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Kenan Çılman\Desktop\İTÜSEM\Finansal Excel Dökumanları\Şablonlar\"/>
    </mc:Choice>
  </mc:AlternateContent>
  <bookViews>
    <workbookView xWindow="240" yWindow="120" windowWidth="14940" windowHeight="9225"/>
  </bookViews>
  <sheets>
    <sheet name="Intro" sheetId="20" r:id="rId1"/>
    <sheet name="Graphs" sheetId="1" r:id="rId2"/>
    <sheet name="Inputs" sheetId="2" r:id="rId3"/>
    <sheet name="Statistical Moments" sheetId="3" r:id="rId4"/>
    <sheet name="Trial 1" sheetId="4" r:id="rId5"/>
    <sheet name="Trial 2" sheetId="5" r:id="rId6"/>
    <sheet name="Trial 3" sheetId="6" r:id="rId7"/>
    <sheet name="Trial 4" sheetId="7" r:id="rId8"/>
    <sheet name="Trial 5" sheetId="8" r:id="rId9"/>
    <sheet name="Trial 6" sheetId="9" r:id="rId10"/>
    <sheet name="Trial 7" sheetId="10" r:id="rId11"/>
    <sheet name="Trial 8" sheetId="11" r:id="rId12"/>
    <sheet name="Formulas" sheetId="12" r:id="rId13"/>
    <sheet name="(Intermediate Computations)" sheetId="13" state="hidden" r:id="rId14"/>
    <sheet name="(Other Computations)" sheetId="14" state="hidden" r:id="rId15"/>
    <sheet name="Labels" sheetId="15" r:id="rId16"/>
    <sheet name="ZZZ__FnCalls" sheetId="16" state="hidden" r:id="rId17"/>
    <sheet name="ZZZ_Ranges" sheetId="17" state="hidden" r:id="rId18"/>
    <sheet name="ZZZ_Import" sheetId="18" state="hidden" r:id="rId19"/>
  </sheets>
  <definedNames>
    <definedName name="Capital_Date">ZZZ_Ranges!$A$124:$EB$124</definedName>
    <definedName name="Capital_Desired_Date">ZZZ_Ranges!$A$135:$EB$135</definedName>
    <definedName name="Capital_Desired_mean">ZZZ_Ranges!$A$174:$EB$174</definedName>
    <definedName name="Capital_Desired_mean_Date">ZZZ_Ranges!$A$176:$EB$176</definedName>
    <definedName name="Capital_Desired_mean_Time_Period">ZZZ_Ranges!$A$175:$EB$175</definedName>
    <definedName name="Capital_Desired_stdev">ZZZ_Ranges!$A$177:$EB$177</definedName>
    <definedName name="Capital_Desired_stdev_Date">ZZZ_Ranges!$A$179:$EB$179</definedName>
    <definedName name="Capital_Desired_stdev_Time_Period">ZZZ_Ranges!$A$178:$EB$178</definedName>
    <definedName name="Capital_Desired_Time_Period">ZZZ_Ranges!$A$134:$EB$134</definedName>
    <definedName name="Capital_Desired_Trials">ZZZ_Ranges!$A$133:$EB$133</definedName>
    <definedName name="Capital_Desired_Trials_Trial_01">ZZZ_Ranges!$A$125:$EB$125</definedName>
    <definedName name="Capital_Desired_Trials_Trial_02">ZZZ_Ranges!$A$126:$EB$126</definedName>
    <definedName name="Capital_Desired_Trials_Trial_03">ZZZ_Ranges!$A$127:$EB$127</definedName>
    <definedName name="Capital_Desired_Trials_Trial_04">ZZZ_Ranges!$A$128:$EB$128</definedName>
    <definedName name="Capital_Desired_Trials_Trial_05">ZZZ_Ranges!$A$129:$EB$129</definedName>
    <definedName name="Capital_Desired_Trials_Trial_06">ZZZ_Ranges!$A$130:$EB$130</definedName>
    <definedName name="Capital_Desired_Trials_Trial_07">ZZZ_Ranges!$A$131:$EB$131</definedName>
    <definedName name="Capital_Desired_Trials_Trial_08">ZZZ_Ranges!$A$132:$EB$132</definedName>
    <definedName name="Capital_mean">ZZZ_Ranges!$A$168:$EB$168</definedName>
    <definedName name="Capital_mean_Date">ZZZ_Ranges!$A$170:$EB$170</definedName>
    <definedName name="Capital_mean_Time_Period">ZZZ_Ranges!$A$169:$EB$169</definedName>
    <definedName name="Capital_stdev">ZZZ_Ranges!$A$171:$EB$171</definedName>
    <definedName name="Capital_stdev_Date">ZZZ_Ranges!$A$173:$EB$173</definedName>
    <definedName name="Capital_stdev_Time_Period">ZZZ_Ranges!$A$172:$EB$172</definedName>
    <definedName name="Capital_Time_Period">ZZZ_Ranges!$A$123:$EB$123</definedName>
    <definedName name="Capital_Trials">ZZZ_Ranges!$A$122:$EB$122</definedName>
    <definedName name="Capital_Trials_Trial_01">ZZZ_Ranges!$A$114:$EB$114</definedName>
    <definedName name="Capital_Trials_Trial_02">ZZZ_Ranges!$A$115:$EB$115</definedName>
    <definedName name="Capital_Trials_Trial_03">ZZZ_Ranges!$A$116:$EB$116</definedName>
    <definedName name="Capital_Trials_Trial_04">ZZZ_Ranges!$A$117:$EB$117</definedName>
    <definedName name="Capital_Trials_Trial_05">ZZZ_Ranges!$A$118:$EB$118</definedName>
    <definedName name="Capital_Trials_Trial_06">ZZZ_Ranges!$A$119:$EB$119</definedName>
    <definedName name="Capital_Trials_Trial_07">ZZZ_Ranges!$A$120:$EB$120</definedName>
    <definedName name="Capital_Trials_Trial_08">ZZZ_Ranges!$A$121:$EB$121</definedName>
    <definedName name="Consumption_Date">ZZZ_Ranges!$A$36:$EB$36</definedName>
    <definedName name="Consumption_mean">ZZZ_Ranges!$A$162:$EB$162</definedName>
    <definedName name="Consumption_mean_Date">ZZZ_Ranges!$A$164:$EB$164</definedName>
    <definedName name="Consumption_mean_Time_Period">ZZZ_Ranges!$A$163:$EB$163</definedName>
    <definedName name="Consumption_stdev">ZZZ_Ranges!$A$165:$EB$165</definedName>
    <definedName name="Consumption_stdev_Date">ZZZ_Ranges!$A$167:$EB$167</definedName>
    <definedName name="Consumption_stdev_Time_Period">ZZZ_Ranges!$A$166:$EB$166</definedName>
    <definedName name="Consumption_Time_Period">ZZZ_Ranges!$A$35:$EB$35</definedName>
    <definedName name="Consumption_Trials">ZZZ_Ranges!$A$34:$EB$34</definedName>
    <definedName name="Consumption_Trials_Trial_01">ZZZ_Ranges!$A$26:$EB$26</definedName>
    <definedName name="Consumption_Trials_Trial_02">ZZZ_Ranges!$A$27:$EB$27</definedName>
    <definedName name="Consumption_Trials_Trial_03">ZZZ_Ranges!$A$28:$EB$28</definedName>
    <definedName name="Consumption_Trials_Trial_04">ZZZ_Ranges!$A$29:$EB$29</definedName>
    <definedName name="Consumption_Trials_Trial_05">ZZZ_Ranges!$A$30:$EB$30</definedName>
    <definedName name="Consumption_Trials_Trial_06">ZZZ_Ranges!$A$31:$EB$31</definedName>
    <definedName name="Consumption_Trials_Trial_07">ZZZ_Ranges!$A$32:$EB$32</definedName>
    <definedName name="Consumption_Trials_Trial_08">ZZZ_Ranges!$A$33:$EB$33</definedName>
    <definedName name="Demand_Aggregate_Date">ZZZ_Ranges!$A$14:$EB$14</definedName>
    <definedName name="Demand_Aggregate_mean">ZZZ_Ranges!$A$1:$EB$1</definedName>
    <definedName name="Demand_Aggregate_mean_Date">ZZZ_Ranges!$A$3:$EB$3</definedName>
    <definedName name="Demand_Aggregate_mean_Time_Period">ZZZ_Ranges!$A$2:$EB$2</definedName>
    <definedName name="Demand_Aggregate_stdev">ZZZ_Ranges!$A$147:$EB$147</definedName>
    <definedName name="Demand_Aggregate_stdev_Date">ZZZ_Ranges!$A$149:$EB$149</definedName>
    <definedName name="Demand_Aggregate_stdev_Time_Period">ZZZ_Ranges!$A$148:$EB$148</definedName>
    <definedName name="Demand_Aggregate_Time_Period">ZZZ_Ranges!$A$13:$EB$13</definedName>
    <definedName name="Demand_Aggregate_Trials">ZZZ_Ranges!$A$12:$EB$12</definedName>
    <definedName name="Demand_Aggregate_Trials_Trial_01">ZZZ_Ranges!$A$4:$EB$4</definedName>
    <definedName name="Demand_Aggregate_Trials_Trial_02">ZZZ_Ranges!$A$5:$EB$5</definedName>
    <definedName name="Demand_Aggregate_Trials_Trial_03">ZZZ_Ranges!$A$6:$EB$6</definedName>
    <definedName name="Demand_Aggregate_Trials_Trial_04">ZZZ_Ranges!$A$7:$EB$7</definedName>
    <definedName name="Demand_Aggregate_Trials_Trial_05">ZZZ_Ranges!$A$8:$EB$8</definedName>
    <definedName name="Demand_Aggregate_Trials_Trial_06">ZZZ_Ranges!$A$9:$EB$9</definedName>
    <definedName name="Demand_Aggregate_Trials_Trial_07">ZZZ_Ranges!$A$10:$EB$10</definedName>
    <definedName name="Demand_Aggregate_Trials_Trial_08">ZZZ_Ranges!$A$11:$EB$11</definedName>
    <definedName name="Demand_Expected_Long_Date">ZZZ_Ranges!$A$146:$EB$146</definedName>
    <definedName name="Demand_Expected_Long_mean">ZZZ_Ranges!$A$156:$EB$156</definedName>
    <definedName name="Demand_Expected_Long_mean_Date">ZZZ_Ranges!$A$158:$EB$158</definedName>
    <definedName name="Demand_Expected_Long_mean_Time_Period">ZZZ_Ranges!$A$157:$EB$157</definedName>
    <definedName name="Demand_Expected_Long_stdev">ZZZ_Ranges!$A$159:$EB$159</definedName>
    <definedName name="Demand_Expected_Long_stdev_Date">ZZZ_Ranges!$A$161:$EB$161</definedName>
    <definedName name="Demand_Expected_Long_stdev_Time_Period">ZZZ_Ranges!$A$160:$EB$160</definedName>
    <definedName name="Demand_Expected_Long_Time_Period">ZZZ_Ranges!$A$145:$EB$145</definedName>
    <definedName name="Demand_Expected_Long_Trials">ZZZ_Ranges!$A$144:$EB$144</definedName>
    <definedName name="Demand_Expected_Long_Trials_Trial_01">ZZZ_Ranges!$A$136:$EB$136</definedName>
    <definedName name="Demand_Expected_Long_Trials_Trial_02">ZZZ_Ranges!$A$137:$EB$137</definedName>
    <definedName name="Demand_Expected_Long_Trials_Trial_03">ZZZ_Ranges!$A$138:$EB$138</definedName>
    <definedName name="Demand_Expected_Long_Trials_Trial_04">ZZZ_Ranges!$A$139:$EB$139</definedName>
    <definedName name="Demand_Expected_Long_Trials_Trial_05">ZZZ_Ranges!$A$140:$EB$140</definedName>
    <definedName name="Demand_Expected_Long_Trials_Trial_06">ZZZ_Ranges!$A$141:$EB$141</definedName>
    <definedName name="Demand_Expected_Long_Trials_Trial_07">ZZZ_Ranges!$A$142:$EB$142</definedName>
    <definedName name="Demand_Expected_Long_Trials_Trial_08">ZZZ_Ranges!$A$143:$EB$143</definedName>
    <definedName name="Demand_Expected_Short_Date">ZZZ_Ranges!$A$113:$EB$113</definedName>
    <definedName name="Demand_Expected_Short_mean">ZZZ_Ranges!$A$150:$EB$150</definedName>
    <definedName name="Demand_Expected_Short_mean_Date">ZZZ_Ranges!$A$152:$EB$152</definedName>
    <definedName name="Demand_Expected_Short_mean_Time_Period">ZZZ_Ranges!$A$151:$EB$151</definedName>
    <definedName name="Demand_Expected_Short_stdev">ZZZ_Ranges!$A$153:$EB$153</definedName>
    <definedName name="Demand_Expected_Short_stdev_Date">ZZZ_Ranges!$A$155:$EB$155</definedName>
    <definedName name="Demand_Expected_Short_stdev_Time_Period">ZZZ_Ranges!$A$154:$EB$154</definedName>
    <definedName name="Demand_Expected_Short_Time_Period">ZZZ_Ranges!$A$112:$EB$112</definedName>
    <definedName name="Demand_Expected_Short_Trials">ZZZ_Ranges!$A$111:$EB$111</definedName>
    <definedName name="Demand_Expected_Short_Trials_Trial_01">ZZZ_Ranges!$A$103:$EB$103</definedName>
    <definedName name="Demand_Expected_Short_Trials_Trial_02">ZZZ_Ranges!$A$104:$EB$104</definedName>
    <definedName name="Demand_Expected_Short_Trials_Trial_03">ZZZ_Ranges!$A$105:$EB$105</definedName>
    <definedName name="Demand_Expected_Short_Trials_Trial_04">ZZZ_Ranges!$A$106:$EB$106</definedName>
    <definedName name="Demand_Expected_Short_Trials_Trial_05">ZZZ_Ranges!$A$107:$EB$107</definedName>
    <definedName name="Demand_Expected_Short_Trials_Trial_06">ZZZ_Ranges!$A$108:$EB$108</definedName>
    <definedName name="Demand_Expected_Short_Trials_Trial_07">ZZZ_Ranges!$A$109:$EB$109</definedName>
    <definedName name="Demand_Expected_Short_Trials_Trial_08">ZZZ_Ranges!$A$110:$EB$110</definedName>
    <definedName name="Employment_Date">ZZZ_Ranges!$A$91:$EB$91</definedName>
    <definedName name="Employment_Desired_Date">ZZZ_Ranges!$A$102:$EB$102</definedName>
    <definedName name="Employment_Desired_mean">ZZZ_Ranges!$A$186:$EB$186</definedName>
    <definedName name="Employment_Desired_mean_Date">ZZZ_Ranges!$A$188:$EB$188</definedName>
    <definedName name="Employment_Desired_mean_Time_Period">ZZZ_Ranges!$A$187:$EB$187</definedName>
    <definedName name="Employment_Desired_stdev">ZZZ_Ranges!$A$189:$EB$189</definedName>
    <definedName name="Employment_Desired_stdev_Date">ZZZ_Ranges!$A$191:$EB$191</definedName>
    <definedName name="Employment_Desired_stdev_Time_Period">ZZZ_Ranges!$A$190:$EB$190</definedName>
    <definedName name="Employment_Desired_Time_Period">ZZZ_Ranges!$A$101:$EB$101</definedName>
    <definedName name="Employment_Desired_Trials">ZZZ_Ranges!$A$100:$EB$100</definedName>
    <definedName name="Employment_Desired_Trials_Trial_01">ZZZ_Ranges!$A$92:$EB$92</definedName>
    <definedName name="Employment_Desired_Trials_Trial_02">ZZZ_Ranges!$A$93:$EB$93</definedName>
    <definedName name="Employment_Desired_Trials_Trial_03">ZZZ_Ranges!$A$94:$EB$94</definedName>
    <definedName name="Employment_Desired_Trials_Trial_04">ZZZ_Ranges!$A$95:$EB$95</definedName>
    <definedName name="Employment_Desired_Trials_Trial_05">ZZZ_Ranges!$A$96:$EB$96</definedName>
    <definedName name="Employment_Desired_Trials_Trial_06">ZZZ_Ranges!$A$97:$EB$97</definedName>
    <definedName name="Employment_Desired_Trials_Trial_07">ZZZ_Ranges!$A$98:$EB$98</definedName>
    <definedName name="Employment_Desired_Trials_Trial_08">ZZZ_Ranges!$A$99:$EB$99</definedName>
    <definedName name="Employment_mean">ZZZ_Ranges!$A$180:$EB$180</definedName>
    <definedName name="Employment_mean_Date">ZZZ_Ranges!$A$182:$EB$182</definedName>
    <definedName name="Employment_mean_Time_Period">ZZZ_Ranges!$A$181:$EB$181</definedName>
    <definedName name="Employment_stdev">ZZZ_Ranges!$A$183:$EB$183</definedName>
    <definedName name="Employment_stdev_Date">ZZZ_Ranges!$A$185:$EB$185</definedName>
    <definedName name="Employment_stdev_Time_Period">ZZZ_Ranges!$A$184:$EB$184</definedName>
    <definedName name="Employment_Time_Period">ZZZ_Ranges!$A$90:$EB$90</definedName>
    <definedName name="Employment_Trials">ZZZ_Ranges!$A$89:$EB$89</definedName>
    <definedName name="Employment_Trials_Trial_01">ZZZ_Ranges!$A$81:$EB$81</definedName>
    <definedName name="Employment_Trials_Trial_02">ZZZ_Ranges!$A$82:$EB$82</definedName>
    <definedName name="Employment_Trials_Trial_03">ZZZ_Ranges!$A$83:$EB$83</definedName>
    <definedName name="Employment_Trials_Trial_04">ZZZ_Ranges!$A$84:$EB$84</definedName>
    <definedName name="Employment_Trials_Trial_05">ZZZ_Ranges!$A$85:$EB$85</definedName>
    <definedName name="Employment_Trials_Trial_06">ZZZ_Ranges!$A$86:$EB$86</definedName>
    <definedName name="Employment_Trials_Trial_07">ZZZ_Ranges!$A$87:$EB$87</definedName>
    <definedName name="Employment_Trials_Trial_08">ZZZ_Ranges!$A$88:$EB$88</definedName>
    <definedName name="Final_Sales_Date">ZZZ_Ranges!$A$25:$EB$25</definedName>
    <definedName name="Final_Sales_mean">ZZZ_Ranges!$A$198:$EB$198</definedName>
    <definedName name="Final_Sales_mean_Date">ZZZ_Ranges!$A$200:$EB$200</definedName>
    <definedName name="Final_Sales_mean_Time_Period">ZZZ_Ranges!$A$199:$EB$199</definedName>
    <definedName name="Final_Sales_stdev">ZZZ_Ranges!$A$201:$EB$201</definedName>
    <definedName name="Final_Sales_stdev_Date">ZZZ_Ranges!$A$203:$EB$203</definedName>
    <definedName name="Final_Sales_stdev_Time_Period">ZZZ_Ranges!$A$202:$EB$202</definedName>
    <definedName name="Final_Sales_Time_Period">ZZZ_Ranges!$A$24:$EB$24</definedName>
    <definedName name="Final_Sales_Trials">ZZZ_Ranges!$A$23:$EB$23</definedName>
    <definedName name="Final_Sales_Trials_Trial_01">ZZZ_Ranges!$A$15:$EB$15</definedName>
    <definedName name="Final_Sales_Trials_Trial_02">ZZZ_Ranges!$A$16:$EB$16</definedName>
    <definedName name="Final_Sales_Trials_Trial_03">ZZZ_Ranges!$A$17:$EB$17</definedName>
    <definedName name="Final_Sales_Trials_Trial_04">ZZZ_Ranges!$A$18:$EB$18</definedName>
    <definedName name="Final_Sales_Trials_Trial_05">ZZZ_Ranges!$A$19:$EB$19</definedName>
    <definedName name="Final_Sales_Trials_Trial_06">ZZZ_Ranges!$A$20:$EB$20</definedName>
    <definedName name="Final_Sales_Trials_Trial_07">ZZZ_Ranges!$A$21:$EB$21</definedName>
    <definedName name="Final_Sales_Trials_Trial_08">ZZZ_Ranges!$A$22:$EB$22</definedName>
    <definedName name="Income_Current_Disposable_Date">ZZZ_Ranges!$A$58:$EB$58</definedName>
    <definedName name="Income_Current_Disposable_mean">ZZZ_Ranges!$A$192:$EB$192</definedName>
    <definedName name="Income_Current_Disposable_mean_Date">ZZZ_Ranges!$A$194:$EB$194</definedName>
    <definedName name="Income_Current_Disposable_mean_Time_Period">ZZZ_Ranges!$A$193:$EB$193</definedName>
    <definedName name="Income_Current_Disposable_stdev">ZZZ_Ranges!$A$195:$EB$195</definedName>
    <definedName name="Income_Current_Disposable_stdev_Date">ZZZ_Ranges!$A$197:$EB$197</definedName>
    <definedName name="Income_Current_Disposable_stdev_Time_Period">ZZZ_Ranges!$A$196:$EB$196</definedName>
    <definedName name="Income_Current_Disposable_Time_Period">ZZZ_Ranges!$A$57:$EB$57</definedName>
    <definedName name="Income_Current_Disposable_Trials">ZZZ_Ranges!$A$56:$EB$56</definedName>
    <definedName name="Income_Current_Disposable_Trials_Trial_01">ZZZ_Ranges!$A$48:$EB$48</definedName>
    <definedName name="Income_Current_Disposable_Trials_Trial_02">ZZZ_Ranges!$A$49:$EB$49</definedName>
    <definedName name="Income_Current_Disposable_Trials_Trial_03">ZZZ_Ranges!$A$50:$EB$50</definedName>
    <definedName name="Income_Current_Disposable_Trials_Trial_04">ZZZ_Ranges!$A$51:$EB$51</definedName>
    <definedName name="Income_Current_Disposable_Trials_Trial_05">ZZZ_Ranges!$A$52:$EB$52</definedName>
    <definedName name="Income_Current_Disposable_Trials_Trial_06">ZZZ_Ranges!$A$53:$EB$53</definedName>
    <definedName name="Income_Current_Disposable_Trials_Trial_07">ZZZ_Ranges!$A$54:$EB$54</definedName>
    <definedName name="Income_Current_Disposable_Trials_Trial_08">ZZZ_Ranges!$A$55:$EB$55</definedName>
    <definedName name="Income_Permanent_Date">ZZZ_Ranges!$A$47:$EB$47</definedName>
    <definedName name="Income_Permanent_mean">ZZZ_Ranges!$A$204:$EB$204</definedName>
    <definedName name="Income_Permanent_mean_Date">ZZZ_Ranges!$A$206:$EB$206</definedName>
    <definedName name="Income_Permanent_mean_Time_Period">ZZZ_Ranges!$A$205:$EB$205</definedName>
    <definedName name="Income_Permanent_stdev">ZZZ_Ranges!$A$207:$EB$207</definedName>
    <definedName name="Income_Permanent_stdev_Date">ZZZ_Ranges!$A$209:$EB$209</definedName>
    <definedName name="Income_Permanent_stdev_Time_Period">ZZZ_Ranges!$A$208:$EB$208</definedName>
    <definedName name="Income_Permanent_Time_Period">ZZZ_Ranges!$A$46:$EB$46</definedName>
    <definedName name="Income_Permanent_Trials">ZZZ_Ranges!$A$45:$EB$45</definedName>
    <definedName name="Income_Permanent_Trials_Trial_01">ZZZ_Ranges!$A$37:$EB$37</definedName>
    <definedName name="Income_Permanent_Trials_Trial_02">ZZZ_Ranges!$A$38:$EB$38</definedName>
    <definedName name="Income_Permanent_Trials_Trial_03">ZZZ_Ranges!$A$39:$EB$39</definedName>
    <definedName name="Income_Permanent_Trials_Trial_04">ZZZ_Ranges!$A$40:$EB$40</definedName>
    <definedName name="Income_Permanent_Trials_Trial_05">ZZZ_Ranges!$A$41:$EB$41</definedName>
    <definedName name="Income_Permanent_Trials_Trial_06">ZZZ_Ranges!$A$42:$EB$42</definedName>
    <definedName name="Income_Permanent_Trials_Trial_07">ZZZ_Ranges!$A$43:$EB$43</definedName>
    <definedName name="Income_Permanent_Trials_Trial_08">ZZZ_Ranges!$A$44:$EB$44</definedName>
    <definedName name="Model_Start_Date">Labels!$B$6</definedName>
    <definedName name="Output_Date">ZZZ_Ranges!$A$69:$EB$69</definedName>
    <definedName name="Output_mean">ZZZ_Ranges!$A$210:$EB$210</definedName>
    <definedName name="Output_mean_Date">ZZZ_Ranges!$A$212:$EB$212</definedName>
    <definedName name="Output_mean_Time_Period">ZZZ_Ranges!$A$211:$EB$211</definedName>
    <definedName name="Output_Potential_Date">ZZZ_Ranges!$A$80:$EB$80</definedName>
    <definedName name="Output_Potential_mean">ZZZ_Ranges!$A$216:$EB$216</definedName>
    <definedName name="Output_Potential_mean_Date">ZZZ_Ranges!$A$218:$EB$218</definedName>
    <definedName name="Output_Potential_mean_Time_Period">ZZZ_Ranges!$A$217:$EB$217</definedName>
    <definedName name="Output_Potential_stdev">ZZZ_Ranges!$A$219:$EB$219</definedName>
    <definedName name="Output_Potential_stdev_Date">ZZZ_Ranges!$A$221:$EB$221</definedName>
    <definedName name="Output_Potential_stdev_Time_Period">ZZZ_Ranges!$A$220:$EB$220</definedName>
    <definedName name="Output_Potential_Time_Period">ZZZ_Ranges!$A$79:$EB$79</definedName>
    <definedName name="Output_Potential_Trials">ZZZ_Ranges!$A$78:$EB$78</definedName>
    <definedName name="Output_Potential_Trials_Trial_01">ZZZ_Ranges!$A$70:$EB$70</definedName>
    <definedName name="Output_Potential_Trials_Trial_02">ZZZ_Ranges!$A$71:$EB$71</definedName>
    <definedName name="Output_Potential_Trials_Trial_03">ZZZ_Ranges!$A$72:$EB$72</definedName>
    <definedName name="Output_Potential_Trials_Trial_04">ZZZ_Ranges!$A$73:$EB$73</definedName>
    <definedName name="Output_Potential_Trials_Trial_05">ZZZ_Ranges!$A$74:$EB$74</definedName>
    <definedName name="Output_Potential_Trials_Trial_06">ZZZ_Ranges!$A$75:$EB$75</definedName>
    <definedName name="Output_Potential_Trials_Trial_07">ZZZ_Ranges!$A$76:$EB$76</definedName>
    <definedName name="Output_Potential_Trials_Trial_08">ZZZ_Ranges!$A$77:$EB$77</definedName>
    <definedName name="Output_stdev">ZZZ_Ranges!$A$213:$EB$213</definedName>
    <definedName name="Output_stdev_Date">ZZZ_Ranges!$A$215:$EB$215</definedName>
    <definedName name="Output_stdev_Time_Period">ZZZ_Ranges!$A$214:$EB$214</definedName>
    <definedName name="Output_Time_Period">ZZZ_Ranges!$A$68:$EB$68</definedName>
    <definedName name="Output_Trials">ZZZ_Ranges!$A$67:$EB$67</definedName>
    <definedName name="Output_Trials_Trial_01">ZZZ_Ranges!$A$59:$EB$59</definedName>
    <definedName name="Output_Trials_Trial_02">ZZZ_Ranges!$A$60:$EB$60</definedName>
    <definedName name="Output_Trials_Trial_03">ZZZ_Ranges!$A$61:$EB$61</definedName>
    <definedName name="Output_Trials_Trial_04">ZZZ_Ranges!$A$62:$EB$62</definedName>
    <definedName name="Output_Trials_Trial_05">ZZZ_Ranges!$A$63:$EB$63</definedName>
    <definedName name="Output_Trials_Trial_06">ZZZ_Ranges!$A$64:$EB$64</definedName>
    <definedName name="Output_Trials_Trial_07">ZZZ_Ranges!$A$65:$EB$65</definedName>
    <definedName name="Output_Trials_Trial_08">ZZZ_Ranges!$A$66:$EB$66</definedName>
    <definedName name="_xlnm.Print_Titles" localSheetId="0">Intro!$1:$4</definedName>
  </definedNames>
  <calcPr calcId="152511"/>
</workbook>
</file>

<file path=xl/calcChain.xml><?xml version="1.0" encoding="utf-8"?>
<calcChain xmlns="http://schemas.openxmlformats.org/spreadsheetml/2006/main">
  <c r="A4" i="3" l="1"/>
  <c r="A1" i="2"/>
  <c r="A2" i="2"/>
  <c r="A3" i="2"/>
  <c r="A4" i="2"/>
  <c r="A5" i="2"/>
  <c r="A6" i="2"/>
  <c r="A7" i="2"/>
  <c r="A8" i="2"/>
  <c r="A11" i="2"/>
  <c r="A12" i="2"/>
  <c r="A13" i="2"/>
  <c r="A14" i="2"/>
  <c r="A17" i="2"/>
  <c r="A18" i="2"/>
  <c r="A19" i="2"/>
  <c r="A20" i="2"/>
  <c r="A21" i="2"/>
  <c r="A22" i="2"/>
  <c r="A25" i="2"/>
  <c r="A26" i="2"/>
  <c r="A27" i="2"/>
  <c r="A28" i="2"/>
  <c r="A29" i="2"/>
  <c r="A32" i="2"/>
  <c r="A33" i="2"/>
  <c r="A34" i="2"/>
  <c r="A35" i="2"/>
  <c r="A38" i="2"/>
  <c r="A39" i="2"/>
  <c r="A40" i="2"/>
  <c r="B40" i="2"/>
  <c r="A43" i="2"/>
  <c r="A44" i="2"/>
  <c r="A45" i="2"/>
  <c r="A48" i="2"/>
  <c r="A49" i="2"/>
  <c r="A50" i="2"/>
  <c r="A51" i="2"/>
  <c r="A52" i="2"/>
  <c r="A55" i="2"/>
  <c r="A56" i="2"/>
  <c r="A57" i="2"/>
  <c r="A58" i="2"/>
  <c r="A1" i="3"/>
  <c r="A2" i="3"/>
  <c r="A3" i="3"/>
  <c r="A5" i="3"/>
  <c r="A6" i="3"/>
  <c r="A7" i="3"/>
  <c r="A9" i="3"/>
  <c r="A10" i="3"/>
  <c r="A12" i="3"/>
  <c r="A13" i="3"/>
  <c r="A14" i="3"/>
  <c r="A15" i="3"/>
  <c r="A16" i="3"/>
  <c r="A17" i="3"/>
  <c r="A18" i="3"/>
  <c r="A19" i="3"/>
  <c r="A22" i="3"/>
  <c r="A23" i="3"/>
  <c r="A25" i="3"/>
  <c r="A26" i="3"/>
  <c r="A27" i="3"/>
  <c r="A28" i="3"/>
  <c r="A29" i="3"/>
  <c r="A30" i="3"/>
  <c r="A32" i="3"/>
  <c r="A33" i="3"/>
  <c r="A36" i="3"/>
  <c r="A37" i="3"/>
  <c r="A39" i="3"/>
  <c r="A40" i="3"/>
  <c r="A42" i="3"/>
  <c r="A43" i="3"/>
  <c r="A46" i="3"/>
  <c r="A47" i="3"/>
  <c r="A49" i="3"/>
  <c r="A50" i="3"/>
  <c r="A51" i="3"/>
  <c r="A52" i="3"/>
  <c r="A54" i="3"/>
  <c r="A55" i="3"/>
  <c r="A58" i="3"/>
  <c r="A59" i="3"/>
  <c r="A61" i="3"/>
  <c r="A62" i="3"/>
  <c r="A64" i="3"/>
  <c r="A65" i="3"/>
  <c r="A68" i="3"/>
  <c r="A69" i="3"/>
  <c r="A71" i="3"/>
  <c r="A72" i="3"/>
  <c r="A75" i="3"/>
  <c r="A76" i="3"/>
  <c r="A78" i="3"/>
  <c r="A79" i="3"/>
  <c r="A80" i="3"/>
  <c r="A81" i="3"/>
  <c r="A1" i="4"/>
  <c r="A2" i="4"/>
  <c r="A3" i="4"/>
  <c r="A4" i="4"/>
  <c r="A5" i="4"/>
  <c r="A6" i="4"/>
  <c r="A7" i="4"/>
  <c r="A9" i="4"/>
  <c r="A10" i="4"/>
  <c r="A11" i="4"/>
  <c r="A12" i="4"/>
  <c r="A13" i="4"/>
  <c r="A16" i="4"/>
  <c r="A17" i="4"/>
  <c r="A19" i="4"/>
  <c r="A20" i="4"/>
  <c r="A21" i="4"/>
  <c r="A22" i="4"/>
  <c r="A25" i="4"/>
  <c r="A26" i="4"/>
  <c r="A28" i="4"/>
  <c r="A29" i="4"/>
  <c r="A32" i="4"/>
  <c r="A33" i="4"/>
  <c r="A35" i="4"/>
  <c r="A36" i="4"/>
  <c r="A37" i="4"/>
  <c r="A38" i="4"/>
  <c r="A41" i="4"/>
  <c r="A42" i="4"/>
  <c r="A44" i="4"/>
  <c r="A45" i="4"/>
  <c r="A46" i="4"/>
  <c r="A49" i="4"/>
  <c r="A50" i="4"/>
  <c r="A52" i="4"/>
  <c r="A53" i="4"/>
  <c r="A54" i="4"/>
  <c r="A57" i="4"/>
  <c r="A58" i="4"/>
  <c r="A60" i="4"/>
  <c r="A61" i="4"/>
  <c r="A1" i="5"/>
  <c r="A2" i="5"/>
  <c r="A3" i="5"/>
  <c r="A4" i="5"/>
  <c r="A5" i="5"/>
  <c r="A6" i="5"/>
  <c r="A7" i="5"/>
  <c r="A9" i="5"/>
  <c r="A10" i="5"/>
  <c r="A11" i="5"/>
  <c r="A12" i="5"/>
  <c r="A13" i="5"/>
  <c r="A16" i="5"/>
  <c r="A17" i="5"/>
  <c r="A19" i="5"/>
  <c r="A20" i="5"/>
  <c r="A21" i="5"/>
  <c r="A22" i="5"/>
  <c r="A25" i="5"/>
  <c r="A26" i="5"/>
  <c r="A28" i="5"/>
  <c r="A29" i="5"/>
  <c r="A32" i="5"/>
  <c r="A33" i="5"/>
  <c r="A35" i="5"/>
  <c r="A36" i="5"/>
  <c r="A37" i="5"/>
  <c r="A38" i="5"/>
  <c r="A41" i="5"/>
  <c r="A42" i="5"/>
  <c r="A44" i="5"/>
  <c r="A45" i="5"/>
  <c r="A46" i="5"/>
  <c r="A49" i="5"/>
  <c r="A50" i="5"/>
  <c r="A52" i="5"/>
  <c r="A53" i="5"/>
  <c r="A54" i="5"/>
  <c r="A57" i="5"/>
  <c r="A58" i="5"/>
  <c r="A60" i="5"/>
  <c r="A61" i="5"/>
  <c r="A1" i="6"/>
  <c r="A2" i="6"/>
  <c r="A3" i="6"/>
  <c r="A4" i="6"/>
  <c r="A5" i="6"/>
  <c r="A6" i="6"/>
  <c r="A7" i="6"/>
  <c r="A9" i="6"/>
  <c r="A10" i="6"/>
  <c r="A11" i="6"/>
  <c r="A12" i="6"/>
  <c r="A13" i="6"/>
  <c r="A16" i="6"/>
  <c r="A17" i="6"/>
  <c r="A19" i="6"/>
  <c r="A20" i="6"/>
  <c r="A21" i="6"/>
  <c r="A22" i="6"/>
  <c r="A25" i="6"/>
  <c r="A26" i="6"/>
  <c r="A28" i="6"/>
  <c r="A29" i="6"/>
  <c r="A32" i="6"/>
  <c r="A33" i="6"/>
  <c r="A35" i="6"/>
  <c r="A36" i="6"/>
  <c r="A37" i="6"/>
  <c r="A38" i="6"/>
  <c r="A41" i="6"/>
  <c r="A42" i="6"/>
  <c r="A44" i="6"/>
  <c r="A45" i="6"/>
  <c r="A46" i="6"/>
  <c r="A49" i="6"/>
  <c r="A50" i="6"/>
  <c r="A52" i="6"/>
  <c r="A53" i="6"/>
  <c r="A54" i="6"/>
  <c r="A57" i="6"/>
  <c r="A58" i="6"/>
  <c r="A60" i="6"/>
  <c r="A61" i="6"/>
  <c r="A1" i="7"/>
  <c r="A2" i="7"/>
  <c r="A3" i="7"/>
  <c r="A4" i="7"/>
  <c r="A5" i="7"/>
  <c r="A6" i="7"/>
  <c r="A7" i="7"/>
  <c r="A9" i="7"/>
  <c r="A10" i="7"/>
  <c r="A11" i="7"/>
  <c r="A12" i="7"/>
  <c r="A13" i="7"/>
  <c r="A16" i="7"/>
  <c r="A17" i="7"/>
  <c r="A19" i="7"/>
  <c r="A20" i="7"/>
  <c r="A21" i="7"/>
  <c r="A22" i="7"/>
  <c r="A25" i="7"/>
  <c r="A26" i="7"/>
  <c r="A28" i="7"/>
  <c r="A29" i="7"/>
  <c r="A32" i="7"/>
  <c r="A33" i="7"/>
  <c r="A35" i="7"/>
  <c r="A36" i="7"/>
  <c r="A37" i="7"/>
  <c r="A38" i="7"/>
  <c r="A41" i="7"/>
  <c r="A42" i="7"/>
  <c r="A44" i="7"/>
  <c r="A45" i="7"/>
  <c r="A46" i="7"/>
  <c r="A49" i="7"/>
  <c r="A50" i="7"/>
  <c r="A52" i="7"/>
  <c r="A53" i="7"/>
  <c r="A54" i="7"/>
  <c r="A57" i="7"/>
  <c r="A58" i="7"/>
  <c r="A60" i="7"/>
  <c r="A61" i="7"/>
  <c r="A1" i="8"/>
  <c r="A2" i="8"/>
  <c r="A3" i="8"/>
  <c r="A4" i="8"/>
  <c r="A5" i="8"/>
  <c r="A6" i="8"/>
  <c r="A7" i="8"/>
  <c r="A9" i="8"/>
  <c r="A10" i="8"/>
  <c r="A11" i="8"/>
  <c r="A12" i="8"/>
  <c r="A13" i="8"/>
  <c r="A16" i="8"/>
  <c r="A17" i="8"/>
  <c r="A19" i="8"/>
  <c r="A20" i="8"/>
  <c r="A21" i="8"/>
  <c r="A22" i="8"/>
  <c r="A25" i="8"/>
  <c r="A26" i="8"/>
  <c r="A28" i="8"/>
  <c r="A29" i="8"/>
  <c r="A32" i="8"/>
  <c r="A33" i="8"/>
  <c r="A35" i="8"/>
  <c r="A36" i="8"/>
  <c r="A37" i="8"/>
  <c r="A38" i="8"/>
  <c r="A41" i="8"/>
  <c r="A42" i="8"/>
  <c r="A44" i="8"/>
  <c r="A45" i="8"/>
  <c r="A46" i="8"/>
  <c r="A49" i="8"/>
  <c r="A50" i="8"/>
  <c r="A52" i="8"/>
  <c r="A53" i="8"/>
  <c r="A54" i="8"/>
  <c r="A57" i="8"/>
  <c r="A58" i="8"/>
  <c r="A60" i="8"/>
  <c r="A61" i="8"/>
  <c r="A1" i="9"/>
  <c r="A2" i="9"/>
  <c r="A3" i="9"/>
  <c r="A4" i="9"/>
  <c r="A5" i="9"/>
  <c r="A6" i="9"/>
  <c r="A7" i="9"/>
  <c r="A9" i="9"/>
  <c r="A10" i="9"/>
  <c r="A11" i="9"/>
  <c r="A12" i="9"/>
  <c r="A13" i="9"/>
  <c r="A16" i="9"/>
  <c r="A17" i="9"/>
  <c r="A19" i="9"/>
  <c r="A20" i="9"/>
  <c r="A21" i="9"/>
  <c r="A22" i="9"/>
  <c r="A25" i="9"/>
  <c r="A26" i="9"/>
  <c r="A28" i="9"/>
  <c r="A29" i="9"/>
  <c r="A32" i="9"/>
  <c r="A33" i="9"/>
  <c r="A35" i="9"/>
  <c r="A36" i="9"/>
  <c r="A37" i="9"/>
  <c r="A38" i="9"/>
  <c r="A41" i="9"/>
  <c r="A42" i="9"/>
  <c r="A44" i="9"/>
  <c r="A45" i="9"/>
  <c r="A46" i="9"/>
  <c r="A49" i="9"/>
  <c r="A50" i="9"/>
  <c r="A52" i="9"/>
  <c r="A53" i="9"/>
  <c r="A54" i="9"/>
  <c r="A57" i="9"/>
  <c r="A58" i="9"/>
  <c r="A60" i="9"/>
  <c r="A61" i="9"/>
  <c r="A1" i="10"/>
  <c r="A2" i="10"/>
  <c r="A3" i="10"/>
  <c r="A4" i="10"/>
  <c r="A5" i="10"/>
  <c r="A6" i="10"/>
  <c r="A7" i="10"/>
  <c r="A9" i="10"/>
  <c r="A10" i="10"/>
  <c r="A11" i="10"/>
  <c r="A12" i="10"/>
  <c r="A13" i="10"/>
  <c r="A16" i="10"/>
  <c r="A17" i="10"/>
  <c r="A19" i="10"/>
  <c r="A20" i="10"/>
  <c r="A21" i="10"/>
  <c r="A22" i="10"/>
  <c r="A25" i="10"/>
  <c r="A26" i="10"/>
  <c r="A28" i="10"/>
  <c r="A29" i="10"/>
  <c r="A32" i="10"/>
  <c r="A33" i="10"/>
  <c r="A35" i="10"/>
  <c r="A36" i="10"/>
  <c r="A37" i="10"/>
  <c r="A38" i="10"/>
  <c r="A41" i="10"/>
  <c r="A42" i="10"/>
  <c r="A44" i="10"/>
  <c r="A45" i="10"/>
  <c r="A46" i="10"/>
  <c r="A49" i="10"/>
  <c r="A50" i="10"/>
  <c r="A52" i="10"/>
  <c r="A53" i="10"/>
  <c r="A54" i="10"/>
  <c r="A57" i="10"/>
  <c r="A58" i="10"/>
  <c r="A60" i="10"/>
  <c r="A61" i="10"/>
  <c r="A1" i="11"/>
  <c r="A2" i="11"/>
  <c r="A3" i="11"/>
  <c r="A4" i="11"/>
  <c r="A5" i="11"/>
  <c r="A6" i="11"/>
  <c r="A7" i="11"/>
  <c r="A9" i="11"/>
  <c r="A10" i="11"/>
  <c r="A11" i="11"/>
  <c r="A12" i="11"/>
  <c r="A13" i="11"/>
  <c r="A16" i="11"/>
  <c r="A17" i="11"/>
  <c r="A19" i="11"/>
  <c r="A20" i="11"/>
  <c r="A21" i="11"/>
  <c r="A22" i="11"/>
  <c r="A25" i="11"/>
  <c r="A26" i="11"/>
  <c r="A28" i="11"/>
  <c r="A29" i="11"/>
  <c r="A32" i="11"/>
  <c r="A33" i="11"/>
  <c r="A35" i="11"/>
  <c r="A36" i="11"/>
  <c r="A37" i="11"/>
  <c r="A38" i="11"/>
  <c r="A41" i="11"/>
  <c r="A42" i="11"/>
  <c r="A44" i="11"/>
  <c r="A45" i="11"/>
  <c r="A46" i="11"/>
  <c r="A49" i="11"/>
  <c r="A50" i="11"/>
  <c r="A52" i="11"/>
  <c r="A53" i="11"/>
  <c r="A54" i="11"/>
  <c r="A57" i="11"/>
  <c r="A58" i="11"/>
  <c r="A60" i="11"/>
  <c r="A61" i="11"/>
  <c r="A1" i="12"/>
  <c r="A2" i="12"/>
  <c r="A3" i="12"/>
  <c r="A4" i="12"/>
  <c r="A5" i="12"/>
  <c r="B7" i="12"/>
  <c r="B9" i="12"/>
  <c r="B11" i="12"/>
  <c r="B13" i="12"/>
  <c r="B15" i="12"/>
  <c r="B17" i="12"/>
  <c r="B19" i="12"/>
  <c r="B21" i="12"/>
  <c r="B23" i="12"/>
  <c r="B25" i="12"/>
  <c r="B27" i="12"/>
  <c r="B29" i="12"/>
  <c r="B31" i="12"/>
  <c r="B33" i="12"/>
  <c r="B35" i="12"/>
  <c r="B37" i="12"/>
  <c r="B39" i="12"/>
  <c r="B41" i="12"/>
  <c r="B43" i="12"/>
  <c r="B45" i="12"/>
  <c r="B47" i="12"/>
  <c r="B49" i="12"/>
  <c r="B51" i="12"/>
  <c r="B53" i="12"/>
  <c r="B55" i="12"/>
  <c r="B57" i="12"/>
  <c r="B59" i="12"/>
  <c r="B61" i="12"/>
  <c r="B63" i="12"/>
  <c r="B65" i="12"/>
  <c r="B67" i="12"/>
  <c r="B69" i="12"/>
  <c r="B71" i="12"/>
  <c r="B73" i="12"/>
  <c r="B75" i="12"/>
  <c r="B77" i="12"/>
  <c r="B79" i="12"/>
  <c r="B81" i="12"/>
  <c r="B83" i="12"/>
  <c r="B85" i="12"/>
  <c r="B87" i="12"/>
  <c r="B89" i="12"/>
  <c r="B91" i="12"/>
  <c r="B93" i="12"/>
  <c r="B95" i="12"/>
  <c r="B97" i="12"/>
  <c r="B99" i="12"/>
  <c r="B101" i="12"/>
  <c r="B103" i="12"/>
  <c r="B105" i="12"/>
  <c r="B107" i="12"/>
  <c r="B109" i="12"/>
  <c r="B111" i="12"/>
  <c r="B113" i="12"/>
  <c r="B115" i="12"/>
  <c r="B117" i="12"/>
  <c r="B119" i="12"/>
  <c r="B121" i="12"/>
  <c r="B123" i="12"/>
  <c r="B125" i="12"/>
  <c r="B127" i="12"/>
  <c r="B129" i="12"/>
  <c r="B131" i="12"/>
  <c r="B133" i="12"/>
  <c r="B135" i="12"/>
  <c r="B137" i="12"/>
  <c r="B139" i="12"/>
  <c r="B141" i="12"/>
  <c r="B143" i="12"/>
  <c r="B145" i="12"/>
  <c r="B147" i="12"/>
  <c r="B149" i="12"/>
  <c r="B151" i="12"/>
  <c r="B153" i="12"/>
  <c r="B155" i="12"/>
  <c r="B157" i="12"/>
  <c r="B159" i="12"/>
  <c r="B161" i="12"/>
  <c r="B163" i="12"/>
  <c r="B165" i="12"/>
  <c r="B167" i="12"/>
  <c r="B169" i="12"/>
  <c r="B171" i="12"/>
  <c r="B173" i="12"/>
  <c r="A1" i="13"/>
  <c r="A2" i="13"/>
  <c r="A3" i="13"/>
  <c r="A4" i="13"/>
  <c r="A5" i="13"/>
  <c r="A6" i="13"/>
  <c r="A9" i="13"/>
  <c r="A12" i="13"/>
  <c r="A15" i="13"/>
  <c r="A18" i="13"/>
  <c r="A21" i="13"/>
  <c r="A24" i="13"/>
  <c r="A27" i="13"/>
  <c r="A30" i="13"/>
  <c r="A33" i="13"/>
  <c r="A36" i="13"/>
  <c r="A39" i="13"/>
  <c r="A42" i="13"/>
  <c r="A45" i="13"/>
  <c r="A48" i="13"/>
  <c r="A51" i="13"/>
  <c r="A54" i="13"/>
  <c r="A57" i="13"/>
  <c r="A60" i="13"/>
  <c r="A63" i="13"/>
  <c r="A66" i="13"/>
  <c r="A69" i="13"/>
  <c r="A72" i="13"/>
  <c r="A75" i="13"/>
  <c r="A78" i="13"/>
  <c r="A81" i="13"/>
  <c r="A84" i="13"/>
  <c r="A87" i="13"/>
  <c r="A90" i="13"/>
  <c r="A93" i="13"/>
  <c r="A96" i="13"/>
  <c r="A99" i="13"/>
  <c r="A102" i="13"/>
  <c r="A105" i="13"/>
  <c r="A108" i="13"/>
  <c r="A111" i="13"/>
  <c r="A114" i="13"/>
  <c r="A117" i="13"/>
  <c r="A120" i="13"/>
  <c r="A123" i="13"/>
  <c r="A126" i="13"/>
  <c r="A129" i="13"/>
  <c r="A132" i="13"/>
  <c r="A135" i="13"/>
  <c r="A138" i="13"/>
  <c r="A141" i="13"/>
  <c r="A144" i="13"/>
  <c r="A147" i="13"/>
  <c r="A150" i="13"/>
  <c r="A153" i="13"/>
  <c r="A156" i="13"/>
  <c r="A159" i="13"/>
  <c r="A162" i="13"/>
  <c r="A165" i="13"/>
  <c r="A168" i="13"/>
  <c r="A171" i="13"/>
  <c r="A174" i="13"/>
  <c r="A177" i="13"/>
  <c r="A180" i="13"/>
  <c r="A183" i="13"/>
  <c r="A186" i="13"/>
  <c r="A189" i="13"/>
  <c r="A192" i="13"/>
  <c r="A195" i="13"/>
  <c r="A198" i="13"/>
  <c r="A201" i="13"/>
  <c r="A204" i="13"/>
  <c r="A207" i="13"/>
  <c r="A210" i="13"/>
  <c r="A213" i="13"/>
  <c r="A216" i="13"/>
  <c r="A219" i="13"/>
  <c r="A222" i="13"/>
  <c r="A225" i="13"/>
  <c r="A228" i="13"/>
  <c r="A231" i="13"/>
  <c r="A234" i="13"/>
  <c r="A237" i="13"/>
  <c r="A1" i="14"/>
  <c r="A2" i="14"/>
  <c r="A3" i="14"/>
  <c r="A4" i="14"/>
  <c r="A5" i="14"/>
  <c r="A6" i="14"/>
  <c r="A9" i="14"/>
  <c r="A12"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B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31" i="14"/>
  <c r="A132" i="14"/>
  <c r="A133" i="14"/>
  <c r="A134" i="14"/>
  <c r="A135" i="14"/>
  <c r="A136" i="14"/>
  <c r="A137" i="14"/>
  <c r="A138" i="14"/>
  <c r="A139" i="14"/>
  <c r="A140" i="14"/>
  <c r="A141" i="14"/>
  <c r="A142" i="14"/>
  <c r="B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B191" i="14"/>
  <c r="C191" i="14"/>
  <c r="D191" i="14" s="1"/>
  <c r="E191" i="14" s="1"/>
  <c r="F191" i="14" s="1"/>
  <c r="G191" i="14" s="1"/>
  <c r="H191" i="14" s="1"/>
  <c r="I191" i="14" s="1"/>
  <c r="J191" i="14" s="1"/>
  <c r="K191" i="14" s="1"/>
  <c r="L191" i="14" s="1"/>
  <c r="M191" i="14" s="1"/>
  <c r="N191" i="14" s="1"/>
  <c r="A192" i="14"/>
  <c r="A195" i="14"/>
  <c r="A196" i="14"/>
  <c r="A197" i="14"/>
  <c r="A198" i="14"/>
  <c r="A199" i="14"/>
  <c r="A200" i="14"/>
  <c r="A201" i="14"/>
  <c r="A202" i="14"/>
  <c r="A203" i="14"/>
  <c r="A204" i="14"/>
  <c r="A205" i="14"/>
  <c r="A206"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1" i="15"/>
  <c r="A2" i="15"/>
  <c r="A3" i="15"/>
  <c r="A4" i="15"/>
  <c r="A5" i="15"/>
  <c r="A1" i="16"/>
  <c r="AF7" i="18" s="1"/>
  <c r="A2" i="16"/>
  <c r="A3" i="16"/>
  <c r="A4" i="16"/>
  <c r="A5" i="16"/>
  <c r="A6" i="16"/>
  <c r="B68" i="16" s="1"/>
  <c r="E68" i="16" s="1"/>
  <c r="A7" i="16"/>
  <c r="H7" i="16"/>
  <c r="N179" i="14" s="1"/>
  <c r="C7" i="16"/>
  <c r="D7" i="16" s="1"/>
  <c r="F7" i="16"/>
  <c r="B168" i="14" s="1"/>
  <c r="G7" i="16"/>
  <c r="A8" i="16"/>
  <c r="C8" i="16"/>
  <c r="D8" i="16" s="1"/>
  <c r="A9" i="16"/>
  <c r="C9" i="16"/>
  <c r="D9" i="16"/>
  <c r="A10" i="16"/>
  <c r="G10" i="16" s="1"/>
  <c r="C10" i="16"/>
  <c r="D10" i="16" s="1"/>
  <c r="A11" i="16"/>
  <c r="F11" i="16" s="1"/>
  <c r="F179" i="14" s="1"/>
  <c r="C11" i="16"/>
  <c r="D11" i="16" s="1"/>
  <c r="A12" i="16"/>
  <c r="F12" i="16" s="1"/>
  <c r="G232" i="14" s="1"/>
  <c r="C12" i="16"/>
  <c r="D12" i="16"/>
  <c r="A13" i="16"/>
  <c r="F13" i="16" s="1"/>
  <c r="H196" i="14" s="1"/>
  <c r="C13" i="16"/>
  <c r="D13" i="16" s="1"/>
  <c r="A14" i="16"/>
  <c r="F14" i="16"/>
  <c r="I210" i="14" s="1"/>
  <c r="C14" i="16"/>
  <c r="D14" i="16" s="1"/>
  <c r="A15" i="16"/>
  <c r="C15" i="16"/>
  <c r="D15" i="16" s="1"/>
  <c r="A16" i="16"/>
  <c r="G16" i="16" s="1"/>
  <c r="C16" i="16"/>
  <c r="D16" i="16" s="1"/>
  <c r="A17" i="16"/>
  <c r="F17" i="16" s="1"/>
  <c r="C17" i="16"/>
  <c r="D17" i="16" s="1"/>
  <c r="A18" i="16"/>
  <c r="F18" i="16" s="1"/>
  <c r="M210" i="14" s="1"/>
  <c r="C18" i="16"/>
  <c r="D18" i="16"/>
  <c r="A19" i="16"/>
  <c r="F19" i="16" s="1"/>
  <c r="O168" i="14" s="1"/>
  <c r="C19" i="16"/>
  <c r="D19" i="16"/>
  <c r="A20" i="16"/>
  <c r="F20" i="16" s="1"/>
  <c r="P132" i="14" s="1"/>
  <c r="C20" i="16"/>
  <c r="D20" i="16" s="1"/>
  <c r="A21" i="16"/>
  <c r="F21" i="16" s="1"/>
  <c r="Q196" i="14" s="1"/>
  <c r="C21" i="16"/>
  <c r="D21" i="16" s="1"/>
  <c r="A22" i="16"/>
  <c r="F22" i="16" s="1"/>
  <c r="C22" i="16"/>
  <c r="D22" i="16"/>
  <c r="G22" i="16"/>
  <c r="A23" i="16"/>
  <c r="C23" i="16"/>
  <c r="D23" i="16" s="1"/>
  <c r="A24" i="16"/>
  <c r="F24" i="16" s="1"/>
  <c r="C24" i="16"/>
  <c r="D24" i="16" s="1"/>
  <c r="A25" i="16"/>
  <c r="F25" i="16" s="1"/>
  <c r="U118" i="14" s="1"/>
  <c r="C25" i="16"/>
  <c r="D25" i="16" s="1"/>
  <c r="G25" i="16"/>
  <c r="A26" i="16"/>
  <c r="C26" i="16"/>
  <c r="D26" i="16" s="1"/>
  <c r="F26" i="16"/>
  <c r="A27" i="16"/>
  <c r="F27" i="16" s="1"/>
  <c r="C27" i="16"/>
  <c r="D27" i="16" s="1"/>
  <c r="A28" i="16"/>
  <c r="C28" i="16"/>
  <c r="D28" i="16"/>
  <c r="A29" i="16"/>
  <c r="C29" i="16"/>
  <c r="D29" i="16" s="1"/>
  <c r="A30" i="16"/>
  <c r="C30" i="16"/>
  <c r="D30" i="16" s="1"/>
  <c r="A31" i="16"/>
  <c r="C31" i="16"/>
  <c r="D31" i="16"/>
  <c r="A32" i="16"/>
  <c r="C32" i="16"/>
  <c r="D32" i="16" s="1"/>
  <c r="A33" i="16"/>
  <c r="C33" i="16"/>
  <c r="D33" i="16" s="1"/>
  <c r="A34" i="16"/>
  <c r="C34" i="16"/>
  <c r="D34" i="16" s="1"/>
  <c r="A35" i="16"/>
  <c r="F35" i="16"/>
  <c r="AF196" i="14" s="1"/>
  <c r="C35" i="16"/>
  <c r="D35" i="16" s="1"/>
  <c r="A36" i="16"/>
  <c r="F36" i="16"/>
  <c r="AG196" i="14" s="1"/>
  <c r="C36" i="16"/>
  <c r="D36" i="16" s="1"/>
  <c r="A37" i="16"/>
  <c r="F37" i="16" s="1"/>
  <c r="AH179" i="14" s="1"/>
  <c r="B37" i="16"/>
  <c r="E37" i="16" s="1"/>
  <c r="C37" i="16"/>
  <c r="D37" i="16" s="1"/>
  <c r="G37" i="16"/>
  <c r="A38" i="16"/>
  <c r="F38" i="16" s="1"/>
  <c r="C38" i="16"/>
  <c r="D38" i="16" s="1"/>
  <c r="A39" i="16"/>
  <c r="F39" i="16"/>
  <c r="AJ132" i="14" s="1"/>
  <c r="C39" i="16"/>
  <c r="D39" i="16" s="1"/>
  <c r="A40" i="16"/>
  <c r="F40" i="16" s="1"/>
  <c r="AK118" i="14" s="1"/>
  <c r="C40" i="16"/>
  <c r="D40" i="16" s="1"/>
  <c r="A41" i="16"/>
  <c r="F41" i="16" s="1"/>
  <c r="AL243" i="14" s="1"/>
  <c r="C41" i="16"/>
  <c r="D41" i="16" s="1"/>
  <c r="A42" i="16"/>
  <c r="F42" i="16"/>
  <c r="C42" i="16"/>
  <c r="D42" i="16" s="1"/>
  <c r="A43" i="16"/>
  <c r="F43" i="16" s="1"/>
  <c r="AO196" i="14" s="1"/>
  <c r="C43" i="16"/>
  <c r="D43" i="16"/>
  <c r="H43" i="16"/>
  <c r="BA210" i="14" s="1"/>
  <c r="A44" i="16"/>
  <c r="F44" i="16" s="1"/>
  <c r="AP190" i="14" s="1"/>
  <c r="C44" i="16"/>
  <c r="D44" i="16"/>
  <c r="A45" i="16"/>
  <c r="F45" i="16" s="1"/>
  <c r="C45" i="16"/>
  <c r="D45" i="16" s="1"/>
  <c r="A46" i="16"/>
  <c r="F46" i="16" s="1"/>
  <c r="C46" i="16"/>
  <c r="D46" i="16" s="1"/>
  <c r="A47" i="16"/>
  <c r="C47" i="16"/>
  <c r="D47" i="16" s="1"/>
  <c r="F47" i="16"/>
  <c r="A48" i="16"/>
  <c r="F48" i="16" s="1"/>
  <c r="C48" i="16"/>
  <c r="D48" i="16" s="1"/>
  <c r="A49" i="16"/>
  <c r="F49" i="16" s="1"/>
  <c r="AU168" i="14" s="1"/>
  <c r="C49" i="16"/>
  <c r="D49" i="16" s="1"/>
  <c r="A50" i="16"/>
  <c r="F50" i="16" s="1"/>
  <c r="C50" i="16"/>
  <c r="D50" i="16"/>
  <c r="A51" i="16"/>
  <c r="B51" i="16"/>
  <c r="E51" i="16" s="1"/>
  <c r="C51" i="16"/>
  <c r="D51" i="16" s="1"/>
  <c r="F51" i="16"/>
  <c r="A52" i="16"/>
  <c r="C52" i="16"/>
  <c r="D52" i="16" s="1"/>
  <c r="F52" i="16"/>
  <c r="G52" i="16"/>
  <c r="A53" i="16"/>
  <c r="F53" i="16" s="1"/>
  <c r="C53" i="16"/>
  <c r="D53" i="16"/>
  <c r="A54" i="16"/>
  <c r="F54" i="16" s="1"/>
  <c r="AZ221" i="14" s="1"/>
  <c r="C54" i="16"/>
  <c r="D54" i="16" s="1"/>
  <c r="A55" i="16"/>
  <c r="C55" i="16"/>
  <c r="D55" i="16" s="1"/>
  <c r="A56" i="16"/>
  <c r="F56" i="16" s="1"/>
  <c r="C56" i="16"/>
  <c r="D56" i="16" s="1"/>
  <c r="A57" i="16"/>
  <c r="F57" i="16" s="1"/>
  <c r="C57" i="16"/>
  <c r="D57" i="16" s="1"/>
  <c r="A58" i="16"/>
  <c r="G58" i="16" s="1"/>
  <c r="C58" i="16"/>
  <c r="D58" i="16"/>
  <c r="A59" i="16"/>
  <c r="F59" i="16" s="1"/>
  <c r="C59" i="16"/>
  <c r="D59" i="16" s="1"/>
  <c r="A60" i="16"/>
  <c r="B60" i="16"/>
  <c r="E60" i="16" s="1"/>
  <c r="C60" i="16"/>
  <c r="D60" i="16" s="1"/>
  <c r="F60" i="16"/>
  <c r="BG168" i="14" s="1"/>
  <c r="A61" i="16"/>
  <c r="C61" i="16"/>
  <c r="D61" i="16" s="1"/>
  <c r="A62" i="16"/>
  <c r="F62" i="16" s="1"/>
  <c r="BI118" i="14" s="1"/>
  <c r="C62" i="16"/>
  <c r="D62" i="16" s="1"/>
  <c r="A63" i="16"/>
  <c r="F63" i="16" s="1"/>
  <c r="C63" i="16"/>
  <c r="D63" i="16" s="1"/>
  <c r="A64" i="16"/>
  <c r="F64" i="16" s="1"/>
  <c r="BK168" i="14" s="1"/>
  <c r="C64" i="16"/>
  <c r="D64" i="16"/>
  <c r="G64" i="16"/>
  <c r="A65" i="16"/>
  <c r="F65" i="16" s="1"/>
  <c r="BL132" i="14" s="1"/>
  <c r="C65" i="16"/>
  <c r="D65" i="16" s="1"/>
  <c r="A66" i="16"/>
  <c r="F66" i="16" s="1"/>
  <c r="C66" i="16"/>
  <c r="D66" i="16" s="1"/>
  <c r="A67" i="16"/>
  <c r="H67" i="16" s="1"/>
  <c r="CA168" i="14" s="1"/>
  <c r="G67" i="16"/>
  <c r="C67" i="16"/>
  <c r="D67" i="16" s="1"/>
  <c r="A68" i="16"/>
  <c r="C68" i="16"/>
  <c r="D68" i="16" s="1"/>
  <c r="A69" i="16"/>
  <c r="F69" i="16"/>
  <c r="BQ210" i="14" s="1"/>
  <c r="B69" i="16"/>
  <c r="E69" i="16" s="1"/>
  <c r="C69" i="16"/>
  <c r="D69" i="16" s="1"/>
  <c r="A70" i="16"/>
  <c r="G70" i="16" s="1"/>
  <c r="C70" i="16"/>
  <c r="D70" i="16" s="1"/>
  <c r="A71" i="16"/>
  <c r="F71" i="16" s="1"/>
  <c r="C71" i="16"/>
  <c r="D71" i="16" s="1"/>
  <c r="A72" i="16"/>
  <c r="F72" i="16" s="1"/>
  <c r="BT196" i="14" s="1"/>
  <c r="C72" i="16"/>
  <c r="D72" i="16" s="1"/>
  <c r="A73" i="16"/>
  <c r="G73" i="16" s="1"/>
  <c r="C73" i="16"/>
  <c r="D73" i="16" s="1"/>
  <c r="A74" i="16"/>
  <c r="F74" i="16" s="1"/>
  <c r="BV179" i="14" s="1"/>
  <c r="C74" i="16"/>
  <c r="D74" i="16" s="1"/>
  <c r="A75" i="16"/>
  <c r="F75" i="16" s="1"/>
  <c r="C75" i="16"/>
  <c r="D75" i="16" s="1"/>
  <c r="A76" i="16"/>
  <c r="F76" i="16" s="1"/>
  <c r="BX196" i="14" s="1"/>
  <c r="C76" i="16"/>
  <c r="D76" i="16"/>
  <c r="A77" i="16"/>
  <c r="F77" i="16" s="1"/>
  <c r="B77" i="16"/>
  <c r="E77" i="16" s="1"/>
  <c r="C77" i="16"/>
  <c r="D77" i="16" s="1"/>
  <c r="A78" i="16"/>
  <c r="F78" i="16"/>
  <c r="C78" i="16"/>
  <c r="D78" i="16" s="1"/>
  <c r="A79" i="16"/>
  <c r="C79" i="16"/>
  <c r="D79" i="16" s="1"/>
  <c r="A80" i="16"/>
  <c r="C80" i="16"/>
  <c r="D80" i="16" s="1"/>
  <c r="A81" i="16"/>
  <c r="C81" i="16"/>
  <c r="D81" i="16" s="1"/>
  <c r="A82" i="16"/>
  <c r="G82" i="16" s="1"/>
  <c r="C82" i="16"/>
  <c r="D82" i="16"/>
  <c r="A83" i="16"/>
  <c r="C83" i="16"/>
  <c r="D83" i="16" s="1"/>
  <c r="A84" i="16"/>
  <c r="F84" i="16" s="1"/>
  <c r="CG210" i="14" s="1"/>
  <c r="C84" i="16"/>
  <c r="D84" i="16" s="1"/>
  <c r="A85" i="16"/>
  <c r="C85" i="16"/>
  <c r="D85" i="16" s="1"/>
  <c r="A86" i="16"/>
  <c r="C86" i="16"/>
  <c r="D86" i="16" s="1"/>
  <c r="A87" i="16"/>
  <c r="C87" i="16"/>
  <c r="D87" i="16"/>
  <c r="A88" i="16"/>
  <c r="G88" i="16" s="1"/>
  <c r="C88" i="16"/>
  <c r="D88" i="16" s="1"/>
  <c r="A89" i="16"/>
  <c r="C89" i="16"/>
  <c r="D89" i="16"/>
  <c r="A90" i="16"/>
  <c r="C90" i="16"/>
  <c r="D90" i="16" s="1"/>
  <c r="A91" i="16"/>
  <c r="H91" i="16" s="1"/>
  <c r="DA210" i="14" s="1"/>
  <c r="C91" i="16"/>
  <c r="D91" i="16" s="1"/>
  <c r="A92" i="16"/>
  <c r="C92" i="16"/>
  <c r="D92" i="16" s="1"/>
  <c r="A93" i="16"/>
  <c r="F93" i="16" s="1"/>
  <c r="C93" i="16"/>
  <c r="D93" i="16" s="1"/>
  <c r="A94" i="16"/>
  <c r="F94" i="16" s="1"/>
  <c r="CR11" i="3" s="1"/>
  <c r="C94" i="16"/>
  <c r="D94" i="16" s="1"/>
  <c r="G94" i="16"/>
  <c r="A95" i="16"/>
  <c r="F95" i="16" s="1"/>
  <c r="C95" i="16"/>
  <c r="D95" i="16" s="1"/>
  <c r="A96" i="16"/>
  <c r="F96" i="16" s="1"/>
  <c r="C96" i="16"/>
  <c r="D96" i="16" s="1"/>
  <c r="A97" i="16"/>
  <c r="C97" i="16"/>
  <c r="D97" i="16" s="1"/>
  <c r="A98" i="16"/>
  <c r="C98" i="16"/>
  <c r="D98" i="16" s="1"/>
  <c r="F98" i="16"/>
  <c r="A99" i="16"/>
  <c r="F99" i="16" s="1"/>
  <c r="CW196" i="14" s="1"/>
  <c r="C99" i="16"/>
  <c r="D99" i="16" s="1"/>
  <c r="A100" i="16"/>
  <c r="G100" i="16" s="1"/>
  <c r="B100" i="16"/>
  <c r="E100" i="16" s="1"/>
  <c r="C100" i="16"/>
  <c r="D100" i="16" s="1"/>
  <c r="F100" i="16"/>
  <c r="CX190" i="14" s="1"/>
  <c r="A101" i="16"/>
  <c r="F101" i="16" s="1"/>
  <c r="CY232" i="14" s="1"/>
  <c r="C101" i="16"/>
  <c r="D101" i="16" s="1"/>
  <c r="A102" i="16"/>
  <c r="F102" i="16" s="1"/>
  <c r="CZ221" i="14" s="1"/>
  <c r="C102" i="16"/>
  <c r="D102" i="16" s="1"/>
  <c r="A103" i="16"/>
  <c r="H103" i="16" s="1"/>
  <c r="C103" i="16"/>
  <c r="D103" i="16"/>
  <c r="F103" i="16"/>
  <c r="DB190" i="14" s="1"/>
  <c r="G103" i="16"/>
  <c r="A104" i="16"/>
  <c r="C104" i="16"/>
  <c r="D104" i="16" s="1"/>
  <c r="A105" i="16"/>
  <c r="C105" i="16"/>
  <c r="D105" i="16" s="1"/>
  <c r="A106" i="16"/>
  <c r="B106" i="16"/>
  <c r="E106" i="16" s="1"/>
  <c r="C106" i="16"/>
  <c r="D106" i="16"/>
  <c r="F106" i="16"/>
  <c r="A107" i="16"/>
  <c r="F107" i="16" s="1"/>
  <c r="C107" i="16"/>
  <c r="D107" i="16"/>
  <c r="A108" i="16"/>
  <c r="F108" i="16" s="1"/>
  <c r="DG243" i="14" s="1"/>
  <c r="C108" i="16"/>
  <c r="D108" i="16" s="1"/>
  <c r="A109" i="16"/>
  <c r="B109" i="16"/>
  <c r="E109" i="16" s="1"/>
  <c r="C109" i="16"/>
  <c r="D109" i="16" s="1"/>
  <c r="A110" i="16"/>
  <c r="F110" i="16" s="1"/>
  <c r="C110" i="16"/>
  <c r="D110" i="16"/>
  <c r="A111" i="16"/>
  <c r="F111" i="16" s="1"/>
  <c r="DJ179" i="14" s="1"/>
  <c r="C111" i="16"/>
  <c r="D111" i="16"/>
  <c r="A112" i="16"/>
  <c r="C112" i="16"/>
  <c r="D112" i="16" s="1"/>
  <c r="A113" i="16"/>
  <c r="F113" i="16" s="1"/>
  <c r="DL221" i="14" s="1"/>
  <c r="C113" i="16"/>
  <c r="D113" i="16" s="1"/>
  <c r="A114" i="16"/>
  <c r="F114" i="16" s="1"/>
  <c r="C114" i="16"/>
  <c r="D114" i="16" s="1"/>
  <c r="A115" i="16"/>
  <c r="F115" i="16" s="1"/>
  <c r="C115" i="16"/>
  <c r="D115" i="16"/>
  <c r="A116" i="16"/>
  <c r="F116" i="16" s="1"/>
  <c r="C116" i="16"/>
  <c r="D116" i="16" s="1"/>
  <c r="A117" i="16"/>
  <c r="C117" i="16"/>
  <c r="D117" i="16" s="1"/>
  <c r="A118" i="16"/>
  <c r="C118" i="16"/>
  <c r="D118" i="16" s="1"/>
  <c r="A119" i="16"/>
  <c r="F119" i="16" s="1"/>
  <c r="DS232" i="14" s="1"/>
  <c r="C119" i="16"/>
  <c r="D119" i="16" s="1"/>
  <c r="A120" i="16"/>
  <c r="F120" i="16" s="1"/>
  <c r="DT196" i="14" s="1"/>
  <c r="C120" i="16"/>
  <c r="D120" i="16" s="1"/>
  <c r="A121" i="16"/>
  <c r="C121" i="16"/>
  <c r="D121" i="16" s="1"/>
  <c r="A122" i="16"/>
  <c r="F122" i="16"/>
  <c r="DV179" i="14" s="1"/>
  <c r="C122" i="16"/>
  <c r="D122" i="16" s="1"/>
  <c r="A123" i="16"/>
  <c r="F123" i="16" s="1"/>
  <c r="B123" i="16"/>
  <c r="E123" i="16" s="1"/>
  <c r="C123" i="16"/>
  <c r="D123" i="16" s="1"/>
  <c r="A124" i="16"/>
  <c r="G124" i="16" s="1"/>
  <c r="C124" i="16"/>
  <c r="D124" i="16" s="1"/>
  <c r="A125" i="16"/>
  <c r="F125" i="16" s="1"/>
  <c r="C125" i="16"/>
  <c r="D125" i="16" s="1"/>
  <c r="A126" i="16"/>
  <c r="F126" i="16" s="1"/>
  <c r="C126" i="16"/>
  <c r="D126" i="16" s="1"/>
  <c r="A127" i="16"/>
  <c r="C127" i="16"/>
  <c r="D127" i="16" s="1"/>
  <c r="A128" i="16"/>
  <c r="F128" i="16" s="1"/>
  <c r="EC210" i="14" s="1"/>
  <c r="C128" i="16"/>
  <c r="D128" i="16" s="1"/>
  <c r="A129" i="16"/>
  <c r="F129" i="16" s="1"/>
  <c r="C129" i="16"/>
  <c r="D129" i="16" s="1"/>
  <c r="A130" i="16"/>
  <c r="G130" i="16" s="1"/>
  <c r="C130" i="16"/>
  <c r="D130" i="16"/>
  <c r="A131" i="16"/>
  <c r="F131" i="16" s="1"/>
  <c r="C131" i="16"/>
  <c r="D131" i="16" s="1"/>
  <c r="A132" i="16"/>
  <c r="C132" i="16"/>
  <c r="D132" i="16"/>
  <c r="A133" i="16"/>
  <c r="C133" i="16"/>
  <c r="D133" i="16" s="1"/>
  <c r="A134" i="16"/>
  <c r="F134" i="16" s="1"/>
  <c r="EI232" i="14" s="1"/>
  <c r="C134" i="16"/>
  <c r="D134" i="16" s="1"/>
  <c r="A135" i="16"/>
  <c r="F135" i="16" s="1"/>
  <c r="C135" i="16"/>
  <c r="D135" i="16" s="1"/>
  <c r="EJ196" i="14"/>
  <c r="A136" i="16"/>
  <c r="C136" i="16"/>
  <c r="D136" i="16" s="1"/>
  <c r="A137" i="16"/>
  <c r="F137" i="16" s="1"/>
  <c r="B137" i="16"/>
  <c r="E137" i="16" s="1"/>
  <c r="C137" i="16"/>
  <c r="D137" i="16" s="1"/>
  <c r="A138" i="16"/>
  <c r="C138" i="16"/>
  <c r="D138" i="16" s="1"/>
  <c r="B1" i="18"/>
  <c r="D1" i="18"/>
  <c r="F1" i="18"/>
  <c r="H1" i="18"/>
  <c r="J1" i="18"/>
  <c r="L1" i="18"/>
  <c r="N1" i="18"/>
  <c r="P1" i="18"/>
  <c r="R1" i="18"/>
  <c r="T1" i="18"/>
  <c r="V1" i="18"/>
  <c r="X1" i="18"/>
  <c r="Z1" i="18"/>
  <c r="AB1" i="18"/>
  <c r="AD1" i="18"/>
  <c r="AF1" i="18"/>
  <c r="AH1" i="18"/>
  <c r="AJ1" i="18"/>
  <c r="AL1" i="18"/>
  <c r="AN1" i="18"/>
  <c r="AP1" i="18"/>
  <c r="AR1" i="18"/>
  <c r="AT1" i="18"/>
  <c r="AV1" i="18"/>
  <c r="AX1" i="18"/>
  <c r="AZ1" i="18"/>
  <c r="BB1" i="18"/>
  <c r="BD1" i="18"/>
  <c r="BF1" i="18"/>
  <c r="BH1" i="18"/>
  <c r="BJ1" i="18"/>
  <c r="BL1" i="18"/>
  <c r="B2" i="18"/>
  <c r="D2" i="18"/>
  <c r="F2" i="18"/>
  <c r="H2" i="18"/>
  <c r="J2" i="18"/>
  <c r="L2" i="18"/>
  <c r="N2" i="18"/>
  <c r="P2" i="18"/>
  <c r="R2" i="18"/>
  <c r="T2" i="18"/>
  <c r="V2" i="18"/>
  <c r="X2" i="18"/>
  <c r="Z2" i="18"/>
  <c r="AB2" i="18"/>
  <c r="AD2" i="18"/>
  <c r="AF2" i="18"/>
  <c r="AH2" i="18"/>
  <c r="AJ2" i="18"/>
  <c r="AL2" i="18"/>
  <c r="AN2" i="18"/>
  <c r="AP2" i="18"/>
  <c r="AR2" i="18"/>
  <c r="AT2" i="18"/>
  <c r="AV2" i="18"/>
  <c r="AX2" i="18"/>
  <c r="AZ2" i="18"/>
  <c r="BB2" i="18"/>
  <c r="BD2" i="18"/>
  <c r="BF2" i="18"/>
  <c r="BH2" i="18"/>
  <c r="BJ2" i="18"/>
  <c r="BL2" i="18"/>
  <c r="B3" i="18"/>
  <c r="D3" i="18"/>
  <c r="F3" i="18"/>
  <c r="H3" i="18"/>
  <c r="J3" i="18"/>
  <c r="L3" i="18"/>
  <c r="N3" i="18"/>
  <c r="P3" i="18"/>
  <c r="R3" i="18"/>
  <c r="T3" i="18"/>
  <c r="V3" i="18"/>
  <c r="X3" i="18"/>
  <c r="Z3" i="18"/>
  <c r="AB3" i="18"/>
  <c r="AD3" i="18"/>
  <c r="AF3" i="18"/>
  <c r="AH3" i="18"/>
  <c r="AJ3" i="18"/>
  <c r="AL3" i="18"/>
  <c r="AN3" i="18"/>
  <c r="AP3" i="18"/>
  <c r="AR3" i="18"/>
  <c r="AT3" i="18"/>
  <c r="AV3" i="18"/>
  <c r="AX3" i="18"/>
  <c r="AZ3" i="18"/>
  <c r="BB3" i="18"/>
  <c r="BD3" i="18"/>
  <c r="BF3" i="18"/>
  <c r="BH3" i="18"/>
  <c r="BJ3" i="18"/>
  <c r="BL3" i="18"/>
  <c r="B4" i="18"/>
  <c r="D4" i="18"/>
  <c r="F4" i="18"/>
  <c r="H4" i="18"/>
  <c r="J4" i="18"/>
  <c r="L4" i="18"/>
  <c r="N4" i="18"/>
  <c r="P4" i="18"/>
  <c r="R4" i="18"/>
  <c r="T4" i="18"/>
  <c r="V4" i="18"/>
  <c r="X4" i="18"/>
  <c r="Z4" i="18"/>
  <c r="AB4" i="18"/>
  <c r="AD4" i="18"/>
  <c r="AF4" i="18"/>
  <c r="AH4" i="18"/>
  <c r="AJ4" i="18"/>
  <c r="AL4" i="18"/>
  <c r="AN4" i="18"/>
  <c r="AP4" i="18"/>
  <c r="AR4" i="18"/>
  <c r="AT4" i="18"/>
  <c r="AV4" i="18"/>
  <c r="AX4" i="18"/>
  <c r="AZ4" i="18"/>
  <c r="BB4" i="18"/>
  <c r="BD4" i="18"/>
  <c r="BF4" i="18"/>
  <c r="BH4" i="18"/>
  <c r="BJ4" i="18"/>
  <c r="BL4" i="18"/>
  <c r="B5" i="18"/>
  <c r="D5" i="18"/>
  <c r="F5" i="18"/>
  <c r="H5" i="18"/>
  <c r="J5" i="18"/>
  <c r="L5" i="18"/>
  <c r="N5" i="18"/>
  <c r="P5" i="18"/>
  <c r="R5" i="18"/>
  <c r="T5" i="18"/>
  <c r="V5" i="18"/>
  <c r="X5" i="18"/>
  <c r="Z5" i="18"/>
  <c r="AB5" i="18"/>
  <c r="AD5" i="18"/>
  <c r="AF5" i="18"/>
  <c r="AH5" i="18"/>
  <c r="AJ5" i="18"/>
  <c r="AL5" i="18"/>
  <c r="AN5" i="18"/>
  <c r="AP5" i="18"/>
  <c r="AR5" i="18"/>
  <c r="AT5" i="18"/>
  <c r="AV5" i="18"/>
  <c r="AX5" i="18"/>
  <c r="AZ5" i="18"/>
  <c r="BB5" i="18"/>
  <c r="BD5" i="18"/>
  <c r="BF5" i="18"/>
  <c r="BH5" i="18"/>
  <c r="BJ5" i="18"/>
  <c r="BL5" i="18"/>
  <c r="B6" i="18"/>
  <c r="D6" i="18"/>
  <c r="F6" i="18"/>
  <c r="H6" i="18"/>
  <c r="J6" i="18"/>
  <c r="L6" i="18"/>
  <c r="N6" i="18"/>
  <c r="P6" i="18"/>
  <c r="R6" i="18"/>
  <c r="T6" i="18"/>
  <c r="V6" i="18"/>
  <c r="X6" i="18"/>
  <c r="Z6" i="18"/>
  <c r="AB6" i="18"/>
  <c r="AD6" i="18"/>
  <c r="AF6" i="18"/>
  <c r="AH6" i="18"/>
  <c r="AJ6" i="18"/>
  <c r="AL6" i="18"/>
  <c r="AN6" i="18"/>
  <c r="AP6" i="18"/>
  <c r="AR6" i="18"/>
  <c r="B7" i="18"/>
  <c r="D7" i="18"/>
  <c r="F7" i="18"/>
  <c r="H7" i="18"/>
  <c r="J7" i="18"/>
  <c r="L7" i="18"/>
  <c r="N7" i="18"/>
  <c r="P7" i="18"/>
  <c r="R7" i="18"/>
  <c r="T7" i="18"/>
  <c r="V7" i="18"/>
  <c r="X7" i="18"/>
  <c r="Z7" i="18"/>
  <c r="AB7" i="18"/>
  <c r="AD7" i="18"/>
  <c r="AJ7" i="18"/>
  <c r="B8" i="18"/>
  <c r="D8" i="18"/>
  <c r="F8" i="18"/>
  <c r="H8" i="18"/>
  <c r="J8" i="18"/>
  <c r="L8" i="18"/>
  <c r="N8" i="18"/>
  <c r="P8" i="18"/>
  <c r="R8" i="18"/>
  <c r="T8" i="18"/>
  <c r="V8" i="18"/>
  <c r="X8" i="18"/>
  <c r="AB8" i="18"/>
  <c r="AD8" i="18"/>
  <c r="AF8" i="18"/>
  <c r="AJ8" i="18"/>
  <c r="AL8" i="18"/>
  <c r="DF210" i="14"/>
  <c r="DF243" i="14"/>
  <c r="BS232" i="14"/>
  <c r="AL179" i="14"/>
  <c r="AF132" i="14"/>
  <c r="AF232" i="14"/>
  <c r="AF221" i="14"/>
  <c r="P232" i="14"/>
  <c r="P196" i="14"/>
  <c r="P221" i="14"/>
  <c r="BW168" i="14"/>
  <c r="BW243" i="14"/>
  <c r="AK210" i="14"/>
  <c r="AI168" i="14"/>
  <c r="DO118" i="14"/>
  <c r="DG118" i="14"/>
  <c r="DG232" i="14"/>
  <c r="DG168" i="14"/>
  <c r="AM168" i="14"/>
  <c r="AG210" i="14"/>
  <c r="BX157" i="14"/>
  <c r="BX221" i="14"/>
  <c r="AJ196" i="14"/>
  <c r="AJ221" i="14"/>
  <c r="G76" i="16"/>
  <c r="F70" i="16"/>
  <c r="BR60" i="3" s="1"/>
  <c r="F67" i="16"/>
  <c r="B23" i="16"/>
  <c r="E23" i="16" s="1"/>
  <c r="G19" i="16"/>
  <c r="G13" i="16"/>
  <c r="BV243" i="14"/>
  <c r="AT243" i="14"/>
  <c r="BL221" i="14"/>
  <c r="CW210" i="14"/>
  <c r="DL196" i="14"/>
  <c r="R157" i="14"/>
  <c r="F73" i="16"/>
  <c r="AU232" i="14"/>
  <c r="BI210" i="14"/>
  <c r="BL196" i="14"/>
  <c r="B179" i="14"/>
  <c r="B243" i="14"/>
  <c r="CV221" i="14"/>
  <c r="AO210" i="14"/>
  <c r="Q210" i="14"/>
  <c r="B190" i="14"/>
  <c r="AY168" i="14"/>
  <c r="BV157" i="14"/>
  <c r="B34" i="16"/>
  <c r="E34" i="16"/>
  <c r="B31" i="16"/>
  <c r="E31" i="16"/>
  <c r="U210" i="14"/>
  <c r="T196" i="14"/>
  <c r="R190" i="14"/>
  <c r="BC168" i="14"/>
  <c r="B157" i="14"/>
  <c r="O191" i="14"/>
  <c r="P191" i="14" s="1"/>
  <c r="Q191" i="14" s="1"/>
  <c r="R191" i="14" s="1"/>
  <c r="S191" i="14" s="1"/>
  <c r="T191" i="14" s="1"/>
  <c r="U191" i="14" s="1"/>
  <c r="V191" i="14" s="1"/>
  <c r="W191" i="14" s="1"/>
  <c r="X191" i="14" s="1"/>
  <c r="Y191" i="14" s="1"/>
  <c r="Z191" i="14" s="1"/>
  <c r="EL38" i="3"/>
  <c r="EL51" i="6"/>
  <c r="EL8" i="10"/>
  <c r="EL43" i="13"/>
  <c r="EL85" i="13"/>
  <c r="EL172" i="13"/>
  <c r="EL119" i="13"/>
  <c r="EA160" i="17" s="1"/>
  <c r="EL238" i="13"/>
  <c r="EL215" i="13"/>
  <c r="EA208" i="17" s="1"/>
  <c r="EL173" i="13"/>
  <c r="EA187" i="17" s="1"/>
  <c r="EL197" i="13"/>
  <c r="EA199" i="17" s="1"/>
  <c r="EL85" i="14"/>
  <c r="EH8" i="13"/>
  <c r="DW3" i="17" s="1"/>
  <c r="EH32" i="13"/>
  <c r="DW47" i="17" s="1"/>
  <c r="EH56" i="13"/>
  <c r="DW91" i="17"/>
  <c r="EH80" i="13"/>
  <c r="DW135" i="17" s="1"/>
  <c r="EH92" i="13"/>
  <c r="DW149" i="17" s="1"/>
  <c r="EH62" i="13"/>
  <c r="DW102" i="17"/>
  <c r="EH98" i="13"/>
  <c r="DW152" i="17" s="1"/>
  <c r="EH122" i="13"/>
  <c r="DW164" i="17" s="1"/>
  <c r="EH146" i="13"/>
  <c r="DW176" i="17" s="1"/>
  <c r="EH170" i="13"/>
  <c r="DW188" i="17" s="1"/>
  <c r="EH50" i="13"/>
  <c r="DW80" i="17"/>
  <c r="EH104" i="13"/>
  <c r="DW155" i="17" s="1"/>
  <c r="EH188" i="13"/>
  <c r="DW197" i="17" s="1"/>
  <c r="EH212" i="13"/>
  <c r="DW209" i="17" s="1"/>
  <c r="EH236" i="13"/>
  <c r="DW221" i="17" s="1"/>
  <c r="EH140" i="13"/>
  <c r="DW173" i="17" s="1"/>
  <c r="EH164" i="13"/>
  <c r="DW185" i="17"/>
  <c r="EH182" i="13"/>
  <c r="DW194" i="17" s="1"/>
  <c r="EH206" i="13"/>
  <c r="DW206" i="17"/>
  <c r="EH230" i="13"/>
  <c r="DW218" i="17" s="1"/>
  <c r="EF8" i="5"/>
  <c r="EF13" i="13"/>
  <c r="EF34" i="11"/>
  <c r="EF125" i="13"/>
  <c r="DU163" i="17" s="1"/>
  <c r="EF202" i="13"/>
  <c r="ED24" i="3"/>
  <c r="ED60" i="3"/>
  <c r="ED48" i="3"/>
  <c r="ED8" i="4"/>
  <c r="ED27" i="4"/>
  <c r="ED18" i="4"/>
  <c r="ED51" i="4"/>
  <c r="ED59" i="4"/>
  <c r="ED18" i="5"/>
  <c r="ED34" i="5"/>
  <c r="ED51" i="5"/>
  <c r="ED18" i="6"/>
  <c r="ED27" i="6"/>
  <c r="ED51" i="6"/>
  <c r="ED43" i="6"/>
  <c r="ED18" i="7"/>
  <c r="ED51" i="7"/>
  <c r="ED43" i="7"/>
  <c r="ED34" i="8"/>
  <c r="ED59" i="8"/>
  <c r="ED27" i="9"/>
  <c r="ED8" i="8"/>
  <c r="ED34" i="7"/>
  <c r="ED43" i="9"/>
  <c r="ED18" i="8"/>
  <c r="ED51" i="8"/>
  <c r="ED34" i="9"/>
  <c r="ED18" i="9"/>
  <c r="ED8" i="9"/>
  <c r="ED59" i="9"/>
  <c r="ED8" i="11"/>
  <c r="ED43" i="11"/>
  <c r="ED7" i="13"/>
  <c r="ED19" i="13"/>
  <c r="ED29" i="13"/>
  <c r="DS35" i="17" s="1"/>
  <c r="ED41" i="13"/>
  <c r="DS57" i="17" s="1"/>
  <c r="ED43" i="13"/>
  <c r="ED53" i="13"/>
  <c r="DS79" i="17" s="1"/>
  <c r="ED55" i="13"/>
  <c r="ED65" i="13"/>
  <c r="DS101" i="17" s="1"/>
  <c r="ED67" i="13"/>
  <c r="ED79" i="13"/>
  <c r="ED43" i="8"/>
  <c r="ED51" i="9"/>
  <c r="ED34" i="11"/>
  <c r="ED10" i="13"/>
  <c r="ED22" i="13"/>
  <c r="ED34" i="13"/>
  <c r="ED46" i="13"/>
  <c r="ED58" i="13"/>
  <c r="ED70" i="13"/>
  <c r="ED82" i="13"/>
  <c r="ED18" i="10"/>
  <c r="ED51" i="10"/>
  <c r="ED18" i="11"/>
  <c r="ED59" i="10"/>
  <c r="ED51" i="11"/>
  <c r="ED83" i="13"/>
  <c r="DS134" i="17" s="1"/>
  <c r="ED85" i="13"/>
  <c r="ED95" i="13"/>
  <c r="DS148" i="17" s="1"/>
  <c r="ED97" i="13"/>
  <c r="ED11" i="13"/>
  <c r="DS2" i="17" s="1"/>
  <c r="ED13" i="13"/>
  <c r="ED16" i="13"/>
  <c r="ED23" i="13"/>
  <c r="DS24" i="17" s="1"/>
  <c r="ED25" i="13"/>
  <c r="ED27" i="11"/>
  <c r="ED59" i="11"/>
  <c r="ED94" i="13"/>
  <c r="ED100" i="13"/>
  <c r="ED112" i="13"/>
  <c r="ED124" i="13"/>
  <c r="ED136" i="13"/>
  <c r="ED148" i="13"/>
  <c r="ED160" i="13"/>
  <c r="ED172" i="13"/>
  <c r="ED35" i="13"/>
  <c r="DS46" i="17" s="1"/>
  <c r="ED37" i="13"/>
  <c r="ED40" i="13"/>
  <c r="ED59" i="13"/>
  <c r="DS90" i="17" s="1"/>
  <c r="ED61" i="13"/>
  <c r="ED64" i="13"/>
  <c r="ED101" i="13"/>
  <c r="DS151" i="17" s="1"/>
  <c r="ED103" i="13"/>
  <c r="ED113" i="13"/>
  <c r="DS157" i="17" s="1"/>
  <c r="ED115" i="13"/>
  <c r="ED88" i="13"/>
  <c r="ED91" i="13"/>
  <c r="ED106" i="13"/>
  <c r="ED118" i="13"/>
  <c r="ED28" i="13"/>
  <c r="ED47" i="13"/>
  <c r="DS68" i="17" s="1"/>
  <c r="ED49" i="13"/>
  <c r="ED52" i="13"/>
  <c r="ED71" i="13"/>
  <c r="DS112" i="17" s="1"/>
  <c r="ED73" i="13"/>
  <c r="ED76" i="13"/>
  <c r="ED89" i="13"/>
  <c r="DS145" i="17" s="1"/>
  <c r="ED107" i="13"/>
  <c r="DS154" i="17" s="1"/>
  <c r="ED109" i="13"/>
  <c r="ED119" i="13"/>
  <c r="DS160" i="17" s="1"/>
  <c r="ED121" i="13"/>
  <c r="ED131" i="13"/>
  <c r="DS166" i="17" s="1"/>
  <c r="ED133" i="13"/>
  <c r="ED143" i="13"/>
  <c r="DS172" i="17"/>
  <c r="ED145" i="13"/>
  <c r="ED155" i="13"/>
  <c r="DS178" i="17" s="1"/>
  <c r="ED157" i="13"/>
  <c r="ED167" i="13"/>
  <c r="DS184" i="17" s="1"/>
  <c r="ED169" i="13"/>
  <c r="ED178" i="13"/>
  <c r="ED190" i="13"/>
  <c r="ED202" i="13"/>
  <c r="ED214" i="13"/>
  <c r="ED226" i="13"/>
  <c r="ED238" i="13"/>
  <c r="ED27" i="14"/>
  <c r="ED179" i="13"/>
  <c r="DS190" i="17" s="1"/>
  <c r="ED181" i="13"/>
  <c r="ED191" i="13"/>
  <c r="DS196" i="17" s="1"/>
  <c r="ED193" i="13"/>
  <c r="ED203" i="13"/>
  <c r="DS202" i="17"/>
  <c r="ED205" i="13"/>
  <c r="ED215" i="13"/>
  <c r="DS208" i="17" s="1"/>
  <c r="ED217" i="13"/>
  <c r="ED227" i="13"/>
  <c r="DS214" i="17" s="1"/>
  <c r="ED229" i="13"/>
  <c r="ED184" i="13"/>
  <c r="ED196" i="13"/>
  <c r="ED208" i="13"/>
  <c r="ED220" i="13"/>
  <c r="ED232" i="13"/>
  <c r="ED125" i="13"/>
  <c r="DS163" i="17" s="1"/>
  <c r="ED127" i="13"/>
  <c r="ED130" i="13"/>
  <c r="ED137" i="13"/>
  <c r="DS169" i="17" s="1"/>
  <c r="ED139" i="13"/>
  <c r="ED142" i="13"/>
  <c r="ED149" i="13"/>
  <c r="DS175" i="17" s="1"/>
  <c r="ED151" i="13"/>
  <c r="ED154" i="13"/>
  <c r="ED161" i="13"/>
  <c r="DS181" i="17" s="1"/>
  <c r="ED163" i="13"/>
  <c r="ED166" i="13"/>
  <c r="ED173" i="13"/>
  <c r="DS187" i="17" s="1"/>
  <c r="ED175" i="13"/>
  <c r="ED185" i="13"/>
  <c r="DS193" i="17"/>
  <c r="ED187" i="13"/>
  <c r="ED197" i="13"/>
  <c r="DS199" i="17" s="1"/>
  <c r="ED199" i="13"/>
  <c r="ED209" i="13"/>
  <c r="DS205" i="17" s="1"/>
  <c r="ED211" i="13"/>
  <c r="ED221" i="13"/>
  <c r="DS211" i="17" s="1"/>
  <c r="ED223" i="13"/>
  <c r="ED233" i="13"/>
  <c r="DS217" i="17" s="1"/>
  <c r="ED235" i="13"/>
  <c r="ED38" i="14"/>
  <c r="ED63" i="14"/>
  <c r="ED107" i="14"/>
  <c r="ED96" i="14"/>
  <c r="ED146" i="14"/>
  <c r="ED239" i="13"/>
  <c r="DS220" i="17" s="1"/>
  <c r="ED16" i="14"/>
  <c r="ED85" i="14"/>
  <c r="ED49" i="14"/>
  <c r="ED74" i="14"/>
  <c r="ED118" i="14"/>
  <c r="ED157" i="14"/>
  <c r="ED196" i="14"/>
  <c r="ED221" i="14"/>
  <c r="ED210" i="14"/>
  <c r="ED132" i="14"/>
  <c r="ED168" i="14"/>
  <c r="ED232" i="14"/>
  <c r="EB26" i="13"/>
  <c r="DQ36" i="17" s="1"/>
  <c r="EN50" i="13"/>
  <c r="EB62" i="13"/>
  <c r="DQ102" i="17" s="1"/>
  <c r="EB74" i="13"/>
  <c r="DQ124" i="17" s="1"/>
  <c r="EN20" i="13"/>
  <c r="EB8" i="13"/>
  <c r="DQ3" i="17" s="1"/>
  <c r="EB56" i="13"/>
  <c r="DQ91" i="17" s="1"/>
  <c r="EN86" i="13"/>
  <c r="EN104" i="13"/>
  <c r="EB128" i="13"/>
  <c r="DQ167" i="17" s="1"/>
  <c r="EN152" i="13"/>
  <c r="EB164" i="13"/>
  <c r="DQ185" i="17" s="1"/>
  <c r="EB176" i="13"/>
  <c r="DQ191" i="17" s="1"/>
  <c r="EN92" i="13"/>
  <c r="EB98" i="13"/>
  <c r="DQ152" i="17" s="1"/>
  <c r="EB110" i="13"/>
  <c r="DQ158" i="17" s="1"/>
  <c r="EN56" i="13"/>
  <c r="EN80" i="13"/>
  <c r="EB122" i="13"/>
  <c r="DQ164" i="17" s="1"/>
  <c r="EB146" i="13"/>
  <c r="DQ176" i="17" s="1"/>
  <c r="EB170" i="13"/>
  <c r="DQ188" i="17" s="1"/>
  <c r="EN182" i="13"/>
  <c r="EB194" i="13"/>
  <c r="DQ200" i="17" s="1"/>
  <c r="EB206" i="13"/>
  <c r="DQ206" i="17" s="1"/>
  <c r="EN218" i="13"/>
  <c r="EN230" i="13"/>
  <c r="EN158" i="13"/>
  <c r="EN170" i="13"/>
  <c r="EN200" i="13"/>
  <c r="EB212" i="13"/>
  <c r="DQ209" i="17" s="1"/>
  <c r="EB224" i="13"/>
  <c r="DQ215" i="17" s="1"/>
  <c r="EB236" i="13"/>
  <c r="DQ221" i="17"/>
  <c r="DY24" i="3"/>
  <c r="DY77" i="3"/>
  <c r="DY70" i="3"/>
  <c r="DY34" i="4"/>
  <c r="DY8" i="5"/>
  <c r="DY34" i="5"/>
  <c r="DY27" i="5"/>
  <c r="DY43" i="5"/>
  <c r="DY8" i="6"/>
  <c r="DY59" i="6"/>
  <c r="DY27" i="7"/>
  <c r="DY59" i="7"/>
  <c r="DY43" i="7"/>
  <c r="DY34" i="7"/>
  <c r="DY34" i="8"/>
  <c r="DY51" i="9"/>
  <c r="DY43" i="9"/>
  <c r="DY8" i="10"/>
  <c r="DY27" i="10"/>
  <c r="DY16" i="13"/>
  <c r="DY28" i="13"/>
  <c r="DY64" i="13"/>
  <c r="DY43" i="11"/>
  <c r="DY7" i="13"/>
  <c r="DY19" i="13"/>
  <c r="DY41" i="13"/>
  <c r="DO57" i="17" s="1"/>
  <c r="DY67" i="13"/>
  <c r="DY77" i="13"/>
  <c r="DO123" i="17" s="1"/>
  <c r="DY59" i="9"/>
  <c r="DY10" i="13"/>
  <c r="DY22" i="13"/>
  <c r="DY58" i="13"/>
  <c r="DY34" i="11"/>
  <c r="DY11" i="13"/>
  <c r="DO2" i="17" s="1"/>
  <c r="DY23" i="13"/>
  <c r="DO24" i="17" s="1"/>
  <c r="DY59" i="11"/>
  <c r="DY89" i="13"/>
  <c r="DO145" i="17" s="1"/>
  <c r="DY47" i="13"/>
  <c r="DO68" i="17" s="1"/>
  <c r="DY73" i="13"/>
  <c r="DY85" i="13"/>
  <c r="DY107" i="13"/>
  <c r="DO154" i="17" s="1"/>
  <c r="DY133" i="13"/>
  <c r="DY143" i="13"/>
  <c r="DO172" i="17" s="1"/>
  <c r="DY155" i="13"/>
  <c r="DO178" i="17" s="1"/>
  <c r="DY169" i="13"/>
  <c r="DY112" i="13"/>
  <c r="DY59" i="13"/>
  <c r="DO90" i="17"/>
  <c r="DY115" i="13"/>
  <c r="DY106" i="13"/>
  <c r="DY142" i="13"/>
  <c r="DY187" i="13"/>
  <c r="DY199" i="13"/>
  <c r="DY221" i="13"/>
  <c r="DO211" i="17" s="1"/>
  <c r="DY136" i="13"/>
  <c r="DY148" i="13"/>
  <c r="DY178" i="13"/>
  <c r="DY226" i="13"/>
  <c r="DY125" i="13"/>
  <c r="DO163" i="17" s="1"/>
  <c r="DY137" i="13"/>
  <c r="DO169" i="17" s="1"/>
  <c r="DY151" i="13"/>
  <c r="DY163" i="13"/>
  <c r="DY179" i="13"/>
  <c r="DO190" i="17" s="1"/>
  <c r="DY205" i="13"/>
  <c r="DY215" i="13"/>
  <c r="DO208" i="17" s="1"/>
  <c r="DY227" i="13"/>
  <c r="DO214" i="17" s="1"/>
  <c r="DY196" i="13"/>
  <c r="DY208" i="13"/>
  <c r="DY238" i="13"/>
  <c r="DY239" i="13"/>
  <c r="DO220" i="17" s="1"/>
  <c r="DY107" i="14"/>
  <c r="DY85" i="14"/>
  <c r="DY118" i="14"/>
  <c r="DY232" i="14"/>
  <c r="DY190" i="14"/>
  <c r="DY243" i="14"/>
  <c r="DW11" i="3"/>
  <c r="DW24" i="3"/>
  <c r="DW38" i="3"/>
  <c r="DW48" i="3"/>
  <c r="DW60" i="3"/>
  <c r="DW77" i="3"/>
  <c r="DW70" i="3"/>
  <c r="DW27" i="4"/>
  <c r="DW8" i="4"/>
  <c r="DW18" i="4"/>
  <c r="DW43" i="4"/>
  <c r="DW34" i="4"/>
  <c r="DW51" i="4"/>
  <c r="DW59" i="4"/>
  <c r="DW18" i="5"/>
  <c r="DW8" i="5"/>
  <c r="DW34" i="5"/>
  <c r="DW51" i="5"/>
  <c r="DW27" i="5"/>
  <c r="DW43" i="5"/>
  <c r="DW8" i="6"/>
  <c r="DW59" i="5"/>
  <c r="DW27" i="6"/>
  <c r="DW51" i="6"/>
  <c r="DW18" i="6"/>
  <c r="DW43" i="6"/>
  <c r="DW8" i="7"/>
  <c r="DW34" i="6"/>
  <c r="DW59" i="6"/>
  <c r="DW43" i="7"/>
  <c r="DW34" i="7"/>
  <c r="DW18" i="7"/>
  <c r="DW51" i="7"/>
  <c r="DW27" i="8"/>
  <c r="DW59" i="8"/>
  <c r="DW27" i="9"/>
  <c r="DW27" i="7"/>
  <c r="DW18" i="8"/>
  <c r="DW51" i="8"/>
  <c r="DW18" i="9"/>
  <c r="DW34" i="8"/>
  <c r="DW34" i="9"/>
  <c r="DW34" i="10"/>
  <c r="DW43" i="8"/>
  <c r="DW8" i="9"/>
  <c r="DW59" i="9"/>
  <c r="DW27" i="10"/>
  <c r="DW59" i="7"/>
  <c r="DW51" i="9"/>
  <c r="DW34" i="11"/>
  <c r="DW10" i="13"/>
  <c r="DW22" i="13"/>
  <c r="DW34" i="13"/>
  <c r="DW46" i="13"/>
  <c r="DW58" i="13"/>
  <c r="DW70" i="13"/>
  <c r="DW82" i="13"/>
  <c r="DW59" i="10"/>
  <c r="DW27" i="11"/>
  <c r="DW59" i="11"/>
  <c r="DW11" i="13"/>
  <c r="DM2" i="17" s="1"/>
  <c r="DW13" i="13"/>
  <c r="DW23" i="13"/>
  <c r="DM24" i="17" s="1"/>
  <c r="DW25" i="13"/>
  <c r="DW35" i="13"/>
  <c r="DM46" i="17" s="1"/>
  <c r="DW37" i="13"/>
  <c r="DW47" i="13"/>
  <c r="DM68" i="17" s="1"/>
  <c r="DW49" i="13"/>
  <c r="DW59" i="13"/>
  <c r="DM90" i="17"/>
  <c r="DW61" i="13"/>
  <c r="DW71" i="13"/>
  <c r="DM112" i="17" s="1"/>
  <c r="DW73" i="13"/>
  <c r="DW43" i="10"/>
  <c r="DW8" i="11"/>
  <c r="DW88" i="13"/>
  <c r="DW8" i="8"/>
  <c r="DW8" i="10"/>
  <c r="DW43" i="11"/>
  <c r="DW7" i="13"/>
  <c r="DW16" i="13"/>
  <c r="DW19" i="13"/>
  <c r="DW43" i="9"/>
  <c r="DW18" i="10"/>
  <c r="DW18" i="11"/>
  <c r="DW17" i="13"/>
  <c r="DM13" i="17" s="1"/>
  <c r="DW51" i="10"/>
  <c r="DW51" i="11"/>
  <c r="DW83" i="13"/>
  <c r="DM134" i="17" s="1"/>
  <c r="DW85" i="13"/>
  <c r="DW95" i="13"/>
  <c r="DM148" i="17"/>
  <c r="DW97" i="13"/>
  <c r="DW28" i="13"/>
  <c r="DW52" i="13"/>
  <c r="DW76" i="13"/>
  <c r="DW101" i="13"/>
  <c r="DM151" i="17" s="1"/>
  <c r="DW103" i="13"/>
  <c r="DW113" i="13"/>
  <c r="DM157" i="17"/>
  <c r="DW115" i="13"/>
  <c r="DW125" i="13"/>
  <c r="DM163" i="17" s="1"/>
  <c r="DW127" i="13"/>
  <c r="DW137" i="13"/>
  <c r="DM169" i="17" s="1"/>
  <c r="DW139" i="13"/>
  <c r="DW149" i="13"/>
  <c r="DM175" i="17" s="1"/>
  <c r="DW151" i="13"/>
  <c r="DW161" i="13"/>
  <c r="DM181" i="17" s="1"/>
  <c r="DW163" i="13"/>
  <c r="DW173" i="13"/>
  <c r="DM187" i="17"/>
  <c r="DW175" i="13"/>
  <c r="DW29" i="13"/>
  <c r="DM35" i="17" s="1"/>
  <c r="DW43" i="13"/>
  <c r="DW53" i="13"/>
  <c r="DM79" i="17" s="1"/>
  <c r="DW67" i="13"/>
  <c r="DW77" i="13"/>
  <c r="DM123" i="17" s="1"/>
  <c r="DW91" i="13"/>
  <c r="DW94" i="13"/>
  <c r="DW106" i="13"/>
  <c r="DW40" i="13"/>
  <c r="DW64" i="13"/>
  <c r="DW89" i="13"/>
  <c r="DM145" i="17" s="1"/>
  <c r="DW107" i="13"/>
  <c r="DM154" i="17" s="1"/>
  <c r="DW109" i="13"/>
  <c r="DW31" i="13"/>
  <c r="DW41" i="13"/>
  <c r="DM57" i="17" s="1"/>
  <c r="DW55" i="13"/>
  <c r="DW65" i="13"/>
  <c r="DM101" i="17" s="1"/>
  <c r="DW79" i="13"/>
  <c r="DW100" i="13"/>
  <c r="DW112" i="13"/>
  <c r="DW124" i="13"/>
  <c r="DW136" i="13"/>
  <c r="DW148" i="13"/>
  <c r="DW160" i="13"/>
  <c r="DW172" i="13"/>
  <c r="DW179" i="13"/>
  <c r="DM190" i="17" s="1"/>
  <c r="DW181" i="13"/>
  <c r="DW191" i="13"/>
  <c r="DM196" i="17" s="1"/>
  <c r="DW193" i="13"/>
  <c r="DW203" i="13"/>
  <c r="DM202" i="17" s="1"/>
  <c r="DW205" i="13"/>
  <c r="DW215" i="13"/>
  <c r="DM208" i="17" s="1"/>
  <c r="DW217" i="13"/>
  <c r="DW227" i="13"/>
  <c r="DM214" i="17" s="1"/>
  <c r="DW229" i="13"/>
  <c r="DW239" i="13"/>
  <c r="DM220" i="17" s="1"/>
  <c r="DW16" i="14"/>
  <c r="DW118" i="13"/>
  <c r="DW184" i="13"/>
  <c r="DW196" i="13"/>
  <c r="DW208" i="13"/>
  <c r="DW220" i="13"/>
  <c r="DW232" i="13"/>
  <c r="DW121" i="13"/>
  <c r="DW130" i="13"/>
  <c r="DW133" i="13"/>
  <c r="DW142" i="13"/>
  <c r="DW145" i="13"/>
  <c r="DW154" i="13"/>
  <c r="DW157" i="13"/>
  <c r="DW166" i="13"/>
  <c r="DW169" i="13"/>
  <c r="DW185" i="13"/>
  <c r="DM193" i="17" s="1"/>
  <c r="DW187" i="13"/>
  <c r="DW197" i="13"/>
  <c r="DM199" i="17" s="1"/>
  <c r="DW199" i="13"/>
  <c r="DW209" i="13"/>
  <c r="DM205" i="17" s="1"/>
  <c r="DW211" i="13"/>
  <c r="DW221" i="13"/>
  <c r="DM211" i="17" s="1"/>
  <c r="DW223" i="13"/>
  <c r="DW119" i="13"/>
  <c r="DM160" i="17"/>
  <c r="DW131" i="13"/>
  <c r="DM166" i="17" s="1"/>
  <c r="DW143" i="13"/>
  <c r="DM172" i="17" s="1"/>
  <c r="DW155" i="13"/>
  <c r="DM178" i="17" s="1"/>
  <c r="DW167" i="13"/>
  <c r="DM184" i="17" s="1"/>
  <c r="DW178" i="13"/>
  <c r="DW190" i="13"/>
  <c r="DW202" i="13"/>
  <c r="DW214" i="13"/>
  <c r="DW226" i="13"/>
  <c r="DW238" i="13"/>
  <c r="DW27" i="14"/>
  <c r="DW38" i="14"/>
  <c r="DW96" i="14"/>
  <c r="DW233" i="13"/>
  <c r="DM217" i="17" s="1"/>
  <c r="DW235" i="13"/>
  <c r="DW85" i="14"/>
  <c r="DW49" i="14"/>
  <c r="DW74" i="14"/>
  <c r="DW63" i="14"/>
  <c r="DW107" i="14"/>
  <c r="DW132" i="14"/>
  <c r="DW157" i="14"/>
  <c r="DW210" i="14"/>
  <c r="DW118" i="14"/>
  <c r="DW146" i="14"/>
  <c r="DW179" i="14"/>
  <c r="DW190" i="14"/>
  <c r="DW243" i="14"/>
  <c r="DW196" i="14"/>
  <c r="DW221" i="14"/>
  <c r="DR8" i="13"/>
  <c r="DH3" i="17" s="1"/>
  <c r="DR20" i="13"/>
  <c r="DH25" i="17" s="1"/>
  <c r="DR32" i="13"/>
  <c r="DH47" i="17" s="1"/>
  <c r="DR44" i="13"/>
  <c r="DH69" i="17" s="1"/>
  <c r="DR56" i="13"/>
  <c r="DH91" i="17" s="1"/>
  <c r="DR68" i="13"/>
  <c r="DH113" i="17" s="1"/>
  <c r="DR80" i="13"/>
  <c r="DH135" i="17" s="1"/>
  <c r="DR14" i="13"/>
  <c r="DH14" i="17" s="1"/>
  <c r="DR92" i="13"/>
  <c r="DH149" i="17"/>
  <c r="DR38" i="13"/>
  <c r="DH58" i="17" s="1"/>
  <c r="DR62" i="13"/>
  <c r="DH102" i="17" s="1"/>
  <c r="DR86" i="13"/>
  <c r="DH146" i="17" s="1"/>
  <c r="DR98" i="13"/>
  <c r="DH152" i="17" s="1"/>
  <c r="DR110" i="13"/>
  <c r="DH158" i="17" s="1"/>
  <c r="DR122" i="13"/>
  <c r="DH164" i="17" s="1"/>
  <c r="DR134" i="13"/>
  <c r="DH170" i="17" s="1"/>
  <c r="DR146" i="13"/>
  <c r="DH176" i="17" s="1"/>
  <c r="DR158" i="13"/>
  <c r="DH182" i="17" s="1"/>
  <c r="DR170" i="13"/>
  <c r="DH188" i="17" s="1"/>
  <c r="DR26" i="13"/>
  <c r="DH36" i="17" s="1"/>
  <c r="DR50" i="13"/>
  <c r="DH80" i="17" s="1"/>
  <c r="DR74" i="13"/>
  <c r="DH124" i="17" s="1"/>
  <c r="DR104" i="13"/>
  <c r="DH155" i="17" s="1"/>
  <c r="DR116" i="13"/>
  <c r="DH161" i="17" s="1"/>
  <c r="DR188" i="13"/>
  <c r="DH197" i="17"/>
  <c r="DR200" i="13"/>
  <c r="DH203" i="17" s="1"/>
  <c r="DR212" i="13"/>
  <c r="DH209" i="17" s="1"/>
  <c r="DR224" i="13"/>
  <c r="DH215" i="17" s="1"/>
  <c r="DR236" i="13"/>
  <c r="DH221" i="17" s="1"/>
  <c r="DR128" i="13"/>
  <c r="DH167" i="17" s="1"/>
  <c r="DR140" i="13"/>
  <c r="DH173" i="17" s="1"/>
  <c r="DR152" i="13"/>
  <c r="DH179" i="17" s="1"/>
  <c r="DR164" i="13"/>
  <c r="DH185" i="17" s="1"/>
  <c r="DR176" i="13"/>
  <c r="DH191" i="17" s="1"/>
  <c r="DR182" i="13"/>
  <c r="DH194" i="17" s="1"/>
  <c r="DR194" i="13"/>
  <c r="DH200" i="17" s="1"/>
  <c r="DR206" i="13"/>
  <c r="DH206" i="17" s="1"/>
  <c r="DR218" i="13"/>
  <c r="DH212" i="17" s="1"/>
  <c r="DR230" i="13"/>
  <c r="DH218" i="17" s="1"/>
  <c r="DP38" i="3"/>
  <c r="DP48" i="3"/>
  <c r="DP8" i="4"/>
  <c r="DP77" i="3"/>
  <c r="DP43" i="4"/>
  <c r="DP34" i="4"/>
  <c r="DP8" i="5"/>
  <c r="DP59" i="4"/>
  <c r="DP59" i="5"/>
  <c r="DP34" i="5"/>
  <c r="DP43" i="6"/>
  <c r="DP34" i="6"/>
  <c r="DP51" i="6"/>
  <c r="DP59" i="6"/>
  <c r="DP34" i="7"/>
  <c r="DP27" i="7"/>
  <c r="DP59" i="7"/>
  <c r="DP8" i="7"/>
  <c r="DP18" i="8"/>
  <c r="DP51" i="8"/>
  <c r="DP18" i="9"/>
  <c r="DP18" i="7"/>
  <c r="DP43" i="7"/>
  <c r="DP8" i="8"/>
  <c r="DP43" i="8"/>
  <c r="DP8" i="9"/>
  <c r="DP51" i="7"/>
  <c r="DP27" i="8"/>
  <c r="DP59" i="8"/>
  <c r="DP34" i="9"/>
  <c r="DP59" i="9"/>
  <c r="DP27" i="10"/>
  <c r="DP51" i="9"/>
  <c r="DP18" i="10"/>
  <c r="DP34" i="8"/>
  <c r="DP27" i="9"/>
  <c r="DP34" i="10"/>
  <c r="DP59" i="10"/>
  <c r="DP27" i="11"/>
  <c r="DP59" i="11"/>
  <c r="DP11" i="13"/>
  <c r="DF2" i="17" s="1"/>
  <c r="DP13" i="13"/>
  <c r="DP23" i="13"/>
  <c r="DF24" i="17" s="1"/>
  <c r="DP25" i="13"/>
  <c r="DP35" i="13"/>
  <c r="DF46" i="17" s="1"/>
  <c r="DP37" i="13"/>
  <c r="DP47" i="13"/>
  <c r="DF68" i="17" s="1"/>
  <c r="DP49" i="13"/>
  <c r="DP59" i="13"/>
  <c r="DF90" i="17" s="1"/>
  <c r="DP61" i="13"/>
  <c r="DP71" i="13"/>
  <c r="DF112" i="17" s="1"/>
  <c r="DP73" i="13"/>
  <c r="DP43" i="9"/>
  <c r="DP8" i="10"/>
  <c r="DP51" i="10"/>
  <c r="DP18" i="11"/>
  <c r="DP51" i="11"/>
  <c r="DP16" i="13"/>
  <c r="DP28" i="13"/>
  <c r="DP40" i="13"/>
  <c r="DP52" i="13"/>
  <c r="DP64" i="13"/>
  <c r="DP76" i="13"/>
  <c r="DP43" i="11"/>
  <c r="DP7" i="13"/>
  <c r="DP19" i="13"/>
  <c r="DP31" i="13"/>
  <c r="DP43" i="13"/>
  <c r="DP55" i="13"/>
  <c r="DP67" i="13"/>
  <c r="DP79" i="13"/>
  <c r="DP89" i="13"/>
  <c r="DF145" i="17" s="1"/>
  <c r="DP91" i="13"/>
  <c r="DP43" i="10"/>
  <c r="DP10" i="13"/>
  <c r="DP17" i="13"/>
  <c r="DF13" i="17" s="1"/>
  <c r="DP22" i="13"/>
  <c r="DP34" i="11"/>
  <c r="DP8" i="11"/>
  <c r="DP88" i="13"/>
  <c r="DP34" i="13"/>
  <c r="DP41" i="13"/>
  <c r="DF57" i="17"/>
  <c r="DP58" i="13"/>
  <c r="DP65" i="13"/>
  <c r="DF101" i="17" s="1"/>
  <c r="DP82" i="13"/>
  <c r="DP94" i="13"/>
  <c r="DP106" i="13"/>
  <c r="DP118" i="13"/>
  <c r="DP130" i="13"/>
  <c r="DP142" i="13"/>
  <c r="DP154" i="13"/>
  <c r="DP166" i="13"/>
  <c r="DP83" i="13"/>
  <c r="DF134" i="17"/>
  <c r="DP85" i="13"/>
  <c r="DP95" i="13"/>
  <c r="DF148" i="17" s="1"/>
  <c r="DP97" i="13"/>
  <c r="DP107" i="13"/>
  <c r="DF154" i="17" s="1"/>
  <c r="DP109" i="13"/>
  <c r="DP29" i="13"/>
  <c r="DF35" i="17" s="1"/>
  <c r="DP46" i="13"/>
  <c r="DP53" i="13"/>
  <c r="DF79" i="17" s="1"/>
  <c r="DP70" i="13"/>
  <c r="DP77" i="13"/>
  <c r="DF123" i="17" s="1"/>
  <c r="DP100" i="13"/>
  <c r="DP112" i="13"/>
  <c r="DP101" i="13"/>
  <c r="DF151" i="17" s="1"/>
  <c r="DP103" i="13"/>
  <c r="DP113" i="13"/>
  <c r="DF157" i="17" s="1"/>
  <c r="DP115" i="13"/>
  <c r="DP125" i="13"/>
  <c r="DF163" i="17" s="1"/>
  <c r="DP127" i="13"/>
  <c r="DP137" i="13"/>
  <c r="DF169" i="17" s="1"/>
  <c r="DP139" i="13"/>
  <c r="DP149" i="13"/>
  <c r="DF175" i="17"/>
  <c r="DP151" i="13"/>
  <c r="DP161" i="13"/>
  <c r="DF181" i="17" s="1"/>
  <c r="DP163" i="13"/>
  <c r="DP173" i="13"/>
  <c r="DF187" i="17" s="1"/>
  <c r="DP175" i="13"/>
  <c r="DP184" i="13"/>
  <c r="DP196" i="13"/>
  <c r="DP208" i="13"/>
  <c r="DP220" i="13"/>
  <c r="DP232" i="13"/>
  <c r="DP121" i="13"/>
  <c r="DP133" i="13"/>
  <c r="DP145" i="13"/>
  <c r="DP157" i="13"/>
  <c r="DP169" i="13"/>
  <c r="DP185" i="13"/>
  <c r="DF193" i="17" s="1"/>
  <c r="DP187" i="13"/>
  <c r="DP197" i="13"/>
  <c r="DF199" i="17" s="1"/>
  <c r="DP199" i="13"/>
  <c r="DP209" i="13"/>
  <c r="DF205" i="17" s="1"/>
  <c r="DP211" i="13"/>
  <c r="DP221" i="13"/>
  <c r="DF211" i="17" s="1"/>
  <c r="DP223" i="13"/>
  <c r="DP233" i="13"/>
  <c r="DF217" i="17" s="1"/>
  <c r="DP119" i="13"/>
  <c r="DF160" i="17" s="1"/>
  <c r="DP124" i="13"/>
  <c r="DP131" i="13"/>
  <c r="DF166" i="17" s="1"/>
  <c r="DP136" i="13"/>
  <c r="DP143" i="13"/>
  <c r="DF172" i="17" s="1"/>
  <c r="DP148" i="13"/>
  <c r="DP155" i="13"/>
  <c r="DF178" i="17" s="1"/>
  <c r="DP160" i="13"/>
  <c r="DP167" i="13"/>
  <c r="DF184" i="17"/>
  <c r="DP172" i="13"/>
  <c r="DP178" i="13"/>
  <c r="DP190" i="13"/>
  <c r="DP202" i="13"/>
  <c r="DP214" i="13"/>
  <c r="DP226" i="13"/>
  <c r="DP179" i="13"/>
  <c r="DF190" i="17"/>
  <c r="DP181" i="13"/>
  <c r="DP191" i="13"/>
  <c r="DF196" i="17" s="1"/>
  <c r="DP193" i="13"/>
  <c r="DP203" i="13"/>
  <c r="DF202" i="17" s="1"/>
  <c r="DP205" i="13"/>
  <c r="DP215" i="13"/>
  <c r="DF208" i="17" s="1"/>
  <c r="DP217" i="13"/>
  <c r="DP227" i="13"/>
  <c r="DF214" i="17" s="1"/>
  <c r="DP229" i="13"/>
  <c r="DP239" i="13"/>
  <c r="DF220" i="17" s="1"/>
  <c r="DP16" i="14"/>
  <c r="DP235" i="13"/>
  <c r="DP85" i="14"/>
  <c r="DP238" i="13"/>
  <c r="DP27" i="14"/>
  <c r="DP49" i="14"/>
  <c r="DP74" i="14"/>
  <c r="DP118" i="14"/>
  <c r="DP63" i="14"/>
  <c r="DP107" i="14"/>
  <c r="DP38" i="14"/>
  <c r="DP96" i="14"/>
  <c r="DP146" i="14"/>
  <c r="DP179" i="14"/>
  <c r="DP190" i="14"/>
  <c r="DP243" i="14"/>
  <c r="DP132" i="14"/>
  <c r="DP168" i="14"/>
  <c r="DP232" i="14"/>
  <c r="DP157" i="14"/>
  <c r="DP210" i="14"/>
  <c r="DN11" i="3"/>
  <c r="DN24" i="3"/>
  <c r="DN38" i="3"/>
  <c r="DN60" i="3"/>
  <c r="DN48" i="3"/>
  <c r="DN77" i="3"/>
  <c r="DN70" i="3"/>
  <c r="DN8" i="4"/>
  <c r="DN27" i="4"/>
  <c r="DN18" i="4"/>
  <c r="DN43" i="4"/>
  <c r="DN34" i="4"/>
  <c r="DN51" i="4"/>
  <c r="DN59" i="4"/>
  <c r="DN27" i="5"/>
  <c r="DN18" i="5"/>
  <c r="DN8" i="5"/>
  <c r="DN34" i="5"/>
  <c r="DN59" i="5"/>
  <c r="DN51" i="5"/>
  <c r="DN18" i="6"/>
  <c r="DN43" i="5"/>
  <c r="DN8" i="6"/>
  <c r="DN27" i="6"/>
  <c r="DN51" i="6"/>
  <c r="DN43" i="6"/>
  <c r="DN34" i="6"/>
  <c r="DN8" i="7"/>
  <c r="DN18" i="7"/>
  <c r="DN51" i="7"/>
  <c r="DN59" i="6"/>
  <c r="DN43" i="7"/>
  <c r="DN27" i="7"/>
  <c r="DN34" i="8"/>
  <c r="DN34" i="9"/>
  <c r="DN27" i="8"/>
  <c r="DN59" i="8"/>
  <c r="DN27" i="9"/>
  <c r="DN59" i="7"/>
  <c r="DN8" i="8"/>
  <c r="DN43" i="9"/>
  <c r="DN8" i="10"/>
  <c r="DN43" i="10"/>
  <c r="DN18" i="8"/>
  <c r="DN51" i="8"/>
  <c r="DN34" i="10"/>
  <c r="DN18" i="9"/>
  <c r="DN59" i="9"/>
  <c r="DN8" i="11"/>
  <c r="DN43" i="11"/>
  <c r="DN7" i="13"/>
  <c r="DN19" i="13"/>
  <c r="DN31" i="13"/>
  <c r="DN43" i="13"/>
  <c r="DN55" i="13"/>
  <c r="DN67" i="13"/>
  <c r="DN79" i="13"/>
  <c r="DN51" i="9"/>
  <c r="DN27" i="10"/>
  <c r="DN34" i="11"/>
  <c r="DN10" i="13"/>
  <c r="DN22" i="13"/>
  <c r="DN34" i="13"/>
  <c r="DN46" i="13"/>
  <c r="DN58" i="13"/>
  <c r="DN70" i="13"/>
  <c r="DN82" i="13"/>
  <c r="DN34" i="7"/>
  <c r="DN43" i="8"/>
  <c r="DN18" i="10"/>
  <c r="DN51" i="10"/>
  <c r="DN18" i="11"/>
  <c r="DN59" i="10"/>
  <c r="DN51" i="11"/>
  <c r="DN85" i="13"/>
  <c r="DN97" i="13"/>
  <c r="DN8" i="9"/>
  <c r="DN13" i="13"/>
  <c r="DN16" i="13"/>
  <c r="DN25" i="13"/>
  <c r="DN27" i="11"/>
  <c r="DN59" i="11"/>
  <c r="DN94" i="13"/>
  <c r="DN100" i="13"/>
  <c r="DN112" i="13"/>
  <c r="DN124" i="13"/>
  <c r="DN136" i="13"/>
  <c r="DN148" i="13"/>
  <c r="DN160" i="13"/>
  <c r="DN172" i="13"/>
  <c r="DN37" i="13"/>
  <c r="DN40" i="13"/>
  <c r="DN61" i="13"/>
  <c r="DN64" i="13"/>
  <c r="DN103" i="13"/>
  <c r="DN115" i="13"/>
  <c r="DN88" i="13"/>
  <c r="DN91" i="13"/>
  <c r="DN106" i="13"/>
  <c r="DN118" i="13"/>
  <c r="DN28" i="13"/>
  <c r="DN49" i="13"/>
  <c r="DN52" i="13"/>
  <c r="DN73" i="13"/>
  <c r="DN76" i="13"/>
  <c r="DN109" i="13"/>
  <c r="DN121" i="13"/>
  <c r="DN133" i="13"/>
  <c r="DN145" i="13"/>
  <c r="DN157" i="13"/>
  <c r="DN169" i="13"/>
  <c r="DN178" i="13"/>
  <c r="DN190" i="13"/>
  <c r="DN202" i="13"/>
  <c r="DN214" i="13"/>
  <c r="DN226" i="13"/>
  <c r="DN238" i="13"/>
  <c r="DN27" i="14"/>
  <c r="DN181" i="13"/>
  <c r="DN193" i="13"/>
  <c r="DN205" i="13"/>
  <c r="DN217" i="13"/>
  <c r="DN229" i="13"/>
  <c r="DN184" i="13"/>
  <c r="DN196" i="13"/>
  <c r="DN208" i="13"/>
  <c r="DN220" i="13"/>
  <c r="DN232" i="13"/>
  <c r="DN127" i="13"/>
  <c r="DN130" i="13"/>
  <c r="DN139" i="13"/>
  <c r="DN142" i="13"/>
  <c r="DN151" i="13"/>
  <c r="DN154" i="13"/>
  <c r="DN163" i="13"/>
  <c r="DN166" i="13"/>
  <c r="DN175" i="13"/>
  <c r="DN187" i="13"/>
  <c r="DN199" i="13"/>
  <c r="DN211" i="13"/>
  <c r="DN223" i="13"/>
  <c r="DN235" i="13"/>
  <c r="DN38" i="14"/>
  <c r="DN63" i="14"/>
  <c r="DN107" i="14"/>
  <c r="DN96" i="14"/>
  <c r="DN146" i="14"/>
  <c r="DN16" i="14"/>
  <c r="DN85" i="14"/>
  <c r="DN49" i="14"/>
  <c r="DN74" i="14"/>
  <c r="DN118" i="14"/>
  <c r="DN157" i="14"/>
  <c r="DN196" i="14"/>
  <c r="DN221" i="14"/>
  <c r="DN210" i="14"/>
  <c r="DN132" i="14"/>
  <c r="DN168" i="14"/>
  <c r="DN232" i="14"/>
  <c r="CR48" i="3"/>
  <c r="CR70" i="3"/>
  <c r="CR34" i="4"/>
  <c r="CR51" i="4"/>
  <c r="CR34" i="5"/>
  <c r="CR51" i="5"/>
  <c r="CR59" i="6"/>
  <c r="CR34" i="7"/>
  <c r="CR43" i="7"/>
  <c r="CR8" i="8"/>
  <c r="CR34" i="9"/>
  <c r="CR59" i="9"/>
  <c r="CR27" i="11"/>
  <c r="CR59" i="11"/>
  <c r="CR35" i="13"/>
  <c r="CJ46" i="17" s="1"/>
  <c r="CR61" i="13"/>
  <c r="CR71" i="13"/>
  <c r="CJ112" i="17" s="1"/>
  <c r="CR51" i="11"/>
  <c r="CR16" i="13"/>
  <c r="CR43" i="10"/>
  <c r="CR43" i="11"/>
  <c r="CR79" i="13"/>
  <c r="CR89" i="13"/>
  <c r="CJ145" i="17" s="1"/>
  <c r="CR22" i="13"/>
  <c r="CR34" i="11"/>
  <c r="CR70" i="13"/>
  <c r="CR77" i="13"/>
  <c r="CJ123" i="17" s="1"/>
  <c r="CR154" i="13"/>
  <c r="CR166" i="13"/>
  <c r="CR107" i="13"/>
  <c r="CJ154" i="17" s="1"/>
  <c r="CR82" i="13"/>
  <c r="CR115" i="13"/>
  <c r="CR149" i="13"/>
  <c r="CJ175" i="17" s="1"/>
  <c r="CR175" i="13"/>
  <c r="CR184" i="13"/>
  <c r="CR145" i="13"/>
  <c r="CR157" i="13"/>
  <c r="CR199" i="13"/>
  <c r="CR209" i="13"/>
  <c r="CJ205" i="17" s="1"/>
  <c r="CR119" i="13"/>
  <c r="CJ160" i="17" s="1"/>
  <c r="CR148" i="13"/>
  <c r="CR178" i="13"/>
  <c r="CR190" i="13"/>
  <c r="CR191" i="13"/>
  <c r="CJ196" i="17" s="1"/>
  <c r="CR217" i="13"/>
  <c r="CR227" i="13"/>
  <c r="CJ214" i="17" s="1"/>
  <c r="CR85" i="14"/>
  <c r="CR238" i="13"/>
  <c r="CR38" i="14"/>
  <c r="CR96" i="14"/>
  <c r="CR232" i="14"/>
  <c r="CR157" i="14"/>
  <c r="CP8" i="13"/>
  <c r="CH3" i="17" s="1"/>
  <c r="CP20" i="13"/>
  <c r="CH25" i="17" s="1"/>
  <c r="CP32" i="13"/>
  <c r="CH47" i="17" s="1"/>
  <c r="CP44" i="13"/>
  <c r="CH69" i="17" s="1"/>
  <c r="CP56" i="13"/>
  <c r="CH91" i="17" s="1"/>
  <c r="CP68" i="13"/>
  <c r="CH113" i="17" s="1"/>
  <c r="CP80" i="13"/>
  <c r="CH135" i="17"/>
  <c r="CP14" i="13"/>
  <c r="CH14" i="17" s="1"/>
  <c r="CP26" i="13"/>
  <c r="CH36" i="17" s="1"/>
  <c r="CP38" i="13"/>
  <c r="CH58" i="17" s="1"/>
  <c r="CP50" i="13"/>
  <c r="CH80" i="17" s="1"/>
  <c r="CP62" i="13"/>
  <c r="CH102" i="17" s="1"/>
  <c r="CP74" i="13"/>
  <c r="CH124" i="17" s="1"/>
  <c r="CP92" i="13"/>
  <c r="CH149" i="17" s="1"/>
  <c r="CP98" i="13"/>
  <c r="CH152" i="17"/>
  <c r="CP110" i="13"/>
  <c r="CH158" i="17" s="1"/>
  <c r="CP122" i="13"/>
  <c r="CH164" i="17" s="1"/>
  <c r="CP134" i="13"/>
  <c r="CH170" i="17" s="1"/>
  <c r="CP146" i="13"/>
  <c r="CH176" i="17" s="1"/>
  <c r="CP158" i="13"/>
  <c r="CH182" i="17" s="1"/>
  <c r="CP170" i="13"/>
  <c r="CH188" i="17" s="1"/>
  <c r="CP86" i="13"/>
  <c r="CH146" i="17" s="1"/>
  <c r="CP104" i="13"/>
  <c r="CH155" i="17"/>
  <c r="CP116" i="13"/>
  <c r="CH161" i="17" s="1"/>
  <c r="CP128" i="13"/>
  <c r="CH167" i="17" s="1"/>
  <c r="CP140" i="13"/>
  <c r="CH173" i="17" s="1"/>
  <c r="CP152" i="13"/>
  <c r="CH179" i="17" s="1"/>
  <c r="CP164" i="13"/>
  <c r="CH185" i="17" s="1"/>
  <c r="CP176" i="13"/>
  <c r="CH191" i="17" s="1"/>
  <c r="CP188" i="13"/>
  <c r="CH197" i="17" s="1"/>
  <c r="CP200" i="13"/>
  <c r="CH203" i="17"/>
  <c r="CP212" i="13"/>
  <c r="CH209" i="17" s="1"/>
  <c r="CP224" i="13"/>
  <c r="CH215" i="17" s="1"/>
  <c r="CP236" i="13"/>
  <c r="CH221" i="17" s="1"/>
  <c r="CP182" i="13"/>
  <c r="CH194" i="17"/>
  <c r="CP194" i="13"/>
  <c r="CH200" i="17" s="1"/>
  <c r="CP206" i="13"/>
  <c r="CH206" i="17" s="1"/>
  <c r="CP218" i="13"/>
  <c r="CH212" i="17" s="1"/>
  <c r="CP230" i="13"/>
  <c r="CH218" i="17"/>
  <c r="CM8" i="13"/>
  <c r="CF3" i="17" s="1"/>
  <c r="CM20" i="13"/>
  <c r="CF25" i="17" s="1"/>
  <c r="CM32" i="13"/>
  <c r="CF47" i="17" s="1"/>
  <c r="CM44" i="13"/>
  <c r="CF69" i="17" s="1"/>
  <c r="CM56" i="13"/>
  <c r="CF91" i="17" s="1"/>
  <c r="CM68" i="13"/>
  <c r="CF113" i="17" s="1"/>
  <c r="CM80" i="13"/>
  <c r="CF135" i="17" s="1"/>
  <c r="CM14" i="13"/>
  <c r="CF14" i="17"/>
  <c r="CM26" i="13"/>
  <c r="CF36" i="17" s="1"/>
  <c r="CM38" i="13"/>
  <c r="CF58" i="17" s="1"/>
  <c r="CM50" i="13"/>
  <c r="CF80" i="17" s="1"/>
  <c r="CM62" i="13"/>
  <c r="CF102" i="17"/>
  <c r="CM74" i="13"/>
  <c r="CF124" i="17" s="1"/>
  <c r="CM86" i="13"/>
  <c r="CF146" i="17" s="1"/>
  <c r="CM92" i="13"/>
  <c r="CF149" i="17" s="1"/>
  <c r="CM104" i="13"/>
  <c r="CF155" i="17"/>
  <c r="CM116" i="13"/>
  <c r="CF161" i="17" s="1"/>
  <c r="CM98" i="13"/>
  <c r="CF152" i="17" s="1"/>
  <c r="CM110" i="13"/>
  <c r="CF158" i="17" s="1"/>
  <c r="CM122" i="13"/>
  <c r="CF164" i="17" s="1"/>
  <c r="CM134" i="13"/>
  <c r="CF170" i="17" s="1"/>
  <c r="CM146" i="13"/>
  <c r="CF176" i="17" s="1"/>
  <c r="CM158" i="13"/>
  <c r="CF182" i="17" s="1"/>
  <c r="CM170" i="13"/>
  <c r="CF188" i="17"/>
  <c r="CM128" i="13"/>
  <c r="CF167" i="17" s="1"/>
  <c r="CM140" i="13"/>
  <c r="CF173" i="17" s="1"/>
  <c r="CM152" i="13"/>
  <c r="CF179" i="17" s="1"/>
  <c r="CM164" i="13"/>
  <c r="CF185" i="17" s="1"/>
  <c r="CM176" i="13"/>
  <c r="CF191" i="17" s="1"/>
  <c r="CM182" i="13"/>
  <c r="CF194" i="17" s="1"/>
  <c r="CM194" i="13"/>
  <c r="CF200" i="17" s="1"/>
  <c r="CM206" i="13"/>
  <c r="CF206" i="17"/>
  <c r="CM218" i="13"/>
  <c r="CF212" i="17" s="1"/>
  <c r="CM230" i="13"/>
  <c r="CF218" i="17" s="1"/>
  <c r="CM188" i="13"/>
  <c r="CF197" i="17" s="1"/>
  <c r="CM200" i="13"/>
  <c r="CF203" i="17" s="1"/>
  <c r="CM212" i="13"/>
  <c r="CF209" i="17" s="1"/>
  <c r="CM224" i="13"/>
  <c r="CF215" i="17" s="1"/>
  <c r="CM236" i="13"/>
  <c r="CF221" i="17" s="1"/>
  <c r="CJ14" i="13"/>
  <c r="CC14" i="17"/>
  <c r="CJ26" i="13"/>
  <c r="CC36" i="17" s="1"/>
  <c r="CJ38" i="13"/>
  <c r="CC58" i="17" s="1"/>
  <c r="CJ50" i="13"/>
  <c r="CC80" i="17" s="1"/>
  <c r="CJ62" i="13"/>
  <c r="CC102" i="17"/>
  <c r="CJ74" i="13"/>
  <c r="CC124" i="17" s="1"/>
  <c r="CJ8" i="13"/>
  <c r="CC3" i="17" s="1"/>
  <c r="CJ20" i="13"/>
  <c r="CC25" i="17" s="1"/>
  <c r="CJ86" i="13"/>
  <c r="CC146" i="17" s="1"/>
  <c r="CJ104" i="13"/>
  <c r="CC155" i="17" s="1"/>
  <c r="CJ116" i="13"/>
  <c r="CC161" i="17" s="1"/>
  <c r="CJ128" i="13"/>
  <c r="CC167" i="17" s="1"/>
  <c r="CJ140" i="13"/>
  <c r="CC173" i="17" s="1"/>
  <c r="CJ152" i="13"/>
  <c r="CC179" i="17" s="1"/>
  <c r="CJ164" i="13"/>
  <c r="CC185" i="17" s="1"/>
  <c r="CJ176" i="13"/>
  <c r="CC191" i="17" s="1"/>
  <c r="CJ32" i="13"/>
  <c r="CC47" i="17"/>
  <c r="CJ56" i="13"/>
  <c r="CC91" i="17" s="1"/>
  <c r="CJ80" i="13"/>
  <c r="CC135" i="17" s="1"/>
  <c r="CJ92" i="13"/>
  <c r="CC149" i="17" s="1"/>
  <c r="CJ98" i="13"/>
  <c r="CC152" i="17"/>
  <c r="CJ110" i="13"/>
  <c r="CC158" i="17" s="1"/>
  <c r="CJ44" i="13"/>
  <c r="CC69" i="17" s="1"/>
  <c r="CJ68" i="13"/>
  <c r="CC113" i="17" s="1"/>
  <c r="CJ182" i="13"/>
  <c r="CC194" i="17"/>
  <c r="CJ194" i="13"/>
  <c r="CC200" i="17" s="1"/>
  <c r="CJ206" i="13"/>
  <c r="CC206" i="17"/>
  <c r="CJ218" i="13"/>
  <c r="CC212" i="17" s="1"/>
  <c r="CJ230" i="13"/>
  <c r="CC218" i="17"/>
  <c r="CJ122" i="13"/>
  <c r="CC164" i="17" s="1"/>
  <c r="CJ134" i="13"/>
  <c r="CC170" i="17" s="1"/>
  <c r="CJ146" i="13"/>
  <c r="CC176" i="17" s="1"/>
  <c r="CJ158" i="13"/>
  <c r="CC182" i="17"/>
  <c r="CJ170" i="13"/>
  <c r="CC188" i="17" s="1"/>
  <c r="CJ188" i="13"/>
  <c r="CC197" i="17"/>
  <c r="CJ200" i="13"/>
  <c r="CC203" i="17" s="1"/>
  <c r="CJ212" i="13"/>
  <c r="CC209" i="17"/>
  <c r="CJ224" i="13"/>
  <c r="CC215" i="17" s="1"/>
  <c r="CJ236" i="13"/>
  <c r="CC221" i="17" s="1"/>
  <c r="F87" i="16"/>
  <c r="CD8" i="13"/>
  <c r="BW3" i="17" s="1"/>
  <c r="CD20" i="13"/>
  <c r="BW25" i="17" s="1"/>
  <c r="CD32" i="13"/>
  <c r="BW47" i="17" s="1"/>
  <c r="CD44" i="13"/>
  <c r="BW69" i="17" s="1"/>
  <c r="CD56" i="13"/>
  <c r="BW91" i="17" s="1"/>
  <c r="CD68" i="13"/>
  <c r="BW113" i="17" s="1"/>
  <c r="CD80" i="13"/>
  <c r="BW135" i="17" s="1"/>
  <c r="CD14" i="13"/>
  <c r="BW14" i="17" s="1"/>
  <c r="CD92" i="13"/>
  <c r="BW149" i="17" s="1"/>
  <c r="CD26" i="13"/>
  <c r="BW36" i="17" s="1"/>
  <c r="CD50" i="13"/>
  <c r="BW80" i="17" s="1"/>
  <c r="CD74" i="13"/>
  <c r="BW124" i="17"/>
  <c r="CD86" i="13"/>
  <c r="BW146" i="17" s="1"/>
  <c r="CD98" i="13"/>
  <c r="BW152" i="17" s="1"/>
  <c r="CD110" i="13"/>
  <c r="BW158" i="17" s="1"/>
  <c r="CD122" i="13"/>
  <c r="BW164" i="17" s="1"/>
  <c r="CD134" i="13"/>
  <c r="BW170" i="17" s="1"/>
  <c r="CD146" i="13"/>
  <c r="BW176" i="17" s="1"/>
  <c r="CD158" i="13"/>
  <c r="BW182" i="17" s="1"/>
  <c r="CD170" i="13"/>
  <c r="BW188" i="17" s="1"/>
  <c r="CD38" i="13"/>
  <c r="BW58" i="17" s="1"/>
  <c r="CD62" i="13"/>
  <c r="BW102" i="17" s="1"/>
  <c r="CD104" i="13"/>
  <c r="BW155" i="17" s="1"/>
  <c r="CD116" i="13"/>
  <c r="BW161" i="17" s="1"/>
  <c r="CD188" i="13"/>
  <c r="BW197" i="17" s="1"/>
  <c r="CD200" i="13"/>
  <c r="BW203" i="17" s="1"/>
  <c r="CD212" i="13"/>
  <c r="BW209" i="17" s="1"/>
  <c r="CD224" i="13"/>
  <c r="BW215" i="17"/>
  <c r="CD236" i="13"/>
  <c r="BW221" i="17" s="1"/>
  <c r="CD128" i="13"/>
  <c r="BW167" i="17" s="1"/>
  <c r="CD140" i="13"/>
  <c r="BW173" i="17" s="1"/>
  <c r="CD152" i="13"/>
  <c r="BW179" i="17" s="1"/>
  <c r="CD164" i="13"/>
  <c r="BW185" i="17" s="1"/>
  <c r="CD176" i="13"/>
  <c r="BW191" i="17" s="1"/>
  <c r="CD182" i="13"/>
  <c r="BW194" i="17" s="1"/>
  <c r="CD194" i="13"/>
  <c r="BW200" i="17"/>
  <c r="CD206" i="13"/>
  <c r="BW206" i="17" s="1"/>
  <c r="CD218" i="13"/>
  <c r="BW212" i="17" s="1"/>
  <c r="CD230" i="13"/>
  <c r="BW218" i="17" s="1"/>
  <c r="F81" i="16"/>
  <c r="BZ11" i="3"/>
  <c r="BZ24" i="3"/>
  <c r="BZ38" i="3"/>
  <c r="BZ60" i="3"/>
  <c r="BZ48" i="3"/>
  <c r="BZ77" i="3"/>
  <c r="BZ70" i="3"/>
  <c r="BZ8" i="4"/>
  <c r="BZ27" i="4"/>
  <c r="BZ18" i="4"/>
  <c r="BZ43" i="4"/>
  <c r="BZ34" i="4"/>
  <c r="BZ51" i="4"/>
  <c r="BZ59" i="4"/>
  <c r="BZ27" i="5"/>
  <c r="BZ18" i="5"/>
  <c r="BZ8" i="5"/>
  <c r="BZ34" i="5"/>
  <c r="BZ59" i="5"/>
  <c r="BZ51" i="5"/>
  <c r="BZ18" i="6"/>
  <c r="BZ43" i="5"/>
  <c r="BZ8" i="6"/>
  <c r="BZ27" i="6"/>
  <c r="BZ51" i="6"/>
  <c r="BZ43" i="6"/>
  <c r="BZ34" i="6"/>
  <c r="BZ8" i="7"/>
  <c r="BZ18" i="7"/>
  <c r="BZ51" i="7"/>
  <c r="BZ59" i="6"/>
  <c r="BZ43" i="7"/>
  <c r="BZ27" i="7"/>
  <c r="BZ34" i="8"/>
  <c r="BZ34" i="9"/>
  <c r="BZ34" i="7"/>
  <c r="BZ27" i="8"/>
  <c r="BZ59" i="8"/>
  <c r="BZ27" i="9"/>
  <c r="BZ59" i="7"/>
  <c r="BZ8" i="8"/>
  <c r="BZ43" i="9"/>
  <c r="BZ8" i="10"/>
  <c r="BZ43" i="10"/>
  <c r="BZ51" i="8"/>
  <c r="BZ34" i="10"/>
  <c r="BZ18" i="8"/>
  <c r="BZ18" i="9"/>
  <c r="BZ43" i="8"/>
  <c r="BZ59" i="9"/>
  <c r="BZ8" i="11"/>
  <c r="BZ43" i="11"/>
  <c r="BZ7" i="13"/>
  <c r="BZ17" i="13"/>
  <c r="BT13" i="17" s="1"/>
  <c r="BZ19" i="13"/>
  <c r="BZ29" i="13"/>
  <c r="BT35" i="17" s="1"/>
  <c r="BZ31" i="13"/>
  <c r="BZ41" i="13"/>
  <c r="BT57" i="17" s="1"/>
  <c r="BZ43" i="13"/>
  <c r="BZ53" i="13"/>
  <c r="BT79" i="17" s="1"/>
  <c r="BZ55" i="13"/>
  <c r="BZ65" i="13"/>
  <c r="BT101" i="17" s="1"/>
  <c r="BZ67" i="13"/>
  <c r="BZ77" i="13"/>
  <c r="BT123" i="17"/>
  <c r="BZ79" i="13"/>
  <c r="BZ51" i="9"/>
  <c r="BZ27" i="10"/>
  <c r="BZ34" i="11"/>
  <c r="BZ10" i="13"/>
  <c r="BZ22" i="13"/>
  <c r="BZ34" i="13"/>
  <c r="BZ46" i="13"/>
  <c r="BZ58" i="13"/>
  <c r="BZ70" i="13"/>
  <c r="BZ82" i="13"/>
  <c r="BZ8" i="9"/>
  <c r="BZ18" i="10"/>
  <c r="BZ51" i="10"/>
  <c r="BZ18" i="11"/>
  <c r="BZ51" i="11"/>
  <c r="BZ83" i="13"/>
  <c r="BT134" i="17"/>
  <c r="BZ85" i="13"/>
  <c r="BZ95" i="13"/>
  <c r="BT148" i="17" s="1"/>
  <c r="BZ97" i="13"/>
  <c r="BZ59" i="10"/>
  <c r="BZ11" i="13"/>
  <c r="BT2" i="17" s="1"/>
  <c r="BZ13" i="13"/>
  <c r="BZ16" i="13"/>
  <c r="BZ23" i="13"/>
  <c r="BT24" i="17" s="1"/>
  <c r="BZ25" i="13"/>
  <c r="BZ27" i="11"/>
  <c r="BZ59" i="11"/>
  <c r="BZ94" i="13"/>
  <c r="BZ100" i="13"/>
  <c r="BZ112" i="13"/>
  <c r="BZ124" i="13"/>
  <c r="BZ136" i="13"/>
  <c r="BZ148" i="13"/>
  <c r="BZ160" i="13"/>
  <c r="BZ172" i="13"/>
  <c r="BZ28" i="13"/>
  <c r="BZ47" i="13"/>
  <c r="BT68" i="17" s="1"/>
  <c r="BZ49" i="13"/>
  <c r="BZ52" i="13"/>
  <c r="BZ71" i="13"/>
  <c r="BT112" i="17" s="1"/>
  <c r="BZ73" i="13"/>
  <c r="BZ76" i="13"/>
  <c r="BZ101" i="13"/>
  <c r="BT151" i="17" s="1"/>
  <c r="BZ103" i="13"/>
  <c r="BZ113" i="13"/>
  <c r="BT157" i="17" s="1"/>
  <c r="BZ115" i="13"/>
  <c r="BZ88" i="13"/>
  <c r="BZ91" i="13"/>
  <c r="BZ106" i="13"/>
  <c r="BZ118" i="13"/>
  <c r="BZ35" i="13"/>
  <c r="BT46" i="17"/>
  <c r="BZ37" i="13"/>
  <c r="BZ40" i="13"/>
  <c r="BZ59" i="13"/>
  <c r="BT90" i="17"/>
  <c r="BZ61" i="13"/>
  <c r="BZ64" i="13"/>
  <c r="BZ89" i="13"/>
  <c r="BT145" i="17"/>
  <c r="BZ107" i="13"/>
  <c r="BT154" i="17" s="1"/>
  <c r="BZ109" i="13"/>
  <c r="BZ119" i="13"/>
  <c r="BT160" i="17"/>
  <c r="BZ121" i="13"/>
  <c r="BZ131" i="13"/>
  <c r="BT166" i="17" s="1"/>
  <c r="BZ133" i="13"/>
  <c r="BZ143" i="13"/>
  <c r="BT172" i="17" s="1"/>
  <c r="BZ145" i="13"/>
  <c r="BZ155" i="13"/>
  <c r="BT178" i="17" s="1"/>
  <c r="BZ157" i="13"/>
  <c r="BZ167" i="13"/>
  <c r="BT184" i="17" s="1"/>
  <c r="BZ169" i="13"/>
  <c r="BZ178" i="13"/>
  <c r="BZ190" i="13"/>
  <c r="BZ202" i="13"/>
  <c r="BZ214" i="13"/>
  <c r="BZ226" i="13"/>
  <c r="BZ238" i="13"/>
  <c r="BZ27" i="14"/>
  <c r="BZ179" i="13"/>
  <c r="BT190" i="17" s="1"/>
  <c r="BZ181" i="13"/>
  <c r="BZ191" i="13"/>
  <c r="BT196" i="17" s="1"/>
  <c r="BZ193" i="13"/>
  <c r="BZ203" i="13"/>
  <c r="BT202" i="17"/>
  <c r="BZ205" i="13"/>
  <c r="BZ215" i="13"/>
  <c r="BT208" i="17" s="1"/>
  <c r="BZ217" i="13"/>
  <c r="BZ227" i="13"/>
  <c r="BT214" i="17"/>
  <c r="BZ229" i="13"/>
  <c r="BZ184" i="13"/>
  <c r="BZ196" i="13"/>
  <c r="BZ208" i="13"/>
  <c r="BZ220" i="13"/>
  <c r="BZ232" i="13"/>
  <c r="BZ125" i="13"/>
  <c r="BT163" i="17"/>
  <c r="BZ127" i="13"/>
  <c r="BZ130" i="13"/>
  <c r="BZ137" i="13"/>
  <c r="BT169" i="17"/>
  <c r="BZ139" i="13"/>
  <c r="BZ142" i="13"/>
  <c r="BZ149" i="13"/>
  <c r="BT175" i="17"/>
  <c r="BZ151" i="13"/>
  <c r="BZ154" i="13"/>
  <c r="BZ161" i="13"/>
  <c r="BT181" i="17"/>
  <c r="BZ163" i="13"/>
  <c r="BZ166" i="13"/>
  <c r="BZ173" i="13"/>
  <c r="BT187" i="17"/>
  <c r="BZ175" i="13"/>
  <c r="BZ185" i="13"/>
  <c r="BT193" i="17" s="1"/>
  <c r="BZ187" i="13"/>
  <c r="BZ197" i="13"/>
  <c r="BT199" i="17" s="1"/>
  <c r="BZ199" i="13"/>
  <c r="BZ209" i="13"/>
  <c r="BT205" i="17"/>
  <c r="BZ211" i="13"/>
  <c r="BZ221" i="13"/>
  <c r="BT211" i="17" s="1"/>
  <c r="BZ223" i="13"/>
  <c r="BZ233" i="13"/>
  <c r="BT217" i="17" s="1"/>
  <c r="BZ235" i="13"/>
  <c r="BZ38" i="14"/>
  <c r="BZ63" i="14"/>
  <c r="BZ107" i="14"/>
  <c r="BZ96" i="14"/>
  <c r="BZ146" i="14"/>
  <c r="BZ239" i="13"/>
  <c r="BT220" i="17" s="1"/>
  <c r="BZ16" i="14"/>
  <c r="BZ85" i="14"/>
  <c r="BZ49" i="14"/>
  <c r="BZ74" i="14"/>
  <c r="BZ118" i="14"/>
  <c r="BZ157" i="14"/>
  <c r="BZ196" i="14"/>
  <c r="BZ221" i="14"/>
  <c r="BZ210" i="14"/>
  <c r="BZ132" i="14"/>
  <c r="BZ168" i="14"/>
  <c r="BZ232" i="14"/>
  <c r="BY11" i="3"/>
  <c r="BY24" i="3"/>
  <c r="BY38" i="3"/>
  <c r="BY48" i="3"/>
  <c r="BY60" i="3"/>
  <c r="BY77" i="3"/>
  <c r="BY70" i="3"/>
  <c r="BY18" i="4"/>
  <c r="BY8" i="4"/>
  <c r="BY34" i="4"/>
  <c r="BY27" i="4"/>
  <c r="BY51" i="4"/>
  <c r="BY43" i="4"/>
  <c r="BY8" i="5"/>
  <c r="BY34" i="5"/>
  <c r="BY59" i="4"/>
  <c r="BY18" i="5"/>
  <c r="BY59" i="5"/>
  <c r="BY27" i="6"/>
  <c r="BY27" i="5"/>
  <c r="BY51" i="5"/>
  <c r="BY43" i="5"/>
  <c r="BY8" i="6"/>
  <c r="BY34" i="6"/>
  <c r="BY59" i="6"/>
  <c r="BY18" i="6"/>
  <c r="BY51" i="6"/>
  <c r="BY43" i="6"/>
  <c r="BY8" i="7"/>
  <c r="BY27" i="7"/>
  <c r="BY59" i="7"/>
  <c r="BY18" i="7"/>
  <c r="BY51" i="7"/>
  <c r="BY34" i="7"/>
  <c r="BY8" i="8"/>
  <c r="BY43" i="8"/>
  <c r="BY8" i="9"/>
  <c r="BY34" i="8"/>
  <c r="BY34" i="9"/>
  <c r="BY18" i="8"/>
  <c r="BY18" i="9"/>
  <c r="BY51" i="9"/>
  <c r="BY18" i="10"/>
  <c r="BY59" i="8"/>
  <c r="BY43" i="9"/>
  <c r="BY8" i="10"/>
  <c r="BY43" i="10"/>
  <c r="BY43" i="7"/>
  <c r="BY27" i="9"/>
  <c r="BY51" i="10"/>
  <c r="BY18" i="11"/>
  <c r="BY51" i="11"/>
  <c r="BY16" i="13"/>
  <c r="BY28" i="13"/>
  <c r="BY40" i="13"/>
  <c r="BY52" i="13"/>
  <c r="BY64" i="13"/>
  <c r="BY76" i="13"/>
  <c r="BY27" i="8"/>
  <c r="BY59" i="9"/>
  <c r="BY34" i="10"/>
  <c r="BY8" i="11"/>
  <c r="BY43" i="11"/>
  <c r="BY7" i="13"/>
  <c r="BY17" i="13"/>
  <c r="BS13" i="17" s="1"/>
  <c r="BY19" i="13"/>
  <c r="BY29" i="13"/>
  <c r="BS35" i="17" s="1"/>
  <c r="BY31" i="13"/>
  <c r="BY41" i="13"/>
  <c r="BS57" i="17" s="1"/>
  <c r="BY43" i="13"/>
  <c r="BY53" i="13"/>
  <c r="BS79" i="17" s="1"/>
  <c r="BY55" i="13"/>
  <c r="BY65" i="13"/>
  <c r="BS101" i="17"/>
  <c r="BY67" i="13"/>
  <c r="BY77" i="13"/>
  <c r="BS123" i="17" s="1"/>
  <c r="BY79" i="13"/>
  <c r="BY51" i="8"/>
  <c r="BY59" i="10"/>
  <c r="BY27" i="10"/>
  <c r="BY27" i="11"/>
  <c r="BY59" i="11"/>
  <c r="BY94" i="13"/>
  <c r="BY10" i="13"/>
  <c r="BY22" i="13"/>
  <c r="BY34" i="11"/>
  <c r="BY11" i="13"/>
  <c r="BS2" i="17" s="1"/>
  <c r="BY13" i="13"/>
  <c r="BY23" i="13"/>
  <c r="BS24" i="17" s="1"/>
  <c r="BY25" i="13"/>
  <c r="BY35" i="13"/>
  <c r="BS46" i="17" s="1"/>
  <c r="BY37" i="13"/>
  <c r="BY47" i="13"/>
  <c r="BS68" i="17" s="1"/>
  <c r="BY49" i="13"/>
  <c r="BY59" i="13"/>
  <c r="BS90" i="17" s="1"/>
  <c r="BY61" i="13"/>
  <c r="BY71" i="13"/>
  <c r="BS112" i="17" s="1"/>
  <c r="BY73" i="13"/>
  <c r="BY89" i="13"/>
  <c r="BS145" i="17" s="1"/>
  <c r="BY91" i="13"/>
  <c r="BY107" i="13"/>
  <c r="BS154" i="17"/>
  <c r="BY109" i="13"/>
  <c r="BY119" i="13"/>
  <c r="BS160" i="17" s="1"/>
  <c r="BY121" i="13"/>
  <c r="BY131" i="13"/>
  <c r="BS166" i="17" s="1"/>
  <c r="BY133" i="13"/>
  <c r="BY143" i="13"/>
  <c r="BS172" i="17" s="1"/>
  <c r="BY145" i="13"/>
  <c r="BY155" i="13"/>
  <c r="BS178" i="17" s="1"/>
  <c r="BY157" i="13"/>
  <c r="BY167" i="13"/>
  <c r="BS184" i="17" s="1"/>
  <c r="BY169" i="13"/>
  <c r="BY46" i="13"/>
  <c r="BY70" i="13"/>
  <c r="BY100" i="13"/>
  <c r="BY112" i="13"/>
  <c r="BY83" i="13"/>
  <c r="BS134" i="17" s="1"/>
  <c r="BY85" i="13"/>
  <c r="BY95" i="13"/>
  <c r="BS148" i="17" s="1"/>
  <c r="BY97" i="13"/>
  <c r="BY101" i="13"/>
  <c r="BS151" i="17" s="1"/>
  <c r="BY103" i="13"/>
  <c r="BY113" i="13"/>
  <c r="BS157" i="17" s="1"/>
  <c r="BY115" i="13"/>
  <c r="BY34" i="13"/>
  <c r="BY58" i="13"/>
  <c r="BY82" i="13"/>
  <c r="BY88" i="13"/>
  <c r="BY106" i="13"/>
  <c r="BY118" i="13"/>
  <c r="BY130" i="13"/>
  <c r="BY142" i="13"/>
  <c r="BY154" i="13"/>
  <c r="BY166" i="13"/>
  <c r="BY125" i="13"/>
  <c r="BS163" i="17"/>
  <c r="BY127" i="13"/>
  <c r="BY137" i="13"/>
  <c r="BS169" i="17" s="1"/>
  <c r="BY139" i="13"/>
  <c r="BY149" i="13"/>
  <c r="BS175" i="17" s="1"/>
  <c r="BY151" i="13"/>
  <c r="BY161" i="13"/>
  <c r="BS181" i="17" s="1"/>
  <c r="BY163" i="13"/>
  <c r="BY173" i="13"/>
  <c r="BS187" i="17" s="1"/>
  <c r="BY175" i="13"/>
  <c r="BY185" i="13"/>
  <c r="BS193" i="17"/>
  <c r="BY187" i="13"/>
  <c r="BY197" i="13"/>
  <c r="BS199" i="17" s="1"/>
  <c r="BY199" i="13"/>
  <c r="BY209" i="13"/>
  <c r="BS205" i="17" s="1"/>
  <c r="BY211" i="13"/>
  <c r="BY221" i="13"/>
  <c r="BS211" i="17" s="1"/>
  <c r="BY223" i="13"/>
  <c r="BY233" i="13"/>
  <c r="BS217" i="17"/>
  <c r="BY235" i="13"/>
  <c r="BY38" i="14"/>
  <c r="BY178" i="13"/>
  <c r="BY190" i="13"/>
  <c r="BY202" i="13"/>
  <c r="BY214" i="13"/>
  <c r="BY226" i="13"/>
  <c r="BY179" i="13"/>
  <c r="BS190" i="17" s="1"/>
  <c r="BY181" i="13"/>
  <c r="BY191" i="13"/>
  <c r="BS196" i="17" s="1"/>
  <c r="BY193" i="13"/>
  <c r="BY203" i="13"/>
  <c r="BS202" i="17" s="1"/>
  <c r="BY205" i="13"/>
  <c r="BY215" i="13"/>
  <c r="BS208" i="17"/>
  <c r="BY217" i="13"/>
  <c r="BY227" i="13"/>
  <c r="BS214" i="17" s="1"/>
  <c r="BY229" i="13"/>
  <c r="BY124" i="13"/>
  <c r="BY136" i="13"/>
  <c r="BY148" i="13"/>
  <c r="BY160" i="13"/>
  <c r="BY172" i="13"/>
  <c r="BY184" i="13"/>
  <c r="BY196" i="13"/>
  <c r="BY208" i="13"/>
  <c r="BY220" i="13"/>
  <c r="BY232" i="13"/>
  <c r="BY49" i="14"/>
  <c r="BY74" i="14"/>
  <c r="BY63" i="14"/>
  <c r="BY107" i="14"/>
  <c r="BY132" i="14"/>
  <c r="BY157" i="14"/>
  <c r="BY238" i="13"/>
  <c r="BY27" i="14"/>
  <c r="BY96" i="14"/>
  <c r="BY239" i="13"/>
  <c r="BS220" i="17" s="1"/>
  <c r="BY16" i="14"/>
  <c r="BY85" i="14"/>
  <c r="BY168" i="14"/>
  <c r="BY232" i="14"/>
  <c r="BY196" i="14"/>
  <c r="BY221" i="14"/>
  <c r="BY118" i="14"/>
  <c r="BY146" i="14"/>
  <c r="BY179" i="14"/>
  <c r="BY190" i="14"/>
  <c r="BY243" i="14"/>
  <c r="BY14" i="13"/>
  <c r="BS14" i="17" s="1"/>
  <c r="BY26" i="13"/>
  <c r="BS36" i="17" s="1"/>
  <c r="BY38" i="13"/>
  <c r="BS58" i="17" s="1"/>
  <c r="BY50" i="13"/>
  <c r="BS80" i="17" s="1"/>
  <c r="BY62" i="13"/>
  <c r="BS102" i="17" s="1"/>
  <c r="BY74" i="13"/>
  <c r="BS124" i="17" s="1"/>
  <c r="BY92" i="13"/>
  <c r="BS149" i="17"/>
  <c r="BY8" i="13"/>
  <c r="BS3" i="17" s="1"/>
  <c r="BY20" i="13"/>
  <c r="BS25" i="17" s="1"/>
  <c r="BY32" i="13"/>
  <c r="BS47" i="17" s="1"/>
  <c r="BY56" i="13"/>
  <c r="BS91" i="17"/>
  <c r="BY80" i="13"/>
  <c r="BS135" i="17" s="1"/>
  <c r="BY98" i="13"/>
  <c r="BS152" i="17" s="1"/>
  <c r="BY110" i="13"/>
  <c r="BS158" i="17" s="1"/>
  <c r="BY44" i="13"/>
  <c r="BS69" i="17"/>
  <c r="BY68" i="13"/>
  <c r="BS113" i="17" s="1"/>
  <c r="BY86" i="13"/>
  <c r="BS146" i="17" s="1"/>
  <c r="BY104" i="13"/>
  <c r="BS155" i="17" s="1"/>
  <c r="BY116" i="13"/>
  <c r="BS161" i="17" s="1"/>
  <c r="BY128" i="13"/>
  <c r="BS167" i="17" s="1"/>
  <c r="BY140" i="13"/>
  <c r="BS173" i="17" s="1"/>
  <c r="BY152" i="13"/>
  <c r="BS179" i="17" s="1"/>
  <c r="BY164" i="13"/>
  <c r="BS185" i="17"/>
  <c r="BY176" i="13"/>
  <c r="BS191" i="17" s="1"/>
  <c r="BY188" i="13"/>
  <c r="BS197" i="17" s="1"/>
  <c r="BY200" i="13"/>
  <c r="BS203" i="17" s="1"/>
  <c r="BY212" i="13"/>
  <c r="BS209" i="17"/>
  <c r="BY224" i="13"/>
  <c r="BS215" i="17" s="1"/>
  <c r="BY122" i="13"/>
  <c r="BS164" i="17" s="1"/>
  <c r="BY134" i="13"/>
  <c r="BS170" i="17" s="1"/>
  <c r="BY146" i="13"/>
  <c r="BS176" i="17"/>
  <c r="BY158" i="13"/>
  <c r="BS182" i="17" s="1"/>
  <c r="BY170" i="13"/>
  <c r="BS188" i="17" s="1"/>
  <c r="BY182" i="13"/>
  <c r="BS194" i="17" s="1"/>
  <c r="BY194" i="13"/>
  <c r="BS200" i="17" s="1"/>
  <c r="BY206" i="13"/>
  <c r="BS206" i="17" s="1"/>
  <c r="BY218" i="13"/>
  <c r="BS212" i="17" s="1"/>
  <c r="BY230" i="13"/>
  <c r="BS218" i="17" s="1"/>
  <c r="BY236" i="13"/>
  <c r="BS221" i="17" s="1"/>
  <c r="BR24" i="3"/>
  <c r="BR38" i="3"/>
  <c r="BR77" i="3"/>
  <c r="BR70" i="3"/>
  <c r="BR18" i="4"/>
  <c r="BR43" i="4"/>
  <c r="BR59" i="4"/>
  <c r="BR27" i="5"/>
  <c r="BR34" i="5"/>
  <c r="BR59" i="5"/>
  <c r="BR43" i="5"/>
  <c r="BR8" i="6"/>
  <c r="BR43" i="6"/>
  <c r="BR34" i="6"/>
  <c r="BR51" i="7"/>
  <c r="BR59" i="6"/>
  <c r="BR34" i="8"/>
  <c r="BR34" i="9"/>
  <c r="BR27" i="9"/>
  <c r="BR34" i="7"/>
  <c r="BR43" i="9"/>
  <c r="BR8" i="10"/>
  <c r="BR51" i="8"/>
  <c r="BR34" i="10"/>
  <c r="BR59" i="9"/>
  <c r="BR8" i="11"/>
  <c r="BR17" i="13"/>
  <c r="BL13" i="17" s="1"/>
  <c r="BR19" i="13"/>
  <c r="BR31" i="13"/>
  <c r="BR41" i="13"/>
  <c r="BL57" i="17" s="1"/>
  <c r="BR55" i="13"/>
  <c r="BR65" i="13"/>
  <c r="BL101" i="17" s="1"/>
  <c r="BR79" i="13"/>
  <c r="BR43" i="8"/>
  <c r="BR34" i="11"/>
  <c r="BR10" i="13"/>
  <c r="BR46" i="13"/>
  <c r="BR58" i="13"/>
  <c r="BR18" i="10"/>
  <c r="BR51" i="10"/>
  <c r="BR51" i="11"/>
  <c r="BR83" i="13"/>
  <c r="BL134" i="17" s="1"/>
  <c r="BR95" i="13"/>
  <c r="BL148" i="17" s="1"/>
  <c r="BR97" i="13"/>
  <c r="BR16" i="13"/>
  <c r="BR23" i="13"/>
  <c r="BL24" i="17" s="1"/>
  <c r="BR59" i="11"/>
  <c r="BR94" i="13"/>
  <c r="BR124" i="13"/>
  <c r="BR136" i="13"/>
  <c r="BR172" i="13"/>
  <c r="BR35" i="13"/>
  <c r="BL46" i="17" s="1"/>
  <c r="BR59" i="13"/>
  <c r="BL90" i="17" s="1"/>
  <c r="BR61" i="13"/>
  <c r="BR103" i="13"/>
  <c r="BR113" i="13"/>
  <c r="BL157" i="17" s="1"/>
  <c r="BR91" i="13"/>
  <c r="BR106" i="13"/>
  <c r="BR47" i="13"/>
  <c r="BL68" i="17" s="1"/>
  <c r="BR49" i="13"/>
  <c r="BR73" i="13"/>
  <c r="BR76" i="13"/>
  <c r="BR109" i="13"/>
  <c r="BR131" i="13"/>
  <c r="BL166" i="17" s="1"/>
  <c r="BR133" i="13"/>
  <c r="BR155" i="13"/>
  <c r="BL178" i="17" s="1"/>
  <c r="BR157" i="13"/>
  <c r="BR178" i="13"/>
  <c r="BR190" i="13"/>
  <c r="BR226" i="13"/>
  <c r="BR238" i="13"/>
  <c r="BR181" i="13"/>
  <c r="BR191" i="13"/>
  <c r="BL196" i="17" s="1"/>
  <c r="BR205" i="13"/>
  <c r="BR215" i="13"/>
  <c r="BL208" i="17" s="1"/>
  <c r="BR229" i="13"/>
  <c r="BR208" i="13"/>
  <c r="BR220" i="13"/>
  <c r="BR127" i="13"/>
  <c r="BR139" i="13"/>
  <c r="BR151" i="13"/>
  <c r="BR163" i="13"/>
  <c r="BR175" i="13"/>
  <c r="BR197" i="13"/>
  <c r="BL199" i="17" s="1"/>
  <c r="BR199" i="13"/>
  <c r="BR221" i="13"/>
  <c r="BL211" i="17" s="1"/>
  <c r="BR223" i="13"/>
  <c r="BR38" i="14"/>
  <c r="BR63" i="14"/>
  <c r="BR146" i="14"/>
  <c r="BR239" i="13"/>
  <c r="BL220" i="17" s="1"/>
  <c r="BR49" i="14"/>
  <c r="BR74" i="14"/>
  <c r="BR196" i="14"/>
  <c r="BR221" i="14"/>
  <c r="BR168" i="14"/>
  <c r="BR232" i="14"/>
  <c r="BB8" i="13"/>
  <c r="AW3" i="17" s="1"/>
  <c r="BN8" i="13"/>
  <c r="BB20" i="13"/>
  <c r="AW25" i="17" s="1"/>
  <c r="BN20" i="13"/>
  <c r="BB32" i="13"/>
  <c r="AW47" i="17"/>
  <c r="BN32" i="13"/>
  <c r="BB44" i="13"/>
  <c r="AW69" i="17" s="1"/>
  <c r="BN44" i="13"/>
  <c r="BB56" i="13"/>
  <c r="AW91" i="17" s="1"/>
  <c r="BN56" i="13"/>
  <c r="BB68" i="13"/>
  <c r="AW113" i="17" s="1"/>
  <c r="BN68" i="13"/>
  <c r="BB80" i="13"/>
  <c r="AW135" i="17"/>
  <c r="BN80" i="13"/>
  <c r="BN14" i="13"/>
  <c r="BB14" i="13"/>
  <c r="AW14" i="17"/>
  <c r="BB26" i="13"/>
  <c r="AW36" i="17" s="1"/>
  <c r="BB38" i="13"/>
  <c r="AW58" i="17"/>
  <c r="BB50" i="13"/>
  <c r="AW80" i="17" s="1"/>
  <c r="BB62" i="13"/>
  <c r="AW102" i="17"/>
  <c r="BB74" i="13"/>
  <c r="AW124" i="17" s="1"/>
  <c r="BB92" i="13"/>
  <c r="AW149" i="17" s="1"/>
  <c r="BN92" i="13"/>
  <c r="BN26" i="13"/>
  <c r="BN50" i="13"/>
  <c r="BN74" i="13"/>
  <c r="BN86" i="13"/>
  <c r="BB98" i="13"/>
  <c r="AW152" i="17"/>
  <c r="BN98" i="13"/>
  <c r="BB110" i="13"/>
  <c r="AW158" i="17" s="1"/>
  <c r="BN110" i="13"/>
  <c r="BB122" i="13"/>
  <c r="AW164" i="17" s="1"/>
  <c r="BN122" i="13"/>
  <c r="BB134" i="13"/>
  <c r="AW170" i="17"/>
  <c r="BN134" i="13"/>
  <c r="BB146" i="13"/>
  <c r="AW176" i="17"/>
  <c r="BN146" i="13"/>
  <c r="BB158" i="13"/>
  <c r="AW182" i="17" s="1"/>
  <c r="BN158" i="13"/>
  <c r="BB170" i="13"/>
  <c r="AW188" i="17" s="1"/>
  <c r="BN170" i="13"/>
  <c r="BN38" i="13"/>
  <c r="BN62" i="13"/>
  <c r="BB86" i="13"/>
  <c r="AW146" i="17" s="1"/>
  <c r="BB104" i="13"/>
  <c r="AW155" i="17"/>
  <c r="BN104" i="13"/>
  <c r="BB116" i="13"/>
  <c r="AW161" i="17" s="1"/>
  <c r="BN116" i="13"/>
  <c r="BB128" i="13"/>
  <c r="AW167" i="17" s="1"/>
  <c r="BB140" i="13"/>
  <c r="AW173" i="17"/>
  <c r="BB152" i="13"/>
  <c r="AW179" i="17" s="1"/>
  <c r="BB164" i="13"/>
  <c r="AW185" i="17" s="1"/>
  <c r="BB176" i="13"/>
  <c r="AW191" i="17" s="1"/>
  <c r="BB188" i="13"/>
  <c r="AW197" i="17" s="1"/>
  <c r="BN188" i="13"/>
  <c r="BB200" i="13"/>
  <c r="AW203" i="17"/>
  <c r="BN200" i="13"/>
  <c r="BB212" i="13"/>
  <c r="AW209" i="17" s="1"/>
  <c r="BN212" i="13"/>
  <c r="BB224" i="13"/>
  <c r="AW215" i="17" s="1"/>
  <c r="BN224" i="13"/>
  <c r="BB236" i="13"/>
  <c r="AW221" i="17" s="1"/>
  <c r="BN236" i="13"/>
  <c r="BN128" i="13"/>
  <c r="BN140" i="13"/>
  <c r="BN152" i="13"/>
  <c r="BN164" i="13"/>
  <c r="BN176" i="13"/>
  <c r="BB182" i="13"/>
  <c r="AW194" i="17" s="1"/>
  <c r="BN182" i="13"/>
  <c r="BB194" i="13"/>
  <c r="AW200" i="17"/>
  <c r="BN194" i="13"/>
  <c r="BB206" i="13"/>
  <c r="AW206" i="17" s="1"/>
  <c r="BN206" i="13"/>
  <c r="BB218" i="13"/>
  <c r="AW212" i="17" s="1"/>
  <c r="BN218" i="13"/>
  <c r="BB230" i="13"/>
  <c r="AW218" i="17" s="1"/>
  <c r="BN230" i="13"/>
  <c r="H55" i="16"/>
  <c r="F55" i="16"/>
  <c r="AX11" i="3"/>
  <c r="AX24" i="3"/>
  <c r="AX38" i="3"/>
  <c r="AX60" i="3"/>
  <c r="AX48" i="3"/>
  <c r="AX77" i="3"/>
  <c r="AX70" i="3"/>
  <c r="AX8" i="4"/>
  <c r="AX27" i="4"/>
  <c r="AX18" i="4"/>
  <c r="AX43" i="4"/>
  <c r="AX34" i="4"/>
  <c r="AX59" i="4"/>
  <c r="AX27" i="5"/>
  <c r="AX18" i="5"/>
  <c r="AX51" i="4"/>
  <c r="AX8" i="5"/>
  <c r="AX59" i="5"/>
  <c r="AX51" i="5"/>
  <c r="AX18" i="6"/>
  <c r="AX34" i="5"/>
  <c r="AX43" i="5"/>
  <c r="AX8" i="6"/>
  <c r="AX51" i="6"/>
  <c r="AX27" i="6"/>
  <c r="AX43" i="6"/>
  <c r="AX34" i="6"/>
  <c r="AX18" i="7"/>
  <c r="AX51" i="7"/>
  <c r="AX43" i="7"/>
  <c r="AX59" i="6"/>
  <c r="AX27" i="7"/>
  <c r="AX34" i="7"/>
  <c r="AX34" i="8"/>
  <c r="AX34" i="9"/>
  <c r="AX8" i="7"/>
  <c r="AX59" i="7"/>
  <c r="AX27" i="8"/>
  <c r="AX59" i="8"/>
  <c r="AX27" i="9"/>
  <c r="AX8" i="8"/>
  <c r="AX43" i="8"/>
  <c r="AX8" i="9"/>
  <c r="AX43" i="9"/>
  <c r="AX8" i="10"/>
  <c r="AX43" i="10"/>
  <c r="AX18" i="9"/>
  <c r="AX34" i="10"/>
  <c r="AX51" i="8"/>
  <c r="AX8" i="11"/>
  <c r="AX43" i="11"/>
  <c r="AX7" i="13"/>
  <c r="AX17" i="13"/>
  <c r="AT13" i="17" s="1"/>
  <c r="AX19" i="13"/>
  <c r="AX29" i="13"/>
  <c r="AT35" i="17" s="1"/>
  <c r="AX31" i="13"/>
  <c r="AX41" i="13"/>
  <c r="AT57" i="17" s="1"/>
  <c r="AX43" i="13"/>
  <c r="AX53" i="13"/>
  <c r="AT79" i="17" s="1"/>
  <c r="AX55" i="13"/>
  <c r="AX65" i="13"/>
  <c r="AT101" i="17" s="1"/>
  <c r="AX67" i="13"/>
  <c r="AX77" i="13"/>
  <c r="AT123" i="17" s="1"/>
  <c r="AX79" i="13"/>
  <c r="AX18" i="8"/>
  <c r="AX18" i="10"/>
  <c r="AX34" i="11"/>
  <c r="AX10" i="13"/>
  <c r="AX22" i="13"/>
  <c r="AX34" i="13"/>
  <c r="AX46" i="13"/>
  <c r="AX58" i="13"/>
  <c r="AX70" i="13"/>
  <c r="AX82" i="13"/>
  <c r="AX51" i="9"/>
  <c r="AX27" i="10"/>
  <c r="AX51" i="10"/>
  <c r="AX18" i="11"/>
  <c r="AX11" i="13"/>
  <c r="AT2" i="17" s="1"/>
  <c r="AX13" i="13"/>
  <c r="AX16" i="13"/>
  <c r="AX23" i="13"/>
  <c r="AT24" i="17" s="1"/>
  <c r="AX25" i="13"/>
  <c r="AX28" i="13"/>
  <c r="AX35" i="13"/>
  <c r="AT46" i="17" s="1"/>
  <c r="AX37" i="13"/>
  <c r="AX40" i="13"/>
  <c r="AX47" i="13"/>
  <c r="AT68" i="17" s="1"/>
  <c r="AX49" i="13"/>
  <c r="AX52" i="13"/>
  <c r="AX59" i="13"/>
  <c r="AT90" i="17" s="1"/>
  <c r="AX61" i="13"/>
  <c r="AX64" i="13"/>
  <c r="AX71" i="13"/>
  <c r="AT112" i="17" s="1"/>
  <c r="AX73" i="13"/>
  <c r="AX76" i="13"/>
  <c r="AX83" i="13"/>
  <c r="AT134" i="17" s="1"/>
  <c r="AX85" i="13"/>
  <c r="AX95" i="13"/>
  <c r="AT148" i="17"/>
  <c r="AX97" i="13"/>
  <c r="AX59" i="9"/>
  <c r="AX59" i="10"/>
  <c r="AX27" i="11"/>
  <c r="AX59" i="11"/>
  <c r="AX51" i="11"/>
  <c r="AX94" i="13"/>
  <c r="AX88" i="13"/>
  <c r="AX91" i="13"/>
  <c r="AX100" i="13"/>
  <c r="AX112" i="13"/>
  <c r="AX124" i="13"/>
  <c r="AX136" i="13"/>
  <c r="AX148" i="13"/>
  <c r="AX160" i="13"/>
  <c r="AX172" i="13"/>
  <c r="AX89" i="13"/>
  <c r="AT145" i="17" s="1"/>
  <c r="AX101" i="13"/>
  <c r="AT151" i="17"/>
  <c r="AX103" i="13"/>
  <c r="AX113" i="13"/>
  <c r="AT157" i="17" s="1"/>
  <c r="AX115" i="13"/>
  <c r="AX106" i="13"/>
  <c r="AX118" i="13"/>
  <c r="AX107" i="13"/>
  <c r="AT154" i="17" s="1"/>
  <c r="AX109" i="13"/>
  <c r="AX119" i="13"/>
  <c r="AT160" i="17" s="1"/>
  <c r="AX121" i="13"/>
  <c r="AX131" i="13"/>
  <c r="AT166" i="17" s="1"/>
  <c r="AX133" i="13"/>
  <c r="AX143" i="13"/>
  <c r="AT172" i="17" s="1"/>
  <c r="AX145" i="13"/>
  <c r="AX155" i="13"/>
  <c r="AT178" i="17" s="1"/>
  <c r="AX157" i="13"/>
  <c r="AX167" i="13"/>
  <c r="AT184" i="17" s="1"/>
  <c r="AX169" i="13"/>
  <c r="AX178" i="13"/>
  <c r="AX190" i="13"/>
  <c r="AX202" i="13"/>
  <c r="AX214" i="13"/>
  <c r="AX226" i="13"/>
  <c r="AX238" i="13"/>
  <c r="AX27" i="14"/>
  <c r="AX125" i="13"/>
  <c r="AT163" i="17" s="1"/>
  <c r="AX127" i="13"/>
  <c r="AX130" i="13"/>
  <c r="AX137" i="13"/>
  <c r="AT169" i="17" s="1"/>
  <c r="AX139" i="13"/>
  <c r="AX142" i="13"/>
  <c r="AX149" i="13"/>
  <c r="AT175" i="17" s="1"/>
  <c r="AX151" i="13"/>
  <c r="AX154" i="13"/>
  <c r="AX161" i="13"/>
  <c r="AT181" i="17" s="1"/>
  <c r="AX163" i="13"/>
  <c r="AX166" i="13"/>
  <c r="AX173" i="13"/>
  <c r="AT187" i="17" s="1"/>
  <c r="AX175" i="13"/>
  <c r="AX179" i="13"/>
  <c r="AT190" i="17" s="1"/>
  <c r="AX181" i="13"/>
  <c r="AX191" i="13"/>
  <c r="AT196" i="17" s="1"/>
  <c r="AX193" i="13"/>
  <c r="AX203" i="13"/>
  <c r="AT202" i="17" s="1"/>
  <c r="AX205" i="13"/>
  <c r="AX215" i="13"/>
  <c r="AT208" i="17" s="1"/>
  <c r="AX217" i="13"/>
  <c r="AX227" i="13"/>
  <c r="AT214" i="17"/>
  <c r="AX229" i="13"/>
  <c r="AX184" i="13"/>
  <c r="AX196" i="13"/>
  <c r="AX208" i="13"/>
  <c r="AX220" i="13"/>
  <c r="AX232" i="13"/>
  <c r="AX185" i="13"/>
  <c r="AT193" i="17"/>
  <c r="AX187" i="13"/>
  <c r="AX197" i="13"/>
  <c r="AT199" i="17" s="1"/>
  <c r="AX199" i="13"/>
  <c r="AX209" i="13"/>
  <c r="AT205" i="17" s="1"/>
  <c r="AX211" i="13"/>
  <c r="AX221" i="13"/>
  <c r="AT211" i="17" s="1"/>
  <c r="AX223" i="13"/>
  <c r="AX233" i="13"/>
  <c r="AT217" i="17" s="1"/>
  <c r="AX235" i="13"/>
  <c r="AX38" i="14"/>
  <c r="AX239" i="13"/>
  <c r="AT220" i="17" s="1"/>
  <c r="AX16" i="14"/>
  <c r="AX63" i="14"/>
  <c r="AX107" i="14"/>
  <c r="AX96" i="14"/>
  <c r="AX146" i="14"/>
  <c r="AX85" i="14"/>
  <c r="AX49" i="14"/>
  <c r="AX74" i="14"/>
  <c r="AX118" i="14"/>
  <c r="AX132" i="14"/>
  <c r="AX196" i="14"/>
  <c r="AX221" i="14"/>
  <c r="AX210" i="14"/>
  <c r="AX168" i="14"/>
  <c r="AX232" i="14"/>
  <c r="AR11" i="3"/>
  <c r="AR24" i="3"/>
  <c r="AR38" i="3"/>
  <c r="AR48" i="3"/>
  <c r="AR70" i="3"/>
  <c r="AR8" i="4"/>
  <c r="AR60" i="3"/>
  <c r="AR77" i="3"/>
  <c r="AR27" i="4"/>
  <c r="AR18" i="4"/>
  <c r="AR43" i="4"/>
  <c r="AR34" i="4"/>
  <c r="AR51" i="4"/>
  <c r="AR18" i="5"/>
  <c r="AR59" i="4"/>
  <c r="AR8" i="5"/>
  <c r="AR27" i="5"/>
  <c r="AR43" i="5"/>
  <c r="AR8" i="6"/>
  <c r="AR34" i="5"/>
  <c r="AR59" i="5"/>
  <c r="AR51" i="5"/>
  <c r="AR18" i="6"/>
  <c r="AR43" i="6"/>
  <c r="AR27" i="6"/>
  <c r="AR34" i="6"/>
  <c r="AR51" i="6"/>
  <c r="AR34" i="7"/>
  <c r="AR8" i="7"/>
  <c r="AR27" i="7"/>
  <c r="AR59" i="7"/>
  <c r="AR18" i="7"/>
  <c r="AR18" i="8"/>
  <c r="AR51" i="8"/>
  <c r="AR18" i="9"/>
  <c r="AR59" i="6"/>
  <c r="AR51" i="7"/>
  <c r="AR8" i="8"/>
  <c r="AR43" i="8"/>
  <c r="AR8" i="9"/>
  <c r="AR43" i="7"/>
  <c r="AR27" i="8"/>
  <c r="AR27" i="9"/>
  <c r="AR59" i="9"/>
  <c r="AR27" i="10"/>
  <c r="AR34" i="8"/>
  <c r="AR51" i="9"/>
  <c r="AR18" i="10"/>
  <c r="AR43" i="10"/>
  <c r="AR59" i="10"/>
  <c r="AR27" i="11"/>
  <c r="AR59" i="11"/>
  <c r="AR11" i="13"/>
  <c r="AN2" i="17" s="1"/>
  <c r="AR13" i="13"/>
  <c r="AR23" i="13"/>
  <c r="AN24" i="17" s="1"/>
  <c r="AR25" i="13"/>
  <c r="AR35" i="13"/>
  <c r="AN46" i="17" s="1"/>
  <c r="AR37" i="13"/>
  <c r="AR47" i="13"/>
  <c r="AN68" i="17" s="1"/>
  <c r="AR49" i="13"/>
  <c r="AR59" i="13"/>
  <c r="AN90" i="17" s="1"/>
  <c r="AR61" i="13"/>
  <c r="AR71" i="13"/>
  <c r="AN112" i="17" s="1"/>
  <c r="AR73" i="13"/>
  <c r="AR83" i="13"/>
  <c r="AN134" i="17" s="1"/>
  <c r="AR51" i="10"/>
  <c r="AR18" i="11"/>
  <c r="AR51" i="11"/>
  <c r="AR16" i="13"/>
  <c r="AR28" i="13"/>
  <c r="AR40" i="13"/>
  <c r="AR52" i="13"/>
  <c r="AR64" i="13"/>
  <c r="AR76" i="13"/>
  <c r="AR34" i="9"/>
  <c r="AR43" i="9"/>
  <c r="AR8" i="10"/>
  <c r="AR34" i="11"/>
  <c r="AR89" i="13"/>
  <c r="AN145" i="17" s="1"/>
  <c r="AR91" i="13"/>
  <c r="AR59" i="8"/>
  <c r="AR34" i="10"/>
  <c r="AR8" i="11"/>
  <c r="AR43" i="11"/>
  <c r="AR7" i="13"/>
  <c r="AR19" i="13"/>
  <c r="AR10" i="13"/>
  <c r="AR17" i="13"/>
  <c r="AN13" i="17"/>
  <c r="AR22" i="13"/>
  <c r="AR29" i="13"/>
  <c r="AN35" i="17" s="1"/>
  <c r="AR34" i="13"/>
  <c r="AR41" i="13"/>
  <c r="AN57" i="17" s="1"/>
  <c r="AR46" i="13"/>
  <c r="AR53" i="13"/>
  <c r="AN79" i="17" s="1"/>
  <c r="AR58" i="13"/>
  <c r="AR65" i="13"/>
  <c r="AN101" i="17"/>
  <c r="AR70" i="13"/>
  <c r="AR77" i="13"/>
  <c r="AN123" i="17" s="1"/>
  <c r="AR82" i="13"/>
  <c r="AR88" i="13"/>
  <c r="AR31" i="13"/>
  <c r="AR55" i="13"/>
  <c r="AR79" i="13"/>
  <c r="AR106" i="13"/>
  <c r="AR118" i="13"/>
  <c r="AR130" i="13"/>
  <c r="AR142" i="13"/>
  <c r="AR154" i="13"/>
  <c r="AR166" i="13"/>
  <c r="AR107" i="13"/>
  <c r="AN154" i="17" s="1"/>
  <c r="AR109" i="13"/>
  <c r="AR43" i="13"/>
  <c r="AR67" i="13"/>
  <c r="AR94" i="13"/>
  <c r="AR100" i="13"/>
  <c r="AR112" i="13"/>
  <c r="AR85" i="13"/>
  <c r="AR95" i="13"/>
  <c r="AN148" i="17" s="1"/>
  <c r="AR97" i="13"/>
  <c r="AR101" i="13"/>
  <c r="AN151" i="17" s="1"/>
  <c r="AR103" i="13"/>
  <c r="AR113" i="13"/>
  <c r="AN157" i="17" s="1"/>
  <c r="AR115" i="13"/>
  <c r="AR125" i="13"/>
  <c r="AN163" i="17" s="1"/>
  <c r="AR127" i="13"/>
  <c r="AR137" i="13"/>
  <c r="AN169" i="17" s="1"/>
  <c r="AR139" i="13"/>
  <c r="AR149" i="13"/>
  <c r="AN175" i="17" s="1"/>
  <c r="AR151" i="13"/>
  <c r="AR161" i="13"/>
  <c r="AN181" i="17"/>
  <c r="AR163" i="13"/>
  <c r="AR173" i="13"/>
  <c r="AN187" i="17" s="1"/>
  <c r="AR175" i="13"/>
  <c r="AR124" i="13"/>
  <c r="AR131" i="13"/>
  <c r="AN166" i="17" s="1"/>
  <c r="AR136" i="13"/>
  <c r="AR143" i="13"/>
  <c r="AN172" i="17" s="1"/>
  <c r="AR148" i="13"/>
  <c r="AR155" i="13"/>
  <c r="AN178" i="17"/>
  <c r="AR160" i="13"/>
  <c r="AR167" i="13"/>
  <c r="AN184" i="17" s="1"/>
  <c r="AR172" i="13"/>
  <c r="AR184" i="13"/>
  <c r="AR196" i="13"/>
  <c r="AR208" i="13"/>
  <c r="AR220" i="13"/>
  <c r="AR232" i="13"/>
  <c r="AR185" i="13"/>
  <c r="AN193" i="17" s="1"/>
  <c r="AR187" i="13"/>
  <c r="AR197" i="13"/>
  <c r="AN199" i="17" s="1"/>
  <c r="AR199" i="13"/>
  <c r="AR209" i="13"/>
  <c r="AN205" i="17" s="1"/>
  <c r="AR211" i="13"/>
  <c r="AR221" i="13"/>
  <c r="AN211" i="17" s="1"/>
  <c r="AR223" i="13"/>
  <c r="AR233" i="13"/>
  <c r="AN217" i="17" s="1"/>
  <c r="AR119" i="13"/>
  <c r="AN160" i="17" s="1"/>
  <c r="AR178" i="13"/>
  <c r="AR190" i="13"/>
  <c r="AR202" i="13"/>
  <c r="AR214" i="13"/>
  <c r="AR226" i="13"/>
  <c r="AR121" i="13"/>
  <c r="AR133" i="13"/>
  <c r="AR145" i="13"/>
  <c r="AR157" i="13"/>
  <c r="AR169" i="13"/>
  <c r="AR179" i="13"/>
  <c r="AN190" i="17" s="1"/>
  <c r="AR181" i="13"/>
  <c r="AR191" i="13"/>
  <c r="AN196" i="17"/>
  <c r="AR193" i="13"/>
  <c r="AR203" i="13"/>
  <c r="AN202" i="17" s="1"/>
  <c r="AR205" i="13"/>
  <c r="AR215" i="13"/>
  <c r="AN208" i="17" s="1"/>
  <c r="AR217" i="13"/>
  <c r="AR227" i="13"/>
  <c r="AN214" i="17" s="1"/>
  <c r="AR229" i="13"/>
  <c r="AR239" i="13"/>
  <c r="AN220" i="17" s="1"/>
  <c r="AR16" i="14"/>
  <c r="AR85" i="14"/>
  <c r="AR38" i="14"/>
  <c r="AR49" i="14"/>
  <c r="AR74" i="14"/>
  <c r="AR118" i="14"/>
  <c r="AR235" i="13"/>
  <c r="AR63" i="14"/>
  <c r="AR107" i="14"/>
  <c r="AR238" i="13"/>
  <c r="AR27" i="14"/>
  <c r="AR96" i="14"/>
  <c r="AR146" i="14"/>
  <c r="AR179" i="14"/>
  <c r="AR190" i="14"/>
  <c r="AR243" i="14"/>
  <c r="AR157" i="14"/>
  <c r="AR168" i="14"/>
  <c r="AR232" i="14"/>
  <c r="AR132" i="14"/>
  <c r="AR210" i="14"/>
  <c r="L11" i="3"/>
  <c r="L24" i="3"/>
  <c r="L38" i="3"/>
  <c r="L48" i="3"/>
  <c r="L70" i="3"/>
  <c r="L8" i="4"/>
  <c r="L60" i="3"/>
  <c r="L77" i="3"/>
  <c r="L27" i="4"/>
  <c r="L18" i="4"/>
  <c r="L34" i="4"/>
  <c r="L43" i="4"/>
  <c r="L59" i="4"/>
  <c r="L51" i="4"/>
  <c r="L18" i="5"/>
  <c r="L8" i="5"/>
  <c r="L27" i="5"/>
  <c r="L43" i="5"/>
  <c r="L8" i="6"/>
  <c r="L34" i="5"/>
  <c r="L59" i="5"/>
  <c r="L51" i="5"/>
  <c r="L18" i="6"/>
  <c r="L43" i="6"/>
  <c r="L27" i="6"/>
  <c r="L34" i="6"/>
  <c r="L51" i="6"/>
  <c r="L34" i="7"/>
  <c r="L8" i="7"/>
  <c r="L27" i="7"/>
  <c r="L59" i="7"/>
  <c r="L18" i="7"/>
  <c r="L18" i="8"/>
  <c r="L51" i="8"/>
  <c r="L18" i="9"/>
  <c r="L59" i="6"/>
  <c r="L51" i="7"/>
  <c r="L8" i="8"/>
  <c r="L43" i="8"/>
  <c r="L8" i="9"/>
  <c r="L43" i="7"/>
  <c r="L27" i="8"/>
  <c r="L27" i="9"/>
  <c r="L59" i="9"/>
  <c r="L27" i="10"/>
  <c r="L34" i="8"/>
  <c r="L51" i="9"/>
  <c r="L18" i="10"/>
  <c r="L43" i="10"/>
  <c r="L59" i="10"/>
  <c r="L27" i="11"/>
  <c r="L59" i="11"/>
  <c r="L11" i="13"/>
  <c r="K2" i="17" s="1"/>
  <c r="L13" i="13"/>
  <c r="L23" i="13"/>
  <c r="K24" i="17" s="1"/>
  <c r="L25" i="13"/>
  <c r="L35" i="13"/>
  <c r="K46" i="17" s="1"/>
  <c r="L37" i="13"/>
  <c r="L47" i="13"/>
  <c r="K68" i="17"/>
  <c r="L49" i="13"/>
  <c r="L59" i="13"/>
  <c r="K90" i="17" s="1"/>
  <c r="L61" i="13"/>
  <c r="L71" i="13"/>
  <c r="K112" i="17" s="1"/>
  <c r="L73" i="13"/>
  <c r="L83" i="13"/>
  <c r="K134" i="17"/>
  <c r="L51" i="10"/>
  <c r="L18" i="11"/>
  <c r="L51" i="11"/>
  <c r="L16" i="13"/>
  <c r="L28" i="13"/>
  <c r="L40" i="13"/>
  <c r="L52" i="13"/>
  <c r="L64" i="13"/>
  <c r="L76" i="13"/>
  <c r="L34" i="9"/>
  <c r="L43" i="9"/>
  <c r="L8" i="10"/>
  <c r="L34" i="11"/>
  <c r="L89" i="13"/>
  <c r="K145" i="17" s="1"/>
  <c r="L91" i="13"/>
  <c r="L59" i="8"/>
  <c r="L34" i="10"/>
  <c r="L8" i="11"/>
  <c r="L43" i="11"/>
  <c r="L7" i="13"/>
  <c r="L19" i="13"/>
  <c r="L10" i="13"/>
  <c r="L17" i="13"/>
  <c r="K13" i="17" s="1"/>
  <c r="L22" i="13"/>
  <c r="L29" i="13"/>
  <c r="K35" i="17" s="1"/>
  <c r="L34" i="13"/>
  <c r="L41" i="13"/>
  <c r="K57" i="17" s="1"/>
  <c r="L46" i="13"/>
  <c r="L53" i="13"/>
  <c r="K79" i="17" s="1"/>
  <c r="L58" i="13"/>
  <c r="L65" i="13"/>
  <c r="K101" i="17" s="1"/>
  <c r="L70" i="13"/>
  <c r="L77" i="13"/>
  <c r="K123" i="17" s="1"/>
  <c r="L82" i="13"/>
  <c r="L88" i="13"/>
  <c r="L31" i="13"/>
  <c r="L55" i="13"/>
  <c r="L79" i="13"/>
  <c r="L106" i="13"/>
  <c r="L118" i="13"/>
  <c r="L130" i="13"/>
  <c r="L142" i="13"/>
  <c r="L154" i="13"/>
  <c r="L166" i="13"/>
  <c r="L107" i="13"/>
  <c r="K154" i="17" s="1"/>
  <c r="L109" i="13"/>
  <c r="L43" i="13"/>
  <c r="L67" i="13"/>
  <c r="L94" i="13"/>
  <c r="L100" i="13"/>
  <c r="L112" i="13"/>
  <c r="L85" i="13"/>
  <c r="L95" i="13"/>
  <c r="K148" i="17" s="1"/>
  <c r="L97" i="13"/>
  <c r="L101" i="13"/>
  <c r="K151" i="17" s="1"/>
  <c r="L103" i="13"/>
  <c r="L113" i="13"/>
  <c r="K157" i="17"/>
  <c r="L115" i="13"/>
  <c r="L125" i="13"/>
  <c r="K163" i="17" s="1"/>
  <c r="L127" i="13"/>
  <c r="L137" i="13"/>
  <c r="K169" i="17"/>
  <c r="L139" i="13"/>
  <c r="L149" i="13"/>
  <c r="K175" i="17" s="1"/>
  <c r="L151" i="13"/>
  <c r="L161" i="13"/>
  <c r="K181" i="17" s="1"/>
  <c r="L163" i="13"/>
  <c r="L173" i="13"/>
  <c r="K187" i="17" s="1"/>
  <c r="L175" i="13"/>
  <c r="L124" i="13"/>
  <c r="L131" i="13"/>
  <c r="K166" i="17" s="1"/>
  <c r="L136" i="13"/>
  <c r="L143" i="13"/>
  <c r="K172" i="17" s="1"/>
  <c r="L148" i="13"/>
  <c r="L155" i="13"/>
  <c r="K178" i="17" s="1"/>
  <c r="L160" i="13"/>
  <c r="L167" i="13"/>
  <c r="K184" i="17" s="1"/>
  <c r="L172" i="13"/>
  <c r="L184" i="13"/>
  <c r="L196" i="13"/>
  <c r="L208" i="13"/>
  <c r="L220" i="13"/>
  <c r="L232" i="13"/>
  <c r="L185" i="13"/>
  <c r="K193" i="17" s="1"/>
  <c r="L187" i="13"/>
  <c r="L197" i="13"/>
  <c r="K199" i="17" s="1"/>
  <c r="L199" i="13"/>
  <c r="L209" i="13"/>
  <c r="K205" i="17" s="1"/>
  <c r="L211" i="13"/>
  <c r="L221" i="13"/>
  <c r="K211" i="17" s="1"/>
  <c r="L223" i="13"/>
  <c r="L233" i="13"/>
  <c r="K217" i="17" s="1"/>
  <c r="L119" i="13"/>
  <c r="K160" i="17" s="1"/>
  <c r="L178" i="13"/>
  <c r="L190" i="13"/>
  <c r="L202" i="13"/>
  <c r="L214" i="13"/>
  <c r="L226" i="13"/>
  <c r="L121" i="13"/>
  <c r="L133" i="13"/>
  <c r="L145" i="13"/>
  <c r="L157" i="13"/>
  <c r="L169" i="13"/>
  <c r="L179" i="13"/>
  <c r="K190" i="17" s="1"/>
  <c r="L181" i="13"/>
  <c r="L191" i="13"/>
  <c r="K196" i="17" s="1"/>
  <c r="L193" i="13"/>
  <c r="L203" i="13"/>
  <c r="K202" i="17" s="1"/>
  <c r="L205" i="13"/>
  <c r="L215" i="13"/>
  <c r="K208" i="17"/>
  <c r="L217" i="13"/>
  <c r="L227" i="13"/>
  <c r="K214" i="17" s="1"/>
  <c r="L229" i="13"/>
  <c r="L239" i="13"/>
  <c r="K220" i="17" s="1"/>
  <c r="L16" i="14"/>
  <c r="L85" i="14"/>
  <c r="L38" i="14"/>
  <c r="L49" i="14"/>
  <c r="L74" i="14"/>
  <c r="L118" i="14"/>
  <c r="L235" i="13"/>
  <c r="L63" i="14"/>
  <c r="L107" i="14"/>
  <c r="L238" i="13"/>
  <c r="L27" i="14"/>
  <c r="L96" i="14"/>
  <c r="L146" i="14"/>
  <c r="L179" i="14"/>
  <c r="L190" i="14"/>
  <c r="L243" i="14"/>
  <c r="L157" i="14"/>
  <c r="L168" i="14"/>
  <c r="L232" i="14"/>
  <c r="L132" i="14"/>
  <c r="L210" i="14"/>
  <c r="D14" i="13"/>
  <c r="C14" i="17" s="1"/>
  <c r="D26" i="13"/>
  <c r="C36" i="17"/>
  <c r="D38" i="13"/>
  <c r="C58" i="17" s="1"/>
  <c r="D50" i="13"/>
  <c r="C80" i="17" s="1"/>
  <c r="D62" i="13"/>
  <c r="C102" i="17" s="1"/>
  <c r="D74" i="13"/>
  <c r="C124" i="17" s="1"/>
  <c r="D8" i="13"/>
  <c r="C3" i="17" s="1"/>
  <c r="D20" i="13"/>
  <c r="C25" i="17" s="1"/>
  <c r="D32" i="13"/>
  <c r="C47" i="17" s="1"/>
  <c r="D44" i="13"/>
  <c r="C69" i="17" s="1"/>
  <c r="D56" i="13"/>
  <c r="C91" i="17" s="1"/>
  <c r="D68" i="13"/>
  <c r="C113" i="17" s="1"/>
  <c r="D80" i="13"/>
  <c r="C135" i="17" s="1"/>
  <c r="D86" i="13"/>
  <c r="C146" i="17" s="1"/>
  <c r="D98" i="13"/>
  <c r="C152" i="17" s="1"/>
  <c r="D104" i="13"/>
  <c r="C155" i="17" s="1"/>
  <c r="D116" i="13"/>
  <c r="C161" i="17" s="1"/>
  <c r="D128" i="13"/>
  <c r="C167" i="17"/>
  <c r="D140" i="13"/>
  <c r="C173" i="17" s="1"/>
  <c r="D152" i="13"/>
  <c r="C179" i="17"/>
  <c r="D164" i="13"/>
  <c r="C185" i="17" s="1"/>
  <c r="D176" i="13"/>
  <c r="C191" i="17" s="1"/>
  <c r="D110" i="13"/>
  <c r="C158" i="17" s="1"/>
  <c r="D92" i="13"/>
  <c r="C149" i="17" s="1"/>
  <c r="D122" i="13"/>
  <c r="C164" i="17" s="1"/>
  <c r="D134" i="13"/>
  <c r="C170" i="17"/>
  <c r="D146" i="13"/>
  <c r="C176" i="17" s="1"/>
  <c r="D158" i="13"/>
  <c r="C182" i="17"/>
  <c r="D170" i="13"/>
  <c r="C188" i="17" s="1"/>
  <c r="D182" i="13"/>
  <c r="C194" i="17" s="1"/>
  <c r="D194" i="13"/>
  <c r="C200" i="17" s="1"/>
  <c r="D206" i="13"/>
  <c r="C206" i="17" s="1"/>
  <c r="D218" i="13"/>
  <c r="C212" i="17" s="1"/>
  <c r="D230" i="13"/>
  <c r="C218" i="17"/>
  <c r="D188" i="13"/>
  <c r="C197" i="17" s="1"/>
  <c r="D200" i="13"/>
  <c r="C203" i="17"/>
  <c r="D212" i="13"/>
  <c r="C209" i="17" s="1"/>
  <c r="D224" i="13"/>
  <c r="C215" i="17"/>
  <c r="D236" i="13"/>
  <c r="C221" i="17" s="1"/>
  <c r="F9" i="16"/>
  <c r="EL243" i="14"/>
  <c r="DJ243" i="14"/>
  <c r="CX243" i="14"/>
  <c r="AH243" i="14"/>
  <c r="F243" i="14"/>
  <c r="CR221" i="14"/>
  <c r="EF196" i="14"/>
  <c r="DP196" i="14"/>
  <c r="CZ196" i="14"/>
  <c r="ED190" i="14"/>
  <c r="DN190" i="14"/>
  <c r="F190" i="14"/>
  <c r="EL179" i="14"/>
  <c r="BZ179" i="14"/>
  <c r="EI168" i="14"/>
  <c r="DS168" i="14"/>
  <c r="DJ157" i="14"/>
  <c r="AX157" i="14"/>
  <c r="EM8" i="13"/>
  <c r="EB3" i="17"/>
  <c r="EM20" i="13"/>
  <c r="EB25" i="17" s="1"/>
  <c r="EM32" i="13"/>
  <c r="EB47" i="17" s="1"/>
  <c r="EM44" i="13"/>
  <c r="EB69" i="17" s="1"/>
  <c r="EM56" i="13"/>
  <c r="EB91" i="17"/>
  <c r="EM68" i="13"/>
  <c r="EB113" i="17" s="1"/>
  <c r="EM80" i="13"/>
  <c r="EB135" i="17" s="1"/>
  <c r="EM86" i="13"/>
  <c r="EB146" i="17" s="1"/>
  <c r="EM14" i="13"/>
  <c r="EB14" i="17" s="1"/>
  <c r="EM26" i="13"/>
  <c r="EB36" i="17" s="1"/>
  <c r="EM50" i="13"/>
  <c r="EB80" i="17" s="1"/>
  <c r="EM74" i="13"/>
  <c r="EB124" i="17" s="1"/>
  <c r="EM104" i="13"/>
  <c r="EB155" i="17" s="1"/>
  <c r="EM116" i="13"/>
  <c r="EB161" i="17" s="1"/>
  <c r="EM92" i="13"/>
  <c r="EB149" i="17" s="1"/>
  <c r="EM38" i="13"/>
  <c r="EB58" i="17" s="1"/>
  <c r="EM62" i="13"/>
  <c r="EB102" i="17"/>
  <c r="EM98" i="13"/>
  <c r="EB152" i="17" s="1"/>
  <c r="EM110" i="13"/>
  <c r="EB158" i="17" s="1"/>
  <c r="EM122" i="13"/>
  <c r="EB164" i="17" s="1"/>
  <c r="EM134" i="13"/>
  <c r="EB170" i="17"/>
  <c r="EM146" i="13"/>
  <c r="EB176" i="17" s="1"/>
  <c r="EM158" i="13"/>
  <c r="EB182" i="17" s="1"/>
  <c r="EM170" i="13"/>
  <c r="EB188" i="17" s="1"/>
  <c r="EM182" i="13"/>
  <c r="EB194" i="17"/>
  <c r="EM194" i="13"/>
  <c r="EB200" i="17" s="1"/>
  <c r="EM206" i="13"/>
  <c r="EB206" i="17" s="1"/>
  <c r="EM218" i="13"/>
  <c r="EB212" i="17" s="1"/>
  <c r="EM230" i="13"/>
  <c r="EB218" i="17" s="1"/>
  <c r="EM128" i="13"/>
  <c r="EB167" i="17" s="1"/>
  <c r="EM140" i="13"/>
  <c r="EB173" i="17" s="1"/>
  <c r="EM152" i="13"/>
  <c r="EB179" i="17" s="1"/>
  <c r="EM164" i="13"/>
  <c r="EB185" i="17"/>
  <c r="EM176" i="13"/>
  <c r="EB191" i="17" s="1"/>
  <c r="EM188" i="13"/>
  <c r="EB197" i="17" s="1"/>
  <c r="EM200" i="13"/>
  <c r="EB203" i="17" s="1"/>
  <c r="EM212" i="13"/>
  <c r="EB209" i="17"/>
  <c r="EM224" i="13"/>
  <c r="EB215" i="17" s="1"/>
  <c r="EM236" i="13"/>
  <c r="EB221" i="17" s="1"/>
  <c r="EG14" i="13"/>
  <c r="DV14" i="17" s="1"/>
  <c r="EG26" i="13"/>
  <c r="DV36" i="17" s="1"/>
  <c r="EG38" i="13"/>
  <c r="DV58" i="17" s="1"/>
  <c r="EG50" i="13"/>
  <c r="DV80" i="17" s="1"/>
  <c r="EG62" i="13"/>
  <c r="DV102" i="17" s="1"/>
  <c r="EG74" i="13"/>
  <c r="DV124" i="17" s="1"/>
  <c r="EG8" i="13"/>
  <c r="DV3" i="17" s="1"/>
  <c r="EG20" i="13"/>
  <c r="DV25" i="17" s="1"/>
  <c r="EG32" i="13"/>
  <c r="DV47" i="17" s="1"/>
  <c r="EG44" i="13"/>
  <c r="DV69" i="17" s="1"/>
  <c r="EG56" i="13"/>
  <c r="DV91" i="17" s="1"/>
  <c r="EG68" i="13"/>
  <c r="DV113" i="17" s="1"/>
  <c r="EG80" i="13"/>
  <c r="DV135" i="17" s="1"/>
  <c r="EG92" i="13"/>
  <c r="DV149" i="17"/>
  <c r="EG86" i="13"/>
  <c r="DV146" i="17" s="1"/>
  <c r="EG98" i="13"/>
  <c r="DV152" i="17" s="1"/>
  <c r="EG110" i="13"/>
  <c r="DV158" i="17" s="1"/>
  <c r="EG104" i="13"/>
  <c r="DV155" i="17" s="1"/>
  <c r="EG116" i="13"/>
  <c r="DV161" i="17" s="1"/>
  <c r="EG128" i="13"/>
  <c r="DV167" i="17" s="1"/>
  <c r="EG140" i="13"/>
  <c r="DV173" i="17" s="1"/>
  <c r="EG152" i="13"/>
  <c r="DV179" i="17" s="1"/>
  <c r="EG164" i="13"/>
  <c r="DV185" i="17" s="1"/>
  <c r="EG176" i="13"/>
  <c r="DV191" i="17"/>
  <c r="EG122" i="13"/>
  <c r="DV164" i="17" s="1"/>
  <c r="EG134" i="13"/>
  <c r="DV170" i="17"/>
  <c r="EG146" i="13"/>
  <c r="DV176" i="17" s="1"/>
  <c r="EG158" i="13"/>
  <c r="DV182" i="17" s="1"/>
  <c r="EG170" i="13"/>
  <c r="DV188" i="17" s="1"/>
  <c r="EG188" i="13"/>
  <c r="DV197" i="17" s="1"/>
  <c r="EG200" i="13"/>
  <c r="DV203" i="17"/>
  <c r="EG212" i="13"/>
  <c r="DV209" i="17" s="1"/>
  <c r="EG224" i="13"/>
  <c r="DV215" i="17" s="1"/>
  <c r="EG182" i="13"/>
  <c r="DV194" i="17" s="1"/>
  <c r="EG194" i="13"/>
  <c r="DV200" i="17"/>
  <c r="EG206" i="13"/>
  <c r="DV206" i="17" s="1"/>
  <c r="EG218" i="13"/>
  <c r="DV212" i="17" s="1"/>
  <c r="EG230" i="13"/>
  <c r="DV218" i="17" s="1"/>
  <c r="EG236" i="13"/>
  <c r="DV221" i="17" s="1"/>
  <c r="DZ11" i="3"/>
  <c r="DZ24" i="3"/>
  <c r="DZ38" i="3"/>
  <c r="DZ60" i="3"/>
  <c r="DZ48" i="3"/>
  <c r="DZ77" i="3"/>
  <c r="DZ70" i="3"/>
  <c r="DZ8" i="4"/>
  <c r="DZ27" i="4"/>
  <c r="DZ18" i="4"/>
  <c r="DZ43" i="4"/>
  <c r="DZ34" i="4"/>
  <c r="DZ59" i="4"/>
  <c r="DZ27" i="5"/>
  <c r="DZ18" i="5"/>
  <c r="DZ51" i="4"/>
  <c r="DZ8" i="5"/>
  <c r="DZ59" i="5"/>
  <c r="DZ51" i="5"/>
  <c r="DZ18" i="6"/>
  <c r="DZ34" i="5"/>
  <c r="DZ43" i="5"/>
  <c r="DZ51" i="6"/>
  <c r="DZ8" i="6"/>
  <c r="DZ27" i="6"/>
  <c r="DZ43" i="6"/>
  <c r="DZ34" i="6"/>
  <c r="DZ18" i="7"/>
  <c r="DZ51" i="7"/>
  <c r="DZ43" i="7"/>
  <c r="DZ59" i="6"/>
  <c r="DZ27" i="7"/>
  <c r="DZ34" i="7"/>
  <c r="DZ34" i="8"/>
  <c r="DZ59" i="7"/>
  <c r="DZ27" i="8"/>
  <c r="DZ59" i="8"/>
  <c r="DZ27" i="9"/>
  <c r="DZ8" i="7"/>
  <c r="DZ8" i="8"/>
  <c r="DZ43" i="8"/>
  <c r="DZ8" i="9"/>
  <c r="DZ43" i="9"/>
  <c r="DZ8" i="10"/>
  <c r="DZ18" i="9"/>
  <c r="DZ34" i="9"/>
  <c r="DZ34" i="10"/>
  <c r="DZ51" i="8"/>
  <c r="DZ18" i="8"/>
  <c r="DZ43" i="10"/>
  <c r="DZ8" i="11"/>
  <c r="DZ43" i="11"/>
  <c r="DZ7" i="13"/>
  <c r="DZ17" i="13"/>
  <c r="DP13" i="17" s="1"/>
  <c r="DZ19" i="13"/>
  <c r="DZ29" i="13"/>
  <c r="DP35" i="17" s="1"/>
  <c r="DZ31" i="13"/>
  <c r="DZ41" i="13"/>
  <c r="DP57" i="17" s="1"/>
  <c r="DZ43" i="13"/>
  <c r="DZ53" i="13"/>
  <c r="DP79" i="17" s="1"/>
  <c r="DZ55" i="13"/>
  <c r="DZ65" i="13"/>
  <c r="DP101" i="17" s="1"/>
  <c r="DZ67" i="13"/>
  <c r="DZ77" i="13"/>
  <c r="DP123" i="17" s="1"/>
  <c r="DZ79" i="13"/>
  <c r="DZ18" i="10"/>
  <c r="DZ34" i="11"/>
  <c r="DZ10" i="13"/>
  <c r="DZ22" i="13"/>
  <c r="DZ34" i="13"/>
  <c r="DZ46" i="13"/>
  <c r="DZ58" i="13"/>
  <c r="DZ70" i="13"/>
  <c r="DZ82" i="13"/>
  <c r="DZ51" i="9"/>
  <c r="DZ27" i="10"/>
  <c r="DZ51" i="10"/>
  <c r="DZ18" i="11"/>
  <c r="DZ11" i="13"/>
  <c r="DP2" i="17" s="1"/>
  <c r="DZ13" i="13"/>
  <c r="DZ16" i="13"/>
  <c r="DZ23" i="13"/>
  <c r="DP24" i="17" s="1"/>
  <c r="DZ25" i="13"/>
  <c r="DZ28" i="13"/>
  <c r="DZ35" i="13"/>
  <c r="DP46" i="17" s="1"/>
  <c r="DZ37" i="13"/>
  <c r="DZ40" i="13"/>
  <c r="DZ47" i="13"/>
  <c r="DP68" i="17" s="1"/>
  <c r="DZ49" i="13"/>
  <c r="DZ52" i="13"/>
  <c r="DZ59" i="13"/>
  <c r="DP90" i="17" s="1"/>
  <c r="DZ61" i="13"/>
  <c r="DZ64" i="13"/>
  <c r="DZ71" i="13"/>
  <c r="DP112" i="17" s="1"/>
  <c r="DZ73" i="13"/>
  <c r="DZ76" i="13"/>
  <c r="DZ83" i="13"/>
  <c r="DP134" i="17" s="1"/>
  <c r="DZ85" i="13"/>
  <c r="DZ95" i="13"/>
  <c r="DP148" i="17" s="1"/>
  <c r="DZ97" i="13"/>
  <c r="DZ59" i="10"/>
  <c r="DZ27" i="11"/>
  <c r="DZ59" i="11"/>
  <c r="DZ51" i="11"/>
  <c r="DZ59" i="9"/>
  <c r="DZ94" i="13"/>
  <c r="DZ88" i="13"/>
  <c r="DZ91" i="13"/>
  <c r="DZ100" i="13"/>
  <c r="DZ112" i="13"/>
  <c r="DZ124" i="13"/>
  <c r="DZ136" i="13"/>
  <c r="DZ148" i="13"/>
  <c r="DZ160" i="13"/>
  <c r="DZ172" i="13"/>
  <c r="DZ89" i="13"/>
  <c r="DP145" i="17" s="1"/>
  <c r="DZ101" i="13"/>
  <c r="DP151" i="17" s="1"/>
  <c r="DZ103" i="13"/>
  <c r="DZ113" i="13"/>
  <c r="DP157" i="17" s="1"/>
  <c r="DZ115" i="13"/>
  <c r="DZ106" i="13"/>
  <c r="DZ118" i="13"/>
  <c r="DZ107" i="13"/>
  <c r="DP154" i="17" s="1"/>
  <c r="DZ109" i="13"/>
  <c r="DZ119" i="13"/>
  <c r="DP160" i="17" s="1"/>
  <c r="DZ121" i="13"/>
  <c r="DZ131" i="13"/>
  <c r="DP166" i="17" s="1"/>
  <c r="DZ133" i="13"/>
  <c r="DZ143" i="13"/>
  <c r="DP172" i="17" s="1"/>
  <c r="DZ145" i="13"/>
  <c r="DZ155" i="13"/>
  <c r="DP178" i="17"/>
  <c r="DZ157" i="13"/>
  <c r="DZ167" i="13"/>
  <c r="DP184" i="17" s="1"/>
  <c r="DZ169" i="13"/>
  <c r="DZ178" i="13"/>
  <c r="DZ190" i="13"/>
  <c r="DZ202" i="13"/>
  <c r="DZ214" i="13"/>
  <c r="DZ226" i="13"/>
  <c r="DZ238" i="13"/>
  <c r="DZ27" i="14"/>
  <c r="DZ125" i="13"/>
  <c r="DP163" i="17" s="1"/>
  <c r="DZ127" i="13"/>
  <c r="DZ130" i="13"/>
  <c r="DZ137" i="13"/>
  <c r="DP169" i="17" s="1"/>
  <c r="DZ139" i="13"/>
  <c r="DZ142" i="13"/>
  <c r="DZ149" i="13"/>
  <c r="DP175" i="17" s="1"/>
  <c r="DZ151" i="13"/>
  <c r="DZ154" i="13"/>
  <c r="DZ161" i="13"/>
  <c r="DP181" i="17" s="1"/>
  <c r="DZ163" i="13"/>
  <c r="DZ166" i="13"/>
  <c r="DZ173" i="13"/>
  <c r="DP187" i="17" s="1"/>
  <c r="DZ175" i="13"/>
  <c r="DZ179" i="13"/>
  <c r="DP190" i="17" s="1"/>
  <c r="DZ181" i="13"/>
  <c r="DZ191" i="13"/>
  <c r="DP196" i="17" s="1"/>
  <c r="DZ193" i="13"/>
  <c r="DZ203" i="13"/>
  <c r="DP202" i="17" s="1"/>
  <c r="DZ205" i="13"/>
  <c r="DZ215" i="13"/>
  <c r="DP208" i="17" s="1"/>
  <c r="DZ217" i="13"/>
  <c r="DZ227" i="13"/>
  <c r="DP214" i="17" s="1"/>
  <c r="DZ229" i="13"/>
  <c r="DZ184" i="13"/>
  <c r="DZ196" i="13"/>
  <c r="DZ208" i="13"/>
  <c r="DZ220" i="13"/>
  <c r="DZ232" i="13"/>
  <c r="DZ185" i="13"/>
  <c r="DP193" i="17" s="1"/>
  <c r="DZ187" i="13"/>
  <c r="DZ197" i="13"/>
  <c r="DP199" i="17" s="1"/>
  <c r="DZ199" i="13"/>
  <c r="DZ209" i="13"/>
  <c r="DP205" i="17" s="1"/>
  <c r="DZ211" i="13"/>
  <c r="DZ221" i="13"/>
  <c r="DP211" i="17" s="1"/>
  <c r="DZ223" i="13"/>
  <c r="DZ233" i="13"/>
  <c r="DP217" i="17" s="1"/>
  <c r="DZ235" i="13"/>
  <c r="DZ38" i="14"/>
  <c r="DZ239" i="13"/>
  <c r="DP220" i="17" s="1"/>
  <c r="DZ16" i="14"/>
  <c r="DZ63" i="14"/>
  <c r="DZ107" i="14"/>
  <c r="DZ96" i="14"/>
  <c r="DZ146" i="14"/>
  <c r="DZ85" i="14"/>
  <c r="DZ49" i="14"/>
  <c r="DZ74" i="14"/>
  <c r="DZ118" i="14"/>
  <c r="DZ132" i="14"/>
  <c r="DZ196" i="14"/>
  <c r="DZ221" i="14"/>
  <c r="DZ210" i="14"/>
  <c r="DZ168" i="14"/>
  <c r="DZ232" i="14"/>
  <c r="DX14" i="13"/>
  <c r="DN14" i="17" s="1"/>
  <c r="DX26" i="13"/>
  <c r="DN36" i="17"/>
  <c r="DX38" i="13"/>
  <c r="DN58" i="17" s="1"/>
  <c r="DX50" i="13"/>
  <c r="DN80" i="17" s="1"/>
  <c r="DX62" i="13"/>
  <c r="DN102" i="17" s="1"/>
  <c r="DX74" i="13"/>
  <c r="DN124" i="17" s="1"/>
  <c r="DX8" i="13"/>
  <c r="DN3" i="17" s="1"/>
  <c r="DX20" i="13"/>
  <c r="DN25" i="17" s="1"/>
  <c r="DX86" i="13"/>
  <c r="DN146" i="17" s="1"/>
  <c r="DX104" i="13"/>
  <c r="DN155" i="17" s="1"/>
  <c r="DX116" i="13"/>
  <c r="DN161" i="17" s="1"/>
  <c r="DX128" i="13"/>
  <c r="DN167" i="17" s="1"/>
  <c r="DX140" i="13"/>
  <c r="DN173" i="17" s="1"/>
  <c r="DX152" i="13"/>
  <c r="DN179" i="17"/>
  <c r="DX164" i="13"/>
  <c r="DN185" i="17" s="1"/>
  <c r="DX176" i="13"/>
  <c r="DN191" i="17" s="1"/>
  <c r="DX44" i="13"/>
  <c r="DN69" i="17" s="1"/>
  <c r="DX68" i="13"/>
  <c r="DN113" i="17"/>
  <c r="DX92" i="13"/>
  <c r="DN149" i="17" s="1"/>
  <c r="DX98" i="13"/>
  <c r="DN152" i="17" s="1"/>
  <c r="DX110" i="13"/>
  <c r="DN158" i="17" s="1"/>
  <c r="DX32" i="13"/>
  <c r="DN47" i="17"/>
  <c r="DX56" i="13"/>
  <c r="DN91" i="17" s="1"/>
  <c r="DX80" i="13"/>
  <c r="DN135" i="17" s="1"/>
  <c r="DX182" i="13"/>
  <c r="DN194" i="17" s="1"/>
  <c r="DX194" i="13"/>
  <c r="DN200" i="17" s="1"/>
  <c r="DX206" i="13"/>
  <c r="DN206" i="17" s="1"/>
  <c r="DX218" i="13"/>
  <c r="DN212" i="17" s="1"/>
  <c r="DX230" i="13"/>
  <c r="DN218" i="17" s="1"/>
  <c r="DX122" i="13"/>
  <c r="DN164" i="17"/>
  <c r="DX134" i="13"/>
  <c r="DN170" i="17" s="1"/>
  <c r="DX146" i="13"/>
  <c r="DN176" i="17" s="1"/>
  <c r="DX158" i="13"/>
  <c r="DN182" i="17" s="1"/>
  <c r="DX170" i="13"/>
  <c r="DN188" i="17"/>
  <c r="DX188" i="13"/>
  <c r="DN197" i="17" s="1"/>
  <c r="DX200" i="13"/>
  <c r="DN203" i="17" s="1"/>
  <c r="DX212" i="13"/>
  <c r="DN209" i="17" s="1"/>
  <c r="DX224" i="13"/>
  <c r="DN215" i="17" s="1"/>
  <c r="DX236" i="13"/>
  <c r="DN221" i="17" s="1"/>
  <c r="DQ14" i="13"/>
  <c r="DG14" i="17" s="1"/>
  <c r="DQ26" i="13"/>
  <c r="DG36" i="17" s="1"/>
  <c r="DQ38" i="13"/>
  <c r="DG58" i="17" s="1"/>
  <c r="DQ50" i="13"/>
  <c r="DG80" i="17" s="1"/>
  <c r="DQ62" i="13"/>
  <c r="DG102" i="17" s="1"/>
  <c r="DQ74" i="13"/>
  <c r="DG124" i="17" s="1"/>
  <c r="DQ8" i="13"/>
  <c r="DG3" i="17"/>
  <c r="DQ20" i="13"/>
  <c r="DG25" i="17" s="1"/>
  <c r="DQ32" i="13"/>
  <c r="DG47" i="17" s="1"/>
  <c r="DQ44" i="13"/>
  <c r="DG69" i="17" s="1"/>
  <c r="DQ56" i="13"/>
  <c r="DG91" i="17"/>
  <c r="DQ68" i="13"/>
  <c r="DG113" i="17" s="1"/>
  <c r="DQ80" i="13"/>
  <c r="DG135" i="17" s="1"/>
  <c r="DQ92" i="13"/>
  <c r="DG149" i="17" s="1"/>
  <c r="DQ86" i="13"/>
  <c r="DG146" i="17"/>
  <c r="DQ98" i="13"/>
  <c r="DG152" i="17" s="1"/>
  <c r="DQ110" i="13"/>
  <c r="DG158" i="17" s="1"/>
  <c r="DQ104" i="13"/>
  <c r="DG155" i="17" s="1"/>
  <c r="DQ116" i="13"/>
  <c r="DG161" i="17" s="1"/>
  <c r="DQ128" i="13"/>
  <c r="DG167" i="17" s="1"/>
  <c r="DQ140" i="13"/>
  <c r="DG173" i="17" s="1"/>
  <c r="DQ152" i="13"/>
  <c r="DG179" i="17" s="1"/>
  <c r="DQ164" i="13"/>
  <c r="DG185" i="17" s="1"/>
  <c r="DQ176" i="13"/>
  <c r="DG191" i="17" s="1"/>
  <c r="DQ122" i="13"/>
  <c r="DG164" i="17" s="1"/>
  <c r="DQ134" i="13"/>
  <c r="DG170" i="17" s="1"/>
  <c r="DQ146" i="13"/>
  <c r="DG176" i="17"/>
  <c r="DQ158" i="13"/>
  <c r="DG182" i="17" s="1"/>
  <c r="DQ170" i="13"/>
  <c r="DG188" i="17" s="1"/>
  <c r="DQ188" i="13"/>
  <c r="DG197" i="17" s="1"/>
  <c r="DQ200" i="13"/>
  <c r="DG203" i="17"/>
  <c r="DQ212" i="13"/>
  <c r="DG209" i="17" s="1"/>
  <c r="DQ224" i="13"/>
  <c r="DG215" i="17" s="1"/>
  <c r="DQ182" i="13"/>
  <c r="DG194" i="17" s="1"/>
  <c r="DQ194" i="13"/>
  <c r="DG200" i="17" s="1"/>
  <c r="DQ206" i="13"/>
  <c r="DG206" i="17" s="1"/>
  <c r="DQ218" i="13"/>
  <c r="DG212" i="17" s="1"/>
  <c r="DQ230" i="13"/>
  <c r="DG218" i="17" s="1"/>
  <c r="DQ236" i="13"/>
  <c r="DG221" i="17"/>
  <c r="DE11" i="3"/>
  <c r="DE24" i="3"/>
  <c r="DE38" i="3"/>
  <c r="DE48" i="3"/>
  <c r="DE60" i="3"/>
  <c r="DE77" i="3"/>
  <c r="DE70" i="3"/>
  <c r="DE18" i="4"/>
  <c r="DE8" i="4"/>
  <c r="DE34" i="4"/>
  <c r="DE27" i="4"/>
  <c r="DE51" i="4"/>
  <c r="DE43" i="4"/>
  <c r="DE8" i="5"/>
  <c r="DE34" i="5"/>
  <c r="DE59" i="4"/>
  <c r="DE18" i="5"/>
  <c r="DE59" i="5"/>
  <c r="DE27" i="6"/>
  <c r="DE27" i="5"/>
  <c r="DE51" i="5"/>
  <c r="DE43" i="5"/>
  <c r="DE8" i="6"/>
  <c r="DE34" i="6"/>
  <c r="DE59" i="6"/>
  <c r="DE18" i="6"/>
  <c r="DE51" i="6"/>
  <c r="DE43" i="6"/>
  <c r="DE8" i="7"/>
  <c r="DE27" i="7"/>
  <c r="DE59" i="7"/>
  <c r="DE18" i="7"/>
  <c r="DE51" i="7"/>
  <c r="DE8" i="8"/>
  <c r="DE43" i="8"/>
  <c r="DE8" i="9"/>
  <c r="DE34" i="8"/>
  <c r="DE34" i="9"/>
  <c r="DE34" i="7"/>
  <c r="DE18" i="8"/>
  <c r="DE18" i="9"/>
  <c r="DE51" i="9"/>
  <c r="DE18" i="10"/>
  <c r="DE59" i="8"/>
  <c r="DE43" i="9"/>
  <c r="DE8" i="10"/>
  <c r="DE43" i="10"/>
  <c r="DE43" i="7"/>
  <c r="DE27" i="9"/>
  <c r="DE51" i="10"/>
  <c r="DE18" i="11"/>
  <c r="DE51" i="11"/>
  <c r="DE16" i="13"/>
  <c r="DE28" i="13"/>
  <c r="DE40" i="13"/>
  <c r="DE52" i="13"/>
  <c r="DE64" i="13"/>
  <c r="DE76" i="13"/>
  <c r="DE59" i="9"/>
  <c r="DE34" i="10"/>
  <c r="DE8" i="11"/>
  <c r="DE43" i="11"/>
  <c r="DE7" i="13"/>
  <c r="DE17" i="13"/>
  <c r="CV13" i="17" s="1"/>
  <c r="DE19" i="13"/>
  <c r="DE29" i="13"/>
  <c r="CV35" i="17" s="1"/>
  <c r="DE31" i="13"/>
  <c r="DE41" i="13"/>
  <c r="CV57" i="17" s="1"/>
  <c r="DE43" i="13"/>
  <c r="DE53" i="13"/>
  <c r="CV79" i="17" s="1"/>
  <c r="DE55" i="13"/>
  <c r="DE65" i="13"/>
  <c r="CV101" i="17" s="1"/>
  <c r="DE67" i="13"/>
  <c r="DE77" i="13"/>
  <c r="CV123" i="17" s="1"/>
  <c r="DE79" i="13"/>
  <c r="DE27" i="8"/>
  <c r="DE51" i="8"/>
  <c r="DE59" i="10"/>
  <c r="DE27" i="10"/>
  <c r="DE27" i="11"/>
  <c r="DE59" i="11"/>
  <c r="DE94" i="13"/>
  <c r="DE10" i="13"/>
  <c r="DE22" i="13"/>
  <c r="DE34" i="11"/>
  <c r="DE11" i="13"/>
  <c r="CV2" i="17" s="1"/>
  <c r="DE13" i="13"/>
  <c r="DE23" i="13"/>
  <c r="CV24" i="17" s="1"/>
  <c r="DE25" i="13"/>
  <c r="DE35" i="13"/>
  <c r="CV46" i="17" s="1"/>
  <c r="DE37" i="13"/>
  <c r="DE47" i="13"/>
  <c r="CV68" i="17" s="1"/>
  <c r="DE49" i="13"/>
  <c r="DE59" i="13"/>
  <c r="CV90" i="17" s="1"/>
  <c r="DE61" i="13"/>
  <c r="DE71" i="13"/>
  <c r="CV112" i="17" s="1"/>
  <c r="DE73" i="13"/>
  <c r="DE89" i="13"/>
  <c r="CV145" i="17" s="1"/>
  <c r="DE91" i="13"/>
  <c r="DE107" i="13"/>
  <c r="CV154" i="17" s="1"/>
  <c r="DE109" i="13"/>
  <c r="DE119" i="13"/>
  <c r="CV160" i="17" s="1"/>
  <c r="DE121" i="13"/>
  <c r="DE131" i="13"/>
  <c r="CV166" i="17" s="1"/>
  <c r="DE133" i="13"/>
  <c r="DE143" i="13"/>
  <c r="CV172" i="17" s="1"/>
  <c r="DE145" i="13"/>
  <c r="DE155" i="13"/>
  <c r="CV178" i="17" s="1"/>
  <c r="DE157" i="13"/>
  <c r="DE167" i="13"/>
  <c r="CV184" i="17" s="1"/>
  <c r="DE169" i="13"/>
  <c r="DE46" i="13"/>
  <c r="DE70" i="13"/>
  <c r="DE100" i="13"/>
  <c r="DE112" i="13"/>
  <c r="DE83" i="13"/>
  <c r="CV134" i="17" s="1"/>
  <c r="DE85" i="13"/>
  <c r="DE95" i="13"/>
  <c r="CV148" i="17" s="1"/>
  <c r="DE97" i="13"/>
  <c r="DE101" i="13"/>
  <c r="CV151" i="17" s="1"/>
  <c r="DE103" i="13"/>
  <c r="DE113" i="13"/>
  <c r="CV157" i="17" s="1"/>
  <c r="DE115" i="13"/>
  <c r="DE34" i="13"/>
  <c r="DE58" i="13"/>
  <c r="DE82" i="13"/>
  <c r="DE88" i="13"/>
  <c r="DE106" i="13"/>
  <c r="DE118" i="13"/>
  <c r="DE130" i="13"/>
  <c r="DE142" i="13"/>
  <c r="DE154" i="13"/>
  <c r="DE166" i="13"/>
  <c r="DE125" i="13"/>
  <c r="CV163" i="17" s="1"/>
  <c r="DE127" i="13"/>
  <c r="DE137" i="13"/>
  <c r="CV169" i="17" s="1"/>
  <c r="DE139" i="13"/>
  <c r="DE149" i="13"/>
  <c r="CV175" i="17" s="1"/>
  <c r="DE151" i="13"/>
  <c r="DE161" i="13"/>
  <c r="CV181" i="17" s="1"/>
  <c r="DE163" i="13"/>
  <c r="DE173" i="13"/>
  <c r="CV187" i="17" s="1"/>
  <c r="DE175" i="13"/>
  <c r="DE185" i="13"/>
  <c r="CV193" i="17"/>
  <c r="DE187" i="13"/>
  <c r="DE197" i="13"/>
  <c r="CV199" i="17" s="1"/>
  <c r="DE199" i="13"/>
  <c r="DE209" i="13"/>
  <c r="CV205" i="17" s="1"/>
  <c r="DE211" i="13"/>
  <c r="DE221" i="13"/>
  <c r="CV211" i="17" s="1"/>
  <c r="DE223" i="13"/>
  <c r="DE233" i="13"/>
  <c r="CV217" i="17" s="1"/>
  <c r="DE235" i="13"/>
  <c r="DE38" i="14"/>
  <c r="DE178" i="13"/>
  <c r="DE190" i="13"/>
  <c r="DE202" i="13"/>
  <c r="DE214" i="13"/>
  <c r="DE226" i="13"/>
  <c r="DE179" i="13"/>
  <c r="CV190" i="17" s="1"/>
  <c r="DE181" i="13"/>
  <c r="DE191" i="13"/>
  <c r="CV196" i="17" s="1"/>
  <c r="DE193" i="13"/>
  <c r="DE203" i="13"/>
  <c r="CV202" i="17" s="1"/>
  <c r="DE205" i="13"/>
  <c r="DE215" i="13"/>
  <c r="CV208" i="17" s="1"/>
  <c r="DE217" i="13"/>
  <c r="DE227" i="13"/>
  <c r="CV214" i="17" s="1"/>
  <c r="DE229" i="13"/>
  <c r="DE124" i="13"/>
  <c r="DE136" i="13"/>
  <c r="DE148" i="13"/>
  <c r="DE160" i="13"/>
  <c r="DE172" i="13"/>
  <c r="DE184" i="13"/>
  <c r="DE196" i="13"/>
  <c r="DE208" i="13"/>
  <c r="DE220" i="13"/>
  <c r="DE232" i="13"/>
  <c r="DE49" i="14"/>
  <c r="DE74" i="14"/>
  <c r="DE63" i="14"/>
  <c r="DE107" i="14"/>
  <c r="DE132" i="14"/>
  <c r="DE157" i="14"/>
  <c r="DE238" i="13"/>
  <c r="DE27" i="14"/>
  <c r="DE96" i="14"/>
  <c r="DE239" i="13"/>
  <c r="CV220" i="17" s="1"/>
  <c r="DE16" i="14"/>
  <c r="DE85" i="14"/>
  <c r="DE168" i="14"/>
  <c r="DE232" i="14"/>
  <c r="DE196" i="14"/>
  <c r="DE221" i="14"/>
  <c r="DE118" i="14"/>
  <c r="DE146" i="14"/>
  <c r="DE179" i="14"/>
  <c r="DE190" i="14"/>
  <c r="DE243" i="14"/>
  <c r="DE14" i="13"/>
  <c r="CV14" i="17" s="1"/>
  <c r="DE26" i="13"/>
  <c r="CV36" i="17" s="1"/>
  <c r="DE38" i="13"/>
  <c r="CV58" i="17"/>
  <c r="DE50" i="13"/>
  <c r="CV80" i="17" s="1"/>
  <c r="DE62" i="13"/>
  <c r="CV102" i="17"/>
  <c r="DE74" i="13"/>
  <c r="CV124" i="17" s="1"/>
  <c r="DE92" i="13"/>
  <c r="CV149" i="17"/>
  <c r="DE8" i="13"/>
  <c r="CV3" i="17" s="1"/>
  <c r="DE20" i="13"/>
  <c r="CV25" i="17"/>
  <c r="DE32" i="13"/>
  <c r="CV47" i="17" s="1"/>
  <c r="DE56" i="13"/>
  <c r="CV91" i="17" s="1"/>
  <c r="DE80" i="13"/>
  <c r="CV135" i="17" s="1"/>
  <c r="DE98" i="13"/>
  <c r="CV152" i="17" s="1"/>
  <c r="DE110" i="13"/>
  <c r="CV158" i="17" s="1"/>
  <c r="DE44" i="13"/>
  <c r="CV69" i="17" s="1"/>
  <c r="DE68" i="13"/>
  <c r="CV113" i="17" s="1"/>
  <c r="DE86" i="13"/>
  <c r="CV146" i="17" s="1"/>
  <c r="DE104" i="13"/>
  <c r="CV155" i="17" s="1"/>
  <c r="DE116" i="13"/>
  <c r="CV161" i="17" s="1"/>
  <c r="DE128" i="13"/>
  <c r="CV167" i="17" s="1"/>
  <c r="DE140" i="13"/>
  <c r="CV173" i="17"/>
  <c r="DE152" i="13"/>
  <c r="CV179" i="17" s="1"/>
  <c r="DE164" i="13"/>
  <c r="CV185" i="17" s="1"/>
  <c r="DE176" i="13"/>
  <c r="CV191" i="17" s="1"/>
  <c r="DE188" i="13"/>
  <c r="CV197" i="17"/>
  <c r="DE200" i="13"/>
  <c r="CV203" i="17" s="1"/>
  <c r="DE212" i="13"/>
  <c r="CV209" i="17" s="1"/>
  <c r="DE224" i="13"/>
  <c r="CV215" i="17" s="1"/>
  <c r="DE122" i="13"/>
  <c r="CV164" i="17"/>
  <c r="DE134" i="13"/>
  <c r="CV170" i="17" s="1"/>
  <c r="DE146" i="13"/>
  <c r="CV176" i="17" s="1"/>
  <c r="DE158" i="13"/>
  <c r="CV182" i="17" s="1"/>
  <c r="DE170" i="13"/>
  <c r="CV188" i="17" s="1"/>
  <c r="DE182" i="13"/>
  <c r="CV194" i="17" s="1"/>
  <c r="DE194" i="13"/>
  <c r="CV200" i="17" s="1"/>
  <c r="DE206" i="13"/>
  <c r="CV206" i="17" s="1"/>
  <c r="DE218" i="13"/>
  <c r="CV212" i="17"/>
  <c r="DE230" i="13"/>
  <c r="CV218" i="17" s="1"/>
  <c r="DE236" i="13"/>
  <c r="CV221" i="17" s="1"/>
  <c r="G106" i="16"/>
  <c r="DC8" i="13"/>
  <c r="CT3" i="17" s="1"/>
  <c r="DC20" i="13"/>
  <c r="CT25" i="17" s="1"/>
  <c r="DC32" i="13"/>
  <c r="CT47" i="17" s="1"/>
  <c r="DC44" i="13"/>
  <c r="CT69" i="17" s="1"/>
  <c r="DC56" i="13"/>
  <c r="CT91" i="17" s="1"/>
  <c r="DC68" i="13"/>
  <c r="CT113" i="17" s="1"/>
  <c r="DC80" i="13"/>
  <c r="CT135" i="17" s="1"/>
  <c r="DC14" i="13"/>
  <c r="CT14" i="17"/>
  <c r="DC26" i="13"/>
  <c r="CT36" i="17" s="1"/>
  <c r="DC38" i="13"/>
  <c r="CT58" i="17" s="1"/>
  <c r="DC50" i="13"/>
  <c r="CT80" i="17" s="1"/>
  <c r="DC62" i="13"/>
  <c r="CT102" i="17"/>
  <c r="DC74" i="13"/>
  <c r="CT124" i="17" s="1"/>
  <c r="DC86" i="13"/>
  <c r="CT146" i="17" s="1"/>
  <c r="DC92" i="13"/>
  <c r="CT149" i="17" s="1"/>
  <c r="DC104" i="13"/>
  <c r="CT155" i="17" s="1"/>
  <c r="DC116" i="13"/>
  <c r="CT161" i="17" s="1"/>
  <c r="DC98" i="13"/>
  <c r="CT152" i="17" s="1"/>
  <c r="DC110" i="13"/>
  <c r="CT158" i="17" s="1"/>
  <c r="DC122" i="13"/>
  <c r="CT164" i="17" s="1"/>
  <c r="DC134" i="13"/>
  <c r="CT170" i="17" s="1"/>
  <c r="DC146" i="13"/>
  <c r="CT176" i="17" s="1"/>
  <c r="DC158" i="13"/>
  <c r="CT182" i="17" s="1"/>
  <c r="DC170" i="13"/>
  <c r="CT188" i="17"/>
  <c r="DC128" i="13"/>
  <c r="CT167" i="17" s="1"/>
  <c r="DC140" i="13"/>
  <c r="CT173" i="17" s="1"/>
  <c r="DC152" i="13"/>
  <c r="CT179" i="17" s="1"/>
  <c r="DC164" i="13"/>
  <c r="CT185" i="17"/>
  <c r="DC176" i="13"/>
  <c r="CT191" i="17" s="1"/>
  <c r="DC182" i="13"/>
  <c r="CT194" i="17" s="1"/>
  <c r="DC194" i="13"/>
  <c r="CT200" i="17" s="1"/>
  <c r="DC206" i="13"/>
  <c r="CT206" i="17" s="1"/>
  <c r="DC218" i="13"/>
  <c r="CT212" i="17" s="1"/>
  <c r="DC230" i="13"/>
  <c r="CT218" i="17" s="1"/>
  <c r="DC188" i="13"/>
  <c r="CT197" i="17" s="1"/>
  <c r="DC200" i="13"/>
  <c r="CT203" i="17" s="1"/>
  <c r="DC212" i="13"/>
  <c r="CT209" i="17" s="1"/>
  <c r="DC224" i="13"/>
  <c r="CT215" i="17" s="1"/>
  <c r="DC236" i="13"/>
  <c r="CT221" i="17" s="1"/>
  <c r="F104" i="16"/>
  <c r="CT11" i="3"/>
  <c r="CT24" i="3"/>
  <c r="CT38" i="3"/>
  <c r="CT60" i="3"/>
  <c r="CT48" i="3"/>
  <c r="CT77" i="3"/>
  <c r="CT70" i="3"/>
  <c r="CT8" i="4"/>
  <c r="CT27" i="4"/>
  <c r="CT18" i="4"/>
  <c r="CT43" i="4"/>
  <c r="CT34" i="4"/>
  <c r="CT59" i="4"/>
  <c r="CT27" i="5"/>
  <c r="CT18" i="5"/>
  <c r="CT51" i="4"/>
  <c r="CT8" i="5"/>
  <c r="CT59" i="5"/>
  <c r="CT51" i="5"/>
  <c r="CT18" i="6"/>
  <c r="CT34" i="5"/>
  <c r="CT43" i="5"/>
  <c r="CT8" i="6"/>
  <c r="CT51" i="6"/>
  <c r="CT27" i="6"/>
  <c r="CT43" i="6"/>
  <c r="CT34" i="6"/>
  <c r="CT18" i="7"/>
  <c r="CT51" i="7"/>
  <c r="CT43" i="7"/>
  <c r="CT59" i="6"/>
  <c r="CT27" i="7"/>
  <c r="CT34" i="7"/>
  <c r="CT34" i="8"/>
  <c r="CT34" i="9"/>
  <c r="CT59" i="7"/>
  <c r="CT27" i="8"/>
  <c r="CT59" i="8"/>
  <c r="CT27" i="9"/>
  <c r="CT8" i="7"/>
  <c r="CT8" i="8"/>
  <c r="CT43" i="8"/>
  <c r="CT8" i="9"/>
  <c r="CT43" i="9"/>
  <c r="CT8" i="10"/>
  <c r="CT43" i="10"/>
  <c r="CT18" i="9"/>
  <c r="CT34" i="10"/>
  <c r="CT51" i="8"/>
  <c r="CT8" i="11"/>
  <c r="CT43" i="11"/>
  <c r="CT7" i="13"/>
  <c r="CT17" i="13"/>
  <c r="CL13" i="17"/>
  <c r="CT19" i="13"/>
  <c r="CT29" i="13"/>
  <c r="CL35" i="17" s="1"/>
  <c r="CT31" i="13"/>
  <c r="CT41" i="13"/>
  <c r="CL57" i="17" s="1"/>
  <c r="CT43" i="13"/>
  <c r="CT53" i="13"/>
  <c r="CL79" i="17"/>
  <c r="CT55" i="13"/>
  <c r="CT65" i="13"/>
  <c r="CL101" i="17" s="1"/>
  <c r="CT67" i="13"/>
  <c r="CT77" i="13"/>
  <c r="CL123" i="17" s="1"/>
  <c r="CT79" i="13"/>
  <c r="CT18" i="10"/>
  <c r="CT34" i="11"/>
  <c r="CT10" i="13"/>
  <c r="CT22" i="13"/>
  <c r="CT34" i="13"/>
  <c r="CT46" i="13"/>
  <c r="CT58" i="13"/>
  <c r="CT70" i="13"/>
  <c r="CT82" i="13"/>
  <c r="CT51" i="9"/>
  <c r="CT27" i="10"/>
  <c r="CT51" i="10"/>
  <c r="CT18" i="11"/>
  <c r="CT11" i="13"/>
  <c r="CL2" i="17" s="1"/>
  <c r="CT13" i="13"/>
  <c r="CT16" i="13"/>
  <c r="CT23" i="13"/>
  <c r="CL24" i="17" s="1"/>
  <c r="CT25" i="13"/>
  <c r="CT28" i="13"/>
  <c r="CT35" i="13"/>
  <c r="CL46" i="17" s="1"/>
  <c r="CT37" i="13"/>
  <c r="CT40" i="13"/>
  <c r="CT47" i="13"/>
  <c r="CL68" i="17" s="1"/>
  <c r="CT49" i="13"/>
  <c r="CT52" i="13"/>
  <c r="CT59" i="13"/>
  <c r="CL90" i="17" s="1"/>
  <c r="CT61" i="13"/>
  <c r="CT64" i="13"/>
  <c r="CT71" i="13"/>
  <c r="CL112" i="17" s="1"/>
  <c r="CT73" i="13"/>
  <c r="CT76" i="13"/>
  <c r="CT83" i="13"/>
  <c r="CL134" i="17" s="1"/>
  <c r="CT85" i="13"/>
  <c r="CT95" i="13"/>
  <c r="CL148" i="17" s="1"/>
  <c r="CT97" i="13"/>
  <c r="CT59" i="10"/>
  <c r="CT27" i="11"/>
  <c r="CT59" i="11"/>
  <c r="CT18" i="8"/>
  <c r="CT51" i="11"/>
  <c r="CT59" i="9"/>
  <c r="CT94" i="13"/>
  <c r="CT88" i="13"/>
  <c r="CT91" i="13"/>
  <c r="CT100" i="13"/>
  <c r="CT112" i="13"/>
  <c r="CT124" i="13"/>
  <c r="CT136" i="13"/>
  <c r="CT148" i="13"/>
  <c r="CT160" i="13"/>
  <c r="CT172" i="13"/>
  <c r="CT89" i="13"/>
  <c r="CL145" i="17" s="1"/>
  <c r="CT101" i="13"/>
  <c r="CL151" i="17" s="1"/>
  <c r="CT103" i="13"/>
  <c r="CT113" i="13"/>
  <c r="CL157" i="17" s="1"/>
  <c r="CT115" i="13"/>
  <c r="CT106" i="13"/>
  <c r="CT118" i="13"/>
  <c r="CT107" i="13"/>
  <c r="CL154" i="17" s="1"/>
  <c r="CT109" i="13"/>
  <c r="CT119" i="13"/>
  <c r="CL160" i="17" s="1"/>
  <c r="CT121" i="13"/>
  <c r="CT131" i="13"/>
  <c r="CL166" i="17" s="1"/>
  <c r="CT133" i="13"/>
  <c r="CT143" i="13"/>
  <c r="CL172" i="17"/>
  <c r="CT145" i="13"/>
  <c r="CT155" i="13"/>
  <c r="CL178" i="17" s="1"/>
  <c r="CT157" i="13"/>
  <c r="CT167" i="13"/>
  <c r="CL184" i="17" s="1"/>
  <c r="CT169" i="13"/>
  <c r="CT178" i="13"/>
  <c r="CT190" i="13"/>
  <c r="CT202" i="13"/>
  <c r="CT214" i="13"/>
  <c r="CT226" i="13"/>
  <c r="CT238" i="13"/>
  <c r="CT27" i="14"/>
  <c r="CT125" i="13"/>
  <c r="CL163" i="17" s="1"/>
  <c r="CT127" i="13"/>
  <c r="CT130" i="13"/>
  <c r="CT137" i="13"/>
  <c r="CL169" i="17" s="1"/>
  <c r="CT139" i="13"/>
  <c r="CT142" i="13"/>
  <c r="CT149" i="13"/>
  <c r="CL175" i="17" s="1"/>
  <c r="CT151" i="13"/>
  <c r="CT154" i="13"/>
  <c r="CT161" i="13"/>
  <c r="CL181" i="17" s="1"/>
  <c r="CT163" i="13"/>
  <c r="CT166" i="13"/>
  <c r="CT173" i="13"/>
  <c r="CL187" i="17" s="1"/>
  <c r="CT175" i="13"/>
  <c r="CT179" i="13"/>
  <c r="CL190" i="17" s="1"/>
  <c r="CT181" i="13"/>
  <c r="CT191" i="13"/>
  <c r="CL196" i="17" s="1"/>
  <c r="CT193" i="13"/>
  <c r="CT203" i="13"/>
  <c r="CL202" i="17"/>
  <c r="CT205" i="13"/>
  <c r="CT215" i="13"/>
  <c r="CL208" i="17" s="1"/>
  <c r="CT217" i="13"/>
  <c r="CT227" i="13"/>
  <c r="CL214" i="17" s="1"/>
  <c r="CT229" i="13"/>
  <c r="CT184" i="13"/>
  <c r="CT196" i="13"/>
  <c r="CT208" i="13"/>
  <c r="CT220" i="13"/>
  <c r="CT232" i="13"/>
  <c r="CT185" i="13"/>
  <c r="CL193" i="17" s="1"/>
  <c r="CT187" i="13"/>
  <c r="CT197" i="13"/>
  <c r="CL199" i="17" s="1"/>
  <c r="CT199" i="13"/>
  <c r="CT209" i="13"/>
  <c r="CL205" i="17" s="1"/>
  <c r="CT211" i="13"/>
  <c r="CT221" i="13"/>
  <c r="CL211" i="17"/>
  <c r="CT223" i="13"/>
  <c r="CT233" i="13"/>
  <c r="CL217" i="17" s="1"/>
  <c r="CT235" i="13"/>
  <c r="CT38" i="14"/>
  <c r="CT239" i="13"/>
  <c r="CL220" i="17" s="1"/>
  <c r="CT16" i="14"/>
  <c r="CT63" i="14"/>
  <c r="CT107" i="14"/>
  <c r="CT96" i="14"/>
  <c r="CT146" i="14"/>
  <c r="CT85" i="14"/>
  <c r="CT49" i="14"/>
  <c r="CT74" i="14"/>
  <c r="CT118" i="14"/>
  <c r="CT132" i="14"/>
  <c r="CT196" i="14"/>
  <c r="CT221" i="14"/>
  <c r="CT210" i="14"/>
  <c r="CT168" i="14"/>
  <c r="CT232" i="14"/>
  <c r="CS11" i="3"/>
  <c r="CS24" i="3"/>
  <c r="CS38" i="3"/>
  <c r="CS48" i="3"/>
  <c r="CS60" i="3"/>
  <c r="CS77" i="3"/>
  <c r="CS70" i="3"/>
  <c r="CS18" i="4"/>
  <c r="CS8" i="4"/>
  <c r="CS34" i="4"/>
  <c r="CS27" i="4"/>
  <c r="CS51" i="4"/>
  <c r="CS43" i="4"/>
  <c r="CS8" i="5"/>
  <c r="CS34" i="5"/>
  <c r="CS59" i="4"/>
  <c r="CS18" i="5"/>
  <c r="CS27" i="5"/>
  <c r="CS59" i="5"/>
  <c r="CS27" i="6"/>
  <c r="CS51" i="5"/>
  <c r="CS43" i="5"/>
  <c r="CS8" i="6"/>
  <c r="CS18" i="6"/>
  <c r="CS34" i="6"/>
  <c r="CS59" i="6"/>
  <c r="CS51" i="6"/>
  <c r="CS43" i="6"/>
  <c r="CS8" i="7"/>
  <c r="CS27" i="7"/>
  <c r="CS59" i="7"/>
  <c r="CS18" i="7"/>
  <c r="CS51" i="7"/>
  <c r="CS43" i="7"/>
  <c r="CS8" i="8"/>
  <c r="CS43" i="8"/>
  <c r="CS8" i="9"/>
  <c r="CS34" i="7"/>
  <c r="CS34" i="8"/>
  <c r="CS34" i="9"/>
  <c r="CS18" i="8"/>
  <c r="CS51" i="8"/>
  <c r="CS51" i="9"/>
  <c r="CS18" i="10"/>
  <c r="CS27" i="8"/>
  <c r="CS27" i="9"/>
  <c r="CS43" i="9"/>
  <c r="CS8" i="10"/>
  <c r="CS43" i="10"/>
  <c r="CS59" i="8"/>
  <c r="CS27" i="10"/>
  <c r="CS51" i="10"/>
  <c r="CS18" i="11"/>
  <c r="CS51" i="11"/>
  <c r="CS16" i="13"/>
  <c r="CS28" i="13"/>
  <c r="CS40" i="13"/>
  <c r="CS52" i="13"/>
  <c r="CS64" i="13"/>
  <c r="CS76" i="13"/>
  <c r="CS8" i="11"/>
  <c r="CS43" i="11"/>
  <c r="CS7" i="13"/>
  <c r="CS17" i="13"/>
  <c r="CK13" i="17" s="1"/>
  <c r="CS19" i="13"/>
  <c r="CS29" i="13"/>
  <c r="CK35" i="17" s="1"/>
  <c r="CS31" i="13"/>
  <c r="CS41" i="13"/>
  <c r="CK57" i="17"/>
  <c r="CS43" i="13"/>
  <c r="CS53" i="13"/>
  <c r="CK79" i="17" s="1"/>
  <c r="CS55" i="13"/>
  <c r="CS65" i="13"/>
  <c r="CK101" i="17" s="1"/>
  <c r="CS67" i="13"/>
  <c r="CS77" i="13"/>
  <c r="CK123" i="17" s="1"/>
  <c r="CS79" i="13"/>
  <c r="CS59" i="9"/>
  <c r="CS34" i="10"/>
  <c r="CS59" i="10"/>
  <c r="CS10" i="13"/>
  <c r="CS22" i="13"/>
  <c r="CS34" i="13"/>
  <c r="CS46" i="13"/>
  <c r="CS58" i="13"/>
  <c r="CS70" i="13"/>
  <c r="CS82" i="13"/>
  <c r="CS94" i="13"/>
  <c r="CS18" i="9"/>
  <c r="CS34" i="11"/>
  <c r="CS11" i="13"/>
  <c r="CK2" i="17" s="1"/>
  <c r="CS13" i="13"/>
  <c r="CS23" i="13"/>
  <c r="CK24" i="17" s="1"/>
  <c r="CS25" i="13"/>
  <c r="CS27" i="11"/>
  <c r="CS59" i="11"/>
  <c r="CS89" i="13"/>
  <c r="CK145" i="17" s="1"/>
  <c r="CS91" i="13"/>
  <c r="CS47" i="13"/>
  <c r="CK68" i="17" s="1"/>
  <c r="CS49" i="13"/>
  <c r="CS71" i="13"/>
  <c r="CK112" i="17"/>
  <c r="CS73" i="13"/>
  <c r="CS83" i="13"/>
  <c r="CK134" i="17" s="1"/>
  <c r="CS85" i="13"/>
  <c r="CS95" i="13"/>
  <c r="CK148" i="17" s="1"/>
  <c r="CS97" i="13"/>
  <c r="CS107" i="13"/>
  <c r="CK154" i="17" s="1"/>
  <c r="CS109" i="13"/>
  <c r="CS119" i="13"/>
  <c r="CK160" i="17"/>
  <c r="CS121" i="13"/>
  <c r="CS131" i="13"/>
  <c r="CK166" i="17" s="1"/>
  <c r="CS133" i="13"/>
  <c r="CS143" i="13"/>
  <c r="CK172" i="17" s="1"/>
  <c r="CS145" i="13"/>
  <c r="CS155" i="13"/>
  <c r="CK178" i="17"/>
  <c r="CS157" i="13"/>
  <c r="CS167" i="13"/>
  <c r="CK184" i="17" s="1"/>
  <c r="CS169" i="13"/>
  <c r="CS88" i="13"/>
  <c r="CS100" i="13"/>
  <c r="CS112" i="13"/>
  <c r="CS35" i="13"/>
  <c r="CK46" i="17" s="1"/>
  <c r="CS37" i="13"/>
  <c r="CS59" i="13"/>
  <c r="CK90" i="17" s="1"/>
  <c r="CS61" i="13"/>
  <c r="CS101" i="13"/>
  <c r="CK151" i="17" s="1"/>
  <c r="CS103" i="13"/>
  <c r="CS113" i="13"/>
  <c r="CK157" i="17" s="1"/>
  <c r="CS115" i="13"/>
  <c r="CS106" i="13"/>
  <c r="CS118" i="13"/>
  <c r="CS130" i="13"/>
  <c r="CS142" i="13"/>
  <c r="CS154" i="13"/>
  <c r="CS166" i="13"/>
  <c r="CS185" i="13"/>
  <c r="CK193" i="17"/>
  <c r="CS187" i="13"/>
  <c r="CS197" i="13"/>
  <c r="CK199" i="17" s="1"/>
  <c r="CS199" i="13"/>
  <c r="CS209" i="13"/>
  <c r="CK205" i="17" s="1"/>
  <c r="CS211" i="13"/>
  <c r="CS221" i="13"/>
  <c r="CK211" i="17" s="1"/>
  <c r="CS223" i="13"/>
  <c r="CS233" i="13"/>
  <c r="CK217" i="17"/>
  <c r="CS235" i="13"/>
  <c r="CS38" i="14"/>
  <c r="CS124" i="13"/>
  <c r="CS136" i="13"/>
  <c r="CS148" i="13"/>
  <c r="CS160" i="13"/>
  <c r="CS172" i="13"/>
  <c r="CS178" i="13"/>
  <c r="CS190" i="13"/>
  <c r="CS202" i="13"/>
  <c r="CS214" i="13"/>
  <c r="CS226" i="13"/>
  <c r="CS125" i="13"/>
  <c r="CK163" i="17" s="1"/>
  <c r="CS127" i="13"/>
  <c r="CS137" i="13"/>
  <c r="CK169" i="17"/>
  <c r="CS139" i="13"/>
  <c r="CS149" i="13"/>
  <c r="CK175" i="17" s="1"/>
  <c r="CS151" i="13"/>
  <c r="CS161" i="13"/>
  <c r="CK181" i="17" s="1"/>
  <c r="CS163" i="13"/>
  <c r="CS173" i="13"/>
  <c r="CK187" i="17" s="1"/>
  <c r="CS175" i="13"/>
  <c r="CS179" i="13"/>
  <c r="CK190" i="17" s="1"/>
  <c r="CS181" i="13"/>
  <c r="CS191" i="13"/>
  <c r="CK196" i="17" s="1"/>
  <c r="CS193" i="13"/>
  <c r="CS203" i="13"/>
  <c r="CK202" i="17" s="1"/>
  <c r="CS205" i="13"/>
  <c r="CS215" i="13"/>
  <c r="CK208" i="17"/>
  <c r="CS217" i="13"/>
  <c r="CS227" i="13"/>
  <c r="CK214" i="17" s="1"/>
  <c r="CS229" i="13"/>
  <c r="CS184" i="13"/>
  <c r="CS196" i="13"/>
  <c r="CS208" i="13"/>
  <c r="CS220" i="13"/>
  <c r="CS232" i="13"/>
  <c r="CS238" i="13"/>
  <c r="CS27" i="14"/>
  <c r="CS49" i="14"/>
  <c r="CS74" i="14"/>
  <c r="CS239" i="13"/>
  <c r="CK220" i="17" s="1"/>
  <c r="CS16" i="14"/>
  <c r="CS63" i="14"/>
  <c r="CS107" i="14"/>
  <c r="CS132" i="14"/>
  <c r="CS157" i="14"/>
  <c r="CS96" i="14"/>
  <c r="CS85" i="14"/>
  <c r="CS118" i="14"/>
  <c r="CS146" i="14"/>
  <c r="CS168" i="14"/>
  <c r="CS232" i="14"/>
  <c r="CS196" i="14"/>
  <c r="CS221" i="14"/>
  <c r="CS179" i="14"/>
  <c r="CS190" i="14"/>
  <c r="CS243" i="14"/>
  <c r="CQ11" i="3"/>
  <c r="CQ24" i="3"/>
  <c r="CQ38" i="3"/>
  <c r="CQ48" i="3"/>
  <c r="CQ60" i="3"/>
  <c r="CQ77" i="3"/>
  <c r="CQ70" i="3"/>
  <c r="CQ27" i="4"/>
  <c r="CQ8" i="4"/>
  <c r="CQ18" i="4"/>
  <c r="CQ43" i="4"/>
  <c r="CQ34" i="4"/>
  <c r="CQ51" i="4"/>
  <c r="CQ59" i="4"/>
  <c r="CQ18" i="5"/>
  <c r="CQ8" i="5"/>
  <c r="CQ34" i="5"/>
  <c r="CQ51" i="5"/>
  <c r="CQ27" i="5"/>
  <c r="CQ43" i="5"/>
  <c r="CQ8" i="6"/>
  <c r="CQ59" i="5"/>
  <c r="CQ27" i="6"/>
  <c r="CQ51" i="6"/>
  <c r="CQ18" i="6"/>
  <c r="CQ43" i="6"/>
  <c r="CQ8" i="7"/>
  <c r="CQ34" i="6"/>
  <c r="CQ59" i="6"/>
  <c r="CQ43" i="7"/>
  <c r="CQ34" i="7"/>
  <c r="CQ18" i="7"/>
  <c r="CQ51" i="7"/>
  <c r="CQ27" i="8"/>
  <c r="CQ59" i="8"/>
  <c r="CQ27" i="9"/>
  <c r="CQ27" i="7"/>
  <c r="CQ18" i="8"/>
  <c r="CQ51" i="8"/>
  <c r="CQ18" i="9"/>
  <c r="CQ34" i="8"/>
  <c r="CQ34" i="10"/>
  <c r="CQ43" i="8"/>
  <c r="CQ8" i="9"/>
  <c r="CQ34" i="9"/>
  <c r="CQ59" i="9"/>
  <c r="CQ27" i="10"/>
  <c r="CQ59" i="7"/>
  <c r="CQ8" i="8"/>
  <c r="CQ51" i="9"/>
  <c r="CQ34" i="11"/>
  <c r="CQ10" i="13"/>
  <c r="CQ22" i="13"/>
  <c r="CQ34" i="13"/>
  <c r="CQ46" i="13"/>
  <c r="CQ58" i="13"/>
  <c r="CQ70" i="13"/>
  <c r="CQ82" i="13"/>
  <c r="CQ59" i="10"/>
  <c r="CQ27" i="11"/>
  <c r="CQ59" i="11"/>
  <c r="CQ11" i="13"/>
  <c r="CI2" i="17"/>
  <c r="CQ13" i="13"/>
  <c r="CQ23" i="13"/>
  <c r="CI24" i="17" s="1"/>
  <c r="CQ25" i="13"/>
  <c r="CQ35" i="13"/>
  <c r="CI46" i="17" s="1"/>
  <c r="CQ37" i="13"/>
  <c r="CQ47" i="13"/>
  <c r="CI68" i="17"/>
  <c r="CQ49" i="13"/>
  <c r="CQ59" i="13"/>
  <c r="CI90" i="17" s="1"/>
  <c r="CQ61" i="13"/>
  <c r="CQ71" i="13"/>
  <c r="CI112" i="17" s="1"/>
  <c r="CQ73" i="13"/>
  <c r="CQ43" i="10"/>
  <c r="CQ8" i="11"/>
  <c r="CQ88" i="13"/>
  <c r="CQ8" i="10"/>
  <c r="CQ43" i="11"/>
  <c r="CQ7" i="13"/>
  <c r="CQ16" i="13"/>
  <c r="CQ19" i="13"/>
  <c r="CQ43" i="9"/>
  <c r="CQ18" i="10"/>
  <c r="CQ18" i="11"/>
  <c r="CQ17" i="13"/>
  <c r="CI13" i="17" s="1"/>
  <c r="CQ51" i="10"/>
  <c r="CQ51" i="11"/>
  <c r="CQ83" i="13"/>
  <c r="CI134" i="17" s="1"/>
  <c r="CQ85" i="13"/>
  <c r="CQ95" i="13"/>
  <c r="CI148" i="17" s="1"/>
  <c r="CQ97" i="13"/>
  <c r="CQ28" i="13"/>
  <c r="CQ52" i="13"/>
  <c r="CQ76" i="13"/>
  <c r="CQ101" i="13"/>
  <c r="CI151" i="17" s="1"/>
  <c r="CQ103" i="13"/>
  <c r="CQ113" i="13"/>
  <c r="CI157" i="17" s="1"/>
  <c r="CQ115" i="13"/>
  <c r="CQ125" i="13"/>
  <c r="CI163" i="17" s="1"/>
  <c r="CQ127" i="13"/>
  <c r="CQ137" i="13"/>
  <c r="CI169" i="17" s="1"/>
  <c r="CQ139" i="13"/>
  <c r="CQ149" i="13"/>
  <c r="CI175" i="17" s="1"/>
  <c r="CQ151" i="13"/>
  <c r="CQ161" i="13"/>
  <c r="CI181" i="17"/>
  <c r="CQ163" i="13"/>
  <c r="CQ173" i="13"/>
  <c r="CI187" i="17" s="1"/>
  <c r="CQ175" i="13"/>
  <c r="CQ29" i="13"/>
  <c r="CI35" i="17" s="1"/>
  <c r="CQ43" i="13"/>
  <c r="CQ53" i="13"/>
  <c r="CI79" i="17" s="1"/>
  <c r="CQ67" i="13"/>
  <c r="CQ77" i="13"/>
  <c r="CI123" i="17" s="1"/>
  <c r="CQ91" i="13"/>
  <c r="CQ94" i="13"/>
  <c r="CQ106" i="13"/>
  <c r="CQ40" i="13"/>
  <c r="CQ64" i="13"/>
  <c r="CQ89" i="13"/>
  <c r="CI145" i="17"/>
  <c r="CQ107" i="13"/>
  <c r="CI154" i="17" s="1"/>
  <c r="CQ109" i="13"/>
  <c r="CQ31" i="13"/>
  <c r="CQ41" i="13"/>
  <c r="CI57" i="17" s="1"/>
  <c r="CQ55" i="13"/>
  <c r="CQ65" i="13"/>
  <c r="CI101" i="17" s="1"/>
  <c r="CQ79" i="13"/>
  <c r="CQ100" i="13"/>
  <c r="CQ112" i="13"/>
  <c r="CQ124" i="13"/>
  <c r="CQ136" i="13"/>
  <c r="CQ148" i="13"/>
  <c r="CQ160" i="13"/>
  <c r="CQ172" i="13"/>
  <c r="CQ179" i="13"/>
  <c r="CI190" i="17" s="1"/>
  <c r="CQ181" i="13"/>
  <c r="CQ191" i="13"/>
  <c r="CI196" i="17" s="1"/>
  <c r="CQ193" i="13"/>
  <c r="CQ203" i="13"/>
  <c r="CI202" i="17" s="1"/>
  <c r="CQ205" i="13"/>
  <c r="CQ215" i="13"/>
  <c r="CI208" i="17" s="1"/>
  <c r="CQ217" i="13"/>
  <c r="CQ227" i="13"/>
  <c r="CI214" i="17" s="1"/>
  <c r="CQ229" i="13"/>
  <c r="CQ239" i="13"/>
  <c r="CI220" i="17" s="1"/>
  <c r="CQ16" i="14"/>
  <c r="CQ118" i="13"/>
  <c r="CQ184" i="13"/>
  <c r="CQ196" i="13"/>
  <c r="CQ208" i="13"/>
  <c r="CQ220" i="13"/>
  <c r="CQ232" i="13"/>
  <c r="CQ121" i="13"/>
  <c r="CQ130" i="13"/>
  <c r="CQ133" i="13"/>
  <c r="CQ142" i="13"/>
  <c r="CQ145" i="13"/>
  <c r="CQ154" i="13"/>
  <c r="CQ157" i="13"/>
  <c r="CQ166" i="13"/>
  <c r="CQ169" i="13"/>
  <c r="CQ185" i="13"/>
  <c r="CI193" i="17" s="1"/>
  <c r="CQ187" i="13"/>
  <c r="CQ197" i="13"/>
  <c r="CI199" i="17" s="1"/>
  <c r="CQ199" i="13"/>
  <c r="CQ209" i="13"/>
  <c r="CI205" i="17" s="1"/>
  <c r="CQ211" i="13"/>
  <c r="CQ221" i="13"/>
  <c r="CI211" i="17" s="1"/>
  <c r="CQ223" i="13"/>
  <c r="CQ233" i="13"/>
  <c r="CI217" i="17" s="1"/>
  <c r="CQ119" i="13"/>
  <c r="CI160" i="17" s="1"/>
  <c r="CQ131" i="13"/>
  <c r="CI166" i="17" s="1"/>
  <c r="CQ143" i="13"/>
  <c r="CI172" i="17" s="1"/>
  <c r="CQ155" i="13"/>
  <c r="CI178" i="17" s="1"/>
  <c r="CQ167" i="13"/>
  <c r="CI184" i="17" s="1"/>
  <c r="CQ178" i="13"/>
  <c r="CQ190" i="13"/>
  <c r="CQ202" i="13"/>
  <c r="CQ214" i="13"/>
  <c r="CQ226" i="13"/>
  <c r="CQ238" i="13"/>
  <c r="CQ27" i="14"/>
  <c r="CQ38" i="14"/>
  <c r="CQ96" i="14"/>
  <c r="CQ235" i="13"/>
  <c r="CQ85" i="14"/>
  <c r="CQ49" i="14"/>
  <c r="CQ74" i="14"/>
  <c r="CQ63" i="14"/>
  <c r="CQ107" i="14"/>
  <c r="CQ132" i="14"/>
  <c r="CQ157" i="14"/>
  <c r="CQ210" i="14"/>
  <c r="CQ118" i="14"/>
  <c r="CQ146" i="14"/>
  <c r="CQ179" i="14"/>
  <c r="CQ190" i="14"/>
  <c r="CQ243" i="14"/>
  <c r="CQ196" i="14"/>
  <c r="CQ221" i="14"/>
  <c r="CL8" i="13"/>
  <c r="CE3" i="17" s="1"/>
  <c r="CL20" i="13"/>
  <c r="CE25" i="17" s="1"/>
  <c r="CL32" i="13"/>
  <c r="CE47" i="17"/>
  <c r="CL44" i="13"/>
  <c r="CE69" i="17" s="1"/>
  <c r="CL56" i="13"/>
  <c r="CE91" i="17" s="1"/>
  <c r="CL68" i="13"/>
  <c r="CE113" i="17" s="1"/>
  <c r="CL80" i="13"/>
  <c r="CE135" i="17"/>
  <c r="CL14" i="13"/>
  <c r="CE14" i="17" s="1"/>
  <c r="CL92" i="13"/>
  <c r="CE149" i="17" s="1"/>
  <c r="CL38" i="13"/>
  <c r="CE58" i="17" s="1"/>
  <c r="CL62" i="13"/>
  <c r="CE102" i="17" s="1"/>
  <c r="CL86" i="13"/>
  <c r="CE146" i="17" s="1"/>
  <c r="CL98" i="13"/>
  <c r="CE152" i="17" s="1"/>
  <c r="CL110" i="13"/>
  <c r="CE158" i="17" s="1"/>
  <c r="CL122" i="13"/>
  <c r="CE164" i="17"/>
  <c r="CL134" i="13"/>
  <c r="CE170" i="17" s="1"/>
  <c r="CL146" i="13"/>
  <c r="CE176" i="17" s="1"/>
  <c r="CL158" i="13"/>
  <c r="CE182" i="17" s="1"/>
  <c r="CL170" i="13"/>
  <c r="CE188" i="17" s="1"/>
  <c r="CL26" i="13"/>
  <c r="CE36" i="17" s="1"/>
  <c r="CL50" i="13"/>
  <c r="CE80" i="17" s="1"/>
  <c r="CL74" i="13"/>
  <c r="CE124" i="17" s="1"/>
  <c r="CL104" i="13"/>
  <c r="CE155" i="17"/>
  <c r="CL116" i="13"/>
  <c r="CE161" i="17" s="1"/>
  <c r="CL188" i="13"/>
  <c r="CE197" i="17" s="1"/>
  <c r="CL200" i="13"/>
  <c r="CE203" i="17" s="1"/>
  <c r="CL212" i="13"/>
  <c r="CE209" i="17" s="1"/>
  <c r="CL224" i="13"/>
  <c r="CE215" i="17" s="1"/>
  <c r="CL236" i="13"/>
  <c r="CE221" i="17"/>
  <c r="CL128" i="13"/>
  <c r="CE167" i="17" s="1"/>
  <c r="CL140" i="13"/>
  <c r="CE173" i="17"/>
  <c r="CL152" i="13"/>
  <c r="CE179" i="17" s="1"/>
  <c r="CL164" i="13"/>
  <c r="CE185" i="17" s="1"/>
  <c r="CL176" i="13"/>
  <c r="CE191" i="17" s="1"/>
  <c r="CL182" i="13"/>
  <c r="CE194" i="17"/>
  <c r="CL194" i="13"/>
  <c r="CE200" i="17" s="1"/>
  <c r="CL206" i="13"/>
  <c r="CE206" i="17" s="1"/>
  <c r="CL218" i="13"/>
  <c r="CE212" i="17" s="1"/>
  <c r="CL230" i="13"/>
  <c r="CE218" i="17"/>
  <c r="CF14" i="13"/>
  <c r="BY14" i="17" s="1"/>
  <c r="CF26" i="13"/>
  <c r="BY36" i="17" s="1"/>
  <c r="CF38" i="13"/>
  <c r="BY58" i="17" s="1"/>
  <c r="CF50" i="13"/>
  <c r="BY80" i="17" s="1"/>
  <c r="CF62" i="13"/>
  <c r="BY102" i="17" s="1"/>
  <c r="CF74" i="13"/>
  <c r="BY124" i="17" s="1"/>
  <c r="CF8" i="13"/>
  <c r="BY3" i="17" s="1"/>
  <c r="CF20" i="13"/>
  <c r="BY25" i="17"/>
  <c r="CF32" i="13"/>
  <c r="BY47" i="17" s="1"/>
  <c r="CF44" i="13"/>
  <c r="BY69" i="17" s="1"/>
  <c r="CF56" i="13"/>
  <c r="BY91" i="17" s="1"/>
  <c r="CF68" i="13"/>
  <c r="BY113" i="17" s="1"/>
  <c r="CF80" i="13"/>
  <c r="BY135" i="17" s="1"/>
  <c r="CF86" i="13"/>
  <c r="BY146" i="17" s="1"/>
  <c r="CF104" i="13"/>
  <c r="BY155" i="17" s="1"/>
  <c r="CF116" i="13"/>
  <c r="BY161" i="17"/>
  <c r="CF128" i="13"/>
  <c r="BY167" i="17" s="1"/>
  <c r="CF140" i="13"/>
  <c r="BY173" i="17" s="1"/>
  <c r="CF152" i="13"/>
  <c r="BY179" i="17" s="1"/>
  <c r="CF164" i="13"/>
  <c r="BY185" i="17" s="1"/>
  <c r="CF176" i="13"/>
  <c r="BY191" i="17" s="1"/>
  <c r="CF98" i="13"/>
  <c r="BY152" i="17"/>
  <c r="CF110" i="13"/>
  <c r="BY158" i="17" s="1"/>
  <c r="CF92" i="13"/>
  <c r="BY149" i="17"/>
  <c r="CF122" i="13"/>
  <c r="BY164" i="17" s="1"/>
  <c r="CF134" i="13"/>
  <c r="BY170" i="17" s="1"/>
  <c r="CF146" i="13"/>
  <c r="BY176" i="17" s="1"/>
  <c r="CF158" i="13"/>
  <c r="BY182" i="17"/>
  <c r="CF170" i="13"/>
  <c r="BY188" i="17" s="1"/>
  <c r="CF182" i="13"/>
  <c r="BY194" i="17" s="1"/>
  <c r="CF194" i="13"/>
  <c r="BY200" i="17" s="1"/>
  <c r="CF206" i="13"/>
  <c r="BY206" i="17"/>
  <c r="CF218" i="13"/>
  <c r="BY212" i="17" s="1"/>
  <c r="CF230" i="13"/>
  <c r="BY218" i="17" s="1"/>
  <c r="CF188" i="13"/>
  <c r="BY197" i="17" s="1"/>
  <c r="CF200" i="13"/>
  <c r="BY203" i="17" s="1"/>
  <c r="CF212" i="13"/>
  <c r="BY209" i="17" s="1"/>
  <c r="CF224" i="13"/>
  <c r="BY215" i="17" s="1"/>
  <c r="CF236" i="13"/>
  <c r="BY221" i="17" s="1"/>
  <c r="F83" i="16"/>
  <c r="BU11" i="3"/>
  <c r="BU24" i="3"/>
  <c r="BU38" i="3"/>
  <c r="BU48" i="3"/>
  <c r="BU60" i="3"/>
  <c r="BU77" i="3"/>
  <c r="BU70" i="3"/>
  <c r="BU18" i="4"/>
  <c r="BU8" i="4"/>
  <c r="BU34" i="4"/>
  <c r="BU51" i="4"/>
  <c r="BU27" i="4"/>
  <c r="BU43" i="4"/>
  <c r="BU8" i="5"/>
  <c r="BU34" i="5"/>
  <c r="BU59" i="4"/>
  <c r="BU18" i="5"/>
  <c r="BU27" i="5"/>
  <c r="BU59" i="5"/>
  <c r="BU27" i="6"/>
  <c r="BU51" i="5"/>
  <c r="BU43" i="5"/>
  <c r="BU8" i="6"/>
  <c r="BU18" i="6"/>
  <c r="BU34" i="6"/>
  <c r="BU59" i="6"/>
  <c r="BU51" i="6"/>
  <c r="BU43" i="6"/>
  <c r="BU8" i="7"/>
  <c r="BU27" i="7"/>
  <c r="BU59" i="7"/>
  <c r="BU18" i="7"/>
  <c r="BU51" i="7"/>
  <c r="BU34" i="7"/>
  <c r="BU43" i="7"/>
  <c r="BU8" i="8"/>
  <c r="BU43" i="8"/>
  <c r="BU8" i="9"/>
  <c r="BU34" i="8"/>
  <c r="BU34" i="9"/>
  <c r="BU18" i="8"/>
  <c r="BU51" i="8"/>
  <c r="BU51" i="9"/>
  <c r="BU18" i="10"/>
  <c r="BU27" i="9"/>
  <c r="BU43" i="9"/>
  <c r="BU8" i="10"/>
  <c r="BU43" i="10"/>
  <c r="BU27" i="8"/>
  <c r="BU59" i="8"/>
  <c r="BU27" i="10"/>
  <c r="BU51" i="10"/>
  <c r="BU18" i="11"/>
  <c r="BU51" i="11"/>
  <c r="BU16" i="13"/>
  <c r="BU28" i="13"/>
  <c r="BU40" i="13"/>
  <c r="BU52" i="13"/>
  <c r="BU64" i="13"/>
  <c r="BU76" i="13"/>
  <c r="BU18" i="9"/>
  <c r="BU8" i="11"/>
  <c r="BU43" i="11"/>
  <c r="BU7" i="13"/>
  <c r="BU17" i="13"/>
  <c r="BO13" i="17" s="1"/>
  <c r="BU19" i="13"/>
  <c r="BU29" i="13"/>
  <c r="BO35" i="17" s="1"/>
  <c r="BU31" i="13"/>
  <c r="BU41" i="13"/>
  <c r="BO57" i="17" s="1"/>
  <c r="BU43" i="13"/>
  <c r="BU53" i="13"/>
  <c r="BO79" i="17" s="1"/>
  <c r="BU55" i="13"/>
  <c r="BU65" i="13"/>
  <c r="BO101" i="17" s="1"/>
  <c r="BU67" i="13"/>
  <c r="BU77" i="13"/>
  <c r="BO123" i="17" s="1"/>
  <c r="BU79" i="13"/>
  <c r="BU59" i="9"/>
  <c r="BU34" i="10"/>
  <c r="BU59" i="10"/>
  <c r="BU10" i="13"/>
  <c r="BU22" i="13"/>
  <c r="BU34" i="13"/>
  <c r="BU46" i="13"/>
  <c r="BU58" i="13"/>
  <c r="BU70" i="13"/>
  <c r="BU82" i="13"/>
  <c r="BU94" i="13"/>
  <c r="BU34" i="11"/>
  <c r="BU11" i="13"/>
  <c r="BO2" i="17" s="1"/>
  <c r="BU13" i="13"/>
  <c r="BU23" i="13"/>
  <c r="BO24" i="17" s="1"/>
  <c r="BU25" i="13"/>
  <c r="BU27" i="11"/>
  <c r="BU59" i="11"/>
  <c r="BU89" i="13"/>
  <c r="BO145" i="17" s="1"/>
  <c r="BU91" i="13"/>
  <c r="BU35" i="13"/>
  <c r="BO46" i="17" s="1"/>
  <c r="BU37" i="13"/>
  <c r="BU59" i="13"/>
  <c r="BO90" i="17" s="1"/>
  <c r="BU61" i="13"/>
  <c r="BU83" i="13"/>
  <c r="BO134" i="17" s="1"/>
  <c r="BU85" i="13"/>
  <c r="BU95" i="13"/>
  <c r="BO148" i="17" s="1"/>
  <c r="BU97" i="13"/>
  <c r="BU107" i="13"/>
  <c r="BO154" i="17" s="1"/>
  <c r="BU109" i="13"/>
  <c r="BU119" i="13"/>
  <c r="BO160" i="17" s="1"/>
  <c r="BU121" i="13"/>
  <c r="BU131" i="13"/>
  <c r="BO166" i="17" s="1"/>
  <c r="BU133" i="13"/>
  <c r="BU143" i="13"/>
  <c r="BO172" i="17" s="1"/>
  <c r="BU145" i="13"/>
  <c r="BU155" i="13"/>
  <c r="BO178" i="17" s="1"/>
  <c r="BU157" i="13"/>
  <c r="BU167" i="13"/>
  <c r="BO184" i="17"/>
  <c r="BU169" i="13"/>
  <c r="BU88" i="13"/>
  <c r="BU100" i="13"/>
  <c r="BU112" i="13"/>
  <c r="BU47" i="13"/>
  <c r="BO68" i="17" s="1"/>
  <c r="BU49" i="13"/>
  <c r="BU71" i="13"/>
  <c r="BO112" i="17" s="1"/>
  <c r="BU73" i="13"/>
  <c r="BU101" i="13"/>
  <c r="BO151" i="17" s="1"/>
  <c r="BU103" i="13"/>
  <c r="BU113" i="13"/>
  <c r="BO157" i="17" s="1"/>
  <c r="BU115" i="13"/>
  <c r="BU106" i="13"/>
  <c r="BU118" i="13"/>
  <c r="BU130" i="13"/>
  <c r="BU142" i="13"/>
  <c r="BU154" i="13"/>
  <c r="BU166" i="13"/>
  <c r="BU185" i="13"/>
  <c r="BO193" i="17" s="1"/>
  <c r="BU187" i="13"/>
  <c r="BU197" i="13"/>
  <c r="BO199" i="17" s="1"/>
  <c r="BU199" i="13"/>
  <c r="BU209" i="13"/>
  <c r="BO205" i="17" s="1"/>
  <c r="BU211" i="13"/>
  <c r="BU221" i="13"/>
  <c r="BO211" i="17" s="1"/>
  <c r="BU223" i="13"/>
  <c r="BU233" i="13"/>
  <c r="BO217" i="17" s="1"/>
  <c r="BU235" i="13"/>
  <c r="BU38" i="14"/>
  <c r="BU124" i="13"/>
  <c r="BU136" i="13"/>
  <c r="BU148" i="13"/>
  <c r="BU160" i="13"/>
  <c r="BU172" i="13"/>
  <c r="BU178" i="13"/>
  <c r="BU190" i="13"/>
  <c r="BU202" i="13"/>
  <c r="BU214" i="13"/>
  <c r="BU226" i="13"/>
  <c r="BU125" i="13"/>
  <c r="BO163" i="17" s="1"/>
  <c r="BU127" i="13"/>
  <c r="BU137" i="13"/>
  <c r="BO169" i="17" s="1"/>
  <c r="BU139" i="13"/>
  <c r="BU149" i="13"/>
  <c r="BO175" i="17" s="1"/>
  <c r="BU151" i="13"/>
  <c r="BU161" i="13"/>
  <c r="BO181" i="17" s="1"/>
  <c r="BU163" i="13"/>
  <c r="BU173" i="13"/>
  <c r="BO187" i="17" s="1"/>
  <c r="BU175" i="13"/>
  <c r="BU179" i="13"/>
  <c r="BO190" i="17" s="1"/>
  <c r="BU181" i="13"/>
  <c r="BU191" i="13"/>
  <c r="BO196" i="17" s="1"/>
  <c r="BU193" i="13"/>
  <c r="BU203" i="13"/>
  <c r="BO202" i="17" s="1"/>
  <c r="BU205" i="13"/>
  <c r="BU215" i="13"/>
  <c r="BO208" i="17" s="1"/>
  <c r="BU217" i="13"/>
  <c r="BU227" i="13"/>
  <c r="BO214" i="17" s="1"/>
  <c r="BU229" i="13"/>
  <c r="BU184" i="13"/>
  <c r="BU196" i="13"/>
  <c r="BU208" i="13"/>
  <c r="BU220" i="13"/>
  <c r="BU232" i="13"/>
  <c r="BU238" i="13"/>
  <c r="BU27" i="14"/>
  <c r="BU49" i="14"/>
  <c r="BU74" i="14"/>
  <c r="BU239" i="13"/>
  <c r="BO220" i="17" s="1"/>
  <c r="BU16" i="14"/>
  <c r="BU63" i="14"/>
  <c r="BU107" i="14"/>
  <c r="BU132" i="14"/>
  <c r="BU157" i="14"/>
  <c r="BU96" i="14"/>
  <c r="BU85" i="14"/>
  <c r="BU118" i="14"/>
  <c r="BU146" i="14"/>
  <c r="BU168" i="14"/>
  <c r="BU232" i="14"/>
  <c r="BU196" i="14"/>
  <c r="BU221" i="14"/>
  <c r="BU179" i="14"/>
  <c r="BU190" i="14"/>
  <c r="BU243" i="14"/>
  <c r="BT11" i="3"/>
  <c r="BT24" i="3"/>
  <c r="BT38" i="3"/>
  <c r="BT48" i="3"/>
  <c r="BT70" i="3"/>
  <c r="BT60" i="3"/>
  <c r="BT8" i="4"/>
  <c r="BT77" i="3"/>
  <c r="BT27" i="4"/>
  <c r="BT18" i="4"/>
  <c r="BT43" i="4"/>
  <c r="BT34" i="4"/>
  <c r="BT51" i="4"/>
  <c r="BT18" i="5"/>
  <c r="BT8" i="5"/>
  <c r="BT59" i="4"/>
  <c r="BT27" i="5"/>
  <c r="BT43" i="5"/>
  <c r="BT8" i="6"/>
  <c r="BT59" i="5"/>
  <c r="BT34" i="5"/>
  <c r="BT51" i="5"/>
  <c r="BT18" i="6"/>
  <c r="BT43" i="6"/>
  <c r="BT34" i="6"/>
  <c r="BT27" i="6"/>
  <c r="BT51" i="6"/>
  <c r="BT59" i="6"/>
  <c r="BT34" i="7"/>
  <c r="BT27" i="7"/>
  <c r="BT59" i="7"/>
  <c r="BT8" i="7"/>
  <c r="BT18" i="8"/>
  <c r="BT51" i="8"/>
  <c r="BT18" i="9"/>
  <c r="BT18" i="7"/>
  <c r="BT43" i="7"/>
  <c r="BT8" i="8"/>
  <c r="BT43" i="8"/>
  <c r="BT8" i="9"/>
  <c r="BT51" i="7"/>
  <c r="BT27" i="8"/>
  <c r="BT59" i="8"/>
  <c r="BT34" i="9"/>
  <c r="BT59" i="9"/>
  <c r="BT27" i="10"/>
  <c r="BT51" i="9"/>
  <c r="BT18" i="10"/>
  <c r="BT34" i="8"/>
  <c r="BT34" i="10"/>
  <c r="BT59" i="10"/>
  <c r="BT27" i="11"/>
  <c r="BT59" i="11"/>
  <c r="BT11" i="13"/>
  <c r="BN2" i="17" s="1"/>
  <c r="BT13" i="13"/>
  <c r="BT23" i="13"/>
  <c r="BN24" i="17" s="1"/>
  <c r="BT25" i="13"/>
  <c r="BT35" i="13"/>
  <c r="BN46" i="17"/>
  <c r="BT37" i="13"/>
  <c r="BT47" i="13"/>
  <c r="BN68" i="17" s="1"/>
  <c r="BT49" i="13"/>
  <c r="BT59" i="13"/>
  <c r="BN90" i="17" s="1"/>
  <c r="BT61" i="13"/>
  <c r="BT71" i="13"/>
  <c r="BN112" i="17"/>
  <c r="BT73" i="13"/>
  <c r="BT43" i="9"/>
  <c r="BT8" i="10"/>
  <c r="BT51" i="10"/>
  <c r="BT18" i="11"/>
  <c r="BT51" i="11"/>
  <c r="BT16" i="13"/>
  <c r="BT28" i="13"/>
  <c r="BT40" i="13"/>
  <c r="BT52" i="13"/>
  <c r="BT64" i="13"/>
  <c r="BT76" i="13"/>
  <c r="BT43" i="11"/>
  <c r="BT7" i="13"/>
  <c r="BT19" i="13"/>
  <c r="BT31" i="13"/>
  <c r="BT43" i="13"/>
  <c r="BT55" i="13"/>
  <c r="BT67" i="13"/>
  <c r="BT79" i="13"/>
  <c r="BT89" i="13"/>
  <c r="BN145" i="17" s="1"/>
  <c r="BT91" i="13"/>
  <c r="BT10" i="13"/>
  <c r="BT17" i="13"/>
  <c r="BN13" i="17" s="1"/>
  <c r="BT22" i="13"/>
  <c r="BT34" i="11"/>
  <c r="BT27" i="9"/>
  <c r="BT43" i="10"/>
  <c r="BT8" i="11"/>
  <c r="BT88" i="13"/>
  <c r="BT34" i="13"/>
  <c r="BT41" i="13"/>
  <c r="BN57" i="17" s="1"/>
  <c r="BT58" i="13"/>
  <c r="BT65" i="13"/>
  <c r="BN101" i="17" s="1"/>
  <c r="BT82" i="13"/>
  <c r="BT94" i="13"/>
  <c r="BT106" i="13"/>
  <c r="BT118" i="13"/>
  <c r="BT130" i="13"/>
  <c r="BT142" i="13"/>
  <c r="BT154" i="13"/>
  <c r="BT166" i="13"/>
  <c r="BT83" i="13"/>
  <c r="BN134" i="17" s="1"/>
  <c r="BT85" i="13"/>
  <c r="BT95" i="13"/>
  <c r="BN148" i="17" s="1"/>
  <c r="BT97" i="13"/>
  <c r="BT107" i="13"/>
  <c r="BN154" i="17" s="1"/>
  <c r="BT109" i="13"/>
  <c r="BT29" i="13"/>
  <c r="BN35" i="17" s="1"/>
  <c r="BT46" i="13"/>
  <c r="BT53" i="13"/>
  <c r="BN79" i="17"/>
  <c r="BT70" i="13"/>
  <c r="BT77" i="13"/>
  <c r="BN123" i="17" s="1"/>
  <c r="BT100" i="13"/>
  <c r="BT112" i="13"/>
  <c r="BT101" i="13"/>
  <c r="BN151" i="17" s="1"/>
  <c r="BT103" i="13"/>
  <c r="BT113" i="13"/>
  <c r="BN157" i="17" s="1"/>
  <c r="BT115" i="13"/>
  <c r="BT125" i="13"/>
  <c r="BN163" i="17" s="1"/>
  <c r="BT127" i="13"/>
  <c r="BT137" i="13"/>
  <c r="BN169" i="17" s="1"/>
  <c r="BT139" i="13"/>
  <c r="BT149" i="13"/>
  <c r="BN175" i="17"/>
  <c r="BT151" i="13"/>
  <c r="BT161" i="13"/>
  <c r="BN181" i="17" s="1"/>
  <c r="BT163" i="13"/>
  <c r="BT173" i="13"/>
  <c r="BN187" i="17" s="1"/>
  <c r="BT175" i="13"/>
  <c r="BT184" i="13"/>
  <c r="BT196" i="13"/>
  <c r="BT208" i="13"/>
  <c r="BT220" i="13"/>
  <c r="BT232" i="13"/>
  <c r="BT121" i="13"/>
  <c r="BT133" i="13"/>
  <c r="BT145" i="13"/>
  <c r="BT157" i="13"/>
  <c r="BT169" i="13"/>
  <c r="BT185" i="13"/>
  <c r="BN193" i="17" s="1"/>
  <c r="BT187" i="13"/>
  <c r="BT197" i="13"/>
  <c r="BN199" i="17" s="1"/>
  <c r="BT199" i="13"/>
  <c r="BT209" i="13"/>
  <c r="BN205" i="17" s="1"/>
  <c r="BT211" i="13"/>
  <c r="BT221" i="13"/>
  <c r="BN211" i="17" s="1"/>
  <c r="BT223" i="13"/>
  <c r="BT233" i="13"/>
  <c r="BN217" i="17" s="1"/>
  <c r="BT119" i="13"/>
  <c r="BN160" i="17" s="1"/>
  <c r="BT124" i="13"/>
  <c r="BT131" i="13"/>
  <c r="BN166" i="17" s="1"/>
  <c r="BT136" i="13"/>
  <c r="BT143" i="13"/>
  <c r="BN172" i="17" s="1"/>
  <c r="BT148" i="13"/>
  <c r="BT155" i="13"/>
  <c r="BN178" i="17" s="1"/>
  <c r="BT160" i="13"/>
  <c r="BT167" i="13"/>
  <c r="BN184" i="17" s="1"/>
  <c r="BT172" i="13"/>
  <c r="BT178" i="13"/>
  <c r="BT190" i="13"/>
  <c r="BT202" i="13"/>
  <c r="BT214" i="13"/>
  <c r="BT226" i="13"/>
  <c r="BT179" i="13"/>
  <c r="BN190" i="17" s="1"/>
  <c r="BT181" i="13"/>
  <c r="BT191" i="13"/>
  <c r="BN196" i="17" s="1"/>
  <c r="BT193" i="13"/>
  <c r="BT203" i="13"/>
  <c r="BN202" i="17" s="1"/>
  <c r="BT205" i="13"/>
  <c r="BT215" i="13"/>
  <c r="BN208" i="17" s="1"/>
  <c r="BT217" i="13"/>
  <c r="BT227" i="13"/>
  <c r="BN214" i="17" s="1"/>
  <c r="BT229" i="13"/>
  <c r="BT239" i="13"/>
  <c r="BN220" i="17" s="1"/>
  <c r="BT16" i="14"/>
  <c r="BT235" i="13"/>
  <c r="BT85" i="14"/>
  <c r="BT238" i="13"/>
  <c r="BT27" i="14"/>
  <c r="BT49" i="14"/>
  <c r="BT74" i="14"/>
  <c r="BT118" i="14"/>
  <c r="BT63" i="14"/>
  <c r="BT107" i="14"/>
  <c r="BT38" i="14"/>
  <c r="BT96" i="14"/>
  <c r="BT146" i="14"/>
  <c r="BT179" i="14"/>
  <c r="BT190" i="14"/>
  <c r="BT243" i="14"/>
  <c r="BT132" i="14"/>
  <c r="BT168" i="14"/>
  <c r="BT232" i="14"/>
  <c r="BT157" i="14"/>
  <c r="BT210" i="14"/>
  <c r="BQ11" i="3"/>
  <c r="BQ24" i="3"/>
  <c r="BQ38" i="3"/>
  <c r="BQ48" i="3"/>
  <c r="BQ60" i="3"/>
  <c r="BQ77" i="3"/>
  <c r="BQ70" i="3"/>
  <c r="BQ18" i="4"/>
  <c r="BQ8" i="4"/>
  <c r="BQ27" i="4"/>
  <c r="BQ34" i="4"/>
  <c r="BQ51" i="4"/>
  <c r="BQ43" i="4"/>
  <c r="BQ8" i="5"/>
  <c r="BQ34" i="5"/>
  <c r="BQ59" i="4"/>
  <c r="BQ18" i="5"/>
  <c r="BQ59" i="5"/>
  <c r="BQ27" i="6"/>
  <c r="BQ27" i="5"/>
  <c r="BQ51" i="5"/>
  <c r="BQ43" i="5"/>
  <c r="BQ8" i="6"/>
  <c r="BQ34" i="6"/>
  <c r="BQ59" i="6"/>
  <c r="BQ18" i="6"/>
  <c r="BQ51" i="6"/>
  <c r="BQ43" i="6"/>
  <c r="BQ8" i="7"/>
  <c r="BQ27" i="7"/>
  <c r="BQ59" i="7"/>
  <c r="BQ18" i="7"/>
  <c r="BQ51" i="7"/>
  <c r="BQ34" i="7"/>
  <c r="BQ8" i="8"/>
  <c r="BQ43" i="8"/>
  <c r="BQ8" i="9"/>
  <c r="BQ34" i="8"/>
  <c r="BQ34" i="9"/>
  <c r="BQ18" i="8"/>
  <c r="BQ43" i="7"/>
  <c r="BQ27" i="8"/>
  <c r="BQ18" i="9"/>
  <c r="BQ51" i="9"/>
  <c r="BQ18" i="10"/>
  <c r="BQ59" i="8"/>
  <c r="BQ43" i="9"/>
  <c r="BQ8" i="10"/>
  <c r="BQ43" i="10"/>
  <c r="BQ27" i="9"/>
  <c r="BQ51" i="8"/>
  <c r="BQ51" i="10"/>
  <c r="BQ18" i="11"/>
  <c r="BQ51" i="11"/>
  <c r="BQ16" i="13"/>
  <c r="BQ28" i="13"/>
  <c r="BQ40" i="13"/>
  <c r="BQ52" i="13"/>
  <c r="BQ64" i="13"/>
  <c r="BQ76" i="13"/>
  <c r="BQ59" i="9"/>
  <c r="BQ34" i="10"/>
  <c r="BQ8" i="11"/>
  <c r="BQ43" i="11"/>
  <c r="BQ7" i="13"/>
  <c r="BQ17" i="13"/>
  <c r="BK13" i="17" s="1"/>
  <c r="BQ19" i="13"/>
  <c r="BQ29" i="13"/>
  <c r="BK35" i="17" s="1"/>
  <c r="BQ31" i="13"/>
  <c r="BQ41" i="13"/>
  <c r="BK57" i="17" s="1"/>
  <c r="BQ43" i="13"/>
  <c r="BQ53" i="13"/>
  <c r="BK79" i="17" s="1"/>
  <c r="BQ55" i="13"/>
  <c r="BQ65" i="13"/>
  <c r="BK101" i="17" s="1"/>
  <c r="BQ67" i="13"/>
  <c r="BQ77" i="13"/>
  <c r="BK123" i="17" s="1"/>
  <c r="BQ79" i="13"/>
  <c r="BQ59" i="10"/>
  <c r="BQ27" i="11"/>
  <c r="BQ59" i="11"/>
  <c r="BQ94" i="13"/>
  <c r="BQ27" i="10"/>
  <c r="BQ10" i="13"/>
  <c r="BQ22" i="13"/>
  <c r="BQ34" i="11"/>
  <c r="BQ11" i="13"/>
  <c r="BK2" i="17"/>
  <c r="BQ13" i="13"/>
  <c r="BQ23" i="13"/>
  <c r="BK24" i="17" s="1"/>
  <c r="BQ25" i="13"/>
  <c r="BQ35" i="13"/>
  <c r="BK46" i="17" s="1"/>
  <c r="BQ37" i="13"/>
  <c r="BQ47" i="13"/>
  <c r="BK68" i="17" s="1"/>
  <c r="BQ49" i="13"/>
  <c r="BQ59" i="13"/>
  <c r="BK90" i="17" s="1"/>
  <c r="BQ61" i="13"/>
  <c r="BQ71" i="13"/>
  <c r="BK112" i="17" s="1"/>
  <c r="BQ73" i="13"/>
  <c r="BQ89" i="13"/>
  <c r="BK145" i="17" s="1"/>
  <c r="BQ91" i="13"/>
  <c r="BQ107" i="13"/>
  <c r="BK154" i="17" s="1"/>
  <c r="BQ109" i="13"/>
  <c r="BQ119" i="13"/>
  <c r="BK160" i="17" s="1"/>
  <c r="BQ121" i="13"/>
  <c r="BQ131" i="13"/>
  <c r="BK166" i="17" s="1"/>
  <c r="BQ133" i="13"/>
  <c r="BQ143" i="13"/>
  <c r="BK172" i="17" s="1"/>
  <c r="BQ145" i="13"/>
  <c r="BQ155" i="13"/>
  <c r="BK178" i="17" s="1"/>
  <c r="BQ157" i="13"/>
  <c r="BQ167" i="13"/>
  <c r="BK184" i="17" s="1"/>
  <c r="BQ169" i="13"/>
  <c r="BQ34" i="13"/>
  <c r="BQ58" i="13"/>
  <c r="BQ82" i="13"/>
  <c r="BQ100" i="13"/>
  <c r="BQ112" i="13"/>
  <c r="BQ83" i="13"/>
  <c r="BK134" i="17" s="1"/>
  <c r="BQ85" i="13"/>
  <c r="BQ95" i="13"/>
  <c r="BK148" i="17" s="1"/>
  <c r="BQ97" i="13"/>
  <c r="BQ101" i="13"/>
  <c r="BK151" i="17" s="1"/>
  <c r="BQ103" i="13"/>
  <c r="BQ113" i="13"/>
  <c r="BK157" i="17" s="1"/>
  <c r="BQ115" i="13"/>
  <c r="BQ46" i="13"/>
  <c r="BQ70" i="13"/>
  <c r="BQ88" i="13"/>
  <c r="BQ106" i="13"/>
  <c r="BQ118" i="13"/>
  <c r="BQ130" i="13"/>
  <c r="BQ142" i="13"/>
  <c r="BQ154" i="13"/>
  <c r="BQ166" i="13"/>
  <c r="BQ125" i="13"/>
  <c r="BK163" i="17" s="1"/>
  <c r="BQ127" i="13"/>
  <c r="BQ137" i="13"/>
  <c r="BK169" i="17" s="1"/>
  <c r="BQ139" i="13"/>
  <c r="BQ149" i="13"/>
  <c r="BK175" i="17" s="1"/>
  <c r="BQ151" i="13"/>
  <c r="BQ161" i="13"/>
  <c r="BK181" i="17" s="1"/>
  <c r="BQ163" i="13"/>
  <c r="BQ173" i="13"/>
  <c r="BK187" i="17" s="1"/>
  <c r="BQ175" i="13"/>
  <c r="BQ185" i="13"/>
  <c r="BK193" i="17" s="1"/>
  <c r="BQ187" i="13"/>
  <c r="BQ197" i="13"/>
  <c r="BK199" i="17" s="1"/>
  <c r="BQ199" i="13"/>
  <c r="BQ209" i="13"/>
  <c r="BK205" i="17" s="1"/>
  <c r="BQ211" i="13"/>
  <c r="BQ221" i="13"/>
  <c r="BK211" i="17" s="1"/>
  <c r="BQ223" i="13"/>
  <c r="BQ233" i="13"/>
  <c r="BK217" i="17" s="1"/>
  <c r="BQ235" i="13"/>
  <c r="BQ38" i="14"/>
  <c r="BQ178" i="13"/>
  <c r="BQ190" i="13"/>
  <c r="BQ202" i="13"/>
  <c r="BQ214" i="13"/>
  <c r="BQ226" i="13"/>
  <c r="BQ179" i="13"/>
  <c r="BK190" i="17" s="1"/>
  <c r="BQ181" i="13"/>
  <c r="BQ191" i="13"/>
  <c r="BK196" i="17"/>
  <c r="BQ193" i="13"/>
  <c r="BQ203" i="13"/>
  <c r="BK202" i="17" s="1"/>
  <c r="BQ205" i="13"/>
  <c r="BQ215" i="13"/>
  <c r="BK208" i="17" s="1"/>
  <c r="BQ217" i="13"/>
  <c r="BQ227" i="13"/>
  <c r="BK214" i="17" s="1"/>
  <c r="BQ229" i="13"/>
  <c r="BQ124" i="13"/>
  <c r="BQ136" i="13"/>
  <c r="BQ148" i="13"/>
  <c r="BQ160" i="13"/>
  <c r="BQ172" i="13"/>
  <c r="BQ184" i="13"/>
  <c r="BQ196" i="13"/>
  <c r="BQ208" i="13"/>
  <c r="BQ220" i="13"/>
  <c r="BQ232" i="13"/>
  <c r="BQ49" i="14"/>
  <c r="BQ74" i="14"/>
  <c r="BQ63" i="14"/>
  <c r="BQ107" i="14"/>
  <c r="BQ132" i="14"/>
  <c r="BQ157" i="14"/>
  <c r="BQ238" i="13"/>
  <c r="BQ27" i="14"/>
  <c r="BQ96" i="14"/>
  <c r="BQ239" i="13"/>
  <c r="BK220" i="17" s="1"/>
  <c r="BQ16" i="14"/>
  <c r="BQ85" i="14"/>
  <c r="BQ168" i="14"/>
  <c r="BQ232" i="14"/>
  <c r="BQ196" i="14"/>
  <c r="BQ221" i="14"/>
  <c r="BQ118" i="14"/>
  <c r="BQ146" i="14"/>
  <c r="BQ179" i="14"/>
  <c r="BQ190" i="14"/>
  <c r="BQ243" i="14"/>
  <c r="AW11" i="3"/>
  <c r="AW24" i="3"/>
  <c r="AW38" i="3"/>
  <c r="AW48" i="3"/>
  <c r="AW60" i="3"/>
  <c r="AW77" i="3"/>
  <c r="AW70" i="3"/>
  <c r="AW18" i="4"/>
  <c r="AW8" i="4"/>
  <c r="AW27" i="4"/>
  <c r="AW34" i="4"/>
  <c r="AW51" i="4"/>
  <c r="AW43" i="4"/>
  <c r="AW8" i="5"/>
  <c r="AW59" i="4"/>
  <c r="AW34" i="5"/>
  <c r="AW18" i="5"/>
  <c r="AW27" i="5"/>
  <c r="AW59" i="5"/>
  <c r="AW27" i="6"/>
  <c r="AW51" i="5"/>
  <c r="AW43" i="5"/>
  <c r="AW8" i="6"/>
  <c r="AW18" i="6"/>
  <c r="AW34" i="6"/>
  <c r="AW59" i="6"/>
  <c r="AW51" i="6"/>
  <c r="AW43" i="6"/>
  <c r="AW8" i="7"/>
  <c r="AW27" i="7"/>
  <c r="AW59" i="7"/>
  <c r="AW18" i="7"/>
  <c r="AW51" i="7"/>
  <c r="AW34" i="7"/>
  <c r="AW43" i="7"/>
  <c r="AW8" i="8"/>
  <c r="AW43" i="8"/>
  <c r="AW8" i="9"/>
  <c r="AW34" i="8"/>
  <c r="AW34" i="9"/>
  <c r="AW18" i="8"/>
  <c r="AW51" i="8"/>
  <c r="AW51" i="9"/>
  <c r="AW18" i="10"/>
  <c r="AW27" i="8"/>
  <c r="AW27" i="9"/>
  <c r="AW43" i="9"/>
  <c r="AW8" i="10"/>
  <c r="AW43" i="10"/>
  <c r="AW59" i="8"/>
  <c r="AW18" i="9"/>
  <c r="AW27" i="10"/>
  <c r="AW51" i="10"/>
  <c r="AW18" i="11"/>
  <c r="AW51" i="11"/>
  <c r="AW16" i="13"/>
  <c r="AW28" i="13"/>
  <c r="AW40" i="13"/>
  <c r="AW52" i="13"/>
  <c r="AW64" i="13"/>
  <c r="AW76" i="13"/>
  <c r="AW8" i="11"/>
  <c r="AW43" i="11"/>
  <c r="AW7" i="13"/>
  <c r="AW17" i="13"/>
  <c r="AS13" i="17" s="1"/>
  <c r="AW19" i="13"/>
  <c r="AW29" i="13"/>
  <c r="AS35" i="17" s="1"/>
  <c r="AW31" i="13"/>
  <c r="AW41" i="13"/>
  <c r="AS57" i="17" s="1"/>
  <c r="AW43" i="13"/>
  <c r="AW53" i="13"/>
  <c r="AS79" i="17"/>
  <c r="AW55" i="13"/>
  <c r="AW65" i="13"/>
  <c r="AS101" i="17" s="1"/>
  <c r="AW67" i="13"/>
  <c r="AW77" i="13"/>
  <c r="AS123" i="17" s="1"/>
  <c r="AW79" i="13"/>
  <c r="AW59" i="9"/>
  <c r="AW34" i="10"/>
  <c r="AW59" i="10"/>
  <c r="AW10" i="13"/>
  <c r="AW22" i="13"/>
  <c r="AW34" i="13"/>
  <c r="AW46" i="13"/>
  <c r="AW58" i="13"/>
  <c r="AW70" i="13"/>
  <c r="AW82" i="13"/>
  <c r="AW94" i="13"/>
  <c r="AW34" i="11"/>
  <c r="AW11" i="13"/>
  <c r="AS2" i="17" s="1"/>
  <c r="AW13" i="13"/>
  <c r="AW23" i="13"/>
  <c r="AS24" i="17"/>
  <c r="AW25" i="13"/>
  <c r="AW27" i="11"/>
  <c r="AW59" i="11"/>
  <c r="AW89" i="13"/>
  <c r="AS145" i="17" s="1"/>
  <c r="AW91" i="13"/>
  <c r="AW47" i="13"/>
  <c r="AS68" i="17"/>
  <c r="AW49" i="13"/>
  <c r="AW71" i="13"/>
  <c r="AS112" i="17" s="1"/>
  <c r="AW73" i="13"/>
  <c r="AW85" i="13"/>
  <c r="AW95" i="13"/>
  <c r="AS148" i="17" s="1"/>
  <c r="AW97" i="13"/>
  <c r="AW107" i="13"/>
  <c r="AS154" i="17" s="1"/>
  <c r="AW109" i="13"/>
  <c r="AW119" i="13"/>
  <c r="AS160" i="17" s="1"/>
  <c r="AW121" i="13"/>
  <c r="AW131" i="13"/>
  <c r="AS166" i="17"/>
  <c r="AW133" i="13"/>
  <c r="AW143" i="13"/>
  <c r="AS172" i="17" s="1"/>
  <c r="AW145" i="13"/>
  <c r="AW155" i="13"/>
  <c r="AS178" i="17" s="1"/>
  <c r="AW157" i="13"/>
  <c r="AW167" i="13"/>
  <c r="AS184" i="17" s="1"/>
  <c r="AW169" i="13"/>
  <c r="AW88" i="13"/>
  <c r="AW100" i="13"/>
  <c r="AW112" i="13"/>
  <c r="AW35" i="13"/>
  <c r="AS46" i="17" s="1"/>
  <c r="AW37" i="13"/>
  <c r="AW59" i="13"/>
  <c r="AS90" i="17" s="1"/>
  <c r="AW61" i="13"/>
  <c r="AW83" i="13"/>
  <c r="AS134" i="17" s="1"/>
  <c r="AW101" i="13"/>
  <c r="AS151" i="17" s="1"/>
  <c r="AW103" i="13"/>
  <c r="AW113" i="13"/>
  <c r="AS157" i="17" s="1"/>
  <c r="AW115" i="13"/>
  <c r="AW106" i="13"/>
  <c r="AW118" i="13"/>
  <c r="AW130" i="13"/>
  <c r="AW142" i="13"/>
  <c r="AW154" i="13"/>
  <c r="AW166" i="13"/>
  <c r="AW185" i="13"/>
  <c r="AS193" i="17" s="1"/>
  <c r="AW187" i="13"/>
  <c r="AW197" i="13"/>
  <c r="AS199" i="17" s="1"/>
  <c r="AW199" i="13"/>
  <c r="AW209" i="13"/>
  <c r="AS205" i="17" s="1"/>
  <c r="AW211" i="13"/>
  <c r="AW221" i="13"/>
  <c r="AS211" i="17" s="1"/>
  <c r="AW223" i="13"/>
  <c r="AW233" i="13"/>
  <c r="AS217" i="17" s="1"/>
  <c r="AW235" i="13"/>
  <c r="AW38" i="14"/>
  <c r="AW124" i="13"/>
  <c r="AW136" i="13"/>
  <c r="AW148" i="13"/>
  <c r="AW160" i="13"/>
  <c r="AW172" i="13"/>
  <c r="AW178" i="13"/>
  <c r="AW190" i="13"/>
  <c r="AW202" i="13"/>
  <c r="AW214" i="13"/>
  <c r="AW226" i="13"/>
  <c r="AW125" i="13"/>
  <c r="AS163" i="17"/>
  <c r="AW127" i="13"/>
  <c r="AW137" i="13"/>
  <c r="AS169" i="17" s="1"/>
  <c r="AW139" i="13"/>
  <c r="AW149" i="13"/>
  <c r="AS175" i="17" s="1"/>
  <c r="AW151" i="13"/>
  <c r="AW161" i="13"/>
  <c r="AS181" i="17" s="1"/>
  <c r="AW163" i="13"/>
  <c r="AW173" i="13"/>
  <c r="AS187" i="17" s="1"/>
  <c r="AW175" i="13"/>
  <c r="AW179" i="13"/>
  <c r="AS190" i="17" s="1"/>
  <c r="AW181" i="13"/>
  <c r="AW191" i="13"/>
  <c r="AS196" i="17" s="1"/>
  <c r="AW193" i="13"/>
  <c r="AW203" i="13"/>
  <c r="AS202" i="17" s="1"/>
  <c r="AW205" i="13"/>
  <c r="AW215" i="13"/>
  <c r="AS208" i="17" s="1"/>
  <c r="AW217" i="13"/>
  <c r="AW227" i="13"/>
  <c r="AS214" i="17"/>
  <c r="AW229" i="13"/>
  <c r="AW184" i="13"/>
  <c r="AW196" i="13"/>
  <c r="AW208" i="13"/>
  <c r="AW220" i="13"/>
  <c r="AW232" i="13"/>
  <c r="AW238" i="13"/>
  <c r="AW27" i="14"/>
  <c r="AW49" i="14"/>
  <c r="AW74" i="14"/>
  <c r="AW239" i="13"/>
  <c r="AS220" i="17"/>
  <c r="AW16" i="14"/>
  <c r="AW63" i="14"/>
  <c r="AW107" i="14"/>
  <c r="AW132" i="14"/>
  <c r="AW157" i="14"/>
  <c r="AW96" i="14"/>
  <c r="AW85" i="14"/>
  <c r="AW118" i="14"/>
  <c r="AW146" i="14"/>
  <c r="AW168" i="14"/>
  <c r="AW232" i="14"/>
  <c r="AW196" i="14"/>
  <c r="AW221" i="14"/>
  <c r="AW179" i="14"/>
  <c r="AW190" i="14"/>
  <c r="AW243" i="14"/>
  <c r="AQ11" i="3"/>
  <c r="AQ48" i="3"/>
  <c r="AQ60" i="3"/>
  <c r="AQ8" i="4"/>
  <c r="AQ27" i="4"/>
  <c r="AQ34" i="4"/>
  <c r="AQ59" i="4"/>
  <c r="AQ8" i="5"/>
  <c r="AQ34" i="5"/>
  <c r="AQ8" i="6"/>
  <c r="AQ27" i="5"/>
  <c r="AQ51" i="6"/>
  <c r="AQ43" i="6"/>
  <c r="AQ18" i="6"/>
  <c r="AQ59" i="6"/>
  <c r="AQ18" i="7"/>
  <c r="AQ59" i="7"/>
  <c r="AQ27" i="9"/>
  <c r="AQ18" i="8"/>
  <c r="AQ27" i="7"/>
  <c r="AQ34" i="10"/>
  <c r="AQ8" i="8"/>
  <c r="AQ43" i="8"/>
  <c r="AQ34" i="8"/>
  <c r="AQ43" i="9"/>
  <c r="AQ34" i="11"/>
  <c r="AQ10" i="13"/>
  <c r="AQ46" i="13"/>
  <c r="AQ58" i="13"/>
  <c r="AQ43" i="10"/>
  <c r="AQ59" i="10"/>
  <c r="AQ11" i="13"/>
  <c r="AM2" i="17" s="1"/>
  <c r="AQ25" i="13"/>
  <c r="AQ37" i="13"/>
  <c r="AQ47" i="13"/>
  <c r="AM68" i="17" s="1"/>
  <c r="AQ59" i="13"/>
  <c r="AM90" i="17"/>
  <c r="AQ73" i="13"/>
  <c r="AQ8" i="11"/>
  <c r="AQ51" i="10"/>
  <c r="AQ29" i="13"/>
  <c r="AM35" i="17" s="1"/>
  <c r="AQ53" i="13"/>
  <c r="AM79" i="17" s="1"/>
  <c r="AQ77" i="13"/>
  <c r="AM123" i="17" s="1"/>
  <c r="AQ51" i="11"/>
  <c r="AQ51" i="9"/>
  <c r="AQ7" i="13"/>
  <c r="AQ16" i="13"/>
  <c r="AQ31" i="13"/>
  <c r="AQ40" i="13"/>
  <c r="AQ55" i="13"/>
  <c r="AQ64" i="13"/>
  <c r="AQ79" i="13"/>
  <c r="AQ85" i="13"/>
  <c r="AQ97" i="13"/>
  <c r="AQ89" i="13"/>
  <c r="AM145" i="17" s="1"/>
  <c r="AQ103" i="13"/>
  <c r="AQ115" i="13"/>
  <c r="AQ125" i="13"/>
  <c r="AM163" i="17" s="1"/>
  <c r="AQ137" i="13"/>
  <c r="AM169" i="17"/>
  <c r="AQ151" i="13"/>
  <c r="AQ163" i="13"/>
  <c r="AQ173" i="13"/>
  <c r="AM187" i="17" s="1"/>
  <c r="AQ106" i="13"/>
  <c r="AQ118" i="13"/>
  <c r="AQ109" i="13"/>
  <c r="AQ119" i="13"/>
  <c r="AM160" i="17" s="1"/>
  <c r="AQ94" i="13"/>
  <c r="AQ100" i="13"/>
  <c r="AQ136" i="13"/>
  <c r="AQ148" i="13"/>
  <c r="AQ121" i="13"/>
  <c r="AQ130" i="13"/>
  <c r="AQ145" i="13"/>
  <c r="AQ154" i="13"/>
  <c r="AQ169" i="13"/>
  <c r="AQ179" i="13"/>
  <c r="AM190" i="17" s="1"/>
  <c r="AQ191" i="13"/>
  <c r="AM196" i="17" s="1"/>
  <c r="AQ205" i="13"/>
  <c r="AQ217" i="13"/>
  <c r="AQ227" i="13"/>
  <c r="AM214" i="17" s="1"/>
  <c r="AQ239" i="13"/>
  <c r="AM220" i="17" s="1"/>
  <c r="AQ143" i="13"/>
  <c r="AM172" i="17" s="1"/>
  <c r="AQ167" i="13"/>
  <c r="AM184" i="17" s="1"/>
  <c r="AQ196" i="13"/>
  <c r="AQ208" i="13"/>
  <c r="AQ185" i="13"/>
  <c r="AM193" i="17" s="1"/>
  <c r="AQ199" i="13"/>
  <c r="AQ211" i="13"/>
  <c r="AQ221" i="13"/>
  <c r="AM211" i="17" s="1"/>
  <c r="AQ233" i="13"/>
  <c r="AM217" i="17"/>
  <c r="AQ202" i="13"/>
  <c r="AQ214" i="13"/>
  <c r="AQ27" i="14"/>
  <c r="AQ96" i="14"/>
  <c r="AQ49" i="14"/>
  <c r="AQ74" i="14"/>
  <c r="AQ107" i="14"/>
  <c r="AQ132" i="14"/>
  <c r="AQ179" i="14"/>
  <c r="AQ190" i="14"/>
  <c r="AQ146" i="14"/>
  <c r="AQ196" i="14"/>
  <c r="AE8" i="13"/>
  <c r="AB3" i="17" s="1"/>
  <c r="AE20" i="13"/>
  <c r="AB25" i="17" s="1"/>
  <c r="AE32" i="13"/>
  <c r="AB47" i="17" s="1"/>
  <c r="AE44" i="13"/>
  <c r="AB69" i="17" s="1"/>
  <c r="AE56" i="13"/>
  <c r="AB91" i="17"/>
  <c r="AE68" i="13"/>
  <c r="AB113" i="17" s="1"/>
  <c r="AE80" i="13"/>
  <c r="AB135" i="17" s="1"/>
  <c r="AE86" i="13"/>
  <c r="AB146" i="17" s="1"/>
  <c r="AE14" i="13"/>
  <c r="AB14" i="17" s="1"/>
  <c r="AE98" i="13"/>
  <c r="AB152" i="17"/>
  <c r="AE26" i="13"/>
  <c r="AB36" i="17" s="1"/>
  <c r="AE50" i="13"/>
  <c r="AB80" i="17"/>
  <c r="AE74" i="13"/>
  <c r="AB124" i="17" s="1"/>
  <c r="AE104" i="13"/>
  <c r="AB155" i="17"/>
  <c r="AE116" i="13"/>
  <c r="AB161" i="17" s="1"/>
  <c r="AE92" i="13"/>
  <c r="AB149" i="17"/>
  <c r="AE38" i="13"/>
  <c r="AB58" i="17"/>
  <c r="AE62" i="13"/>
  <c r="AB102" i="17"/>
  <c r="AE110" i="13"/>
  <c r="AB158" i="17"/>
  <c r="AE122" i="13"/>
  <c r="AB164" i="17"/>
  <c r="AE134" i="13"/>
  <c r="AB170" i="17"/>
  <c r="AE146" i="13"/>
  <c r="AB176" i="17"/>
  <c r="AE158" i="13"/>
  <c r="AB182" i="17"/>
  <c r="AE170" i="13"/>
  <c r="AB188" i="17"/>
  <c r="AE182" i="13"/>
  <c r="AB194" i="17"/>
  <c r="AE194" i="13"/>
  <c r="AB200" i="17"/>
  <c r="AE206" i="13"/>
  <c r="AB206" i="17"/>
  <c r="AE218" i="13"/>
  <c r="AB212" i="17"/>
  <c r="AE230" i="13"/>
  <c r="AB218" i="17"/>
  <c r="AE128" i="13"/>
  <c r="AB167" i="17"/>
  <c r="AE140" i="13"/>
  <c r="AB173" i="17"/>
  <c r="AE152" i="13"/>
  <c r="AB179" i="17"/>
  <c r="AE164" i="13"/>
  <c r="AB185" i="17"/>
  <c r="AE176" i="13"/>
  <c r="AB191" i="17"/>
  <c r="AE188" i="13"/>
  <c r="AB197" i="17"/>
  <c r="AE200" i="13"/>
  <c r="AB203" i="17"/>
  <c r="AE212" i="13"/>
  <c r="AB209" i="17"/>
  <c r="AE224" i="13"/>
  <c r="AB215" i="17"/>
  <c r="AE236" i="13"/>
  <c r="AB221" i="17"/>
  <c r="G34" i="16"/>
  <c r="F34" i="16"/>
  <c r="AC14" i="13"/>
  <c r="Z14" i="17"/>
  <c r="AC26" i="13"/>
  <c r="Z36" i="17"/>
  <c r="AC38" i="13"/>
  <c r="Z58" i="17"/>
  <c r="AC50" i="13"/>
  <c r="Z80" i="17"/>
  <c r="AC62" i="13"/>
  <c r="Z102" i="17"/>
  <c r="AC74" i="13"/>
  <c r="Z124" i="17"/>
  <c r="AC92" i="13"/>
  <c r="Z149" i="17"/>
  <c r="AC8" i="13"/>
  <c r="Z3" i="17"/>
  <c r="AC20" i="13"/>
  <c r="Z25" i="17"/>
  <c r="AC32" i="13"/>
  <c r="Z47" i="17"/>
  <c r="AC56" i="13"/>
  <c r="Z91" i="17"/>
  <c r="AC80" i="13"/>
  <c r="Z135" i="17"/>
  <c r="AC110" i="13"/>
  <c r="Z158" i="17"/>
  <c r="AC44" i="13"/>
  <c r="Z69" i="17"/>
  <c r="AC68" i="13"/>
  <c r="Z113" i="17"/>
  <c r="AC98" i="13"/>
  <c r="Z152" i="17"/>
  <c r="AC86" i="13"/>
  <c r="Z146" i="17"/>
  <c r="AC104" i="13"/>
  <c r="Z155" i="17"/>
  <c r="AC116" i="13"/>
  <c r="Z161" i="17"/>
  <c r="AC128" i="13"/>
  <c r="Z167" i="17"/>
  <c r="AC140" i="13"/>
  <c r="Z173" i="17"/>
  <c r="AC152" i="13"/>
  <c r="Z179" i="17"/>
  <c r="AC164" i="13"/>
  <c r="Z185" i="17"/>
  <c r="AC176" i="13"/>
  <c r="Z191" i="17"/>
  <c r="AC188" i="13"/>
  <c r="Z197" i="17"/>
  <c r="AC200" i="13"/>
  <c r="Z203" i="17"/>
  <c r="AC212" i="13"/>
  <c r="Z209" i="17"/>
  <c r="AC224" i="13"/>
  <c r="Z215" i="17"/>
  <c r="AC122" i="13"/>
  <c r="Z164" i="17"/>
  <c r="AC134" i="13"/>
  <c r="Z170" i="17"/>
  <c r="AC146" i="13"/>
  <c r="Z176" i="17"/>
  <c r="AC158" i="13"/>
  <c r="Z182" i="17"/>
  <c r="AC170" i="13"/>
  <c r="Z188" i="17"/>
  <c r="AC182" i="13"/>
  <c r="Z194" i="17"/>
  <c r="AC194" i="13"/>
  <c r="Z200" i="17"/>
  <c r="AC206" i="13"/>
  <c r="Z206" i="17"/>
  <c r="AC218" i="13"/>
  <c r="Z212" i="17"/>
  <c r="AC230" i="13"/>
  <c r="Z218" i="17"/>
  <c r="AC236" i="13"/>
  <c r="Z221" i="17"/>
  <c r="F32" i="16"/>
  <c r="AB14" i="13"/>
  <c r="Y14" i="17" s="1"/>
  <c r="AN14" i="13"/>
  <c r="AB26" i="13"/>
  <c r="Y36" i="17" s="1"/>
  <c r="AN26" i="13"/>
  <c r="AB38" i="13"/>
  <c r="Y58" i="17" s="1"/>
  <c r="AN38" i="13"/>
  <c r="AB50" i="13"/>
  <c r="Y80" i="17" s="1"/>
  <c r="AN50" i="13"/>
  <c r="AB62" i="13"/>
  <c r="Y102" i="17" s="1"/>
  <c r="AN62" i="13"/>
  <c r="AB74" i="13"/>
  <c r="Y124" i="17" s="1"/>
  <c r="AN74" i="13"/>
  <c r="AN8" i="13"/>
  <c r="AN20" i="13"/>
  <c r="AB8" i="13"/>
  <c r="Y3" i="17" s="1"/>
  <c r="AB20" i="13"/>
  <c r="Y25" i="17" s="1"/>
  <c r="AB32" i="13"/>
  <c r="Y47" i="17" s="1"/>
  <c r="AB44" i="13"/>
  <c r="Y69" i="17" s="1"/>
  <c r="AB56" i="13"/>
  <c r="Y91" i="17" s="1"/>
  <c r="AB68" i="13"/>
  <c r="Y113" i="17" s="1"/>
  <c r="AB80" i="13"/>
  <c r="Y135" i="17"/>
  <c r="AB86" i="13"/>
  <c r="Y146" i="17" s="1"/>
  <c r="AN86" i="13"/>
  <c r="AB98" i="13"/>
  <c r="Y152" i="17"/>
  <c r="AN98" i="13"/>
  <c r="AB104" i="13"/>
  <c r="Y155" i="17" s="1"/>
  <c r="AN104" i="13"/>
  <c r="AB116" i="13"/>
  <c r="Y161" i="17" s="1"/>
  <c r="AN116" i="13"/>
  <c r="AB128" i="13"/>
  <c r="Y167" i="17" s="1"/>
  <c r="AN128" i="13"/>
  <c r="AB140" i="13"/>
  <c r="Y173" i="17" s="1"/>
  <c r="AN140" i="13"/>
  <c r="AB152" i="13"/>
  <c r="Y179" i="17" s="1"/>
  <c r="AN152" i="13"/>
  <c r="AB164" i="13"/>
  <c r="Y185" i="17" s="1"/>
  <c r="AN164" i="13"/>
  <c r="AB176" i="13"/>
  <c r="Y191" i="17" s="1"/>
  <c r="AN176" i="13"/>
  <c r="AN32" i="13"/>
  <c r="AN56" i="13"/>
  <c r="AN80" i="13"/>
  <c r="AN92" i="13"/>
  <c r="AB110" i="13"/>
  <c r="Y158" i="17" s="1"/>
  <c r="AN110" i="13"/>
  <c r="AN44" i="13"/>
  <c r="AN68" i="13"/>
  <c r="AB92" i="13"/>
  <c r="Y149" i="17" s="1"/>
  <c r="AB122" i="13"/>
  <c r="Y164" i="17"/>
  <c r="AB134" i="13"/>
  <c r="Y170" i="17" s="1"/>
  <c r="AB146" i="13"/>
  <c r="Y176" i="17" s="1"/>
  <c r="AB158" i="13"/>
  <c r="Y182" i="17" s="1"/>
  <c r="AB170" i="13"/>
  <c r="Y188" i="17" s="1"/>
  <c r="AB182" i="13"/>
  <c r="Y194" i="17" s="1"/>
  <c r="AN182" i="13"/>
  <c r="AB194" i="13"/>
  <c r="Y200" i="17" s="1"/>
  <c r="AN194" i="13"/>
  <c r="AB206" i="13"/>
  <c r="Y206" i="17" s="1"/>
  <c r="AN206" i="13"/>
  <c r="AB218" i="13"/>
  <c r="Y212" i="17" s="1"/>
  <c r="AN218" i="13"/>
  <c r="AB230" i="13"/>
  <c r="Y218" i="17" s="1"/>
  <c r="AN230" i="13"/>
  <c r="AN122" i="13"/>
  <c r="AN134" i="13"/>
  <c r="AN146" i="13"/>
  <c r="AN158" i="13"/>
  <c r="AN170" i="13"/>
  <c r="AB188" i="13"/>
  <c r="Y197" i="17" s="1"/>
  <c r="AN188" i="13"/>
  <c r="AB200" i="13"/>
  <c r="Y203" i="17" s="1"/>
  <c r="AN200" i="13"/>
  <c r="AB212" i="13"/>
  <c r="Y209" i="17" s="1"/>
  <c r="AN212" i="13"/>
  <c r="AB224" i="13"/>
  <c r="Y215" i="17" s="1"/>
  <c r="AN224" i="13"/>
  <c r="AN236" i="13"/>
  <c r="AB236" i="13"/>
  <c r="Y221" i="17" s="1"/>
  <c r="G31" i="16"/>
  <c r="F31" i="16"/>
  <c r="H31" i="16"/>
  <c r="Y14" i="13"/>
  <c r="W14" i="17" s="1"/>
  <c r="Y26" i="13"/>
  <c r="W36" i="17" s="1"/>
  <c r="Y38" i="13"/>
  <c r="W58" i="17" s="1"/>
  <c r="Y50" i="13"/>
  <c r="W80" i="17" s="1"/>
  <c r="Y62" i="13"/>
  <c r="W102" i="17"/>
  <c r="Y74" i="13"/>
  <c r="W124" i="17" s="1"/>
  <c r="Y8" i="13"/>
  <c r="W3" i="17" s="1"/>
  <c r="Y20" i="13"/>
  <c r="W25" i="17" s="1"/>
  <c r="Y32" i="13"/>
  <c r="W47" i="17" s="1"/>
  <c r="Y44" i="13"/>
  <c r="W69" i="17" s="1"/>
  <c r="Y56" i="13"/>
  <c r="W91" i="17" s="1"/>
  <c r="Y68" i="13"/>
  <c r="W113" i="17" s="1"/>
  <c r="Y80" i="13"/>
  <c r="W135" i="17"/>
  <c r="Y92" i="13"/>
  <c r="W149" i="17" s="1"/>
  <c r="Y86" i="13"/>
  <c r="W146" i="17" s="1"/>
  <c r="Y98" i="13"/>
  <c r="W152" i="17" s="1"/>
  <c r="Y110" i="13"/>
  <c r="W158" i="17" s="1"/>
  <c r="Y104" i="13"/>
  <c r="W155" i="17" s="1"/>
  <c r="Y116" i="13"/>
  <c r="W161" i="17" s="1"/>
  <c r="Y128" i="13"/>
  <c r="W167" i="17" s="1"/>
  <c r="Y140" i="13"/>
  <c r="W173" i="17"/>
  <c r="Y152" i="13"/>
  <c r="W179" i="17" s="1"/>
  <c r="Y164" i="13"/>
  <c r="W185" i="17" s="1"/>
  <c r="Y176" i="13"/>
  <c r="W191" i="17" s="1"/>
  <c r="Y122" i="13"/>
  <c r="W164" i="17" s="1"/>
  <c r="Y134" i="13"/>
  <c r="W170" i="17" s="1"/>
  <c r="Y146" i="13"/>
  <c r="W176" i="17" s="1"/>
  <c r="Y158" i="13"/>
  <c r="W182" i="17" s="1"/>
  <c r="Y170" i="13"/>
  <c r="W188" i="17"/>
  <c r="Y188" i="13"/>
  <c r="W197" i="17" s="1"/>
  <c r="Y200" i="13"/>
  <c r="W203" i="17" s="1"/>
  <c r="Y212" i="13"/>
  <c r="W209" i="17" s="1"/>
  <c r="Y224" i="13"/>
  <c r="W215" i="17" s="1"/>
  <c r="Y182" i="13"/>
  <c r="W194" i="17" s="1"/>
  <c r="Y194" i="13"/>
  <c r="W200" i="17" s="1"/>
  <c r="Y206" i="13"/>
  <c r="W206" i="17" s="1"/>
  <c r="Y218" i="13"/>
  <c r="W212" i="17"/>
  <c r="Y230" i="13"/>
  <c r="W218" i="17" s="1"/>
  <c r="Y236" i="13"/>
  <c r="W221" i="17" s="1"/>
  <c r="F29" i="16"/>
  <c r="J8" i="13"/>
  <c r="I3" i="17" s="1"/>
  <c r="J20" i="13"/>
  <c r="I25" i="17" s="1"/>
  <c r="J32" i="13"/>
  <c r="I47" i="17" s="1"/>
  <c r="J44" i="13"/>
  <c r="I69" i="17" s="1"/>
  <c r="J56" i="13"/>
  <c r="I91" i="17"/>
  <c r="J68" i="13"/>
  <c r="I113" i="17"/>
  <c r="J80" i="13"/>
  <c r="I135" i="17"/>
  <c r="J14" i="13"/>
  <c r="I14" i="17"/>
  <c r="J92" i="13"/>
  <c r="I149" i="17"/>
  <c r="J38" i="13"/>
  <c r="I58" i="17"/>
  <c r="J62" i="13"/>
  <c r="I102" i="17"/>
  <c r="J86" i="13"/>
  <c r="I146" i="17"/>
  <c r="J98" i="13"/>
  <c r="I152" i="17"/>
  <c r="J110" i="13"/>
  <c r="I158" i="17"/>
  <c r="J122" i="13"/>
  <c r="I164" i="17"/>
  <c r="J134" i="13"/>
  <c r="I170" i="17"/>
  <c r="J146" i="13"/>
  <c r="I176" i="17"/>
  <c r="J158" i="13"/>
  <c r="I182" i="17"/>
  <c r="J170" i="13"/>
  <c r="I188" i="17"/>
  <c r="J26" i="13"/>
  <c r="I36" i="17"/>
  <c r="J50" i="13"/>
  <c r="I80" i="17"/>
  <c r="J74" i="13"/>
  <c r="I124" i="17"/>
  <c r="J104" i="13"/>
  <c r="I155" i="17"/>
  <c r="J116" i="13"/>
  <c r="I161" i="17"/>
  <c r="J188" i="13"/>
  <c r="I197" i="17"/>
  <c r="J200" i="13"/>
  <c r="I203" i="17"/>
  <c r="J212" i="13"/>
  <c r="I209" i="17"/>
  <c r="J224" i="13"/>
  <c r="I215" i="17"/>
  <c r="J236" i="13"/>
  <c r="I221" i="17"/>
  <c r="J128" i="13"/>
  <c r="I167" i="17"/>
  <c r="J140" i="13"/>
  <c r="I173" i="17"/>
  <c r="J152" i="13"/>
  <c r="I179" i="17"/>
  <c r="J164" i="13"/>
  <c r="I185" i="17"/>
  <c r="J176" i="13"/>
  <c r="I191" i="17"/>
  <c r="J182" i="13"/>
  <c r="I194" i="17"/>
  <c r="J194" i="13"/>
  <c r="I200" i="17"/>
  <c r="J206" i="13"/>
  <c r="I206" i="17"/>
  <c r="J218" i="13"/>
  <c r="I212" i="17"/>
  <c r="J230" i="13"/>
  <c r="I218" i="17"/>
  <c r="F15" i="16"/>
  <c r="H11" i="3"/>
  <c r="H24" i="3"/>
  <c r="H38" i="3"/>
  <c r="H48" i="3"/>
  <c r="H70" i="3"/>
  <c r="H60" i="3"/>
  <c r="H8" i="4"/>
  <c r="H77" i="3"/>
  <c r="H27" i="4"/>
  <c r="H18" i="4"/>
  <c r="H43" i="4"/>
  <c r="H59" i="4"/>
  <c r="H34" i="4"/>
  <c r="H51" i="4"/>
  <c r="H18" i="5"/>
  <c r="H8" i="5"/>
  <c r="H27" i="5"/>
  <c r="H43" i="5"/>
  <c r="H8" i="6"/>
  <c r="H59" i="5"/>
  <c r="H34" i="5"/>
  <c r="H51" i="5"/>
  <c r="H18" i="6"/>
  <c r="H43" i="6"/>
  <c r="H34" i="6"/>
  <c r="H27" i="6"/>
  <c r="H51" i="6"/>
  <c r="H59" i="6"/>
  <c r="H34" i="7"/>
  <c r="H27" i="7"/>
  <c r="H59" i="7"/>
  <c r="H8" i="7"/>
  <c r="H18" i="8"/>
  <c r="H51" i="8"/>
  <c r="H18" i="9"/>
  <c r="H18" i="7"/>
  <c r="H43" i="7"/>
  <c r="H8" i="8"/>
  <c r="H43" i="8"/>
  <c r="H8" i="9"/>
  <c r="H51" i="7"/>
  <c r="H27" i="8"/>
  <c r="H59" i="8"/>
  <c r="H34" i="9"/>
  <c r="H59" i="9"/>
  <c r="H27" i="10"/>
  <c r="H51" i="9"/>
  <c r="H18" i="10"/>
  <c r="H34" i="8"/>
  <c r="H34" i="10"/>
  <c r="H59" i="10"/>
  <c r="H27" i="11"/>
  <c r="H59" i="11"/>
  <c r="H11" i="13"/>
  <c r="G2" i="17" s="1"/>
  <c r="H13" i="13"/>
  <c r="H23" i="13"/>
  <c r="G24" i="17" s="1"/>
  <c r="H25" i="13"/>
  <c r="H35" i="13"/>
  <c r="G46" i="17" s="1"/>
  <c r="H37" i="13"/>
  <c r="H47" i="13"/>
  <c r="G68" i="17" s="1"/>
  <c r="H49" i="13"/>
  <c r="H59" i="13"/>
  <c r="G90" i="17" s="1"/>
  <c r="H61" i="13"/>
  <c r="H71" i="13"/>
  <c r="G112" i="17" s="1"/>
  <c r="H73" i="13"/>
  <c r="H83" i="13"/>
  <c r="G134" i="17" s="1"/>
  <c r="H43" i="9"/>
  <c r="H8" i="10"/>
  <c r="H51" i="10"/>
  <c r="H18" i="11"/>
  <c r="H51" i="11"/>
  <c r="H16" i="13"/>
  <c r="H28" i="13"/>
  <c r="H40" i="13"/>
  <c r="H52" i="13"/>
  <c r="H64" i="13"/>
  <c r="H76" i="13"/>
  <c r="H43" i="11"/>
  <c r="H7" i="13"/>
  <c r="H19" i="13"/>
  <c r="H31" i="13"/>
  <c r="H43" i="13"/>
  <c r="H55" i="13"/>
  <c r="H67" i="13"/>
  <c r="H79" i="13"/>
  <c r="H89" i="13"/>
  <c r="G145" i="17" s="1"/>
  <c r="H91" i="13"/>
  <c r="H27" i="9"/>
  <c r="H10" i="13"/>
  <c r="H17" i="13"/>
  <c r="G13" i="17" s="1"/>
  <c r="H22" i="13"/>
  <c r="H34" i="11"/>
  <c r="H43" i="10"/>
  <c r="H8" i="11"/>
  <c r="H88" i="13"/>
  <c r="H34" i="13"/>
  <c r="H41" i="13"/>
  <c r="G57" i="17" s="1"/>
  <c r="H58" i="13"/>
  <c r="H65" i="13"/>
  <c r="G101" i="17" s="1"/>
  <c r="H82" i="13"/>
  <c r="H94" i="13"/>
  <c r="H106" i="13"/>
  <c r="H118" i="13"/>
  <c r="H130" i="13"/>
  <c r="H142" i="13"/>
  <c r="H154" i="13"/>
  <c r="H166" i="13"/>
  <c r="H85" i="13"/>
  <c r="H95" i="13"/>
  <c r="G148" i="17" s="1"/>
  <c r="H97" i="13"/>
  <c r="H107" i="13"/>
  <c r="G154" i="17" s="1"/>
  <c r="H109" i="13"/>
  <c r="H29" i="13"/>
  <c r="G35" i="17" s="1"/>
  <c r="H46" i="13"/>
  <c r="H53" i="13"/>
  <c r="G79" i="17" s="1"/>
  <c r="H70" i="13"/>
  <c r="H77" i="13"/>
  <c r="G123" i="17" s="1"/>
  <c r="H100" i="13"/>
  <c r="H112" i="13"/>
  <c r="H101" i="13"/>
  <c r="G151" i="17" s="1"/>
  <c r="H103" i="13"/>
  <c r="H113" i="13"/>
  <c r="G157" i="17"/>
  <c r="H115" i="13"/>
  <c r="H125" i="13"/>
  <c r="G163" i="17" s="1"/>
  <c r="H127" i="13"/>
  <c r="H137" i="13"/>
  <c r="G169" i="17" s="1"/>
  <c r="H139" i="13"/>
  <c r="H149" i="13"/>
  <c r="G175" i="17" s="1"/>
  <c r="H151" i="13"/>
  <c r="H161" i="13"/>
  <c r="G181" i="17" s="1"/>
  <c r="H163" i="13"/>
  <c r="H173" i="13"/>
  <c r="G187" i="17" s="1"/>
  <c r="H175" i="13"/>
  <c r="H184" i="13"/>
  <c r="H196" i="13"/>
  <c r="H208" i="13"/>
  <c r="H220" i="13"/>
  <c r="H232" i="13"/>
  <c r="H121" i="13"/>
  <c r="H133" i="13"/>
  <c r="H145" i="13"/>
  <c r="H157" i="13"/>
  <c r="H169" i="13"/>
  <c r="H185" i="13"/>
  <c r="G193" i="17"/>
  <c r="H187" i="13"/>
  <c r="H197" i="13"/>
  <c r="G199" i="17" s="1"/>
  <c r="H199" i="13"/>
  <c r="H209" i="13"/>
  <c r="G205" i="17" s="1"/>
  <c r="H211" i="13"/>
  <c r="H221" i="13"/>
  <c r="G211" i="17" s="1"/>
  <c r="H223" i="13"/>
  <c r="H233" i="13"/>
  <c r="G217" i="17" s="1"/>
  <c r="H124" i="13"/>
  <c r="H131" i="13"/>
  <c r="G166" i="17" s="1"/>
  <c r="H136" i="13"/>
  <c r="H143" i="13"/>
  <c r="G172" i="17" s="1"/>
  <c r="H148" i="13"/>
  <c r="H155" i="13"/>
  <c r="G178" i="17" s="1"/>
  <c r="H160" i="13"/>
  <c r="H167" i="13"/>
  <c r="G184" i="17" s="1"/>
  <c r="H172" i="13"/>
  <c r="H178" i="13"/>
  <c r="H190" i="13"/>
  <c r="H202" i="13"/>
  <c r="H214" i="13"/>
  <c r="H226" i="13"/>
  <c r="H119" i="13"/>
  <c r="G160" i="17" s="1"/>
  <c r="H179" i="13"/>
  <c r="G190" i="17" s="1"/>
  <c r="H181" i="13"/>
  <c r="H191" i="13"/>
  <c r="G196" i="17" s="1"/>
  <c r="H193" i="13"/>
  <c r="H203" i="13"/>
  <c r="G202" i="17" s="1"/>
  <c r="H205" i="13"/>
  <c r="H215" i="13"/>
  <c r="G208" i="17"/>
  <c r="H217" i="13"/>
  <c r="H227" i="13"/>
  <c r="G214" i="17" s="1"/>
  <c r="H229" i="13"/>
  <c r="H239" i="13"/>
  <c r="G220" i="17" s="1"/>
  <c r="H16" i="14"/>
  <c r="H235" i="13"/>
  <c r="H85" i="14"/>
  <c r="H238" i="13"/>
  <c r="H27" i="14"/>
  <c r="H49" i="14"/>
  <c r="H74" i="14"/>
  <c r="H118" i="14"/>
  <c r="H63" i="14"/>
  <c r="H107" i="14"/>
  <c r="H38" i="14"/>
  <c r="H96" i="14"/>
  <c r="H146" i="14"/>
  <c r="H179" i="14"/>
  <c r="H190" i="14"/>
  <c r="H243" i="14"/>
  <c r="H132" i="14"/>
  <c r="H168" i="14"/>
  <c r="H232" i="14"/>
  <c r="H157" i="14"/>
  <c r="H210" i="14"/>
  <c r="N11" i="3"/>
  <c r="N24" i="3"/>
  <c r="N38" i="3"/>
  <c r="N60" i="3"/>
  <c r="N48" i="3"/>
  <c r="N77" i="3"/>
  <c r="N70" i="3"/>
  <c r="N8" i="4"/>
  <c r="N34" i="4"/>
  <c r="N27" i="4"/>
  <c r="N18" i="4"/>
  <c r="N43" i="4"/>
  <c r="N59" i="4"/>
  <c r="N51" i="4"/>
  <c r="N27" i="5"/>
  <c r="N18" i="5"/>
  <c r="N8" i="5"/>
  <c r="N34" i="5"/>
  <c r="N59" i="5"/>
  <c r="N51" i="5"/>
  <c r="N18" i="6"/>
  <c r="N43" i="5"/>
  <c r="N8" i="6"/>
  <c r="N27" i="6"/>
  <c r="N51" i="6"/>
  <c r="N43" i="6"/>
  <c r="N34" i="6"/>
  <c r="N8" i="7"/>
  <c r="N18" i="7"/>
  <c r="N51" i="7"/>
  <c r="N59" i="6"/>
  <c r="N43" i="7"/>
  <c r="N27" i="7"/>
  <c r="N34" i="8"/>
  <c r="N34" i="9"/>
  <c r="N34" i="7"/>
  <c r="N27" i="8"/>
  <c r="N59" i="8"/>
  <c r="N27" i="9"/>
  <c r="N59" i="7"/>
  <c r="N8" i="8"/>
  <c r="N43" i="9"/>
  <c r="N8" i="10"/>
  <c r="N43" i="10"/>
  <c r="N51" i="8"/>
  <c r="N34" i="10"/>
  <c r="N18" i="8"/>
  <c r="N18" i="9"/>
  <c r="N43" i="8"/>
  <c r="N59" i="9"/>
  <c r="N8" i="11"/>
  <c r="N43" i="11"/>
  <c r="N7" i="13"/>
  <c r="N19" i="13"/>
  <c r="N31" i="13"/>
  <c r="N43" i="13"/>
  <c r="N55" i="13"/>
  <c r="N67" i="13"/>
  <c r="N79" i="13"/>
  <c r="N51" i="9"/>
  <c r="N27" i="10"/>
  <c r="N34" i="11"/>
  <c r="N10" i="13"/>
  <c r="N22" i="13"/>
  <c r="N34" i="13"/>
  <c r="N46" i="13"/>
  <c r="N58" i="13"/>
  <c r="N70" i="13"/>
  <c r="N82" i="13"/>
  <c r="N8" i="9"/>
  <c r="N18" i="10"/>
  <c r="N51" i="10"/>
  <c r="N18" i="11"/>
  <c r="N51" i="11"/>
  <c r="N85" i="13"/>
  <c r="N97" i="13"/>
  <c r="N59" i="10"/>
  <c r="N13" i="13"/>
  <c r="N16" i="13"/>
  <c r="N25" i="13"/>
  <c r="N27" i="11"/>
  <c r="N59" i="11"/>
  <c r="N94" i="13"/>
  <c r="N100" i="13"/>
  <c r="N112" i="13"/>
  <c r="N124" i="13"/>
  <c r="N136" i="13"/>
  <c r="N148" i="13"/>
  <c r="N160" i="13"/>
  <c r="N172" i="13"/>
  <c r="N28" i="13"/>
  <c r="N49" i="13"/>
  <c r="N52" i="13"/>
  <c r="N73" i="13"/>
  <c r="N76" i="13"/>
  <c r="N103" i="13"/>
  <c r="N115" i="13"/>
  <c r="N88" i="13"/>
  <c r="N91" i="13"/>
  <c r="N106" i="13"/>
  <c r="N118" i="13"/>
  <c r="N37" i="13"/>
  <c r="N40" i="13"/>
  <c r="N61" i="13"/>
  <c r="N64" i="13"/>
  <c r="N109" i="13"/>
  <c r="N121" i="13"/>
  <c r="N133" i="13"/>
  <c r="N145" i="13"/>
  <c r="N157" i="13"/>
  <c r="N169" i="13"/>
  <c r="N178" i="13"/>
  <c r="N190" i="13"/>
  <c r="N202" i="13"/>
  <c r="N214" i="13"/>
  <c r="N226" i="13"/>
  <c r="N238" i="13"/>
  <c r="N27" i="14"/>
  <c r="N181" i="13"/>
  <c r="N193" i="13"/>
  <c r="N205" i="13"/>
  <c r="N217" i="13"/>
  <c r="N229" i="13"/>
  <c r="N184" i="13"/>
  <c r="N196" i="13"/>
  <c r="N208" i="13"/>
  <c r="N220" i="13"/>
  <c r="N232" i="13"/>
  <c r="N127" i="13"/>
  <c r="N130" i="13"/>
  <c r="N139" i="13"/>
  <c r="N142" i="13"/>
  <c r="N151" i="13"/>
  <c r="N154" i="13"/>
  <c r="N163" i="13"/>
  <c r="N166" i="13"/>
  <c r="N175" i="13"/>
  <c r="N187" i="13"/>
  <c r="N199" i="13"/>
  <c r="N211" i="13"/>
  <c r="N223" i="13"/>
  <c r="N235" i="13"/>
  <c r="N38" i="14"/>
  <c r="N63" i="14"/>
  <c r="N107" i="14"/>
  <c r="N96" i="14"/>
  <c r="N146" i="14"/>
  <c r="N16" i="14"/>
  <c r="N85" i="14"/>
  <c r="N49" i="14"/>
  <c r="N74" i="14"/>
  <c r="N118" i="14"/>
  <c r="N157" i="14"/>
  <c r="N196" i="14"/>
  <c r="N221" i="14"/>
  <c r="N210" i="14"/>
  <c r="N132" i="14"/>
  <c r="N168" i="14"/>
  <c r="N232" i="14"/>
  <c r="DZ243" i="14"/>
  <c r="DN243" i="14"/>
  <c r="DB243" i="14"/>
  <c r="AX243" i="14"/>
  <c r="AQ232" i="14"/>
  <c r="BU210" i="14"/>
  <c r="AR196" i="14"/>
  <c r="L196" i="14"/>
  <c r="DZ179" i="14"/>
  <c r="CT179" i="14"/>
  <c r="AX179" i="14"/>
  <c r="DW168" i="14"/>
  <c r="CQ168" i="14"/>
  <c r="EF14" i="13"/>
  <c r="DU14" i="17" s="1"/>
  <c r="EF26" i="13"/>
  <c r="DU36" i="17" s="1"/>
  <c r="EF38" i="13"/>
  <c r="DU58" i="17" s="1"/>
  <c r="EF50" i="13"/>
  <c r="DU80" i="17" s="1"/>
  <c r="EF62" i="13"/>
  <c r="DU102" i="17" s="1"/>
  <c r="EF74" i="13"/>
  <c r="DU124" i="17"/>
  <c r="EF8" i="13"/>
  <c r="DU3" i="17" s="1"/>
  <c r="EF20" i="13"/>
  <c r="DU25" i="17" s="1"/>
  <c r="EF86" i="13"/>
  <c r="DU146" i="17" s="1"/>
  <c r="EF104" i="13"/>
  <c r="DU155" i="17"/>
  <c r="EF116" i="13"/>
  <c r="DU161" i="17" s="1"/>
  <c r="EF128" i="13"/>
  <c r="DU167" i="17" s="1"/>
  <c r="EF140" i="13"/>
  <c r="DU173" i="17" s="1"/>
  <c r="EF152" i="13"/>
  <c r="DU179" i="17" s="1"/>
  <c r="EF164" i="13"/>
  <c r="DU185" i="17" s="1"/>
  <c r="EF176" i="13"/>
  <c r="DU191" i="17"/>
  <c r="EF32" i="13"/>
  <c r="DU47" i="17" s="1"/>
  <c r="EF56" i="13"/>
  <c r="DU91" i="17"/>
  <c r="EF80" i="13"/>
  <c r="DU135" i="17" s="1"/>
  <c r="EF92" i="13"/>
  <c r="DU149" i="17" s="1"/>
  <c r="EF98" i="13"/>
  <c r="DU152" i="17" s="1"/>
  <c r="EF110" i="13"/>
  <c r="DU158" i="17" s="1"/>
  <c r="EF44" i="13"/>
  <c r="DU69" i="17" s="1"/>
  <c r="EF68" i="13"/>
  <c r="DU113" i="17"/>
  <c r="EF182" i="13"/>
  <c r="DU194" i="17" s="1"/>
  <c r="EF194" i="13"/>
  <c r="DU200" i="17"/>
  <c r="EF206" i="13"/>
  <c r="DU206" i="17" s="1"/>
  <c r="EF218" i="13"/>
  <c r="DU212" i="17" s="1"/>
  <c r="EF230" i="13"/>
  <c r="DU218" i="17" s="1"/>
  <c r="EF122" i="13"/>
  <c r="DU164" i="17" s="1"/>
  <c r="EF134" i="13"/>
  <c r="DU170" i="17" s="1"/>
  <c r="EF146" i="13"/>
  <c r="DU176" i="17"/>
  <c r="EF158" i="13"/>
  <c r="DU182" i="17" s="1"/>
  <c r="EF170" i="13"/>
  <c r="DU188" i="17" s="1"/>
  <c r="EF188" i="13"/>
  <c r="DU197" i="17" s="1"/>
  <c r="EF200" i="13"/>
  <c r="DU203" i="17" s="1"/>
  <c r="EF212" i="13"/>
  <c r="DU209" i="17" s="1"/>
  <c r="EF224" i="13"/>
  <c r="DU215" i="17" s="1"/>
  <c r="EF236" i="13"/>
  <c r="DU221" i="17" s="1"/>
  <c r="DP14" i="13"/>
  <c r="DF14" i="17"/>
  <c r="DP26" i="13"/>
  <c r="DF36" i="17" s="1"/>
  <c r="DP38" i="13"/>
  <c r="DF58" i="17"/>
  <c r="DP50" i="13"/>
  <c r="DF80" i="17" s="1"/>
  <c r="DP62" i="13"/>
  <c r="DF102" i="17" s="1"/>
  <c r="DP74" i="13"/>
  <c r="DF124" i="17" s="1"/>
  <c r="DP8" i="13"/>
  <c r="DF3" i="17" s="1"/>
  <c r="DP20" i="13"/>
  <c r="DF25" i="17" s="1"/>
  <c r="DP86" i="13"/>
  <c r="DF146" i="17"/>
  <c r="DP104" i="13"/>
  <c r="DF155" i="17" s="1"/>
  <c r="DP116" i="13"/>
  <c r="DF161" i="17" s="1"/>
  <c r="DP128" i="13"/>
  <c r="DF167" i="17" s="1"/>
  <c r="DP140" i="13"/>
  <c r="DF173" i="17" s="1"/>
  <c r="DP152" i="13"/>
  <c r="DF179" i="17" s="1"/>
  <c r="DP164" i="13"/>
  <c r="DF185" i="17" s="1"/>
  <c r="DP176" i="13"/>
  <c r="DF191" i="17" s="1"/>
  <c r="DP32" i="13"/>
  <c r="DF47" i="17"/>
  <c r="DP56" i="13"/>
  <c r="DF91" i="17" s="1"/>
  <c r="DP80" i="13"/>
  <c r="DF135" i="17"/>
  <c r="DP92" i="13"/>
  <c r="DF149" i="17" s="1"/>
  <c r="DP98" i="13"/>
  <c r="DF152" i="17" s="1"/>
  <c r="DP110" i="13"/>
  <c r="DF158" i="17" s="1"/>
  <c r="DP44" i="13"/>
  <c r="DF69" i="17" s="1"/>
  <c r="DP68" i="13"/>
  <c r="DF113" i="17" s="1"/>
  <c r="DP182" i="13"/>
  <c r="DF194" i="17"/>
  <c r="DP194" i="13"/>
  <c r="DF200" i="17" s="1"/>
  <c r="DP206" i="13"/>
  <c r="DF206" i="17" s="1"/>
  <c r="DP218" i="13"/>
  <c r="DF212" i="17" s="1"/>
  <c r="DP230" i="13"/>
  <c r="DF218" i="17" s="1"/>
  <c r="DP122" i="13"/>
  <c r="DF164" i="17" s="1"/>
  <c r="DP134" i="13"/>
  <c r="DF170" i="17" s="1"/>
  <c r="DP146" i="13"/>
  <c r="DF176" i="17" s="1"/>
  <c r="DP158" i="13"/>
  <c r="DF182" i="17"/>
  <c r="DP170" i="13"/>
  <c r="DF188" i="17" s="1"/>
  <c r="DP188" i="13"/>
  <c r="DF197" i="17"/>
  <c r="DP200" i="13"/>
  <c r="DF203" i="17" s="1"/>
  <c r="DP212" i="13"/>
  <c r="DF209" i="17" s="1"/>
  <c r="DP224" i="13"/>
  <c r="DF215" i="17" s="1"/>
  <c r="DP236" i="13"/>
  <c r="DF221" i="17" s="1"/>
  <c r="DJ11" i="3"/>
  <c r="DJ24" i="3"/>
  <c r="DJ38" i="3"/>
  <c r="DJ60" i="3"/>
  <c r="DJ48" i="3"/>
  <c r="DJ77" i="3"/>
  <c r="DJ70" i="3"/>
  <c r="DJ8" i="4"/>
  <c r="DJ27" i="4"/>
  <c r="DJ18" i="4"/>
  <c r="DJ43" i="4"/>
  <c r="DJ34" i="4"/>
  <c r="DJ59" i="4"/>
  <c r="DJ27" i="5"/>
  <c r="DJ18" i="5"/>
  <c r="DJ51" i="4"/>
  <c r="DJ8" i="5"/>
  <c r="DJ59" i="5"/>
  <c r="DJ51" i="5"/>
  <c r="DJ18" i="6"/>
  <c r="DJ34" i="5"/>
  <c r="DJ43" i="5"/>
  <c r="DJ8" i="6"/>
  <c r="DJ51" i="6"/>
  <c r="DJ27" i="6"/>
  <c r="DJ43" i="6"/>
  <c r="DJ34" i="6"/>
  <c r="DJ18" i="7"/>
  <c r="DJ51" i="7"/>
  <c r="DJ43" i="7"/>
  <c r="DJ59" i="6"/>
  <c r="DJ27" i="7"/>
  <c r="DJ34" i="7"/>
  <c r="DJ34" i="8"/>
  <c r="DJ34" i="9"/>
  <c r="DJ8" i="7"/>
  <c r="DJ59" i="7"/>
  <c r="DJ27" i="8"/>
  <c r="DJ59" i="8"/>
  <c r="DJ27" i="9"/>
  <c r="DJ8" i="8"/>
  <c r="DJ43" i="8"/>
  <c r="DJ8" i="9"/>
  <c r="DJ43" i="9"/>
  <c r="DJ8" i="10"/>
  <c r="DJ43" i="10"/>
  <c r="DJ18" i="9"/>
  <c r="DJ34" i="10"/>
  <c r="DJ51" i="8"/>
  <c r="DJ8" i="11"/>
  <c r="DJ43" i="11"/>
  <c r="DJ7" i="13"/>
  <c r="DJ17" i="13"/>
  <c r="DA13" i="17" s="1"/>
  <c r="DJ19" i="13"/>
  <c r="DJ29" i="13"/>
  <c r="DA35" i="17" s="1"/>
  <c r="DJ31" i="13"/>
  <c r="DJ41" i="13"/>
  <c r="DA57" i="17" s="1"/>
  <c r="DJ43" i="13"/>
  <c r="DJ53" i="13"/>
  <c r="DA79" i="17" s="1"/>
  <c r="DJ55" i="13"/>
  <c r="DJ65" i="13"/>
  <c r="DA101" i="17"/>
  <c r="DJ67" i="13"/>
  <c r="DJ77" i="13"/>
  <c r="DA123" i="17" s="1"/>
  <c r="DJ79" i="13"/>
  <c r="DJ18" i="8"/>
  <c r="DJ18" i="10"/>
  <c r="DJ34" i="11"/>
  <c r="DJ10" i="13"/>
  <c r="DJ22" i="13"/>
  <c r="DJ34" i="13"/>
  <c r="DJ46" i="13"/>
  <c r="DJ58" i="13"/>
  <c r="DJ70" i="13"/>
  <c r="DJ82" i="13"/>
  <c r="DJ51" i="9"/>
  <c r="DJ27" i="10"/>
  <c r="DJ51" i="10"/>
  <c r="DJ18" i="11"/>
  <c r="DJ11" i="13"/>
  <c r="DA2" i="17" s="1"/>
  <c r="DJ13" i="13"/>
  <c r="DJ16" i="13"/>
  <c r="DJ23" i="13"/>
  <c r="DA24" i="17" s="1"/>
  <c r="DJ25" i="13"/>
  <c r="DJ28" i="13"/>
  <c r="DJ35" i="13"/>
  <c r="DA46" i="17" s="1"/>
  <c r="DJ37" i="13"/>
  <c r="DJ40" i="13"/>
  <c r="DJ47" i="13"/>
  <c r="DA68" i="17" s="1"/>
  <c r="DJ49" i="13"/>
  <c r="DJ52" i="13"/>
  <c r="DJ59" i="13"/>
  <c r="DA90" i="17" s="1"/>
  <c r="DJ61" i="13"/>
  <c r="DJ64" i="13"/>
  <c r="DJ71" i="13"/>
  <c r="DA112" i="17" s="1"/>
  <c r="DJ73" i="13"/>
  <c r="DJ76" i="13"/>
  <c r="DJ83" i="13"/>
  <c r="DA134" i="17" s="1"/>
  <c r="DJ85" i="13"/>
  <c r="DJ95" i="13"/>
  <c r="DA148" i="17" s="1"/>
  <c r="DJ97" i="13"/>
  <c r="DJ59" i="9"/>
  <c r="DJ59" i="10"/>
  <c r="DJ27" i="11"/>
  <c r="DJ59" i="11"/>
  <c r="DJ51" i="11"/>
  <c r="DJ94" i="13"/>
  <c r="DJ88" i="13"/>
  <c r="DJ91" i="13"/>
  <c r="DJ100" i="13"/>
  <c r="DJ112" i="13"/>
  <c r="DJ124" i="13"/>
  <c r="DJ136" i="13"/>
  <c r="DJ148" i="13"/>
  <c r="DJ160" i="13"/>
  <c r="DJ172" i="13"/>
  <c r="DJ89" i="13"/>
  <c r="DA145" i="17" s="1"/>
  <c r="DJ101" i="13"/>
  <c r="DA151" i="17" s="1"/>
  <c r="DJ103" i="13"/>
  <c r="DJ113" i="13"/>
  <c r="DA157" i="17" s="1"/>
  <c r="DJ115" i="13"/>
  <c r="DJ106" i="13"/>
  <c r="DJ118" i="13"/>
  <c r="DJ107" i="13"/>
  <c r="DA154" i="17" s="1"/>
  <c r="DJ109" i="13"/>
  <c r="DJ119" i="13"/>
  <c r="DA160" i="17" s="1"/>
  <c r="DJ121" i="13"/>
  <c r="DJ131" i="13"/>
  <c r="DA166" i="17" s="1"/>
  <c r="DJ133" i="13"/>
  <c r="DJ143" i="13"/>
  <c r="DA172" i="17" s="1"/>
  <c r="DJ145" i="13"/>
  <c r="DJ155" i="13"/>
  <c r="DA178" i="17" s="1"/>
  <c r="DJ157" i="13"/>
  <c r="DJ167" i="13"/>
  <c r="DA184" i="17" s="1"/>
  <c r="DJ169" i="13"/>
  <c r="DJ178" i="13"/>
  <c r="DJ190" i="13"/>
  <c r="DJ202" i="13"/>
  <c r="DJ214" i="13"/>
  <c r="DJ226" i="13"/>
  <c r="DJ238" i="13"/>
  <c r="DJ27" i="14"/>
  <c r="DJ125" i="13"/>
  <c r="DA163" i="17" s="1"/>
  <c r="DJ127" i="13"/>
  <c r="DJ130" i="13"/>
  <c r="DJ137" i="13"/>
  <c r="DA169" i="17" s="1"/>
  <c r="DJ139" i="13"/>
  <c r="DJ142" i="13"/>
  <c r="DJ149" i="13"/>
  <c r="DA175" i="17" s="1"/>
  <c r="DJ151" i="13"/>
  <c r="DJ154" i="13"/>
  <c r="DJ161" i="13"/>
  <c r="DA181" i="17" s="1"/>
  <c r="DJ163" i="13"/>
  <c r="DJ166" i="13"/>
  <c r="DJ173" i="13"/>
  <c r="DA187" i="17" s="1"/>
  <c r="DJ175" i="13"/>
  <c r="DJ179" i="13"/>
  <c r="DA190" i="17" s="1"/>
  <c r="DJ181" i="13"/>
  <c r="DJ191" i="13"/>
  <c r="DA196" i="17" s="1"/>
  <c r="DJ193" i="13"/>
  <c r="DJ203" i="13"/>
  <c r="DA202" i="17" s="1"/>
  <c r="DJ205" i="13"/>
  <c r="DJ215" i="13"/>
  <c r="DA208" i="17"/>
  <c r="DJ217" i="13"/>
  <c r="DJ227" i="13"/>
  <c r="DA214" i="17" s="1"/>
  <c r="DJ229" i="13"/>
  <c r="DJ184" i="13"/>
  <c r="DJ196" i="13"/>
  <c r="DJ208" i="13"/>
  <c r="DJ220" i="13"/>
  <c r="DJ232" i="13"/>
  <c r="DJ185" i="13"/>
  <c r="DA193" i="17" s="1"/>
  <c r="DJ187" i="13"/>
  <c r="DJ197" i="13"/>
  <c r="DA199" i="17" s="1"/>
  <c r="DJ199" i="13"/>
  <c r="DJ209" i="13"/>
  <c r="DA205" i="17" s="1"/>
  <c r="DJ211" i="13"/>
  <c r="DJ221" i="13"/>
  <c r="DA211" i="17"/>
  <c r="DJ223" i="13"/>
  <c r="DJ233" i="13"/>
  <c r="DA217" i="17" s="1"/>
  <c r="DJ235" i="13"/>
  <c r="DJ38" i="14"/>
  <c r="DJ239" i="13"/>
  <c r="DA220" i="17" s="1"/>
  <c r="DJ16" i="14"/>
  <c r="DJ63" i="14"/>
  <c r="DJ107" i="14"/>
  <c r="DJ96" i="14"/>
  <c r="DJ146" i="14"/>
  <c r="DJ85" i="14"/>
  <c r="DJ49" i="14"/>
  <c r="DJ74" i="14"/>
  <c r="DJ118" i="14"/>
  <c r="DJ132" i="14"/>
  <c r="DJ196" i="14"/>
  <c r="DJ221" i="14"/>
  <c r="DJ210" i="14"/>
  <c r="DJ168" i="14"/>
  <c r="DJ232" i="14"/>
  <c r="DI11" i="3"/>
  <c r="DI24" i="3"/>
  <c r="DI38" i="3"/>
  <c r="DI48" i="3"/>
  <c r="DI60" i="3"/>
  <c r="DI77" i="3"/>
  <c r="DI70" i="3"/>
  <c r="DI18" i="4"/>
  <c r="DI8" i="4"/>
  <c r="DI34" i="4"/>
  <c r="DI27" i="4"/>
  <c r="DI51" i="4"/>
  <c r="DI43" i="4"/>
  <c r="DI8" i="5"/>
  <c r="DI34" i="5"/>
  <c r="DI59" i="4"/>
  <c r="DI18" i="5"/>
  <c r="DI27" i="5"/>
  <c r="DI59" i="5"/>
  <c r="DI27" i="6"/>
  <c r="DI51" i="5"/>
  <c r="DI43" i="5"/>
  <c r="DI8" i="6"/>
  <c r="DI18" i="6"/>
  <c r="DI34" i="6"/>
  <c r="DI59" i="6"/>
  <c r="DI51" i="6"/>
  <c r="DI43" i="6"/>
  <c r="DI8" i="7"/>
  <c r="DI27" i="7"/>
  <c r="DI59" i="7"/>
  <c r="DI18" i="7"/>
  <c r="DI51" i="7"/>
  <c r="DI43" i="7"/>
  <c r="DI8" i="8"/>
  <c r="DI43" i="8"/>
  <c r="DI8" i="9"/>
  <c r="DI34" i="7"/>
  <c r="DI34" i="8"/>
  <c r="DI34" i="9"/>
  <c r="DI18" i="8"/>
  <c r="DI51" i="8"/>
  <c r="DI51" i="9"/>
  <c r="DI18" i="10"/>
  <c r="DI27" i="8"/>
  <c r="DI27" i="9"/>
  <c r="DI43" i="9"/>
  <c r="DI8" i="10"/>
  <c r="DI43" i="10"/>
  <c r="DI59" i="8"/>
  <c r="DI18" i="9"/>
  <c r="DI27" i="10"/>
  <c r="DI51" i="10"/>
  <c r="DI18" i="11"/>
  <c r="DI51" i="11"/>
  <c r="DI16" i="13"/>
  <c r="DI28" i="13"/>
  <c r="DI40" i="13"/>
  <c r="DI52" i="13"/>
  <c r="DI64" i="13"/>
  <c r="DI76" i="13"/>
  <c r="DI8" i="11"/>
  <c r="DI43" i="11"/>
  <c r="DI7" i="13"/>
  <c r="DI17" i="13"/>
  <c r="CZ13" i="17" s="1"/>
  <c r="DI19" i="13"/>
  <c r="DI29" i="13"/>
  <c r="CZ35" i="17" s="1"/>
  <c r="DI31" i="13"/>
  <c r="DI41" i="13"/>
  <c r="CZ57" i="17" s="1"/>
  <c r="DI43" i="13"/>
  <c r="DI53" i="13"/>
  <c r="CZ79" i="17" s="1"/>
  <c r="DI55" i="13"/>
  <c r="DI65" i="13"/>
  <c r="CZ101" i="17" s="1"/>
  <c r="DI67" i="13"/>
  <c r="DI77" i="13"/>
  <c r="CZ123" i="17" s="1"/>
  <c r="DI79" i="13"/>
  <c r="DI59" i="9"/>
  <c r="DI34" i="10"/>
  <c r="DI59" i="10"/>
  <c r="DI10" i="13"/>
  <c r="DI22" i="13"/>
  <c r="DI34" i="13"/>
  <c r="DI46" i="13"/>
  <c r="DI58" i="13"/>
  <c r="DI70" i="13"/>
  <c r="DI82" i="13"/>
  <c r="DI94" i="13"/>
  <c r="DI34" i="11"/>
  <c r="DI11" i="13"/>
  <c r="CZ2" i="17" s="1"/>
  <c r="DI13" i="13"/>
  <c r="DI23" i="13"/>
  <c r="CZ24" i="17" s="1"/>
  <c r="DI25" i="13"/>
  <c r="DI27" i="11"/>
  <c r="DI59" i="11"/>
  <c r="DI89" i="13"/>
  <c r="CZ145" i="17" s="1"/>
  <c r="DI91" i="13"/>
  <c r="DI47" i="13"/>
  <c r="CZ68" i="17" s="1"/>
  <c r="DI49" i="13"/>
  <c r="DI71" i="13"/>
  <c r="CZ112" i="17" s="1"/>
  <c r="DI73" i="13"/>
  <c r="DI83" i="13"/>
  <c r="CZ134" i="17" s="1"/>
  <c r="DI85" i="13"/>
  <c r="DI95" i="13"/>
  <c r="CZ148" i="17" s="1"/>
  <c r="DI97" i="13"/>
  <c r="DI107" i="13"/>
  <c r="CZ154" i="17" s="1"/>
  <c r="DI109" i="13"/>
  <c r="DI119" i="13"/>
  <c r="CZ160" i="17" s="1"/>
  <c r="DI121" i="13"/>
  <c r="DI131" i="13"/>
  <c r="CZ166" i="17" s="1"/>
  <c r="DI133" i="13"/>
  <c r="DI143" i="13"/>
  <c r="CZ172" i="17" s="1"/>
  <c r="DI145" i="13"/>
  <c r="DI155" i="13"/>
  <c r="CZ178" i="17" s="1"/>
  <c r="DI157" i="13"/>
  <c r="DI167" i="13"/>
  <c r="CZ184" i="17" s="1"/>
  <c r="DI169" i="13"/>
  <c r="DI88" i="13"/>
  <c r="DI100" i="13"/>
  <c r="DI112" i="13"/>
  <c r="DI35" i="13"/>
  <c r="CZ46" i="17" s="1"/>
  <c r="DI37" i="13"/>
  <c r="DI59" i="13"/>
  <c r="CZ90" i="17" s="1"/>
  <c r="DI61" i="13"/>
  <c r="DI101" i="13"/>
  <c r="CZ151" i="17" s="1"/>
  <c r="DI103" i="13"/>
  <c r="DI113" i="13"/>
  <c r="CZ157" i="17"/>
  <c r="DI115" i="13"/>
  <c r="DI106" i="13"/>
  <c r="DI118" i="13"/>
  <c r="DI130" i="13"/>
  <c r="DI142" i="13"/>
  <c r="DI154" i="13"/>
  <c r="DI166" i="13"/>
  <c r="DI185" i="13"/>
  <c r="CZ193" i="17" s="1"/>
  <c r="DI187" i="13"/>
  <c r="DI197" i="13"/>
  <c r="CZ199" i="17"/>
  <c r="DI199" i="13"/>
  <c r="DI209" i="13"/>
  <c r="CZ205" i="17" s="1"/>
  <c r="DI211" i="13"/>
  <c r="DI221" i="13"/>
  <c r="CZ211" i="17" s="1"/>
  <c r="DI223" i="13"/>
  <c r="DI233" i="13"/>
  <c r="CZ217" i="17" s="1"/>
  <c r="DI235" i="13"/>
  <c r="DI38" i="14"/>
  <c r="DI124" i="13"/>
  <c r="DI136" i="13"/>
  <c r="DI148" i="13"/>
  <c r="DI160" i="13"/>
  <c r="DI172" i="13"/>
  <c r="DI178" i="13"/>
  <c r="DI190" i="13"/>
  <c r="DI202" i="13"/>
  <c r="DI214" i="13"/>
  <c r="DI226" i="13"/>
  <c r="DI125" i="13"/>
  <c r="CZ163" i="17" s="1"/>
  <c r="DI127" i="13"/>
  <c r="DI137" i="13"/>
  <c r="CZ169" i="17" s="1"/>
  <c r="DI139" i="13"/>
  <c r="DI149" i="13"/>
  <c r="CZ175" i="17" s="1"/>
  <c r="DI151" i="13"/>
  <c r="DI161" i="13"/>
  <c r="CZ181" i="17" s="1"/>
  <c r="DI163" i="13"/>
  <c r="DI173" i="13"/>
  <c r="CZ187" i="17" s="1"/>
  <c r="DI175" i="13"/>
  <c r="DI179" i="13"/>
  <c r="CZ190" i="17" s="1"/>
  <c r="DI181" i="13"/>
  <c r="DI191" i="13"/>
  <c r="CZ196" i="17" s="1"/>
  <c r="DI193" i="13"/>
  <c r="DI203" i="13"/>
  <c r="CZ202" i="17" s="1"/>
  <c r="DI205" i="13"/>
  <c r="DI215" i="13"/>
  <c r="CZ208" i="17" s="1"/>
  <c r="DI217" i="13"/>
  <c r="DI227" i="13"/>
  <c r="CZ214" i="17" s="1"/>
  <c r="DI229" i="13"/>
  <c r="DI184" i="13"/>
  <c r="DI196" i="13"/>
  <c r="DI208" i="13"/>
  <c r="DI220" i="13"/>
  <c r="DI232" i="13"/>
  <c r="DI238" i="13"/>
  <c r="DI27" i="14"/>
  <c r="DI49" i="14"/>
  <c r="DI74" i="14"/>
  <c r="DI239" i="13"/>
  <c r="CZ220" i="17" s="1"/>
  <c r="DI16" i="14"/>
  <c r="DI63" i="14"/>
  <c r="DI107" i="14"/>
  <c r="DI132" i="14"/>
  <c r="DI157" i="14"/>
  <c r="DI96" i="14"/>
  <c r="DI85" i="14"/>
  <c r="DI118" i="14"/>
  <c r="DI146" i="14"/>
  <c r="DI168" i="14"/>
  <c r="DI232" i="14"/>
  <c r="DI196" i="14"/>
  <c r="DI221" i="14"/>
  <c r="DI179" i="14"/>
  <c r="DI190" i="14"/>
  <c r="DI243" i="14"/>
  <c r="CX11" i="3"/>
  <c r="CX24" i="3"/>
  <c r="CX38" i="3"/>
  <c r="CX60" i="3"/>
  <c r="CX48" i="3"/>
  <c r="CX77" i="3"/>
  <c r="CX70" i="3"/>
  <c r="CX8" i="4"/>
  <c r="CX27" i="4"/>
  <c r="CX18" i="4"/>
  <c r="CX43" i="4"/>
  <c r="CX34" i="4"/>
  <c r="CX51" i="4"/>
  <c r="CX59" i="4"/>
  <c r="CX27" i="5"/>
  <c r="CX18" i="5"/>
  <c r="CX8" i="5"/>
  <c r="CX34" i="5"/>
  <c r="CX59" i="5"/>
  <c r="CX51" i="5"/>
  <c r="CX18" i="6"/>
  <c r="CX43" i="5"/>
  <c r="CX8" i="6"/>
  <c r="CX27" i="6"/>
  <c r="CX51" i="6"/>
  <c r="CX43" i="6"/>
  <c r="CX34" i="6"/>
  <c r="CX8" i="7"/>
  <c r="CX18" i="7"/>
  <c r="CX51" i="7"/>
  <c r="CX59" i="6"/>
  <c r="CX43" i="7"/>
  <c r="CX27" i="7"/>
  <c r="CX34" i="8"/>
  <c r="CX34" i="9"/>
  <c r="CX27" i="8"/>
  <c r="CX59" i="8"/>
  <c r="CX27" i="9"/>
  <c r="CX59" i="7"/>
  <c r="CX8" i="8"/>
  <c r="CX34" i="7"/>
  <c r="CX43" i="9"/>
  <c r="CX8" i="10"/>
  <c r="CX43" i="10"/>
  <c r="CX18" i="8"/>
  <c r="CX51" i="8"/>
  <c r="CX34" i="10"/>
  <c r="CX18" i="9"/>
  <c r="CX8" i="9"/>
  <c r="CX59" i="9"/>
  <c r="CX8" i="11"/>
  <c r="CX43" i="11"/>
  <c r="CX7" i="13"/>
  <c r="CX17" i="13"/>
  <c r="CP13" i="17"/>
  <c r="CX19" i="13"/>
  <c r="CX29" i="13"/>
  <c r="CP35" i="17" s="1"/>
  <c r="CX31" i="13"/>
  <c r="CX41" i="13"/>
  <c r="CP57" i="17" s="1"/>
  <c r="CX43" i="13"/>
  <c r="CX53" i="13"/>
  <c r="CP79" i="17" s="1"/>
  <c r="CX55" i="13"/>
  <c r="CX65" i="13"/>
  <c r="CP101" i="17" s="1"/>
  <c r="CX67" i="13"/>
  <c r="CX77" i="13"/>
  <c r="CP123" i="17" s="1"/>
  <c r="CX79" i="13"/>
  <c r="CX43" i="8"/>
  <c r="CX51" i="9"/>
  <c r="CX27" i="10"/>
  <c r="CX34" i="11"/>
  <c r="CX10" i="13"/>
  <c r="CX22" i="13"/>
  <c r="CX34" i="13"/>
  <c r="CX46" i="13"/>
  <c r="CX58" i="13"/>
  <c r="CX70" i="13"/>
  <c r="CX82" i="13"/>
  <c r="CX18" i="10"/>
  <c r="CX51" i="10"/>
  <c r="CX18" i="11"/>
  <c r="CX59" i="10"/>
  <c r="CX51" i="11"/>
  <c r="CX83" i="13"/>
  <c r="CP134" i="17" s="1"/>
  <c r="CX85" i="13"/>
  <c r="CX95" i="13"/>
  <c r="CP148" i="17" s="1"/>
  <c r="CX97" i="13"/>
  <c r="CX11" i="13"/>
  <c r="CP2" i="17" s="1"/>
  <c r="CX13" i="13"/>
  <c r="CX16" i="13"/>
  <c r="CX23" i="13"/>
  <c r="CP24" i="17" s="1"/>
  <c r="CX25" i="13"/>
  <c r="CX27" i="11"/>
  <c r="CX59" i="11"/>
  <c r="CX94" i="13"/>
  <c r="CX100" i="13"/>
  <c r="CX112" i="13"/>
  <c r="CX124" i="13"/>
  <c r="CX136" i="13"/>
  <c r="CX148" i="13"/>
  <c r="CX160" i="13"/>
  <c r="CX172" i="13"/>
  <c r="CX35" i="13"/>
  <c r="CP46" i="17" s="1"/>
  <c r="CX37" i="13"/>
  <c r="CX40" i="13"/>
  <c r="CX59" i="13"/>
  <c r="CP90" i="17" s="1"/>
  <c r="CX61" i="13"/>
  <c r="CX64" i="13"/>
  <c r="CX101" i="13"/>
  <c r="CP151" i="17" s="1"/>
  <c r="CX103" i="13"/>
  <c r="CX113" i="13"/>
  <c r="CP157" i="17" s="1"/>
  <c r="CX115" i="13"/>
  <c r="CX88" i="13"/>
  <c r="CX91" i="13"/>
  <c r="CX106" i="13"/>
  <c r="CX118" i="13"/>
  <c r="CX28" i="13"/>
  <c r="CX47" i="13"/>
  <c r="CP68" i="17" s="1"/>
  <c r="CX49" i="13"/>
  <c r="CX52" i="13"/>
  <c r="CX71" i="13"/>
  <c r="CP112" i="17" s="1"/>
  <c r="CX73" i="13"/>
  <c r="CX76" i="13"/>
  <c r="CX89" i="13"/>
  <c r="CP145" i="17" s="1"/>
  <c r="CX107" i="13"/>
  <c r="CP154" i="17" s="1"/>
  <c r="CX109" i="13"/>
  <c r="CX119" i="13"/>
  <c r="CP160" i="17" s="1"/>
  <c r="CX121" i="13"/>
  <c r="CX131" i="13"/>
  <c r="CP166" i="17" s="1"/>
  <c r="CX133" i="13"/>
  <c r="CX143" i="13"/>
  <c r="CP172" i="17" s="1"/>
  <c r="CX145" i="13"/>
  <c r="CX155" i="13"/>
  <c r="CP178" i="17" s="1"/>
  <c r="CX157" i="13"/>
  <c r="CX167" i="13"/>
  <c r="CP184" i="17" s="1"/>
  <c r="CX169" i="13"/>
  <c r="CX178" i="13"/>
  <c r="CX190" i="13"/>
  <c r="CX202" i="13"/>
  <c r="CX214" i="13"/>
  <c r="CX226" i="13"/>
  <c r="CX238" i="13"/>
  <c r="CX27" i="14"/>
  <c r="CX179" i="13"/>
  <c r="CP190" i="17" s="1"/>
  <c r="CX181" i="13"/>
  <c r="CX191" i="13"/>
  <c r="CP196" i="17" s="1"/>
  <c r="CX193" i="13"/>
  <c r="CX203" i="13"/>
  <c r="CP202" i="17" s="1"/>
  <c r="CX205" i="13"/>
  <c r="CX215" i="13"/>
  <c r="CP208" i="17" s="1"/>
  <c r="CX217" i="13"/>
  <c r="CX227" i="13"/>
  <c r="CP214" i="17" s="1"/>
  <c r="CX229" i="13"/>
  <c r="CX184" i="13"/>
  <c r="CX196" i="13"/>
  <c r="CX208" i="13"/>
  <c r="CX220" i="13"/>
  <c r="CX232" i="13"/>
  <c r="CX125" i="13"/>
  <c r="CP163" i="17" s="1"/>
  <c r="CX127" i="13"/>
  <c r="CX130" i="13"/>
  <c r="CX137" i="13"/>
  <c r="CP169" i="17" s="1"/>
  <c r="CX139" i="13"/>
  <c r="CX142" i="13"/>
  <c r="CX149" i="13"/>
  <c r="CP175" i="17" s="1"/>
  <c r="CX151" i="13"/>
  <c r="CX154" i="13"/>
  <c r="CX161" i="13"/>
  <c r="CP181" i="17" s="1"/>
  <c r="CX163" i="13"/>
  <c r="CX166" i="13"/>
  <c r="CX173" i="13"/>
  <c r="CP187" i="17" s="1"/>
  <c r="CX175" i="13"/>
  <c r="CX185" i="13"/>
  <c r="CP193" i="17" s="1"/>
  <c r="CX187" i="13"/>
  <c r="CX197" i="13"/>
  <c r="CP199" i="17" s="1"/>
  <c r="CX199" i="13"/>
  <c r="CX209" i="13"/>
  <c r="CP205" i="17" s="1"/>
  <c r="CX211" i="13"/>
  <c r="CX221" i="13"/>
  <c r="CP211" i="17"/>
  <c r="CX223" i="13"/>
  <c r="CX233" i="13"/>
  <c r="CP217" i="17" s="1"/>
  <c r="CX235" i="13"/>
  <c r="CX38" i="14"/>
  <c r="CX63" i="14"/>
  <c r="CX107" i="14"/>
  <c r="CX96" i="14"/>
  <c r="CX146" i="14"/>
  <c r="CX239" i="13"/>
  <c r="CP220" i="17" s="1"/>
  <c r="CX16" i="14"/>
  <c r="CX85" i="14"/>
  <c r="CX49" i="14"/>
  <c r="CX74" i="14"/>
  <c r="CX118" i="14"/>
  <c r="CX157" i="14"/>
  <c r="CX196" i="14"/>
  <c r="CX221" i="14"/>
  <c r="CX210" i="14"/>
  <c r="CX132" i="14"/>
  <c r="CX168" i="14"/>
  <c r="CX232" i="14"/>
  <c r="CR14" i="13"/>
  <c r="CJ14" i="17" s="1"/>
  <c r="CR26" i="13"/>
  <c r="CJ36" i="17" s="1"/>
  <c r="CR38" i="13"/>
  <c r="CJ58" i="17"/>
  <c r="CR50" i="13"/>
  <c r="CJ80" i="17" s="1"/>
  <c r="CR62" i="13"/>
  <c r="CJ102" i="17" s="1"/>
  <c r="CR74" i="13"/>
  <c r="CJ124" i="17" s="1"/>
  <c r="CR8" i="13"/>
  <c r="CJ3" i="17" s="1"/>
  <c r="CR20" i="13"/>
  <c r="CJ25" i="17" s="1"/>
  <c r="CR86" i="13"/>
  <c r="CJ146" i="17" s="1"/>
  <c r="CR104" i="13"/>
  <c r="CJ155" i="17" s="1"/>
  <c r="CR116" i="13"/>
  <c r="CJ161" i="17" s="1"/>
  <c r="CR128" i="13"/>
  <c r="CJ167" i="17" s="1"/>
  <c r="CR140" i="13"/>
  <c r="CJ173" i="17" s="1"/>
  <c r="CR152" i="13"/>
  <c r="CJ179" i="17" s="1"/>
  <c r="CR164" i="13"/>
  <c r="CJ185" i="17"/>
  <c r="CR176" i="13"/>
  <c r="CJ191" i="17" s="1"/>
  <c r="CR44" i="13"/>
  <c r="CJ69" i="17" s="1"/>
  <c r="CR68" i="13"/>
  <c r="CJ113" i="17" s="1"/>
  <c r="CR92" i="13"/>
  <c r="CJ149" i="17"/>
  <c r="CR98" i="13"/>
  <c r="CJ152" i="17" s="1"/>
  <c r="CR110" i="13"/>
  <c r="CJ158" i="17" s="1"/>
  <c r="CR32" i="13"/>
  <c r="CJ47" i="17" s="1"/>
  <c r="CR56" i="13"/>
  <c r="CJ91" i="17" s="1"/>
  <c r="CR80" i="13"/>
  <c r="CJ135" i="17" s="1"/>
  <c r="CR182" i="13"/>
  <c r="CJ194" i="17" s="1"/>
  <c r="CR194" i="13"/>
  <c r="CJ200" i="17" s="1"/>
  <c r="CR206" i="13"/>
  <c r="CJ206" i="17" s="1"/>
  <c r="CR218" i="13"/>
  <c r="CJ212" i="17" s="1"/>
  <c r="CR230" i="13"/>
  <c r="CJ218" i="17" s="1"/>
  <c r="CR122" i="13"/>
  <c r="CJ164" i="17" s="1"/>
  <c r="CR134" i="13"/>
  <c r="CJ170" i="17"/>
  <c r="CR146" i="13"/>
  <c r="CJ176" i="17" s="1"/>
  <c r="CR158" i="13"/>
  <c r="CJ182" i="17" s="1"/>
  <c r="CR170" i="13"/>
  <c r="CJ188" i="17" s="1"/>
  <c r="CR188" i="13"/>
  <c r="CJ197" i="17"/>
  <c r="CR200" i="13"/>
  <c r="CJ203" i="17" s="1"/>
  <c r="CR212" i="13"/>
  <c r="CJ209" i="17" s="1"/>
  <c r="CR224" i="13"/>
  <c r="CJ215" i="17" s="1"/>
  <c r="CR236" i="13"/>
  <c r="CJ221" i="17" s="1"/>
  <c r="CK14" i="13"/>
  <c r="CD14" i="17" s="1"/>
  <c r="CK26" i="13"/>
  <c r="CD36" i="17" s="1"/>
  <c r="CK38" i="13"/>
  <c r="CD58" i="17" s="1"/>
  <c r="CK50" i="13"/>
  <c r="CD80" i="17" s="1"/>
  <c r="CK62" i="13"/>
  <c r="CD102" i="17" s="1"/>
  <c r="CK74" i="13"/>
  <c r="CD124" i="17" s="1"/>
  <c r="CK8" i="13"/>
  <c r="CD3" i="17" s="1"/>
  <c r="CK20" i="13"/>
  <c r="CD25" i="17" s="1"/>
  <c r="CK32" i="13"/>
  <c r="CD47" i="17" s="1"/>
  <c r="CK44" i="13"/>
  <c r="CD69" i="17" s="1"/>
  <c r="CK56" i="13"/>
  <c r="CD91" i="17" s="1"/>
  <c r="CK68" i="13"/>
  <c r="CD113" i="17"/>
  <c r="CK80" i="13"/>
  <c r="CD135" i="17" s="1"/>
  <c r="CK92" i="13"/>
  <c r="CD149" i="17" s="1"/>
  <c r="CK86" i="13"/>
  <c r="CD146" i="17" s="1"/>
  <c r="CK98" i="13"/>
  <c r="CD152" i="17" s="1"/>
  <c r="CK110" i="13"/>
  <c r="CD158" i="17" s="1"/>
  <c r="CK104" i="13"/>
  <c r="CD155" i="17" s="1"/>
  <c r="CK116" i="13"/>
  <c r="CD161" i="17" s="1"/>
  <c r="CK128" i="13"/>
  <c r="CD167" i="17" s="1"/>
  <c r="CK140" i="13"/>
  <c r="CD173" i="17" s="1"/>
  <c r="CK152" i="13"/>
  <c r="CD179" i="17" s="1"/>
  <c r="CK164" i="13"/>
  <c r="CD185" i="17" s="1"/>
  <c r="CK176" i="13"/>
  <c r="CD191" i="17"/>
  <c r="CK122" i="13"/>
  <c r="CD164" i="17" s="1"/>
  <c r="CK134" i="13"/>
  <c r="CD170" i="17" s="1"/>
  <c r="CK146" i="13"/>
  <c r="CD176" i="17" s="1"/>
  <c r="CK158" i="13"/>
  <c r="CD182" i="17"/>
  <c r="CK170" i="13"/>
  <c r="CD188" i="17" s="1"/>
  <c r="CK188" i="13"/>
  <c r="CD197" i="17" s="1"/>
  <c r="CK200" i="13"/>
  <c r="CD203" i="17" s="1"/>
  <c r="CK212" i="13"/>
  <c r="CD209" i="17" s="1"/>
  <c r="CK224" i="13"/>
  <c r="CD215" i="17" s="1"/>
  <c r="CK182" i="13"/>
  <c r="CD194" i="17" s="1"/>
  <c r="CK194" i="13"/>
  <c r="CD200" i="17" s="1"/>
  <c r="CK206" i="13"/>
  <c r="CD206" i="17" s="1"/>
  <c r="CK218" i="13"/>
  <c r="CD212" i="17" s="1"/>
  <c r="CK230" i="13"/>
  <c r="CD218" i="17" s="1"/>
  <c r="CK236" i="13"/>
  <c r="CD221" i="17" s="1"/>
  <c r="F88" i="16"/>
  <c r="CI8" i="13"/>
  <c r="CB3" i="17" s="1"/>
  <c r="CI20" i="13"/>
  <c r="CB25" i="17" s="1"/>
  <c r="CI32" i="13"/>
  <c r="CB47" i="17" s="1"/>
  <c r="CI44" i="13"/>
  <c r="CB69" i="17" s="1"/>
  <c r="CI56" i="13"/>
  <c r="CB91" i="17" s="1"/>
  <c r="CI68" i="13"/>
  <c r="CB113" i="17" s="1"/>
  <c r="CI80" i="13"/>
  <c r="CB135" i="17" s="1"/>
  <c r="CI86" i="13"/>
  <c r="CB146" i="17"/>
  <c r="CI14" i="13"/>
  <c r="CB14" i="17" s="1"/>
  <c r="CI38" i="13"/>
  <c r="CB58" i="17" s="1"/>
  <c r="CI62" i="13"/>
  <c r="CB102" i="17" s="1"/>
  <c r="CI104" i="13"/>
  <c r="CB155" i="17" s="1"/>
  <c r="CI116" i="13"/>
  <c r="CB161" i="17" s="1"/>
  <c r="CI92" i="13"/>
  <c r="CB149" i="17" s="1"/>
  <c r="CI26" i="13"/>
  <c r="CB36" i="17" s="1"/>
  <c r="CI50" i="13"/>
  <c r="CB80" i="17"/>
  <c r="CI74" i="13"/>
  <c r="CB124" i="17" s="1"/>
  <c r="CI98" i="13"/>
  <c r="CB152" i="17" s="1"/>
  <c r="CI110" i="13"/>
  <c r="CB158" i="17" s="1"/>
  <c r="CI122" i="13"/>
  <c r="CB164" i="17" s="1"/>
  <c r="CI134" i="13"/>
  <c r="CB170" i="17" s="1"/>
  <c r="CI146" i="13"/>
  <c r="CB176" i="17" s="1"/>
  <c r="CI158" i="13"/>
  <c r="CB182" i="17" s="1"/>
  <c r="CI170" i="13"/>
  <c r="CB188" i="17"/>
  <c r="CI182" i="13"/>
  <c r="CB194" i="17" s="1"/>
  <c r="CI194" i="13"/>
  <c r="CB200" i="17" s="1"/>
  <c r="CI206" i="13"/>
  <c r="CB206" i="17" s="1"/>
  <c r="CI218" i="13"/>
  <c r="CB212" i="17" s="1"/>
  <c r="CI230" i="13"/>
  <c r="CB218" i="17" s="1"/>
  <c r="CI128" i="13"/>
  <c r="CB167" i="17" s="1"/>
  <c r="CI140" i="13"/>
  <c r="CB173" i="17" s="1"/>
  <c r="CI152" i="13"/>
  <c r="CB179" i="17"/>
  <c r="CI164" i="13"/>
  <c r="CB185" i="17" s="1"/>
  <c r="CI176" i="13"/>
  <c r="CB191" i="17" s="1"/>
  <c r="CI188" i="13"/>
  <c r="CB197" i="17" s="1"/>
  <c r="CI200" i="13"/>
  <c r="CB203" i="17" s="1"/>
  <c r="CI212" i="13"/>
  <c r="CB209" i="17" s="1"/>
  <c r="CI224" i="13"/>
  <c r="CB215" i="17" s="1"/>
  <c r="CI236" i="13"/>
  <c r="CB221" i="17" s="1"/>
  <c r="F86" i="16"/>
  <c r="CE8" i="13"/>
  <c r="BX3" i="17" s="1"/>
  <c r="CE20" i="13"/>
  <c r="BX25" i="17" s="1"/>
  <c r="CE32" i="13"/>
  <c r="BX47" i="17" s="1"/>
  <c r="CE44" i="13"/>
  <c r="BX69" i="17" s="1"/>
  <c r="CE56" i="13"/>
  <c r="BX91" i="17" s="1"/>
  <c r="CE68" i="13"/>
  <c r="BX113" i="17" s="1"/>
  <c r="CE80" i="13"/>
  <c r="BX135" i="17"/>
  <c r="CE14" i="13"/>
  <c r="BX14" i="17" s="1"/>
  <c r="CE26" i="13"/>
  <c r="BX36" i="17" s="1"/>
  <c r="CE38" i="13"/>
  <c r="BX58" i="17" s="1"/>
  <c r="CE50" i="13"/>
  <c r="BX80" i="17" s="1"/>
  <c r="CE62" i="13"/>
  <c r="BX102" i="17" s="1"/>
  <c r="CE74" i="13"/>
  <c r="BX124" i="17" s="1"/>
  <c r="CE86" i="13"/>
  <c r="BX146" i="17" s="1"/>
  <c r="CE92" i="13"/>
  <c r="BX149" i="17"/>
  <c r="CE104" i="13"/>
  <c r="BX155" i="17" s="1"/>
  <c r="CE116" i="13"/>
  <c r="BX161" i="17" s="1"/>
  <c r="CE98" i="13"/>
  <c r="BX152" i="17" s="1"/>
  <c r="CE110" i="13"/>
  <c r="BX158" i="17"/>
  <c r="CE122" i="13"/>
  <c r="BX164" i="17" s="1"/>
  <c r="CE134" i="13"/>
  <c r="BX170" i="17" s="1"/>
  <c r="CE146" i="13"/>
  <c r="BX176" i="17" s="1"/>
  <c r="CE158" i="13"/>
  <c r="BX182" i="17"/>
  <c r="CE170" i="13"/>
  <c r="BX188" i="17" s="1"/>
  <c r="CE128" i="13"/>
  <c r="BX167" i="17" s="1"/>
  <c r="CE140" i="13"/>
  <c r="BX173" i="17" s="1"/>
  <c r="CE152" i="13"/>
  <c r="BX179" i="17" s="1"/>
  <c r="CE164" i="13"/>
  <c r="BX185" i="17" s="1"/>
  <c r="CE176" i="13"/>
  <c r="BX191" i="17" s="1"/>
  <c r="CE182" i="13"/>
  <c r="BX194" i="17" s="1"/>
  <c r="CE194" i="13"/>
  <c r="BX200" i="17"/>
  <c r="CE206" i="13"/>
  <c r="BX206" i="17" s="1"/>
  <c r="CE218" i="13"/>
  <c r="BX212" i="17" s="1"/>
  <c r="CE230" i="13"/>
  <c r="BX218" i="17" s="1"/>
  <c r="CE188" i="13"/>
  <c r="BX197" i="17"/>
  <c r="CE200" i="13"/>
  <c r="BX203" i="17" s="1"/>
  <c r="CE212" i="13"/>
  <c r="BX209" i="17" s="1"/>
  <c r="CE224" i="13"/>
  <c r="BX215" i="17" s="1"/>
  <c r="CE236" i="13"/>
  <c r="BX221" i="17"/>
  <c r="F82" i="16"/>
  <c r="CC14" i="13"/>
  <c r="BV14" i="17" s="1"/>
  <c r="CC26" i="13"/>
  <c r="BV36" i="17"/>
  <c r="CC38" i="13"/>
  <c r="BV58" i="17" s="1"/>
  <c r="CC50" i="13"/>
  <c r="BV80" i="17"/>
  <c r="CC62" i="13"/>
  <c r="BV102" i="17" s="1"/>
  <c r="CC74" i="13"/>
  <c r="BV124" i="17"/>
  <c r="CC8" i="13"/>
  <c r="BV3" i="17"/>
  <c r="CC20" i="13"/>
  <c r="BV25" i="17"/>
  <c r="CC32" i="13"/>
  <c r="BV47" i="17"/>
  <c r="CC44" i="13"/>
  <c r="BV69" i="17"/>
  <c r="CC56" i="13"/>
  <c r="BV91" i="17"/>
  <c r="CC68" i="13"/>
  <c r="BV113" i="17"/>
  <c r="CC80" i="13"/>
  <c r="BV135" i="17" s="1"/>
  <c r="CC92" i="13"/>
  <c r="BV149" i="17"/>
  <c r="CC86" i="13"/>
  <c r="BV146" i="17" s="1"/>
  <c r="CC98" i="13"/>
  <c r="BV152" i="17"/>
  <c r="CC110" i="13"/>
  <c r="BV158" i="17" s="1"/>
  <c r="CC104" i="13"/>
  <c r="BV155" i="17"/>
  <c r="CC116" i="13"/>
  <c r="BV161" i="17"/>
  <c r="CC128" i="13"/>
  <c r="BV167" i="17"/>
  <c r="CC140" i="13"/>
  <c r="BV173" i="17"/>
  <c r="CC152" i="13"/>
  <c r="BV179" i="17"/>
  <c r="CC164" i="13"/>
  <c r="BV185" i="17" s="1"/>
  <c r="CC176" i="13"/>
  <c r="BV191" i="17"/>
  <c r="CC122" i="13"/>
  <c r="BV164" i="17"/>
  <c r="CC134" i="13"/>
  <c r="BV170" i="17"/>
  <c r="CC146" i="13"/>
  <c r="BV176" i="17" s="1"/>
  <c r="CC158" i="13"/>
  <c r="BV182" i="17"/>
  <c r="CC170" i="13"/>
  <c r="BV188" i="17"/>
  <c r="CC188" i="13"/>
  <c r="BV197" i="17"/>
  <c r="CC200" i="13"/>
  <c r="BV203" i="17"/>
  <c r="CC212" i="13"/>
  <c r="BV209" i="17"/>
  <c r="CC224" i="13"/>
  <c r="BV215" i="17"/>
  <c r="CC182" i="13"/>
  <c r="BV194" i="17"/>
  <c r="CC194" i="13"/>
  <c r="BV200" i="17" s="1"/>
  <c r="CC206" i="13"/>
  <c r="BV206" i="17"/>
  <c r="CC218" i="13"/>
  <c r="BV212" i="17"/>
  <c r="CC230" i="13"/>
  <c r="BV218" i="17"/>
  <c r="CC236" i="13"/>
  <c r="BV221" i="17"/>
  <c r="F80" i="16"/>
  <c r="CA11" i="3"/>
  <c r="CA24" i="3"/>
  <c r="CA38" i="3"/>
  <c r="CA48" i="3"/>
  <c r="CA60" i="3"/>
  <c r="CA77" i="3"/>
  <c r="CA70" i="3"/>
  <c r="CA27" i="4"/>
  <c r="CA8" i="4"/>
  <c r="CA18" i="4"/>
  <c r="CA43" i="4"/>
  <c r="CA34" i="4"/>
  <c r="CA51" i="4"/>
  <c r="CA59" i="4"/>
  <c r="CA18" i="5"/>
  <c r="CA8" i="5"/>
  <c r="CA34" i="5"/>
  <c r="CA51" i="5"/>
  <c r="CA27" i="5"/>
  <c r="CA43" i="5"/>
  <c r="CA8" i="6"/>
  <c r="CA59" i="5"/>
  <c r="CA27" i="6"/>
  <c r="CA51" i="6"/>
  <c r="CA18" i="6"/>
  <c r="CA43" i="6"/>
  <c r="CA8" i="7"/>
  <c r="CA34" i="6"/>
  <c r="CA59" i="6"/>
  <c r="CA43" i="7"/>
  <c r="CA34" i="7"/>
  <c r="CA18" i="7"/>
  <c r="CA51" i="7"/>
  <c r="CA27" i="8"/>
  <c r="CA59" i="8"/>
  <c r="CA27" i="9"/>
  <c r="CA27" i="7"/>
  <c r="CA18" i="8"/>
  <c r="CA51" i="8"/>
  <c r="CA18" i="9"/>
  <c r="CA34" i="8"/>
  <c r="CA34" i="10"/>
  <c r="CA59" i="7"/>
  <c r="CA43" i="8"/>
  <c r="CA8" i="9"/>
  <c r="CA34" i="9"/>
  <c r="CA59" i="9"/>
  <c r="CA27" i="10"/>
  <c r="CA51" i="9"/>
  <c r="CA34" i="11"/>
  <c r="CA10" i="13"/>
  <c r="CA22" i="13"/>
  <c r="CA34" i="13"/>
  <c r="CA46" i="13"/>
  <c r="CA58" i="13"/>
  <c r="CA70" i="13"/>
  <c r="CA82" i="13"/>
  <c r="CA8" i="8"/>
  <c r="CA59" i="10"/>
  <c r="CA27" i="11"/>
  <c r="CA59" i="11"/>
  <c r="CA13" i="13"/>
  <c r="CA25" i="13"/>
  <c r="CA37" i="13"/>
  <c r="CA49" i="13"/>
  <c r="CA61" i="13"/>
  <c r="CA73" i="13"/>
  <c r="CA43" i="10"/>
  <c r="CA8" i="11"/>
  <c r="CA43" i="9"/>
  <c r="CA18" i="10"/>
  <c r="CA88" i="13"/>
  <c r="CA43" i="11"/>
  <c r="CA7" i="13"/>
  <c r="CA16" i="13"/>
  <c r="CA19" i="13"/>
  <c r="CA18" i="11"/>
  <c r="CA8" i="10"/>
  <c r="CA51" i="10"/>
  <c r="CA51" i="11"/>
  <c r="CA85" i="13"/>
  <c r="CA97" i="13"/>
  <c r="CA28" i="13"/>
  <c r="CA52" i="13"/>
  <c r="CA76" i="13"/>
  <c r="CA103" i="13"/>
  <c r="CA115" i="13"/>
  <c r="CA127" i="13"/>
  <c r="CA139" i="13"/>
  <c r="CA151" i="13"/>
  <c r="CA163" i="13"/>
  <c r="CA175" i="13"/>
  <c r="CA43" i="13"/>
  <c r="CA67" i="13"/>
  <c r="CA91" i="13"/>
  <c r="CA94" i="13"/>
  <c r="CA106" i="13"/>
  <c r="CA40" i="13"/>
  <c r="CA64" i="13"/>
  <c r="CA109" i="13"/>
  <c r="CA31" i="13"/>
  <c r="CA55" i="13"/>
  <c r="CA79" i="13"/>
  <c r="CA100" i="13"/>
  <c r="CA112" i="13"/>
  <c r="CA124" i="13"/>
  <c r="CA136" i="13"/>
  <c r="CA148" i="13"/>
  <c r="CA160" i="13"/>
  <c r="CA172" i="13"/>
  <c r="CA181" i="13"/>
  <c r="CA193" i="13"/>
  <c r="CA205" i="13"/>
  <c r="CA217" i="13"/>
  <c r="CA229" i="13"/>
  <c r="CA16" i="14"/>
  <c r="CA118" i="13"/>
  <c r="CA184" i="13"/>
  <c r="CA196" i="13"/>
  <c r="CA208" i="13"/>
  <c r="CA220" i="13"/>
  <c r="CA232" i="13"/>
  <c r="CA121" i="13"/>
  <c r="CA130" i="13"/>
  <c r="CA133" i="13"/>
  <c r="CA142" i="13"/>
  <c r="CA145" i="13"/>
  <c r="CA154" i="13"/>
  <c r="CA157" i="13"/>
  <c r="CA166" i="13"/>
  <c r="CA169" i="13"/>
  <c r="CA187" i="13"/>
  <c r="CA199" i="13"/>
  <c r="CA211" i="13"/>
  <c r="CA223" i="13"/>
  <c r="CA178" i="13"/>
  <c r="CA190" i="13"/>
  <c r="CA202" i="13"/>
  <c r="CA214" i="13"/>
  <c r="CA226" i="13"/>
  <c r="CA238" i="13"/>
  <c r="CA27" i="14"/>
  <c r="CA38" i="14"/>
  <c r="CA96" i="14"/>
  <c r="CA235" i="13"/>
  <c r="CA85" i="14"/>
  <c r="CA49" i="14"/>
  <c r="CA74" i="14"/>
  <c r="CA63" i="14"/>
  <c r="CA107" i="14"/>
  <c r="CA132" i="14"/>
  <c r="CA157" i="14"/>
  <c r="CA210" i="14"/>
  <c r="CA118" i="14"/>
  <c r="CA146" i="14"/>
  <c r="CA179" i="14"/>
  <c r="CA190" i="14"/>
  <c r="CA243" i="14"/>
  <c r="CA196" i="14"/>
  <c r="CA221" i="14"/>
  <c r="BG11" i="3"/>
  <c r="BG24" i="3"/>
  <c r="BG38" i="3"/>
  <c r="BG48" i="3"/>
  <c r="BG60" i="3"/>
  <c r="BG77" i="3"/>
  <c r="BG70" i="3"/>
  <c r="BG8" i="4"/>
  <c r="BG27" i="4"/>
  <c r="BG18" i="4"/>
  <c r="BG43" i="4"/>
  <c r="BG34" i="4"/>
  <c r="BG59" i="4"/>
  <c r="BG18" i="5"/>
  <c r="BG51" i="4"/>
  <c r="BG8" i="5"/>
  <c r="BG34" i="5"/>
  <c r="BG51" i="5"/>
  <c r="BG43" i="5"/>
  <c r="BG8" i="6"/>
  <c r="BG27" i="5"/>
  <c r="BG59" i="5"/>
  <c r="BG27" i="6"/>
  <c r="BG51" i="6"/>
  <c r="BG43" i="6"/>
  <c r="BG8" i="7"/>
  <c r="BG34" i="6"/>
  <c r="BG18" i="6"/>
  <c r="BG59" i="6"/>
  <c r="BG43" i="7"/>
  <c r="BG34" i="7"/>
  <c r="BG18" i="7"/>
  <c r="BG59" i="7"/>
  <c r="BG27" i="8"/>
  <c r="BG59" i="8"/>
  <c r="BG27" i="9"/>
  <c r="BG18" i="8"/>
  <c r="BG51" i="8"/>
  <c r="BG18" i="9"/>
  <c r="BG51" i="7"/>
  <c r="BG34" i="10"/>
  <c r="BG59" i="9"/>
  <c r="BG27" i="10"/>
  <c r="BG27" i="7"/>
  <c r="BG8" i="8"/>
  <c r="BG43" i="8"/>
  <c r="BG8" i="9"/>
  <c r="BG34" i="9"/>
  <c r="BG43" i="9"/>
  <c r="BG8" i="10"/>
  <c r="BG18" i="10"/>
  <c r="BG34" i="11"/>
  <c r="BG10" i="13"/>
  <c r="BG22" i="13"/>
  <c r="BG34" i="13"/>
  <c r="BG46" i="13"/>
  <c r="BG58" i="13"/>
  <c r="BG70" i="13"/>
  <c r="BG82" i="13"/>
  <c r="BG43" i="10"/>
  <c r="BG59" i="10"/>
  <c r="BG27" i="11"/>
  <c r="BG59" i="11"/>
  <c r="BG11" i="13"/>
  <c r="BB2" i="17" s="1"/>
  <c r="BG13" i="13"/>
  <c r="BG23" i="13"/>
  <c r="BB24" i="17" s="1"/>
  <c r="BG25" i="13"/>
  <c r="BG35" i="13"/>
  <c r="BB46" i="17" s="1"/>
  <c r="BG37" i="13"/>
  <c r="BG47" i="13"/>
  <c r="BB68" i="17" s="1"/>
  <c r="BG49" i="13"/>
  <c r="BG59" i="13"/>
  <c r="BB90" i="17" s="1"/>
  <c r="BG61" i="13"/>
  <c r="BG71" i="13"/>
  <c r="BB112" i="17" s="1"/>
  <c r="BG73" i="13"/>
  <c r="BG8" i="11"/>
  <c r="BG51" i="10"/>
  <c r="BG17" i="13"/>
  <c r="BB13" i="17" s="1"/>
  <c r="BG29" i="13"/>
  <c r="BB35" i="17" s="1"/>
  <c r="BG41" i="13"/>
  <c r="BB57" i="17" s="1"/>
  <c r="BG53" i="13"/>
  <c r="BB79" i="17"/>
  <c r="BG65" i="13"/>
  <c r="BB101" i="17" s="1"/>
  <c r="BG77" i="13"/>
  <c r="BB123" i="17" s="1"/>
  <c r="BG88" i="13"/>
  <c r="BG51" i="9"/>
  <c r="BG51" i="11"/>
  <c r="BG34" i="8"/>
  <c r="BG18" i="11"/>
  <c r="BG43" i="11"/>
  <c r="BG7" i="13"/>
  <c r="BG16" i="13"/>
  <c r="BG19" i="13"/>
  <c r="BG28" i="13"/>
  <c r="BG31" i="13"/>
  <c r="BG40" i="13"/>
  <c r="BG43" i="13"/>
  <c r="BG52" i="13"/>
  <c r="BG55" i="13"/>
  <c r="BG64" i="13"/>
  <c r="BG67" i="13"/>
  <c r="BG76" i="13"/>
  <c r="BG79" i="13"/>
  <c r="BG83" i="13"/>
  <c r="BB134" i="17" s="1"/>
  <c r="BG85" i="13"/>
  <c r="BG95" i="13"/>
  <c r="BB148" i="17" s="1"/>
  <c r="BG97" i="13"/>
  <c r="BG89" i="13"/>
  <c r="BB145" i="17" s="1"/>
  <c r="BG101" i="13"/>
  <c r="BB151" i="17" s="1"/>
  <c r="BG103" i="13"/>
  <c r="BG113" i="13"/>
  <c r="BB157" i="17" s="1"/>
  <c r="BG115" i="13"/>
  <c r="BG125" i="13"/>
  <c r="BB163" i="17" s="1"/>
  <c r="BG127" i="13"/>
  <c r="BG137" i="13"/>
  <c r="BB169" i="17" s="1"/>
  <c r="BG139" i="13"/>
  <c r="BG149" i="13"/>
  <c r="BB175" i="17" s="1"/>
  <c r="BG151" i="13"/>
  <c r="BG161" i="13"/>
  <c r="BB181" i="17" s="1"/>
  <c r="BG163" i="13"/>
  <c r="BG173" i="13"/>
  <c r="BB187" i="17" s="1"/>
  <c r="BG175" i="13"/>
  <c r="BG106" i="13"/>
  <c r="BG118" i="13"/>
  <c r="BG107" i="13"/>
  <c r="BB154" i="17" s="1"/>
  <c r="BG109" i="13"/>
  <c r="BG91" i="13"/>
  <c r="BG94" i="13"/>
  <c r="BG100" i="13"/>
  <c r="BG112" i="13"/>
  <c r="BG124" i="13"/>
  <c r="BG136" i="13"/>
  <c r="BG148" i="13"/>
  <c r="BG160" i="13"/>
  <c r="BG172" i="13"/>
  <c r="BG121" i="13"/>
  <c r="BG130" i="13"/>
  <c r="BG133" i="13"/>
  <c r="BG142" i="13"/>
  <c r="BG145" i="13"/>
  <c r="BG154" i="13"/>
  <c r="BG157" i="13"/>
  <c r="BG166" i="13"/>
  <c r="BG169" i="13"/>
  <c r="BG179" i="13"/>
  <c r="BB190" i="17" s="1"/>
  <c r="BG181" i="13"/>
  <c r="BG191" i="13"/>
  <c r="BB196" i="17" s="1"/>
  <c r="BG193" i="13"/>
  <c r="BG203" i="13"/>
  <c r="BB202" i="17" s="1"/>
  <c r="BG205" i="13"/>
  <c r="BG215" i="13"/>
  <c r="BB208" i="17" s="1"/>
  <c r="BG217" i="13"/>
  <c r="BG227" i="13"/>
  <c r="BB214" i="17" s="1"/>
  <c r="BG229" i="13"/>
  <c r="BG239" i="13"/>
  <c r="BB220" i="17" s="1"/>
  <c r="BG16" i="14"/>
  <c r="BG119" i="13"/>
  <c r="BB160" i="17" s="1"/>
  <c r="BG131" i="13"/>
  <c r="BB166" i="17" s="1"/>
  <c r="BG143" i="13"/>
  <c r="BB172" i="17" s="1"/>
  <c r="BG155" i="13"/>
  <c r="BB178" i="17"/>
  <c r="BG167" i="13"/>
  <c r="BB184" i="17" s="1"/>
  <c r="BG184" i="13"/>
  <c r="BG196" i="13"/>
  <c r="BG208" i="13"/>
  <c r="BG220" i="13"/>
  <c r="BG232" i="13"/>
  <c r="BG185" i="13"/>
  <c r="BB193" i="17" s="1"/>
  <c r="BG187" i="13"/>
  <c r="BG197" i="13"/>
  <c r="BB199" i="17" s="1"/>
  <c r="BG199" i="13"/>
  <c r="BG209" i="13"/>
  <c r="BB205" i="17" s="1"/>
  <c r="BG211" i="13"/>
  <c r="BG221" i="13"/>
  <c r="BB211" i="17" s="1"/>
  <c r="BG223" i="13"/>
  <c r="BG233" i="13"/>
  <c r="BB217" i="17" s="1"/>
  <c r="BG178" i="13"/>
  <c r="BG190" i="13"/>
  <c r="BG202" i="13"/>
  <c r="BG214" i="13"/>
  <c r="BG226" i="13"/>
  <c r="BG238" i="13"/>
  <c r="BG27" i="14"/>
  <c r="BG96" i="14"/>
  <c r="BG85" i="14"/>
  <c r="BG38" i="14"/>
  <c r="BG49" i="14"/>
  <c r="BG74" i="14"/>
  <c r="BG235" i="13"/>
  <c r="BG63" i="14"/>
  <c r="BG107" i="14"/>
  <c r="BG132" i="14"/>
  <c r="BG157" i="14"/>
  <c r="BG210" i="14"/>
  <c r="BG179" i="14"/>
  <c r="BG190" i="14"/>
  <c r="BG243" i="14"/>
  <c r="BG118" i="14"/>
  <c r="BG146" i="14"/>
  <c r="BG196" i="14"/>
  <c r="BG221" i="14"/>
  <c r="AZ11" i="3"/>
  <c r="AZ24" i="3"/>
  <c r="AZ38" i="3"/>
  <c r="AZ48" i="3"/>
  <c r="AZ70" i="3"/>
  <c r="AZ8" i="4"/>
  <c r="AZ60" i="3"/>
  <c r="AZ77" i="3"/>
  <c r="AZ27" i="4"/>
  <c r="AZ18" i="4"/>
  <c r="AZ43" i="4"/>
  <c r="AZ34" i="4"/>
  <c r="AZ51" i="4"/>
  <c r="AZ18" i="5"/>
  <c r="AZ8" i="5"/>
  <c r="AZ59" i="4"/>
  <c r="AZ27" i="5"/>
  <c r="AZ43" i="5"/>
  <c r="AZ8" i="6"/>
  <c r="AZ34" i="5"/>
  <c r="AZ59" i="5"/>
  <c r="AZ51" i="5"/>
  <c r="AZ18" i="6"/>
  <c r="AZ43" i="6"/>
  <c r="AZ27" i="6"/>
  <c r="AZ34" i="6"/>
  <c r="AZ51" i="6"/>
  <c r="AZ34" i="7"/>
  <c r="AZ8" i="7"/>
  <c r="AZ27" i="7"/>
  <c r="AZ59" i="7"/>
  <c r="AZ59" i="6"/>
  <c r="AZ18" i="8"/>
  <c r="AZ51" i="8"/>
  <c r="AZ18" i="9"/>
  <c r="AZ51" i="7"/>
  <c r="AZ8" i="8"/>
  <c r="AZ43" i="8"/>
  <c r="AZ8" i="9"/>
  <c r="AZ43" i="7"/>
  <c r="AZ27" i="8"/>
  <c r="AZ27" i="9"/>
  <c r="AZ59" i="9"/>
  <c r="AZ27" i="10"/>
  <c r="AZ34" i="8"/>
  <c r="AZ51" i="9"/>
  <c r="AZ18" i="10"/>
  <c r="AZ43" i="10"/>
  <c r="AZ59" i="10"/>
  <c r="AZ27" i="11"/>
  <c r="AZ59" i="11"/>
  <c r="AZ11" i="13"/>
  <c r="AV2" i="17" s="1"/>
  <c r="AZ13" i="13"/>
  <c r="AZ23" i="13"/>
  <c r="AV24" i="17" s="1"/>
  <c r="AZ25" i="13"/>
  <c r="AZ35" i="13"/>
  <c r="AV46" i="17" s="1"/>
  <c r="AZ37" i="13"/>
  <c r="AZ47" i="13"/>
  <c r="AV68" i="17" s="1"/>
  <c r="AZ49" i="13"/>
  <c r="AZ59" i="13"/>
  <c r="AV90" i="17" s="1"/>
  <c r="AZ61" i="13"/>
  <c r="AZ71" i="13"/>
  <c r="AV112" i="17" s="1"/>
  <c r="AZ73" i="13"/>
  <c r="AZ83" i="13"/>
  <c r="AV134" i="17" s="1"/>
  <c r="AZ18" i="7"/>
  <c r="AZ59" i="8"/>
  <c r="AZ51" i="10"/>
  <c r="AZ18" i="11"/>
  <c r="AZ51" i="11"/>
  <c r="AZ16" i="13"/>
  <c r="AZ28" i="13"/>
  <c r="AZ40" i="13"/>
  <c r="AZ52" i="13"/>
  <c r="AZ64" i="13"/>
  <c r="AZ76" i="13"/>
  <c r="AZ43" i="9"/>
  <c r="AZ8" i="10"/>
  <c r="AZ8" i="11"/>
  <c r="AZ34" i="11"/>
  <c r="AZ89" i="13"/>
  <c r="AV145" i="17" s="1"/>
  <c r="AZ91" i="13"/>
  <c r="AZ34" i="10"/>
  <c r="AZ34" i="9"/>
  <c r="AZ43" i="11"/>
  <c r="AZ7" i="13"/>
  <c r="AZ19" i="13"/>
  <c r="AZ10" i="13"/>
  <c r="AZ17" i="13"/>
  <c r="AV13" i="17" s="1"/>
  <c r="AZ22" i="13"/>
  <c r="AZ29" i="13"/>
  <c r="AV35" i="17" s="1"/>
  <c r="AZ34" i="13"/>
  <c r="AZ41" i="13"/>
  <c r="AV57" i="17" s="1"/>
  <c r="AZ46" i="13"/>
  <c r="AZ53" i="13"/>
  <c r="AV79" i="17"/>
  <c r="AZ58" i="13"/>
  <c r="AZ65" i="13"/>
  <c r="AV101" i="17" s="1"/>
  <c r="AZ70" i="13"/>
  <c r="AZ77" i="13"/>
  <c r="AV123" i="17" s="1"/>
  <c r="AZ82" i="13"/>
  <c r="AZ88" i="13"/>
  <c r="AZ43" i="13"/>
  <c r="AZ67" i="13"/>
  <c r="AZ106" i="13"/>
  <c r="AZ118" i="13"/>
  <c r="AZ130" i="13"/>
  <c r="AZ142" i="13"/>
  <c r="AZ154" i="13"/>
  <c r="AZ166" i="13"/>
  <c r="AZ107" i="13"/>
  <c r="AV154" i="17" s="1"/>
  <c r="AZ109" i="13"/>
  <c r="AZ31" i="13"/>
  <c r="AZ55" i="13"/>
  <c r="AZ79" i="13"/>
  <c r="AZ94" i="13"/>
  <c r="AZ100" i="13"/>
  <c r="AZ112" i="13"/>
  <c r="AZ85" i="13"/>
  <c r="AZ95" i="13"/>
  <c r="AV148" i="17" s="1"/>
  <c r="AZ97" i="13"/>
  <c r="AZ101" i="13"/>
  <c r="AV151" i="17" s="1"/>
  <c r="AZ103" i="13"/>
  <c r="AZ113" i="13"/>
  <c r="AV157" i="17" s="1"/>
  <c r="AZ115" i="13"/>
  <c r="AZ125" i="13"/>
  <c r="AV163" i="17" s="1"/>
  <c r="AZ127" i="13"/>
  <c r="AZ137" i="13"/>
  <c r="AV169" i="17" s="1"/>
  <c r="AZ139" i="13"/>
  <c r="AZ149" i="13"/>
  <c r="AV175" i="17" s="1"/>
  <c r="AZ151" i="13"/>
  <c r="AZ161" i="13"/>
  <c r="AV181" i="17" s="1"/>
  <c r="AZ163" i="13"/>
  <c r="AZ173" i="13"/>
  <c r="AV187" i="17" s="1"/>
  <c r="AZ175" i="13"/>
  <c r="AZ119" i="13"/>
  <c r="AV160" i="17" s="1"/>
  <c r="AZ124" i="13"/>
  <c r="AZ131" i="13"/>
  <c r="AV166" i="17" s="1"/>
  <c r="AZ136" i="13"/>
  <c r="AZ143" i="13"/>
  <c r="AV172" i="17" s="1"/>
  <c r="AZ148" i="13"/>
  <c r="AZ155" i="13"/>
  <c r="AV178" i="17" s="1"/>
  <c r="AZ160" i="13"/>
  <c r="AZ167" i="13"/>
  <c r="AV184" i="17" s="1"/>
  <c r="AZ172" i="13"/>
  <c r="AZ184" i="13"/>
  <c r="AZ196" i="13"/>
  <c r="AZ208" i="13"/>
  <c r="AZ220" i="13"/>
  <c r="AZ232" i="13"/>
  <c r="AZ185" i="13"/>
  <c r="AV193" i="17" s="1"/>
  <c r="AZ187" i="13"/>
  <c r="AZ197" i="13"/>
  <c r="AV199" i="17" s="1"/>
  <c r="AZ199" i="13"/>
  <c r="AZ209" i="13"/>
  <c r="AV205" i="17" s="1"/>
  <c r="AZ211" i="13"/>
  <c r="AZ221" i="13"/>
  <c r="AV211" i="17" s="1"/>
  <c r="AZ223" i="13"/>
  <c r="AZ233" i="13"/>
  <c r="AV217" i="17" s="1"/>
  <c r="AZ178" i="13"/>
  <c r="AZ190" i="13"/>
  <c r="AZ202" i="13"/>
  <c r="AZ214" i="13"/>
  <c r="AZ226" i="13"/>
  <c r="AZ121" i="13"/>
  <c r="AZ133" i="13"/>
  <c r="AZ145" i="13"/>
  <c r="AZ157" i="13"/>
  <c r="AZ169" i="13"/>
  <c r="AZ179" i="13"/>
  <c r="AV190" i="17" s="1"/>
  <c r="AZ181" i="13"/>
  <c r="AZ191" i="13"/>
  <c r="AV196" i="17" s="1"/>
  <c r="AZ193" i="13"/>
  <c r="AZ203" i="13"/>
  <c r="AV202" i="17" s="1"/>
  <c r="AZ205" i="13"/>
  <c r="AZ215" i="13"/>
  <c r="AV208" i="17" s="1"/>
  <c r="AZ217" i="13"/>
  <c r="AZ227" i="13"/>
  <c r="AV214" i="17" s="1"/>
  <c r="AZ229" i="13"/>
  <c r="AZ239" i="13"/>
  <c r="AV220" i="17" s="1"/>
  <c r="AZ16" i="14"/>
  <c r="AZ85" i="14"/>
  <c r="AZ38" i="14"/>
  <c r="AZ49" i="14"/>
  <c r="AZ74" i="14"/>
  <c r="AZ118" i="14"/>
  <c r="AZ235" i="13"/>
  <c r="AZ63" i="14"/>
  <c r="AZ107" i="14"/>
  <c r="AZ238" i="13"/>
  <c r="AZ27" i="14"/>
  <c r="AZ96" i="14"/>
  <c r="AZ146" i="14"/>
  <c r="AZ179" i="14"/>
  <c r="AZ190" i="14"/>
  <c r="AZ243" i="14"/>
  <c r="AZ157" i="14"/>
  <c r="AZ168" i="14"/>
  <c r="AZ232" i="14"/>
  <c r="AZ132" i="14"/>
  <c r="AZ210" i="14"/>
  <c r="AP11" i="3"/>
  <c r="AP24" i="3"/>
  <c r="AP38" i="3"/>
  <c r="AP60" i="3"/>
  <c r="AP48" i="3"/>
  <c r="AP77" i="3"/>
  <c r="AP70" i="3"/>
  <c r="AP8" i="4"/>
  <c r="AP27" i="4"/>
  <c r="AP18" i="4"/>
  <c r="AP43" i="4"/>
  <c r="AP34" i="4"/>
  <c r="AP27" i="5"/>
  <c r="AP59" i="4"/>
  <c r="AP18" i="5"/>
  <c r="AP51" i="4"/>
  <c r="AP8" i="5"/>
  <c r="AP59" i="5"/>
  <c r="AP51" i="5"/>
  <c r="AP18" i="6"/>
  <c r="AP34" i="5"/>
  <c r="AP43" i="5"/>
  <c r="AP8" i="6"/>
  <c r="AP51" i="6"/>
  <c r="AP27" i="6"/>
  <c r="AP43" i="6"/>
  <c r="AP34" i="6"/>
  <c r="AP18" i="7"/>
  <c r="AP51" i="7"/>
  <c r="AP43" i="7"/>
  <c r="AP59" i="6"/>
  <c r="AP27" i="7"/>
  <c r="AP34" i="8"/>
  <c r="AP34" i="9"/>
  <c r="AP59" i="7"/>
  <c r="AP27" i="8"/>
  <c r="AP59" i="8"/>
  <c r="AP27" i="9"/>
  <c r="AP8" i="8"/>
  <c r="AP18" i="8"/>
  <c r="AP43" i="8"/>
  <c r="AP8" i="9"/>
  <c r="AP43" i="9"/>
  <c r="AP8" i="10"/>
  <c r="AP43" i="10"/>
  <c r="AP34" i="7"/>
  <c r="AP18" i="9"/>
  <c r="AP34" i="10"/>
  <c r="AP51" i="8"/>
  <c r="AP8" i="11"/>
  <c r="AP43" i="11"/>
  <c r="AP7" i="13"/>
  <c r="AP17" i="13"/>
  <c r="AL13" i="17" s="1"/>
  <c r="AP19" i="13"/>
  <c r="AP29" i="13"/>
  <c r="AL35" i="17" s="1"/>
  <c r="AP31" i="13"/>
  <c r="AP41" i="13"/>
  <c r="AL57" i="17" s="1"/>
  <c r="AP43" i="13"/>
  <c r="AP53" i="13"/>
  <c r="AL79" i="17"/>
  <c r="AP55" i="13"/>
  <c r="AP65" i="13"/>
  <c r="AL101" i="17" s="1"/>
  <c r="AP67" i="13"/>
  <c r="AP77" i="13"/>
  <c r="AL123" i="17" s="1"/>
  <c r="AP79" i="13"/>
  <c r="AP18" i="10"/>
  <c r="AP34" i="11"/>
  <c r="AP10" i="13"/>
  <c r="AP22" i="13"/>
  <c r="AP34" i="13"/>
  <c r="AP46" i="13"/>
  <c r="AP58" i="13"/>
  <c r="AP70" i="13"/>
  <c r="AP82" i="13"/>
  <c r="AP8" i="7"/>
  <c r="AP51" i="9"/>
  <c r="AP27" i="10"/>
  <c r="AP51" i="10"/>
  <c r="AP18" i="11"/>
  <c r="AP11" i="13"/>
  <c r="AL2" i="17" s="1"/>
  <c r="AP13" i="13"/>
  <c r="AP16" i="13"/>
  <c r="AP23" i="13"/>
  <c r="AL24" i="17" s="1"/>
  <c r="AP25" i="13"/>
  <c r="AP28" i="13"/>
  <c r="AP35" i="13"/>
  <c r="AL46" i="17" s="1"/>
  <c r="AP37" i="13"/>
  <c r="AP40" i="13"/>
  <c r="AP47" i="13"/>
  <c r="AL68" i="17" s="1"/>
  <c r="AP49" i="13"/>
  <c r="AP52" i="13"/>
  <c r="AP59" i="13"/>
  <c r="AL90" i="17" s="1"/>
  <c r="AP61" i="13"/>
  <c r="AP64" i="13"/>
  <c r="AP71" i="13"/>
  <c r="AL112" i="17" s="1"/>
  <c r="AP73" i="13"/>
  <c r="AP76" i="13"/>
  <c r="AP83" i="13"/>
  <c r="AL134" i="17" s="1"/>
  <c r="AP85" i="13"/>
  <c r="AP95" i="13"/>
  <c r="AL148" i="17" s="1"/>
  <c r="AP97" i="13"/>
  <c r="AP27" i="11"/>
  <c r="AP59" i="11"/>
  <c r="AP59" i="9"/>
  <c r="AP51" i="11"/>
  <c r="AP59" i="10"/>
  <c r="AP94" i="13"/>
  <c r="AP88" i="13"/>
  <c r="AP91" i="13"/>
  <c r="AP100" i="13"/>
  <c r="AP112" i="13"/>
  <c r="AP124" i="13"/>
  <c r="AP136" i="13"/>
  <c r="AP148" i="13"/>
  <c r="AP160" i="13"/>
  <c r="AP172" i="13"/>
  <c r="AP89" i="13"/>
  <c r="AL145" i="17"/>
  <c r="AP101" i="13"/>
  <c r="AL151" i="17" s="1"/>
  <c r="AP103" i="13"/>
  <c r="AP113" i="13"/>
  <c r="AL157" i="17"/>
  <c r="AP115" i="13"/>
  <c r="AP106" i="13"/>
  <c r="AP118" i="13"/>
  <c r="AP107" i="13"/>
  <c r="AL154" i="17" s="1"/>
  <c r="AP109" i="13"/>
  <c r="AP119" i="13"/>
  <c r="AL160" i="17" s="1"/>
  <c r="AP121" i="13"/>
  <c r="AP131" i="13"/>
  <c r="AL166" i="17" s="1"/>
  <c r="AP133" i="13"/>
  <c r="AP143" i="13"/>
  <c r="AL172" i="17" s="1"/>
  <c r="AP145" i="13"/>
  <c r="AP155" i="13"/>
  <c r="AL178" i="17" s="1"/>
  <c r="AP157" i="13"/>
  <c r="AP167" i="13"/>
  <c r="AL184" i="17" s="1"/>
  <c r="AP169" i="13"/>
  <c r="AP178" i="13"/>
  <c r="AP190" i="13"/>
  <c r="AP202" i="13"/>
  <c r="AP214" i="13"/>
  <c r="AP226" i="13"/>
  <c r="AP238" i="13"/>
  <c r="AP27" i="14"/>
  <c r="AP125" i="13"/>
  <c r="AL163" i="17" s="1"/>
  <c r="AP127" i="13"/>
  <c r="AP130" i="13"/>
  <c r="AP137" i="13"/>
  <c r="AL169" i="17" s="1"/>
  <c r="AP139" i="13"/>
  <c r="AP142" i="13"/>
  <c r="AP149" i="13"/>
  <c r="AL175" i="17" s="1"/>
  <c r="AP151" i="13"/>
  <c r="AP154" i="13"/>
  <c r="AP161" i="13"/>
  <c r="AL181" i="17" s="1"/>
  <c r="AP163" i="13"/>
  <c r="AP166" i="13"/>
  <c r="AP173" i="13"/>
  <c r="AL187" i="17" s="1"/>
  <c r="AP175" i="13"/>
  <c r="AP179" i="13"/>
  <c r="AL190" i="17" s="1"/>
  <c r="AP181" i="13"/>
  <c r="AP191" i="13"/>
  <c r="AL196" i="17" s="1"/>
  <c r="AP193" i="13"/>
  <c r="AP203" i="13"/>
  <c r="AL202" i="17" s="1"/>
  <c r="AP205" i="13"/>
  <c r="AP215" i="13"/>
  <c r="AL208" i="17" s="1"/>
  <c r="AP217" i="13"/>
  <c r="AP227" i="13"/>
  <c r="AL214" i="17" s="1"/>
  <c r="AP229" i="13"/>
  <c r="AP184" i="13"/>
  <c r="AP196" i="13"/>
  <c r="AP208" i="13"/>
  <c r="AP220" i="13"/>
  <c r="AP232" i="13"/>
  <c r="AP185" i="13"/>
  <c r="AL193" i="17" s="1"/>
  <c r="AP187" i="13"/>
  <c r="AP197" i="13"/>
  <c r="AL199" i="17" s="1"/>
  <c r="AP199" i="13"/>
  <c r="AP209" i="13"/>
  <c r="AL205" i="17" s="1"/>
  <c r="AP211" i="13"/>
  <c r="AP221" i="13"/>
  <c r="AL211" i="17" s="1"/>
  <c r="AP223" i="13"/>
  <c r="AP233" i="13"/>
  <c r="AL217" i="17" s="1"/>
  <c r="AP235" i="13"/>
  <c r="AP38" i="14"/>
  <c r="AP239" i="13"/>
  <c r="AL220" i="17" s="1"/>
  <c r="AP16" i="14"/>
  <c r="AP63" i="14"/>
  <c r="AP107" i="14"/>
  <c r="AP96" i="14"/>
  <c r="AP146" i="14"/>
  <c r="AP85" i="14"/>
  <c r="AP49" i="14"/>
  <c r="AP74" i="14"/>
  <c r="AP118" i="14"/>
  <c r="AP132" i="14"/>
  <c r="AP196" i="14"/>
  <c r="AP221" i="14"/>
  <c r="AP210" i="14"/>
  <c r="AP168" i="14"/>
  <c r="AP232" i="14"/>
  <c r="AH11" i="3"/>
  <c r="AH24" i="3"/>
  <c r="AH38" i="3"/>
  <c r="AH60" i="3"/>
  <c r="AH48" i="3"/>
  <c r="AH77" i="3"/>
  <c r="AH70" i="3"/>
  <c r="AH8" i="4"/>
  <c r="AH27" i="4"/>
  <c r="AH18" i="4"/>
  <c r="AH43" i="4"/>
  <c r="AH34" i="4"/>
  <c r="AH59" i="4"/>
  <c r="AH27" i="5"/>
  <c r="AH18" i="5"/>
  <c r="AH51" i="4"/>
  <c r="AH8" i="5"/>
  <c r="AH59" i="5"/>
  <c r="AH51" i="5"/>
  <c r="AH18" i="6"/>
  <c r="AH34" i="5"/>
  <c r="AH43" i="5"/>
  <c r="AH8" i="6"/>
  <c r="AH51" i="6"/>
  <c r="AH27" i="6"/>
  <c r="AH43" i="6"/>
  <c r="AH34" i="6"/>
  <c r="AH18" i="7"/>
  <c r="AH51" i="7"/>
  <c r="AH43" i="7"/>
  <c r="AH59" i="6"/>
  <c r="AH27" i="7"/>
  <c r="AH34" i="7"/>
  <c r="AH34" i="8"/>
  <c r="AH34" i="9"/>
  <c r="AH59" i="7"/>
  <c r="AH27" i="8"/>
  <c r="AH59" i="8"/>
  <c r="AH27" i="9"/>
  <c r="AH8" i="7"/>
  <c r="AH8" i="8"/>
  <c r="AH43" i="8"/>
  <c r="AH8" i="9"/>
  <c r="AH43" i="9"/>
  <c r="AH8" i="10"/>
  <c r="AH43" i="10"/>
  <c r="AH18" i="9"/>
  <c r="AH34" i="10"/>
  <c r="AH51" i="8"/>
  <c r="AH8" i="11"/>
  <c r="AH43" i="11"/>
  <c r="AH7" i="13"/>
  <c r="AH17" i="13"/>
  <c r="AE13" i="17" s="1"/>
  <c r="AH19" i="13"/>
  <c r="AH29" i="13"/>
  <c r="AE35" i="17" s="1"/>
  <c r="AH31" i="13"/>
  <c r="AH41" i="13"/>
  <c r="AE57" i="17" s="1"/>
  <c r="AH43" i="13"/>
  <c r="AH53" i="13"/>
  <c r="AE79" i="17" s="1"/>
  <c r="AH55" i="13"/>
  <c r="AH65" i="13"/>
  <c r="AE101" i="17" s="1"/>
  <c r="AH67" i="13"/>
  <c r="AH77" i="13"/>
  <c r="AE123" i="17" s="1"/>
  <c r="AH79" i="13"/>
  <c r="AH18" i="10"/>
  <c r="AH34" i="11"/>
  <c r="AH10" i="13"/>
  <c r="AH22" i="13"/>
  <c r="AH34" i="13"/>
  <c r="AH46" i="13"/>
  <c r="AH58" i="13"/>
  <c r="AH70" i="13"/>
  <c r="AH82" i="13"/>
  <c r="AH51" i="9"/>
  <c r="AH27" i="10"/>
  <c r="AH51" i="10"/>
  <c r="AH18" i="11"/>
  <c r="AH11" i="13"/>
  <c r="AE2" i="17" s="1"/>
  <c r="AH13" i="13"/>
  <c r="AH16" i="13"/>
  <c r="AH23" i="13"/>
  <c r="AE24" i="17" s="1"/>
  <c r="AH25" i="13"/>
  <c r="AH28" i="13"/>
  <c r="AH35" i="13"/>
  <c r="AE46" i="17" s="1"/>
  <c r="AH37" i="13"/>
  <c r="AH40" i="13"/>
  <c r="AH47" i="13"/>
  <c r="AE68" i="17" s="1"/>
  <c r="AH49" i="13"/>
  <c r="AH52" i="13"/>
  <c r="AH59" i="13"/>
  <c r="AE90" i="17" s="1"/>
  <c r="AH61" i="13"/>
  <c r="AH64" i="13"/>
  <c r="AH71" i="13"/>
  <c r="AE112" i="17" s="1"/>
  <c r="AH73" i="13"/>
  <c r="AH76" i="13"/>
  <c r="AH83" i="13"/>
  <c r="AE134" i="17" s="1"/>
  <c r="AH85" i="13"/>
  <c r="AH95" i="13"/>
  <c r="AE148" i="17" s="1"/>
  <c r="AH97" i="13"/>
  <c r="AH59" i="10"/>
  <c r="AH27" i="11"/>
  <c r="AH59" i="11"/>
  <c r="AH51" i="11"/>
  <c r="AH18" i="8"/>
  <c r="AH59" i="9"/>
  <c r="AH94" i="13"/>
  <c r="AH88" i="13"/>
  <c r="AH91" i="13"/>
  <c r="AH100" i="13"/>
  <c r="AH112" i="13"/>
  <c r="AH124" i="13"/>
  <c r="AH136" i="13"/>
  <c r="AH148" i="13"/>
  <c r="AH160" i="13"/>
  <c r="AH172" i="13"/>
  <c r="AH89" i="13"/>
  <c r="AE145" i="17" s="1"/>
  <c r="AH101" i="13"/>
  <c r="AE151" i="17" s="1"/>
  <c r="AH103" i="13"/>
  <c r="AH113" i="13"/>
  <c r="AE157" i="17" s="1"/>
  <c r="AH115" i="13"/>
  <c r="AH106" i="13"/>
  <c r="AH118" i="13"/>
  <c r="AH107" i="13"/>
  <c r="AE154" i="17" s="1"/>
  <c r="AH109" i="13"/>
  <c r="AH119" i="13"/>
  <c r="AE160" i="17" s="1"/>
  <c r="AH121" i="13"/>
  <c r="AH131" i="13"/>
  <c r="AE166" i="17" s="1"/>
  <c r="AH133" i="13"/>
  <c r="AH143" i="13"/>
  <c r="AE172" i="17" s="1"/>
  <c r="AH145" i="13"/>
  <c r="AH155" i="13"/>
  <c r="AE178" i="17" s="1"/>
  <c r="AH157" i="13"/>
  <c r="AH167" i="13"/>
  <c r="AE184" i="17" s="1"/>
  <c r="AH169" i="13"/>
  <c r="AH178" i="13"/>
  <c r="AH190" i="13"/>
  <c r="AH202" i="13"/>
  <c r="AH214" i="13"/>
  <c r="AH226" i="13"/>
  <c r="AH238" i="13"/>
  <c r="AH27" i="14"/>
  <c r="AH125" i="13"/>
  <c r="AE163" i="17" s="1"/>
  <c r="AH127" i="13"/>
  <c r="AH130" i="13"/>
  <c r="AH137" i="13"/>
  <c r="AE169" i="17" s="1"/>
  <c r="AH139" i="13"/>
  <c r="AH142" i="13"/>
  <c r="AH149" i="13"/>
  <c r="AE175" i="17" s="1"/>
  <c r="AH151" i="13"/>
  <c r="AH154" i="13"/>
  <c r="AH161" i="13"/>
  <c r="AE181" i="17" s="1"/>
  <c r="AH163" i="13"/>
  <c r="AH166" i="13"/>
  <c r="AH173" i="13"/>
  <c r="AE187" i="17" s="1"/>
  <c r="AH175" i="13"/>
  <c r="AH179" i="13"/>
  <c r="AE190" i="17" s="1"/>
  <c r="AH181" i="13"/>
  <c r="AH191" i="13"/>
  <c r="AE196" i="17" s="1"/>
  <c r="AH193" i="13"/>
  <c r="AH203" i="13"/>
  <c r="AE202" i="17" s="1"/>
  <c r="AH205" i="13"/>
  <c r="AH215" i="13"/>
  <c r="AE208" i="17" s="1"/>
  <c r="AH217" i="13"/>
  <c r="AH227" i="13"/>
  <c r="AE214" i="17" s="1"/>
  <c r="AH229" i="13"/>
  <c r="AH184" i="13"/>
  <c r="AH196" i="13"/>
  <c r="AH208" i="13"/>
  <c r="AH220" i="13"/>
  <c r="AH232" i="13"/>
  <c r="AH185" i="13"/>
  <c r="AE193" i="17" s="1"/>
  <c r="AH187" i="13"/>
  <c r="AH197" i="13"/>
  <c r="AE199" i="17" s="1"/>
  <c r="AH199" i="13"/>
  <c r="AH209" i="13"/>
  <c r="AE205" i="17" s="1"/>
  <c r="AH211" i="13"/>
  <c r="AH221" i="13"/>
  <c r="AE211" i="17" s="1"/>
  <c r="AH223" i="13"/>
  <c r="AH233" i="13"/>
  <c r="AE217" i="17" s="1"/>
  <c r="AH235" i="13"/>
  <c r="AH38" i="14"/>
  <c r="AH239" i="13"/>
  <c r="AE220" i="17" s="1"/>
  <c r="AH16" i="14"/>
  <c r="AH63" i="14"/>
  <c r="AH107" i="14"/>
  <c r="AH96" i="14"/>
  <c r="AH146" i="14"/>
  <c r="AH85" i="14"/>
  <c r="AH49" i="14"/>
  <c r="AH74" i="14"/>
  <c r="AH118" i="14"/>
  <c r="AH132" i="14"/>
  <c r="AH196" i="14"/>
  <c r="AH221" i="14"/>
  <c r="AH210" i="14"/>
  <c r="AH168" i="14"/>
  <c r="AH232" i="14"/>
  <c r="S8" i="13"/>
  <c r="Q3" i="17" s="1"/>
  <c r="S20" i="13"/>
  <c r="Q25" i="17" s="1"/>
  <c r="S32" i="13"/>
  <c r="Q47" i="17" s="1"/>
  <c r="S44" i="13"/>
  <c r="Q69" i="17" s="1"/>
  <c r="S56" i="13"/>
  <c r="Q91" i="17" s="1"/>
  <c r="S68" i="13"/>
  <c r="Q113" i="17"/>
  <c r="S80" i="13"/>
  <c r="Q135" i="17" s="1"/>
  <c r="S14" i="13"/>
  <c r="Q14" i="17" s="1"/>
  <c r="S26" i="13"/>
  <c r="Q36" i="17" s="1"/>
  <c r="S38" i="13"/>
  <c r="Q58" i="17" s="1"/>
  <c r="S50" i="13"/>
  <c r="Q80" i="17" s="1"/>
  <c r="S62" i="13"/>
  <c r="Q102" i="17"/>
  <c r="S74" i="13"/>
  <c r="Q124" i="17" s="1"/>
  <c r="S86" i="13"/>
  <c r="Q146" i="17" s="1"/>
  <c r="S92" i="13"/>
  <c r="Q149" i="17" s="1"/>
  <c r="S98" i="13"/>
  <c r="Q152" i="17" s="1"/>
  <c r="S104" i="13"/>
  <c r="Q155" i="17" s="1"/>
  <c r="S116" i="13"/>
  <c r="Q161" i="17" s="1"/>
  <c r="S110" i="13"/>
  <c r="Q158" i="17" s="1"/>
  <c r="S122" i="13"/>
  <c r="Q164" i="17"/>
  <c r="S134" i="13"/>
  <c r="Q170" i="17" s="1"/>
  <c r="S146" i="13"/>
  <c r="Q176" i="17"/>
  <c r="S158" i="13"/>
  <c r="Q182" i="17" s="1"/>
  <c r="S170" i="13"/>
  <c r="Q188" i="17"/>
  <c r="S128" i="13"/>
  <c r="Q167" i="17" s="1"/>
  <c r="S140" i="13"/>
  <c r="Q173" i="17" s="1"/>
  <c r="S152" i="13"/>
  <c r="Q179" i="17" s="1"/>
  <c r="S164" i="13"/>
  <c r="Q185" i="17"/>
  <c r="S176" i="13"/>
  <c r="Q191" i="17" s="1"/>
  <c r="S182" i="13"/>
  <c r="Q194" i="17"/>
  <c r="S194" i="13"/>
  <c r="Q200" i="17" s="1"/>
  <c r="S206" i="13"/>
  <c r="Q206" i="17"/>
  <c r="S218" i="13"/>
  <c r="Q212" i="17" s="1"/>
  <c r="S230" i="13"/>
  <c r="Q218" i="17" s="1"/>
  <c r="S188" i="13"/>
  <c r="Q197" i="17" s="1"/>
  <c r="S200" i="13"/>
  <c r="Q203" i="17"/>
  <c r="S212" i="13"/>
  <c r="Q209" i="17" s="1"/>
  <c r="S224" i="13"/>
  <c r="Q215" i="17"/>
  <c r="S236" i="13"/>
  <c r="Q221" i="17" s="1"/>
  <c r="F23" i="16"/>
  <c r="O11" i="3"/>
  <c r="O24" i="3"/>
  <c r="O38" i="3"/>
  <c r="O48" i="3"/>
  <c r="O60" i="3"/>
  <c r="O77" i="3"/>
  <c r="O70" i="3"/>
  <c r="O27" i="4"/>
  <c r="O8" i="4"/>
  <c r="O18" i="4"/>
  <c r="O43" i="4"/>
  <c r="O34" i="4"/>
  <c r="O59" i="4"/>
  <c r="O51" i="4"/>
  <c r="O18" i="5"/>
  <c r="O8" i="5"/>
  <c r="O34" i="5"/>
  <c r="O51" i="5"/>
  <c r="O27" i="5"/>
  <c r="O43" i="5"/>
  <c r="O8" i="6"/>
  <c r="O59" i="5"/>
  <c r="O27" i="6"/>
  <c r="O51" i="6"/>
  <c r="O18" i="6"/>
  <c r="O43" i="6"/>
  <c r="O8" i="7"/>
  <c r="O34" i="6"/>
  <c r="O59" i="6"/>
  <c r="O43" i="7"/>
  <c r="O34" i="7"/>
  <c r="O18" i="7"/>
  <c r="O51" i="7"/>
  <c r="O27" i="8"/>
  <c r="O59" i="8"/>
  <c r="O27" i="9"/>
  <c r="O27" i="7"/>
  <c r="O18" i="8"/>
  <c r="O51" i="8"/>
  <c r="O18" i="9"/>
  <c r="O34" i="8"/>
  <c r="O34" i="10"/>
  <c r="O59" i="7"/>
  <c r="O43" i="8"/>
  <c r="O8" i="9"/>
  <c r="O34" i="9"/>
  <c r="O59" i="9"/>
  <c r="O27" i="10"/>
  <c r="O51" i="9"/>
  <c r="O34" i="11"/>
  <c r="O10" i="13"/>
  <c r="O22" i="13"/>
  <c r="O34" i="13"/>
  <c r="O46" i="13"/>
  <c r="O58" i="13"/>
  <c r="O70" i="13"/>
  <c r="O82" i="13"/>
  <c r="O8" i="8"/>
  <c r="O59" i="10"/>
  <c r="O27" i="11"/>
  <c r="O59" i="11"/>
  <c r="O11" i="13"/>
  <c r="M2" i="17" s="1"/>
  <c r="AA11" i="13"/>
  <c r="O13" i="13"/>
  <c r="O23" i="13"/>
  <c r="M24" i="17" s="1"/>
  <c r="AA23" i="13"/>
  <c r="O25" i="13"/>
  <c r="O35" i="13"/>
  <c r="M46" i="17" s="1"/>
  <c r="AA35" i="13"/>
  <c r="O37" i="13"/>
  <c r="O47" i="13"/>
  <c r="M68" i="17" s="1"/>
  <c r="AA47" i="13"/>
  <c r="O49" i="13"/>
  <c r="O59" i="13"/>
  <c r="M90" i="17" s="1"/>
  <c r="AA59" i="13"/>
  <c r="O61" i="13"/>
  <c r="O71" i="13"/>
  <c r="M112" i="17" s="1"/>
  <c r="AA71" i="13"/>
  <c r="O73" i="13"/>
  <c r="O83" i="13"/>
  <c r="M134" i="17" s="1"/>
  <c r="AA83" i="13"/>
  <c r="O43" i="10"/>
  <c r="O8" i="11"/>
  <c r="O43" i="9"/>
  <c r="O18" i="10"/>
  <c r="AA17" i="13"/>
  <c r="AA29" i="13"/>
  <c r="AA41" i="13"/>
  <c r="AA53" i="13"/>
  <c r="AA65" i="13"/>
  <c r="AA77" i="13"/>
  <c r="O88" i="13"/>
  <c r="O43" i="11"/>
  <c r="O7" i="13"/>
  <c r="O16" i="13"/>
  <c r="O19" i="13"/>
  <c r="O18" i="11"/>
  <c r="O17" i="13"/>
  <c r="M13" i="17" s="1"/>
  <c r="O8" i="10"/>
  <c r="O51" i="10"/>
  <c r="O51" i="11"/>
  <c r="O85" i="13"/>
  <c r="O95" i="13"/>
  <c r="M148" i="17" s="1"/>
  <c r="AA95" i="13"/>
  <c r="O97" i="13"/>
  <c r="O28" i="13"/>
  <c r="O52" i="13"/>
  <c r="O76" i="13"/>
  <c r="AA89" i="13"/>
  <c r="O101" i="13"/>
  <c r="M151" i="17" s="1"/>
  <c r="AA101" i="13"/>
  <c r="O103" i="13"/>
  <c r="O113" i="13"/>
  <c r="M157" i="17" s="1"/>
  <c r="AA113" i="13"/>
  <c r="O115" i="13"/>
  <c r="O125" i="13"/>
  <c r="M163" i="17" s="1"/>
  <c r="AA125" i="13"/>
  <c r="O127" i="13"/>
  <c r="O137" i="13"/>
  <c r="M169" i="17" s="1"/>
  <c r="AA137" i="13"/>
  <c r="O139" i="13"/>
  <c r="O149" i="13"/>
  <c r="M175" i="17" s="1"/>
  <c r="AA149" i="13"/>
  <c r="O151" i="13"/>
  <c r="O161" i="13"/>
  <c r="M181" i="17" s="1"/>
  <c r="AA161" i="13"/>
  <c r="O163" i="13"/>
  <c r="O173" i="13"/>
  <c r="M187" i="17" s="1"/>
  <c r="AA173" i="13"/>
  <c r="O175" i="13"/>
  <c r="O29" i="13"/>
  <c r="M35" i="17" s="1"/>
  <c r="O43" i="13"/>
  <c r="O53" i="13"/>
  <c r="M79" i="17" s="1"/>
  <c r="O67" i="13"/>
  <c r="O77" i="13"/>
  <c r="M123" i="17" s="1"/>
  <c r="O91" i="13"/>
  <c r="O94" i="13"/>
  <c r="O106" i="13"/>
  <c r="O118" i="13"/>
  <c r="O40" i="13"/>
  <c r="O64" i="13"/>
  <c r="O89" i="13"/>
  <c r="M145" i="17" s="1"/>
  <c r="O107" i="13"/>
  <c r="M154" i="17" s="1"/>
  <c r="AA107" i="13"/>
  <c r="O109" i="13"/>
  <c r="O119" i="13"/>
  <c r="M160" i="17" s="1"/>
  <c r="AA119" i="13"/>
  <c r="O31" i="13"/>
  <c r="O41" i="13"/>
  <c r="M57" i="17" s="1"/>
  <c r="O55" i="13"/>
  <c r="O65" i="13"/>
  <c r="M101" i="17" s="1"/>
  <c r="O79" i="13"/>
  <c r="O100" i="13"/>
  <c r="O112" i="13"/>
  <c r="O124" i="13"/>
  <c r="O136" i="13"/>
  <c r="O148" i="13"/>
  <c r="O160" i="13"/>
  <c r="O172" i="13"/>
  <c r="O179" i="13"/>
  <c r="M190" i="17" s="1"/>
  <c r="AA179" i="13"/>
  <c r="O181" i="13"/>
  <c r="O191" i="13"/>
  <c r="M196" i="17" s="1"/>
  <c r="AA191" i="13"/>
  <c r="O193" i="13"/>
  <c r="O203" i="13"/>
  <c r="M202" i="17" s="1"/>
  <c r="AA203" i="13"/>
  <c r="O205" i="13"/>
  <c r="O215" i="13"/>
  <c r="M208" i="17" s="1"/>
  <c r="AA215" i="13"/>
  <c r="O217" i="13"/>
  <c r="O227" i="13"/>
  <c r="M214" i="17" s="1"/>
  <c r="AA227" i="13"/>
  <c r="O229" i="13"/>
  <c r="O239" i="13"/>
  <c r="M220" i="17" s="1"/>
  <c r="AA239" i="13"/>
  <c r="O16" i="14"/>
  <c r="AA131" i="13"/>
  <c r="AA143" i="13"/>
  <c r="AA155" i="13"/>
  <c r="AA167" i="13"/>
  <c r="O184" i="13"/>
  <c r="O196" i="13"/>
  <c r="O208" i="13"/>
  <c r="O220" i="13"/>
  <c r="O232" i="13"/>
  <c r="O121" i="13"/>
  <c r="O130" i="13"/>
  <c r="O133" i="13"/>
  <c r="O142" i="13"/>
  <c r="O145" i="13"/>
  <c r="O154" i="13"/>
  <c r="O157" i="13"/>
  <c r="O166" i="13"/>
  <c r="O169" i="13"/>
  <c r="O185" i="13"/>
  <c r="M193" i="17" s="1"/>
  <c r="AA185" i="13"/>
  <c r="O187" i="13"/>
  <c r="O197" i="13"/>
  <c r="M199" i="17" s="1"/>
  <c r="AA197" i="13"/>
  <c r="O199" i="13"/>
  <c r="O209" i="13"/>
  <c r="M205" i="17" s="1"/>
  <c r="AA209" i="13"/>
  <c r="O211" i="13"/>
  <c r="O221" i="13"/>
  <c r="M211" i="17" s="1"/>
  <c r="AA221" i="13"/>
  <c r="O223" i="13"/>
  <c r="O233" i="13"/>
  <c r="M217" i="17" s="1"/>
  <c r="AA233" i="13"/>
  <c r="O131" i="13"/>
  <c r="M166" i="17" s="1"/>
  <c r="O143" i="13"/>
  <c r="M172" i="17" s="1"/>
  <c r="O155" i="13"/>
  <c r="M178" i="17" s="1"/>
  <c r="O167" i="13"/>
  <c r="M184" i="17" s="1"/>
  <c r="O178" i="13"/>
  <c r="O190" i="13"/>
  <c r="O202" i="13"/>
  <c r="O214" i="13"/>
  <c r="O226" i="13"/>
  <c r="O238" i="13"/>
  <c r="O27" i="14"/>
  <c r="O38" i="14"/>
  <c r="O96" i="14"/>
  <c r="O235" i="13"/>
  <c r="O85" i="14"/>
  <c r="O49" i="14"/>
  <c r="O74" i="14"/>
  <c r="O63" i="14"/>
  <c r="O107" i="14"/>
  <c r="O132" i="14"/>
  <c r="O157" i="14"/>
  <c r="O210" i="14"/>
  <c r="O118" i="14"/>
  <c r="O146" i="14"/>
  <c r="O179" i="14"/>
  <c r="O190" i="14"/>
  <c r="O243" i="14"/>
  <c r="O196" i="14"/>
  <c r="O221" i="14"/>
  <c r="G11" i="3"/>
  <c r="G24" i="3"/>
  <c r="G38" i="3"/>
  <c r="G48" i="3"/>
  <c r="G60" i="3"/>
  <c r="G77" i="3"/>
  <c r="G70" i="3"/>
  <c r="G27" i="4"/>
  <c r="G8" i="4"/>
  <c r="G18" i="4"/>
  <c r="G34" i="4"/>
  <c r="G43" i="4"/>
  <c r="G59" i="4"/>
  <c r="G51" i="4"/>
  <c r="G18" i="5"/>
  <c r="G8" i="5"/>
  <c r="G34" i="5"/>
  <c r="G51" i="5"/>
  <c r="G27" i="5"/>
  <c r="G43" i="5"/>
  <c r="G8" i="6"/>
  <c r="G59" i="5"/>
  <c r="G27" i="6"/>
  <c r="G51" i="6"/>
  <c r="G18" i="6"/>
  <c r="G43" i="6"/>
  <c r="G8" i="7"/>
  <c r="G34" i="6"/>
  <c r="G59" i="6"/>
  <c r="G43" i="7"/>
  <c r="G34" i="7"/>
  <c r="G18" i="7"/>
  <c r="G51" i="7"/>
  <c r="G27" i="8"/>
  <c r="G59" i="8"/>
  <c r="G27" i="9"/>
  <c r="G18" i="8"/>
  <c r="G51" i="8"/>
  <c r="G18" i="9"/>
  <c r="G27" i="7"/>
  <c r="G8" i="8"/>
  <c r="G34" i="8"/>
  <c r="G34" i="10"/>
  <c r="G43" i="8"/>
  <c r="G8" i="9"/>
  <c r="G34" i="9"/>
  <c r="G59" i="9"/>
  <c r="G27" i="10"/>
  <c r="G59" i="7"/>
  <c r="G51" i="9"/>
  <c r="G34" i="11"/>
  <c r="G10" i="13"/>
  <c r="G22" i="13"/>
  <c r="G34" i="13"/>
  <c r="G46" i="13"/>
  <c r="G58" i="13"/>
  <c r="G70" i="13"/>
  <c r="G82" i="13"/>
  <c r="G59" i="10"/>
  <c r="G27" i="11"/>
  <c r="G59" i="11"/>
  <c r="G11" i="13"/>
  <c r="F2" i="17" s="1"/>
  <c r="G13" i="13"/>
  <c r="G23" i="13"/>
  <c r="F24" i="17" s="1"/>
  <c r="G25" i="13"/>
  <c r="G35" i="13"/>
  <c r="F46" i="17" s="1"/>
  <c r="G37" i="13"/>
  <c r="G47" i="13"/>
  <c r="F68" i="17" s="1"/>
  <c r="G49" i="13"/>
  <c r="G59" i="13"/>
  <c r="F90" i="17" s="1"/>
  <c r="G61" i="13"/>
  <c r="G71" i="13"/>
  <c r="F112" i="17" s="1"/>
  <c r="G73" i="13"/>
  <c r="G83" i="13"/>
  <c r="F134" i="17" s="1"/>
  <c r="G43" i="10"/>
  <c r="G8" i="11"/>
  <c r="G8" i="10"/>
  <c r="G18" i="11"/>
  <c r="G88" i="13"/>
  <c r="G43" i="9"/>
  <c r="G18" i="10"/>
  <c r="G51" i="10"/>
  <c r="G43" i="11"/>
  <c r="G7" i="13"/>
  <c r="G16" i="13"/>
  <c r="G19" i="13"/>
  <c r="G17" i="13"/>
  <c r="F13" i="17" s="1"/>
  <c r="G51" i="11"/>
  <c r="G85" i="13"/>
  <c r="G95" i="13"/>
  <c r="F148" i="17" s="1"/>
  <c r="G97" i="13"/>
  <c r="G40" i="13"/>
  <c r="G64" i="13"/>
  <c r="G101" i="13"/>
  <c r="F151" i="17" s="1"/>
  <c r="G103" i="13"/>
  <c r="G113" i="13"/>
  <c r="F157" i="17" s="1"/>
  <c r="G115" i="13"/>
  <c r="G125" i="13"/>
  <c r="F163" i="17" s="1"/>
  <c r="G127" i="13"/>
  <c r="G137" i="13"/>
  <c r="F169" i="17" s="1"/>
  <c r="G139" i="13"/>
  <c r="G149" i="13"/>
  <c r="F175" i="17" s="1"/>
  <c r="G151" i="13"/>
  <c r="G161" i="13"/>
  <c r="F181" i="17" s="1"/>
  <c r="G163" i="13"/>
  <c r="G173" i="13"/>
  <c r="F187" i="17" s="1"/>
  <c r="G175" i="13"/>
  <c r="G31" i="13"/>
  <c r="G41" i="13"/>
  <c r="F57" i="17" s="1"/>
  <c r="G55" i="13"/>
  <c r="G65" i="13"/>
  <c r="F101" i="17" s="1"/>
  <c r="G79" i="13"/>
  <c r="G91" i="13"/>
  <c r="G94" i="13"/>
  <c r="G106" i="13"/>
  <c r="G118" i="13"/>
  <c r="G28" i="13"/>
  <c r="G52" i="13"/>
  <c r="G76" i="13"/>
  <c r="G89" i="13"/>
  <c r="F145" i="17" s="1"/>
  <c r="G107" i="13"/>
  <c r="F154" i="17" s="1"/>
  <c r="G109" i="13"/>
  <c r="G119" i="13"/>
  <c r="F160" i="17" s="1"/>
  <c r="G29" i="13"/>
  <c r="F35" i="17" s="1"/>
  <c r="G43" i="13"/>
  <c r="G53" i="13"/>
  <c r="F79" i="17" s="1"/>
  <c r="G67" i="13"/>
  <c r="G77" i="13"/>
  <c r="F123" i="17" s="1"/>
  <c r="G100" i="13"/>
  <c r="G112" i="13"/>
  <c r="G124" i="13"/>
  <c r="G136" i="13"/>
  <c r="G148" i="13"/>
  <c r="G160" i="13"/>
  <c r="G172" i="13"/>
  <c r="G179" i="13"/>
  <c r="F190" i="17" s="1"/>
  <c r="G181" i="13"/>
  <c r="G191" i="13"/>
  <c r="F196" i="17" s="1"/>
  <c r="G193" i="13"/>
  <c r="G203" i="13"/>
  <c r="F202" i="17" s="1"/>
  <c r="G205" i="13"/>
  <c r="G215" i="13"/>
  <c r="F208" i="17" s="1"/>
  <c r="G217" i="13"/>
  <c r="G227" i="13"/>
  <c r="F214" i="17" s="1"/>
  <c r="G229" i="13"/>
  <c r="G239" i="13"/>
  <c r="F220" i="17" s="1"/>
  <c r="G16" i="14"/>
  <c r="G184" i="13"/>
  <c r="G196" i="13"/>
  <c r="G208" i="13"/>
  <c r="G220" i="13"/>
  <c r="G232" i="13"/>
  <c r="G121" i="13"/>
  <c r="G130" i="13"/>
  <c r="G133" i="13"/>
  <c r="G142" i="13"/>
  <c r="G145" i="13"/>
  <c r="G154" i="13"/>
  <c r="G157" i="13"/>
  <c r="G166" i="13"/>
  <c r="G169" i="13"/>
  <c r="G185" i="13"/>
  <c r="F193" i="17" s="1"/>
  <c r="G187" i="13"/>
  <c r="G197" i="13"/>
  <c r="F199" i="17"/>
  <c r="G199" i="13"/>
  <c r="G209" i="13"/>
  <c r="F205" i="17" s="1"/>
  <c r="G211" i="13"/>
  <c r="G221" i="13"/>
  <c r="F211" i="17" s="1"/>
  <c r="G223" i="13"/>
  <c r="G233" i="13"/>
  <c r="F217" i="17" s="1"/>
  <c r="G131" i="13"/>
  <c r="F166" i="17"/>
  <c r="G143" i="13"/>
  <c r="F172" i="17" s="1"/>
  <c r="G155" i="13"/>
  <c r="F178" i="17" s="1"/>
  <c r="G167" i="13"/>
  <c r="F184" i="17" s="1"/>
  <c r="G178" i="13"/>
  <c r="G190" i="13"/>
  <c r="G202" i="13"/>
  <c r="G214" i="13"/>
  <c r="G226" i="13"/>
  <c r="G238" i="13"/>
  <c r="G27" i="14"/>
  <c r="G38" i="14"/>
  <c r="G96" i="14"/>
  <c r="G235" i="13"/>
  <c r="G85" i="14"/>
  <c r="G49" i="14"/>
  <c r="G74" i="14"/>
  <c r="G63" i="14"/>
  <c r="G107" i="14"/>
  <c r="G132" i="14"/>
  <c r="G157" i="14"/>
  <c r="G210" i="14"/>
  <c r="G118" i="14"/>
  <c r="G146" i="14"/>
  <c r="G179" i="14"/>
  <c r="G190" i="14"/>
  <c r="G243" i="14"/>
  <c r="G196" i="14"/>
  <c r="G221" i="14"/>
  <c r="E14" i="13"/>
  <c r="D14" i="17" s="1"/>
  <c r="E26" i="13"/>
  <c r="D36" i="17" s="1"/>
  <c r="E38" i="13"/>
  <c r="D58" i="17" s="1"/>
  <c r="E50" i="13"/>
  <c r="D80" i="17" s="1"/>
  <c r="E62" i="13"/>
  <c r="D102" i="17" s="1"/>
  <c r="E74" i="13"/>
  <c r="D124" i="17" s="1"/>
  <c r="E92" i="13"/>
  <c r="D149" i="17" s="1"/>
  <c r="E8" i="13"/>
  <c r="D3" i="17" s="1"/>
  <c r="E20" i="13"/>
  <c r="D25" i="17" s="1"/>
  <c r="E44" i="13"/>
  <c r="D69" i="17" s="1"/>
  <c r="E68" i="13"/>
  <c r="D113" i="17"/>
  <c r="E110" i="13"/>
  <c r="D158" i="17" s="1"/>
  <c r="E32" i="13"/>
  <c r="D47" i="17" s="1"/>
  <c r="E56" i="13"/>
  <c r="D91" i="17" s="1"/>
  <c r="E80" i="13"/>
  <c r="D135" i="17" s="1"/>
  <c r="E86" i="13"/>
  <c r="D146" i="17" s="1"/>
  <c r="E98" i="13"/>
  <c r="D152" i="17" s="1"/>
  <c r="E104" i="13"/>
  <c r="D155" i="17" s="1"/>
  <c r="E116" i="13"/>
  <c r="D161" i="17"/>
  <c r="E128" i="13"/>
  <c r="D167" i="17" s="1"/>
  <c r="E140" i="13"/>
  <c r="D173" i="17" s="1"/>
  <c r="E152" i="13"/>
  <c r="D179" i="17" s="1"/>
  <c r="E164" i="13"/>
  <c r="D185" i="17" s="1"/>
  <c r="E176" i="13"/>
  <c r="D191" i="17" s="1"/>
  <c r="E188" i="13"/>
  <c r="D197" i="17" s="1"/>
  <c r="E200" i="13"/>
  <c r="D203" i="17" s="1"/>
  <c r="E212" i="13"/>
  <c r="D209" i="17"/>
  <c r="E224" i="13"/>
  <c r="D215" i="17" s="1"/>
  <c r="E122" i="13"/>
  <c r="D164" i="17" s="1"/>
  <c r="E134" i="13"/>
  <c r="D170" i="17" s="1"/>
  <c r="E146" i="13"/>
  <c r="D176" i="17" s="1"/>
  <c r="E158" i="13"/>
  <c r="D182" i="17" s="1"/>
  <c r="E170" i="13"/>
  <c r="D188" i="17" s="1"/>
  <c r="E182" i="13"/>
  <c r="D194" i="17" s="1"/>
  <c r="E194" i="13"/>
  <c r="D200" i="17"/>
  <c r="E206" i="13"/>
  <c r="D206" i="17" s="1"/>
  <c r="E218" i="13"/>
  <c r="D212" i="17" s="1"/>
  <c r="E230" i="13"/>
  <c r="D218" i="17" s="1"/>
  <c r="E236" i="13"/>
  <c r="D221" i="17" s="1"/>
  <c r="F10" i="16"/>
  <c r="C8" i="13"/>
  <c r="B3" i="17" s="1"/>
  <c r="C20" i="13"/>
  <c r="B25" i="17" s="1"/>
  <c r="C32" i="13"/>
  <c r="B47" i="17" s="1"/>
  <c r="C44" i="13"/>
  <c r="B69" i="17" s="1"/>
  <c r="C56" i="13"/>
  <c r="B91" i="17" s="1"/>
  <c r="C68" i="13"/>
  <c r="B113" i="17" s="1"/>
  <c r="C80" i="13"/>
  <c r="B135" i="17" s="1"/>
  <c r="C14" i="13"/>
  <c r="B14" i="17" s="1"/>
  <c r="C26" i="13"/>
  <c r="B36" i="17"/>
  <c r="C38" i="13"/>
  <c r="B58" i="17" s="1"/>
  <c r="C50" i="13"/>
  <c r="B80" i="17" s="1"/>
  <c r="C62" i="13"/>
  <c r="B102" i="17" s="1"/>
  <c r="C74" i="13"/>
  <c r="B124" i="17"/>
  <c r="C86" i="13"/>
  <c r="B146" i="17" s="1"/>
  <c r="C98" i="13"/>
  <c r="B152" i="17" s="1"/>
  <c r="C92" i="13"/>
  <c r="B149" i="17" s="1"/>
  <c r="C104" i="13"/>
  <c r="B155" i="17" s="1"/>
  <c r="C116" i="13"/>
  <c r="B161" i="17" s="1"/>
  <c r="C110" i="13"/>
  <c r="B158" i="17" s="1"/>
  <c r="C122" i="13"/>
  <c r="B164" i="17" s="1"/>
  <c r="C134" i="13"/>
  <c r="B170" i="17" s="1"/>
  <c r="C146" i="13"/>
  <c r="B176" i="17" s="1"/>
  <c r="C158" i="13"/>
  <c r="B182" i="17" s="1"/>
  <c r="C170" i="13"/>
  <c r="B188" i="17" s="1"/>
  <c r="C128" i="13"/>
  <c r="B167" i="17"/>
  <c r="C140" i="13"/>
  <c r="B173" i="17" s="1"/>
  <c r="C152" i="13"/>
  <c r="B179" i="17" s="1"/>
  <c r="C164" i="13"/>
  <c r="B185" i="17" s="1"/>
  <c r="C176" i="13"/>
  <c r="B191" i="17"/>
  <c r="C182" i="13"/>
  <c r="B194" i="17" s="1"/>
  <c r="C194" i="13"/>
  <c r="B200" i="17" s="1"/>
  <c r="C206" i="13"/>
  <c r="B206" i="17" s="1"/>
  <c r="C218" i="13"/>
  <c r="B212" i="17" s="1"/>
  <c r="C230" i="13"/>
  <c r="B218" i="17" s="1"/>
  <c r="C188" i="13"/>
  <c r="B197" i="17" s="1"/>
  <c r="C200" i="13"/>
  <c r="B203" i="17" s="1"/>
  <c r="C212" i="13"/>
  <c r="B209" i="17" s="1"/>
  <c r="C224" i="13"/>
  <c r="B215" i="17" s="1"/>
  <c r="C236" i="13"/>
  <c r="B221" i="17" s="1"/>
  <c r="F8" i="16"/>
  <c r="F133" i="16"/>
  <c r="G127" i="16"/>
  <c r="F118" i="16"/>
  <c r="F92" i="16"/>
  <c r="F90" i="16"/>
  <c r="G55" i="16"/>
  <c r="ED243" i="14"/>
  <c r="BZ243" i="14"/>
  <c r="N243" i="14"/>
  <c r="BG232" i="14"/>
  <c r="EF221" i="14"/>
  <c r="DP221" i="14"/>
  <c r="BT221" i="14"/>
  <c r="H221" i="14"/>
  <c r="DE210" i="14"/>
  <c r="BY210" i="14"/>
  <c r="CR196" i="14"/>
  <c r="EL190" i="14"/>
  <c r="BZ190" i="14"/>
  <c r="N190" i="14"/>
  <c r="ED179" i="14"/>
  <c r="DN179" i="14"/>
  <c r="CX179" i="14"/>
  <c r="BR179" i="14"/>
  <c r="DZ157" i="14"/>
  <c r="CT157" i="14"/>
  <c r="AH157" i="14"/>
  <c r="EJ11" i="3"/>
  <c r="EJ24" i="3"/>
  <c r="EJ38" i="3"/>
  <c r="EJ48" i="3"/>
  <c r="EJ70" i="3"/>
  <c r="EJ8" i="4"/>
  <c r="EJ60" i="3"/>
  <c r="EJ77" i="3"/>
  <c r="EJ27" i="4"/>
  <c r="EJ18" i="4"/>
  <c r="EJ43" i="4"/>
  <c r="EJ34" i="4"/>
  <c r="EJ51" i="4"/>
  <c r="EJ18" i="5"/>
  <c r="EJ8" i="5"/>
  <c r="EJ59" i="4"/>
  <c r="EJ27" i="5"/>
  <c r="EJ43" i="5"/>
  <c r="EJ34" i="5"/>
  <c r="EJ59" i="5"/>
  <c r="EJ51" i="5"/>
  <c r="EJ18" i="6"/>
  <c r="EJ43" i="6"/>
  <c r="EJ8" i="6"/>
  <c r="EJ27" i="6"/>
  <c r="EJ34" i="6"/>
  <c r="EJ51" i="6"/>
  <c r="EJ34" i="7"/>
  <c r="EJ8" i="7"/>
  <c r="EJ27" i="7"/>
  <c r="EJ59" i="7"/>
  <c r="EJ18" i="7"/>
  <c r="EJ18" i="8"/>
  <c r="EJ51" i="8"/>
  <c r="EJ18" i="9"/>
  <c r="EJ59" i="6"/>
  <c r="EJ51" i="7"/>
  <c r="EJ8" i="8"/>
  <c r="EJ43" i="8"/>
  <c r="EJ8" i="9"/>
  <c r="EJ43" i="7"/>
  <c r="EJ27" i="8"/>
  <c r="EJ27" i="9"/>
  <c r="EJ59" i="9"/>
  <c r="EJ27" i="10"/>
  <c r="EJ34" i="8"/>
  <c r="EJ51" i="9"/>
  <c r="EJ18" i="10"/>
  <c r="EJ34" i="9"/>
  <c r="EJ59" i="10"/>
  <c r="EJ27" i="11"/>
  <c r="EJ59" i="11"/>
  <c r="EJ11" i="13"/>
  <c r="DY2" i="17" s="1"/>
  <c r="EJ13" i="13"/>
  <c r="EJ23" i="13"/>
  <c r="DY24" i="17" s="1"/>
  <c r="EJ25" i="13"/>
  <c r="EJ35" i="13"/>
  <c r="DY46" i="17" s="1"/>
  <c r="EJ37" i="13"/>
  <c r="EJ47" i="13"/>
  <c r="DY68" i="17" s="1"/>
  <c r="EJ49" i="13"/>
  <c r="EJ59" i="13"/>
  <c r="DY90" i="17" s="1"/>
  <c r="EJ61" i="13"/>
  <c r="EJ71" i="13"/>
  <c r="DY112" i="17" s="1"/>
  <c r="EJ73" i="13"/>
  <c r="EJ51" i="10"/>
  <c r="EJ18" i="11"/>
  <c r="EJ51" i="11"/>
  <c r="EJ16" i="13"/>
  <c r="EJ28" i="13"/>
  <c r="EJ40" i="13"/>
  <c r="EJ52" i="13"/>
  <c r="EJ64" i="13"/>
  <c r="EJ76" i="13"/>
  <c r="EJ43" i="9"/>
  <c r="EJ8" i="10"/>
  <c r="EJ34" i="11"/>
  <c r="EJ89" i="13"/>
  <c r="DY145" i="17" s="1"/>
  <c r="EJ91" i="13"/>
  <c r="EJ43" i="10"/>
  <c r="EJ59" i="8"/>
  <c r="EJ34" i="10"/>
  <c r="EJ8" i="11"/>
  <c r="EJ43" i="11"/>
  <c r="EJ7" i="13"/>
  <c r="EJ19" i="13"/>
  <c r="EJ10" i="13"/>
  <c r="EJ17" i="13"/>
  <c r="DY13" i="17" s="1"/>
  <c r="EJ22" i="13"/>
  <c r="EJ29" i="13"/>
  <c r="DY35" i="17" s="1"/>
  <c r="EJ34" i="13"/>
  <c r="EJ41" i="13"/>
  <c r="DY57" i="17" s="1"/>
  <c r="EJ46" i="13"/>
  <c r="EJ53" i="13"/>
  <c r="DY79" i="17" s="1"/>
  <c r="EJ58" i="13"/>
  <c r="EJ65" i="13"/>
  <c r="DY101" i="17" s="1"/>
  <c r="EJ70" i="13"/>
  <c r="EJ77" i="13"/>
  <c r="DY123" i="17" s="1"/>
  <c r="EJ82" i="13"/>
  <c r="EJ88" i="13"/>
  <c r="EJ31" i="13"/>
  <c r="EJ55" i="13"/>
  <c r="EJ79" i="13"/>
  <c r="EJ106" i="13"/>
  <c r="EJ118" i="13"/>
  <c r="EJ130" i="13"/>
  <c r="EJ142" i="13"/>
  <c r="EJ154" i="13"/>
  <c r="EJ166" i="13"/>
  <c r="EJ107" i="13"/>
  <c r="DY154" i="17" s="1"/>
  <c r="EJ109" i="13"/>
  <c r="EJ43" i="13"/>
  <c r="EJ67" i="13"/>
  <c r="EJ94" i="13"/>
  <c r="EJ100" i="13"/>
  <c r="EJ112" i="13"/>
  <c r="EJ83" i="13"/>
  <c r="DY134" i="17" s="1"/>
  <c r="EJ85" i="13"/>
  <c r="EJ95" i="13"/>
  <c r="DY148" i="17" s="1"/>
  <c r="EJ97" i="13"/>
  <c r="EJ101" i="13"/>
  <c r="DY151" i="17"/>
  <c r="EJ103" i="13"/>
  <c r="EJ113" i="13"/>
  <c r="DY157" i="17" s="1"/>
  <c r="EJ115" i="13"/>
  <c r="EJ125" i="13"/>
  <c r="DY163" i="17" s="1"/>
  <c r="EJ127" i="13"/>
  <c r="EJ137" i="13"/>
  <c r="DY169" i="17" s="1"/>
  <c r="EJ139" i="13"/>
  <c r="EJ149" i="13"/>
  <c r="DY175" i="17" s="1"/>
  <c r="EJ151" i="13"/>
  <c r="EJ161" i="13"/>
  <c r="DY181" i="17" s="1"/>
  <c r="EJ163" i="13"/>
  <c r="EJ173" i="13"/>
  <c r="DY187" i="17" s="1"/>
  <c r="EJ175" i="13"/>
  <c r="EJ119" i="13"/>
  <c r="DY160" i="17" s="1"/>
  <c r="EJ124" i="13"/>
  <c r="EJ131" i="13"/>
  <c r="DY166" i="17" s="1"/>
  <c r="EJ136" i="13"/>
  <c r="EJ143" i="13"/>
  <c r="DY172" i="17" s="1"/>
  <c r="EJ148" i="13"/>
  <c r="EJ155" i="13"/>
  <c r="DY178" i="17" s="1"/>
  <c r="EJ160" i="13"/>
  <c r="EJ167" i="13"/>
  <c r="DY184" i="17" s="1"/>
  <c r="EJ172" i="13"/>
  <c r="EJ184" i="13"/>
  <c r="EJ196" i="13"/>
  <c r="EJ208" i="13"/>
  <c r="EJ220" i="13"/>
  <c r="EJ232" i="13"/>
  <c r="EJ185" i="13"/>
  <c r="DY193" i="17" s="1"/>
  <c r="EJ187" i="13"/>
  <c r="EJ197" i="13"/>
  <c r="DY199" i="17" s="1"/>
  <c r="EJ199" i="13"/>
  <c r="EJ209" i="13"/>
  <c r="DY205" i="17" s="1"/>
  <c r="EJ211" i="13"/>
  <c r="EJ221" i="13"/>
  <c r="DY211" i="17" s="1"/>
  <c r="EJ223" i="13"/>
  <c r="EJ178" i="13"/>
  <c r="EJ190" i="13"/>
  <c r="EJ202" i="13"/>
  <c r="EJ214" i="13"/>
  <c r="EJ226" i="13"/>
  <c r="EJ121" i="13"/>
  <c r="EJ133" i="13"/>
  <c r="EJ145" i="13"/>
  <c r="EJ157" i="13"/>
  <c r="EJ169" i="13"/>
  <c r="EJ179" i="13"/>
  <c r="DY190" i="17" s="1"/>
  <c r="EJ181" i="13"/>
  <c r="EJ191" i="13"/>
  <c r="DY196" i="17" s="1"/>
  <c r="EJ193" i="13"/>
  <c r="EJ203" i="13"/>
  <c r="DY202" i="17" s="1"/>
  <c r="EJ205" i="13"/>
  <c r="EJ215" i="13"/>
  <c r="DY208" i="17" s="1"/>
  <c r="EJ217" i="13"/>
  <c r="EJ227" i="13"/>
  <c r="DY214" i="17" s="1"/>
  <c r="EJ229" i="13"/>
  <c r="EJ239" i="13"/>
  <c r="DY220" i="17" s="1"/>
  <c r="EJ16" i="14"/>
  <c r="EJ85" i="14"/>
  <c r="EJ38" i="14"/>
  <c r="EJ49" i="14"/>
  <c r="EJ74" i="14"/>
  <c r="EJ118" i="14"/>
  <c r="EJ235" i="13"/>
  <c r="EJ63" i="14"/>
  <c r="EJ107" i="14"/>
  <c r="EJ233" i="13"/>
  <c r="DY217" i="17" s="1"/>
  <c r="EJ238" i="13"/>
  <c r="EJ27" i="14"/>
  <c r="EJ96" i="14"/>
  <c r="EJ146" i="14"/>
  <c r="EJ179" i="14"/>
  <c r="EJ190" i="14"/>
  <c r="EJ243" i="14"/>
  <c r="EJ157" i="14"/>
  <c r="EJ168" i="14"/>
  <c r="EJ232" i="14"/>
  <c r="EJ132" i="14"/>
  <c r="EJ210" i="14"/>
  <c r="EI11" i="3"/>
  <c r="EI24" i="3"/>
  <c r="EI38" i="3"/>
  <c r="EI48" i="3"/>
  <c r="EI60" i="3"/>
  <c r="EI77" i="3"/>
  <c r="EI70" i="3"/>
  <c r="EI8" i="4"/>
  <c r="EI27" i="4"/>
  <c r="EI18" i="4"/>
  <c r="EI43" i="4"/>
  <c r="EI34" i="4"/>
  <c r="EI59" i="4"/>
  <c r="EI18" i="5"/>
  <c r="EI51" i="4"/>
  <c r="EI8" i="5"/>
  <c r="EI34" i="5"/>
  <c r="EI51" i="5"/>
  <c r="EI43" i="5"/>
  <c r="EI8" i="6"/>
  <c r="EI27" i="5"/>
  <c r="EI59" i="5"/>
  <c r="EI27" i="6"/>
  <c r="EI51" i="6"/>
  <c r="EI43" i="6"/>
  <c r="EI8" i="7"/>
  <c r="EI34" i="6"/>
  <c r="EI18" i="6"/>
  <c r="EI59" i="6"/>
  <c r="EI43" i="7"/>
  <c r="EI34" i="7"/>
  <c r="EI18" i="7"/>
  <c r="EI59" i="7"/>
  <c r="EI27" i="8"/>
  <c r="EI59" i="8"/>
  <c r="EI27" i="9"/>
  <c r="EI18" i="8"/>
  <c r="EI51" i="8"/>
  <c r="EI18" i="9"/>
  <c r="EI34" i="9"/>
  <c r="EI34" i="10"/>
  <c r="EI59" i="9"/>
  <c r="EI27" i="10"/>
  <c r="EI8" i="8"/>
  <c r="EI43" i="8"/>
  <c r="EI8" i="9"/>
  <c r="EI34" i="8"/>
  <c r="EI43" i="9"/>
  <c r="EI8" i="10"/>
  <c r="EI18" i="10"/>
  <c r="EI34" i="11"/>
  <c r="EI10" i="13"/>
  <c r="EI22" i="13"/>
  <c r="EI34" i="13"/>
  <c r="EI46" i="13"/>
  <c r="EI58" i="13"/>
  <c r="EI70" i="13"/>
  <c r="EI82" i="13"/>
  <c r="EI59" i="10"/>
  <c r="EI27" i="11"/>
  <c r="EI59" i="11"/>
  <c r="EI11" i="13"/>
  <c r="DX2" i="17" s="1"/>
  <c r="EI13" i="13"/>
  <c r="EI23" i="13"/>
  <c r="DX24" i="17" s="1"/>
  <c r="EI25" i="13"/>
  <c r="EI35" i="13"/>
  <c r="DX46" i="17" s="1"/>
  <c r="EI37" i="13"/>
  <c r="EI47" i="13"/>
  <c r="DX68" i="17" s="1"/>
  <c r="EI49" i="13"/>
  <c r="EI59" i="13"/>
  <c r="DX90" i="17" s="1"/>
  <c r="EI61" i="13"/>
  <c r="EI71" i="13"/>
  <c r="DX112" i="17" s="1"/>
  <c r="EI73" i="13"/>
  <c r="EI27" i="7"/>
  <c r="EI51" i="7"/>
  <c r="EI43" i="10"/>
  <c r="EI8" i="11"/>
  <c r="EI51" i="10"/>
  <c r="EI17" i="13"/>
  <c r="DX13" i="17" s="1"/>
  <c r="EI29" i="13"/>
  <c r="DX35" i="17" s="1"/>
  <c r="EI41" i="13"/>
  <c r="DX57" i="17" s="1"/>
  <c r="EI53" i="13"/>
  <c r="DX79" i="17" s="1"/>
  <c r="EI65" i="13"/>
  <c r="DX101" i="17" s="1"/>
  <c r="EI77" i="13"/>
  <c r="DX123" i="17" s="1"/>
  <c r="EI88" i="13"/>
  <c r="EI51" i="11"/>
  <c r="EI51" i="9"/>
  <c r="EI18" i="11"/>
  <c r="EI43" i="11"/>
  <c r="EI7" i="13"/>
  <c r="EI16" i="13"/>
  <c r="EI19" i="13"/>
  <c r="EI28" i="13"/>
  <c r="EI31" i="13"/>
  <c r="EI40" i="13"/>
  <c r="EI43" i="13"/>
  <c r="EI52" i="13"/>
  <c r="EI55" i="13"/>
  <c r="EI64" i="13"/>
  <c r="EI67" i="13"/>
  <c r="EI76" i="13"/>
  <c r="EI79" i="13"/>
  <c r="EI83" i="13"/>
  <c r="DX134" i="17" s="1"/>
  <c r="EI85" i="13"/>
  <c r="EI95" i="13"/>
  <c r="DX148" i="17" s="1"/>
  <c r="EI97" i="13"/>
  <c r="EI89" i="13"/>
  <c r="DX145" i="17" s="1"/>
  <c r="EI101" i="13"/>
  <c r="DX151" i="17" s="1"/>
  <c r="EI103" i="13"/>
  <c r="EI113" i="13"/>
  <c r="DX157" i="17" s="1"/>
  <c r="EI115" i="13"/>
  <c r="EI125" i="13"/>
  <c r="DX163" i="17" s="1"/>
  <c r="EI127" i="13"/>
  <c r="EI137" i="13"/>
  <c r="DX169" i="17" s="1"/>
  <c r="EI139" i="13"/>
  <c r="EI149" i="13"/>
  <c r="DX175" i="17" s="1"/>
  <c r="EI151" i="13"/>
  <c r="EI161" i="13"/>
  <c r="DX181" i="17" s="1"/>
  <c r="EI163" i="13"/>
  <c r="EI173" i="13"/>
  <c r="DX187" i="17" s="1"/>
  <c r="EI175" i="13"/>
  <c r="EI106" i="13"/>
  <c r="EI107" i="13"/>
  <c r="DX154" i="17" s="1"/>
  <c r="EI109" i="13"/>
  <c r="EI91" i="13"/>
  <c r="EI94" i="13"/>
  <c r="EI100" i="13"/>
  <c r="EI112" i="13"/>
  <c r="EI124" i="13"/>
  <c r="EI136" i="13"/>
  <c r="EI148" i="13"/>
  <c r="EI160" i="13"/>
  <c r="EI172" i="13"/>
  <c r="EI121" i="13"/>
  <c r="EI130" i="13"/>
  <c r="EI133" i="13"/>
  <c r="EI142" i="13"/>
  <c r="EI145" i="13"/>
  <c r="EI154" i="13"/>
  <c r="EI157" i="13"/>
  <c r="EI166" i="13"/>
  <c r="EI169" i="13"/>
  <c r="EI179" i="13"/>
  <c r="DX190" i="17" s="1"/>
  <c r="EI181" i="13"/>
  <c r="EI191" i="13"/>
  <c r="DX196" i="17" s="1"/>
  <c r="EI193" i="13"/>
  <c r="EI203" i="13"/>
  <c r="DX202" i="17" s="1"/>
  <c r="EI205" i="13"/>
  <c r="EI215" i="13"/>
  <c r="DX208" i="17" s="1"/>
  <c r="EI217" i="13"/>
  <c r="EI227" i="13"/>
  <c r="DX214" i="17" s="1"/>
  <c r="EI229" i="13"/>
  <c r="EI239" i="13"/>
  <c r="DX220" i="17" s="1"/>
  <c r="EI16" i="14"/>
  <c r="EI119" i="13"/>
  <c r="DX160" i="17" s="1"/>
  <c r="EI131" i="13"/>
  <c r="DX166" i="17" s="1"/>
  <c r="EI143" i="13"/>
  <c r="DX172" i="17" s="1"/>
  <c r="EI155" i="13"/>
  <c r="DX178" i="17" s="1"/>
  <c r="EI167" i="13"/>
  <c r="DX184" i="17" s="1"/>
  <c r="EI184" i="13"/>
  <c r="EI196" i="13"/>
  <c r="EI208" i="13"/>
  <c r="EI220" i="13"/>
  <c r="EI232" i="13"/>
  <c r="EI118" i="13"/>
  <c r="EI185" i="13"/>
  <c r="DX193" i="17" s="1"/>
  <c r="EI187" i="13"/>
  <c r="EI197" i="13"/>
  <c r="DX199" i="17" s="1"/>
  <c r="EI199" i="13"/>
  <c r="EI209" i="13"/>
  <c r="DX205" i="17"/>
  <c r="EI211" i="13"/>
  <c r="EI221" i="13"/>
  <c r="DX211" i="17" s="1"/>
  <c r="EI223" i="13"/>
  <c r="EI178" i="13"/>
  <c r="EI190" i="13"/>
  <c r="EI202" i="13"/>
  <c r="EI214" i="13"/>
  <c r="EI226" i="13"/>
  <c r="EI238" i="13"/>
  <c r="EI27" i="14"/>
  <c r="EI233" i="13"/>
  <c r="DX217" i="17" s="1"/>
  <c r="EI96" i="14"/>
  <c r="EI85" i="14"/>
  <c r="EI38" i="14"/>
  <c r="EI49" i="14"/>
  <c r="EI74" i="14"/>
  <c r="EI235" i="13"/>
  <c r="EI63" i="14"/>
  <c r="EI107" i="14"/>
  <c r="EI132" i="14"/>
  <c r="EI157" i="14"/>
  <c r="EI210" i="14"/>
  <c r="EI179" i="14"/>
  <c r="EI190" i="14"/>
  <c r="EI243" i="14"/>
  <c r="EI118" i="14"/>
  <c r="EI146" i="14"/>
  <c r="EI196" i="14"/>
  <c r="EI221" i="14"/>
  <c r="EE8" i="13"/>
  <c r="DT3" i="17" s="1"/>
  <c r="EE20" i="13"/>
  <c r="DT25" i="17" s="1"/>
  <c r="EE32" i="13"/>
  <c r="DT47" i="17" s="1"/>
  <c r="EE44" i="13"/>
  <c r="DT69" i="17" s="1"/>
  <c r="EE56" i="13"/>
  <c r="DT91" i="17" s="1"/>
  <c r="EE68" i="13"/>
  <c r="DT113" i="17" s="1"/>
  <c r="EE80" i="13"/>
  <c r="DT135" i="17" s="1"/>
  <c r="EE86" i="13"/>
  <c r="DT146" i="17" s="1"/>
  <c r="EE14" i="13"/>
  <c r="DT14" i="17" s="1"/>
  <c r="EE38" i="13"/>
  <c r="DT58" i="17" s="1"/>
  <c r="EE62" i="13"/>
  <c r="DT102" i="17" s="1"/>
  <c r="EE104" i="13"/>
  <c r="DT155" i="17" s="1"/>
  <c r="EE116" i="13"/>
  <c r="DT161" i="17" s="1"/>
  <c r="EE92" i="13"/>
  <c r="DT149" i="17" s="1"/>
  <c r="EE26" i="13"/>
  <c r="DT36" i="17" s="1"/>
  <c r="EE50" i="13"/>
  <c r="DT80" i="17" s="1"/>
  <c r="EE74" i="13"/>
  <c r="DT124" i="17" s="1"/>
  <c r="EE98" i="13"/>
  <c r="DT152" i="17" s="1"/>
  <c r="EE110" i="13"/>
  <c r="DT158" i="17" s="1"/>
  <c r="EE122" i="13"/>
  <c r="DT164" i="17" s="1"/>
  <c r="EE134" i="13"/>
  <c r="DT170" i="17" s="1"/>
  <c r="EE146" i="13"/>
  <c r="DT176" i="17" s="1"/>
  <c r="EE158" i="13"/>
  <c r="DT182" i="17" s="1"/>
  <c r="EE170" i="13"/>
  <c r="DT188" i="17" s="1"/>
  <c r="EE182" i="13"/>
  <c r="DT194" i="17" s="1"/>
  <c r="EE194" i="13"/>
  <c r="DT200" i="17" s="1"/>
  <c r="EE206" i="13"/>
  <c r="DT206" i="17" s="1"/>
  <c r="EE218" i="13"/>
  <c r="DT212" i="17" s="1"/>
  <c r="EE230" i="13"/>
  <c r="DT218" i="17" s="1"/>
  <c r="EE128" i="13"/>
  <c r="DT167" i="17" s="1"/>
  <c r="EE140" i="13"/>
  <c r="DT173" i="17"/>
  <c r="EE152" i="13"/>
  <c r="DT179" i="17" s="1"/>
  <c r="EE164" i="13"/>
  <c r="DT185" i="17" s="1"/>
  <c r="EE176" i="13"/>
  <c r="DT191" i="17" s="1"/>
  <c r="EE188" i="13"/>
  <c r="DT197" i="17" s="1"/>
  <c r="EE200" i="13"/>
  <c r="DT203" i="17" s="1"/>
  <c r="EE212" i="13"/>
  <c r="DT209" i="17" s="1"/>
  <c r="EE224" i="13"/>
  <c r="DT215" i="17" s="1"/>
  <c r="EE236" i="13"/>
  <c r="DT221" i="17" s="1"/>
  <c r="F130" i="16"/>
  <c r="EC11" i="3"/>
  <c r="EC24" i="3"/>
  <c r="EC38" i="3"/>
  <c r="EC48" i="3"/>
  <c r="EC60" i="3"/>
  <c r="EC77" i="3"/>
  <c r="EC70" i="3"/>
  <c r="EC18" i="4"/>
  <c r="EC8" i="4"/>
  <c r="EC27" i="4"/>
  <c r="EC34" i="4"/>
  <c r="EC51" i="4"/>
  <c r="EC43" i="4"/>
  <c r="EC8" i="5"/>
  <c r="EC34" i="5"/>
  <c r="EC59" i="4"/>
  <c r="EC18" i="5"/>
  <c r="EC59" i="5"/>
  <c r="EC27" i="6"/>
  <c r="EC27" i="5"/>
  <c r="EC51" i="5"/>
  <c r="EC43" i="5"/>
  <c r="EC8" i="6"/>
  <c r="EC34" i="6"/>
  <c r="EC59" i="6"/>
  <c r="EC18" i="6"/>
  <c r="EC51" i="6"/>
  <c r="EC43" i="6"/>
  <c r="EC8" i="7"/>
  <c r="EC27" i="7"/>
  <c r="EC59" i="7"/>
  <c r="EC18" i="7"/>
  <c r="EC51" i="7"/>
  <c r="EC8" i="8"/>
  <c r="EC43" i="8"/>
  <c r="EC8" i="9"/>
  <c r="EC34" i="8"/>
  <c r="EC34" i="7"/>
  <c r="EC18" i="8"/>
  <c r="EC43" i="7"/>
  <c r="EC27" i="8"/>
  <c r="EC18" i="9"/>
  <c r="EC51" i="9"/>
  <c r="EC18" i="10"/>
  <c r="EC59" i="8"/>
  <c r="EC43" i="9"/>
  <c r="EC8" i="10"/>
  <c r="EC27" i="9"/>
  <c r="EC51" i="8"/>
  <c r="EC51" i="10"/>
  <c r="EC18" i="11"/>
  <c r="EC51" i="11"/>
  <c r="EC16" i="13"/>
  <c r="EC28" i="13"/>
  <c r="EC40" i="13"/>
  <c r="EC52" i="13"/>
  <c r="EC64" i="13"/>
  <c r="EC76" i="13"/>
  <c r="EC59" i="9"/>
  <c r="EC34" i="10"/>
  <c r="EC43" i="10"/>
  <c r="EC8" i="11"/>
  <c r="EC43" i="11"/>
  <c r="EC7" i="13"/>
  <c r="EC17" i="13"/>
  <c r="DR13" i="17" s="1"/>
  <c r="EC19" i="13"/>
  <c r="EC29" i="13"/>
  <c r="DR35" i="17" s="1"/>
  <c r="EC31" i="13"/>
  <c r="EC41" i="13"/>
  <c r="DR57" i="17" s="1"/>
  <c r="EC43" i="13"/>
  <c r="EC53" i="13"/>
  <c r="DR79" i="17" s="1"/>
  <c r="EC55" i="13"/>
  <c r="EC65" i="13"/>
  <c r="DR101" i="17"/>
  <c r="EC67" i="13"/>
  <c r="EC77" i="13"/>
  <c r="DR123" i="17" s="1"/>
  <c r="EC79" i="13"/>
  <c r="EC34" i="9"/>
  <c r="EC59" i="10"/>
  <c r="EC27" i="11"/>
  <c r="EC59" i="11"/>
  <c r="EC94" i="13"/>
  <c r="EC27" i="10"/>
  <c r="EC10" i="13"/>
  <c r="EC22" i="13"/>
  <c r="EC34" i="11"/>
  <c r="EC11" i="13"/>
  <c r="DR2" i="17" s="1"/>
  <c r="EC13" i="13"/>
  <c r="EC23" i="13"/>
  <c r="DR24" i="17" s="1"/>
  <c r="EC25" i="13"/>
  <c r="EC35" i="13"/>
  <c r="DR46" i="17"/>
  <c r="EC37" i="13"/>
  <c r="EC47" i="13"/>
  <c r="DR68" i="17" s="1"/>
  <c r="EC49" i="13"/>
  <c r="EC59" i="13"/>
  <c r="DR90" i="17" s="1"/>
  <c r="EC61" i="13"/>
  <c r="EC71" i="13"/>
  <c r="DR112" i="17" s="1"/>
  <c r="EC73" i="13"/>
  <c r="EC89" i="13"/>
  <c r="DR145" i="17" s="1"/>
  <c r="EC91" i="13"/>
  <c r="EC107" i="13"/>
  <c r="DR154" i="17" s="1"/>
  <c r="EC109" i="13"/>
  <c r="EC119" i="13"/>
  <c r="DR160" i="17" s="1"/>
  <c r="EC121" i="13"/>
  <c r="EC131" i="13"/>
  <c r="DR166" i="17" s="1"/>
  <c r="EC133" i="13"/>
  <c r="EC143" i="13"/>
  <c r="DR172" i="17" s="1"/>
  <c r="EC145" i="13"/>
  <c r="EC155" i="13"/>
  <c r="DR178" i="17"/>
  <c r="EC157" i="13"/>
  <c r="EC167" i="13"/>
  <c r="DR184" i="17" s="1"/>
  <c r="EC169" i="13"/>
  <c r="EC34" i="13"/>
  <c r="EC58" i="13"/>
  <c r="EC82" i="13"/>
  <c r="EC100" i="13"/>
  <c r="EC112" i="13"/>
  <c r="EC83" i="13"/>
  <c r="DR134" i="17" s="1"/>
  <c r="EC85" i="13"/>
  <c r="EC95" i="13"/>
  <c r="DR148" i="17" s="1"/>
  <c r="EC97" i="13"/>
  <c r="EC101" i="13"/>
  <c r="DR151" i="17"/>
  <c r="EC103" i="13"/>
  <c r="EC113" i="13"/>
  <c r="DR157" i="17" s="1"/>
  <c r="EC115" i="13"/>
  <c r="EC46" i="13"/>
  <c r="EC70" i="13"/>
  <c r="EC88" i="13"/>
  <c r="EC106" i="13"/>
  <c r="EC118" i="13"/>
  <c r="EC130" i="13"/>
  <c r="EC142" i="13"/>
  <c r="EC154" i="13"/>
  <c r="EC166" i="13"/>
  <c r="EC125" i="13"/>
  <c r="DR163" i="17" s="1"/>
  <c r="EC127" i="13"/>
  <c r="EC137" i="13"/>
  <c r="DR169" i="17" s="1"/>
  <c r="EC139" i="13"/>
  <c r="EC149" i="13"/>
  <c r="DR175" i="17" s="1"/>
  <c r="EC151" i="13"/>
  <c r="EC161" i="13"/>
  <c r="DR181" i="17" s="1"/>
  <c r="EC163" i="13"/>
  <c r="EC173" i="13"/>
  <c r="DR187" i="17"/>
  <c r="EC175" i="13"/>
  <c r="EC185" i="13"/>
  <c r="DR193" i="17" s="1"/>
  <c r="EC187" i="13"/>
  <c r="EC197" i="13"/>
  <c r="DR199" i="17" s="1"/>
  <c r="EC199" i="13"/>
  <c r="EC209" i="13"/>
  <c r="DR205" i="17" s="1"/>
  <c r="EC211" i="13"/>
  <c r="EC221" i="13"/>
  <c r="DR211" i="17" s="1"/>
  <c r="EC223" i="13"/>
  <c r="EC233" i="13"/>
  <c r="DR217" i="17" s="1"/>
  <c r="EC235" i="13"/>
  <c r="EC38" i="14"/>
  <c r="EC178" i="13"/>
  <c r="EC190" i="13"/>
  <c r="EC202" i="13"/>
  <c r="EC214" i="13"/>
  <c r="EC226" i="13"/>
  <c r="EC179" i="13"/>
  <c r="DR190" i="17" s="1"/>
  <c r="EC181" i="13"/>
  <c r="EC191" i="13"/>
  <c r="DR196" i="17" s="1"/>
  <c r="EC193" i="13"/>
  <c r="EC203" i="13"/>
  <c r="DR202" i="17" s="1"/>
  <c r="EC205" i="13"/>
  <c r="EC215" i="13"/>
  <c r="DR208" i="17" s="1"/>
  <c r="EC217" i="13"/>
  <c r="EC227" i="13"/>
  <c r="DR214" i="17"/>
  <c r="EC229" i="13"/>
  <c r="EC124" i="13"/>
  <c r="EC136" i="13"/>
  <c r="EC148" i="13"/>
  <c r="EC160" i="13"/>
  <c r="EC172" i="13"/>
  <c r="EC184" i="13"/>
  <c r="EC196" i="13"/>
  <c r="EC208" i="13"/>
  <c r="EC220" i="13"/>
  <c r="EC232" i="13"/>
  <c r="EC49" i="14"/>
  <c r="EC74" i="14"/>
  <c r="EC63" i="14"/>
  <c r="EC107" i="14"/>
  <c r="EC132" i="14"/>
  <c r="EC157" i="14"/>
  <c r="EC238" i="13"/>
  <c r="EC27" i="14"/>
  <c r="EC96" i="14"/>
  <c r="EC239" i="13"/>
  <c r="DR220" i="17" s="1"/>
  <c r="EC16" i="14"/>
  <c r="EC85" i="14"/>
  <c r="EC168" i="14"/>
  <c r="EC232" i="14"/>
  <c r="EC196" i="14"/>
  <c r="EC221" i="14"/>
  <c r="EC118" i="14"/>
  <c r="EC146" i="14"/>
  <c r="EC179" i="14"/>
  <c r="EC190" i="14"/>
  <c r="EC243" i="14"/>
  <c r="DT11" i="3"/>
  <c r="DT24" i="3"/>
  <c r="DT38" i="3"/>
  <c r="DT48" i="3"/>
  <c r="DT70" i="3"/>
  <c r="DT8" i="4"/>
  <c r="DT60" i="3"/>
  <c r="DT77" i="3"/>
  <c r="DT27" i="4"/>
  <c r="DT18" i="4"/>
  <c r="DT43" i="4"/>
  <c r="DT34" i="4"/>
  <c r="DT51" i="4"/>
  <c r="DT18" i="5"/>
  <c r="DT8" i="5"/>
  <c r="DT59" i="4"/>
  <c r="DT27" i="5"/>
  <c r="DT43" i="5"/>
  <c r="DT34" i="5"/>
  <c r="DT59" i="5"/>
  <c r="DT51" i="5"/>
  <c r="DT18" i="6"/>
  <c r="DT43" i="6"/>
  <c r="DT8" i="6"/>
  <c r="DT27" i="6"/>
  <c r="DT34" i="6"/>
  <c r="DT51" i="6"/>
  <c r="DT34" i="7"/>
  <c r="DT8" i="7"/>
  <c r="DT27" i="7"/>
  <c r="DT59" i="7"/>
  <c r="DT18" i="7"/>
  <c r="DT18" i="8"/>
  <c r="DT51" i="8"/>
  <c r="DT18" i="9"/>
  <c r="DT51" i="7"/>
  <c r="DT8" i="8"/>
  <c r="DT43" i="8"/>
  <c r="DT8" i="9"/>
  <c r="DT59" i="6"/>
  <c r="DT43" i="7"/>
  <c r="DT27" i="8"/>
  <c r="DT27" i="9"/>
  <c r="DT59" i="9"/>
  <c r="DT27" i="10"/>
  <c r="DT34" i="8"/>
  <c r="DT51" i="9"/>
  <c r="DT18" i="10"/>
  <c r="DT59" i="8"/>
  <c r="DT43" i="10"/>
  <c r="DT59" i="10"/>
  <c r="DT27" i="11"/>
  <c r="DT59" i="11"/>
  <c r="DT11" i="13"/>
  <c r="DJ2" i="17" s="1"/>
  <c r="DT13" i="13"/>
  <c r="DT23" i="13"/>
  <c r="DJ24" i="17" s="1"/>
  <c r="DT25" i="13"/>
  <c r="DT35" i="13"/>
  <c r="DJ46" i="17" s="1"/>
  <c r="DT37" i="13"/>
  <c r="DT47" i="13"/>
  <c r="DJ68" i="17" s="1"/>
  <c r="DT49" i="13"/>
  <c r="DT59" i="13"/>
  <c r="DJ90" i="17" s="1"/>
  <c r="DT61" i="13"/>
  <c r="DT71" i="13"/>
  <c r="DJ112" i="17" s="1"/>
  <c r="DT73" i="13"/>
  <c r="DT34" i="9"/>
  <c r="DT51" i="10"/>
  <c r="DT18" i="11"/>
  <c r="DT51" i="11"/>
  <c r="DT16" i="13"/>
  <c r="DT28" i="13"/>
  <c r="DT40" i="13"/>
  <c r="DT52" i="13"/>
  <c r="DT64" i="13"/>
  <c r="DT76" i="13"/>
  <c r="DT43" i="9"/>
  <c r="DT8" i="10"/>
  <c r="DT34" i="10"/>
  <c r="DT34" i="11"/>
  <c r="DT89" i="13"/>
  <c r="DJ145" i="17" s="1"/>
  <c r="DT91" i="13"/>
  <c r="DT8" i="11"/>
  <c r="DT43" i="11"/>
  <c r="DT7" i="13"/>
  <c r="DT19" i="13"/>
  <c r="DT10" i="13"/>
  <c r="DT17" i="13"/>
  <c r="DJ13" i="17" s="1"/>
  <c r="DT22" i="13"/>
  <c r="DT29" i="13"/>
  <c r="DJ35" i="17" s="1"/>
  <c r="DT34" i="13"/>
  <c r="DT41" i="13"/>
  <c r="DJ57" i="17" s="1"/>
  <c r="DT46" i="13"/>
  <c r="DT53" i="13"/>
  <c r="DJ79" i="17" s="1"/>
  <c r="DT58" i="13"/>
  <c r="DT65" i="13"/>
  <c r="DJ101" i="17" s="1"/>
  <c r="DT70" i="13"/>
  <c r="DT77" i="13"/>
  <c r="DJ123" i="17" s="1"/>
  <c r="DT82" i="13"/>
  <c r="DT88" i="13"/>
  <c r="DT31" i="13"/>
  <c r="DT55" i="13"/>
  <c r="DT79" i="13"/>
  <c r="DT106" i="13"/>
  <c r="DT118" i="13"/>
  <c r="DT130" i="13"/>
  <c r="DT142" i="13"/>
  <c r="DT154" i="13"/>
  <c r="DT166" i="13"/>
  <c r="DT107" i="13"/>
  <c r="DJ154" i="17" s="1"/>
  <c r="DT109" i="13"/>
  <c r="DT43" i="13"/>
  <c r="DT67" i="13"/>
  <c r="DT94" i="13"/>
  <c r="DT100" i="13"/>
  <c r="DT112" i="13"/>
  <c r="DT83" i="13"/>
  <c r="DJ134" i="17" s="1"/>
  <c r="DT85" i="13"/>
  <c r="DT95" i="13"/>
  <c r="DJ148" i="17" s="1"/>
  <c r="DT97" i="13"/>
  <c r="DT101" i="13"/>
  <c r="DJ151" i="17" s="1"/>
  <c r="DT103" i="13"/>
  <c r="DT113" i="13"/>
  <c r="DJ157" i="17" s="1"/>
  <c r="DT115" i="13"/>
  <c r="DT125" i="13"/>
  <c r="DJ163" i="17" s="1"/>
  <c r="DT127" i="13"/>
  <c r="DT137" i="13"/>
  <c r="DJ169" i="17" s="1"/>
  <c r="DT139" i="13"/>
  <c r="DT149" i="13"/>
  <c r="DJ175" i="17" s="1"/>
  <c r="DT151" i="13"/>
  <c r="DT161" i="13"/>
  <c r="DJ181" i="17"/>
  <c r="DT163" i="13"/>
  <c r="DT173" i="13"/>
  <c r="DJ187" i="17" s="1"/>
  <c r="DT175" i="13"/>
  <c r="DT119" i="13"/>
  <c r="DJ160" i="17" s="1"/>
  <c r="DT124" i="13"/>
  <c r="DT131" i="13"/>
  <c r="DJ166" i="17" s="1"/>
  <c r="DT136" i="13"/>
  <c r="DT143" i="13"/>
  <c r="DJ172" i="17" s="1"/>
  <c r="DT148" i="13"/>
  <c r="DT155" i="13"/>
  <c r="DJ178" i="17" s="1"/>
  <c r="DT160" i="13"/>
  <c r="DT167" i="13"/>
  <c r="DJ184" i="17" s="1"/>
  <c r="DT172" i="13"/>
  <c r="DT184" i="13"/>
  <c r="DT196" i="13"/>
  <c r="DT208" i="13"/>
  <c r="DT220" i="13"/>
  <c r="DT232" i="13"/>
  <c r="DT185" i="13"/>
  <c r="DJ193" i="17" s="1"/>
  <c r="DT187" i="13"/>
  <c r="DT197" i="13"/>
  <c r="DJ199" i="17" s="1"/>
  <c r="DT199" i="13"/>
  <c r="DT209" i="13"/>
  <c r="DJ205" i="17" s="1"/>
  <c r="DT211" i="13"/>
  <c r="DT221" i="13"/>
  <c r="DJ211" i="17" s="1"/>
  <c r="DT223" i="13"/>
  <c r="DT233" i="13"/>
  <c r="DJ217" i="17" s="1"/>
  <c r="DT178" i="13"/>
  <c r="DT190" i="13"/>
  <c r="DT202" i="13"/>
  <c r="DT214" i="13"/>
  <c r="DT226" i="13"/>
  <c r="DT121" i="13"/>
  <c r="DT133" i="13"/>
  <c r="DT145" i="13"/>
  <c r="DT157" i="13"/>
  <c r="DT169" i="13"/>
  <c r="DT179" i="13"/>
  <c r="DJ190" i="17" s="1"/>
  <c r="DT181" i="13"/>
  <c r="DT191" i="13"/>
  <c r="DJ196" i="17" s="1"/>
  <c r="DT193" i="13"/>
  <c r="DT203" i="13"/>
  <c r="DJ202" i="17" s="1"/>
  <c r="DT205" i="13"/>
  <c r="DT215" i="13"/>
  <c r="DJ208" i="17" s="1"/>
  <c r="DT217" i="13"/>
  <c r="DT227" i="13"/>
  <c r="DJ214" i="17" s="1"/>
  <c r="DT229" i="13"/>
  <c r="DT239" i="13"/>
  <c r="DJ220" i="17" s="1"/>
  <c r="DT16" i="14"/>
  <c r="DT85" i="14"/>
  <c r="DT38" i="14"/>
  <c r="DT49" i="14"/>
  <c r="DT74" i="14"/>
  <c r="DT118" i="14"/>
  <c r="DT235" i="13"/>
  <c r="DT63" i="14"/>
  <c r="DT107" i="14"/>
  <c r="DT238" i="13"/>
  <c r="DT27" i="14"/>
  <c r="DT96" i="14"/>
  <c r="DT146" i="14"/>
  <c r="DT179" i="14"/>
  <c r="DT190" i="14"/>
  <c r="DT243" i="14"/>
  <c r="DT157" i="14"/>
  <c r="DT168" i="14"/>
  <c r="DT232" i="14"/>
  <c r="DT132" i="14"/>
  <c r="DT210" i="14"/>
  <c r="DS11" i="3"/>
  <c r="DS24" i="3"/>
  <c r="DS38" i="3"/>
  <c r="DS48" i="3"/>
  <c r="DS60" i="3"/>
  <c r="DS77" i="3"/>
  <c r="DS70" i="3"/>
  <c r="DS8" i="4"/>
  <c r="DS27" i="4"/>
  <c r="DS18" i="4"/>
  <c r="DS43" i="4"/>
  <c r="DS34" i="4"/>
  <c r="DS59" i="4"/>
  <c r="DS18" i="5"/>
  <c r="DS51" i="4"/>
  <c r="DS8" i="5"/>
  <c r="DS34" i="5"/>
  <c r="DS51" i="5"/>
  <c r="DS43" i="5"/>
  <c r="DS8" i="6"/>
  <c r="DS27" i="5"/>
  <c r="DS59" i="5"/>
  <c r="DS27" i="6"/>
  <c r="DS51" i="6"/>
  <c r="DS43" i="6"/>
  <c r="DS8" i="7"/>
  <c r="DS34" i="6"/>
  <c r="DS18" i="6"/>
  <c r="DS59" i="6"/>
  <c r="DS43" i="7"/>
  <c r="DS34" i="7"/>
  <c r="DS18" i="7"/>
  <c r="DS59" i="7"/>
  <c r="DS27" i="8"/>
  <c r="DS59" i="8"/>
  <c r="DS27" i="9"/>
  <c r="DS18" i="8"/>
  <c r="DS51" i="8"/>
  <c r="DS18" i="9"/>
  <c r="DS51" i="7"/>
  <c r="DS34" i="10"/>
  <c r="DS59" i="9"/>
  <c r="DS27" i="10"/>
  <c r="DS27" i="7"/>
  <c r="DS8" i="8"/>
  <c r="DS43" i="8"/>
  <c r="DS8" i="9"/>
  <c r="DS34" i="9"/>
  <c r="DS43" i="9"/>
  <c r="DS8" i="10"/>
  <c r="DS18" i="10"/>
  <c r="DS34" i="11"/>
  <c r="DS10" i="13"/>
  <c r="DS22" i="13"/>
  <c r="DS34" i="13"/>
  <c r="DS46" i="13"/>
  <c r="DS58" i="13"/>
  <c r="DS70" i="13"/>
  <c r="DS82" i="13"/>
  <c r="DS43" i="10"/>
  <c r="DS59" i="10"/>
  <c r="DS27" i="11"/>
  <c r="DS59" i="11"/>
  <c r="DS11" i="13"/>
  <c r="DI2" i="17" s="1"/>
  <c r="DS13" i="13"/>
  <c r="DS23" i="13"/>
  <c r="DI24" i="17" s="1"/>
  <c r="DS25" i="13"/>
  <c r="DS35" i="13"/>
  <c r="DI46" i="17" s="1"/>
  <c r="DS37" i="13"/>
  <c r="DS47" i="13"/>
  <c r="DI68" i="17" s="1"/>
  <c r="DS49" i="13"/>
  <c r="DS59" i="13"/>
  <c r="DI90" i="17" s="1"/>
  <c r="DS61" i="13"/>
  <c r="DS71" i="13"/>
  <c r="DI112" i="17" s="1"/>
  <c r="DS73" i="13"/>
  <c r="DS8" i="11"/>
  <c r="DS51" i="10"/>
  <c r="DS17" i="13"/>
  <c r="DI13" i="17" s="1"/>
  <c r="DS29" i="13"/>
  <c r="DI35" i="17" s="1"/>
  <c r="DS41" i="13"/>
  <c r="DI57" i="17" s="1"/>
  <c r="DS53" i="13"/>
  <c r="DI79" i="17" s="1"/>
  <c r="DS65" i="13"/>
  <c r="DI101" i="17" s="1"/>
  <c r="DS77" i="13"/>
  <c r="DI123" i="17" s="1"/>
  <c r="DS88" i="13"/>
  <c r="DS34" i="8"/>
  <c r="DS51" i="9"/>
  <c r="DS51" i="11"/>
  <c r="DS18" i="11"/>
  <c r="DS43" i="11"/>
  <c r="DS7" i="13"/>
  <c r="DS16" i="13"/>
  <c r="DS19" i="13"/>
  <c r="DS28" i="13"/>
  <c r="DS31" i="13"/>
  <c r="DS40" i="13"/>
  <c r="DS43" i="13"/>
  <c r="DS52" i="13"/>
  <c r="DS55" i="13"/>
  <c r="DS64" i="13"/>
  <c r="DS67" i="13"/>
  <c r="DS76" i="13"/>
  <c r="DS79" i="13"/>
  <c r="DS83" i="13"/>
  <c r="DI134" i="17" s="1"/>
  <c r="DS85" i="13"/>
  <c r="DS95" i="13"/>
  <c r="DI148" i="17" s="1"/>
  <c r="DS97" i="13"/>
  <c r="DS89" i="13"/>
  <c r="DI145" i="17" s="1"/>
  <c r="DS101" i="13"/>
  <c r="DI151" i="17" s="1"/>
  <c r="DS103" i="13"/>
  <c r="DS113" i="13"/>
  <c r="DI157" i="17" s="1"/>
  <c r="DS115" i="13"/>
  <c r="DS125" i="13"/>
  <c r="DI163" i="17" s="1"/>
  <c r="DS127" i="13"/>
  <c r="DS137" i="13"/>
  <c r="DI169" i="17" s="1"/>
  <c r="DS139" i="13"/>
  <c r="DS149" i="13"/>
  <c r="DI175" i="17" s="1"/>
  <c r="DS151" i="13"/>
  <c r="DS161" i="13"/>
  <c r="DI181" i="17" s="1"/>
  <c r="DS163" i="13"/>
  <c r="DS173" i="13"/>
  <c r="DI187" i="17" s="1"/>
  <c r="DS175" i="13"/>
  <c r="DS106" i="13"/>
  <c r="DS107" i="13"/>
  <c r="DI154" i="17" s="1"/>
  <c r="DS109" i="13"/>
  <c r="DS91" i="13"/>
  <c r="DS94" i="13"/>
  <c r="DS100" i="13"/>
  <c r="DS112" i="13"/>
  <c r="DS124" i="13"/>
  <c r="DS136" i="13"/>
  <c r="DS148" i="13"/>
  <c r="DS160" i="13"/>
  <c r="DS172" i="13"/>
  <c r="DS121" i="13"/>
  <c r="DS130" i="13"/>
  <c r="DS133" i="13"/>
  <c r="DS142" i="13"/>
  <c r="DS145" i="13"/>
  <c r="DS154" i="13"/>
  <c r="DS157" i="13"/>
  <c r="DS166" i="13"/>
  <c r="DS169" i="13"/>
  <c r="DS179" i="13"/>
  <c r="DI190" i="17" s="1"/>
  <c r="DS181" i="13"/>
  <c r="DS191" i="13"/>
  <c r="DI196" i="17" s="1"/>
  <c r="DS193" i="13"/>
  <c r="DS203" i="13"/>
  <c r="DI202" i="17" s="1"/>
  <c r="DS205" i="13"/>
  <c r="DS215" i="13"/>
  <c r="DI208" i="17" s="1"/>
  <c r="DS217" i="13"/>
  <c r="DS227" i="13"/>
  <c r="DI214" i="17" s="1"/>
  <c r="DS229" i="13"/>
  <c r="DS239" i="13"/>
  <c r="DI220" i="17"/>
  <c r="DS16" i="14"/>
  <c r="DS119" i="13"/>
  <c r="DI160" i="17" s="1"/>
  <c r="DS131" i="13"/>
  <c r="DI166" i="17"/>
  <c r="DS143" i="13"/>
  <c r="DI172" i="17" s="1"/>
  <c r="DS155" i="13"/>
  <c r="DI178" i="17" s="1"/>
  <c r="DS167" i="13"/>
  <c r="DI184" i="17" s="1"/>
  <c r="DS184" i="13"/>
  <c r="DS196" i="13"/>
  <c r="DS208" i="13"/>
  <c r="DS220" i="13"/>
  <c r="DS232" i="13"/>
  <c r="DS118" i="13"/>
  <c r="DS185" i="13"/>
  <c r="DI193" i="17" s="1"/>
  <c r="DS187" i="13"/>
  <c r="DS197" i="13"/>
  <c r="DI199" i="17" s="1"/>
  <c r="DS199" i="13"/>
  <c r="DS209" i="13"/>
  <c r="DI205" i="17" s="1"/>
  <c r="DS211" i="13"/>
  <c r="DS221" i="13"/>
  <c r="DI211" i="17" s="1"/>
  <c r="DS223" i="13"/>
  <c r="DS233" i="13"/>
  <c r="DI217" i="17" s="1"/>
  <c r="DS178" i="13"/>
  <c r="DS190" i="13"/>
  <c r="DS202" i="13"/>
  <c r="DS214" i="13"/>
  <c r="DS226" i="13"/>
  <c r="DS238" i="13"/>
  <c r="DS27" i="14"/>
  <c r="DS96" i="14"/>
  <c r="DS85" i="14"/>
  <c r="DS38" i="14"/>
  <c r="DS49" i="14"/>
  <c r="DS74" i="14"/>
  <c r="DS235" i="13"/>
  <c r="DS63" i="14"/>
  <c r="DS107" i="14"/>
  <c r="DS132" i="14"/>
  <c r="DS157" i="14"/>
  <c r="DS210" i="14"/>
  <c r="DS179" i="14"/>
  <c r="DS190" i="14"/>
  <c r="DS243" i="14"/>
  <c r="DS118" i="14"/>
  <c r="DS146" i="14"/>
  <c r="DS196" i="14"/>
  <c r="DS221" i="14"/>
  <c r="DD14" i="13"/>
  <c r="CU14" i="17" s="1"/>
  <c r="DD26" i="13"/>
  <c r="CU36" i="17" s="1"/>
  <c r="DD38" i="13"/>
  <c r="CU58" i="17" s="1"/>
  <c r="DD50" i="13"/>
  <c r="CU80" i="17" s="1"/>
  <c r="DD62" i="13"/>
  <c r="CU102" i="17" s="1"/>
  <c r="DD74" i="13"/>
  <c r="CU124" i="17"/>
  <c r="DD8" i="13"/>
  <c r="CU3" i="17" s="1"/>
  <c r="DD20" i="13"/>
  <c r="CU25" i="17" s="1"/>
  <c r="DD32" i="13"/>
  <c r="CU47" i="17" s="1"/>
  <c r="DD44" i="13"/>
  <c r="CU69" i="17" s="1"/>
  <c r="DD56" i="13"/>
  <c r="CU91" i="17" s="1"/>
  <c r="DD68" i="13"/>
  <c r="CU113" i="17" s="1"/>
  <c r="DD80" i="13"/>
  <c r="CU135" i="17" s="1"/>
  <c r="DD86" i="13"/>
  <c r="CU146" i="17"/>
  <c r="DD104" i="13"/>
  <c r="CU155" i="17" s="1"/>
  <c r="DD116" i="13"/>
  <c r="CU161" i="17" s="1"/>
  <c r="DD128" i="13"/>
  <c r="CU167" i="17" s="1"/>
  <c r="DD140" i="13"/>
  <c r="CU173" i="17" s="1"/>
  <c r="DD152" i="13"/>
  <c r="CU179" i="17" s="1"/>
  <c r="DD164" i="13"/>
  <c r="CU185" i="17" s="1"/>
  <c r="DD176" i="13"/>
  <c r="CU191" i="17" s="1"/>
  <c r="DD98" i="13"/>
  <c r="CU152" i="17"/>
  <c r="DD110" i="13"/>
  <c r="CU158" i="17" s="1"/>
  <c r="DD92" i="13"/>
  <c r="CU149" i="17" s="1"/>
  <c r="DD122" i="13"/>
  <c r="CU164" i="17" s="1"/>
  <c r="DD134" i="13"/>
  <c r="CU170" i="17" s="1"/>
  <c r="DD146" i="13"/>
  <c r="CU176" i="17" s="1"/>
  <c r="DD158" i="13"/>
  <c r="CU182" i="17" s="1"/>
  <c r="DD170" i="13"/>
  <c r="CU188" i="17" s="1"/>
  <c r="DD182" i="13"/>
  <c r="CU194" i="17"/>
  <c r="DD194" i="13"/>
  <c r="CU200" i="17" s="1"/>
  <c r="DD206" i="13"/>
  <c r="CU206" i="17" s="1"/>
  <c r="DD218" i="13"/>
  <c r="CU212" i="17" s="1"/>
  <c r="DD230" i="13"/>
  <c r="CU218" i="17" s="1"/>
  <c r="DD188" i="13"/>
  <c r="CU197" i="17" s="1"/>
  <c r="DD200" i="13"/>
  <c r="CU203" i="17" s="1"/>
  <c r="DD212" i="13"/>
  <c r="CU209" i="17" s="1"/>
  <c r="DD224" i="13"/>
  <c r="CU215" i="17"/>
  <c r="DD236" i="13"/>
  <c r="CU221" i="17" s="1"/>
  <c r="F105" i="16"/>
  <c r="DB11" i="3"/>
  <c r="DB24" i="3"/>
  <c r="DB38" i="3"/>
  <c r="DB60" i="3"/>
  <c r="DB48" i="3"/>
  <c r="DB77" i="3"/>
  <c r="DB70" i="3"/>
  <c r="DB8" i="4"/>
  <c r="DB27" i="4"/>
  <c r="DB18" i="4"/>
  <c r="DB43" i="4"/>
  <c r="DB34" i="4"/>
  <c r="DB59" i="4"/>
  <c r="DB27" i="5"/>
  <c r="DB18" i="5"/>
  <c r="DB51" i="4"/>
  <c r="DB8" i="5"/>
  <c r="DB59" i="5"/>
  <c r="DB51" i="5"/>
  <c r="DB18" i="6"/>
  <c r="DB34" i="5"/>
  <c r="DB43" i="5"/>
  <c r="DB8" i="6"/>
  <c r="DB51" i="6"/>
  <c r="DB27" i="6"/>
  <c r="DB43" i="6"/>
  <c r="DB34" i="6"/>
  <c r="DB18" i="7"/>
  <c r="DB51" i="7"/>
  <c r="DB43" i="7"/>
  <c r="DB59" i="6"/>
  <c r="DB27" i="7"/>
  <c r="DB34" i="7"/>
  <c r="DB34" i="8"/>
  <c r="DB34" i="9"/>
  <c r="DB59" i="7"/>
  <c r="DB27" i="8"/>
  <c r="DB59" i="8"/>
  <c r="DB27" i="9"/>
  <c r="DB8" i="8"/>
  <c r="DB8" i="7"/>
  <c r="DB18" i="8"/>
  <c r="DB43" i="8"/>
  <c r="DB8" i="9"/>
  <c r="DB43" i="9"/>
  <c r="DB8" i="10"/>
  <c r="DB43" i="10"/>
  <c r="DB18" i="9"/>
  <c r="DB34" i="10"/>
  <c r="DB51" i="8"/>
  <c r="DB8" i="11"/>
  <c r="DB43" i="11"/>
  <c r="DB7" i="13"/>
  <c r="DB17" i="13"/>
  <c r="CS13" i="17" s="1"/>
  <c r="DN17" i="13"/>
  <c r="DB19" i="13"/>
  <c r="DB29" i="13"/>
  <c r="CS35" i="17" s="1"/>
  <c r="DN29" i="13"/>
  <c r="DB31" i="13"/>
  <c r="DB41" i="13"/>
  <c r="CS57" i="17" s="1"/>
  <c r="DN41" i="13"/>
  <c r="DB43" i="13"/>
  <c r="DB53" i="13"/>
  <c r="CS79" i="17" s="1"/>
  <c r="DN53" i="13"/>
  <c r="DB55" i="13"/>
  <c r="DB65" i="13"/>
  <c r="CS101" i="17" s="1"/>
  <c r="DN65" i="13"/>
  <c r="DB67" i="13"/>
  <c r="DB77" i="13"/>
  <c r="CS123" i="17" s="1"/>
  <c r="DN77" i="13"/>
  <c r="DB79" i="13"/>
  <c r="DB18" i="10"/>
  <c r="DB34" i="11"/>
  <c r="DB10" i="13"/>
  <c r="DB22" i="13"/>
  <c r="DB34" i="13"/>
  <c r="DB46" i="13"/>
  <c r="DB58" i="13"/>
  <c r="DB70" i="13"/>
  <c r="DB82" i="13"/>
  <c r="DB51" i="9"/>
  <c r="DB27" i="10"/>
  <c r="DB51" i="10"/>
  <c r="DB18" i="11"/>
  <c r="DB11" i="13"/>
  <c r="CS2" i="17" s="1"/>
  <c r="DB13" i="13"/>
  <c r="DB16" i="13"/>
  <c r="DB23" i="13"/>
  <c r="CS24" i="17" s="1"/>
  <c r="DB25" i="13"/>
  <c r="DB28" i="13"/>
  <c r="DB35" i="13"/>
  <c r="CS46" i="17" s="1"/>
  <c r="DB37" i="13"/>
  <c r="DB40" i="13"/>
  <c r="DB47" i="13"/>
  <c r="CS68" i="17" s="1"/>
  <c r="DB49" i="13"/>
  <c r="DB52" i="13"/>
  <c r="DB59" i="13"/>
  <c r="CS90" i="17" s="1"/>
  <c r="DB61" i="13"/>
  <c r="DB64" i="13"/>
  <c r="DB71" i="13"/>
  <c r="CS112" i="17" s="1"/>
  <c r="DB73" i="13"/>
  <c r="DB76" i="13"/>
  <c r="DB83" i="13"/>
  <c r="CS134" i="17" s="1"/>
  <c r="DN83" i="13"/>
  <c r="DB85" i="13"/>
  <c r="DB95" i="13"/>
  <c r="CS148" i="17" s="1"/>
  <c r="DN95" i="13"/>
  <c r="DB97" i="13"/>
  <c r="DB27" i="11"/>
  <c r="DB59" i="11"/>
  <c r="DB59" i="9"/>
  <c r="DB51" i="11"/>
  <c r="DN11" i="13"/>
  <c r="DN23" i="13"/>
  <c r="DB59" i="10"/>
  <c r="DB94" i="13"/>
  <c r="DB88" i="13"/>
  <c r="DB91" i="13"/>
  <c r="DB100" i="13"/>
  <c r="DB112" i="13"/>
  <c r="DB124" i="13"/>
  <c r="DB136" i="13"/>
  <c r="DB148" i="13"/>
  <c r="DB160" i="13"/>
  <c r="DB172" i="13"/>
  <c r="DN35" i="13"/>
  <c r="DN59" i="13"/>
  <c r="DB89" i="13"/>
  <c r="CS145" i="17" s="1"/>
  <c r="DB101" i="13"/>
  <c r="CS151" i="17"/>
  <c r="DN101" i="13"/>
  <c r="DB103" i="13"/>
  <c r="DB113" i="13"/>
  <c r="CS157" i="17"/>
  <c r="DN113" i="13"/>
  <c r="DB115" i="13"/>
  <c r="DB106" i="13"/>
  <c r="DB118" i="13"/>
  <c r="DN47" i="13"/>
  <c r="DN71" i="13"/>
  <c r="DN89" i="13"/>
  <c r="DB107" i="13"/>
  <c r="CS154" i="17" s="1"/>
  <c r="DN107" i="13"/>
  <c r="DB109" i="13"/>
  <c r="DB119" i="13"/>
  <c r="CS160" i="17" s="1"/>
  <c r="DN119" i="13"/>
  <c r="DB121" i="13"/>
  <c r="DB131" i="13"/>
  <c r="CS166" i="17" s="1"/>
  <c r="DN131" i="13"/>
  <c r="DB133" i="13"/>
  <c r="DB143" i="13"/>
  <c r="CS172" i="17" s="1"/>
  <c r="DN143" i="13"/>
  <c r="DB145" i="13"/>
  <c r="DB155" i="13"/>
  <c r="CS178" i="17" s="1"/>
  <c r="DN155" i="13"/>
  <c r="DB157" i="13"/>
  <c r="DB167" i="13"/>
  <c r="CS184" i="17" s="1"/>
  <c r="DN167" i="13"/>
  <c r="DB169" i="13"/>
  <c r="DB178" i="13"/>
  <c r="DB190" i="13"/>
  <c r="DB202" i="13"/>
  <c r="DB214" i="13"/>
  <c r="DB226" i="13"/>
  <c r="DB238" i="13"/>
  <c r="DB27" i="14"/>
  <c r="DB125" i="13"/>
  <c r="CS163" i="17"/>
  <c r="DB127" i="13"/>
  <c r="DB130" i="13"/>
  <c r="DB137" i="13"/>
  <c r="CS169" i="17"/>
  <c r="DB139" i="13"/>
  <c r="DB142" i="13"/>
  <c r="DB149" i="13"/>
  <c r="CS175" i="17"/>
  <c r="DB151" i="13"/>
  <c r="DB154" i="13"/>
  <c r="DB161" i="13"/>
  <c r="CS181" i="17"/>
  <c r="DB163" i="13"/>
  <c r="DB166" i="13"/>
  <c r="DB173" i="13"/>
  <c r="CS187" i="17"/>
  <c r="DB175" i="13"/>
  <c r="DB179" i="13"/>
  <c r="CS190" i="17" s="1"/>
  <c r="DN179" i="13"/>
  <c r="DB181" i="13"/>
  <c r="DB191" i="13"/>
  <c r="CS196" i="17" s="1"/>
  <c r="DN191" i="13"/>
  <c r="DB193" i="13"/>
  <c r="DB203" i="13"/>
  <c r="CS202" i="17" s="1"/>
  <c r="DN203" i="13"/>
  <c r="DB205" i="13"/>
  <c r="DB215" i="13"/>
  <c r="CS208" i="17" s="1"/>
  <c r="DN215" i="13"/>
  <c r="DB217" i="13"/>
  <c r="DB227" i="13"/>
  <c r="CS214" i="17" s="1"/>
  <c r="DN227" i="13"/>
  <c r="DB229" i="13"/>
  <c r="DB184" i="13"/>
  <c r="DB196" i="13"/>
  <c r="DB208" i="13"/>
  <c r="DB220" i="13"/>
  <c r="DB232" i="13"/>
  <c r="DN125" i="13"/>
  <c r="DN137" i="13"/>
  <c r="DN149" i="13"/>
  <c r="DN161" i="13"/>
  <c r="DN173" i="13"/>
  <c r="DB185" i="13"/>
  <c r="CS193" i="17"/>
  <c r="DN185" i="13"/>
  <c r="DB187" i="13"/>
  <c r="DB197" i="13"/>
  <c r="CS199" i="17"/>
  <c r="DN197" i="13"/>
  <c r="DB199" i="13"/>
  <c r="DB209" i="13"/>
  <c r="CS205" i="17"/>
  <c r="DN209" i="13"/>
  <c r="DB211" i="13"/>
  <c r="DB221" i="13"/>
  <c r="CS211" i="17"/>
  <c r="DN221" i="13"/>
  <c r="DB223" i="13"/>
  <c r="DB233" i="13"/>
  <c r="CS217" i="17"/>
  <c r="DN233" i="13"/>
  <c r="DB235" i="13"/>
  <c r="DB38" i="14"/>
  <c r="DB239" i="13"/>
  <c r="CS220" i="17" s="1"/>
  <c r="DB16" i="14"/>
  <c r="DB63" i="14"/>
  <c r="DB107" i="14"/>
  <c r="DB96" i="14"/>
  <c r="DB146" i="14"/>
  <c r="DN239" i="13"/>
  <c r="DB85" i="14"/>
  <c r="DB49" i="14"/>
  <c r="DB74" i="14"/>
  <c r="DB118" i="14"/>
  <c r="DB132" i="14"/>
  <c r="DB196" i="14"/>
  <c r="DB221" i="14"/>
  <c r="DB210" i="14"/>
  <c r="DB168" i="14"/>
  <c r="DB232" i="14"/>
  <c r="CZ11" i="3"/>
  <c r="CZ24" i="3"/>
  <c r="CZ38" i="3"/>
  <c r="CZ48" i="3"/>
  <c r="CZ70" i="3"/>
  <c r="CZ60" i="3"/>
  <c r="CZ8" i="4"/>
  <c r="CZ77" i="3"/>
  <c r="CZ27" i="4"/>
  <c r="CZ18" i="4"/>
  <c r="CZ43" i="4"/>
  <c r="CZ34" i="4"/>
  <c r="CZ51" i="4"/>
  <c r="CZ18" i="5"/>
  <c r="CZ8" i="5"/>
  <c r="CZ59" i="4"/>
  <c r="CZ27" i="5"/>
  <c r="CZ43" i="5"/>
  <c r="CZ59" i="5"/>
  <c r="CZ34" i="5"/>
  <c r="CZ51" i="5"/>
  <c r="CZ18" i="6"/>
  <c r="CZ43" i="6"/>
  <c r="CZ34" i="6"/>
  <c r="CZ8" i="6"/>
  <c r="CZ27" i="6"/>
  <c r="CZ51" i="6"/>
  <c r="CZ59" i="6"/>
  <c r="CZ34" i="7"/>
  <c r="CZ27" i="7"/>
  <c r="CZ59" i="7"/>
  <c r="CZ8" i="7"/>
  <c r="CZ18" i="8"/>
  <c r="CZ51" i="8"/>
  <c r="CZ18" i="9"/>
  <c r="CZ18" i="7"/>
  <c r="CZ43" i="7"/>
  <c r="CZ8" i="8"/>
  <c r="CZ43" i="8"/>
  <c r="CZ8" i="9"/>
  <c r="CZ51" i="7"/>
  <c r="CZ27" i="8"/>
  <c r="CZ59" i="8"/>
  <c r="CZ34" i="9"/>
  <c r="CZ59" i="9"/>
  <c r="CZ27" i="10"/>
  <c r="CZ51" i="9"/>
  <c r="CZ18" i="10"/>
  <c r="CZ34" i="8"/>
  <c r="CZ34" i="10"/>
  <c r="CZ59" i="10"/>
  <c r="CZ27" i="11"/>
  <c r="CZ59" i="11"/>
  <c r="CZ11" i="13"/>
  <c r="CR2" i="17" s="1"/>
  <c r="CZ13" i="13"/>
  <c r="CZ23" i="13"/>
  <c r="CR24" i="17" s="1"/>
  <c r="CZ25" i="13"/>
  <c r="CZ35" i="13"/>
  <c r="CR46" i="17" s="1"/>
  <c r="CZ37" i="13"/>
  <c r="CZ47" i="13"/>
  <c r="CR68" i="17" s="1"/>
  <c r="CZ49" i="13"/>
  <c r="CZ59" i="13"/>
  <c r="CR90" i="17" s="1"/>
  <c r="CZ61" i="13"/>
  <c r="CZ71" i="13"/>
  <c r="CR112" i="17" s="1"/>
  <c r="CZ73" i="13"/>
  <c r="CZ43" i="9"/>
  <c r="CZ8" i="10"/>
  <c r="CZ51" i="10"/>
  <c r="CZ18" i="11"/>
  <c r="CZ51" i="11"/>
  <c r="CZ16" i="13"/>
  <c r="CZ28" i="13"/>
  <c r="CZ40" i="13"/>
  <c r="CZ52" i="13"/>
  <c r="CZ64" i="13"/>
  <c r="CZ76" i="13"/>
  <c r="CZ43" i="11"/>
  <c r="CZ7" i="13"/>
  <c r="CZ19" i="13"/>
  <c r="CZ31" i="13"/>
  <c r="CZ43" i="13"/>
  <c r="CZ55" i="13"/>
  <c r="CZ67" i="13"/>
  <c r="CZ79" i="13"/>
  <c r="CZ89" i="13"/>
  <c r="CR145" i="17" s="1"/>
  <c r="CZ91" i="13"/>
  <c r="CZ10" i="13"/>
  <c r="CZ17" i="13"/>
  <c r="CR13" i="17" s="1"/>
  <c r="CZ22" i="13"/>
  <c r="CZ27" i="9"/>
  <c r="CZ34" i="11"/>
  <c r="CZ43" i="10"/>
  <c r="CZ8" i="11"/>
  <c r="CZ88" i="13"/>
  <c r="CZ34" i="13"/>
  <c r="CZ41" i="13"/>
  <c r="CR57" i="17" s="1"/>
  <c r="CZ58" i="13"/>
  <c r="CZ65" i="13"/>
  <c r="CR101" i="17" s="1"/>
  <c r="CZ82" i="13"/>
  <c r="CZ94" i="13"/>
  <c r="CZ106" i="13"/>
  <c r="CZ118" i="13"/>
  <c r="CZ130" i="13"/>
  <c r="CZ142" i="13"/>
  <c r="CZ154" i="13"/>
  <c r="CZ166" i="13"/>
  <c r="CZ83" i="13"/>
  <c r="CR134" i="17" s="1"/>
  <c r="CZ85" i="13"/>
  <c r="CZ95" i="13"/>
  <c r="CR148" i="17" s="1"/>
  <c r="CZ97" i="13"/>
  <c r="CZ107" i="13"/>
  <c r="CR154" i="17" s="1"/>
  <c r="CZ109" i="13"/>
  <c r="CZ29" i="13"/>
  <c r="CR35" i="17" s="1"/>
  <c r="CZ46" i="13"/>
  <c r="CZ53" i="13"/>
  <c r="CR79" i="17" s="1"/>
  <c r="CZ70" i="13"/>
  <c r="CZ77" i="13"/>
  <c r="CR123" i="17" s="1"/>
  <c r="CZ100" i="13"/>
  <c r="CZ112" i="13"/>
  <c r="CZ101" i="13"/>
  <c r="CR151" i="17" s="1"/>
  <c r="CZ103" i="13"/>
  <c r="CZ113" i="13"/>
  <c r="CR157" i="17" s="1"/>
  <c r="CZ115" i="13"/>
  <c r="CZ125" i="13"/>
  <c r="CR163" i="17" s="1"/>
  <c r="CZ127" i="13"/>
  <c r="CZ137" i="13"/>
  <c r="CR169" i="17" s="1"/>
  <c r="CZ139" i="13"/>
  <c r="CZ149" i="13"/>
  <c r="CR175" i="17" s="1"/>
  <c r="CZ151" i="13"/>
  <c r="CZ161" i="13"/>
  <c r="CR181" i="17" s="1"/>
  <c r="CZ163" i="13"/>
  <c r="CZ173" i="13"/>
  <c r="CR187" i="17"/>
  <c r="CZ175" i="13"/>
  <c r="CZ184" i="13"/>
  <c r="CZ196" i="13"/>
  <c r="CZ208" i="13"/>
  <c r="CZ220" i="13"/>
  <c r="CZ232" i="13"/>
  <c r="CZ121" i="13"/>
  <c r="CZ133" i="13"/>
  <c r="CZ145" i="13"/>
  <c r="CZ157" i="13"/>
  <c r="CZ169" i="13"/>
  <c r="CZ185" i="13"/>
  <c r="CR193" i="17" s="1"/>
  <c r="CZ187" i="13"/>
  <c r="CZ197" i="13"/>
  <c r="CR199" i="17" s="1"/>
  <c r="CZ199" i="13"/>
  <c r="CZ209" i="13"/>
  <c r="CR205" i="17" s="1"/>
  <c r="CZ211" i="13"/>
  <c r="CZ221" i="13"/>
  <c r="CR211" i="17" s="1"/>
  <c r="CZ223" i="13"/>
  <c r="CZ233" i="13"/>
  <c r="CR217" i="17" s="1"/>
  <c r="CZ119" i="13"/>
  <c r="CR160" i="17" s="1"/>
  <c r="CZ124" i="13"/>
  <c r="CZ131" i="13"/>
  <c r="CR166" i="17" s="1"/>
  <c r="CZ136" i="13"/>
  <c r="CZ143" i="13"/>
  <c r="CR172" i="17" s="1"/>
  <c r="CZ148" i="13"/>
  <c r="CZ155" i="13"/>
  <c r="CR178" i="17" s="1"/>
  <c r="CZ160" i="13"/>
  <c r="CZ167" i="13"/>
  <c r="CR184" i="17"/>
  <c r="CZ172" i="13"/>
  <c r="CZ178" i="13"/>
  <c r="CZ190" i="13"/>
  <c r="CZ202" i="13"/>
  <c r="CZ214" i="13"/>
  <c r="CZ226" i="13"/>
  <c r="CZ179" i="13"/>
  <c r="CR190" i="17"/>
  <c r="CZ181" i="13"/>
  <c r="CZ191" i="13"/>
  <c r="CR196" i="17" s="1"/>
  <c r="CZ193" i="13"/>
  <c r="CZ203" i="13"/>
  <c r="CR202" i="17" s="1"/>
  <c r="CZ205" i="13"/>
  <c r="CZ215" i="13"/>
  <c r="CR208" i="17" s="1"/>
  <c r="CZ217" i="13"/>
  <c r="CZ227" i="13"/>
  <c r="CR214" i="17" s="1"/>
  <c r="CZ229" i="13"/>
  <c r="CZ239" i="13"/>
  <c r="CR220" i="17" s="1"/>
  <c r="CZ16" i="14"/>
  <c r="CZ235" i="13"/>
  <c r="CZ85" i="14"/>
  <c r="CZ238" i="13"/>
  <c r="CZ27" i="14"/>
  <c r="CZ49" i="14"/>
  <c r="CZ74" i="14"/>
  <c r="CZ118" i="14"/>
  <c r="CZ63" i="14"/>
  <c r="CZ107" i="14"/>
  <c r="CZ38" i="14"/>
  <c r="CZ96" i="14"/>
  <c r="CZ146" i="14"/>
  <c r="CZ179" i="14"/>
  <c r="CZ190" i="14"/>
  <c r="CZ243" i="14"/>
  <c r="CZ132" i="14"/>
  <c r="CZ168" i="14"/>
  <c r="CZ232" i="14"/>
  <c r="CZ157" i="14"/>
  <c r="CZ210" i="14"/>
  <c r="CY11" i="3"/>
  <c r="CY24" i="3"/>
  <c r="CY38" i="3"/>
  <c r="CY48" i="3"/>
  <c r="CY60" i="3"/>
  <c r="CY77" i="3"/>
  <c r="CY70" i="3"/>
  <c r="CY27" i="4"/>
  <c r="CY8" i="4"/>
  <c r="CY18" i="4"/>
  <c r="CY43" i="4"/>
  <c r="CY34" i="4"/>
  <c r="CY51" i="4"/>
  <c r="CY59" i="4"/>
  <c r="CY18" i="5"/>
  <c r="CY8" i="5"/>
  <c r="CY34" i="5"/>
  <c r="CY51" i="5"/>
  <c r="CY27" i="5"/>
  <c r="CY43" i="5"/>
  <c r="CY8" i="6"/>
  <c r="CY59" i="5"/>
  <c r="CY27" i="6"/>
  <c r="CY51" i="6"/>
  <c r="CY18" i="6"/>
  <c r="CY43" i="6"/>
  <c r="CY8" i="7"/>
  <c r="CY34" i="6"/>
  <c r="CY59" i="6"/>
  <c r="CY43" i="7"/>
  <c r="CY34" i="7"/>
  <c r="CY18" i="7"/>
  <c r="CY51" i="7"/>
  <c r="CY27" i="8"/>
  <c r="CY59" i="8"/>
  <c r="CY27" i="9"/>
  <c r="CY18" i="8"/>
  <c r="CY51" i="8"/>
  <c r="CY18" i="9"/>
  <c r="CY27" i="7"/>
  <c r="CY8" i="8"/>
  <c r="CY34" i="8"/>
  <c r="CY34" i="10"/>
  <c r="CY43" i="8"/>
  <c r="CY8" i="9"/>
  <c r="CY34" i="9"/>
  <c r="CY59" i="9"/>
  <c r="CY27" i="10"/>
  <c r="CY51" i="9"/>
  <c r="CY34" i="11"/>
  <c r="CY10" i="13"/>
  <c r="CY22" i="13"/>
  <c r="CY34" i="13"/>
  <c r="CY46" i="13"/>
  <c r="CY58" i="13"/>
  <c r="CY70" i="13"/>
  <c r="CY82" i="13"/>
  <c r="CY59" i="7"/>
  <c r="CY59" i="10"/>
  <c r="CY27" i="11"/>
  <c r="CY59" i="11"/>
  <c r="CY11" i="13"/>
  <c r="CQ2" i="17" s="1"/>
  <c r="CY13" i="13"/>
  <c r="CY23" i="13"/>
  <c r="CQ24" i="17" s="1"/>
  <c r="CY25" i="13"/>
  <c r="CY35" i="13"/>
  <c r="CQ46" i="17" s="1"/>
  <c r="CY37" i="13"/>
  <c r="CY47" i="13"/>
  <c r="CQ68" i="17"/>
  <c r="CY49" i="13"/>
  <c r="CY59" i="13"/>
  <c r="CQ90" i="17" s="1"/>
  <c r="CY61" i="13"/>
  <c r="CY71" i="13"/>
  <c r="CQ112" i="17" s="1"/>
  <c r="CY73" i="13"/>
  <c r="CY43" i="10"/>
  <c r="CY8" i="11"/>
  <c r="CY8" i="10"/>
  <c r="CY18" i="11"/>
  <c r="CY88" i="13"/>
  <c r="CY43" i="9"/>
  <c r="CY18" i="10"/>
  <c r="CY51" i="10"/>
  <c r="CY43" i="11"/>
  <c r="CY7" i="13"/>
  <c r="CY16" i="13"/>
  <c r="CY19" i="13"/>
  <c r="CY17" i="13"/>
  <c r="CQ13" i="17" s="1"/>
  <c r="CY51" i="11"/>
  <c r="CY83" i="13"/>
  <c r="CQ134" i="17" s="1"/>
  <c r="CY85" i="13"/>
  <c r="CY95" i="13"/>
  <c r="CQ148" i="17" s="1"/>
  <c r="CY97" i="13"/>
  <c r="CY40" i="13"/>
  <c r="CY64" i="13"/>
  <c r="CY101" i="13"/>
  <c r="CQ151" i="17" s="1"/>
  <c r="CY103" i="13"/>
  <c r="CY113" i="13"/>
  <c r="CQ157" i="17" s="1"/>
  <c r="CY115" i="13"/>
  <c r="CY125" i="13"/>
  <c r="CQ163" i="17" s="1"/>
  <c r="CY127" i="13"/>
  <c r="CY137" i="13"/>
  <c r="CQ169" i="17" s="1"/>
  <c r="CY139" i="13"/>
  <c r="CY149" i="13"/>
  <c r="CQ175" i="17" s="1"/>
  <c r="CY151" i="13"/>
  <c r="CY161" i="13"/>
  <c r="CQ181" i="17" s="1"/>
  <c r="CY163" i="13"/>
  <c r="CY173" i="13"/>
  <c r="CQ187" i="17" s="1"/>
  <c r="CY175" i="13"/>
  <c r="CY31" i="13"/>
  <c r="CY41" i="13"/>
  <c r="CQ57" i="17" s="1"/>
  <c r="CY55" i="13"/>
  <c r="CY65" i="13"/>
  <c r="CQ101" i="17" s="1"/>
  <c r="CY79" i="13"/>
  <c r="CY91" i="13"/>
  <c r="CY94" i="13"/>
  <c r="CY106" i="13"/>
  <c r="CY28" i="13"/>
  <c r="CY52" i="13"/>
  <c r="CY76" i="13"/>
  <c r="CY89" i="13"/>
  <c r="CQ145" i="17" s="1"/>
  <c r="CY107" i="13"/>
  <c r="CQ154" i="17" s="1"/>
  <c r="CY109" i="13"/>
  <c r="CY29" i="13"/>
  <c r="CQ35" i="17" s="1"/>
  <c r="CY43" i="13"/>
  <c r="CY53" i="13"/>
  <c r="CQ79" i="17" s="1"/>
  <c r="CY67" i="13"/>
  <c r="CY77" i="13"/>
  <c r="CQ123" i="17"/>
  <c r="CY100" i="13"/>
  <c r="CY112" i="13"/>
  <c r="CY124" i="13"/>
  <c r="CY136" i="13"/>
  <c r="CY148" i="13"/>
  <c r="CY160" i="13"/>
  <c r="CY172" i="13"/>
  <c r="CY179" i="13"/>
  <c r="CQ190" i="17" s="1"/>
  <c r="CY181" i="13"/>
  <c r="CY191" i="13"/>
  <c r="CQ196" i="17" s="1"/>
  <c r="CY193" i="13"/>
  <c r="CY203" i="13"/>
  <c r="CQ202" i="17" s="1"/>
  <c r="CY205" i="13"/>
  <c r="CY215" i="13"/>
  <c r="CQ208" i="17" s="1"/>
  <c r="CY217" i="13"/>
  <c r="CY227" i="13"/>
  <c r="CQ214" i="17" s="1"/>
  <c r="CY229" i="13"/>
  <c r="CY239" i="13"/>
  <c r="CQ220" i="17" s="1"/>
  <c r="CY16" i="14"/>
  <c r="CY184" i="13"/>
  <c r="CY196" i="13"/>
  <c r="CY208" i="13"/>
  <c r="CY220" i="13"/>
  <c r="CY232" i="13"/>
  <c r="CY121" i="13"/>
  <c r="CY130" i="13"/>
  <c r="CY133" i="13"/>
  <c r="CY142" i="13"/>
  <c r="CY145" i="13"/>
  <c r="CY154" i="13"/>
  <c r="CY157" i="13"/>
  <c r="CY166" i="13"/>
  <c r="CY169" i="13"/>
  <c r="CY185" i="13"/>
  <c r="CQ193" i="17" s="1"/>
  <c r="CY187" i="13"/>
  <c r="CY197" i="13"/>
  <c r="CQ199" i="17" s="1"/>
  <c r="CY199" i="13"/>
  <c r="CY209" i="13"/>
  <c r="CQ205" i="17"/>
  <c r="CY211" i="13"/>
  <c r="CY221" i="13"/>
  <c r="CQ211" i="17" s="1"/>
  <c r="CY223" i="13"/>
  <c r="CY233" i="13"/>
  <c r="CQ217" i="17" s="1"/>
  <c r="CY118" i="13"/>
  <c r="CY119" i="13"/>
  <c r="CQ160" i="17" s="1"/>
  <c r="CY131" i="13"/>
  <c r="CQ166" i="17" s="1"/>
  <c r="CY143" i="13"/>
  <c r="CQ172" i="17" s="1"/>
  <c r="CY155" i="13"/>
  <c r="CQ178" i="17" s="1"/>
  <c r="CY167" i="13"/>
  <c r="CQ184" i="17" s="1"/>
  <c r="CY178" i="13"/>
  <c r="CY190" i="13"/>
  <c r="CY202" i="13"/>
  <c r="CY214" i="13"/>
  <c r="CY226" i="13"/>
  <c r="CY238" i="13"/>
  <c r="CY27" i="14"/>
  <c r="CY38" i="14"/>
  <c r="CY96" i="14"/>
  <c r="CY235" i="13"/>
  <c r="CY85" i="14"/>
  <c r="CY49" i="14"/>
  <c r="CY74" i="14"/>
  <c r="CY63" i="14"/>
  <c r="CY107" i="14"/>
  <c r="CY132" i="14"/>
  <c r="CY157" i="14"/>
  <c r="CY210" i="14"/>
  <c r="CY118" i="14"/>
  <c r="CY146" i="14"/>
  <c r="CY179" i="14"/>
  <c r="CY190" i="14"/>
  <c r="CY243" i="14"/>
  <c r="CY196" i="14"/>
  <c r="CY221" i="14"/>
  <c r="CQ8" i="13"/>
  <c r="CI3" i="17" s="1"/>
  <c r="CQ20" i="13"/>
  <c r="CI25" i="17" s="1"/>
  <c r="CQ32" i="13"/>
  <c r="CI47" i="17" s="1"/>
  <c r="CQ44" i="13"/>
  <c r="CI69" i="17" s="1"/>
  <c r="CQ56" i="13"/>
  <c r="CI91" i="17"/>
  <c r="CQ68" i="13"/>
  <c r="CI113" i="17" s="1"/>
  <c r="CQ80" i="13"/>
  <c r="CI135" i="17" s="1"/>
  <c r="CQ86" i="13"/>
  <c r="CI146" i="17" s="1"/>
  <c r="CQ14" i="13"/>
  <c r="CI14" i="17" s="1"/>
  <c r="CQ26" i="13"/>
  <c r="CI36" i="17" s="1"/>
  <c r="CQ50" i="13"/>
  <c r="CI80" i="17" s="1"/>
  <c r="CQ74" i="13"/>
  <c r="CI124" i="17" s="1"/>
  <c r="CQ104" i="13"/>
  <c r="CI155" i="17"/>
  <c r="CQ116" i="13"/>
  <c r="CI161" i="17" s="1"/>
  <c r="CQ92" i="13"/>
  <c r="CI149" i="17" s="1"/>
  <c r="CQ38" i="13"/>
  <c r="CI58" i="17" s="1"/>
  <c r="CQ62" i="13"/>
  <c r="CI102" i="17" s="1"/>
  <c r="CQ98" i="13"/>
  <c r="CI152" i="17" s="1"/>
  <c r="CQ110" i="13"/>
  <c r="CI158" i="17" s="1"/>
  <c r="CQ122" i="13"/>
  <c r="CI164" i="17" s="1"/>
  <c r="CQ134" i="13"/>
  <c r="CI170" i="17"/>
  <c r="CQ146" i="13"/>
  <c r="CI176" i="17" s="1"/>
  <c r="CQ158" i="13"/>
  <c r="CI182" i="17" s="1"/>
  <c r="CQ170" i="13"/>
  <c r="CI188" i="17" s="1"/>
  <c r="CQ182" i="13"/>
  <c r="CI194" i="17" s="1"/>
  <c r="CQ194" i="13"/>
  <c r="CI200" i="17" s="1"/>
  <c r="CQ206" i="13"/>
  <c r="CI206" i="17" s="1"/>
  <c r="CQ218" i="13"/>
  <c r="CI212" i="17" s="1"/>
  <c r="CQ230" i="13"/>
  <c r="CI218" i="17"/>
  <c r="CQ128" i="13"/>
  <c r="CI167" i="17" s="1"/>
  <c r="CQ140" i="13"/>
  <c r="CI173" i="17" s="1"/>
  <c r="CQ152" i="13"/>
  <c r="CI179" i="17" s="1"/>
  <c r="CQ164" i="13"/>
  <c r="CI185" i="17" s="1"/>
  <c r="CQ176" i="13"/>
  <c r="CI191" i="17" s="1"/>
  <c r="CQ188" i="13"/>
  <c r="CI197" i="17" s="1"/>
  <c r="CQ200" i="13"/>
  <c r="CI203" i="17" s="1"/>
  <c r="CQ212" i="13"/>
  <c r="CI209" i="17"/>
  <c r="CQ224" i="13"/>
  <c r="CI215" i="17" s="1"/>
  <c r="CQ236" i="13"/>
  <c r="CI221" i="17" s="1"/>
  <c r="DA11" i="3"/>
  <c r="DA24" i="3"/>
  <c r="DA38" i="3"/>
  <c r="DA48" i="3"/>
  <c r="DA60" i="3"/>
  <c r="DA77" i="3"/>
  <c r="DA70" i="3"/>
  <c r="DA18" i="4"/>
  <c r="DA8" i="4"/>
  <c r="DA34" i="4"/>
  <c r="DA51" i="4"/>
  <c r="DA27" i="4"/>
  <c r="DA43" i="4"/>
  <c r="DA8" i="5"/>
  <c r="DA34" i="5"/>
  <c r="DA59" i="4"/>
  <c r="DA18" i="5"/>
  <c r="DA27" i="5"/>
  <c r="DA59" i="5"/>
  <c r="DA27" i="6"/>
  <c r="DA51" i="5"/>
  <c r="DA43" i="5"/>
  <c r="DA8" i="6"/>
  <c r="DA18" i="6"/>
  <c r="DA34" i="6"/>
  <c r="DA59" i="6"/>
  <c r="DA51" i="6"/>
  <c r="DA43" i="6"/>
  <c r="DA8" i="7"/>
  <c r="DA27" i="7"/>
  <c r="DA59" i="7"/>
  <c r="DA18" i="7"/>
  <c r="DA51" i="7"/>
  <c r="DA43" i="7"/>
  <c r="DA8" i="8"/>
  <c r="DA43" i="8"/>
  <c r="DA8" i="9"/>
  <c r="DA34" i="7"/>
  <c r="DA34" i="8"/>
  <c r="DA34" i="9"/>
  <c r="DA18" i="8"/>
  <c r="DA51" i="8"/>
  <c r="DA51" i="9"/>
  <c r="DA18" i="10"/>
  <c r="DA27" i="9"/>
  <c r="DA43" i="9"/>
  <c r="DA8" i="10"/>
  <c r="DA43" i="10"/>
  <c r="DA27" i="8"/>
  <c r="DA59" i="8"/>
  <c r="DA27" i="10"/>
  <c r="DA51" i="10"/>
  <c r="DA18" i="11"/>
  <c r="DA51" i="11"/>
  <c r="DA16" i="13"/>
  <c r="DA28" i="13"/>
  <c r="DA40" i="13"/>
  <c r="DA52" i="13"/>
  <c r="DA64" i="13"/>
  <c r="DA76" i="13"/>
  <c r="DA18" i="9"/>
  <c r="DA8" i="11"/>
  <c r="DA43" i="11"/>
  <c r="DA7" i="13"/>
  <c r="DA19" i="13"/>
  <c r="DA31" i="13"/>
  <c r="DA43" i="13"/>
  <c r="DA55" i="13"/>
  <c r="DA67" i="13"/>
  <c r="DA79" i="13"/>
  <c r="DA59" i="9"/>
  <c r="DA34" i="10"/>
  <c r="DA59" i="10"/>
  <c r="DA10" i="13"/>
  <c r="DA22" i="13"/>
  <c r="DA34" i="13"/>
  <c r="DA46" i="13"/>
  <c r="DA58" i="13"/>
  <c r="DA70" i="13"/>
  <c r="DA82" i="13"/>
  <c r="DA94" i="13"/>
  <c r="DA34" i="11"/>
  <c r="DA13" i="13"/>
  <c r="DA25" i="13"/>
  <c r="DA27" i="11"/>
  <c r="DA59" i="11"/>
  <c r="DA91" i="13"/>
  <c r="DA37" i="13"/>
  <c r="DA61" i="13"/>
  <c r="DA85" i="13"/>
  <c r="DA97" i="13"/>
  <c r="DA109" i="13"/>
  <c r="DA121" i="13"/>
  <c r="DA133" i="13"/>
  <c r="DA145" i="13"/>
  <c r="DA157" i="13"/>
  <c r="DA169" i="13"/>
  <c r="DA88" i="13"/>
  <c r="DA100" i="13"/>
  <c r="DA112" i="13"/>
  <c r="DA49" i="13"/>
  <c r="DA73" i="13"/>
  <c r="DA103" i="13"/>
  <c r="DA115" i="13"/>
  <c r="DA106" i="13"/>
  <c r="DA118" i="13"/>
  <c r="DA130" i="13"/>
  <c r="DA142" i="13"/>
  <c r="DA154" i="13"/>
  <c r="DA166" i="13"/>
  <c r="DA187" i="13"/>
  <c r="DA199" i="13"/>
  <c r="DA211" i="13"/>
  <c r="DA223" i="13"/>
  <c r="DA235" i="13"/>
  <c r="DA38" i="14"/>
  <c r="DA124" i="13"/>
  <c r="DA136" i="13"/>
  <c r="DA148" i="13"/>
  <c r="DA160" i="13"/>
  <c r="DA172" i="13"/>
  <c r="DA178" i="13"/>
  <c r="DA190" i="13"/>
  <c r="DA202" i="13"/>
  <c r="DA214" i="13"/>
  <c r="DA226" i="13"/>
  <c r="DA127" i="13"/>
  <c r="DA139" i="13"/>
  <c r="DA151" i="13"/>
  <c r="DA163" i="13"/>
  <c r="DA175" i="13"/>
  <c r="DA181" i="13"/>
  <c r="DA193" i="13"/>
  <c r="DA205" i="13"/>
  <c r="DA217" i="13"/>
  <c r="DA229" i="13"/>
  <c r="DA184" i="13"/>
  <c r="DA196" i="13"/>
  <c r="DA208" i="13"/>
  <c r="DA220" i="13"/>
  <c r="DA232" i="13"/>
  <c r="DA238" i="13"/>
  <c r="DA27" i="14"/>
  <c r="DA49" i="14"/>
  <c r="DA74" i="14"/>
  <c r="DA16" i="14"/>
  <c r="DA63" i="14"/>
  <c r="DA107" i="14"/>
  <c r="DA132" i="14"/>
  <c r="DA157" i="14"/>
  <c r="DA96" i="14"/>
  <c r="DA85" i="14"/>
  <c r="DA118" i="14"/>
  <c r="DA146" i="14"/>
  <c r="DA168" i="14"/>
  <c r="DA232" i="14"/>
  <c r="DA196" i="14"/>
  <c r="DA221" i="14"/>
  <c r="DA179" i="14"/>
  <c r="DA190" i="14"/>
  <c r="DA243" i="14"/>
  <c r="CO14" i="13"/>
  <c r="CG14" i="17" s="1"/>
  <c r="DA14" i="13"/>
  <c r="CO26" i="13"/>
  <c r="CG36" i="17" s="1"/>
  <c r="DA26" i="13"/>
  <c r="CO38" i="13"/>
  <c r="CG58" i="17" s="1"/>
  <c r="DA38" i="13"/>
  <c r="CO50" i="13"/>
  <c r="CG80" i="17" s="1"/>
  <c r="DA50" i="13"/>
  <c r="CO62" i="13"/>
  <c r="CG102" i="17" s="1"/>
  <c r="DA62" i="13"/>
  <c r="CO74" i="13"/>
  <c r="CG124" i="17" s="1"/>
  <c r="DA74" i="13"/>
  <c r="DA8" i="13"/>
  <c r="DA20" i="13"/>
  <c r="DA32" i="13"/>
  <c r="DA44" i="13"/>
  <c r="DA56" i="13"/>
  <c r="DA68" i="13"/>
  <c r="DA80" i="13"/>
  <c r="CO92" i="13"/>
  <c r="CG149" i="17" s="1"/>
  <c r="DA92" i="13"/>
  <c r="CO8" i="13"/>
  <c r="CG3" i="17" s="1"/>
  <c r="CO20" i="13"/>
  <c r="CG25" i="17" s="1"/>
  <c r="CO32" i="13"/>
  <c r="CG47" i="17" s="1"/>
  <c r="CO56" i="13"/>
  <c r="CG91" i="17"/>
  <c r="CO80" i="13"/>
  <c r="CG135" i="17" s="1"/>
  <c r="DA86" i="13"/>
  <c r="CO98" i="13"/>
  <c r="CG152" i="17" s="1"/>
  <c r="DA98" i="13"/>
  <c r="CO110" i="13"/>
  <c r="CG158" i="17" s="1"/>
  <c r="DA110" i="13"/>
  <c r="CO44" i="13"/>
  <c r="CG69" i="17"/>
  <c r="CO68" i="13"/>
  <c r="CG113" i="17" s="1"/>
  <c r="CO86" i="13"/>
  <c r="CG146" i="17" s="1"/>
  <c r="CO104" i="13"/>
  <c r="CG155" i="17" s="1"/>
  <c r="DA104" i="13"/>
  <c r="CO116" i="13"/>
  <c r="CG161" i="17" s="1"/>
  <c r="DA116" i="13"/>
  <c r="CO128" i="13"/>
  <c r="CG167" i="17"/>
  <c r="DA128" i="13"/>
  <c r="CO140" i="13"/>
  <c r="CG173" i="17" s="1"/>
  <c r="DA140" i="13"/>
  <c r="CO152" i="13"/>
  <c r="CG179" i="17" s="1"/>
  <c r="DA152" i="13"/>
  <c r="CO164" i="13"/>
  <c r="CG185" i="17" s="1"/>
  <c r="DA164" i="13"/>
  <c r="CO176" i="13"/>
  <c r="CG191" i="17" s="1"/>
  <c r="DA176" i="13"/>
  <c r="DA122" i="13"/>
  <c r="DA134" i="13"/>
  <c r="DA146" i="13"/>
  <c r="DA158" i="13"/>
  <c r="DA170" i="13"/>
  <c r="CO188" i="13"/>
  <c r="CG197" i="17" s="1"/>
  <c r="DA188" i="13"/>
  <c r="CO200" i="13"/>
  <c r="CG203" i="17" s="1"/>
  <c r="DA200" i="13"/>
  <c r="CO212" i="13"/>
  <c r="CG209" i="17" s="1"/>
  <c r="DA212" i="13"/>
  <c r="CO224" i="13"/>
  <c r="CG215" i="17"/>
  <c r="DA224" i="13"/>
  <c r="CO122" i="13"/>
  <c r="CG164" i="17" s="1"/>
  <c r="CO134" i="13"/>
  <c r="CG170" i="17" s="1"/>
  <c r="CO146" i="13"/>
  <c r="CG176" i="17" s="1"/>
  <c r="CO158" i="13"/>
  <c r="CG182" i="17" s="1"/>
  <c r="CO170" i="13"/>
  <c r="CG188" i="17" s="1"/>
  <c r="CO182" i="13"/>
  <c r="CG194" i="17" s="1"/>
  <c r="DA182" i="13"/>
  <c r="CO194" i="13"/>
  <c r="CG200" i="17" s="1"/>
  <c r="DA194" i="13"/>
  <c r="CO206" i="13"/>
  <c r="CG206" i="17" s="1"/>
  <c r="DA206" i="13"/>
  <c r="CO218" i="13"/>
  <c r="CG212" i="17" s="1"/>
  <c r="DA218" i="13"/>
  <c r="CO230" i="13"/>
  <c r="CG218" i="17" s="1"/>
  <c r="DA230" i="13"/>
  <c r="DA236" i="13"/>
  <c r="CO236" i="13"/>
  <c r="CG221" i="17" s="1"/>
  <c r="F91" i="16"/>
  <c r="G91" i="16"/>
  <c r="BA11" i="3"/>
  <c r="BA24" i="3"/>
  <c r="BA38" i="3"/>
  <c r="BA48" i="3"/>
  <c r="BA60" i="3"/>
  <c r="BA77" i="3"/>
  <c r="BA70" i="3"/>
  <c r="BA18" i="4"/>
  <c r="BA8" i="4"/>
  <c r="BA27" i="4"/>
  <c r="BA34" i="4"/>
  <c r="BA51" i="4"/>
  <c r="BA43" i="4"/>
  <c r="BA8" i="5"/>
  <c r="BA34" i="5"/>
  <c r="BA59" i="4"/>
  <c r="BA18" i="5"/>
  <c r="BA59" i="5"/>
  <c r="BA27" i="6"/>
  <c r="BA27" i="5"/>
  <c r="BA51" i="5"/>
  <c r="BA43" i="5"/>
  <c r="BA8" i="6"/>
  <c r="BA34" i="6"/>
  <c r="BA59" i="6"/>
  <c r="BA18" i="6"/>
  <c r="BA51" i="6"/>
  <c r="BA43" i="6"/>
  <c r="BA8" i="7"/>
  <c r="BA27" i="7"/>
  <c r="BA59" i="7"/>
  <c r="BA18" i="7"/>
  <c r="BA51" i="7"/>
  <c r="BA34" i="7"/>
  <c r="BA8" i="8"/>
  <c r="BA43" i="8"/>
  <c r="BA8" i="9"/>
  <c r="BA34" i="8"/>
  <c r="BA34" i="9"/>
  <c r="BA18" i="8"/>
  <c r="BA27" i="8"/>
  <c r="BA18" i="9"/>
  <c r="BA51" i="9"/>
  <c r="BA18" i="10"/>
  <c r="BA59" i="8"/>
  <c r="BA43" i="9"/>
  <c r="BA8" i="10"/>
  <c r="BA43" i="10"/>
  <c r="BA27" i="9"/>
  <c r="BA51" i="10"/>
  <c r="BA18" i="11"/>
  <c r="BA51" i="11"/>
  <c r="BA16" i="13"/>
  <c r="BA28" i="13"/>
  <c r="BA40" i="13"/>
  <c r="BA52" i="13"/>
  <c r="BA64" i="13"/>
  <c r="BA76" i="13"/>
  <c r="BA43" i="7"/>
  <c r="BA59" i="9"/>
  <c r="BA34" i="10"/>
  <c r="BA8" i="11"/>
  <c r="BA43" i="11"/>
  <c r="BA7" i="13"/>
  <c r="BA19" i="13"/>
  <c r="BA31" i="13"/>
  <c r="BA43" i="13"/>
  <c r="BA55" i="13"/>
  <c r="BA67" i="13"/>
  <c r="BA79" i="13"/>
  <c r="BA59" i="10"/>
  <c r="BA51" i="8"/>
  <c r="BA27" i="11"/>
  <c r="BA59" i="11"/>
  <c r="BA94" i="13"/>
  <c r="BA10" i="13"/>
  <c r="BA22" i="13"/>
  <c r="BA27" i="10"/>
  <c r="BA34" i="11"/>
  <c r="BA13" i="13"/>
  <c r="BA25" i="13"/>
  <c r="BA37" i="13"/>
  <c r="BA49" i="13"/>
  <c r="BA61" i="13"/>
  <c r="BA73" i="13"/>
  <c r="BA91" i="13"/>
  <c r="BA109" i="13"/>
  <c r="BA121" i="13"/>
  <c r="BA133" i="13"/>
  <c r="BA145" i="13"/>
  <c r="BA157" i="13"/>
  <c r="BA169" i="13"/>
  <c r="BA34" i="13"/>
  <c r="BA58" i="13"/>
  <c r="BA82" i="13"/>
  <c r="BA100" i="13"/>
  <c r="BA112" i="13"/>
  <c r="BA85" i="13"/>
  <c r="BA97" i="13"/>
  <c r="BA103" i="13"/>
  <c r="BA115" i="13"/>
  <c r="BA46" i="13"/>
  <c r="BA70" i="13"/>
  <c r="BA88" i="13"/>
  <c r="BA106" i="13"/>
  <c r="BA118" i="13"/>
  <c r="BA130" i="13"/>
  <c r="BA142" i="13"/>
  <c r="BA154" i="13"/>
  <c r="BA166" i="13"/>
  <c r="BA127" i="13"/>
  <c r="BA139" i="13"/>
  <c r="BA151" i="13"/>
  <c r="BA163" i="13"/>
  <c r="BA175" i="13"/>
  <c r="BA187" i="13"/>
  <c r="BA199" i="13"/>
  <c r="BA211" i="13"/>
  <c r="BA223" i="13"/>
  <c r="BA235" i="13"/>
  <c r="BA38" i="14"/>
  <c r="BA178" i="13"/>
  <c r="BA190" i="13"/>
  <c r="BA202" i="13"/>
  <c r="BA214" i="13"/>
  <c r="BA226" i="13"/>
  <c r="BA181" i="13"/>
  <c r="BA193" i="13"/>
  <c r="BA205" i="13"/>
  <c r="BA217" i="13"/>
  <c r="BA229" i="13"/>
  <c r="BA124" i="13"/>
  <c r="BA136" i="13"/>
  <c r="BA148" i="13"/>
  <c r="BA160" i="13"/>
  <c r="BA172" i="13"/>
  <c r="BA184" i="13"/>
  <c r="BA196" i="13"/>
  <c r="BA208" i="13"/>
  <c r="BA220" i="13"/>
  <c r="BA232" i="13"/>
  <c r="BA49" i="14"/>
  <c r="BA74" i="14"/>
  <c r="BA63" i="14"/>
  <c r="BA107" i="14"/>
  <c r="BA132" i="14"/>
  <c r="BA157" i="14"/>
  <c r="BA238" i="13"/>
  <c r="BA27" i="14"/>
  <c r="BA96" i="14"/>
  <c r="BA16" i="14"/>
  <c r="BA85" i="14"/>
  <c r="BA168" i="14"/>
  <c r="BA232" i="14"/>
  <c r="BA196" i="14"/>
  <c r="BA221" i="14"/>
  <c r="BA118" i="14"/>
  <c r="BA146" i="14"/>
  <c r="BA179" i="14"/>
  <c r="BA190" i="14"/>
  <c r="BA243" i="14"/>
  <c r="AD8" i="13"/>
  <c r="AA3" i="17" s="1"/>
  <c r="AD20" i="13"/>
  <c r="AA25" i="17" s="1"/>
  <c r="AD32" i="13"/>
  <c r="AA47" i="17" s="1"/>
  <c r="AD44" i="13"/>
  <c r="AA69" i="17"/>
  <c r="AD56" i="13"/>
  <c r="AA91" i="17" s="1"/>
  <c r="AD68" i="13"/>
  <c r="AA113" i="17" s="1"/>
  <c r="AD80" i="13"/>
  <c r="AA135" i="17" s="1"/>
  <c r="AD14" i="13"/>
  <c r="AA14" i="17" s="1"/>
  <c r="AD26" i="13"/>
  <c r="AA36" i="17" s="1"/>
  <c r="AD38" i="13"/>
  <c r="AA58" i="17" s="1"/>
  <c r="AD50" i="13"/>
  <c r="AA80" i="17" s="1"/>
  <c r="AD62" i="13"/>
  <c r="AA102" i="17" s="1"/>
  <c r="AD74" i="13"/>
  <c r="AA124" i="17" s="1"/>
  <c r="AD92" i="13"/>
  <c r="AA149" i="17" s="1"/>
  <c r="AD110" i="13"/>
  <c r="AA158" i="17" s="1"/>
  <c r="AD122" i="13"/>
  <c r="AA164" i="17" s="1"/>
  <c r="AD134" i="13"/>
  <c r="AA170" i="17" s="1"/>
  <c r="AD146" i="13"/>
  <c r="AA176" i="17" s="1"/>
  <c r="AD158" i="13"/>
  <c r="AA182" i="17" s="1"/>
  <c r="AD170" i="13"/>
  <c r="AA188" i="17"/>
  <c r="AD98" i="13"/>
  <c r="AA152" i="17" s="1"/>
  <c r="AD86" i="13"/>
  <c r="AA146" i="17" s="1"/>
  <c r="AD104" i="13"/>
  <c r="AA155" i="17"/>
  <c r="AD116" i="13"/>
  <c r="AA161" i="17" s="1"/>
  <c r="AD128" i="13"/>
  <c r="AA167" i="17" s="1"/>
  <c r="AD140" i="13"/>
  <c r="AA173" i="17" s="1"/>
  <c r="AD152" i="13"/>
  <c r="AA179" i="17" s="1"/>
  <c r="AD164" i="13"/>
  <c r="AA185" i="17" s="1"/>
  <c r="AD176" i="13"/>
  <c r="AA191" i="17" s="1"/>
  <c r="AD188" i="13"/>
  <c r="AA197" i="17" s="1"/>
  <c r="AD200" i="13"/>
  <c r="AA203" i="17"/>
  <c r="AD212" i="13"/>
  <c r="AA209" i="17" s="1"/>
  <c r="AD224" i="13"/>
  <c r="AA215" i="17" s="1"/>
  <c r="AD236" i="13"/>
  <c r="AA221" i="17" s="1"/>
  <c r="AD182" i="13"/>
  <c r="AA194" i="17" s="1"/>
  <c r="AD194" i="13"/>
  <c r="AA200" i="17" s="1"/>
  <c r="AD206" i="13"/>
  <c r="AA206" i="17" s="1"/>
  <c r="AD218" i="13"/>
  <c r="AA212" i="17" s="1"/>
  <c r="AD230" i="13"/>
  <c r="AA218" i="17"/>
  <c r="F33" i="16"/>
  <c r="Z8" i="13"/>
  <c r="X3" i="17" s="1"/>
  <c r="Z20" i="13"/>
  <c r="X25" i="17" s="1"/>
  <c r="Z32" i="13"/>
  <c r="X47" i="17" s="1"/>
  <c r="Z44" i="13"/>
  <c r="X69" i="17" s="1"/>
  <c r="Z56" i="13"/>
  <c r="X91" i="17" s="1"/>
  <c r="Z68" i="13"/>
  <c r="X113" i="17" s="1"/>
  <c r="Z80" i="13"/>
  <c r="X135" i="17" s="1"/>
  <c r="Z14" i="13"/>
  <c r="X14" i="17" s="1"/>
  <c r="Z92" i="13"/>
  <c r="X149" i="17" s="1"/>
  <c r="Z38" i="13"/>
  <c r="X58" i="17" s="1"/>
  <c r="Z62" i="13"/>
  <c r="X102" i="17" s="1"/>
  <c r="Z86" i="13"/>
  <c r="X146" i="17" s="1"/>
  <c r="Z98" i="13"/>
  <c r="X152" i="17" s="1"/>
  <c r="Z110" i="13"/>
  <c r="X158" i="17" s="1"/>
  <c r="Z122" i="13"/>
  <c r="X164" i="17" s="1"/>
  <c r="Z134" i="13"/>
  <c r="X170" i="17" s="1"/>
  <c r="Z146" i="13"/>
  <c r="X176" i="17" s="1"/>
  <c r="Z158" i="13"/>
  <c r="X182" i="17" s="1"/>
  <c r="Z170" i="13"/>
  <c r="X188" i="17" s="1"/>
  <c r="Z26" i="13"/>
  <c r="X36" i="17" s="1"/>
  <c r="Z50" i="13"/>
  <c r="X80" i="17" s="1"/>
  <c r="Z74" i="13"/>
  <c r="X124" i="17" s="1"/>
  <c r="Z104" i="13"/>
  <c r="X155" i="17" s="1"/>
  <c r="Z116" i="13"/>
  <c r="X161" i="17" s="1"/>
  <c r="Z188" i="13"/>
  <c r="X197" i="17" s="1"/>
  <c r="Z200" i="13"/>
  <c r="X203" i="17" s="1"/>
  <c r="Z212" i="13"/>
  <c r="X209" i="17" s="1"/>
  <c r="Z224" i="13"/>
  <c r="X215" i="17" s="1"/>
  <c r="Z236" i="13"/>
  <c r="X221" i="17" s="1"/>
  <c r="Z128" i="13"/>
  <c r="X167" i="17" s="1"/>
  <c r="Z140" i="13"/>
  <c r="X173" i="17" s="1"/>
  <c r="Z152" i="13"/>
  <c r="X179" i="17" s="1"/>
  <c r="Z164" i="13"/>
  <c r="X185" i="17" s="1"/>
  <c r="Z176" i="13"/>
  <c r="X191" i="17" s="1"/>
  <c r="Z182" i="13"/>
  <c r="X194" i="17" s="1"/>
  <c r="Z194" i="13"/>
  <c r="X200" i="17" s="1"/>
  <c r="Z206" i="13"/>
  <c r="X206" i="17" s="1"/>
  <c r="Z218" i="13"/>
  <c r="X212" i="17" s="1"/>
  <c r="Z230" i="13"/>
  <c r="X218" i="17" s="1"/>
  <c r="F30" i="16"/>
  <c r="M11" i="3"/>
  <c r="M24" i="3"/>
  <c r="M38" i="3"/>
  <c r="M48" i="3"/>
  <c r="M60" i="3"/>
  <c r="M77" i="3"/>
  <c r="M70" i="3"/>
  <c r="M18" i="4"/>
  <c r="M8" i="4"/>
  <c r="M27" i="4"/>
  <c r="M51" i="4"/>
  <c r="M34" i="4"/>
  <c r="M43" i="4"/>
  <c r="M8" i="5"/>
  <c r="M59" i="4"/>
  <c r="M34" i="5"/>
  <c r="M18" i="5"/>
  <c r="M59" i="5"/>
  <c r="M27" i="6"/>
  <c r="M27" i="5"/>
  <c r="M51" i="5"/>
  <c r="M43" i="5"/>
  <c r="M8" i="6"/>
  <c r="M34" i="6"/>
  <c r="M59" i="6"/>
  <c r="M18" i="6"/>
  <c r="M51" i="6"/>
  <c r="M43" i="6"/>
  <c r="M8" i="7"/>
  <c r="M27" i="7"/>
  <c r="M59" i="7"/>
  <c r="M18" i="7"/>
  <c r="M51" i="7"/>
  <c r="M34" i="7"/>
  <c r="M8" i="8"/>
  <c r="M43" i="8"/>
  <c r="M8" i="9"/>
  <c r="M34" i="8"/>
  <c r="M34" i="9"/>
  <c r="M18" i="8"/>
  <c r="M18" i="9"/>
  <c r="M51" i="9"/>
  <c r="M18" i="10"/>
  <c r="M59" i="8"/>
  <c r="M43" i="9"/>
  <c r="M8" i="10"/>
  <c r="M43" i="10"/>
  <c r="M43" i="7"/>
  <c r="M27" i="9"/>
  <c r="M51" i="10"/>
  <c r="M18" i="11"/>
  <c r="M51" i="11"/>
  <c r="M16" i="13"/>
  <c r="M28" i="13"/>
  <c r="M40" i="13"/>
  <c r="M52" i="13"/>
  <c r="M64" i="13"/>
  <c r="M76" i="13"/>
  <c r="M27" i="8"/>
  <c r="M59" i="9"/>
  <c r="M34" i="10"/>
  <c r="M8" i="11"/>
  <c r="M43" i="11"/>
  <c r="M7" i="13"/>
  <c r="M17" i="13"/>
  <c r="L13" i="17" s="1"/>
  <c r="M19" i="13"/>
  <c r="M29" i="13"/>
  <c r="L35" i="17" s="1"/>
  <c r="M31" i="13"/>
  <c r="M41" i="13"/>
  <c r="L57" i="17" s="1"/>
  <c r="M43" i="13"/>
  <c r="M53" i="13"/>
  <c r="L79" i="17" s="1"/>
  <c r="M55" i="13"/>
  <c r="M65" i="13"/>
  <c r="L101" i="17" s="1"/>
  <c r="M67" i="13"/>
  <c r="M77" i="13"/>
  <c r="L123" i="17"/>
  <c r="M79" i="13"/>
  <c r="M51" i="8"/>
  <c r="M59" i="10"/>
  <c r="M27" i="10"/>
  <c r="M27" i="11"/>
  <c r="M59" i="11"/>
  <c r="M94" i="13"/>
  <c r="M10" i="13"/>
  <c r="M22" i="13"/>
  <c r="M34" i="11"/>
  <c r="M11" i="13"/>
  <c r="L2" i="17"/>
  <c r="M13" i="13"/>
  <c r="M23" i="13"/>
  <c r="L24" i="17" s="1"/>
  <c r="M25" i="13"/>
  <c r="M35" i="13"/>
  <c r="L46" i="17" s="1"/>
  <c r="M37" i="13"/>
  <c r="M47" i="13"/>
  <c r="L68" i="17" s="1"/>
  <c r="M49" i="13"/>
  <c r="M59" i="13"/>
  <c r="L90" i="17" s="1"/>
  <c r="M61" i="13"/>
  <c r="M71" i="13"/>
  <c r="L112" i="17" s="1"/>
  <c r="M73" i="13"/>
  <c r="M83" i="13"/>
  <c r="L134" i="17"/>
  <c r="M89" i="13"/>
  <c r="L145" i="17" s="1"/>
  <c r="M91" i="13"/>
  <c r="M107" i="13"/>
  <c r="L154" i="17"/>
  <c r="M109" i="13"/>
  <c r="M119" i="13"/>
  <c r="L160" i="17" s="1"/>
  <c r="M121" i="13"/>
  <c r="M131" i="13"/>
  <c r="L166" i="17" s="1"/>
  <c r="M133" i="13"/>
  <c r="M143" i="13"/>
  <c r="L172" i="17" s="1"/>
  <c r="M145" i="13"/>
  <c r="M155" i="13"/>
  <c r="L178" i="17" s="1"/>
  <c r="M157" i="13"/>
  <c r="M167" i="13"/>
  <c r="L184" i="17"/>
  <c r="M169" i="13"/>
  <c r="M46" i="13"/>
  <c r="M70" i="13"/>
  <c r="M100" i="13"/>
  <c r="M112" i="13"/>
  <c r="M85" i="13"/>
  <c r="M95" i="13"/>
  <c r="L148" i="17"/>
  <c r="M97" i="13"/>
  <c r="M101" i="13"/>
  <c r="L151" i="17" s="1"/>
  <c r="M103" i="13"/>
  <c r="M113" i="13"/>
  <c r="L157" i="17" s="1"/>
  <c r="M115" i="13"/>
  <c r="M34" i="13"/>
  <c r="M58" i="13"/>
  <c r="M82" i="13"/>
  <c r="M88" i="13"/>
  <c r="M106" i="13"/>
  <c r="M118" i="13"/>
  <c r="M130" i="13"/>
  <c r="M142" i="13"/>
  <c r="M154" i="13"/>
  <c r="M166" i="13"/>
  <c r="M125" i="13"/>
  <c r="L163" i="17" s="1"/>
  <c r="M127" i="13"/>
  <c r="M137" i="13"/>
  <c r="L169" i="17" s="1"/>
  <c r="M139" i="13"/>
  <c r="M149" i="13"/>
  <c r="L175" i="17"/>
  <c r="M151" i="13"/>
  <c r="M161" i="13"/>
  <c r="L181" i="17" s="1"/>
  <c r="M163" i="13"/>
  <c r="M173" i="13"/>
  <c r="L187" i="17" s="1"/>
  <c r="M175" i="13"/>
  <c r="M185" i="13"/>
  <c r="L193" i="17" s="1"/>
  <c r="M187" i="13"/>
  <c r="M197" i="13"/>
  <c r="L199" i="17"/>
  <c r="M199" i="13"/>
  <c r="M209" i="13"/>
  <c r="L205" i="17" s="1"/>
  <c r="M211" i="13"/>
  <c r="M221" i="13"/>
  <c r="L211" i="17" s="1"/>
  <c r="M223" i="13"/>
  <c r="M233" i="13"/>
  <c r="L217" i="17"/>
  <c r="M235" i="13"/>
  <c r="M38" i="14"/>
  <c r="M178" i="13"/>
  <c r="M190" i="13"/>
  <c r="M202" i="13"/>
  <c r="M214" i="13"/>
  <c r="M226" i="13"/>
  <c r="M179" i="13"/>
  <c r="L190" i="17" s="1"/>
  <c r="M181" i="13"/>
  <c r="M191" i="13"/>
  <c r="L196" i="17" s="1"/>
  <c r="M193" i="13"/>
  <c r="M203" i="13"/>
  <c r="L202" i="17" s="1"/>
  <c r="M205" i="13"/>
  <c r="M215" i="13"/>
  <c r="L208" i="17"/>
  <c r="M217" i="13"/>
  <c r="M227" i="13"/>
  <c r="L214" i="17" s="1"/>
  <c r="M229" i="13"/>
  <c r="M124" i="13"/>
  <c r="M136" i="13"/>
  <c r="M148" i="13"/>
  <c r="M160" i="13"/>
  <c r="M172" i="13"/>
  <c r="M184" i="13"/>
  <c r="M196" i="13"/>
  <c r="M208" i="13"/>
  <c r="M220" i="13"/>
  <c r="M232" i="13"/>
  <c r="M49" i="14"/>
  <c r="M74" i="14"/>
  <c r="M63" i="14"/>
  <c r="M107" i="14"/>
  <c r="M132" i="14"/>
  <c r="M157" i="14"/>
  <c r="M238" i="13"/>
  <c r="M27" i="14"/>
  <c r="M96" i="14"/>
  <c r="M239" i="13"/>
  <c r="L220" i="17"/>
  <c r="M16" i="14"/>
  <c r="M85" i="14"/>
  <c r="M168" i="14"/>
  <c r="M232" i="14"/>
  <c r="M196" i="14"/>
  <c r="M221" i="14"/>
  <c r="M118" i="14"/>
  <c r="M146" i="14"/>
  <c r="M179" i="14"/>
  <c r="M190" i="14"/>
  <c r="M243" i="14"/>
  <c r="K8" i="13"/>
  <c r="J3" i="17" s="1"/>
  <c r="K20" i="13"/>
  <c r="J25" i="17" s="1"/>
  <c r="K32" i="13"/>
  <c r="J47" i="17" s="1"/>
  <c r="K44" i="13"/>
  <c r="J69" i="17" s="1"/>
  <c r="K56" i="13"/>
  <c r="J91" i="17" s="1"/>
  <c r="K68" i="13"/>
  <c r="J113" i="17" s="1"/>
  <c r="K80" i="13"/>
  <c r="J135" i="17" s="1"/>
  <c r="K14" i="13"/>
  <c r="J14" i="17" s="1"/>
  <c r="K26" i="13"/>
  <c r="J36" i="17" s="1"/>
  <c r="K38" i="13"/>
  <c r="J58" i="17" s="1"/>
  <c r="K50" i="13"/>
  <c r="J80" i="17" s="1"/>
  <c r="K62" i="13"/>
  <c r="J102" i="17" s="1"/>
  <c r="K74" i="13"/>
  <c r="J124" i="17" s="1"/>
  <c r="K86" i="13"/>
  <c r="J146" i="17" s="1"/>
  <c r="K92" i="13"/>
  <c r="J149" i="17" s="1"/>
  <c r="K104" i="13"/>
  <c r="J155" i="17" s="1"/>
  <c r="K116" i="13"/>
  <c r="J161" i="17" s="1"/>
  <c r="K98" i="13"/>
  <c r="J152" i="17" s="1"/>
  <c r="K110" i="13"/>
  <c r="J158" i="17" s="1"/>
  <c r="K122" i="13"/>
  <c r="J164" i="17" s="1"/>
  <c r="K134" i="13"/>
  <c r="J170" i="17" s="1"/>
  <c r="K146" i="13"/>
  <c r="J176" i="17" s="1"/>
  <c r="K158" i="13"/>
  <c r="J182" i="17" s="1"/>
  <c r="K170" i="13"/>
  <c r="J188" i="17" s="1"/>
  <c r="K128" i="13"/>
  <c r="J167" i="17" s="1"/>
  <c r="K140" i="13"/>
  <c r="J173" i="17" s="1"/>
  <c r="K152" i="13"/>
  <c r="J179" i="17" s="1"/>
  <c r="K164" i="13"/>
  <c r="J185" i="17" s="1"/>
  <c r="K176" i="13"/>
  <c r="J191" i="17" s="1"/>
  <c r="K182" i="13"/>
  <c r="J194" i="17" s="1"/>
  <c r="K194" i="13"/>
  <c r="J200" i="17" s="1"/>
  <c r="K206" i="13"/>
  <c r="J206" i="17" s="1"/>
  <c r="K218" i="13"/>
  <c r="J212" i="17" s="1"/>
  <c r="K230" i="13"/>
  <c r="J218" i="17" s="1"/>
  <c r="K188" i="13"/>
  <c r="J197" i="17" s="1"/>
  <c r="K200" i="13"/>
  <c r="J203" i="17" s="1"/>
  <c r="K212" i="13"/>
  <c r="J209" i="17" s="1"/>
  <c r="K224" i="13"/>
  <c r="J215" i="17" s="1"/>
  <c r="K236" i="13"/>
  <c r="J221" i="17" s="1"/>
  <c r="F16" i="16"/>
  <c r="I11" i="3"/>
  <c r="I24" i="3"/>
  <c r="I38" i="3"/>
  <c r="I48" i="3"/>
  <c r="I60" i="3"/>
  <c r="I77" i="3"/>
  <c r="I70" i="3"/>
  <c r="I18" i="4"/>
  <c r="I8" i="4"/>
  <c r="I27" i="4"/>
  <c r="I34" i="4"/>
  <c r="I51" i="4"/>
  <c r="I43" i="4"/>
  <c r="I8" i="5"/>
  <c r="I34" i="5"/>
  <c r="I59" i="4"/>
  <c r="I18" i="5"/>
  <c r="I27" i="5"/>
  <c r="I59" i="5"/>
  <c r="I27" i="6"/>
  <c r="I51" i="5"/>
  <c r="I43" i="5"/>
  <c r="I8" i="6"/>
  <c r="I18" i="6"/>
  <c r="I34" i="6"/>
  <c r="I59" i="6"/>
  <c r="I51" i="6"/>
  <c r="I43" i="6"/>
  <c r="I8" i="7"/>
  <c r="I27" i="7"/>
  <c r="I59" i="7"/>
  <c r="I18" i="7"/>
  <c r="I51" i="7"/>
  <c r="I34" i="7"/>
  <c r="I43" i="7"/>
  <c r="I8" i="8"/>
  <c r="I43" i="8"/>
  <c r="I8" i="9"/>
  <c r="I34" i="8"/>
  <c r="I34" i="9"/>
  <c r="I18" i="8"/>
  <c r="I51" i="8"/>
  <c r="I51" i="9"/>
  <c r="I18" i="10"/>
  <c r="I27" i="9"/>
  <c r="I43" i="9"/>
  <c r="I8" i="10"/>
  <c r="I43" i="10"/>
  <c r="I27" i="8"/>
  <c r="I59" i="8"/>
  <c r="I27" i="10"/>
  <c r="I51" i="10"/>
  <c r="I18" i="11"/>
  <c r="I51" i="11"/>
  <c r="I16" i="13"/>
  <c r="I28" i="13"/>
  <c r="I40" i="13"/>
  <c r="I52" i="13"/>
  <c r="I64" i="13"/>
  <c r="I76" i="13"/>
  <c r="I18" i="9"/>
  <c r="I8" i="11"/>
  <c r="I43" i="11"/>
  <c r="I7" i="13"/>
  <c r="I17" i="13"/>
  <c r="H13" i="17"/>
  <c r="I19" i="13"/>
  <c r="I29" i="13"/>
  <c r="H35" i="17" s="1"/>
  <c r="I31" i="13"/>
  <c r="I41" i="13"/>
  <c r="H57" i="17" s="1"/>
  <c r="I43" i="13"/>
  <c r="I53" i="13"/>
  <c r="H79" i="17" s="1"/>
  <c r="I55" i="13"/>
  <c r="I65" i="13"/>
  <c r="H101" i="17"/>
  <c r="I67" i="13"/>
  <c r="I77" i="13"/>
  <c r="H123" i="17" s="1"/>
  <c r="I79" i="13"/>
  <c r="I59" i="9"/>
  <c r="I34" i="10"/>
  <c r="I59" i="10"/>
  <c r="I10" i="13"/>
  <c r="I22" i="13"/>
  <c r="I34" i="13"/>
  <c r="I46" i="13"/>
  <c r="I58" i="13"/>
  <c r="I70" i="13"/>
  <c r="I82" i="13"/>
  <c r="I94" i="13"/>
  <c r="I34" i="11"/>
  <c r="I11" i="13"/>
  <c r="H2" i="17" s="1"/>
  <c r="I13" i="13"/>
  <c r="I23" i="13"/>
  <c r="H24" i="17"/>
  <c r="I25" i="13"/>
  <c r="I27" i="11"/>
  <c r="I59" i="11"/>
  <c r="I89" i="13"/>
  <c r="H145" i="17" s="1"/>
  <c r="I91" i="13"/>
  <c r="I35" i="13"/>
  <c r="H46" i="17" s="1"/>
  <c r="I37" i="13"/>
  <c r="I59" i="13"/>
  <c r="H90" i="17" s="1"/>
  <c r="I61" i="13"/>
  <c r="I83" i="13"/>
  <c r="H134" i="17" s="1"/>
  <c r="I85" i="13"/>
  <c r="I95" i="13"/>
  <c r="H148" i="17" s="1"/>
  <c r="I97" i="13"/>
  <c r="I107" i="13"/>
  <c r="H154" i="17" s="1"/>
  <c r="I109" i="13"/>
  <c r="I119" i="13"/>
  <c r="H160" i="17" s="1"/>
  <c r="I121" i="13"/>
  <c r="I131" i="13"/>
  <c r="H166" i="17" s="1"/>
  <c r="I133" i="13"/>
  <c r="I143" i="13"/>
  <c r="H172" i="17" s="1"/>
  <c r="I145" i="13"/>
  <c r="I155" i="13"/>
  <c r="H178" i="17" s="1"/>
  <c r="I157" i="13"/>
  <c r="I167" i="13"/>
  <c r="H184" i="17" s="1"/>
  <c r="I169" i="13"/>
  <c r="I88" i="13"/>
  <c r="I100" i="13"/>
  <c r="I112" i="13"/>
  <c r="I47" i="13"/>
  <c r="H68" i="17" s="1"/>
  <c r="I49" i="13"/>
  <c r="I71" i="13"/>
  <c r="H112" i="17" s="1"/>
  <c r="I73" i="13"/>
  <c r="I101" i="13"/>
  <c r="H151" i="17" s="1"/>
  <c r="I103" i="13"/>
  <c r="I113" i="13"/>
  <c r="H157" i="17"/>
  <c r="I115" i="13"/>
  <c r="I106" i="13"/>
  <c r="I118" i="13"/>
  <c r="I130" i="13"/>
  <c r="I142" i="13"/>
  <c r="I154" i="13"/>
  <c r="I166" i="13"/>
  <c r="I185" i="13"/>
  <c r="H193" i="17" s="1"/>
  <c r="I187" i="13"/>
  <c r="I197" i="13"/>
  <c r="H199" i="17" s="1"/>
  <c r="I199" i="13"/>
  <c r="I209" i="13"/>
  <c r="H205" i="17" s="1"/>
  <c r="I211" i="13"/>
  <c r="I221" i="13"/>
  <c r="H211" i="17" s="1"/>
  <c r="I223" i="13"/>
  <c r="I233" i="13"/>
  <c r="H217" i="17" s="1"/>
  <c r="I235" i="13"/>
  <c r="I38" i="14"/>
  <c r="I124" i="13"/>
  <c r="I136" i="13"/>
  <c r="I148" i="13"/>
  <c r="I160" i="13"/>
  <c r="I172" i="13"/>
  <c r="I178" i="13"/>
  <c r="I190" i="13"/>
  <c r="I202" i="13"/>
  <c r="I214" i="13"/>
  <c r="I226" i="13"/>
  <c r="I125" i="13"/>
  <c r="H163" i="17" s="1"/>
  <c r="I127" i="13"/>
  <c r="I137" i="13"/>
  <c r="H169" i="17" s="1"/>
  <c r="I139" i="13"/>
  <c r="I149" i="13"/>
  <c r="H175" i="17" s="1"/>
  <c r="I151" i="13"/>
  <c r="I161" i="13"/>
  <c r="H181" i="17" s="1"/>
  <c r="I163" i="13"/>
  <c r="I173" i="13"/>
  <c r="H187" i="17" s="1"/>
  <c r="I175" i="13"/>
  <c r="I179" i="13"/>
  <c r="H190" i="17" s="1"/>
  <c r="I181" i="13"/>
  <c r="I191" i="13"/>
  <c r="H196" i="17"/>
  <c r="I193" i="13"/>
  <c r="I203" i="13"/>
  <c r="H202" i="17" s="1"/>
  <c r="I205" i="13"/>
  <c r="I215" i="13"/>
  <c r="H208" i="17" s="1"/>
  <c r="I217" i="13"/>
  <c r="I227" i="13"/>
  <c r="H214" i="17" s="1"/>
  <c r="I229" i="13"/>
  <c r="I184" i="13"/>
  <c r="I196" i="13"/>
  <c r="I208" i="13"/>
  <c r="I220" i="13"/>
  <c r="I232" i="13"/>
  <c r="I238" i="13"/>
  <c r="I27" i="14"/>
  <c r="I49" i="14"/>
  <c r="I74" i="14"/>
  <c r="I239" i="13"/>
  <c r="H220" i="17" s="1"/>
  <c r="I16" i="14"/>
  <c r="I63" i="14"/>
  <c r="I107" i="14"/>
  <c r="I132" i="14"/>
  <c r="I157" i="14"/>
  <c r="I96" i="14"/>
  <c r="I85" i="14"/>
  <c r="I118" i="14"/>
  <c r="I146" i="14"/>
  <c r="I168" i="14"/>
  <c r="I232" i="14"/>
  <c r="I196" i="14"/>
  <c r="I221" i="14"/>
  <c r="I179" i="14"/>
  <c r="I190" i="14"/>
  <c r="I243" i="14"/>
  <c r="F11" i="3"/>
  <c r="F24" i="3"/>
  <c r="F38" i="3"/>
  <c r="F60" i="3"/>
  <c r="F48" i="3"/>
  <c r="F77" i="3"/>
  <c r="F70" i="3"/>
  <c r="F8" i="4"/>
  <c r="F34" i="4"/>
  <c r="F27" i="4"/>
  <c r="F18" i="4"/>
  <c r="F43" i="4"/>
  <c r="F59" i="4"/>
  <c r="F51" i="4"/>
  <c r="F27" i="5"/>
  <c r="F18" i="5"/>
  <c r="F8" i="5"/>
  <c r="F34" i="5"/>
  <c r="F59" i="5"/>
  <c r="F51" i="5"/>
  <c r="F18" i="6"/>
  <c r="F43" i="5"/>
  <c r="F8" i="6"/>
  <c r="F27" i="6"/>
  <c r="F51" i="6"/>
  <c r="F43" i="6"/>
  <c r="F34" i="6"/>
  <c r="F8" i="7"/>
  <c r="F18" i="7"/>
  <c r="F51" i="7"/>
  <c r="F59" i="6"/>
  <c r="F43" i="7"/>
  <c r="F27" i="7"/>
  <c r="F34" i="8"/>
  <c r="F34" i="9"/>
  <c r="F27" i="8"/>
  <c r="F59" i="8"/>
  <c r="F27" i="9"/>
  <c r="F34" i="7"/>
  <c r="F59" i="7"/>
  <c r="F8" i="8"/>
  <c r="F43" i="9"/>
  <c r="F8" i="10"/>
  <c r="F43" i="10"/>
  <c r="F18" i="8"/>
  <c r="F51" i="8"/>
  <c r="F34" i="10"/>
  <c r="F18" i="9"/>
  <c r="F8" i="9"/>
  <c r="F59" i="9"/>
  <c r="F8" i="11"/>
  <c r="F43" i="11"/>
  <c r="F7" i="13"/>
  <c r="F17" i="13"/>
  <c r="E13" i="17" s="1"/>
  <c r="F19" i="13"/>
  <c r="F29" i="13"/>
  <c r="E35" i="17"/>
  <c r="F31" i="13"/>
  <c r="F41" i="13"/>
  <c r="E57" i="17" s="1"/>
  <c r="F43" i="13"/>
  <c r="F53" i="13"/>
  <c r="E79" i="17" s="1"/>
  <c r="F55" i="13"/>
  <c r="F65" i="13"/>
  <c r="E101" i="17" s="1"/>
  <c r="F67" i="13"/>
  <c r="F77" i="13"/>
  <c r="E123" i="17"/>
  <c r="F79" i="13"/>
  <c r="F43" i="8"/>
  <c r="F51" i="9"/>
  <c r="F27" i="10"/>
  <c r="F34" i="11"/>
  <c r="F10" i="13"/>
  <c r="F22" i="13"/>
  <c r="F34" i="13"/>
  <c r="F46" i="13"/>
  <c r="F58" i="13"/>
  <c r="F70" i="13"/>
  <c r="F82" i="13"/>
  <c r="F18" i="10"/>
  <c r="F51" i="10"/>
  <c r="F18" i="11"/>
  <c r="F59" i="10"/>
  <c r="F51" i="11"/>
  <c r="F85" i="13"/>
  <c r="F95" i="13"/>
  <c r="E148" i="17"/>
  <c r="F97" i="13"/>
  <c r="F11" i="13"/>
  <c r="E2" i="17" s="1"/>
  <c r="F13" i="13"/>
  <c r="F16" i="13"/>
  <c r="F23" i="13"/>
  <c r="E24" i="17" s="1"/>
  <c r="F25" i="13"/>
  <c r="F27" i="11"/>
  <c r="F59" i="11"/>
  <c r="F94" i="13"/>
  <c r="F100" i="13"/>
  <c r="F112" i="13"/>
  <c r="F124" i="13"/>
  <c r="F136" i="13"/>
  <c r="F148" i="13"/>
  <c r="F160" i="13"/>
  <c r="F172" i="13"/>
  <c r="F35" i="13"/>
  <c r="E46" i="17" s="1"/>
  <c r="F37" i="13"/>
  <c r="F40" i="13"/>
  <c r="F59" i="13"/>
  <c r="E90" i="17" s="1"/>
  <c r="F61" i="13"/>
  <c r="F64" i="13"/>
  <c r="F83" i="13"/>
  <c r="E134" i="17" s="1"/>
  <c r="F101" i="13"/>
  <c r="E151" i="17" s="1"/>
  <c r="F103" i="13"/>
  <c r="F113" i="13"/>
  <c r="E157" i="17" s="1"/>
  <c r="F115" i="13"/>
  <c r="F88" i="13"/>
  <c r="F91" i="13"/>
  <c r="F106" i="13"/>
  <c r="F118" i="13"/>
  <c r="F28" i="13"/>
  <c r="F47" i="13"/>
  <c r="E68" i="17" s="1"/>
  <c r="F49" i="13"/>
  <c r="F52" i="13"/>
  <c r="F71" i="13"/>
  <c r="E112" i="17" s="1"/>
  <c r="F73" i="13"/>
  <c r="F76" i="13"/>
  <c r="F89" i="13"/>
  <c r="E145" i="17" s="1"/>
  <c r="F107" i="13"/>
  <c r="E154" i="17" s="1"/>
  <c r="F109" i="13"/>
  <c r="F119" i="13"/>
  <c r="E160" i="17" s="1"/>
  <c r="F121" i="13"/>
  <c r="F131" i="13"/>
  <c r="E166" i="17" s="1"/>
  <c r="F133" i="13"/>
  <c r="F143" i="13"/>
  <c r="E172" i="17"/>
  <c r="F145" i="13"/>
  <c r="F155" i="13"/>
  <c r="E178" i="17" s="1"/>
  <c r="F157" i="13"/>
  <c r="F167" i="13"/>
  <c r="E184" i="17" s="1"/>
  <c r="F169" i="13"/>
  <c r="F178" i="13"/>
  <c r="F190" i="13"/>
  <c r="F202" i="13"/>
  <c r="F214" i="13"/>
  <c r="F226" i="13"/>
  <c r="F238" i="13"/>
  <c r="F27" i="14"/>
  <c r="F179" i="13"/>
  <c r="E190" i="17" s="1"/>
  <c r="F181" i="13"/>
  <c r="F191" i="13"/>
  <c r="E196" i="17" s="1"/>
  <c r="F193" i="13"/>
  <c r="F203" i="13"/>
  <c r="E202" i="17" s="1"/>
  <c r="F205" i="13"/>
  <c r="F215" i="13"/>
  <c r="E208" i="17"/>
  <c r="F217" i="13"/>
  <c r="F227" i="13"/>
  <c r="E214" i="17" s="1"/>
  <c r="F229" i="13"/>
  <c r="F184" i="13"/>
  <c r="F196" i="13"/>
  <c r="F208" i="13"/>
  <c r="F220" i="13"/>
  <c r="F232" i="13"/>
  <c r="F125" i="13"/>
  <c r="E163" i="17" s="1"/>
  <c r="F127" i="13"/>
  <c r="F130" i="13"/>
  <c r="F137" i="13"/>
  <c r="E169" i="17" s="1"/>
  <c r="F139" i="13"/>
  <c r="F142" i="13"/>
  <c r="F149" i="13"/>
  <c r="E175" i="17" s="1"/>
  <c r="F151" i="13"/>
  <c r="F154" i="13"/>
  <c r="F161" i="13"/>
  <c r="E181" i="17" s="1"/>
  <c r="F163" i="13"/>
  <c r="F166" i="13"/>
  <c r="F173" i="13"/>
  <c r="E187" i="17" s="1"/>
  <c r="F175" i="13"/>
  <c r="F185" i="13"/>
  <c r="E193" i="17" s="1"/>
  <c r="F187" i="13"/>
  <c r="F197" i="13"/>
  <c r="E199" i="17" s="1"/>
  <c r="F199" i="13"/>
  <c r="F209" i="13"/>
  <c r="E205" i="17"/>
  <c r="F211" i="13"/>
  <c r="F221" i="13"/>
  <c r="E211" i="17" s="1"/>
  <c r="F223" i="13"/>
  <c r="F233" i="13"/>
  <c r="E217" i="17" s="1"/>
  <c r="F235" i="13"/>
  <c r="F38" i="14"/>
  <c r="F63" i="14"/>
  <c r="F107" i="14"/>
  <c r="F96" i="14"/>
  <c r="F146" i="14"/>
  <c r="F239" i="13"/>
  <c r="E220" i="17" s="1"/>
  <c r="F16" i="14"/>
  <c r="F85" i="14"/>
  <c r="F49" i="14"/>
  <c r="F74" i="14"/>
  <c r="F118" i="14"/>
  <c r="F157" i="14"/>
  <c r="F196" i="14"/>
  <c r="F221" i="14"/>
  <c r="F210" i="14"/>
  <c r="F132" i="14"/>
  <c r="F168" i="14"/>
  <c r="F232" i="14"/>
  <c r="F138" i="16"/>
  <c r="G133" i="16"/>
  <c r="F132" i="16"/>
  <c r="H127" i="16"/>
  <c r="F124" i="16"/>
  <c r="G118" i="16"/>
  <c r="F117" i="16"/>
  <c r="F89" i="16"/>
  <c r="CT243" i="14"/>
  <c r="BR243" i="14"/>
  <c r="AP243" i="14"/>
  <c r="DW232" i="14"/>
  <c r="CQ232" i="14"/>
  <c r="CA232" i="14"/>
  <c r="O232" i="14"/>
  <c r="EJ221" i="14"/>
  <c r="DT221" i="14"/>
  <c r="AR221" i="14"/>
  <c r="L221" i="14"/>
  <c r="DY210" i="14"/>
  <c r="DI210" i="14"/>
  <c r="CS210" i="14"/>
  <c r="AW210" i="14"/>
  <c r="AZ196" i="14"/>
  <c r="DZ190" i="14"/>
  <c r="DJ190" i="14"/>
  <c r="CT190" i="14"/>
  <c r="AX190" i="14"/>
  <c r="AH190" i="14"/>
  <c r="DB179" i="14"/>
  <c r="AP179" i="14"/>
  <c r="CY168" i="14"/>
  <c r="G168" i="14"/>
  <c r="DB157" i="14"/>
  <c r="AP157" i="14"/>
  <c r="EL8" i="13"/>
  <c r="EA3" i="17" s="1"/>
  <c r="EL20" i="13"/>
  <c r="EA25" i="17" s="1"/>
  <c r="EL32" i="13"/>
  <c r="EA47" i="17" s="1"/>
  <c r="EL44" i="13"/>
  <c r="EA69" i="17" s="1"/>
  <c r="EL56" i="13"/>
  <c r="EA91" i="17" s="1"/>
  <c r="EL68" i="13"/>
  <c r="EA113" i="17"/>
  <c r="EL80" i="13"/>
  <c r="EA135" i="17" s="1"/>
  <c r="EL14" i="13"/>
  <c r="EA14" i="17" s="1"/>
  <c r="EL26" i="13"/>
  <c r="EA36" i="17" s="1"/>
  <c r="EL38" i="13"/>
  <c r="EA58" i="17" s="1"/>
  <c r="EL50" i="13"/>
  <c r="EA80" i="17" s="1"/>
  <c r="EL62" i="13"/>
  <c r="EA102" i="17" s="1"/>
  <c r="EL74" i="13"/>
  <c r="EA124" i="17" s="1"/>
  <c r="EL92" i="13"/>
  <c r="EA149" i="17"/>
  <c r="EL98" i="13"/>
  <c r="EA152" i="17" s="1"/>
  <c r="EL110" i="13"/>
  <c r="EA158" i="17" s="1"/>
  <c r="EL122" i="13"/>
  <c r="EA164" i="17" s="1"/>
  <c r="EL134" i="13"/>
  <c r="EA170" i="17" s="1"/>
  <c r="EL146" i="13"/>
  <c r="EA176" i="17" s="1"/>
  <c r="EL158" i="13"/>
  <c r="EA182" i="17" s="1"/>
  <c r="EL170" i="13"/>
  <c r="EA188" i="17" s="1"/>
  <c r="EL86" i="13"/>
  <c r="EA146" i="17"/>
  <c r="EL104" i="13"/>
  <c r="EA155" i="17" s="1"/>
  <c r="EL116" i="13"/>
  <c r="EA161" i="17" s="1"/>
  <c r="EL128" i="13"/>
  <c r="EA167" i="17" s="1"/>
  <c r="EL140" i="13"/>
  <c r="EA173" i="17" s="1"/>
  <c r="EL152" i="13"/>
  <c r="EA179" i="17" s="1"/>
  <c r="EL164" i="13"/>
  <c r="EA185" i="17" s="1"/>
  <c r="EL176" i="13"/>
  <c r="EA191" i="17" s="1"/>
  <c r="EL188" i="13"/>
  <c r="EA197" i="17"/>
  <c r="EL200" i="13"/>
  <c r="EA203" i="17" s="1"/>
  <c r="EL212" i="13"/>
  <c r="EA209" i="17" s="1"/>
  <c r="EL224" i="13"/>
  <c r="EA215" i="17" s="1"/>
  <c r="EL236" i="13"/>
  <c r="EA221" i="17" s="1"/>
  <c r="EL182" i="13"/>
  <c r="EA194" i="17" s="1"/>
  <c r="EL194" i="13"/>
  <c r="EA200" i="17" s="1"/>
  <c r="EL206" i="13"/>
  <c r="EA206" i="17" s="1"/>
  <c r="EL218" i="13"/>
  <c r="EA212" i="17"/>
  <c r="EL230" i="13"/>
  <c r="EA218" i="17" s="1"/>
  <c r="DW8" i="13"/>
  <c r="DM3" i="17" s="1"/>
  <c r="DW20" i="13"/>
  <c r="DM25" i="17" s="1"/>
  <c r="DW32" i="13"/>
  <c r="DM47" i="17" s="1"/>
  <c r="DW44" i="13"/>
  <c r="DM69" i="17" s="1"/>
  <c r="DW56" i="13"/>
  <c r="DM91" i="17" s="1"/>
  <c r="DW68" i="13"/>
  <c r="DM113" i="17" s="1"/>
  <c r="DW80" i="13"/>
  <c r="DM135" i="17"/>
  <c r="DW86" i="13"/>
  <c r="DM146" i="17" s="1"/>
  <c r="DW14" i="13"/>
  <c r="DM14" i="17" s="1"/>
  <c r="DW26" i="13"/>
  <c r="DM36" i="17" s="1"/>
  <c r="DW50" i="13"/>
  <c r="DM80" i="17" s="1"/>
  <c r="DW74" i="13"/>
  <c r="DM124" i="17" s="1"/>
  <c r="DW104" i="13"/>
  <c r="DM155" i="17" s="1"/>
  <c r="DW116" i="13"/>
  <c r="DM161" i="17" s="1"/>
  <c r="DW92" i="13"/>
  <c r="DM149" i="17"/>
  <c r="DW38" i="13"/>
  <c r="DM58" i="17" s="1"/>
  <c r="DW62" i="13"/>
  <c r="DM102" i="17" s="1"/>
  <c r="DW98" i="13"/>
  <c r="DM152" i="17" s="1"/>
  <c r="DW110" i="13"/>
  <c r="DM158" i="17" s="1"/>
  <c r="DW122" i="13"/>
  <c r="DM164" i="17" s="1"/>
  <c r="DW134" i="13"/>
  <c r="DM170" i="17" s="1"/>
  <c r="DW146" i="13"/>
  <c r="DM176" i="17" s="1"/>
  <c r="DW158" i="13"/>
  <c r="DM182" i="17"/>
  <c r="DW170" i="13"/>
  <c r="DM188" i="17" s="1"/>
  <c r="DW182" i="13"/>
  <c r="DM194" i="17" s="1"/>
  <c r="DW194" i="13"/>
  <c r="DM200" i="17" s="1"/>
  <c r="DW206" i="13"/>
  <c r="DM206" i="17" s="1"/>
  <c r="DW218" i="13"/>
  <c r="DM212" i="17" s="1"/>
  <c r="DW230" i="13"/>
  <c r="DM218" i="17" s="1"/>
  <c r="DW128" i="13"/>
  <c r="DM167" i="17" s="1"/>
  <c r="DW140" i="13"/>
  <c r="DM173" i="17"/>
  <c r="DW152" i="13"/>
  <c r="DM179" i="17" s="1"/>
  <c r="DW164" i="13"/>
  <c r="DM185" i="17" s="1"/>
  <c r="DW176" i="13"/>
  <c r="DM191" i="17" s="1"/>
  <c r="DW188" i="13"/>
  <c r="DM197" i="17" s="1"/>
  <c r="DW200" i="13"/>
  <c r="DM203" i="17" s="1"/>
  <c r="DW212" i="13"/>
  <c r="DM209" i="17" s="1"/>
  <c r="DW224" i="13"/>
  <c r="DM215" i="17" s="1"/>
  <c r="DW236" i="13"/>
  <c r="DM221" i="17"/>
  <c r="DV8" i="13"/>
  <c r="DL3" i="17" s="1"/>
  <c r="DV20" i="13"/>
  <c r="DL25" i="17" s="1"/>
  <c r="DV32" i="13"/>
  <c r="DL47" i="17" s="1"/>
  <c r="DV44" i="13"/>
  <c r="DL69" i="17" s="1"/>
  <c r="DV56" i="13"/>
  <c r="DL91" i="17" s="1"/>
  <c r="DV68" i="13"/>
  <c r="DL113" i="17" s="1"/>
  <c r="DV80" i="13"/>
  <c r="DL135" i="17" s="1"/>
  <c r="DV14" i="13"/>
  <c r="DL14" i="17"/>
  <c r="DV26" i="13"/>
  <c r="DL36" i="17" s="1"/>
  <c r="DV38" i="13"/>
  <c r="DL58" i="17" s="1"/>
  <c r="DV50" i="13"/>
  <c r="DL80" i="17" s="1"/>
  <c r="DV62" i="13"/>
  <c r="DL102" i="17" s="1"/>
  <c r="DV74" i="13"/>
  <c r="DL124" i="17" s="1"/>
  <c r="DV92" i="13"/>
  <c r="DL149" i="17" s="1"/>
  <c r="DV98" i="13"/>
  <c r="DL152" i="17" s="1"/>
  <c r="DV110" i="13"/>
  <c r="DL158" i="17"/>
  <c r="DV122" i="13"/>
  <c r="DL164" i="17" s="1"/>
  <c r="DV134" i="13"/>
  <c r="DL170" i="17" s="1"/>
  <c r="DV146" i="13"/>
  <c r="DL176" i="17" s="1"/>
  <c r="DV158" i="13"/>
  <c r="DL182" i="17" s="1"/>
  <c r="DV170" i="13"/>
  <c r="DL188" i="17" s="1"/>
  <c r="DV86" i="13"/>
  <c r="DL146" i="17" s="1"/>
  <c r="DV104" i="13"/>
  <c r="DL155" i="17" s="1"/>
  <c r="DV116" i="13"/>
  <c r="DL161" i="17"/>
  <c r="DV128" i="13"/>
  <c r="DL167" i="17" s="1"/>
  <c r="DV140" i="13"/>
  <c r="DL173" i="17" s="1"/>
  <c r="DV152" i="13"/>
  <c r="DL179" i="17" s="1"/>
  <c r="DV164" i="13"/>
  <c r="DL185" i="17" s="1"/>
  <c r="DV176" i="13"/>
  <c r="DL191" i="17" s="1"/>
  <c r="DV188" i="13"/>
  <c r="DL197" i="17" s="1"/>
  <c r="DV200" i="13"/>
  <c r="DL203" i="17" s="1"/>
  <c r="DV212" i="13"/>
  <c r="DL209" i="17"/>
  <c r="DV224" i="13"/>
  <c r="DL215" i="17" s="1"/>
  <c r="DV236" i="13"/>
  <c r="DL221" i="17" s="1"/>
  <c r="DV182" i="13"/>
  <c r="DL194" i="17" s="1"/>
  <c r="DV194" i="13"/>
  <c r="DL200" i="17" s="1"/>
  <c r="DV206" i="13"/>
  <c r="DL206" i="17" s="1"/>
  <c r="DV218" i="13"/>
  <c r="DL212" i="17" s="1"/>
  <c r="DV230" i="13"/>
  <c r="DL218" i="17" s="1"/>
  <c r="DO8" i="13"/>
  <c r="DE3" i="17"/>
  <c r="EA8" i="13"/>
  <c r="DO20" i="13"/>
  <c r="DE25" i="17" s="1"/>
  <c r="EA20" i="13"/>
  <c r="DO32" i="13"/>
  <c r="DE47" i="17" s="1"/>
  <c r="EA32" i="13"/>
  <c r="DO44" i="13"/>
  <c r="DE69" i="17" s="1"/>
  <c r="EA44" i="13"/>
  <c r="DO56" i="13"/>
  <c r="DE91" i="17" s="1"/>
  <c r="EA56" i="13"/>
  <c r="DO68" i="13"/>
  <c r="DE113" i="17" s="1"/>
  <c r="EA68" i="13"/>
  <c r="DO80" i="13"/>
  <c r="DE135" i="17" s="1"/>
  <c r="EA80" i="13"/>
  <c r="EA14" i="13"/>
  <c r="EA26" i="13"/>
  <c r="EA38" i="13"/>
  <c r="EA50" i="13"/>
  <c r="EA62" i="13"/>
  <c r="EA74" i="13"/>
  <c r="DO86" i="13"/>
  <c r="DE146" i="17" s="1"/>
  <c r="EA86" i="13"/>
  <c r="DO14" i="13"/>
  <c r="DE14" i="17"/>
  <c r="EA92" i="13"/>
  <c r="DO38" i="13"/>
  <c r="DE58" i="17" s="1"/>
  <c r="DO62" i="13"/>
  <c r="DE102" i="17" s="1"/>
  <c r="DO104" i="13"/>
  <c r="DE155" i="17" s="1"/>
  <c r="EA104" i="13"/>
  <c r="DO116" i="13"/>
  <c r="DE161" i="17" s="1"/>
  <c r="EA116" i="13"/>
  <c r="DO92" i="13"/>
  <c r="DE149" i="17" s="1"/>
  <c r="DO26" i="13"/>
  <c r="DE36" i="17" s="1"/>
  <c r="DO50" i="13"/>
  <c r="DE80" i="17" s="1"/>
  <c r="DO74" i="13"/>
  <c r="DE124" i="17" s="1"/>
  <c r="DO98" i="13"/>
  <c r="DE152" i="17" s="1"/>
  <c r="EA98" i="13"/>
  <c r="DO110" i="13"/>
  <c r="DE158" i="17" s="1"/>
  <c r="EA110" i="13"/>
  <c r="DO122" i="13"/>
  <c r="DE164" i="17" s="1"/>
  <c r="EA122" i="13"/>
  <c r="DO134" i="13"/>
  <c r="DE170" i="17"/>
  <c r="EA134" i="13"/>
  <c r="DO146" i="13"/>
  <c r="DE176" i="17" s="1"/>
  <c r="EA146" i="13"/>
  <c r="DO158" i="13"/>
  <c r="DE182" i="17" s="1"/>
  <c r="EA158" i="13"/>
  <c r="DO170" i="13"/>
  <c r="DE188" i="17" s="1"/>
  <c r="EA170" i="13"/>
  <c r="EA128" i="13"/>
  <c r="EA140" i="13"/>
  <c r="EA152" i="13"/>
  <c r="EA164" i="13"/>
  <c r="EA176" i="13"/>
  <c r="DO182" i="13"/>
  <c r="DE194" i="17" s="1"/>
  <c r="EA182" i="13"/>
  <c r="DO194" i="13"/>
  <c r="DE200" i="17"/>
  <c r="EA194" i="13"/>
  <c r="DO206" i="13"/>
  <c r="DE206" i="17" s="1"/>
  <c r="EA206" i="13"/>
  <c r="DO218" i="13"/>
  <c r="DE212" i="17" s="1"/>
  <c r="EA218" i="13"/>
  <c r="DO230" i="13"/>
  <c r="DE218" i="17" s="1"/>
  <c r="EA230" i="13"/>
  <c r="DO128" i="13"/>
  <c r="DE167" i="17" s="1"/>
  <c r="DO140" i="13"/>
  <c r="DE173" i="17" s="1"/>
  <c r="DO152" i="13"/>
  <c r="DE179" i="17" s="1"/>
  <c r="DO164" i="13"/>
  <c r="DE185" i="17" s="1"/>
  <c r="DO176" i="13"/>
  <c r="DE191" i="17" s="1"/>
  <c r="DO188" i="13"/>
  <c r="DE197" i="17" s="1"/>
  <c r="EA188" i="13"/>
  <c r="DO200" i="13"/>
  <c r="DE203" i="17" s="1"/>
  <c r="EA200" i="13"/>
  <c r="DO212" i="13"/>
  <c r="DE209" i="17" s="1"/>
  <c r="EA212" i="13"/>
  <c r="DO224" i="13"/>
  <c r="DE215" i="17" s="1"/>
  <c r="EA224" i="13"/>
  <c r="DO236" i="13"/>
  <c r="DE221" i="17" s="1"/>
  <c r="EA236" i="13"/>
  <c r="DM14" i="13"/>
  <c r="DD14" i="17"/>
  <c r="DM26" i="13"/>
  <c r="DD36" i="17" s="1"/>
  <c r="DM38" i="13"/>
  <c r="DD58" i="17" s="1"/>
  <c r="DM50" i="13"/>
  <c r="DD80" i="17" s="1"/>
  <c r="DM62" i="13"/>
  <c r="DD102" i="17" s="1"/>
  <c r="DM74" i="13"/>
  <c r="DD124" i="17" s="1"/>
  <c r="DM92" i="13"/>
  <c r="DD149" i="17" s="1"/>
  <c r="DM8" i="13"/>
  <c r="DD3" i="17" s="1"/>
  <c r="DM20" i="13"/>
  <c r="DD25" i="17"/>
  <c r="DM44" i="13"/>
  <c r="DD69" i="17" s="1"/>
  <c r="DM68" i="13"/>
  <c r="DD113" i="17" s="1"/>
  <c r="DM98" i="13"/>
  <c r="DD152" i="17" s="1"/>
  <c r="DM110" i="13"/>
  <c r="DD158" i="17" s="1"/>
  <c r="DM32" i="13"/>
  <c r="DD47" i="17" s="1"/>
  <c r="DM56" i="13"/>
  <c r="DD91" i="17" s="1"/>
  <c r="DM80" i="13"/>
  <c r="DD135" i="17" s="1"/>
  <c r="DM86" i="13"/>
  <c r="DD146" i="17"/>
  <c r="DM104" i="13"/>
  <c r="DD155" i="17" s="1"/>
  <c r="DM116" i="13"/>
  <c r="DD161" i="17" s="1"/>
  <c r="DM128" i="13"/>
  <c r="DD167" i="17" s="1"/>
  <c r="DM140" i="13"/>
  <c r="DD173" i="17" s="1"/>
  <c r="DM152" i="13"/>
  <c r="DD179" i="17" s="1"/>
  <c r="DM164" i="13"/>
  <c r="DD185" i="17" s="1"/>
  <c r="DM176" i="13"/>
  <c r="DD191" i="17" s="1"/>
  <c r="DM188" i="13"/>
  <c r="DD197" i="17"/>
  <c r="DM200" i="13"/>
  <c r="DD203" i="17" s="1"/>
  <c r="DM212" i="13"/>
  <c r="DD209" i="17" s="1"/>
  <c r="DM224" i="13"/>
  <c r="DD215" i="17" s="1"/>
  <c r="DM122" i="13"/>
  <c r="DD164" i="17" s="1"/>
  <c r="DM134" i="13"/>
  <c r="DD170" i="17" s="1"/>
  <c r="DM146" i="13"/>
  <c r="DD176" i="17" s="1"/>
  <c r="DM158" i="13"/>
  <c r="DD182" i="17" s="1"/>
  <c r="DM170" i="13"/>
  <c r="DD188" i="17"/>
  <c r="DM182" i="13"/>
  <c r="DD194" i="17" s="1"/>
  <c r="DM194" i="13"/>
  <c r="DD200" i="17" s="1"/>
  <c r="DM206" i="13"/>
  <c r="DD206" i="17" s="1"/>
  <c r="DM218" i="13"/>
  <c r="DD212" i="17" s="1"/>
  <c r="DM230" i="13"/>
  <c r="DD218" i="17" s="1"/>
  <c r="DM236" i="13"/>
  <c r="DD221" i="17" s="1"/>
  <c r="DL14" i="13"/>
  <c r="DC14" i="17" s="1"/>
  <c r="DL26" i="13"/>
  <c r="DC36" i="17"/>
  <c r="DL38" i="13"/>
  <c r="DC58" i="17" s="1"/>
  <c r="DL50" i="13"/>
  <c r="DC80" i="17" s="1"/>
  <c r="DL62" i="13"/>
  <c r="DC102" i="17" s="1"/>
  <c r="DL74" i="13"/>
  <c r="DC124" i="17" s="1"/>
  <c r="DL8" i="13"/>
  <c r="DC3" i="17" s="1"/>
  <c r="DL20" i="13"/>
  <c r="DC25" i="17" s="1"/>
  <c r="DL32" i="13"/>
  <c r="DC47" i="17" s="1"/>
  <c r="DL44" i="13"/>
  <c r="DC69" i="17"/>
  <c r="DL56" i="13"/>
  <c r="DC91" i="17" s="1"/>
  <c r="DL68" i="13"/>
  <c r="DC113" i="17" s="1"/>
  <c r="DL80" i="13"/>
  <c r="DC135" i="17" s="1"/>
  <c r="DL86" i="13"/>
  <c r="DC146" i="17" s="1"/>
  <c r="DL104" i="13"/>
  <c r="DC155" i="17" s="1"/>
  <c r="DL116" i="13"/>
  <c r="DC161" i="17" s="1"/>
  <c r="DL128" i="13"/>
  <c r="DC167" i="17" s="1"/>
  <c r="DL140" i="13"/>
  <c r="DC173" i="17"/>
  <c r="DL152" i="13"/>
  <c r="DC179" i="17" s="1"/>
  <c r="DL164" i="13"/>
  <c r="DC185" i="17" s="1"/>
  <c r="DL176" i="13"/>
  <c r="DC191" i="17" s="1"/>
  <c r="DL98" i="13"/>
  <c r="DC152" i="17" s="1"/>
  <c r="DL110" i="13"/>
  <c r="DC158" i="17" s="1"/>
  <c r="DL92" i="13"/>
  <c r="DC149" i="17" s="1"/>
  <c r="DL122" i="13"/>
  <c r="DC164" i="17" s="1"/>
  <c r="DL134" i="13"/>
  <c r="DC170" i="17"/>
  <c r="DL146" i="13"/>
  <c r="DC176" i="17" s="1"/>
  <c r="DL158" i="13"/>
  <c r="DC182" i="17" s="1"/>
  <c r="DL170" i="13"/>
  <c r="DC188" i="17" s="1"/>
  <c r="DL182" i="13"/>
  <c r="DC194" i="17" s="1"/>
  <c r="DL194" i="13"/>
  <c r="DC200" i="17" s="1"/>
  <c r="DL206" i="13"/>
  <c r="DC206" i="17" s="1"/>
  <c r="DL218" i="13"/>
  <c r="DC212" i="17" s="1"/>
  <c r="DL230" i="13"/>
  <c r="DC218" i="17"/>
  <c r="DL188" i="13"/>
  <c r="DC197" i="17" s="1"/>
  <c r="DL200" i="13"/>
  <c r="DC203" i="17" s="1"/>
  <c r="DL212" i="13"/>
  <c r="DC209" i="17" s="1"/>
  <c r="DL224" i="13"/>
  <c r="DC215" i="17" s="1"/>
  <c r="DL236" i="13"/>
  <c r="DC221" i="17" s="1"/>
  <c r="DH14" i="13"/>
  <c r="CY14" i="17" s="1"/>
  <c r="DH26" i="13"/>
  <c r="CY36" i="17" s="1"/>
  <c r="DH38" i="13"/>
  <c r="CY58" i="17"/>
  <c r="DH50" i="13"/>
  <c r="CY80" i="17" s="1"/>
  <c r="DH62" i="13"/>
  <c r="CY102" i="17" s="1"/>
  <c r="DH74" i="13"/>
  <c r="CY124" i="17" s="1"/>
  <c r="DH8" i="13"/>
  <c r="CY3" i="17" s="1"/>
  <c r="DH20" i="13"/>
  <c r="CY25" i="17" s="1"/>
  <c r="DH86" i="13"/>
  <c r="CY146" i="17" s="1"/>
  <c r="DH104" i="13"/>
  <c r="CY155" i="17" s="1"/>
  <c r="DH116" i="13"/>
  <c r="CY161" i="17"/>
  <c r="DH128" i="13"/>
  <c r="CY167" i="17" s="1"/>
  <c r="DH140" i="13"/>
  <c r="CY173" i="17" s="1"/>
  <c r="DH152" i="13"/>
  <c r="CY179" i="17" s="1"/>
  <c r="DH164" i="13"/>
  <c r="CY185" i="17" s="1"/>
  <c r="DH176" i="13"/>
  <c r="CY191" i="17" s="1"/>
  <c r="DH44" i="13"/>
  <c r="CY69" i="17" s="1"/>
  <c r="DH68" i="13"/>
  <c r="CY113" i="17" s="1"/>
  <c r="DH92" i="13"/>
  <c r="CY149" i="17"/>
  <c r="DH98" i="13"/>
  <c r="CY152" i="17" s="1"/>
  <c r="DH110" i="13"/>
  <c r="CY158" i="17" s="1"/>
  <c r="DH32" i="13"/>
  <c r="CY47" i="17" s="1"/>
  <c r="DH56" i="13"/>
  <c r="CY91" i="17" s="1"/>
  <c r="DH80" i="13"/>
  <c r="CY135" i="17" s="1"/>
  <c r="DH182" i="13"/>
  <c r="CY194" i="17" s="1"/>
  <c r="DH194" i="13"/>
  <c r="CY200" i="17" s="1"/>
  <c r="DH206" i="13"/>
  <c r="CY206" i="17"/>
  <c r="DH218" i="13"/>
  <c r="CY212" i="17" s="1"/>
  <c r="DH230" i="13"/>
  <c r="CY218" i="17" s="1"/>
  <c r="DH122" i="13"/>
  <c r="CY164" i="17" s="1"/>
  <c r="DH134" i="13"/>
  <c r="CY170" i="17" s="1"/>
  <c r="DH146" i="13"/>
  <c r="CY176" i="17" s="1"/>
  <c r="DH158" i="13"/>
  <c r="CY182" i="17" s="1"/>
  <c r="DH170" i="13"/>
  <c r="CY188" i="17" s="1"/>
  <c r="DH188" i="13"/>
  <c r="CY197" i="17"/>
  <c r="DH200" i="13"/>
  <c r="CY203" i="17" s="1"/>
  <c r="DH212" i="13"/>
  <c r="CY209" i="17" s="1"/>
  <c r="DH224" i="13"/>
  <c r="CY215" i="17" s="1"/>
  <c r="DH236" i="13"/>
  <c r="CY221" i="17" s="1"/>
  <c r="DG8" i="13"/>
  <c r="CX3" i="17" s="1"/>
  <c r="DG20" i="13"/>
  <c r="CX25" i="17" s="1"/>
  <c r="DG32" i="13"/>
  <c r="CX47" i="17" s="1"/>
  <c r="DG44" i="13"/>
  <c r="CX69" i="17"/>
  <c r="DG56" i="13"/>
  <c r="CX91" i="17" s="1"/>
  <c r="DG68" i="13"/>
  <c r="CX113" i="17" s="1"/>
  <c r="DG80" i="13"/>
  <c r="CX135" i="17" s="1"/>
  <c r="DG86" i="13"/>
  <c r="CX146" i="17" s="1"/>
  <c r="DG14" i="13"/>
  <c r="CX14" i="17" s="1"/>
  <c r="DG26" i="13"/>
  <c r="CX36" i="17" s="1"/>
  <c r="DG50" i="13"/>
  <c r="CX80" i="17" s="1"/>
  <c r="DG74" i="13"/>
  <c r="CX124" i="17"/>
  <c r="DG104" i="13"/>
  <c r="CX155" i="17" s="1"/>
  <c r="DG116" i="13"/>
  <c r="CX161" i="17" s="1"/>
  <c r="DG92" i="13"/>
  <c r="CX149" i="17" s="1"/>
  <c r="DG38" i="13"/>
  <c r="CX58" i="17" s="1"/>
  <c r="DG62" i="13"/>
  <c r="CX102" i="17" s="1"/>
  <c r="DG98" i="13"/>
  <c r="CX152" i="17" s="1"/>
  <c r="DG110" i="13"/>
  <c r="CX158" i="17" s="1"/>
  <c r="DG122" i="13"/>
  <c r="CX164" i="17"/>
  <c r="DG134" i="13"/>
  <c r="CX170" i="17" s="1"/>
  <c r="DG146" i="13"/>
  <c r="CX176" i="17" s="1"/>
  <c r="DG158" i="13"/>
  <c r="CX182" i="17" s="1"/>
  <c r="DG170" i="13"/>
  <c r="CX188" i="17" s="1"/>
  <c r="DG182" i="13"/>
  <c r="CX194" i="17" s="1"/>
  <c r="DG194" i="13"/>
  <c r="CX200" i="17" s="1"/>
  <c r="DG206" i="13"/>
  <c r="CX206" i="17" s="1"/>
  <c r="DG218" i="13"/>
  <c r="CX212" i="17"/>
  <c r="DG230" i="13"/>
  <c r="CX218" i="17" s="1"/>
  <c r="DG128" i="13"/>
  <c r="CX167" i="17" s="1"/>
  <c r="DG140" i="13"/>
  <c r="CX173" i="17" s="1"/>
  <c r="DG152" i="13"/>
  <c r="CX179" i="17" s="1"/>
  <c r="DG164" i="13"/>
  <c r="CX185" i="17" s="1"/>
  <c r="DG176" i="13"/>
  <c r="CX191" i="17" s="1"/>
  <c r="DG188" i="13"/>
  <c r="CX197" i="17" s="1"/>
  <c r="DG200" i="13"/>
  <c r="CX203" i="17"/>
  <c r="DG212" i="13"/>
  <c r="CX209" i="17" s="1"/>
  <c r="DG224" i="13"/>
  <c r="CX215" i="17" s="1"/>
  <c r="DG236" i="13"/>
  <c r="CX221" i="17" s="1"/>
  <c r="DF8" i="13"/>
  <c r="CW3" i="17" s="1"/>
  <c r="DF20" i="13"/>
  <c r="CW25" i="17" s="1"/>
  <c r="DF32" i="13"/>
  <c r="CW47" i="17" s="1"/>
  <c r="DF44" i="13"/>
  <c r="CW69" i="17" s="1"/>
  <c r="DF56" i="13"/>
  <c r="CW91" i="17"/>
  <c r="DF68" i="13"/>
  <c r="CW113" i="17" s="1"/>
  <c r="DF80" i="13"/>
  <c r="CW135" i="17" s="1"/>
  <c r="DF14" i="13"/>
  <c r="CW14" i="17" s="1"/>
  <c r="DF26" i="13"/>
  <c r="CW36" i="17" s="1"/>
  <c r="DF38" i="13"/>
  <c r="CW58" i="17" s="1"/>
  <c r="DF50" i="13"/>
  <c r="CW80" i="17" s="1"/>
  <c r="DF62" i="13"/>
  <c r="CW102" i="17" s="1"/>
  <c r="DF74" i="13"/>
  <c r="CW124" i="17"/>
  <c r="DF92" i="13"/>
  <c r="CW149" i="17" s="1"/>
  <c r="DF98" i="13"/>
  <c r="CW152" i="17" s="1"/>
  <c r="DF110" i="13"/>
  <c r="CW158" i="17" s="1"/>
  <c r="DF122" i="13"/>
  <c r="CW164" i="17" s="1"/>
  <c r="DF134" i="13"/>
  <c r="CW170" i="17" s="1"/>
  <c r="DF146" i="13"/>
  <c r="CW176" i="17" s="1"/>
  <c r="DF158" i="13"/>
  <c r="CW182" i="17" s="1"/>
  <c r="DF170" i="13"/>
  <c r="CW188" i="17"/>
  <c r="DF86" i="13"/>
  <c r="CW146" i="17" s="1"/>
  <c r="DF104" i="13"/>
  <c r="CW155" i="17" s="1"/>
  <c r="DF116" i="13"/>
  <c r="CW161" i="17" s="1"/>
  <c r="DF128" i="13"/>
  <c r="CW167" i="17" s="1"/>
  <c r="DF140" i="13"/>
  <c r="CW173" i="17" s="1"/>
  <c r="DF152" i="13"/>
  <c r="CW179" i="17" s="1"/>
  <c r="DF164" i="13"/>
  <c r="CW185" i="17" s="1"/>
  <c r="DF176" i="13"/>
  <c r="CW191" i="17"/>
  <c r="DF188" i="13"/>
  <c r="CW197" i="17" s="1"/>
  <c r="DF200" i="13"/>
  <c r="CW203" i="17" s="1"/>
  <c r="DF212" i="13"/>
  <c r="CW209" i="17" s="1"/>
  <c r="DF224" i="13"/>
  <c r="CW215" i="17" s="1"/>
  <c r="DF236" i="13"/>
  <c r="CW221" i="17" s="1"/>
  <c r="DF182" i="13"/>
  <c r="CW194" i="17" s="1"/>
  <c r="DF194" i="13"/>
  <c r="CW200" i="17" s="1"/>
  <c r="DF206" i="13"/>
  <c r="CW206" i="17"/>
  <c r="DF218" i="13"/>
  <c r="CW212" i="17" s="1"/>
  <c r="DF230" i="13"/>
  <c r="CW218" i="17" s="1"/>
  <c r="CX8" i="13"/>
  <c r="CP3" i="17" s="1"/>
  <c r="CX20" i="13"/>
  <c r="CP25" i="17" s="1"/>
  <c r="CX32" i="13"/>
  <c r="CP47" i="17" s="1"/>
  <c r="CX44" i="13"/>
  <c r="CP69" i="17" s="1"/>
  <c r="CX56" i="13"/>
  <c r="CP91" i="17" s="1"/>
  <c r="CX68" i="13"/>
  <c r="CP113" i="17"/>
  <c r="CX80" i="13"/>
  <c r="CP135" i="17" s="1"/>
  <c r="CX14" i="13"/>
  <c r="CP14" i="17" s="1"/>
  <c r="CX26" i="13"/>
  <c r="CP36" i="17" s="1"/>
  <c r="CX38" i="13"/>
  <c r="CP58" i="17" s="1"/>
  <c r="CX50" i="13"/>
  <c r="CP80" i="17" s="1"/>
  <c r="CX62" i="13"/>
  <c r="CP102" i="17" s="1"/>
  <c r="CX74" i="13"/>
  <c r="CP124" i="17" s="1"/>
  <c r="CX92" i="13"/>
  <c r="CP149" i="17"/>
  <c r="CX98" i="13"/>
  <c r="CP152" i="17" s="1"/>
  <c r="CX110" i="13"/>
  <c r="CP158" i="17" s="1"/>
  <c r="CX122" i="13"/>
  <c r="CP164" i="17" s="1"/>
  <c r="CX134" i="13"/>
  <c r="CP170" i="17" s="1"/>
  <c r="CX146" i="13"/>
  <c r="CP176" i="17" s="1"/>
  <c r="CX158" i="13"/>
  <c r="CP182" i="17" s="1"/>
  <c r="CX170" i="13"/>
  <c r="CP188" i="17" s="1"/>
  <c r="CX86" i="13"/>
  <c r="CP146" i="17"/>
  <c r="CX104" i="13"/>
  <c r="CP155" i="17" s="1"/>
  <c r="CX116" i="13"/>
  <c r="CP161" i="17" s="1"/>
  <c r="CX128" i="13"/>
  <c r="CP167" i="17" s="1"/>
  <c r="CX140" i="13"/>
  <c r="CP173" i="17" s="1"/>
  <c r="CX152" i="13"/>
  <c r="CP179" i="17" s="1"/>
  <c r="CX164" i="13"/>
  <c r="CP185" i="17" s="1"/>
  <c r="CX176" i="13"/>
  <c r="CP191" i="17" s="1"/>
  <c r="CX188" i="13"/>
  <c r="CP197" i="17"/>
  <c r="CX200" i="13"/>
  <c r="CP203" i="17" s="1"/>
  <c r="CX212" i="13"/>
  <c r="CP209" i="17" s="1"/>
  <c r="CX224" i="13"/>
  <c r="CP215" i="17" s="1"/>
  <c r="CX236" i="13"/>
  <c r="CP221" i="17" s="1"/>
  <c r="CX182" i="13"/>
  <c r="CP194" i="17" s="1"/>
  <c r="CX194" i="13"/>
  <c r="CP200" i="17" s="1"/>
  <c r="CX206" i="13"/>
  <c r="CP206" i="17" s="1"/>
  <c r="CX218" i="13"/>
  <c r="CP212" i="17"/>
  <c r="CX230" i="13"/>
  <c r="CP218" i="17" s="1"/>
  <c r="CW14" i="13"/>
  <c r="CO14" i="17" s="1"/>
  <c r="CW26" i="13"/>
  <c r="CO36" i="17" s="1"/>
  <c r="CW38" i="13"/>
  <c r="CO58" i="17" s="1"/>
  <c r="CW50" i="13"/>
  <c r="CO80" i="17" s="1"/>
  <c r="CW62" i="13"/>
  <c r="CO102" i="17" s="1"/>
  <c r="CW74" i="13"/>
  <c r="CO124" i="17" s="1"/>
  <c r="CW92" i="13"/>
  <c r="CO149" i="17"/>
  <c r="CW8" i="13"/>
  <c r="CO3" i="17" s="1"/>
  <c r="CW20" i="13"/>
  <c r="CO25" i="17" s="1"/>
  <c r="CW44" i="13"/>
  <c r="CO69" i="17" s="1"/>
  <c r="CW68" i="13"/>
  <c r="CO113" i="17" s="1"/>
  <c r="CW98" i="13"/>
  <c r="CO152" i="17" s="1"/>
  <c r="CW110" i="13"/>
  <c r="CO158" i="17" s="1"/>
  <c r="CW32" i="13"/>
  <c r="CO47" i="17" s="1"/>
  <c r="CW56" i="13"/>
  <c r="CO91" i="17"/>
  <c r="CW80" i="13"/>
  <c r="CO135" i="17" s="1"/>
  <c r="CW86" i="13"/>
  <c r="CO146" i="17" s="1"/>
  <c r="CW104" i="13"/>
  <c r="CO155" i="17" s="1"/>
  <c r="CW116" i="13"/>
  <c r="CO161" i="17" s="1"/>
  <c r="CW128" i="13"/>
  <c r="CO167" i="17" s="1"/>
  <c r="CW140" i="13"/>
  <c r="CO173" i="17" s="1"/>
  <c r="CW152" i="13"/>
  <c r="CO179" i="17" s="1"/>
  <c r="CW164" i="13"/>
  <c r="CO185" i="17"/>
  <c r="CW176" i="13"/>
  <c r="CO191" i="17" s="1"/>
  <c r="CW188" i="13"/>
  <c r="CO197" i="17" s="1"/>
  <c r="CW200" i="13"/>
  <c r="CO203" i="17" s="1"/>
  <c r="CW212" i="13"/>
  <c r="CO209" i="17" s="1"/>
  <c r="CW224" i="13"/>
  <c r="CO215" i="17" s="1"/>
  <c r="CW122" i="13"/>
  <c r="CO164" i="17" s="1"/>
  <c r="CW134" i="13"/>
  <c r="CO170" i="17" s="1"/>
  <c r="CW146" i="13"/>
  <c r="CO176" i="17"/>
  <c r="CW158" i="13"/>
  <c r="CO182" i="17" s="1"/>
  <c r="CW170" i="13"/>
  <c r="CO188" i="17" s="1"/>
  <c r="CW182" i="13"/>
  <c r="CO194" i="17" s="1"/>
  <c r="CW194" i="13"/>
  <c r="CO200" i="17" s="1"/>
  <c r="CW206" i="13"/>
  <c r="CO206" i="17" s="1"/>
  <c r="CW218" i="13"/>
  <c r="CO212" i="17" s="1"/>
  <c r="CW230" i="13"/>
  <c r="CO218" i="17" s="1"/>
  <c r="CW236" i="13"/>
  <c r="CO221" i="17"/>
  <c r="CV14" i="13"/>
  <c r="CN14" i="17" s="1"/>
  <c r="CV26" i="13"/>
  <c r="CN36" i="17" s="1"/>
  <c r="CV38" i="13"/>
  <c r="CN58" i="17" s="1"/>
  <c r="CV50" i="13"/>
  <c r="CN80" i="17" s="1"/>
  <c r="CV62" i="13"/>
  <c r="CN102" i="17" s="1"/>
  <c r="CV74" i="13"/>
  <c r="CN124" i="17" s="1"/>
  <c r="CV8" i="13"/>
  <c r="CN3" i="17" s="1"/>
  <c r="CV20" i="13"/>
  <c r="CN25" i="17"/>
  <c r="CV32" i="13"/>
  <c r="CN47" i="17" s="1"/>
  <c r="CV44" i="13"/>
  <c r="CN69" i="17" s="1"/>
  <c r="CV56" i="13"/>
  <c r="CN91" i="17" s="1"/>
  <c r="CV68" i="13"/>
  <c r="CN113" i="17" s="1"/>
  <c r="CV80" i="13"/>
  <c r="CN135" i="17" s="1"/>
  <c r="CV86" i="13"/>
  <c r="CN146" i="17" s="1"/>
  <c r="CV104" i="13"/>
  <c r="CN155" i="17" s="1"/>
  <c r="CV116" i="13"/>
  <c r="CN161" i="17"/>
  <c r="CV128" i="13"/>
  <c r="CN167" i="17" s="1"/>
  <c r="CV140" i="13"/>
  <c r="CN173" i="17" s="1"/>
  <c r="CV152" i="13"/>
  <c r="CN179" i="17" s="1"/>
  <c r="CV164" i="13"/>
  <c r="CN185" i="17" s="1"/>
  <c r="CV176" i="13"/>
  <c r="CN191" i="17" s="1"/>
  <c r="CV98" i="13"/>
  <c r="CN152" i="17" s="1"/>
  <c r="CV110" i="13"/>
  <c r="CN158" i="17" s="1"/>
  <c r="CV92" i="13"/>
  <c r="CN149" i="17"/>
  <c r="CV122" i="13"/>
  <c r="CN164" i="17" s="1"/>
  <c r="CV134" i="13"/>
  <c r="CN170" i="17" s="1"/>
  <c r="CV146" i="13"/>
  <c r="CN176" i="17" s="1"/>
  <c r="CV158" i="13"/>
  <c r="CN182" i="17" s="1"/>
  <c r="CV170" i="13"/>
  <c r="CN188" i="17" s="1"/>
  <c r="CV182" i="13"/>
  <c r="CN194" i="17" s="1"/>
  <c r="CV194" i="13"/>
  <c r="CN200" i="17" s="1"/>
  <c r="CV206" i="13"/>
  <c r="CN206" i="17"/>
  <c r="CV218" i="13"/>
  <c r="CN212" i="17" s="1"/>
  <c r="CV230" i="13"/>
  <c r="CN218" i="17" s="1"/>
  <c r="CV188" i="13"/>
  <c r="CN197" i="17" s="1"/>
  <c r="CV200" i="13"/>
  <c r="CN203" i="17" s="1"/>
  <c r="CV212" i="13"/>
  <c r="CN209" i="17" s="1"/>
  <c r="CV224" i="13"/>
  <c r="CN215" i="17" s="1"/>
  <c r="CV236" i="13"/>
  <c r="CN221" i="17" s="1"/>
  <c r="CH8" i="13"/>
  <c r="CA3" i="17"/>
  <c r="CH20" i="13"/>
  <c r="CA25" i="17" s="1"/>
  <c r="CH32" i="13"/>
  <c r="CA47" i="17" s="1"/>
  <c r="CH44" i="13"/>
  <c r="CA69" i="17" s="1"/>
  <c r="CH56" i="13"/>
  <c r="CA91" i="17" s="1"/>
  <c r="CH68" i="13"/>
  <c r="CA113" i="17" s="1"/>
  <c r="CH80" i="13"/>
  <c r="CA135" i="17" s="1"/>
  <c r="CH14" i="13"/>
  <c r="CA14" i="17" s="1"/>
  <c r="CH26" i="13"/>
  <c r="CA36" i="17"/>
  <c r="CH38" i="13"/>
  <c r="CA58" i="17" s="1"/>
  <c r="CH50" i="13"/>
  <c r="CA80" i="17" s="1"/>
  <c r="CH62" i="13"/>
  <c r="CA102" i="17" s="1"/>
  <c r="CH74" i="13"/>
  <c r="CA124" i="17" s="1"/>
  <c r="CH92" i="13"/>
  <c r="CA149" i="17" s="1"/>
  <c r="CH98" i="13"/>
  <c r="CA152" i="17" s="1"/>
  <c r="CH110" i="13"/>
  <c r="CA158" i="17" s="1"/>
  <c r="CH122" i="13"/>
  <c r="CA164" i="17"/>
  <c r="CH134" i="13"/>
  <c r="CA170" i="17" s="1"/>
  <c r="CH146" i="13"/>
  <c r="CA176" i="17" s="1"/>
  <c r="CH158" i="13"/>
  <c r="CA182" i="17" s="1"/>
  <c r="CH170" i="13"/>
  <c r="CA188" i="17" s="1"/>
  <c r="CH86" i="13"/>
  <c r="CA146" i="17" s="1"/>
  <c r="CH104" i="13"/>
  <c r="CA155" i="17" s="1"/>
  <c r="CH116" i="13"/>
  <c r="CA161" i="17" s="1"/>
  <c r="CH128" i="13"/>
  <c r="CA167" i="17"/>
  <c r="CH140" i="13"/>
  <c r="CA173" i="17" s="1"/>
  <c r="CH152" i="13"/>
  <c r="CA179" i="17" s="1"/>
  <c r="CH164" i="13"/>
  <c r="CA185" i="17" s="1"/>
  <c r="CH176" i="13"/>
  <c r="CA191" i="17" s="1"/>
  <c r="CH188" i="13"/>
  <c r="CA197" i="17" s="1"/>
  <c r="CH200" i="13"/>
  <c r="CA203" i="17" s="1"/>
  <c r="CH212" i="13"/>
  <c r="CA209" i="17" s="1"/>
  <c r="CH224" i="13"/>
  <c r="CA215" i="17"/>
  <c r="CH236" i="13"/>
  <c r="CA221" i="17" s="1"/>
  <c r="CH182" i="13"/>
  <c r="CA194" i="17" s="1"/>
  <c r="CH194" i="13"/>
  <c r="CA200" i="17" s="1"/>
  <c r="CH206" i="13"/>
  <c r="CA206" i="17" s="1"/>
  <c r="CH218" i="13"/>
  <c r="CA212" i="17" s="1"/>
  <c r="CH230" i="13"/>
  <c r="CA218" i="17" s="1"/>
  <c r="CG14" i="13"/>
  <c r="BZ14" i="17" s="1"/>
  <c r="CG26" i="13"/>
  <c r="BZ36" i="17"/>
  <c r="CG38" i="13"/>
  <c r="BZ58" i="17" s="1"/>
  <c r="CG50" i="13"/>
  <c r="BZ80" i="17" s="1"/>
  <c r="CG62" i="13"/>
  <c r="BZ102" i="17" s="1"/>
  <c r="CG74" i="13"/>
  <c r="BZ124" i="17" s="1"/>
  <c r="CG92" i="13"/>
  <c r="BZ149" i="17" s="1"/>
  <c r="CG8" i="13"/>
  <c r="BZ3" i="17" s="1"/>
  <c r="CG20" i="13"/>
  <c r="BZ25" i="17" s="1"/>
  <c r="CG44" i="13"/>
  <c r="BZ69" i="17"/>
  <c r="CG68" i="13"/>
  <c r="BZ113" i="17" s="1"/>
  <c r="CG98" i="13"/>
  <c r="BZ152" i="17" s="1"/>
  <c r="CG110" i="13"/>
  <c r="BZ158" i="17" s="1"/>
  <c r="CG32" i="13"/>
  <c r="BZ47" i="17" s="1"/>
  <c r="CG56" i="13"/>
  <c r="BZ91" i="17" s="1"/>
  <c r="CG80" i="13"/>
  <c r="BZ135" i="17" s="1"/>
  <c r="CG86" i="13"/>
  <c r="BZ146" i="17" s="1"/>
  <c r="CG104" i="13"/>
  <c r="BZ155" i="17"/>
  <c r="CG116" i="13"/>
  <c r="BZ161" i="17" s="1"/>
  <c r="CG128" i="13"/>
  <c r="BZ167" i="17" s="1"/>
  <c r="CG140" i="13"/>
  <c r="BZ173" i="17" s="1"/>
  <c r="CG152" i="13"/>
  <c r="BZ179" i="17" s="1"/>
  <c r="CG164" i="13"/>
  <c r="BZ185" i="17" s="1"/>
  <c r="CG176" i="13"/>
  <c r="BZ191" i="17" s="1"/>
  <c r="CG188" i="13"/>
  <c r="BZ197" i="17" s="1"/>
  <c r="CG200" i="13"/>
  <c r="BZ203" i="17"/>
  <c r="CG212" i="13"/>
  <c r="BZ209" i="17" s="1"/>
  <c r="CG224" i="13"/>
  <c r="BZ215" i="17" s="1"/>
  <c r="CG122" i="13"/>
  <c r="BZ164" i="17" s="1"/>
  <c r="CG134" i="13"/>
  <c r="BZ170" i="17" s="1"/>
  <c r="CG146" i="13"/>
  <c r="BZ176" i="17" s="1"/>
  <c r="CG158" i="13"/>
  <c r="BZ182" i="17" s="1"/>
  <c r="CG170" i="13"/>
  <c r="BZ188" i="17" s="1"/>
  <c r="CG182" i="13"/>
  <c r="BZ194" i="17"/>
  <c r="CG194" i="13"/>
  <c r="BZ200" i="17" s="1"/>
  <c r="CG206" i="13"/>
  <c r="BZ206" i="17" s="1"/>
  <c r="CG218" i="13"/>
  <c r="BZ212" i="17" s="1"/>
  <c r="CG230" i="13"/>
  <c r="BZ218" i="17" s="1"/>
  <c r="CG236" i="13"/>
  <c r="BZ221" i="17" s="1"/>
  <c r="BX14" i="13"/>
  <c r="BR14" i="17" s="1"/>
  <c r="BX26" i="13"/>
  <c r="BR36" i="17" s="1"/>
  <c r="BX38" i="13"/>
  <c r="BR58" i="17"/>
  <c r="BX50" i="13"/>
  <c r="BR80" i="17" s="1"/>
  <c r="BX62" i="13"/>
  <c r="BR102" i="17" s="1"/>
  <c r="BX74" i="13"/>
  <c r="BR124" i="17" s="1"/>
  <c r="BX8" i="13"/>
  <c r="BR3" i="17" s="1"/>
  <c r="BX20" i="13"/>
  <c r="BR25" i="17" s="1"/>
  <c r="BX32" i="13"/>
  <c r="BR47" i="17" s="1"/>
  <c r="BX44" i="13"/>
  <c r="BR69" i="17" s="1"/>
  <c r="BX56" i="13"/>
  <c r="BR91" i="17"/>
  <c r="BX68" i="13"/>
  <c r="BR113" i="17" s="1"/>
  <c r="BX80" i="13"/>
  <c r="BR135" i="17" s="1"/>
  <c r="BX86" i="13"/>
  <c r="BR146" i="17" s="1"/>
  <c r="BX104" i="13"/>
  <c r="BR155" i="17" s="1"/>
  <c r="BX116" i="13"/>
  <c r="BR161" i="17" s="1"/>
  <c r="BX128" i="13"/>
  <c r="BR167" i="17" s="1"/>
  <c r="BX140" i="13"/>
  <c r="BR173" i="17" s="1"/>
  <c r="BX152" i="13"/>
  <c r="BR179" i="17"/>
  <c r="BX164" i="13"/>
  <c r="BR185" i="17" s="1"/>
  <c r="BX176" i="13"/>
  <c r="BR191" i="17" s="1"/>
  <c r="BX98" i="13"/>
  <c r="BR152" i="17" s="1"/>
  <c r="BX110" i="13"/>
  <c r="BR158" i="17" s="1"/>
  <c r="BX92" i="13"/>
  <c r="BR149" i="17" s="1"/>
  <c r="BX122" i="13"/>
  <c r="BR164" i="17" s="1"/>
  <c r="BX134" i="13"/>
  <c r="BR170" i="17" s="1"/>
  <c r="BX146" i="13"/>
  <c r="BR176" i="17"/>
  <c r="BX158" i="13"/>
  <c r="BR182" i="17" s="1"/>
  <c r="BX170" i="13"/>
  <c r="BR188" i="17" s="1"/>
  <c r="BX182" i="13"/>
  <c r="BR194" i="17" s="1"/>
  <c r="BX194" i="13"/>
  <c r="BR200" i="17" s="1"/>
  <c r="BX206" i="13"/>
  <c r="BR206" i="17" s="1"/>
  <c r="BX218" i="13"/>
  <c r="BR212" i="17" s="1"/>
  <c r="BX230" i="13"/>
  <c r="BR218" i="17" s="1"/>
  <c r="BX188" i="13"/>
  <c r="BR197" i="17"/>
  <c r="BX200" i="13"/>
  <c r="BR203" i="17" s="1"/>
  <c r="BX212" i="13"/>
  <c r="BR209" i="17" s="1"/>
  <c r="BX224" i="13"/>
  <c r="BR215" i="17" s="1"/>
  <c r="BX236" i="13"/>
  <c r="BR221" i="17" s="1"/>
  <c r="BW8" i="13"/>
  <c r="BQ3" i="17" s="1"/>
  <c r="BW20" i="13"/>
  <c r="BQ25" i="17" s="1"/>
  <c r="BW32" i="13"/>
  <c r="BQ47" i="17" s="1"/>
  <c r="BW44" i="13"/>
  <c r="BQ69" i="17"/>
  <c r="BW56" i="13"/>
  <c r="BQ91" i="17" s="1"/>
  <c r="BW68" i="13"/>
  <c r="BQ113" i="17" s="1"/>
  <c r="BW80" i="13"/>
  <c r="BQ135" i="17" s="1"/>
  <c r="BW14" i="13"/>
  <c r="BQ14" i="17" s="1"/>
  <c r="BW26" i="13"/>
  <c r="BQ36" i="17" s="1"/>
  <c r="BW38" i="13"/>
  <c r="BQ58" i="17" s="1"/>
  <c r="BW50" i="13"/>
  <c r="BQ80" i="17" s="1"/>
  <c r="BW62" i="13"/>
  <c r="BQ102" i="17"/>
  <c r="BW74" i="13"/>
  <c r="BQ124" i="17" s="1"/>
  <c r="BW86" i="13"/>
  <c r="BQ146" i="17" s="1"/>
  <c r="BW92" i="13"/>
  <c r="BQ149" i="17" s="1"/>
  <c r="BW104" i="13"/>
  <c r="BQ155" i="17" s="1"/>
  <c r="BW116" i="13"/>
  <c r="BQ161" i="17" s="1"/>
  <c r="BW98" i="13"/>
  <c r="BQ152" i="17" s="1"/>
  <c r="BW110" i="13"/>
  <c r="BQ158" i="17" s="1"/>
  <c r="BW122" i="13"/>
  <c r="BQ164" i="17"/>
  <c r="BW134" i="13"/>
  <c r="BQ170" i="17" s="1"/>
  <c r="BW146" i="13"/>
  <c r="BQ176" i="17" s="1"/>
  <c r="BW158" i="13"/>
  <c r="BQ182" i="17" s="1"/>
  <c r="BW170" i="13"/>
  <c r="BQ188" i="17" s="1"/>
  <c r="BW128" i="13"/>
  <c r="BQ167" i="17" s="1"/>
  <c r="BW140" i="13"/>
  <c r="BQ173" i="17" s="1"/>
  <c r="BW152" i="13"/>
  <c r="BQ179" i="17" s="1"/>
  <c r="BW164" i="13"/>
  <c r="BQ185" i="17"/>
  <c r="BW176" i="13"/>
  <c r="BQ191" i="17" s="1"/>
  <c r="BW182" i="13"/>
  <c r="BQ194" i="17" s="1"/>
  <c r="BW194" i="13"/>
  <c r="BQ200" i="17" s="1"/>
  <c r="BW206" i="13"/>
  <c r="BQ206" i="17" s="1"/>
  <c r="BW218" i="13"/>
  <c r="BQ212" i="17" s="1"/>
  <c r="BW230" i="13"/>
  <c r="BQ218" i="17" s="1"/>
  <c r="BW188" i="13"/>
  <c r="BQ197" i="17" s="1"/>
  <c r="BW200" i="13"/>
  <c r="BQ203" i="17"/>
  <c r="BW212" i="13"/>
  <c r="BQ209" i="17" s="1"/>
  <c r="BW224" i="13"/>
  <c r="BQ215" i="17" s="1"/>
  <c r="BW236" i="13"/>
  <c r="BQ221" i="17" s="1"/>
  <c r="BV8" i="13"/>
  <c r="BP3" i="17" s="1"/>
  <c r="BV20" i="13"/>
  <c r="BP25" i="17" s="1"/>
  <c r="BV32" i="13"/>
  <c r="BP47" i="17" s="1"/>
  <c r="BV44" i="13"/>
  <c r="BP69" i="17" s="1"/>
  <c r="BV56" i="13"/>
  <c r="BP91" i="17"/>
  <c r="BV68" i="13"/>
  <c r="BP113" i="17" s="1"/>
  <c r="BV80" i="13"/>
  <c r="BP135" i="17" s="1"/>
  <c r="BV14" i="13"/>
  <c r="BP14" i="17" s="1"/>
  <c r="BV92" i="13"/>
  <c r="BP149" i="17" s="1"/>
  <c r="BV38" i="13"/>
  <c r="BP58" i="17" s="1"/>
  <c r="BV62" i="13"/>
  <c r="BP102" i="17" s="1"/>
  <c r="BV86" i="13"/>
  <c r="BP146" i="17" s="1"/>
  <c r="BV98" i="13"/>
  <c r="BP152" i="17"/>
  <c r="BV110" i="13"/>
  <c r="BP158" i="17" s="1"/>
  <c r="BV122" i="13"/>
  <c r="BP164" i="17" s="1"/>
  <c r="BV134" i="13"/>
  <c r="BP170" i="17" s="1"/>
  <c r="BV146" i="13"/>
  <c r="BP176" i="17" s="1"/>
  <c r="BV158" i="13"/>
  <c r="BP182" i="17" s="1"/>
  <c r="BV170" i="13"/>
  <c r="BP188" i="17" s="1"/>
  <c r="BV26" i="13"/>
  <c r="BP36" i="17" s="1"/>
  <c r="BV50" i="13"/>
  <c r="BP80" i="17"/>
  <c r="BV74" i="13"/>
  <c r="BP124" i="17" s="1"/>
  <c r="BV104" i="13"/>
  <c r="BP155" i="17" s="1"/>
  <c r="BV116" i="13"/>
  <c r="BP161" i="17" s="1"/>
  <c r="BV188" i="13"/>
  <c r="BP197" i="17" s="1"/>
  <c r="BV200" i="13"/>
  <c r="BP203" i="17" s="1"/>
  <c r="BV212" i="13"/>
  <c r="BP209" i="17" s="1"/>
  <c r="BV224" i="13"/>
  <c r="BP215" i="17" s="1"/>
  <c r="BV236" i="13"/>
  <c r="BP221" i="17"/>
  <c r="BV128" i="13"/>
  <c r="BP167" i="17" s="1"/>
  <c r="BV140" i="13"/>
  <c r="BP173" i="17" s="1"/>
  <c r="BV152" i="13"/>
  <c r="BP179" i="17" s="1"/>
  <c r="BV164" i="13"/>
  <c r="BP185" i="17" s="1"/>
  <c r="BV176" i="13"/>
  <c r="BP191" i="17" s="1"/>
  <c r="BV182" i="13"/>
  <c r="BP194" i="17" s="1"/>
  <c r="BV194" i="13"/>
  <c r="BP200" i="17" s="1"/>
  <c r="BV206" i="13"/>
  <c r="BP206" i="17"/>
  <c r="BV218" i="13"/>
  <c r="BP212" i="17" s="1"/>
  <c r="BV230" i="13"/>
  <c r="BP218" i="17" s="1"/>
  <c r="BQ14" i="13"/>
  <c r="BK14" i="17" s="1"/>
  <c r="BQ26" i="13"/>
  <c r="BK36" i="17" s="1"/>
  <c r="BQ38" i="13"/>
  <c r="BK58" i="17" s="1"/>
  <c r="BQ50" i="13"/>
  <c r="BK80" i="17" s="1"/>
  <c r="BQ62" i="13"/>
  <c r="BK102" i="17" s="1"/>
  <c r="BQ74" i="13"/>
  <c r="BK124" i="17"/>
  <c r="BQ92" i="13"/>
  <c r="BK149" i="17" s="1"/>
  <c r="BQ8" i="13"/>
  <c r="BK3" i="17" s="1"/>
  <c r="BQ20" i="13"/>
  <c r="BK25" i="17" s="1"/>
  <c r="BQ44" i="13"/>
  <c r="BK69" i="17" s="1"/>
  <c r="BQ68" i="13"/>
  <c r="BK113" i="17" s="1"/>
  <c r="BQ98" i="13"/>
  <c r="BK152" i="17" s="1"/>
  <c r="BQ110" i="13"/>
  <c r="BK158" i="17" s="1"/>
  <c r="BQ32" i="13"/>
  <c r="BK47" i="17"/>
  <c r="BQ56" i="13"/>
  <c r="BK91" i="17" s="1"/>
  <c r="BQ80" i="13"/>
  <c r="BK135" i="17" s="1"/>
  <c r="BQ86" i="13"/>
  <c r="BK146" i="17" s="1"/>
  <c r="BQ104" i="13"/>
  <c r="BK155" i="17" s="1"/>
  <c r="BQ116" i="13"/>
  <c r="BK161" i="17" s="1"/>
  <c r="BQ128" i="13"/>
  <c r="BK167" i="17" s="1"/>
  <c r="BQ140" i="13"/>
  <c r="BK173" i="17" s="1"/>
  <c r="BQ152" i="13"/>
  <c r="BK179" i="17"/>
  <c r="BQ164" i="13"/>
  <c r="BK185" i="17" s="1"/>
  <c r="BQ176" i="13"/>
  <c r="BK191" i="17" s="1"/>
  <c r="BQ188" i="13"/>
  <c r="BK197" i="17" s="1"/>
  <c r="BQ200" i="13"/>
  <c r="BK203" i="17" s="1"/>
  <c r="BQ212" i="13"/>
  <c r="BK209" i="17" s="1"/>
  <c r="BQ224" i="13"/>
  <c r="BK215" i="17" s="1"/>
  <c r="BQ122" i="13"/>
  <c r="BK164" i="17" s="1"/>
  <c r="BQ134" i="13"/>
  <c r="BK170" i="17"/>
  <c r="BQ146" i="13"/>
  <c r="BK176" i="17" s="1"/>
  <c r="BQ158" i="13"/>
  <c r="BK182" i="17" s="1"/>
  <c r="BQ170" i="13"/>
  <c r="BK188" i="17" s="1"/>
  <c r="BQ182" i="13"/>
  <c r="BK194" i="17" s="1"/>
  <c r="BQ194" i="13"/>
  <c r="BK200" i="17" s="1"/>
  <c r="BQ206" i="13"/>
  <c r="BK206" i="17" s="1"/>
  <c r="BQ218" i="13"/>
  <c r="BK212" i="17" s="1"/>
  <c r="BQ230" i="13"/>
  <c r="BK218" i="17"/>
  <c r="BQ236" i="13"/>
  <c r="BK221" i="17" s="1"/>
  <c r="BO8" i="13"/>
  <c r="BI3" i="17" s="1"/>
  <c r="CA8" i="13"/>
  <c r="BO20" i="13"/>
  <c r="BI25" i="17" s="1"/>
  <c r="CA20" i="13"/>
  <c r="BO32" i="13"/>
  <c r="BI47" i="17" s="1"/>
  <c r="CA32" i="13"/>
  <c r="BO44" i="13"/>
  <c r="BI69" i="17" s="1"/>
  <c r="CA44" i="13"/>
  <c r="BO56" i="13"/>
  <c r="BI91" i="17" s="1"/>
  <c r="CA56" i="13"/>
  <c r="BO68" i="13"/>
  <c r="BI113" i="17" s="1"/>
  <c r="CA68" i="13"/>
  <c r="BO80" i="13"/>
  <c r="BI135" i="17" s="1"/>
  <c r="CA80" i="13"/>
  <c r="BO14" i="13"/>
  <c r="BI14" i="17" s="1"/>
  <c r="BO26" i="13"/>
  <c r="BI36" i="17" s="1"/>
  <c r="BO38" i="13"/>
  <c r="BI58" i="17" s="1"/>
  <c r="BO50" i="13"/>
  <c r="BI80" i="17" s="1"/>
  <c r="BO62" i="13"/>
  <c r="BI102" i="17" s="1"/>
  <c r="BO74" i="13"/>
  <c r="BI124" i="17" s="1"/>
  <c r="BO86" i="13"/>
  <c r="BI146" i="17" s="1"/>
  <c r="CA86" i="13"/>
  <c r="CA14" i="13"/>
  <c r="BO92" i="13"/>
  <c r="BI149" i="17" s="1"/>
  <c r="CA26" i="13"/>
  <c r="CA50" i="13"/>
  <c r="CA74" i="13"/>
  <c r="BO104" i="13"/>
  <c r="BI155" i="17" s="1"/>
  <c r="CA104" i="13"/>
  <c r="BO116" i="13"/>
  <c r="BI161" i="17"/>
  <c r="CA116" i="13"/>
  <c r="CA92" i="13"/>
  <c r="CA38" i="13"/>
  <c r="CA62" i="13"/>
  <c r="BO98" i="13"/>
  <c r="BI152" i="17"/>
  <c r="CA98" i="13"/>
  <c r="BO110" i="13"/>
  <c r="BI158" i="17" s="1"/>
  <c r="CA110" i="13"/>
  <c r="BO122" i="13"/>
  <c r="BI164" i="17" s="1"/>
  <c r="CA122" i="13"/>
  <c r="BO134" i="13"/>
  <c r="BI170" i="17" s="1"/>
  <c r="CA134" i="13"/>
  <c r="BO146" i="13"/>
  <c r="BI176" i="17" s="1"/>
  <c r="CA146" i="13"/>
  <c r="BO158" i="13"/>
  <c r="BI182" i="17" s="1"/>
  <c r="CA158" i="13"/>
  <c r="BO170" i="13"/>
  <c r="BI188" i="17" s="1"/>
  <c r="CA170" i="13"/>
  <c r="BO128" i="13"/>
  <c r="BI167" i="17"/>
  <c r="BO140" i="13"/>
  <c r="BI173" i="17" s="1"/>
  <c r="BO152" i="13"/>
  <c r="BI179" i="17" s="1"/>
  <c r="BO164" i="13"/>
  <c r="BI185" i="17" s="1"/>
  <c r="BO176" i="13"/>
  <c r="BI191" i="17" s="1"/>
  <c r="BO182" i="13"/>
  <c r="BI194" i="17" s="1"/>
  <c r="CA182" i="13"/>
  <c r="BO194" i="13"/>
  <c r="BI200" i="17" s="1"/>
  <c r="CA194" i="13"/>
  <c r="BO206" i="13"/>
  <c r="BI206" i="17" s="1"/>
  <c r="CA206" i="13"/>
  <c r="BO218" i="13"/>
  <c r="BI212" i="17" s="1"/>
  <c r="CA218" i="13"/>
  <c r="BO230" i="13"/>
  <c r="BI218" i="17" s="1"/>
  <c r="CA230" i="13"/>
  <c r="CA128" i="13"/>
  <c r="CA140" i="13"/>
  <c r="CA152" i="13"/>
  <c r="CA164" i="13"/>
  <c r="CA176" i="13"/>
  <c r="BO188" i="13"/>
  <c r="BI197" i="17" s="1"/>
  <c r="CA188" i="13"/>
  <c r="BO200" i="13"/>
  <c r="BI203" i="17" s="1"/>
  <c r="CA200" i="13"/>
  <c r="BO212" i="13"/>
  <c r="BI209" i="17" s="1"/>
  <c r="CA212" i="13"/>
  <c r="BO224" i="13"/>
  <c r="BI215" i="17" s="1"/>
  <c r="CA224" i="13"/>
  <c r="BO236" i="13"/>
  <c r="BI221" i="17" s="1"/>
  <c r="CA236" i="13"/>
  <c r="BM14" i="13"/>
  <c r="BH14" i="17"/>
  <c r="BM26" i="13"/>
  <c r="BH36" i="17" s="1"/>
  <c r="BM38" i="13"/>
  <c r="BH58" i="17" s="1"/>
  <c r="BM50" i="13"/>
  <c r="BH80" i="17" s="1"/>
  <c r="BM62" i="13"/>
  <c r="BH102" i="17" s="1"/>
  <c r="BM74" i="13"/>
  <c r="BH124" i="17" s="1"/>
  <c r="BM8" i="13"/>
  <c r="BH3" i="17" s="1"/>
  <c r="BM20" i="13"/>
  <c r="BH25" i="17" s="1"/>
  <c r="BM32" i="13"/>
  <c r="BH47" i="17" s="1"/>
  <c r="BM44" i="13"/>
  <c r="BH69" i="17" s="1"/>
  <c r="BM56" i="13"/>
  <c r="BH91" i="17" s="1"/>
  <c r="BM68" i="13"/>
  <c r="BH113" i="17" s="1"/>
  <c r="BM80" i="13"/>
  <c r="BH135" i="17" s="1"/>
  <c r="BM92" i="13"/>
  <c r="BH149" i="17" s="1"/>
  <c r="BM86" i="13"/>
  <c r="BH146" i="17" s="1"/>
  <c r="BM98" i="13"/>
  <c r="BH152" i="17" s="1"/>
  <c r="BM110" i="13"/>
  <c r="BH158" i="17" s="1"/>
  <c r="BM104" i="13"/>
  <c r="BH155" i="17" s="1"/>
  <c r="BM116" i="13"/>
  <c r="BH161" i="17" s="1"/>
  <c r="BM128" i="13"/>
  <c r="BH167" i="17" s="1"/>
  <c r="BM140" i="13"/>
  <c r="BH173" i="17" s="1"/>
  <c r="BM152" i="13"/>
  <c r="BH179" i="17" s="1"/>
  <c r="BM164" i="13"/>
  <c r="BH185" i="17" s="1"/>
  <c r="BM176" i="13"/>
  <c r="BH191" i="17"/>
  <c r="BM122" i="13"/>
  <c r="BH164" i="17" s="1"/>
  <c r="BM134" i="13"/>
  <c r="BH170" i="17" s="1"/>
  <c r="BM146" i="13"/>
  <c r="BH176" i="17" s="1"/>
  <c r="BM158" i="13"/>
  <c r="BH182" i="17" s="1"/>
  <c r="BM170" i="13"/>
  <c r="BH188" i="17" s="1"/>
  <c r="BM188" i="13"/>
  <c r="BH197" i="17" s="1"/>
  <c r="BM200" i="13"/>
  <c r="BH203" i="17" s="1"/>
  <c r="BM212" i="13"/>
  <c r="BH209" i="17"/>
  <c r="BM224" i="13"/>
  <c r="BH215" i="17" s="1"/>
  <c r="BM182" i="13"/>
  <c r="BH194" i="17" s="1"/>
  <c r="BM194" i="13"/>
  <c r="BH200" i="17" s="1"/>
  <c r="BM206" i="13"/>
  <c r="BH206" i="17" s="1"/>
  <c r="BM218" i="13"/>
  <c r="BH212" i="17" s="1"/>
  <c r="BM230" i="13"/>
  <c r="BH218" i="17" s="1"/>
  <c r="BM236" i="13"/>
  <c r="BH221" i="17" s="1"/>
  <c r="BL14" i="13"/>
  <c r="BG14" i="17"/>
  <c r="BL26" i="13"/>
  <c r="BG36" i="17" s="1"/>
  <c r="BL38" i="13"/>
  <c r="BG58" i="17" s="1"/>
  <c r="BL50" i="13"/>
  <c r="BG80" i="17" s="1"/>
  <c r="BL62" i="13"/>
  <c r="BG102" i="17" s="1"/>
  <c r="BL74" i="13"/>
  <c r="BG124" i="17" s="1"/>
  <c r="BL8" i="13"/>
  <c r="BG3" i="17" s="1"/>
  <c r="BL20" i="13"/>
  <c r="BG25" i="17" s="1"/>
  <c r="BL86" i="13"/>
  <c r="BG146" i="17" s="1"/>
  <c r="BL104" i="13"/>
  <c r="BG155" i="17" s="1"/>
  <c r="BL116" i="13"/>
  <c r="BG161" i="17" s="1"/>
  <c r="BL128" i="13"/>
  <c r="BG167" i="17" s="1"/>
  <c r="BL140" i="13"/>
  <c r="BG173" i="17" s="1"/>
  <c r="BL152" i="13"/>
  <c r="BG179" i="17" s="1"/>
  <c r="BL164" i="13"/>
  <c r="BG185" i="17" s="1"/>
  <c r="BL176" i="13"/>
  <c r="BG191" i="17" s="1"/>
  <c r="BL44" i="13"/>
  <c r="BG69" i="17" s="1"/>
  <c r="BL68" i="13"/>
  <c r="BG113" i="17" s="1"/>
  <c r="BL92" i="13"/>
  <c r="BG149" i="17" s="1"/>
  <c r="BL98" i="13"/>
  <c r="BG152" i="17" s="1"/>
  <c r="BL110" i="13"/>
  <c r="BG158" i="17" s="1"/>
  <c r="BL32" i="13"/>
  <c r="BG47" i="17"/>
  <c r="BL56" i="13"/>
  <c r="BG91" i="17" s="1"/>
  <c r="BL80" i="13"/>
  <c r="BG135" i="17" s="1"/>
  <c r="BL182" i="13"/>
  <c r="BG194" i="17" s="1"/>
  <c r="BL194" i="13"/>
  <c r="BG200" i="17" s="1"/>
  <c r="BL206" i="13"/>
  <c r="BG206" i="17" s="1"/>
  <c r="BL218" i="13"/>
  <c r="BG212" i="17" s="1"/>
  <c r="BL230" i="13"/>
  <c r="BG218" i="17" s="1"/>
  <c r="BL122" i="13"/>
  <c r="BG164" i="17" s="1"/>
  <c r="BL134" i="13"/>
  <c r="BG170" i="17" s="1"/>
  <c r="BL146" i="13"/>
  <c r="BG176" i="17" s="1"/>
  <c r="BL158" i="13"/>
  <c r="BG182" i="17" s="1"/>
  <c r="BL170" i="13"/>
  <c r="BG188" i="17" s="1"/>
  <c r="BL188" i="13"/>
  <c r="BG197" i="17" s="1"/>
  <c r="BL200" i="13"/>
  <c r="BG203" i="17" s="1"/>
  <c r="BL212" i="13"/>
  <c r="BG209" i="17" s="1"/>
  <c r="BL224" i="13"/>
  <c r="BG215" i="17" s="1"/>
  <c r="BL236" i="13"/>
  <c r="BG221" i="17" s="1"/>
  <c r="BG8" i="13"/>
  <c r="BB3" i="17" s="1"/>
  <c r="BG20" i="13"/>
  <c r="BB25" i="17" s="1"/>
  <c r="BG32" i="13"/>
  <c r="BB47" i="17" s="1"/>
  <c r="BG44" i="13"/>
  <c r="BB69" i="17" s="1"/>
  <c r="BG56" i="13"/>
  <c r="BB91" i="17" s="1"/>
  <c r="BG68" i="13"/>
  <c r="BB113" i="17" s="1"/>
  <c r="BG80" i="13"/>
  <c r="BB135" i="17" s="1"/>
  <c r="BG14" i="13"/>
  <c r="BB14" i="17" s="1"/>
  <c r="BG26" i="13"/>
  <c r="BB36" i="17" s="1"/>
  <c r="BG38" i="13"/>
  <c r="BB58" i="17" s="1"/>
  <c r="BG50" i="13"/>
  <c r="BB80" i="17" s="1"/>
  <c r="BG62" i="13"/>
  <c r="BB102" i="17" s="1"/>
  <c r="BG74" i="13"/>
  <c r="BB124" i="17" s="1"/>
  <c r="BG86" i="13"/>
  <c r="BB146" i="17" s="1"/>
  <c r="BG92" i="13"/>
  <c r="BB149" i="17" s="1"/>
  <c r="BG104" i="13"/>
  <c r="BB155" i="17" s="1"/>
  <c r="BG116" i="13"/>
  <c r="BB161" i="17" s="1"/>
  <c r="BG98" i="13"/>
  <c r="BB152" i="17" s="1"/>
  <c r="BG110" i="13"/>
  <c r="BB158" i="17" s="1"/>
  <c r="BG122" i="13"/>
  <c r="BB164" i="17" s="1"/>
  <c r="BG134" i="13"/>
  <c r="BB170" i="17" s="1"/>
  <c r="BG146" i="13"/>
  <c r="BB176" i="17" s="1"/>
  <c r="BG158" i="13"/>
  <c r="BB182" i="17" s="1"/>
  <c r="BG170" i="13"/>
  <c r="BB188" i="17" s="1"/>
  <c r="BG128" i="13"/>
  <c r="BB167" i="17" s="1"/>
  <c r="BG140" i="13"/>
  <c r="BB173" i="17" s="1"/>
  <c r="BG152" i="13"/>
  <c r="BB179" i="17" s="1"/>
  <c r="BG164" i="13"/>
  <c r="BB185" i="17" s="1"/>
  <c r="BG176" i="13"/>
  <c r="BB191" i="17" s="1"/>
  <c r="BG182" i="13"/>
  <c r="BB194" i="17" s="1"/>
  <c r="BG194" i="13"/>
  <c r="BB200" i="17" s="1"/>
  <c r="BG206" i="13"/>
  <c r="BB206" i="17" s="1"/>
  <c r="BG218" i="13"/>
  <c r="BB212" i="17" s="1"/>
  <c r="BG230" i="13"/>
  <c r="BB218" i="17" s="1"/>
  <c r="BG188" i="13"/>
  <c r="BB197" i="17" s="1"/>
  <c r="BG200" i="13"/>
  <c r="BB203" i="17" s="1"/>
  <c r="BG212" i="13"/>
  <c r="BB209" i="17" s="1"/>
  <c r="BG224" i="13"/>
  <c r="BB215" i="17" s="1"/>
  <c r="BG236" i="13"/>
  <c r="BB221" i="17" s="1"/>
  <c r="BF8" i="13"/>
  <c r="BA3" i="17" s="1"/>
  <c r="BF20" i="13"/>
  <c r="BA25" i="17" s="1"/>
  <c r="BF32" i="13"/>
  <c r="BA47" i="17" s="1"/>
  <c r="BF44" i="13"/>
  <c r="BA69" i="17" s="1"/>
  <c r="BF56" i="13"/>
  <c r="BA91" i="17" s="1"/>
  <c r="BF68" i="13"/>
  <c r="BA113" i="17" s="1"/>
  <c r="BF80" i="13"/>
  <c r="BA135" i="17" s="1"/>
  <c r="BF14" i="13"/>
  <c r="BA14" i="17" s="1"/>
  <c r="BF92" i="13"/>
  <c r="BA149" i="17" s="1"/>
  <c r="BF38" i="13"/>
  <c r="BA58" i="17" s="1"/>
  <c r="BF62" i="13"/>
  <c r="BA102" i="17" s="1"/>
  <c r="BF86" i="13"/>
  <c r="BA146" i="17" s="1"/>
  <c r="BF98" i="13"/>
  <c r="BA152" i="17" s="1"/>
  <c r="BF110" i="13"/>
  <c r="BA158" i="17" s="1"/>
  <c r="BF122" i="13"/>
  <c r="BA164" i="17" s="1"/>
  <c r="BF134" i="13"/>
  <c r="BA170" i="17" s="1"/>
  <c r="BF146" i="13"/>
  <c r="BA176" i="17" s="1"/>
  <c r="BF158" i="13"/>
  <c r="BA182" i="17" s="1"/>
  <c r="BF170" i="13"/>
  <c r="BA188" i="17" s="1"/>
  <c r="BF26" i="13"/>
  <c r="BA36" i="17" s="1"/>
  <c r="BF50" i="13"/>
  <c r="BA80" i="17" s="1"/>
  <c r="BF74" i="13"/>
  <c r="BA124" i="17" s="1"/>
  <c r="BF104" i="13"/>
  <c r="BA155" i="17" s="1"/>
  <c r="BF116" i="13"/>
  <c r="BA161" i="17" s="1"/>
  <c r="BF188" i="13"/>
  <c r="BA197" i="17" s="1"/>
  <c r="BF200" i="13"/>
  <c r="BA203" i="17" s="1"/>
  <c r="BF212" i="13"/>
  <c r="BA209" i="17" s="1"/>
  <c r="BF224" i="13"/>
  <c r="BA215" i="17" s="1"/>
  <c r="BF236" i="13"/>
  <c r="BA221" i="17" s="1"/>
  <c r="BF128" i="13"/>
  <c r="BA167" i="17" s="1"/>
  <c r="BF140" i="13"/>
  <c r="BA173" i="17" s="1"/>
  <c r="BF152" i="13"/>
  <c r="BA179" i="17" s="1"/>
  <c r="BF164" i="13"/>
  <c r="BA185" i="17" s="1"/>
  <c r="BF176" i="13"/>
  <c r="BA191" i="17" s="1"/>
  <c r="BF182" i="13"/>
  <c r="BA194" i="17" s="1"/>
  <c r="BF194" i="13"/>
  <c r="BA200" i="17" s="1"/>
  <c r="BF206" i="13"/>
  <c r="BA206" i="17" s="1"/>
  <c r="BF218" i="13"/>
  <c r="BA212" i="17" s="1"/>
  <c r="BF230" i="13"/>
  <c r="BA218" i="17" s="1"/>
  <c r="AW14" i="13"/>
  <c r="AS14" i="17" s="1"/>
  <c r="AW26" i="13"/>
  <c r="AS36" i="17" s="1"/>
  <c r="AW38" i="13"/>
  <c r="AS58" i="17" s="1"/>
  <c r="AW50" i="13"/>
  <c r="AS80" i="17" s="1"/>
  <c r="AW62" i="13"/>
  <c r="AS102" i="17" s="1"/>
  <c r="AW74" i="13"/>
  <c r="AS124" i="17" s="1"/>
  <c r="AW8" i="13"/>
  <c r="AS3" i="17" s="1"/>
  <c r="AW20" i="13"/>
  <c r="AS25" i="17" s="1"/>
  <c r="AW32" i="13"/>
  <c r="AS47" i="17" s="1"/>
  <c r="AW44" i="13"/>
  <c r="AS69" i="17" s="1"/>
  <c r="AW56" i="13"/>
  <c r="AS91" i="17" s="1"/>
  <c r="AW68" i="13"/>
  <c r="AS113" i="17" s="1"/>
  <c r="AW80" i="13"/>
  <c r="AS135" i="17" s="1"/>
  <c r="AW92" i="13"/>
  <c r="AS149" i="17" s="1"/>
  <c r="AW86" i="13"/>
  <c r="AS146" i="17" s="1"/>
  <c r="AW98" i="13"/>
  <c r="AS152" i="17" s="1"/>
  <c r="AW110" i="13"/>
  <c r="AS158" i="17" s="1"/>
  <c r="AW104" i="13"/>
  <c r="AS155" i="17" s="1"/>
  <c r="AW116" i="13"/>
  <c r="AS161" i="17" s="1"/>
  <c r="AW128" i="13"/>
  <c r="AS167" i="17" s="1"/>
  <c r="AW140" i="13"/>
  <c r="AS173" i="17" s="1"/>
  <c r="AW152" i="13"/>
  <c r="AS179" i="17" s="1"/>
  <c r="AW164" i="13"/>
  <c r="AS185" i="17" s="1"/>
  <c r="AW176" i="13"/>
  <c r="AS191" i="17" s="1"/>
  <c r="AW122" i="13"/>
  <c r="AS164" i="17" s="1"/>
  <c r="AW134" i="13"/>
  <c r="AS170" i="17" s="1"/>
  <c r="AW146" i="13"/>
  <c r="AS176" i="17" s="1"/>
  <c r="AW158" i="13"/>
  <c r="AS182" i="17" s="1"/>
  <c r="AW170" i="13"/>
  <c r="AS188" i="17" s="1"/>
  <c r="AW188" i="13"/>
  <c r="AS197" i="17" s="1"/>
  <c r="AW200" i="13"/>
  <c r="AS203" i="17" s="1"/>
  <c r="AW212" i="13"/>
  <c r="AS209" i="17" s="1"/>
  <c r="AW224" i="13"/>
  <c r="AS215" i="17" s="1"/>
  <c r="AW182" i="13"/>
  <c r="AS194" i="17" s="1"/>
  <c r="AW194" i="13"/>
  <c r="AS200" i="17" s="1"/>
  <c r="AW206" i="13"/>
  <c r="AS206" i="17" s="1"/>
  <c r="AW218" i="13"/>
  <c r="AS212" i="17" s="1"/>
  <c r="AW230" i="13"/>
  <c r="AS218" i="17" s="1"/>
  <c r="AW236" i="13"/>
  <c r="AS221" i="17" s="1"/>
  <c r="AV14" i="13"/>
  <c r="AR14" i="17" s="1"/>
  <c r="AV26" i="13"/>
  <c r="AR36" i="17" s="1"/>
  <c r="AV38" i="13"/>
  <c r="AR58" i="17" s="1"/>
  <c r="AV50" i="13"/>
  <c r="AR80" i="17"/>
  <c r="AV62" i="13"/>
  <c r="AR102" i="17" s="1"/>
  <c r="AV74" i="13"/>
  <c r="AR124" i="17" s="1"/>
  <c r="AV8" i="13"/>
  <c r="AR3" i="17"/>
  <c r="AV20" i="13"/>
  <c r="AR25" i="17" s="1"/>
  <c r="AV86" i="13"/>
  <c r="AR146" i="17" s="1"/>
  <c r="AV104" i="13"/>
  <c r="AR155" i="17" s="1"/>
  <c r="AV116" i="13"/>
  <c r="AR161" i="17" s="1"/>
  <c r="AV128" i="13"/>
  <c r="AR167" i="17" s="1"/>
  <c r="AV140" i="13"/>
  <c r="AR173" i="17"/>
  <c r="AV152" i="13"/>
  <c r="AR179" i="17" s="1"/>
  <c r="AV164" i="13"/>
  <c r="AR185" i="17" s="1"/>
  <c r="AV176" i="13"/>
  <c r="AR191" i="17" s="1"/>
  <c r="AV44" i="13"/>
  <c r="AR69" i="17" s="1"/>
  <c r="AV68" i="13"/>
  <c r="AR113" i="17" s="1"/>
  <c r="AV92" i="13"/>
  <c r="AR149" i="17"/>
  <c r="AV98" i="13"/>
  <c r="AR152" i="17" s="1"/>
  <c r="AV110" i="13"/>
  <c r="AR158" i="17" s="1"/>
  <c r="AV32" i="13"/>
  <c r="AR47" i="17" s="1"/>
  <c r="AV56" i="13"/>
  <c r="AR91" i="17" s="1"/>
  <c r="AV80" i="13"/>
  <c r="AR135" i="17" s="1"/>
  <c r="AV182" i="13"/>
  <c r="AR194" i="17"/>
  <c r="AV194" i="13"/>
  <c r="AR200" i="17" s="1"/>
  <c r="AV206" i="13"/>
  <c r="AR206" i="17" s="1"/>
  <c r="AV218" i="13"/>
  <c r="AR212" i="17"/>
  <c r="AV230" i="13"/>
  <c r="AR218" i="17"/>
  <c r="AV122" i="13"/>
  <c r="AR164" i="17"/>
  <c r="AV134" i="13"/>
  <c r="AR170" i="17"/>
  <c r="AV146" i="13"/>
  <c r="AR176" i="17"/>
  <c r="AV158" i="13"/>
  <c r="AR182" i="17" s="1"/>
  <c r="AV170" i="13"/>
  <c r="AR188" i="17" s="1"/>
  <c r="AV188" i="13"/>
  <c r="AR197" i="17"/>
  <c r="AV200" i="13"/>
  <c r="AR203" i="17" s="1"/>
  <c r="AV212" i="13"/>
  <c r="AR209" i="17" s="1"/>
  <c r="AV224" i="13"/>
  <c r="AR215" i="17" s="1"/>
  <c r="AV236" i="13"/>
  <c r="AR221" i="17" s="1"/>
  <c r="AO14" i="13"/>
  <c r="AK14" i="17" s="1"/>
  <c r="BA14" i="13"/>
  <c r="AO26" i="13"/>
  <c r="AK36" i="17" s="1"/>
  <c r="BA26" i="13"/>
  <c r="AO38" i="13"/>
  <c r="AK58" i="17" s="1"/>
  <c r="BA38" i="13"/>
  <c r="AO50" i="13"/>
  <c r="AK80" i="17" s="1"/>
  <c r="BA50" i="13"/>
  <c r="AO62" i="13"/>
  <c r="AK102" i="17" s="1"/>
  <c r="BA62" i="13"/>
  <c r="AO74" i="13"/>
  <c r="AK124" i="17"/>
  <c r="BA74" i="13"/>
  <c r="AO8" i="13"/>
  <c r="AK3" i="17" s="1"/>
  <c r="AO20" i="13"/>
  <c r="AK25" i="17" s="1"/>
  <c r="AO32" i="13"/>
  <c r="AK47" i="17" s="1"/>
  <c r="AO44" i="13"/>
  <c r="AK69" i="17" s="1"/>
  <c r="AO56" i="13"/>
  <c r="AK91" i="17" s="1"/>
  <c r="AO68" i="13"/>
  <c r="AK113" i="17"/>
  <c r="AO80" i="13"/>
  <c r="AK135" i="17"/>
  <c r="AO92" i="13"/>
  <c r="AK149" i="17"/>
  <c r="BA92" i="13"/>
  <c r="BA8" i="13"/>
  <c r="BA20" i="13"/>
  <c r="BA44" i="13"/>
  <c r="BA68" i="13"/>
  <c r="AO86" i="13"/>
  <c r="AK146" i="17" s="1"/>
  <c r="AO98" i="13"/>
  <c r="AK152" i="17" s="1"/>
  <c r="BA98" i="13"/>
  <c r="AO110" i="13"/>
  <c r="AK158" i="17" s="1"/>
  <c r="BA110" i="13"/>
  <c r="BA32" i="13"/>
  <c r="BA56" i="13"/>
  <c r="BA80" i="13"/>
  <c r="BA86" i="13"/>
  <c r="AO104" i="13"/>
  <c r="AK155" i="17" s="1"/>
  <c r="BA104" i="13"/>
  <c r="AO116" i="13"/>
  <c r="AK161" i="17" s="1"/>
  <c r="BA116" i="13"/>
  <c r="AO128" i="13"/>
  <c r="AK167" i="17" s="1"/>
  <c r="BA128" i="13"/>
  <c r="AO140" i="13"/>
  <c r="AK173" i="17" s="1"/>
  <c r="BA140" i="13"/>
  <c r="AO152" i="13"/>
  <c r="AK179" i="17" s="1"/>
  <c r="BA152" i="13"/>
  <c r="AO164" i="13"/>
  <c r="AK185" i="17" s="1"/>
  <c r="BA164" i="13"/>
  <c r="AO176" i="13"/>
  <c r="AK191" i="17" s="1"/>
  <c r="BA176" i="13"/>
  <c r="AO122" i="13"/>
  <c r="AK164" i="17" s="1"/>
  <c r="AO134" i="13"/>
  <c r="AK170" i="17" s="1"/>
  <c r="AO146" i="13"/>
  <c r="AK176" i="17" s="1"/>
  <c r="AO158" i="13"/>
  <c r="AK182" i="17" s="1"/>
  <c r="AO170" i="13"/>
  <c r="AK188" i="17" s="1"/>
  <c r="AO188" i="13"/>
  <c r="AK197" i="17" s="1"/>
  <c r="BA188" i="13"/>
  <c r="AO200" i="13"/>
  <c r="AK203" i="17" s="1"/>
  <c r="BA200" i="13"/>
  <c r="AO212" i="13"/>
  <c r="AK209" i="17" s="1"/>
  <c r="BA212" i="13"/>
  <c r="AO224" i="13"/>
  <c r="AK215" i="17" s="1"/>
  <c r="BA224" i="13"/>
  <c r="BA122" i="13"/>
  <c r="BA134" i="13"/>
  <c r="BA146" i="13"/>
  <c r="BA158" i="13"/>
  <c r="BA170" i="13"/>
  <c r="AO182" i="13"/>
  <c r="AK194" i="17"/>
  <c r="BA182" i="13"/>
  <c r="AO194" i="13"/>
  <c r="AK200" i="17" s="1"/>
  <c r="BA194" i="13"/>
  <c r="AO206" i="13"/>
  <c r="AK206" i="17" s="1"/>
  <c r="BA206" i="13"/>
  <c r="AO218" i="13"/>
  <c r="AK212" i="17" s="1"/>
  <c r="BA218" i="13"/>
  <c r="AO230" i="13"/>
  <c r="AK218" i="17"/>
  <c r="BA230" i="13"/>
  <c r="AO236" i="13"/>
  <c r="AK221" i="17" s="1"/>
  <c r="BA236" i="13"/>
  <c r="AM8" i="13"/>
  <c r="AJ3" i="17" s="1"/>
  <c r="AM20" i="13"/>
  <c r="AJ25" i="17"/>
  <c r="AM32" i="13"/>
  <c r="AJ47" i="17" s="1"/>
  <c r="AM44" i="13"/>
  <c r="AJ69" i="17" s="1"/>
  <c r="AM56" i="13"/>
  <c r="AJ91" i="17" s="1"/>
  <c r="AM68" i="13"/>
  <c r="AJ113" i="17" s="1"/>
  <c r="AM80" i="13"/>
  <c r="AJ135" i="17" s="1"/>
  <c r="AM86" i="13"/>
  <c r="AJ146" i="17" s="1"/>
  <c r="AM14" i="13"/>
  <c r="AJ14" i="17" s="1"/>
  <c r="AM38" i="13"/>
  <c r="AJ58" i="17"/>
  <c r="AM62" i="13"/>
  <c r="AJ102" i="17" s="1"/>
  <c r="AM104" i="13"/>
  <c r="AJ155" i="17" s="1"/>
  <c r="AM116" i="13"/>
  <c r="AJ161" i="17" s="1"/>
  <c r="AM92" i="13"/>
  <c r="AJ149" i="17" s="1"/>
  <c r="AM98" i="13"/>
  <c r="AJ152" i="17" s="1"/>
  <c r="AM26" i="13"/>
  <c r="AJ36" i="17"/>
  <c r="AM50" i="13"/>
  <c r="AJ80" i="17" s="1"/>
  <c r="AM74" i="13"/>
  <c r="AJ124" i="17" s="1"/>
  <c r="AM110" i="13"/>
  <c r="AJ158" i="17" s="1"/>
  <c r="AM122" i="13"/>
  <c r="AJ164" i="17"/>
  <c r="AM134" i="13"/>
  <c r="AJ170" i="17" s="1"/>
  <c r="AM146" i="13"/>
  <c r="AJ176" i="17" s="1"/>
  <c r="AM158" i="13"/>
  <c r="AJ182" i="17" s="1"/>
  <c r="AM170" i="13"/>
  <c r="AJ188" i="17"/>
  <c r="AM182" i="13"/>
  <c r="AJ194" i="17" s="1"/>
  <c r="AM194" i="13"/>
  <c r="AJ200" i="17" s="1"/>
  <c r="AM206" i="13"/>
  <c r="AJ206" i="17" s="1"/>
  <c r="AM218" i="13"/>
  <c r="AJ212" i="17"/>
  <c r="AM230" i="13"/>
  <c r="AJ218" i="17" s="1"/>
  <c r="AM128" i="13"/>
  <c r="AJ167" i="17" s="1"/>
  <c r="AM140" i="13"/>
  <c r="AJ173" i="17" s="1"/>
  <c r="AM152" i="13"/>
  <c r="AJ179" i="17" s="1"/>
  <c r="AM164" i="13"/>
  <c r="AJ185" i="17" s="1"/>
  <c r="AM176" i="13"/>
  <c r="AJ191" i="17"/>
  <c r="AM188" i="13"/>
  <c r="AJ197" i="17" s="1"/>
  <c r="AM200" i="13"/>
  <c r="AJ203" i="17" s="1"/>
  <c r="AM212" i="13"/>
  <c r="AJ209" i="17" s="1"/>
  <c r="AM224" i="13"/>
  <c r="AJ215" i="17"/>
  <c r="AM236" i="13"/>
  <c r="AJ221" i="17" s="1"/>
  <c r="AL8" i="13"/>
  <c r="AI3" i="17" s="1"/>
  <c r="AL20" i="13"/>
  <c r="AI25" i="17" s="1"/>
  <c r="AL32" i="13"/>
  <c r="AI47" i="17"/>
  <c r="AL44" i="13"/>
  <c r="AI69" i="17" s="1"/>
  <c r="AL56" i="13"/>
  <c r="AI91" i="17" s="1"/>
  <c r="AL68" i="13"/>
  <c r="AI113" i="17" s="1"/>
  <c r="AL80" i="13"/>
  <c r="AI135" i="17"/>
  <c r="AL14" i="13"/>
  <c r="AI14" i="17" s="1"/>
  <c r="AL26" i="13"/>
  <c r="AI36" i="17" s="1"/>
  <c r="AL38" i="13"/>
  <c r="AI58" i="17" s="1"/>
  <c r="AL50" i="13"/>
  <c r="AI80" i="17"/>
  <c r="AL62" i="13"/>
  <c r="AI102" i="17" s="1"/>
  <c r="AL74" i="13"/>
  <c r="AI124" i="17" s="1"/>
  <c r="AL92" i="13"/>
  <c r="AI149" i="17" s="1"/>
  <c r="AL110" i="13"/>
  <c r="AI158" i="17"/>
  <c r="AL122" i="13"/>
  <c r="AI164" i="17" s="1"/>
  <c r="AL134" i="13"/>
  <c r="AI170" i="17" s="1"/>
  <c r="AL146" i="13"/>
  <c r="AI176" i="17" s="1"/>
  <c r="AL158" i="13"/>
  <c r="AI182" i="17" s="1"/>
  <c r="AL170" i="13"/>
  <c r="AI188" i="17" s="1"/>
  <c r="AL86" i="13"/>
  <c r="AI146" i="17" s="1"/>
  <c r="AL104" i="13"/>
  <c r="AI155" i="17" s="1"/>
  <c r="AL116" i="13"/>
  <c r="AI161" i="17"/>
  <c r="AL98" i="13"/>
  <c r="AI152" i="17" s="1"/>
  <c r="AL128" i="13"/>
  <c r="AI167" i="17" s="1"/>
  <c r="AL140" i="13"/>
  <c r="AI173" i="17" s="1"/>
  <c r="AL152" i="13"/>
  <c r="AI179" i="17" s="1"/>
  <c r="AL164" i="13"/>
  <c r="AI185" i="17" s="1"/>
  <c r="AL176" i="13"/>
  <c r="AI191" i="17" s="1"/>
  <c r="AL188" i="13"/>
  <c r="AI197" i="17" s="1"/>
  <c r="AL200" i="13"/>
  <c r="AI203" i="17"/>
  <c r="AL212" i="13"/>
  <c r="AI209" i="17" s="1"/>
  <c r="AL224" i="13"/>
  <c r="AI215" i="17" s="1"/>
  <c r="AL236" i="13"/>
  <c r="AI221" i="17" s="1"/>
  <c r="AL182" i="13"/>
  <c r="AI194" i="17" s="1"/>
  <c r="AL194" i="13"/>
  <c r="AI200" i="17" s="1"/>
  <c r="AL206" i="13"/>
  <c r="AI206" i="17" s="1"/>
  <c r="AL218" i="13"/>
  <c r="AI212" i="17" s="1"/>
  <c r="AL230" i="13"/>
  <c r="AI218" i="17"/>
  <c r="AH8" i="13"/>
  <c r="AE3" i="17" s="1"/>
  <c r="AH20" i="13"/>
  <c r="AE25" i="17" s="1"/>
  <c r="AH32" i="13"/>
  <c r="AE47" i="17" s="1"/>
  <c r="AH44" i="13"/>
  <c r="AE69" i="17"/>
  <c r="AH56" i="13"/>
  <c r="AE91" i="17" s="1"/>
  <c r="AH68" i="13"/>
  <c r="AE113" i="17" s="1"/>
  <c r="AH80" i="13"/>
  <c r="AE135" i="17" s="1"/>
  <c r="AH14" i="13"/>
  <c r="AE14" i="17"/>
  <c r="AH92" i="13"/>
  <c r="AE149" i="17" s="1"/>
  <c r="AH26" i="13"/>
  <c r="AE36" i="17" s="1"/>
  <c r="AH50" i="13"/>
  <c r="AE80" i="17" s="1"/>
  <c r="AH74" i="13"/>
  <c r="AE124" i="17"/>
  <c r="AH86" i="13"/>
  <c r="AE146" i="17" s="1"/>
  <c r="AH110" i="13"/>
  <c r="AE158" i="17" s="1"/>
  <c r="AH122" i="13"/>
  <c r="AE164" i="17" s="1"/>
  <c r="AH134" i="13"/>
  <c r="AE170" i="17"/>
  <c r="AH146" i="13"/>
  <c r="AE176" i="17" s="1"/>
  <c r="AH158" i="13"/>
  <c r="AE182" i="17" s="1"/>
  <c r="AH170" i="13"/>
  <c r="AE188" i="17" s="1"/>
  <c r="AH38" i="13"/>
  <c r="AE58" i="17"/>
  <c r="AH62" i="13"/>
  <c r="AE102" i="17" s="1"/>
  <c r="AH98" i="13"/>
  <c r="AE152" i="17" s="1"/>
  <c r="AH104" i="13"/>
  <c r="AE155" i="17" s="1"/>
  <c r="AH116" i="13"/>
  <c r="AE161" i="17"/>
  <c r="AH188" i="13"/>
  <c r="AE197" i="17" s="1"/>
  <c r="AH200" i="13"/>
  <c r="AE203" i="17" s="1"/>
  <c r="AH212" i="13"/>
  <c r="AE209" i="17" s="1"/>
  <c r="AH224" i="13"/>
  <c r="AE215" i="17"/>
  <c r="AH236" i="13"/>
  <c r="AE221" i="17" s="1"/>
  <c r="AH128" i="13"/>
  <c r="AE167" i="17" s="1"/>
  <c r="AH140" i="13"/>
  <c r="AE173" i="17" s="1"/>
  <c r="AH152" i="13"/>
  <c r="AE179" i="17"/>
  <c r="AH164" i="13"/>
  <c r="AE185" i="17" s="1"/>
  <c r="AH176" i="13"/>
  <c r="AE191" i="17" s="1"/>
  <c r="AH182" i="13"/>
  <c r="AE194" i="17" s="1"/>
  <c r="AH194" i="13"/>
  <c r="AE200" i="17"/>
  <c r="AH206" i="13"/>
  <c r="AE206" i="17" s="1"/>
  <c r="AH218" i="13"/>
  <c r="AE212" i="17" s="1"/>
  <c r="AH230" i="13"/>
  <c r="AE218" i="17" s="1"/>
  <c r="AG14" i="13"/>
  <c r="AD14" i="17"/>
  <c r="AG26" i="13"/>
  <c r="AD36" i="17" s="1"/>
  <c r="AG38" i="13"/>
  <c r="AD58" i="17" s="1"/>
  <c r="AG50" i="13"/>
  <c r="AD80" i="17" s="1"/>
  <c r="AG62" i="13"/>
  <c r="AD102" i="17"/>
  <c r="AG74" i="13"/>
  <c r="AD124" i="17" s="1"/>
  <c r="AG8" i="13"/>
  <c r="AD3" i="17" s="1"/>
  <c r="AG20" i="13"/>
  <c r="AD25" i="17" s="1"/>
  <c r="AG32" i="13"/>
  <c r="AD47" i="17"/>
  <c r="AG44" i="13"/>
  <c r="AD69" i="17" s="1"/>
  <c r="AG56" i="13"/>
  <c r="AD91" i="17" s="1"/>
  <c r="AG68" i="13"/>
  <c r="AD113" i="17" s="1"/>
  <c r="AG80" i="13"/>
  <c r="AD135" i="17" s="1"/>
  <c r="AG92" i="13"/>
  <c r="AD149" i="17" s="1"/>
  <c r="AG86" i="13"/>
  <c r="AD146" i="17"/>
  <c r="AG110" i="13"/>
  <c r="AD158" i="17" s="1"/>
  <c r="AG98" i="13"/>
  <c r="AD152" i="17" s="1"/>
  <c r="AG104" i="13"/>
  <c r="AD155" i="17" s="1"/>
  <c r="AG116" i="13"/>
  <c r="AD161" i="17"/>
  <c r="AG128" i="13"/>
  <c r="AD167" i="17" s="1"/>
  <c r="AG140" i="13"/>
  <c r="AD173" i="17" s="1"/>
  <c r="AG152" i="13"/>
  <c r="AD179" i="17" s="1"/>
  <c r="AG164" i="13"/>
  <c r="AD185" i="17" s="1"/>
  <c r="AG176" i="13"/>
  <c r="AD191" i="17" s="1"/>
  <c r="AG122" i="13"/>
  <c r="AD164" i="17"/>
  <c r="AG134" i="13"/>
  <c r="AD170" i="17" s="1"/>
  <c r="AG146" i="13"/>
  <c r="AD176" i="17" s="1"/>
  <c r="AG158" i="13"/>
  <c r="AD182" i="17" s="1"/>
  <c r="AG170" i="13"/>
  <c r="AD188" i="17"/>
  <c r="AG188" i="13"/>
  <c r="AD197" i="17" s="1"/>
  <c r="AG200" i="13"/>
  <c r="AD203" i="17" s="1"/>
  <c r="AG212" i="13"/>
  <c r="AD209" i="17" s="1"/>
  <c r="AG224" i="13"/>
  <c r="AD215" i="17"/>
  <c r="AG182" i="13"/>
  <c r="AD194" i="17" s="1"/>
  <c r="AG194" i="13"/>
  <c r="AD200" i="17" s="1"/>
  <c r="AG206" i="13"/>
  <c r="AD206" i="17" s="1"/>
  <c r="AG218" i="13"/>
  <c r="AD212" i="17" s="1"/>
  <c r="AG230" i="13"/>
  <c r="AD218" i="17" s="1"/>
  <c r="AG236" i="13"/>
  <c r="AD221" i="17" s="1"/>
  <c r="AF14" i="13"/>
  <c r="AC14" i="17" s="1"/>
  <c r="AF26" i="13"/>
  <c r="AC36" i="17" s="1"/>
  <c r="AF38" i="13"/>
  <c r="AC58" i="17" s="1"/>
  <c r="AF50" i="13"/>
  <c r="AC80" i="17" s="1"/>
  <c r="AF62" i="13"/>
  <c r="AC102" i="17" s="1"/>
  <c r="AF74" i="13"/>
  <c r="AC124" i="17"/>
  <c r="AF8" i="13"/>
  <c r="AC3" i="17" s="1"/>
  <c r="AF20" i="13"/>
  <c r="AC25" i="17" s="1"/>
  <c r="AF86" i="13"/>
  <c r="AC146" i="17" s="1"/>
  <c r="AF98" i="13"/>
  <c r="AC152" i="17" s="1"/>
  <c r="AF104" i="13"/>
  <c r="AC155" i="17" s="1"/>
  <c r="AF116" i="13"/>
  <c r="AC161" i="17"/>
  <c r="AF128" i="13"/>
  <c r="AC167" i="17" s="1"/>
  <c r="AF140" i="13"/>
  <c r="AC173" i="17" s="1"/>
  <c r="AF152" i="13"/>
  <c r="AC179" i="17" s="1"/>
  <c r="AF164" i="13"/>
  <c r="AC185" i="17" s="1"/>
  <c r="AF176" i="13"/>
  <c r="AC191" i="17" s="1"/>
  <c r="AF44" i="13"/>
  <c r="AC69" i="17"/>
  <c r="AF68" i="13"/>
  <c r="AC113" i="17" s="1"/>
  <c r="AF92" i="13"/>
  <c r="AC149" i="17" s="1"/>
  <c r="AF110" i="13"/>
  <c r="AC158" i="17" s="1"/>
  <c r="AF32" i="13"/>
  <c r="AC47" i="17" s="1"/>
  <c r="AF56" i="13"/>
  <c r="AC91" i="17" s="1"/>
  <c r="AF80" i="13"/>
  <c r="AC135" i="17"/>
  <c r="AF182" i="13"/>
  <c r="AC194" i="17" s="1"/>
  <c r="AF194" i="13"/>
  <c r="AC200" i="17" s="1"/>
  <c r="AF206" i="13"/>
  <c r="AC206" i="17" s="1"/>
  <c r="AF218" i="13"/>
  <c r="AC212" i="17" s="1"/>
  <c r="AF230" i="13"/>
  <c r="AC218" i="17" s="1"/>
  <c r="AF122" i="13"/>
  <c r="AC164" i="17" s="1"/>
  <c r="AF134" i="13"/>
  <c r="AC170" i="17" s="1"/>
  <c r="AF146" i="13"/>
  <c r="AC176" i="17"/>
  <c r="AF158" i="13"/>
  <c r="AC182" i="17" s="1"/>
  <c r="AF170" i="13"/>
  <c r="AC188" i="17" s="1"/>
  <c r="AF188" i="13"/>
  <c r="AC197" i="17" s="1"/>
  <c r="AF200" i="13"/>
  <c r="AC203" i="17" s="1"/>
  <c r="AF212" i="13"/>
  <c r="AC209" i="17" s="1"/>
  <c r="AF224" i="13"/>
  <c r="AC215" i="17" s="1"/>
  <c r="AF236" i="13"/>
  <c r="AC221" i="17" s="1"/>
  <c r="X14" i="13"/>
  <c r="V14" i="17" s="1"/>
  <c r="X26" i="13"/>
  <c r="V36" i="17" s="1"/>
  <c r="X38" i="13"/>
  <c r="V58" i="17" s="1"/>
  <c r="X50" i="13"/>
  <c r="V80" i="17" s="1"/>
  <c r="X62" i="13"/>
  <c r="V102" i="17" s="1"/>
  <c r="X74" i="13"/>
  <c r="V124" i="17" s="1"/>
  <c r="X8" i="13"/>
  <c r="V3" i="17" s="1"/>
  <c r="X20" i="13"/>
  <c r="V25" i="17" s="1"/>
  <c r="X86" i="13"/>
  <c r="V146" i="17" s="1"/>
  <c r="X98" i="13"/>
  <c r="V152" i="17" s="1"/>
  <c r="X104" i="13"/>
  <c r="V155" i="17" s="1"/>
  <c r="X116" i="13"/>
  <c r="V161" i="17" s="1"/>
  <c r="X128" i="13"/>
  <c r="V167" i="17"/>
  <c r="X140" i="13"/>
  <c r="V173" i="17" s="1"/>
  <c r="X152" i="13"/>
  <c r="V179" i="17" s="1"/>
  <c r="X164" i="13"/>
  <c r="V185" i="17" s="1"/>
  <c r="X176" i="13"/>
  <c r="V191" i="17" s="1"/>
  <c r="X32" i="13"/>
  <c r="V47" i="17" s="1"/>
  <c r="X56" i="13"/>
  <c r="V91" i="17" s="1"/>
  <c r="X80" i="13"/>
  <c r="V135" i="17" s="1"/>
  <c r="X92" i="13"/>
  <c r="V149" i="17"/>
  <c r="X110" i="13"/>
  <c r="V158" i="17" s="1"/>
  <c r="X44" i="13"/>
  <c r="V69" i="17" s="1"/>
  <c r="X68" i="13"/>
  <c r="V113" i="17" s="1"/>
  <c r="X182" i="13"/>
  <c r="V194" i="17" s="1"/>
  <c r="X194" i="13"/>
  <c r="V200" i="17" s="1"/>
  <c r="X206" i="13"/>
  <c r="V206" i="17" s="1"/>
  <c r="X218" i="13"/>
  <c r="V212" i="17" s="1"/>
  <c r="X230" i="13"/>
  <c r="V218" i="17" s="1"/>
  <c r="X122" i="13"/>
  <c r="V164" i="17" s="1"/>
  <c r="X134" i="13"/>
  <c r="V170" i="17" s="1"/>
  <c r="X146" i="13"/>
  <c r="V176" i="17" s="1"/>
  <c r="X158" i="13"/>
  <c r="V182" i="17" s="1"/>
  <c r="X170" i="13"/>
  <c r="V188" i="17" s="1"/>
  <c r="X188" i="13"/>
  <c r="V197" i="17"/>
  <c r="X200" i="13"/>
  <c r="V203" i="17" s="1"/>
  <c r="X212" i="13"/>
  <c r="V209" i="17" s="1"/>
  <c r="X224" i="13"/>
  <c r="V215" i="17" s="1"/>
  <c r="X236" i="13"/>
  <c r="V221" i="17" s="1"/>
  <c r="W8" i="13"/>
  <c r="U3" i="17" s="1"/>
  <c r="W20" i="13"/>
  <c r="U25" i="17"/>
  <c r="W32" i="13"/>
  <c r="U47" i="17" s="1"/>
  <c r="W44" i="13"/>
  <c r="U69" i="17" s="1"/>
  <c r="W56" i="13"/>
  <c r="U91" i="17" s="1"/>
  <c r="W68" i="13"/>
  <c r="U113" i="17" s="1"/>
  <c r="W80" i="13"/>
  <c r="U135" i="17" s="1"/>
  <c r="W86" i="13"/>
  <c r="U146" i="17" s="1"/>
  <c r="W14" i="13"/>
  <c r="U14" i="17" s="1"/>
  <c r="W38" i="13"/>
  <c r="U58" i="17"/>
  <c r="W62" i="13"/>
  <c r="U102" i="17" s="1"/>
  <c r="W104" i="13"/>
  <c r="U155" i="17" s="1"/>
  <c r="W116" i="13"/>
  <c r="U161" i="17" s="1"/>
  <c r="W92" i="13"/>
  <c r="U149" i="17" s="1"/>
  <c r="W98" i="13"/>
  <c r="U152" i="17" s="1"/>
  <c r="W26" i="13"/>
  <c r="U36" i="17" s="1"/>
  <c r="W50" i="13"/>
  <c r="U80" i="17" s="1"/>
  <c r="W74" i="13"/>
  <c r="U124" i="17"/>
  <c r="W110" i="13"/>
  <c r="U158" i="17" s="1"/>
  <c r="W122" i="13"/>
  <c r="U164" i="17" s="1"/>
  <c r="W134" i="13"/>
  <c r="U170" i="17" s="1"/>
  <c r="W146" i="13"/>
  <c r="U176" i="17" s="1"/>
  <c r="W158" i="13"/>
  <c r="U182" i="17" s="1"/>
  <c r="W170" i="13"/>
  <c r="U188" i="17"/>
  <c r="W182" i="13"/>
  <c r="U194" i="17" s="1"/>
  <c r="W194" i="13"/>
  <c r="U200" i="17" s="1"/>
  <c r="W206" i="13"/>
  <c r="U206" i="17" s="1"/>
  <c r="W218" i="13"/>
  <c r="U212" i="17" s="1"/>
  <c r="W230" i="13"/>
  <c r="U218" i="17" s="1"/>
  <c r="W128" i="13"/>
  <c r="U167" i="17" s="1"/>
  <c r="W140" i="13"/>
  <c r="U173" i="17" s="1"/>
  <c r="W152" i="13"/>
  <c r="U179" i="17"/>
  <c r="W164" i="13"/>
  <c r="U185" i="17" s="1"/>
  <c r="W176" i="13"/>
  <c r="U191" i="17" s="1"/>
  <c r="W188" i="13"/>
  <c r="U197" i="17" s="1"/>
  <c r="W200" i="13"/>
  <c r="U203" i="17"/>
  <c r="W212" i="13"/>
  <c r="U209" i="17" s="1"/>
  <c r="W224" i="13"/>
  <c r="U215" i="17"/>
  <c r="W236" i="13"/>
  <c r="U221" i="17" s="1"/>
  <c r="V8" i="13"/>
  <c r="T3" i="17" s="1"/>
  <c r="V20" i="13"/>
  <c r="T25" i="17" s="1"/>
  <c r="V32" i="13"/>
  <c r="T47" i="17" s="1"/>
  <c r="V44" i="13"/>
  <c r="T69" i="17" s="1"/>
  <c r="V56" i="13"/>
  <c r="T91" i="17"/>
  <c r="V68" i="13"/>
  <c r="T113" i="17" s="1"/>
  <c r="V80" i="13"/>
  <c r="T135" i="17"/>
  <c r="V14" i="13"/>
  <c r="T14" i="17" s="1"/>
  <c r="V26" i="13"/>
  <c r="T36" i="17" s="1"/>
  <c r="V38" i="13"/>
  <c r="T58" i="17" s="1"/>
  <c r="V50" i="13"/>
  <c r="T80" i="17" s="1"/>
  <c r="V62" i="13"/>
  <c r="T102" i="17" s="1"/>
  <c r="V74" i="13"/>
  <c r="T124" i="17"/>
  <c r="V92" i="13"/>
  <c r="T149" i="17" s="1"/>
  <c r="V110" i="13"/>
  <c r="T158" i="17"/>
  <c r="V122" i="13"/>
  <c r="T164" i="17" s="1"/>
  <c r="V134" i="13"/>
  <c r="T170" i="17" s="1"/>
  <c r="V146" i="13"/>
  <c r="T176" i="17" s="1"/>
  <c r="V158" i="13"/>
  <c r="T182" i="17" s="1"/>
  <c r="V170" i="13"/>
  <c r="T188" i="17" s="1"/>
  <c r="V86" i="13"/>
  <c r="T146" i="17"/>
  <c r="V104" i="13"/>
  <c r="T155" i="17" s="1"/>
  <c r="V116" i="13"/>
  <c r="T161" i="17" s="1"/>
  <c r="V98" i="13"/>
  <c r="T152" i="17" s="1"/>
  <c r="V128" i="13"/>
  <c r="T167" i="17" s="1"/>
  <c r="V140" i="13"/>
  <c r="T173" i="17" s="1"/>
  <c r="V152" i="13"/>
  <c r="T179" i="17" s="1"/>
  <c r="V164" i="13"/>
  <c r="T185" i="17" s="1"/>
  <c r="V176" i="13"/>
  <c r="T191" i="17"/>
  <c r="V188" i="13"/>
  <c r="T197" i="17" s="1"/>
  <c r="V200" i="13"/>
  <c r="T203" i="17" s="1"/>
  <c r="V212" i="13"/>
  <c r="T209" i="17" s="1"/>
  <c r="V224" i="13"/>
  <c r="T215" i="17" s="1"/>
  <c r="V236" i="13"/>
  <c r="T221" i="17" s="1"/>
  <c r="V182" i="13"/>
  <c r="T194" i="17" s="1"/>
  <c r="V194" i="13"/>
  <c r="T200" i="17" s="1"/>
  <c r="V206" i="13"/>
  <c r="T206" i="17"/>
  <c r="V218" i="13"/>
  <c r="T212" i="17" s="1"/>
  <c r="V230" i="13"/>
  <c r="T218" i="17"/>
  <c r="R8" i="13"/>
  <c r="P3" i="17" s="1"/>
  <c r="R20" i="13"/>
  <c r="P25" i="17" s="1"/>
  <c r="R32" i="13"/>
  <c r="P47" i="17" s="1"/>
  <c r="R44" i="13"/>
  <c r="P69" i="17" s="1"/>
  <c r="R56" i="13"/>
  <c r="P91" i="17" s="1"/>
  <c r="R68" i="13"/>
  <c r="P113" i="17" s="1"/>
  <c r="R80" i="13"/>
  <c r="P135" i="17" s="1"/>
  <c r="R14" i="13"/>
  <c r="P14" i="17"/>
  <c r="R92" i="13"/>
  <c r="P149" i="17" s="1"/>
  <c r="R26" i="13"/>
  <c r="P36" i="17" s="1"/>
  <c r="R50" i="13"/>
  <c r="P80" i="17" s="1"/>
  <c r="R74" i="13"/>
  <c r="P124" i="17"/>
  <c r="R86" i="13"/>
  <c r="P146" i="17" s="1"/>
  <c r="R110" i="13"/>
  <c r="P158" i="17"/>
  <c r="R122" i="13"/>
  <c r="P164" i="17" s="1"/>
  <c r="R134" i="13"/>
  <c r="P170" i="17"/>
  <c r="R146" i="13"/>
  <c r="P176" i="17" s="1"/>
  <c r="R158" i="13"/>
  <c r="P182" i="17"/>
  <c r="R170" i="13"/>
  <c r="P188" i="17" s="1"/>
  <c r="R38" i="13"/>
  <c r="P58" i="17"/>
  <c r="R62" i="13"/>
  <c r="P102" i="17" s="1"/>
  <c r="R98" i="13"/>
  <c r="P152" i="17" s="1"/>
  <c r="R104" i="13"/>
  <c r="P155" i="17" s="1"/>
  <c r="R116" i="13"/>
  <c r="P161" i="17" s="1"/>
  <c r="R188" i="13"/>
  <c r="P197" i="17" s="1"/>
  <c r="R200" i="13"/>
  <c r="P203" i="17"/>
  <c r="R212" i="13"/>
  <c r="P209" i="17" s="1"/>
  <c r="R224" i="13"/>
  <c r="P215" i="17"/>
  <c r="R236" i="13"/>
  <c r="P221" i="17" s="1"/>
  <c r="R128" i="13"/>
  <c r="P167" i="17"/>
  <c r="R140" i="13"/>
  <c r="P173" i="17" s="1"/>
  <c r="R152" i="13"/>
  <c r="P179" i="17"/>
  <c r="R164" i="13"/>
  <c r="P185" i="17" s="1"/>
  <c r="R176" i="13"/>
  <c r="P191" i="17"/>
  <c r="R182" i="13"/>
  <c r="P194" i="17" s="1"/>
  <c r="R194" i="13"/>
  <c r="P200" i="17"/>
  <c r="R206" i="13"/>
  <c r="P206" i="17" s="1"/>
  <c r="R218" i="13"/>
  <c r="P212" i="17"/>
  <c r="R230" i="13"/>
  <c r="P218" i="17" s="1"/>
  <c r="Q14" i="13"/>
  <c r="O14" i="17"/>
  <c r="Q26" i="13"/>
  <c r="O36" i="17" s="1"/>
  <c r="Q38" i="13"/>
  <c r="O58" i="17"/>
  <c r="Q50" i="13"/>
  <c r="O80" i="17" s="1"/>
  <c r="Q62" i="13"/>
  <c r="O102" i="17"/>
  <c r="Q74" i="13"/>
  <c r="O124" i="17" s="1"/>
  <c r="Q8" i="13"/>
  <c r="O3" i="17"/>
  <c r="Q20" i="13"/>
  <c r="O25" i="17" s="1"/>
  <c r="Q32" i="13"/>
  <c r="O47" i="17"/>
  <c r="Q44" i="13"/>
  <c r="O69" i="17" s="1"/>
  <c r="Q56" i="13"/>
  <c r="O91" i="17"/>
  <c r="Q68" i="13"/>
  <c r="O113" i="17" s="1"/>
  <c r="Q80" i="13"/>
  <c r="O135" i="17"/>
  <c r="Q92" i="13"/>
  <c r="O149" i="17" s="1"/>
  <c r="Q86" i="13"/>
  <c r="O146" i="17"/>
  <c r="Q110" i="13"/>
  <c r="O158" i="17" s="1"/>
  <c r="Q98" i="13"/>
  <c r="O152" i="17"/>
  <c r="Q104" i="13"/>
  <c r="O155" i="17" s="1"/>
  <c r="Q116" i="13"/>
  <c r="O161" i="17"/>
  <c r="Q128" i="13"/>
  <c r="O167" i="17" s="1"/>
  <c r="Q140" i="13"/>
  <c r="O173" i="17" s="1"/>
  <c r="Q152" i="13"/>
  <c r="O179" i="17" s="1"/>
  <c r="Q164" i="13"/>
  <c r="O185" i="17" s="1"/>
  <c r="Q176" i="13"/>
  <c r="O191" i="17"/>
  <c r="Q122" i="13"/>
  <c r="O164" i="17" s="1"/>
  <c r="Q134" i="13"/>
  <c r="O170" i="17"/>
  <c r="Q146" i="13"/>
  <c r="O176" i="17" s="1"/>
  <c r="Q158" i="13"/>
  <c r="O182" i="17"/>
  <c r="Q170" i="13"/>
  <c r="O188" i="17" s="1"/>
  <c r="Q188" i="13"/>
  <c r="O197" i="17"/>
  <c r="Q200" i="13"/>
  <c r="O203" i="17" s="1"/>
  <c r="Q212" i="13"/>
  <c r="O209" i="17"/>
  <c r="Q224" i="13"/>
  <c r="O215" i="17" s="1"/>
  <c r="Q182" i="13"/>
  <c r="O194" i="17"/>
  <c r="Q194" i="13"/>
  <c r="O200" i="17" s="1"/>
  <c r="Q206" i="13"/>
  <c r="O206" i="17"/>
  <c r="Q218" i="13"/>
  <c r="O212" i="17" s="1"/>
  <c r="Q230" i="13"/>
  <c r="O218" i="17"/>
  <c r="Q236" i="13"/>
  <c r="O221" i="17" s="1"/>
  <c r="P14" i="13"/>
  <c r="N14" i="17" s="1"/>
  <c r="P26" i="13"/>
  <c r="N36" i="17" s="1"/>
  <c r="P38" i="13"/>
  <c r="N58" i="17"/>
  <c r="P50" i="13"/>
  <c r="N80" i="17" s="1"/>
  <c r="P62" i="13"/>
  <c r="N102" i="17"/>
  <c r="P74" i="13"/>
  <c r="N124" i="17" s="1"/>
  <c r="P8" i="13"/>
  <c r="N3" i="17" s="1"/>
  <c r="P20" i="13"/>
  <c r="N25" i="17" s="1"/>
  <c r="P86" i="13"/>
  <c r="N146" i="17" s="1"/>
  <c r="P98" i="13"/>
  <c r="N152" i="17" s="1"/>
  <c r="P104" i="13"/>
  <c r="N155" i="17" s="1"/>
  <c r="P116" i="13"/>
  <c r="N161" i="17" s="1"/>
  <c r="P128" i="13"/>
  <c r="N167" i="17" s="1"/>
  <c r="P140" i="13"/>
  <c r="N173" i="17" s="1"/>
  <c r="P152" i="13"/>
  <c r="N179" i="17" s="1"/>
  <c r="P164" i="13"/>
  <c r="N185" i="17" s="1"/>
  <c r="P176" i="13"/>
  <c r="N191" i="17" s="1"/>
  <c r="P44" i="13"/>
  <c r="N69" i="17" s="1"/>
  <c r="P68" i="13"/>
  <c r="N113" i="17" s="1"/>
  <c r="P92" i="13"/>
  <c r="N149" i="17" s="1"/>
  <c r="P110" i="13"/>
  <c r="N158" i="17" s="1"/>
  <c r="P32" i="13"/>
  <c r="N47" i="17" s="1"/>
  <c r="P56" i="13"/>
  <c r="N91" i="17" s="1"/>
  <c r="P80" i="13"/>
  <c r="N135" i="17" s="1"/>
  <c r="P182" i="13"/>
  <c r="N194" i="17" s="1"/>
  <c r="P194" i="13"/>
  <c r="N200" i="17" s="1"/>
  <c r="P206" i="13"/>
  <c r="N206" i="17" s="1"/>
  <c r="P218" i="13"/>
  <c r="N212" i="17" s="1"/>
  <c r="P230" i="13"/>
  <c r="N218" i="17" s="1"/>
  <c r="P122" i="13"/>
  <c r="N164" i="17" s="1"/>
  <c r="P134" i="13"/>
  <c r="N170" i="17" s="1"/>
  <c r="P146" i="13"/>
  <c r="N176" i="17" s="1"/>
  <c r="P158" i="13"/>
  <c r="N182" i="17" s="1"/>
  <c r="P170" i="13"/>
  <c r="N188" i="17" s="1"/>
  <c r="P188" i="13"/>
  <c r="N197" i="17" s="1"/>
  <c r="P200" i="13"/>
  <c r="N203" i="17" s="1"/>
  <c r="P212" i="13"/>
  <c r="N209" i="17" s="1"/>
  <c r="P224" i="13"/>
  <c r="N215" i="17" s="1"/>
  <c r="P236" i="13"/>
  <c r="N221" i="17" s="1"/>
  <c r="B129" i="16"/>
  <c r="E129" i="16" s="1"/>
  <c r="B126" i="16"/>
  <c r="E126" i="16" s="1"/>
  <c r="B54" i="16"/>
  <c r="E54" i="16" s="1"/>
  <c r="B14" i="16"/>
  <c r="E14" i="16" s="1"/>
  <c r="DM243" i="14"/>
  <c r="CW243" i="14"/>
  <c r="CG243" i="14"/>
  <c r="BM243" i="14"/>
  <c r="BI243" i="14"/>
  <c r="AS243" i="14"/>
  <c r="AO243" i="14"/>
  <c r="AK243" i="14"/>
  <c r="AG243" i="14"/>
  <c r="U243" i="14"/>
  <c r="Q243" i="14"/>
  <c r="DV232" i="14"/>
  <c r="DF232" i="14"/>
  <c r="BV232" i="14"/>
  <c r="BJ232" i="14"/>
  <c r="BF232" i="14"/>
  <c r="AT232" i="14"/>
  <c r="AL232" i="14"/>
  <c r="V232" i="14"/>
  <c r="R232" i="14"/>
  <c r="B232" i="14"/>
  <c r="DO221" i="14"/>
  <c r="DG221" i="14"/>
  <c r="BW221" i="14"/>
  <c r="BS221" i="14"/>
  <c r="BO221" i="14"/>
  <c r="BK221" i="14"/>
  <c r="BC221" i="14"/>
  <c r="AY221" i="14"/>
  <c r="AU221" i="14"/>
  <c r="AM221" i="14"/>
  <c r="AI221" i="14"/>
  <c r="W221" i="14"/>
  <c r="DL210" i="14"/>
  <c r="CV210" i="14"/>
  <c r="BX210" i="14"/>
  <c r="BL210" i="14"/>
  <c r="BD210" i="14"/>
  <c r="AV210" i="14"/>
  <c r="AJ210" i="14"/>
  <c r="AF210" i="14"/>
  <c r="T210" i="14"/>
  <c r="P210" i="14"/>
  <c r="DO196" i="14"/>
  <c r="DG196" i="14"/>
  <c r="BW196" i="14"/>
  <c r="BO196" i="14"/>
  <c r="AY196" i="14"/>
  <c r="AM196" i="14"/>
  <c r="AI196" i="14"/>
  <c r="W196" i="14"/>
  <c r="DM190" i="14"/>
  <c r="CW190" i="14"/>
  <c r="CG190" i="14"/>
  <c r="BM190" i="14"/>
  <c r="BI190" i="14"/>
  <c r="AS190" i="14"/>
  <c r="AO190" i="14"/>
  <c r="AK190" i="14"/>
  <c r="AG190" i="14"/>
  <c r="U190" i="14"/>
  <c r="Q190" i="14"/>
  <c r="DM179" i="14"/>
  <c r="CW179" i="14"/>
  <c r="CG179" i="14"/>
  <c r="BM179" i="14"/>
  <c r="BI179" i="14"/>
  <c r="AS179" i="14"/>
  <c r="AO179" i="14"/>
  <c r="AK179" i="14"/>
  <c r="AG179" i="14"/>
  <c r="U179" i="14"/>
  <c r="Q179" i="14"/>
  <c r="DV168" i="14"/>
  <c r="DF168" i="14"/>
  <c r="BV168" i="14"/>
  <c r="BJ168" i="14"/>
  <c r="BF168" i="14"/>
  <c r="AT168" i="14"/>
  <c r="AL168" i="14"/>
  <c r="V168" i="14"/>
  <c r="R168" i="14"/>
  <c r="BL157" i="14"/>
  <c r="AV157" i="14"/>
  <c r="AF157" i="14"/>
  <c r="P157" i="14"/>
  <c r="BW146" i="14"/>
  <c r="BO146" i="14"/>
  <c r="AY146" i="14"/>
  <c r="AI146" i="14"/>
  <c r="DL132" i="14"/>
  <c r="CV132" i="14"/>
  <c r="BX132" i="14"/>
  <c r="BW118" i="14"/>
  <c r="BO118" i="14"/>
  <c r="DM146" i="14"/>
  <c r="CW146" i="14"/>
  <c r="CG146" i="14"/>
  <c r="BI146" i="14"/>
  <c r="AS146" i="14"/>
  <c r="AK146" i="14"/>
  <c r="U146" i="14"/>
  <c r="DV132" i="14"/>
  <c r="DF132" i="14"/>
  <c r="AL132" i="14"/>
  <c r="V132" i="14"/>
  <c r="DM118" i="14"/>
  <c r="CW118" i="14"/>
  <c r="CG118" i="14"/>
  <c r="BS11" i="3"/>
  <c r="BS24" i="3"/>
  <c r="BS38" i="3"/>
  <c r="BS48" i="3"/>
  <c r="BS60" i="3"/>
  <c r="BS77" i="3"/>
  <c r="BS70" i="3"/>
  <c r="BS27" i="4"/>
  <c r="BS8" i="4"/>
  <c r="BS18" i="4"/>
  <c r="BS43" i="4"/>
  <c r="BS34" i="4"/>
  <c r="BS51" i="4"/>
  <c r="BS59" i="4"/>
  <c r="BS18" i="5"/>
  <c r="BS8" i="5"/>
  <c r="BS34" i="5"/>
  <c r="BS51" i="5"/>
  <c r="BS27" i="5"/>
  <c r="BS43" i="5"/>
  <c r="BS8" i="6"/>
  <c r="BS59" i="5"/>
  <c r="BS27" i="6"/>
  <c r="BS51" i="6"/>
  <c r="BS18" i="6"/>
  <c r="BS43" i="6"/>
  <c r="BS8" i="7"/>
  <c r="BS34" i="6"/>
  <c r="BS59" i="6"/>
  <c r="BS43" i="7"/>
  <c r="BS34" i="7"/>
  <c r="BS18" i="7"/>
  <c r="BS51" i="7"/>
  <c r="BS27" i="8"/>
  <c r="BS59" i="8"/>
  <c r="BS27" i="9"/>
  <c r="BS18" i="8"/>
  <c r="BS51" i="8"/>
  <c r="BS18" i="9"/>
  <c r="BS27" i="7"/>
  <c r="BS8" i="8"/>
  <c r="BS34" i="8"/>
  <c r="BS34" i="10"/>
  <c r="BS43" i="8"/>
  <c r="BS8" i="9"/>
  <c r="BS34" i="9"/>
  <c r="BS59" i="9"/>
  <c r="BS27" i="10"/>
  <c r="BS51" i="9"/>
  <c r="BS34" i="11"/>
  <c r="BS10" i="13"/>
  <c r="BS22" i="13"/>
  <c r="BS34" i="13"/>
  <c r="BS46" i="13"/>
  <c r="BS58" i="13"/>
  <c r="BS70" i="13"/>
  <c r="BS82" i="13"/>
  <c r="BS59" i="10"/>
  <c r="BS27" i="11"/>
  <c r="BS59" i="11"/>
  <c r="BS11" i="13"/>
  <c r="BM2" i="17" s="1"/>
  <c r="BS13" i="13"/>
  <c r="BS23" i="13"/>
  <c r="BM24" i="17" s="1"/>
  <c r="BS25" i="13"/>
  <c r="BS35" i="13"/>
  <c r="BM46" i="17" s="1"/>
  <c r="BS37" i="13"/>
  <c r="BS47" i="13"/>
  <c r="BM68" i="17" s="1"/>
  <c r="BS49" i="13"/>
  <c r="BS59" i="13"/>
  <c r="BM90" i="17" s="1"/>
  <c r="BS61" i="13"/>
  <c r="BS71" i="13"/>
  <c r="BM112" i="17" s="1"/>
  <c r="BS73" i="13"/>
  <c r="BS43" i="10"/>
  <c r="BS8" i="11"/>
  <c r="BS59" i="7"/>
  <c r="BS8" i="10"/>
  <c r="BS18" i="11"/>
  <c r="BS88" i="13"/>
  <c r="BS43" i="9"/>
  <c r="BS18" i="10"/>
  <c r="BS51" i="10"/>
  <c r="BS43" i="11"/>
  <c r="BS7" i="13"/>
  <c r="BS16" i="13"/>
  <c r="BS19" i="13"/>
  <c r="BS17" i="13"/>
  <c r="BM13" i="17" s="1"/>
  <c r="BS51" i="11"/>
  <c r="BS83" i="13"/>
  <c r="BM134" i="17" s="1"/>
  <c r="BS85" i="13"/>
  <c r="BS95" i="13"/>
  <c r="BM148" i="17" s="1"/>
  <c r="BS97" i="13"/>
  <c r="BS40" i="13"/>
  <c r="BS64" i="13"/>
  <c r="BS101" i="13"/>
  <c r="BM151" i="17" s="1"/>
  <c r="BS103" i="13"/>
  <c r="BS113" i="13"/>
  <c r="BM157" i="17" s="1"/>
  <c r="BS115" i="13"/>
  <c r="BS125" i="13"/>
  <c r="BM163" i="17" s="1"/>
  <c r="BS127" i="13"/>
  <c r="BS137" i="13"/>
  <c r="BM169" i="17" s="1"/>
  <c r="BS139" i="13"/>
  <c r="BS149" i="13"/>
  <c r="BM175" i="17" s="1"/>
  <c r="BS151" i="13"/>
  <c r="BS161" i="13"/>
  <c r="BM181" i="17" s="1"/>
  <c r="BS163" i="13"/>
  <c r="BS173" i="13"/>
  <c r="BM187" i="17" s="1"/>
  <c r="BS175" i="13"/>
  <c r="BS31" i="13"/>
  <c r="BS41" i="13"/>
  <c r="BM57" i="17" s="1"/>
  <c r="BS55" i="13"/>
  <c r="BS65" i="13"/>
  <c r="BM101" i="17" s="1"/>
  <c r="BS79" i="13"/>
  <c r="BS91" i="13"/>
  <c r="BS94" i="13"/>
  <c r="BS106" i="13"/>
  <c r="BS28" i="13"/>
  <c r="BS52" i="13"/>
  <c r="BS76" i="13"/>
  <c r="BS89" i="13"/>
  <c r="BM145" i="17" s="1"/>
  <c r="BS107" i="13"/>
  <c r="BM154" i="17" s="1"/>
  <c r="BS109" i="13"/>
  <c r="BS29" i="13"/>
  <c r="BM35" i="17" s="1"/>
  <c r="BS43" i="13"/>
  <c r="BS53" i="13"/>
  <c r="BM79" i="17" s="1"/>
  <c r="BS67" i="13"/>
  <c r="BS77" i="13"/>
  <c r="BM123" i="17" s="1"/>
  <c r="BS100" i="13"/>
  <c r="BS112" i="13"/>
  <c r="BS124" i="13"/>
  <c r="BS136" i="13"/>
  <c r="BS148" i="13"/>
  <c r="BS160" i="13"/>
  <c r="BS172" i="13"/>
  <c r="BS179" i="13"/>
  <c r="BM190" i="17" s="1"/>
  <c r="BS181" i="13"/>
  <c r="BS191" i="13"/>
  <c r="BM196" i="17" s="1"/>
  <c r="BS193" i="13"/>
  <c r="BS203" i="13"/>
  <c r="BM202" i="17" s="1"/>
  <c r="BS205" i="13"/>
  <c r="BS215" i="13"/>
  <c r="BM208" i="17" s="1"/>
  <c r="BS217" i="13"/>
  <c r="BS227" i="13"/>
  <c r="BM214" i="17" s="1"/>
  <c r="BS229" i="13"/>
  <c r="BS239" i="13"/>
  <c r="BM220" i="17" s="1"/>
  <c r="BS16" i="14"/>
  <c r="BS184" i="13"/>
  <c r="BS196" i="13"/>
  <c r="BS208" i="13"/>
  <c r="BS220" i="13"/>
  <c r="BS232" i="13"/>
  <c r="BS121" i="13"/>
  <c r="BS130" i="13"/>
  <c r="BS133" i="13"/>
  <c r="BS142" i="13"/>
  <c r="BS145" i="13"/>
  <c r="BS154" i="13"/>
  <c r="BS157" i="13"/>
  <c r="BS166" i="13"/>
  <c r="BS169" i="13"/>
  <c r="BS185" i="13"/>
  <c r="BM193" i="17" s="1"/>
  <c r="BS187" i="13"/>
  <c r="BS197" i="13"/>
  <c r="BM199" i="17" s="1"/>
  <c r="BS199" i="13"/>
  <c r="BS209" i="13"/>
  <c r="BM205" i="17" s="1"/>
  <c r="BS211" i="13"/>
  <c r="BS221" i="13"/>
  <c r="BM211" i="17" s="1"/>
  <c r="BS223" i="13"/>
  <c r="BS233" i="13"/>
  <c r="BM217" i="17"/>
  <c r="BS118" i="13"/>
  <c r="BS119" i="13"/>
  <c r="BM160" i="17" s="1"/>
  <c r="BS131" i="13"/>
  <c r="BM166" i="17" s="1"/>
  <c r="BS143" i="13"/>
  <c r="BM172" i="17" s="1"/>
  <c r="BS155" i="13"/>
  <c r="BM178" i="17" s="1"/>
  <c r="BS167" i="13"/>
  <c r="BM184" i="17" s="1"/>
  <c r="BS178" i="13"/>
  <c r="BS190" i="13"/>
  <c r="BS202" i="13"/>
  <c r="BS214" i="13"/>
  <c r="BS226" i="13"/>
  <c r="BS238" i="13"/>
  <c r="BS27" i="14"/>
  <c r="BS38" i="14"/>
  <c r="BS96" i="14"/>
  <c r="BS235" i="13"/>
  <c r="BS85" i="14"/>
  <c r="BS49" i="14"/>
  <c r="BS74" i="14"/>
  <c r="BS63" i="14"/>
  <c r="BS107" i="14"/>
  <c r="BS132" i="14"/>
  <c r="BS157" i="14"/>
  <c r="BR8" i="13"/>
  <c r="BL3" i="17" s="1"/>
  <c r="BR20" i="13"/>
  <c r="BL25" i="17" s="1"/>
  <c r="BR32" i="13"/>
  <c r="BL47" i="17"/>
  <c r="BR44" i="13"/>
  <c r="BL69" i="17" s="1"/>
  <c r="BR56" i="13"/>
  <c r="BL91" i="17"/>
  <c r="BR68" i="13"/>
  <c r="BL113" i="17" s="1"/>
  <c r="BR80" i="13"/>
  <c r="BL135" i="17"/>
  <c r="BR14" i="13"/>
  <c r="BL14" i="17" s="1"/>
  <c r="BR26" i="13"/>
  <c r="BL36" i="17"/>
  <c r="BR38" i="13"/>
  <c r="BL58" i="17" s="1"/>
  <c r="BR50" i="13"/>
  <c r="BL80" i="17"/>
  <c r="BR62" i="13"/>
  <c r="BL102" i="17" s="1"/>
  <c r="BR74" i="13"/>
  <c r="BL124" i="17"/>
  <c r="BR92" i="13"/>
  <c r="BL149" i="17" s="1"/>
  <c r="BR98" i="13"/>
  <c r="BL152" i="17"/>
  <c r="BR110" i="13"/>
  <c r="BL158" i="17" s="1"/>
  <c r="BR122" i="13"/>
  <c r="BL164" i="17"/>
  <c r="BR134" i="13"/>
  <c r="BL170" i="17" s="1"/>
  <c r="BR146" i="13"/>
  <c r="BL176" i="17"/>
  <c r="BR158" i="13"/>
  <c r="BL182" i="17" s="1"/>
  <c r="BR170" i="13"/>
  <c r="BL188" i="17" s="1"/>
  <c r="BR86" i="13"/>
  <c r="BL146" i="17" s="1"/>
  <c r="BR104" i="13"/>
  <c r="BL155" i="17" s="1"/>
  <c r="BR116" i="13"/>
  <c r="BL161" i="17" s="1"/>
  <c r="BR128" i="13"/>
  <c r="BL167" i="17" s="1"/>
  <c r="BR140" i="13"/>
  <c r="BL173" i="17" s="1"/>
  <c r="BR152" i="13"/>
  <c r="BL179" i="17" s="1"/>
  <c r="BR164" i="13"/>
  <c r="BL185" i="17" s="1"/>
  <c r="BR176" i="13"/>
  <c r="BL191" i="17" s="1"/>
  <c r="BR188" i="13"/>
  <c r="BL197" i="17" s="1"/>
  <c r="BR200" i="13"/>
  <c r="BL203" i="17" s="1"/>
  <c r="BR212" i="13"/>
  <c r="BL209" i="17" s="1"/>
  <c r="BR224" i="13"/>
  <c r="BL215" i="17" s="1"/>
  <c r="BR236" i="13"/>
  <c r="BL221" i="17" s="1"/>
  <c r="BR182" i="13"/>
  <c r="BL194" i="17" s="1"/>
  <c r="BR194" i="13"/>
  <c r="BL200" i="17" s="1"/>
  <c r="BR206" i="13"/>
  <c r="BL206" i="17" s="1"/>
  <c r="BR218" i="13"/>
  <c r="BL212" i="17" s="1"/>
  <c r="BR230" i="13"/>
  <c r="BL218" i="17" s="1"/>
  <c r="BP14" i="13"/>
  <c r="BJ14" i="17" s="1"/>
  <c r="BP26" i="13"/>
  <c r="BJ36" i="17" s="1"/>
  <c r="BP38" i="13"/>
  <c r="BJ58" i="17" s="1"/>
  <c r="BP50" i="13"/>
  <c r="BJ80" i="17" s="1"/>
  <c r="BP62" i="13"/>
  <c r="BJ102" i="17" s="1"/>
  <c r="BP74" i="13"/>
  <c r="BJ124" i="17" s="1"/>
  <c r="BP8" i="13"/>
  <c r="BJ3" i="17" s="1"/>
  <c r="BP20" i="13"/>
  <c r="BJ25" i="17" s="1"/>
  <c r="BP32" i="13"/>
  <c r="BJ47" i="17" s="1"/>
  <c r="BP44" i="13"/>
  <c r="BJ69" i="17" s="1"/>
  <c r="BP56" i="13"/>
  <c r="BJ91" i="17" s="1"/>
  <c r="BP68" i="13"/>
  <c r="BJ113" i="17" s="1"/>
  <c r="BP80" i="13"/>
  <c r="BJ135" i="17" s="1"/>
  <c r="BP86" i="13"/>
  <c r="BJ146" i="17" s="1"/>
  <c r="BP104" i="13"/>
  <c r="BJ155" i="17" s="1"/>
  <c r="BP116" i="13"/>
  <c r="BJ161" i="17" s="1"/>
  <c r="BP128" i="13"/>
  <c r="BJ167" i="17" s="1"/>
  <c r="BP140" i="13"/>
  <c r="BJ173" i="17" s="1"/>
  <c r="BP152" i="13"/>
  <c r="BJ179" i="17" s="1"/>
  <c r="BP164" i="13"/>
  <c r="BJ185" i="17" s="1"/>
  <c r="BP176" i="13"/>
  <c r="BJ191" i="17" s="1"/>
  <c r="BP98" i="13"/>
  <c r="BJ152" i="17" s="1"/>
  <c r="BP110" i="13"/>
  <c r="BJ158" i="17" s="1"/>
  <c r="BP92" i="13"/>
  <c r="BJ149" i="17" s="1"/>
  <c r="BP122" i="13"/>
  <c r="BJ164" i="17" s="1"/>
  <c r="BP134" i="13"/>
  <c r="BJ170" i="17" s="1"/>
  <c r="BP146" i="13"/>
  <c r="BJ176" i="17" s="1"/>
  <c r="BP158" i="13"/>
  <c r="BJ182" i="17" s="1"/>
  <c r="BP170" i="13"/>
  <c r="BJ188" i="17" s="1"/>
  <c r="BP182" i="13"/>
  <c r="BJ194" i="17" s="1"/>
  <c r="BP194" i="13"/>
  <c r="BJ200" i="17" s="1"/>
  <c r="BP206" i="13"/>
  <c r="BJ206" i="17" s="1"/>
  <c r="BP218" i="13"/>
  <c r="BJ212" i="17" s="1"/>
  <c r="BP230" i="13"/>
  <c r="BJ218" i="17" s="1"/>
  <c r="BP188" i="13"/>
  <c r="BJ197" i="17" s="1"/>
  <c r="BP200" i="13"/>
  <c r="BJ203" i="17" s="1"/>
  <c r="BP212" i="13"/>
  <c r="BJ209" i="17" s="1"/>
  <c r="BP224" i="13"/>
  <c r="BJ215" i="17" s="1"/>
  <c r="BP236" i="13"/>
  <c r="BJ221" i="17" s="1"/>
  <c r="BK11" i="3"/>
  <c r="BK24" i="3"/>
  <c r="BK38" i="3"/>
  <c r="BK48" i="3"/>
  <c r="BK60" i="3"/>
  <c r="BK77" i="3"/>
  <c r="BK70" i="3"/>
  <c r="BK27" i="4"/>
  <c r="BK8" i="4"/>
  <c r="BK18" i="4"/>
  <c r="BK43" i="4"/>
  <c r="BK34" i="4"/>
  <c r="BK59" i="4"/>
  <c r="BK51" i="4"/>
  <c r="BK18" i="5"/>
  <c r="BK8" i="5"/>
  <c r="BK34" i="5"/>
  <c r="BK51" i="5"/>
  <c r="BK27" i="5"/>
  <c r="BK43" i="5"/>
  <c r="BK8" i="6"/>
  <c r="BK59" i="5"/>
  <c r="BK27" i="6"/>
  <c r="BK51" i="6"/>
  <c r="BK18" i="6"/>
  <c r="BK43" i="6"/>
  <c r="BK8" i="7"/>
  <c r="BK34" i="6"/>
  <c r="BK59" i="6"/>
  <c r="BK43" i="7"/>
  <c r="BK34" i="7"/>
  <c r="BK18" i="7"/>
  <c r="BK51" i="7"/>
  <c r="BK27" i="8"/>
  <c r="BK59" i="8"/>
  <c r="BK27" i="9"/>
  <c r="BK27" i="7"/>
  <c r="BK18" i="8"/>
  <c r="BK51" i="8"/>
  <c r="BK18" i="9"/>
  <c r="BK34" i="8"/>
  <c r="BK34" i="10"/>
  <c r="BK43" i="8"/>
  <c r="BK8" i="9"/>
  <c r="BK34" i="9"/>
  <c r="BK59" i="9"/>
  <c r="BK27" i="10"/>
  <c r="BK59" i="7"/>
  <c r="BK51" i="9"/>
  <c r="BK34" i="11"/>
  <c r="BK10" i="13"/>
  <c r="BK22" i="13"/>
  <c r="BK34" i="13"/>
  <c r="BK46" i="13"/>
  <c r="BK58" i="13"/>
  <c r="BK70" i="13"/>
  <c r="BK82" i="13"/>
  <c r="BK59" i="10"/>
  <c r="BK27" i="11"/>
  <c r="BK59" i="11"/>
  <c r="BK11" i="13"/>
  <c r="BF2" i="17" s="1"/>
  <c r="BK13" i="13"/>
  <c r="BK23" i="13"/>
  <c r="BF24" i="17" s="1"/>
  <c r="BK25" i="13"/>
  <c r="BK35" i="13"/>
  <c r="BF46" i="17" s="1"/>
  <c r="BK37" i="13"/>
  <c r="BK47" i="13"/>
  <c r="BF68" i="17" s="1"/>
  <c r="BK49" i="13"/>
  <c r="BK59" i="13"/>
  <c r="BF90" i="17" s="1"/>
  <c r="BK61" i="13"/>
  <c r="BK71" i="13"/>
  <c r="BF112" i="17" s="1"/>
  <c r="BK73" i="13"/>
  <c r="BK43" i="10"/>
  <c r="BK8" i="11"/>
  <c r="BK88" i="13"/>
  <c r="BK8" i="10"/>
  <c r="BK43" i="11"/>
  <c r="BK7" i="13"/>
  <c r="BK16" i="13"/>
  <c r="BK19" i="13"/>
  <c r="BK8" i="8"/>
  <c r="BK43" i="9"/>
  <c r="BK18" i="10"/>
  <c r="BK18" i="11"/>
  <c r="BK17" i="13"/>
  <c r="BF13" i="17" s="1"/>
  <c r="BK51" i="10"/>
  <c r="BK51" i="11"/>
  <c r="BK83" i="13"/>
  <c r="BF134" i="17" s="1"/>
  <c r="BK85" i="13"/>
  <c r="BK95" i="13"/>
  <c r="BF148" i="17" s="1"/>
  <c r="BK97" i="13"/>
  <c r="BK28" i="13"/>
  <c r="BK52" i="13"/>
  <c r="BK76" i="13"/>
  <c r="BK101" i="13"/>
  <c r="BF151" i="17" s="1"/>
  <c r="BK103" i="13"/>
  <c r="BK113" i="13"/>
  <c r="BF157" i="17" s="1"/>
  <c r="BK115" i="13"/>
  <c r="BK125" i="13"/>
  <c r="BF163" i="17" s="1"/>
  <c r="BK127" i="13"/>
  <c r="BK137" i="13"/>
  <c r="BF169" i="17" s="1"/>
  <c r="BK139" i="13"/>
  <c r="BK149" i="13"/>
  <c r="BF175" i="17" s="1"/>
  <c r="BK151" i="13"/>
  <c r="BK161" i="13"/>
  <c r="BF181" i="17" s="1"/>
  <c r="BK163" i="13"/>
  <c r="BK173" i="13"/>
  <c r="BF187" i="17" s="1"/>
  <c r="BK175" i="13"/>
  <c r="BK29" i="13"/>
  <c r="BF35" i="17" s="1"/>
  <c r="BK43" i="13"/>
  <c r="BK53" i="13"/>
  <c r="BF79" i="17" s="1"/>
  <c r="BK67" i="13"/>
  <c r="BK77" i="13"/>
  <c r="BF123" i="17" s="1"/>
  <c r="BK91" i="13"/>
  <c r="BK94" i="13"/>
  <c r="BK106" i="13"/>
  <c r="BK118" i="13"/>
  <c r="BK40" i="13"/>
  <c r="BK64" i="13"/>
  <c r="BK89" i="13"/>
  <c r="BF145" i="17" s="1"/>
  <c r="BK107" i="13"/>
  <c r="BF154" i="17" s="1"/>
  <c r="BK109" i="13"/>
  <c r="BK31" i="13"/>
  <c r="BK41" i="13"/>
  <c r="BF57" i="17" s="1"/>
  <c r="BK55" i="13"/>
  <c r="BK65" i="13"/>
  <c r="BF101" i="17" s="1"/>
  <c r="BK79" i="13"/>
  <c r="BK100" i="13"/>
  <c r="BK112" i="13"/>
  <c r="BK124" i="13"/>
  <c r="BK136" i="13"/>
  <c r="BK148" i="13"/>
  <c r="BK160" i="13"/>
  <c r="BK172" i="13"/>
  <c r="BK179" i="13"/>
  <c r="BF190" i="17" s="1"/>
  <c r="BK181" i="13"/>
  <c r="BK191" i="13"/>
  <c r="BF196" i="17" s="1"/>
  <c r="BK193" i="13"/>
  <c r="BK203" i="13"/>
  <c r="BF202" i="17" s="1"/>
  <c r="BK205" i="13"/>
  <c r="BK215" i="13"/>
  <c r="BF208" i="17" s="1"/>
  <c r="BK217" i="13"/>
  <c r="BK227" i="13"/>
  <c r="BF214" i="17" s="1"/>
  <c r="BK229" i="13"/>
  <c r="BK239" i="13"/>
  <c r="BF220" i="17" s="1"/>
  <c r="BK16" i="14"/>
  <c r="BK184" i="13"/>
  <c r="BK196" i="13"/>
  <c r="BK208" i="13"/>
  <c r="BK220" i="13"/>
  <c r="BK232" i="13"/>
  <c r="BK121" i="13"/>
  <c r="BK130" i="13"/>
  <c r="BK133" i="13"/>
  <c r="BK142" i="13"/>
  <c r="BK145" i="13"/>
  <c r="BK154" i="13"/>
  <c r="BK157" i="13"/>
  <c r="BK166" i="13"/>
  <c r="BK169" i="13"/>
  <c r="BK185" i="13"/>
  <c r="BF193" i="17" s="1"/>
  <c r="BK187" i="13"/>
  <c r="BK197" i="13"/>
  <c r="BF199" i="17" s="1"/>
  <c r="BK199" i="13"/>
  <c r="BK209" i="13"/>
  <c r="BF205" i="17" s="1"/>
  <c r="BK211" i="13"/>
  <c r="BK221" i="13"/>
  <c r="BF211" i="17" s="1"/>
  <c r="BK223" i="13"/>
  <c r="BK233" i="13"/>
  <c r="BF217" i="17" s="1"/>
  <c r="BK119" i="13"/>
  <c r="BF160" i="17" s="1"/>
  <c r="BK131" i="13"/>
  <c r="BF166" i="17" s="1"/>
  <c r="BK143" i="13"/>
  <c r="BF172" i="17" s="1"/>
  <c r="BK155" i="13"/>
  <c r="BF178" i="17" s="1"/>
  <c r="BK167" i="13"/>
  <c r="BF184" i="17" s="1"/>
  <c r="BK178" i="13"/>
  <c r="BK190" i="13"/>
  <c r="BK202" i="13"/>
  <c r="BK214" i="13"/>
  <c r="BK226" i="13"/>
  <c r="BK238" i="13"/>
  <c r="BK27" i="14"/>
  <c r="BK38" i="14"/>
  <c r="BK96" i="14"/>
  <c r="BK235" i="13"/>
  <c r="BK85" i="14"/>
  <c r="BK49" i="14"/>
  <c r="BK74" i="14"/>
  <c r="BK63" i="14"/>
  <c r="BK107" i="14"/>
  <c r="BK132" i="14"/>
  <c r="BK157" i="14"/>
  <c r="BJ11" i="3"/>
  <c r="BJ24" i="3"/>
  <c r="BJ38" i="3"/>
  <c r="BJ60" i="3"/>
  <c r="BJ48" i="3"/>
  <c r="BJ77" i="3"/>
  <c r="BJ70" i="3"/>
  <c r="BJ8" i="4"/>
  <c r="BJ27" i="4"/>
  <c r="BJ18" i="4"/>
  <c r="BJ43" i="4"/>
  <c r="BJ34" i="4"/>
  <c r="BJ51" i="4"/>
  <c r="BJ27" i="5"/>
  <c r="BJ18" i="5"/>
  <c r="BJ59" i="4"/>
  <c r="BJ8" i="5"/>
  <c r="BJ34" i="5"/>
  <c r="BJ59" i="5"/>
  <c r="BJ51" i="5"/>
  <c r="BJ18" i="6"/>
  <c r="BJ43" i="5"/>
  <c r="BJ8" i="6"/>
  <c r="BJ27" i="6"/>
  <c r="BJ51" i="6"/>
  <c r="BJ43" i="6"/>
  <c r="BJ34" i="6"/>
  <c r="BJ8" i="7"/>
  <c r="BJ18" i="7"/>
  <c r="BJ51" i="7"/>
  <c r="BJ59" i="6"/>
  <c r="BJ43" i="7"/>
  <c r="BJ27" i="7"/>
  <c r="BJ34" i="8"/>
  <c r="BJ34" i="9"/>
  <c r="BJ34" i="7"/>
  <c r="BJ27" i="8"/>
  <c r="BJ59" i="8"/>
  <c r="BJ27" i="9"/>
  <c r="BJ59" i="7"/>
  <c r="BJ8" i="8"/>
  <c r="BJ43" i="9"/>
  <c r="BJ8" i="10"/>
  <c r="BJ43" i="10"/>
  <c r="BJ51" i="8"/>
  <c r="BJ34" i="10"/>
  <c r="BJ18" i="8"/>
  <c r="BJ18" i="9"/>
  <c r="BJ59" i="9"/>
  <c r="BJ8" i="11"/>
  <c r="BJ43" i="11"/>
  <c r="BJ7" i="13"/>
  <c r="BJ17" i="13"/>
  <c r="BE13" i="17" s="1"/>
  <c r="BJ19" i="13"/>
  <c r="BJ29" i="13"/>
  <c r="BE35" i="17" s="1"/>
  <c r="BJ31" i="13"/>
  <c r="BJ41" i="13"/>
  <c r="BE57" i="17" s="1"/>
  <c r="BJ43" i="13"/>
  <c r="BJ53" i="13"/>
  <c r="BE79" i="17" s="1"/>
  <c r="BJ55" i="13"/>
  <c r="BJ65" i="13"/>
  <c r="BE101" i="17" s="1"/>
  <c r="BJ67" i="13"/>
  <c r="BJ77" i="13"/>
  <c r="BE123" i="17" s="1"/>
  <c r="BJ79" i="13"/>
  <c r="BJ8" i="9"/>
  <c r="BJ51" i="9"/>
  <c r="BJ27" i="10"/>
  <c r="BJ34" i="11"/>
  <c r="BJ10" i="13"/>
  <c r="BJ22" i="13"/>
  <c r="BJ34" i="13"/>
  <c r="BJ46" i="13"/>
  <c r="BJ58" i="13"/>
  <c r="BJ70" i="13"/>
  <c r="BJ82" i="13"/>
  <c r="BJ18" i="10"/>
  <c r="BJ51" i="10"/>
  <c r="BJ18" i="11"/>
  <c r="BJ51" i="11"/>
  <c r="BJ83" i="13"/>
  <c r="BE134" i="17" s="1"/>
  <c r="BJ85" i="13"/>
  <c r="BJ95" i="13"/>
  <c r="BE148" i="17" s="1"/>
  <c r="BJ97" i="13"/>
  <c r="BJ59" i="10"/>
  <c r="BJ11" i="13"/>
  <c r="BE2" i="17" s="1"/>
  <c r="BJ13" i="13"/>
  <c r="BJ16" i="13"/>
  <c r="BJ23" i="13"/>
  <c r="BE24" i="17" s="1"/>
  <c r="BJ25" i="13"/>
  <c r="BJ43" i="8"/>
  <c r="BJ27" i="11"/>
  <c r="BJ59" i="11"/>
  <c r="BJ94" i="13"/>
  <c r="BJ100" i="13"/>
  <c r="BJ112" i="13"/>
  <c r="BJ124" i="13"/>
  <c r="BJ136" i="13"/>
  <c r="BJ148" i="13"/>
  <c r="BJ160" i="13"/>
  <c r="BJ172" i="13"/>
  <c r="BJ28" i="13"/>
  <c r="BJ47" i="13"/>
  <c r="BE68" i="17" s="1"/>
  <c r="BJ49" i="13"/>
  <c r="BJ52" i="13"/>
  <c r="BJ71" i="13"/>
  <c r="BE112" i="17" s="1"/>
  <c r="BJ73" i="13"/>
  <c r="BJ76" i="13"/>
  <c r="BJ101" i="13"/>
  <c r="BE151" i="17" s="1"/>
  <c r="BJ103" i="13"/>
  <c r="BJ113" i="13"/>
  <c r="BE157" i="17"/>
  <c r="BJ115" i="13"/>
  <c r="BJ88" i="13"/>
  <c r="BJ91" i="13"/>
  <c r="BJ106" i="13"/>
  <c r="BJ118" i="13"/>
  <c r="BJ35" i="13"/>
  <c r="BE46" i="17" s="1"/>
  <c r="BJ37" i="13"/>
  <c r="BJ40" i="13"/>
  <c r="BJ59" i="13"/>
  <c r="BE90" i="17" s="1"/>
  <c r="BJ61" i="13"/>
  <c r="BJ64" i="13"/>
  <c r="BJ89" i="13"/>
  <c r="BE145" i="17" s="1"/>
  <c r="BJ107" i="13"/>
  <c r="BE154" i="17" s="1"/>
  <c r="BJ109" i="13"/>
  <c r="BJ119" i="13"/>
  <c r="BE160" i="17"/>
  <c r="BJ121" i="13"/>
  <c r="BJ131" i="13"/>
  <c r="BE166" i="17" s="1"/>
  <c r="BJ133" i="13"/>
  <c r="BJ143" i="13"/>
  <c r="BE172" i="17" s="1"/>
  <c r="BJ145" i="13"/>
  <c r="BJ155" i="13"/>
  <c r="BE178" i="17" s="1"/>
  <c r="BJ157" i="13"/>
  <c r="BJ167" i="13"/>
  <c r="BE184" i="17" s="1"/>
  <c r="BJ169" i="13"/>
  <c r="BJ178" i="13"/>
  <c r="BJ190" i="13"/>
  <c r="BJ202" i="13"/>
  <c r="BJ214" i="13"/>
  <c r="BJ226" i="13"/>
  <c r="BJ238" i="13"/>
  <c r="BJ27" i="14"/>
  <c r="BJ179" i="13"/>
  <c r="BE190" i="17" s="1"/>
  <c r="BJ181" i="13"/>
  <c r="BJ191" i="13"/>
  <c r="BE196" i="17" s="1"/>
  <c r="BJ193" i="13"/>
  <c r="BJ203" i="13"/>
  <c r="BE202" i="17" s="1"/>
  <c r="BJ205" i="13"/>
  <c r="BJ215" i="13"/>
  <c r="BE208" i="17" s="1"/>
  <c r="BJ217" i="13"/>
  <c r="BJ227" i="13"/>
  <c r="BE214" i="17"/>
  <c r="BJ229" i="13"/>
  <c r="BJ184" i="13"/>
  <c r="BJ196" i="13"/>
  <c r="BJ208" i="13"/>
  <c r="BJ220" i="13"/>
  <c r="BJ232" i="13"/>
  <c r="BJ125" i="13"/>
  <c r="BE163" i="17"/>
  <c r="BJ127" i="13"/>
  <c r="BJ130" i="13"/>
  <c r="BJ137" i="13"/>
  <c r="BE169" i="17"/>
  <c r="BJ139" i="13"/>
  <c r="BJ142" i="13"/>
  <c r="BJ149" i="13"/>
  <c r="BE175" i="17"/>
  <c r="BJ151" i="13"/>
  <c r="BJ154" i="13"/>
  <c r="BJ161" i="13"/>
  <c r="BE181" i="17"/>
  <c r="BJ163" i="13"/>
  <c r="BJ166" i="13"/>
  <c r="BJ173" i="13"/>
  <c r="BE187" i="17"/>
  <c r="BJ175" i="13"/>
  <c r="BJ185" i="13"/>
  <c r="BE193" i="17" s="1"/>
  <c r="BJ187" i="13"/>
  <c r="BJ197" i="13"/>
  <c r="BE199" i="17" s="1"/>
  <c r="BJ199" i="13"/>
  <c r="BJ209" i="13"/>
  <c r="BE205" i="17" s="1"/>
  <c r="BJ211" i="13"/>
  <c r="BJ221" i="13"/>
  <c r="BE211" i="17" s="1"/>
  <c r="BJ223" i="13"/>
  <c r="BJ233" i="13"/>
  <c r="BE217" i="17" s="1"/>
  <c r="BJ235" i="13"/>
  <c r="BJ38" i="14"/>
  <c r="BJ63" i="14"/>
  <c r="BJ107" i="14"/>
  <c r="BJ96" i="14"/>
  <c r="BJ146" i="14"/>
  <c r="BJ239" i="13"/>
  <c r="BE220" i="17" s="1"/>
  <c r="BJ16" i="14"/>
  <c r="BJ85" i="14"/>
  <c r="BJ49" i="14"/>
  <c r="BJ74" i="14"/>
  <c r="BJ118" i="14"/>
  <c r="BI11" i="3"/>
  <c r="BI24" i="3"/>
  <c r="BI38" i="3"/>
  <c r="BI48" i="3"/>
  <c r="BI60" i="3"/>
  <c r="BI77" i="3"/>
  <c r="BI70" i="3"/>
  <c r="BI18" i="4"/>
  <c r="BI8" i="4"/>
  <c r="BI27" i="4"/>
  <c r="BI34" i="4"/>
  <c r="BI51" i="4"/>
  <c r="BI43" i="4"/>
  <c r="BI59" i="4"/>
  <c r="BI8" i="5"/>
  <c r="BI34" i="5"/>
  <c r="BI18" i="5"/>
  <c r="BI59" i="5"/>
  <c r="BI27" i="6"/>
  <c r="BI27" i="5"/>
  <c r="BI51" i="5"/>
  <c r="BI43" i="5"/>
  <c r="BI8" i="6"/>
  <c r="BI34" i="6"/>
  <c r="BI59" i="6"/>
  <c r="BI18" i="6"/>
  <c r="BI51" i="6"/>
  <c r="BI43" i="6"/>
  <c r="BI8" i="7"/>
  <c r="BI27" i="7"/>
  <c r="BI59" i="7"/>
  <c r="BI18" i="7"/>
  <c r="BI51" i="7"/>
  <c r="BI34" i="7"/>
  <c r="BI8" i="8"/>
  <c r="BI43" i="8"/>
  <c r="BI8" i="9"/>
  <c r="BI34" i="8"/>
  <c r="BI34" i="9"/>
  <c r="BI18" i="8"/>
  <c r="BI18" i="9"/>
  <c r="BI51" i="9"/>
  <c r="BI18" i="10"/>
  <c r="BI43" i="7"/>
  <c r="BI59" i="8"/>
  <c r="BI43" i="9"/>
  <c r="BI8" i="10"/>
  <c r="BI43" i="10"/>
  <c r="BI27" i="9"/>
  <c r="BI51" i="10"/>
  <c r="BI18" i="11"/>
  <c r="BI51" i="11"/>
  <c r="BI16" i="13"/>
  <c r="BI28" i="13"/>
  <c r="BI40" i="13"/>
  <c r="BI52" i="13"/>
  <c r="BI64" i="13"/>
  <c r="BI76" i="13"/>
  <c r="BI51" i="8"/>
  <c r="BI59" i="9"/>
  <c r="BI34" i="10"/>
  <c r="BI8" i="11"/>
  <c r="BI43" i="11"/>
  <c r="BI7" i="13"/>
  <c r="BI17" i="13"/>
  <c r="BD13" i="17" s="1"/>
  <c r="BI19" i="13"/>
  <c r="BI29" i="13"/>
  <c r="BD35" i="17" s="1"/>
  <c r="BI31" i="13"/>
  <c r="BI41" i="13"/>
  <c r="BD57" i="17" s="1"/>
  <c r="BI43" i="13"/>
  <c r="BI53" i="13"/>
  <c r="BD79" i="17" s="1"/>
  <c r="BI55" i="13"/>
  <c r="BI65" i="13"/>
  <c r="BD101" i="17" s="1"/>
  <c r="BI67" i="13"/>
  <c r="BI77" i="13"/>
  <c r="BD123" i="17" s="1"/>
  <c r="BI79" i="13"/>
  <c r="BI59" i="10"/>
  <c r="BI27" i="11"/>
  <c r="BI59" i="11"/>
  <c r="BI94" i="13"/>
  <c r="BI27" i="8"/>
  <c r="BI27" i="10"/>
  <c r="BI10" i="13"/>
  <c r="BI22" i="13"/>
  <c r="BI34" i="11"/>
  <c r="BI11" i="13"/>
  <c r="BD2" i="17" s="1"/>
  <c r="BI13" i="13"/>
  <c r="BI23" i="13"/>
  <c r="BD24" i="17" s="1"/>
  <c r="BI25" i="13"/>
  <c r="BI35" i="13"/>
  <c r="BD46" i="17" s="1"/>
  <c r="BI37" i="13"/>
  <c r="BI47" i="13"/>
  <c r="BD68" i="17" s="1"/>
  <c r="BI49" i="13"/>
  <c r="BI59" i="13"/>
  <c r="BD90" i="17" s="1"/>
  <c r="BI61" i="13"/>
  <c r="BI71" i="13"/>
  <c r="BD112" i="17" s="1"/>
  <c r="BI73" i="13"/>
  <c r="BI89" i="13"/>
  <c r="BD145" i="17" s="1"/>
  <c r="BI91" i="13"/>
  <c r="BI107" i="13"/>
  <c r="BD154" i="17" s="1"/>
  <c r="BI109" i="13"/>
  <c r="BI119" i="13"/>
  <c r="BD160" i="17" s="1"/>
  <c r="BI121" i="13"/>
  <c r="BI131" i="13"/>
  <c r="BD166" i="17" s="1"/>
  <c r="BI133" i="13"/>
  <c r="BI143" i="13"/>
  <c r="BD172" i="17" s="1"/>
  <c r="BI145" i="13"/>
  <c r="BI155" i="13"/>
  <c r="BD178" i="17"/>
  <c r="BI157" i="13"/>
  <c r="BI167" i="13"/>
  <c r="BD184" i="17" s="1"/>
  <c r="BI169" i="13"/>
  <c r="BI46" i="13"/>
  <c r="BI70" i="13"/>
  <c r="BI100" i="13"/>
  <c r="BI112" i="13"/>
  <c r="BI83" i="13"/>
  <c r="BD134" i="17" s="1"/>
  <c r="BI85" i="13"/>
  <c r="BI95" i="13"/>
  <c r="BD148" i="17" s="1"/>
  <c r="BI97" i="13"/>
  <c r="BI101" i="13"/>
  <c r="BD151" i="17"/>
  <c r="BI103" i="13"/>
  <c r="BI113" i="13"/>
  <c r="BD157" i="17" s="1"/>
  <c r="BI115" i="13"/>
  <c r="BI34" i="13"/>
  <c r="BI58" i="13"/>
  <c r="BI82" i="13"/>
  <c r="BI88" i="13"/>
  <c r="BI106" i="13"/>
  <c r="BI118" i="13"/>
  <c r="BI130" i="13"/>
  <c r="BI142" i="13"/>
  <c r="BI154" i="13"/>
  <c r="BI166" i="13"/>
  <c r="BI125" i="13"/>
  <c r="BD163" i="17" s="1"/>
  <c r="BI127" i="13"/>
  <c r="BI137" i="13"/>
  <c r="BD169" i="17" s="1"/>
  <c r="BI139" i="13"/>
  <c r="BI149" i="13"/>
  <c r="BD175" i="17"/>
  <c r="BI151" i="13"/>
  <c r="BI161" i="13"/>
  <c r="BD181" i="17" s="1"/>
  <c r="BI163" i="13"/>
  <c r="BI173" i="13"/>
  <c r="BD187" i="17" s="1"/>
  <c r="BI175" i="13"/>
  <c r="BI185" i="13"/>
  <c r="BD193" i="17" s="1"/>
  <c r="BI187" i="13"/>
  <c r="BI197" i="13"/>
  <c r="BD199" i="17"/>
  <c r="BI199" i="13"/>
  <c r="BI209" i="13"/>
  <c r="BD205" i="17" s="1"/>
  <c r="BI211" i="13"/>
  <c r="BI221" i="13"/>
  <c r="BD211" i="17" s="1"/>
  <c r="BI223" i="13"/>
  <c r="BI233" i="13"/>
  <c r="BD217" i="17" s="1"/>
  <c r="BI235" i="13"/>
  <c r="BI38" i="14"/>
  <c r="BI178" i="13"/>
  <c r="BI190" i="13"/>
  <c r="BI202" i="13"/>
  <c r="BI214" i="13"/>
  <c r="BI226" i="13"/>
  <c r="BI179" i="13"/>
  <c r="BD190" i="17"/>
  <c r="BI181" i="13"/>
  <c r="BI191" i="13"/>
  <c r="BD196" i="17" s="1"/>
  <c r="BI193" i="13"/>
  <c r="BI203" i="13"/>
  <c r="BD202" i="17" s="1"/>
  <c r="BI205" i="13"/>
  <c r="BI215" i="13"/>
  <c r="BD208" i="17" s="1"/>
  <c r="BI217" i="13"/>
  <c r="BI227" i="13"/>
  <c r="BD214" i="17"/>
  <c r="BI229" i="13"/>
  <c r="BI124" i="13"/>
  <c r="BI136" i="13"/>
  <c r="BI148" i="13"/>
  <c r="BI160" i="13"/>
  <c r="BI172" i="13"/>
  <c r="BI184" i="13"/>
  <c r="BI196" i="13"/>
  <c r="BI208" i="13"/>
  <c r="BI220" i="13"/>
  <c r="BI232" i="13"/>
  <c r="BI49" i="14"/>
  <c r="BI74" i="14"/>
  <c r="BI63" i="14"/>
  <c r="BI107" i="14"/>
  <c r="BI132" i="14"/>
  <c r="BI157" i="14"/>
  <c r="BI238" i="13"/>
  <c r="BI27" i="14"/>
  <c r="BI96" i="14"/>
  <c r="BI239" i="13"/>
  <c r="BD220" i="17" s="1"/>
  <c r="BI16" i="14"/>
  <c r="BI85" i="14"/>
  <c r="BH14" i="13"/>
  <c r="BC14" i="17" s="1"/>
  <c r="BH26" i="13"/>
  <c r="BC36" i="17"/>
  <c r="BH38" i="13"/>
  <c r="BC58" i="17" s="1"/>
  <c r="BH50" i="13"/>
  <c r="BC80" i="17"/>
  <c r="BH62" i="13"/>
  <c r="BC102" i="17" s="1"/>
  <c r="BH74" i="13"/>
  <c r="BC124" i="17"/>
  <c r="BH8" i="13"/>
  <c r="BC3" i="17" s="1"/>
  <c r="BH20" i="13"/>
  <c r="BC25" i="17"/>
  <c r="BH32" i="13"/>
  <c r="BC47" i="17" s="1"/>
  <c r="BH44" i="13"/>
  <c r="BC69" i="17"/>
  <c r="BH56" i="13"/>
  <c r="BC91" i="17" s="1"/>
  <c r="BH68" i="13"/>
  <c r="BC113" i="17"/>
  <c r="BH80" i="13"/>
  <c r="BC135" i="17" s="1"/>
  <c r="BH86" i="13"/>
  <c r="BC146" i="17"/>
  <c r="BH104" i="13"/>
  <c r="BC155" i="17" s="1"/>
  <c r="BH116" i="13"/>
  <c r="BC161" i="17"/>
  <c r="BH128" i="13"/>
  <c r="BC167" i="17" s="1"/>
  <c r="BH140" i="13"/>
  <c r="BC173" i="17"/>
  <c r="BH152" i="13"/>
  <c r="BC179" i="17" s="1"/>
  <c r="BH164" i="13"/>
  <c r="BC185" i="17"/>
  <c r="BH176" i="13"/>
  <c r="BC191" i="17" s="1"/>
  <c r="BH98" i="13"/>
  <c r="BC152" i="17"/>
  <c r="BH110" i="13"/>
  <c r="BC158" i="17" s="1"/>
  <c r="BH92" i="13"/>
  <c r="BC149" i="17"/>
  <c r="BH122" i="13"/>
  <c r="BC164" i="17" s="1"/>
  <c r="BH134" i="13"/>
  <c r="BC170" i="17"/>
  <c r="BH146" i="13"/>
  <c r="BC176" i="17" s="1"/>
  <c r="BH158" i="13"/>
  <c r="BC182" i="17"/>
  <c r="BH170" i="13"/>
  <c r="BC188" i="17" s="1"/>
  <c r="BH182" i="13"/>
  <c r="BC194" i="17"/>
  <c r="BH194" i="13"/>
  <c r="BC200" i="17" s="1"/>
  <c r="BH206" i="13"/>
  <c r="BC206" i="17"/>
  <c r="BH218" i="13"/>
  <c r="BC212" i="17" s="1"/>
  <c r="BH230" i="13"/>
  <c r="BC218" i="17"/>
  <c r="BH188" i="13"/>
  <c r="BC197" i="17" s="1"/>
  <c r="BH200" i="13"/>
  <c r="BC203" i="17"/>
  <c r="BH212" i="13"/>
  <c r="BC209" i="17" s="1"/>
  <c r="BH224" i="13"/>
  <c r="BC215" i="17"/>
  <c r="BH236" i="13"/>
  <c r="BC221" i="17" s="1"/>
  <c r="BD11" i="3"/>
  <c r="BD24" i="3"/>
  <c r="BD38" i="3"/>
  <c r="BD48" i="3"/>
  <c r="BD70" i="3"/>
  <c r="BD60" i="3"/>
  <c r="BD8" i="4"/>
  <c r="BD77" i="3"/>
  <c r="BD27" i="4"/>
  <c r="BD18" i="4"/>
  <c r="BD43" i="4"/>
  <c r="BD34" i="4"/>
  <c r="BD51" i="4"/>
  <c r="BD59" i="4"/>
  <c r="BD18" i="5"/>
  <c r="BD8" i="5"/>
  <c r="BD27" i="5"/>
  <c r="BD43" i="5"/>
  <c r="BD8" i="6"/>
  <c r="BD59" i="5"/>
  <c r="BD34" i="5"/>
  <c r="BD51" i="5"/>
  <c r="BD18" i="6"/>
  <c r="BD43" i="6"/>
  <c r="BD34" i="6"/>
  <c r="BD27" i="6"/>
  <c r="BD51" i="6"/>
  <c r="BD59" i="6"/>
  <c r="BD34" i="7"/>
  <c r="BD27" i="7"/>
  <c r="BD59" i="7"/>
  <c r="BD8" i="7"/>
  <c r="BD18" i="8"/>
  <c r="BD51" i="8"/>
  <c r="BD18" i="9"/>
  <c r="BD18" i="7"/>
  <c r="BD43" i="7"/>
  <c r="BD8" i="8"/>
  <c r="BD43" i="8"/>
  <c r="BD8" i="9"/>
  <c r="BD51" i="7"/>
  <c r="BD27" i="8"/>
  <c r="BD59" i="8"/>
  <c r="BD34" i="9"/>
  <c r="BD59" i="9"/>
  <c r="BD27" i="10"/>
  <c r="BD51" i="9"/>
  <c r="BD18" i="10"/>
  <c r="BD34" i="8"/>
  <c r="BD27" i="9"/>
  <c r="BD34" i="10"/>
  <c r="BD59" i="10"/>
  <c r="BD27" i="11"/>
  <c r="BD59" i="11"/>
  <c r="BD11" i="13"/>
  <c r="AY2" i="17" s="1"/>
  <c r="BD13" i="13"/>
  <c r="BD23" i="13"/>
  <c r="AY24" i="17" s="1"/>
  <c r="BD25" i="13"/>
  <c r="BD35" i="13"/>
  <c r="AY46" i="17" s="1"/>
  <c r="BD37" i="13"/>
  <c r="BD47" i="13"/>
  <c r="AY68" i="17" s="1"/>
  <c r="BD49" i="13"/>
  <c r="BD59" i="13"/>
  <c r="AY90" i="17" s="1"/>
  <c r="BD61" i="13"/>
  <c r="BD71" i="13"/>
  <c r="AY112" i="17" s="1"/>
  <c r="BD73" i="13"/>
  <c r="BD83" i="13"/>
  <c r="AY134" i="17" s="1"/>
  <c r="BD43" i="9"/>
  <c r="BD8" i="10"/>
  <c r="BD51" i="10"/>
  <c r="BD18" i="11"/>
  <c r="BD51" i="11"/>
  <c r="BD16" i="13"/>
  <c r="BD28" i="13"/>
  <c r="BD40" i="13"/>
  <c r="BD52" i="13"/>
  <c r="BD64" i="13"/>
  <c r="BD76" i="13"/>
  <c r="BD43" i="11"/>
  <c r="BD7" i="13"/>
  <c r="BD19" i="13"/>
  <c r="BD31" i="13"/>
  <c r="BD43" i="13"/>
  <c r="BD55" i="13"/>
  <c r="BD67" i="13"/>
  <c r="BD79" i="13"/>
  <c r="BD89" i="13"/>
  <c r="AY145" i="17" s="1"/>
  <c r="BD91" i="13"/>
  <c r="BD43" i="10"/>
  <c r="BD10" i="13"/>
  <c r="BD17" i="13"/>
  <c r="AY13" i="17" s="1"/>
  <c r="BD22" i="13"/>
  <c r="BD34" i="11"/>
  <c r="BD8" i="11"/>
  <c r="BD88" i="13"/>
  <c r="BD34" i="13"/>
  <c r="BD41" i="13"/>
  <c r="AY57" i="17" s="1"/>
  <c r="BD58" i="13"/>
  <c r="BD65" i="13"/>
  <c r="AY101" i="17" s="1"/>
  <c r="BD82" i="13"/>
  <c r="BD94" i="13"/>
  <c r="BD106" i="13"/>
  <c r="BD118" i="13"/>
  <c r="BD130" i="13"/>
  <c r="BD142" i="13"/>
  <c r="BD154" i="13"/>
  <c r="BD166" i="13"/>
  <c r="BD85" i="13"/>
  <c r="BD95" i="13"/>
  <c r="AY148" i="17" s="1"/>
  <c r="BD97" i="13"/>
  <c r="BD107" i="13"/>
  <c r="AY154" i="17" s="1"/>
  <c r="BD109" i="13"/>
  <c r="BD29" i="13"/>
  <c r="AY35" i="17" s="1"/>
  <c r="BD46" i="13"/>
  <c r="BD53" i="13"/>
  <c r="AY79" i="17"/>
  <c r="BD70" i="13"/>
  <c r="BD77" i="13"/>
  <c r="AY123" i="17" s="1"/>
  <c r="BD100" i="13"/>
  <c r="BD112" i="13"/>
  <c r="BD101" i="13"/>
  <c r="AY151" i="17" s="1"/>
  <c r="BD103" i="13"/>
  <c r="BD113" i="13"/>
  <c r="AY157" i="17"/>
  <c r="BD115" i="13"/>
  <c r="BD125" i="13"/>
  <c r="AY163" i="17" s="1"/>
  <c r="BD127" i="13"/>
  <c r="BD137" i="13"/>
  <c r="AY169" i="17" s="1"/>
  <c r="BD139" i="13"/>
  <c r="BD149" i="13"/>
  <c r="AY175" i="17" s="1"/>
  <c r="BD151" i="13"/>
  <c r="BD161" i="13"/>
  <c r="AY181" i="17" s="1"/>
  <c r="BD163" i="13"/>
  <c r="BD173" i="13"/>
  <c r="AY187" i="17" s="1"/>
  <c r="BD175" i="13"/>
  <c r="BD184" i="13"/>
  <c r="BD196" i="13"/>
  <c r="BD208" i="13"/>
  <c r="BD220" i="13"/>
  <c r="BD232" i="13"/>
  <c r="BD121" i="13"/>
  <c r="BD133" i="13"/>
  <c r="BD145" i="13"/>
  <c r="BD157" i="13"/>
  <c r="BD169" i="13"/>
  <c r="BD185" i="13"/>
  <c r="AY193" i="17" s="1"/>
  <c r="BD187" i="13"/>
  <c r="BD197" i="13"/>
  <c r="AY199" i="17" s="1"/>
  <c r="BD199" i="13"/>
  <c r="BD209" i="13"/>
  <c r="AY205" i="17"/>
  <c r="BD211" i="13"/>
  <c r="BD221" i="13"/>
  <c r="AY211" i="17" s="1"/>
  <c r="BD223" i="13"/>
  <c r="BD233" i="13"/>
  <c r="AY217" i="17" s="1"/>
  <c r="BD119" i="13"/>
  <c r="AY160" i="17" s="1"/>
  <c r="BD124" i="13"/>
  <c r="BD131" i="13"/>
  <c r="AY166" i="17" s="1"/>
  <c r="BD136" i="13"/>
  <c r="BD143" i="13"/>
  <c r="AY172" i="17" s="1"/>
  <c r="BD148" i="13"/>
  <c r="BD155" i="13"/>
  <c r="AY178" i="17" s="1"/>
  <c r="BD160" i="13"/>
  <c r="BD167" i="13"/>
  <c r="AY184" i="17" s="1"/>
  <c r="BD172" i="13"/>
  <c r="BD178" i="13"/>
  <c r="BD190" i="13"/>
  <c r="BD202" i="13"/>
  <c r="BD214" i="13"/>
  <c r="BD226" i="13"/>
  <c r="BD179" i="13"/>
  <c r="AY190" i="17" s="1"/>
  <c r="BD181" i="13"/>
  <c r="BD191" i="13"/>
  <c r="AY196" i="17" s="1"/>
  <c r="BD193" i="13"/>
  <c r="BD203" i="13"/>
  <c r="AY202" i="17" s="1"/>
  <c r="BD205" i="13"/>
  <c r="BD215" i="13"/>
  <c r="AY208" i="17" s="1"/>
  <c r="BD217" i="13"/>
  <c r="BD227" i="13"/>
  <c r="AY214" i="17" s="1"/>
  <c r="BD229" i="13"/>
  <c r="BD239" i="13"/>
  <c r="AY220" i="17" s="1"/>
  <c r="BD16" i="14"/>
  <c r="BD235" i="13"/>
  <c r="BD85" i="14"/>
  <c r="BD238" i="13"/>
  <c r="BD27" i="14"/>
  <c r="BD49" i="14"/>
  <c r="BD74" i="14"/>
  <c r="BD118" i="14"/>
  <c r="BD63" i="14"/>
  <c r="BD107" i="14"/>
  <c r="BD38" i="14"/>
  <c r="BD96" i="14"/>
  <c r="BD146" i="14"/>
  <c r="BC11" i="3"/>
  <c r="BC24" i="3"/>
  <c r="BC38" i="3"/>
  <c r="BC48" i="3"/>
  <c r="BC60" i="3"/>
  <c r="BC77" i="3"/>
  <c r="BC70" i="3"/>
  <c r="BC27" i="4"/>
  <c r="BC8" i="4"/>
  <c r="BC18" i="4"/>
  <c r="BC43" i="4"/>
  <c r="BC34" i="4"/>
  <c r="BC59" i="4"/>
  <c r="BC51" i="4"/>
  <c r="BC18" i="5"/>
  <c r="BC8" i="5"/>
  <c r="BC34" i="5"/>
  <c r="BC51" i="5"/>
  <c r="BC27" i="5"/>
  <c r="BC43" i="5"/>
  <c r="BC8" i="6"/>
  <c r="BC59" i="5"/>
  <c r="BC27" i="6"/>
  <c r="BC51" i="6"/>
  <c r="BC18" i="6"/>
  <c r="BC43" i="6"/>
  <c r="BC8" i="7"/>
  <c r="BC34" i="6"/>
  <c r="BC59" i="6"/>
  <c r="BC43" i="7"/>
  <c r="BC34" i="7"/>
  <c r="BC18" i="7"/>
  <c r="BC51" i="7"/>
  <c r="BC27" i="8"/>
  <c r="BC59" i="8"/>
  <c r="BC27" i="9"/>
  <c r="BC18" i="8"/>
  <c r="BC51" i="8"/>
  <c r="BC18" i="9"/>
  <c r="BC27" i="7"/>
  <c r="BC59" i="7"/>
  <c r="BC8" i="8"/>
  <c r="BC34" i="8"/>
  <c r="BC34" i="10"/>
  <c r="BC43" i="8"/>
  <c r="BC8" i="9"/>
  <c r="BC34" i="9"/>
  <c r="BC59" i="9"/>
  <c r="BC27" i="10"/>
  <c r="BC51" i="9"/>
  <c r="BC34" i="11"/>
  <c r="BC10" i="13"/>
  <c r="BC22" i="13"/>
  <c r="BC34" i="13"/>
  <c r="BC46" i="13"/>
  <c r="BC58" i="13"/>
  <c r="BC70" i="13"/>
  <c r="BC82" i="13"/>
  <c r="BC59" i="10"/>
  <c r="BC27" i="11"/>
  <c r="BC59" i="11"/>
  <c r="BC11" i="13"/>
  <c r="AX2" i="17" s="1"/>
  <c r="BC13" i="13"/>
  <c r="BC23" i="13"/>
  <c r="AX24" i="17" s="1"/>
  <c r="BC25" i="13"/>
  <c r="BC35" i="13"/>
  <c r="AX46" i="17" s="1"/>
  <c r="BC37" i="13"/>
  <c r="BC47" i="13"/>
  <c r="AX68" i="17" s="1"/>
  <c r="BC49" i="13"/>
  <c r="BC59" i="13"/>
  <c r="AX90" i="17" s="1"/>
  <c r="BC61" i="13"/>
  <c r="BC71" i="13"/>
  <c r="AX112" i="17" s="1"/>
  <c r="BC73" i="13"/>
  <c r="BC83" i="13"/>
  <c r="AX134" i="17" s="1"/>
  <c r="BC43" i="10"/>
  <c r="BC8" i="11"/>
  <c r="BC18" i="11"/>
  <c r="BC88" i="13"/>
  <c r="BC51" i="10"/>
  <c r="BC43" i="11"/>
  <c r="BC7" i="13"/>
  <c r="BC16" i="13"/>
  <c r="BC19" i="13"/>
  <c r="BC8" i="10"/>
  <c r="BC17" i="13"/>
  <c r="AX13" i="17" s="1"/>
  <c r="BC43" i="9"/>
  <c r="BC18" i="10"/>
  <c r="BC51" i="11"/>
  <c r="BC85" i="13"/>
  <c r="BC95" i="13"/>
  <c r="AX148" i="17" s="1"/>
  <c r="BC97" i="13"/>
  <c r="BC40" i="13"/>
  <c r="BC64" i="13"/>
  <c r="BC101" i="13"/>
  <c r="AX151" i="17" s="1"/>
  <c r="BC103" i="13"/>
  <c r="BC113" i="13"/>
  <c r="AX157" i="17" s="1"/>
  <c r="BC115" i="13"/>
  <c r="BC125" i="13"/>
  <c r="AX163" i="17" s="1"/>
  <c r="BC127" i="13"/>
  <c r="BC137" i="13"/>
  <c r="AX169" i="17" s="1"/>
  <c r="BC139" i="13"/>
  <c r="BC149" i="13"/>
  <c r="AX175" i="17" s="1"/>
  <c r="BC151" i="13"/>
  <c r="BC161" i="13"/>
  <c r="AX181" i="17" s="1"/>
  <c r="BC163" i="13"/>
  <c r="BC173" i="13"/>
  <c r="AX187" i="17" s="1"/>
  <c r="BC175" i="13"/>
  <c r="BC31" i="13"/>
  <c r="BC41" i="13"/>
  <c r="AX57" i="17" s="1"/>
  <c r="BC55" i="13"/>
  <c r="BC65" i="13"/>
  <c r="AX101" i="17" s="1"/>
  <c r="BC79" i="13"/>
  <c r="BC91" i="13"/>
  <c r="BC94" i="13"/>
  <c r="BC106" i="13"/>
  <c r="BC118" i="13"/>
  <c r="BC28" i="13"/>
  <c r="BC52" i="13"/>
  <c r="BC76" i="13"/>
  <c r="BC89" i="13"/>
  <c r="AX145" i="17" s="1"/>
  <c r="BC107" i="13"/>
  <c r="AX154" i="17" s="1"/>
  <c r="BC109" i="13"/>
  <c r="BC29" i="13"/>
  <c r="AX35" i="17"/>
  <c r="BC43" i="13"/>
  <c r="BC53" i="13"/>
  <c r="AX79" i="17" s="1"/>
  <c r="BC67" i="13"/>
  <c r="BC77" i="13"/>
  <c r="AX123" i="17" s="1"/>
  <c r="BC100" i="13"/>
  <c r="BC112" i="13"/>
  <c r="BC124" i="13"/>
  <c r="BC136" i="13"/>
  <c r="BC148" i="13"/>
  <c r="BC160" i="13"/>
  <c r="BC172" i="13"/>
  <c r="BC179" i="13"/>
  <c r="AX190" i="17" s="1"/>
  <c r="BC181" i="13"/>
  <c r="BC191" i="13"/>
  <c r="AX196" i="17"/>
  <c r="BC193" i="13"/>
  <c r="BC203" i="13"/>
  <c r="AX202" i="17" s="1"/>
  <c r="BC205" i="13"/>
  <c r="BC215" i="13"/>
  <c r="AX208" i="17" s="1"/>
  <c r="BC217" i="13"/>
  <c r="BC227" i="13"/>
  <c r="AX214" i="17" s="1"/>
  <c r="BC229" i="13"/>
  <c r="BC239" i="13"/>
  <c r="AX220" i="17"/>
  <c r="BC16" i="14"/>
  <c r="BC184" i="13"/>
  <c r="BC196" i="13"/>
  <c r="BC208" i="13"/>
  <c r="BC220" i="13"/>
  <c r="BC232" i="13"/>
  <c r="BC121" i="13"/>
  <c r="BC130" i="13"/>
  <c r="BC133" i="13"/>
  <c r="BC142" i="13"/>
  <c r="BC145" i="13"/>
  <c r="BC154" i="13"/>
  <c r="BC157" i="13"/>
  <c r="BC166" i="13"/>
  <c r="BC169" i="13"/>
  <c r="BC185" i="13"/>
  <c r="AX193" i="17" s="1"/>
  <c r="BC187" i="13"/>
  <c r="BC197" i="13"/>
  <c r="AX199" i="17" s="1"/>
  <c r="BC199" i="13"/>
  <c r="BC209" i="13"/>
  <c r="AX205" i="17" s="1"/>
  <c r="BC211" i="13"/>
  <c r="BC221" i="13"/>
  <c r="AX211" i="17" s="1"/>
  <c r="BC223" i="13"/>
  <c r="BC233" i="13"/>
  <c r="AX217" i="17" s="1"/>
  <c r="BC119" i="13"/>
  <c r="AX160" i="17" s="1"/>
  <c r="BC131" i="13"/>
  <c r="AX166" i="17" s="1"/>
  <c r="BC143" i="13"/>
  <c r="AX172" i="17" s="1"/>
  <c r="BC155" i="13"/>
  <c r="AX178" i="17" s="1"/>
  <c r="BC167" i="13"/>
  <c r="AX184" i="17" s="1"/>
  <c r="BC178" i="13"/>
  <c r="BC190" i="13"/>
  <c r="BC202" i="13"/>
  <c r="BC214" i="13"/>
  <c r="BC226" i="13"/>
  <c r="BC238" i="13"/>
  <c r="BC27" i="14"/>
  <c r="BC38" i="14"/>
  <c r="BC96" i="14"/>
  <c r="BC235" i="13"/>
  <c r="BC85" i="14"/>
  <c r="BC49" i="14"/>
  <c r="BC74" i="14"/>
  <c r="BC63" i="14"/>
  <c r="BC107" i="14"/>
  <c r="BC132" i="14"/>
  <c r="BC157" i="14"/>
  <c r="AY11" i="3"/>
  <c r="AY24" i="3"/>
  <c r="AY38" i="3"/>
  <c r="AY48" i="3"/>
  <c r="AY60" i="3"/>
  <c r="AY77" i="3"/>
  <c r="AY70" i="3"/>
  <c r="AY8" i="4"/>
  <c r="AY27" i="4"/>
  <c r="AY18" i="4"/>
  <c r="AY43" i="4"/>
  <c r="AY34" i="4"/>
  <c r="AY59" i="4"/>
  <c r="AY18" i="5"/>
  <c r="AY51" i="4"/>
  <c r="AY8" i="5"/>
  <c r="AY34" i="5"/>
  <c r="AY51" i="5"/>
  <c r="AY43" i="5"/>
  <c r="AY8" i="6"/>
  <c r="AY27" i="5"/>
  <c r="AY59" i="5"/>
  <c r="AY27" i="6"/>
  <c r="AY51" i="6"/>
  <c r="AY43" i="6"/>
  <c r="AY8" i="7"/>
  <c r="AY34" i="6"/>
  <c r="AY18" i="6"/>
  <c r="AY59" i="6"/>
  <c r="AY43" i="7"/>
  <c r="AY34" i="7"/>
  <c r="AY18" i="7"/>
  <c r="AY27" i="7"/>
  <c r="AY59" i="7"/>
  <c r="AY27" i="8"/>
  <c r="AY59" i="8"/>
  <c r="AY27" i="9"/>
  <c r="AY18" i="8"/>
  <c r="AY51" i="8"/>
  <c r="AY18" i="9"/>
  <c r="AY34" i="10"/>
  <c r="AY51" i="7"/>
  <c r="AY8" i="8"/>
  <c r="AY59" i="9"/>
  <c r="AY27" i="10"/>
  <c r="AY43" i="8"/>
  <c r="AY8" i="9"/>
  <c r="AY34" i="9"/>
  <c r="AY43" i="9"/>
  <c r="AY8" i="10"/>
  <c r="AY18" i="10"/>
  <c r="AY34" i="11"/>
  <c r="AY10" i="13"/>
  <c r="AY22" i="13"/>
  <c r="AY34" i="13"/>
  <c r="AY46" i="13"/>
  <c r="AY58" i="13"/>
  <c r="AY70" i="13"/>
  <c r="AY82" i="13"/>
  <c r="AY43" i="10"/>
  <c r="AY59" i="10"/>
  <c r="AY27" i="11"/>
  <c r="AY59" i="11"/>
  <c r="AY11" i="13"/>
  <c r="AU2" i="17" s="1"/>
  <c r="AY13" i="13"/>
  <c r="AY23" i="13"/>
  <c r="AU24" i="17" s="1"/>
  <c r="AY25" i="13"/>
  <c r="AY35" i="13"/>
  <c r="AU46" i="17" s="1"/>
  <c r="AY37" i="13"/>
  <c r="AY47" i="13"/>
  <c r="AU68" i="17" s="1"/>
  <c r="AY49" i="13"/>
  <c r="AY59" i="13"/>
  <c r="AU90" i="17" s="1"/>
  <c r="AY61" i="13"/>
  <c r="AY71" i="13"/>
  <c r="AU112" i="17" s="1"/>
  <c r="AY73" i="13"/>
  <c r="AY83" i="13"/>
  <c r="AU134" i="17" s="1"/>
  <c r="AY34" i="8"/>
  <c r="AY8" i="11"/>
  <c r="AY17" i="13"/>
  <c r="AU13" i="17" s="1"/>
  <c r="AY29" i="13"/>
  <c r="AU35" i="17" s="1"/>
  <c r="AY41" i="13"/>
  <c r="AU57" i="17" s="1"/>
  <c r="AY53" i="13"/>
  <c r="AU79" i="17" s="1"/>
  <c r="AY65" i="13"/>
  <c r="AU101" i="17" s="1"/>
  <c r="AY77" i="13"/>
  <c r="AU123" i="17" s="1"/>
  <c r="AY88" i="13"/>
  <c r="AY18" i="11"/>
  <c r="AY51" i="11"/>
  <c r="AY51" i="9"/>
  <c r="AY51" i="10"/>
  <c r="AY43" i="11"/>
  <c r="AY7" i="13"/>
  <c r="AY16" i="13"/>
  <c r="AY19" i="13"/>
  <c r="AY28" i="13"/>
  <c r="AY31" i="13"/>
  <c r="AY40" i="13"/>
  <c r="AY43" i="13"/>
  <c r="AY52" i="13"/>
  <c r="AY55" i="13"/>
  <c r="AY64" i="13"/>
  <c r="AY67" i="13"/>
  <c r="AY76" i="13"/>
  <c r="AY79" i="13"/>
  <c r="AY85" i="13"/>
  <c r="AY95" i="13"/>
  <c r="AU148" i="17" s="1"/>
  <c r="AY97" i="13"/>
  <c r="AY89" i="13"/>
  <c r="AU145" i="17" s="1"/>
  <c r="AY101" i="13"/>
  <c r="AU151" i="17" s="1"/>
  <c r="AY103" i="13"/>
  <c r="AY113" i="13"/>
  <c r="AU157" i="17" s="1"/>
  <c r="AY115" i="13"/>
  <c r="AY125" i="13"/>
  <c r="AU163" i="17"/>
  <c r="AY127" i="13"/>
  <c r="AY137" i="13"/>
  <c r="AU169" i="17" s="1"/>
  <c r="AY139" i="13"/>
  <c r="AY149" i="13"/>
  <c r="AU175" i="17" s="1"/>
  <c r="AY151" i="13"/>
  <c r="AY161" i="13"/>
  <c r="AU181" i="17" s="1"/>
  <c r="AY163" i="13"/>
  <c r="AY173" i="13"/>
  <c r="AU187" i="17" s="1"/>
  <c r="AY175" i="13"/>
  <c r="AY106" i="13"/>
  <c r="AY118" i="13"/>
  <c r="AY107" i="13"/>
  <c r="AU154" i="17" s="1"/>
  <c r="AY109" i="13"/>
  <c r="AY119" i="13"/>
  <c r="AU160" i="17" s="1"/>
  <c r="AY91" i="13"/>
  <c r="AY94" i="13"/>
  <c r="AY100" i="13"/>
  <c r="AY112" i="13"/>
  <c r="AY124" i="13"/>
  <c r="AY136" i="13"/>
  <c r="AY148" i="13"/>
  <c r="AY160" i="13"/>
  <c r="AY172" i="13"/>
  <c r="AY121" i="13"/>
  <c r="AY130" i="13"/>
  <c r="AY133" i="13"/>
  <c r="AY142" i="13"/>
  <c r="AY145" i="13"/>
  <c r="AY154" i="13"/>
  <c r="AY157" i="13"/>
  <c r="AY166" i="13"/>
  <c r="AY169" i="13"/>
  <c r="AY179" i="13"/>
  <c r="AU190" i="17" s="1"/>
  <c r="AY181" i="13"/>
  <c r="AY191" i="13"/>
  <c r="AU196" i="17" s="1"/>
  <c r="AY193" i="13"/>
  <c r="AY203" i="13"/>
  <c r="AU202" i="17" s="1"/>
  <c r="AY205" i="13"/>
  <c r="AY215" i="13"/>
  <c r="AU208" i="17" s="1"/>
  <c r="AY217" i="13"/>
  <c r="AY227" i="13"/>
  <c r="AU214" i="17" s="1"/>
  <c r="AY229" i="13"/>
  <c r="AY239" i="13"/>
  <c r="AU220" i="17" s="1"/>
  <c r="AY16" i="14"/>
  <c r="AY131" i="13"/>
  <c r="AU166" i="17" s="1"/>
  <c r="AY143" i="13"/>
  <c r="AU172" i="17" s="1"/>
  <c r="AY155" i="13"/>
  <c r="AU178" i="17" s="1"/>
  <c r="AY167" i="13"/>
  <c r="AU184" i="17" s="1"/>
  <c r="AY184" i="13"/>
  <c r="AY196" i="13"/>
  <c r="AY208" i="13"/>
  <c r="AY220" i="13"/>
  <c r="AY232" i="13"/>
  <c r="AY185" i="13"/>
  <c r="AU193" i="17" s="1"/>
  <c r="AY187" i="13"/>
  <c r="AY197" i="13"/>
  <c r="AU199" i="17" s="1"/>
  <c r="AY199" i="13"/>
  <c r="AY209" i="13"/>
  <c r="AU205" i="17" s="1"/>
  <c r="AY211" i="13"/>
  <c r="AY221" i="13"/>
  <c r="AU211" i="17" s="1"/>
  <c r="AY223" i="13"/>
  <c r="AY233" i="13"/>
  <c r="AU217" i="17" s="1"/>
  <c r="AY178" i="13"/>
  <c r="AY190" i="13"/>
  <c r="AY202" i="13"/>
  <c r="AY214" i="13"/>
  <c r="AY226" i="13"/>
  <c r="AY238" i="13"/>
  <c r="AY27" i="14"/>
  <c r="AY96" i="14"/>
  <c r="AY85" i="14"/>
  <c r="AY38" i="14"/>
  <c r="AY49" i="14"/>
  <c r="AY74" i="14"/>
  <c r="AY235" i="13"/>
  <c r="AY63" i="14"/>
  <c r="AY107" i="14"/>
  <c r="AY132" i="14"/>
  <c r="AY157" i="14"/>
  <c r="AX8" i="13"/>
  <c r="AT3" i="17" s="1"/>
  <c r="AX20" i="13"/>
  <c r="AT25" i="17" s="1"/>
  <c r="AX32" i="13"/>
  <c r="AT47" i="17" s="1"/>
  <c r="AX44" i="13"/>
  <c r="AT69" i="17" s="1"/>
  <c r="AX56" i="13"/>
  <c r="AT91" i="17"/>
  <c r="AX68" i="13"/>
  <c r="AT113" i="17" s="1"/>
  <c r="AX80" i="13"/>
  <c r="AT135" i="17"/>
  <c r="AX14" i="13"/>
  <c r="AT14" i="17" s="1"/>
  <c r="AX92" i="13"/>
  <c r="AT149" i="17"/>
  <c r="AX26" i="13"/>
  <c r="AT36" i="17" s="1"/>
  <c r="AX50" i="13"/>
  <c r="AT80" i="17"/>
  <c r="AX74" i="13"/>
  <c r="AT124" i="17" s="1"/>
  <c r="AX86" i="13"/>
  <c r="AT146" i="17"/>
  <c r="AX98" i="13"/>
  <c r="AT152" i="17" s="1"/>
  <c r="AX110" i="13"/>
  <c r="AT158" i="17"/>
  <c r="AX122" i="13"/>
  <c r="AT164" i="17" s="1"/>
  <c r="AX134" i="13"/>
  <c r="AT170" i="17"/>
  <c r="AX146" i="13"/>
  <c r="AT176" i="17" s="1"/>
  <c r="AX158" i="13"/>
  <c r="AT182" i="17" s="1"/>
  <c r="AX170" i="13"/>
  <c r="AT188" i="17" s="1"/>
  <c r="AX38" i="13"/>
  <c r="AT58" i="17" s="1"/>
  <c r="AX62" i="13"/>
  <c r="AT102" i="17" s="1"/>
  <c r="AX104" i="13"/>
  <c r="AT155" i="17"/>
  <c r="AX116" i="13"/>
  <c r="AT161" i="17" s="1"/>
  <c r="AX188" i="13"/>
  <c r="AT197" i="17"/>
  <c r="AX200" i="13"/>
  <c r="AT203" i="17" s="1"/>
  <c r="AX212" i="13"/>
  <c r="AT209" i="17"/>
  <c r="AX224" i="13"/>
  <c r="AT215" i="17" s="1"/>
  <c r="AX236" i="13"/>
  <c r="AT221" i="17"/>
  <c r="AX128" i="13"/>
  <c r="AT167" i="17" s="1"/>
  <c r="AX140" i="13"/>
  <c r="AT173" i="17"/>
  <c r="AX152" i="13"/>
  <c r="AT179" i="17" s="1"/>
  <c r="AX164" i="13"/>
  <c r="AT185" i="17"/>
  <c r="AX176" i="13"/>
  <c r="AT191" i="17" s="1"/>
  <c r="AX182" i="13"/>
  <c r="AT194" i="17"/>
  <c r="AX194" i="13"/>
  <c r="AT200" i="17" s="1"/>
  <c r="AX206" i="13"/>
  <c r="AT206" i="17"/>
  <c r="AX218" i="13"/>
  <c r="AT212" i="17" s="1"/>
  <c r="AX230" i="13"/>
  <c r="AT218" i="17"/>
  <c r="AU11" i="3"/>
  <c r="AU24" i="3"/>
  <c r="AU38" i="3"/>
  <c r="AU48" i="3"/>
  <c r="AU60" i="3"/>
  <c r="AU77" i="3"/>
  <c r="AU70" i="3"/>
  <c r="AU27" i="4"/>
  <c r="AU8" i="4"/>
  <c r="AU18" i="4"/>
  <c r="AU43" i="4"/>
  <c r="AU34" i="4"/>
  <c r="AU59" i="4"/>
  <c r="AU51" i="4"/>
  <c r="AU18" i="5"/>
  <c r="AU8" i="5"/>
  <c r="AU34" i="5"/>
  <c r="AU51" i="5"/>
  <c r="AU27" i="5"/>
  <c r="AU43" i="5"/>
  <c r="AU8" i="6"/>
  <c r="AU59" i="5"/>
  <c r="AU27" i="6"/>
  <c r="AU51" i="6"/>
  <c r="AU18" i="6"/>
  <c r="AU43" i="6"/>
  <c r="AU8" i="7"/>
  <c r="AU34" i="6"/>
  <c r="AU59" i="6"/>
  <c r="AU43" i="7"/>
  <c r="AU34" i="7"/>
  <c r="AU18" i="7"/>
  <c r="AU51" i="7"/>
  <c r="AU27" i="8"/>
  <c r="AU59" i="8"/>
  <c r="AU27" i="9"/>
  <c r="AU27" i="7"/>
  <c r="AU18" i="8"/>
  <c r="AU51" i="8"/>
  <c r="AU18" i="9"/>
  <c r="AU34" i="8"/>
  <c r="AU34" i="10"/>
  <c r="AU59" i="7"/>
  <c r="AU43" i="8"/>
  <c r="AU8" i="9"/>
  <c r="AU34" i="9"/>
  <c r="AU59" i="9"/>
  <c r="AU27" i="10"/>
  <c r="AU51" i="9"/>
  <c r="AU34" i="11"/>
  <c r="AU10" i="13"/>
  <c r="AU22" i="13"/>
  <c r="AU34" i="13"/>
  <c r="AU46" i="13"/>
  <c r="AU58" i="13"/>
  <c r="AU70" i="13"/>
  <c r="AU82" i="13"/>
  <c r="AU59" i="10"/>
  <c r="AU27" i="11"/>
  <c r="AU59" i="11"/>
  <c r="AU11" i="13"/>
  <c r="AQ2" i="17" s="1"/>
  <c r="AU13" i="13"/>
  <c r="AU23" i="13"/>
  <c r="AQ24" i="17" s="1"/>
  <c r="AU25" i="13"/>
  <c r="AU35" i="13"/>
  <c r="AQ46" i="17" s="1"/>
  <c r="AU37" i="13"/>
  <c r="AU47" i="13"/>
  <c r="AQ68" i="17" s="1"/>
  <c r="AU49" i="13"/>
  <c r="AU59" i="13"/>
  <c r="AQ90" i="17" s="1"/>
  <c r="AU61" i="13"/>
  <c r="AU71" i="13"/>
  <c r="AQ112" i="17" s="1"/>
  <c r="AU73" i="13"/>
  <c r="AU83" i="13"/>
  <c r="AQ134" i="17" s="1"/>
  <c r="AU8" i="8"/>
  <c r="AU43" i="10"/>
  <c r="AU8" i="11"/>
  <c r="AU43" i="9"/>
  <c r="AU18" i="10"/>
  <c r="AU88" i="13"/>
  <c r="AU43" i="11"/>
  <c r="AU7" i="13"/>
  <c r="AU16" i="13"/>
  <c r="AU19" i="13"/>
  <c r="AU18" i="11"/>
  <c r="AU17" i="13"/>
  <c r="AQ13" i="17" s="1"/>
  <c r="AU8" i="10"/>
  <c r="AU51" i="10"/>
  <c r="AU51" i="11"/>
  <c r="AU85" i="13"/>
  <c r="AU95" i="13"/>
  <c r="AQ148" i="17" s="1"/>
  <c r="AU97" i="13"/>
  <c r="AU28" i="13"/>
  <c r="AU52" i="13"/>
  <c r="AU76" i="13"/>
  <c r="AU101" i="13"/>
  <c r="AQ151" i="17" s="1"/>
  <c r="AU103" i="13"/>
  <c r="AU113" i="13"/>
  <c r="AQ157" i="17"/>
  <c r="AU115" i="13"/>
  <c r="AU125" i="13"/>
  <c r="AQ163" i="17" s="1"/>
  <c r="AU127" i="13"/>
  <c r="AU137" i="13"/>
  <c r="AQ169" i="17" s="1"/>
  <c r="AU139" i="13"/>
  <c r="AU149" i="13"/>
  <c r="AQ175" i="17" s="1"/>
  <c r="AU151" i="13"/>
  <c r="AU161" i="13"/>
  <c r="AQ181" i="17" s="1"/>
  <c r="AU163" i="13"/>
  <c r="AU173" i="13"/>
  <c r="AQ187" i="17" s="1"/>
  <c r="AU175" i="13"/>
  <c r="AU29" i="13"/>
  <c r="AQ35" i="17" s="1"/>
  <c r="AU43" i="13"/>
  <c r="AU53" i="13"/>
  <c r="AQ79" i="17" s="1"/>
  <c r="AU67" i="13"/>
  <c r="AU77" i="13"/>
  <c r="AQ123" i="17" s="1"/>
  <c r="AU91" i="13"/>
  <c r="AU94" i="13"/>
  <c r="AU106" i="13"/>
  <c r="AU118" i="13"/>
  <c r="AU40" i="13"/>
  <c r="AU64" i="13"/>
  <c r="AU89" i="13"/>
  <c r="AQ145" i="17" s="1"/>
  <c r="AU107" i="13"/>
  <c r="AQ154" i="17"/>
  <c r="AU109" i="13"/>
  <c r="AU119" i="13"/>
  <c r="AQ160" i="17" s="1"/>
  <c r="AU31" i="13"/>
  <c r="AU41" i="13"/>
  <c r="AQ57" i="17" s="1"/>
  <c r="AU55" i="13"/>
  <c r="AU65" i="13"/>
  <c r="AQ101" i="17" s="1"/>
  <c r="AU79" i="13"/>
  <c r="AU100" i="13"/>
  <c r="AU112" i="13"/>
  <c r="AU124" i="13"/>
  <c r="AU136" i="13"/>
  <c r="AU148" i="13"/>
  <c r="AU160" i="13"/>
  <c r="AU172" i="13"/>
  <c r="AU179" i="13"/>
  <c r="AQ190" i="17" s="1"/>
  <c r="AU181" i="13"/>
  <c r="AU191" i="13"/>
  <c r="AQ196" i="17" s="1"/>
  <c r="AU193" i="13"/>
  <c r="AU203" i="13"/>
  <c r="AQ202" i="17" s="1"/>
  <c r="AU205" i="13"/>
  <c r="AU215" i="13"/>
  <c r="AQ208" i="17" s="1"/>
  <c r="AU217" i="13"/>
  <c r="AU227" i="13"/>
  <c r="AQ214" i="17" s="1"/>
  <c r="AU229" i="13"/>
  <c r="AU239" i="13"/>
  <c r="AQ220" i="17" s="1"/>
  <c r="AU16" i="14"/>
  <c r="AU184" i="13"/>
  <c r="AU196" i="13"/>
  <c r="AU208" i="13"/>
  <c r="AU220" i="13"/>
  <c r="AU232" i="13"/>
  <c r="AU121" i="13"/>
  <c r="AU130" i="13"/>
  <c r="AU133" i="13"/>
  <c r="AU142" i="13"/>
  <c r="AU145" i="13"/>
  <c r="AU154" i="13"/>
  <c r="AU157" i="13"/>
  <c r="AU166" i="13"/>
  <c r="AU169" i="13"/>
  <c r="AU185" i="13"/>
  <c r="AQ193" i="17" s="1"/>
  <c r="AU187" i="13"/>
  <c r="AU197" i="13"/>
  <c r="AQ199" i="17" s="1"/>
  <c r="AU199" i="13"/>
  <c r="AU209" i="13"/>
  <c r="AQ205" i="17" s="1"/>
  <c r="AU211" i="13"/>
  <c r="AU221" i="13"/>
  <c r="AQ211" i="17" s="1"/>
  <c r="AU223" i="13"/>
  <c r="AU233" i="13"/>
  <c r="AQ217" i="17" s="1"/>
  <c r="AU131" i="13"/>
  <c r="AQ166" i="17" s="1"/>
  <c r="AU143" i="13"/>
  <c r="AQ172" i="17" s="1"/>
  <c r="AU155" i="13"/>
  <c r="AQ178" i="17" s="1"/>
  <c r="AU167" i="13"/>
  <c r="AQ184" i="17" s="1"/>
  <c r="AU178" i="13"/>
  <c r="AU190" i="13"/>
  <c r="AU202" i="13"/>
  <c r="AU214" i="13"/>
  <c r="AU226" i="13"/>
  <c r="AU238" i="13"/>
  <c r="AU27" i="14"/>
  <c r="AU38" i="14"/>
  <c r="AU96" i="14"/>
  <c r="AU235" i="13"/>
  <c r="AU85" i="14"/>
  <c r="AU49" i="14"/>
  <c r="AU74" i="14"/>
  <c r="AU63" i="14"/>
  <c r="AU107" i="14"/>
  <c r="AU132" i="14"/>
  <c r="AU157" i="14"/>
  <c r="AT11" i="3"/>
  <c r="AT24" i="3"/>
  <c r="AT38" i="3"/>
  <c r="AT60" i="3"/>
  <c r="AT48" i="3"/>
  <c r="AT77" i="3"/>
  <c r="AT70" i="3"/>
  <c r="AT8" i="4"/>
  <c r="AT27" i="4"/>
  <c r="AT18" i="4"/>
  <c r="AT43" i="4"/>
  <c r="AT34" i="4"/>
  <c r="AT51" i="4"/>
  <c r="AT27" i="5"/>
  <c r="AT18" i="5"/>
  <c r="AT59" i="4"/>
  <c r="AT8" i="5"/>
  <c r="AT34" i="5"/>
  <c r="AT59" i="5"/>
  <c r="AT51" i="5"/>
  <c r="AT18" i="6"/>
  <c r="AT43" i="5"/>
  <c r="AT8" i="6"/>
  <c r="AT27" i="6"/>
  <c r="AT51" i="6"/>
  <c r="AT43" i="6"/>
  <c r="AT34" i="6"/>
  <c r="AT8" i="7"/>
  <c r="AT18" i="7"/>
  <c r="AT51" i="7"/>
  <c r="AT59" i="6"/>
  <c r="AT43" i="7"/>
  <c r="AT27" i="7"/>
  <c r="AT34" i="8"/>
  <c r="AT34" i="9"/>
  <c r="AT34" i="7"/>
  <c r="AT27" i="8"/>
  <c r="AT59" i="8"/>
  <c r="AT27" i="9"/>
  <c r="AT59" i="7"/>
  <c r="AT8" i="8"/>
  <c r="AT43" i="9"/>
  <c r="AT8" i="10"/>
  <c r="AT43" i="10"/>
  <c r="AT51" i="8"/>
  <c r="AT34" i="10"/>
  <c r="AT18" i="8"/>
  <c r="AT18" i="9"/>
  <c r="AT43" i="8"/>
  <c r="AT59" i="9"/>
  <c r="AT8" i="11"/>
  <c r="AT43" i="11"/>
  <c r="AT7" i="13"/>
  <c r="AT17" i="13"/>
  <c r="AP13" i="17" s="1"/>
  <c r="AT19" i="13"/>
  <c r="AT29" i="13"/>
  <c r="AP35" i="17" s="1"/>
  <c r="AT31" i="13"/>
  <c r="AT41" i="13"/>
  <c r="AP57" i="17" s="1"/>
  <c r="AT43" i="13"/>
  <c r="AT53" i="13"/>
  <c r="AP79" i="17"/>
  <c r="AT55" i="13"/>
  <c r="AT65" i="13"/>
  <c r="AP101" i="17" s="1"/>
  <c r="AT67" i="13"/>
  <c r="AT77" i="13"/>
  <c r="AP123" i="17" s="1"/>
  <c r="AT79" i="13"/>
  <c r="AT51" i="9"/>
  <c r="AT27" i="10"/>
  <c r="AT34" i="11"/>
  <c r="AT10" i="13"/>
  <c r="AT22" i="13"/>
  <c r="AT34" i="13"/>
  <c r="AT46" i="13"/>
  <c r="AT58" i="13"/>
  <c r="AT70" i="13"/>
  <c r="AT82" i="13"/>
  <c r="AT8" i="9"/>
  <c r="AT18" i="10"/>
  <c r="AT51" i="10"/>
  <c r="AT18" i="11"/>
  <c r="AT51" i="11"/>
  <c r="AT85" i="13"/>
  <c r="AT95" i="13"/>
  <c r="AP148" i="17" s="1"/>
  <c r="AT97" i="13"/>
  <c r="AT59" i="10"/>
  <c r="AT11" i="13"/>
  <c r="AP2" i="17" s="1"/>
  <c r="AT13" i="13"/>
  <c r="AT16" i="13"/>
  <c r="AT23" i="13"/>
  <c r="AP24" i="17" s="1"/>
  <c r="AT25" i="13"/>
  <c r="AT27" i="11"/>
  <c r="AT59" i="11"/>
  <c r="AT94" i="13"/>
  <c r="AT100" i="13"/>
  <c r="AT112" i="13"/>
  <c r="AT124" i="13"/>
  <c r="AT136" i="13"/>
  <c r="AT148" i="13"/>
  <c r="AT160" i="13"/>
  <c r="AT172" i="13"/>
  <c r="AT28" i="13"/>
  <c r="AT47" i="13"/>
  <c r="AP68" i="17" s="1"/>
  <c r="AT49" i="13"/>
  <c r="AT52" i="13"/>
  <c r="AT71" i="13"/>
  <c r="AP112" i="17" s="1"/>
  <c r="AT73" i="13"/>
  <c r="AT76" i="13"/>
  <c r="AT101" i="13"/>
  <c r="AP151" i="17" s="1"/>
  <c r="AT103" i="13"/>
  <c r="AT113" i="13"/>
  <c r="AP157" i="17" s="1"/>
  <c r="AT115" i="13"/>
  <c r="AT88" i="13"/>
  <c r="AT91" i="13"/>
  <c r="AT106" i="13"/>
  <c r="AT118" i="13"/>
  <c r="AT35" i="13"/>
  <c r="AP46" i="17" s="1"/>
  <c r="AT37" i="13"/>
  <c r="AT40" i="13"/>
  <c r="AT59" i="13"/>
  <c r="AP90" i="17" s="1"/>
  <c r="AT61" i="13"/>
  <c r="AT64" i="13"/>
  <c r="AT83" i="13"/>
  <c r="AP134" i="17" s="1"/>
  <c r="AT89" i="13"/>
  <c r="AP145" i="17" s="1"/>
  <c r="AT107" i="13"/>
  <c r="AP154" i="17" s="1"/>
  <c r="AT109" i="13"/>
  <c r="AT119" i="13"/>
  <c r="AP160" i="17" s="1"/>
  <c r="AT121" i="13"/>
  <c r="AT131" i="13"/>
  <c r="AP166" i="17" s="1"/>
  <c r="AT133" i="13"/>
  <c r="AT143" i="13"/>
  <c r="AP172" i="17" s="1"/>
  <c r="AT145" i="13"/>
  <c r="AT155" i="13"/>
  <c r="AP178" i="17" s="1"/>
  <c r="AT157" i="13"/>
  <c r="AT167" i="13"/>
  <c r="AP184" i="17"/>
  <c r="AT169" i="13"/>
  <c r="AT178" i="13"/>
  <c r="AT190" i="13"/>
  <c r="AT202" i="13"/>
  <c r="AT214" i="13"/>
  <c r="AT226" i="13"/>
  <c r="AT238" i="13"/>
  <c r="AT27" i="14"/>
  <c r="AT179" i="13"/>
  <c r="AP190" i="17" s="1"/>
  <c r="AT181" i="13"/>
  <c r="AT191" i="13"/>
  <c r="AP196" i="17" s="1"/>
  <c r="AT193" i="13"/>
  <c r="AT203" i="13"/>
  <c r="AP202" i="17" s="1"/>
  <c r="AT205" i="13"/>
  <c r="AT215" i="13"/>
  <c r="AP208" i="17" s="1"/>
  <c r="AT217" i="13"/>
  <c r="AT227" i="13"/>
  <c r="AP214" i="17" s="1"/>
  <c r="AT229" i="13"/>
  <c r="AT184" i="13"/>
  <c r="AT196" i="13"/>
  <c r="AT208" i="13"/>
  <c r="AT220" i="13"/>
  <c r="AT232" i="13"/>
  <c r="AT125" i="13"/>
  <c r="AP163" i="17" s="1"/>
  <c r="AT127" i="13"/>
  <c r="AT130" i="13"/>
  <c r="AT137" i="13"/>
  <c r="AP169" i="17" s="1"/>
  <c r="AT139" i="13"/>
  <c r="AT142" i="13"/>
  <c r="AT149" i="13"/>
  <c r="AP175" i="17" s="1"/>
  <c r="AT151" i="13"/>
  <c r="AT154" i="13"/>
  <c r="AT161" i="13"/>
  <c r="AP181" i="17" s="1"/>
  <c r="AT163" i="13"/>
  <c r="AT166" i="13"/>
  <c r="AT173" i="13"/>
  <c r="AP187" i="17" s="1"/>
  <c r="AT175" i="13"/>
  <c r="AT185" i="13"/>
  <c r="AP193" i="17" s="1"/>
  <c r="AT187" i="13"/>
  <c r="AT197" i="13"/>
  <c r="AP199" i="17" s="1"/>
  <c r="AT199" i="13"/>
  <c r="AT209" i="13"/>
  <c r="AP205" i="17" s="1"/>
  <c r="AT211" i="13"/>
  <c r="AT221" i="13"/>
  <c r="AP211" i="17"/>
  <c r="AT223" i="13"/>
  <c r="AT233" i="13"/>
  <c r="AP217" i="17" s="1"/>
  <c r="AT235" i="13"/>
  <c r="AT38" i="14"/>
  <c r="AT63" i="14"/>
  <c r="AT107" i="14"/>
  <c r="AT96" i="14"/>
  <c r="AT146" i="14"/>
  <c r="AT239" i="13"/>
  <c r="AP220" i="17" s="1"/>
  <c r="AT16" i="14"/>
  <c r="AT85" i="14"/>
  <c r="AT49" i="14"/>
  <c r="AT74" i="14"/>
  <c r="AT118" i="14"/>
  <c r="AS11" i="3"/>
  <c r="AS24" i="3"/>
  <c r="AS38" i="3"/>
  <c r="AS48" i="3"/>
  <c r="AS60" i="3"/>
  <c r="AS77" i="3"/>
  <c r="AS70" i="3"/>
  <c r="AS18" i="4"/>
  <c r="AS8" i="4"/>
  <c r="AS27" i="4"/>
  <c r="AS34" i="4"/>
  <c r="AS51" i="4"/>
  <c r="AS43" i="4"/>
  <c r="AS59" i="4"/>
  <c r="AS8" i="5"/>
  <c r="AS34" i="5"/>
  <c r="AS18" i="5"/>
  <c r="AS59" i="5"/>
  <c r="AS27" i="6"/>
  <c r="AS27" i="5"/>
  <c r="AS51" i="5"/>
  <c r="AS43" i="5"/>
  <c r="AS8" i="6"/>
  <c r="AS34" i="6"/>
  <c r="AS59" i="6"/>
  <c r="AS18" i="6"/>
  <c r="AS51" i="6"/>
  <c r="AS43" i="6"/>
  <c r="AS8" i="7"/>
  <c r="AS27" i="7"/>
  <c r="AS59" i="7"/>
  <c r="AS18" i="7"/>
  <c r="AS51" i="7"/>
  <c r="AS34" i="7"/>
  <c r="AS8" i="8"/>
  <c r="AS43" i="8"/>
  <c r="AS8" i="9"/>
  <c r="AS34" i="8"/>
  <c r="AS34" i="9"/>
  <c r="AS18" i="8"/>
  <c r="AS18" i="9"/>
  <c r="AS51" i="9"/>
  <c r="AS18" i="10"/>
  <c r="AS59" i="8"/>
  <c r="AS43" i="9"/>
  <c r="AS8" i="10"/>
  <c r="AS43" i="10"/>
  <c r="AS43" i="7"/>
  <c r="AS27" i="9"/>
  <c r="AS51" i="10"/>
  <c r="AS18" i="11"/>
  <c r="AS51" i="11"/>
  <c r="AS16" i="13"/>
  <c r="AS28" i="13"/>
  <c r="AS40" i="13"/>
  <c r="AS52" i="13"/>
  <c r="AS64" i="13"/>
  <c r="AS76" i="13"/>
  <c r="AS59" i="9"/>
  <c r="AS34" i="10"/>
  <c r="AS8" i="11"/>
  <c r="AS43" i="11"/>
  <c r="AS7" i="13"/>
  <c r="AS17" i="13"/>
  <c r="AO13" i="17" s="1"/>
  <c r="AS19" i="13"/>
  <c r="AS29" i="13"/>
  <c r="AO35" i="17" s="1"/>
  <c r="AS31" i="13"/>
  <c r="AS41" i="13"/>
  <c r="AO57" i="17" s="1"/>
  <c r="AS43" i="13"/>
  <c r="AS53" i="13"/>
  <c r="AO79" i="17"/>
  <c r="AS55" i="13"/>
  <c r="AS65" i="13"/>
  <c r="AO101" i="17" s="1"/>
  <c r="AS67" i="13"/>
  <c r="AS77" i="13"/>
  <c r="AO123" i="17" s="1"/>
  <c r="AS79" i="13"/>
  <c r="AS27" i="8"/>
  <c r="AS51" i="8"/>
  <c r="AS59" i="10"/>
  <c r="AS27" i="10"/>
  <c r="AS27" i="11"/>
  <c r="AS59" i="11"/>
  <c r="AS94" i="13"/>
  <c r="AS10" i="13"/>
  <c r="AS22" i="13"/>
  <c r="AS34" i="11"/>
  <c r="AS11" i="13"/>
  <c r="AO2" i="17" s="1"/>
  <c r="AS13" i="13"/>
  <c r="AS23" i="13"/>
  <c r="AO24" i="17"/>
  <c r="AS25" i="13"/>
  <c r="AS35" i="13"/>
  <c r="AO46" i="17" s="1"/>
  <c r="AS37" i="13"/>
  <c r="AS47" i="13"/>
  <c r="AO68" i="17" s="1"/>
  <c r="AS49" i="13"/>
  <c r="AS59" i="13"/>
  <c r="AO90" i="17" s="1"/>
  <c r="AS61" i="13"/>
  <c r="AS71" i="13"/>
  <c r="AO112" i="17"/>
  <c r="AS73" i="13"/>
  <c r="AS83" i="13"/>
  <c r="AO134" i="17" s="1"/>
  <c r="AS89" i="13"/>
  <c r="AO145" i="17" s="1"/>
  <c r="AS91" i="13"/>
  <c r="AS107" i="13"/>
  <c r="AO154" i="17" s="1"/>
  <c r="AS109" i="13"/>
  <c r="AS119" i="13"/>
  <c r="AO160" i="17" s="1"/>
  <c r="AS121" i="13"/>
  <c r="AS131" i="13"/>
  <c r="AO166" i="17" s="1"/>
  <c r="AS133" i="13"/>
  <c r="AS143" i="13"/>
  <c r="AO172" i="17" s="1"/>
  <c r="AS145" i="13"/>
  <c r="AS155" i="13"/>
  <c r="AO178" i="17"/>
  <c r="AS157" i="13"/>
  <c r="AS167" i="13"/>
  <c r="AO184" i="17" s="1"/>
  <c r="AS169" i="13"/>
  <c r="AS46" i="13"/>
  <c r="AS70" i="13"/>
  <c r="AS100" i="13"/>
  <c r="AS112" i="13"/>
  <c r="AS85" i="13"/>
  <c r="AS95" i="13"/>
  <c r="AO148" i="17" s="1"/>
  <c r="AS97" i="13"/>
  <c r="AS101" i="13"/>
  <c r="AO151" i="17"/>
  <c r="AS103" i="13"/>
  <c r="AS113" i="13"/>
  <c r="AO157" i="17" s="1"/>
  <c r="AS115" i="13"/>
  <c r="AS34" i="13"/>
  <c r="AS58" i="13"/>
  <c r="AS82" i="13"/>
  <c r="AS88" i="13"/>
  <c r="AS106" i="13"/>
  <c r="AS118" i="13"/>
  <c r="AS130" i="13"/>
  <c r="AS142" i="13"/>
  <c r="AS154" i="13"/>
  <c r="AS166" i="13"/>
  <c r="AS125" i="13"/>
  <c r="AO163" i="17" s="1"/>
  <c r="AS127" i="13"/>
  <c r="AS137" i="13"/>
  <c r="AO169" i="17" s="1"/>
  <c r="AS139" i="13"/>
  <c r="AS149" i="13"/>
  <c r="AO175" i="17" s="1"/>
  <c r="AS151" i="13"/>
  <c r="AS161" i="13"/>
  <c r="AO181" i="17" s="1"/>
  <c r="AS163" i="13"/>
  <c r="AS173" i="13"/>
  <c r="AO187" i="17" s="1"/>
  <c r="AS175" i="13"/>
  <c r="AS185" i="13"/>
  <c r="AO193" i="17" s="1"/>
  <c r="AS187" i="13"/>
  <c r="AS197" i="13"/>
  <c r="AO199" i="17"/>
  <c r="AS199" i="13"/>
  <c r="AS209" i="13"/>
  <c r="AO205" i="17" s="1"/>
  <c r="AS211" i="13"/>
  <c r="AS221" i="13"/>
  <c r="AO211" i="17" s="1"/>
  <c r="AS223" i="13"/>
  <c r="AS233" i="13"/>
  <c r="AO217" i="17" s="1"/>
  <c r="AS235" i="13"/>
  <c r="AS38" i="14"/>
  <c r="AS178" i="13"/>
  <c r="AS190" i="13"/>
  <c r="AS202" i="13"/>
  <c r="AS214" i="13"/>
  <c r="AS226" i="13"/>
  <c r="AS179" i="13"/>
  <c r="AO190" i="17" s="1"/>
  <c r="AS181" i="13"/>
  <c r="AS191" i="13"/>
  <c r="AO196" i="17" s="1"/>
  <c r="AS193" i="13"/>
  <c r="AS203" i="13"/>
  <c r="AO202" i="17" s="1"/>
  <c r="AS205" i="13"/>
  <c r="AS215" i="13"/>
  <c r="AO208" i="17" s="1"/>
  <c r="AS217" i="13"/>
  <c r="AS227" i="13"/>
  <c r="AO214" i="17"/>
  <c r="AS229" i="13"/>
  <c r="AS124" i="13"/>
  <c r="AS136" i="13"/>
  <c r="AS148" i="13"/>
  <c r="AS160" i="13"/>
  <c r="AS172" i="13"/>
  <c r="AS184" i="13"/>
  <c r="AS196" i="13"/>
  <c r="AS208" i="13"/>
  <c r="AS220" i="13"/>
  <c r="AS232" i="13"/>
  <c r="AS49" i="14"/>
  <c r="AS74" i="14"/>
  <c r="AS63" i="14"/>
  <c r="AS107" i="14"/>
  <c r="AS132" i="14"/>
  <c r="AS157" i="14"/>
  <c r="AS238" i="13"/>
  <c r="AS27" i="14"/>
  <c r="AS96" i="14"/>
  <c r="AS239" i="13"/>
  <c r="AO220" i="17" s="1"/>
  <c r="AS16" i="14"/>
  <c r="AS85" i="14"/>
  <c r="AR14" i="13"/>
  <c r="AN14" i="17" s="1"/>
  <c r="AR26" i="13"/>
  <c r="AN36" i="17"/>
  <c r="AR38" i="13"/>
  <c r="AN58" i="17" s="1"/>
  <c r="AR50" i="13"/>
  <c r="AN80" i="17"/>
  <c r="AR62" i="13"/>
  <c r="AN102" i="17" s="1"/>
  <c r="AR74" i="13"/>
  <c r="AN124" i="17"/>
  <c r="AR8" i="13"/>
  <c r="AN3" i="17" s="1"/>
  <c r="AR20" i="13"/>
  <c r="AN25" i="17"/>
  <c r="AR32" i="13"/>
  <c r="AN47" i="17" s="1"/>
  <c r="AR44" i="13"/>
  <c r="AN69" i="17"/>
  <c r="AR56" i="13"/>
  <c r="AN91" i="17" s="1"/>
  <c r="AR68" i="13"/>
  <c r="AN113" i="17"/>
  <c r="AR80" i="13"/>
  <c r="AN135" i="17" s="1"/>
  <c r="AR86" i="13"/>
  <c r="AN146" i="17"/>
  <c r="AR104" i="13"/>
  <c r="AN155" i="17" s="1"/>
  <c r="AR116" i="13"/>
  <c r="AN161" i="17"/>
  <c r="AR128" i="13"/>
  <c r="AN167" i="17" s="1"/>
  <c r="AR140" i="13"/>
  <c r="AN173" i="17"/>
  <c r="AR152" i="13"/>
  <c r="AN179" i="17" s="1"/>
  <c r="AR164" i="13"/>
  <c r="AN185" i="17"/>
  <c r="AR176" i="13"/>
  <c r="AN191" i="17" s="1"/>
  <c r="AR98" i="13"/>
  <c r="AN152" i="17" s="1"/>
  <c r="AR110" i="13"/>
  <c r="AN158" i="17" s="1"/>
  <c r="AR92" i="13"/>
  <c r="AN149" i="17"/>
  <c r="AR122" i="13"/>
  <c r="AN164" i="17" s="1"/>
  <c r="AR134" i="13"/>
  <c r="AN170" i="17"/>
  <c r="AR146" i="13"/>
  <c r="AN176" i="17" s="1"/>
  <c r="AR158" i="13"/>
  <c r="AN182" i="17"/>
  <c r="AR170" i="13"/>
  <c r="AN188" i="17" s="1"/>
  <c r="AR182" i="13"/>
  <c r="AN194" i="17"/>
  <c r="AR194" i="13"/>
  <c r="AN200" i="17" s="1"/>
  <c r="AR206" i="13"/>
  <c r="AN206" i="17"/>
  <c r="AR218" i="13"/>
  <c r="AN212" i="17" s="1"/>
  <c r="AR230" i="13"/>
  <c r="AN218" i="17"/>
  <c r="AR188" i="13"/>
  <c r="AN197" i="17" s="1"/>
  <c r="AR200" i="13"/>
  <c r="AN203" i="17" s="1"/>
  <c r="AR212" i="13"/>
  <c r="AN209" i="17" s="1"/>
  <c r="AR224" i="13"/>
  <c r="AN215" i="17"/>
  <c r="AR236" i="13"/>
  <c r="AN221" i="17" s="1"/>
  <c r="AQ8" i="13"/>
  <c r="AM3" i="17" s="1"/>
  <c r="AQ20" i="13"/>
  <c r="AM25" i="17" s="1"/>
  <c r="AQ32" i="13"/>
  <c r="AM47" i="17" s="1"/>
  <c r="AQ44" i="13"/>
  <c r="AM69" i="17" s="1"/>
  <c r="AQ56" i="13"/>
  <c r="AM91" i="17"/>
  <c r="AQ68" i="13"/>
  <c r="AM113" i="17" s="1"/>
  <c r="AQ80" i="13"/>
  <c r="AM135" i="17"/>
  <c r="AQ14" i="13"/>
  <c r="AM14" i="17" s="1"/>
  <c r="AQ26" i="13"/>
  <c r="AM36" i="17"/>
  <c r="AQ38" i="13"/>
  <c r="AM58" i="17" s="1"/>
  <c r="AQ50" i="13"/>
  <c r="AM80" i="17" s="1"/>
  <c r="AQ62" i="13"/>
  <c r="AM102" i="17" s="1"/>
  <c r="AQ74" i="13"/>
  <c r="AM124" i="17" s="1"/>
  <c r="AQ86" i="13"/>
  <c r="AM146" i="17" s="1"/>
  <c r="AQ92" i="13"/>
  <c r="AM149" i="17" s="1"/>
  <c r="AQ104" i="13"/>
  <c r="AM155" i="17" s="1"/>
  <c r="AQ116" i="13"/>
  <c r="AM161" i="17"/>
  <c r="AQ98" i="13"/>
  <c r="AM152" i="17" s="1"/>
  <c r="AQ110" i="13"/>
  <c r="AM158" i="17"/>
  <c r="AQ122" i="13"/>
  <c r="AM164" i="17" s="1"/>
  <c r="AQ134" i="13"/>
  <c r="AM170" i="17" s="1"/>
  <c r="AQ146" i="13"/>
  <c r="AM176" i="17" s="1"/>
  <c r="AQ158" i="13"/>
  <c r="AM182" i="17"/>
  <c r="AQ170" i="13"/>
  <c r="AM188" i="17" s="1"/>
  <c r="AQ128" i="13"/>
  <c r="AM167" i="17"/>
  <c r="AQ140" i="13"/>
  <c r="AM173" i="17" s="1"/>
  <c r="AQ152" i="13"/>
  <c r="AM179" i="17"/>
  <c r="AQ164" i="13"/>
  <c r="AM185" i="17" s="1"/>
  <c r="AQ176" i="13"/>
  <c r="AM191" i="17"/>
  <c r="AQ182" i="13"/>
  <c r="AM194" i="17" s="1"/>
  <c r="AQ194" i="13"/>
  <c r="AM200" i="17"/>
  <c r="AQ206" i="13"/>
  <c r="AM206" i="17" s="1"/>
  <c r="AQ218" i="13"/>
  <c r="AM212" i="17"/>
  <c r="AQ230" i="13"/>
  <c r="AM218" i="17" s="1"/>
  <c r="AQ188" i="13"/>
  <c r="AM197" i="17" s="1"/>
  <c r="AQ200" i="13"/>
  <c r="AM203" i="17" s="1"/>
  <c r="AQ212" i="13"/>
  <c r="AM209" i="17" s="1"/>
  <c r="AQ224" i="13"/>
  <c r="AM215" i="17" s="1"/>
  <c r="AQ236" i="13"/>
  <c r="AM221" i="17" s="1"/>
  <c r="AP8" i="13"/>
  <c r="AL3" i="17" s="1"/>
  <c r="AP20" i="13"/>
  <c r="AL25" i="17" s="1"/>
  <c r="AP32" i="13"/>
  <c r="AL47" i="17" s="1"/>
  <c r="AP44" i="13"/>
  <c r="AL69" i="17" s="1"/>
  <c r="AP56" i="13"/>
  <c r="AL91" i="17" s="1"/>
  <c r="AP68" i="13"/>
  <c r="AL113" i="17" s="1"/>
  <c r="AP80" i="13"/>
  <c r="AL135" i="17" s="1"/>
  <c r="AP14" i="13"/>
  <c r="AL14" i="17" s="1"/>
  <c r="AP92" i="13"/>
  <c r="AL149" i="17" s="1"/>
  <c r="AP38" i="13"/>
  <c r="AL58" i="17" s="1"/>
  <c r="AP62" i="13"/>
  <c r="AL102" i="17" s="1"/>
  <c r="AP86" i="13"/>
  <c r="AL146" i="17" s="1"/>
  <c r="AP98" i="13"/>
  <c r="AL152" i="17" s="1"/>
  <c r="AP110" i="13"/>
  <c r="AL158" i="17" s="1"/>
  <c r="AP122" i="13"/>
  <c r="AL164" i="17" s="1"/>
  <c r="AP134" i="13"/>
  <c r="AL170" i="17" s="1"/>
  <c r="AP146" i="13"/>
  <c r="AL176" i="17" s="1"/>
  <c r="AP158" i="13"/>
  <c r="AL182" i="17" s="1"/>
  <c r="AP170" i="13"/>
  <c r="AL188" i="17" s="1"/>
  <c r="AP26" i="13"/>
  <c r="AL36" i="17" s="1"/>
  <c r="AP50" i="13"/>
  <c r="AL80" i="17" s="1"/>
  <c r="AP74" i="13"/>
  <c r="AL124" i="17" s="1"/>
  <c r="AP104" i="13"/>
  <c r="AL155" i="17" s="1"/>
  <c r="AP116" i="13"/>
  <c r="AL161" i="17" s="1"/>
  <c r="AP188" i="13"/>
  <c r="AL197" i="17" s="1"/>
  <c r="AP200" i="13"/>
  <c r="AL203" i="17" s="1"/>
  <c r="AP212" i="13"/>
  <c r="AL209" i="17" s="1"/>
  <c r="AP224" i="13"/>
  <c r="AL215" i="17" s="1"/>
  <c r="AP236" i="13"/>
  <c r="AL221" i="17" s="1"/>
  <c r="AP128" i="13"/>
  <c r="AL167" i="17" s="1"/>
  <c r="AP140" i="13"/>
  <c r="AL173" i="17" s="1"/>
  <c r="AP152" i="13"/>
  <c r="AL179" i="17" s="1"/>
  <c r="AP164" i="13"/>
  <c r="AL185" i="17" s="1"/>
  <c r="AP176" i="13"/>
  <c r="AL191" i="17" s="1"/>
  <c r="AP182" i="13"/>
  <c r="AL194" i="17" s="1"/>
  <c r="AP194" i="13"/>
  <c r="AL200" i="17" s="1"/>
  <c r="AP206" i="13"/>
  <c r="AL206" i="17" s="1"/>
  <c r="AP218" i="13"/>
  <c r="AL212" i="17" s="1"/>
  <c r="AP230" i="13"/>
  <c r="AL218" i="17" s="1"/>
  <c r="AK11" i="3"/>
  <c r="AK24" i="3"/>
  <c r="AK38" i="3"/>
  <c r="AK48" i="3"/>
  <c r="AK60" i="3"/>
  <c r="AK77" i="3"/>
  <c r="AK70" i="3"/>
  <c r="AK18" i="4"/>
  <c r="AK8" i="4"/>
  <c r="AK27" i="4"/>
  <c r="AK34" i="4"/>
  <c r="AK51" i="4"/>
  <c r="AK43" i="4"/>
  <c r="AK8" i="5"/>
  <c r="AK34" i="5"/>
  <c r="AK59" i="4"/>
  <c r="AK18" i="5"/>
  <c r="AK59" i="5"/>
  <c r="AK27" i="6"/>
  <c r="AK27" i="5"/>
  <c r="AK51" i="5"/>
  <c r="AK43" i="5"/>
  <c r="AK8" i="6"/>
  <c r="AK34" i="6"/>
  <c r="AK59" i="6"/>
  <c r="AK18" i="6"/>
  <c r="AK51" i="6"/>
  <c r="AK43" i="6"/>
  <c r="AK8" i="7"/>
  <c r="AK27" i="7"/>
  <c r="AK59" i="7"/>
  <c r="AK18" i="7"/>
  <c r="AK51" i="7"/>
  <c r="AK34" i="7"/>
  <c r="AK8" i="8"/>
  <c r="AK43" i="8"/>
  <c r="AK8" i="9"/>
  <c r="AK34" i="8"/>
  <c r="AK34" i="9"/>
  <c r="AK18" i="8"/>
  <c r="AK43" i="7"/>
  <c r="AK27" i="8"/>
  <c r="AK18" i="9"/>
  <c r="AK51" i="9"/>
  <c r="AK18" i="10"/>
  <c r="AK59" i="8"/>
  <c r="AK43" i="9"/>
  <c r="AK8" i="10"/>
  <c r="AK43" i="10"/>
  <c r="AK27" i="9"/>
  <c r="AK51" i="8"/>
  <c r="AK51" i="10"/>
  <c r="AK18" i="11"/>
  <c r="AK51" i="11"/>
  <c r="AK16" i="13"/>
  <c r="AK28" i="13"/>
  <c r="AK40" i="13"/>
  <c r="AK52" i="13"/>
  <c r="AK64" i="13"/>
  <c r="AK76" i="13"/>
  <c r="AK59" i="9"/>
  <c r="AK34" i="10"/>
  <c r="AK8" i="11"/>
  <c r="AK43" i="11"/>
  <c r="AK7" i="13"/>
  <c r="AK17" i="13"/>
  <c r="AH13" i="17" s="1"/>
  <c r="AK19" i="13"/>
  <c r="AK29" i="13"/>
  <c r="AH35" i="17" s="1"/>
  <c r="AK31" i="13"/>
  <c r="AK41" i="13"/>
  <c r="AH57" i="17" s="1"/>
  <c r="AK43" i="13"/>
  <c r="AK53" i="13"/>
  <c r="AH79" i="17" s="1"/>
  <c r="AK55" i="13"/>
  <c r="AK65" i="13"/>
  <c r="AH101" i="17" s="1"/>
  <c r="AK67" i="13"/>
  <c r="AK77" i="13"/>
  <c r="AH123" i="17" s="1"/>
  <c r="AK79" i="13"/>
  <c r="AK59" i="10"/>
  <c r="AK27" i="11"/>
  <c r="AK59" i="11"/>
  <c r="AK94" i="13"/>
  <c r="AK27" i="10"/>
  <c r="AK10" i="13"/>
  <c r="AK22" i="13"/>
  <c r="AK34" i="11"/>
  <c r="AK11" i="13"/>
  <c r="AH2" i="17" s="1"/>
  <c r="AK13" i="13"/>
  <c r="AK23" i="13"/>
  <c r="AH24" i="17"/>
  <c r="AK25" i="13"/>
  <c r="AK35" i="13"/>
  <c r="AH46" i="17" s="1"/>
  <c r="AK37" i="13"/>
  <c r="AK47" i="13"/>
  <c r="AH68" i="17" s="1"/>
  <c r="AK49" i="13"/>
  <c r="AK59" i="13"/>
  <c r="AH90" i="17" s="1"/>
  <c r="AK61" i="13"/>
  <c r="AK71" i="13"/>
  <c r="AH112" i="17"/>
  <c r="AK73" i="13"/>
  <c r="AK83" i="13"/>
  <c r="AH134" i="17" s="1"/>
  <c r="AK89" i="13"/>
  <c r="AH145" i="17" s="1"/>
  <c r="AK91" i="13"/>
  <c r="AK107" i="13"/>
  <c r="AH154" i="17" s="1"/>
  <c r="AK109" i="13"/>
  <c r="AK119" i="13"/>
  <c r="AH160" i="17" s="1"/>
  <c r="AK121" i="13"/>
  <c r="AK131" i="13"/>
  <c r="AH166" i="17" s="1"/>
  <c r="AK133" i="13"/>
  <c r="AK143" i="13"/>
  <c r="AH172" i="17" s="1"/>
  <c r="AK145" i="13"/>
  <c r="AK155" i="13"/>
  <c r="AH178" i="17" s="1"/>
  <c r="AK157" i="13"/>
  <c r="AK167" i="13"/>
  <c r="AH184" i="17" s="1"/>
  <c r="AK169" i="13"/>
  <c r="AK34" i="13"/>
  <c r="AK58" i="13"/>
  <c r="AK82" i="13"/>
  <c r="AK100" i="13"/>
  <c r="AK112" i="13"/>
  <c r="AK85" i="13"/>
  <c r="AK95" i="13"/>
  <c r="AH148" i="17" s="1"/>
  <c r="AK97" i="13"/>
  <c r="AK101" i="13"/>
  <c r="AH151" i="17" s="1"/>
  <c r="AK103" i="13"/>
  <c r="AK113" i="13"/>
  <c r="AH157" i="17" s="1"/>
  <c r="AK115" i="13"/>
  <c r="AK46" i="13"/>
  <c r="AK70" i="13"/>
  <c r="AK88" i="13"/>
  <c r="AK106" i="13"/>
  <c r="AK118" i="13"/>
  <c r="AK130" i="13"/>
  <c r="AK142" i="13"/>
  <c r="AK154" i="13"/>
  <c r="AK166" i="13"/>
  <c r="AK125" i="13"/>
  <c r="AH163" i="17" s="1"/>
  <c r="AK127" i="13"/>
  <c r="AK137" i="13"/>
  <c r="AH169" i="17" s="1"/>
  <c r="AK139" i="13"/>
  <c r="AK149" i="13"/>
  <c r="AH175" i="17" s="1"/>
  <c r="AK151" i="13"/>
  <c r="AK161" i="13"/>
  <c r="AH181" i="17" s="1"/>
  <c r="AK163" i="13"/>
  <c r="AK173" i="13"/>
  <c r="AH187" i="17" s="1"/>
  <c r="AK175" i="13"/>
  <c r="AK185" i="13"/>
  <c r="AH193" i="17" s="1"/>
  <c r="AK187" i="13"/>
  <c r="AK197" i="13"/>
  <c r="AH199" i="17" s="1"/>
  <c r="AK199" i="13"/>
  <c r="AK209" i="13"/>
  <c r="AH205" i="17" s="1"/>
  <c r="AK211" i="13"/>
  <c r="AK221" i="13"/>
  <c r="AH211" i="17"/>
  <c r="AK223" i="13"/>
  <c r="AK233" i="13"/>
  <c r="AH217" i="17" s="1"/>
  <c r="AK235" i="13"/>
  <c r="AK38" i="14"/>
  <c r="AK178" i="13"/>
  <c r="AK190" i="13"/>
  <c r="AK202" i="13"/>
  <c r="AK214" i="13"/>
  <c r="AK226" i="13"/>
  <c r="AK179" i="13"/>
  <c r="AH190" i="17" s="1"/>
  <c r="AK181" i="13"/>
  <c r="AK191" i="13"/>
  <c r="AH196" i="17" s="1"/>
  <c r="AK193" i="13"/>
  <c r="AK203" i="13"/>
  <c r="AH202" i="17" s="1"/>
  <c r="AK205" i="13"/>
  <c r="AK215" i="13"/>
  <c r="AH208" i="17" s="1"/>
  <c r="AK217" i="13"/>
  <c r="AK227" i="13"/>
  <c r="AH214" i="17" s="1"/>
  <c r="AK229" i="13"/>
  <c r="AK124" i="13"/>
  <c r="AK136" i="13"/>
  <c r="AK148" i="13"/>
  <c r="AK160" i="13"/>
  <c r="AK172" i="13"/>
  <c r="AK184" i="13"/>
  <c r="AK196" i="13"/>
  <c r="AK208" i="13"/>
  <c r="AK220" i="13"/>
  <c r="AK232" i="13"/>
  <c r="AK49" i="14"/>
  <c r="AK74" i="14"/>
  <c r="AK63" i="14"/>
  <c r="AK107" i="14"/>
  <c r="AK132" i="14"/>
  <c r="AK157" i="14"/>
  <c r="AK238" i="13"/>
  <c r="AK27" i="14"/>
  <c r="AK96" i="14"/>
  <c r="AK239" i="13"/>
  <c r="AH220" i="17" s="1"/>
  <c r="AK16" i="14"/>
  <c r="AK85" i="14"/>
  <c r="AJ11" i="3"/>
  <c r="AJ24" i="3"/>
  <c r="AJ38" i="3"/>
  <c r="AJ48" i="3"/>
  <c r="AJ70" i="3"/>
  <c r="AJ8" i="4"/>
  <c r="AJ60" i="3"/>
  <c r="AJ77" i="3"/>
  <c r="AJ27" i="4"/>
  <c r="AJ18" i="4"/>
  <c r="AJ43" i="4"/>
  <c r="AJ34" i="4"/>
  <c r="AJ51" i="4"/>
  <c r="AJ18" i="5"/>
  <c r="AJ8" i="5"/>
  <c r="AJ59" i="4"/>
  <c r="AJ27" i="5"/>
  <c r="AJ43" i="5"/>
  <c r="AJ8" i="6"/>
  <c r="AJ34" i="5"/>
  <c r="AJ59" i="5"/>
  <c r="AJ51" i="5"/>
  <c r="AJ18" i="6"/>
  <c r="AJ43" i="6"/>
  <c r="AJ27" i="6"/>
  <c r="AJ34" i="6"/>
  <c r="AJ51" i="6"/>
  <c r="AJ34" i="7"/>
  <c r="AJ8" i="7"/>
  <c r="AJ27" i="7"/>
  <c r="AJ59" i="7"/>
  <c r="AJ18" i="8"/>
  <c r="AJ51" i="8"/>
  <c r="AJ18" i="9"/>
  <c r="AJ51" i="7"/>
  <c r="AJ8" i="8"/>
  <c r="AJ43" i="8"/>
  <c r="AJ8" i="9"/>
  <c r="AJ43" i="7"/>
  <c r="AJ27" i="8"/>
  <c r="AJ27" i="9"/>
  <c r="AJ59" i="9"/>
  <c r="AJ27" i="10"/>
  <c r="AJ59" i="6"/>
  <c r="AJ34" i="8"/>
  <c r="AJ51" i="9"/>
  <c r="AJ18" i="10"/>
  <c r="AJ18" i="7"/>
  <c r="AJ34" i="9"/>
  <c r="AJ43" i="10"/>
  <c r="AJ59" i="10"/>
  <c r="AJ27" i="11"/>
  <c r="AJ59" i="11"/>
  <c r="AJ11" i="13"/>
  <c r="AG2" i="17" s="1"/>
  <c r="AJ13" i="13"/>
  <c r="AJ23" i="13"/>
  <c r="AG24" i="17" s="1"/>
  <c r="AJ25" i="13"/>
  <c r="AJ35" i="13"/>
  <c r="AG46" i="17" s="1"/>
  <c r="AJ37" i="13"/>
  <c r="AJ47" i="13"/>
  <c r="AG68" i="17" s="1"/>
  <c r="AJ49" i="13"/>
  <c r="AJ59" i="13"/>
  <c r="AG90" i="17" s="1"/>
  <c r="AJ61" i="13"/>
  <c r="AJ71" i="13"/>
  <c r="AG112" i="17" s="1"/>
  <c r="AJ73" i="13"/>
  <c r="AJ83" i="13"/>
  <c r="AG134" i="17" s="1"/>
  <c r="AJ51" i="10"/>
  <c r="AJ18" i="11"/>
  <c r="AJ51" i="11"/>
  <c r="AJ16" i="13"/>
  <c r="AJ28" i="13"/>
  <c r="AJ40" i="13"/>
  <c r="AJ52" i="13"/>
  <c r="AJ64" i="13"/>
  <c r="AJ76" i="13"/>
  <c r="AJ59" i="8"/>
  <c r="AJ43" i="9"/>
  <c r="AJ8" i="10"/>
  <c r="AJ8" i="11"/>
  <c r="AJ34" i="11"/>
  <c r="AJ89" i="13"/>
  <c r="AG145" i="17" s="1"/>
  <c r="AJ91" i="13"/>
  <c r="AJ43" i="11"/>
  <c r="AJ7" i="13"/>
  <c r="AJ19" i="13"/>
  <c r="AJ34" i="10"/>
  <c r="AJ10" i="13"/>
  <c r="AJ17" i="13"/>
  <c r="AG13" i="17" s="1"/>
  <c r="AJ22" i="13"/>
  <c r="AJ29" i="13"/>
  <c r="AG35" i="17" s="1"/>
  <c r="AJ34" i="13"/>
  <c r="AJ41" i="13"/>
  <c r="AG57" i="17" s="1"/>
  <c r="AJ46" i="13"/>
  <c r="AJ53" i="13"/>
  <c r="AG79" i="17" s="1"/>
  <c r="AJ58" i="13"/>
  <c r="AJ65" i="13"/>
  <c r="AG101" i="17" s="1"/>
  <c r="AJ70" i="13"/>
  <c r="AJ77" i="13"/>
  <c r="AG123" i="17" s="1"/>
  <c r="AJ82" i="13"/>
  <c r="AJ88" i="13"/>
  <c r="AJ43" i="13"/>
  <c r="AJ67" i="13"/>
  <c r="AJ106" i="13"/>
  <c r="AJ118" i="13"/>
  <c r="AJ130" i="13"/>
  <c r="AJ142" i="13"/>
  <c r="AJ154" i="13"/>
  <c r="AJ166" i="13"/>
  <c r="AJ107" i="13"/>
  <c r="AG154" i="17" s="1"/>
  <c r="AJ109" i="13"/>
  <c r="AJ31" i="13"/>
  <c r="AJ55" i="13"/>
  <c r="AJ79" i="13"/>
  <c r="AJ94" i="13"/>
  <c r="AJ100" i="13"/>
  <c r="AJ112" i="13"/>
  <c r="AJ85" i="13"/>
  <c r="AJ95" i="13"/>
  <c r="AG148" i="17" s="1"/>
  <c r="AJ97" i="13"/>
  <c r="AJ101" i="13"/>
  <c r="AG151" i="17" s="1"/>
  <c r="AJ103" i="13"/>
  <c r="AJ113" i="13"/>
  <c r="AG157" i="17" s="1"/>
  <c r="AJ115" i="13"/>
  <c r="AJ125" i="13"/>
  <c r="AG163" i="17" s="1"/>
  <c r="AJ127" i="13"/>
  <c r="AJ137" i="13"/>
  <c r="AG169" i="17" s="1"/>
  <c r="AJ139" i="13"/>
  <c r="AJ149" i="13"/>
  <c r="AG175" i="17" s="1"/>
  <c r="AJ151" i="13"/>
  <c r="AJ161" i="13"/>
  <c r="AG181" i="17" s="1"/>
  <c r="AJ163" i="13"/>
  <c r="AJ173" i="13"/>
  <c r="AG187" i="17" s="1"/>
  <c r="AJ175" i="13"/>
  <c r="AJ119" i="13"/>
  <c r="AG160" i="17" s="1"/>
  <c r="AJ124" i="13"/>
  <c r="AJ131" i="13"/>
  <c r="AG166" i="17" s="1"/>
  <c r="AJ136" i="13"/>
  <c r="AJ143" i="13"/>
  <c r="AG172" i="17"/>
  <c r="AJ148" i="13"/>
  <c r="AJ155" i="13"/>
  <c r="AG178" i="17" s="1"/>
  <c r="AJ160" i="13"/>
  <c r="AJ167" i="13"/>
  <c r="AG184" i="17" s="1"/>
  <c r="AJ172" i="13"/>
  <c r="AJ184" i="13"/>
  <c r="AJ196" i="13"/>
  <c r="AJ208" i="13"/>
  <c r="AJ220" i="13"/>
  <c r="AJ232" i="13"/>
  <c r="AJ185" i="13"/>
  <c r="AG193" i="17" s="1"/>
  <c r="AJ187" i="13"/>
  <c r="AJ197" i="13"/>
  <c r="AG199" i="17" s="1"/>
  <c r="AJ199" i="13"/>
  <c r="AJ209" i="13"/>
  <c r="AG205" i="17"/>
  <c r="AJ211" i="13"/>
  <c r="AJ221" i="13"/>
  <c r="AG211" i="17" s="1"/>
  <c r="AJ223" i="13"/>
  <c r="AJ233" i="13"/>
  <c r="AG217" i="17" s="1"/>
  <c r="AJ178" i="13"/>
  <c r="AJ190" i="13"/>
  <c r="AJ202" i="13"/>
  <c r="AJ214" i="13"/>
  <c r="AJ226" i="13"/>
  <c r="AJ121" i="13"/>
  <c r="AJ133" i="13"/>
  <c r="AJ145" i="13"/>
  <c r="AJ157" i="13"/>
  <c r="AJ169" i="13"/>
  <c r="AJ179" i="13"/>
  <c r="AG190" i="17" s="1"/>
  <c r="AJ181" i="13"/>
  <c r="AJ191" i="13"/>
  <c r="AG196" i="17" s="1"/>
  <c r="AJ193" i="13"/>
  <c r="AJ203" i="13"/>
  <c r="AG202" i="17"/>
  <c r="AJ205" i="13"/>
  <c r="AJ215" i="13"/>
  <c r="AG208" i="17" s="1"/>
  <c r="AJ217" i="13"/>
  <c r="AJ227" i="13"/>
  <c r="AG214" i="17" s="1"/>
  <c r="AJ229" i="13"/>
  <c r="AJ239" i="13"/>
  <c r="AG220" i="17" s="1"/>
  <c r="AJ16" i="14"/>
  <c r="AJ85" i="14"/>
  <c r="AJ38" i="14"/>
  <c r="AJ49" i="14"/>
  <c r="AJ74" i="14"/>
  <c r="AJ118" i="14"/>
  <c r="AJ235" i="13"/>
  <c r="AJ63" i="14"/>
  <c r="AJ107" i="14"/>
  <c r="AJ238" i="13"/>
  <c r="AJ27" i="14"/>
  <c r="AJ96" i="14"/>
  <c r="AJ146" i="14"/>
  <c r="AI11" i="3"/>
  <c r="AI24" i="3"/>
  <c r="AI38" i="3"/>
  <c r="AI48" i="3"/>
  <c r="AI60" i="3"/>
  <c r="AI77" i="3"/>
  <c r="AI70" i="3"/>
  <c r="AI8" i="4"/>
  <c r="AI27" i="4"/>
  <c r="AI18" i="4"/>
  <c r="AI43" i="4"/>
  <c r="AI34" i="4"/>
  <c r="AI59" i="4"/>
  <c r="AI18" i="5"/>
  <c r="AI51" i="4"/>
  <c r="AI8" i="5"/>
  <c r="AI34" i="5"/>
  <c r="AI51" i="5"/>
  <c r="AI43" i="5"/>
  <c r="AI8" i="6"/>
  <c r="AI27" i="5"/>
  <c r="AI59" i="5"/>
  <c r="AI27" i="6"/>
  <c r="AI51" i="6"/>
  <c r="AI43" i="6"/>
  <c r="AI8" i="7"/>
  <c r="AI34" i="6"/>
  <c r="AI18" i="6"/>
  <c r="AI59" i="6"/>
  <c r="AI43" i="7"/>
  <c r="AI34" i="7"/>
  <c r="AI18" i="7"/>
  <c r="AI27" i="7"/>
  <c r="AI59" i="7"/>
  <c r="AI27" i="8"/>
  <c r="AI59" i="8"/>
  <c r="AI27" i="9"/>
  <c r="AI18" i="8"/>
  <c r="AI51" i="8"/>
  <c r="AI18" i="9"/>
  <c r="AI34" i="10"/>
  <c r="AI8" i="8"/>
  <c r="AI59" i="9"/>
  <c r="AI27" i="10"/>
  <c r="AI51" i="7"/>
  <c r="AI43" i="8"/>
  <c r="AI8" i="9"/>
  <c r="AI34" i="9"/>
  <c r="AI43" i="9"/>
  <c r="AI8" i="10"/>
  <c r="AI18" i="10"/>
  <c r="AI34" i="11"/>
  <c r="AI10" i="13"/>
  <c r="AI22" i="13"/>
  <c r="AI34" i="13"/>
  <c r="AI46" i="13"/>
  <c r="AI58" i="13"/>
  <c r="AI70" i="13"/>
  <c r="AI82" i="13"/>
  <c r="AI34" i="8"/>
  <c r="AI43" i="10"/>
  <c r="AI59" i="10"/>
  <c r="AI27" i="11"/>
  <c r="AI59" i="11"/>
  <c r="AI11" i="13"/>
  <c r="AF2" i="17" s="1"/>
  <c r="AI13" i="13"/>
  <c r="AI23" i="13"/>
  <c r="AF24" i="17" s="1"/>
  <c r="AI25" i="13"/>
  <c r="AI35" i="13"/>
  <c r="AF46" i="17" s="1"/>
  <c r="AI37" i="13"/>
  <c r="AI47" i="13"/>
  <c r="AF68" i="17" s="1"/>
  <c r="AI49" i="13"/>
  <c r="AI59" i="13"/>
  <c r="AF90" i="17" s="1"/>
  <c r="AI61" i="13"/>
  <c r="AI71" i="13"/>
  <c r="AF112" i="17" s="1"/>
  <c r="AI73" i="13"/>
  <c r="AI83" i="13"/>
  <c r="AF134" i="17" s="1"/>
  <c r="AI8" i="11"/>
  <c r="AI51" i="9"/>
  <c r="AI17" i="13"/>
  <c r="AF13" i="17" s="1"/>
  <c r="AI29" i="13"/>
  <c r="AF35" i="17" s="1"/>
  <c r="AI41" i="13"/>
  <c r="AF57" i="17" s="1"/>
  <c r="AI53" i="13"/>
  <c r="AF79" i="17" s="1"/>
  <c r="AI65" i="13"/>
  <c r="AF101" i="17" s="1"/>
  <c r="AI77" i="13"/>
  <c r="AF123" i="17" s="1"/>
  <c r="AI88" i="13"/>
  <c r="AI18" i="11"/>
  <c r="AI51" i="11"/>
  <c r="AI51" i="10"/>
  <c r="AI43" i="11"/>
  <c r="AI7" i="13"/>
  <c r="AI16" i="13"/>
  <c r="AI19" i="13"/>
  <c r="AI28" i="13"/>
  <c r="AI31" i="13"/>
  <c r="AI40" i="13"/>
  <c r="AI43" i="13"/>
  <c r="AI52" i="13"/>
  <c r="AI55" i="13"/>
  <c r="AI64" i="13"/>
  <c r="AI67" i="13"/>
  <c r="AI76" i="13"/>
  <c r="AI79" i="13"/>
  <c r="AI85" i="13"/>
  <c r="AI95" i="13"/>
  <c r="AF148" i="17" s="1"/>
  <c r="AI97" i="13"/>
  <c r="AI89" i="13"/>
  <c r="AF145" i="17" s="1"/>
  <c r="AI101" i="13"/>
  <c r="AF151" i="17" s="1"/>
  <c r="AI103" i="13"/>
  <c r="AI113" i="13"/>
  <c r="AF157" i="17" s="1"/>
  <c r="AI115" i="13"/>
  <c r="AI125" i="13"/>
  <c r="AF163" i="17" s="1"/>
  <c r="AI127" i="13"/>
  <c r="AI137" i="13"/>
  <c r="AF169" i="17" s="1"/>
  <c r="AI139" i="13"/>
  <c r="AI149" i="13"/>
  <c r="AF175" i="17"/>
  <c r="AI151" i="13"/>
  <c r="AI161" i="13"/>
  <c r="AF181" i="17" s="1"/>
  <c r="AI163" i="13"/>
  <c r="AI173" i="13"/>
  <c r="AF187" i="17" s="1"/>
  <c r="AI175" i="13"/>
  <c r="AI106" i="13"/>
  <c r="AI118" i="13"/>
  <c r="AI107" i="13"/>
  <c r="AF154" i="17" s="1"/>
  <c r="AI109" i="13"/>
  <c r="AI119" i="13"/>
  <c r="AF160" i="17" s="1"/>
  <c r="AI91" i="13"/>
  <c r="AI94" i="13"/>
  <c r="AI100" i="13"/>
  <c r="AI112" i="13"/>
  <c r="AI124" i="13"/>
  <c r="AI136" i="13"/>
  <c r="AI148" i="13"/>
  <c r="AI160" i="13"/>
  <c r="AI172" i="13"/>
  <c r="AI121" i="13"/>
  <c r="AI130" i="13"/>
  <c r="AI133" i="13"/>
  <c r="AI142" i="13"/>
  <c r="AI145" i="13"/>
  <c r="AI154" i="13"/>
  <c r="AI157" i="13"/>
  <c r="AI166" i="13"/>
  <c r="AI169" i="13"/>
  <c r="AI179" i="13"/>
  <c r="AF190" i="17" s="1"/>
  <c r="AI181" i="13"/>
  <c r="AI191" i="13"/>
  <c r="AF196" i="17" s="1"/>
  <c r="AI193" i="13"/>
  <c r="AI203" i="13"/>
  <c r="AF202" i="17" s="1"/>
  <c r="AI205" i="13"/>
  <c r="AI215" i="13"/>
  <c r="AF208" i="17" s="1"/>
  <c r="AI217" i="13"/>
  <c r="AI227" i="13"/>
  <c r="AF214" i="17"/>
  <c r="AI229" i="13"/>
  <c r="AI239" i="13"/>
  <c r="AF220" i="17" s="1"/>
  <c r="AI16" i="14"/>
  <c r="AI131" i="13"/>
  <c r="AF166" i="17" s="1"/>
  <c r="AI143" i="13"/>
  <c r="AF172" i="17" s="1"/>
  <c r="AI155" i="13"/>
  <c r="AF178" i="17" s="1"/>
  <c r="AI167" i="13"/>
  <c r="AF184" i="17" s="1"/>
  <c r="AI184" i="13"/>
  <c r="AI196" i="13"/>
  <c r="AI208" i="13"/>
  <c r="AI220" i="13"/>
  <c r="AI232" i="13"/>
  <c r="AI185" i="13"/>
  <c r="AF193" i="17" s="1"/>
  <c r="AI187" i="13"/>
  <c r="AI197" i="13"/>
  <c r="AF199" i="17"/>
  <c r="AI199" i="13"/>
  <c r="AI209" i="13"/>
  <c r="AF205" i="17" s="1"/>
  <c r="AI211" i="13"/>
  <c r="AI221" i="13"/>
  <c r="AF211" i="17" s="1"/>
  <c r="AI223" i="13"/>
  <c r="AI233" i="13"/>
  <c r="AF217" i="17" s="1"/>
  <c r="AI178" i="13"/>
  <c r="AI190" i="13"/>
  <c r="AI202" i="13"/>
  <c r="AI214" i="13"/>
  <c r="AI226" i="13"/>
  <c r="AI238" i="13"/>
  <c r="AI27" i="14"/>
  <c r="AI96" i="14"/>
  <c r="AI85" i="14"/>
  <c r="AI38" i="14"/>
  <c r="AI49" i="14"/>
  <c r="AI74" i="14"/>
  <c r="AI235" i="13"/>
  <c r="AI63" i="14"/>
  <c r="AI107" i="14"/>
  <c r="AI132" i="14"/>
  <c r="AI157" i="14"/>
  <c r="U11" i="3"/>
  <c r="U24" i="3"/>
  <c r="U38" i="3"/>
  <c r="U48" i="3"/>
  <c r="U60" i="3"/>
  <c r="U77" i="3"/>
  <c r="U70" i="3"/>
  <c r="U18" i="4"/>
  <c r="U8" i="4"/>
  <c r="U27" i="4"/>
  <c r="U34" i="4"/>
  <c r="U51" i="4"/>
  <c r="U43" i="4"/>
  <c r="U8" i="5"/>
  <c r="U59" i="4"/>
  <c r="U34" i="5"/>
  <c r="U18" i="5"/>
  <c r="U59" i="5"/>
  <c r="U27" i="6"/>
  <c r="U27" i="5"/>
  <c r="U51" i="5"/>
  <c r="U43" i="5"/>
  <c r="U8" i="6"/>
  <c r="U34" i="6"/>
  <c r="U59" i="6"/>
  <c r="U18" i="6"/>
  <c r="U51" i="6"/>
  <c r="U43" i="6"/>
  <c r="U8" i="7"/>
  <c r="U27" i="7"/>
  <c r="U59" i="7"/>
  <c r="U18" i="7"/>
  <c r="U51" i="7"/>
  <c r="U34" i="7"/>
  <c r="U8" i="8"/>
  <c r="U43" i="8"/>
  <c r="U8" i="9"/>
  <c r="U34" i="8"/>
  <c r="U34" i="9"/>
  <c r="U18" i="8"/>
  <c r="U27" i="8"/>
  <c r="U18" i="9"/>
  <c r="U51" i="9"/>
  <c r="U18" i="10"/>
  <c r="U59" i="8"/>
  <c r="U43" i="9"/>
  <c r="U8" i="10"/>
  <c r="U43" i="10"/>
  <c r="U27" i="9"/>
  <c r="U51" i="10"/>
  <c r="U18" i="11"/>
  <c r="U51" i="11"/>
  <c r="U16" i="13"/>
  <c r="U28" i="13"/>
  <c r="U40" i="13"/>
  <c r="U52" i="13"/>
  <c r="U64" i="13"/>
  <c r="U76" i="13"/>
  <c r="U59" i="9"/>
  <c r="U34" i="10"/>
  <c r="U8" i="11"/>
  <c r="U43" i="11"/>
  <c r="U7" i="13"/>
  <c r="U17" i="13"/>
  <c r="S13" i="17" s="1"/>
  <c r="U19" i="13"/>
  <c r="U29" i="13"/>
  <c r="S35" i="17" s="1"/>
  <c r="U31" i="13"/>
  <c r="U41" i="13"/>
  <c r="S57" i="17" s="1"/>
  <c r="U43" i="13"/>
  <c r="U53" i="13"/>
  <c r="S79" i="17" s="1"/>
  <c r="U55" i="13"/>
  <c r="U65" i="13"/>
  <c r="S101" i="17" s="1"/>
  <c r="U67" i="13"/>
  <c r="U77" i="13"/>
  <c r="S123" i="17" s="1"/>
  <c r="U79" i="13"/>
  <c r="U59" i="10"/>
  <c r="U27" i="11"/>
  <c r="U59" i="11"/>
  <c r="U94" i="13"/>
  <c r="U51" i="8"/>
  <c r="U10" i="13"/>
  <c r="U22" i="13"/>
  <c r="U43" i="7"/>
  <c r="U27" i="10"/>
  <c r="U34" i="11"/>
  <c r="U11" i="13"/>
  <c r="S2" i="17" s="1"/>
  <c r="U13" i="13"/>
  <c r="U23" i="13"/>
  <c r="S24" i="17" s="1"/>
  <c r="U25" i="13"/>
  <c r="U35" i="13"/>
  <c r="S46" i="17" s="1"/>
  <c r="U37" i="13"/>
  <c r="U47" i="13"/>
  <c r="S68" i="17" s="1"/>
  <c r="U49" i="13"/>
  <c r="U59" i="13"/>
  <c r="S90" i="17" s="1"/>
  <c r="U61" i="13"/>
  <c r="U71" i="13"/>
  <c r="S112" i="17" s="1"/>
  <c r="U73" i="13"/>
  <c r="U83" i="13"/>
  <c r="S134" i="17" s="1"/>
  <c r="U89" i="13"/>
  <c r="S145" i="17" s="1"/>
  <c r="U91" i="13"/>
  <c r="U107" i="13"/>
  <c r="S154" i="17"/>
  <c r="U109" i="13"/>
  <c r="U119" i="13"/>
  <c r="S160" i="17" s="1"/>
  <c r="U121" i="13"/>
  <c r="U131" i="13"/>
  <c r="S166" i="17" s="1"/>
  <c r="U133" i="13"/>
  <c r="U143" i="13"/>
  <c r="S172" i="17" s="1"/>
  <c r="U145" i="13"/>
  <c r="U155" i="13"/>
  <c r="S178" i="17" s="1"/>
  <c r="U157" i="13"/>
  <c r="U167" i="13"/>
  <c r="S184" i="17" s="1"/>
  <c r="U169" i="13"/>
  <c r="U34" i="13"/>
  <c r="U58" i="13"/>
  <c r="U82" i="13"/>
  <c r="U100" i="13"/>
  <c r="U112" i="13"/>
  <c r="U85" i="13"/>
  <c r="U95" i="13"/>
  <c r="S148" i="17" s="1"/>
  <c r="U97" i="13"/>
  <c r="U101" i="13"/>
  <c r="S151" i="17" s="1"/>
  <c r="U103" i="13"/>
  <c r="U113" i="13"/>
  <c r="S157" i="17"/>
  <c r="U115" i="13"/>
  <c r="U46" i="13"/>
  <c r="U70" i="13"/>
  <c r="U88" i="13"/>
  <c r="U106" i="13"/>
  <c r="U118" i="13"/>
  <c r="U130" i="13"/>
  <c r="U142" i="13"/>
  <c r="U154" i="13"/>
  <c r="U166" i="13"/>
  <c r="U125" i="13"/>
  <c r="S163" i="17"/>
  <c r="U127" i="13"/>
  <c r="U137" i="13"/>
  <c r="S169" i="17" s="1"/>
  <c r="U139" i="13"/>
  <c r="U149" i="13"/>
  <c r="S175" i="17" s="1"/>
  <c r="U151" i="13"/>
  <c r="U161" i="13"/>
  <c r="S181" i="17" s="1"/>
  <c r="U163" i="13"/>
  <c r="U173" i="13"/>
  <c r="S187" i="17" s="1"/>
  <c r="U175" i="13"/>
  <c r="U185" i="13"/>
  <c r="S193" i="17" s="1"/>
  <c r="U187" i="13"/>
  <c r="U197" i="13"/>
  <c r="S199" i="17" s="1"/>
  <c r="U199" i="13"/>
  <c r="U209" i="13"/>
  <c r="S205" i="17" s="1"/>
  <c r="U211" i="13"/>
  <c r="U221" i="13"/>
  <c r="S211" i="17" s="1"/>
  <c r="U223" i="13"/>
  <c r="U233" i="13"/>
  <c r="S217" i="17" s="1"/>
  <c r="U235" i="13"/>
  <c r="U38" i="14"/>
  <c r="U178" i="13"/>
  <c r="U190" i="13"/>
  <c r="U202" i="13"/>
  <c r="U214" i="13"/>
  <c r="U226" i="13"/>
  <c r="U179" i="13"/>
  <c r="S190" i="17" s="1"/>
  <c r="U181" i="13"/>
  <c r="U191" i="13"/>
  <c r="S196" i="17" s="1"/>
  <c r="U193" i="13"/>
  <c r="U203" i="13"/>
  <c r="S202" i="17" s="1"/>
  <c r="U205" i="13"/>
  <c r="U215" i="13"/>
  <c r="S208" i="17" s="1"/>
  <c r="U217" i="13"/>
  <c r="U227" i="13"/>
  <c r="S214" i="17" s="1"/>
  <c r="U229" i="13"/>
  <c r="U124" i="13"/>
  <c r="U136" i="13"/>
  <c r="U148" i="13"/>
  <c r="U160" i="13"/>
  <c r="U172" i="13"/>
  <c r="U184" i="13"/>
  <c r="U196" i="13"/>
  <c r="U208" i="13"/>
  <c r="U220" i="13"/>
  <c r="U232" i="13"/>
  <c r="U49" i="14"/>
  <c r="U74" i="14"/>
  <c r="U63" i="14"/>
  <c r="U107" i="14"/>
  <c r="U132" i="14"/>
  <c r="U157" i="14"/>
  <c r="U238" i="13"/>
  <c r="U27" i="14"/>
  <c r="U96" i="14"/>
  <c r="U239" i="13"/>
  <c r="S220" i="17" s="1"/>
  <c r="U16" i="14"/>
  <c r="U85" i="14"/>
  <c r="T11" i="3"/>
  <c r="T24" i="3"/>
  <c r="T38" i="3"/>
  <c r="T48" i="3"/>
  <c r="T70" i="3"/>
  <c r="T8" i="4"/>
  <c r="T60" i="3"/>
  <c r="T77" i="3"/>
  <c r="T27" i="4"/>
  <c r="T18" i="4"/>
  <c r="T43" i="4"/>
  <c r="T34" i="4"/>
  <c r="T59" i="4"/>
  <c r="T51" i="4"/>
  <c r="T18" i="5"/>
  <c r="T8" i="5"/>
  <c r="T27" i="5"/>
  <c r="T43" i="5"/>
  <c r="T8" i="6"/>
  <c r="T34" i="5"/>
  <c r="T59" i="5"/>
  <c r="T51" i="5"/>
  <c r="T18" i="6"/>
  <c r="T43" i="6"/>
  <c r="T27" i="6"/>
  <c r="T34" i="6"/>
  <c r="T51" i="6"/>
  <c r="T34" i="7"/>
  <c r="T8" i="7"/>
  <c r="T27" i="7"/>
  <c r="T59" i="7"/>
  <c r="T59" i="6"/>
  <c r="T18" i="8"/>
  <c r="T51" i="8"/>
  <c r="T18" i="9"/>
  <c r="T51" i="7"/>
  <c r="T8" i="8"/>
  <c r="T43" i="8"/>
  <c r="T8" i="9"/>
  <c r="T43" i="7"/>
  <c r="T27" i="8"/>
  <c r="T18" i="7"/>
  <c r="T27" i="9"/>
  <c r="T59" i="9"/>
  <c r="T27" i="10"/>
  <c r="T34" i="8"/>
  <c r="T51" i="9"/>
  <c r="T18" i="10"/>
  <c r="T43" i="10"/>
  <c r="T59" i="10"/>
  <c r="T27" i="11"/>
  <c r="T59" i="11"/>
  <c r="T11" i="13"/>
  <c r="R2" i="17" s="1"/>
  <c r="T13" i="13"/>
  <c r="T23" i="13"/>
  <c r="R24" i="17" s="1"/>
  <c r="T25" i="13"/>
  <c r="T35" i="13"/>
  <c r="R46" i="17" s="1"/>
  <c r="T37" i="13"/>
  <c r="T47" i="13"/>
  <c r="R68" i="17" s="1"/>
  <c r="T49" i="13"/>
  <c r="T59" i="13"/>
  <c r="R90" i="17" s="1"/>
  <c r="T61" i="13"/>
  <c r="T71" i="13"/>
  <c r="R112" i="17" s="1"/>
  <c r="T73" i="13"/>
  <c r="T83" i="13"/>
  <c r="R134" i="17" s="1"/>
  <c r="T59" i="8"/>
  <c r="T51" i="10"/>
  <c r="T18" i="11"/>
  <c r="T51" i="11"/>
  <c r="T16" i="13"/>
  <c r="T28" i="13"/>
  <c r="T40" i="13"/>
  <c r="T52" i="13"/>
  <c r="T64" i="13"/>
  <c r="T76" i="13"/>
  <c r="T43" i="9"/>
  <c r="T8" i="10"/>
  <c r="T8" i="11"/>
  <c r="T34" i="11"/>
  <c r="T89" i="13"/>
  <c r="R145" i="17" s="1"/>
  <c r="T91" i="13"/>
  <c r="T34" i="10"/>
  <c r="T43" i="11"/>
  <c r="T7" i="13"/>
  <c r="T19" i="13"/>
  <c r="T34" i="9"/>
  <c r="T10" i="13"/>
  <c r="T17" i="13"/>
  <c r="R13" i="17" s="1"/>
  <c r="T22" i="13"/>
  <c r="T29" i="13"/>
  <c r="R35" i="17" s="1"/>
  <c r="T34" i="13"/>
  <c r="T41" i="13"/>
  <c r="R57" i="17" s="1"/>
  <c r="T46" i="13"/>
  <c r="T53" i="13"/>
  <c r="R79" i="17" s="1"/>
  <c r="T58" i="13"/>
  <c r="T65" i="13"/>
  <c r="R101" i="17" s="1"/>
  <c r="T70" i="13"/>
  <c r="T77" i="13"/>
  <c r="R123" i="17" s="1"/>
  <c r="T82" i="13"/>
  <c r="T88" i="13"/>
  <c r="T43" i="13"/>
  <c r="T67" i="13"/>
  <c r="T106" i="13"/>
  <c r="T118" i="13"/>
  <c r="T130" i="13"/>
  <c r="T142" i="13"/>
  <c r="T154" i="13"/>
  <c r="T166" i="13"/>
  <c r="T107" i="13"/>
  <c r="R154" i="17" s="1"/>
  <c r="T109" i="13"/>
  <c r="T31" i="13"/>
  <c r="T55" i="13"/>
  <c r="T79" i="13"/>
  <c r="T94" i="13"/>
  <c r="T100" i="13"/>
  <c r="T112" i="13"/>
  <c r="T85" i="13"/>
  <c r="T95" i="13"/>
  <c r="R148" i="17" s="1"/>
  <c r="T97" i="13"/>
  <c r="T101" i="13"/>
  <c r="R151" i="17" s="1"/>
  <c r="T103" i="13"/>
  <c r="T113" i="13"/>
  <c r="R157" i="17" s="1"/>
  <c r="T115" i="13"/>
  <c r="T125" i="13"/>
  <c r="R163" i="17" s="1"/>
  <c r="T127" i="13"/>
  <c r="T137" i="13"/>
  <c r="R169" i="17" s="1"/>
  <c r="T139" i="13"/>
  <c r="T149" i="13"/>
  <c r="R175" i="17" s="1"/>
  <c r="T151" i="13"/>
  <c r="T161" i="13"/>
  <c r="R181" i="17"/>
  <c r="T163" i="13"/>
  <c r="T173" i="13"/>
  <c r="R187" i="17" s="1"/>
  <c r="T175" i="13"/>
  <c r="T119" i="13"/>
  <c r="R160" i="17" s="1"/>
  <c r="T124" i="13"/>
  <c r="T131" i="13"/>
  <c r="R166" i="17" s="1"/>
  <c r="T136" i="13"/>
  <c r="T143" i="13"/>
  <c r="R172" i="17" s="1"/>
  <c r="T148" i="13"/>
  <c r="T155" i="13"/>
  <c r="R178" i="17" s="1"/>
  <c r="T160" i="13"/>
  <c r="T167" i="13"/>
  <c r="R184" i="17" s="1"/>
  <c r="T172" i="13"/>
  <c r="T184" i="13"/>
  <c r="T196" i="13"/>
  <c r="T208" i="13"/>
  <c r="T220" i="13"/>
  <c r="T232" i="13"/>
  <c r="T185" i="13"/>
  <c r="R193" i="17" s="1"/>
  <c r="T187" i="13"/>
  <c r="T197" i="13"/>
  <c r="R199" i="17" s="1"/>
  <c r="T199" i="13"/>
  <c r="T209" i="13"/>
  <c r="R205" i="17" s="1"/>
  <c r="T211" i="13"/>
  <c r="T221" i="13"/>
  <c r="R211" i="17" s="1"/>
  <c r="T223" i="13"/>
  <c r="T233" i="13"/>
  <c r="R217" i="17" s="1"/>
  <c r="T178" i="13"/>
  <c r="T190" i="13"/>
  <c r="T202" i="13"/>
  <c r="T214" i="13"/>
  <c r="T226" i="13"/>
  <c r="T121" i="13"/>
  <c r="T133" i="13"/>
  <c r="T145" i="13"/>
  <c r="T157" i="13"/>
  <c r="T169" i="13"/>
  <c r="T179" i="13"/>
  <c r="R190" i="17" s="1"/>
  <c r="T181" i="13"/>
  <c r="T191" i="13"/>
  <c r="R196" i="17" s="1"/>
  <c r="T193" i="13"/>
  <c r="T203" i="13"/>
  <c r="R202" i="17" s="1"/>
  <c r="T205" i="13"/>
  <c r="T215" i="13"/>
  <c r="R208" i="17" s="1"/>
  <c r="T217" i="13"/>
  <c r="T227" i="13"/>
  <c r="R214" i="17" s="1"/>
  <c r="T229" i="13"/>
  <c r="T239" i="13"/>
  <c r="R220" i="17" s="1"/>
  <c r="T16" i="14"/>
  <c r="T85" i="14"/>
  <c r="T38" i="14"/>
  <c r="T49" i="14"/>
  <c r="T74" i="14"/>
  <c r="T118" i="14"/>
  <c r="T235" i="13"/>
  <c r="T63" i="14"/>
  <c r="T107" i="14"/>
  <c r="T238" i="13"/>
  <c r="T27" i="14"/>
  <c r="T96" i="14"/>
  <c r="T146" i="14"/>
  <c r="O8" i="13"/>
  <c r="M3" i="17" s="1"/>
  <c r="AA8" i="13"/>
  <c r="O20" i="13"/>
  <c r="M25" i="17" s="1"/>
  <c r="AA20" i="13"/>
  <c r="O32" i="13"/>
  <c r="M47" i="17" s="1"/>
  <c r="AA32" i="13"/>
  <c r="O44" i="13"/>
  <c r="M69" i="17" s="1"/>
  <c r="AA44" i="13"/>
  <c r="O56" i="13"/>
  <c r="M91" i="17"/>
  <c r="AA56" i="13"/>
  <c r="O68" i="13"/>
  <c r="M113" i="17" s="1"/>
  <c r="AA68" i="13"/>
  <c r="O80" i="13"/>
  <c r="M135" i="17" s="1"/>
  <c r="AA80" i="13"/>
  <c r="AA14" i="13"/>
  <c r="AA26" i="13"/>
  <c r="AA38" i="13"/>
  <c r="AA50" i="13"/>
  <c r="AA62" i="13"/>
  <c r="AA74" i="13"/>
  <c r="O86" i="13"/>
  <c r="M146" i="17" s="1"/>
  <c r="AA86" i="13"/>
  <c r="O14" i="13"/>
  <c r="M14" i="17" s="1"/>
  <c r="AA92" i="13"/>
  <c r="O98" i="13"/>
  <c r="M152" i="17" s="1"/>
  <c r="O26" i="13"/>
  <c r="M36" i="17" s="1"/>
  <c r="O50" i="13"/>
  <c r="M80" i="17" s="1"/>
  <c r="O74" i="13"/>
  <c r="M124" i="17" s="1"/>
  <c r="O104" i="13"/>
  <c r="M155" i="17" s="1"/>
  <c r="AA104" i="13"/>
  <c r="O116" i="13"/>
  <c r="M161" i="17" s="1"/>
  <c r="AA116" i="13"/>
  <c r="O92" i="13"/>
  <c r="M149" i="17" s="1"/>
  <c r="O38" i="13"/>
  <c r="M58" i="17" s="1"/>
  <c r="O62" i="13"/>
  <c r="M102" i="17" s="1"/>
  <c r="AA98" i="13"/>
  <c r="O110" i="13"/>
  <c r="M158" i="17" s="1"/>
  <c r="AA110" i="13"/>
  <c r="O122" i="13"/>
  <c r="M164" i="17" s="1"/>
  <c r="AA122" i="13"/>
  <c r="O134" i="13"/>
  <c r="M170" i="17" s="1"/>
  <c r="AA134" i="13"/>
  <c r="O146" i="13"/>
  <c r="M176" i="17" s="1"/>
  <c r="AA146" i="13"/>
  <c r="O158" i="13"/>
  <c r="M182" i="17" s="1"/>
  <c r="AA158" i="13"/>
  <c r="O170" i="13"/>
  <c r="M188" i="17" s="1"/>
  <c r="AA170" i="13"/>
  <c r="AA128" i="13"/>
  <c r="AA140" i="13"/>
  <c r="AA152" i="13"/>
  <c r="AA164" i="13"/>
  <c r="AA176" i="13"/>
  <c r="O182" i="13"/>
  <c r="M194" i="17" s="1"/>
  <c r="AA182" i="13"/>
  <c r="O194" i="13"/>
  <c r="M200" i="17" s="1"/>
  <c r="AA194" i="13"/>
  <c r="O206" i="13"/>
  <c r="M206" i="17" s="1"/>
  <c r="AA206" i="13"/>
  <c r="O218" i="13"/>
  <c r="M212" i="17" s="1"/>
  <c r="AA218" i="13"/>
  <c r="O230" i="13"/>
  <c r="M218" i="17" s="1"/>
  <c r="AA230" i="13"/>
  <c r="O128" i="13"/>
  <c r="M167" i="17" s="1"/>
  <c r="O140" i="13"/>
  <c r="M173" i="17" s="1"/>
  <c r="O152" i="13"/>
  <c r="M179" i="17" s="1"/>
  <c r="O164" i="13"/>
  <c r="M185" i="17" s="1"/>
  <c r="O176" i="13"/>
  <c r="M191" i="17" s="1"/>
  <c r="O188" i="13"/>
  <c r="M197" i="17" s="1"/>
  <c r="AA188" i="13"/>
  <c r="O200" i="13"/>
  <c r="M203" i="17" s="1"/>
  <c r="AA200" i="13"/>
  <c r="O212" i="13"/>
  <c r="M209" i="17" s="1"/>
  <c r="AA212" i="13"/>
  <c r="O224" i="13"/>
  <c r="M215" i="17" s="1"/>
  <c r="AA224" i="13"/>
  <c r="O236" i="13"/>
  <c r="M221" i="17" s="1"/>
  <c r="AA236" i="13"/>
  <c r="M14" i="13"/>
  <c r="L14" i="17" s="1"/>
  <c r="M26" i="13"/>
  <c r="L36" i="17" s="1"/>
  <c r="M38" i="13"/>
  <c r="L58" i="17" s="1"/>
  <c r="M50" i="13"/>
  <c r="L80" i="17" s="1"/>
  <c r="M62" i="13"/>
  <c r="L102" i="17" s="1"/>
  <c r="M74" i="13"/>
  <c r="L124" i="17" s="1"/>
  <c r="M92" i="13"/>
  <c r="L149" i="17" s="1"/>
  <c r="M8" i="13"/>
  <c r="L3" i="17" s="1"/>
  <c r="M20" i="13"/>
  <c r="L25" i="17" s="1"/>
  <c r="M32" i="13"/>
  <c r="L47" i="17" s="1"/>
  <c r="M56" i="13"/>
  <c r="L91" i="17" s="1"/>
  <c r="M80" i="13"/>
  <c r="L135" i="17" s="1"/>
  <c r="M110" i="13"/>
  <c r="L158" i="17" s="1"/>
  <c r="M44" i="13"/>
  <c r="L69" i="17" s="1"/>
  <c r="M68" i="13"/>
  <c r="L113" i="17" s="1"/>
  <c r="M98" i="13"/>
  <c r="L152" i="17" s="1"/>
  <c r="M86" i="13"/>
  <c r="L146" i="17" s="1"/>
  <c r="M104" i="13"/>
  <c r="L155" i="17" s="1"/>
  <c r="M116" i="13"/>
  <c r="L161" i="17" s="1"/>
  <c r="M128" i="13"/>
  <c r="L167" i="17" s="1"/>
  <c r="M140" i="13"/>
  <c r="L173" i="17" s="1"/>
  <c r="M152" i="13"/>
  <c r="L179" i="17" s="1"/>
  <c r="M164" i="13"/>
  <c r="L185" i="17" s="1"/>
  <c r="M176" i="13"/>
  <c r="L191" i="17" s="1"/>
  <c r="M188" i="13"/>
  <c r="L197" i="17" s="1"/>
  <c r="M200" i="13"/>
  <c r="L203" i="17" s="1"/>
  <c r="M212" i="13"/>
  <c r="L209" i="17" s="1"/>
  <c r="M224" i="13"/>
  <c r="L215" i="17" s="1"/>
  <c r="M122" i="13"/>
  <c r="L164" i="17" s="1"/>
  <c r="M134" i="13"/>
  <c r="L170" i="17" s="1"/>
  <c r="M146" i="13"/>
  <c r="L176" i="17" s="1"/>
  <c r="M158" i="13"/>
  <c r="L182" i="17" s="1"/>
  <c r="M170" i="13"/>
  <c r="L188" i="17" s="1"/>
  <c r="M182" i="13"/>
  <c r="L194" i="17" s="1"/>
  <c r="M194" i="13"/>
  <c r="L200" i="17" s="1"/>
  <c r="M206" i="13"/>
  <c r="L206" i="17" s="1"/>
  <c r="M218" i="13"/>
  <c r="L212" i="17" s="1"/>
  <c r="M230" i="13"/>
  <c r="L218" i="17" s="1"/>
  <c r="M236" i="13"/>
  <c r="L221" i="17" s="1"/>
  <c r="L14" i="13"/>
  <c r="K14" i="17" s="1"/>
  <c r="L26" i="13"/>
  <c r="K36" i="17" s="1"/>
  <c r="L38" i="13"/>
  <c r="K58" i="17" s="1"/>
  <c r="L50" i="13"/>
  <c r="K80" i="17" s="1"/>
  <c r="L62" i="13"/>
  <c r="K102" i="17" s="1"/>
  <c r="L74" i="13"/>
  <c r="K124" i="17" s="1"/>
  <c r="L8" i="13"/>
  <c r="K3" i="17" s="1"/>
  <c r="L20" i="13"/>
  <c r="K25" i="17" s="1"/>
  <c r="L32" i="13"/>
  <c r="K47" i="17" s="1"/>
  <c r="L44" i="13"/>
  <c r="K69" i="17" s="1"/>
  <c r="L56" i="13"/>
  <c r="K91" i="17" s="1"/>
  <c r="L68" i="13"/>
  <c r="K113" i="17" s="1"/>
  <c r="L80" i="13"/>
  <c r="K135" i="17" s="1"/>
  <c r="L86" i="13"/>
  <c r="K146" i="17" s="1"/>
  <c r="L98" i="13"/>
  <c r="K152" i="17" s="1"/>
  <c r="L104" i="13"/>
  <c r="K155" i="17" s="1"/>
  <c r="L116" i="13"/>
  <c r="K161" i="17" s="1"/>
  <c r="L128" i="13"/>
  <c r="K167" i="17" s="1"/>
  <c r="L140" i="13"/>
  <c r="K173" i="17" s="1"/>
  <c r="L152" i="13"/>
  <c r="K179" i="17" s="1"/>
  <c r="L164" i="13"/>
  <c r="K185" i="17" s="1"/>
  <c r="L176" i="13"/>
  <c r="K191" i="17" s="1"/>
  <c r="L110" i="13"/>
  <c r="K158" i="17" s="1"/>
  <c r="L92" i="13"/>
  <c r="K149" i="17" s="1"/>
  <c r="L122" i="13"/>
  <c r="K164" i="17" s="1"/>
  <c r="L134" i="13"/>
  <c r="K170" i="17" s="1"/>
  <c r="L146" i="13"/>
  <c r="K176" i="17" s="1"/>
  <c r="L158" i="13"/>
  <c r="K182" i="17" s="1"/>
  <c r="L170" i="13"/>
  <c r="K188" i="17" s="1"/>
  <c r="L182" i="13"/>
  <c r="K194" i="17" s="1"/>
  <c r="L194" i="13"/>
  <c r="K200" i="17" s="1"/>
  <c r="L206" i="13"/>
  <c r="K206" i="17" s="1"/>
  <c r="L218" i="13"/>
  <c r="K212" i="17" s="1"/>
  <c r="L230" i="13"/>
  <c r="K218" i="17" s="1"/>
  <c r="L188" i="13"/>
  <c r="K197" i="17" s="1"/>
  <c r="L200" i="13"/>
  <c r="K203" i="17" s="1"/>
  <c r="L212" i="13"/>
  <c r="K209" i="17" s="1"/>
  <c r="L224" i="13"/>
  <c r="K215" i="17" s="1"/>
  <c r="L236" i="13"/>
  <c r="K221" i="17" s="1"/>
  <c r="H14" i="13"/>
  <c r="G14" i="17" s="1"/>
  <c r="H26" i="13"/>
  <c r="G36" i="17" s="1"/>
  <c r="H38" i="13"/>
  <c r="G58" i="17" s="1"/>
  <c r="H50" i="13"/>
  <c r="G80" i="17" s="1"/>
  <c r="H62" i="13"/>
  <c r="G102" i="17" s="1"/>
  <c r="H74" i="13"/>
  <c r="G124" i="17" s="1"/>
  <c r="H8" i="13"/>
  <c r="G3" i="17" s="1"/>
  <c r="H20" i="13"/>
  <c r="G25" i="17" s="1"/>
  <c r="H86" i="13"/>
  <c r="G146" i="17" s="1"/>
  <c r="H98" i="13"/>
  <c r="G152" i="17" s="1"/>
  <c r="H104" i="13"/>
  <c r="G155" i="17" s="1"/>
  <c r="H116" i="13"/>
  <c r="G161" i="17" s="1"/>
  <c r="H128" i="13"/>
  <c r="G167" i="17" s="1"/>
  <c r="H140" i="13"/>
  <c r="G173" i="17" s="1"/>
  <c r="H152" i="13"/>
  <c r="G179" i="17" s="1"/>
  <c r="H164" i="13"/>
  <c r="G185" i="17" s="1"/>
  <c r="H176" i="13"/>
  <c r="G191" i="17" s="1"/>
  <c r="H32" i="13"/>
  <c r="G47" i="17" s="1"/>
  <c r="H56" i="13"/>
  <c r="G91" i="17" s="1"/>
  <c r="H80" i="13"/>
  <c r="G135" i="17" s="1"/>
  <c r="H92" i="13"/>
  <c r="G149" i="17" s="1"/>
  <c r="H110" i="13"/>
  <c r="G158" i="17" s="1"/>
  <c r="H44" i="13"/>
  <c r="G69" i="17" s="1"/>
  <c r="H68" i="13"/>
  <c r="G113" i="17" s="1"/>
  <c r="H182" i="13"/>
  <c r="G194" i="17" s="1"/>
  <c r="H194" i="13"/>
  <c r="G200" i="17" s="1"/>
  <c r="H206" i="13"/>
  <c r="G206" i="17" s="1"/>
  <c r="H218" i="13"/>
  <c r="G212" i="17" s="1"/>
  <c r="H230" i="13"/>
  <c r="G218" i="17" s="1"/>
  <c r="H122" i="13"/>
  <c r="G164" i="17" s="1"/>
  <c r="H134" i="13"/>
  <c r="G170" i="17" s="1"/>
  <c r="H146" i="13"/>
  <c r="G176" i="17" s="1"/>
  <c r="H158" i="13"/>
  <c r="G182" i="17" s="1"/>
  <c r="H170" i="13"/>
  <c r="G188" i="17" s="1"/>
  <c r="H188" i="13"/>
  <c r="G197" i="17" s="1"/>
  <c r="H200" i="13"/>
  <c r="G203" i="17" s="1"/>
  <c r="H212" i="13"/>
  <c r="G209" i="17" s="1"/>
  <c r="H224" i="13"/>
  <c r="G215" i="17" s="1"/>
  <c r="H236" i="13"/>
  <c r="G221" i="17" s="1"/>
  <c r="G8" i="13"/>
  <c r="F3" i="17" s="1"/>
  <c r="G20" i="13"/>
  <c r="F25" i="17" s="1"/>
  <c r="G32" i="13"/>
  <c r="F47" i="17" s="1"/>
  <c r="G44" i="13"/>
  <c r="F69" i="17" s="1"/>
  <c r="G56" i="13"/>
  <c r="F91" i="17" s="1"/>
  <c r="G68" i="13"/>
  <c r="F113" i="17" s="1"/>
  <c r="G80" i="13"/>
  <c r="F135" i="17" s="1"/>
  <c r="G86" i="13"/>
  <c r="F146" i="17" s="1"/>
  <c r="G98" i="13"/>
  <c r="F152" i="17" s="1"/>
  <c r="G14" i="13"/>
  <c r="F14" i="17" s="1"/>
  <c r="G26" i="13"/>
  <c r="F36" i="17" s="1"/>
  <c r="G38" i="13"/>
  <c r="F58" i="17" s="1"/>
  <c r="G62" i="13"/>
  <c r="F102" i="17" s="1"/>
  <c r="G104" i="13"/>
  <c r="F155" i="17" s="1"/>
  <c r="G116" i="13"/>
  <c r="F161" i="17" s="1"/>
  <c r="G92" i="13"/>
  <c r="F149" i="17" s="1"/>
  <c r="G50" i="13"/>
  <c r="F80" i="17" s="1"/>
  <c r="G74" i="13"/>
  <c r="F124" i="17" s="1"/>
  <c r="G110" i="13"/>
  <c r="F158" i="17" s="1"/>
  <c r="G122" i="13"/>
  <c r="F164" i="17" s="1"/>
  <c r="G134" i="13"/>
  <c r="F170" i="17" s="1"/>
  <c r="G146" i="13"/>
  <c r="F176" i="17" s="1"/>
  <c r="G158" i="13"/>
  <c r="F182" i="17" s="1"/>
  <c r="G170" i="13"/>
  <c r="F188" i="17" s="1"/>
  <c r="G182" i="13"/>
  <c r="F194" i="17" s="1"/>
  <c r="G194" i="13"/>
  <c r="F200" i="17" s="1"/>
  <c r="G206" i="13"/>
  <c r="F206" i="17" s="1"/>
  <c r="G218" i="13"/>
  <c r="F212" i="17" s="1"/>
  <c r="G230" i="13"/>
  <c r="F218" i="17" s="1"/>
  <c r="G128" i="13"/>
  <c r="F167" i="17" s="1"/>
  <c r="G140" i="13"/>
  <c r="F173" i="17" s="1"/>
  <c r="G152" i="13"/>
  <c r="F179" i="17" s="1"/>
  <c r="G164" i="13"/>
  <c r="F185" i="17" s="1"/>
  <c r="G176" i="13"/>
  <c r="F191" i="17" s="1"/>
  <c r="G188" i="13"/>
  <c r="F197" i="17" s="1"/>
  <c r="G200" i="13"/>
  <c r="F203" i="17" s="1"/>
  <c r="G212" i="13"/>
  <c r="F209" i="17" s="1"/>
  <c r="G224" i="13"/>
  <c r="F215" i="17" s="1"/>
  <c r="G236" i="13"/>
  <c r="F221" i="17" s="1"/>
  <c r="F8" i="13"/>
  <c r="E3" i="17" s="1"/>
  <c r="F20" i="13"/>
  <c r="E25" i="17" s="1"/>
  <c r="F32" i="13"/>
  <c r="E47" i="17" s="1"/>
  <c r="F44" i="13"/>
  <c r="E69" i="17" s="1"/>
  <c r="F56" i="13"/>
  <c r="E91" i="17" s="1"/>
  <c r="F68" i="13"/>
  <c r="E113" i="17" s="1"/>
  <c r="F80" i="13"/>
  <c r="E135" i="17" s="1"/>
  <c r="F14" i="13"/>
  <c r="E14" i="17" s="1"/>
  <c r="F26" i="13"/>
  <c r="E36" i="17" s="1"/>
  <c r="F38" i="13"/>
  <c r="E58" i="17" s="1"/>
  <c r="F50" i="13"/>
  <c r="E80" i="17" s="1"/>
  <c r="F62" i="13"/>
  <c r="E102" i="17" s="1"/>
  <c r="F74" i="13"/>
  <c r="E124" i="17" s="1"/>
  <c r="F92" i="13"/>
  <c r="E149" i="17" s="1"/>
  <c r="F110" i="13"/>
  <c r="E158" i="17" s="1"/>
  <c r="F122" i="13"/>
  <c r="E164" i="17" s="1"/>
  <c r="F134" i="13"/>
  <c r="E170" i="17" s="1"/>
  <c r="F146" i="13"/>
  <c r="E176" i="17" s="1"/>
  <c r="F158" i="13"/>
  <c r="E182" i="17" s="1"/>
  <c r="F170" i="13"/>
  <c r="E188" i="17" s="1"/>
  <c r="F86" i="13"/>
  <c r="E146" i="17" s="1"/>
  <c r="F98" i="13"/>
  <c r="E152" i="17" s="1"/>
  <c r="F104" i="13"/>
  <c r="E155" i="17" s="1"/>
  <c r="F116" i="13"/>
  <c r="E161" i="17" s="1"/>
  <c r="F128" i="13"/>
  <c r="E167" i="17" s="1"/>
  <c r="F140" i="13"/>
  <c r="E173" i="17" s="1"/>
  <c r="F152" i="13"/>
  <c r="E179" i="17" s="1"/>
  <c r="F164" i="13"/>
  <c r="E185" i="17" s="1"/>
  <c r="F176" i="13"/>
  <c r="E191" i="17" s="1"/>
  <c r="F188" i="13"/>
  <c r="E197" i="17" s="1"/>
  <c r="F200" i="13"/>
  <c r="E203" i="17" s="1"/>
  <c r="F212" i="13"/>
  <c r="E209" i="17" s="1"/>
  <c r="F224" i="13"/>
  <c r="E215" i="17" s="1"/>
  <c r="F236" i="13"/>
  <c r="E221" i="17" s="1"/>
  <c r="F182" i="13"/>
  <c r="E194" i="17" s="1"/>
  <c r="F194" i="13"/>
  <c r="E200" i="17" s="1"/>
  <c r="F206" i="13"/>
  <c r="E206" i="17" s="1"/>
  <c r="F218" i="13"/>
  <c r="E212" i="17" s="1"/>
  <c r="F230" i="13"/>
  <c r="E218" i="17" s="1"/>
  <c r="B11" i="3"/>
  <c r="B24" i="3"/>
  <c r="B38" i="3"/>
  <c r="B60" i="3"/>
  <c r="B48" i="3"/>
  <c r="B77" i="3"/>
  <c r="B70" i="3"/>
  <c r="B8" i="4"/>
  <c r="B34" i="4"/>
  <c r="B27" i="4"/>
  <c r="B18" i="4"/>
  <c r="B43" i="4"/>
  <c r="B27" i="5"/>
  <c r="B59" i="4"/>
  <c r="B18" i="5"/>
  <c r="B51" i="4"/>
  <c r="B8" i="5"/>
  <c r="B59" i="5"/>
  <c r="B51" i="5"/>
  <c r="B18" i="6"/>
  <c r="B34" i="5"/>
  <c r="B43" i="5"/>
  <c r="B8" i="6"/>
  <c r="B51" i="6"/>
  <c r="B27" i="6"/>
  <c r="B43" i="6"/>
  <c r="B34" i="6"/>
  <c r="B18" i="7"/>
  <c r="B51" i="7"/>
  <c r="B43" i="7"/>
  <c r="B59" i="6"/>
  <c r="B27" i="7"/>
  <c r="B34" i="7"/>
  <c r="B34" i="8"/>
  <c r="B34" i="9"/>
  <c r="B59" i="7"/>
  <c r="B27" i="8"/>
  <c r="B59" i="8"/>
  <c r="B27" i="9"/>
  <c r="B8" i="7"/>
  <c r="B8" i="8"/>
  <c r="B43" i="8"/>
  <c r="B8" i="9"/>
  <c r="B43" i="9"/>
  <c r="B8" i="10"/>
  <c r="B43" i="10"/>
  <c r="B18" i="9"/>
  <c r="B34" i="10"/>
  <c r="B51" i="8"/>
  <c r="B18" i="8"/>
  <c r="B8" i="11"/>
  <c r="B43" i="11"/>
  <c r="B7" i="13"/>
  <c r="B17" i="13"/>
  <c r="A13" i="17" s="1"/>
  <c r="N17" i="13"/>
  <c r="B19" i="13"/>
  <c r="B29" i="13"/>
  <c r="A35" i="17" s="1"/>
  <c r="N29" i="13"/>
  <c r="B31" i="13"/>
  <c r="B41" i="13"/>
  <c r="A57" i="17" s="1"/>
  <c r="N41" i="13"/>
  <c r="B43" i="13"/>
  <c r="B53" i="13"/>
  <c r="A79" i="17" s="1"/>
  <c r="N53" i="13"/>
  <c r="B55" i="13"/>
  <c r="B65" i="13"/>
  <c r="A101" i="17" s="1"/>
  <c r="N65" i="13"/>
  <c r="B67" i="13"/>
  <c r="B77" i="13"/>
  <c r="A123" i="17" s="1"/>
  <c r="N77" i="13"/>
  <c r="B79" i="13"/>
  <c r="B18" i="10"/>
  <c r="B34" i="11"/>
  <c r="B10" i="13"/>
  <c r="B22" i="13"/>
  <c r="B34" i="13"/>
  <c r="B46" i="13"/>
  <c r="B58" i="13"/>
  <c r="B70" i="13"/>
  <c r="B82" i="13"/>
  <c r="B51" i="9"/>
  <c r="B27" i="10"/>
  <c r="B51" i="10"/>
  <c r="B18" i="11"/>
  <c r="B11" i="13"/>
  <c r="A2" i="17" s="1"/>
  <c r="B13" i="13"/>
  <c r="B16" i="13"/>
  <c r="B23" i="13"/>
  <c r="A24" i="17" s="1"/>
  <c r="B25" i="13"/>
  <c r="B28" i="13"/>
  <c r="B35" i="13"/>
  <c r="A46" i="17" s="1"/>
  <c r="B37" i="13"/>
  <c r="B40" i="13"/>
  <c r="B47" i="13"/>
  <c r="A68" i="17" s="1"/>
  <c r="B49" i="13"/>
  <c r="B52" i="13"/>
  <c r="B59" i="13"/>
  <c r="A90" i="17" s="1"/>
  <c r="B61" i="13"/>
  <c r="B64" i="13"/>
  <c r="B71" i="13"/>
  <c r="A112" i="17" s="1"/>
  <c r="B73" i="13"/>
  <c r="B76" i="13"/>
  <c r="B83" i="13"/>
  <c r="A134" i="17" s="1"/>
  <c r="B85" i="13"/>
  <c r="B95" i="13"/>
  <c r="A148" i="17" s="1"/>
  <c r="N95" i="13"/>
  <c r="B97" i="13"/>
  <c r="B59" i="10"/>
  <c r="B27" i="11"/>
  <c r="B59" i="11"/>
  <c r="B51" i="11"/>
  <c r="N11" i="13"/>
  <c r="N23" i="13"/>
  <c r="B59" i="9"/>
  <c r="B94" i="13"/>
  <c r="B88" i="13"/>
  <c r="B91" i="13"/>
  <c r="B100" i="13"/>
  <c r="B112" i="13"/>
  <c r="B124" i="13"/>
  <c r="B136" i="13"/>
  <c r="B148" i="13"/>
  <c r="B160" i="13"/>
  <c r="B172" i="13"/>
  <c r="N47" i="13"/>
  <c r="N71" i="13"/>
  <c r="B89" i="13"/>
  <c r="A145" i="17" s="1"/>
  <c r="B101" i="13"/>
  <c r="A151" i="17" s="1"/>
  <c r="N101" i="13"/>
  <c r="B103" i="13"/>
  <c r="B113" i="13"/>
  <c r="A157" i="17" s="1"/>
  <c r="N113" i="13"/>
  <c r="B115" i="13"/>
  <c r="B106" i="13"/>
  <c r="B118" i="13"/>
  <c r="N35" i="13"/>
  <c r="N59" i="13"/>
  <c r="N83" i="13"/>
  <c r="N89" i="13"/>
  <c r="B107" i="13"/>
  <c r="A154" i="17" s="1"/>
  <c r="N107" i="13"/>
  <c r="B109" i="13"/>
  <c r="B119" i="13"/>
  <c r="A160" i="17" s="1"/>
  <c r="N119" i="13"/>
  <c r="B121" i="13"/>
  <c r="B131" i="13"/>
  <c r="A166" i="17" s="1"/>
  <c r="N131" i="13"/>
  <c r="B133" i="13"/>
  <c r="B143" i="13"/>
  <c r="A172" i="17" s="1"/>
  <c r="N143" i="13"/>
  <c r="B145" i="13"/>
  <c r="B155" i="13"/>
  <c r="A178" i="17" s="1"/>
  <c r="N155" i="13"/>
  <c r="B157" i="13"/>
  <c r="B167" i="13"/>
  <c r="A184" i="17" s="1"/>
  <c r="N167" i="13"/>
  <c r="B169" i="13"/>
  <c r="B178" i="13"/>
  <c r="B190" i="13"/>
  <c r="B202" i="13"/>
  <c r="B214" i="13"/>
  <c r="B226" i="13"/>
  <c r="B238" i="13"/>
  <c r="B27" i="14"/>
  <c r="B125" i="13"/>
  <c r="A163" i="17" s="1"/>
  <c r="B127" i="13"/>
  <c r="B130" i="13"/>
  <c r="B137" i="13"/>
  <c r="A169" i="17" s="1"/>
  <c r="B139" i="13"/>
  <c r="B142" i="13"/>
  <c r="B149" i="13"/>
  <c r="A175" i="17" s="1"/>
  <c r="B151" i="13"/>
  <c r="B154" i="13"/>
  <c r="B161" i="13"/>
  <c r="A181" i="17" s="1"/>
  <c r="B163" i="13"/>
  <c r="B166" i="13"/>
  <c r="B173" i="13"/>
  <c r="A187" i="17" s="1"/>
  <c r="B175" i="13"/>
  <c r="B179" i="13"/>
  <c r="A190" i="17" s="1"/>
  <c r="N179" i="13"/>
  <c r="B181" i="13"/>
  <c r="B191" i="13"/>
  <c r="A196" i="17" s="1"/>
  <c r="N191" i="13"/>
  <c r="B193" i="13"/>
  <c r="B203" i="13"/>
  <c r="A202" i="17" s="1"/>
  <c r="N203" i="13"/>
  <c r="B205" i="13"/>
  <c r="B215" i="13"/>
  <c r="A208" i="17" s="1"/>
  <c r="N215" i="13"/>
  <c r="B217" i="13"/>
  <c r="B227" i="13"/>
  <c r="A214" i="17" s="1"/>
  <c r="N227" i="13"/>
  <c r="B229" i="13"/>
  <c r="B184" i="13"/>
  <c r="B196" i="13"/>
  <c r="B208" i="13"/>
  <c r="B220" i="13"/>
  <c r="B232" i="13"/>
  <c r="N125" i="13"/>
  <c r="N137" i="13"/>
  <c r="N149" i="13"/>
  <c r="N161" i="13"/>
  <c r="N173" i="13"/>
  <c r="B185" i="13"/>
  <c r="A193" i="17" s="1"/>
  <c r="N185" i="13"/>
  <c r="B187" i="13"/>
  <c r="B197" i="13"/>
  <c r="A199" i="17" s="1"/>
  <c r="N197" i="13"/>
  <c r="B199" i="13"/>
  <c r="B209" i="13"/>
  <c r="A205" i="17" s="1"/>
  <c r="N209" i="13"/>
  <c r="B211" i="13"/>
  <c r="B221" i="13"/>
  <c r="A211" i="17" s="1"/>
  <c r="N221" i="13"/>
  <c r="B223" i="13"/>
  <c r="B233" i="13"/>
  <c r="A217" i="17" s="1"/>
  <c r="N233" i="13"/>
  <c r="B235" i="13"/>
  <c r="B38" i="14"/>
  <c r="B239" i="13"/>
  <c r="A220" i="17" s="1"/>
  <c r="B16" i="14"/>
  <c r="B63" i="14"/>
  <c r="B107" i="14"/>
  <c r="B96" i="14"/>
  <c r="B146" i="14"/>
  <c r="N239" i="13"/>
  <c r="B85" i="14"/>
  <c r="B49" i="14"/>
  <c r="B74" i="14"/>
  <c r="B118" i="14"/>
  <c r="BS243" i="14"/>
  <c r="BK243" i="14"/>
  <c r="BC243" i="14"/>
  <c r="AY243" i="14"/>
  <c r="AU243" i="14"/>
  <c r="AI243" i="14"/>
  <c r="DL232" i="14"/>
  <c r="CV232" i="14"/>
  <c r="BX232" i="14"/>
  <c r="BL232" i="14"/>
  <c r="BD232" i="14"/>
  <c r="AJ232" i="14"/>
  <c r="T232" i="14"/>
  <c r="DM221" i="14"/>
  <c r="CW221" i="14"/>
  <c r="CG221" i="14"/>
  <c r="BM221" i="14"/>
  <c r="BI221" i="14"/>
  <c r="AS221" i="14"/>
  <c r="AO221" i="14"/>
  <c r="AK221" i="14"/>
  <c r="AG221" i="14"/>
  <c r="U221" i="14"/>
  <c r="Q221" i="14"/>
  <c r="BJ210" i="14"/>
  <c r="AT210" i="14"/>
  <c r="B210" i="14"/>
  <c r="BI196" i="14"/>
  <c r="AS196" i="14"/>
  <c r="AK196" i="14"/>
  <c r="U196" i="14"/>
  <c r="DO190" i="14"/>
  <c r="DG190" i="14"/>
  <c r="BW190" i="14"/>
  <c r="BS190" i="14"/>
  <c r="BO190" i="14"/>
  <c r="BK190" i="14"/>
  <c r="BC190" i="14"/>
  <c r="AY190" i="14"/>
  <c r="AU190" i="14"/>
  <c r="AM190" i="14"/>
  <c r="AI190" i="14"/>
  <c r="W190" i="14"/>
  <c r="DO179" i="14"/>
  <c r="DG179" i="14"/>
  <c r="BS179" i="14"/>
  <c r="BK179" i="14"/>
  <c r="BC179" i="14"/>
  <c r="AY179" i="14"/>
  <c r="AU179" i="14"/>
  <c r="AM179" i="14"/>
  <c r="AI179" i="14"/>
  <c r="W179" i="14"/>
  <c r="DL168" i="14"/>
  <c r="CV168" i="14"/>
  <c r="BX168" i="14"/>
  <c r="BL168" i="14"/>
  <c r="BD168" i="14"/>
  <c r="AV168" i="14"/>
  <c r="AJ168" i="14"/>
  <c r="AF168" i="14"/>
  <c r="T168" i="14"/>
  <c r="P168" i="14"/>
  <c r="AJ157" i="14"/>
  <c r="T157" i="14"/>
  <c r="DO146" i="14"/>
  <c r="DG146" i="14"/>
  <c r="BS146" i="14"/>
  <c r="BK146" i="14"/>
  <c r="BC146" i="14"/>
  <c r="AU146" i="14"/>
  <c r="AM146" i="14"/>
  <c r="W146" i="14"/>
  <c r="BD132" i="14"/>
  <c r="BS118" i="14"/>
  <c r="BK118" i="14"/>
  <c r="BC118" i="14"/>
  <c r="AU118" i="14"/>
  <c r="EK14" i="13"/>
  <c r="DZ14" i="17" s="1"/>
  <c r="EK26" i="13"/>
  <c r="DZ36" i="17" s="1"/>
  <c r="EK38" i="13"/>
  <c r="DZ58" i="17" s="1"/>
  <c r="EK50" i="13"/>
  <c r="DZ80" i="17" s="1"/>
  <c r="EK62" i="13"/>
  <c r="DZ102" i="17" s="1"/>
  <c r="EK74" i="13"/>
  <c r="DZ124" i="17" s="1"/>
  <c r="EK92" i="13"/>
  <c r="DZ149" i="17" s="1"/>
  <c r="EK8" i="13"/>
  <c r="DZ3" i="17" s="1"/>
  <c r="EK20" i="13"/>
  <c r="DZ25" i="17" s="1"/>
  <c r="EK32" i="13"/>
  <c r="DZ47" i="17" s="1"/>
  <c r="EK56" i="13"/>
  <c r="DZ91" i="17" s="1"/>
  <c r="EK80" i="13"/>
  <c r="DZ135" i="17" s="1"/>
  <c r="EK98" i="13"/>
  <c r="DZ152" i="17" s="1"/>
  <c r="EK110" i="13"/>
  <c r="DZ158" i="17" s="1"/>
  <c r="EK44" i="13"/>
  <c r="DZ69" i="17" s="1"/>
  <c r="EK68" i="13"/>
  <c r="DZ113" i="17" s="1"/>
  <c r="EK86" i="13"/>
  <c r="DZ146" i="17" s="1"/>
  <c r="EK104" i="13"/>
  <c r="DZ155" i="17" s="1"/>
  <c r="EK116" i="13"/>
  <c r="DZ161" i="17" s="1"/>
  <c r="EK128" i="13"/>
  <c r="DZ167" i="17" s="1"/>
  <c r="EK140" i="13"/>
  <c r="DZ173" i="17" s="1"/>
  <c r="EK152" i="13"/>
  <c r="DZ179" i="17" s="1"/>
  <c r="EK164" i="13"/>
  <c r="DZ185" i="17" s="1"/>
  <c r="EK176" i="13"/>
  <c r="DZ191" i="17" s="1"/>
  <c r="EK188" i="13"/>
  <c r="DZ197" i="17" s="1"/>
  <c r="EK200" i="13"/>
  <c r="DZ203" i="17" s="1"/>
  <c r="EK212" i="13"/>
  <c r="DZ209" i="17" s="1"/>
  <c r="EK224" i="13"/>
  <c r="DZ215" i="17" s="1"/>
  <c r="EK122" i="13"/>
  <c r="DZ164" i="17" s="1"/>
  <c r="EK134" i="13"/>
  <c r="DZ170" i="17" s="1"/>
  <c r="EK146" i="13"/>
  <c r="DZ176" i="17" s="1"/>
  <c r="EK158" i="13"/>
  <c r="DZ182" i="17" s="1"/>
  <c r="EK170" i="13"/>
  <c r="DZ188" i="17" s="1"/>
  <c r="EK182" i="13"/>
  <c r="DZ194" i="17" s="1"/>
  <c r="EK194" i="13"/>
  <c r="DZ200" i="17" s="1"/>
  <c r="EK206" i="13"/>
  <c r="DZ206" i="17" s="1"/>
  <c r="EK218" i="13"/>
  <c r="DZ212" i="17" s="1"/>
  <c r="EK230" i="13"/>
  <c r="DZ218" i="17" s="1"/>
  <c r="EK236" i="13"/>
  <c r="DZ221" i="17" s="1"/>
  <c r="EJ14" i="13"/>
  <c r="DY14" i="17" s="1"/>
  <c r="EJ26" i="13"/>
  <c r="DY36" i="17" s="1"/>
  <c r="EJ38" i="13"/>
  <c r="DY58" i="17" s="1"/>
  <c r="EJ50" i="13"/>
  <c r="DY80" i="17" s="1"/>
  <c r="EJ62" i="13"/>
  <c r="DY102" i="17" s="1"/>
  <c r="EJ74" i="13"/>
  <c r="DY124" i="17" s="1"/>
  <c r="EJ8" i="13"/>
  <c r="DY3" i="17" s="1"/>
  <c r="EJ20" i="13"/>
  <c r="DY25" i="17" s="1"/>
  <c r="EJ32" i="13"/>
  <c r="DY47" i="17" s="1"/>
  <c r="EJ44" i="13"/>
  <c r="DY69" i="17" s="1"/>
  <c r="EJ56" i="13"/>
  <c r="DY91" i="17" s="1"/>
  <c r="EJ68" i="13"/>
  <c r="DY113" i="17" s="1"/>
  <c r="EJ80" i="13"/>
  <c r="DY135" i="17" s="1"/>
  <c r="EJ86" i="13"/>
  <c r="DY146" i="17" s="1"/>
  <c r="EJ104" i="13"/>
  <c r="DY155" i="17" s="1"/>
  <c r="EJ116" i="13"/>
  <c r="DY161" i="17" s="1"/>
  <c r="EJ128" i="13"/>
  <c r="DY167" i="17" s="1"/>
  <c r="EJ140" i="13"/>
  <c r="DY173" i="17" s="1"/>
  <c r="EJ152" i="13"/>
  <c r="DY179" i="17" s="1"/>
  <c r="EJ164" i="13"/>
  <c r="DY185" i="17" s="1"/>
  <c r="EJ176" i="13"/>
  <c r="DY191" i="17" s="1"/>
  <c r="EJ98" i="13"/>
  <c r="DY152" i="17" s="1"/>
  <c r="EJ110" i="13"/>
  <c r="DY158" i="17" s="1"/>
  <c r="EJ92" i="13"/>
  <c r="DY149" i="17" s="1"/>
  <c r="EJ122" i="13"/>
  <c r="DY164" i="17" s="1"/>
  <c r="EJ134" i="13"/>
  <c r="DY170" i="17" s="1"/>
  <c r="EJ146" i="13"/>
  <c r="DY176" i="17" s="1"/>
  <c r="EJ158" i="13"/>
  <c r="DY182" i="17" s="1"/>
  <c r="EJ170" i="13"/>
  <c r="DY188" i="17" s="1"/>
  <c r="EJ182" i="13"/>
  <c r="DY194" i="17" s="1"/>
  <c r="EJ194" i="13"/>
  <c r="DY200" i="17" s="1"/>
  <c r="EJ206" i="13"/>
  <c r="DY206" i="17" s="1"/>
  <c r="EJ218" i="13"/>
  <c r="DY212" i="17" s="1"/>
  <c r="EJ230" i="13"/>
  <c r="DY218" i="17" s="1"/>
  <c r="EJ188" i="13"/>
  <c r="DY197" i="17" s="1"/>
  <c r="EJ200" i="13"/>
  <c r="DY203" i="17" s="1"/>
  <c r="EJ212" i="13"/>
  <c r="DY209" i="17" s="1"/>
  <c r="EJ224" i="13"/>
  <c r="DY215" i="17" s="1"/>
  <c r="EJ236" i="13"/>
  <c r="DY221" i="17" s="1"/>
  <c r="EI8" i="13"/>
  <c r="DX3" i="17" s="1"/>
  <c r="EI20" i="13"/>
  <c r="DX25" i="17" s="1"/>
  <c r="EI32" i="13"/>
  <c r="DX47" i="17" s="1"/>
  <c r="EI44" i="13"/>
  <c r="DX69" i="17" s="1"/>
  <c r="EI56" i="13"/>
  <c r="DX91" i="17" s="1"/>
  <c r="EI68" i="13"/>
  <c r="DX113" i="17" s="1"/>
  <c r="EI80" i="13"/>
  <c r="DX135" i="17" s="1"/>
  <c r="EI14" i="13"/>
  <c r="DX14" i="17" s="1"/>
  <c r="EI26" i="13"/>
  <c r="DX36" i="17" s="1"/>
  <c r="EI38" i="13"/>
  <c r="DX58" i="17" s="1"/>
  <c r="EI50" i="13"/>
  <c r="DX80" i="17" s="1"/>
  <c r="EI62" i="13"/>
  <c r="DX102" i="17" s="1"/>
  <c r="EI74" i="13"/>
  <c r="DX124" i="17" s="1"/>
  <c r="EI86" i="13"/>
  <c r="DX146" i="17" s="1"/>
  <c r="EI92" i="13"/>
  <c r="DX149" i="17" s="1"/>
  <c r="EI104" i="13"/>
  <c r="DX155" i="17" s="1"/>
  <c r="EI116" i="13"/>
  <c r="DX161" i="17" s="1"/>
  <c r="EI98" i="13"/>
  <c r="DX152" i="17" s="1"/>
  <c r="EI110" i="13"/>
  <c r="DX158" i="17" s="1"/>
  <c r="EI122" i="13"/>
  <c r="DX164" i="17" s="1"/>
  <c r="EI134" i="13"/>
  <c r="DX170" i="17" s="1"/>
  <c r="EI146" i="13"/>
  <c r="DX176" i="17" s="1"/>
  <c r="EI158" i="13"/>
  <c r="DX182" i="17" s="1"/>
  <c r="EI170" i="13"/>
  <c r="DX188" i="17" s="1"/>
  <c r="EI128" i="13"/>
  <c r="DX167" i="17" s="1"/>
  <c r="EI140" i="13"/>
  <c r="DX173" i="17" s="1"/>
  <c r="EI152" i="13"/>
  <c r="DX179" i="17" s="1"/>
  <c r="EI164" i="13"/>
  <c r="DX185" i="17" s="1"/>
  <c r="EI176" i="13"/>
  <c r="DX191" i="17" s="1"/>
  <c r="EI182" i="13"/>
  <c r="DX194" i="17" s="1"/>
  <c r="EI194" i="13"/>
  <c r="DX200" i="17" s="1"/>
  <c r="EI206" i="13"/>
  <c r="DX206" i="17" s="1"/>
  <c r="EI218" i="13"/>
  <c r="DX212" i="17" s="1"/>
  <c r="EI230" i="13"/>
  <c r="DX218" i="17" s="1"/>
  <c r="EI188" i="13"/>
  <c r="DX197" i="17" s="1"/>
  <c r="EI200" i="13"/>
  <c r="DX203" i="17" s="1"/>
  <c r="EI212" i="13"/>
  <c r="DX209" i="17" s="1"/>
  <c r="EI224" i="13"/>
  <c r="DX215" i="17" s="1"/>
  <c r="EI236" i="13"/>
  <c r="DX221" i="17" s="1"/>
  <c r="ED8" i="13"/>
  <c r="DS3" i="17" s="1"/>
  <c r="ED20" i="13"/>
  <c r="DS25" i="17" s="1"/>
  <c r="ED32" i="13"/>
  <c r="DS47" i="17" s="1"/>
  <c r="ED44" i="13"/>
  <c r="DS69" i="17" s="1"/>
  <c r="ED56" i="13"/>
  <c r="DS91" i="17" s="1"/>
  <c r="ED68" i="13"/>
  <c r="DS113" i="17" s="1"/>
  <c r="ED80" i="13"/>
  <c r="DS135" i="17" s="1"/>
  <c r="ED14" i="13"/>
  <c r="DS14" i="17" s="1"/>
  <c r="ED26" i="13"/>
  <c r="DS36" i="17" s="1"/>
  <c r="ED38" i="13"/>
  <c r="DS58" i="17" s="1"/>
  <c r="ED50" i="13"/>
  <c r="DS80" i="17" s="1"/>
  <c r="ED62" i="13"/>
  <c r="DS102" i="17" s="1"/>
  <c r="ED74" i="13"/>
  <c r="DS124" i="17" s="1"/>
  <c r="ED92" i="13"/>
  <c r="DS149" i="17" s="1"/>
  <c r="ED98" i="13"/>
  <c r="DS152" i="17" s="1"/>
  <c r="ED110" i="13"/>
  <c r="DS158" i="17" s="1"/>
  <c r="ED122" i="13"/>
  <c r="DS164" i="17" s="1"/>
  <c r="ED134" i="13"/>
  <c r="DS170" i="17" s="1"/>
  <c r="ED146" i="13"/>
  <c r="DS176" i="17" s="1"/>
  <c r="ED158" i="13"/>
  <c r="DS182" i="17" s="1"/>
  <c r="ED170" i="13"/>
  <c r="DS188" i="17" s="1"/>
  <c r="ED86" i="13"/>
  <c r="DS146" i="17" s="1"/>
  <c r="ED104" i="13"/>
  <c r="DS155" i="17" s="1"/>
  <c r="ED116" i="13"/>
  <c r="DS161" i="17" s="1"/>
  <c r="ED128" i="13"/>
  <c r="DS167" i="17" s="1"/>
  <c r="ED140" i="13"/>
  <c r="DS173" i="17" s="1"/>
  <c r="ED152" i="13"/>
  <c r="DS179" i="17" s="1"/>
  <c r="ED164" i="13"/>
  <c r="DS185" i="17" s="1"/>
  <c r="ED176" i="13"/>
  <c r="DS191" i="17" s="1"/>
  <c r="ED188" i="13"/>
  <c r="DS197" i="17" s="1"/>
  <c r="ED200" i="13"/>
  <c r="DS203" i="17" s="1"/>
  <c r="ED212" i="13"/>
  <c r="DS209" i="17" s="1"/>
  <c r="ED224" i="13"/>
  <c r="DS215" i="17" s="1"/>
  <c r="ED236" i="13"/>
  <c r="DS221" i="17" s="1"/>
  <c r="ED182" i="13"/>
  <c r="DS194" i="17" s="1"/>
  <c r="ED194" i="13"/>
  <c r="DS200" i="17" s="1"/>
  <c r="ED206" i="13"/>
  <c r="DS206" i="17" s="1"/>
  <c r="ED218" i="13"/>
  <c r="DS212" i="17" s="1"/>
  <c r="ED230" i="13"/>
  <c r="DS218" i="17" s="1"/>
  <c r="EC14" i="13"/>
  <c r="DR14" i="17" s="1"/>
  <c r="EC26" i="13"/>
  <c r="DR36" i="17" s="1"/>
  <c r="EC38" i="13"/>
  <c r="DR58" i="17" s="1"/>
  <c r="EC50" i="13"/>
  <c r="DR80" i="17" s="1"/>
  <c r="EC62" i="13"/>
  <c r="DR102" i="17" s="1"/>
  <c r="EC74" i="13"/>
  <c r="DR124" i="17" s="1"/>
  <c r="EC92" i="13"/>
  <c r="DR149" i="17" s="1"/>
  <c r="EC8" i="13"/>
  <c r="DR3" i="17" s="1"/>
  <c r="EC20" i="13"/>
  <c r="DR25" i="17" s="1"/>
  <c r="EC44" i="13"/>
  <c r="DR69" i="17" s="1"/>
  <c r="EC68" i="13"/>
  <c r="DR113" i="17" s="1"/>
  <c r="EC98" i="13"/>
  <c r="DR152" i="17" s="1"/>
  <c r="EC110" i="13"/>
  <c r="DR158" i="17" s="1"/>
  <c r="EC32" i="13"/>
  <c r="DR47" i="17" s="1"/>
  <c r="EC56" i="13"/>
  <c r="DR91" i="17" s="1"/>
  <c r="EC80" i="13"/>
  <c r="DR135" i="17" s="1"/>
  <c r="EC86" i="13"/>
  <c r="DR146" i="17" s="1"/>
  <c r="EC104" i="13"/>
  <c r="DR155" i="17" s="1"/>
  <c r="EC116" i="13"/>
  <c r="DR161" i="17" s="1"/>
  <c r="EC128" i="13"/>
  <c r="DR167" i="17" s="1"/>
  <c r="EC140" i="13"/>
  <c r="DR173" i="17" s="1"/>
  <c r="EC152" i="13"/>
  <c r="DR179" i="17" s="1"/>
  <c r="EC164" i="13"/>
  <c r="DR185" i="17" s="1"/>
  <c r="EC176" i="13"/>
  <c r="DR191" i="17" s="1"/>
  <c r="EC188" i="13"/>
  <c r="DR197" i="17" s="1"/>
  <c r="EC200" i="13"/>
  <c r="DR203" i="17" s="1"/>
  <c r="EC212" i="13"/>
  <c r="DR209" i="17" s="1"/>
  <c r="EC224" i="13"/>
  <c r="DR215" i="17" s="1"/>
  <c r="EC122" i="13"/>
  <c r="DR164" i="17" s="1"/>
  <c r="EC134" i="13"/>
  <c r="DR170" i="17" s="1"/>
  <c r="EC146" i="13"/>
  <c r="DR176" i="17" s="1"/>
  <c r="EC158" i="13"/>
  <c r="DR182" i="17" s="1"/>
  <c r="EC170" i="13"/>
  <c r="DR188" i="17" s="1"/>
  <c r="EC182" i="13"/>
  <c r="DR194" i="17" s="1"/>
  <c r="EC194" i="13"/>
  <c r="DR200" i="17" s="1"/>
  <c r="EC206" i="13"/>
  <c r="DR206" i="17" s="1"/>
  <c r="EC218" i="13"/>
  <c r="DR212" i="17" s="1"/>
  <c r="EC230" i="13"/>
  <c r="DR218" i="17" s="1"/>
  <c r="EC236" i="13"/>
  <c r="DR221" i="17" s="1"/>
  <c r="DZ8" i="13"/>
  <c r="DP3" i="17" s="1"/>
  <c r="DZ20" i="13"/>
  <c r="DP25" i="17" s="1"/>
  <c r="DZ32" i="13"/>
  <c r="DP47" i="17" s="1"/>
  <c r="DZ44" i="13"/>
  <c r="DP69" i="17" s="1"/>
  <c r="DZ56" i="13"/>
  <c r="DP91" i="17" s="1"/>
  <c r="DZ68" i="13"/>
  <c r="DP113" i="17" s="1"/>
  <c r="DZ80" i="13"/>
  <c r="DP135" i="17" s="1"/>
  <c r="DZ14" i="13"/>
  <c r="DP14" i="17" s="1"/>
  <c r="DZ92" i="13"/>
  <c r="DP149" i="17" s="1"/>
  <c r="DZ26" i="13"/>
  <c r="DP36" i="17" s="1"/>
  <c r="DZ50" i="13"/>
  <c r="DP80" i="17" s="1"/>
  <c r="DZ74" i="13"/>
  <c r="DP124" i="17" s="1"/>
  <c r="DZ86" i="13"/>
  <c r="DP146" i="17" s="1"/>
  <c r="DZ98" i="13"/>
  <c r="DP152" i="17" s="1"/>
  <c r="DZ110" i="13"/>
  <c r="DP158" i="17" s="1"/>
  <c r="DZ122" i="13"/>
  <c r="DP164" i="17" s="1"/>
  <c r="DZ134" i="13"/>
  <c r="DP170" i="17" s="1"/>
  <c r="DZ146" i="13"/>
  <c r="DP176" i="17" s="1"/>
  <c r="DZ158" i="13"/>
  <c r="DP182" i="17" s="1"/>
  <c r="DZ170" i="13"/>
  <c r="DP188" i="17" s="1"/>
  <c r="DZ38" i="13"/>
  <c r="DP58" i="17" s="1"/>
  <c r="DZ62" i="13"/>
  <c r="DP102" i="17" s="1"/>
  <c r="DZ104" i="13"/>
  <c r="DP155" i="17" s="1"/>
  <c r="DZ116" i="13"/>
  <c r="DP161" i="17" s="1"/>
  <c r="DZ188" i="13"/>
  <c r="DP197" i="17" s="1"/>
  <c r="DZ200" i="13"/>
  <c r="DP203" i="17" s="1"/>
  <c r="DZ212" i="13"/>
  <c r="DP209" i="17" s="1"/>
  <c r="DZ224" i="13"/>
  <c r="DP215" i="17" s="1"/>
  <c r="DZ236" i="13"/>
  <c r="DP221" i="17" s="1"/>
  <c r="DZ128" i="13"/>
  <c r="DP167" i="17" s="1"/>
  <c r="DZ140" i="13"/>
  <c r="DP173" i="17" s="1"/>
  <c r="DZ152" i="13"/>
  <c r="DP179" i="17" s="1"/>
  <c r="DZ164" i="13"/>
  <c r="DP185" i="17" s="1"/>
  <c r="DZ176" i="13"/>
  <c r="DP191" i="17" s="1"/>
  <c r="DZ182" i="13"/>
  <c r="DP194" i="17" s="1"/>
  <c r="DZ194" i="13"/>
  <c r="DP200" i="17" s="1"/>
  <c r="DZ206" i="13"/>
  <c r="DP206" i="17" s="1"/>
  <c r="DZ218" i="13"/>
  <c r="DP212" i="17" s="1"/>
  <c r="DZ230" i="13"/>
  <c r="DP218" i="17" s="1"/>
  <c r="DY14" i="13"/>
  <c r="DO14" i="17" s="1"/>
  <c r="DY26" i="13"/>
  <c r="DO36" i="17" s="1"/>
  <c r="DY38" i="13"/>
  <c r="DO58" i="17" s="1"/>
  <c r="DY50" i="13"/>
  <c r="DO80" i="17" s="1"/>
  <c r="DY62" i="13"/>
  <c r="DO102" i="17" s="1"/>
  <c r="DY74" i="13"/>
  <c r="DO124" i="17" s="1"/>
  <c r="DY8" i="13"/>
  <c r="DO3" i="17" s="1"/>
  <c r="DY20" i="13"/>
  <c r="DO25" i="17" s="1"/>
  <c r="DY32" i="13"/>
  <c r="DO47" i="17" s="1"/>
  <c r="DY44" i="13"/>
  <c r="DO69" i="17" s="1"/>
  <c r="DY56" i="13"/>
  <c r="DO91" i="17" s="1"/>
  <c r="DY68" i="13"/>
  <c r="DO113" i="17" s="1"/>
  <c r="DY80" i="13"/>
  <c r="DO135" i="17" s="1"/>
  <c r="DY92" i="13"/>
  <c r="DO149" i="17" s="1"/>
  <c r="DY86" i="13"/>
  <c r="DO146" i="17" s="1"/>
  <c r="DY98" i="13"/>
  <c r="DO152" i="17" s="1"/>
  <c r="DY110" i="13"/>
  <c r="DO158" i="17" s="1"/>
  <c r="DY104" i="13"/>
  <c r="DO155" i="17" s="1"/>
  <c r="DY116" i="13"/>
  <c r="DO161" i="17" s="1"/>
  <c r="DY128" i="13"/>
  <c r="DO167" i="17" s="1"/>
  <c r="DY140" i="13"/>
  <c r="DO173" i="17" s="1"/>
  <c r="DY152" i="13"/>
  <c r="DO179" i="17" s="1"/>
  <c r="DY164" i="13"/>
  <c r="DO185" i="17" s="1"/>
  <c r="DY176" i="13"/>
  <c r="DO191" i="17" s="1"/>
  <c r="DY122" i="13"/>
  <c r="DO164" i="17" s="1"/>
  <c r="DY134" i="13"/>
  <c r="DO170" i="17" s="1"/>
  <c r="DY146" i="13"/>
  <c r="DO176" i="17" s="1"/>
  <c r="DY158" i="13"/>
  <c r="DO182" i="17" s="1"/>
  <c r="DY170" i="13"/>
  <c r="DO188" i="17" s="1"/>
  <c r="DY188" i="13"/>
  <c r="DO197" i="17" s="1"/>
  <c r="DY200" i="13"/>
  <c r="DO203" i="17" s="1"/>
  <c r="DY212" i="13"/>
  <c r="DO209" i="17" s="1"/>
  <c r="DY224" i="13"/>
  <c r="DO215" i="17" s="1"/>
  <c r="DY182" i="13"/>
  <c r="DO194" i="17" s="1"/>
  <c r="DY194" i="13"/>
  <c r="DO200" i="17" s="1"/>
  <c r="DY206" i="13"/>
  <c r="DO206" i="17" s="1"/>
  <c r="DY218" i="13"/>
  <c r="DO212" i="17" s="1"/>
  <c r="DY230" i="13"/>
  <c r="DO218" i="17" s="1"/>
  <c r="DY236" i="13"/>
  <c r="DO221" i="17" s="1"/>
  <c r="DV11" i="3"/>
  <c r="DV24" i="3"/>
  <c r="DV38" i="3"/>
  <c r="DV60" i="3"/>
  <c r="DV48" i="3"/>
  <c r="DV77" i="3"/>
  <c r="DV70" i="3"/>
  <c r="DV8" i="4"/>
  <c r="DV27" i="4"/>
  <c r="DV18" i="4"/>
  <c r="DV43" i="4"/>
  <c r="DV34" i="4"/>
  <c r="DV51" i="4"/>
  <c r="DV59" i="4"/>
  <c r="DV27" i="5"/>
  <c r="DV18" i="5"/>
  <c r="DV8" i="5"/>
  <c r="DV34" i="5"/>
  <c r="DV59" i="5"/>
  <c r="DV51" i="5"/>
  <c r="DV18" i="6"/>
  <c r="DV43" i="5"/>
  <c r="DV8" i="6"/>
  <c r="DV27" i="6"/>
  <c r="DV51" i="6"/>
  <c r="DV43" i="6"/>
  <c r="DV34" i="6"/>
  <c r="DV8" i="7"/>
  <c r="DV18" i="7"/>
  <c r="DV51" i="7"/>
  <c r="DV59" i="6"/>
  <c r="DV43" i="7"/>
  <c r="DV27" i="7"/>
  <c r="DV34" i="8"/>
  <c r="DV27" i="8"/>
  <c r="DV59" i="8"/>
  <c r="DV27" i="9"/>
  <c r="DV59" i="7"/>
  <c r="DV8" i="8"/>
  <c r="DV43" i="9"/>
  <c r="DV8" i="10"/>
  <c r="DV43" i="10"/>
  <c r="DV34" i="7"/>
  <c r="DV51" i="8"/>
  <c r="DV34" i="9"/>
  <c r="DV34" i="10"/>
  <c r="DV18" i="8"/>
  <c r="DV18" i="9"/>
  <c r="DV59" i="9"/>
  <c r="DV8" i="11"/>
  <c r="DV43" i="11"/>
  <c r="DV7" i="13"/>
  <c r="DV17" i="13"/>
  <c r="DL13" i="17" s="1"/>
  <c r="DV19" i="13"/>
  <c r="DV29" i="13"/>
  <c r="DL35" i="17" s="1"/>
  <c r="DV31" i="13"/>
  <c r="DV41" i="13"/>
  <c r="DL57" i="17" s="1"/>
  <c r="DV43" i="13"/>
  <c r="DV53" i="13"/>
  <c r="DL79" i="17" s="1"/>
  <c r="DV55" i="13"/>
  <c r="DV65" i="13"/>
  <c r="DL101" i="17" s="1"/>
  <c r="DV67" i="13"/>
  <c r="DV77" i="13"/>
  <c r="DL123" i="17" s="1"/>
  <c r="DV79" i="13"/>
  <c r="DV8" i="9"/>
  <c r="DV51" i="9"/>
  <c r="DV27" i="10"/>
  <c r="DV34" i="11"/>
  <c r="DV10" i="13"/>
  <c r="DV22" i="13"/>
  <c r="DV34" i="13"/>
  <c r="DV46" i="13"/>
  <c r="DV58" i="13"/>
  <c r="DV70" i="13"/>
  <c r="DV82" i="13"/>
  <c r="DV18" i="10"/>
  <c r="DV51" i="10"/>
  <c r="DV18" i="11"/>
  <c r="DV51" i="11"/>
  <c r="DV83" i="13"/>
  <c r="DL134" i="17" s="1"/>
  <c r="DV85" i="13"/>
  <c r="DV95" i="13"/>
  <c r="DL148" i="17" s="1"/>
  <c r="DV97" i="13"/>
  <c r="DV43" i="8"/>
  <c r="DV59" i="10"/>
  <c r="DV11" i="13"/>
  <c r="DL2" i="17" s="1"/>
  <c r="DV13" i="13"/>
  <c r="DV16" i="13"/>
  <c r="DV23" i="13"/>
  <c r="DL24" i="17" s="1"/>
  <c r="DV25" i="13"/>
  <c r="DV27" i="11"/>
  <c r="DV59" i="11"/>
  <c r="DV94" i="13"/>
  <c r="DV100" i="13"/>
  <c r="DV112" i="13"/>
  <c r="DV124" i="13"/>
  <c r="DV136" i="13"/>
  <c r="DV148" i="13"/>
  <c r="DV160" i="13"/>
  <c r="DV172" i="13"/>
  <c r="DV28" i="13"/>
  <c r="DV47" i="13"/>
  <c r="DL68" i="17" s="1"/>
  <c r="DV49" i="13"/>
  <c r="DV52" i="13"/>
  <c r="DV71" i="13"/>
  <c r="DL112" i="17" s="1"/>
  <c r="DV73" i="13"/>
  <c r="DV76" i="13"/>
  <c r="DV101" i="13"/>
  <c r="DL151" i="17" s="1"/>
  <c r="DV103" i="13"/>
  <c r="DV113" i="13"/>
  <c r="DL157" i="17" s="1"/>
  <c r="DV115" i="13"/>
  <c r="DV88" i="13"/>
  <c r="DV91" i="13"/>
  <c r="DV106" i="13"/>
  <c r="DV118" i="13"/>
  <c r="DV35" i="13"/>
  <c r="DL46" i="17" s="1"/>
  <c r="DV37" i="13"/>
  <c r="DV40" i="13"/>
  <c r="DV59" i="13"/>
  <c r="DL90" i="17" s="1"/>
  <c r="DV61" i="13"/>
  <c r="DV64" i="13"/>
  <c r="DV89" i="13"/>
  <c r="DL145" i="17" s="1"/>
  <c r="DV107" i="13"/>
  <c r="DL154" i="17" s="1"/>
  <c r="DV109" i="13"/>
  <c r="DV119" i="13"/>
  <c r="DL160" i="17" s="1"/>
  <c r="DV121" i="13"/>
  <c r="DV131" i="13"/>
  <c r="DL166" i="17" s="1"/>
  <c r="DV133" i="13"/>
  <c r="DV143" i="13"/>
  <c r="DL172" i="17" s="1"/>
  <c r="DV145" i="13"/>
  <c r="DV155" i="13"/>
  <c r="DL178" i="17" s="1"/>
  <c r="DV157" i="13"/>
  <c r="DV167" i="13"/>
  <c r="DL184" i="17" s="1"/>
  <c r="DV169" i="13"/>
  <c r="DV178" i="13"/>
  <c r="DV190" i="13"/>
  <c r="DV202" i="13"/>
  <c r="DV214" i="13"/>
  <c r="DV226" i="13"/>
  <c r="DV238" i="13"/>
  <c r="DV27" i="14"/>
  <c r="DV179" i="13"/>
  <c r="DL190" i="17" s="1"/>
  <c r="DV181" i="13"/>
  <c r="DV191" i="13"/>
  <c r="DL196" i="17" s="1"/>
  <c r="DV193" i="13"/>
  <c r="DV203" i="13"/>
  <c r="DL202" i="17" s="1"/>
  <c r="DV205" i="13"/>
  <c r="DV215" i="13"/>
  <c r="DL208" i="17"/>
  <c r="DV217" i="13"/>
  <c r="DV227" i="13"/>
  <c r="DL214" i="17" s="1"/>
  <c r="DV229" i="13"/>
  <c r="DV184" i="13"/>
  <c r="DV196" i="13"/>
  <c r="DV208" i="13"/>
  <c r="DV220" i="13"/>
  <c r="DV232" i="13"/>
  <c r="DV125" i="13"/>
  <c r="DL163" i="17" s="1"/>
  <c r="DV127" i="13"/>
  <c r="DV130" i="13"/>
  <c r="DV137" i="13"/>
  <c r="DL169" i="17" s="1"/>
  <c r="DV139" i="13"/>
  <c r="DV142" i="13"/>
  <c r="DV149" i="13"/>
  <c r="DL175" i="17" s="1"/>
  <c r="DV151" i="13"/>
  <c r="DV154" i="13"/>
  <c r="DV161" i="13"/>
  <c r="DL181" i="17" s="1"/>
  <c r="DV163" i="13"/>
  <c r="DV166" i="13"/>
  <c r="DV173" i="13"/>
  <c r="DL187" i="17" s="1"/>
  <c r="DV175" i="13"/>
  <c r="DV185" i="13"/>
  <c r="DL193" i="17"/>
  <c r="DV187" i="13"/>
  <c r="DV197" i="13"/>
  <c r="DL199" i="17" s="1"/>
  <c r="DV199" i="13"/>
  <c r="DV209" i="13"/>
  <c r="DL205" i="17" s="1"/>
  <c r="DV211" i="13"/>
  <c r="DV221" i="13"/>
  <c r="DL211" i="17" s="1"/>
  <c r="DV223" i="13"/>
  <c r="DV233" i="13"/>
  <c r="DL217" i="17"/>
  <c r="DV235" i="13"/>
  <c r="DV38" i="14"/>
  <c r="DV63" i="14"/>
  <c r="DV107" i="14"/>
  <c r="DV96" i="14"/>
  <c r="DV146" i="14"/>
  <c r="DV239" i="13"/>
  <c r="DL220" i="17"/>
  <c r="DV16" i="14"/>
  <c r="DV85" i="14"/>
  <c r="DV49" i="14"/>
  <c r="DV74" i="14"/>
  <c r="DV118" i="14"/>
  <c r="DU14" i="13"/>
  <c r="DK14" i="17" s="1"/>
  <c r="DU26" i="13"/>
  <c r="DK36" i="17" s="1"/>
  <c r="DU38" i="13"/>
  <c r="DK58" i="17" s="1"/>
  <c r="DU50" i="13"/>
  <c r="DK80" i="17" s="1"/>
  <c r="DU62" i="13"/>
  <c r="DK102" i="17" s="1"/>
  <c r="DU74" i="13"/>
  <c r="DK124" i="17" s="1"/>
  <c r="DU92" i="13"/>
  <c r="DK149" i="17" s="1"/>
  <c r="DU8" i="13"/>
  <c r="DK3" i="17" s="1"/>
  <c r="DU20" i="13"/>
  <c r="DK25" i="17" s="1"/>
  <c r="DU32" i="13"/>
  <c r="DK47" i="17" s="1"/>
  <c r="DU56" i="13"/>
  <c r="DK91" i="17" s="1"/>
  <c r="DU80" i="13"/>
  <c r="DK135" i="17" s="1"/>
  <c r="DU98" i="13"/>
  <c r="DK152" i="17" s="1"/>
  <c r="DU110" i="13"/>
  <c r="DK158" i="17" s="1"/>
  <c r="DU44" i="13"/>
  <c r="DK69" i="17" s="1"/>
  <c r="DU68" i="13"/>
  <c r="DK113" i="17" s="1"/>
  <c r="DU86" i="13"/>
  <c r="DK146" i="17" s="1"/>
  <c r="DU104" i="13"/>
  <c r="DK155" i="17" s="1"/>
  <c r="DU116" i="13"/>
  <c r="DK161" i="17" s="1"/>
  <c r="DU128" i="13"/>
  <c r="DK167" i="17" s="1"/>
  <c r="DU140" i="13"/>
  <c r="DK173" i="17" s="1"/>
  <c r="DU152" i="13"/>
  <c r="DK179" i="17" s="1"/>
  <c r="DU164" i="13"/>
  <c r="DK185" i="17" s="1"/>
  <c r="DU176" i="13"/>
  <c r="DK191" i="17" s="1"/>
  <c r="DU188" i="13"/>
  <c r="DK197" i="17" s="1"/>
  <c r="DU200" i="13"/>
  <c r="DK203" i="17" s="1"/>
  <c r="DU212" i="13"/>
  <c r="DK209" i="17" s="1"/>
  <c r="DU224" i="13"/>
  <c r="DK215" i="17" s="1"/>
  <c r="DU122" i="13"/>
  <c r="DK164" i="17" s="1"/>
  <c r="DU134" i="13"/>
  <c r="DK170" i="17" s="1"/>
  <c r="DU146" i="13"/>
  <c r="DK176" i="17" s="1"/>
  <c r="DU158" i="13"/>
  <c r="DK182" i="17" s="1"/>
  <c r="DU170" i="13"/>
  <c r="DK188" i="17" s="1"/>
  <c r="DU182" i="13"/>
  <c r="DK194" i="17" s="1"/>
  <c r="DU194" i="13"/>
  <c r="DK200" i="17" s="1"/>
  <c r="DU206" i="13"/>
  <c r="DK206" i="17" s="1"/>
  <c r="DU218" i="13"/>
  <c r="DK212" i="17" s="1"/>
  <c r="DU230" i="13"/>
  <c r="DK218" i="17" s="1"/>
  <c r="DU236" i="13"/>
  <c r="DK221" i="17" s="1"/>
  <c r="DT14" i="13"/>
  <c r="DJ14" i="17" s="1"/>
  <c r="DT26" i="13"/>
  <c r="DJ36" i="17" s="1"/>
  <c r="DT38" i="13"/>
  <c r="DJ58" i="17" s="1"/>
  <c r="DT50" i="13"/>
  <c r="DJ80" i="17" s="1"/>
  <c r="DT62" i="13"/>
  <c r="DJ102" i="17" s="1"/>
  <c r="DT74" i="13"/>
  <c r="DJ124" i="17" s="1"/>
  <c r="DT8" i="13"/>
  <c r="DJ3" i="17" s="1"/>
  <c r="DT20" i="13"/>
  <c r="DJ25" i="17" s="1"/>
  <c r="DT32" i="13"/>
  <c r="DJ47" i="17" s="1"/>
  <c r="DT44" i="13"/>
  <c r="DJ69" i="17" s="1"/>
  <c r="DT56" i="13"/>
  <c r="DJ91" i="17" s="1"/>
  <c r="DT68" i="13"/>
  <c r="DJ113" i="17" s="1"/>
  <c r="DT80" i="13"/>
  <c r="DJ135" i="17" s="1"/>
  <c r="DT86" i="13"/>
  <c r="DJ146" i="17" s="1"/>
  <c r="DT104" i="13"/>
  <c r="DJ155" i="17" s="1"/>
  <c r="DT116" i="13"/>
  <c r="DJ161" i="17" s="1"/>
  <c r="DT128" i="13"/>
  <c r="DJ167" i="17" s="1"/>
  <c r="DT140" i="13"/>
  <c r="DJ173" i="17" s="1"/>
  <c r="DT152" i="13"/>
  <c r="DJ179" i="17" s="1"/>
  <c r="DT164" i="13"/>
  <c r="DJ185" i="17" s="1"/>
  <c r="DT176" i="13"/>
  <c r="DJ191" i="17" s="1"/>
  <c r="DT98" i="13"/>
  <c r="DJ152" i="17" s="1"/>
  <c r="DT110" i="13"/>
  <c r="DJ158" i="17" s="1"/>
  <c r="DT92" i="13"/>
  <c r="DJ149" i="17" s="1"/>
  <c r="DT122" i="13"/>
  <c r="DJ164" i="17" s="1"/>
  <c r="DT134" i="13"/>
  <c r="DJ170" i="17" s="1"/>
  <c r="DT146" i="13"/>
  <c r="DJ176" i="17" s="1"/>
  <c r="DT158" i="13"/>
  <c r="DJ182" i="17" s="1"/>
  <c r="DT170" i="13"/>
  <c r="DJ188" i="17" s="1"/>
  <c r="DT182" i="13"/>
  <c r="DJ194" i="17" s="1"/>
  <c r="DT194" i="13"/>
  <c r="DJ200" i="17" s="1"/>
  <c r="DT206" i="13"/>
  <c r="DJ206" i="17" s="1"/>
  <c r="DT218" i="13"/>
  <c r="DJ212" i="17" s="1"/>
  <c r="DT230" i="13"/>
  <c r="DJ218" i="17" s="1"/>
  <c r="DT188" i="13"/>
  <c r="DJ197" i="17" s="1"/>
  <c r="DT200" i="13"/>
  <c r="DJ203" i="17" s="1"/>
  <c r="DT212" i="13"/>
  <c r="DJ209" i="17" s="1"/>
  <c r="DT224" i="13"/>
  <c r="DJ215" i="17" s="1"/>
  <c r="DT236" i="13"/>
  <c r="DJ221" i="17" s="1"/>
  <c r="DS8" i="13"/>
  <c r="DI3" i="17" s="1"/>
  <c r="DS20" i="13"/>
  <c r="DI25" i="17" s="1"/>
  <c r="DS32" i="13"/>
  <c r="DI47" i="17" s="1"/>
  <c r="DS44" i="13"/>
  <c r="DI69" i="17" s="1"/>
  <c r="DS56" i="13"/>
  <c r="DI91" i="17" s="1"/>
  <c r="DS68" i="13"/>
  <c r="DI113" i="17" s="1"/>
  <c r="DS80" i="13"/>
  <c r="DI135" i="17" s="1"/>
  <c r="DS14" i="13"/>
  <c r="DI14" i="17" s="1"/>
  <c r="DS26" i="13"/>
  <c r="DI36" i="17" s="1"/>
  <c r="DS38" i="13"/>
  <c r="DI58" i="17" s="1"/>
  <c r="DS50" i="13"/>
  <c r="DI80" i="17" s="1"/>
  <c r="DS62" i="13"/>
  <c r="DI102" i="17" s="1"/>
  <c r="DS74" i="13"/>
  <c r="DI124" i="17" s="1"/>
  <c r="DS86" i="13"/>
  <c r="DI146" i="17" s="1"/>
  <c r="DS92" i="13"/>
  <c r="DI149" i="17" s="1"/>
  <c r="DS104" i="13"/>
  <c r="DI155" i="17" s="1"/>
  <c r="DS116" i="13"/>
  <c r="DI161" i="17" s="1"/>
  <c r="DS98" i="13"/>
  <c r="DI152" i="17" s="1"/>
  <c r="DS110" i="13"/>
  <c r="DI158" i="17" s="1"/>
  <c r="DS122" i="13"/>
  <c r="DI164" i="17" s="1"/>
  <c r="DS134" i="13"/>
  <c r="DI170" i="17" s="1"/>
  <c r="DS146" i="13"/>
  <c r="DI176" i="17" s="1"/>
  <c r="DS158" i="13"/>
  <c r="DI182" i="17" s="1"/>
  <c r="DS170" i="13"/>
  <c r="DI188" i="17" s="1"/>
  <c r="DS128" i="13"/>
  <c r="DI167" i="17" s="1"/>
  <c r="DS140" i="13"/>
  <c r="DI173" i="17" s="1"/>
  <c r="DS152" i="13"/>
  <c r="DI179" i="17" s="1"/>
  <c r="DS164" i="13"/>
  <c r="DI185" i="17" s="1"/>
  <c r="DS176" i="13"/>
  <c r="DI191" i="17" s="1"/>
  <c r="DS182" i="13"/>
  <c r="DI194" i="17" s="1"/>
  <c r="DS194" i="13"/>
  <c r="DI200" i="17" s="1"/>
  <c r="DS206" i="13"/>
  <c r="DI206" i="17" s="1"/>
  <c r="DS218" i="13"/>
  <c r="DI212" i="17" s="1"/>
  <c r="DS230" i="13"/>
  <c r="DI218" i="17" s="1"/>
  <c r="DS188" i="13"/>
  <c r="DI197" i="17" s="1"/>
  <c r="DS200" i="13"/>
  <c r="DI203" i="17" s="1"/>
  <c r="DS212" i="13"/>
  <c r="DI209" i="17" s="1"/>
  <c r="DS224" i="13"/>
  <c r="DI215" i="17" s="1"/>
  <c r="DS236" i="13"/>
  <c r="DI221" i="17" s="1"/>
  <c r="DO11" i="3"/>
  <c r="DO24" i="3"/>
  <c r="DO38" i="3"/>
  <c r="DO48" i="3"/>
  <c r="DO60" i="3"/>
  <c r="DO77" i="3"/>
  <c r="DO70" i="3"/>
  <c r="DO27" i="4"/>
  <c r="DO8" i="4"/>
  <c r="DO18" i="4"/>
  <c r="DO43" i="4"/>
  <c r="DO34" i="4"/>
  <c r="DO51" i="4"/>
  <c r="DO59" i="4"/>
  <c r="DO18" i="5"/>
  <c r="DO8" i="5"/>
  <c r="DO34" i="5"/>
  <c r="DO51" i="5"/>
  <c r="DO27" i="5"/>
  <c r="DO43" i="5"/>
  <c r="DO8" i="6"/>
  <c r="DO59" i="5"/>
  <c r="DO27" i="6"/>
  <c r="DO51" i="6"/>
  <c r="DO18" i="6"/>
  <c r="DO43" i="6"/>
  <c r="DO8" i="7"/>
  <c r="DO34" i="6"/>
  <c r="DO59" i="6"/>
  <c r="DO43" i="7"/>
  <c r="DO34" i="7"/>
  <c r="DO18" i="7"/>
  <c r="DO51" i="7"/>
  <c r="DO27" i="8"/>
  <c r="DO59" i="8"/>
  <c r="DO27" i="9"/>
  <c r="DO18" i="8"/>
  <c r="DO51" i="8"/>
  <c r="DO18" i="9"/>
  <c r="DO27" i="7"/>
  <c r="DO59" i="7"/>
  <c r="DO8" i="8"/>
  <c r="DO34" i="8"/>
  <c r="DO34" i="10"/>
  <c r="DO43" i="8"/>
  <c r="DO8" i="9"/>
  <c r="DO34" i="9"/>
  <c r="DO59" i="9"/>
  <c r="DO27" i="10"/>
  <c r="DO51" i="9"/>
  <c r="DO34" i="11"/>
  <c r="DO10" i="13"/>
  <c r="DO22" i="13"/>
  <c r="DO34" i="13"/>
  <c r="DO46" i="13"/>
  <c r="DO58" i="13"/>
  <c r="DO70" i="13"/>
  <c r="DO82" i="13"/>
  <c r="DO59" i="10"/>
  <c r="DO27" i="11"/>
  <c r="DO59" i="11"/>
  <c r="DO11" i="13"/>
  <c r="DE2" i="17" s="1"/>
  <c r="EA11" i="13"/>
  <c r="DO13" i="13"/>
  <c r="DO23" i="13"/>
  <c r="DE24" i="17" s="1"/>
  <c r="EA23" i="13"/>
  <c r="DO25" i="13"/>
  <c r="DO35" i="13"/>
  <c r="DE46" i="17" s="1"/>
  <c r="EA35" i="13"/>
  <c r="DO37" i="13"/>
  <c r="DO47" i="13"/>
  <c r="DE68" i="17" s="1"/>
  <c r="EA47" i="13"/>
  <c r="DO49" i="13"/>
  <c r="DO59" i="13"/>
  <c r="DE90" i="17" s="1"/>
  <c r="EA59" i="13"/>
  <c r="DO61" i="13"/>
  <c r="DO71" i="13"/>
  <c r="DE112" i="17" s="1"/>
  <c r="EA71" i="13"/>
  <c r="DO73" i="13"/>
  <c r="DO43" i="10"/>
  <c r="DO8" i="11"/>
  <c r="DO18" i="11"/>
  <c r="EA17" i="13"/>
  <c r="EA29" i="13"/>
  <c r="EA41" i="13"/>
  <c r="EA53" i="13"/>
  <c r="EA65" i="13"/>
  <c r="EA77" i="13"/>
  <c r="DO88" i="13"/>
  <c r="DO51" i="10"/>
  <c r="DO43" i="11"/>
  <c r="DO7" i="13"/>
  <c r="DO16" i="13"/>
  <c r="DO19" i="13"/>
  <c r="DO8" i="10"/>
  <c r="DO17" i="13"/>
  <c r="DE13" i="17" s="1"/>
  <c r="DO43" i="9"/>
  <c r="DO18" i="10"/>
  <c r="DO51" i="11"/>
  <c r="DO83" i="13"/>
  <c r="DE134" i="17" s="1"/>
  <c r="EA83" i="13"/>
  <c r="DO85" i="13"/>
  <c r="DO95" i="13"/>
  <c r="DE148" i="17" s="1"/>
  <c r="EA95" i="13"/>
  <c r="DO97" i="13"/>
  <c r="DO40" i="13"/>
  <c r="DO64" i="13"/>
  <c r="EA89" i="13"/>
  <c r="DO101" i="13"/>
  <c r="DE151" i="17" s="1"/>
  <c r="EA101" i="13"/>
  <c r="DO103" i="13"/>
  <c r="DO113" i="13"/>
  <c r="DE157" i="17" s="1"/>
  <c r="EA113" i="13"/>
  <c r="DO115" i="13"/>
  <c r="DO125" i="13"/>
  <c r="DE163" i="17" s="1"/>
  <c r="EA125" i="13"/>
  <c r="DO127" i="13"/>
  <c r="DO137" i="13"/>
  <c r="DE169" i="17" s="1"/>
  <c r="EA137" i="13"/>
  <c r="DO139" i="13"/>
  <c r="DO149" i="13"/>
  <c r="DE175" i="17" s="1"/>
  <c r="EA149" i="13"/>
  <c r="DO151" i="13"/>
  <c r="DO161" i="13"/>
  <c r="DE181" i="17" s="1"/>
  <c r="EA161" i="13"/>
  <c r="DO163" i="13"/>
  <c r="DO173" i="13"/>
  <c r="DE187" i="17" s="1"/>
  <c r="EA173" i="13"/>
  <c r="DO175" i="13"/>
  <c r="DO31" i="13"/>
  <c r="DO41" i="13"/>
  <c r="DE57" i="17" s="1"/>
  <c r="DO55" i="13"/>
  <c r="DO65" i="13"/>
  <c r="DE101" i="17" s="1"/>
  <c r="DO79" i="13"/>
  <c r="DO91" i="13"/>
  <c r="DO94" i="13"/>
  <c r="DO106" i="13"/>
  <c r="DO28" i="13"/>
  <c r="DO52" i="13"/>
  <c r="DO76" i="13"/>
  <c r="DO89" i="13"/>
  <c r="DE145" i="17" s="1"/>
  <c r="DO107" i="13"/>
  <c r="DE154" i="17" s="1"/>
  <c r="EA107" i="13"/>
  <c r="DO109" i="13"/>
  <c r="DO29" i="13"/>
  <c r="DE35" i="17" s="1"/>
  <c r="DO43" i="13"/>
  <c r="DO53" i="13"/>
  <c r="DE79" i="17" s="1"/>
  <c r="DO67" i="13"/>
  <c r="DO77" i="13"/>
  <c r="DE123" i="17" s="1"/>
  <c r="DO100" i="13"/>
  <c r="DO112" i="13"/>
  <c r="DO124" i="13"/>
  <c r="DO136" i="13"/>
  <c r="DO148" i="13"/>
  <c r="DO160" i="13"/>
  <c r="DO172" i="13"/>
  <c r="DO179" i="13"/>
  <c r="DE190" i="17" s="1"/>
  <c r="EA179" i="13"/>
  <c r="DO181" i="13"/>
  <c r="DO191" i="13"/>
  <c r="DE196" i="17" s="1"/>
  <c r="EA191" i="13"/>
  <c r="DO193" i="13"/>
  <c r="DO203" i="13"/>
  <c r="DE202" i="17" s="1"/>
  <c r="EA203" i="13"/>
  <c r="DO205" i="13"/>
  <c r="DO215" i="13"/>
  <c r="DE208" i="17" s="1"/>
  <c r="EA215" i="13"/>
  <c r="DO217" i="13"/>
  <c r="DO227" i="13"/>
  <c r="DE214" i="17" s="1"/>
  <c r="EA227" i="13"/>
  <c r="DO229" i="13"/>
  <c r="DO239" i="13"/>
  <c r="DE220" i="17" s="1"/>
  <c r="EA239" i="13"/>
  <c r="DO16" i="14"/>
  <c r="EA119" i="13"/>
  <c r="EA131" i="13"/>
  <c r="EA143" i="13"/>
  <c r="EA155" i="13"/>
  <c r="EA167" i="13"/>
  <c r="DO184" i="13"/>
  <c r="DO196" i="13"/>
  <c r="DO208" i="13"/>
  <c r="DO220" i="13"/>
  <c r="DO232" i="13"/>
  <c r="DO121" i="13"/>
  <c r="DO130" i="13"/>
  <c r="DO133" i="13"/>
  <c r="DO142" i="13"/>
  <c r="DO145" i="13"/>
  <c r="DO154" i="13"/>
  <c r="DO157" i="13"/>
  <c r="DO166" i="13"/>
  <c r="DO169" i="13"/>
  <c r="DO185" i="13"/>
  <c r="DE193" i="17" s="1"/>
  <c r="EA185" i="13"/>
  <c r="DO187" i="13"/>
  <c r="DO197" i="13"/>
  <c r="DE199" i="17" s="1"/>
  <c r="EA197" i="13"/>
  <c r="DO199" i="13"/>
  <c r="DO209" i="13"/>
  <c r="DE205" i="17" s="1"/>
  <c r="EA209" i="13"/>
  <c r="DO211" i="13"/>
  <c r="DO221" i="13"/>
  <c r="DE211" i="17" s="1"/>
  <c r="EA221" i="13"/>
  <c r="DO223" i="13"/>
  <c r="DO233" i="13"/>
  <c r="DE217" i="17" s="1"/>
  <c r="DO118" i="13"/>
  <c r="DO119" i="13"/>
  <c r="DE160" i="17" s="1"/>
  <c r="DO131" i="13"/>
  <c r="DE166" i="17" s="1"/>
  <c r="DO143" i="13"/>
  <c r="DE172" i="17" s="1"/>
  <c r="DO155" i="13"/>
  <c r="DE178" i="17" s="1"/>
  <c r="DO167" i="13"/>
  <c r="DE184" i="17" s="1"/>
  <c r="DO178" i="13"/>
  <c r="DO190" i="13"/>
  <c r="DO202" i="13"/>
  <c r="DO214" i="13"/>
  <c r="DO226" i="13"/>
  <c r="DO238" i="13"/>
  <c r="DO27" i="14"/>
  <c r="EA233" i="13"/>
  <c r="DO38" i="14"/>
  <c r="DO96" i="14"/>
  <c r="DO235" i="13"/>
  <c r="DO85" i="14"/>
  <c r="DO49" i="14"/>
  <c r="DO74" i="14"/>
  <c r="DO63" i="14"/>
  <c r="DO107" i="14"/>
  <c r="DO132" i="14"/>
  <c r="DO157" i="14"/>
  <c r="DM11" i="3"/>
  <c r="DM24" i="3"/>
  <c r="DM38" i="3"/>
  <c r="DM48" i="3"/>
  <c r="DM60" i="3"/>
  <c r="DM77" i="3"/>
  <c r="DM70" i="3"/>
  <c r="DM18" i="4"/>
  <c r="DM8" i="4"/>
  <c r="DM27" i="4"/>
  <c r="DM34" i="4"/>
  <c r="DM51" i="4"/>
  <c r="DM43" i="4"/>
  <c r="DM8" i="5"/>
  <c r="DM34" i="5"/>
  <c r="DM59" i="4"/>
  <c r="DM18" i="5"/>
  <c r="DM59" i="5"/>
  <c r="DM27" i="6"/>
  <c r="DM27" i="5"/>
  <c r="DM51" i="5"/>
  <c r="DM43" i="5"/>
  <c r="DM8" i="6"/>
  <c r="DM34" i="6"/>
  <c r="DM59" i="6"/>
  <c r="DM18" i="6"/>
  <c r="DM51" i="6"/>
  <c r="DM43" i="6"/>
  <c r="DM8" i="7"/>
  <c r="DM27" i="7"/>
  <c r="DM59" i="7"/>
  <c r="DM18" i="7"/>
  <c r="DM51" i="7"/>
  <c r="DM8" i="8"/>
  <c r="DM43" i="8"/>
  <c r="DM8" i="9"/>
  <c r="DM34" i="8"/>
  <c r="DM34" i="9"/>
  <c r="DM34" i="7"/>
  <c r="DM18" i="8"/>
  <c r="DM27" i="8"/>
  <c r="DM18" i="9"/>
  <c r="DM51" i="9"/>
  <c r="DM18" i="10"/>
  <c r="DM59" i="8"/>
  <c r="DM43" i="9"/>
  <c r="DM8" i="10"/>
  <c r="DM43" i="10"/>
  <c r="DM27" i="9"/>
  <c r="DM51" i="10"/>
  <c r="DM18" i="11"/>
  <c r="DM51" i="11"/>
  <c r="DM16" i="13"/>
  <c r="DM28" i="13"/>
  <c r="DM40" i="13"/>
  <c r="DM52" i="13"/>
  <c r="DM64" i="13"/>
  <c r="DM76" i="13"/>
  <c r="DM59" i="9"/>
  <c r="DM34" i="10"/>
  <c r="DM8" i="11"/>
  <c r="DM43" i="11"/>
  <c r="DM7" i="13"/>
  <c r="DM17" i="13"/>
  <c r="DD13" i="17" s="1"/>
  <c r="DM19" i="13"/>
  <c r="DM29" i="13"/>
  <c r="DD35" i="17" s="1"/>
  <c r="DM31" i="13"/>
  <c r="DM41" i="13"/>
  <c r="DD57" i="17" s="1"/>
  <c r="DM43" i="13"/>
  <c r="DM53" i="13"/>
  <c r="DD79" i="17" s="1"/>
  <c r="DM55" i="13"/>
  <c r="DM65" i="13"/>
  <c r="DD101" i="17" s="1"/>
  <c r="DM67" i="13"/>
  <c r="DM77" i="13"/>
  <c r="DD123" i="17" s="1"/>
  <c r="DM79" i="13"/>
  <c r="DM43" i="7"/>
  <c r="DM59" i="10"/>
  <c r="DM27" i="11"/>
  <c r="DM59" i="11"/>
  <c r="DM94" i="13"/>
  <c r="DM51" i="8"/>
  <c r="DM10" i="13"/>
  <c r="DM22" i="13"/>
  <c r="DM27" i="10"/>
  <c r="DM34" i="11"/>
  <c r="DM11" i="13"/>
  <c r="DD2" i="17" s="1"/>
  <c r="DM13" i="13"/>
  <c r="DM23" i="13"/>
  <c r="DD24" i="17"/>
  <c r="DM25" i="13"/>
  <c r="DM35" i="13"/>
  <c r="DD46" i="17" s="1"/>
  <c r="DM37" i="13"/>
  <c r="DM47" i="13"/>
  <c r="DD68" i="17" s="1"/>
  <c r="DM49" i="13"/>
  <c r="DM59" i="13"/>
  <c r="DD90" i="17" s="1"/>
  <c r="DM61" i="13"/>
  <c r="DM71" i="13"/>
  <c r="DD112" i="17" s="1"/>
  <c r="DM73" i="13"/>
  <c r="DM89" i="13"/>
  <c r="DD145" i="17" s="1"/>
  <c r="DM91" i="13"/>
  <c r="DM107" i="13"/>
  <c r="DD154" i="17" s="1"/>
  <c r="DM109" i="13"/>
  <c r="DM119" i="13"/>
  <c r="DD160" i="17" s="1"/>
  <c r="DM121" i="13"/>
  <c r="DM131" i="13"/>
  <c r="DD166" i="17" s="1"/>
  <c r="DM133" i="13"/>
  <c r="DM143" i="13"/>
  <c r="DD172" i="17" s="1"/>
  <c r="DM145" i="13"/>
  <c r="DM155" i="13"/>
  <c r="DD178" i="17" s="1"/>
  <c r="DM157" i="13"/>
  <c r="DM167" i="13"/>
  <c r="DD184" i="17" s="1"/>
  <c r="DM169" i="13"/>
  <c r="DM34" i="13"/>
  <c r="DM58" i="13"/>
  <c r="DM82" i="13"/>
  <c r="DM100" i="13"/>
  <c r="DM112" i="13"/>
  <c r="DM83" i="13"/>
  <c r="DD134" i="17" s="1"/>
  <c r="DM85" i="13"/>
  <c r="DM95" i="13"/>
  <c r="DD148" i="17" s="1"/>
  <c r="DM97" i="13"/>
  <c r="DM101" i="13"/>
  <c r="DD151" i="17" s="1"/>
  <c r="DM103" i="13"/>
  <c r="DM113" i="13"/>
  <c r="DD157" i="17" s="1"/>
  <c r="DM115" i="13"/>
  <c r="DM46" i="13"/>
  <c r="DM70" i="13"/>
  <c r="DM88" i="13"/>
  <c r="DM106" i="13"/>
  <c r="DM118" i="13"/>
  <c r="DM130" i="13"/>
  <c r="DM142" i="13"/>
  <c r="DM154" i="13"/>
  <c r="DM166" i="13"/>
  <c r="DM125" i="13"/>
  <c r="DD163" i="17" s="1"/>
  <c r="DM127" i="13"/>
  <c r="DM137" i="13"/>
  <c r="DD169" i="17" s="1"/>
  <c r="DM139" i="13"/>
  <c r="DM149" i="13"/>
  <c r="DD175" i="17" s="1"/>
  <c r="DM151" i="13"/>
  <c r="DM161" i="13"/>
  <c r="DD181" i="17" s="1"/>
  <c r="DM163" i="13"/>
  <c r="DM173" i="13"/>
  <c r="DD187" i="17" s="1"/>
  <c r="DM175" i="13"/>
  <c r="DM185" i="13"/>
  <c r="DD193" i="17" s="1"/>
  <c r="DM187" i="13"/>
  <c r="DM197" i="13"/>
  <c r="DD199" i="17" s="1"/>
  <c r="DM199" i="13"/>
  <c r="DM209" i="13"/>
  <c r="DD205" i="17" s="1"/>
  <c r="DM211" i="13"/>
  <c r="DM221" i="13"/>
  <c r="DD211" i="17"/>
  <c r="DM223" i="13"/>
  <c r="DM233" i="13"/>
  <c r="DD217" i="17" s="1"/>
  <c r="DM235" i="13"/>
  <c r="DM38" i="14"/>
  <c r="DM178" i="13"/>
  <c r="DM190" i="13"/>
  <c r="DM202" i="13"/>
  <c r="DM214" i="13"/>
  <c r="DM226" i="13"/>
  <c r="DM179" i="13"/>
  <c r="DD190" i="17" s="1"/>
  <c r="DM181" i="13"/>
  <c r="DM191" i="13"/>
  <c r="DD196" i="17" s="1"/>
  <c r="DM193" i="13"/>
  <c r="DM203" i="13"/>
  <c r="DD202" i="17" s="1"/>
  <c r="DM205" i="13"/>
  <c r="DM215" i="13"/>
  <c r="DD208" i="17" s="1"/>
  <c r="DM217" i="13"/>
  <c r="DM227" i="13"/>
  <c r="DD214" i="17" s="1"/>
  <c r="DM229" i="13"/>
  <c r="DM124" i="13"/>
  <c r="DM136" i="13"/>
  <c r="DM148" i="13"/>
  <c r="DM160" i="13"/>
  <c r="DM172" i="13"/>
  <c r="DM184" i="13"/>
  <c r="DM196" i="13"/>
  <c r="DM208" i="13"/>
  <c r="DM220" i="13"/>
  <c r="DM232" i="13"/>
  <c r="DM49" i="14"/>
  <c r="DM74" i="14"/>
  <c r="DM63" i="14"/>
  <c r="DM107" i="14"/>
  <c r="DM132" i="14"/>
  <c r="DM157" i="14"/>
  <c r="DM238" i="13"/>
  <c r="DM27" i="14"/>
  <c r="DM96" i="14"/>
  <c r="DM239" i="13"/>
  <c r="DD220" i="17" s="1"/>
  <c r="DM16" i="14"/>
  <c r="DM85" i="14"/>
  <c r="DL11" i="3"/>
  <c r="DL24" i="3"/>
  <c r="DL38" i="3"/>
  <c r="DL48" i="3"/>
  <c r="DL70" i="3"/>
  <c r="DL8" i="4"/>
  <c r="DL60" i="3"/>
  <c r="DL77" i="3"/>
  <c r="DL27" i="4"/>
  <c r="DL18" i="4"/>
  <c r="DL43" i="4"/>
  <c r="DL34" i="4"/>
  <c r="DL51" i="4"/>
  <c r="DL18" i="5"/>
  <c r="DL8" i="5"/>
  <c r="DL59" i="4"/>
  <c r="DL27" i="5"/>
  <c r="DL43" i="5"/>
  <c r="DL34" i="5"/>
  <c r="DL59" i="5"/>
  <c r="DL51" i="5"/>
  <c r="DL18" i="6"/>
  <c r="DL43" i="6"/>
  <c r="DL27" i="6"/>
  <c r="DL34" i="6"/>
  <c r="DL8" i="6"/>
  <c r="DL51" i="6"/>
  <c r="DL34" i="7"/>
  <c r="DL8" i="7"/>
  <c r="DL27" i="7"/>
  <c r="DL59" i="7"/>
  <c r="DL59" i="6"/>
  <c r="DL18" i="8"/>
  <c r="DL51" i="8"/>
  <c r="DL18" i="9"/>
  <c r="DL51" i="7"/>
  <c r="DL8" i="8"/>
  <c r="DL43" i="8"/>
  <c r="DL8" i="9"/>
  <c r="DL43" i="7"/>
  <c r="DL27" i="8"/>
  <c r="DL27" i="9"/>
  <c r="DL59" i="9"/>
  <c r="DL27" i="10"/>
  <c r="DL34" i="8"/>
  <c r="DL51" i="9"/>
  <c r="DL18" i="10"/>
  <c r="DL18" i="7"/>
  <c r="DL43" i="10"/>
  <c r="DL59" i="10"/>
  <c r="DL27" i="11"/>
  <c r="DL59" i="11"/>
  <c r="DL11" i="13"/>
  <c r="DC2" i="17" s="1"/>
  <c r="DL13" i="13"/>
  <c r="DL23" i="13"/>
  <c r="DC24" i="17" s="1"/>
  <c r="DL25" i="13"/>
  <c r="DL35" i="13"/>
  <c r="DC46" i="17"/>
  <c r="DL37" i="13"/>
  <c r="DL47" i="13"/>
  <c r="DC68" i="17" s="1"/>
  <c r="DL49" i="13"/>
  <c r="DL59" i="13"/>
  <c r="DC90" i="17" s="1"/>
  <c r="DL61" i="13"/>
  <c r="DL71" i="13"/>
  <c r="DC112" i="17" s="1"/>
  <c r="DL73" i="13"/>
  <c r="DL59" i="8"/>
  <c r="DL51" i="10"/>
  <c r="DL18" i="11"/>
  <c r="DL51" i="11"/>
  <c r="DL16" i="13"/>
  <c r="DL28" i="13"/>
  <c r="DL40" i="13"/>
  <c r="DL52" i="13"/>
  <c r="DL64" i="13"/>
  <c r="DL76" i="13"/>
  <c r="DL43" i="9"/>
  <c r="DL8" i="10"/>
  <c r="DL34" i="9"/>
  <c r="DL8" i="11"/>
  <c r="DL34" i="11"/>
  <c r="DL89" i="13"/>
  <c r="DC145" i="17" s="1"/>
  <c r="DL91" i="13"/>
  <c r="DL34" i="10"/>
  <c r="DL43" i="11"/>
  <c r="DL7" i="13"/>
  <c r="DL19" i="13"/>
  <c r="DL10" i="13"/>
  <c r="DL17" i="13"/>
  <c r="DC13" i="17" s="1"/>
  <c r="DL22" i="13"/>
  <c r="DL29" i="13"/>
  <c r="DC35" i="17" s="1"/>
  <c r="DL34" i="13"/>
  <c r="DL41" i="13"/>
  <c r="DC57" i="17" s="1"/>
  <c r="DL46" i="13"/>
  <c r="DL53" i="13"/>
  <c r="DC79" i="17" s="1"/>
  <c r="DL58" i="13"/>
  <c r="DL65" i="13"/>
  <c r="DC101" i="17" s="1"/>
  <c r="DL70" i="13"/>
  <c r="DL77" i="13"/>
  <c r="DC123" i="17" s="1"/>
  <c r="DL82" i="13"/>
  <c r="DL88" i="13"/>
  <c r="DL43" i="13"/>
  <c r="DL67" i="13"/>
  <c r="DL106" i="13"/>
  <c r="DL118" i="13"/>
  <c r="DL130" i="13"/>
  <c r="DL142" i="13"/>
  <c r="DL154" i="13"/>
  <c r="DL166" i="13"/>
  <c r="DL107" i="13"/>
  <c r="DC154" i="17" s="1"/>
  <c r="DL109" i="13"/>
  <c r="DL31" i="13"/>
  <c r="DL55" i="13"/>
  <c r="DL79" i="13"/>
  <c r="DL94" i="13"/>
  <c r="DL100" i="13"/>
  <c r="DL112" i="13"/>
  <c r="DL83" i="13"/>
  <c r="DC134" i="17" s="1"/>
  <c r="DL85" i="13"/>
  <c r="DL95" i="13"/>
  <c r="DC148" i="17" s="1"/>
  <c r="DL97" i="13"/>
  <c r="DL101" i="13"/>
  <c r="DC151" i="17" s="1"/>
  <c r="DL103" i="13"/>
  <c r="DL113" i="13"/>
  <c r="DC157" i="17" s="1"/>
  <c r="DL115" i="13"/>
  <c r="DL125" i="13"/>
  <c r="DC163" i="17" s="1"/>
  <c r="DL127" i="13"/>
  <c r="DL137" i="13"/>
  <c r="DC169" i="17" s="1"/>
  <c r="DL139" i="13"/>
  <c r="DL149" i="13"/>
  <c r="DC175" i="17" s="1"/>
  <c r="DL151" i="13"/>
  <c r="DL161" i="13"/>
  <c r="DC181" i="17" s="1"/>
  <c r="DL163" i="13"/>
  <c r="DL173" i="13"/>
  <c r="DC187" i="17" s="1"/>
  <c r="DL175" i="13"/>
  <c r="DL119" i="13"/>
  <c r="DC160" i="17" s="1"/>
  <c r="DL124" i="13"/>
  <c r="DL131" i="13"/>
  <c r="DC166" i="17" s="1"/>
  <c r="DL136" i="13"/>
  <c r="DL143" i="13"/>
  <c r="DC172" i="17" s="1"/>
  <c r="DL148" i="13"/>
  <c r="DL155" i="13"/>
  <c r="DC178" i="17" s="1"/>
  <c r="DL160" i="13"/>
  <c r="DL167" i="13"/>
  <c r="DC184" i="17" s="1"/>
  <c r="DL172" i="13"/>
  <c r="DL184" i="13"/>
  <c r="DL196" i="13"/>
  <c r="DL208" i="13"/>
  <c r="DL220" i="13"/>
  <c r="DL232" i="13"/>
  <c r="DL185" i="13"/>
  <c r="DC193" i="17" s="1"/>
  <c r="DL187" i="13"/>
  <c r="DL197" i="13"/>
  <c r="DC199" i="17" s="1"/>
  <c r="DL199" i="13"/>
  <c r="DL209" i="13"/>
  <c r="DC205" i="17" s="1"/>
  <c r="DL211" i="13"/>
  <c r="DL221" i="13"/>
  <c r="DC211" i="17" s="1"/>
  <c r="DL223" i="13"/>
  <c r="DL233" i="13"/>
  <c r="DC217" i="17" s="1"/>
  <c r="DL178" i="13"/>
  <c r="DL190" i="13"/>
  <c r="DL202" i="13"/>
  <c r="DL214" i="13"/>
  <c r="DL226" i="13"/>
  <c r="DL121" i="13"/>
  <c r="DL133" i="13"/>
  <c r="DL145" i="13"/>
  <c r="DL157" i="13"/>
  <c r="DL169" i="13"/>
  <c r="DL179" i="13"/>
  <c r="DC190" i="17" s="1"/>
  <c r="DL181" i="13"/>
  <c r="DL191" i="13"/>
  <c r="DC196" i="17" s="1"/>
  <c r="DL193" i="13"/>
  <c r="DL203" i="13"/>
  <c r="DC202" i="17" s="1"/>
  <c r="DL205" i="13"/>
  <c r="DL215" i="13"/>
  <c r="DC208" i="17" s="1"/>
  <c r="DL217" i="13"/>
  <c r="DL227" i="13"/>
  <c r="DC214" i="17"/>
  <c r="DL229" i="13"/>
  <c r="DL239" i="13"/>
  <c r="DC220" i="17" s="1"/>
  <c r="DL16" i="14"/>
  <c r="DL85" i="14"/>
  <c r="DL38" i="14"/>
  <c r="DL49" i="14"/>
  <c r="DL74" i="14"/>
  <c r="DL118" i="14"/>
  <c r="DL235" i="13"/>
  <c r="DL63" i="14"/>
  <c r="DL107" i="14"/>
  <c r="DL238" i="13"/>
  <c r="DL27" i="14"/>
  <c r="DL96" i="14"/>
  <c r="DL146" i="14"/>
  <c r="DK8" i="13"/>
  <c r="DB3" i="17" s="1"/>
  <c r="DK20" i="13"/>
  <c r="DB25" i="17" s="1"/>
  <c r="DK32" i="13"/>
  <c r="DB47" i="17" s="1"/>
  <c r="DK44" i="13"/>
  <c r="DB69" i="17" s="1"/>
  <c r="DK56" i="13"/>
  <c r="DB91" i="17" s="1"/>
  <c r="DK68" i="13"/>
  <c r="DB113" i="17" s="1"/>
  <c r="DK80" i="13"/>
  <c r="DB135" i="17" s="1"/>
  <c r="DK14" i="13"/>
  <c r="DB14" i="17" s="1"/>
  <c r="DK26" i="13"/>
  <c r="DB36" i="17" s="1"/>
  <c r="DK38" i="13"/>
  <c r="DB58" i="17" s="1"/>
  <c r="DK50" i="13"/>
  <c r="DB80" i="17" s="1"/>
  <c r="DK62" i="13"/>
  <c r="DB102" i="17" s="1"/>
  <c r="DK74" i="13"/>
  <c r="DB124" i="17" s="1"/>
  <c r="DK86" i="13"/>
  <c r="DB146" i="17" s="1"/>
  <c r="DK92" i="13"/>
  <c r="DB149" i="17" s="1"/>
  <c r="DK104" i="13"/>
  <c r="DB155" i="17" s="1"/>
  <c r="DK116" i="13"/>
  <c r="DB161" i="17" s="1"/>
  <c r="DK98" i="13"/>
  <c r="DB152" i="17" s="1"/>
  <c r="DK110" i="13"/>
  <c r="DB158" i="17" s="1"/>
  <c r="DK122" i="13"/>
  <c r="DB164" i="17" s="1"/>
  <c r="DK134" i="13"/>
  <c r="DB170" i="17" s="1"/>
  <c r="DK146" i="13"/>
  <c r="DB176" i="17" s="1"/>
  <c r="DK158" i="13"/>
  <c r="DB182" i="17" s="1"/>
  <c r="DK170" i="13"/>
  <c r="DB188" i="17" s="1"/>
  <c r="DK128" i="13"/>
  <c r="DB167" i="17" s="1"/>
  <c r="DK140" i="13"/>
  <c r="DB173" i="17" s="1"/>
  <c r="DK152" i="13"/>
  <c r="DB179" i="17" s="1"/>
  <c r="DK164" i="13"/>
  <c r="DB185" i="17" s="1"/>
  <c r="DK176" i="13"/>
  <c r="DB191" i="17" s="1"/>
  <c r="DK182" i="13"/>
  <c r="DB194" i="17" s="1"/>
  <c r="DK194" i="13"/>
  <c r="DB200" i="17" s="1"/>
  <c r="DK206" i="13"/>
  <c r="DB206" i="17" s="1"/>
  <c r="DK218" i="13"/>
  <c r="DB212" i="17" s="1"/>
  <c r="DK230" i="13"/>
  <c r="DB218" i="17" s="1"/>
  <c r="DK188" i="13"/>
  <c r="DB197" i="17" s="1"/>
  <c r="DK200" i="13"/>
  <c r="DB203" i="17" s="1"/>
  <c r="DK212" i="13"/>
  <c r="DB209" i="17" s="1"/>
  <c r="DK224" i="13"/>
  <c r="DB215" i="17" s="1"/>
  <c r="DK236" i="13"/>
  <c r="DB221" i="17" s="1"/>
  <c r="DJ8" i="13"/>
  <c r="DA3" i="17" s="1"/>
  <c r="DJ20" i="13"/>
  <c r="DA25" i="17" s="1"/>
  <c r="DJ32" i="13"/>
  <c r="DA47" i="17" s="1"/>
  <c r="DJ44" i="13"/>
  <c r="DA69" i="17" s="1"/>
  <c r="DJ56" i="13"/>
  <c r="DA91" i="17" s="1"/>
  <c r="DJ68" i="13"/>
  <c r="DA113" i="17" s="1"/>
  <c r="DJ80" i="13"/>
  <c r="DA135" i="17" s="1"/>
  <c r="DJ14" i="13"/>
  <c r="DA14" i="17" s="1"/>
  <c r="DJ92" i="13"/>
  <c r="DA149" i="17" s="1"/>
  <c r="DJ26" i="13"/>
  <c r="DA36" i="17" s="1"/>
  <c r="DJ50" i="13"/>
  <c r="DA80" i="17" s="1"/>
  <c r="DJ74" i="13"/>
  <c r="DA124" i="17" s="1"/>
  <c r="DJ86" i="13"/>
  <c r="DA146" i="17" s="1"/>
  <c r="DJ98" i="13"/>
  <c r="DA152" i="17" s="1"/>
  <c r="DJ110" i="13"/>
  <c r="DA158" i="17" s="1"/>
  <c r="DJ122" i="13"/>
  <c r="DA164" i="17" s="1"/>
  <c r="DJ134" i="13"/>
  <c r="DA170" i="17" s="1"/>
  <c r="DJ146" i="13"/>
  <c r="DA176" i="17" s="1"/>
  <c r="DJ158" i="13"/>
  <c r="DA182" i="17" s="1"/>
  <c r="DJ170" i="13"/>
  <c r="DA188" i="17" s="1"/>
  <c r="DJ38" i="13"/>
  <c r="DA58" i="17" s="1"/>
  <c r="DJ62" i="13"/>
  <c r="DA102" i="17" s="1"/>
  <c r="DJ104" i="13"/>
  <c r="DA155" i="17" s="1"/>
  <c r="DJ116" i="13"/>
  <c r="DA161" i="17" s="1"/>
  <c r="DJ188" i="13"/>
  <c r="DA197" i="17" s="1"/>
  <c r="DJ200" i="13"/>
  <c r="DA203" i="17" s="1"/>
  <c r="DJ212" i="13"/>
  <c r="DA209" i="17" s="1"/>
  <c r="DJ224" i="13"/>
  <c r="DA215" i="17" s="1"/>
  <c r="DJ236" i="13"/>
  <c r="DA221" i="17" s="1"/>
  <c r="DJ128" i="13"/>
  <c r="DA167" i="17" s="1"/>
  <c r="DJ140" i="13"/>
  <c r="DA173" i="17" s="1"/>
  <c r="DJ152" i="13"/>
  <c r="DA179" i="17" s="1"/>
  <c r="DJ164" i="13"/>
  <c r="DA185" i="17" s="1"/>
  <c r="DJ176" i="13"/>
  <c r="DA191" i="17" s="1"/>
  <c r="DJ182" i="13"/>
  <c r="DA194" i="17" s="1"/>
  <c r="DJ194" i="13"/>
  <c r="DA200" i="17" s="1"/>
  <c r="DJ206" i="13"/>
  <c r="DA206" i="17" s="1"/>
  <c r="DJ218" i="13"/>
  <c r="DA212" i="17" s="1"/>
  <c r="DJ230" i="13"/>
  <c r="DA218" i="17" s="1"/>
  <c r="DI14" i="13"/>
  <c r="CZ14" i="17" s="1"/>
  <c r="DI26" i="13"/>
  <c r="CZ36" i="17" s="1"/>
  <c r="DI38" i="13"/>
  <c r="CZ58" i="17" s="1"/>
  <c r="DI50" i="13"/>
  <c r="CZ80" i="17" s="1"/>
  <c r="DI62" i="13"/>
  <c r="CZ102" i="17" s="1"/>
  <c r="DI74" i="13"/>
  <c r="CZ124" i="17" s="1"/>
  <c r="DI8" i="13"/>
  <c r="CZ3" i="17" s="1"/>
  <c r="DI20" i="13"/>
  <c r="CZ25" i="17" s="1"/>
  <c r="DI32" i="13"/>
  <c r="CZ47" i="17" s="1"/>
  <c r="DI44" i="13"/>
  <c r="CZ69" i="17" s="1"/>
  <c r="DI56" i="13"/>
  <c r="CZ91" i="17" s="1"/>
  <c r="DI68" i="13"/>
  <c r="CZ113" i="17" s="1"/>
  <c r="DI80" i="13"/>
  <c r="CZ135" i="17" s="1"/>
  <c r="DI92" i="13"/>
  <c r="CZ149" i="17" s="1"/>
  <c r="DI86" i="13"/>
  <c r="CZ146" i="17" s="1"/>
  <c r="DI98" i="13"/>
  <c r="CZ152" i="17" s="1"/>
  <c r="DI110" i="13"/>
  <c r="CZ158" i="17" s="1"/>
  <c r="DI104" i="13"/>
  <c r="CZ155" i="17" s="1"/>
  <c r="DI116" i="13"/>
  <c r="CZ161" i="17" s="1"/>
  <c r="DI128" i="13"/>
  <c r="CZ167" i="17" s="1"/>
  <c r="DI140" i="13"/>
  <c r="CZ173" i="17" s="1"/>
  <c r="DI152" i="13"/>
  <c r="CZ179" i="17" s="1"/>
  <c r="DI164" i="13"/>
  <c r="CZ185" i="17" s="1"/>
  <c r="DI176" i="13"/>
  <c r="CZ191" i="17" s="1"/>
  <c r="DI122" i="13"/>
  <c r="CZ164" i="17" s="1"/>
  <c r="DI134" i="13"/>
  <c r="CZ170" i="17" s="1"/>
  <c r="DI146" i="13"/>
  <c r="CZ176" i="17" s="1"/>
  <c r="DI158" i="13"/>
  <c r="CZ182" i="17" s="1"/>
  <c r="DI170" i="13"/>
  <c r="CZ188" i="17" s="1"/>
  <c r="DI188" i="13"/>
  <c r="CZ197" i="17" s="1"/>
  <c r="DI200" i="13"/>
  <c r="CZ203" i="17" s="1"/>
  <c r="DI212" i="13"/>
  <c r="CZ209" i="17" s="1"/>
  <c r="DI224" i="13"/>
  <c r="CZ215" i="17" s="1"/>
  <c r="DI182" i="13"/>
  <c r="CZ194" i="17" s="1"/>
  <c r="DI194" i="13"/>
  <c r="CZ200" i="17" s="1"/>
  <c r="DI206" i="13"/>
  <c r="CZ206" i="17" s="1"/>
  <c r="DI218" i="13"/>
  <c r="CZ212" i="17" s="1"/>
  <c r="DI230" i="13"/>
  <c r="CZ218" i="17" s="1"/>
  <c r="DI236" i="13"/>
  <c r="CZ221" i="17" s="1"/>
  <c r="DG11" i="3"/>
  <c r="DG24" i="3"/>
  <c r="DG38" i="3"/>
  <c r="DG48" i="3"/>
  <c r="DG60" i="3"/>
  <c r="DG77" i="3"/>
  <c r="DG70" i="3"/>
  <c r="DG27" i="4"/>
  <c r="DG8" i="4"/>
  <c r="DG18" i="4"/>
  <c r="DG43" i="4"/>
  <c r="DG34" i="4"/>
  <c r="DG51" i="4"/>
  <c r="DG59" i="4"/>
  <c r="DG18" i="5"/>
  <c r="DG8" i="5"/>
  <c r="DG34" i="5"/>
  <c r="DG51" i="5"/>
  <c r="DG27" i="5"/>
  <c r="DG43" i="5"/>
  <c r="DG8" i="6"/>
  <c r="DG59" i="5"/>
  <c r="DG27" i="6"/>
  <c r="DG51" i="6"/>
  <c r="DG18" i="6"/>
  <c r="DG43" i="6"/>
  <c r="DG8" i="7"/>
  <c r="DG34" i="6"/>
  <c r="DG59" i="6"/>
  <c r="DG43" i="7"/>
  <c r="DG34" i="7"/>
  <c r="DG18" i="7"/>
  <c r="DG51" i="7"/>
  <c r="DG27" i="8"/>
  <c r="DG59" i="8"/>
  <c r="DG27" i="9"/>
  <c r="DG27" i="7"/>
  <c r="DG18" i="8"/>
  <c r="DG51" i="8"/>
  <c r="DG18" i="9"/>
  <c r="DG34" i="8"/>
  <c r="DG34" i="10"/>
  <c r="DG59" i="7"/>
  <c r="DG43" i="8"/>
  <c r="DG8" i="9"/>
  <c r="DG34" i="9"/>
  <c r="DG59" i="9"/>
  <c r="DG27" i="10"/>
  <c r="DG51" i="9"/>
  <c r="DG34" i="11"/>
  <c r="DG10" i="13"/>
  <c r="DG22" i="13"/>
  <c r="DG34" i="13"/>
  <c r="DG46" i="13"/>
  <c r="DG58" i="13"/>
  <c r="DG70" i="13"/>
  <c r="DG82" i="13"/>
  <c r="DG59" i="10"/>
  <c r="DG27" i="11"/>
  <c r="DG59" i="11"/>
  <c r="DG11" i="13"/>
  <c r="CX2" i="17" s="1"/>
  <c r="DG13" i="13"/>
  <c r="DG23" i="13"/>
  <c r="CX24" i="17" s="1"/>
  <c r="DG25" i="13"/>
  <c r="DG35" i="13"/>
  <c r="CX46" i="17" s="1"/>
  <c r="DG37" i="13"/>
  <c r="DG47" i="13"/>
  <c r="CX68" i="17" s="1"/>
  <c r="DG49" i="13"/>
  <c r="DG59" i="13"/>
  <c r="CX90" i="17" s="1"/>
  <c r="DG61" i="13"/>
  <c r="DG71" i="13"/>
  <c r="CX112" i="17" s="1"/>
  <c r="DG73" i="13"/>
  <c r="DG8" i="8"/>
  <c r="DG43" i="10"/>
  <c r="DG8" i="11"/>
  <c r="DG43" i="9"/>
  <c r="DG18" i="10"/>
  <c r="DG88" i="13"/>
  <c r="DG43" i="11"/>
  <c r="DG7" i="13"/>
  <c r="DG16" i="13"/>
  <c r="DG19" i="13"/>
  <c r="DG18" i="11"/>
  <c r="DG17" i="13"/>
  <c r="CX13" i="17" s="1"/>
  <c r="DG8" i="10"/>
  <c r="DG51" i="10"/>
  <c r="DG51" i="11"/>
  <c r="DG83" i="13"/>
  <c r="CX134" i="17" s="1"/>
  <c r="DG85" i="13"/>
  <c r="DG95" i="13"/>
  <c r="CX148" i="17" s="1"/>
  <c r="DG97" i="13"/>
  <c r="DG28" i="13"/>
  <c r="DG52" i="13"/>
  <c r="DG76" i="13"/>
  <c r="DG101" i="13"/>
  <c r="CX151" i="17" s="1"/>
  <c r="DG103" i="13"/>
  <c r="DG113" i="13"/>
  <c r="CX157" i="17" s="1"/>
  <c r="DG115" i="13"/>
  <c r="DG125" i="13"/>
  <c r="CX163" i="17" s="1"/>
  <c r="DG127" i="13"/>
  <c r="DG137" i="13"/>
  <c r="CX169" i="17" s="1"/>
  <c r="DG139" i="13"/>
  <c r="DG149" i="13"/>
  <c r="CX175" i="17" s="1"/>
  <c r="DG151" i="13"/>
  <c r="DG161" i="13"/>
  <c r="CX181" i="17" s="1"/>
  <c r="DG163" i="13"/>
  <c r="DG173" i="13"/>
  <c r="CX187" i="17" s="1"/>
  <c r="DG175" i="13"/>
  <c r="DG29" i="13"/>
  <c r="CX35" i="17"/>
  <c r="DG43" i="13"/>
  <c r="DG53" i="13"/>
  <c r="CX79" i="17" s="1"/>
  <c r="DG67" i="13"/>
  <c r="DG77" i="13"/>
  <c r="CX123" i="17" s="1"/>
  <c r="DG91" i="13"/>
  <c r="DG94" i="13"/>
  <c r="DG106" i="13"/>
  <c r="DG40" i="13"/>
  <c r="DG64" i="13"/>
  <c r="DG89" i="13"/>
  <c r="CX145" i="17" s="1"/>
  <c r="DG107" i="13"/>
  <c r="CX154" i="17" s="1"/>
  <c r="DG109" i="13"/>
  <c r="DG31" i="13"/>
  <c r="DG41" i="13"/>
  <c r="CX57" i="17" s="1"/>
  <c r="DG55" i="13"/>
  <c r="DG65" i="13"/>
  <c r="CX101" i="17" s="1"/>
  <c r="DG79" i="13"/>
  <c r="DG100" i="13"/>
  <c r="DG112" i="13"/>
  <c r="DG124" i="13"/>
  <c r="DG136" i="13"/>
  <c r="DG148" i="13"/>
  <c r="DG160" i="13"/>
  <c r="DG172" i="13"/>
  <c r="DG179" i="13"/>
  <c r="CX190" i="17"/>
  <c r="DG181" i="13"/>
  <c r="DG191" i="13"/>
  <c r="CX196" i="17" s="1"/>
  <c r="DG193" i="13"/>
  <c r="DG203" i="13"/>
  <c r="CX202" i="17" s="1"/>
  <c r="DG205" i="13"/>
  <c r="DG215" i="13"/>
  <c r="CX208" i="17" s="1"/>
  <c r="DG217" i="13"/>
  <c r="DG227" i="13"/>
  <c r="CX214" i="17"/>
  <c r="DG229" i="13"/>
  <c r="DG239" i="13"/>
  <c r="CX220" i="17" s="1"/>
  <c r="DG16" i="14"/>
  <c r="DG118" i="13"/>
  <c r="DG184" i="13"/>
  <c r="DG196" i="13"/>
  <c r="DG208" i="13"/>
  <c r="DG220" i="13"/>
  <c r="DG232" i="13"/>
  <c r="DG121" i="13"/>
  <c r="DG130" i="13"/>
  <c r="DG133" i="13"/>
  <c r="DG142" i="13"/>
  <c r="DG145" i="13"/>
  <c r="DG154" i="13"/>
  <c r="DG157" i="13"/>
  <c r="DG166" i="13"/>
  <c r="DG169" i="13"/>
  <c r="DG185" i="13"/>
  <c r="CX193" i="17"/>
  <c r="DG187" i="13"/>
  <c r="DG197" i="13"/>
  <c r="CX199" i="17" s="1"/>
  <c r="DG199" i="13"/>
  <c r="DG209" i="13"/>
  <c r="CX205" i="17" s="1"/>
  <c r="DG211" i="13"/>
  <c r="DG221" i="13"/>
  <c r="CX211" i="17" s="1"/>
  <c r="DG223" i="13"/>
  <c r="DG233" i="13"/>
  <c r="CX217" i="17" s="1"/>
  <c r="DG119" i="13"/>
  <c r="CX160" i="17" s="1"/>
  <c r="DG131" i="13"/>
  <c r="CX166" i="17" s="1"/>
  <c r="DG143" i="13"/>
  <c r="CX172" i="17" s="1"/>
  <c r="DG155" i="13"/>
  <c r="CX178" i="17" s="1"/>
  <c r="DG167" i="13"/>
  <c r="CX184" i="17" s="1"/>
  <c r="DG178" i="13"/>
  <c r="DG190" i="13"/>
  <c r="DG202" i="13"/>
  <c r="DG214" i="13"/>
  <c r="DG226" i="13"/>
  <c r="DG238" i="13"/>
  <c r="DG27" i="14"/>
  <c r="DG38" i="14"/>
  <c r="DG96" i="14"/>
  <c r="DG235" i="13"/>
  <c r="DG85" i="14"/>
  <c r="DG49" i="14"/>
  <c r="DG74" i="14"/>
  <c r="DG63" i="14"/>
  <c r="DG107" i="14"/>
  <c r="DG132" i="14"/>
  <c r="DG157" i="14"/>
  <c r="DF11" i="3"/>
  <c r="DF24" i="3"/>
  <c r="DF38" i="3"/>
  <c r="DF60" i="3"/>
  <c r="DF48" i="3"/>
  <c r="DF77" i="3"/>
  <c r="DF70" i="3"/>
  <c r="DF8" i="4"/>
  <c r="DF27" i="4"/>
  <c r="DF18" i="4"/>
  <c r="DF43" i="4"/>
  <c r="DF34" i="4"/>
  <c r="DF51" i="4"/>
  <c r="DF59" i="4"/>
  <c r="DF27" i="5"/>
  <c r="DF18" i="5"/>
  <c r="DF8" i="5"/>
  <c r="DF34" i="5"/>
  <c r="DF59" i="5"/>
  <c r="DF51" i="5"/>
  <c r="DF18" i="6"/>
  <c r="DF43" i="5"/>
  <c r="DF8" i="6"/>
  <c r="DF27" i="6"/>
  <c r="DF51" i="6"/>
  <c r="DF43" i="6"/>
  <c r="DF34" i="6"/>
  <c r="DF8" i="7"/>
  <c r="DF18" i="7"/>
  <c r="DF51" i="7"/>
  <c r="DF59" i="6"/>
  <c r="DF43" i="7"/>
  <c r="DF27" i="7"/>
  <c r="DF34" i="8"/>
  <c r="DF34" i="9"/>
  <c r="DF27" i="8"/>
  <c r="DF59" i="8"/>
  <c r="DF27" i="9"/>
  <c r="DF59" i="7"/>
  <c r="DF8" i="8"/>
  <c r="DF43" i="9"/>
  <c r="DF8" i="10"/>
  <c r="DF43" i="10"/>
  <c r="DF51" i="8"/>
  <c r="DF34" i="10"/>
  <c r="DF34" i="7"/>
  <c r="DF18" i="8"/>
  <c r="DF18" i="9"/>
  <c r="DF43" i="8"/>
  <c r="DF59" i="9"/>
  <c r="DF8" i="11"/>
  <c r="DF43" i="11"/>
  <c r="DF7" i="13"/>
  <c r="DF17" i="13"/>
  <c r="CW13" i="17" s="1"/>
  <c r="DF19" i="13"/>
  <c r="DF29" i="13"/>
  <c r="CW35" i="17" s="1"/>
  <c r="DF31" i="13"/>
  <c r="DF41" i="13"/>
  <c r="CW57" i="17" s="1"/>
  <c r="DF43" i="13"/>
  <c r="DF53" i="13"/>
  <c r="CW79" i="17" s="1"/>
  <c r="DF55" i="13"/>
  <c r="DF65" i="13"/>
  <c r="CW101" i="17" s="1"/>
  <c r="DF67" i="13"/>
  <c r="DF77" i="13"/>
  <c r="CW123" i="17" s="1"/>
  <c r="DF79" i="13"/>
  <c r="DF51" i="9"/>
  <c r="DF27" i="10"/>
  <c r="DF34" i="11"/>
  <c r="DF10" i="13"/>
  <c r="DF22" i="13"/>
  <c r="DF34" i="13"/>
  <c r="DF46" i="13"/>
  <c r="DF58" i="13"/>
  <c r="DF70" i="13"/>
  <c r="DF82" i="13"/>
  <c r="DF8" i="9"/>
  <c r="DF18" i="10"/>
  <c r="DF51" i="10"/>
  <c r="DF18" i="11"/>
  <c r="DF51" i="11"/>
  <c r="DF83" i="13"/>
  <c r="CW134" i="17" s="1"/>
  <c r="DF85" i="13"/>
  <c r="DF95" i="13"/>
  <c r="CW148" i="17" s="1"/>
  <c r="DF97" i="13"/>
  <c r="DF59" i="10"/>
  <c r="DF11" i="13"/>
  <c r="CW2" i="17" s="1"/>
  <c r="DF13" i="13"/>
  <c r="DF16" i="13"/>
  <c r="DF23" i="13"/>
  <c r="CW24" i="17" s="1"/>
  <c r="DF25" i="13"/>
  <c r="DF27" i="11"/>
  <c r="DF59" i="11"/>
  <c r="DF94" i="13"/>
  <c r="DF100" i="13"/>
  <c r="DF112" i="13"/>
  <c r="DF124" i="13"/>
  <c r="DF136" i="13"/>
  <c r="DF148" i="13"/>
  <c r="DF160" i="13"/>
  <c r="DF172" i="13"/>
  <c r="DF28" i="13"/>
  <c r="DF47" i="13"/>
  <c r="CW68" i="17" s="1"/>
  <c r="DF49" i="13"/>
  <c r="DF52" i="13"/>
  <c r="DF71" i="13"/>
  <c r="CW112" i="17" s="1"/>
  <c r="DF73" i="13"/>
  <c r="DF76" i="13"/>
  <c r="DF101" i="13"/>
  <c r="CW151" i="17" s="1"/>
  <c r="DF103" i="13"/>
  <c r="DF113" i="13"/>
  <c r="CW157" i="17" s="1"/>
  <c r="DF115" i="13"/>
  <c r="DF88" i="13"/>
  <c r="DF91" i="13"/>
  <c r="DF106" i="13"/>
  <c r="DF118" i="13"/>
  <c r="DF35" i="13"/>
  <c r="CW46" i="17" s="1"/>
  <c r="DF37" i="13"/>
  <c r="DF40" i="13"/>
  <c r="DF59" i="13"/>
  <c r="CW90" i="17" s="1"/>
  <c r="DF61" i="13"/>
  <c r="DF64" i="13"/>
  <c r="DF89" i="13"/>
  <c r="CW145" i="17" s="1"/>
  <c r="DF107" i="13"/>
  <c r="CW154" i="17" s="1"/>
  <c r="DF109" i="13"/>
  <c r="DF119" i="13"/>
  <c r="CW160" i="17"/>
  <c r="DF121" i="13"/>
  <c r="DF131" i="13"/>
  <c r="CW166" i="17" s="1"/>
  <c r="DF133" i="13"/>
  <c r="DF143" i="13"/>
  <c r="CW172" i="17" s="1"/>
  <c r="DF145" i="13"/>
  <c r="DF155" i="13"/>
  <c r="CW178" i="17" s="1"/>
  <c r="DF157" i="13"/>
  <c r="DF167" i="13"/>
  <c r="CW184" i="17"/>
  <c r="DF169" i="13"/>
  <c r="DF178" i="13"/>
  <c r="DF190" i="13"/>
  <c r="DF202" i="13"/>
  <c r="DF214" i="13"/>
  <c r="DF226" i="13"/>
  <c r="DF238" i="13"/>
  <c r="DF27" i="14"/>
  <c r="DF179" i="13"/>
  <c r="CW190" i="17" s="1"/>
  <c r="DF181" i="13"/>
  <c r="DF191" i="13"/>
  <c r="CW196" i="17"/>
  <c r="DF193" i="13"/>
  <c r="DF203" i="13"/>
  <c r="CW202" i="17" s="1"/>
  <c r="DF205" i="13"/>
  <c r="DF215" i="13"/>
  <c r="CW208" i="17" s="1"/>
  <c r="DF217" i="13"/>
  <c r="DF227" i="13"/>
  <c r="CW214" i="17" s="1"/>
  <c r="DF229" i="13"/>
  <c r="DF184" i="13"/>
  <c r="DF196" i="13"/>
  <c r="DF208" i="13"/>
  <c r="DF220" i="13"/>
  <c r="DF232" i="13"/>
  <c r="DF125" i="13"/>
  <c r="CW163" i="17" s="1"/>
  <c r="DF127" i="13"/>
  <c r="DF130" i="13"/>
  <c r="DF137" i="13"/>
  <c r="CW169" i="17" s="1"/>
  <c r="DF139" i="13"/>
  <c r="DF142" i="13"/>
  <c r="DF149" i="13"/>
  <c r="CW175" i="17" s="1"/>
  <c r="DF151" i="13"/>
  <c r="DF154" i="13"/>
  <c r="DF161" i="13"/>
  <c r="CW181" i="17" s="1"/>
  <c r="DF163" i="13"/>
  <c r="DF166" i="13"/>
  <c r="DF173" i="13"/>
  <c r="CW187" i="17" s="1"/>
  <c r="DF175" i="13"/>
  <c r="DF185" i="13"/>
  <c r="CW193" i="17" s="1"/>
  <c r="DF187" i="13"/>
  <c r="DF197" i="13"/>
  <c r="CW199" i="17" s="1"/>
  <c r="DF199" i="13"/>
  <c r="DF209" i="13"/>
  <c r="CW205" i="17" s="1"/>
  <c r="DF211" i="13"/>
  <c r="DF221" i="13"/>
  <c r="CW211" i="17" s="1"/>
  <c r="DF223" i="13"/>
  <c r="DF233" i="13"/>
  <c r="CW217" i="17" s="1"/>
  <c r="DF235" i="13"/>
  <c r="DF38" i="14"/>
  <c r="DF63" i="14"/>
  <c r="DF107" i="14"/>
  <c r="DF96" i="14"/>
  <c r="DF146" i="14"/>
  <c r="DF239" i="13"/>
  <c r="CW220" i="17" s="1"/>
  <c r="DF16" i="14"/>
  <c r="DF85" i="14"/>
  <c r="DF49" i="14"/>
  <c r="DF74" i="14"/>
  <c r="DF118" i="14"/>
  <c r="DB8" i="13"/>
  <c r="CS3" i="17" s="1"/>
  <c r="DN8" i="13"/>
  <c r="DB20" i="13"/>
  <c r="CS25" i="17" s="1"/>
  <c r="DN20" i="13"/>
  <c r="DB32" i="13"/>
  <c r="CS47" i="17" s="1"/>
  <c r="DN32" i="13"/>
  <c r="DB44" i="13"/>
  <c r="CS69" i="17" s="1"/>
  <c r="DN44" i="13"/>
  <c r="DB56" i="13"/>
  <c r="CS91" i="17"/>
  <c r="DN56" i="13"/>
  <c r="DB68" i="13"/>
  <c r="CS113" i="17" s="1"/>
  <c r="DN68" i="13"/>
  <c r="DB80" i="13"/>
  <c r="CS135" i="17" s="1"/>
  <c r="DN80" i="13"/>
  <c r="DB14" i="13"/>
  <c r="CS14" i="17" s="1"/>
  <c r="DN14" i="13"/>
  <c r="DN26" i="13"/>
  <c r="DN38" i="13"/>
  <c r="DN50" i="13"/>
  <c r="DN62" i="13"/>
  <c r="DN74" i="13"/>
  <c r="DB92" i="13"/>
  <c r="CS149" i="17" s="1"/>
  <c r="DN92" i="13"/>
  <c r="DB38" i="13"/>
  <c r="CS58" i="17"/>
  <c r="DB62" i="13"/>
  <c r="CS102" i="17" s="1"/>
  <c r="DB86" i="13"/>
  <c r="CS146" i="17" s="1"/>
  <c r="DB98" i="13"/>
  <c r="CS152" i="17" s="1"/>
  <c r="DN98" i="13"/>
  <c r="DB110" i="13"/>
  <c r="CS158" i="17" s="1"/>
  <c r="DN110" i="13"/>
  <c r="DB122" i="13"/>
  <c r="CS164" i="17"/>
  <c r="DN122" i="13"/>
  <c r="DB134" i="13"/>
  <c r="CS170" i="17" s="1"/>
  <c r="DN134" i="13"/>
  <c r="DB146" i="13"/>
  <c r="CS176" i="17" s="1"/>
  <c r="DN146" i="13"/>
  <c r="DB158" i="13"/>
  <c r="CS182" i="17" s="1"/>
  <c r="DN158" i="13"/>
  <c r="DB170" i="13"/>
  <c r="CS188" i="17"/>
  <c r="DN170" i="13"/>
  <c r="DB26" i="13"/>
  <c r="CS36" i="17" s="1"/>
  <c r="DB50" i="13"/>
  <c r="CS80" i="17"/>
  <c r="DB74" i="13"/>
  <c r="CS124" i="17" s="1"/>
  <c r="DN86" i="13"/>
  <c r="DB104" i="13"/>
  <c r="CS155" i="17" s="1"/>
  <c r="DN104" i="13"/>
  <c r="DB116" i="13"/>
  <c r="CS161" i="17" s="1"/>
  <c r="DN116" i="13"/>
  <c r="DN128" i="13"/>
  <c r="DN140" i="13"/>
  <c r="DN152" i="13"/>
  <c r="DN164" i="13"/>
  <c r="DN176" i="13"/>
  <c r="DB188" i="13"/>
  <c r="CS197" i="17" s="1"/>
  <c r="DN188" i="13"/>
  <c r="DB200" i="13"/>
  <c r="CS203" i="17" s="1"/>
  <c r="DN200" i="13"/>
  <c r="DB212" i="13"/>
  <c r="CS209" i="17" s="1"/>
  <c r="DN212" i="13"/>
  <c r="DB224" i="13"/>
  <c r="CS215" i="17" s="1"/>
  <c r="DN224" i="13"/>
  <c r="DB236" i="13"/>
  <c r="CS221" i="17" s="1"/>
  <c r="DN236" i="13"/>
  <c r="DB128" i="13"/>
  <c r="CS167" i="17" s="1"/>
  <c r="DB140" i="13"/>
  <c r="CS173" i="17" s="1"/>
  <c r="DB152" i="13"/>
  <c r="CS179" i="17"/>
  <c r="DB164" i="13"/>
  <c r="CS185" i="17" s="1"/>
  <c r="DB176" i="13"/>
  <c r="CS191" i="17" s="1"/>
  <c r="DB182" i="13"/>
  <c r="CS194" i="17" s="1"/>
  <c r="DN182" i="13"/>
  <c r="DB194" i="13"/>
  <c r="CS200" i="17" s="1"/>
  <c r="DN194" i="13"/>
  <c r="DB206" i="13"/>
  <c r="CS206" i="17"/>
  <c r="DN206" i="13"/>
  <c r="DB218" i="13"/>
  <c r="CS212" i="17" s="1"/>
  <c r="DN218" i="13"/>
  <c r="DB230" i="13"/>
  <c r="CS218" i="17" s="1"/>
  <c r="DN230" i="13"/>
  <c r="CZ14" i="13"/>
  <c r="CR14" i="17" s="1"/>
  <c r="CZ26" i="13"/>
  <c r="CR36" i="17" s="1"/>
  <c r="CZ38" i="13"/>
  <c r="CR58" i="17" s="1"/>
  <c r="CZ50" i="13"/>
  <c r="CR80" i="17" s="1"/>
  <c r="CZ62" i="13"/>
  <c r="CR102" i="17" s="1"/>
  <c r="CZ74" i="13"/>
  <c r="CR124" i="17" s="1"/>
  <c r="CZ8" i="13"/>
  <c r="CR3" i="17" s="1"/>
  <c r="CZ20" i="13"/>
  <c r="CR25" i="17" s="1"/>
  <c r="CZ86" i="13"/>
  <c r="CR146" i="17" s="1"/>
  <c r="CZ104" i="13"/>
  <c r="CR155" i="17" s="1"/>
  <c r="CZ116" i="13"/>
  <c r="CR161" i="17"/>
  <c r="CZ128" i="13"/>
  <c r="CR167" i="17" s="1"/>
  <c r="CZ140" i="13"/>
  <c r="CR173" i="17" s="1"/>
  <c r="CZ152" i="13"/>
  <c r="CR179" i="17" s="1"/>
  <c r="CZ164" i="13"/>
  <c r="CR185" i="17"/>
  <c r="CZ176" i="13"/>
  <c r="CR191" i="17" s="1"/>
  <c r="CZ32" i="13"/>
  <c r="CR47" i="17" s="1"/>
  <c r="CZ56" i="13"/>
  <c r="CR91" i="17" s="1"/>
  <c r="CZ80" i="13"/>
  <c r="CR135" i="17" s="1"/>
  <c r="CZ92" i="13"/>
  <c r="CR149" i="17" s="1"/>
  <c r="CZ98" i="13"/>
  <c r="CR152" i="17" s="1"/>
  <c r="CZ110" i="13"/>
  <c r="CR158" i="17" s="1"/>
  <c r="CZ44" i="13"/>
  <c r="CR69" i="17" s="1"/>
  <c r="CZ68" i="13"/>
  <c r="CR113" i="17" s="1"/>
  <c r="CZ182" i="13"/>
  <c r="CR194" i="17" s="1"/>
  <c r="CZ194" i="13"/>
  <c r="CR200" i="17" s="1"/>
  <c r="CZ206" i="13"/>
  <c r="CR206" i="17"/>
  <c r="CZ218" i="13"/>
  <c r="CR212" i="17" s="1"/>
  <c r="CZ230" i="13"/>
  <c r="CR218" i="17" s="1"/>
  <c r="CZ122" i="13"/>
  <c r="CR164" i="17" s="1"/>
  <c r="CZ134" i="13"/>
  <c r="CR170" i="17"/>
  <c r="CZ146" i="13"/>
  <c r="CR176" i="17" s="1"/>
  <c r="CZ158" i="13"/>
  <c r="CR182" i="17" s="1"/>
  <c r="CZ170" i="13"/>
  <c r="CR188" i="17" s="1"/>
  <c r="CZ188" i="13"/>
  <c r="CR197" i="17" s="1"/>
  <c r="CZ200" i="13"/>
  <c r="CR203" i="17" s="1"/>
  <c r="CZ212" i="13"/>
  <c r="CR209" i="17" s="1"/>
  <c r="CZ224" i="13"/>
  <c r="CR215" i="17" s="1"/>
  <c r="CZ236" i="13"/>
  <c r="CR221" i="17" s="1"/>
  <c r="CY8" i="13"/>
  <c r="CQ3" i="17" s="1"/>
  <c r="CY20" i="13"/>
  <c r="CQ25" i="17" s="1"/>
  <c r="CY32" i="13"/>
  <c r="CQ47" i="17" s="1"/>
  <c r="CY44" i="13"/>
  <c r="CQ69" i="17"/>
  <c r="CY56" i="13"/>
  <c r="CQ91" i="17" s="1"/>
  <c r="CY68" i="13"/>
  <c r="CQ113" i="17" s="1"/>
  <c r="CY80" i="13"/>
  <c r="CQ135" i="17" s="1"/>
  <c r="CY86" i="13"/>
  <c r="CQ146" i="17"/>
  <c r="CY14" i="13"/>
  <c r="CQ14" i="17" s="1"/>
  <c r="CY38" i="13"/>
  <c r="CQ58" i="17" s="1"/>
  <c r="CY62" i="13"/>
  <c r="CQ102" i="17" s="1"/>
  <c r="CY104" i="13"/>
  <c r="CQ155" i="17" s="1"/>
  <c r="CY116" i="13"/>
  <c r="CQ161" i="17" s="1"/>
  <c r="CY92" i="13"/>
  <c r="CQ149" i="17" s="1"/>
  <c r="CY26" i="13"/>
  <c r="CQ36" i="17" s="1"/>
  <c r="CY50" i="13"/>
  <c r="CQ80" i="17" s="1"/>
  <c r="CY74" i="13"/>
  <c r="CQ124" i="17" s="1"/>
  <c r="CY98" i="13"/>
  <c r="CQ152" i="17" s="1"/>
  <c r="CY110" i="13"/>
  <c r="CQ158" i="17" s="1"/>
  <c r="CY122" i="13"/>
  <c r="CQ164" i="17"/>
  <c r="CY134" i="13"/>
  <c r="CQ170" i="17" s="1"/>
  <c r="CY146" i="13"/>
  <c r="CQ176" i="17" s="1"/>
  <c r="CY158" i="13"/>
  <c r="CQ182" i="17" s="1"/>
  <c r="CY170" i="13"/>
  <c r="CQ188" i="17"/>
  <c r="CY182" i="13"/>
  <c r="CQ194" i="17" s="1"/>
  <c r="CY194" i="13"/>
  <c r="CQ200" i="17" s="1"/>
  <c r="CY206" i="13"/>
  <c r="CQ206" i="17" s="1"/>
  <c r="CY218" i="13"/>
  <c r="CQ212" i="17" s="1"/>
  <c r="CY230" i="13"/>
  <c r="CQ218" i="17" s="1"/>
  <c r="CY128" i="13"/>
  <c r="CQ167" i="17" s="1"/>
  <c r="CY140" i="13"/>
  <c r="CQ173" i="17" s="1"/>
  <c r="CY152" i="13"/>
  <c r="CQ179" i="17" s="1"/>
  <c r="CY164" i="13"/>
  <c r="CQ185" i="17" s="1"/>
  <c r="CY176" i="13"/>
  <c r="CQ191" i="17" s="1"/>
  <c r="CY188" i="13"/>
  <c r="CQ197" i="17" s="1"/>
  <c r="CY200" i="13"/>
  <c r="CQ203" i="17"/>
  <c r="CY212" i="13"/>
  <c r="CQ209" i="17" s="1"/>
  <c r="CY224" i="13"/>
  <c r="CQ215" i="17" s="1"/>
  <c r="CY236" i="13"/>
  <c r="CQ221" i="17" s="1"/>
  <c r="CW11" i="3"/>
  <c r="CW24" i="3"/>
  <c r="CW38" i="3"/>
  <c r="CW48" i="3"/>
  <c r="CW60" i="3"/>
  <c r="CW77" i="3"/>
  <c r="CW70" i="3"/>
  <c r="CW18" i="4"/>
  <c r="CW8" i="4"/>
  <c r="CW27" i="4"/>
  <c r="CW34" i="4"/>
  <c r="CW51" i="4"/>
  <c r="CW43" i="4"/>
  <c r="CW8" i="5"/>
  <c r="CW34" i="5"/>
  <c r="CW59" i="4"/>
  <c r="CW18" i="5"/>
  <c r="CW59" i="5"/>
  <c r="CW27" i="6"/>
  <c r="CW27" i="5"/>
  <c r="CW51" i="5"/>
  <c r="CW43" i="5"/>
  <c r="CW8" i="6"/>
  <c r="CW34" i="6"/>
  <c r="CW59" i="6"/>
  <c r="CW18" i="6"/>
  <c r="CW51" i="6"/>
  <c r="CW43" i="6"/>
  <c r="CW8" i="7"/>
  <c r="CW27" i="7"/>
  <c r="CW59" i="7"/>
  <c r="CW18" i="7"/>
  <c r="CW51" i="7"/>
  <c r="CW8" i="8"/>
  <c r="CW43" i="8"/>
  <c r="CW8" i="9"/>
  <c r="CW34" i="8"/>
  <c r="CW34" i="9"/>
  <c r="CW34" i="7"/>
  <c r="CW18" i="8"/>
  <c r="CW43" i="7"/>
  <c r="CW27" i="8"/>
  <c r="CW18" i="9"/>
  <c r="CW51" i="9"/>
  <c r="CW18" i="10"/>
  <c r="CW59" i="8"/>
  <c r="CW43" i="9"/>
  <c r="CW8" i="10"/>
  <c r="CW43" i="10"/>
  <c r="CW27" i="9"/>
  <c r="CW51" i="8"/>
  <c r="CW51" i="10"/>
  <c r="CW18" i="11"/>
  <c r="CW51" i="11"/>
  <c r="CW16" i="13"/>
  <c r="CW28" i="13"/>
  <c r="CW40" i="13"/>
  <c r="CW52" i="13"/>
  <c r="CW64" i="13"/>
  <c r="CW76" i="13"/>
  <c r="CW59" i="9"/>
  <c r="CW34" i="10"/>
  <c r="CW8" i="11"/>
  <c r="CW43" i="11"/>
  <c r="CW7" i="13"/>
  <c r="CW17" i="13"/>
  <c r="CO13" i="17" s="1"/>
  <c r="CW19" i="13"/>
  <c r="CW29" i="13"/>
  <c r="CO35" i="17" s="1"/>
  <c r="CW31" i="13"/>
  <c r="CW41" i="13"/>
  <c r="CO57" i="17" s="1"/>
  <c r="CW43" i="13"/>
  <c r="CW53" i="13"/>
  <c r="CO79" i="17" s="1"/>
  <c r="CW55" i="13"/>
  <c r="CW65" i="13"/>
  <c r="CO101" i="17" s="1"/>
  <c r="CW67" i="13"/>
  <c r="CW77" i="13"/>
  <c r="CO123" i="17" s="1"/>
  <c r="CW79" i="13"/>
  <c r="CW59" i="10"/>
  <c r="CW27" i="11"/>
  <c r="CW59" i="11"/>
  <c r="CW94" i="13"/>
  <c r="CW27" i="10"/>
  <c r="CW10" i="13"/>
  <c r="CW22" i="13"/>
  <c r="CW34" i="11"/>
  <c r="CW11" i="13"/>
  <c r="CO2" i="17" s="1"/>
  <c r="CW13" i="13"/>
  <c r="CW23" i="13"/>
  <c r="CO24" i="17" s="1"/>
  <c r="CW25" i="13"/>
  <c r="CW35" i="13"/>
  <c r="CO46" i="17" s="1"/>
  <c r="CW37" i="13"/>
  <c r="CW47" i="13"/>
  <c r="CO68" i="17" s="1"/>
  <c r="CW49" i="13"/>
  <c r="CW59" i="13"/>
  <c r="CO90" i="17" s="1"/>
  <c r="CW61" i="13"/>
  <c r="CW71" i="13"/>
  <c r="CO112" i="17" s="1"/>
  <c r="CW73" i="13"/>
  <c r="CW89" i="13"/>
  <c r="CO145" i="17" s="1"/>
  <c r="CW91" i="13"/>
  <c r="CW107" i="13"/>
  <c r="CO154" i="17" s="1"/>
  <c r="CW109" i="13"/>
  <c r="CW119" i="13"/>
  <c r="CO160" i="17"/>
  <c r="CW121" i="13"/>
  <c r="CW131" i="13"/>
  <c r="CO166" i="17" s="1"/>
  <c r="CW133" i="13"/>
  <c r="CW143" i="13"/>
  <c r="CO172" i="17" s="1"/>
  <c r="CW145" i="13"/>
  <c r="CW155" i="13"/>
  <c r="CO178" i="17" s="1"/>
  <c r="CW157" i="13"/>
  <c r="CW167" i="13"/>
  <c r="CO184" i="17" s="1"/>
  <c r="CW169" i="13"/>
  <c r="CW34" i="13"/>
  <c r="CW58" i="13"/>
  <c r="CW82" i="13"/>
  <c r="CW100" i="13"/>
  <c r="CW112" i="13"/>
  <c r="CW83" i="13"/>
  <c r="CO134" i="17" s="1"/>
  <c r="CW85" i="13"/>
  <c r="CW95" i="13"/>
  <c r="CO148" i="17" s="1"/>
  <c r="CW97" i="13"/>
  <c r="CW101" i="13"/>
  <c r="CO151" i="17" s="1"/>
  <c r="CW103" i="13"/>
  <c r="CW113" i="13"/>
  <c r="CO157" i="17" s="1"/>
  <c r="CW115" i="13"/>
  <c r="CW46" i="13"/>
  <c r="CW70" i="13"/>
  <c r="CW88" i="13"/>
  <c r="CW106" i="13"/>
  <c r="CW118" i="13"/>
  <c r="CW130" i="13"/>
  <c r="CW142" i="13"/>
  <c r="CW154" i="13"/>
  <c r="CW166" i="13"/>
  <c r="CW125" i="13"/>
  <c r="CO163" i="17" s="1"/>
  <c r="CW127" i="13"/>
  <c r="CW137" i="13"/>
  <c r="CO169" i="17" s="1"/>
  <c r="CW139" i="13"/>
  <c r="CW149" i="13"/>
  <c r="CO175" i="17" s="1"/>
  <c r="CW151" i="13"/>
  <c r="CW161" i="13"/>
  <c r="CO181" i="17" s="1"/>
  <c r="CW163" i="13"/>
  <c r="CW173" i="13"/>
  <c r="CO187" i="17" s="1"/>
  <c r="CW175" i="13"/>
  <c r="CW185" i="13"/>
  <c r="CO193" i="17" s="1"/>
  <c r="CW187" i="13"/>
  <c r="CW197" i="13"/>
  <c r="CO199" i="17" s="1"/>
  <c r="CW199" i="13"/>
  <c r="CW209" i="13"/>
  <c r="CO205" i="17" s="1"/>
  <c r="CW211" i="13"/>
  <c r="CW221" i="13"/>
  <c r="CO211" i="17" s="1"/>
  <c r="CW223" i="13"/>
  <c r="CW233" i="13"/>
  <c r="CO217" i="17" s="1"/>
  <c r="CW235" i="13"/>
  <c r="CW38" i="14"/>
  <c r="CW178" i="13"/>
  <c r="CW190" i="13"/>
  <c r="CW202" i="13"/>
  <c r="CW214" i="13"/>
  <c r="CW226" i="13"/>
  <c r="CW179" i="13"/>
  <c r="CO190" i="17" s="1"/>
  <c r="CW181" i="13"/>
  <c r="CW191" i="13"/>
  <c r="CO196" i="17" s="1"/>
  <c r="CW193" i="13"/>
  <c r="CW203" i="13"/>
  <c r="CO202" i="17" s="1"/>
  <c r="CW205" i="13"/>
  <c r="CW215" i="13"/>
  <c r="CO208" i="17" s="1"/>
  <c r="CW217" i="13"/>
  <c r="CW227" i="13"/>
  <c r="CO214" i="17" s="1"/>
  <c r="CW229" i="13"/>
  <c r="CW124" i="13"/>
  <c r="CW136" i="13"/>
  <c r="CW148" i="13"/>
  <c r="CW160" i="13"/>
  <c r="CW172" i="13"/>
  <c r="CW184" i="13"/>
  <c r="CW196" i="13"/>
  <c r="CW208" i="13"/>
  <c r="CW220" i="13"/>
  <c r="CW232" i="13"/>
  <c r="CW49" i="14"/>
  <c r="CW74" i="14"/>
  <c r="CW63" i="14"/>
  <c r="CW107" i="14"/>
  <c r="CW132" i="14"/>
  <c r="CW157" i="14"/>
  <c r="CW238" i="13"/>
  <c r="CW27" i="14"/>
  <c r="CW96" i="14"/>
  <c r="CW239" i="13"/>
  <c r="CO220" i="17" s="1"/>
  <c r="CW16" i="14"/>
  <c r="CW85" i="14"/>
  <c r="CV11" i="3"/>
  <c r="CV24" i="3"/>
  <c r="CV38" i="3"/>
  <c r="CV48" i="3"/>
  <c r="CV70" i="3"/>
  <c r="CV8" i="4"/>
  <c r="CV60" i="3"/>
  <c r="CV77" i="3"/>
  <c r="CV27" i="4"/>
  <c r="CV18" i="4"/>
  <c r="CV43" i="4"/>
  <c r="CV34" i="4"/>
  <c r="CV51" i="4"/>
  <c r="CV18" i="5"/>
  <c r="CV8" i="5"/>
  <c r="CV59" i="4"/>
  <c r="CV27" i="5"/>
  <c r="CV43" i="5"/>
  <c r="CV34" i="5"/>
  <c r="CV59" i="5"/>
  <c r="CV51" i="5"/>
  <c r="CV18" i="6"/>
  <c r="CV43" i="6"/>
  <c r="CV27" i="6"/>
  <c r="CV34" i="6"/>
  <c r="CV8" i="6"/>
  <c r="CV51" i="6"/>
  <c r="CV34" i="7"/>
  <c r="CV8" i="7"/>
  <c r="CV27" i="7"/>
  <c r="CV59" i="7"/>
  <c r="CV18" i="8"/>
  <c r="CV51" i="8"/>
  <c r="CV18" i="9"/>
  <c r="CV51" i="7"/>
  <c r="CV8" i="8"/>
  <c r="CV43" i="8"/>
  <c r="CV8" i="9"/>
  <c r="CV43" i="7"/>
  <c r="CV27" i="8"/>
  <c r="CV27" i="9"/>
  <c r="CV59" i="9"/>
  <c r="CV27" i="10"/>
  <c r="CV34" i="8"/>
  <c r="CV51" i="9"/>
  <c r="CV18" i="10"/>
  <c r="CV59" i="6"/>
  <c r="CV18" i="7"/>
  <c r="CV34" i="9"/>
  <c r="CV43" i="10"/>
  <c r="CV59" i="10"/>
  <c r="CV27" i="11"/>
  <c r="CV59" i="11"/>
  <c r="CV11" i="13"/>
  <c r="CN2" i="17" s="1"/>
  <c r="CV13" i="13"/>
  <c r="CV23" i="13"/>
  <c r="CN24" i="17" s="1"/>
  <c r="CV25" i="13"/>
  <c r="CV35" i="13"/>
  <c r="CN46" i="17" s="1"/>
  <c r="CV37" i="13"/>
  <c r="CV47" i="13"/>
  <c r="CN68" i="17"/>
  <c r="CV49" i="13"/>
  <c r="CV59" i="13"/>
  <c r="CN90" i="17" s="1"/>
  <c r="CV61" i="13"/>
  <c r="CV71" i="13"/>
  <c r="CN112" i="17" s="1"/>
  <c r="CV73" i="13"/>
  <c r="CV51" i="10"/>
  <c r="CV18" i="11"/>
  <c r="CV51" i="11"/>
  <c r="CV16" i="13"/>
  <c r="CV28" i="13"/>
  <c r="CV40" i="13"/>
  <c r="CV52" i="13"/>
  <c r="CV64" i="13"/>
  <c r="CV76" i="13"/>
  <c r="CV59" i="8"/>
  <c r="CV43" i="9"/>
  <c r="CV8" i="10"/>
  <c r="CV8" i="11"/>
  <c r="CV34" i="11"/>
  <c r="CV89" i="13"/>
  <c r="CN145" i="17" s="1"/>
  <c r="CV91" i="13"/>
  <c r="CV43" i="11"/>
  <c r="CV7" i="13"/>
  <c r="CV19" i="13"/>
  <c r="CV34" i="10"/>
  <c r="CV10" i="13"/>
  <c r="CV17" i="13"/>
  <c r="CN13" i="17" s="1"/>
  <c r="CV22" i="13"/>
  <c r="CV29" i="13"/>
  <c r="CN35" i="17" s="1"/>
  <c r="CV34" i="13"/>
  <c r="CV41" i="13"/>
  <c r="CN57" i="17" s="1"/>
  <c r="CV46" i="13"/>
  <c r="CV53" i="13"/>
  <c r="CN79" i="17" s="1"/>
  <c r="CV58" i="13"/>
  <c r="CV65" i="13"/>
  <c r="CN101" i="17" s="1"/>
  <c r="CV70" i="13"/>
  <c r="CV77" i="13"/>
  <c r="CN123" i="17" s="1"/>
  <c r="CV82" i="13"/>
  <c r="CV88" i="13"/>
  <c r="CV43" i="13"/>
  <c r="CV67" i="13"/>
  <c r="CV106" i="13"/>
  <c r="CV118" i="13"/>
  <c r="CV130" i="13"/>
  <c r="CV142" i="13"/>
  <c r="CV154" i="13"/>
  <c r="CV166" i="13"/>
  <c r="CV107" i="13"/>
  <c r="CN154" i="17" s="1"/>
  <c r="CV109" i="13"/>
  <c r="CV31" i="13"/>
  <c r="CV55" i="13"/>
  <c r="CV79" i="13"/>
  <c r="CV94" i="13"/>
  <c r="CV100" i="13"/>
  <c r="CV112" i="13"/>
  <c r="CV83" i="13"/>
  <c r="CN134" i="17"/>
  <c r="CV85" i="13"/>
  <c r="CV95" i="13"/>
  <c r="CN148" i="17" s="1"/>
  <c r="CV97" i="13"/>
  <c r="CV101" i="13"/>
  <c r="CN151" i="17" s="1"/>
  <c r="CV103" i="13"/>
  <c r="CV113" i="13"/>
  <c r="CN157" i="17" s="1"/>
  <c r="CV115" i="13"/>
  <c r="CV125" i="13"/>
  <c r="CN163" i="17" s="1"/>
  <c r="CV127" i="13"/>
  <c r="CV137" i="13"/>
  <c r="CN169" i="17" s="1"/>
  <c r="CV139" i="13"/>
  <c r="CV149" i="13"/>
  <c r="CN175" i="17" s="1"/>
  <c r="CV151" i="13"/>
  <c r="CV161" i="13"/>
  <c r="CN181" i="17" s="1"/>
  <c r="CV163" i="13"/>
  <c r="CV173" i="13"/>
  <c r="CN187" i="17" s="1"/>
  <c r="CV175" i="13"/>
  <c r="CV119" i="13"/>
  <c r="CN160" i="17" s="1"/>
  <c r="CV124" i="13"/>
  <c r="CV131" i="13"/>
  <c r="CN166" i="17" s="1"/>
  <c r="CV136" i="13"/>
  <c r="CV143" i="13"/>
  <c r="CN172" i="17" s="1"/>
  <c r="CV148" i="13"/>
  <c r="CV155" i="13"/>
  <c r="CN178" i="17" s="1"/>
  <c r="CV160" i="13"/>
  <c r="CV167" i="13"/>
  <c r="CN184" i="17" s="1"/>
  <c r="CV172" i="13"/>
  <c r="CV184" i="13"/>
  <c r="CV196" i="13"/>
  <c r="CV208" i="13"/>
  <c r="CV220" i="13"/>
  <c r="CV232" i="13"/>
  <c r="CV185" i="13"/>
  <c r="CN193" i="17" s="1"/>
  <c r="CV187" i="13"/>
  <c r="CV197" i="13"/>
  <c r="CN199" i="17" s="1"/>
  <c r="CV199" i="13"/>
  <c r="CV209" i="13"/>
  <c r="CN205" i="17" s="1"/>
  <c r="CV211" i="13"/>
  <c r="CV221" i="13"/>
  <c r="CN211" i="17" s="1"/>
  <c r="CV223" i="13"/>
  <c r="CV233" i="13"/>
  <c r="CN217" i="17" s="1"/>
  <c r="CV178" i="13"/>
  <c r="CV190" i="13"/>
  <c r="CV202" i="13"/>
  <c r="CV214" i="13"/>
  <c r="CV226" i="13"/>
  <c r="CV121" i="13"/>
  <c r="CV133" i="13"/>
  <c r="CV145" i="13"/>
  <c r="CV157" i="13"/>
  <c r="CV169" i="13"/>
  <c r="CV179" i="13"/>
  <c r="CN190" i="17" s="1"/>
  <c r="CV181" i="13"/>
  <c r="CV191" i="13"/>
  <c r="CN196" i="17" s="1"/>
  <c r="CV193" i="13"/>
  <c r="CV203" i="13"/>
  <c r="CN202" i="17" s="1"/>
  <c r="CV205" i="13"/>
  <c r="CV215" i="13"/>
  <c r="CN208" i="17" s="1"/>
  <c r="CV217" i="13"/>
  <c r="CV227" i="13"/>
  <c r="CN214" i="17" s="1"/>
  <c r="CV229" i="13"/>
  <c r="CV239" i="13"/>
  <c r="CN220" i="17" s="1"/>
  <c r="CV16" i="14"/>
  <c r="CV85" i="14"/>
  <c r="CV38" i="14"/>
  <c r="CV49" i="14"/>
  <c r="CV74" i="14"/>
  <c r="CV118" i="14"/>
  <c r="CV235" i="13"/>
  <c r="CV63" i="14"/>
  <c r="CV107" i="14"/>
  <c r="CV238" i="13"/>
  <c r="CV27" i="14"/>
  <c r="CV96" i="14"/>
  <c r="CV146" i="14"/>
  <c r="CU8" i="13"/>
  <c r="CM3" i="17" s="1"/>
  <c r="CU20" i="13"/>
  <c r="CM25" i="17" s="1"/>
  <c r="CU32" i="13"/>
  <c r="CM47" i="17"/>
  <c r="CU44" i="13"/>
  <c r="CM69" i="17" s="1"/>
  <c r="CU56" i="13"/>
  <c r="CM91" i="17" s="1"/>
  <c r="CU68" i="13"/>
  <c r="CM113" i="17" s="1"/>
  <c r="CU80" i="13"/>
  <c r="CM135" i="17" s="1"/>
  <c r="CU14" i="13"/>
  <c r="CM14" i="17" s="1"/>
  <c r="CU26" i="13"/>
  <c r="CM36" i="17" s="1"/>
  <c r="CU38" i="13"/>
  <c r="CM58" i="17" s="1"/>
  <c r="CU50" i="13"/>
  <c r="CM80" i="17" s="1"/>
  <c r="CU62" i="13"/>
  <c r="CM102" i="17" s="1"/>
  <c r="CU74" i="13"/>
  <c r="CM124" i="17" s="1"/>
  <c r="CU86" i="13"/>
  <c r="CM146" i="17" s="1"/>
  <c r="CU92" i="13"/>
  <c r="CM149" i="17"/>
  <c r="CU104" i="13"/>
  <c r="CM155" i="17" s="1"/>
  <c r="CU116" i="13"/>
  <c r="CM161" i="17" s="1"/>
  <c r="CU98" i="13"/>
  <c r="CM152" i="17" s="1"/>
  <c r="CU110" i="13"/>
  <c r="CM158" i="17"/>
  <c r="CU122" i="13"/>
  <c r="CM164" i="17" s="1"/>
  <c r="CU134" i="13"/>
  <c r="CM170" i="17" s="1"/>
  <c r="CU146" i="13"/>
  <c r="CM176" i="17" s="1"/>
  <c r="CU158" i="13"/>
  <c r="CM182" i="17" s="1"/>
  <c r="CU170" i="13"/>
  <c r="CM188" i="17" s="1"/>
  <c r="CU128" i="13"/>
  <c r="CM167" i="17" s="1"/>
  <c r="CU140" i="13"/>
  <c r="CM173" i="17" s="1"/>
  <c r="CU152" i="13"/>
  <c r="CM179" i="17" s="1"/>
  <c r="CU164" i="13"/>
  <c r="CM185" i="17" s="1"/>
  <c r="CU176" i="13"/>
  <c r="CM191" i="17" s="1"/>
  <c r="CU182" i="13"/>
  <c r="CM194" i="17" s="1"/>
  <c r="CU194" i="13"/>
  <c r="CM200" i="17"/>
  <c r="CU206" i="13"/>
  <c r="CM206" i="17" s="1"/>
  <c r="CU218" i="13"/>
  <c r="CM212" i="17" s="1"/>
  <c r="CU230" i="13"/>
  <c r="CM218" i="17" s="1"/>
  <c r="CU188" i="13"/>
  <c r="CM197" i="17"/>
  <c r="CU200" i="13"/>
  <c r="CM203" i="17" s="1"/>
  <c r="CU212" i="13"/>
  <c r="CM209" i="17" s="1"/>
  <c r="CU224" i="13"/>
  <c r="CM215" i="17" s="1"/>
  <c r="CU236" i="13"/>
  <c r="CM221" i="17" s="1"/>
  <c r="CT8" i="13"/>
  <c r="CL3" i="17" s="1"/>
  <c r="CT20" i="13"/>
  <c r="CL25" i="17" s="1"/>
  <c r="CT32" i="13"/>
  <c r="CL47" i="17" s="1"/>
  <c r="CT44" i="13"/>
  <c r="CL69" i="17" s="1"/>
  <c r="CT56" i="13"/>
  <c r="CL91" i="17" s="1"/>
  <c r="CT68" i="13"/>
  <c r="CL113" i="17" s="1"/>
  <c r="CT80" i="13"/>
  <c r="CL135" i="17" s="1"/>
  <c r="CT14" i="13"/>
  <c r="CL14" i="17"/>
  <c r="CT92" i="13"/>
  <c r="CL149" i="17" s="1"/>
  <c r="CT26" i="13"/>
  <c r="CL36" i="17" s="1"/>
  <c r="CT50" i="13"/>
  <c r="CL80" i="17" s="1"/>
  <c r="CT74" i="13"/>
  <c r="CL124" i="17"/>
  <c r="CT86" i="13"/>
  <c r="CL146" i="17" s="1"/>
  <c r="CT98" i="13"/>
  <c r="CL152" i="17" s="1"/>
  <c r="CT110" i="13"/>
  <c r="CL158" i="17" s="1"/>
  <c r="CT122" i="13"/>
  <c r="CL164" i="17" s="1"/>
  <c r="CT134" i="13"/>
  <c r="CL170" i="17" s="1"/>
  <c r="CT146" i="13"/>
  <c r="CL176" i="17" s="1"/>
  <c r="CT158" i="13"/>
  <c r="CL182" i="17" s="1"/>
  <c r="CT170" i="13"/>
  <c r="CL188" i="17" s="1"/>
  <c r="CT38" i="13"/>
  <c r="CL58" i="17" s="1"/>
  <c r="CT62" i="13"/>
  <c r="CL102" i="17" s="1"/>
  <c r="CT104" i="13"/>
  <c r="CL155" i="17" s="1"/>
  <c r="CT116" i="13"/>
  <c r="CL161" i="17"/>
  <c r="CT188" i="13"/>
  <c r="CL197" i="17" s="1"/>
  <c r="CT200" i="13"/>
  <c r="CL203" i="17" s="1"/>
  <c r="CT212" i="13"/>
  <c r="CL209" i="17" s="1"/>
  <c r="CT224" i="13"/>
  <c r="CL215" i="17"/>
  <c r="CT236" i="13"/>
  <c r="CL221" i="17" s="1"/>
  <c r="CT128" i="13"/>
  <c r="CL167" i="17" s="1"/>
  <c r="CT140" i="13"/>
  <c r="CL173" i="17" s="1"/>
  <c r="CT152" i="13"/>
  <c r="CL179" i="17" s="1"/>
  <c r="CT164" i="13"/>
  <c r="CL185" i="17" s="1"/>
  <c r="CT176" i="13"/>
  <c r="CL191" i="17" s="1"/>
  <c r="CT182" i="13"/>
  <c r="CL194" i="17" s="1"/>
  <c r="CT194" i="13"/>
  <c r="CL200" i="17" s="1"/>
  <c r="CT206" i="13"/>
  <c r="CL206" i="17" s="1"/>
  <c r="CT218" i="13"/>
  <c r="CL212" i="17" s="1"/>
  <c r="CT230" i="13"/>
  <c r="CL218" i="17" s="1"/>
  <c r="CS14" i="13"/>
  <c r="CK14" i="17"/>
  <c r="CS26" i="13"/>
  <c r="CK36" i="17" s="1"/>
  <c r="CS38" i="13"/>
  <c r="CK58" i="17" s="1"/>
  <c r="CS50" i="13"/>
  <c r="CK80" i="17" s="1"/>
  <c r="CS62" i="13"/>
  <c r="CK102" i="17"/>
  <c r="CS74" i="13"/>
  <c r="CK124" i="17" s="1"/>
  <c r="CS8" i="13"/>
  <c r="CK3" i="17" s="1"/>
  <c r="CS20" i="13"/>
  <c r="CK25" i="17" s="1"/>
  <c r="CS32" i="13"/>
  <c r="CK47" i="17" s="1"/>
  <c r="CS44" i="13"/>
  <c r="CK69" i="17" s="1"/>
  <c r="CS56" i="13"/>
  <c r="CK91" i="17" s="1"/>
  <c r="CS68" i="13"/>
  <c r="CK113" i="17" s="1"/>
  <c r="CS80" i="13"/>
  <c r="CK135" i="17" s="1"/>
  <c r="CS92" i="13"/>
  <c r="CK149" i="17" s="1"/>
  <c r="CS86" i="13"/>
  <c r="CK146" i="17" s="1"/>
  <c r="CS98" i="13"/>
  <c r="CK152" i="17" s="1"/>
  <c r="CS110" i="13"/>
  <c r="CK158" i="17" s="1"/>
  <c r="CS104" i="13"/>
  <c r="CK155" i="17" s="1"/>
  <c r="CS116" i="13"/>
  <c r="CK161" i="17" s="1"/>
  <c r="CS128" i="13"/>
  <c r="CK167" i="17" s="1"/>
  <c r="CS140" i="13"/>
  <c r="CK173" i="17"/>
  <c r="CS152" i="13"/>
  <c r="CK179" i="17" s="1"/>
  <c r="CS164" i="13"/>
  <c r="CK185" i="17" s="1"/>
  <c r="CS176" i="13"/>
  <c r="CK191" i="17" s="1"/>
  <c r="CS122" i="13"/>
  <c r="CK164" i="17" s="1"/>
  <c r="CS134" i="13"/>
  <c r="CK170" i="17" s="1"/>
  <c r="CS146" i="13"/>
  <c r="CK176" i="17" s="1"/>
  <c r="CS158" i="13"/>
  <c r="CK182" i="17" s="1"/>
  <c r="CS170" i="13"/>
  <c r="CK188" i="17" s="1"/>
  <c r="CS188" i="13"/>
  <c r="CK197" i="17" s="1"/>
  <c r="CS200" i="13"/>
  <c r="CK203" i="17" s="1"/>
  <c r="CS212" i="13"/>
  <c r="CK209" i="17" s="1"/>
  <c r="CS224" i="13"/>
  <c r="CK215" i="17"/>
  <c r="CS182" i="13"/>
  <c r="CK194" i="17" s="1"/>
  <c r="CS194" i="13"/>
  <c r="CK200" i="17" s="1"/>
  <c r="CS206" i="13"/>
  <c r="CK206" i="17" s="1"/>
  <c r="CS218" i="13"/>
  <c r="CK212" i="17"/>
  <c r="CS230" i="13"/>
  <c r="CK218" i="17" s="1"/>
  <c r="CS236" i="13"/>
  <c r="CK221" i="17" s="1"/>
  <c r="CG11" i="3"/>
  <c r="CG24" i="3"/>
  <c r="CG38" i="3"/>
  <c r="CG48" i="3"/>
  <c r="CG60" i="3"/>
  <c r="CG77" i="3"/>
  <c r="CG70" i="3"/>
  <c r="CG18" i="4"/>
  <c r="CG8" i="4"/>
  <c r="CG27" i="4"/>
  <c r="CG34" i="4"/>
  <c r="CG51" i="4"/>
  <c r="CG43" i="4"/>
  <c r="CG8" i="5"/>
  <c r="CG34" i="5"/>
  <c r="CG59" i="4"/>
  <c r="CG18" i="5"/>
  <c r="CG59" i="5"/>
  <c r="CG27" i="6"/>
  <c r="CG27" i="5"/>
  <c r="CG51" i="5"/>
  <c r="CG43" i="5"/>
  <c r="CG8" i="6"/>
  <c r="CG34" i="6"/>
  <c r="CG59" i="6"/>
  <c r="CG18" i="6"/>
  <c r="CG51" i="6"/>
  <c r="CG43" i="6"/>
  <c r="CG8" i="7"/>
  <c r="CG27" i="7"/>
  <c r="CG59" i="7"/>
  <c r="CG18" i="7"/>
  <c r="CG51" i="7"/>
  <c r="CG8" i="8"/>
  <c r="CG43" i="8"/>
  <c r="CG8" i="9"/>
  <c r="CG34" i="8"/>
  <c r="CG34" i="9"/>
  <c r="CG34" i="7"/>
  <c r="CG18" i="8"/>
  <c r="CG27" i="8"/>
  <c r="CG18" i="9"/>
  <c r="CG51" i="9"/>
  <c r="CG18" i="10"/>
  <c r="CG59" i="8"/>
  <c r="CG43" i="9"/>
  <c r="CG8" i="10"/>
  <c r="CG43" i="10"/>
  <c r="CG27" i="9"/>
  <c r="CG43" i="7"/>
  <c r="CG51" i="10"/>
  <c r="CG18" i="11"/>
  <c r="CG51" i="11"/>
  <c r="CG16" i="13"/>
  <c r="CG28" i="13"/>
  <c r="CG40" i="13"/>
  <c r="CG52" i="13"/>
  <c r="CG64" i="13"/>
  <c r="CG76" i="13"/>
  <c r="CG59" i="9"/>
  <c r="CG34" i="10"/>
  <c r="CG8" i="11"/>
  <c r="CG43" i="11"/>
  <c r="CG7" i="13"/>
  <c r="CG17" i="13"/>
  <c r="BZ13" i="17" s="1"/>
  <c r="CG19" i="13"/>
  <c r="CG29" i="13"/>
  <c r="BZ35" i="17" s="1"/>
  <c r="CG31" i="13"/>
  <c r="CG41" i="13"/>
  <c r="BZ57" i="17" s="1"/>
  <c r="CG43" i="13"/>
  <c r="CG53" i="13"/>
  <c r="BZ79" i="17" s="1"/>
  <c r="CG55" i="13"/>
  <c r="CG65" i="13"/>
  <c r="BZ101" i="17" s="1"/>
  <c r="CG67" i="13"/>
  <c r="CG77" i="13"/>
  <c r="BZ123" i="17" s="1"/>
  <c r="CG79" i="13"/>
  <c r="CG59" i="10"/>
  <c r="CG27" i="11"/>
  <c r="CG59" i="11"/>
  <c r="CG94" i="13"/>
  <c r="CG10" i="13"/>
  <c r="CG22" i="13"/>
  <c r="CG51" i="8"/>
  <c r="CG27" i="10"/>
  <c r="CG34" i="11"/>
  <c r="CG11" i="13"/>
  <c r="BZ2" i="17" s="1"/>
  <c r="CG13" i="13"/>
  <c r="CG23" i="13"/>
  <c r="BZ24" i="17" s="1"/>
  <c r="CG25" i="13"/>
  <c r="CG35" i="13"/>
  <c r="BZ46" i="17" s="1"/>
  <c r="CG37" i="13"/>
  <c r="CG47" i="13"/>
  <c r="BZ68" i="17" s="1"/>
  <c r="CG49" i="13"/>
  <c r="CG59" i="13"/>
  <c r="BZ90" i="17"/>
  <c r="CG61" i="13"/>
  <c r="CG71" i="13"/>
  <c r="BZ112" i="17" s="1"/>
  <c r="CG73" i="13"/>
  <c r="CG89" i="13"/>
  <c r="BZ145" i="17" s="1"/>
  <c r="CG91" i="13"/>
  <c r="CG107" i="13"/>
  <c r="BZ154" i="17" s="1"/>
  <c r="CG109" i="13"/>
  <c r="CG119" i="13"/>
  <c r="BZ160" i="17" s="1"/>
  <c r="CG121" i="13"/>
  <c r="CG131" i="13"/>
  <c r="BZ166" i="17" s="1"/>
  <c r="CG133" i="13"/>
  <c r="CG143" i="13"/>
  <c r="BZ172" i="17" s="1"/>
  <c r="CG145" i="13"/>
  <c r="CG155" i="13"/>
  <c r="BZ178" i="17" s="1"/>
  <c r="CG157" i="13"/>
  <c r="CG167" i="13"/>
  <c r="BZ184" i="17" s="1"/>
  <c r="CG169" i="13"/>
  <c r="CG34" i="13"/>
  <c r="CG58" i="13"/>
  <c r="CG82" i="13"/>
  <c r="CG100" i="13"/>
  <c r="CG112" i="13"/>
  <c r="CG83" i="13"/>
  <c r="BZ134" i="17" s="1"/>
  <c r="CG85" i="13"/>
  <c r="CG95" i="13"/>
  <c r="BZ148" i="17" s="1"/>
  <c r="CG97" i="13"/>
  <c r="CG101" i="13"/>
  <c r="BZ151" i="17" s="1"/>
  <c r="CG103" i="13"/>
  <c r="CG113" i="13"/>
  <c r="BZ157" i="17" s="1"/>
  <c r="CG115" i="13"/>
  <c r="CG46" i="13"/>
  <c r="CG70" i="13"/>
  <c r="CG88" i="13"/>
  <c r="CG106" i="13"/>
  <c r="CG118" i="13"/>
  <c r="CG130" i="13"/>
  <c r="CG142" i="13"/>
  <c r="CG154" i="13"/>
  <c r="CG166" i="13"/>
  <c r="CG125" i="13"/>
  <c r="BZ163" i="17" s="1"/>
  <c r="CG127" i="13"/>
  <c r="CG137" i="13"/>
  <c r="BZ169" i="17" s="1"/>
  <c r="CG139" i="13"/>
  <c r="CG149" i="13"/>
  <c r="BZ175" i="17" s="1"/>
  <c r="CG151" i="13"/>
  <c r="CG161" i="13"/>
  <c r="BZ181" i="17" s="1"/>
  <c r="CG163" i="13"/>
  <c r="CG173" i="13"/>
  <c r="BZ187" i="17" s="1"/>
  <c r="CG175" i="13"/>
  <c r="CG185" i="13"/>
  <c r="BZ193" i="17" s="1"/>
  <c r="CG187" i="13"/>
  <c r="CG197" i="13"/>
  <c r="BZ199" i="17" s="1"/>
  <c r="CG199" i="13"/>
  <c r="CG209" i="13"/>
  <c r="BZ205" i="17" s="1"/>
  <c r="CG211" i="13"/>
  <c r="CG221" i="13"/>
  <c r="BZ211" i="17" s="1"/>
  <c r="CG223" i="13"/>
  <c r="CG233" i="13"/>
  <c r="BZ217" i="17"/>
  <c r="CG235" i="13"/>
  <c r="CG38" i="14"/>
  <c r="CG178" i="13"/>
  <c r="CG190" i="13"/>
  <c r="CG202" i="13"/>
  <c r="CG214" i="13"/>
  <c r="CG226" i="13"/>
  <c r="CG179" i="13"/>
  <c r="BZ190" i="17" s="1"/>
  <c r="CG181" i="13"/>
  <c r="CG191" i="13"/>
  <c r="BZ196" i="17" s="1"/>
  <c r="CG193" i="13"/>
  <c r="CG203" i="13"/>
  <c r="BZ202" i="17" s="1"/>
  <c r="CG205" i="13"/>
  <c r="CG215" i="13"/>
  <c r="BZ208" i="17" s="1"/>
  <c r="CG217" i="13"/>
  <c r="CG227" i="13"/>
  <c r="BZ214" i="17" s="1"/>
  <c r="CG229" i="13"/>
  <c r="CG124" i="13"/>
  <c r="CG136" i="13"/>
  <c r="CG148" i="13"/>
  <c r="CG160" i="13"/>
  <c r="CG172" i="13"/>
  <c r="CG184" i="13"/>
  <c r="CG196" i="13"/>
  <c r="CG208" i="13"/>
  <c r="CG220" i="13"/>
  <c r="CG232" i="13"/>
  <c r="CG49" i="14"/>
  <c r="CG74" i="14"/>
  <c r="CG63" i="14"/>
  <c r="CG107" i="14"/>
  <c r="CG132" i="14"/>
  <c r="CG157" i="14"/>
  <c r="CG238" i="13"/>
  <c r="CG27" i="14"/>
  <c r="CG96" i="14"/>
  <c r="CG239" i="13"/>
  <c r="BZ220" i="17" s="1"/>
  <c r="CG16" i="14"/>
  <c r="CG85" i="14"/>
  <c r="CB14" i="13"/>
  <c r="BU14" i="17" s="1"/>
  <c r="CN14" i="13"/>
  <c r="CB26" i="13"/>
  <c r="BU36" i="17" s="1"/>
  <c r="CN26" i="13"/>
  <c r="CB38" i="13"/>
  <c r="BU58" i="17" s="1"/>
  <c r="CN38" i="13"/>
  <c r="CB50" i="13"/>
  <c r="BU80" i="17" s="1"/>
  <c r="CN50" i="13"/>
  <c r="CB62" i="13"/>
  <c r="BU102" i="17" s="1"/>
  <c r="CN62" i="13"/>
  <c r="CB74" i="13"/>
  <c r="BU124" i="17" s="1"/>
  <c r="CN74" i="13"/>
  <c r="CB8" i="13"/>
  <c r="BU3" i="17" s="1"/>
  <c r="CB20" i="13"/>
  <c r="BU25" i="17" s="1"/>
  <c r="CN8" i="13"/>
  <c r="CN20" i="13"/>
  <c r="CN32" i="13"/>
  <c r="CN44" i="13"/>
  <c r="CN56" i="13"/>
  <c r="CN68" i="13"/>
  <c r="CN80" i="13"/>
  <c r="CB86" i="13"/>
  <c r="BU146" i="17" s="1"/>
  <c r="CN86" i="13"/>
  <c r="CB104" i="13"/>
  <c r="BU155" i="17" s="1"/>
  <c r="CN104" i="13"/>
  <c r="CB116" i="13"/>
  <c r="BU161" i="17" s="1"/>
  <c r="CN116" i="13"/>
  <c r="CB128" i="13"/>
  <c r="BU167" i="17" s="1"/>
  <c r="CN128" i="13"/>
  <c r="CB140" i="13"/>
  <c r="BU173" i="17" s="1"/>
  <c r="CN140" i="13"/>
  <c r="CB152" i="13"/>
  <c r="BU179" i="17" s="1"/>
  <c r="CN152" i="13"/>
  <c r="CB164" i="13"/>
  <c r="BU185" i="17" s="1"/>
  <c r="CN164" i="13"/>
  <c r="CB176" i="13"/>
  <c r="BU191" i="17" s="1"/>
  <c r="CN176" i="13"/>
  <c r="CB44" i="13"/>
  <c r="BU69" i="17"/>
  <c r="CB68" i="13"/>
  <c r="BU113" i="17" s="1"/>
  <c r="CB92" i="13"/>
  <c r="BU149" i="17" s="1"/>
  <c r="CB98" i="13"/>
  <c r="BU152" i="17" s="1"/>
  <c r="CN98" i="13"/>
  <c r="CB110" i="13"/>
  <c r="BU158" i="17" s="1"/>
  <c r="CN110" i="13"/>
  <c r="CB32" i="13"/>
  <c r="BU47" i="17"/>
  <c r="CB56" i="13"/>
  <c r="BU91" i="17" s="1"/>
  <c r="CB80" i="13"/>
  <c r="BU135" i="17" s="1"/>
  <c r="CN92" i="13"/>
  <c r="CN122" i="13"/>
  <c r="CN134" i="13"/>
  <c r="CN146" i="13"/>
  <c r="CN158" i="13"/>
  <c r="CN170" i="13"/>
  <c r="CB182" i="13"/>
  <c r="BU194" i="17" s="1"/>
  <c r="CN182" i="13"/>
  <c r="CB194" i="13"/>
  <c r="BU200" i="17" s="1"/>
  <c r="CN194" i="13"/>
  <c r="CB206" i="13"/>
  <c r="BU206" i="17" s="1"/>
  <c r="CN206" i="13"/>
  <c r="CB218" i="13"/>
  <c r="BU212" i="17"/>
  <c r="CN218" i="13"/>
  <c r="CB230" i="13"/>
  <c r="BU218" i="17" s="1"/>
  <c r="CN230" i="13"/>
  <c r="CB122" i="13"/>
  <c r="BU164" i="17" s="1"/>
  <c r="CB134" i="13"/>
  <c r="BU170" i="17" s="1"/>
  <c r="CB146" i="13"/>
  <c r="BU176" i="17" s="1"/>
  <c r="CB158" i="13"/>
  <c r="BU182" i="17"/>
  <c r="CB170" i="13"/>
  <c r="BU188" i="17" s="1"/>
  <c r="CB188" i="13"/>
  <c r="BU197" i="17" s="1"/>
  <c r="CN188" i="13"/>
  <c r="CB200" i="13"/>
  <c r="BU203" i="17"/>
  <c r="CN200" i="13"/>
  <c r="CB212" i="13"/>
  <c r="BU209" i="17" s="1"/>
  <c r="CN212" i="13"/>
  <c r="CB224" i="13"/>
  <c r="BU215" i="17" s="1"/>
  <c r="CN224" i="13"/>
  <c r="CB236" i="13"/>
  <c r="BU221" i="17" s="1"/>
  <c r="CN236" i="13"/>
  <c r="BZ8" i="13"/>
  <c r="BT3" i="17" s="1"/>
  <c r="BZ20" i="13"/>
  <c r="BT25" i="17" s="1"/>
  <c r="BZ32" i="13"/>
  <c r="BT47" i="17" s="1"/>
  <c r="BZ44" i="13"/>
  <c r="BT69" i="17" s="1"/>
  <c r="BZ56" i="13"/>
  <c r="BT91" i="17" s="1"/>
  <c r="BZ68" i="13"/>
  <c r="BT113" i="17" s="1"/>
  <c r="BZ80" i="13"/>
  <c r="BT135" i="17" s="1"/>
  <c r="BZ14" i="13"/>
  <c r="BT14" i="17" s="1"/>
  <c r="BZ26" i="13"/>
  <c r="BT36" i="17"/>
  <c r="BZ38" i="13"/>
  <c r="BT58" i="17" s="1"/>
  <c r="BZ50" i="13"/>
  <c r="BT80" i="17" s="1"/>
  <c r="BZ62" i="13"/>
  <c r="BT102" i="17" s="1"/>
  <c r="BZ74" i="13"/>
  <c r="BT124" i="17"/>
  <c r="BZ92" i="13"/>
  <c r="BT149" i="17" s="1"/>
  <c r="BZ98" i="13"/>
  <c r="BT152" i="17" s="1"/>
  <c r="BZ110" i="13"/>
  <c r="BT158" i="17" s="1"/>
  <c r="BZ122" i="13"/>
  <c r="BT164" i="17" s="1"/>
  <c r="BZ134" i="13"/>
  <c r="BT170" i="17" s="1"/>
  <c r="BZ146" i="13"/>
  <c r="BT176" i="17" s="1"/>
  <c r="BZ158" i="13"/>
  <c r="BT182" i="17" s="1"/>
  <c r="BZ170" i="13"/>
  <c r="BT188" i="17" s="1"/>
  <c r="BZ86" i="13"/>
  <c r="BT146" i="17" s="1"/>
  <c r="BZ104" i="13"/>
  <c r="BT155" i="17" s="1"/>
  <c r="BZ116" i="13"/>
  <c r="BT161" i="17" s="1"/>
  <c r="BZ128" i="13"/>
  <c r="BT167" i="17"/>
  <c r="BZ140" i="13"/>
  <c r="BT173" i="17" s="1"/>
  <c r="BZ152" i="13"/>
  <c r="BT179" i="17" s="1"/>
  <c r="BZ164" i="13"/>
  <c r="BT185" i="17" s="1"/>
  <c r="BZ176" i="13"/>
  <c r="BT191" i="17"/>
  <c r="BZ188" i="13"/>
  <c r="BT197" i="17" s="1"/>
  <c r="BZ200" i="13"/>
  <c r="BT203" i="17" s="1"/>
  <c r="BZ212" i="13"/>
  <c r="BT209" i="17" s="1"/>
  <c r="BZ224" i="13"/>
  <c r="BT215" i="17" s="1"/>
  <c r="BZ236" i="13"/>
  <c r="BT221" i="17" s="1"/>
  <c r="BZ182" i="13"/>
  <c r="BT194" i="17" s="1"/>
  <c r="BZ194" i="13"/>
  <c r="BT200" i="17" s="1"/>
  <c r="BZ206" i="13"/>
  <c r="BT206" i="17" s="1"/>
  <c r="BZ218" i="13"/>
  <c r="BT212" i="17" s="1"/>
  <c r="BZ230" i="13"/>
  <c r="BT218" i="17" s="1"/>
  <c r="BX11" i="3"/>
  <c r="BX24" i="3"/>
  <c r="BX38" i="3"/>
  <c r="BX48" i="3"/>
  <c r="BX70" i="3"/>
  <c r="BX8" i="4"/>
  <c r="BX60" i="3"/>
  <c r="BX77" i="3"/>
  <c r="BX27" i="4"/>
  <c r="BX18" i="4"/>
  <c r="BX43" i="4"/>
  <c r="BX34" i="4"/>
  <c r="BX51" i="4"/>
  <c r="BX18" i="5"/>
  <c r="BX8" i="5"/>
  <c r="BX59" i="4"/>
  <c r="BX27" i="5"/>
  <c r="BX43" i="5"/>
  <c r="BX8" i="6"/>
  <c r="BX34" i="5"/>
  <c r="BX59" i="5"/>
  <c r="BX51" i="5"/>
  <c r="BX18" i="6"/>
  <c r="BX43" i="6"/>
  <c r="BX27" i="6"/>
  <c r="BX34" i="6"/>
  <c r="BX51" i="6"/>
  <c r="BX34" i="7"/>
  <c r="BX8" i="7"/>
  <c r="BX27" i="7"/>
  <c r="BX59" i="7"/>
  <c r="BX18" i="7"/>
  <c r="BX18" i="8"/>
  <c r="BX51" i="8"/>
  <c r="BX18" i="9"/>
  <c r="BX59" i="6"/>
  <c r="BX51" i="7"/>
  <c r="BX8" i="8"/>
  <c r="BX43" i="8"/>
  <c r="BX8" i="9"/>
  <c r="BX43" i="7"/>
  <c r="BX27" i="8"/>
  <c r="BX27" i="9"/>
  <c r="BX59" i="9"/>
  <c r="BX27" i="10"/>
  <c r="BX34" i="8"/>
  <c r="BX51" i="9"/>
  <c r="BX18" i="10"/>
  <c r="BX43" i="10"/>
  <c r="BX59" i="10"/>
  <c r="BX27" i="11"/>
  <c r="BX59" i="11"/>
  <c r="BX11" i="13"/>
  <c r="BR2" i="17" s="1"/>
  <c r="BX13" i="13"/>
  <c r="BX23" i="13"/>
  <c r="BR24" i="17" s="1"/>
  <c r="BX25" i="13"/>
  <c r="BX35" i="13"/>
  <c r="BR46" i="17" s="1"/>
  <c r="BX37" i="13"/>
  <c r="BX47" i="13"/>
  <c r="BR68" i="17" s="1"/>
  <c r="BX49" i="13"/>
  <c r="BX59" i="13"/>
  <c r="BR90" i="17" s="1"/>
  <c r="BX61" i="13"/>
  <c r="BX71" i="13"/>
  <c r="BR112" i="17" s="1"/>
  <c r="BX73" i="13"/>
  <c r="BX51" i="10"/>
  <c r="BX18" i="11"/>
  <c r="BX51" i="11"/>
  <c r="BX16" i="13"/>
  <c r="BX28" i="13"/>
  <c r="BX40" i="13"/>
  <c r="BX52" i="13"/>
  <c r="BX64" i="13"/>
  <c r="BX76" i="13"/>
  <c r="BX34" i="9"/>
  <c r="BX43" i="9"/>
  <c r="BX8" i="10"/>
  <c r="BX59" i="8"/>
  <c r="BX34" i="11"/>
  <c r="BX89" i="13"/>
  <c r="BR145" i="17" s="1"/>
  <c r="BX91" i="13"/>
  <c r="BX34" i="10"/>
  <c r="BX8" i="11"/>
  <c r="BX43" i="11"/>
  <c r="BX7" i="13"/>
  <c r="BX19" i="13"/>
  <c r="BX10" i="13"/>
  <c r="BX17" i="13"/>
  <c r="BR13" i="17" s="1"/>
  <c r="BX22" i="13"/>
  <c r="BX29" i="13"/>
  <c r="BR35" i="17" s="1"/>
  <c r="BX34" i="13"/>
  <c r="BX41" i="13"/>
  <c r="BR57" i="17" s="1"/>
  <c r="BX46" i="13"/>
  <c r="BX53" i="13"/>
  <c r="BR79" i="17" s="1"/>
  <c r="BX58" i="13"/>
  <c r="BX65" i="13"/>
  <c r="BR101" i="17" s="1"/>
  <c r="BX70" i="13"/>
  <c r="BX77" i="13"/>
  <c r="BR123" i="17" s="1"/>
  <c r="BX82" i="13"/>
  <c r="BX88" i="13"/>
  <c r="BX31" i="13"/>
  <c r="BX55" i="13"/>
  <c r="BX79" i="13"/>
  <c r="BX106" i="13"/>
  <c r="BX118" i="13"/>
  <c r="BX130" i="13"/>
  <c r="BX142" i="13"/>
  <c r="BX154" i="13"/>
  <c r="BX166" i="13"/>
  <c r="BX107" i="13"/>
  <c r="BR154" i="17" s="1"/>
  <c r="BX109" i="13"/>
  <c r="BX43" i="13"/>
  <c r="BX67" i="13"/>
  <c r="BX94" i="13"/>
  <c r="BX100" i="13"/>
  <c r="BX112" i="13"/>
  <c r="BX83" i="13"/>
  <c r="BR134" i="17" s="1"/>
  <c r="BX85" i="13"/>
  <c r="BX95" i="13"/>
  <c r="BR148" i="17" s="1"/>
  <c r="BX97" i="13"/>
  <c r="BX101" i="13"/>
  <c r="BR151" i="17" s="1"/>
  <c r="BX103" i="13"/>
  <c r="BX113" i="13"/>
  <c r="BR157" i="17" s="1"/>
  <c r="BX115" i="13"/>
  <c r="BX125" i="13"/>
  <c r="BR163" i="17" s="1"/>
  <c r="BX127" i="13"/>
  <c r="BX137" i="13"/>
  <c r="BR169" i="17" s="1"/>
  <c r="BX139" i="13"/>
  <c r="BX149" i="13"/>
  <c r="BR175" i="17" s="1"/>
  <c r="BX151" i="13"/>
  <c r="BX161" i="13"/>
  <c r="BR181" i="17" s="1"/>
  <c r="BX163" i="13"/>
  <c r="BX173" i="13"/>
  <c r="BR187" i="17" s="1"/>
  <c r="BX175" i="13"/>
  <c r="BX119" i="13"/>
  <c r="BR160" i="17" s="1"/>
  <c r="BX124" i="13"/>
  <c r="BX131" i="13"/>
  <c r="BR166" i="17" s="1"/>
  <c r="BX136" i="13"/>
  <c r="BX143" i="13"/>
  <c r="BR172" i="17" s="1"/>
  <c r="BX148" i="13"/>
  <c r="BX155" i="13"/>
  <c r="BR178" i="17" s="1"/>
  <c r="BX160" i="13"/>
  <c r="BX167" i="13"/>
  <c r="BR184" i="17" s="1"/>
  <c r="BX172" i="13"/>
  <c r="BX184" i="13"/>
  <c r="BX196" i="13"/>
  <c r="BX208" i="13"/>
  <c r="BX220" i="13"/>
  <c r="BX232" i="13"/>
  <c r="BX185" i="13"/>
  <c r="BR193" i="17" s="1"/>
  <c r="BX187" i="13"/>
  <c r="BX197" i="13"/>
  <c r="BR199" i="17" s="1"/>
  <c r="BX199" i="13"/>
  <c r="BX209" i="13"/>
  <c r="BR205" i="17" s="1"/>
  <c r="BX211" i="13"/>
  <c r="BX221" i="13"/>
  <c r="BR211" i="17" s="1"/>
  <c r="BX223" i="13"/>
  <c r="BX233" i="13"/>
  <c r="BR217" i="17" s="1"/>
  <c r="BX178" i="13"/>
  <c r="BX190" i="13"/>
  <c r="BX202" i="13"/>
  <c r="BX214" i="13"/>
  <c r="BX226" i="13"/>
  <c r="BX121" i="13"/>
  <c r="BX133" i="13"/>
  <c r="BX145" i="13"/>
  <c r="BX157" i="13"/>
  <c r="BX169" i="13"/>
  <c r="BX179" i="13"/>
  <c r="BR190" i="17" s="1"/>
  <c r="BX181" i="13"/>
  <c r="BX191" i="13"/>
  <c r="BR196" i="17" s="1"/>
  <c r="BX193" i="13"/>
  <c r="BX203" i="13"/>
  <c r="BR202" i="17" s="1"/>
  <c r="BX205" i="13"/>
  <c r="BX215" i="13"/>
  <c r="BR208" i="17" s="1"/>
  <c r="BX217" i="13"/>
  <c r="BX227" i="13"/>
  <c r="BR214" i="17" s="1"/>
  <c r="BX229" i="13"/>
  <c r="BX239" i="13"/>
  <c r="BR220" i="17" s="1"/>
  <c r="BX16" i="14"/>
  <c r="BX85" i="14"/>
  <c r="BX38" i="14"/>
  <c r="BX49" i="14"/>
  <c r="BX74" i="14"/>
  <c r="BX118" i="14"/>
  <c r="BX235" i="13"/>
  <c r="BX63" i="14"/>
  <c r="BX107" i="14"/>
  <c r="BX238" i="13"/>
  <c r="BX27" i="14"/>
  <c r="BX96" i="14"/>
  <c r="BX146" i="14"/>
  <c r="BW11" i="3"/>
  <c r="BW24" i="3"/>
  <c r="BW38" i="3"/>
  <c r="BW48" i="3"/>
  <c r="BW60" i="3"/>
  <c r="BW77" i="3"/>
  <c r="BW70" i="3"/>
  <c r="BW8" i="4"/>
  <c r="BW27" i="4"/>
  <c r="BW18" i="4"/>
  <c r="BW43" i="4"/>
  <c r="BW34" i="4"/>
  <c r="BW59" i="4"/>
  <c r="BW18" i="5"/>
  <c r="BW51" i="4"/>
  <c r="BW8" i="5"/>
  <c r="BW34" i="5"/>
  <c r="BW51" i="5"/>
  <c r="BW43" i="5"/>
  <c r="BW8" i="6"/>
  <c r="BW27" i="5"/>
  <c r="BW59" i="5"/>
  <c r="BW27" i="6"/>
  <c r="BW51" i="6"/>
  <c r="BW43" i="6"/>
  <c r="BW8" i="7"/>
  <c r="BW34" i="6"/>
  <c r="BW18" i="6"/>
  <c r="BW59" i="6"/>
  <c r="BW43" i="7"/>
  <c r="BW34" i="7"/>
  <c r="BW18" i="7"/>
  <c r="BW59" i="7"/>
  <c r="BW27" i="8"/>
  <c r="BW59" i="8"/>
  <c r="BW27" i="9"/>
  <c r="BW18" i="8"/>
  <c r="BW51" i="8"/>
  <c r="BW18" i="9"/>
  <c r="BW34" i="10"/>
  <c r="BW59" i="9"/>
  <c r="BW27" i="10"/>
  <c r="BW8" i="8"/>
  <c r="BW43" i="8"/>
  <c r="BW8" i="9"/>
  <c r="BW34" i="9"/>
  <c r="BW27" i="7"/>
  <c r="BW34" i="8"/>
  <c r="BW43" i="9"/>
  <c r="BW8" i="10"/>
  <c r="BW18" i="10"/>
  <c r="BW34" i="11"/>
  <c r="BW10" i="13"/>
  <c r="BW22" i="13"/>
  <c r="BW34" i="13"/>
  <c r="BW46" i="13"/>
  <c r="BW58" i="13"/>
  <c r="BW70" i="13"/>
  <c r="BW82" i="13"/>
  <c r="BW51" i="7"/>
  <c r="BW43" i="10"/>
  <c r="BW59" i="10"/>
  <c r="BW27" i="11"/>
  <c r="BW59" i="11"/>
  <c r="BW11" i="13"/>
  <c r="BQ2" i="17"/>
  <c r="BW13" i="13"/>
  <c r="BW23" i="13"/>
  <c r="BQ24" i="17" s="1"/>
  <c r="BW25" i="13"/>
  <c r="BW35" i="13"/>
  <c r="BQ46" i="17" s="1"/>
  <c r="BW37" i="13"/>
  <c r="BW47" i="13"/>
  <c r="BQ68" i="17" s="1"/>
  <c r="BW49" i="13"/>
  <c r="BW59" i="13"/>
  <c r="BQ90" i="17" s="1"/>
  <c r="BW61" i="13"/>
  <c r="BW71" i="13"/>
  <c r="BQ112" i="17" s="1"/>
  <c r="BW73" i="13"/>
  <c r="BW8" i="11"/>
  <c r="BW51" i="10"/>
  <c r="BW17" i="13"/>
  <c r="BQ13" i="17" s="1"/>
  <c r="BW29" i="13"/>
  <c r="BQ35" i="17" s="1"/>
  <c r="BW41" i="13"/>
  <c r="BQ57" i="17" s="1"/>
  <c r="BW53" i="13"/>
  <c r="BQ79" i="17" s="1"/>
  <c r="BW65" i="13"/>
  <c r="BQ101" i="17" s="1"/>
  <c r="BW77" i="13"/>
  <c r="BQ123" i="17" s="1"/>
  <c r="BW88" i="13"/>
  <c r="BW51" i="11"/>
  <c r="BW51" i="9"/>
  <c r="BW18" i="11"/>
  <c r="BW43" i="11"/>
  <c r="BW7" i="13"/>
  <c r="BW16" i="13"/>
  <c r="BW19" i="13"/>
  <c r="BW28" i="13"/>
  <c r="BW31" i="13"/>
  <c r="BW40" i="13"/>
  <c r="BW43" i="13"/>
  <c r="BW52" i="13"/>
  <c r="BW55" i="13"/>
  <c r="BW64" i="13"/>
  <c r="BW67" i="13"/>
  <c r="BW76" i="13"/>
  <c r="BW79" i="13"/>
  <c r="BW83" i="13"/>
  <c r="BQ134" i="17" s="1"/>
  <c r="BW85" i="13"/>
  <c r="BW95" i="13"/>
  <c r="BQ148" i="17"/>
  <c r="BW97" i="13"/>
  <c r="BW89" i="13"/>
  <c r="BQ145" i="17" s="1"/>
  <c r="BW101" i="13"/>
  <c r="BQ151" i="17" s="1"/>
  <c r="BW103" i="13"/>
  <c r="BW113" i="13"/>
  <c r="BQ157" i="17" s="1"/>
  <c r="BW115" i="13"/>
  <c r="BW125" i="13"/>
  <c r="BQ163" i="17" s="1"/>
  <c r="BW127" i="13"/>
  <c r="BW137" i="13"/>
  <c r="BQ169" i="17" s="1"/>
  <c r="BW139" i="13"/>
  <c r="BW149" i="13"/>
  <c r="BQ175" i="17" s="1"/>
  <c r="BW151" i="13"/>
  <c r="BW161" i="13"/>
  <c r="BQ181" i="17" s="1"/>
  <c r="BW163" i="13"/>
  <c r="BW173" i="13"/>
  <c r="BQ187" i="17"/>
  <c r="BW175" i="13"/>
  <c r="BW106" i="13"/>
  <c r="BW107" i="13"/>
  <c r="BQ154" i="17"/>
  <c r="BW109" i="13"/>
  <c r="BW91" i="13"/>
  <c r="BW94" i="13"/>
  <c r="BW100" i="13"/>
  <c r="BW112" i="13"/>
  <c r="BW124" i="13"/>
  <c r="BW136" i="13"/>
  <c r="BW148" i="13"/>
  <c r="BW160" i="13"/>
  <c r="BW172" i="13"/>
  <c r="BW121" i="13"/>
  <c r="BW130" i="13"/>
  <c r="BW133" i="13"/>
  <c r="BW142" i="13"/>
  <c r="BW145" i="13"/>
  <c r="BW154" i="13"/>
  <c r="BW157" i="13"/>
  <c r="BW166" i="13"/>
  <c r="BW169" i="13"/>
  <c r="BW179" i="13"/>
  <c r="BQ190" i="17" s="1"/>
  <c r="BW181" i="13"/>
  <c r="BW191" i="13"/>
  <c r="BQ196" i="17" s="1"/>
  <c r="BW193" i="13"/>
  <c r="BW203" i="13"/>
  <c r="BQ202" i="17" s="1"/>
  <c r="BW205" i="13"/>
  <c r="BW215" i="13"/>
  <c r="BQ208" i="17" s="1"/>
  <c r="BW217" i="13"/>
  <c r="BW227" i="13"/>
  <c r="BQ214" i="17" s="1"/>
  <c r="BW229" i="13"/>
  <c r="BW239" i="13"/>
  <c r="BQ220" i="17"/>
  <c r="BW16" i="14"/>
  <c r="BW119" i="13"/>
  <c r="BQ160" i="17" s="1"/>
  <c r="BW131" i="13"/>
  <c r="BQ166" i="17"/>
  <c r="BW143" i="13"/>
  <c r="BQ172" i="17" s="1"/>
  <c r="BW155" i="13"/>
  <c r="BQ178" i="17" s="1"/>
  <c r="BW167" i="13"/>
  <c r="BQ184" i="17" s="1"/>
  <c r="BW184" i="13"/>
  <c r="BW196" i="13"/>
  <c r="BW208" i="13"/>
  <c r="BW220" i="13"/>
  <c r="BW232" i="13"/>
  <c r="BW118" i="13"/>
  <c r="BW185" i="13"/>
  <c r="BQ193" i="17" s="1"/>
  <c r="BW187" i="13"/>
  <c r="BW197" i="13"/>
  <c r="BQ199" i="17" s="1"/>
  <c r="BW199" i="13"/>
  <c r="BW209" i="13"/>
  <c r="BQ205" i="17" s="1"/>
  <c r="BW211" i="13"/>
  <c r="BW221" i="13"/>
  <c r="BQ211" i="17" s="1"/>
  <c r="BW223" i="13"/>
  <c r="BW233" i="13"/>
  <c r="BQ217" i="17" s="1"/>
  <c r="BW178" i="13"/>
  <c r="BW190" i="13"/>
  <c r="BW202" i="13"/>
  <c r="BW214" i="13"/>
  <c r="BW226" i="13"/>
  <c r="BW238" i="13"/>
  <c r="BW27" i="14"/>
  <c r="BW96" i="14"/>
  <c r="BW85" i="14"/>
  <c r="BW38" i="14"/>
  <c r="BW49" i="14"/>
  <c r="BW74" i="14"/>
  <c r="BW235" i="13"/>
  <c r="BW63" i="14"/>
  <c r="BW107" i="14"/>
  <c r="BW132" i="14"/>
  <c r="BW157" i="14"/>
  <c r="BV11" i="3"/>
  <c r="BV24" i="3"/>
  <c r="BV38" i="3"/>
  <c r="BV60" i="3"/>
  <c r="BV48" i="3"/>
  <c r="BV77" i="3"/>
  <c r="BV70" i="3"/>
  <c r="BV8" i="4"/>
  <c r="BV27" i="4"/>
  <c r="BV18" i="4"/>
  <c r="BV43" i="4"/>
  <c r="BV34" i="4"/>
  <c r="BV59" i="4"/>
  <c r="BV27" i="5"/>
  <c r="BV18" i="5"/>
  <c r="BV51" i="4"/>
  <c r="BV8" i="5"/>
  <c r="BV59" i="5"/>
  <c r="BV51" i="5"/>
  <c r="BV18" i="6"/>
  <c r="BV34" i="5"/>
  <c r="BV43" i="5"/>
  <c r="BV8" i="6"/>
  <c r="BV51" i="6"/>
  <c r="BV27" i="6"/>
  <c r="BV43" i="6"/>
  <c r="BV34" i="6"/>
  <c r="BV18" i="7"/>
  <c r="BV51" i="7"/>
  <c r="BV43" i="7"/>
  <c r="BV59" i="6"/>
  <c r="BV27" i="7"/>
  <c r="BV34" i="8"/>
  <c r="BV34" i="9"/>
  <c r="BV59" i="7"/>
  <c r="BV27" i="8"/>
  <c r="BV59" i="8"/>
  <c r="BV27" i="9"/>
  <c r="BV8" i="8"/>
  <c r="BV18" i="8"/>
  <c r="BV43" i="8"/>
  <c r="BV8" i="9"/>
  <c r="BV43" i="9"/>
  <c r="BV8" i="10"/>
  <c r="BV43" i="10"/>
  <c r="BV8" i="7"/>
  <c r="BV18" i="9"/>
  <c r="BV34" i="10"/>
  <c r="BV34" i="7"/>
  <c r="BV51" i="8"/>
  <c r="BV8" i="11"/>
  <c r="BV43" i="11"/>
  <c r="BV7" i="13"/>
  <c r="BV17" i="13"/>
  <c r="BP13" i="17" s="1"/>
  <c r="BV19" i="13"/>
  <c r="BV29" i="13"/>
  <c r="BP35" i="17" s="1"/>
  <c r="BV31" i="13"/>
  <c r="BV41" i="13"/>
  <c r="BP57" i="17" s="1"/>
  <c r="BV43" i="13"/>
  <c r="BV53" i="13"/>
  <c r="BP79" i="17" s="1"/>
  <c r="BV55" i="13"/>
  <c r="BV65" i="13"/>
  <c r="BP101" i="17" s="1"/>
  <c r="BV67" i="13"/>
  <c r="BV77" i="13"/>
  <c r="BP123" i="17" s="1"/>
  <c r="BV79" i="13"/>
  <c r="BV18" i="10"/>
  <c r="BV34" i="11"/>
  <c r="BV10" i="13"/>
  <c r="BV22" i="13"/>
  <c r="BV34" i="13"/>
  <c r="BV46" i="13"/>
  <c r="BV58" i="13"/>
  <c r="BV70" i="13"/>
  <c r="BV82" i="13"/>
  <c r="BV51" i="9"/>
  <c r="BV27" i="10"/>
  <c r="BV51" i="10"/>
  <c r="BV18" i="11"/>
  <c r="BV11" i="13"/>
  <c r="BP2" i="17" s="1"/>
  <c r="BV13" i="13"/>
  <c r="BV16" i="13"/>
  <c r="BV23" i="13"/>
  <c r="BP24" i="17" s="1"/>
  <c r="BV25" i="13"/>
  <c r="BV28" i="13"/>
  <c r="BV35" i="13"/>
  <c r="BP46" i="17" s="1"/>
  <c r="BV37" i="13"/>
  <c r="BV40" i="13"/>
  <c r="BV47" i="13"/>
  <c r="BP68" i="17" s="1"/>
  <c r="BV49" i="13"/>
  <c r="BV52" i="13"/>
  <c r="BV59" i="13"/>
  <c r="BP90" i="17" s="1"/>
  <c r="BV61" i="13"/>
  <c r="BV64" i="13"/>
  <c r="BV71" i="13"/>
  <c r="BP112" i="17" s="1"/>
  <c r="BV73" i="13"/>
  <c r="BV76" i="13"/>
  <c r="BV83" i="13"/>
  <c r="BP134" i="17" s="1"/>
  <c r="BV85" i="13"/>
  <c r="BV95" i="13"/>
  <c r="BP148" i="17" s="1"/>
  <c r="BV97" i="13"/>
  <c r="BV27" i="11"/>
  <c r="BV59" i="11"/>
  <c r="BV59" i="9"/>
  <c r="BV51" i="11"/>
  <c r="BV59" i="10"/>
  <c r="BV94" i="13"/>
  <c r="BV88" i="13"/>
  <c r="BV91" i="13"/>
  <c r="BV100" i="13"/>
  <c r="BV112" i="13"/>
  <c r="BV124" i="13"/>
  <c r="BV136" i="13"/>
  <c r="BV148" i="13"/>
  <c r="BV160" i="13"/>
  <c r="BV172" i="13"/>
  <c r="BV89" i="13"/>
  <c r="BP145" i="17" s="1"/>
  <c r="BV101" i="13"/>
  <c r="BP151" i="17" s="1"/>
  <c r="BV103" i="13"/>
  <c r="BV113" i="13"/>
  <c r="BP157" i="17" s="1"/>
  <c r="BV115" i="13"/>
  <c r="BV106" i="13"/>
  <c r="BV118" i="13"/>
  <c r="BV107" i="13"/>
  <c r="BP154" i="17" s="1"/>
  <c r="BV109" i="13"/>
  <c r="BV119" i="13"/>
  <c r="BP160" i="17" s="1"/>
  <c r="BV121" i="13"/>
  <c r="BV131" i="13"/>
  <c r="BP166" i="17" s="1"/>
  <c r="BV133" i="13"/>
  <c r="BV143" i="13"/>
  <c r="BP172" i="17" s="1"/>
  <c r="BV145" i="13"/>
  <c r="BV155" i="13"/>
  <c r="BP178" i="17" s="1"/>
  <c r="BV157" i="13"/>
  <c r="BV167" i="13"/>
  <c r="BP184" i="17" s="1"/>
  <c r="BV169" i="13"/>
  <c r="BV178" i="13"/>
  <c r="BV190" i="13"/>
  <c r="BV202" i="13"/>
  <c r="BV214" i="13"/>
  <c r="BV226" i="13"/>
  <c r="BV238" i="13"/>
  <c r="BV27" i="14"/>
  <c r="BV125" i="13"/>
  <c r="BP163" i="17" s="1"/>
  <c r="BV127" i="13"/>
  <c r="BV130" i="13"/>
  <c r="BV137" i="13"/>
  <c r="BP169" i="17" s="1"/>
  <c r="BV139" i="13"/>
  <c r="BV142" i="13"/>
  <c r="BV149" i="13"/>
  <c r="BP175" i="17" s="1"/>
  <c r="BV151" i="13"/>
  <c r="BV154" i="13"/>
  <c r="BV161" i="13"/>
  <c r="BP181" i="17" s="1"/>
  <c r="BV163" i="13"/>
  <c r="BV166" i="13"/>
  <c r="BV173" i="13"/>
  <c r="BP187" i="17" s="1"/>
  <c r="BV175" i="13"/>
  <c r="BV179" i="13"/>
  <c r="BP190" i="17" s="1"/>
  <c r="BV181" i="13"/>
  <c r="BV191" i="13"/>
  <c r="BP196" i="17" s="1"/>
  <c r="BV193" i="13"/>
  <c r="BV203" i="13"/>
  <c r="BP202" i="17" s="1"/>
  <c r="BV205" i="13"/>
  <c r="BV215" i="13"/>
  <c r="BP208" i="17" s="1"/>
  <c r="BV217" i="13"/>
  <c r="BV227" i="13"/>
  <c r="BP214" i="17"/>
  <c r="BV229" i="13"/>
  <c r="BV184" i="13"/>
  <c r="BV196" i="13"/>
  <c r="BV208" i="13"/>
  <c r="BV220" i="13"/>
  <c r="BV232" i="13"/>
  <c r="BV185" i="13"/>
  <c r="BP193" i="17"/>
  <c r="BV187" i="13"/>
  <c r="BV197" i="13"/>
  <c r="BP199" i="17" s="1"/>
  <c r="BV199" i="13"/>
  <c r="BV209" i="13"/>
  <c r="BP205" i="17" s="1"/>
  <c r="BV211" i="13"/>
  <c r="BV221" i="13"/>
  <c r="BP211" i="17" s="1"/>
  <c r="BV223" i="13"/>
  <c r="BV233" i="13"/>
  <c r="BP217" i="17"/>
  <c r="BV235" i="13"/>
  <c r="BV38" i="14"/>
  <c r="BV239" i="13"/>
  <c r="BP220" i="17"/>
  <c r="BV16" i="14"/>
  <c r="BV63" i="14"/>
  <c r="BV107" i="14"/>
  <c r="BV96" i="14"/>
  <c r="BV146" i="14"/>
  <c r="BV85" i="14"/>
  <c r="BV49" i="14"/>
  <c r="BV74" i="14"/>
  <c r="BV118" i="14"/>
  <c r="BU14" i="13"/>
  <c r="BO14" i="17" s="1"/>
  <c r="BU26" i="13"/>
  <c r="BO36" i="17" s="1"/>
  <c r="BU38" i="13"/>
  <c r="BO58" i="17" s="1"/>
  <c r="BU50" i="13"/>
  <c r="BO80" i="17" s="1"/>
  <c r="BU62" i="13"/>
  <c r="BO102" i="17" s="1"/>
  <c r="BU74" i="13"/>
  <c r="BO124" i="17" s="1"/>
  <c r="BU8" i="13"/>
  <c r="BO3" i="17" s="1"/>
  <c r="BU20" i="13"/>
  <c r="BO25" i="17" s="1"/>
  <c r="BU32" i="13"/>
  <c r="BO47" i="17" s="1"/>
  <c r="BU44" i="13"/>
  <c r="BO69" i="17" s="1"/>
  <c r="BU56" i="13"/>
  <c r="BO91" i="17"/>
  <c r="BU68" i="13"/>
  <c r="BO113" i="17" s="1"/>
  <c r="BU80" i="13"/>
  <c r="BO135" i="17" s="1"/>
  <c r="BU92" i="13"/>
  <c r="BO149" i="17" s="1"/>
  <c r="BU86" i="13"/>
  <c r="BO146" i="17"/>
  <c r="BU98" i="13"/>
  <c r="BO152" i="17" s="1"/>
  <c r="BU110" i="13"/>
  <c r="BO158" i="17" s="1"/>
  <c r="BU104" i="13"/>
  <c r="BO155" i="17" s="1"/>
  <c r="BU116" i="13"/>
  <c r="BO161" i="17" s="1"/>
  <c r="BU128" i="13"/>
  <c r="BO167" i="17" s="1"/>
  <c r="BU140" i="13"/>
  <c r="BO173" i="17" s="1"/>
  <c r="BU152" i="13"/>
  <c r="BO179" i="17" s="1"/>
  <c r="BU164" i="13"/>
  <c r="BO185" i="17" s="1"/>
  <c r="BU176" i="13"/>
  <c r="BO191" i="17" s="1"/>
  <c r="BU122" i="13"/>
  <c r="BO164" i="17" s="1"/>
  <c r="BU134" i="13"/>
  <c r="BO170" i="17" s="1"/>
  <c r="BU146" i="13"/>
  <c r="BO176" i="17"/>
  <c r="BU158" i="13"/>
  <c r="BO182" i="17" s="1"/>
  <c r="BU170" i="13"/>
  <c r="BO188" i="17" s="1"/>
  <c r="BU188" i="13"/>
  <c r="BO197" i="17" s="1"/>
  <c r="BU200" i="13"/>
  <c r="BO203" i="17"/>
  <c r="BU212" i="13"/>
  <c r="BO209" i="17" s="1"/>
  <c r="BU224" i="13"/>
  <c r="BO215" i="17" s="1"/>
  <c r="BU182" i="13"/>
  <c r="BO194" i="17" s="1"/>
  <c r="BU194" i="13"/>
  <c r="BO200" i="17" s="1"/>
  <c r="BU206" i="13"/>
  <c r="BO206" i="17" s="1"/>
  <c r="BU218" i="13"/>
  <c r="BO212" i="17" s="1"/>
  <c r="BU230" i="13"/>
  <c r="BO218" i="17" s="1"/>
  <c r="BU236" i="13"/>
  <c r="BO221" i="17" s="1"/>
  <c r="BT14" i="13"/>
  <c r="BN14" i="17" s="1"/>
  <c r="BT26" i="13"/>
  <c r="BN36" i="17" s="1"/>
  <c r="BT38" i="13"/>
  <c r="BN58" i="17" s="1"/>
  <c r="BT50" i="13"/>
  <c r="BN80" i="17"/>
  <c r="BT62" i="13"/>
  <c r="BN102" i="17" s="1"/>
  <c r="BT74" i="13"/>
  <c r="BN124" i="17" s="1"/>
  <c r="BT8" i="13"/>
  <c r="BN3" i="17" s="1"/>
  <c r="BT20" i="13"/>
  <c r="BN25" i="17"/>
  <c r="BT86" i="13"/>
  <c r="BN146" i="17" s="1"/>
  <c r="BT104" i="13"/>
  <c r="BN155" i="17" s="1"/>
  <c r="BT116" i="13"/>
  <c r="BN161" i="17" s="1"/>
  <c r="BT128" i="13"/>
  <c r="BN167" i="17" s="1"/>
  <c r="BT140" i="13"/>
  <c r="BN173" i="17" s="1"/>
  <c r="BT152" i="13"/>
  <c r="BN179" i="17" s="1"/>
  <c r="BT164" i="13"/>
  <c r="BN185" i="17" s="1"/>
  <c r="BT176" i="13"/>
  <c r="BN191" i="17" s="1"/>
  <c r="BT32" i="13"/>
  <c r="BN47" i="17" s="1"/>
  <c r="BT56" i="13"/>
  <c r="BN91" i="17" s="1"/>
  <c r="BT80" i="13"/>
  <c r="BN135" i="17" s="1"/>
  <c r="BT92" i="13"/>
  <c r="BN149" i="17"/>
  <c r="BT98" i="13"/>
  <c r="BN152" i="17" s="1"/>
  <c r="BT110" i="13"/>
  <c r="BN158" i="17" s="1"/>
  <c r="BT44" i="13"/>
  <c r="BN69" i="17" s="1"/>
  <c r="BT68" i="13"/>
  <c r="BN113" i="17"/>
  <c r="BT182" i="13"/>
  <c r="BN194" i="17" s="1"/>
  <c r="BT194" i="13"/>
  <c r="BN200" i="17" s="1"/>
  <c r="BT206" i="13"/>
  <c r="BN206" i="17" s="1"/>
  <c r="BT218" i="13"/>
  <c r="BN212" i="17" s="1"/>
  <c r="BT230" i="13"/>
  <c r="BN218" i="17" s="1"/>
  <c r="BT122" i="13"/>
  <c r="BN164" i="17" s="1"/>
  <c r="BT134" i="13"/>
  <c r="BN170" i="17" s="1"/>
  <c r="BT146" i="13"/>
  <c r="BN176" i="17" s="1"/>
  <c r="BT158" i="13"/>
  <c r="BN182" i="17" s="1"/>
  <c r="BT170" i="13"/>
  <c r="BN188" i="17" s="1"/>
  <c r="BT188" i="13"/>
  <c r="BN197" i="17" s="1"/>
  <c r="BT200" i="13"/>
  <c r="BN203" i="17"/>
  <c r="BT212" i="13"/>
  <c r="BN209" i="17" s="1"/>
  <c r="BT224" i="13"/>
  <c r="BN215" i="17" s="1"/>
  <c r="BT236" i="13"/>
  <c r="BN221" i="17" s="1"/>
  <c r="BS8" i="13"/>
  <c r="BM3" i="17"/>
  <c r="BS20" i="13"/>
  <c r="BM25" i="17" s="1"/>
  <c r="BS32" i="13"/>
  <c r="BM47" i="17" s="1"/>
  <c r="BS44" i="13"/>
  <c r="BM69" i="17" s="1"/>
  <c r="BS56" i="13"/>
  <c r="BM91" i="17" s="1"/>
  <c r="BS68" i="13"/>
  <c r="BM113" i="17" s="1"/>
  <c r="BS80" i="13"/>
  <c r="BM135" i="17" s="1"/>
  <c r="BS86" i="13"/>
  <c r="BM146" i="17" s="1"/>
  <c r="BS14" i="13"/>
  <c r="BM14" i="17" s="1"/>
  <c r="BS38" i="13"/>
  <c r="BM58" i="17" s="1"/>
  <c r="BS62" i="13"/>
  <c r="BM102" i="17" s="1"/>
  <c r="BS104" i="13"/>
  <c r="BM155" i="17" s="1"/>
  <c r="BS116" i="13"/>
  <c r="BM161" i="17"/>
  <c r="BS92" i="13"/>
  <c r="BM149" i="17" s="1"/>
  <c r="BS26" i="13"/>
  <c r="BM36" i="17" s="1"/>
  <c r="BS50" i="13"/>
  <c r="BM80" i="17" s="1"/>
  <c r="BS74" i="13"/>
  <c r="BM124" i="17"/>
  <c r="BS98" i="13"/>
  <c r="BM152" i="17" s="1"/>
  <c r="BS110" i="13"/>
  <c r="BM158" i="17" s="1"/>
  <c r="BS122" i="13"/>
  <c r="BM164" i="17" s="1"/>
  <c r="BS134" i="13"/>
  <c r="BM170" i="17" s="1"/>
  <c r="BS146" i="13"/>
  <c r="BM176" i="17" s="1"/>
  <c r="BS158" i="13"/>
  <c r="BM182" i="17" s="1"/>
  <c r="BS170" i="13"/>
  <c r="BM188" i="17" s="1"/>
  <c r="BS182" i="13"/>
  <c r="BM194" i="17" s="1"/>
  <c r="BS194" i="13"/>
  <c r="BM200" i="17" s="1"/>
  <c r="BS206" i="13"/>
  <c r="BM206" i="17" s="1"/>
  <c r="BS218" i="13"/>
  <c r="BM212" i="17" s="1"/>
  <c r="BS230" i="13"/>
  <c r="BM218" i="17" s="1"/>
  <c r="BS128" i="13"/>
  <c r="BM167" i="17" s="1"/>
  <c r="BS140" i="13"/>
  <c r="BM173" i="17" s="1"/>
  <c r="BS152" i="13"/>
  <c r="BM179" i="17" s="1"/>
  <c r="BS164" i="13"/>
  <c r="BM185" i="17"/>
  <c r="BS176" i="13"/>
  <c r="BM191" i="17" s="1"/>
  <c r="BS188" i="13"/>
  <c r="BM197" i="17" s="1"/>
  <c r="BS200" i="13"/>
  <c r="BM203" i="17" s="1"/>
  <c r="BS212" i="13"/>
  <c r="BM209" i="17" s="1"/>
  <c r="BS224" i="13"/>
  <c r="BM215" i="17" s="1"/>
  <c r="BS236" i="13"/>
  <c r="BM221" i="17" s="1"/>
  <c r="BO11" i="3"/>
  <c r="BO24" i="3"/>
  <c r="BO38" i="3"/>
  <c r="BO48" i="3"/>
  <c r="BO60" i="3"/>
  <c r="BO77" i="3"/>
  <c r="BO70" i="3"/>
  <c r="BO8" i="4"/>
  <c r="BO27" i="4"/>
  <c r="BO18" i="4"/>
  <c r="BO43" i="4"/>
  <c r="BO34" i="4"/>
  <c r="BO59" i="4"/>
  <c r="BO18" i="5"/>
  <c r="BO51" i="4"/>
  <c r="BO8" i="5"/>
  <c r="BO34" i="5"/>
  <c r="BO51" i="5"/>
  <c r="BO43" i="5"/>
  <c r="BO8" i="6"/>
  <c r="BO27" i="5"/>
  <c r="BO59" i="5"/>
  <c r="BO27" i="6"/>
  <c r="BO51" i="6"/>
  <c r="BO43" i="6"/>
  <c r="BO8" i="7"/>
  <c r="BO34" i="6"/>
  <c r="BO18" i="6"/>
  <c r="BO59" i="6"/>
  <c r="BO43" i="7"/>
  <c r="BO34" i="7"/>
  <c r="BO18" i="7"/>
  <c r="BO27" i="7"/>
  <c r="BO59" i="7"/>
  <c r="BO27" i="8"/>
  <c r="BO59" i="8"/>
  <c r="BO27" i="9"/>
  <c r="BO18" i="8"/>
  <c r="BO51" i="8"/>
  <c r="BO18" i="9"/>
  <c r="BO34" i="10"/>
  <c r="BO8" i="8"/>
  <c r="BO59" i="9"/>
  <c r="BO27" i="10"/>
  <c r="BO51" i="7"/>
  <c r="BO43" i="8"/>
  <c r="BO8" i="9"/>
  <c r="BO34" i="9"/>
  <c r="BO43" i="9"/>
  <c r="BO8" i="10"/>
  <c r="BO18" i="10"/>
  <c r="BO34" i="11"/>
  <c r="BO10" i="13"/>
  <c r="BO22" i="13"/>
  <c r="BO34" i="13"/>
  <c r="BO46" i="13"/>
  <c r="BO58" i="13"/>
  <c r="BO70" i="13"/>
  <c r="BO82" i="13"/>
  <c r="BO34" i="8"/>
  <c r="BO43" i="10"/>
  <c r="BO59" i="10"/>
  <c r="BO27" i="11"/>
  <c r="BO59" i="11"/>
  <c r="BO11" i="13"/>
  <c r="BI2" i="17" s="1"/>
  <c r="CA11" i="13"/>
  <c r="BO13" i="13"/>
  <c r="BO23" i="13"/>
  <c r="BI24" i="17" s="1"/>
  <c r="CA23" i="13"/>
  <c r="BO25" i="13"/>
  <c r="BO35" i="13"/>
  <c r="BI46" i="17" s="1"/>
  <c r="CA35" i="13"/>
  <c r="BO37" i="13"/>
  <c r="BO47" i="13"/>
  <c r="BI68" i="17" s="1"/>
  <c r="CA47" i="13"/>
  <c r="BO49" i="13"/>
  <c r="BO59" i="13"/>
  <c r="BI90" i="17" s="1"/>
  <c r="CA59" i="13"/>
  <c r="BO61" i="13"/>
  <c r="BO71" i="13"/>
  <c r="BI112" i="17" s="1"/>
  <c r="CA71" i="13"/>
  <c r="BO73" i="13"/>
  <c r="BO8" i="11"/>
  <c r="BO51" i="9"/>
  <c r="BO17" i="13"/>
  <c r="BI13" i="17" s="1"/>
  <c r="BO29" i="13"/>
  <c r="BI35" i="17" s="1"/>
  <c r="BO41" i="13"/>
  <c r="BI57" i="17"/>
  <c r="BO53" i="13"/>
  <c r="BI79" i="17" s="1"/>
  <c r="BO65" i="13"/>
  <c r="BI101" i="17" s="1"/>
  <c r="BO77" i="13"/>
  <c r="BI123" i="17" s="1"/>
  <c r="BO88" i="13"/>
  <c r="BO18" i="11"/>
  <c r="BO51" i="11"/>
  <c r="BO51" i="10"/>
  <c r="CA17" i="13"/>
  <c r="BO43" i="11"/>
  <c r="BO7" i="13"/>
  <c r="BO16" i="13"/>
  <c r="BO19" i="13"/>
  <c r="BO28" i="13"/>
  <c r="BO31" i="13"/>
  <c r="BO40" i="13"/>
  <c r="BO43" i="13"/>
  <c r="BO52" i="13"/>
  <c r="BO55" i="13"/>
  <c r="BO64" i="13"/>
  <c r="BO67" i="13"/>
  <c r="BO76" i="13"/>
  <c r="BO79" i="13"/>
  <c r="BO83" i="13"/>
  <c r="BI134" i="17" s="1"/>
  <c r="CA83" i="13"/>
  <c r="BO85" i="13"/>
  <c r="BO95" i="13"/>
  <c r="BI148" i="17" s="1"/>
  <c r="CA95" i="13"/>
  <c r="BO97" i="13"/>
  <c r="BO89" i="13"/>
  <c r="BI145" i="17" s="1"/>
  <c r="BO101" i="13"/>
  <c r="BI151" i="17" s="1"/>
  <c r="CA101" i="13"/>
  <c r="BO103" i="13"/>
  <c r="BO113" i="13"/>
  <c r="BI157" i="17" s="1"/>
  <c r="CA113" i="13"/>
  <c r="BO115" i="13"/>
  <c r="BO125" i="13"/>
  <c r="BI163" i="17" s="1"/>
  <c r="CA125" i="13"/>
  <c r="BO127" i="13"/>
  <c r="BO137" i="13"/>
  <c r="BI169" i="17" s="1"/>
  <c r="CA137" i="13"/>
  <c r="BO139" i="13"/>
  <c r="BO149" i="13"/>
  <c r="BI175" i="17" s="1"/>
  <c r="CA149" i="13"/>
  <c r="BO151" i="13"/>
  <c r="BO161" i="13"/>
  <c r="BI181" i="17" s="1"/>
  <c r="CA161" i="13"/>
  <c r="BO163" i="13"/>
  <c r="BO173" i="13"/>
  <c r="BI187" i="17"/>
  <c r="CA173" i="13"/>
  <c r="BO175" i="13"/>
  <c r="CA29" i="13"/>
  <c r="CA53" i="13"/>
  <c r="CA77" i="13"/>
  <c r="BO106" i="13"/>
  <c r="BO118" i="13"/>
  <c r="CA89" i="13"/>
  <c r="BO107" i="13"/>
  <c r="BI154" i="17" s="1"/>
  <c r="CA107" i="13"/>
  <c r="BO109" i="13"/>
  <c r="CA41" i="13"/>
  <c r="CA65" i="13"/>
  <c r="BO91" i="13"/>
  <c r="BO94" i="13"/>
  <c r="BO100" i="13"/>
  <c r="BO112" i="13"/>
  <c r="BO124" i="13"/>
  <c r="BO136" i="13"/>
  <c r="BO148" i="13"/>
  <c r="BO160" i="13"/>
  <c r="BO172" i="13"/>
  <c r="BO121" i="13"/>
  <c r="BO130" i="13"/>
  <c r="BO133" i="13"/>
  <c r="BO142" i="13"/>
  <c r="BO145" i="13"/>
  <c r="BO154" i="13"/>
  <c r="BO157" i="13"/>
  <c r="BO166" i="13"/>
  <c r="BO169" i="13"/>
  <c r="BO179" i="13"/>
  <c r="BI190" i="17" s="1"/>
  <c r="CA179" i="13"/>
  <c r="BO181" i="13"/>
  <c r="BO191" i="13"/>
  <c r="BI196" i="17" s="1"/>
  <c r="CA191" i="13"/>
  <c r="BO193" i="13"/>
  <c r="BO203" i="13"/>
  <c r="BI202" i="17" s="1"/>
  <c r="CA203" i="13"/>
  <c r="BO205" i="13"/>
  <c r="BO215" i="13"/>
  <c r="BI208" i="17" s="1"/>
  <c r="CA215" i="13"/>
  <c r="BO217" i="13"/>
  <c r="BO227" i="13"/>
  <c r="BI214" i="17" s="1"/>
  <c r="CA227" i="13"/>
  <c r="BO229" i="13"/>
  <c r="BO239" i="13"/>
  <c r="BI220" i="17" s="1"/>
  <c r="CA239" i="13"/>
  <c r="BO16" i="14"/>
  <c r="BO119" i="13"/>
  <c r="BI160" i="17" s="1"/>
  <c r="BO131" i="13"/>
  <c r="BI166" i="17"/>
  <c r="BO143" i="13"/>
  <c r="BI172" i="17" s="1"/>
  <c r="BO155" i="13"/>
  <c r="BI178" i="17" s="1"/>
  <c r="BO167" i="13"/>
  <c r="BI184" i="17" s="1"/>
  <c r="BO184" i="13"/>
  <c r="BO196" i="13"/>
  <c r="BO208" i="13"/>
  <c r="BO220" i="13"/>
  <c r="BO232" i="13"/>
  <c r="BO185" i="13"/>
  <c r="BI193" i="17" s="1"/>
  <c r="CA185" i="13"/>
  <c r="BO187" i="13"/>
  <c r="BO197" i="13"/>
  <c r="BI199" i="17" s="1"/>
  <c r="CA197" i="13"/>
  <c r="BO199" i="13"/>
  <c r="BO209" i="13"/>
  <c r="BI205" i="17" s="1"/>
  <c r="CA209" i="13"/>
  <c r="BO211" i="13"/>
  <c r="BO221" i="13"/>
  <c r="BI211" i="17" s="1"/>
  <c r="CA221" i="13"/>
  <c r="BO223" i="13"/>
  <c r="BO233" i="13"/>
  <c r="BI217" i="17" s="1"/>
  <c r="CA233" i="13"/>
  <c r="CA119" i="13"/>
  <c r="CA131" i="13"/>
  <c r="CA143" i="13"/>
  <c r="CA155" i="13"/>
  <c r="CA167" i="13"/>
  <c r="BO178" i="13"/>
  <c r="BO190" i="13"/>
  <c r="BO202" i="13"/>
  <c r="BO214" i="13"/>
  <c r="BO226" i="13"/>
  <c r="BO238" i="13"/>
  <c r="BO27" i="14"/>
  <c r="BO96" i="14"/>
  <c r="BO85" i="14"/>
  <c r="BO38" i="14"/>
  <c r="BO49" i="14"/>
  <c r="BO74" i="14"/>
  <c r="BO235" i="13"/>
  <c r="BO63" i="14"/>
  <c r="BO107" i="14"/>
  <c r="BO132" i="14"/>
  <c r="BO157" i="14"/>
  <c r="BM11" i="3"/>
  <c r="BM24" i="3"/>
  <c r="BM38" i="3"/>
  <c r="BM48" i="3"/>
  <c r="BM60" i="3"/>
  <c r="BM77" i="3"/>
  <c r="BM70" i="3"/>
  <c r="BM18" i="4"/>
  <c r="BM8" i="4"/>
  <c r="BM27" i="4"/>
  <c r="BM34" i="4"/>
  <c r="BM51" i="4"/>
  <c r="BM43" i="4"/>
  <c r="BM8" i="5"/>
  <c r="BM59" i="4"/>
  <c r="BM34" i="5"/>
  <c r="BM18" i="5"/>
  <c r="BM27" i="5"/>
  <c r="BM59" i="5"/>
  <c r="BM27" i="6"/>
  <c r="BM51" i="5"/>
  <c r="BM43" i="5"/>
  <c r="BM8" i="6"/>
  <c r="BM18" i="6"/>
  <c r="BM34" i="6"/>
  <c r="BM59" i="6"/>
  <c r="BM51" i="6"/>
  <c r="BM43" i="6"/>
  <c r="BM8" i="7"/>
  <c r="BM27" i="7"/>
  <c r="BM59" i="7"/>
  <c r="BM18" i="7"/>
  <c r="BM51" i="7"/>
  <c r="BM34" i="7"/>
  <c r="BM43" i="7"/>
  <c r="BM8" i="8"/>
  <c r="BM43" i="8"/>
  <c r="BM8" i="9"/>
  <c r="BM34" i="8"/>
  <c r="BM34" i="9"/>
  <c r="BM18" i="8"/>
  <c r="BM51" i="8"/>
  <c r="BM51" i="9"/>
  <c r="BM18" i="10"/>
  <c r="BM27" i="8"/>
  <c r="BM27" i="9"/>
  <c r="BM43" i="9"/>
  <c r="BM8" i="10"/>
  <c r="BM43" i="10"/>
  <c r="BM59" i="8"/>
  <c r="BM27" i="10"/>
  <c r="BM51" i="10"/>
  <c r="BM18" i="11"/>
  <c r="BM51" i="11"/>
  <c r="BM16" i="13"/>
  <c r="BM28" i="13"/>
  <c r="BM40" i="13"/>
  <c r="BM52" i="13"/>
  <c r="BM64" i="13"/>
  <c r="BM76" i="13"/>
  <c r="BM8" i="11"/>
  <c r="BM43" i="11"/>
  <c r="BM7" i="13"/>
  <c r="BM17" i="13"/>
  <c r="BH13" i="17" s="1"/>
  <c r="BM19" i="13"/>
  <c r="BM29" i="13"/>
  <c r="BH35" i="17" s="1"/>
  <c r="BM31" i="13"/>
  <c r="BM41" i="13"/>
  <c r="BH57" i="17" s="1"/>
  <c r="BM43" i="13"/>
  <c r="BM53" i="13"/>
  <c r="BH79" i="17" s="1"/>
  <c r="BM55" i="13"/>
  <c r="BM65" i="13"/>
  <c r="BH101" i="17" s="1"/>
  <c r="BM67" i="13"/>
  <c r="BM77" i="13"/>
  <c r="BH123" i="17"/>
  <c r="BM79" i="13"/>
  <c r="BM59" i="9"/>
  <c r="BM34" i="10"/>
  <c r="BM59" i="10"/>
  <c r="BM10" i="13"/>
  <c r="BM22" i="13"/>
  <c r="BM34" i="13"/>
  <c r="BM46" i="13"/>
  <c r="BM58" i="13"/>
  <c r="BM70" i="13"/>
  <c r="BM82" i="13"/>
  <c r="BM94" i="13"/>
  <c r="BM34" i="11"/>
  <c r="BM11" i="13"/>
  <c r="BH2" i="17" s="1"/>
  <c r="BM13" i="13"/>
  <c r="BM23" i="13"/>
  <c r="BH24" i="17" s="1"/>
  <c r="BM25" i="13"/>
  <c r="BM18" i="9"/>
  <c r="BM27" i="11"/>
  <c r="BM59" i="11"/>
  <c r="BM89" i="13"/>
  <c r="BH145" i="17" s="1"/>
  <c r="BM91" i="13"/>
  <c r="BM47" i="13"/>
  <c r="BH68" i="17"/>
  <c r="BM49" i="13"/>
  <c r="BM71" i="13"/>
  <c r="BH112" i="17" s="1"/>
  <c r="BM73" i="13"/>
  <c r="BM83" i="13"/>
  <c r="BH134" i="17" s="1"/>
  <c r="BM85" i="13"/>
  <c r="BM95" i="13"/>
  <c r="BH148" i="17" s="1"/>
  <c r="BM97" i="13"/>
  <c r="BM107" i="13"/>
  <c r="BH154" i="17" s="1"/>
  <c r="BM109" i="13"/>
  <c r="BM119" i="13"/>
  <c r="BH160" i="17" s="1"/>
  <c r="BM121" i="13"/>
  <c r="BM131" i="13"/>
  <c r="BH166" i="17" s="1"/>
  <c r="BM133" i="13"/>
  <c r="BM143" i="13"/>
  <c r="BH172" i="17" s="1"/>
  <c r="BM145" i="13"/>
  <c r="BM155" i="13"/>
  <c r="BH178" i="17"/>
  <c r="BM157" i="13"/>
  <c r="BM167" i="13"/>
  <c r="BH184" i="17" s="1"/>
  <c r="BM169" i="13"/>
  <c r="BM88" i="13"/>
  <c r="BM100" i="13"/>
  <c r="BM112" i="13"/>
  <c r="BM35" i="13"/>
  <c r="BH46" i="17"/>
  <c r="BM37" i="13"/>
  <c r="BM59" i="13"/>
  <c r="BH90" i="17" s="1"/>
  <c r="BM61" i="13"/>
  <c r="BM101" i="13"/>
  <c r="BH151" i="17" s="1"/>
  <c r="BM103" i="13"/>
  <c r="BM113" i="13"/>
  <c r="BH157" i="17" s="1"/>
  <c r="BM115" i="13"/>
  <c r="BM106" i="13"/>
  <c r="BM118" i="13"/>
  <c r="BM130" i="13"/>
  <c r="BM142" i="13"/>
  <c r="BM154" i="13"/>
  <c r="BM166" i="13"/>
  <c r="BM185" i="13"/>
  <c r="BH193" i="17" s="1"/>
  <c r="BM187" i="13"/>
  <c r="BM197" i="13"/>
  <c r="BH199" i="17" s="1"/>
  <c r="BM199" i="13"/>
  <c r="BM209" i="13"/>
  <c r="BH205" i="17" s="1"/>
  <c r="BM211" i="13"/>
  <c r="BM221" i="13"/>
  <c r="BH211" i="17" s="1"/>
  <c r="BM223" i="13"/>
  <c r="BM233" i="13"/>
  <c r="BH217" i="17" s="1"/>
  <c r="BM235" i="13"/>
  <c r="BM38" i="14"/>
  <c r="BM124" i="13"/>
  <c r="BM136" i="13"/>
  <c r="BM148" i="13"/>
  <c r="BM160" i="13"/>
  <c r="BM172" i="13"/>
  <c r="BM178" i="13"/>
  <c r="BM190" i="13"/>
  <c r="BM202" i="13"/>
  <c r="BM214" i="13"/>
  <c r="BM226" i="13"/>
  <c r="BM125" i="13"/>
  <c r="BH163" i="17" s="1"/>
  <c r="BM127" i="13"/>
  <c r="BM137" i="13"/>
  <c r="BH169" i="17" s="1"/>
  <c r="BM139" i="13"/>
  <c r="BM149" i="13"/>
  <c r="BH175" i="17" s="1"/>
  <c r="BM151" i="13"/>
  <c r="BM161" i="13"/>
  <c r="BH181" i="17" s="1"/>
  <c r="BM163" i="13"/>
  <c r="BM173" i="13"/>
  <c r="BH187" i="17" s="1"/>
  <c r="BM175" i="13"/>
  <c r="BM179" i="13"/>
  <c r="BH190" i="17"/>
  <c r="BM181" i="13"/>
  <c r="BM191" i="13"/>
  <c r="BH196" i="17" s="1"/>
  <c r="BM193" i="13"/>
  <c r="BM203" i="13"/>
  <c r="BH202" i="17" s="1"/>
  <c r="BM205" i="13"/>
  <c r="BM215" i="13"/>
  <c r="BH208" i="17" s="1"/>
  <c r="BM217" i="13"/>
  <c r="BM227" i="13"/>
  <c r="BH214" i="17" s="1"/>
  <c r="BM229" i="13"/>
  <c r="BM184" i="13"/>
  <c r="BM196" i="13"/>
  <c r="BM208" i="13"/>
  <c r="BM220" i="13"/>
  <c r="BM232" i="13"/>
  <c r="BM238" i="13"/>
  <c r="BM27" i="14"/>
  <c r="BM49" i="14"/>
  <c r="BM74" i="14"/>
  <c r="BM239" i="13"/>
  <c r="BH220" i="17" s="1"/>
  <c r="BM16" i="14"/>
  <c r="BM63" i="14"/>
  <c r="BM107" i="14"/>
  <c r="BM132" i="14"/>
  <c r="BM157" i="14"/>
  <c r="BM96" i="14"/>
  <c r="BM85" i="14"/>
  <c r="BL11" i="3"/>
  <c r="BL24" i="3"/>
  <c r="BL38" i="3"/>
  <c r="BL48" i="3"/>
  <c r="BL70" i="3"/>
  <c r="BL60" i="3"/>
  <c r="BL8" i="4"/>
  <c r="BL77" i="3"/>
  <c r="BL27" i="4"/>
  <c r="BL18" i="4"/>
  <c r="BL43" i="4"/>
  <c r="BL34" i="4"/>
  <c r="BL51" i="4"/>
  <c r="BL18" i="5"/>
  <c r="BL8" i="5"/>
  <c r="BL59" i="4"/>
  <c r="BL27" i="5"/>
  <c r="BL43" i="5"/>
  <c r="BL8" i="6"/>
  <c r="BL59" i="5"/>
  <c r="BL34" i="5"/>
  <c r="BL51" i="5"/>
  <c r="BL18" i="6"/>
  <c r="BL43" i="6"/>
  <c r="BL34" i="6"/>
  <c r="BL27" i="6"/>
  <c r="BL51" i="6"/>
  <c r="BL59" i="6"/>
  <c r="BL34" i="7"/>
  <c r="BL27" i="7"/>
  <c r="BL59" i="7"/>
  <c r="BL8" i="7"/>
  <c r="BL18" i="8"/>
  <c r="BL51" i="8"/>
  <c r="BL18" i="9"/>
  <c r="BL43" i="7"/>
  <c r="BL8" i="8"/>
  <c r="BL43" i="8"/>
  <c r="BL8" i="9"/>
  <c r="BL18" i="7"/>
  <c r="BL51" i="7"/>
  <c r="BL27" i="8"/>
  <c r="BL59" i="8"/>
  <c r="BL34" i="9"/>
  <c r="BL59" i="9"/>
  <c r="BL27" i="10"/>
  <c r="BL51" i="9"/>
  <c r="BL18" i="10"/>
  <c r="BL34" i="8"/>
  <c r="BL34" i="10"/>
  <c r="BL59" i="10"/>
  <c r="BL27" i="11"/>
  <c r="BL59" i="11"/>
  <c r="BL11" i="13"/>
  <c r="BG2" i="17" s="1"/>
  <c r="BL13" i="13"/>
  <c r="BL23" i="13"/>
  <c r="BG24" i="17" s="1"/>
  <c r="BL25" i="13"/>
  <c r="BL35" i="13"/>
  <c r="BG46" i="17" s="1"/>
  <c r="BL37" i="13"/>
  <c r="BL47" i="13"/>
  <c r="BG68" i="17" s="1"/>
  <c r="BL49" i="13"/>
  <c r="BL59" i="13"/>
  <c r="BG90" i="17" s="1"/>
  <c r="BL61" i="13"/>
  <c r="BL71" i="13"/>
  <c r="BG112" i="17"/>
  <c r="BL73" i="13"/>
  <c r="BL43" i="9"/>
  <c r="BL8" i="10"/>
  <c r="BL51" i="10"/>
  <c r="BL18" i="11"/>
  <c r="BL51" i="11"/>
  <c r="BL16" i="13"/>
  <c r="BL28" i="13"/>
  <c r="BL40" i="13"/>
  <c r="BL52" i="13"/>
  <c r="BL64" i="13"/>
  <c r="BL76" i="13"/>
  <c r="BL27" i="9"/>
  <c r="BL43" i="10"/>
  <c r="BL43" i="11"/>
  <c r="BL7" i="13"/>
  <c r="BL19" i="13"/>
  <c r="BL31" i="13"/>
  <c r="BL43" i="13"/>
  <c r="BL55" i="13"/>
  <c r="BL67" i="13"/>
  <c r="BL79" i="13"/>
  <c r="BL89" i="13"/>
  <c r="BG145" i="17"/>
  <c r="BL91" i="13"/>
  <c r="BL8" i="11"/>
  <c r="BL10" i="13"/>
  <c r="BL17" i="13"/>
  <c r="BG13" i="17" s="1"/>
  <c r="BL22" i="13"/>
  <c r="BL34" i="11"/>
  <c r="BL88" i="13"/>
  <c r="BL29" i="13"/>
  <c r="BG35" i="17" s="1"/>
  <c r="BL46" i="13"/>
  <c r="BL53" i="13"/>
  <c r="BG79" i="17" s="1"/>
  <c r="BL70" i="13"/>
  <c r="BL77" i="13"/>
  <c r="BG123" i="17" s="1"/>
  <c r="BL94" i="13"/>
  <c r="BL106" i="13"/>
  <c r="BL118" i="13"/>
  <c r="BL130" i="13"/>
  <c r="BL142" i="13"/>
  <c r="BL154" i="13"/>
  <c r="BL166" i="13"/>
  <c r="BL83" i="13"/>
  <c r="BG134" i="17" s="1"/>
  <c r="BL85" i="13"/>
  <c r="BL95" i="13"/>
  <c r="BG148" i="17" s="1"/>
  <c r="BL97" i="13"/>
  <c r="BL107" i="13"/>
  <c r="BG154" i="17" s="1"/>
  <c r="BL109" i="13"/>
  <c r="BL34" i="13"/>
  <c r="BL41" i="13"/>
  <c r="BG57" i="17" s="1"/>
  <c r="BL58" i="13"/>
  <c r="BL65" i="13"/>
  <c r="BG101" i="17" s="1"/>
  <c r="BL82" i="13"/>
  <c r="BL100" i="13"/>
  <c r="BL112" i="13"/>
  <c r="BL101" i="13"/>
  <c r="BG151" i="17" s="1"/>
  <c r="BL103" i="13"/>
  <c r="BL113" i="13"/>
  <c r="BG157" i="17" s="1"/>
  <c r="BL115" i="13"/>
  <c r="BL125" i="13"/>
  <c r="BG163" i="17" s="1"/>
  <c r="BL127" i="13"/>
  <c r="BL137" i="13"/>
  <c r="BG169" i="17" s="1"/>
  <c r="BL139" i="13"/>
  <c r="BL149" i="13"/>
  <c r="BG175" i="17"/>
  <c r="BL151" i="13"/>
  <c r="BL161" i="13"/>
  <c r="BG181" i="17" s="1"/>
  <c r="BL163" i="13"/>
  <c r="BL173" i="13"/>
  <c r="BG187" i="17" s="1"/>
  <c r="BL175" i="13"/>
  <c r="BL184" i="13"/>
  <c r="BL196" i="13"/>
  <c r="BL208" i="13"/>
  <c r="BL220" i="13"/>
  <c r="BL232" i="13"/>
  <c r="BL121" i="13"/>
  <c r="BL133" i="13"/>
  <c r="BL145" i="13"/>
  <c r="BL157" i="13"/>
  <c r="BL169" i="13"/>
  <c r="BL185" i="13"/>
  <c r="BG193" i="17" s="1"/>
  <c r="BL187" i="13"/>
  <c r="BL197" i="13"/>
  <c r="BG199" i="17" s="1"/>
  <c r="BL199" i="13"/>
  <c r="BL209" i="13"/>
  <c r="BG205" i="17" s="1"/>
  <c r="BL211" i="13"/>
  <c r="BL221" i="13"/>
  <c r="BG211" i="17" s="1"/>
  <c r="BL223" i="13"/>
  <c r="BL233" i="13"/>
  <c r="BG217" i="17" s="1"/>
  <c r="BL119" i="13"/>
  <c r="BG160" i="17" s="1"/>
  <c r="BL124" i="13"/>
  <c r="BL131" i="13"/>
  <c r="BG166" i="17" s="1"/>
  <c r="BL136" i="13"/>
  <c r="BL143" i="13"/>
  <c r="BG172" i="17" s="1"/>
  <c r="BL148" i="13"/>
  <c r="BL155" i="13"/>
  <c r="BG178" i="17" s="1"/>
  <c r="BL160" i="13"/>
  <c r="BL167" i="13"/>
  <c r="BG184" i="17"/>
  <c r="BL172" i="13"/>
  <c r="BL178" i="13"/>
  <c r="BL190" i="13"/>
  <c r="BL202" i="13"/>
  <c r="BL214" i="13"/>
  <c r="BL226" i="13"/>
  <c r="BL179" i="13"/>
  <c r="BG190" i="17"/>
  <c r="BL181" i="13"/>
  <c r="BL191" i="13"/>
  <c r="BG196" i="17" s="1"/>
  <c r="BL193" i="13"/>
  <c r="BL203" i="13"/>
  <c r="BG202" i="17" s="1"/>
  <c r="BL205" i="13"/>
  <c r="BL215" i="13"/>
  <c r="BG208" i="17" s="1"/>
  <c r="BL217" i="13"/>
  <c r="BL227" i="13"/>
  <c r="BG214" i="17" s="1"/>
  <c r="BL229" i="13"/>
  <c r="BL239" i="13"/>
  <c r="BG220" i="17" s="1"/>
  <c r="BL16" i="14"/>
  <c r="BL235" i="13"/>
  <c r="BL85" i="14"/>
  <c r="BL238" i="13"/>
  <c r="BL27" i="14"/>
  <c r="BL49" i="14"/>
  <c r="BL74" i="14"/>
  <c r="BL118" i="14"/>
  <c r="BL63" i="14"/>
  <c r="BL107" i="14"/>
  <c r="BL38" i="14"/>
  <c r="BL96" i="14"/>
  <c r="BL146" i="14"/>
  <c r="BK8" i="13"/>
  <c r="BF3" i="17" s="1"/>
  <c r="BK20" i="13"/>
  <c r="BF25" i="17" s="1"/>
  <c r="BK32" i="13"/>
  <c r="BF47" i="17" s="1"/>
  <c r="BK44" i="13"/>
  <c r="BF69" i="17" s="1"/>
  <c r="BK56" i="13"/>
  <c r="BF91" i="17" s="1"/>
  <c r="BK68" i="13"/>
  <c r="BF113" i="17" s="1"/>
  <c r="BK80" i="13"/>
  <c r="BF135" i="17" s="1"/>
  <c r="BK86" i="13"/>
  <c r="BF146" i="17"/>
  <c r="BK14" i="13"/>
  <c r="BF14" i="17" s="1"/>
  <c r="BK26" i="13"/>
  <c r="BF36" i="17" s="1"/>
  <c r="BK50" i="13"/>
  <c r="BF80" i="17" s="1"/>
  <c r="BK74" i="13"/>
  <c r="BF124" i="17" s="1"/>
  <c r="BK104" i="13"/>
  <c r="BF155" i="17" s="1"/>
  <c r="BK116" i="13"/>
  <c r="BF161" i="17" s="1"/>
  <c r="BK92" i="13"/>
  <c r="BF149" i="17" s="1"/>
  <c r="BK38" i="13"/>
  <c r="BF58" i="17"/>
  <c r="BK62" i="13"/>
  <c r="BF102" i="17" s="1"/>
  <c r="BK98" i="13"/>
  <c r="BF152" i="17" s="1"/>
  <c r="BK110" i="13"/>
  <c r="BF158" i="17" s="1"/>
  <c r="BK122" i="13"/>
  <c r="BF164" i="17" s="1"/>
  <c r="BK134" i="13"/>
  <c r="BF170" i="17" s="1"/>
  <c r="BK146" i="13"/>
  <c r="BF176" i="17" s="1"/>
  <c r="BK158" i="13"/>
  <c r="BF182" i="17" s="1"/>
  <c r="BK170" i="13"/>
  <c r="BF188" i="17"/>
  <c r="BK182" i="13"/>
  <c r="BF194" i="17" s="1"/>
  <c r="BK194" i="13"/>
  <c r="BF200" i="17" s="1"/>
  <c r="BK206" i="13"/>
  <c r="BF206" i="17" s="1"/>
  <c r="BK218" i="13"/>
  <c r="BF212" i="17" s="1"/>
  <c r="BK230" i="13"/>
  <c r="BF218" i="17" s="1"/>
  <c r="BK128" i="13"/>
  <c r="BF167" i="17" s="1"/>
  <c r="BK140" i="13"/>
  <c r="BF173" i="17" s="1"/>
  <c r="BK152" i="13"/>
  <c r="BF179" i="17"/>
  <c r="BK164" i="13"/>
  <c r="BF185" i="17" s="1"/>
  <c r="BK176" i="13"/>
  <c r="BF191" i="17" s="1"/>
  <c r="BK188" i="13"/>
  <c r="BF197" i="17" s="1"/>
  <c r="BK200" i="13"/>
  <c r="BF203" i="17" s="1"/>
  <c r="BK212" i="13"/>
  <c r="BF209" i="17" s="1"/>
  <c r="BK224" i="13"/>
  <c r="BF215" i="17" s="1"/>
  <c r="BK236" i="13"/>
  <c r="BF221" i="17" s="1"/>
  <c r="BJ8" i="13"/>
  <c r="BE3" i="17"/>
  <c r="BJ20" i="13"/>
  <c r="BE25" i="17" s="1"/>
  <c r="BJ32" i="13"/>
  <c r="BE47" i="17" s="1"/>
  <c r="BJ44" i="13"/>
  <c r="BE69" i="17" s="1"/>
  <c r="BJ56" i="13"/>
  <c r="BE91" i="17" s="1"/>
  <c r="BJ68" i="13"/>
  <c r="BE113" i="17" s="1"/>
  <c r="BJ80" i="13"/>
  <c r="BE135" i="17" s="1"/>
  <c r="BJ14" i="13"/>
  <c r="BE14" i="17" s="1"/>
  <c r="BJ26" i="13"/>
  <c r="BE36" i="17"/>
  <c r="BJ38" i="13"/>
  <c r="BE58" i="17" s="1"/>
  <c r="BJ50" i="13"/>
  <c r="BE80" i="17" s="1"/>
  <c r="BJ62" i="13"/>
  <c r="BE102" i="17" s="1"/>
  <c r="BJ74" i="13"/>
  <c r="BE124" i="17" s="1"/>
  <c r="BJ92" i="13"/>
  <c r="BE149" i="17" s="1"/>
  <c r="BJ98" i="13"/>
  <c r="BE152" i="17" s="1"/>
  <c r="BJ110" i="13"/>
  <c r="BE158" i="17" s="1"/>
  <c r="BJ122" i="13"/>
  <c r="BE164" i="17"/>
  <c r="BJ134" i="13"/>
  <c r="BE170" i="17" s="1"/>
  <c r="BJ146" i="13"/>
  <c r="BE176" i="17" s="1"/>
  <c r="BJ158" i="13"/>
  <c r="BE182" i="17" s="1"/>
  <c r="BJ170" i="13"/>
  <c r="BE188" i="17" s="1"/>
  <c r="BJ86" i="13"/>
  <c r="BE146" i="17" s="1"/>
  <c r="BJ104" i="13"/>
  <c r="BE155" i="17" s="1"/>
  <c r="BJ116" i="13"/>
  <c r="BE161" i="17" s="1"/>
  <c r="BJ128" i="13"/>
  <c r="BE167" i="17"/>
  <c r="BJ140" i="13"/>
  <c r="BE173" i="17" s="1"/>
  <c r="BJ152" i="13"/>
  <c r="BE179" i="17" s="1"/>
  <c r="BJ164" i="13"/>
  <c r="BE185" i="17" s="1"/>
  <c r="BJ176" i="13"/>
  <c r="BE191" i="17" s="1"/>
  <c r="BJ188" i="13"/>
  <c r="BE197" i="17" s="1"/>
  <c r="BJ200" i="13"/>
  <c r="BE203" i="17" s="1"/>
  <c r="BJ212" i="13"/>
  <c r="BE209" i="17" s="1"/>
  <c r="BJ224" i="13"/>
  <c r="BE215" i="17"/>
  <c r="BJ236" i="13"/>
  <c r="BE221" i="17" s="1"/>
  <c r="BJ182" i="13"/>
  <c r="BE194" i="17" s="1"/>
  <c r="BJ194" i="13"/>
  <c r="BE200" i="17" s="1"/>
  <c r="BJ206" i="13"/>
  <c r="BE206" i="17" s="1"/>
  <c r="BJ218" i="13"/>
  <c r="BE212" i="17" s="1"/>
  <c r="BJ230" i="13"/>
  <c r="BE218" i="17" s="1"/>
  <c r="BI14" i="13"/>
  <c r="BD14" i="17" s="1"/>
  <c r="BI26" i="13"/>
  <c r="BD36" i="17"/>
  <c r="BI38" i="13"/>
  <c r="BD58" i="17" s="1"/>
  <c r="BI50" i="13"/>
  <c r="BD80" i="17" s="1"/>
  <c r="BI62" i="13"/>
  <c r="BD102" i="17" s="1"/>
  <c r="BI74" i="13"/>
  <c r="BD124" i="17" s="1"/>
  <c r="BI92" i="13"/>
  <c r="BD149" i="17" s="1"/>
  <c r="BI8" i="13"/>
  <c r="BD3" i="17" s="1"/>
  <c r="BI20" i="13"/>
  <c r="BD25" i="17" s="1"/>
  <c r="BI32" i="13"/>
  <c r="BD47" i="17"/>
  <c r="BI56" i="13"/>
  <c r="BD91" i="17" s="1"/>
  <c r="BI80" i="13"/>
  <c r="BD135" i="17" s="1"/>
  <c r="BI98" i="13"/>
  <c r="BD152" i="17" s="1"/>
  <c r="BI110" i="13"/>
  <c r="BD158" i="17" s="1"/>
  <c r="BI44" i="13"/>
  <c r="BD69" i="17" s="1"/>
  <c r="BI68" i="13"/>
  <c r="BD113" i="17" s="1"/>
  <c r="BI86" i="13"/>
  <c r="BD146" i="17" s="1"/>
  <c r="BI104" i="13"/>
  <c r="BD155" i="17"/>
  <c r="BI116" i="13"/>
  <c r="BD161" i="17" s="1"/>
  <c r="BI128" i="13"/>
  <c r="BD167" i="17" s="1"/>
  <c r="BI140" i="13"/>
  <c r="BD173" i="17" s="1"/>
  <c r="BI152" i="13"/>
  <c r="BD179" i="17" s="1"/>
  <c r="BI164" i="13"/>
  <c r="BD185" i="17" s="1"/>
  <c r="BI176" i="13"/>
  <c r="BD191" i="17" s="1"/>
  <c r="BI188" i="13"/>
  <c r="BD197" i="17" s="1"/>
  <c r="BI200" i="13"/>
  <c r="BD203" i="17"/>
  <c r="BI212" i="13"/>
  <c r="BD209" i="17" s="1"/>
  <c r="BI224" i="13"/>
  <c r="BD215" i="17" s="1"/>
  <c r="BI122" i="13"/>
  <c r="BD164" i="17" s="1"/>
  <c r="BI134" i="13"/>
  <c r="BD170" i="17" s="1"/>
  <c r="BI146" i="13"/>
  <c r="BD176" i="17" s="1"/>
  <c r="BI158" i="13"/>
  <c r="BD182" i="17" s="1"/>
  <c r="BI170" i="13"/>
  <c r="BD188" i="17" s="1"/>
  <c r="BI182" i="13"/>
  <c r="BD194" i="17"/>
  <c r="BI194" i="13"/>
  <c r="BD200" i="17" s="1"/>
  <c r="BI206" i="13"/>
  <c r="BD206" i="17" s="1"/>
  <c r="BI218" i="13"/>
  <c r="BD212" i="17" s="1"/>
  <c r="BI230" i="13"/>
  <c r="BD218" i="17" s="1"/>
  <c r="BI236" i="13"/>
  <c r="BD221" i="17" s="1"/>
  <c r="BF11" i="3"/>
  <c r="BF24" i="3"/>
  <c r="BF38" i="3"/>
  <c r="BF60" i="3"/>
  <c r="BF48" i="3"/>
  <c r="BF77" i="3"/>
  <c r="BF70" i="3"/>
  <c r="BF8" i="4"/>
  <c r="BF27" i="4"/>
  <c r="BF18" i="4"/>
  <c r="BF43" i="4"/>
  <c r="BF34" i="4"/>
  <c r="BF27" i="5"/>
  <c r="BF59" i="4"/>
  <c r="BF18" i="5"/>
  <c r="BF51" i="4"/>
  <c r="BF8" i="5"/>
  <c r="BF59" i="5"/>
  <c r="BF51" i="5"/>
  <c r="BF18" i="6"/>
  <c r="BF34" i="5"/>
  <c r="BF43" i="5"/>
  <c r="BF8" i="6"/>
  <c r="BF51" i="6"/>
  <c r="BF27" i="6"/>
  <c r="BF43" i="6"/>
  <c r="BF34" i="6"/>
  <c r="BF18" i="7"/>
  <c r="BF51" i="7"/>
  <c r="BF43" i="7"/>
  <c r="BF59" i="6"/>
  <c r="BF27" i="7"/>
  <c r="BF8" i="7"/>
  <c r="BF34" i="8"/>
  <c r="BF34" i="9"/>
  <c r="BF59" i="7"/>
  <c r="BF27" i="8"/>
  <c r="BF59" i="8"/>
  <c r="BF27" i="9"/>
  <c r="BF8" i="8"/>
  <c r="BF34" i="7"/>
  <c r="BF18" i="8"/>
  <c r="BF43" i="8"/>
  <c r="BF8" i="9"/>
  <c r="BF43" i="9"/>
  <c r="BF8" i="10"/>
  <c r="BF43" i="10"/>
  <c r="BF18" i="9"/>
  <c r="BF34" i="10"/>
  <c r="BF51" i="8"/>
  <c r="BF8" i="11"/>
  <c r="BF43" i="11"/>
  <c r="BF7" i="13"/>
  <c r="BF17" i="13"/>
  <c r="BA13" i="17" s="1"/>
  <c r="BF19" i="13"/>
  <c r="BF29" i="13"/>
  <c r="BA35" i="17" s="1"/>
  <c r="BF31" i="13"/>
  <c r="BF41" i="13"/>
  <c r="BA57" i="17" s="1"/>
  <c r="BF43" i="13"/>
  <c r="BF53" i="13"/>
  <c r="BA79" i="17" s="1"/>
  <c r="BF55" i="13"/>
  <c r="BF65" i="13"/>
  <c r="BA101" i="17" s="1"/>
  <c r="BF67" i="13"/>
  <c r="BF77" i="13"/>
  <c r="BA123" i="17"/>
  <c r="BF79" i="13"/>
  <c r="BF18" i="10"/>
  <c r="BF34" i="11"/>
  <c r="BF10" i="13"/>
  <c r="BF22" i="13"/>
  <c r="BF34" i="13"/>
  <c r="BF46" i="13"/>
  <c r="BF58" i="13"/>
  <c r="BF70" i="13"/>
  <c r="BF82" i="13"/>
  <c r="BF51" i="9"/>
  <c r="BF27" i="10"/>
  <c r="BF51" i="10"/>
  <c r="BF18" i="11"/>
  <c r="BF59" i="9"/>
  <c r="BF11" i="13"/>
  <c r="BA2" i="17" s="1"/>
  <c r="BF13" i="13"/>
  <c r="BF16" i="13"/>
  <c r="BF23" i="13"/>
  <c r="BA24" i="17" s="1"/>
  <c r="BF25" i="13"/>
  <c r="BF28" i="13"/>
  <c r="BF35" i="13"/>
  <c r="BA46" i="17" s="1"/>
  <c r="BF37" i="13"/>
  <c r="BF40" i="13"/>
  <c r="BF47" i="13"/>
  <c r="BA68" i="17" s="1"/>
  <c r="BF49" i="13"/>
  <c r="BF52" i="13"/>
  <c r="BF59" i="13"/>
  <c r="BA90" i="17" s="1"/>
  <c r="BF61" i="13"/>
  <c r="BF64" i="13"/>
  <c r="BF71" i="13"/>
  <c r="BA112" i="17" s="1"/>
  <c r="BF73" i="13"/>
  <c r="BF76" i="13"/>
  <c r="BF83" i="13"/>
  <c r="BA134" i="17" s="1"/>
  <c r="BF85" i="13"/>
  <c r="BF95" i="13"/>
  <c r="BA148" i="17" s="1"/>
  <c r="BF97" i="13"/>
  <c r="BF27" i="11"/>
  <c r="BF59" i="11"/>
  <c r="BF51" i="11"/>
  <c r="BF59" i="10"/>
  <c r="BF94" i="13"/>
  <c r="BF88" i="13"/>
  <c r="BF91" i="13"/>
  <c r="BF100" i="13"/>
  <c r="BF112" i="13"/>
  <c r="BF124" i="13"/>
  <c r="BF136" i="13"/>
  <c r="BF148" i="13"/>
  <c r="BF160" i="13"/>
  <c r="BF172" i="13"/>
  <c r="BF89" i="13"/>
  <c r="BA145" i="17" s="1"/>
  <c r="BF101" i="13"/>
  <c r="BA151" i="17" s="1"/>
  <c r="BF103" i="13"/>
  <c r="BF113" i="13"/>
  <c r="BA157" i="17" s="1"/>
  <c r="BF115" i="13"/>
  <c r="BF106" i="13"/>
  <c r="BF118" i="13"/>
  <c r="BF107" i="13"/>
  <c r="BA154" i="17"/>
  <c r="BF109" i="13"/>
  <c r="BF119" i="13"/>
  <c r="BA160" i="17" s="1"/>
  <c r="BF121" i="13"/>
  <c r="BF131" i="13"/>
  <c r="BA166" i="17" s="1"/>
  <c r="BF133" i="13"/>
  <c r="BF143" i="13"/>
  <c r="BA172" i="17" s="1"/>
  <c r="BF145" i="13"/>
  <c r="BF155" i="13"/>
  <c r="BA178" i="17" s="1"/>
  <c r="BF157" i="13"/>
  <c r="BF167" i="13"/>
  <c r="BA184" i="17" s="1"/>
  <c r="BF169" i="13"/>
  <c r="BF178" i="13"/>
  <c r="BF190" i="13"/>
  <c r="BF202" i="13"/>
  <c r="BF214" i="13"/>
  <c r="BF226" i="13"/>
  <c r="BF238" i="13"/>
  <c r="BF27" i="14"/>
  <c r="BF125" i="13"/>
  <c r="BA163" i="17" s="1"/>
  <c r="BF127" i="13"/>
  <c r="BF130" i="13"/>
  <c r="BF137" i="13"/>
  <c r="BA169" i="17" s="1"/>
  <c r="BF139" i="13"/>
  <c r="BF142" i="13"/>
  <c r="BF149" i="13"/>
  <c r="BA175" i="17" s="1"/>
  <c r="BF151" i="13"/>
  <c r="BF154" i="13"/>
  <c r="BF161" i="13"/>
  <c r="BA181" i="17" s="1"/>
  <c r="BF163" i="13"/>
  <c r="BF166" i="13"/>
  <c r="BF173" i="13"/>
  <c r="BA187" i="17" s="1"/>
  <c r="BF175" i="13"/>
  <c r="BF179" i="13"/>
  <c r="BA190" i="17" s="1"/>
  <c r="BF181" i="13"/>
  <c r="BF191" i="13"/>
  <c r="BA196" i="17" s="1"/>
  <c r="BF193" i="13"/>
  <c r="BF203" i="13"/>
  <c r="BA202" i="17" s="1"/>
  <c r="BF205" i="13"/>
  <c r="BF215" i="13"/>
  <c r="BA208" i="17"/>
  <c r="BF217" i="13"/>
  <c r="BF227" i="13"/>
  <c r="BA214" i="17" s="1"/>
  <c r="BF229" i="13"/>
  <c r="BF184" i="13"/>
  <c r="BF196" i="13"/>
  <c r="BF208" i="13"/>
  <c r="BF220" i="13"/>
  <c r="BF232" i="13"/>
  <c r="BF185" i="13"/>
  <c r="BA193" i="17" s="1"/>
  <c r="BF187" i="13"/>
  <c r="BF197" i="13"/>
  <c r="BA199" i="17" s="1"/>
  <c r="BF199" i="13"/>
  <c r="BF209" i="13"/>
  <c r="BA205" i="17" s="1"/>
  <c r="BF211" i="13"/>
  <c r="BF221" i="13"/>
  <c r="BA211" i="17"/>
  <c r="BF223" i="13"/>
  <c r="BF233" i="13"/>
  <c r="BA217" i="17" s="1"/>
  <c r="BF235" i="13"/>
  <c r="BF38" i="14"/>
  <c r="BF239" i="13"/>
  <c r="BA220" i="17" s="1"/>
  <c r="BF16" i="14"/>
  <c r="BF63" i="14"/>
  <c r="BF107" i="14"/>
  <c r="BF96" i="14"/>
  <c r="BF146" i="14"/>
  <c r="BF85" i="14"/>
  <c r="BF49" i="14"/>
  <c r="BF74" i="14"/>
  <c r="BF118" i="14"/>
  <c r="BE14" i="13"/>
  <c r="AZ14" i="17" s="1"/>
  <c r="BE26" i="13"/>
  <c r="AZ36" i="17" s="1"/>
  <c r="BE38" i="13"/>
  <c r="AZ58" i="17" s="1"/>
  <c r="BE50" i="13"/>
  <c r="AZ80" i="17" s="1"/>
  <c r="BE62" i="13"/>
  <c r="AZ102" i="17" s="1"/>
  <c r="BE74" i="13"/>
  <c r="AZ124" i="17" s="1"/>
  <c r="BE8" i="13"/>
  <c r="AZ3" i="17" s="1"/>
  <c r="BE20" i="13"/>
  <c r="AZ25" i="17"/>
  <c r="BE32" i="13"/>
  <c r="AZ47" i="17" s="1"/>
  <c r="BE44" i="13"/>
  <c r="AZ69" i="17" s="1"/>
  <c r="BE56" i="13"/>
  <c r="AZ91" i="17" s="1"/>
  <c r="BE68" i="13"/>
  <c r="AZ113" i="17" s="1"/>
  <c r="BE80" i="13"/>
  <c r="AZ135" i="17" s="1"/>
  <c r="BE92" i="13"/>
  <c r="AZ149" i="17" s="1"/>
  <c r="BE86" i="13"/>
  <c r="AZ146" i="17" s="1"/>
  <c r="BE98" i="13"/>
  <c r="AZ152" i="17"/>
  <c r="BE110" i="13"/>
  <c r="AZ158" i="17" s="1"/>
  <c r="BE104" i="13"/>
  <c r="AZ155" i="17" s="1"/>
  <c r="BE116" i="13"/>
  <c r="AZ161" i="17" s="1"/>
  <c r="BE128" i="13"/>
  <c r="AZ167" i="17" s="1"/>
  <c r="BE140" i="13"/>
  <c r="AZ173" i="17" s="1"/>
  <c r="BE152" i="13"/>
  <c r="AZ179" i="17" s="1"/>
  <c r="BE164" i="13"/>
  <c r="AZ185" i="17" s="1"/>
  <c r="BE176" i="13"/>
  <c r="AZ191" i="17"/>
  <c r="BE122" i="13"/>
  <c r="AZ164" i="17" s="1"/>
  <c r="BE134" i="13"/>
  <c r="AZ170" i="17" s="1"/>
  <c r="BE146" i="13"/>
  <c r="AZ176" i="17" s="1"/>
  <c r="BE158" i="13"/>
  <c r="AZ182" i="17" s="1"/>
  <c r="BE170" i="13"/>
  <c r="AZ188" i="17" s="1"/>
  <c r="BE188" i="13"/>
  <c r="AZ197" i="17" s="1"/>
  <c r="BE200" i="13"/>
  <c r="AZ203" i="17" s="1"/>
  <c r="BE212" i="13"/>
  <c r="AZ209" i="17"/>
  <c r="BE224" i="13"/>
  <c r="AZ215" i="17" s="1"/>
  <c r="BE182" i="13"/>
  <c r="AZ194" i="17" s="1"/>
  <c r="BE194" i="13"/>
  <c r="AZ200" i="17" s="1"/>
  <c r="BE206" i="13"/>
  <c r="AZ206" i="17" s="1"/>
  <c r="BE218" i="13"/>
  <c r="AZ212" i="17" s="1"/>
  <c r="BE230" i="13"/>
  <c r="AZ218" i="17" s="1"/>
  <c r="BE236" i="13"/>
  <c r="AZ221" i="17" s="1"/>
  <c r="BD14" i="13"/>
  <c r="AY14" i="17"/>
  <c r="BD26" i="13"/>
  <c r="AY36" i="17" s="1"/>
  <c r="BD38" i="13"/>
  <c r="AY58" i="17" s="1"/>
  <c r="BD50" i="13"/>
  <c r="AY80" i="17" s="1"/>
  <c r="BD62" i="13"/>
  <c r="AY102" i="17" s="1"/>
  <c r="BD74" i="13"/>
  <c r="AY124" i="17" s="1"/>
  <c r="BD8" i="13"/>
  <c r="AY3" i="17" s="1"/>
  <c r="BD20" i="13"/>
  <c r="AY25" i="17" s="1"/>
  <c r="BD86" i="13"/>
  <c r="AY146" i="17"/>
  <c r="BD104" i="13"/>
  <c r="AY155" i="17" s="1"/>
  <c r="BD116" i="13"/>
  <c r="AY161" i="17" s="1"/>
  <c r="BD128" i="13"/>
  <c r="AY167" i="17" s="1"/>
  <c r="BD140" i="13"/>
  <c r="AY173" i="17" s="1"/>
  <c r="BD152" i="13"/>
  <c r="AY179" i="17" s="1"/>
  <c r="BD164" i="13"/>
  <c r="AY185" i="17" s="1"/>
  <c r="BD176" i="13"/>
  <c r="AY191" i="17" s="1"/>
  <c r="BD32" i="13"/>
  <c r="AY47" i="17"/>
  <c r="BD56" i="13"/>
  <c r="AY91" i="17" s="1"/>
  <c r="BD80" i="13"/>
  <c r="AY135" i="17" s="1"/>
  <c r="BD92" i="13"/>
  <c r="AY149" i="17" s="1"/>
  <c r="BD98" i="13"/>
  <c r="AY152" i="17" s="1"/>
  <c r="BD110" i="13"/>
  <c r="AY158" i="17" s="1"/>
  <c r="BD44" i="13"/>
  <c r="AY69" i="17" s="1"/>
  <c r="BD68" i="13"/>
  <c r="AY113" i="17" s="1"/>
  <c r="BD182" i="13"/>
  <c r="AY194" i="17"/>
  <c r="BD194" i="13"/>
  <c r="AY200" i="17" s="1"/>
  <c r="BD206" i="13"/>
  <c r="AY206" i="17" s="1"/>
  <c r="BD218" i="13"/>
  <c r="AY212" i="17" s="1"/>
  <c r="BD230" i="13"/>
  <c r="AY218" i="17" s="1"/>
  <c r="BD122" i="13"/>
  <c r="AY164" i="17" s="1"/>
  <c r="BD134" i="13"/>
  <c r="AY170" i="17" s="1"/>
  <c r="BD146" i="13"/>
  <c r="AY176" i="17" s="1"/>
  <c r="BD158" i="13"/>
  <c r="AY182" i="17"/>
  <c r="BD170" i="13"/>
  <c r="AY188" i="17" s="1"/>
  <c r="BD188" i="13"/>
  <c r="AY197" i="17" s="1"/>
  <c r="BD200" i="13"/>
  <c r="AY203" i="17" s="1"/>
  <c r="BD212" i="13"/>
  <c r="AY209" i="17" s="1"/>
  <c r="BD224" i="13"/>
  <c r="AY215" i="17" s="1"/>
  <c r="BD236" i="13"/>
  <c r="AY221" i="17" s="1"/>
  <c r="BC8" i="13"/>
  <c r="AX3" i="17" s="1"/>
  <c r="BC20" i="13"/>
  <c r="AX25" i="17"/>
  <c r="BC32" i="13"/>
  <c r="AX47" i="17" s="1"/>
  <c r="BC44" i="13"/>
  <c r="AX69" i="17" s="1"/>
  <c r="BC56" i="13"/>
  <c r="AX91" i="17" s="1"/>
  <c r="BC68" i="13"/>
  <c r="AX113" i="17" s="1"/>
  <c r="BC80" i="13"/>
  <c r="AX135" i="17" s="1"/>
  <c r="BC86" i="13"/>
  <c r="AX146" i="17" s="1"/>
  <c r="BC14" i="13"/>
  <c r="AX14" i="17" s="1"/>
  <c r="BC38" i="13"/>
  <c r="AX58" i="17"/>
  <c r="BC62" i="13"/>
  <c r="AX102" i="17" s="1"/>
  <c r="BC104" i="13"/>
  <c r="AX155" i="17" s="1"/>
  <c r="BC116" i="13"/>
  <c r="AX161" i="17" s="1"/>
  <c r="BC92" i="13"/>
  <c r="AX149" i="17" s="1"/>
  <c r="BC26" i="13"/>
  <c r="AX36" i="17" s="1"/>
  <c r="BC50" i="13"/>
  <c r="AX80" i="17" s="1"/>
  <c r="BC74" i="13"/>
  <c r="AX124" i="17" s="1"/>
  <c r="BC98" i="13"/>
  <c r="AX152" i="17"/>
  <c r="BC110" i="13"/>
  <c r="AX158" i="17" s="1"/>
  <c r="BC122" i="13"/>
  <c r="AX164" i="17" s="1"/>
  <c r="BC134" i="13"/>
  <c r="AX170" i="17" s="1"/>
  <c r="BC146" i="13"/>
  <c r="AX176" i="17" s="1"/>
  <c r="BC158" i="13"/>
  <c r="AX182" i="17" s="1"/>
  <c r="BC170" i="13"/>
  <c r="AX188" i="17" s="1"/>
  <c r="BC182" i="13"/>
  <c r="AX194" i="17" s="1"/>
  <c r="BC194" i="13"/>
  <c r="AX200" i="17"/>
  <c r="BC206" i="13"/>
  <c r="AX206" i="17" s="1"/>
  <c r="BC218" i="13"/>
  <c r="AX212" i="17" s="1"/>
  <c r="BC230" i="13"/>
  <c r="AX218" i="17" s="1"/>
  <c r="BC128" i="13"/>
  <c r="AX167" i="17" s="1"/>
  <c r="BC140" i="13"/>
  <c r="AX173" i="17" s="1"/>
  <c r="BC152" i="13"/>
  <c r="AX179" i="17" s="1"/>
  <c r="BC164" i="13"/>
  <c r="AX185" i="17" s="1"/>
  <c r="BC176" i="13"/>
  <c r="AX191" i="17"/>
  <c r="BC188" i="13"/>
  <c r="AX197" i="17" s="1"/>
  <c r="BC200" i="13"/>
  <c r="AX203" i="17" s="1"/>
  <c r="BC212" i="13"/>
  <c r="AX209" i="17" s="1"/>
  <c r="BC224" i="13"/>
  <c r="AX215" i="17" s="1"/>
  <c r="BC236" i="13"/>
  <c r="AX221" i="17" s="1"/>
  <c r="AZ14" i="13"/>
  <c r="AV14" i="17" s="1"/>
  <c r="AZ26" i="13"/>
  <c r="AV36" i="17" s="1"/>
  <c r="AZ38" i="13"/>
  <c r="AV58" i="17"/>
  <c r="AZ50" i="13"/>
  <c r="AV80" i="17" s="1"/>
  <c r="AZ62" i="13"/>
  <c r="AV102" i="17" s="1"/>
  <c r="AZ74" i="13"/>
  <c r="AV124" i="17" s="1"/>
  <c r="AZ8" i="13"/>
  <c r="AV3" i="17" s="1"/>
  <c r="AZ20" i="13"/>
  <c r="AV25" i="17" s="1"/>
  <c r="AZ32" i="13"/>
  <c r="AV47" i="17" s="1"/>
  <c r="AZ44" i="13"/>
  <c r="AV69" i="17" s="1"/>
  <c r="AZ56" i="13"/>
  <c r="AV91" i="17"/>
  <c r="AZ68" i="13"/>
  <c r="AV113" i="17" s="1"/>
  <c r="AZ80" i="13"/>
  <c r="AV135" i="17" s="1"/>
  <c r="AZ86" i="13"/>
  <c r="AV146" i="17" s="1"/>
  <c r="AZ104" i="13"/>
  <c r="AV155" i="17" s="1"/>
  <c r="AZ116" i="13"/>
  <c r="AV161" i="17" s="1"/>
  <c r="AZ128" i="13"/>
  <c r="AV167" i="17" s="1"/>
  <c r="AZ140" i="13"/>
  <c r="AV173" i="17" s="1"/>
  <c r="AZ152" i="13"/>
  <c r="AV179" i="17"/>
  <c r="AZ164" i="13"/>
  <c r="AV185" i="17" s="1"/>
  <c r="AZ176" i="13"/>
  <c r="AV191" i="17" s="1"/>
  <c r="AZ98" i="13"/>
  <c r="AV152" i="17" s="1"/>
  <c r="AZ110" i="13"/>
  <c r="AV158" i="17" s="1"/>
  <c r="AZ92" i="13"/>
  <c r="AV149" i="17" s="1"/>
  <c r="AZ122" i="13"/>
  <c r="AV164" i="17" s="1"/>
  <c r="AZ134" i="13"/>
  <c r="AV170" i="17" s="1"/>
  <c r="AZ146" i="13"/>
  <c r="AV176" i="17"/>
  <c r="AZ158" i="13"/>
  <c r="AV182" i="17" s="1"/>
  <c r="AZ170" i="13"/>
  <c r="AV188" i="17" s="1"/>
  <c r="AZ182" i="13"/>
  <c r="AV194" i="17" s="1"/>
  <c r="AZ194" i="13"/>
  <c r="AV200" i="17" s="1"/>
  <c r="AZ206" i="13"/>
  <c r="AV206" i="17" s="1"/>
  <c r="AZ218" i="13"/>
  <c r="AV212" i="17" s="1"/>
  <c r="AZ230" i="13"/>
  <c r="AV218" i="17" s="1"/>
  <c r="AZ188" i="13"/>
  <c r="AV197" i="17"/>
  <c r="AZ200" i="13"/>
  <c r="AV203" i="17" s="1"/>
  <c r="AZ212" i="13"/>
  <c r="AV209" i="17" s="1"/>
  <c r="AZ224" i="13"/>
  <c r="AV215" i="17" s="1"/>
  <c r="AZ236" i="13"/>
  <c r="AV221" i="17" s="1"/>
  <c r="AY8" i="13"/>
  <c r="AU3" i="17" s="1"/>
  <c r="AY20" i="13"/>
  <c r="AU25" i="17" s="1"/>
  <c r="AY32" i="13"/>
  <c r="AU47" i="17" s="1"/>
  <c r="AY44" i="13"/>
  <c r="AU69" i="17"/>
  <c r="AY56" i="13"/>
  <c r="AU91" i="17" s="1"/>
  <c r="AY68" i="13"/>
  <c r="AU113" i="17" s="1"/>
  <c r="AY80" i="13"/>
  <c r="AU135" i="17" s="1"/>
  <c r="AY14" i="13"/>
  <c r="AU14" i="17" s="1"/>
  <c r="AY26" i="13"/>
  <c r="AU36" i="17" s="1"/>
  <c r="AY38" i="13"/>
  <c r="AU58" i="17" s="1"/>
  <c r="AY50" i="13"/>
  <c r="AU80" i="17" s="1"/>
  <c r="AY62" i="13"/>
  <c r="AU102" i="17"/>
  <c r="AY74" i="13"/>
  <c r="AU124" i="17" s="1"/>
  <c r="AY86" i="13"/>
  <c r="AU146" i="17" s="1"/>
  <c r="AY92" i="13"/>
  <c r="AU149" i="17" s="1"/>
  <c r="AY104" i="13"/>
  <c r="AU155" i="17" s="1"/>
  <c r="AY116" i="13"/>
  <c r="AU161" i="17" s="1"/>
  <c r="AY98" i="13"/>
  <c r="AU152" i="17" s="1"/>
  <c r="AY110" i="13"/>
  <c r="AU158" i="17" s="1"/>
  <c r="AY122" i="13"/>
  <c r="AU164" i="17"/>
  <c r="AY134" i="13"/>
  <c r="AU170" i="17" s="1"/>
  <c r="AY146" i="13"/>
  <c r="AU176" i="17" s="1"/>
  <c r="AY158" i="13"/>
  <c r="AU182" i="17" s="1"/>
  <c r="AY170" i="13"/>
  <c r="AU188" i="17" s="1"/>
  <c r="AY128" i="13"/>
  <c r="AU167" i="17" s="1"/>
  <c r="AY140" i="13"/>
  <c r="AU173" i="17" s="1"/>
  <c r="AY152" i="13"/>
  <c r="AU179" i="17" s="1"/>
  <c r="AY164" i="13"/>
  <c r="AU185" i="17"/>
  <c r="AY176" i="13"/>
  <c r="AU191" i="17" s="1"/>
  <c r="AY182" i="13"/>
  <c r="AU194" i="17" s="1"/>
  <c r="AY194" i="13"/>
  <c r="AU200" i="17" s="1"/>
  <c r="AY206" i="13"/>
  <c r="AU206" i="17" s="1"/>
  <c r="AY218" i="13"/>
  <c r="AU212" i="17" s="1"/>
  <c r="AY230" i="13"/>
  <c r="AU218" i="17" s="1"/>
  <c r="AY188" i="13"/>
  <c r="AU197" i="17" s="1"/>
  <c r="AY200" i="13"/>
  <c r="AU203" i="17"/>
  <c r="AY212" i="13"/>
  <c r="AU209" i="17" s="1"/>
  <c r="AY224" i="13"/>
  <c r="AU215" i="17" s="1"/>
  <c r="AY236" i="13"/>
  <c r="AU221" i="17" s="1"/>
  <c r="AV11" i="3"/>
  <c r="AV24" i="3"/>
  <c r="AV38" i="3"/>
  <c r="AV48" i="3"/>
  <c r="AV70" i="3"/>
  <c r="AV60" i="3"/>
  <c r="AV8" i="4"/>
  <c r="AV77" i="3"/>
  <c r="AV27" i="4"/>
  <c r="AV18" i="4"/>
  <c r="AV43" i="4"/>
  <c r="AV34" i="4"/>
  <c r="AV51" i="4"/>
  <c r="AV18" i="5"/>
  <c r="AV8" i="5"/>
  <c r="AV59" i="4"/>
  <c r="AV27" i="5"/>
  <c r="AV43" i="5"/>
  <c r="AV8" i="6"/>
  <c r="AV59" i="5"/>
  <c r="AV34" i="5"/>
  <c r="AV51" i="5"/>
  <c r="AV18" i="6"/>
  <c r="AV43" i="6"/>
  <c r="AV34" i="6"/>
  <c r="AV27" i="6"/>
  <c r="AV51" i="6"/>
  <c r="AV59" i="6"/>
  <c r="AV34" i="7"/>
  <c r="AV27" i="7"/>
  <c r="AV59" i="7"/>
  <c r="AV8" i="7"/>
  <c r="AV18" i="8"/>
  <c r="AV51" i="8"/>
  <c r="AV18" i="9"/>
  <c r="AV43" i="7"/>
  <c r="AV8" i="8"/>
  <c r="AV43" i="8"/>
  <c r="AV8" i="9"/>
  <c r="AV18" i="7"/>
  <c r="AV51" i="7"/>
  <c r="AV27" i="8"/>
  <c r="AV59" i="8"/>
  <c r="AV34" i="9"/>
  <c r="AV59" i="9"/>
  <c r="AV27" i="10"/>
  <c r="AV51" i="9"/>
  <c r="AV18" i="10"/>
  <c r="AV34" i="8"/>
  <c r="AV34" i="10"/>
  <c r="AV59" i="10"/>
  <c r="AV27" i="11"/>
  <c r="AV59" i="11"/>
  <c r="AV11" i="13"/>
  <c r="AR2" i="17" s="1"/>
  <c r="AV13" i="13"/>
  <c r="AV23" i="13"/>
  <c r="AR24" i="17" s="1"/>
  <c r="AV25" i="13"/>
  <c r="AV35" i="13"/>
  <c r="AR46" i="17"/>
  <c r="AV37" i="13"/>
  <c r="AV47" i="13"/>
  <c r="AR68" i="17" s="1"/>
  <c r="AV49" i="13"/>
  <c r="AV59" i="13"/>
  <c r="AR90" i="17" s="1"/>
  <c r="AV61" i="13"/>
  <c r="AV71" i="13"/>
  <c r="AR112" i="17" s="1"/>
  <c r="AV73" i="13"/>
  <c r="AV83" i="13"/>
  <c r="AR134" i="17" s="1"/>
  <c r="AV27" i="9"/>
  <c r="AV43" i="9"/>
  <c r="AV8" i="10"/>
  <c r="AV51" i="10"/>
  <c r="AV18" i="11"/>
  <c r="AV51" i="11"/>
  <c r="AV16" i="13"/>
  <c r="AV28" i="13"/>
  <c r="AV40" i="13"/>
  <c r="AV52" i="13"/>
  <c r="AV64" i="13"/>
  <c r="AV76" i="13"/>
  <c r="AV43" i="11"/>
  <c r="AV7" i="13"/>
  <c r="AV19" i="13"/>
  <c r="AV31" i="13"/>
  <c r="AV43" i="13"/>
  <c r="AV55" i="13"/>
  <c r="AV67" i="13"/>
  <c r="AV79" i="13"/>
  <c r="AV89" i="13"/>
  <c r="AR145" i="17" s="1"/>
  <c r="AV91" i="13"/>
  <c r="AV8" i="11"/>
  <c r="AV10" i="13"/>
  <c r="AV17" i="13"/>
  <c r="AR13" i="17" s="1"/>
  <c r="AV22" i="13"/>
  <c r="AV43" i="10"/>
  <c r="AV34" i="11"/>
  <c r="AV88" i="13"/>
  <c r="AV29" i="13"/>
  <c r="AR35" i="17" s="1"/>
  <c r="AV46" i="13"/>
  <c r="AV53" i="13"/>
  <c r="AR79" i="17"/>
  <c r="AV70" i="13"/>
  <c r="AV77" i="13"/>
  <c r="AR123" i="17" s="1"/>
  <c r="AV94" i="13"/>
  <c r="AV106" i="13"/>
  <c r="AV118" i="13"/>
  <c r="AV130" i="13"/>
  <c r="AV142" i="13"/>
  <c r="AV154" i="13"/>
  <c r="AV166" i="13"/>
  <c r="AV85" i="13"/>
  <c r="AV95" i="13"/>
  <c r="AR148" i="17"/>
  <c r="AV97" i="13"/>
  <c r="AV107" i="13"/>
  <c r="AR154" i="17" s="1"/>
  <c r="AV109" i="13"/>
  <c r="AV34" i="13"/>
  <c r="AV41" i="13"/>
  <c r="AR57" i="17" s="1"/>
  <c r="AV58" i="13"/>
  <c r="AV65" i="13"/>
  <c r="AR101" i="17" s="1"/>
  <c r="AV82" i="13"/>
  <c r="AV100" i="13"/>
  <c r="AV112" i="13"/>
  <c r="AV101" i="13"/>
  <c r="AR151" i="17"/>
  <c r="AV103" i="13"/>
  <c r="AV113" i="13"/>
  <c r="AR157" i="17" s="1"/>
  <c r="AV115" i="13"/>
  <c r="AV125" i="13"/>
  <c r="AR163" i="17" s="1"/>
  <c r="AV127" i="13"/>
  <c r="AV137" i="13"/>
  <c r="AR169" i="17" s="1"/>
  <c r="AV139" i="13"/>
  <c r="AV149" i="13"/>
  <c r="AR175" i="17" s="1"/>
  <c r="AV151" i="13"/>
  <c r="AV161" i="13"/>
  <c r="AR181" i="17" s="1"/>
  <c r="AV163" i="13"/>
  <c r="AV173" i="13"/>
  <c r="AR187" i="17" s="1"/>
  <c r="AV175" i="13"/>
  <c r="AV184" i="13"/>
  <c r="AV196" i="13"/>
  <c r="AV208" i="13"/>
  <c r="AV220" i="13"/>
  <c r="AV232" i="13"/>
  <c r="AV119" i="13"/>
  <c r="AR160" i="17" s="1"/>
  <c r="AV121" i="13"/>
  <c r="AV133" i="13"/>
  <c r="AV145" i="13"/>
  <c r="AV157" i="13"/>
  <c r="AV169" i="13"/>
  <c r="AV185" i="13"/>
  <c r="AR193" i="17" s="1"/>
  <c r="AV187" i="13"/>
  <c r="AV197" i="13"/>
  <c r="AR199" i="17" s="1"/>
  <c r="AV199" i="13"/>
  <c r="AV209" i="13"/>
  <c r="AR205" i="17" s="1"/>
  <c r="AV211" i="13"/>
  <c r="AV221" i="13"/>
  <c r="AR211" i="17" s="1"/>
  <c r="AV223" i="13"/>
  <c r="AV233" i="13"/>
  <c r="AR217" i="17"/>
  <c r="AV124" i="13"/>
  <c r="AV131" i="13"/>
  <c r="AR166" i="17" s="1"/>
  <c r="AV136" i="13"/>
  <c r="AV143" i="13"/>
  <c r="AR172" i="17" s="1"/>
  <c r="AV148" i="13"/>
  <c r="AV155" i="13"/>
  <c r="AR178" i="17" s="1"/>
  <c r="AV160" i="13"/>
  <c r="AV167" i="13"/>
  <c r="AR184" i="17" s="1"/>
  <c r="AV172" i="13"/>
  <c r="AV178" i="13"/>
  <c r="AV190" i="13"/>
  <c r="AV202" i="13"/>
  <c r="AV214" i="13"/>
  <c r="AV226" i="13"/>
  <c r="AV179" i="13"/>
  <c r="AR190" i="17" s="1"/>
  <c r="AV181" i="13"/>
  <c r="AV191" i="13"/>
  <c r="AR196" i="17" s="1"/>
  <c r="AV193" i="13"/>
  <c r="AV203" i="13"/>
  <c r="AR202" i="17" s="1"/>
  <c r="AV205" i="13"/>
  <c r="AV215" i="13"/>
  <c r="AR208" i="17" s="1"/>
  <c r="AV217" i="13"/>
  <c r="AV227" i="13"/>
  <c r="AR214" i="17"/>
  <c r="AV229" i="13"/>
  <c r="AV239" i="13"/>
  <c r="AR220" i="17" s="1"/>
  <c r="AV16" i="14"/>
  <c r="AV235" i="13"/>
  <c r="AV85" i="14"/>
  <c r="AV238" i="13"/>
  <c r="AV27" i="14"/>
  <c r="AV49" i="14"/>
  <c r="AV74" i="14"/>
  <c r="AV118" i="14"/>
  <c r="AV63" i="14"/>
  <c r="AV107" i="14"/>
  <c r="AV38" i="14"/>
  <c r="AV96" i="14"/>
  <c r="AV146" i="14"/>
  <c r="AU8" i="13"/>
  <c r="AQ3" i="17" s="1"/>
  <c r="AU20" i="13"/>
  <c r="AQ25" i="17" s="1"/>
  <c r="AU32" i="13"/>
  <c r="AQ47" i="17" s="1"/>
  <c r="AU44" i="13"/>
  <c r="AQ69" i="17"/>
  <c r="AU56" i="13"/>
  <c r="AQ91" i="17" s="1"/>
  <c r="AU68" i="13"/>
  <c r="AQ113" i="17" s="1"/>
  <c r="AU80" i="13"/>
  <c r="AQ135" i="17" s="1"/>
  <c r="AU86" i="13"/>
  <c r="AQ146" i="17" s="1"/>
  <c r="AU14" i="13"/>
  <c r="AQ14" i="17" s="1"/>
  <c r="AU26" i="13"/>
  <c r="AQ36" i="17" s="1"/>
  <c r="AU50" i="13"/>
  <c r="AQ80" i="17" s="1"/>
  <c r="AU74" i="13"/>
  <c r="AQ124" i="17"/>
  <c r="AU104" i="13"/>
  <c r="AQ155" i="17" s="1"/>
  <c r="AU116" i="13"/>
  <c r="AQ161" i="17" s="1"/>
  <c r="AU92" i="13"/>
  <c r="AQ149" i="17" s="1"/>
  <c r="AU38" i="13"/>
  <c r="AQ58" i="17" s="1"/>
  <c r="AU62" i="13"/>
  <c r="AQ102" i="17" s="1"/>
  <c r="AU98" i="13"/>
  <c r="AQ152" i="17" s="1"/>
  <c r="AU110" i="13"/>
  <c r="AQ158" i="17" s="1"/>
  <c r="AU122" i="13"/>
  <c r="AQ164" i="17"/>
  <c r="AU134" i="13"/>
  <c r="AQ170" i="17" s="1"/>
  <c r="AU146" i="13"/>
  <c r="AQ176" i="17" s="1"/>
  <c r="AU158" i="13"/>
  <c r="AQ182" i="17" s="1"/>
  <c r="AU170" i="13"/>
  <c r="AQ188" i="17" s="1"/>
  <c r="AU182" i="13"/>
  <c r="AQ194" i="17" s="1"/>
  <c r="AU194" i="13"/>
  <c r="AQ200" i="17" s="1"/>
  <c r="AU206" i="13"/>
  <c r="AQ206" i="17" s="1"/>
  <c r="AU218" i="13"/>
  <c r="AQ212" i="17"/>
  <c r="AU230" i="13"/>
  <c r="AQ218" i="17" s="1"/>
  <c r="AU128" i="13"/>
  <c r="AQ167" i="17" s="1"/>
  <c r="AU140" i="13"/>
  <c r="AQ173" i="17" s="1"/>
  <c r="AU152" i="13"/>
  <c r="AQ179" i="17" s="1"/>
  <c r="AU164" i="13"/>
  <c r="AQ185" i="17" s="1"/>
  <c r="AU176" i="13"/>
  <c r="AQ191" i="17" s="1"/>
  <c r="AU188" i="13"/>
  <c r="AQ197" i="17" s="1"/>
  <c r="AU200" i="13"/>
  <c r="AQ203" i="17"/>
  <c r="AU212" i="13"/>
  <c r="AQ209" i="17" s="1"/>
  <c r="AU224" i="13"/>
  <c r="AQ215" i="17" s="1"/>
  <c r="AU236" i="13"/>
  <c r="AQ221" i="17" s="1"/>
  <c r="AT8" i="13"/>
  <c r="AP3" i="17" s="1"/>
  <c r="AT20" i="13"/>
  <c r="AP25" i="17" s="1"/>
  <c r="AT32" i="13"/>
  <c r="AP47" i="17" s="1"/>
  <c r="AT44" i="13"/>
  <c r="AP69" i="17" s="1"/>
  <c r="AT56" i="13"/>
  <c r="AP91" i="17"/>
  <c r="AT68" i="13"/>
  <c r="AP113" i="17" s="1"/>
  <c r="AT80" i="13"/>
  <c r="AP135" i="17" s="1"/>
  <c r="AT14" i="13"/>
  <c r="AP14" i="17" s="1"/>
  <c r="AT26" i="13"/>
  <c r="AP36" i="17" s="1"/>
  <c r="AT38" i="13"/>
  <c r="AP58" i="17" s="1"/>
  <c r="AT50" i="13"/>
  <c r="AP80" i="17" s="1"/>
  <c r="AT62" i="13"/>
  <c r="AP102" i="17" s="1"/>
  <c r="AT74" i="13"/>
  <c r="AP124" i="17"/>
  <c r="AT92" i="13"/>
  <c r="AP149" i="17" s="1"/>
  <c r="AT98" i="13"/>
  <c r="AP152" i="17" s="1"/>
  <c r="AT110" i="13"/>
  <c r="AP158" i="17" s="1"/>
  <c r="AT122" i="13"/>
  <c r="AP164" i="17" s="1"/>
  <c r="AT134" i="13"/>
  <c r="AP170" i="17" s="1"/>
  <c r="AT146" i="13"/>
  <c r="AP176" i="17" s="1"/>
  <c r="AT158" i="13"/>
  <c r="AP182" i="17" s="1"/>
  <c r="AT170" i="13"/>
  <c r="AP188" i="17"/>
  <c r="AT86" i="13"/>
  <c r="AP146" i="17" s="1"/>
  <c r="AT104" i="13"/>
  <c r="AP155" i="17" s="1"/>
  <c r="AT116" i="13"/>
  <c r="AP161" i="17" s="1"/>
  <c r="AT128" i="13"/>
  <c r="AP167" i="17" s="1"/>
  <c r="AT140" i="13"/>
  <c r="AP173" i="17" s="1"/>
  <c r="AT152" i="13"/>
  <c r="AP179" i="17" s="1"/>
  <c r="AT164" i="13"/>
  <c r="AP185" i="17" s="1"/>
  <c r="AT176" i="13"/>
  <c r="AP191" i="17"/>
  <c r="AT188" i="13"/>
  <c r="AP197" i="17" s="1"/>
  <c r="AT200" i="13"/>
  <c r="AP203" i="17" s="1"/>
  <c r="AT212" i="13"/>
  <c r="AP209" i="17" s="1"/>
  <c r="AT224" i="13"/>
  <c r="AP215" i="17" s="1"/>
  <c r="AT236" i="13"/>
  <c r="AP221" i="17" s="1"/>
  <c r="AT182" i="13"/>
  <c r="AP194" i="17" s="1"/>
  <c r="AT194" i="13"/>
  <c r="AP200" i="17" s="1"/>
  <c r="AT206" i="13"/>
  <c r="AP206" i="17"/>
  <c r="AT218" i="13"/>
  <c r="AP212" i="17" s="1"/>
  <c r="AT230" i="13"/>
  <c r="AP218" i="17" s="1"/>
  <c r="AS14" i="13"/>
  <c r="AO14" i="17" s="1"/>
  <c r="AS26" i="13"/>
  <c r="AO36" i="17" s="1"/>
  <c r="AS38" i="13"/>
  <c r="AO58" i="17" s="1"/>
  <c r="AS50" i="13"/>
  <c r="AO80" i="17" s="1"/>
  <c r="AS62" i="13"/>
  <c r="AO102" i="17" s="1"/>
  <c r="AS74" i="13"/>
  <c r="AO124" i="17"/>
  <c r="AS92" i="13"/>
  <c r="AO149" i="17" s="1"/>
  <c r="AS8" i="13"/>
  <c r="AO3" i="17" s="1"/>
  <c r="AS20" i="13"/>
  <c r="AO25" i="17" s="1"/>
  <c r="AS32" i="13"/>
  <c r="AO47" i="17" s="1"/>
  <c r="AS56" i="13"/>
  <c r="AO91" i="17" s="1"/>
  <c r="AS80" i="13"/>
  <c r="AO135" i="17" s="1"/>
  <c r="AS98" i="13"/>
  <c r="AO152" i="17" s="1"/>
  <c r="AS110" i="13"/>
  <c r="AO158" i="17"/>
  <c r="AS44" i="13"/>
  <c r="AO69" i="17" s="1"/>
  <c r="AS68" i="13"/>
  <c r="AO113" i="17" s="1"/>
  <c r="AS86" i="13"/>
  <c r="AO146" i="17" s="1"/>
  <c r="AS104" i="13"/>
  <c r="AO155" i="17" s="1"/>
  <c r="AS116" i="13"/>
  <c r="AO161" i="17" s="1"/>
  <c r="AS128" i="13"/>
  <c r="AO167" i="17" s="1"/>
  <c r="AS140" i="13"/>
  <c r="AO173" i="17" s="1"/>
  <c r="AS152" i="13"/>
  <c r="AO179" i="17"/>
  <c r="AS164" i="13"/>
  <c r="AO185" i="17" s="1"/>
  <c r="AS176" i="13"/>
  <c r="AO191" i="17" s="1"/>
  <c r="AS188" i="13"/>
  <c r="AO197" i="17" s="1"/>
  <c r="AS200" i="13"/>
  <c r="AO203" i="17" s="1"/>
  <c r="AS212" i="13"/>
  <c r="AO209" i="17" s="1"/>
  <c r="AS224" i="13"/>
  <c r="AO215" i="17" s="1"/>
  <c r="AS122" i="13"/>
  <c r="AO164" i="17" s="1"/>
  <c r="AS134" i="13"/>
  <c r="AO170" i="17"/>
  <c r="AS146" i="13"/>
  <c r="AO176" i="17" s="1"/>
  <c r="AS158" i="13"/>
  <c r="AO182" i="17" s="1"/>
  <c r="AS170" i="13"/>
  <c r="AO188" i="17" s="1"/>
  <c r="AS182" i="13"/>
  <c r="AO194" i="17" s="1"/>
  <c r="AS194" i="13"/>
  <c r="AO200" i="17" s="1"/>
  <c r="AS206" i="13"/>
  <c r="AO206" i="17" s="1"/>
  <c r="AS218" i="13"/>
  <c r="AO212" i="17" s="1"/>
  <c r="AS230" i="13"/>
  <c r="AO218" i="17"/>
  <c r="AS236" i="13"/>
  <c r="AO221" i="17" s="1"/>
  <c r="AO11" i="3"/>
  <c r="AO24" i="3"/>
  <c r="AO38" i="3"/>
  <c r="AO48" i="3"/>
  <c r="AO60" i="3"/>
  <c r="AO77" i="3"/>
  <c r="AO70" i="3"/>
  <c r="AO18" i="4"/>
  <c r="AO8" i="4"/>
  <c r="AO27" i="4"/>
  <c r="AO34" i="4"/>
  <c r="AO51" i="4"/>
  <c r="AO43" i="4"/>
  <c r="AO8" i="5"/>
  <c r="AO34" i="5"/>
  <c r="AO59" i="4"/>
  <c r="AO18" i="5"/>
  <c r="AO27" i="5"/>
  <c r="AO59" i="5"/>
  <c r="AO27" i="6"/>
  <c r="AO51" i="5"/>
  <c r="AO43" i="5"/>
  <c r="AO8" i="6"/>
  <c r="AO18" i="6"/>
  <c r="AO34" i="6"/>
  <c r="AO59" i="6"/>
  <c r="AO51" i="6"/>
  <c r="AO43" i="6"/>
  <c r="AO8" i="7"/>
  <c r="AO27" i="7"/>
  <c r="AO59" i="7"/>
  <c r="AO18" i="7"/>
  <c r="AO51" i="7"/>
  <c r="AO34" i="7"/>
  <c r="AO43" i="7"/>
  <c r="AO8" i="8"/>
  <c r="AO43" i="8"/>
  <c r="AO8" i="9"/>
  <c r="AO34" i="8"/>
  <c r="AO34" i="9"/>
  <c r="AO18" i="8"/>
  <c r="AO51" i="8"/>
  <c r="AO51" i="9"/>
  <c r="AO18" i="10"/>
  <c r="AO27" i="9"/>
  <c r="AO43" i="9"/>
  <c r="AO8" i="10"/>
  <c r="AO43" i="10"/>
  <c r="AO27" i="8"/>
  <c r="AO59" i="8"/>
  <c r="AO27" i="10"/>
  <c r="AO51" i="10"/>
  <c r="AO18" i="11"/>
  <c r="AO51" i="11"/>
  <c r="AO16" i="13"/>
  <c r="AO28" i="13"/>
  <c r="AO40" i="13"/>
  <c r="AO52" i="13"/>
  <c r="AO64" i="13"/>
  <c r="AO76" i="13"/>
  <c r="AO18" i="9"/>
  <c r="AO8" i="11"/>
  <c r="AO43" i="11"/>
  <c r="AO7" i="13"/>
  <c r="AO17" i="13"/>
  <c r="AK13" i="17" s="1"/>
  <c r="BA17" i="13"/>
  <c r="AO19" i="13"/>
  <c r="AO29" i="13"/>
  <c r="AK35" i="17" s="1"/>
  <c r="BA29" i="13"/>
  <c r="AO31" i="13"/>
  <c r="AO41" i="13"/>
  <c r="AK57" i="17" s="1"/>
  <c r="BA41" i="13"/>
  <c r="AO43" i="13"/>
  <c r="AO53" i="13"/>
  <c r="AK79" i="17" s="1"/>
  <c r="BA53" i="13"/>
  <c r="AO55" i="13"/>
  <c r="AO65" i="13"/>
  <c r="AK101" i="17" s="1"/>
  <c r="BA65" i="13"/>
  <c r="AO67" i="13"/>
  <c r="AO77" i="13"/>
  <c r="AK123" i="17" s="1"/>
  <c r="BA77" i="13"/>
  <c r="AO79" i="13"/>
  <c r="AO59" i="9"/>
  <c r="AO34" i="10"/>
  <c r="AO59" i="10"/>
  <c r="AO10" i="13"/>
  <c r="AO22" i="13"/>
  <c r="AO34" i="13"/>
  <c r="AO46" i="13"/>
  <c r="AO58" i="13"/>
  <c r="AO70" i="13"/>
  <c r="AO82" i="13"/>
  <c r="AO94" i="13"/>
  <c r="AO34" i="11"/>
  <c r="AO11" i="13"/>
  <c r="AK2" i="17" s="1"/>
  <c r="AO13" i="13"/>
  <c r="AO23" i="13"/>
  <c r="AK24" i="17" s="1"/>
  <c r="AO25" i="13"/>
  <c r="AO27" i="11"/>
  <c r="AO59" i="11"/>
  <c r="BA11" i="13"/>
  <c r="BA23" i="13"/>
  <c r="BA35" i="13"/>
  <c r="BA47" i="13"/>
  <c r="BA59" i="13"/>
  <c r="BA71" i="13"/>
  <c r="BA83" i="13"/>
  <c r="AO89" i="13"/>
  <c r="AK145" i="17" s="1"/>
  <c r="BA89" i="13"/>
  <c r="AO91" i="13"/>
  <c r="AO35" i="13"/>
  <c r="AK46" i="17" s="1"/>
  <c r="AO37" i="13"/>
  <c r="AO59" i="13"/>
  <c r="AK90" i="17" s="1"/>
  <c r="AO61" i="13"/>
  <c r="AO83" i="13"/>
  <c r="AK134" i="17" s="1"/>
  <c r="AO85" i="13"/>
  <c r="AO95" i="13"/>
  <c r="AK148" i="17" s="1"/>
  <c r="AO97" i="13"/>
  <c r="AO107" i="13"/>
  <c r="AK154" i="17"/>
  <c r="BA107" i="13"/>
  <c r="AO109" i="13"/>
  <c r="AO119" i="13"/>
  <c r="AK160" i="17"/>
  <c r="BA119" i="13"/>
  <c r="AO121" i="13"/>
  <c r="AO131" i="13"/>
  <c r="AK166" i="17"/>
  <c r="BA131" i="13"/>
  <c r="AO133" i="13"/>
  <c r="AO143" i="13"/>
  <c r="AK172" i="17"/>
  <c r="BA143" i="13"/>
  <c r="AO145" i="13"/>
  <c r="AO155" i="13"/>
  <c r="AK178" i="17"/>
  <c r="BA155" i="13"/>
  <c r="AO157" i="13"/>
  <c r="AO167" i="13"/>
  <c r="AK184" i="17"/>
  <c r="BA167" i="13"/>
  <c r="AO169" i="13"/>
  <c r="AO88" i="13"/>
  <c r="AO100" i="13"/>
  <c r="AO112" i="13"/>
  <c r="AO47" i="13"/>
  <c r="AK68" i="17" s="1"/>
  <c r="AO49" i="13"/>
  <c r="AO71" i="13"/>
  <c r="AK112" i="17" s="1"/>
  <c r="AO73" i="13"/>
  <c r="BA95" i="13"/>
  <c r="AO101" i="13"/>
  <c r="AK151" i="17" s="1"/>
  <c r="BA101" i="13"/>
  <c r="AO103" i="13"/>
  <c r="AO113" i="13"/>
  <c r="AK157" i="17" s="1"/>
  <c r="BA113" i="13"/>
  <c r="AO115" i="13"/>
  <c r="AO106" i="13"/>
  <c r="AO118" i="13"/>
  <c r="AO130" i="13"/>
  <c r="AO142" i="13"/>
  <c r="AO154" i="13"/>
  <c r="AO166" i="13"/>
  <c r="BA125" i="13"/>
  <c r="BA137" i="13"/>
  <c r="BA149" i="13"/>
  <c r="BA161" i="13"/>
  <c r="BA173" i="13"/>
  <c r="AO185" i="13"/>
  <c r="AK193" i="17" s="1"/>
  <c r="BA185" i="13"/>
  <c r="AO187" i="13"/>
  <c r="AO197" i="13"/>
  <c r="AK199" i="17" s="1"/>
  <c r="BA197" i="13"/>
  <c r="AO199" i="13"/>
  <c r="AO209" i="13"/>
  <c r="AK205" i="17" s="1"/>
  <c r="BA209" i="13"/>
  <c r="AO211" i="13"/>
  <c r="AO221" i="13"/>
  <c r="AK211" i="17" s="1"/>
  <c r="BA221" i="13"/>
  <c r="AO223" i="13"/>
  <c r="AO233" i="13"/>
  <c r="AK217" i="17" s="1"/>
  <c r="BA233" i="13"/>
  <c r="AO235" i="13"/>
  <c r="AO38" i="14"/>
  <c r="AO124" i="13"/>
  <c r="AO136" i="13"/>
  <c r="AO148" i="13"/>
  <c r="AO160" i="13"/>
  <c r="AO172" i="13"/>
  <c r="AO178" i="13"/>
  <c r="AO190" i="13"/>
  <c r="AO202" i="13"/>
  <c r="AO214" i="13"/>
  <c r="AO226" i="13"/>
  <c r="AO125" i="13"/>
  <c r="AK163" i="17" s="1"/>
  <c r="AO127" i="13"/>
  <c r="AO137" i="13"/>
  <c r="AK169" i="17" s="1"/>
  <c r="AO139" i="13"/>
  <c r="AO149" i="13"/>
  <c r="AK175" i="17" s="1"/>
  <c r="AO151" i="13"/>
  <c r="AO161" i="13"/>
  <c r="AK181" i="17" s="1"/>
  <c r="AO163" i="13"/>
  <c r="AO173" i="13"/>
  <c r="AK187" i="17"/>
  <c r="AO175" i="13"/>
  <c r="AO179" i="13"/>
  <c r="AK190" i="17" s="1"/>
  <c r="BA179" i="13"/>
  <c r="AO181" i="13"/>
  <c r="AO191" i="13"/>
  <c r="AK196" i="17" s="1"/>
  <c r="BA191" i="13"/>
  <c r="AO193" i="13"/>
  <c r="AO203" i="13"/>
  <c r="AK202" i="17" s="1"/>
  <c r="BA203" i="13"/>
  <c r="AO205" i="13"/>
  <c r="AO215" i="13"/>
  <c r="AK208" i="17" s="1"/>
  <c r="BA215" i="13"/>
  <c r="AO217" i="13"/>
  <c r="AO227" i="13"/>
  <c r="AK214" i="17" s="1"/>
  <c r="BA227" i="13"/>
  <c r="AO229" i="13"/>
  <c r="AO184" i="13"/>
  <c r="AO196" i="13"/>
  <c r="AO208" i="13"/>
  <c r="AO220" i="13"/>
  <c r="AO232" i="13"/>
  <c r="AO238" i="13"/>
  <c r="AO27" i="14"/>
  <c r="AO49" i="14"/>
  <c r="AO74" i="14"/>
  <c r="AO239" i="13"/>
  <c r="AK220" i="17" s="1"/>
  <c r="AO16" i="14"/>
  <c r="AO63" i="14"/>
  <c r="AO107" i="14"/>
  <c r="AO132" i="14"/>
  <c r="AO157" i="14"/>
  <c r="AO96" i="14"/>
  <c r="BA239" i="13"/>
  <c r="AO85" i="14"/>
  <c r="AM11" i="3"/>
  <c r="AM24" i="3"/>
  <c r="AM38" i="3"/>
  <c r="AM48" i="3"/>
  <c r="AM60" i="3"/>
  <c r="AM77" i="3"/>
  <c r="AM70" i="3"/>
  <c r="AM27" i="4"/>
  <c r="AM8" i="4"/>
  <c r="AM18" i="4"/>
  <c r="AM43" i="4"/>
  <c r="AM34" i="4"/>
  <c r="AM59" i="4"/>
  <c r="AM51" i="4"/>
  <c r="AM18" i="5"/>
  <c r="AM8" i="5"/>
  <c r="AM34" i="5"/>
  <c r="AM51" i="5"/>
  <c r="AM27" i="5"/>
  <c r="AM43" i="5"/>
  <c r="AM8" i="6"/>
  <c r="AM59" i="5"/>
  <c r="AM27" i="6"/>
  <c r="AM51" i="6"/>
  <c r="AM18" i="6"/>
  <c r="AM43" i="6"/>
  <c r="AM8" i="7"/>
  <c r="AM34" i="6"/>
  <c r="AM59" i="6"/>
  <c r="AM43" i="7"/>
  <c r="AM34" i="7"/>
  <c r="AM18" i="7"/>
  <c r="AM51" i="7"/>
  <c r="AM27" i="8"/>
  <c r="AM59" i="8"/>
  <c r="AM27" i="9"/>
  <c r="AM18" i="8"/>
  <c r="AM51" i="8"/>
  <c r="AM18" i="9"/>
  <c r="AM27" i="7"/>
  <c r="AM8" i="8"/>
  <c r="AM34" i="8"/>
  <c r="AM34" i="10"/>
  <c r="AM43" i="8"/>
  <c r="AM8" i="9"/>
  <c r="AM34" i="9"/>
  <c r="AM59" i="9"/>
  <c r="AM27" i="10"/>
  <c r="AM51" i="9"/>
  <c r="AM34" i="11"/>
  <c r="AM10" i="13"/>
  <c r="AM22" i="13"/>
  <c r="AM34" i="13"/>
  <c r="AM46" i="13"/>
  <c r="AM58" i="13"/>
  <c r="AM70" i="13"/>
  <c r="AM82" i="13"/>
  <c r="AM59" i="10"/>
  <c r="AM27" i="11"/>
  <c r="AM59" i="11"/>
  <c r="AM11" i="13"/>
  <c r="AJ2" i="17" s="1"/>
  <c r="AM13" i="13"/>
  <c r="AM23" i="13"/>
  <c r="AJ24" i="17" s="1"/>
  <c r="AM25" i="13"/>
  <c r="AM35" i="13"/>
  <c r="AJ46" i="17"/>
  <c r="AM37" i="13"/>
  <c r="AM47" i="13"/>
  <c r="AJ68" i="17" s="1"/>
  <c r="AM49" i="13"/>
  <c r="AM59" i="13"/>
  <c r="AJ90" i="17" s="1"/>
  <c r="AM61" i="13"/>
  <c r="AM71" i="13"/>
  <c r="AJ112" i="17" s="1"/>
  <c r="AM73" i="13"/>
  <c r="AM83" i="13"/>
  <c r="AJ134" i="17" s="1"/>
  <c r="AM59" i="7"/>
  <c r="AM43" i="10"/>
  <c r="AM8" i="11"/>
  <c r="AM8" i="10"/>
  <c r="AM18" i="11"/>
  <c r="AM88" i="13"/>
  <c r="AM43" i="9"/>
  <c r="AM18" i="10"/>
  <c r="AM51" i="10"/>
  <c r="AM43" i="11"/>
  <c r="AM7" i="13"/>
  <c r="AM16" i="13"/>
  <c r="AM19" i="13"/>
  <c r="AM17" i="13"/>
  <c r="AJ13" i="17" s="1"/>
  <c r="AM51" i="11"/>
  <c r="AM85" i="13"/>
  <c r="AM95" i="13"/>
  <c r="AJ148" i="17" s="1"/>
  <c r="AM97" i="13"/>
  <c r="AM40" i="13"/>
  <c r="AM64" i="13"/>
  <c r="AM101" i="13"/>
  <c r="AJ151" i="17" s="1"/>
  <c r="AM103" i="13"/>
  <c r="AM113" i="13"/>
  <c r="AJ157" i="17" s="1"/>
  <c r="AM115" i="13"/>
  <c r="AM125" i="13"/>
  <c r="AJ163" i="17" s="1"/>
  <c r="AM127" i="13"/>
  <c r="AM137" i="13"/>
  <c r="AJ169" i="17" s="1"/>
  <c r="AM139" i="13"/>
  <c r="AM149" i="13"/>
  <c r="AJ175" i="17"/>
  <c r="AM151" i="13"/>
  <c r="AM161" i="13"/>
  <c r="AJ181" i="17" s="1"/>
  <c r="AM163" i="13"/>
  <c r="AM173" i="13"/>
  <c r="AJ187" i="17" s="1"/>
  <c r="AM175" i="13"/>
  <c r="AM31" i="13"/>
  <c r="AM41" i="13"/>
  <c r="AJ57" i="17" s="1"/>
  <c r="AM55" i="13"/>
  <c r="AM65" i="13"/>
  <c r="AJ101" i="17"/>
  <c r="AM79" i="13"/>
  <c r="AM91" i="13"/>
  <c r="AM94" i="13"/>
  <c r="AM106" i="13"/>
  <c r="AM118" i="13"/>
  <c r="AM28" i="13"/>
  <c r="AM52" i="13"/>
  <c r="AM76" i="13"/>
  <c r="AM89" i="13"/>
  <c r="AJ145" i="17" s="1"/>
  <c r="AM107" i="13"/>
  <c r="AJ154" i="17" s="1"/>
  <c r="AM109" i="13"/>
  <c r="AM119" i="13"/>
  <c r="AJ160" i="17" s="1"/>
  <c r="AM29" i="13"/>
  <c r="AJ35" i="17" s="1"/>
  <c r="AM43" i="13"/>
  <c r="AM53" i="13"/>
  <c r="AJ79" i="17" s="1"/>
  <c r="AM67" i="13"/>
  <c r="AM77" i="13"/>
  <c r="AJ123" i="17" s="1"/>
  <c r="AM100" i="13"/>
  <c r="AM112" i="13"/>
  <c r="AM124" i="13"/>
  <c r="AM136" i="13"/>
  <c r="AM148" i="13"/>
  <c r="AM160" i="13"/>
  <c r="AM172" i="13"/>
  <c r="AM179" i="13"/>
  <c r="AJ190" i="17"/>
  <c r="AM181" i="13"/>
  <c r="AM191" i="13"/>
  <c r="AJ196" i="17" s="1"/>
  <c r="AM193" i="13"/>
  <c r="AM203" i="13"/>
  <c r="AJ202" i="17" s="1"/>
  <c r="AM205" i="13"/>
  <c r="AM215" i="13"/>
  <c r="AJ208" i="17" s="1"/>
  <c r="AM217" i="13"/>
  <c r="AM227" i="13"/>
  <c r="AJ214" i="17" s="1"/>
  <c r="AM229" i="13"/>
  <c r="AM239" i="13"/>
  <c r="AJ220" i="17" s="1"/>
  <c r="AM16" i="14"/>
  <c r="AM184" i="13"/>
  <c r="AM196" i="13"/>
  <c r="AM208" i="13"/>
  <c r="AM220" i="13"/>
  <c r="AM232" i="13"/>
  <c r="AM121" i="13"/>
  <c r="AM130" i="13"/>
  <c r="AM133" i="13"/>
  <c r="AM142" i="13"/>
  <c r="AM145" i="13"/>
  <c r="AM154" i="13"/>
  <c r="AM157" i="13"/>
  <c r="AM166" i="13"/>
  <c r="AM169" i="13"/>
  <c r="AM185" i="13"/>
  <c r="AJ193" i="17"/>
  <c r="AM187" i="13"/>
  <c r="AM197" i="13"/>
  <c r="AJ199" i="17" s="1"/>
  <c r="AM199" i="13"/>
  <c r="AM209" i="13"/>
  <c r="AJ205" i="17" s="1"/>
  <c r="AM211" i="13"/>
  <c r="AM221" i="13"/>
  <c r="AJ211" i="17" s="1"/>
  <c r="AM223" i="13"/>
  <c r="AM233" i="13"/>
  <c r="AJ217" i="17" s="1"/>
  <c r="AM131" i="13"/>
  <c r="AJ166" i="17" s="1"/>
  <c r="AM143" i="13"/>
  <c r="AJ172" i="17" s="1"/>
  <c r="AM155" i="13"/>
  <c r="AJ178" i="17" s="1"/>
  <c r="AM167" i="13"/>
  <c r="AJ184" i="17"/>
  <c r="AM178" i="13"/>
  <c r="AM190" i="13"/>
  <c r="AM202" i="13"/>
  <c r="AM214" i="13"/>
  <c r="AM226" i="13"/>
  <c r="AM238" i="13"/>
  <c r="AM27" i="14"/>
  <c r="AM38" i="14"/>
  <c r="AM96" i="14"/>
  <c r="AM235" i="13"/>
  <c r="AM85" i="14"/>
  <c r="AM49" i="14"/>
  <c r="AM74" i="14"/>
  <c r="AM63" i="14"/>
  <c r="AM107" i="14"/>
  <c r="AM132" i="14"/>
  <c r="AM157" i="14"/>
  <c r="AL11" i="3"/>
  <c r="AL24" i="3"/>
  <c r="AL38" i="3"/>
  <c r="AL60" i="3"/>
  <c r="AL48" i="3"/>
  <c r="AL77" i="3"/>
  <c r="AL70" i="3"/>
  <c r="AL8" i="4"/>
  <c r="AL27" i="4"/>
  <c r="AL18" i="4"/>
  <c r="AL43" i="4"/>
  <c r="AL34" i="4"/>
  <c r="AL51" i="4"/>
  <c r="AL59" i="4"/>
  <c r="AL27" i="5"/>
  <c r="AL18" i="5"/>
  <c r="AL8" i="5"/>
  <c r="AL34" i="5"/>
  <c r="AL59" i="5"/>
  <c r="AL51" i="5"/>
  <c r="AL18" i="6"/>
  <c r="AL43" i="5"/>
  <c r="AL8" i="6"/>
  <c r="AL27" i="6"/>
  <c r="AL51" i="6"/>
  <c r="AL43" i="6"/>
  <c r="AL34" i="6"/>
  <c r="AL8" i="7"/>
  <c r="AL18" i="7"/>
  <c r="AL51" i="7"/>
  <c r="AL59" i="6"/>
  <c r="AL43" i="7"/>
  <c r="AL27" i="7"/>
  <c r="AL34" i="8"/>
  <c r="AL34" i="9"/>
  <c r="AL27" i="8"/>
  <c r="AL59" i="8"/>
  <c r="AL27" i="9"/>
  <c r="AL34" i="7"/>
  <c r="AL59" i="7"/>
  <c r="AL8" i="8"/>
  <c r="AL43" i="9"/>
  <c r="AL8" i="10"/>
  <c r="AL43" i="10"/>
  <c r="AL18" i="8"/>
  <c r="AL51" i="8"/>
  <c r="AL34" i="10"/>
  <c r="AL18" i="9"/>
  <c r="AL8" i="9"/>
  <c r="AL59" i="9"/>
  <c r="AL8" i="11"/>
  <c r="AL43" i="11"/>
  <c r="AL7" i="13"/>
  <c r="AL17" i="13"/>
  <c r="AI13" i="17"/>
  <c r="AL19" i="13"/>
  <c r="AL29" i="13"/>
  <c r="AI35" i="17" s="1"/>
  <c r="AL31" i="13"/>
  <c r="AL41" i="13"/>
  <c r="AI57" i="17" s="1"/>
  <c r="AL43" i="13"/>
  <c r="AL53" i="13"/>
  <c r="AI79" i="17" s="1"/>
  <c r="AL55" i="13"/>
  <c r="AL65" i="13"/>
  <c r="AI101" i="17" s="1"/>
  <c r="AL67" i="13"/>
  <c r="AL77" i="13"/>
  <c r="AI123" i="17" s="1"/>
  <c r="AL79" i="13"/>
  <c r="AL43" i="8"/>
  <c r="AL51" i="9"/>
  <c r="AL27" i="10"/>
  <c r="AL34" i="11"/>
  <c r="AL10" i="13"/>
  <c r="AL22" i="13"/>
  <c r="AL34" i="13"/>
  <c r="AL46" i="13"/>
  <c r="AL58" i="13"/>
  <c r="AL70" i="13"/>
  <c r="AL82" i="13"/>
  <c r="AL18" i="10"/>
  <c r="AL51" i="10"/>
  <c r="AL18" i="11"/>
  <c r="AL59" i="10"/>
  <c r="AL51" i="11"/>
  <c r="AL85" i="13"/>
  <c r="AL95" i="13"/>
  <c r="AI148" i="17" s="1"/>
  <c r="AL97" i="13"/>
  <c r="AL11" i="13"/>
  <c r="AI2" i="17" s="1"/>
  <c r="AL13" i="13"/>
  <c r="AL16" i="13"/>
  <c r="AL23" i="13"/>
  <c r="AI24" i="17" s="1"/>
  <c r="AL25" i="13"/>
  <c r="AL27" i="11"/>
  <c r="AL59" i="11"/>
  <c r="AL94" i="13"/>
  <c r="AL100" i="13"/>
  <c r="AL112" i="13"/>
  <c r="AL124" i="13"/>
  <c r="AL136" i="13"/>
  <c r="AL148" i="13"/>
  <c r="AL160" i="13"/>
  <c r="AL172" i="13"/>
  <c r="AL35" i="13"/>
  <c r="AI46" i="17" s="1"/>
  <c r="AL37" i="13"/>
  <c r="AL40" i="13"/>
  <c r="AL59" i="13"/>
  <c r="AI90" i="17" s="1"/>
  <c r="AL61" i="13"/>
  <c r="AL64" i="13"/>
  <c r="AL83" i="13"/>
  <c r="AI134" i="17" s="1"/>
  <c r="AL101" i="13"/>
  <c r="AI151" i="17" s="1"/>
  <c r="AL103" i="13"/>
  <c r="AL113" i="13"/>
  <c r="AI157" i="17" s="1"/>
  <c r="AL115" i="13"/>
  <c r="AL88" i="13"/>
  <c r="AL91" i="13"/>
  <c r="AL106" i="13"/>
  <c r="AL118" i="13"/>
  <c r="AL28" i="13"/>
  <c r="AL47" i="13"/>
  <c r="AI68" i="17" s="1"/>
  <c r="AL49" i="13"/>
  <c r="AL52" i="13"/>
  <c r="AL71" i="13"/>
  <c r="AI112" i="17" s="1"/>
  <c r="AL73" i="13"/>
  <c r="AL76" i="13"/>
  <c r="AL89" i="13"/>
  <c r="AI145" i="17" s="1"/>
  <c r="AL107" i="13"/>
  <c r="AI154" i="17" s="1"/>
  <c r="AL109" i="13"/>
  <c r="AL119" i="13"/>
  <c r="AI160" i="17" s="1"/>
  <c r="AL121" i="13"/>
  <c r="AL131" i="13"/>
  <c r="AI166" i="17" s="1"/>
  <c r="AL133" i="13"/>
  <c r="AL143" i="13"/>
  <c r="AI172" i="17" s="1"/>
  <c r="AL145" i="13"/>
  <c r="AL155" i="13"/>
  <c r="AI178" i="17" s="1"/>
  <c r="AL157" i="13"/>
  <c r="AL167" i="13"/>
  <c r="AI184" i="17" s="1"/>
  <c r="AL169" i="13"/>
  <c r="AL178" i="13"/>
  <c r="AL190" i="13"/>
  <c r="AL202" i="13"/>
  <c r="AL214" i="13"/>
  <c r="AL226" i="13"/>
  <c r="AL238" i="13"/>
  <c r="AL27" i="14"/>
  <c r="AL179" i="13"/>
  <c r="AI190" i="17" s="1"/>
  <c r="AL181" i="13"/>
  <c r="AL191" i="13"/>
  <c r="AI196" i="17" s="1"/>
  <c r="AL193" i="13"/>
  <c r="AL203" i="13"/>
  <c r="AI202" i="17" s="1"/>
  <c r="AL205" i="13"/>
  <c r="AL215" i="13"/>
  <c r="AI208" i="17" s="1"/>
  <c r="AL217" i="13"/>
  <c r="AL227" i="13"/>
  <c r="AI214" i="17"/>
  <c r="AL229" i="13"/>
  <c r="AL184" i="13"/>
  <c r="AL196" i="13"/>
  <c r="AL208" i="13"/>
  <c r="AL220" i="13"/>
  <c r="AL232" i="13"/>
  <c r="AL125" i="13"/>
  <c r="AI163" i="17"/>
  <c r="AL127" i="13"/>
  <c r="AL130" i="13"/>
  <c r="AL137" i="13"/>
  <c r="AI169" i="17"/>
  <c r="AL139" i="13"/>
  <c r="AL142" i="13"/>
  <c r="AL149" i="13"/>
  <c r="AI175" i="17"/>
  <c r="AL151" i="13"/>
  <c r="AL154" i="13"/>
  <c r="AL161" i="13"/>
  <c r="AI181" i="17"/>
  <c r="AL163" i="13"/>
  <c r="AL166" i="13"/>
  <c r="AL173" i="13"/>
  <c r="AI187" i="17"/>
  <c r="AL175" i="13"/>
  <c r="AL185" i="13"/>
  <c r="AI193" i="17" s="1"/>
  <c r="AL187" i="13"/>
  <c r="AL197" i="13"/>
  <c r="AI199" i="17" s="1"/>
  <c r="AL199" i="13"/>
  <c r="AL209" i="13"/>
  <c r="AI205" i="17" s="1"/>
  <c r="AL211" i="13"/>
  <c r="AL221" i="13"/>
  <c r="AI211" i="17" s="1"/>
  <c r="AL223" i="13"/>
  <c r="AL233" i="13"/>
  <c r="AI217" i="17" s="1"/>
  <c r="AL235" i="13"/>
  <c r="AL38" i="14"/>
  <c r="AL63" i="14"/>
  <c r="AL107" i="14"/>
  <c r="AL96" i="14"/>
  <c r="AL146" i="14"/>
  <c r="AL239" i="13"/>
  <c r="AI220" i="17" s="1"/>
  <c r="AL16" i="14"/>
  <c r="AL85" i="14"/>
  <c r="AL49" i="14"/>
  <c r="AL74" i="14"/>
  <c r="AL118" i="14"/>
  <c r="AK14" i="13"/>
  <c r="AH14" i="17" s="1"/>
  <c r="AK26" i="13"/>
  <c r="AH36" i="17" s="1"/>
  <c r="AK38" i="13"/>
  <c r="AH58" i="17" s="1"/>
  <c r="AK50" i="13"/>
  <c r="AH80" i="17"/>
  <c r="AK62" i="13"/>
  <c r="AH102" i="17" s="1"/>
  <c r="AK74" i="13"/>
  <c r="AH124" i="17" s="1"/>
  <c r="AK92" i="13"/>
  <c r="AH149" i="17" s="1"/>
  <c r="AK8" i="13"/>
  <c r="AH3" i="17" s="1"/>
  <c r="AK20" i="13"/>
  <c r="AH25" i="17" s="1"/>
  <c r="AK44" i="13"/>
  <c r="AH69" i="17" s="1"/>
  <c r="AK68" i="13"/>
  <c r="AH113" i="17" s="1"/>
  <c r="AK98" i="13"/>
  <c r="AH152" i="17"/>
  <c r="AK110" i="13"/>
  <c r="AH158" i="17" s="1"/>
  <c r="AK32" i="13"/>
  <c r="AH47" i="17" s="1"/>
  <c r="AK56" i="13"/>
  <c r="AH91" i="17" s="1"/>
  <c r="AK80" i="13"/>
  <c r="AH135" i="17" s="1"/>
  <c r="AK86" i="13"/>
  <c r="AH146" i="17" s="1"/>
  <c r="AK104" i="13"/>
  <c r="AH155" i="17" s="1"/>
  <c r="AK116" i="13"/>
  <c r="AH161" i="17" s="1"/>
  <c r="AK128" i="13"/>
  <c r="AH167" i="17"/>
  <c r="AK140" i="13"/>
  <c r="AH173" i="17" s="1"/>
  <c r="AK152" i="13"/>
  <c r="AH179" i="17" s="1"/>
  <c r="AK164" i="13"/>
  <c r="AH185" i="17" s="1"/>
  <c r="AK176" i="13"/>
  <c r="AH191" i="17" s="1"/>
  <c r="AK188" i="13"/>
  <c r="AH197" i="17" s="1"/>
  <c r="AK200" i="13"/>
  <c r="AH203" i="17" s="1"/>
  <c r="AK212" i="13"/>
  <c r="AH209" i="17" s="1"/>
  <c r="AK224" i="13"/>
  <c r="AH215" i="17"/>
  <c r="AK122" i="13"/>
  <c r="AH164" i="17" s="1"/>
  <c r="AK134" i="13"/>
  <c r="AH170" i="17" s="1"/>
  <c r="AK146" i="13"/>
  <c r="AH176" i="17" s="1"/>
  <c r="AK158" i="13"/>
  <c r="AH182" i="17" s="1"/>
  <c r="AK170" i="13"/>
  <c r="AH188" i="17" s="1"/>
  <c r="AK182" i="13"/>
  <c r="AH194" i="17" s="1"/>
  <c r="AK194" i="13"/>
  <c r="AH200" i="17" s="1"/>
  <c r="AK206" i="13"/>
  <c r="AH206" i="17"/>
  <c r="AK218" i="13"/>
  <c r="AH212" i="17" s="1"/>
  <c r="AK230" i="13"/>
  <c r="AH218" i="17" s="1"/>
  <c r="AK236" i="13"/>
  <c r="AH221" i="17" s="1"/>
  <c r="AJ14" i="13"/>
  <c r="AG14" i="17" s="1"/>
  <c r="AJ26" i="13"/>
  <c r="AG36" i="17" s="1"/>
  <c r="AJ38" i="13"/>
  <c r="AG58" i="17" s="1"/>
  <c r="AJ50" i="13"/>
  <c r="AG80" i="17" s="1"/>
  <c r="AJ62" i="13"/>
  <c r="AG102" i="17"/>
  <c r="AJ74" i="13"/>
  <c r="AG124" i="17" s="1"/>
  <c r="AJ8" i="13"/>
  <c r="AG3" i="17" s="1"/>
  <c r="AJ20" i="13"/>
  <c r="AG25" i="17" s="1"/>
  <c r="AJ32" i="13"/>
  <c r="AG47" i="17" s="1"/>
  <c r="AJ44" i="13"/>
  <c r="AG69" i="17" s="1"/>
  <c r="AJ56" i="13"/>
  <c r="AG91" i="17" s="1"/>
  <c r="AJ68" i="13"/>
  <c r="AG113" i="17" s="1"/>
  <c r="AJ80" i="13"/>
  <c r="AG135" i="17"/>
  <c r="AJ86" i="13"/>
  <c r="AG146" i="17" s="1"/>
  <c r="AJ98" i="13"/>
  <c r="AG152" i="17" s="1"/>
  <c r="AJ104" i="13"/>
  <c r="AG155" i="17" s="1"/>
  <c r="AJ116" i="13"/>
  <c r="AG161" i="17" s="1"/>
  <c r="AJ128" i="13"/>
  <c r="AG167" i="17" s="1"/>
  <c r="AJ140" i="13"/>
  <c r="AG173" i="17" s="1"/>
  <c r="AJ152" i="13"/>
  <c r="AG179" i="17" s="1"/>
  <c r="AJ164" i="13"/>
  <c r="AG185" i="17"/>
  <c r="AJ176" i="13"/>
  <c r="AG191" i="17" s="1"/>
  <c r="AJ110" i="13"/>
  <c r="AG158" i="17" s="1"/>
  <c r="AJ92" i="13"/>
  <c r="AG149" i="17" s="1"/>
  <c r="AJ122" i="13"/>
  <c r="AG164" i="17" s="1"/>
  <c r="AJ134" i="13"/>
  <c r="AG170" i="17" s="1"/>
  <c r="AJ146" i="13"/>
  <c r="AG176" i="17" s="1"/>
  <c r="AJ158" i="13"/>
  <c r="AG182" i="17" s="1"/>
  <c r="AJ170" i="13"/>
  <c r="AG188" i="17"/>
  <c r="AJ182" i="13"/>
  <c r="AG194" i="17" s="1"/>
  <c r="AJ194" i="13"/>
  <c r="AG200" i="17" s="1"/>
  <c r="AJ206" i="13"/>
  <c r="AG206" i="17" s="1"/>
  <c r="AJ218" i="13"/>
  <c r="AG212" i="17" s="1"/>
  <c r="AJ230" i="13"/>
  <c r="AG218" i="17" s="1"/>
  <c r="AJ188" i="13"/>
  <c r="AG197" i="17" s="1"/>
  <c r="AJ200" i="13"/>
  <c r="AG203" i="17" s="1"/>
  <c r="AJ212" i="13"/>
  <c r="AG209" i="17"/>
  <c r="AJ224" i="13"/>
  <c r="AG215" i="17" s="1"/>
  <c r="AJ236" i="13"/>
  <c r="AG221" i="17" s="1"/>
  <c r="AI8" i="13"/>
  <c r="AF3" i="17" s="1"/>
  <c r="AI20" i="13"/>
  <c r="AF25" i="17" s="1"/>
  <c r="AI32" i="13"/>
  <c r="AF47" i="17" s="1"/>
  <c r="AI44" i="13"/>
  <c r="AF69" i="17" s="1"/>
  <c r="AI56" i="13"/>
  <c r="AF91" i="17" s="1"/>
  <c r="AI68" i="13"/>
  <c r="AF113" i="17"/>
  <c r="AI80" i="13"/>
  <c r="AF135" i="17" s="1"/>
  <c r="AI14" i="13"/>
  <c r="AF14" i="17" s="1"/>
  <c r="AI26" i="13"/>
  <c r="AF36" i="17" s="1"/>
  <c r="AI38" i="13"/>
  <c r="AF58" i="17" s="1"/>
  <c r="AI50" i="13"/>
  <c r="AF80" i="17" s="1"/>
  <c r="AI62" i="13"/>
  <c r="AF102" i="17" s="1"/>
  <c r="AI74" i="13"/>
  <c r="AF124" i="17" s="1"/>
  <c r="AI86" i="13"/>
  <c r="AF146" i="17"/>
  <c r="AI92" i="13"/>
  <c r="AF149" i="17" s="1"/>
  <c r="AI98" i="13"/>
  <c r="AF152" i="17" s="1"/>
  <c r="AI104" i="13"/>
  <c r="AF155" i="17" s="1"/>
  <c r="AI116" i="13"/>
  <c r="AF161" i="17" s="1"/>
  <c r="AI110" i="13"/>
  <c r="AF158" i="17" s="1"/>
  <c r="AI122" i="13"/>
  <c r="AF164" i="17" s="1"/>
  <c r="AI134" i="13"/>
  <c r="AF170" i="17" s="1"/>
  <c r="AI146" i="13"/>
  <c r="AF176" i="17"/>
  <c r="AI158" i="13"/>
  <c r="AF182" i="17" s="1"/>
  <c r="AI170" i="13"/>
  <c r="AF188" i="17" s="1"/>
  <c r="AI128" i="13"/>
  <c r="AF167" i="17" s="1"/>
  <c r="AI140" i="13"/>
  <c r="AF173" i="17" s="1"/>
  <c r="AI152" i="13"/>
  <c r="AF179" i="17" s="1"/>
  <c r="AI164" i="13"/>
  <c r="AF185" i="17" s="1"/>
  <c r="AI176" i="13"/>
  <c r="AF191" i="17" s="1"/>
  <c r="AI182" i="13"/>
  <c r="AF194" i="17"/>
  <c r="AI194" i="13"/>
  <c r="AF200" i="17" s="1"/>
  <c r="AI206" i="13"/>
  <c r="AF206" i="17" s="1"/>
  <c r="AI218" i="13"/>
  <c r="AF212" i="17" s="1"/>
  <c r="AI230" i="13"/>
  <c r="AF218" i="17" s="1"/>
  <c r="AI188" i="13"/>
  <c r="AF197" i="17" s="1"/>
  <c r="AI200" i="13"/>
  <c r="AF203" i="17" s="1"/>
  <c r="AI212" i="13"/>
  <c r="AF209" i="17" s="1"/>
  <c r="AI224" i="13"/>
  <c r="AF215" i="17"/>
  <c r="AI236" i="13"/>
  <c r="AF221" i="17" s="1"/>
  <c r="AG11" i="3"/>
  <c r="AG24" i="3"/>
  <c r="AG38" i="3"/>
  <c r="AG48" i="3"/>
  <c r="AG60" i="3"/>
  <c r="AG77" i="3"/>
  <c r="AG70" i="3"/>
  <c r="AG18" i="4"/>
  <c r="AG8" i="4"/>
  <c r="AG27" i="4"/>
  <c r="AG34" i="4"/>
  <c r="AG51" i="4"/>
  <c r="AG43" i="4"/>
  <c r="AG8" i="5"/>
  <c r="AG59" i="4"/>
  <c r="AG34" i="5"/>
  <c r="AG18" i="5"/>
  <c r="AG27" i="5"/>
  <c r="AG59" i="5"/>
  <c r="AG27" i="6"/>
  <c r="AG51" i="5"/>
  <c r="AG43" i="5"/>
  <c r="AG8" i="6"/>
  <c r="AG18" i="6"/>
  <c r="AG34" i="6"/>
  <c r="AG59" i="6"/>
  <c r="AG51" i="6"/>
  <c r="AG43" i="6"/>
  <c r="AG8" i="7"/>
  <c r="AG27" i="7"/>
  <c r="AG59" i="7"/>
  <c r="AG18" i="7"/>
  <c r="AG51" i="7"/>
  <c r="AG34" i="7"/>
  <c r="AG43" i="7"/>
  <c r="AG8" i="8"/>
  <c r="AG43" i="8"/>
  <c r="AG8" i="9"/>
  <c r="AG34" i="8"/>
  <c r="AG34" i="9"/>
  <c r="AG18" i="8"/>
  <c r="AG51" i="8"/>
  <c r="AG51" i="9"/>
  <c r="AG18" i="10"/>
  <c r="AG27" i="8"/>
  <c r="AG27" i="9"/>
  <c r="AG43" i="9"/>
  <c r="AG8" i="10"/>
  <c r="AG43" i="10"/>
  <c r="AG59" i="8"/>
  <c r="AG27" i="10"/>
  <c r="AG51" i="10"/>
  <c r="AG18" i="11"/>
  <c r="AG51" i="11"/>
  <c r="AG16" i="13"/>
  <c r="AG28" i="13"/>
  <c r="AG40" i="13"/>
  <c r="AG52" i="13"/>
  <c r="AG64" i="13"/>
  <c r="AG76" i="13"/>
  <c r="AG8" i="11"/>
  <c r="AG43" i="11"/>
  <c r="AG7" i="13"/>
  <c r="AG17" i="13"/>
  <c r="AD13" i="17" s="1"/>
  <c r="AG19" i="13"/>
  <c r="AG29" i="13"/>
  <c r="AD35" i="17" s="1"/>
  <c r="AG31" i="13"/>
  <c r="AG41" i="13"/>
  <c r="AD57" i="17"/>
  <c r="AG43" i="13"/>
  <c r="AG53" i="13"/>
  <c r="AD79" i="17" s="1"/>
  <c r="AG55" i="13"/>
  <c r="AG65" i="13"/>
  <c r="AD101" i="17" s="1"/>
  <c r="AG67" i="13"/>
  <c r="AG77" i="13"/>
  <c r="AD123" i="17" s="1"/>
  <c r="AG79" i="13"/>
  <c r="AG59" i="9"/>
  <c r="AG34" i="10"/>
  <c r="AG59" i="10"/>
  <c r="AG10" i="13"/>
  <c r="AG22" i="13"/>
  <c r="AG34" i="13"/>
  <c r="AG46" i="13"/>
  <c r="AG58" i="13"/>
  <c r="AG70" i="13"/>
  <c r="AG82" i="13"/>
  <c r="AG94" i="13"/>
  <c r="AG34" i="11"/>
  <c r="AG11" i="13"/>
  <c r="AD2" i="17" s="1"/>
  <c r="AG13" i="13"/>
  <c r="AG23" i="13"/>
  <c r="AD24" i="17" s="1"/>
  <c r="AG25" i="13"/>
  <c r="AG27" i="11"/>
  <c r="AG59" i="11"/>
  <c r="AG18" i="9"/>
  <c r="AG89" i="13"/>
  <c r="AD145" i="17" s="1"/>
  <c r="AG91" i="13"/>
  <c r="AG47" i="13"/>
  <c r="AD68" i="17" s="1"/>
  <c r="AG49" i="13"/>
  <c r="AG71" i="13"/>
  <c r="AD112" i="17" s="1"/>
  <c r="AG73" i="13"/>
  <c r="AG85" i="13"/>
  <c r="AG95" i="13"/>
  <c r="AD148" i="17" s="1"/>
  <c r="AG97" i="13"/>
  <c r="AG107" i="13"/>
  <c r="AD154" i="17" s="1"/>
  <c r="AG109" i="13"/>
  <c r="AG119" i="13"/>
  <c r="AD160" i="17" s="1"/>
  <c r="AG121" i="13"/>
  <c r="AG131" i="13"/>
  <c r="AD166" i="17" s="1"/>
  <c r="AG133" i="13"/>
  <c r="AG143" i="13"/>
  <c r="AD172" i="17"/>
  <c r="AG145" i="13"/>
  <c r="AG155" i="13"/>
  <c r="AD178" i="17" s="1"/>
  <c r="AG157" i="13"/>
  <c r="AG167" i="13"/>
  <c r="AD184" i="17" s="1"/>
  <c r="AG169" i="13"/>
  <c r="AG88" i="13"/>
  <c r="AG100" i="13"/>
  <c r="AG112" i="13"/>
  <c r="AG35" i="13"/>
  <c r="AD46" i="17"/>
  <c r="AG37" i="13"/>
  <c r="AG59" i="13"/>
  <c r="AD90" i="17" s="1"/>
  <c r="AG61" i="13"/>
  <c r="AG83" i="13"/>
  <c r="AD134" i="17" s="1"/>
  <c r="AG101" i="13"/>
  <c r="AD151" i="17"/>
  <c r="AG103" i="13"/>
  <c r="AG113" i="13"/>
  <c r="AD157" i="17" s="1"/>
  <c r="AG115" i="13"/>
  <c r="AG106" i="13"/>
  <c r="AG118" i="13"/>
  <c r="AG130" i="13"/>
  <c r="AG142" i="13"/>
  <c r="AG154" i="13"/>
  <c r="AG166" i="13"/>
  <c r="AG185" i="13"/>
  <c r="AD193" i="17" s="1"/>
  <c r="AG187" i="13"/>
  <c r="AG197" i="13"/>
  <c r="AD199" i="17" s="1"/>
  <c r="AG199" i="13"/>
  <c r="AG209" i="13"/>
  <c r="AD205" i="17" s="1"/>
  <c r="AG211" i="13"/>
  <c r="AG221" i="13"/>
  <c r="AD211" i="17" s="1"/>
  <c r="AG223" i="13"/>
  <c r="AG233" i="13"/>
  <c r="AD217" i="17" s="1"/>
  <c r="AG235" i="13"/>
  <c r="AG38" i="14"/>
  <c r="AG124" i="13"/>
  <c r="AG136" i="13"/>
  <c r="AG148" i="13"/>
  <c r="AG160" i="13"/>
  <c r="AG172" i="13"/>
  <c r="AG178" i="13"/>
  <c r="AG190" i="13"/>
  <c r="AG202" i="13"/>
  <c r="AG214" i="13"/>
  <c r="AG226" i="13"/>
  <c r="AG125" i="13"/>
  <c r="AD163" i="17" s="1"/>
  <c r="AG127" i="13"/>
  <c r="AG137" i="13"/>
  <c r="AD169" i="17" s="1"/>
  <c r="AG139" i="13"/>
  <c r="AG149" i="13"/>
  <c r="AD175" i="17" s="1"/>
  <c r="AG151" i="13"/>
  <c r="AG161" i="13"/>
  <c r="AD181" i="17" s="1"/>
  <c r="AG163" i="13"/>
  <c r="AG173" i="13"/>
  <c r="AD187" i="17" s="1"/>
  <c r="AG175" i="13"/>
  <c r="AG179" i="13"/>
  <c r="AD190" i="17" s="1"/>
  <c r="AG181" i="13"/>
  <c r="AG191" i="13"/>
  <c r="AD196" i="17"/>
  <c r="AG193" i="13"/>
  <c r="AG203" i="13"/>
  <c r="AD202" i="17" s="1"/>
  <c r="AG205" i="13"/>
  <c r="AG215" i="13"/>
  <c r="AD208" i="17" s="1"/>
  <c r="AG217" i="13"/>
  <c r="AG227" i="13"/>
  <c r="AD214" i="17" s="1"/>
  <c r="AG229" i="13"/>
  <c r="AG184" i="13"/>
  <c r="AG196" i="13"/>
  <c r="AG208" i="13"/>
  <c r="AG220" i="13"/>
  <c r="AG232" i="13"/>
  <c r="AG238" i="13"/>
  <c r="AG27" i="14"/>
  <c r="AG49" i="14"/>
  <c r="AG74" i="14"/>
  <c r="AG239" i="13"/>
  <c r="AD220" i="17" s="1"/>
  <c r="AG16" i="14"/>
  <c r="AG63" i="14"/>
  <c r="AG107" i="14"/>
  <c r="AG132" i="14"/>
  <c r="AG157" i="14"/>
  <c r="AG96" i="14"/>
  <c r="AG85" i="14"/>
  <c r="AF11" i="3"/>
  <c r="AF24" i="3"/>
  <c r="AF38" i="3"/>
  <c r="AF48" i="3"/>
  <c r="AF70" i="3"/>
  <c r="AF60" i="3"/>
  <c r="AF8" i="4"/>
  <c r="AF77" i="3"/>
  <c r="AF27" i="4"/>
  <c r="AF18" i="4"/>
  <c r="AF43" i="4"/>
  <c r="AF34" i="4"/>
  <c r="AF51" i="4"/>
  <c r="AF18" i="5"/>
  <c r="AF8" i="5"/>
  <c r="AF59" i="4"/>
  <c r="AF27" i="5"/>
  <c r="AF43" i="5"/>
  <c r="AF8" i="6"/>
  <c r="AF59" i="5"/>
  <c r="AF34" i="5"/>
  <c r="AF51" i="5"/>
  <c r="AF18" i="6"/>
  <c r="AF43" i="6"/>
  <c r="AF34" i="6"/>
  <c r="AF27" i="6"/>
  <c r="AF51" i="6"/>
  <c r="AF59" i="6"/>
  <c r="AF34" i="7"/>
  <c r="AF27" i="7"/>
  <c r="AF59" i="7"/>
  <c r="AF8" i="7"/>
  <c r="AF18" i="8"/>
  <c r="AF51" i="8"/>
  <c r="AF18" i="9"/>
  <c r="AF43" i="7"/>
  <c r="AF8" i="8"/>
  <c r="AF43" i="8"/>
  <c r="AF8" i="9"/>
  <c r="AF18" i="7"/>
  <c r="AF51" i="7"/>
  <c r="AF27" i="8"/>
  <c r="AF59" i="8"/>
  <c r="AF34" i="9"/>
  <c r="AF59" i="9"/>
  <c r="AF27" i="10"/>
  <c r="AF51" i="9"/>
  <c r="AF18" i="10"/>
  <c r="AF34" i="8"/>
  <c r="AF34" i="10"/>
  <c r="AF59" i="10"/>
  <c r="AF27" i="11"/>
  <c r="AF59" i="11"/>
  <c r="AF11" i="13"/>
  <c r="AC2" i="17" s="1"/>
  <c r="AF13" i="13"/>
  <c r="AF23" i="13"/>
  <c r="AC24" i="17" s="1"/>
  <c r="AF25" i="13"/>
  <c r="AF35" i="13"/>
  <c r="AC46" i="17" s="1"/>
  <c r="AF37" i="13"/>
  <c r="AF47" i="13"/>
  <c r="AC68" i="17" s="1"/>
  <c r="AF49" i="13"/>
  <c r="AF59" i="13"/>
  <c r="AC90" i="17" s="1"/>
  <c r="AF61" i="13"/>
  <c r="AF71" i="13"/>
  <c r="AC112" i="17" s="1"/>
  <c r="AF73" i="13"/>
  <c r="AF83" i="13"/>
  <c r="AC134" i="17" s="1"/>
  <c r="AF43" i="9"/>
  <c r="AF8" i="10"/>
  <c r="AF51" i="10"/>
  <c r="AF18" i="11"/>
  <c r="AF51" i="11"/>
  <c r="AF16" i="13"/>
  <c r="AF28" i="13"/>
  <c r="AF40" i="13"/>
  <c r="AF52" i="13"/>
  <c r="AF64" i="13"/>
  <c r="AF76" i="13"/>
  <c r="AF27" i="9"/>
  <c r="AF43" i="10"/>
  <c r="AF43" i="11"/>
  <c r="AF7" i="13"/>
  <c r="AF19" i="13"/>
  <c r="AF31" i="13"/>
  <c r="AF43" i="13"/>
  <c r="AF55" i="13"/>
  <c r="AF67" i="13"/>
  <c r="AF79" i="13"/>
  <c r="AF89" i="13"/>
  <c r="AC145" i="17"/>
  <c r="AF91" i="13"/>
  <c r="AF8" i="11"/>
  <c r="AF10" i="13"/>
  <c r="AF17" i="13"/>
  <c r="AC13" i="17" s="1"/>
  <c r="AF22" i="13"/>
  <c r="AF34" i="11"/>
  <c r="AF88" i="13"/>
  <c r="AF29" i="13"/>
  <c r="AC35" i="17" s="1"/>
  <c r="AF46" i="13"/>
  <c r="AF53" i="13"/>
  <c r="AC79" i="17" s="1"/>
  <c r="AF70" i="13"/>
  <c r="AF77" i="13"/>
  <c r="AC123" i="17" s="1"/>
  <c r="AF94" i="13"/>
  <c r="AF106" i="13"/>
  <c r="AF118" i="13"/>
  <c r="AF130" i="13"/>
  <c r="AF142" i="13"/>
  <c r="AF154" i="13"/>
  <c r="AF166" i="13"/>
  <c r="AF85" i="13"/>
  <c r="AF95" i="13"/>
  <c r="AC148" i="17" s="1"/>
  <c r="AF97" i="13"/>
  <c r="AF107" i="13"/>
  <c r="AC154" i="17" s="1"/>
  <c r="AF109" i="13"/>
  <c r="AF34" i="13"/>
  <c r="AF41" i="13"/>
  <c r="AC57" i="17" s="1"/>
  <c r="AF58" i="13"/>
  <c r="AF65" i="13"/>
  <c r="AC101" i="17"/>
  <c r="AF82" i="13"/>
  <c r="AF100" i="13"/>
  <c r="AF112" i="13"/>
  <c r="AF101" i="13"/>
  <c r="AC151" i="17" s="1"/>
  <c r="AF103" i="13"/>
  <c r="AF113" i="13"/>
  <c r="AC157" i="17" s="1"/>
  <c r="AF115" i="13"/>
  <c r="AF125" i="13"/>
  <c r="AC163" i="17" s="1"/>
  <c r="AF127" i="13"/>
  <c r="AF137" i="13"/>
  <c r="AC169" i="17" s="1"/>
  <c r="AF139" i="13"/>
  <c r="AF149" i="13"/>
  <c r="AC175" i="17" s="1"/>
  <c r="AF151" i="13"/>
  <c r="AF161" i="13"/>
  <c r="AC181" i="17"/>
  <c r="AF163" i="13"/>
  <c r="AF173" i="13"/>
  <c r="AC187" i="17" s="1"/>
  <c r="AF175" i="13"/>
  <c r="AF184" i="13"/>
  <c r="AF196" i="13"/>
  <c r="AF208" i="13"/>
  <c r="AF220" i="13"/>
  <c r="AF232" i="13"/>
  <c r="AF119" i="13"/>
  <c r="AC160" i="17" s="1"/>
  <c r="AF121" i="13"/>
  <c r="AF133" i="13"/>
  <c r="AF145" i="13"/>
  <c r="AF157" i="13"/>
  <c r="AF169" i="13"/>
  <c r="AF185" i="13"/>
  <c r="AC193" i="17" s="1"/>
  <c r="AF187" i="13"/>
  <c r="AF197" i="13"/>
  <c r="AC199" i="17"/>
  <c r="AF199" i="13"/>
  <c r="AF209" i="13"/>
  <c r="AC205" i="17" s="1"/>
  <c r="AF211" i="13"/>
  <c r="AF221" i="13"/>
  <c r="AC211" i="17" s="1"/>
  <c r="AF223" i="13"/>
  <c r="AF233" i="13"/>
  <c r="AC217" i="17" s="1"/>
  <c r="AF124" i="13"/>
  <c r="AF131" i="13"/>
  <c r="AC166" i="17" s="1"/>
  <c r="AF136" i="13"/>
  <c r="AF143" i="13"/>
  <c r="AC172" i="17" s="1"/>
  <c r="AF148" i="13"/>
  <c r="AF155" i="13"/>
  <c r="AC178" i="17" s="1"/>
  <c r="AF160" i="13"/>
  <c r="AF167" i="13"/>
  <c r="AC184" i="17" s="1"/>
  <c r="AF172" i="13"/>
  <c r="AF178" i="13"/>
  <c r="AF190" i="13"/>
  <c r="AF202" i="13"/>
  <c r="AF214" i="13"/>
  <c r="AF226" i="13"/>
  <c r="AF179" i="13"/>
  <c r="AC190" i="17" s="1"/>
  <c r="AF181" i="13"/>
  <c r="AF191" i="13"/>
  <c r="AC196" i="17" s="1"/>
  <c r="AF193" i="13"/>
  <c r="AF203" i="13"/>
  <c r="AC202" i="17" s="1"/>
  <c r="AF205" i="13"/>
  <c r="AF215" i="13"/>
  <c r="AC208" i="17" s="1"/>
  <c r="AF217" i="13"/>
  <c r="AF227" i="13"/>
  <c r="AC214" i="17" s="1"/>
  <c r="AF229" i="13"/>
  <c r="AF239" i="13"/>
  <c r="AC220" i="17" s="1"/>
  <c r="AF16" i="14"/>
  <c r="AF235" i="13"/>
  <c r="AF85" i="14"/>
  <c r="AF238" i="13"/>
  <c r="AF27" i="14"/>
  <c r="AF49" i="14"/>
  <c r="AF74" i="14"/>
  <c r="AF118" i="14"/>
  <c r="AF63" i="14"/>
  <c r="AF107" i="14"/>
  <c r="AF38" i="14"/>
  <c r="AF96" i="14"/>
  <c r="AF146" i="14"/>
  <c r="W11" i="3"/>
  <c r="W24" i="3"/>
  <c r="W38" i="3"/>
  <c r="W48" i="3"/>
  <c r="W60" i="3"/>
  <c r="W77" i="3"/>
  <c r="W70" i="3"/>
  <c r="W27" i="4"/>
  <c r="W8" i="4"/>
  <c r="W18" i="4"/>
  <c r="W34" i="4"/>
  <c r="W43" i="4"/>
  <c r="W59" i="4"/>
  <c r="W51" i="4"/>
  <c r="W18" i="5"/>
  <c r="W8" i="5"/>
  <c r="W34" i="5"/>
  <c r="W51" i="5"/>
  <c r="W27" i="5"/>
  <c r="W43" i="5"/>
  <c r="W8" i="6"/>
  <c r="W59" i="5"/>
  <c r="W27" i="6"/>
  <c r="W51" i="6"/>
  <c r="W18" i="6"/>
  <c r="W43" i="6"/>
  <c r="W8" i="7"/>
  <c r="W34" i="6"/>
  <c r="W59" i="6"/>
  <c r="W43" i="7"/>
  <c r="W34" i="7"/>
  <c r="W18" i="7"/>
  <c r="W51" i="7"/>
  <c r="W27" i="8"/>
  <c r="W59" i="8"/>
  <c r="W27" i="9"/>
  <c r="W18" i="8"/>
  <c r="W51" i="8"/>
  <c r="W18" i="9"/>
  <c r="W27" i="7"/>
  <c r="W59" i="7"/>
  <c r="W8" i="8"/>
  <c r="W34" i="8"/>
  <c r="W34" i="10"/>
  <c r="W43" i="8"/>
  <c r="W8" i="9"/>
  <c r="W34" i="9"/>
  <c r="W59" i="9"/>
  <c r="W27" i="10"/>
  <c r="W51" i="9"/>
  <c r="W34" i="11"/>
  <c r="W10" i="13"/>
  <c r="W22" i="13"/>
  <c r="W34" i="13"/>
  <c r="W46" i="13"/>
  <c r="W58" i="13"/>
  <c r="W70" i="13"/>
  <c r="W82" i="13"/>
  <c r="W59" i="10"/>
  <c r="W27" i="11"/>
  <c r="W59" i="11"/>
  <c r="W11" i="13"/>
  <c r="U2" i="17" s="1"/>
  <c r="W13" i="13"/>
  <c r="W23" i="13"/>
  <c r="U24" i="17" s="1"/>
  <c r="W25" i="13"/>
  <c r="W35" i="13"/>
  <c r="U46" i="17" s="1"/>
  <c r="W37" i="13"/>
  <c r="W47" i="13"/>
  <c r="U68" i="17" s="1"/>
  <c r="W49" i="13"/>
  <c r="W59" i="13"/>
  <c r="U90" i="17" s="1"/>
  <c r="W61" i="13"/>
  <c r="W71" i="13"/>
  <c r="U112" i="17" s="1"/>
  <c r="W73" i="13"/>
  <c r="W83" i="13"/>
  <c r="U134" i="17" s="1"/>
  <c r="W43" i="10"/>
  <c r="W8" i="11"/>
  <c r="W18" i="11"/>
  <c r="W88" i="13"/>
  <c r="W51" i="10"/>
  <c r="W43" i="11"/>
  <c r="W7" i="13"/>
  <c r="W16" i="13"/>
  <c r="W19" i="13"/>
  <c r="W8" i="10"/>
  <c r="W17" i="13"/>
  <c r="U13" i="17" s="1"/>
  <c r="W43" i="9"/>
  <c r="W18" i="10"/>
  <c r="W51" i="11"/>
  <c r="W85" i="13"/>
  <c r="W95" i="13"/>
  <c r="U148" i="17" s="1"/>
  <c r="W97" i="13"/>
  <c r="W40" i="13"/>
  <c r="W64" i="13"/>
  <c r="W101" i="13"/>
  <c r="U151" i="17" s="1"/>
  <c r="W103" i="13"/>
  <c r="W113" i="13"/>
  <c r="U157" i="17" s="1"/>
  <c r="W115" i="13"/>
  <c r="W125" i="13"/>
  <c r="U163" i="17" s="1"/>
  <c r="W127" i="13"/>
  <c r="W137" i="13"/>
  <c r="U169" i="17"/>
  <c r="W139" i="13"/>
  <c r="W149" i="13"/>
  <c r="U175" i="17" s="1"/>
  <c r="W151" i="13"/>
  <c r="W161" i="13"/>
  <c r="U181" i="17" s="1"/>
  <c r="W163" i="13"/>
  <c r="W173" i="13"/>
  <c r="U187" i="17" s="1"/>
  <c r="W175" i="13"/>
  <c r="W31" i="13"/>
  <c r="W41" i="13"/>
  <c r="U57" i="17" s="1"/>
  <c r="W55" i="13"/>
  <c r="W65" i="13"/>
  <c r="U101" i="17" s="1"/>
  <c r="W79" i="13"/>
  <c r="W91" i="13"/>
  <c r="W94" i="13"/>
  <c r="W106" i="13"/>
  <c r="W118" i="13"/>
  <c r="W28" i="13"/>
  <c r="W52" i="13"/>
  <c r="W76" i="13"/>
  <c r="W89" i="13"/>
  <c r="U145" i="17" s="1"/>
  <c r="W107" i="13"/>
  <c r="U154" i="17"/>
  <c r="W109" i="13"/>
  <c r="W119" i="13"/>
  <c r="U160" i="17" s="1"/>
  <c r="W29" i="13"/>
  <c r="U35" i="17" s="1"/>
  <c r="W43" i="13"/>
  <c r="W53" i="13"/>
  <c r="U79" i="17" s="1"/>
  <c r="W67" i="13"/>
  <c r="W77" i="13"/>
  <c r="U123" i="17"/>
  <c r="W100" i="13"/>
  <c r="W112" i="13"/>
  <c r="W124" i="13"/>
  <c r="W136" i="13"/>
  <c r="W148" i="13"/>
  <c r="W160" i="13"/>
  <c r="W172" i="13"/>
  <c r="W179" i="13"/>
  <c r="U190" i="17" s="1"/>
  <c r="W181" i="13"/>
  <c r="W191" i="13"/>
  <c r="U196" i="17" s="1"/>
  <c r="W193" i="13"/>
  <c r="W203" i="13"/>
  <c r="U202" i="17" s="1"/>
  <c r="W205" i="13"/>
  <c r="W215" i="13"/>
  <c r="U208" i="17" s="1"/>
  <c r="W217" i="13"/>
  <c r="W227" i="13"/>
  <c r="U214" i="17" s="1"/>
  <c r="W229" i="13"/>
  <c r="W239" i="13"/>
  <c r="U220" i="17"/>
  <c r="W16" i="14"/>
  <c r="W184" i="13"/>
  <c r="W196" i="13"/>
  <c r="W208" i="13"/>
  <c r="W220" i="13"/>
  <c r="W232" i="13"/>
  <c r="W121" i="13"/>
  <c r="W130" i="13"/>
  <c r="W133" i="13"/>
  <c r="W142" i="13"/>
  <c r="W145" i="13"/>
  <c r="W154" i="13"/>
  <c r="W157" i="13"/>
  <c r="W166" i="13"/>
  <c r="W169" i="13"/>
  <c r="W185" i="13"/>
  <c r="U193" i="17" s="1"/>
  <c r="W187" i="13"/>
  <c r="W197" i="13"/>
  <c r="U199" i="17" s="1"/>
  <c r="W199" i="13"/>
  <c r="W209" i="13"/>
  <c r="U205" i="17" s="1"/>
  <c r="W211" i="13"/>
  <c r="W221" i="13"/>
  <c r="U211" i="17" s="1"/>
  <c r="W223" i="13"/>
  <c r="W233" i="13"/>
  <c r="U217" i="17" s="1"/>
  <c r="W131" i="13"/>
  <c r="U166" i="17" s="1"/>
  <c r="W143" i="13"/>
  <c r="U172" i="17"/>
  <c r="W155" i="13"/>
  <c r="U178" i="17" s="1"/>
  <c r="W167" i="13"/>
  <c r="U184" i="17" s="1"/>
  <c r="W178" i="13"/>
  <c r="W190" i="13"/>
  <c r="W202" i="13"/>
  <c r="W214" i="13"/>
  <c r="W226" i="13"/>
  <c r="W238" i="13"/>
  <c r="W27" i="14"/>
  <c r="W38" i="14"/>
  <c r="W96" i="14"/>
  <c r="W235" i="13"/>
  <c r="W85" i="14"/>
  <c r="W49" i="14"/>
  <c r="W74" i="14"/>
  <c r="W63" i="14"/>
  <c r="W107" i="14"/>
  <c r="W132" i="14"/>
  <c r="W157" i="14"/>
  <c r="V11" i="3"/>
  <c r="V24" i="3"/>
  <c r="V38" i="3"/>
  <c r="V60" i="3"/>
  <c r="V48" i="3"/>
  <c r="V77" i="3"/>
  <c r="V70" i="3"/>
  <c r="V8" i="4"/>
  <c r="V34" i="4"/>
  <c r="V27" i="4"/>
  <c r="V18" i="4"/>
  <c r="V43" i="4"/>
  <c r="V59" i="4"/>
  <c r="V51" i="4"/>
  <c r="V27" i="5"/>
  <c r="V18" i="5"/>
  <c r="V8" i="5"/>
  <c r="V34" i="5"/>
  <c r="V59" i="5"/>
  <c r="V51" i="5"/>
  <c r="V18" i="6"/>
  <c r="V43" i="5"/>
  <c r="V8" i="6"/>
  <c r="V27" i="6"/>
  <c r="V51" i="6"/>
  <c r="V43" i="6"/>
  <c r="V34" i="6"/>
  <c r="V8" i="7"/>
  <c r="V18" i="7"/>
  <c r="V51" i="7"/>
  <c r="V59" i="6"/>
  <c r="V43" i="7"/>
  <c r="V27" i="7"/>
  <c r="V34" i="8"/>
  <c r="V34" i="9"/>
  <c r="V27" i="8"/>
  <c r="V59" i="8"/>
  <c r="V27" i="9"/>
  <c r="V34" i="7"/>
  <c r="V59" i="7"/>
  <c r="V8" i="8"/>
  <c r="V43" i="9"/>
  <c r="V8" i="10"/>
  <c r="V43" i="10"/>
  <c r="V18" i="8"/>
  <c r="V51" i="8"/>
  <c r="V34" i="10"/>
  <c r="V18" i="9"/>
  <c r="V59" i="9"/>
  <c r="V8" i="11"/>
  <c r="V43" i="11"/>
  <c r="V7" i="13"/>
  <c r="V17" i="13"/>
  <c r="T13" i="17" s="1"/>
  <c r="V19" i="13"/>
  <c r="V29" i="13"/>
  <c r="T35" i="17" s="1"/>
  <c r="V31" i="13"/>
  <c r="V41" i="13"/>
  <c r="T57" i="17" s="1"/>
  <c r="V43" i="13"/>
  <c r="V53" i="13"/>
  <c r="T79" i="17" s="1"/>
  <c r="V55" i="13"/>
  <c r="V65" i="13"/>
  <c r="T101" i="17"/>
  <c r="V67" i="13"/>
  <c r="V77" i="13"/>
  <c r="T123" i="17" s="1"/>
  <c r="V79" i="13"/>
  <c r="V51" i="9"/>
  <c r="V27" i="10"/>
  <c r="V34" i="11"/>
  <c r="V10" i="13"/>
  <c r="V22" i="13"/>
  <c r="V34" i="13"/>
  <c r="V46" i="13"/>
  <c r="V58" i="13"/>
  <c r="V70" i="13"/>
  <c r="V82" i="13"/>
  <c r="V43" i="8"/>
  <c r="V18" i="10"/>
  <c r="V51" i="10"/>
  <c r="V18" i="11"/>
  <c r="V8" i="9"/>
  <c r="V59" i="10"/>
  <c r="V51" i="11"/>
  <c r="V85" i="13"/>
  <c r="V95" i="13"/>
  <c r="T148" i="17" s="1"/>
  <c r="V97" i="13"/>
  <c r="V11" i="13"/>
  <c r="T2" i="17" s="1"/>
  <c r="V13" i="13"/>
  <c r="V16" i="13"/>
  <c r="V23" i="13"/>
  <c r="T24" i="17" s="1"/>
  <c r="V25" i="13"/>
  <c r="V27" i="11"/>
  <c r="V59" i="11"/>
  <c r="V94" i="13"/>
  <c r="V100" i="13"/>
  <c r="V112" i="13"/>
  <c r="V124" i="13"/>
  <c r="V136" i="13"/>
  <c r="V148" i="13"/>
  <c r="V160" i="13"/>
  <c r="V172" i="13"/>
  <c r="V35" i="13"/>
  <c r="T46" i="17" s="1"/>
  <c r="V37" i="13"/>
  <c r="V40" i="13"/>
  <c r="V59" i="13"/>
  <c r="T90" i="17" s="1"/>
  <c r="V61" i="13"/>
  <c r="V64" i="13"/>
  <c r="V83" i="13"/>
  <c r="T134" i="17" s="1"/>
  <c r="V101" i="13"/>
  <c r="T151" i="17" s="1"/>
  <c r="V103" i="13"/>
  <c r="V113" i="13"/>
  <c r="T157" i="17" s="1"/>
  <c r="V115" i="13"/>
  <c r="V88" i="13"/>
  <c r="V91" i="13"/>
  <c r="V106" i="13"/>
  <c r="V118" i="13"/>
  <c r="V28" i="13"/>
  <c r="V47" i="13"/>
  <c r="T68" i="17" s="1"/>
  <c r="V49" i="13"/>
  <c r="V52" i="13"/>
  <c r="V71" i="13"/>
  <c r="T112" i="17" s="1"/>
  <c r="V73" i="13"/>
  <c r="V76" i="13"/>
  <c r="V89" i="13"/>
  <c r="T145" i="17" s="1"/>
  <c r="V107" i="13"/>
  <c r="T154" i="17" s="1"/>
  <c r="V109" i="13"/>
  <c r="V119" i="13"/>
  <c r="T160" i="17" s="1"/>
  <c r="V121" i="13"/>
  <c r="V131" i="13"/>
  <c r="T166" i="17" s="1"/>
  <c r="V133" i="13"/>
  <c r="V143" i="13"/>
  <c r="T172" i="17" s="1"/>
  <c r="V145" i="13"/>
  <c r="V155" i="13"/>
  <c r="T178" i="17" s="1"/>
  <c r="V157" i="13"/>
  <c r="V167" i="13"/>
  <c r="T184" i="17" s="1"/>
  <c r="V169" i="13"/>
  <c r="V178" i="13"/>
  <c r="V190" i="13"/>
  <c r="V202" i="13"/>
  <c r="V214" i="13"/>
  <c r="V226" i="13"/>
  <c r="V238" i="13"/>
  <c r="V27" i="14"/>
  <c r="V179" i="13"/>
  <c r="T190" i="17" s="1"/>
  <c r="V181" i="13"/>
  <c r="V191" i="13"/>
  <c r="T196" i="17" s="1"/>
  <c r="V193" i="13"/>
  <c r="V203" i="13"/>
  <c r="T202" i="17" s="1"/>
  <c r="V205" i="13"/>
  <c r="V215" i="13"/>
  <c r="T208" i="17" s="1"/>
  <c r="V217" i="13"/>
  <c r="V227" i="13"/>
  <c r="T214" i="17"/>
  <c r="V229" i="13"/>
  <c r="V184" i="13"/>
  <c r="V196" i="13"/>
  <c r="V208" i="13"/>
  <c r="V220" i="13"/>
  <c r="V232" i="13"/>
  <c r="V125" i="13"/>
  <c r="T163" i="17"/>
  <c r="V127" i="13"/>
  <c r="V130" i="13"/>
  <c r="V137" i="13"/>
  <c r="T169" i="17"/>
  <c r="V139" i="13"/>
  <c r="V142" i="13"/>
  <c r="V149" i="13"/>
  <c r="T175" i="17"/>
  <c r="V151" i="13"/>
  <c r="V154" i="13"/>
  <c r="V161" i="13"/>
  <c r="T181" i="17"/>
  <c r="V163" i="13"/>
  <c r="V166" i="13"/>
  <c r="V173" i="13"/>
  <c r="T187" i="17"/>
  <c r="V175" i="13"/>
  <c r="V185" i="13"/>
  <c r="T193" i="17" s="1"/>
  <c r="V187" i="13"/>
  <c r="V197" i="13"/>
  <c r="T199" i="17" s="1"/>
  <c r="V199" i="13"/>
  <c r="V209" i="13"/>
  <c r="T205" i="17" s="1"/>
  <c r="V211" i="13"/>
  <c r="V221" i="13"/>
  <c r="T211" i="17" s="1"/>
  <c r="V223" i="13"/>
  <c r="V233" i="13"/>
  <c r="T217" i="17" s="1"/>
  <c r="V235" i="13"/>
  <c r="V38" i="14"/>
  <c r="V63" i="14"/>
  <c r="V107" i="14"/>
  <c r="V96" i="14"/>
  <c r="V146" i="14"/>
  <c r="V239" i="13"/>
  <c r="T220" i="17" s="1"/>
  <c r="V16" i="14"/>
  <c r="V85" i="14"/>
  <c r="V49" i="14"/>
  <c r="V74" i="14"/>
  <c r="V118" i="14"/>
  <c r="U14" i="13"/>
  <c r="S14" i="17" s="1"/>
  <c r="U26" i="13"/>
  <c r="S36" i="17" s="1"/>
  <c r="U38" i="13"/>
  <c r="S58" i="17" s="1"/>
  <c r="U50" i="13"/>
  <c r="S80" i="17"/>
  <c r="U62" i="13"/>
  <c r="S102" i="17" s="1"/>
  <c r="U74" i="13"/>
  <c r="S124" i="17" s="1"/>
  <c r="U92" i="13"/>
  <c r="S149" i="17" s="1"/>
  <c r="U8" i="13"/>
  <c r="S3" i="17" s="1"/>
  <c r="U20" i="13"/>
  <c r="S25" i="17" s="1"/>
  <c r="U44" i="13"/>
  <c r="S69" i="17" s="1"/>
  <c r="U68" i="13"/>
  <c r="S113" i="17" s="1"/>
  <c r="U98" i="13"/>
  <c r="S152" i="17"/>
  <c r="U110" i="13"/>
  <c r="S158" i="17" s="1"/>
  <c r="U32" i="13"/>
  <c r="S47" i="17" s="1"/>
  <c r="U56" i="13"/>
  <c r="S91" i="17" s="1"/>
  <c r="U80" i="13"/>
  <c r="S135" i="17" s="1"/>
  <c r="U86" i="13"/>
  <c r="S146" i="17" s="1"/>
  <c r="U104" i="13"/>
  <c r="S155" i="17" s="1"/>
  <c r="U116" i="13"/>
  <c r="S161" i="17" s="1"/>
  <c r="U128" i="13"/>
  <c r="S167" i="17"/>
  <c r="U140" i="13"/>
  <c r="S173" i="17" s="1"/>
  <c r="U152" i="13"/>
  <c r="S179" i="17" s="1"/>
  <c r="U164" i="13"/>
  <c r="S185" i="17" s="1"/>
  <c r="U176" i="13"/>
  <c r="S191" i="17" s="1"/>
  <c r="U188" i="13"/>
  <c r="S197" i="17" s="1"/>
  <c r="U200" i="13"/>
  <c r="S203" i="17" s="1"/>
  <c r="U212" i="13"/>
  <c r="S209" i="17" s="1"/>
  <c r="U224" i="13"/>
  <c r="S215" i="17"/>
  <c r="U122" i="13"/>
  <c r="S164" i="17" s="1"/>
  <c r="U134" i="13"/>
  <c r="S170" i="17" s="1"/>
  <c r="U146" i="13"/>
  <c r="S176" i="17" s="1"/>
  <c r="U158" i="13"/>
  <c r="S182" i="17" s="1"/>
  <c r="U170" i="13"/>
  <c r="S188" i="17" s="1"/>
  <c r="U182" i="13"/>
  <c r="S194" i="17" s="1"/>
  <c r="U194" i="13"/>
  <c r="S200" i="17" s="1"/>
  <c r="U206" i="13"/>
  <c r="S206" i="17"/>
  <c r="U218" i="13"/>
  <c r="S212" i="17" s="1"/>
  <c r="U230" i="13"/>
  <c r="S218" i="17" s="1"/>
  <c r="U236" i="13"/>
  <c r="S221" i="17" s="1"/>
  <c r="T14" i="13"/>
  <c r="R14" i="17" s="1"/>
  <c r="T26" i="13"/>
  <c r="R36" i="17" s="1"/>
  <c r="T38" i="13"/>
  <c r="R58" i="17" s="1"/>
  <c r="T50" i="13"/>
  <c r="R80" i="17" s="1"/>
  <c r="T62" i="13"/>
  <c r="R102" i="17"/>
  <c r="T74" i="13"/>
  <c r="R124" i="17" s="1"/>
  <c r="T8" i="13"/>
  <c r="R3" i="17" s="1"/>
  <c r="T20" i="13"/>
  <c r="R25" i="17" s="1"/>
  <c r="T32" i="13"/>
  <c r="R47" i="17" s="1"/>
  <c r="T44" i="13"/>
  <c r="R69" i="17" s="1"/>
  <c r="T56" i="13"/>
  <c r="R91" i="17" s="1"/>
  <c r="T68" i="13"/>
  <c r="R113" i="17" s="1"/>
  <c r="T80" i="13"/>
  <c r="R135" i="17"/>
  <c r="T86" i="13"/>
  <c r="R146" i="17" s="1"/>
  <c r="T98" i="13"/>
  <c r="R152" i="17" s="1"/>
  <c r="T104" i="13"/>
  <c r="R155" i="17" s="1"/>
  <c r="T116" i="13"/>
  <c r="R161" i="17" s="1"/>
  <c r="T128" i="13"/>
  <c r="R167" i="17" s="1"/>
  <c r="T140" i="13"/>
  <c r="R173" i="17" s="1"/>
  <c r="T152" i="13"/>
  <c r="R179" i="17" s="1"/>
  <c r="T164" i="13"/>
  <c r="R185" i="17"/>
  <c r="T176" i="13"/>
  <c r="R191" i="17" s="1"/>
  <c r="T110" i="13"/>
  <c r="R158" i="17" s="1"/>
  <c r="T92" i="13"/>
  <c r="R149" i="17" s="1"/>
  <c r="T122" i="13"/>
  <c r="R164" i="17" s="1"/>
  <c r="T134" i="13"/>
  <c r="R170" i="17" s="1"/>
  <c r="T146" i="13"/>
  <c r="R176" i="17" s="1"/>
  <c r="T158" i="13"/>
  <c r="R182" i="17" s="1"/>
  <c r="T170" i="13"/>
  <c r="R188" i="17"/>
  <c r="T182" i="13"/>
  <c r="R194" i="17" s="1"/>
  <c r="T194" i="13"/>
  <c r="R200" i="17" s="1"/>
  <c r="T206" i="13"/>
  <c r="R206" i="17" s="1"/>
  <c r="T218" i="13"/>
  <c r="R212" i="17" s="1"/>
  <c r="T230" i="13"/>
  <c r="R218" i="17" s="1"/>
  <c r="T188" i="13"/>
  <c r="R197" i="17" s="1"/>
  <c r="T200" i="13"/>
  <c r="R203" i="17" s="1"/>
  <c r="T212" i="13"/>
  <c r="R209" i="17"/>
  <c r="T224" i="13"/>
  <c r="R215" i="17" s="1"/>
  <c r="T236" i="13"/>
  <c r="R221" i="17" s="1"/>
  <c r="R11" i="3"/>
  <c r="R24" i="3"/>
  <c r="R38" i="3"/>
  <c r="R60" i="3"/>
  <c r="R48" i="3"/>
  <c r="R77" i="3"/>
  <c r="R70" i="3"/>
  <c r="R8" i="4"/>
  <c r="R34" i="4"/>
  <c r="R27" i="4"/>
  <c r="R18" i="4"/>
  <c r="R43" i="4"/>
  <c r="R27" i="5"/>
  <c r="R59" i="4"/>
  <c r="R18" i="5"/>
  <c r="R51" i="4"/>
  <c r="R8" i="5"/>
  <c r="R59" i="5"/>
  <c r="R51" i="5"/>
  <c r="R18" i="6"/>
  <c r="R34" i="5"/>
  <c r="R43" i="5"/>
  <c r="R8" i="6"/>
  <c r="R51" i="6"/>
  <c r="R27" i="6"/>
  <c r="R43" i="6"/>
  <c r="R34" i="6"/>
  <c r="R18" i="7"/>
  <c r="R51" i="7"/>
  <c r="R43" i="7"/>
  <c r="R59" i="6"/>
  <c r="R27" i="7"/>
  <c r="R34" i="7"/>
  <c r="R34" i="8"/>
  <c r="R34" i="9"/>
  <c r="R8" i="7"/>
  <c r="R59" i="7"/>
  <c r="R27" i="8"/>
  <c r="R59" i="8"/>
  <c r="R27" i="9"/>
  <c r="R8" i="8"/>
  <c r="R43" i="8"/>
  <c r="R8" i="9"/>
  <c r="R43" i="9"/>
  <c r="R8" i="10"/>
  <c r="R43" i="10"/>
  <c r="R18" i="9"/>
  <c r="R34" i="10"/>
  <c r="R51" i="8"/>
  <c r="R8" i="11"/>
  <c r="R43" i="11"/>
  <c r="R7" i="13"/>
  <c r="R17" i="13"/>
  <c r="P13" i="17" s="1"/>
  <c r="R19" i="13"/>
  <c r="R29" i="13"/>
  <c r="P35" i="17" s="1"/>
  <c r="R31" i="13"/>
  <c r="R41" i="13"/>
  <c r="P57" i="17" s="1"/>
  <c r="R43" i="13"/>
  <c r="R53" i="13"/>
  <c r="P79" i="17" s="1"/>
  <c r="R55" i="13"/>
  <c r="R65" i="13"/>
  <c r="P101" i="17" s="1"/>
  <c r="R67" i="13"/>
  <c r="R77" i="13"/>
  <c r="P123" i="17" s="1"/>
  <c r="R79" i="13"/>
  <c r="R18" i="10"/>
  <c r="R34" i="11"/>
  <c r="R10" i="13"/>
  <c r="R22" i="13"/>
  <c r="R34" i="13"/>
  <c r="R46" i="13"/>
  <c r="R58" i="13"/>
  <c r="R70" i="13"/>
  <c r="R82" i="13"/>
  <c r="R18" i="8"/>
  <c r="R51" i="9"/>
  <c r="R27" i="10"/>
  <c r="R51" i="10"/>
  <c r="R18" i="11"/>
  <c r="R11" i="13"/>
  <c r="P2" i="17" s="1"/>
  <c r="R13" i="13"/>
  <c r="R16" i="13"/>
  <c r="R23" i="13"/>
  <c r="P24" i="17" s="1"/>
  <c r="R25" i="13"/>
  <c r="R28" i="13"/>
  <c r="R35" i="13"/>
  <c r="P46" i="17" s="1"/>
  <c r="R37" i="13"/>
  <c r="R40" i="13"/>
  <c r="R47" i="13"/>
  <c r="P68" i="17" s="1"/>
  <c r="R49" i="13"/>
  <c r="R52" i="13"/>
  <c r="R59" i="13"/>
  <c r="P90" i="17" s="1"/>
  <c r="R61" i="13"/>
  <c r="R64" i="13"/>
  <c r="R71" i="13"/>
  <c r="P112" i="17" s="1"/>
  <c r="R73" i="13"/>
  <c r="R76" i="13"/>
  <c r="R83" i="13"/>
  <c r="P134" i="17" s="1"/>
  <c r="R85" i="13"/>
  <c r="R95" i="13"/>
  <c r="P148" i="17" s="1"/>
  <c r="R97" i="13"/>
  <c r="R59" i="9"/>
  <c r="R59" i="10"/>
  <c r="R27" i="11"/>
  <c r="R59" i="11"/>
  <c r="R51" i="11"/>
  <c r="R94" i="13"/>
  <c r="R88" i="13"/>
  <c r="R91" i="13"/>
  <c r="R100" i="13"/>
  <c r="R112" i="13"/>
  <c r="R124" i="13"/>
  <c r="R136" i="13"/>
  <c r="R148" i="13"/>
  <c r="R160" i="13"/>
  <c r="R172" i="13"/>
  <c r="R89" i="13"/>
  <c r="P145" i="17" s="1"/>
  <c r="R101" i="13"/>
  <c r="P151" i="17" s="1"/>
  <c r="R103" i="13"/>
  <c r="R113" i="13"/>
  <c r="P157" i="17" s="1"/>
  <c r="R115" i="13"/>
  <c r="R106" i="13"/>
  <c r="R118" i="13"/>
  <c r="R107" i="13"/>
  <c r="P154" i="17" s="1"/>
  <c r="R109" i="13"/>
  <c r="R119" i="13"/>
  <c r="P160" i="17" s="1"/>
  <c r="R121" i="13"/>
  <c r="R131" i="13"/>
  <c r="P166" i="17" s="1"/>
  <c r="R133" i="13"/>
  <c r="R143" i="13"/>
  <c r="P172" i="17" s="1"/>
  <c r="R145" i="13"/>
  <c r="R155" i="13"/>
  <c r="P178" i="17" s="1"/>
  <c r="R157" i="13"/>
  <c r="R167" i="13"/>
  <c r="P184" i="17"/>
  <c r="R169" i="13"/>
  <c r="R178" i="13"/>
  <c r="R190" i="13"/>
  <c r="R202" i="13"/>
  <c r="R214" i="13"/>
  <c r="R226" i="13"/>
  <c r="R238" i="13"/>
  <c r="R27" i="14"/>
  <c r="R125" i="13"/>
  <c r="P163" i="17" s="1"/>
  <c r="R127" i="13"/>
  <c r="R130" i="13"/>
  <c r="R137" i="13"/>
  <c r="P169" i="17" s="1"/>
  <c r="R139" i="13"/>
  <c r="R142" i="13"/>
  <c r="R149" i="13"/>
  <c r="P175" i="17" s="1"/>
  <c r="R151" i="13"/>
  <c r="R154" i="13"/>
  <c r="R161" i="13"/>
  <c r="P181" i="17" s="1"/>
  <c r="R163" i="13"/>
  <c r="R166" i="13"/>
  <c r="R173" i="13"/>
  <c r="P187" i="17" s="1"/>
  <c r="R175" i="13"/>
  <c r="R179" i="13"/>
  <c r="P190" i="17"/>
  <c r="R181" i="13"/>
  <c r="R191" i="13"/>
  <c r="P196" i="17" s="1"/>
  <c r="R193" i="13"/>
  <c r="R203" i="13"/>
  <c r="P202" i="17" s="1"/>
  <c r="R205" i="13"/>
  <c r="R215" i="13"/>
  <c r="P208" i="17" s="1"/>
  <c r="R217" i="13"/>
  <c r="R227" i="13"/>
  <c r="P214" i="17" s="1"/>
  <c r="R229" i="13"/>
  <c r="R184" i="13"/>
  <c r="R196" i="13"/>
  <c r="R208" i="13"/>
  <c r="R220" i="13"/>
  <c r="R232" i="13"/>
  <c r="R185" i="13"/>
  <c r="P193" i="17" s="1"/>
  <c r="R187" i="13"/>
  <c r="R197" i="13"/>
  <c r="P199" i="17" s="1"/>
  <c r="R199" i="13"/>
  <c r="R209" i="13"/>
  <c r="P205" i="17" s="1"/>
  <c r="R211" i="13"/>
  <c r="R221" i="13"/>
  <c r="P211" i="17" s="1"/>
  <c r="R223" i="13"/>
  <c r="R233" i="13"/>
  <c r="P217" i="17"/>
  <c r="R235" i="13"/>
  <c r="R38" i="14"/>
  <c r="R239" i="13"/>
  <c r="P220" i="17"/>
  <c r="R16" i="14"/>
  <c r="R63" i="14"/>
  <c r="R107" i="14"/>
  <c r="R96" i="14"/>
  <c r="R146" i="14"/>
  <c r="R85" i="14"/>
  <c r="R49" i="14"/>
  <c r="R74" i="14"/>
  <c r="R118" i="14"/>
  <c r="Q11" i="3"/>
  <c r="Q24" i="3"/>
  <c r="Q38" i="3"/>
  <c r="Q48" i="3"/>
  <c r="Q60" i="3"/>
  <c r="Q77" i="3"/>
  <c r="Q70" i="3"/>
  <c r="Q18" i="4"/>
  <c r="Q8" i="4"/>
  <c r="Q27" i="4"/>
  <c r="Q34" i="4"/>
  <c r="Q51" i="4"/>
  <c r="Q43" i="4"/>
  <c r="Q8" i="5"/>
  <c r="Q34" i="5"/>
  <c r="Q59" i="4"/>
  <c r="Q18" i="5"/>
  <c r="Q27" i="5"/>
  <c r="Q59" i="5"/>
  <c r="Q27" i="6"/>
  <c r="Q51" i="5"/>
  <c r="Q43" i="5"/>
  <c r="Q8" i="6"/>
  <c r="Q18" i="6"/>
  <c r="Q34" i="6"/>
  <c r="Q59" i="6"/>
  <c r="Q51" i="6"/>
  <c r="Q43" i="6"/>
  <c r="Q8" i="7"/>
  <c r="Q27" i="7"/>
  <c r="Q59" i="7"/>
  <c r="Q18" i="7"/>
  <c r="Q51" i="7"/>
  <c r="Q34" i="7"/>
  <c r="Q43" i="7"/>
  <c r="Q8" i="8"/>
  <c r="Q43" i="8"/>
  <c r="Q8" i="9"/>
  <c r="Q34" i="8"/>
  <c r="Q34" i="9"/>
  <c r="Q18" i="8"/>
  <c r="Q51" i="8"/>
  <c r="Q51" i="9"/>
  <c r="Q18" i="10"/>
  <c r="Q27" i="8"/>
  <c r="Q27" i="9"/>
  <c r="Q43" i="9"/>
  <c r="Q8" i="10"/>
  <c r="Q43" i="10"/>
  <c r="Q59" i="8"/>
  <c r="Q18" i="9"/>
  <c r="Q27" i="10"/>
  <c r="Q51" i="10"/>
  <c r="Q18" i="11"/>
  <c r="Q51" i="11"/>
  <c r="Q16" i="13"/>
  <c r="Q28" i="13"/>
  <c r="Q40" i="13"/>
  <c r="Q52" i="13"/>
  <c r="Q64" i="13"/>
  <c r="Q76" i="13"/>
  <c r="Q8" i="11"/>
  <c r="Q43" i="11"/>
  <c r="Q7" i="13"/>
  <c r="Q17" i="13"/>
  <c r="O13" i="17" s="1"/>
  <c r="Q19" i="13"/>
  <c r="Q29" i="13"/>
  <c r="O35" i="17" s="1"/>
  <c r="Q31" i="13"/>
  <c r="Q41" i="13"/>
  <c r="O57" i="17" s="1"/>
  <c r="Q43" i="13"/>
  <c r="Q53" i="13"/>
  <c r="O79" i="17" s="1"/>
  <c r="Q55" i="13"/>
  <c r="Q65" i="13"/>
  <c r="O101" i="17"/>
  <c r="Q67" i="13"/>
  <c r="Q77" i="13"/>
  <c r="O123" i="17" s="1"/>
  <c r="Q79" i="13"/>
  <c r="Q59" i="9"/>
  <c r="Q34" i="10"/>
  <c r="Q59" i="10"/>
  <c r="Q10" i="13"/>
  <c r="Q22" i="13"/>
  <c r="Q34" i="13"/>
  <c r="Q46" i="13"/>
  <c r="Q58" i="13"/>
  <c r="Q70" i="13"/>
  <c r="Q82" i="13"/>
  <c r="Q94" i="13"/>
  <c r="Q34" i="11"/>
  <c r="Q11" i="13"/>
  <c r="O2" i="17" s="1"/>
  <c r="Q13" i="13"/>
  <c r="Q23" i="13"/>
  <c r="O24" i="17" s="1"/>
  <c r="Q25" i="13"/>
  <c r="Q27" i="11"/>
  <c r="Q59" i="11"/>
  <c r="Q89" i="13"/>
  <c r="O145" i="17" s="1"/>
  <c r="Q91" i="13"/>
  <c r="Q47" i="13"/>
  <c r="O68" i="17" s="1"/>
  <c r="Q49" i="13"/>
  <c r="Q71" i="13"/>
  <c r="O112" i="17" s="1"/>
  <c r="Q73" i="13"/>
  <c r="Q85" i="13"/>
  <c r="Q95" i="13"/>
  <c r="O148" i="17" s="1"/>
  <c r="Q97" i="13"/>
  <c r="Q107" i="13"/>
  <c r="O154" i="17" s="1"/>
  <c r="Q109" i="13"/>
  <c r="Q119" i="13"/>
  <c r="O160" i="17" s="1"/>
  <c r="Q121" i="13"/>
  <c r="Q131" i="13"/>
  <c r="O166" i="17" s="1"/>
  <c r="Q133" i="13"/>
  <c r="Q143" i="13"/>
  <c r="O172" i="17" s="1"/>
  <c r="Q145" i="13"/>
  <c r="Q155" i="13"/>
  <c r="O178" i="17" s="1"/>
  <c r="Q157" i="13"/>
  <c r="Q167" i="13"/>
  <c r="O184" i="17"/>
  <c r="Q169" i="13"/>
  <c r="Q88" i="13"/>
  <c r="Q100" i="13"/>
  <c r="Q112" i="13"/>
  <c r="Q35" i="13"/>
  <c r="O46" i="17"/>
  <c r="Q37" i="13"/>
  <c r="Q59" i="13"/>
  <c r="O90" i="17" s="1"/>
  <c r="Q61" i="13"/>
  <c r="Q83" i="13"/>
  <c r="O134" i="17" s="1"/>
  <c r="Q101" i="13"/>
  <c r="O151" i="17" s="1"/>
  <c r="Q103" i="13"/>
  <c r="Q113" i="13"/>
  <c r="O157" i="17" s="1"/>
  <c r="Q115" i="13"/>
  <c r="Q106" i="13"/>
  <c r="Q118" i="13"/>
  <c r="Q130" i="13"/>
  <c r="Q142" i="13"/>
  <c r="Q154" i="13"/>
  <c r="Q166" i="13"/>
  <c r="Q185" i="13"/>
  <c r="O193" i="17"/>
  <c r="Q187" i="13"/>
  <c r="Q197" i="13"/>
  <c r="O199" i="17" s="1"/>
  <c r="Q199" i="13"/>
  <c r="Q209" i="13"/>
  <c r="O205" i="17" s="1"/>
  <c r="Q211" i="13"/>
  <c r="Q221" i="13"/>
  <c r="O211" i="17" s="1"/>
  <c r="Q223" i="13"/>
  <c r="Q233" i="13"/>
  <c r="O217" i="17" s="1"/>
  <c r="Q235" i="13"/>
  <c r="Q38" i="14"/>
  <c r="Q124" i="13"/>
  <c r="Q136" i="13"/>
  <c r="Q148" i="13"/>
  <c r="Q160" i="13"/>
  <c r="Q172" i="13"/>
  <c r="Q178" i="13"/>
  <c r="Q190" i="13"/>
  <c r="Q202" i="13"/>
  <c r="Q214" i="13"/>
  <c r="Q226" i="13"/>
  <c r="Q125" i="13"/>
  <c r="O163" i="17" s="1"/>
  <c r="Q127" i="13"/>
  <c r="Q137" i="13"/>
  <c r="O169" i="17" s="1"/>
  <c r="Q139" i="13"/>
  <c r="Q149" i="13"/>
  <c r="O175" i="17" s="1"/>
  <c r="Q151" i="13"/>
  <c r="Q161" i="13"/>
  <c r="O181" i="17" s="1"/>
  <c r="Q163" i="13"/>
  <c r="Q173" i="13"/>
  <c r="O187" i="17"/>
  <c r="Q175" i="13"/>
  <c r="Q179" i="13"/>
  <c r="O190" i="17" s="1"/>
  <c r="Q181" i="13"/>
  <c r="Q191" i="13"/>
  <c r="O196" i="17" s="1"/>
  <c r="Q193" i="13"/>
  <c r="Q203" i="13"/>
  <c r="O202" i="17" s="1"/>
  <c r="Q205" i="13"/>
  <c r="Q215" i="13"/>
  <c r="O208" i="17" s="1"/>
  <c r="Q217" i="13"/>
  <c r="Q227" i="13"/>
  <c r="O214" i="17"/>
  <c r="Q229" i="13"/>
  <c r="Q184" i="13"/>
  <c r="Q196" i="13"/>
  <c r="Q208" i="13"/>
  <c r="Q220" i="13"/>
  <c r="Q232" i="13"/>
  <c r="Q238" i="13"/>
  <c r="Q27" i="14"/>
  <c r="Q49" i="14"/>
  <c r="Q74" i="14"/>
  <c r="Q239" i="13"/>
  <c r="O220" i="17"/>
  <c r="Q16" i="14"/>
  <c r="Q63" i="14"/>
  <c r="Q107" i="14"/>
  <c r="Q132" i="14"/>
  <c r="Q157" i="14"/>
  <c r="Q96" i="14"/>
  <c r="Q85" i="14"/>
  <c r="P11" i="3"/>
  <c r="P24" i="3"/>
  <c r="P38" i="3"/>
  <c r="P48" i="3"/>
  <c r="P70" i="3"/>
  <c r="P60" i="3"/>
  <c r="P8" i="4"/>
  <c r="P77" i="3"/>
  <c r="P27" i="4"/>
  <c r="P18" i="4"/>
  <c r="P43" i="4"/>
  <c r="P34" i="4"/>
  <c r="P59" i="4"/>
  <c r="P51" i="4"/>
  <c r="P18" i="5"/>
  <c r="P8" i="5"/>
  <c r="P27" i="5"/>
  <c r="P43" i="5"/>
  <c r="P8" i="6"/>
  <c r="P59" i="5"/>
  <c r="P34" i="5"/>
  <c r="P51" i="5"/>
  <c r="P18" i="6"/>
  <c r="P43" i="6"/>
  <c r="P34" i="6"/>
  <c r="P27" i="6"/>
  <c r="P51" i="6"/>
  <c r="P59" i="6"/>
  <c r="P34" i="7"/>
  <c r="P27" i="7"/>
  <c r="P59" i="7"/>
  <c r="P8" i="7"/>
  <c r="P18" i="8"/>
  <c r="P51" i="8"/>
  <c r="P18" i="9"/>
  <c r="P43" i="7"/>
  <c r="P8" i="8"/>
  <c r="P43" i="8"/>
  <c r="P8" i="9"/>
  <c r="P18" i="7"/>
  <c r="P51" i="7"/>
  <c r="P27" i="8"/>
  <c r="P59" i="8"/>
  <c r="P34" i="9"/>
  <c r="P59" i="9"/>
  <c r="P27" i="10"/>
  <c r="P51" i="9"/>
  <c r="P18" i="10"/>
  <c r="P34" i="8"/>
  <c r="P34" i="10"/>
  <c r="P59" i="10"/>
  <c r="P27" i="11"/>
  <c r="P59" i="11"/>
  <c r="P11" i="13"/>
  <c r="N2" i="17" s="1"/>
  <c r="P13" i="13"/>
  <c r="P23" i="13"/>
  <c r="N24" i="17"/>
  <c r="P25" i="13"/>
  <c r="P35" i="13"/>
  <c r="N46" i="17" s="1"/>
  <c r="P37" i="13"/>
  <c r="P47" i="13"/>
  <c r="N68" i="17" s="1"/>
  <c r="P49" i="13"/>
  <c r="P59" i="13"/>
  <c r="N90" i="17" s="1"/>
  <c r="P61" i="13"/>
  <c r="P71" i="13"/>
  <c r="N112" i="17" s="1"/>
  <c r="P73" i="13"/>
  <c r="P83" i="13"/>
  <c r="N134" i="17" s="1"/>
  <c r="P27" i="9"/>
  <c r="P43" i="9"/>
  <c r="P8" i="10"/>
  <c r="P51" i="10"/>
  <c r="P18" i="11"/>
  <c r="P51" i="11"/>
  <c r="P16" i="13"/>
  <c r="P28" i="13"/>
  <c r="P40" i="13"/>
  <c r="P52" i="13"/>
  <c r="P64" i="13"/>
  <c r="P76" i="13"/>
  <c r="P43" i="11"/>
  <c r="P7" i="13"/>
  <c r="P19" i="13"/>
  <c r="P31" i="13"/>
  <c r="P43" i="13"/>
  <c r="P55" i="13"/>
  <c r="P67" i="13"/>
  <c r="P79" i="13"/>
  <c r="P89" i="13"/>
  <c r="N145" i="17" s="1"/>
  <c r="P91" i="13"/>
  <c r="P8" i="11"/>
  <c r="P10" i="13"/>
  <c r="P17" i="13"/>
  <c r="N13" i="17" s="1"/>
  <c r="P22" i="13"/>
  <c r="P43" i="10"/>
  <c r="P34" i="11"/>
  <c r="P88" i="13"/>
  <c r="P29" i="13"/>
  <c r="N35" i="17" s="1"/>
  <c r="P46" i="13"/>
  <c r="P53" i="13"/>
  <c r="N79" i="17" s="1"/>
  <c r="P70" i="13"/>
  <c r="P77" i="13"/>
  <c r="N123" i="17" s="1"/>
  <c r="P94" i="13"/>
  <c r="P106" i="13"/>
  <c r="P118" i="13"/>
  <c r="P130" i="13"/>
  <c r="P142" i="13"/>
  <c r="P154" i="13"/>
  <c r="P166" i="13"/>
  <c r="P85" i="13"/>
  <c r="P95" i="13"/>
  <c r="N148" i="17" s="1"/>
  <c r="P97" i="13"/>
  <c r="P107" i="13"/>
  <c r="N154" i="17" s="1"/>
  <c r="P109" i="13"/>
  <c r="P34" i="13"/>
  <c r="P41" i="13"/>
  <c r="N57" i="17" s="1"/>
  <c r="P58" i="13"/>
  <c r="P65" i="13"/>
  <c r="N101" i="17" s="1"/>
  <c r="P82" i="13"/>
  <c r="P100" i="13"/>
  <c r="P112" i="13"/>
  <c r="P101" i="13"/>
  <c r="N151" i="17"/>
  <c r="P103" i="13"/>
  <c r="P113" i="13"/>
  <c r="N157" i="17" s="1"/>
  <c r="P115" i="13"/>
  <c r="P125" i="13"/>
  <c r="N163" i="17" s="1"/>
  <c r="P127" i="13"/>
  <c r="P137" i="13"/>
  <c r="N169" i="17" s="1"/>
  <c r="P139" i="13"/>
  <c r="P149" i="13"/>
  <c r="N175" i="17" s="1"/>
  <c r="P151" i="13"/>
  <c r="P161" i="13"/>
  <c r="N181" i="17"/>
  <c r="P163" i="13"/>
  <c r="P173" i="13"/>
  <c r="N187" i="17" s="1"/>
  <c r="P175" i="13"/>
  <c r="P184" i="13"/>
  <c r="P196" i="13"/>
  <c r="P208" i="13"/>
  <c r="P220" i="13"/>
  <c r="P232" i="13"/>
  <c r="P119" i="13"/>
  <c r="N160" i="17" s="1"/>
  <c r="P121" i="13"/>
  <c r="P133" i="13"/>
  <c r="P145" i="13"/>
  <c r="P157" i="13"/>
  <c r="P169" i="13"/>
  <c r="P185" i="13"/>
  <c r="N193" i="17" s="1"/>
  <c r="P187" i="13"/>
  <c r="P197" i="13"/>
  <c r="N199" i="17" s="1"/>
  <c r="P199" i="13"/>
  <c r="P209" i="13"/>
  <c r="N205" i="17"/>
  <c r="P211" i="13"/>
  <c r="P221" i="13"/>
  <c r="N211" i="17" s="1"/>
  <c r="P223" i="13"/>
  <c r="P233" i="13"/>
  <c r="N217" i="17" s="1"/>
  <c r="P124" i="13"/>
  <c r="P131" i="13"/>
  <c r="N166" i="17" s="1"/>
  <c r="P136" i="13"/>
  <c r="P143" i="13"/>
  <c r="N172" i="17" s="1"/>
  <c r="P148" i="13"/>
  <c r="P155" i="13"/>
  <c r="N178" i="17" s="1"/>
  <c r="P160" i="13"/>
  <c r="P167" i="13"/>
  <c r="N184" i="17" s="1"/>
  <c r="P172" i="13"/>
  <c r="P178" i="13"/>
  <c r="P190" i="13"/>
  <c r="P202" i="13"/>
  <c r="P214" i="13"/>
  <c r="P226" i="13"/>
  <c r="P179" i="13"/>
  <c r="N190" i="17" s="1"/>
  <c r="P181" i="13"/>
  <c r="P191" i="13"/>
  <c r="N196" i="17" s="1"/>
  <c r="P193" i="13"/>
  <c r="P203" i="13"/>
  <c r="N202" i="17" s="1"/>
  <c r="P205" i="13"/>
  <c r="P215" i="13"/>
  <c r="N208" i="17" s="1"/>
  <c r="P217" i="13"/>
  <c r="P227" i="13"/>
  <c r="N214" i="17"/>
  <c r="P229" i="13"/>
  <c r="P239" i="13"/>
  <c r="N220" i="17" s="1"/>
  <c r="P16" i="14"/>
  <c r="P235" i="13"/>
  <c r="P85" i="14"/>
  <c r="P238" i="13"/>
  <c r="P27" i="14"/>
  <c r="P49" i="14"/>
  <c r="P74" i="14"/>
  <c r="P118" i="14"/>
  <c r="P63" i="14"/>
  <c r="P107" i="14"/>
  <c r="P38" i="14"/>
  <c r="P96" i="14"/>
  <c r="P146" i="14"/>
  <c r="I14" i="13"/>
  <c r="H14" i="17" s="1"/>
  <c r="I26" i="13"/>
  <c r="H36" i="17" s="1"/>
  <c r="I38" i="13"/>
  <c r="H58" i="17" s="1"/>
  <c r="I50" i="13"/>
  <c r="H80" i="17" s="1"/>
  <c r="I62" i="13"/>
  <c r="H102" i="17" s="1"/>
  <c r="I74" i="13"/>
  <c r="H124" i="17" s="1"/>
  <c r="I8" i="13"/>
  <c r="H3" i="17" s="1"/>
  <c r="I20" i="13"/>
  <c r="H25" i="17" s="1"/>
  <c r="I32" i="13"/>
  <c r="H47" i="17" s="1"/>
  <c r="I44" i="13"/>
  <c r="H69" i="17" s="1"/>
  <c r="I56" i="13"/>
  <c r="H91" i="17" s="1"/>
  <c r="I68" i="13"/>
  <c r="H113" i="17" s="1"/>
  <c r="I80" i="13"/>
  <c r="H135" i="17" s="1"/>
  <c r="I92" i="13"/>
  <c r="H149" i="17" s="1"/>
  <c r="I86" i="13"/>
  <c r="H146" i="17" s="1"/>
  <c r="I98" i="13"/>
  <c r="H152" i="17" s="1"/>
  <c r="I110" i="13"/>
  <c r="H158" i="17" s="1"/>
  <c r="I104" i="13"/>
  <c r="H155" i="17" s="1"/>
  <c r="I116" i="13"/>
  <c r="H161" i="17" s="1"/>
  <c r="I128" i="13"/>
  <c r="H167" i="17" s="1"/>
  <c r="I140" i="13"/>
  <c r="H173" i="17" s="1"/>
  <c r="I152" i="13"/>
  <c r="H179" i="17" s="1"/>
  <c r="I164" i="13"/>
  <c r="H185" i="17" s="1"/>
  <c r="I176" i="13"/>
  <c r="H191" i="17" s="1"/>
  <c r="I122" i="13"/>
  <c r="H164" i="17" s="1"/>
  <c r="I134" i="13"/>
  <c r="H170" i="17" s="1"/>
  <c r="I146" i="13"/>
  <c r="H176" i="17" s="1"/>
  <c r="I158" i="13"/>
  <c r="H182" i="17" s="1"/>
  <c r="I170" i="13"/>
  <c r="H188" i="17" s="1"/>
  <c r="I188" i="13"/>
  <c r="H197" i="17" s="1"/>
  <c r="I200" i="13"/>
  <c r="H203" i="17" s="1"/>
  <c r="I212" i="13"/>
  <c r="H209" i="17" s="1"/>
  <c r="I224" i="13"/>
  <c r="H215" i="17" s="1"/>
  <c r="I182" i="13"/>
  <c r="H194" i="17" s="1"/>
  <c r="I194" i="13"/>
  <c r="H200" i="17" s="1"/>
  <c r="I206" i="13"/>
  <c r="H206" i="17" s="1"/>
  <c r="I218" i="13"/>
  <c r="H212" i="17" s="1"/>
  <c r="I230" i="13"/>
  <c r="H218" i="17" s="1"/>
  <c r="I236" i="13"/>
  <c r="H221" i="17" s="1"/>
  <c r="B8" i="13"/>
  <c r="A3" i="17" s="1"/>
  <c r="N8" i="13"/>
  <c r="B20" i="13"/>
  <c r="A25" i="17" s="1"/>
  <c r="N20" i="13"/>
  <c r="B32" i="13"/>
  <c r="A47" i="17"/>
  <c r="N32" i="13"/>
  <c r="B44" i="13"/>
  <c r="A69" i="17" s="1"/>
  <c r="N44" i="13"/>
  <c r="B56" i="13"/>
  <c r="A91" i="17" s="1"/>
  <c r="N56" i="13"/>
  <c r="B68" i="13"/>
  <c r="A113" i="17" s="1"/>
  <c r="N68" i="13"/>
  <c r="B80" i="13"/>
  <c r="A135" i="17" s="1"/>
  <c r="N80" i="13"/>
  <c r="B14" i="13"/>
  <c r="A14" i="17" s="1"/>
  <c r="B26" i="13"/>
  <c r="A36" i="17" s="1"/>
  <c r="N14" i="13"/>
  <c r="N26" i="13"/>
  <c r="N38" i="13"/>
  <c r="N50" i="13"/>
  <c r="N62" i="13"/>
  <c r="N74" i="13"/>
  <c r="B92" i="13"/>
  <c r="A149" i="17" s="1"/>
  <c r="N92" i="13"/>
  <c r="B50" i="13"/>
  <c r="A80" i="17" s="1"/>
  <c r="B74" i="13"/>
  <c r="A124" i="17" s="1"/>
  <c r="B86" i="13"/>
  <c r="A146" i="17" s="1"/>
  <c r="B98" i="13"/>
  <c r="A152" i="17" s="1"/>
  <c r="B110" i="13"/>
  <c r="A158" i="17" s="1"/>
  <c r="N110" i="13"/>
  <c r="B122" i="13"/>
  <c r="A164" i="17" s="1"/>
  <c r="N122" i="13"/>
  <c r="B134" i="13"/>
  <c r="A170" i="17"/>
  <c r="N134" i="13"/>
  <c r="B146" i="13"/>
  <c r="A176" i="17" s="1"/>
  <c r="N146" i="13"/>
  <c r="B158" i="13"/>
  <c r="A182" i="17" s="1"/>
  <c r="N158" i="13"/>
  <c r="B170" i="13"/>
  <c r="A188" i="17" s="1"/>
  <c r="N170" i="13"/>
  <c r="N98" i="13"/>
  <c r="B38" i="13"/>
  <c r="A58" i="17" s="1"/>
  <c r="B62" i="13"/>
  <c r="A102" i="17" s="1"/>
  <c r="N86" i="13"/>
  <c r="B104" i="13"/>
  <c r="A155" i="17"/>
  <c r="N104" i="13"/>
  <c r="B116" i="13"/>
  <c r="A161" i="17" s="1"/>
  <c r="N116" i="13"/>
  <c r="N128" i="13"/>
  <c r="N140" i="13"/>
  <c r="N152" i="13"/>
  <c r="N164" i="13"/>
  <c r="N176" i="13"/>
  <c r="B188" i="13"/>
  <c r="A197" i="17" s="1"/>
  <c r="N188" i="13"/>
  <c r="B200" i="13"/>
  <c r="A203" i="17"/>
  <c r="N200" i="13"/>
  <c r="B212" i="13"/>
  <c r="A209" i="17" s="1"/>
  <c r="N212" i="13"/>
  <c r="B224" i="13"/>
  <c r="A215" i="17" s="1"/>
  <c r="N224" i="13"/>
  <c r="B236" i="13"/>
  <c r="A221" i="17" s="1"/>
  <c r="N236" i="13"/>
  <c r="B128" i="13"/>
  <c r="A167" i="17" s="1"/>
  <c r="B140" i="13"/>
  <c r="A173" i="17" s="1"/>
  <c r="B152" i="13"/>
  <c r="A179" i="17" s="1"/>
  <c r="B164" i="13"/>
  <c r="A185" i="17" s="1"/>
  <c r="B176" i="13"/>
  <c r="A191" i="17" s="1"/>
  <c r="B182" i="13"/>
  <c r="A194" i="17" s="1"/>
  <c r="N182" i="13"/>
  <c r="B194" i="13"/>
  <c r="A200" i="17" s="1"/>
  <c r="N194" i="13"/>
  <c r="B206" i="13"/>
  <c r="A206" i="17" s="1"/>
  <c r="N206" i="13"/>
  <c r="B218" i="13"/>
  <c r="A212" i="17" s="1"/>
  <c r="N218" i="13"/>
  <c r="B230" i="13"/>
  <c r="A218" i="17" s="1"/>
  <c r="N230" i="13"/>
  <c r="B91" i="16"/>
  <c r="E91" i="16" s="1"/>
  <c r="B83" i="16"/>
  <c r="E83" i="16" s="1"/>
  <c r="F68" i="16"/>
  <c r="H19" i="16"/>
  <c r="DL243" i="14"/>
  <c r="CV243" i="14"/>
  <c r="BX243" i="14"/>
  <c r="BL243" i="14"/>
  <c r="BD243" i="14"/>
  <c r="AV243" i="14"/>
  <c r="AJ243" i="14"/>
  <c r="AF243" i="14"/>
  <c r="T243" i="14"/>
  <c r="P243" i="14"/>
  <c r="DM232" i="14"/>
  <c r="CW232" i="14"/>
  <c r="CG232" i="14"/>
  <c r="BM232" i="14"/>
  <c r="BI232" i="14"/>
  <c r="AS232" i="14"/>
  <c r="AO232" i="14"/>
  <c r="AK232" i="14"/>
  <c r="AG232" i="14"/>
  <c r="U232" i="14"/>
  <c r="Q232" i="14"/>
  <c r="DV221" i="14"/>
  <c r="DF221" i="14"/>
  <c r="BV221" i="14"/>
  <c r="BJ221" i="14"/>
  <c r="BF221" i="14"/>
  <c r="AT221" i="14"/>
  <c r="AL221" i="14"/>
  <c r="V221" i="14"/>
  <c r="R221" i="14"/>
  <c r="B221" i="14"/>
  <c r="DO210" i="14"/>
  <c r="DG210" i="14"/>
  <c r="BW210" i="14"/>
  <c r="BS210" i="14"/>
  <c r="BO210" i="14"/>
  <c r="BK210" i="14"/>
  <c r="BC210" i="14"/>
  <c r="AY210" i="14"/>
  <c r="AU210" i="14"/>
  <c r="AM210" i="14"/>
  <c r="AI210" i="14"/>
  <c r="W210" i="14"/>
  <c r="DV196" i="14"/>
  <c r="DF196" i="14"/>
  <c r="BV196" i="14"/>
  <c r="BJ196" i="14"/>
  <c r="BF196" i="14"/>
  <c r="AT196" i="14"/>
  <c r="AL196" i="14"/>
  <c r="V196" i="14"/>
  <c r="R196" i="14"/>
  <c r="B196" i="14"/>
  <c r="DL190" i="14"/>
  <c r="CV190" i="14"/>
  <c r="BX190" i="14"/>
  <c r="BL190" i="14"/>
  <c r="BD190" i="14"/>
  <c r="AV190" i="14"/>
  <c r="AJ190" i="14"/>
  <c r="AF190" i="14"/>
  <c r="T190" i="14"/>
  <c r="P190" i="14"/>
  <c r="DL179" i="14"/>
  <c r="CV179" i="14"/>
  <c r="BX179" i="14"/>
  <c r="BL179" i="14"/>
  <c r="BD179" i="14"/>
  <c r="AV179" i="14"/>
  <c r="AJ179" i="14"/>
  <c r="AF179" i="14"/>
  <c r="T179" i="14"/>
  <c r="P179" i="14"/>
  <c r="DM168" i="14"/>
  <c r="CW168" i="14"/>
  <c r="CG168" i="14"/>
  <c r="BM168" i="14"/>
  <c r="BI168" i="14"/>
  <c r="AS168" i="14"/>
  <c r="AO168" i="14"/>
  <c r="AK168" i="14"/>
  <c r="AG168" i="14"/>
  <c r="U168" i="14"/>
  <c r="Q168" i="14"/>
  <c r="DV157" i="14"/>
  <c r="DF157" i="14"/>
  <c r="BJ157" i="14"/>
  <c r="AT157" i="14"/>
  <c r="AL157" i="14"/>
  <c r="V157" i="14"/>
  <c r="BM146" i="14"/>
  <c r="AO146" i="14"/>
  <c r="AG146" i="14"/>
  <c r="Q146" i="14"/>
  <c r="BV132" i="14"/>
  <c r="BF132" i="14"/>
  <c r="R132" i="14"/>
  <c r="B132" i="14"/>
  <c r="BM118" i="14"/>
  <c r="AO118" i="14"/>
  <c r="AG118" i="14"/>
  <c r="Q118" i="14"/>
  <c r="B28" i="4"/>
  <c r="B28" i="5"/>
  <c r="B28" i="6"/>
  <c r="B28" i="7"/>
  <c r="B28" i="8"/>
  <c r="B28" i="9"/>
  <c r="B28" i="10"/>
  <c r="B28" i="11"/>
  <c r="BO179" i="14"/>
  <c r="BO243" i="14"/>
  <c r="BO232" i="14"/>
  <c r="BO168" i="14"/>
  <c r="B98" i="14"/>
  <c r="A82" i="17"/>
  <c r="B102" i="14"/>
  <c r="A86" i="17"/>
  <c r="B101" i="14"/>
  <c r="A85" i="17"/>
  <c r="A81" i="17"/>
  <c r="B103" i="14"/>
  <c r="A87" i="17"/>
  <c r="B99" i="14"/>
  <c r="A83" i="17"/>
  <c r="BP11" i="3"/>
  <c r="BP24" i="3"/>
  <c r="BP38" i="3"/>
  <c r="BP48" i="3"/>
  <c r="BP70" i="3"/>
  <c r="BP8" i="4"/>
  <c r="BP60" i="3"/>
  <c r="BP77" i="3"/>
  <c r="BP27" i="4"/>
  <c r="BP18" i="4"/>
  <c r="BP43" i="4"/>
  <c r="BP34" i="4"/>
  <c r="BP51" i="4"/>
  <c r="BP18" i="5"/>
  <c r="BP8" i="5"/>
  <c r="BP59" i="4"/>
  <c r="BP27" i="5"/>
  <c r="BP43" i="5"/>
  <c r="BP8" i="6"/>
  <c r="BP34" i="5"/>
  <c r="BP59" i="5"/>
  <c r="BP51" i="5"/>
  <c r="BP18" i="6"/>
  <c r="BP43" i="6"/>
  <c r="BP27" i="6"/>
  <c r="BP34" i="6"/>
  <c r="BP51" i="6"/>
  <c r="BP34" i="7"/>
  <c r="BP8" i="7"/>
  <c r="BP27" i="7"/>
  <c r="BP59" i="7"/>
  <c r="BP18" i="8"/>
  <c r="BP51" i="8"/>
  <c r="BP18" i="9"/>
  <c r="BP51" i="7"/>
  <c r="BP8" i="8"/>
  <c r="BP43" i="8"/>
  <c r="BP8" i="9"/>
  <c r="BP43" i="7"/>
  <c r="BP27" i="8"/>
  <c r="BP59" i="6"/>
  <c r="BP27" i="9"/>
  <c r="BP59" i="9"/>
  <c r="BP27" i="10"/>
  <c r="BP18" i="7"/>
  <c r="BP34" i="8"/>
  <c r="BP51" i="9"/>
  <c r="BP18" i="10"/>
  <c r="BP34" i="9"/>
  <c r="BP43" i="10"/>
  <c r="BP59" i="10"/>
  <c r="BP27" i="11"/>
  <c r="BP59" i="11"/>
  <c r="BP11" i="13"/>
  <c r="BJ2" i="17" s="1"/>
  <c r="BP13" i="13"/>
  <c r="BP23" i="13"/>
  <c r="BJ24" i="17" s="1"/>
  <c r="BP25" i="13"/>
  <c r="BP35" i="13"/>
  <c r="BJ46" i="17" s="1"/>
  <c r="BP37" i="13"/>
  <c r="BP47" i="13"/>
  <c r="BJ68" i="17" s="1"/>
  <c r="BP49" i="13"/>
  <c r="BP59" i="13"/>
  <c r="BJ90" i="17" s="1"/>
  <c r="BP61" i="13"/>
  <c r="BP71" i="13"/>
  <c r="BJ112" i="17" s="1"/>
  <c r="BP73" i="13"/>
  <c r="BP51" i="10"/>
  <c r="BP18" i="11"/>
  <c r="BP51" i="11"/>
  <c r="BP16" i="13"/>
  <c r="BP28" i="13"/>
  <c r="BP40" i="13"/>
  <c r="BP52" i="13"/>
  <c r="BP64" i="13"/>
  <c r="BP76" i="13"/>
  <c r="BP59" i="8"/>
  <c r="BP43" i="9"/>
  <c r="BP8" i="10"/>
  <c r="BP8" i="11"/>
  <c r="BP34" i="11"/>
  <c r="BP89" i="13"/>
  <c r="BJ145" i="17" s="1"/>
  <c r="BP91" i="13"/>
  <c r="BP43" i="11"/>
  <c r="BP7" i="13"/>
  <c r="BP19" i="13"/>
  <c r="BP34" i="10"/>
  <c r="BP10" i="13"/>
  <c r="BP17" i="13"/>
  <c r="BJ13" i="17" s="1"/>
  <c r="BP22" i="13"/>
  <c r="BP29" i="13"/>
  <c r="BJ35" i="17" s="1"/>
  <c r="BP34" i="13"/>
  <c r="BP41" i="13"/>
  <c r="BJ57" i="17" s="1"/>
  <c r="BP46" i="13"/>
  <c r="BP53" i="13"/>
  <c r="BJ79" i="17" s="1"/>
  <c r="BP58" i="13"/>
  <c r="BP65" i="13"/>
  <c r="BJ101" i="17" s="1"/>
  <c r="BP70" i="13"/>
  <c r="BP77" i="13"/>
  <c r="BJ123" i="17" s="1"/>
  <c r="BP82" i="13"/>
  <c r="BP88" i="13"/>
  <c r="BP43" i="13"/>
  <c r="BP67" i="13"/>
  <c r="BP106" i="13"/>
  <c r="BP118" i="13"/>
  <c r="BP130" i="13"/>
  <c r="BP142" i="13"/>
  <c r="BP154" i="13"/>
  <c r="BP166" i="13"/>
  <c r="BP107" i="13"/>
  <c r="BJ154" i="17" s="1"/>
  <c r="BP109" i="13"/>
  <c r="BP31" i="13"/>
  <c r="BP55" i="13"/>
  <c r="BP79" i="13"/>
  <c r="BP94" i="13"/>
  <c r="BP100" i="13"/>
  <c r="BP112" i="13"/>
  <c r="BP83" i="13"/>
  <c r="BJ134" i="17" s="1"/>
  <c r="BP85" i="13"/>
  <c r="BP95" i="13"/>
  <c r="BJ148" i="17" s="1"/>
  <c r="BP97" i="13"/>
  <c r="BP101" i="13"/>
  <c r="BJ151" i="17" s="1"/>
  <c r="BP103" i="13"/>
  <c r="BP113" i="13"/>
  <c r="BJ157" i="17" s="1"/>
  <c r="BP115" i="13"/>
  <c r="BP125" i="13"/>
  <c r="BJ163" i="17" s="1"/>
  <c r="BP127" i="13"/>
  <c r="BP137" i="13"/>
  <c r="BJ169" i="17" s="1"/>
  <c r="BP139" i="13"/>
  <c r="BP149" i="13"/>
  <c r="BJ175" i="17" s="1"/>
  <c r="BP151" i="13"/>
  <c r="BP161" i="13"/>
  <c r="BJ181" i="17" s="1"/>
  <c r="BP163" i="13"/>
  <c r="BP173" i="13"/>
  <c r="BJ187" i="17" s="1"/>
  <c r="BP175" i="13"/>
  <c r="BP119" i="13"/>
  <c r="BJ160" i="17" s="1"/>
  <c r="BP124" i="13"/>
  <c r="BP131" i="13"/>
  <c r="BJ166" i="17" s="1"/>
  <c r="BP136" i="13"/>
  <c r="BP143" i="13"/>
  <c r="BJ172" i="17" s="1"/>
  <c r="BP148" i="13"/>
  <c r="BP155" i="13"/>
  <c r="BJ178" i="17" s="1"/>
  <c r="BP160" i="13"/>
  <c r="BP167" i="13"/>
  <c r="BJ184" i="17"/>
  <c r="BP172" i="13"/>
  <c r="BP184" i="13"/>
  <c r="BP196" i="13"/>
  <c r="BP208" i="13"/>
  <c r="BP220" i="13"/>
  <c r="BP232" i="13"/>
  <c r="BP185" i="13"/>
  <c r="BJ193" i="17"/>
  <c r="BP187" i="13"/>
  <c r="BP197" i="13"/>
  <c r="BJ199" i="17" s="1"/>
  <c r="BP199" i="13"/>
  <c r="BP209" i="13"/>
  <c r="BJ205" i="17" s="1"/>
  <c r="BP211" i="13"/>
  <c r="BP221" i="13"/>
  <c r="BJ211" i="17" s="1"/>
  <c r="BP223" i="13"/>
  <c r="BP233" i="13"/>
  <c r="BJ217" i="17" s="1"/>
  <c r="BP178" i="13"/>
  <c r="BP190" i="13"/>
  <c r="BP202" i="13"/>
  <c r="BP214" i="13"/>
  <c r="BP226" i="13"/>
  <c r="BP121" i="13"/>
  <c r="BP133" i="13"/>
  <c r="BP145" i="13"/>
  <c r="BP157" i="13"/>
  <c r="BP169" i="13"/>
  <c r="BP179" i="13"/>
  <c r="BJ190" i="17" s="1"/>
  <c r="BP181" i="13"/>
  <c r="BP191" i="13"/>
  <c r="BJ196" i="17" s="1"/>
  <c r="BP193" i="13"/>
  <c r="BP203" i="13"/>
  <c r="BJ202" i="17" s="1"/>
  <c r="BP205" i="13"/>
  <c r="BP215" i="13"/>
  <c r="BJ208" i="17" s="1"/>
  <c r="BP217" i="13"/>
  <c r="BP227" i="13"/>
  <c r="BJ214" i="17"/>
  <c r="BP229" i="13"/>
  <c r="BP239" i="13"/>
  <c r="BJ220" i="17" s="1"/>
  <c r="BP16" i="14"/>
  <c r="BP85" i="14"/>
  <c r="BP38" i="14"/>
  <c r="BP49" i="14"/>
  <c r="BP74" i="14"/>
  <c r="BP118" i="14"/>
  <c r="BP235" i="13"/>
  <c r="BP63" i="14"/>
  <c r="BP107" i="14"/>
  <c r="BP238" i="13"/>
  <c r="BP27" i="14"/>
  <c r="BP96" i="14"/>
  <c r="BP146" i="14"/>
  <c r="BP179" i="14"/>
  <c r="BP190" i="14"/>
  <c r="BP243" i="14"/>
  <c r="BP157" i="14"/>
  <c r="BP168" i="14"/>
  <c r="BP232" i="14"/>
  <c r="BP132" i="14"/>
  <c r="BP210" i="14"/>
  <c r="BP196" i="14"/>
  <c r="BP221" i="14"/>
  <c r="B104" i="14"/>
  <c r="B100" i="14"/>
  <c r="A84" i="17"/>
  <c r="AA11" i="3"/>
  <c r="AA24" i="3"/>
  <c r="AA38" i="3"/>
  <c r="AA48" i="3"/>
  <c r="AA60" i="3"/>
  <c r="AA77" i="3"/>
  <c r="AA70" i="3"/>
  <c r="AA8" i="4"/>
  <c r="AA27" i="4"/>
  <c r="AA18" i="4"/>
  <c r="AA34" i="4"/>
  <c r="AA43" i="4"/>
  <c r="AA59" i="4"/>
  <c r="AA18" i="5"/>
  <c r="AA51" i="4"/>
  <c r="AA8" i="5"/>
  <c r="AA34" i="5"/>
  <c r="AA51" i="5"/>
  <c r="AA43" i="5"/>
  <c r="AA8" i="6"/>
  <c r="AA27" i="5"/>
  <c r="AA59" i="5"/>
  <c r="AA27" i="6"/>
  <c r="AA51" i="6"/>
  <c r="AA43" i="6"/>
  <c r="AA8" i="7"/>
  <c r="AA34" i="6"/>
  <c r="AA18" i="6"/>
  <c r="AA59" i="6"/>
  <c r="AA43" i="7"/>
  <c r="AA34" i="7"/>
  <c r="AA18" i="7"/>
  <c r="AA59" i="7"/>
  <c r="AA27" i="8"/>
  <c r="AA59" i="8"/>
  <c r="AA27" i="9"/>
  <c r="AA18" i="8"/>
  <c r="AA51" i="8"/>
  <c r="AA18" i="9"/>
  <c r="AA51" i="7"/>
  <c r="AA34" i="10"/>
  <c r="AA27" i="7"/>
  <c r="AA59" i="9"/>
  <c r="AA27" i="10"/>
  <c r="AA8" i="8"/>
  <c r="AA43" i="8"/>
  <c r="AA8" i="9"/>
  <c r="AA34" i="9"/>
  <c r="AA43" i="9"/>
  <c r="AA8" i="10"/>
  <c r="AA18" i="10"/>
  <c r="AA34" i="11"/>
  <c r="AA10" i="13"/>
  <c r="AA22" i="13"/>
  <c r="AA34" i="13"/>
  <c r="AA46" i="13"/>
  <c r="AA58" i="13"/>
  <c r="AA70" i="13"/>
  <c r="AA82" i="13"/>
  <c r="AA43" i="10"/>
  <c r="AA59" i="10"/>
  <c r="AA27" i="11"/>
  <c r="AA59" i="11"/>
  <c r="AA13" i="13"/>
  <c r="AA25" i="13"/>
  <c r="AA37" i="13"/>
  <c r="AA49" i="13"/>
  <c r="AA61" i="13"/>
  <c r="AA73" i="13"/>
  <c r="AA8" i="11"/>
  <c r="AA34" i="8"/>
  <c r="AA51" i="10"/>
  <c r="AA88" i="13"/>
  <c r="AA51" i="9"/>
  <c r="AA51" i="11"/>
  <c r="AA18" i="11"/>
  <c r="AA43" i="11"/>
  <c r="AA7" i="13"/>
  <c r="AA16" i="13"/>
  <c r="AA19" i="13"/>
  <c r="AA28" i="13"/>
  <c r="AA31" i="13"/>
  <c r="AA40" i="13"/>
  <c r="AA43" i="13"/>
  <c r="AA52" i="13"/>
  <c r="AA55" i="13"/>
  <c r="AA64" i="13"/>
  <c r="AA67" i="13"/>
  <c r="AA76" i="13"/>
  <c r="AA79" i="13"/>
  <c r="AA85" i="13"/>
  <c r="AA97" i="13"/>
  <c r="AA103" i="13"/>
  <c r="AA115" i="13"/>
  <c r="AA127" i="13"/>
  <c r="AA139" i="13"/>
  <c r="AA151" i="13"/>
  <c r="AA163" i="13"/>
  <c r="AA175" i="13"/>
  <c r="AA106" i="13"/>
  <c r="AA118" i="13"/>
  <c r="AA109" i="13"/>
  <c r="AA91" i="13"/>
  <c r="AA94" i="13"/>
  <c r="AA100" i="13"/>
  <c r="AA112" i="13"/>
  <c r="AA124" i="13"/>
  <c r="AA136" i="13"/>
  <c r="AA148" i="13"/>
  <c r="AA160" i="13"/>
  <c r="AA172" i="13"/>
  <c r="AA121" i="13"/>
  <c r="AA130" i="13"/>
  <c r="AA133" i="13"/>
  <c r="AA142" i="13"/>
  <c r="AA145" i="13"/>
  <c r="AA154" i="13"/>
  <c r="AA157" i="13"/>
  <c r="AA166" i="13"/>
  <c r="AA169" i="13"/>
  <c r="AA181" i="13"/>
  <c r="AA193" i="13"/>
  <c r="AA205" i="13"/>
  <c r="AA217" i="13"/>
  <c r="AA229" i="13"/>
  <c r="AA16" i="14"/>
  <c r="AA184" i="13"/>
  <c r="AA196" i="13"/>
  <c r="AA208" i="13"/>
  <c r="AA220" i="13"/>
  <c r="AA232" i="13"/>
  <c r="AA187" i="13"/>
  <c r="AA199" i="13"/>
  <c r="AA211" i="13"/>
  <c r="AA223" i="13"/>
  <c r="AA178" i="13"/>
  <c r="AA190" i="13"/>
  <c r="AA202" i="13"/>
  <c r="AA214" i="13"/>
  <c r="AA226" i="13"/>
  <c r="AA238" i="13"/>
  <c r="AA27" i="14"/>
  <c r="AA96" i="14"/>
  <c r="AA85" i="14"/>
  <c r="AA38" i="14"/>
  <c r="AA49" i="14"/>
  <c r="AA74" i="14"/>
  <c r="AA235" i="13"/>
  <c r="AA63" i="14"/>
  <c r="AA107" i="14"/>
  <c r="AA132" i="14"/>
  <c r="AA157" i="14"/>
  <c r="AA210" i="14"/>
  <c r="AA179" i="14"/>
  <c r="AA190" i="14"/>
  <c r="AA243" i="14"/>
  <c r="AA118" i="14"/>
  <c r="AA146" i="14"/>
  <c r="AA196" i="14"/>
  <c r="AA221" i="14"/>
  <c r="AA168" i="14"/>
  <c r="AA232" i="14"/>
  <c r="K11" i="3"/>
  <c r="K24" i="3"/>
  <c r="K38" i="3"/>
  <c r="K48" i="3"/>
  <c r="K60" i="3"/>
  <c r="K77" i="3"/>
  <c r="K70" i="3"/>
  <c r="K8" i="4"/>
  <c r="K27" i="4"/>
  <c r="K18" i="4"/>
  <c r="K34" i="4"/>
  <c r="K43" i="4"/>
  <c r="K59" i="4"/>
  <c r="K18" i="5"/>
  <c r="K51" i="4"/>
  <c r="K8" i="5"/>
  <c r="K34" i="5"/>
  <c r="K51" i="5"/>
  <c r="K43" i="5"/>
  <c r="K8" i="6"/>
  <c r="K27" i="5"/>
  <c r="K59" i="5"/>
  <c r="K27" i="6"/>
  <c r="K51" i="6"/>
  <c r="K43" i="6"/>
  <c r="K8" i="7"/>
  <c r="K34" i="6"/>
  <c r="K18" i="6"/>
  <c r="K59" i="6"/>
  <c r="K43" i="7"/>
  <c r="K34" i="7"/>
  <c r="K18" i="7"/>
  <c r="K59" i="7"/>
  <c r="K27" i="8"/>
  <c r="K59" i="8"/>
  <c r="K27" i="9"/>
  <c r="K18" i="8"/>
  <c r="K51" i="8"/>
  <c r="K18" i="9"/>
  <c r="K34" i="10"/>
  <c r="K59" i="9"/>
  <c r="K27" i="10"/>
  <c r="K8" i="8"/>
  <c r="K43" i="8"/>
  <c r="K8" i="9"/>
  <c r="K34" i="9"/>
  <c r="K34" i="8"/>
  <c r="K43" i="9"/>
  <c r="K8" i="10"/>
  <c r="K18" i="10"/>
  <c r="K34" i="11"/>
  <c r="K10" i="13"/>
  <c r="K22" i="13"/>
  <c r="K34" i="13"/>
  <c r="K46" i="13"/>
  <c r="K58" i="13"/>
  <c r="K70" i="13"/>
  <c r="K82" i="13"/>
  <c r="K27" i="7"/>
  <c r="K43" i="10"/>
  <c r="K59" i="10"/>
  <c r="K27" i="11"/>
  <c r="K59" i="11"/>
  <c r="K11" i="13"/>
  <c r="J2" i="17" s="1"/>
  <c r="K13" i="13"/>
  <c r="K23" i="13"/>
  <c r="J24" i="17" s="1"/>
  <c r="K25" i="13"/>
  <c r="K35" i="13"/>
  <c r="J46" i="17" s="1"/>
  <c r="K37" i="13"/>
  <c r="K47" i="13"/>
  <c r="J68" i="17" s="1"/>
  <c r="K49" i="13"/>
  <c r="K59" i="13"/>
  <c r="J90" i="17" s="1"/>
  <c r="K61" i="13"/>
  <c r="K71" i="13"/>
  <c r="J112" i="17" s="1"/>
  <c r="K73" i="13"/>
  <c r="K83" i="13"/>
  <c r="J134" i="17" s="1"/>
  <c r="K51" i="7"/>
  <c r="K8" i="11"/>
  <c r="K51" i="10"/>
  <c r="K17" i="13"/>
  <c r="J13" i="17" s="1"/>
  <c r="K29" i="13"/>
  <c r="J35" i="17" s="1"/>
  <c r="K41" i="13"/>
  <c r="J57" i="17" s="1"/>
  <c r="K53" i="13"/>
  <c r="J79" i="17" s="1"/>
  <c r="K65" i="13"/>
  <c r="J101" i="17" s="1"/>
  <c r="K77" i="13"/>
  <c r="J123" i="17" s="1"/>
  <c r="K88" i="13"/>
  <c r="K51" i="11"/>
  <c r="K51" i="9"/>
  <c r="K18" i="11"/>
  <c r="K43" i="11"/>
  <c r="K7" i="13"/>
  <c r="K16" i="13"/>
  <c r="K19" i="13"/>
  <c r="K28" i="13"/>
  <c r="K31" i="13"/>
  <c r="K40" i="13"/>
  <c r="K43" i="13"/>
  <c r="K52" i="13"/>
  <c r="K55" i="13"/>
  <c r="K64" i="13"/>
  <c r="K67" i="13"/>
  <c r="K76" i="13"/>
  <c r="K79" i="13"/>
  <c r="K85" i="13"/>
  <c r="K95" i="13"/>
  <c r="J148" i="17" s="1"/>
  <c r="K97" i="13"/>
  <c r="K89" i="13"/>
  <c r="J145" i="17" s="1"/>
  <c r="K101" i="13"/>
  <c r="J151" i="17" s="1"/>
  <c r="K103" i="13"/>
  <c r="K113" i="13"/>
  <c r="J157" i="17" s="1"/>
  <c r="K115" i="13"/>
  <c r="K125" i="13"/>
  <c r="J163" i="17" s="1"/>
  <c r="K127" i="13"/>
  <c r="K137" i="13"/>
  <c r="J169" i="17" s="1"/>
  <c r="K139" i="13"/>
  <c r="K149" i="13"/>
  <c r="J175" i="17" s="1"/>
  <c r="K151" i="13"/>
  <c r="K161" i="13"/>
  <c r="J181" i="17" s="1"/>
  <c r="K163" i="13"/>
  <c r="K173" i="13"/>
  <c r="J187" i="17" s="1"/>
  <c r="K175" i="13"/>
  <c r="K106" i="13"/>
  <c r="K118" i="13"/>
  <c r="K107" i="13"/>
  <c r="J154" i="17" s="1"/>
  <c r="K109" i="13"/>
  <c r="K119" i="13"/>
  <c r="J160" i="17" s="1"/>
  <c r="K91" i="13"/>
  <c r="K94" i="13"/>
  <c r="K100" i="13"/>
  <c r="K112" i="13"/>
  <c r="K124" i="13"/>
  <c r="K136" i="13"/>
  <c r="K148" i="13"/>
  <c r="K160" i="13"/>
  <c r="K172" i="13"/>
  <c r="K121" i="13"/>
  <c r="K130" i="13"/>
  <c r="K133" i="13"/>
  <c r="K142" i="13"/>
  <c r="K145" i="13"/>
  <c r="K154" i="13"/>
  <c r="K157" i="13"/>
  <c r="K166" i="13"/>
  <c r="K169" i="13"/>
  <c r="K179" i="13"/>
  <c r="J190" i="17" s="1"/>
  <c r="K181" i="13"/>
  <c r="K191" i="13"/>
  <c r="J196" i="17" s="1"/>
  <c r="K193" i="13"/>
  <c r="K203" i="13"/>
  <c r="J202" i="17" s="1"/>
  <c r="K205" i="13"/>
  <c r="K215" i="13"/>
  <c r="J208" i="17" s="1"/>
  <c r="K217" i="13"/>
  <c r="K227" i="13"/>
  <c r="J214" i="17" s="1"/>
  <c r="K229" i="13"/>
  <c r="K239" i="13"/>
  <c r="J220" i="17" s="1"/>
  <c r="K16" i="14"/>
  <c r="K131" i="13"/>
  <c r="J166" i="17" s="1"/>
  <c r="K143" i="13"/>
  <c r="J172" i="17" s="1"/>
  <c r="K155" i="13"/>
  <c r="J178" i="17" s="1"/>
  <c r="K167" i="13"/>
  <c r="J184" i="17" s="1"/>
  <c r="K184" i="13"/>
  <c r="K196" i="13"/>
  <c r="K208" i="13"/>
  <c r="K220" i="13"/>
  <c r="K232" i="13"/>
  <c r="K185" i="13"/>
  <c r="J193" i="17" s="1"/>
  <c r="K187" i="13"/>
  <c r="K197" i="13"/>
  <c r="J199" i="17" s="1"/>
  <c r="K199" i="13"/>
  <c r="K209" i="13"/>
  <c r="J205" i="17" s="1"/>
  <c r="K211" i="13"/>
  <c r="K221" i="13"/>
  <c r="J211" i="17" s="1"/>
  <c r="K223" i="13"/>
  <c r="K233" i="13"/>
  <c r="J217" i="17" s="1"/>
  <c r="K178" i="13"/>
  <c r="K190" i="13"/>
  <c r="K202" i="13"/>
  <c r="K214" i="13"/>
  <c r="K226" i="13"/>
  <c r="K238" i="13"/>
  <c r="K27" i="14"/>
  <c r="K96" i="14"/>
  <c r="K85" i="14"/>
  <c r="K38" i="14"/>
  <c r="K49" i="14"/>
  <c r="K74" i="14"/>
  <c r="K235" i="13"/>
  <c r="K63" i="14"/>
  <c r="K107" i="14"/>
  <c r="K132" i="14"/>
  <c r="K157" i="14"/>
  <c r="K210" i="14"/>
  <c r="K179" i="14"/>
  <c r="K190" i="14"/>
  <c r="K243" i="14"/>
  <c r="K118" i="14"/>
  <c r="K146" i="14"/>
  <c r="K196" i="14"/>
  <c r="K221" i="14"/>
  <c r="K232" i="14"/>
  <c r="K168" i="14"/>
  <c r="Z11" i="3"/>
  <c r="Z24" i="3"/>
  <c r="Z38" i="3"/>
  <c r="Z60" i="3"/>
  <c r="Z48" i="3"/>
  <c r="Z77" i="3"/>
  <c r="Z70" i="3"/>
  <c r="Z8" i="4"/>
  <c r="Z34" i="4"/>
  <c r="Z27" i="4"/>
  <c r="Z18" i="4"/>
  <c r="Z43" i="4"/>
  <c r="Z27" i="5"/>
  <c r="Z59" i="4"/>
  <c r="Z18" i="5"/>
  <c r="Z51" i="4"/>
  <c r="Z8" i="5"/>
  <c r="Z59" i="5"/>
  <c r="Z51" i="5"/>
  <c r="Z18" i="6"/>
  <c r="Z34" i="5"/>
  <c r="Z43" i="5"/>
  <c r="Z8" i="6"/>
  <c r="Z51" i="6"/>
  <c r="Z27" i="6"/>
  <c r="Z43" i="6"/>
  <c r="Z34" i="6"/>
  <c r="Z18" i="7"/>
  <c r="Z51" i="7"/>
  <c r="Z43" i="7"/>
  <c r="Z59" i="6"/>
  <c r="Z27" i="7"/>
  <c r="Z8" i="7"/>
  <c r="Z34" i="8"/>
  <c r="Z34" i="9"/>
  <c r="Z59" i="7"/>
  <c r="Z27" i="8"/>
  <c r="Z59" i="8"/>
  <c r="Z27" i="9"/>
  <c r="Z8" i="8"/>
  <c r="Z18" i="8"/>
  <c r="Z43" i="8"/>
  <c r="Z8" i="9"/>
  <c r="Z43" i="9"/>
  <c r="Z8" i="10"/>
  <c r="Z43" i="10"/>
  <c r="Z18" i="9"/>
  <c r="Z34" i="10"/>
  <c r="Z51" i="8"/>
  <c r="Z8" i="11"/>
  <c r="Z43" i="11"/>
  <c r="Z7" i="13"/>
  <c r="Z17" i="13"/>
  <c r="X13" i="17"/>
  <c r="Z19" i="13"/>
  <c r="Z29" i="13"/>
  <c r="X35" i="17" s="1"/>
  <c r="Z31" i="13"/>
  <c r="Z41" i="13"/>
  <c r="X57" i="17" s="1"/>
  <c r="Z43" i="13"/>
  <c r="Z53" i="13"/>
  <c r="X79" i="17" s="1"/>
  <c r="Z55" i="13"/>
  <c r="Z65" i="13"/>
  <c r="X101" i="17" s="1"/>
  <c r="Z67" i="13"/>
  <c r="Z77" i="13"/>
  <c r="X123" i="17" s="1"/>
  <c r="Z79" i="13"/>
  <c r="Z34" i="7"/>
  <c r="Z18" i="10"/>
  <c r="Z34" i="11"/>
  <c r="Z10" i="13"/>
  <c r="Z22" i="13"/>
  <c r="Z34" i="13"/>
  <c r="Z46" i="13"/>
  <c r="Z58" i="13"/>
  <c r="Z70" i="13"/>
  <c r="Z82" i="13"/>
  <c r="Z51" i="9"/>
  <c r="Z27" i="10"/>
  <c r="Z51" i="10"/>
  <c r="Z18" i="11"/>
  <c r="Z59" i="9"/>
  <c r="Z11" i="13"/>
  <c r="X2" i="17" s="1"/>
  <c r="Z13" i="13"/>
  <c r="Z16" i="13"/>
  <c r="Z23" i="13"/>
  <c r="X24" i="17" s="1"/>
  <c r="Z25" i="13"/>
  <c r="Z28" i="13"/>
  <c r="Z35" i="13"/>
  <c r="X46" i="17" s="1"/>
  <c r="Z37" i="13"/>
  <c r="Z40" i="13"/>
  <c r="Z47" i="13"/>
  <c r="X68" i="17" s="1"/>
  <c r="Z49" i="13"/>
  <c r="Z52" i="13"/>
  <c r="Z59" i="13"/>
  <c r="X90" i="17" s="1"/>
  <c r="Z61" i="13"/>
  <c r="Z64" i="13"/>
  <c r="Z71" i="13"/>
  <c r="X112" i="17" s="1"/>
  <c r="Z73" i="13"/>
  <c r="Z76" i="13"/>
  <c r="Z83" i="13"/>
  <c r="X134" i="17" s="1"/>
  <c r="Z85" i="13"/>
  <c r="Z95" i="13"/>
  <c r="X148" i="17" s="1"/>
  <c r="Z97" i="13"/>
  <c r="Z27" i="11"/>
  <c r="Z59" i="11"/>
  <c r="Z51" i="11"/>
  <c r="Z59" i="10"/>
  <c r="Z94" i="13"/>
  <c r="Z88" i="13"/>
  <c r="Z91" i="13"/>
  <c r="Z100" i="13"/>
  <c r="Z112" i="13"/>
  <c r="Z124" i="13"/>
  <c r="Z136" i="13"/>
  <c r="Z148" i="13"/>
  <c r="Z160" i="13"/>
  <c r="Z172" i="13"/>
  <c r="Z89" i="13"/>
  <c r="X145" i="17" s="1"/>
  <c r="Z101" i="13"/>
  <c r="X151" i="17" s="1"/>
  <c r="Z103" i="13"/>
  <c r="Z113" i="13"/>
  <c r="X157" i="17" s="1"/>
  <c r="Z115" i="13"/>
  <c r="Z106" i="13"/>
  <c r="Z118" i="13"/>
  <c r="Z107" i="13"/>
  <c r="X154" i="17" s="1"/>
  <c r="Z109" i="13"/>
  <c r="Z119" i="13"/>
  <c r="X160" i="17" s="1"/>
  <c r="Z121" i="13"/>
  <c r="Z131" i="13"/>
  <c r="X166" i="17" s="1"/>
  <c r="Z133" i="13"/>
  <c r="Z143" i="13"/>
  <c r="X172" i="17"/>
  <c r="Z145" i="13"/>
  <c r="Z155" i="13"/>
  <c r="X178" i="17" s="1"/>
  <c r="Z157" i="13"/>
  <c r="Z167" i="13"/>
  <c r="X184" i="17" s="1"/>
  <c r="Z169" i="13"/>
  <c r="Z178" i="13"/>
  <c r="Z190" i="13"/>
  <c r="Z202" i="13"/>
  <c r="Z214" i="13"/>
  <c r="Z226" i="13"/>
  <c r="Z238" i="13"/>
  <c r="Z27" i="14"/>
  <c r="Z125" i="13"/>
  <c r="X163" i="17" s="1"/>
  <c r="Z127" i="13"/>
  <c r="Z130" i="13"/>
  <c r="Z137" i="13"/>
  <c r="X169" i="17" s="1"/>
  <c r="Z139" i="13"/>
  <c r="Z142" i="13"/>
  <c r="Z149" i="13"/>
  <c r="X175" i="17" s="1"/>
  <c r="Z151" i="13"/>
  <c r="Z154" i="13"/>
  <c r="Z161" i="13"/>
  <c r="X181" i="17" s="1"/>
  <c r="Z163" i="13"/>
  <c r="Z166" i="13"/>
  <c r="Z173" i="13"/>
  <c r="X187" i="17" s="1"/>
  <c r="Z175" i="13"/>
  <c r="Z179" i="13"/>
  <c r="X190" i="17" s="1"/>
  <c r="Z181" i="13"/>
  <c r="Z191" i="13"/>
  <c r="X196" i="17" s="1"/>
  <c r="Z193" i="13"/>
  <c r="Z203" i="13"/>
  <c r="X202" i="17" s="1"/>
  <c r="Z205" i="13"/>
  <c r="Z215" i="13"/>
  <c r="X208" i="17" s="1"/>
  <c r="Z217" i="13"/>
  <c r="Z227" i="13"/>
  <c r="X214" i="17" s="1"/>
  <c r="Z229" i="13"/>
  <c r="Z184" i="13"/>
  <c r="Z196" i="13"/>
  <c r="Z208" i="13"/>
  <c r="Z220" i="13"/>
  <c r="Z232" i="13"/>
  <c r="Z185" i="13"/>
  <c r="X193" i="17" s="1"/>
  <c r="Z187" i="13"/>
  <c r="Z197" i="13"/>
  <c r="X199" i="17" s="1"/>
  <c r="Z199" i="13"/>
  <c r="Z209" i="13"/>
  <c r="X205" i="17" s="1"/>
  <c r="Z211" i="13"/>
  <c r="Z221" i="13"/>
  <c r="X211" i="17" s="1"/>
  <c r="Z223" i="13"/>
  <c r="Z233" i="13"/>
  <c r="X217" i="17" s="1"/>
  <c r="Z235" i="13"/>
  <c r="Z38" i="14"/>
  <c r="Z239" i="13"/>
  <c r="X220" i="17" s="1"/>
  <c r="Z16" i="14"/>
  <c r="Z63" i="14"/>
  <c r="Z107" i="14"/>
  <c r="Z96" i="14"/>
  <c r="Z146" i="14"/>
  <c r="Z85" i="14"/>
  <c r="Z49" i="14"/>
  <c r="Z74" i="14"/>
  <c r="Z118" i="14"/>
  <c r="Z132" i="14"/>
  <c r="Z196" i="14"/>
  <c r="Z221" i="14"/>
  <c r="Z210" i="14"/>
  <c r="Z168" i="14"/>
  <c r="Z232" i="14"/>
  <c r="Z179" i="14"/>
  <c r="Z243" i="14"/>
  <c r="Z157" i="14"/>
  <c r="Z190" i="14"/>
  <c r="AD11" i="3"/>
  <c r="AD24" i="3"/>
  <c r="AD38" i="3"/>
  <c r="AD60" i="3"/>
  <c r="AD48" i="3"/>
  <c r="AD77" i="3"/>
  <c r="AD70" i="3"/>
  <c r="AD8" i="4"/>
  <c r="AD34" i="4"/>
  <c r="AD27" i="4"/>
  <c r="AD18" i="4"/>
  <c r="AD43" i="4"/>
  <c r="AD51" i="4"/>
  <c r="AD27" i="5"/>
  <c r="AD18" i="5"/>
  <c r="AD59" i="4"/>
  <c r="AD8" i="5"/>
  <c r="AD34" i="5"/>
  <c r="AD59" i="5"/>
  <c r="AD51" i="5"/>
  <c r="AD18" i="6"/>
  <c r="AD43" i="5"/>
  <c r="AD8" i="6"/>
  <c r="AD27" i="6"/>
  <c r="AD51" i="6"/>
  <c r="AD43" i="6"/>
  <c r="AD34" i="6"/>
  <c r="AD8" i="7"/>
  <c r="AD18" i="7"/>
  <c r="AD51" i="7"/>
  <c r="AD59" i="6"/>
  <c r="AD43" i="7"/>
  <c r="AD27" i="7"/>
  <c r="AD34" i="8"/>
  <c r="AD34" i="9"/>
  <c r="AD34" i="7"/>
  <c r="AD27" i="8"/>
  <c r="AD59" i="8"/>
  <c r="AD27" i="9"/>
  <c r="AD59" i="7"/>
  <c r="AD8" i="8"/>
  <c r="AD43" i="9"/>
  <c r="AD8" i="10"/>
  <c r="AD43" i="10"/>
  <c r="AD51" i="8"/>
  <c r="AD34" i="10"/>
  <c r="AD18" i="8"/>
  <c r="AD18" i="9"/>
  <c r="AD59" i="9"/>
  <c r="AD8" i="11"/>
  <c r="AD43" i="11"/>
  <c r="AD7" i="13"/>
  <c r="AD17" i="13"/>
  <c r="AA13" i="17"/>
  <c r="AD19" i="13"/>
  <c r="AD29" i="13"/>
  <c r="AA35" i="17" s="1"/>
  <c r="AD31" i="13"/>
  <c r="AD41" i="13"/>
  <c r="AA57" i="17" s="1"/>
  <c r="AD43" i="13"/>
  <c r="AD53" i="13"/>
  <c r="AA79" i="17" s="1"/>
  <c r="AD55" i="13"/>
  <c r="AD65" i="13"/>
  <c r="AA101" i="17" s="1"/>
  <c r="AD67" i="13"/>
  <c r="AD77" i="13"/>
  <c r="AA123" i="17" s="1"/>
  <c r="AD79" i="13"/>
  <c r="AD8" i="9"/>
  <c r="AD51" i="9"/>
  <c r="AD27" i="10"/>
  <c r="AD34" i="11"/>
  <c r="AD10" i="13"/>
  <c r="AD22" i="13"/>
  <c r="AD34" i="13"/>
  <c r="AD46" i="13"/>
  <c r="AD58" i="13"/>
  <c r="AD70" i="13"/>
  <c r="AD82" i="13"/>
  <c r="AD18" i="10"/>
  <c r="AD51" i="10"/>
  <c r="AD18" i="11"/>
  <c r="AD43" i="8"/>
  <c r="AD51" i="11"/>
  <c r="AD85" i="13"/>
  <c r="AD95" i="13"/>
  <c r="AA148" i="17" s="1"/>
  <c r="AD97" i="13"/>
  <c r="AD59" i="10"/>
  <c r="AD11" i="13"/>
  <c r="AA2" i="17" s="1"/>
  <c r="AD13" i="13"/>
  <c r="AD16" i="13"/>
  <c r="AD23" i="13"/>
  <c r="AA24" i="17" s="1"/>
  <c r="AD25" i="13"/>
  <c r="AD27" i="11"/>
  <c r="AD59" i="11"/>
  <c r="AD94" i="13"/>
  <c r="AD100" i="13"/>
  <c r="AD112" i="13"/>
  <c r="AD124" i="13"/>
  <c r="AD136" i="13"/>
  <c r="AD148" i="13"/>
  <c r="AD160" i="13"/>
  <c r="AD172" i="13"/>
  <c r="AD28" i="13"/>
  <c r="AD47" i="13"/>
  <c r="AA68" i="17" s="1"/>
  <c r="AD49" i="13"/>
  <c r="AD52" i="13"/>
  <c r="AD71" i="13"/>
  <c r="AA112" i="17" s="1"/>
  <c r="AD73" i="13"/>
  <c r="AD76" i="13"/>
  <c r="AD101" i="13"/>
  <c r="AA151" i="17" s="1"/>
  <c r="AD103" i="13"/>
  <c r="AD113" i="13"/>
  <c r="AA157" i="17" s="1"/>
  <c r="AD115" i="13"/>
  <c r="AD88" i="13"/>
  <c r="AD91" i="13"/>
  <c r="AD106" i="13"/>
  <c r="AD118" i="13"/>
  <c r="AD35" i="13"/>
  <c r="AA46" i="17" s="1"/>
  <c r="AD37" i="13"/>
  <c r="AD40" i="13"/>
  <c r="AD59" i="13"/>
  <c r="AA90" i="17" s="1"/>
  <c r="AD61" i="13"/>
  <c r="AD64" i="13"/>
  <c r="AD83" i="13"/>
  <c r="AA134" i="17" s="1"/>
  <c r="AD89" i="13"/>
  <c r="AA145" i="17" s="1"/>
  <c r="AD107" i="13"/>
  <c r="AA154" i="17" s="1"/>
  <c r="AD109" i="13"/>
  <c r="AD119" i="13"/>
  <c r="AA160" i="17" s="1"/>
  <c r="AD121" i="13"/>
  <c r="AD131" i="13"/>
  <c r="AA166" i="17" s="1"/>
  <c r="AD133" i="13"/>
  <c r="AD143" i="13"/>
  <c r="AA172" i="17" s="1"/>
  <c r="AD145" i="13"/>
  <c r="AD155" i="13"/>
  <c r="AA178" i="17" s="1"/>
  <c r="AD157" i="13"/>
  <c r="AD167" i="13"/>
  <c r="AA184" i="17" s="1"/>
  <c r="AD169" i="13"/>
  <c r="AD178" i="13"/>
  <c r="AD190" i="13"/>
  <c r="AD202" i="13"/>
  <c r="AD214" i="13"/>
  <c r="AD226" i="13"/>
  <c r="AD238" i="13"/>
  <c r="AD27" i="14"/>
  <c r="AD179" i="13"/>
  <c r="AA190" i="17" s="1"/>
  <c r="AD181" i="13"/>
  <c r="AD191" i="13"/>
  <c r="AA196" i="17" s="1"/>
  <c r="AD193" i="13"/>
  <c r="AD203" i="13"/>
  <c r="AA202" i="17" s="1"/>
  <c r="AD205" i="13"/>
  <c r="AD215" i="13"/>
  <c r="AA208" i="17" s="1"/>
  <c r="AD217" i="13"/>
  <c r="AD227" i="13"/>
  <c r="AA214" i="17" s="1"/>
  <c r="AD229" i="13"/>
  <c r="AD184" i="13"/>
  <c r="AD196" i="13"/>
  <c r="AD208" i="13"/>
  <c r="AD220" i="13"/>
  <c r="AD232" i="13"/>
  <c r="AD125" i="13"/>
  <c r="AA163" i="17" s="1"/>
  <c r="AD127" i="13"/>
  <c r="AD130" i="13"/>
  <c r="AD137" i="13"/>
  <c r="AA169" i="17" s="1"/>
  <c r="AD139" i="13"/>
  <c r="AD142" i="13"/>
  <c r="AD149" i="13"/>
  <c r="AA175" i="17" s="1"/>
  <c r="AD151" i="13"/>
  <c r="AD154" i="13"/>
  <c r="AD161" i="13"/>
  <c r="AA181" i="17" s="1"/>
  <c r="AD163" i="13"/>
  <c r="AD166" i="13"/>
  <c r="AD173" i="13"/>
  <c r="AA187" i="17" s="1"/>
  <c r="AD175" i="13"/>
  <c r="AD185" i="13"/>
  <c r="AA193" i="17" s="1"/>
  <c r="AD187" i="13"/>
  <c r="AD197" i="13"/>
  <c r="AA199" i="17" s="1"/>
  <c r="AD199" i="13"/>
  <c r="AD209" i="13"/>
  <c r="AA205" i="17" s="1"/>
  <c r="AD211" i="13"/>
  <c r="AD221" i="13"/>
  <c r="AA211" i="17"/>
  <c r="AD223" i="13"/>
  <c r="AD233" i="13"/>
  <c r="AA217" i="17" s="1"/>
  <c r="AD235" i="13"/>
  <c r="AD38" i="14"/>
  <c r="AD63" i="14"/>
  <c r="AD107" i="14"/>
  <c r="AD96" i="14"/>
  <c r="AD146" i="14"/>
  <c r="AD239" i="13"/>
  <c r="AA220" i="17" s="1"/>
  <c r="AD16" i="14"/>
  <c r="AD85" i="14"/>
  <c r="AD49" i="14"/>
  <c r="AD74" i="14"/>
  <c r="AD118" i="14"/>
  <c r="AD157" i="14"/>
  <c r="AD196" i="14"/>
  <c r="AD221" i="14"/>
  <c r="AD210" i="14"/>
  <c r="AD132" i="14"/>
  <c r="AD168" i="14"/>
  <c r="AD232" i="14"/>
  <c r="AD243" i="14"/>
  <c r="AD190" i="14"/>
  <c r="AD179" i="14"/>
  <c r="DR11" i="3"/>
  <c r="DR24" i="3"/>
  <c r="DR38" i="3"/>
  <c r="DR60" i="3"/>
  <c r="DR48" i="3"/>
  <c r="DR77" i="3"/>
  <c r="DR70" i="3"/>
  <c r="DR8" i="4"/>
  <c r="DR27" i="4"/>
  <c r="DR18" i="4"/>
  <c r="DR43" i="4"/>
  <c r="DR34" i="4"/>
  <c r="DR59" i="4"/>
  <c r="DR27" i="5"/>
  <c r="DR18" i="5"/>
  <c r="DR51" i="4"/>
  <c r="DR8" i="5"/>
  <c r="DR59" i="5"/>
  <c r="DR51" i="5"/>
  <c r="DR18" i="6"/>
  <c r="DR34" i="5"/>
  <c r="DR43" i="5"/>
  <c r="DR8" i="6"/>
  <c r="DR51" i="6"/>
  <c r="DR27" i="6"/>
  <c r="DR43" i="6"/>
  <c r="DR34" i="6"/>
  <c r="DR18" i="7"/>
  <c r="DR51" i="7"/>
  <c r="DR43" i="7"/>
  <c r="DR59" i="6"/>
  <c r="DR27" i="7"/>
  <c r="DR8" i="7"/>
  <c r="DR34" i="7"/>
  <c r="DR34" i="8"/>
  <c r="DR34" i="9"/>
  <c r="DR59" i="7"/>
  <c r="DR27" i="8"/>
  <c r="DR59" i="8"/>
  <c r="DR27" i="9"/>
  <c r="DR8" i="8"/>
  <c r="DR18" i="8"/>
  <c r="DR43" i="8"/>
  <c r="DR8" i="9"/>
  <c r="DR43" i="9"/>
  <c r="DR8" i="10"/>
  <c r="DR43" i="10"/>
  <c r="DR18" i="9"/>
  <c r="DR34" i="10"/>
  <c r="DR51" i="8"/>
  <c r="DR8" i="11"/>
  <c r="DR43" i="11"/>
  <c r="DR7" i="13"/>
  <c r="DR17" i="13"/>
  <c r="DH13" i="17" s="1"/>
  <c r="DR19" i="13"/>
  <c r="DR29" i="13"/>
  <c r="DH35" i="17" s="1"/>
  <c r="DR31" i="13"/>
  <c r="DR41" i="13"/>
  <c r="DH57" i="17" s="1"/>
  <c r="DR43" i="13"/>
  <c r="DR53" i="13"/>
  <c r="DH79" i="17"/>
  <c r="DR55" i="13"/>
  <c r="DR65" i="13"/>
  <c r="DH101" i="17" s="1"/>
  <c r="DR67" i="13"/>
  <c r="DR77" i="13"/>
  <c r="DH123" i="17" s="1"/>
  <c r="DR79" i="13"/>
  <c r="DR18" i="10"/>
  <c r="DR34" i="11"/>
  <c r="DR10" i="13"/>
  <c r="DR22" i="13"/>
  <c r="DR34" i="13"/>
  <c r="DR46" i="13"/>
  <c r="DR58" i="13"/>
  <c r="DR70" i="13"/>
  <c r="DR82" i="13"/>
  <c r="DR51" i="9"/>
  <c r="DR27" i="10"/>
  <c r="DR51" i="10"/>
  <c r="DR18" i="11"/>
  <c r="DR59" i="9"/>
  <c r="DR11" i="13"/>
  <c r="DH2" i="17" s="1"/>
  <c r="DR13" i="13"/>
  <c r="DR16" i="13"/>
  <c r="DR23" i="13"/>
  <c r="DH24" i="17" s="1"/>
  <c r="DR25" i="13"/>
  <c r="DR28" i="13"/>
  <c r="DR35" i="13"/>
  <c r="DH46" i="17" s="1"/>
  <c r="DR37" i="13"/>
  <c r="DR40" i="13"/>
  <c r="DR47" i="13"/>
  <c r="DH68" i="17" s="1"/>
  <c r="DR49" i="13"/>
  <c r="DR52" i="13"/>
  <c r="DR59" i="13"/>
  <c r="DH90" i="17" s="1"/>
  <c r="DR61" i="13"/>
  <c r="DR64" i="13"/>
  <c r="DR71" i="13"/>
  <c r="DH112" i="17" s="1"/>
  <c r="DR73" i="13"/>
  <c r="DR76" i="13"/>
  <c r="DR83" i="13"/>
  <c r="DH134" i="17" s="1"/>
  <c r="DR85" i="13"/>
  <c r="DR95" i="13"/>
  <c r="DH148" i="17" s="1"/>
  <c r="DR97" i="13"/>
  <c r="DR27" i="11"/>
  <c r="DR59" i="11"/>
  <c r="DR51" i="11"/>
  <c r="DR59" i="10"/>
  <c r="DR94" i="13"/>
  <c r="DR88" i="13"/>
  <c r="DR91" i="13"/>
  <c r="DR100" i="13"/>
  <c r="DR112" i="13"/>
  <c r="DR124" i="13"/>
  <c r="DR136" i="13"/>
  <c r="DR148" i="13"/>
  <c r="DR160" i="13"/>
  <c r="DR172" i="13"/>
  <c r="DR89" i="13"/>
  <c r="DH145" i="17" s="1"/>
  <c r="DR101" i="13"/>
  <c r="DH151" i="17" s="1"/>
  <c r="DR103" i="13"/>
  <c r="DR113" i="13"/>
  <c r="DH157" i="17" s="1"/>
  <c r="DR115" i="13"/>
  <c r="DR106" i="13"/>
  <c r="DR118" i="13"/>
  <c r="DR107" i="13"/>
  <c r="DH154" i="17" s="1"/>
  <c r="DR109" i="13"/>
  <c r="DR119" i="13"/>
  <c r="DH160" i="17" s="1"/>
  <c r="DR121" i="13"/>
  <c r="DR131" i="13"/>
  <c r="DH166" i="17" s="1"/>
  <c r="DR133" i="13"/>
  <c r="DR143" i="13"/>
  <c r="DH172" i="17" s="1"/>
  <c r="DR145" i="13"/>
  <c r="DR155" i="13"/>
  <c r="DH178" i="17" s="1"/>
  <c r="DR157" i="13"/>
  <c r="DR167" i="13"/>
  <c r="DH184" i="17" s="1"/>
  <c r="DR169" i="13"/>
  <c r="DR178" i="13"/>
  <c r="DR190" i="13"/>
  <c r="DR202" i="13"/>
  <c r="DR214" i="13"/>
  <c r="DR226" i="13"/>
  <c r="DR238" i="13"/>
  <c r="DR27" i="14"/>
  <c r="DR125" i="13"/>
  <c r="DH163" i="17" s="1"/>
  <c r="DR127" i="13"/>
  <c r="DR130" i="13"/>
  <c r="DR137" i="13"/>
  <c r="DH169" i="17" s="1"/>
  <c r="DR139" i="13"/>
  <c r="DR142" i="13"/>
  <c r="DR149" i="13"/>
  <c r="DH175" i="17" s="1"/>
  <c r="DR151" i="13"/>
  <c r="DR154" i="13"/>
  <c r="DR161" i="13"/>
  <c r="DH181" i="17" s="1"/>
  <c r="DR163" i="13"/>
  <c r="DR166" i="13"/>
  <c r="DR173" i="13"/>
  <c r="DH187" i="17" s="1"/>
  <c r="DR175" i="13"/>
  <c r="DR179" i="13"/>
  <c r="DH190" i="17" s="1"/>
  <c r="DR181" i="13"/>
  <c r="DR191" i="13"/>
  <c r="DH196" i="17"/>
  <c r="DR193" i="13"/>
  <c r="DR203" i="13"/>
  <c r="DH202" i="17" s="1"/>
  <c r="DR205" i="13"/>
  <c r="DR215" i="13"/>
  <c r="DH208" i="17" s="1"/>
  <c r="DR217" i="13"/>
  <c r="DR227" i="13"/>
  <c r="DH214" i="17" s="1"/>
  <c r="DR229" i="13"/>
  <c r="DR184" i="13"/>
  <c r="DR196" i="13"/>
  <c r="DR208" i="13"/>
  <c r="DR220" i="13"/>
  <c r="DR232" i="13"/>
  <c r="DR185" i="13"/>
  <c r="DH193" i="17" s="1"/>
  <c r="DR187" i="13"/>
  <c r="DR197" i="13"/>
  <c r="DH199" i="17" s="1"/>
  <c r="DR199" i="13"/>
  <c r="DR209" i="13"/>
  <c r="DH205" i="17" s="1"/>
  <c r="DR211" i="13"/>
  <c r="DR221" i="13"/>
  <c r="DH211" i="17"/>
  <c r="DR223" i="13"/>
  <c r="DR233" i="13"/>
  <c r="DH217" i="17" s="1"/>
  <c r="DR235" i="13"/>
  <c r="DR38" i="14"/>
  <c r="DR239" i="13"/>
  <c r="DH220" i="17" s="1"/>
  <c r="DR16" i="14"/>
  <c r="DR63" i="14"/>
  <c r="DR107" i="14"/>
  <c r="DR96" i="14"/>
  <c r="DR146" i="14"/>
  <c r="DR85" i="14"/>
  <c r="DR49" i="14"/>
  <c r="DR74" i="14"/>
  <c r="DR118" i="14"/>
  <c r="DR132" i="14"/>
  <c r="DR196" i="14"/>
  <c r="DR221" i="14"/>
  <c r="DR210" i="14"/>
  <c r="DR168" i="14"/>
  <c r="DR232" i="14"/>
  <c r="DR179" i="14"/>
  <c r="DR243" i="14"/>
  <c r="DR157" i="14"/>
  <c r="DR190" i="14"/>
  <c r="S11" i="3"/>
  <c r="S24" i="3"/>
  <c r="S38" i="3"/>
  <c r="S48" i="3"/>
  <c r="S60" i="3"/>
  <c r="S77" i="3"/>
  <c r="S70" i="3"/>
  <c r="S8" i="4"/>
  <c r="S27" i="4"/>
  <c r="S18" i="4"/>
  <c r="S43" i="4"/>
  <c r="S34" i="4"/>
  <c r="S59" i="4"/>
  <c r="S18" i="5"/>
  <c r="S51" i="4"/>
  <c r="S8" i="5"/>
  <c r="S34" i="5"/>
  <c r="S51" i="5"/>
  <c r="S43" i="5"/>
  <c r="S8" i="6"/>
  <c r="S27" i="5"/>
  <c r="S59" i="5"/>
  <c r="S27" i="6"/>
  <c r="S51" i="6"/>
  <c r="S43" i="6"/>
  <c r="S8" i="7"/>
  <c r="S34" i="6"/>
  <c r="S18" i="6"/>
  <c r="S59" i="6"/>
  <c r="S43" i="7"/>
  <c r="S34" i="7"/>
  <c r="S18" i="7"/>
  <c r="S27" i="7"/>
  <c r="S59" i="7"/>
  <c r="S27" i="8"/>
  <c r="S59" i="8"/>
  <c r="S27" i="9"/>
  <c r="S18" i="8"/>
  <c r="S51" i="8"/>
  <c r="S18" i="9"/>
  <c r="S34" i="10"/>
  <c r="S51" i="7"/>
  <c r="S8" i="8"/>
  <c r="S59" i="9"/>
  <c r="S27" i="10"/>
  <c r="S43" i="8"/>
  <c r="S8" i="9"/>
  <c r="S34" i="9"/>
  <c r="S43" i="9"/>
  <c r="S8" i="10"/>
  <c r="S18" i="10"/>
  <c r="S34" i="11"/>
  <c r="S10" i="13"/>
  <c r="S22" i="13"/>
  <c r="S34" i="13"/>
  <c r="S46" i="13"/>
  <c r="S58" i="13"/>
  <c r="S70" i="13"/>
  <c r="S82" i="13"/>
  <c r="S43" i="10"/>
  <c r="S59" i="10"/>
  <c r="S27" i="11"/>
  <c r="S59" i="11"/>
  <c r="S11" i="13"/>
  <c r="Q2" i="17" s="1"/>
  <c r="S13" i="13"/>
  <c r="S23" i="13"/>
  <c r="Q24" i="17" s="1"/>
  <c r="S25" i="13"/>
  <c r="S35" i="13"/>
  <c r="Q46" i="17" s="1"/>
  <c r="S37" i="13"/>
  <c r="S47" i="13"/>
  <c r="Q68" i="17" s="1"/>
  <c r="S49" i="13"/>
  <c r="S59" i="13"/>
  <c r="Q90" i="17" s="1"/>
  <c r="S61" i="13"/>
  <c r="S71" i="13"/>
  <c r="Q112" i="17" s="1"/>
  <c r="S73" i="13"/>
  <c r="S83" i="13"/>
  <c r="Q134" i="17" s="1"/>
  <c r="S34" i="8"/>
  <c r="S8" i="11"/>
  <c r="S17" i="13"/>
  <c r="Q13" i="17" s="1"/>
  <c r="S29" i="13"/>
  <c r="Q35" i="17" s="1"/>
  <c r="S41" i="13"/>
  <c r="Q57" i="17" s="1"/>
  <c r="S53" i="13"/>
  <c r="Q79" i="17" s="1"/>
  <c r="S65" i="13"/>
  <c r="Q101" i="17" s="1"/>
  <c r="S77" i="13"/>
  <c r="Q123" i="17" s="1"/>
  <c r="S88" i="13"/>
  <c r="S18" i="11"/>
  <c r="S51" i="11"/>
  <c r="S51" i="9"/>
  <c r="S51" i="10"/>
  <c r="S43" i="11"/>
  <c r="S7" i="13"/>
  <c r="S16" i="13"/>
  <c r="S19" i="13"/>
  <c r="S28" i="13"/>
  <c r="S31" i="13"/>
  <c r="S40" i="13"/>
  <c r="S43" i="13"/>
  <c r="S52" i="13"/>
  <c r="S55" i="13"/>
  <c r="S64" i="13"/>
  <c r="S67" i="13"/>
  <c r="S76" i="13"/>
  <c r="S79" i="13"/>
  <c r="S85" i="13"/>
  <c r="S95" i="13"/>
  <c r="Q148" i="17" s="1"/>
  <c r="S97" i="13"/>
  <c r="S89" i="13"/>
  <c r="Q145" i="17" s="1"/>
  <c r="S101" i="13"/>
  <c r="Q151" i="17" s="1"/>
  <c r="S103" i="13"/>
  <c r="S113" i="13"/>
  <c r="Q157" i="17" s="1"/>
  <c r="S115" i="13"/>
  <c r="S125" i="13"/>
  <c r="Q163" i="17" s="1"/>
  <c r="S127" i="13"/>
  <c r="S137" i="13"/>
  <c r="Q169" i="17" s="1"/>
  <c r="S139" i="13"/>
  <c r="S149" i="13"/>
  <c r="Q175" i="17" s="1"/>
  <c r="S151" i="13"/>
  <c r="S161" i="13"/>
  <c r="Q181" i="17" s="1"/>
  <c r="S163" i="13"/>
  <c r="S173" i="13"/>
  <c r="Q187" i="17" s="1"/>
  <c r="S175" i="13"/>
  <c r="S106" i="13"/>
  <c r="S118" i="13"/>
  <c r="S107" i="13"/>
  <c r="Q154" i="17" s="1"/>
  <c r="S109" i="13"/>
  <c r="S119" i="13"/>
  <c r="Q160" i="17" s="1"/>
  <c r="S91" i="13"/>
  <c r="S94" i="13"/>
  <c r="S100" i="13"/>
  <c r="S112" i="13"/>
  <c r="S124" i="13"/>
  <c r="S136" i="13"/>
  <c r="S148" i="13"/>
  <c r="S160" i="13"/>
  <c r="S172" i="13"/>
  <c r="S121" i="13"/>
  <c r="S130" i="13"/>
  <c r="S133" i="13"/>
  <c r="S142" i="13"/>
  <c r="S145" i="13"/>
  <c r="S154" i="13"/>
  <c r="S157" i="13"/>
  <c r="S166" i="13"/>
  <c r="S169" i="13"/>
  <c r="S179" i="13"/>
  <c r="Q190" i="17" s="1"/>
  <c r="S181" i="13"/>
  <c r="S191" i="13"/>
  <c r="Q196" i="17" s="1"/>
  <c r="S193" i="13"/>
  <c r="S203" i="13"/>
  <c r="Q202" i="17"/>
  <c r="S205" i="13"/>
  <c r="S215" i="13"/>
  <c r="Q208" i="17" s="1"/>
  <c r="S217" i="13"/>
  <c r="S227" i="13"/>
  <c r="Q214" i="17" s="1"/>
  <c r="S229" i="13"/>
  <c r="S239" i="13"/>
  <c r="Q220" i="17" s="1"/>
  <c r="S16" i="14"/>
  <c r="S131" i="13"/>
  <c r="Q166" i="17" s="1"/>
  <c r="S143" i="13"/>
  <c r="Q172" i="17"/>
  <c r="S155" i="13"/>
  <c r="Q178" i="17" s="1"/>
  <c r="S167" i="13"/>
  <c r="Q184" i="17"/>
  <c r="S184" i="13"/>
  <c r="S196" i="13"/>
  <c r="S208" i="13"/>
  <c r="S220" i="13"/>
  <c r="S232" i="13"/>
  <c r="S185" i="13"/>
  <c r="Q193" i="17" s="1"/>
  <c r="S187" i="13"/>
  <c r="S197" i="13"/>
  <c r="Q199" i="17" s="1"/>
  <c r="S199" i="13"/>
  <c r="S209" i="13"/>
  <c r="Q205" i="17" s="1"/>
  <c r="S211" i="13"/>
  <c r="S221" i="13"/>
  <c r="Q211" i="17"/>
  <c r="S223" i="13"/>
  <c r="S233" i="13"/>
  <c r="Q217" i="17" s="1"/>
  <c r="S178" i="13"/>
  <c r="S190" i="13"/>
  <c r="S202" i="13"/>
  <c r="S214" i="13"/>
  <c r="S226" i="13"/>
  <c r="S238" i="13"/>
  <c r="S27" i="14"/>
  <c r="S96" i="14"/>
  <c r="S85" i="14"/>
  <c r="S38" i="14"/>
  <c r="S49" i="14"/>
  <c r="S74" i="14"/>
  <c r="S235" i="13"/>
  <c r="S63" i="14"/>
  <c r="S107" i="14"/>
  <c r="S132" i="14"/>
  <c r="S157" i="14"/>
  <c r="S210" i="14"/>
  <c r="S179" i="14"/>
  <c r="S190" i="14"/>
  <c r="S243" i="14"/>
  <c r="S118" i="14"/>
  <c r="S146" i="14"/>
  <c r="S196" i="14"/>
  <c r="S221" i="14"/>
  <c r="S168" i="14"/>
  <c r="S232" i="14"/>
  <c r="CC11" i="3"/>
  <c r="CC24" i="3"/>
  <c r="CC38" i="3"/>
  <c r="CC48" i="3"/>
  <c r="CC60" i="3"/>
  <c r="CC77" i="3"/>
  <c r="CC70" i="3"/>
  <c r="CC18" i="4"/>
  <c r="CC8" i="4"/>
  <c r="CC34" i="4"/>
  <c r="CC27" i="4"/>
  <c r="CC51" i="4"/>
  <c r="CC43" i="4"/>
  <c r="CC8" i="5"/>
  <c r="CC34" i="5"/>
  <c r="CC59" i="4"/>
  <c r="CC18" i="5"/>
  <c r="CC27" i="5"/>
  <c r="CC59" i="5"/>
  <c r="CC27" i="6"/>
  <c r="CC51" i="5"/>
  <c r="CC43" i="5"/>
  <c r="CC8" i="6"/>
  <c r="CC18" i="6"/>
  <c r="CC34" i="6"/>
  <c r="CC59" i="6"/>
  <c r="CC51" i="6"/>
  <c r="CC43" i="6"/>
  <c r="CC8" i="7"/>
  <c r="CC27" i="7"/>
  <c r="CC59" i="7"/>
  <c r="CC18" i="7"/>
  <c r="CC51" i="7"/>
  <c r="CC34" i="7"/>
  <c r="CC43" i="7"/>
  <c r="CC8" i="8"/>
  <c r="CC43" i="8"/>
  <c r="CC8" i="9"/>
  <c r="CC34" i="8"/>
  <c r="CC34" i="9"/>
  <c r="CC18" i="8"/>
  <c r="CC51" i="8"/>
  <c r="CC51" i="9"/>
  <c r="CC18" i="10"/>
  <c r="CC27" i="8"/>
  <c r="CC27" i="9"/>
  <c r="CC43" i="9"/>
  <c r="CC8" i="10"/>
  <c r="CC43" i="10"/>
  <c r="CC59" i="8"/>
  <c r="CC18" i="9"/>
  <c r="CC27" i="10"/>
  <c r="CC51" i="10"/>
  <c r="CC18" i="11"/>
  <c r="CC51" i="11"/>
  <c r="CC16" i="13"/>
  <c r="CC28" i="13"/>
  <c r="CC40" i="13"/>
  <c r="CC52" i="13"/>
  <c r="CC64" i="13"/>
  <c r="CC76" i="13"/>
  <c r="CC8" i="11"/>
  <c r="CC43" i="11"/>
  <c r="CC7" i="13"/>
  <c r="CC17" i="13"/>
  <c r="BV13" i="17" s="1"/>
  <c r="CC19" i="13"/>
  <c r="CC29" i="13"/>
  <c r="BV35" i="17" s="1"/>
  <c r="CC31" i="13"/>
  <c r="CC41" i="13"/>
  <c r="BV57" i="17" s="1"/>
  <c r="CC43" i="13"/>
  <c r="CC53" i="13"/>
  <c r="BV79" i="17" s="1"/>
  <c r="CC55" i="13"/>
  <c r="CC65" i="13"/>
  <c r="BV101" i="17" s="1"/>
  <c r="CC67" i="13"/>
  <c r="CC77" i="13"/>
  <c r="BV123" i="17" s="1"/>
  <c r="CC79" i="13"/>
  <c r="CC59" i="9"/>
  <c r="CC34" i="10"/>
  <c r="CC59" i="10"/>
  <c r="CC10" i="13"/>
  <c r="CC22" i="13"/>
  <c r="CC34" i="13"/>
  <c r="CC46" i="13"/>
  <c r="CC58" i="13"/>
  <c r="CC70" i="13"/>
  <c r="CC82" i="13"/>
  <c r="CC94" i="13"/>
  <c r="CC34" i="11"/>
  <c r="CC11" i="13"/>
  <c r="BV2" i="17" s="1"/>
  <c r="CC13" i="13"/>
  <c r="CC23" i="13"/>
  <c r="BV24" i="17" s="1"/>
  <c r="CC25" i="13"/>
  <c r="CC27" i="11"/>
  <c r="CC59" i="11"/>
  <c r="CC89" i="13"/>
  <c r="BV145" i="17" s="1"/>
  <c r="CC91" i="13"/>
  <c r="CC47" i="13"/>
  <c r="BV68" i="17" s="1"/>
  <c r="CC49" i="13"/>
  <c r="CC71" i="13"/>
  <c r="BV112" i="17" s="1"/>
  <c r="CC73" i="13"/>
  <c r="CC83" i="13"/>
  <c r="BV134" i="17" s="1"/>
  <c r="CC85" i="13"/>
  <c r="CC95" i="13"/>
  <c r="BV148" i="17" s="1"/>
  <c r="CC97" i="13"/>
  <c r="CC107" i="13"/>
  <c r="BV154" i="17" s="1"/>
  <c r="CC109" i="13"/>
  <c r="CC119" i="13"/>
  <c r="BV160" i="17" s="1"/>
  <c r="CC121" i="13"/>
  <c r="CC131" i="13"/>
  <c r="BV166" i="17" s="1"/>
  <c r="CC133" i="13"/>
  <c r="CC143" i="13"/>
  <c r="BV172" i="17" s="1"/>
  <c r="CC145" i="13"/>
  <c r="CC155" i="13"/>
  <c r="BV178" i="17" s="1"/>
  <c r="CC157" i="13"/>
  <c r="CC167" i="13"/>
  <c r="BV184" i="17"/>
  <c r="CC169" i="13"/>
  <c r="CC88" i="13"/>
  <c r="CC100" i="13"/>
  <c r="CC112" i="13"/>
  <c r="CC35" i="13"/>
  <c r="BV46" i="17" s="1"/>
  <c r="CC37" i="13"/>
  <c r="CC59" i="13"/>
  <c r="BV90" i="17" s="1"/>
  <c r="CC61" i="13"/>
  <c r="CC101" i="13"/>
  <c r="BV151" i="17" s="1"/>
  <c r="CC103" i="13"/>
  <c r="CC113" i="13"/>
  <c r="BV157" i="17" s="1"/>
  <c r="CC115" i="13"/>
  <c r="CC106" i="13"/>
  <c r="CC118" i="13"/>
  <c r="CC130" i="13"/>
  <c r="CC142" i="13"/>
  <c r="CC154" i="13"/>
  <c r="CC166" i="13"/>
  <c r="CC185" i="13"/>
  <c r="BV193" i="17" s="1"/>
  <c r="CC187" i="13"/>
  <c r="CC197" i="13"/>
  <c r="BV199" i="17" s="1"/>
  <c r="CC199" i="13"/>
  <c r="CC209" i="13"/>
  <c r="BV205" i="17" s="1"/>
  <c r="CC211" i="13"/>
  <c r="CC221" i="13"/>
  <c r="BV211" i="17" s="1"/>
  <c r="CC223" i="13"/>
  <c r="CC233" i="13"/>
  <c r="BV217" i="17" s="1"/>
  <c r="CC235" i="13"/>
  <c r="CC38" i="14"/>
  <c r="CC124" i="13"/>
  <c r="CC136" i="13"/>
  <c r="CC148" i="13"/>
  <c r="CC160" i="13"/>
  <c r="CC172" i="13"/>
  <c r="CC178" i="13"/>
  <c r="CC190" i="13"/>
  <c r="CC202" i="13"/>
  <c r="CC214" i="13"/>
  <c r="CC226" i="13"/>
  <c r="CC125" i="13"/>
  <c r="BV163" i="17"/>
  <c r="CC127" i="13"/>
  <c r="CC137" i="13"/>
  <c r="BV169" i="17" s="1"/>
  <c r="CC139" i="13"/>
  <c r="CC149" i="13"/>
  <c r="BV175" i="17" s="1"/>
  <c r="CC151" i="13"/>
  <c r="CC161" i="13"/>
  <c r="BV181" i="17" s="1"/>
  <c r="CC163" i="13"/>
  <c r="CC173" i="13"/>
  <c r="BV187" i="17" s="1"/>
  <c r="CC175" i="13"/>
  <c r="CC179" i="13"/>
  <c r="BV190" i="17" s="1"/>
  <c r="CC181" i="13"/>
  <c r="CC191" i="13"/>
  <c r="BV196" i="17" s="1"/>
  <c r="CC193" i="13"/>
  <c r="CC203" i="13"/>
  <c r="BV202" i="17" s="1"/>
  <c r="CC205" i="13"/>
  <c r="CC215" i="13"/>
  <c r="BV208" i="17" s="1"/>
  <c r="CC217" i="13"/>
  <c r="CC227" i="13"/>
  <c r="BV214" i="17" s="1"/>
  <c r="CC229" i="13"/>
  <c r="CC184" i="13"/>
  <c r="CC196" i="13"/>
  <c r="CC208" i="13"/>
  <c r="CC220" i="13"/>
  <c r="CC232" i="13"/>
  <c r="CC238" i="13"/>
  <c r="CC27" i="14"/>
  <c r="CC49" i="14"/>
  <c r="CC74" i="14"/>
  <c r="CC239" i="13"/>
  <c r="BV220" i="17" s="1"/>
  <c r="CC16" i="14"/>
  <c r="CC63" i="14"/>
  <c r="CC107" i="14"/>
  <c r="CC132" i="14"/>
  <c r="CC157" i="14"/>
  <c r="CC96" i="14"/>
  <c r="CC85" i="14"/>
  <c r="CC118" i="14"/>
  <c r="CC146" i="14"/>
  <c r="CC168" i="14"/>
  <c r="CC232" i="14"/>
  <c r="CC196" i="14"/>
  <c r="CC221" i="14"/>
  <c r="CC179" i="14"/>
  <c r="CC190" i="14"/>
  <c r="CC243" i="14"/>
  <c r="CC210" i="14"/>
  <c r="CE11" i="3"/>
  <c r="CE24" i="3"/>
  <c r="CE38" i="3"/>
  <c r="CE48" i="3"/>
  <c r="CE60" i="3"/>
  <c r="CE77" i="3"/>
  <c r="CE70" i="3"/>
  <c r="CE8" i="4"/>
  <c r="CE27" i="4"/>
  <c r="CE18" i="4"/>
  <c r="CE43" i="4"/>
  <c r="CE34" i="4"/>
  <c r="CE59" i="4"/>
  <c r="CE18" i="5"/>
  <c r="CE51" i="4"/>
  <c r="CE8" i="5"/>
  <c r="CE34" i="5"/>
  <c r="CE51" i="5"/>
  <c r="CE43" i="5"/>
  <c r="CE8" i="6"/>
  <c r="CE27" i="5"/>
  <c r="CE59" i="5"/>
  <c r="CE27" i="6"/>
  <c r="CE51" i="6"/>
  <c r="CE43" i="6"/>
  <c r="CE8" i="7"/>
  <c r="CE34" i="6"/>
  <c r="CE18" i="6"/>
  <c r="CE59" i="6"/>
  <c r="CE43" i="7"/>
  <c r="CE34" i="7"/>
  <c r="CE18" i="7"/>
  <c r="CE27" i="7"/>
  <c r="CE59" i="7"/>
  <c r="CE27" i="8"/>
  <c r="CE59" i="8"/>
  <c r="CE27" i="9"/>
  <c r="CE18" i="8"/>
  <c r="CE51" i="8"/>
  <c r="CE18" i="9"/>
  <c r="CE34" i="10"/>
  <c r="CE51" i="7"/>
  <c r="CE8" i="8"/>
  <c r="CE59" i="9"/>
  <c r="CE27" i="10"/>
  <c r="CE43" i="8"/>
  <c r="CE8" i="9"/>
  <c r="CE34" i="9"/>
  <c r="CE43" i="9"/>
  <c r="CE8" i="10"/>
  <c r="CE18" i="10"/>
  <c r="CE34" i="11"/>
  <c r="CE10" i="13"/>
  <c r="CE22" i="13"/>
  <c r="CE34" i="13"/>
  <c r="CE46" i="13"/>
  <c r="CE58" i="13"/>
  <c r="CE70" i="13"/>
  <c r="CE82" i="13"/>
  <c r="CE43" i="10"/>
  <c r="CE59" i="10"/>
  <c r="CE27" i="11"/>
  <c r="CE59" i="11"/>
  <c r="CE11" i="13"/>
  <c r="BX2" i="17" s="1"/>
  <c r="CE13" i="13"/>
  <c r="CE23" i="13"/>
  <c r="BX24" i="17" s="1"/>
  <c r="CE25" i="13"/>
  <c r="CE35" i="13"/>
  <c r="BX46" i="17" s="1"/>
  <c r="CE37" i="13"/>
  <c r="CE47" i="13"/>
  <c r="BX68" i="17" s="1"/>
  <c r="CE49" i="13"/>
  <c r="CE59" i="13"/>
  <c r="BX90" i="17" s="1"/>
  <c r="CE61" i="13"/>
  <c r="CE71" i="13"/>
  <c r="BX112" i="17" s="1"/>
  <c r="CE73" i="13"/>
  <c r="CE34" i="8"/>
  <c r="CE8" i="11"/>
  <c r="CE17" i="13"/>
  <c r="BX13" i="17" s="1"/>
  <c r="CE29" i="13"/>
  <c r="BX35" i="17" s="1"/>
  <c r="CE41" i="13"/>
  <c r="BX57" i="17" s="1"/>
  <c r="CE53" i="13"/>
  <c r="BX79" i="17" s="1"/>
  <c r="CE65" i="13"/>
  <c r="BX101" i="17" s="1"/>
  <c r="CE77" i="13"/>
  <c r="BX123" i="17" s="1"/>
  <c r="CE88" i="13"/>
  <c r="CE18" i="11"/>
  <c r="CE51" i="11"/>
  <c r="CE51" i="9"/>
  <c r="CE51" i="10"/>
  <c r="CE43" i="11"/>
  <c r="CE7" i="13"/>
  <c r="CE16" i="13"/>
  <c r="CE19" i="13"/>
  <c r="CE28" i="13"/>
  <c r="CE31" i="13"/>
  <c r="CE40" i="13"/>
  <c r="CE43" i="13"/>
  <c r="CE52" i="13"/>
  <c r="CE55" i="13"/>
  <c r="CE64" i="13"/>
  <c r="CE67" i="13"/>
  <c r="CE76" i="13"/>
  <c r="CE79" i="13"/>
  <c r="CE83" i="13"/>
  <c r="BX134" i="17" s="1"/>
  <c r="CE85" i="13"/>
  <c r="CE95" i="13"/>
  <c r="BX148" i="17" s="1"/>
  <c r="CE97" i="13"/>
  <c r="CE89" i="13"/>
  <c r="BX145" i="17" s="1"/>
  <c r="CE101" i="13"/>
  <c r="BX151" i="17" s="1"/>
  <c r="CE103" i="13"/>
  <c r="CE113" i="13"/>
  <c r="BX157" i="17" s="1"/>
  <c r="CE115" i="13"/>
  <c r="CE125" i="13"/>
  <c r="BX163" i="17" s="1"/>
  <c r="CE127" i="13"/>
  <c r="CE137" i="13"/>
  <c r="BX169" i="17" s="1"/>
  <c r="CE139" i="13"/>
  <c r="CE149" i="13"/>
  <c r="BX175" i="17" s="1"/>
  <c r="CE151" i="13"/>
  <c r="CE161" i="13"/>
  <c r="BX181" i="17" s="1"/>
  <c r="CE163" i="13"/>
  <c r="CE173" i="13"/>
  <c r="BX187" i="17" s="1"/>
  <c r="CE175" i="13"/>
  <c r="CE106" i="13"/>
  <c r="CE107" i="13"/>
  <c r="BX154" i="17" s="1"/>
  <c r="CE109" i="13"/>
  <c r="CE91" i="13"/>
  <c r="CE94" i="13"/>
  <c r="CE100" i="13"/>
  <c r="CE112" i="13"/>
  <c r="CE124" i="13"/>
  <c r="CE136" i="13"/>
  <c r="CE148" i="13"/>
  <c r="CE160" i="13"/>
  <c r="CE172" i="13"/>
  <c r="CE118" i="13"/>
  <c r="CE121" i="13"/>
  <c r="CE130" i="13"/>
  <c r="CE133" i="13"/>
  <c r="CE142" i="13"/>
  <c r="CE145" i="13"/>
  <c r="CE154" i="13"/>
  <c r="CE157" i="13"/>
  <c r="CE166" i="13"/>
  <c r="CE169" i="13"/>
  <c r="CE179" i="13"/>
  <c r="BX190" i="17" s="1"/>
  <c r="CE181" i="13"/>
  <c r="CE191" i="13"/>
  <c r="BX196" i="17" s="1"/>
  <c r="CE193" i="13"/>
  <c r="CE203" i="13"/>
  <c r="BX202" i="17" s="1"/>
  <c r="CE205" i="13"/>
  <c r="CE215" i="13"/>
  <c r="BX208" i="17" s="1"/>
  <c r="CE217" i="13"/>
  <c r="CE227" i="13"/>
  <c r="BX214" i="17" s="1"/>
  <c r="CE229" i="13"/>
  <c r="CE239" i="13"/>
  <c r="BX220" i="17" s="1"/>
  <c r="CE16" i="14"/>
  <c r="CE119" i="13"/>
  <c r="BX160" i="17" s="1"/>
  <c r="CE131" i="13"/>
  <c r="BX166" i="17" s="1"/>
  <c r="CE143" i="13"/>
  <c r="BX172" i="17" s="1"/>
  <c r="CE155" i="13"/>
  <c r="BX178" i="17" s="1"/>
  <c r="CE167" i="13"/>
  <c r="BX184" i="17" s="1"/>
  <c r="CE184" i="13"/>
  <c r="CE196" i="13"/>
  <c r="CE208" i="13"/>
  <c r="CE220" i="13"/>
  <c r="CE232" i="13"/>
  <c r="CE185" i="13"/>
  <c r="BX193" i="17" s="1"/>
  <c r="CE187" i="13"/>
  <c r="CE197" i="13"/>
  <c r="BX199" i="17" s="1"/>
  <c r="CE199" i="13"/>
  <c r="CE209" i="13"/>
  <c r="BX205" i="17" s="1"/>
  <c r="CE211" i="13"/>
  <c r="CE221" i="13"/>
  <c r="BX211" i="17" s="1"/>
  <c r="CE223" i="13"/>
  <c r="CE233" i="13"/>
  <c r="BX217" i="17" s="1"/>
  <c r="CE178" i="13"/>
  <c r="CE190" i="13"/>
  <c r="CE202" i="13"/>
  <c r="CE214" i="13"/>
  <c r="CE226" i="13"/>
  <c r="CE238" i="13"/>
  <c r="CE27" i="14"/>
  <c r="CE96" i="14"/>
  <c r="CE85" i="14"/>
  <c r="CE38" i="14"/>
  <c r="CE49" i="14"/>
  <c r="CE74" i="14"/>
  <c r="CE235" i="13"/>
  <c r="CE63" i="14"/>
  <c r="CE107" i="14"/>
  <c r="CE132" i="14"/>
  <c r="CE157" i="14"/>
  <c r="CE210" i="14"/>
  <c r="CE179" i="14"/>
  <c r="CE190" i="14"/>
  <c r="CE243" i="14"/>
  <c r="CE118" i="14"/>
  <c r="CE146" i="14"/>
  <c r="CE196" i="14"/>
  <c r="CE221" i="14"/>
  <c r="CE168" i="14"/>
  <c r="CE232" i="14"/>
  <c r="CI11" i="3"/>
  <c r="CI24" i="3"/>
  <c r="CI38" i="3"/>
  <c r="CI48" i="3"/>
  <c r="CI60" i="3"/>
  <c r="CI77" i="3"/>
  <c r="CI70" i="3"/>
  <c r="CI27" i="4"/>
  <c r="CI8" i="4"/>
  <c r="CI18" i="4"/>
  <c r="CI43" i="4"/>
  <c r="CI34" i="4"/>
  <c r="CI51" i="4"/>
  <c r="CI59" i="4"/>
  <c r="CI18" i="5"/>
  <c r="CI8" i="5"/>
  <c r="CI34" i="5"/>
  <c r="CI51" i="5"/>
  <c r="CI27" i="5"/>
  <c r="CI43" i="5"/>
  <c r="CI8" i="6"/>
  <c r="CI59" i="5"/>
  <c r="CI27" i="6"/>
  <c r="CI51" i="6"/>
  <c r="CI18" i="6"/>
  <c r="CI43" i="6"/>
  <c r="CI8" i="7"/>
  <c r="CI34" i="6"/>
  <c r="CI59" i="6"/>
  <c r="CI43" i="7"/>
  <c r="CI34" i="7"/>
  <c r="CI18" i="7"/>
  <c r="CI51" i="7"/>
  <c r="CI27" i="8"/>
  <c r="CI59" i="8"/>
  <c r="CI27" i="9"/>
  <c r="CI18" i="8"/>
  <c r="CI51" i="8"/>
  <c r="CI18" i="9"/>
  <c r="CI27" i="7"/>
  <c r="CI59" i="7"/>
  <c r="CI8" i="8"/>
  <c r="CI34" i="8"/>
  <c r="CI34" i="10"/>
  <c r="CI43" i="8"/>
  <c r="CI8" i="9"/>
  <c r="CI34" i="9"/>
  <c r="CI59" i="9"/>
  <c r="CI27" i="10"/>
  <c r="CI51" i="9"/>
  <c r="CI34" i="11"/>
  <c r="CI10" i="13"/>
  <c r="CI22" i="13"/>
  <c r="CI34" i="13"/>
  <c r="CI46" i="13"/>
  <c r="CI58" i="13"/>
  <c r="CI70" i="13"/>
  <c r="CI82" i="13"/>
  <c r="CI59" i="10"/>
  <c r="CI27" i="11"/>
  <c r="CI59" i="11"/>
  <c r="CI11" i="13"/>
  <c r="CB2" i="17" s="1"/>
  <c r="CI13" i="13"/>
  <c r="CI23" i="13"/>
  <c r="CB24" i="17" s="1"/>
  <c r="CI25" i="13"/>
  <c r="CI35" i="13"/>
  <c r="CB46" i="17" s="1"/>
  <c r="CI37" i="13"/>
  <c r="CI47" i="13"/>
  <c r="CB68" i="17"/>
  <c r="CI49" i="13"/>
  <c r="CI59" i="13"/>
  <c r="CB90" i="17" s="1"/>
  <c r="CI61" i="13"/>
  <c r="CI71" i="13"/>
  <c r="CB112" i="17" s="1"/>
  <c r="CI73" i="13"/>
  <c r="CI43" i="10"/>
  <c r="CI8" i="11"/>
  <c r="CI18" i="11"/>
  <c r="CI88" i="13"/>
  <c r="CI51" i="10"/>
  <c r="CI43" i="11"/>
  <c r="CI7" i="13"/>
  <c r="CI16" i="13"/>
  <c r="CI19" i="13"/>
  <c r="CI8" i="10"/>
  <c r="CI17" i="13"/>
  <c r="CB13" i="17" s="1"/>
  <c r="CI43" i="9"/>
  <c r="CI18" i="10"/>
  <c r="CI51" i="11"/>
  <c r="CI83" i="13"/>
  <c r="CB134" i="17" s="1"/>
  <c r="CI85" i="13"/>
  <c r="CI95" i="13"/>
  <c r="CB148" i="17" s="1"/>
  <c r="CI97" i="13"/>
  <c r="CI40" i="13"/>
  <c r="CI64" i="13"/>
  <c r="CI101" i="13"/>
  <c r="CB151" i="17" s="1"/>
  <c r="CI103" i="13"/>
  <c r="CI113" i="13"/>
  <c r="CB157" i="17" s="1"/>
  <c r="CI115" i="13"/>
  <c r="CI125" i="13"/>
  <c r="CB163" i="17"/>
  <c r="CI127" i="13"/>
  <c r="CI137" i="13"/>
  <c r="CB169" i="17" s="1"/>
  <c r="CI139" i="13"/>
  <c r="CI149" i="13"/>
  <c r="CB175" i="17" s="1"/>
  <c r="CI151" i="13"/>
  <c r="CI161" i="13"/>
  <c r="CB181" i="17" s="1"/>
  <c r="CI163" i="13"/>
  <c r="CI173" i="13"/>
  <c r="CB187" i="17" s="1"/>
  <c r="CI175" i="13"/>
  <c r="CI31" i="13"/>
  <c r="CI41" i="13"/>
  <c r="CB57" i="17" s="1"/>
  <c r="CI55" i="13"/>
  <c r="CI65" i="13"/>
  <c r="CB101" i="17" s="1"/>
  <c r="CI79" i="13"/>
  <c r="CI91" i="13"/>
  <c r="CI94" i="13"/>
  <c r="CI106" i="13"/>
  <c r="CI28" i="13"/>
  <c r="CI52" i="13"/>
  <c r="CI76" i="13"/>
  <c r="CI89" i="13"/>
  <c r="CB145" i="17" s="1"/>
  <c r="CI107" i="13"/>
  <c r="CB154" i="17" s="1"/>
  <c r="CI109" i="13"/>
  <c r="CI29" i="13"/>
  <c r="CB35" i="17" s="1"/>
  <c r="CI43" i="13"/>
  <c r="CI53" i="13"/>
  <c r="CB79" i="17" s="1"/>
  <c r="CI67" i="13"/>
  <c r="CI77" i="13"/>
  <c r="CB123" i="17" s="1"/>
  <c r="CI100" i="13"/>
  <c r="CI112" i="13"/>
  <c r="CI124" i="13"/>
  <c r="CI136" i="13"/>
  <c r="CI148" i="13"/>
  <c r="CI160" i="13"/>
  <c r="CI172" i="13"/>
  <c r="CI179" i="13"/>
  <c r="CB190" i="17" s="1"/>
  <c r="CI181" i="13"/>
  <c r="CI191" i="13"/>
  <c r="CB196" i="17" s="1"/>
  <c r="CI193" i="13"/>
  <c r="CI203" i="13"/>
  <c r="CB202" i="17"/>
  <c r="CI205" i="13"/>
  <c r="CI215" i="13"/>
  <c r="CB208" i="17" s="1"/>
  <c r="CI217" i="13"/>
  <c r="CI227" i="13"/>
  <c r="CB214" i="17" s="1"/>
  <c r="CI229" i="13"/>
  <c r="CI239" i="13"/>
  <c r="CB220" i="17" s="1"/>
  <c r="CI16" i="14"/>
  <c r="CI184" i="13"/>
  <c r="CI196" i="13"/>
  <c r="CI208" i="13"/>
  <c r="CI220" i="13"/>
  <c r="CI232" i="13"/>
  <c r="CI121" i="13"/>
  <c r="CI130" i="13"/>
  <c r="CI133" i="13"/>
  <c r="CI142" i="13"/>
  <c r="CI145" i="13"/>
  <c r="CI154" i="13"/>
  <c r="CI157" i="13"/>
  <c r="CI166" i="13"/>
  <c r="CI169" i="13"/>
  <c r="CI185" i="13"/>
  <c r="CB193" i="17"/>
  <c r="CI187" i="13"/>
  <c r="CI197" i="13"/>
  <c r="CB199" i="17" s="1"/>
  <c r="CI199" i="13"/>
  <c r="CI209" i="13"/>
  <c r="CB205" i="17" s="1"/>
  <c r="CI211" i="13"/>
  <c r="CI221" i="13"/>
  <c r="CB211" i="17" s="1"/>
  <c r="CI223" i="13"/>
  <c r="CI233" i="13"/>
  <c r="CB217" i="17"/>
  <c r="CI118" i="13"/>
  <c r="CI119" i="13"/>
  <c r="CB160" i="17" s="1"/>
  <c r="CI131" i="13"/>
  <c r="CB166" i="17" s="1"/>
  <c r="CI143" i="13"/>
  <c r="CB172" i="17" s="1"/>
  <c r="CI155" i="13"/>
  <c r="CB178" i="17" s="1"/>
  <c r="CI167" i="13"/>
  <c r="CB184" i="17" s="1"/>
  <c r="CI178" i="13"/>
  <c r="CI190" i="13"/>
  <c r="CI202" i="13"/>
  <c r="CI214" i="13"/>
  <c r="CI226" i="13"/>
  <c r="CI238" i="13"/>
  <c r="CI27" i="14"/>
  <c r="CI38" i="14"/>
  <c r="CI96" i="14"/>
  <c r="CI235" i="13"/>
  <c r="CI85" i="14"/>
  <c r="CI49" i="14"/>
  <c r="CI74" i="14"/>
  <c r="CI63" i="14"/>
  <c r="CI107" i="14"/>
  <c r="CI132" i="14"/>
  <c r="CI157" i="14"/>
  <c r="CI210" i="14"/>
  <c r="CI118" i="14"/>
  <c r="CI146" i="14"/>
  <c r="CI179" i="14"/>
  <c r="CI190" i="14"/>
  <c r="CI243" i="14"/>
  <c r="CI196" i="14"/>
  <c r="CI221" i="14"/>
  <c r="CI168" i="14"/>
  <c r="CI232" i="14"/>
  <c r="CK11" i="3"/>
  <c r="CK24" i="3"/>
  <c r="CK38" i="3"/>
  <c r="CK48" i="3"/>
  <c r="CK60" i="3"/>
  <c r="CK77" i="3"/>
  <c r="CK70" i="3"/>
  <c r="CK18" i="4"/>
  <c r="CK8" i="4"/>
  <c r="CK34" i="4"/>
  <c r="CK51" i="4"/>
  <c r="CK27" i="4"/>
  <c r="CK43" i="4"/>
  <c r="CK8" i="5"/>
  <c r="CK34" i="5"/>
  <c r="CK59" i="4"/>
  <c r="CK18" i="5"/>
  <c r="CK27" i="5"/>
  <c r="CK59" i="5"/>
  <c r="CK27" i="6"/>
  <c r="CK51" i="5"/>
  <c r="CK43" i="5"/>
  <c r="CK8" i="6"/>
  <c r="CK18" i="6"/>
  <c r="CK34" i="6"/>
  <c r="CK59" i="6"/>
  <c r="CK51" i="6"/>
  <c r="CK43" i="6"/>
  <c r="CK8" i="7"/>
  <c r="CK27" i="7"/>
  <c r="CK59" i="7"/>
  <c r="CK18" i="7"/>
  <c r="CK51" i="7"/>
  <c r="CK43" i="7"/>
  <c r="CK8" i="8"/>
  <c r="CK43" i="8"/>
  <c r="CK8" i="9"/>
  <c r="CK34" i="7"/>
  <c r="CK34" i="8"/>
  <c r="CK34" i="9"/>
  <c r="CK18" i="8"/>
  <c r="CK51" i="8"/>
  <c r="CK51" i="9"/>
  <c r="CK18" i="10"/>
  <c r="CK27" i="9"/>
  <c r="CK43" i="9"/>
  <c r="CK8" i="10"/>
  <c r="CK43" i="10"/>
  <c r="CK27" i="8"/>
  <c r="CK59" i="8"/>
  <c r="CK27" i="10"/>
  <c r="CK51" i="10"/>
  <c r="CK18" i="11"/>
  <c r="CK51" i="11"/>
  <c r="CK16" i="13"/>
  <c r="CK28" i="13"/>
  <c r="CK40" i="13"/>
  <c r="CK52" i="13"/>
  <c r="CK64" i="13"/>
  <c r="CK76" i="13"/>
  <c r="CK8" i="11"/>
  <c r="CK43" i="11"/>
  <c r="CK7" i="13"/>
  <c r="CK17" i="13"/>
  <c r="CD13" i="17" s="1"/>
  <c r="CK19" i="13"/>
  <c r="CK29" i="13"/>
  <c r="CD35" i="17" s="1"/>
  <c r="CK31" i="13"/>
  <c r="CK41" i="13"/>
  <c r="CD57" i="17" s="1"/>
  <c r="CK43" i="13"/>
  <c r="CK53" i="13"/>
  <c r="CD79" i="17"/>
  <c r="CK55" i="13"/>
  <c r="CK65" i="13"/>
  <c r="CD101" i="17" s="1"/>
  <c r="CK67" i="13"/>
  <c r="CK77" i="13"/>
  <c r="CD123" i="17" s="1"/>
  <c r="CK79" i="13"/>
  <c r="CK18" i="9"/>
  <c r="CK59" i="9"/>
  <c r="CK34" i="10"/>
  <c r="CK59" i="10"/>
  <c r="CK10" i="13"/>
  <c r="CK22" i="13"/>
  <c r="CK34" i="13"/>
  <c r="CK46" i="13"/>
  <c r="CK58" i="13"/>
  <c r="CK70" i="13"/>
  <c r="CK82" i="13"/>
  <c r="CK94" i="13"/>
  <c r="CK34" i="11"/>
  <c r="CK11" i="13"/>
  <c r="CD2" i="17" s="1"/>
  <c r="CK13" i="13"/>
  <c r="CK23" i="13"/>
  <c r="CD24" i="17" s="1"/>
  <c r="CK25" i="13"/>
  <c r="CK27" i="11"/>
  <c r="CK59" i="11"/>
  <c r="CK89" i="13"/>
  <c r="CD145" i="17" s="1"/>
  <c r="CK91" i="13"/>
  <c r="CK35" i="13"/>
  <c r="CD46" i="17" s="1"/>
  <c r="CK37" i="13"/>
  <c r="CK59" i="13"/>
  <c r="CD90" i="17" s="1"/>
  <c r="CK61" i="13"/>
  <c r="CK83" i="13"/>
  <c r="CD134" i="17" s="1"/>
  <c r="CK85" i="13"/>
  <c r="CK95" i="13"/>
  <c r="CD148" i="17" s="1"/>
  <c r="CK97" i="13"/>
  <c r="CK107" i="13"/>
  <c r="CD154" i="17" s="1"/>
  <c r="CK109" i="13"/>
  <c r="CK119" i="13"/>
  <c r="CD160" i="17" s="1"/>
  <c r="CK121" i="13"/>
  <c r="CK131" i="13"/>
  <c r="CD166" i="17" s="1"/>
  <c r="CK133" i="13"/>
  <c r="CK143" i="13"/>
  <c r="CD172" i="17"/>
  <c r="CK145" i="13"/>
  <c r="CK155" i="13"/>
  <c r="CD178" i="17" s="1"/>
  <c r="CK157" i="13"/>
  <c r="CK167" i="13"/>
  <c r="CD184" i="17" s="1"/>
  <c r="CK169" i="13"/>
  <c r="CK88" i="13"/>
  <c r="CK100" i="13"/>
  <c r="CK112" i="13"/>
  <c r="CK47" i="13"/>
  <c r="CD68" i="17" s="1"/>
  <c r="CK49" i="13"/>
  <c r="CK71" i="13"/>
  <c r="CD112" i="17" s="1"/>
  <c r="CK73" i="13"/>
  <c r="CK101" i="13"/>
  <c r="CD151" i="17" s="1"/>
  <c r="CK103" i="13"/>
  <c r="CK113" i="13"/>
  <c r="CD157" i="17" s="1"/>
  <c r="CK115" i="13"/>
  <c r="CK106" i="13"/>
  <c r="CK118" i="13"/>
  <c r="CK130" i="13"/>
  <c r="CK142" i="13"/>
  <c r="CK154" i="13"/>
  <c r="CK166" i="13"/>
  <c r="CK185" i="13"/>
  <c r="CD193" i="17" s="1"/>
  <c r="CK187" i="13"/>
  <c r="CK197" i="13"/>
  <c r="CD199" i="17" s="1"/>
  <c r="CK199" i="13"/>
  <c r="CK209" i="13"/>
  <c r="CD205" i="17" s="1"/>
  <c r="CK211" i="13"/>
  <c r="CK221" i="13"/>
  <c r="CD211" i="17" s="1"/>
  <c r="CK223" i="13"/>
  <c r="CK233" i="13"/>
  <c r="CD217" i="17" s="1"/>
  <c r="CK235" i="13"/>
  <c r="CK38" i="14"/>
  <c r="CK124" i="13"/>
  <c r="CK136" i="13"/>
  <c r="CK148" i="13"/>
  <c r="CK160" i="13"/>
  <c r="CK172" i="13"/>
  <c r="CK178" i="13"/>
  <c r="CK190" i="13"/>
  <c r="CK202" i="13"/>
  <c r="CK214" i="13"/>
  <c r="CK226" i="13"/>
  <c r="CK125" i="13"/>
  <c r="CD163" i="17" s="1"/>
  <c r="CK127" i="13"/>
  <c r="CK137" i="13"/>
  <c r="CD169" i="17" s="1"/>
  <c r="CK139" i="13"/>
  <c r="CK149" i="13"/>
  <c r="CD175" i="17"/>
  <c r="CK151" i="13"/>
  <c r="CK161" i="13"/>
  <c r="CD181" i="17" s="1"/>
  <c r="CK163" i="13"/>
  <c r="CK173" i="13"/>
  <c r="CD187" i="17" s="1"/>
  <c r="CK175" i="13"/>
  <c r="CK179" i="13"/>
  <c r="CD190" i="17" s="1"/>
  <c r="CK181" i="13"/>
  <c r="CK191" i="13"/>
  <c r="CD196" i="17"/>
  <c r="CK193" i="13"/>
  <c r="CK203" i="13"/>
  <c r="CD202" i="17" s="1"/>
  <c r="CK205" i="13"/>
  <c r="CK215" i="13"/>
  <c r="CD208" i="17" s="1"/>
  <c r="CK217" i="13"/>
  <c r="CK227" i="13"/>
  <c r="CD214" i="17" s="1"/>
  <c r="CK229" i="13"/>
  <c r="CK184" i="13"/>
  <c r="CK196" i="13"/>
  <c r="CK208" i="13"/>
  <c r="CK220" i="13"/>
  <c r="CK232" i="13"/>
  <c r="CK238" i="13"/>
  <c r="CK27" i="14"/>
  <c r="CK49" i="14"/>
  <c r="CK74" i="14"/>
  <c r="CK239" i="13"/>
  <c r="CD220" i="17" s="1"/>
  <c r="CK16" i="14"/>
  <c r="CK63" i="14"/>
  <c r="CK107" i="14"/>
  <c r="CK132" i="14"/>
  <c r="CK157" i="14"/>
  <c r="CK96" i="14"/>
  <c r="CK85" i="14"/>
  <c r="CK118" i="14"/>
  <c r="CK146" i="14"/>
  <c r="CK168" i="14"/>
  <c r="CK232" i="14"/>
  <c r="CK196" i="14"/>
  <c r="CK221" i="14"/>
  <c r="CK179" i="14"/>
  <c r="CK190" i="14"/>
  <c r="CK243" i="14"/>
  <c r="CK210" i="14"/>
  <c r="J11" i="3"/>
  <c r="J24" i="3"/>
  <c r="J38" i="3"/>
  <c r="J60" i="3"/>
  <c r="J48" i="3"/>
  <c r="J77" i="3"/>
  <c r="J70" i="3"/>
  <c r="J8" i="4"/>
  <c r="J34" i="4"/>
  <c r="J27" i="4"/>
  <c r="J18" i="4"/>
  <c r="J43" i="4"/>
  <c r="J27" i="5"/>
  <c r="J59" i="4"/>
  <c r="J18" i="5"/>
  <c r="J51" i="4"/>
  <c r="J8" i="5"/>
  <c r="J59" i="5"/>
  <c r="J51" i="5"/>
  <c r="J18" i="6"/>
  <c r="J34" i="5"/>
  <c r="J43" i="5"/>
  <c r="J8" i="6"/>
  <c r="J51" i="6"/>
  <c r="J27" i="6"/>
  <c r="J43" i="6"/>
  <c r="J34" i="6"/>
  <c r="J18" i="7"/>
  <c r="J51" i="7"/>
  <c r="J43" i="7"/>
  <c r="J59" i="6"/>
  <c r="J27" i="7"/>
  <c r="J34" i="8"/>
  <c r="J34" i="9"/>
  <c r="J59" i="7"/>
  <c r="J27" i="8"/>
  <c r="J59" i="8"/>
  <c r="J27" i="9"/>
  <c r="J8" i="8"/>
  <c r="J18" i="8"/>
  <c r="J43" i="8"/>
  <c r="J8" i="9"/>
  <c r="J43" i="9"/>
  <c r="J8" i="10"/>
  <c r="J43" i="10"/>
  <c r="J18" i="9"/>
  <c r="J34" i="10"/>
  <c r="J8" i="7"/>
  <c r="J34" i="7"/>
  <c r="J51" i="8"/>
  <c r="J8" i="11"/>
  <c r="J43" i="11"/>
  <c r="J7" i="13"/>
  <c r="J17" i="13"/>
  <c r="I13" i="17" s="1"/>
  <c r="J19" i="13"/>
  <c r="J29" i="13"/>
  <c r="I35" i="17"/>
  <c r="J31" i="13"/>
  <c r="J41" i="13"/>
  <c r="I57" i="17" s="1"/>
  <c r="J43" i="13"/>
  <c r="J53" i="13"/>
  <c r="I79" i="17" s="1"/>
  <c r="J55" i="13"/>
  <c r="J65" i="13"/>
  <c r="I101" i="17" s="1"/>
  <c r="J67" i="13"/>
  <c r="J77" i="13"/>
  <c r="I123" i="17"/>
  <c r="J79" i="13"/>
  <c r="J18" i="10"/>
  <c r="J34" i="11"/>
  <c r="J10" i="13"/>
  <c r="J22" i="13"/>
  <c r="J34" i="13"/>
  <c r="J46" i="13"/>
  <c r="J58" i="13"/>
  <c r="J70" i="13"/>
  <c r="J82" i="13"/>
  <c r="J51" i="9"/>
  <c r="J27" i="10"/>
  <c r="J51" i="10"/>
  <c r="J18" i="11"/>
  <c r="J11" i="13"/>
  <c r="I2" i="17"/>
  <c r="J13" i="13"/>
  <c r="J16" i="13"/>
  <c r="J23" i="13"/>
  <c r="I24" i="17"/>
  <c r="J25" i="13"/>
  <c r="J28" i="13"/>
  <c r="J35" i="13"/>
  <c r="I46" i="17"/>
  <c r="J37" i="13"/>
  <c r="J40" i="13"/>
  <c r="J47" i="13"/>
  <c r="I68" i="17"/>
  <c r="J49" i="13"/>
  <c r="J52" i="13"/>
  <c r="J59" i="13"/>
  <c r="I90" i="17"/>
  <c r="J61" i="13"/>
  <c r="J64" i="13"/>
  <c r="J71" i="13"/>
  <c r="I112" i="17"/>
  <c r="J73" i="13"/>
  <c r="J76" i="13"/>
  <c r="J83" i="13"/>
  <c r="I134" i="17"/>
  <c r="J85" i="13"/>
  <c r="J95" i="13"/>
  <c r="I148" i="17" s="1"/>
  <c r="J97" i="13"/>
  <c r="J27" i="11"/>
  <c r="J59" i="11"/>
  <c r="J59" i="9"/>
  <c r="J51" i="11"/>
  <c r="J59" i="10"/>
  <c r="J94" i="13"/>
  <c r="J88" i="13"/>
  <c r="J91" i="13"/>
  <c r="J100" i="13"/>
  <c r="J112" i="13"/>
  <c r="J124" i="13"/>
  <c r="J136" i="13"/>
  <c r="J148" i="13"/>
  <c r="J160" i="13"/>
  <c r="J172" i="13"/>
  <c r="J89" i="13"/>
  <c r="I145" i="17" s="1"/>
  <c r="J101" i="13"/>
  <c r="I151" i="17" s="1"/>
  <c r="J103" i="13"/>
  <c r="J113" i="13"/>
  <c r="I157" i="17" s="1"/>
  <c r="J115" i="13"/>
  <c r="J106" i="13"/>
  <c r="J118" i="13"/>
  <c r="J107" i="13"/>
  <c r="I154" i="17" s="1"/>
  <c r="J109" i="13"/>
  <c r="J119" i="13"/>
  <c r="I160" i="17" s="1"/>
  <c r="J121" i="13"/>
  <c r="J131" i="13"/>
  <c r="I166" i="17" s="1"/>
  <c r="J133" i="13"/>
  <c r="J143" i="13"/>
  <c r="I172" i="17" s="1"/>
  <c r="J145" i="13"/>
  <c r="J155" i="13"/>
  <c r="I178" i="17" s="1"/>
  <c r="J157" i="13"/>
  <c r="J167" i="13"/>
  <c r="I184" i="17" s="1"/>
  <c r="J169" i="13"/>
  <c r="J178" i="13"/>
  <c r="J190" i="13"/>
  <c r="J202" i="13"/>
  <c r="J214" i="13"/>
  <c r="J226" i="13"/>
  <c r="J238" i="13"/>
  <c r="J27" i="14"/>
  <c r="J125" i="13"/>
  <c r="I163" i="17"/>
  <c r="J127" i="13"/>
  <c r="J130" i="13"/>
  <c r="J137" i="13"/>
  <c r="I169" i="17"/>
  <c r="J139" i="13"/>
  <c r="J142" i="13"/>
  <c r="J149" i="13"/>
  <c r="I175" i="17"/>
  <c r="J151" i="13"/>
  <c r="J154" i="13"/>
  <c r="J161" i="13"/>
  <c r="I181" i="17"/>
  <c r="J163" i="13"/>
  <c r="J166" i="13"/>
  <c r="J173" i="13"/>
  <c r="I187" i="17"/>
  <c r="J175" i="13"/>
  <c r="J179" i="13"/>
  <c r="I190" i="17" s="1"/>
  <c r="J181" i="13"/>
  <c r="J191" i="13"/>
  <c r="I196" i="17" s="1"/>
  <c r="J193" i="13"/>
  <c r="J203" i="13"/>
  <c r="I202" i="17" s="1"/>
  <c r="J205" i="13"/>
  <c r="J215" i="13"/>
  <c r="I208" i="17" s="1"/>
  <c r="J217" i="13"/>
  <c r="J227" i="13"/>
  <c r="I214" i="17" s="1"/>
  <c r="J229" i="13"/>
  <c r="J184" i="13"/>
  <c r="J196" i="13"/>
  <c r="J208" i="13"/>
  <c r="J220" i="13"/>
  <c r="J232" i="13"/>
  <c r="J185" i="13"/>
  <c r="I193" i="17" s="1"/>
  <c r="J187" i="13"/>
  <c r="J197" i="13"/>
  <c r="I199" i="17" s="1"/>
  <c r="J199" i="13"/>
  <c r="J209" i="13"/>
  <c r="I205" i="17" s="1"/>
  <c r="J211" i="13"/>
  <c r="J221" i="13"/>
  <c r="I211" i="17" s="1"/>
  <c r="J223" i="13"/>
  <c r="J233" i="13"/>
  <c r="I217" i="17" s="1"/>
  <c r="J235" i="13"/>
  <c r="J38" i="14"/>
  <c r="J239" i="13"/>
  <c r="I220" i="17" s="1"/>
  <c r="J16" i="14"/>
  <c r="J63" i="14"/>
  <c r="J107" i="14"/>
  <c r="J96" i="14"/>
  <c r="J146" i="14"/>
  <c r="J85" i="14"/>
  <c r="J49" i="14"/>
  <c r="J74" i="14"/>
  <c r="J118" i="14"/>
  <c r="J132" i="14"/>
  <c r="J196" i="14"/>
  <c r="J221" i="14"/>
  <c r="J210" i="14"/>
  <c r="J168" i="14"/>
  <c r="J232" i="14"/>
  <c r="J157" i="14"/>
  <c r="J179" i="14"/>
  <c r="J190" i="14"/>
  <c r="J243" i="14"/>
  <c r="Y11" i="3"/>
  <c r="Y24" i="3"/>
  <c r="Y38" i="3"/>
  <c r="Y48" i="3"/>
  <c r="Y60" i="3"/>
  <c r="Y77" i="3"/>
  <c r="Y70" i="3"/>
  <c r="Y18" i="4"/>
  <c r="Y8" i="4"/>
  <c r="Y27" i="4"/>
  <c r="Y34" i="4"/>
  <c r="Y51" i="4"/>
  <c r="Y43" i="4"/>
  <c r="Y8" i="5"/>
  <c r="Y34" i="5"/>
  <c r="Y59" i="4"/>
  <c r="Y18" i="5"/>
  <c r="Y27" i="5"/>
  <c r="Y59" i="5"/>
  <c r="Y27" i="6"/>
  <c r="Y51" i="5"/>
  <c r="Y43" i="5"/>
  <c r="Y8" i="6"/>
  <c r="Y18" i="6"/>
  <c r="Y34" i="6"/>
  <c r="Y59" i="6"/>
  <c r="Y51" i="6"/>
  <c r="Y43" i="6"/>
  <c r="Y8" i="7"/>
  <c r="Y27" i="7"/>
  <c r="Y59" i="7"/>
  <c r="Y18" i="7"/>
  <c r="Y51" i="7"/>
  <c r="Y34" i="7"/>
  <c r="Y43" i="7"/>
  <c r="Y8" i="8"/>
  <c r="Y43" i="8"/>
  <c r="Y8" i="9"/>
  <c r="Y34" i="8"/>
  <c r="Y34" i="9"/>
  <c r="Y18" i="8"/>
  <c r="Y51" i="8"/>
  <c r="Y51" i="9"/>
  <c r="Y18" i="10"/>
  <c r="Y27" i="9"/>
  <c r="Y43" i="9"/>
  <c r="Y8" i="10"/>
  <c r="Y43" i="10"/>
  <c r="Y27" i="8"/>
  <c r="Y59" i="8"/>
  <c r="Y27" i="10"/>
  <c r="Y51" i="10"/>
  <c r="Y18" i="11"/>
  <c r="Y51" i="11"/>
  <c r="Y16" i="13"/>
  <c r="Y28" i="13"/>
  <c r="Y40" i="13"/>
  <c r="Y52" i="13"/>
  <c r="Y64" i="13"/>
  <c r="Y76" i="13"/>
  <c r="Y8" i="11"/>
  <c r="Y43" i="11"/>
  <c r="Y7" i="13"/>
  <c r="Y17" i="13"/>
  <c r="W13" i="17" s="1"/>
  <c r="Y19" i="13"/>
  <c r="Y29" i="13"/>
  <c r="W35" i="17" s="1"/>
  <c r="Y31" i="13"/>
  <c r="Y41" i="13"/>
  <c r="W57" i="17" s="1"/>
  <c r="Y43" i="13"/>
  <c r="Y53" i="13"/>
  <c r="W79" i="17" s="1"/>
  <c r="Y55" i="13"/>
  <c r="Y65" i="13"/>
  <c r="W101" i="17" s="1"/>
  <c r="Y67" i="13"/>
  <c r="Y77" i="13"/>
  <c r="W123" i="17" s="1"/>
  <c r="Y79" i="13"/>
  <c r="Y18" i="9"/>
  <c r="Y59" i="9"/>
  <c r="Y34" i="10"/>
  <c r="Y59" i="10"/>
  <c r="Y10" i="13"/>
  <c r="Y22" i="13"/>
  <c r="Y34" i="13"/>
  <c r="Y46" i="13"/>
  <c r="Y58" i="13"/>
  <c r="Y70" i="13"/>
  <c r="Y82" i="13"/>
  <c r="Y94" i="13"/>
  <c r="Y34" i="11"/>
  <c r="Y11" i="13"/>
  <c r="W2" i="17" s="1"/>
  <c r="Y13" i="13"/>
  <c r="Y23" i="13"/>
  <c r="W24" i="17" s="1"/>
  <c r="Y25" i="13"/>
  <c r="Y27" i="11"/>
  <c r="Y59" i="11"/>
  <c r="Y89" i="13"/>
  <c r="W145" i="17" s="1"/>
  <c r="Y91" i="13"/>
  <c r="Y35" i="13"/>
  <c r="W46" i="17" s="1"/>
  <c r="Y37" i="13"/>
  <c r="Y59" i="13"/>
  <c r="W90" i="17" s="1"/>
  <c r="Y61" i="13"/>
  <c r="Y83" i="13"/>
  <c r="W134" i="17" s="1"/>
  <c r="Y85" i="13"/>
  <c r="Y95" i="13"/>
  <c r="W148" i="17" s="1"/>
  <c r="Y97" i="13"/>
  <c r="Y107" i="13"/>
  <c r="W154" i="17" s="1"/>
  <c r="Y109" i="13"/>
  <c r="Y119" i="13"/>
  <c r="W160" i="17" s="1"/>
  <c r="Y121" i="13"/>
  <c r="Y131" i="13"/>
  <c r="W166" i="17" s="1"/>
  <c r="Y133" i="13"/>
  <c r="Y143" i="13"/>
  <c r="W172" i="17"/>
  <c r="Y145" i="13"/>
  <c r="Y155" i="13"/>
  <c r="W178" i="17" s="1"/>
  <c r="Y157" i="13"/>
  <c r="Y167" i="13"/>
  <c r="W184" i="17" s="1"/>
  <c r="Y169" i="13"/>
  <c r="Y88" i="13"/>
  <c r="Y100" i="13"/>
  <c r="Y112" i="13"/>
  <c r="Y47" i="13"/>
  <c r="W68" i="17" s="1"/>
  <c r="Y49" i="13"/>
  <c r="Y71" i="13"/>
  <c r="W112" i="17" s="1"/>
  <c r="Y73" i="13"/>
  <c r="Y101" i="13"/>
  <c r="W151" i="17" s="1"/>
  <c r="Y103" i="13"/>
  <c r="Y113" i="13"/>
  <c r="W157" i="17" s="1"/>
  <c r="Y115" i="13"/>
  <c r="Y106" i="13"/>
  <c r="Y118" i="13"/>
  <c r="Y130" i="13"/>
  <c r="Y142" i="13"/>
  <c r="Y154" i="13"/>
  <c r="Y166" i="13"/>
  <c r="Y185" i="13"/>
  <c r="W193" i="17" s="1"/>
  <c r="Y187" i="13"/>
  <c r="Y197" i="13"/>
  <c r="W199" i="17" s="1"/>
  <c r="Y199" i="13"/>
  <c r="Y209" i="13"/>
  <c r="W205" i="17"/>
  <c r="Y211" i="13"/>
  <c r="Y221" i="13"/>
  <c r="W211" i="17" s="1"/>
  <c r="Y223" i="13"/>
  <c r="Y233" i="13"/>
  <c r="W217" i="17" s="1"/>
  <c r="Y235" i="13"/>
  <c r="Y38" i="14"/>
  <c r="Y124" i="13"/>
  <c r="Y136" i="13"/>
  <c r="Y148" i="13"/>
  <c r="Y160" i="13"/>
  <c r="Y172" i="13"/>
  <c r="Y178" i="13"/>
  <c r="Y190" i="13"/>
  <c r="Y202" i="13"/>
  <c r="Y214" i="13"/>
  <c r="Y226" i="13"/>
  <c r="Y125" i="13"/>
  <c r="W163" i="17" s="1"/>
  <c r="Y127" i="13"/>
  <c r="Y137" i="13"/>
  <c r="W169" i="17" s="1"/>
  <c r="Y139" i="13"/>
  <c r="Y149" i="13"/>
  <c r="W175" i="17" s="1"/>
  <c r="Y151" i="13"/>
  <c r="Y161" i="13"/>
  <c r="W181" i="17" s="1"/>
  <c r="Y163" i="13"/>
  <c r="Y173" i="13"/>
  <c r="W187" i="17" s="1"/>
  <c r="Y175" i="13"/>
  <c r="Y179" i="13"/>
  <c r="W190" i="17" s="1"/>
  <c r="Y181" i="13"/>
  <c r="Y191" i="13"/>
  <c r="W196" i="17"/>
  <c r="Y193" i="13"/>
  <c r="Y203" i="13"/>
  <c r="W202" i="17" s="1"/>
  <c r="Y205" i="13"/>
  <c r="Y215" i="13"/>
  <c r="W208" i="17" s="1"/>
  <c r="Y217" i="13"/>
  <c r="Y227" i="13"/>
  <c r="W214" i="17" s="1"/>
  <c r="Y229" i="13"/>
  <c r="Y184" i="13"/>
  <c r="Y196" i="13"/>
  <c r="Y208" i="13"/>
  <c r="Y220" i="13"/>
  <c r="Y232" i="13"/>
  <c r="Y238" i="13"/>
  <c r="Y27" i="14"/>
  <c r="Y49" i="14"/>
  <c r="Y74" i="14"/>
  <c r="Y239" i="13"/>
  <c r="W220" i="17" s="1"/>
  <c r="Y16" i="14"/>
  <c r="Y63" i="14"/>
  <c r="Y107" i="14"/>
  <c r="Y132" i="14"/>
  <c r="Y157" i="14"/>
  <c r="Y96" i="14"/>
  <c r="Y85" i="14"/>
  <c r="Y118" i="14"/>
  <c r="Y146" i="14"/>
  <c r="Y168" i="14"/>
  <c r="Y232" i="14"/>
  <c r="Y196" i="14"/>
  <c r="Y221" i="14"/>
  <c r="Y179" i="14"/>
  <c r="Y190" i="14"/>
  <c r="Y243" i="14"/>
  <c r="Y210" i="14"/>
  <c r="AN11" i="3"/>
  <c r="AN24" i="3"/>
  <c r="AN38" i="3"/>
  <c r="AN48" i="3"/>
  <c r="AN70" i="3"/>
  <c r="AN60" i="3"/>
  <c r="AN8" i="4"/>
  <c r="AN77" i="3"/>
  <c r="AN27" i="4"/>
  <c r="AN18" i="4"/>
  <c r="AN43" i="4"/>
  <c r="AN34" i="4"/>
  <c r="AN51" i="4"/>
  <c r="AN59" i="4"/>
  <c r="AN18" i="5"/>
  <c r="AN8" i="5"/>
  <c r="AN27" i="5"/>
  <c r="AN43" i="5"/>
  <c r="AN8" i="6"/>
  <c r="AN59" i="5"/>
  <c r="AN34" i="5"/>
  <c r="AN51" i="5"/>
  <c r="AN18" i="6"/>
  <c r="AN43" i="6"/>
  <c r="AN34" i="6"/>
  <c r="AN27" i="6"/>
  <c r="AN51" i="6"/>
  <c r="AN59" i="6"/>
  <c r="AN34" i="7"/>
  <c r="AN27" i="7"/>
  <c r="AN59" i="7"/>
  <c r="AN8" i="7"/>
  <c r="AN18" i="8"/>
  <c r="AN51" i="8"/>
  <c r="AN18" i="9"/>
  <c r="AN18" i="7"/>
  <c r="AN43" i="7"/>
  <c r="AN8" i="8"/>
  <c r="AN43" i="8"/>
  <c r="AN8" i="9"/>
  <c r="AN51" i="7"/>
  <c r="AN27" i="8"/>
  <c r="AN59" i="8"/>
  <c r="AN34" i="9"/>
  <c r="AN59" i="9"/>
  <c r="AN27" i="10"/>
  <c r="AN51" i="9"/>
  <c r="AN18" i="10"/>
  <c r="AN34" i="8"/>
  <c r="AN34" i="10"/>
  <c r="AN59" i="10"/>
  <c r="AN27" i="11"/>
  <c r="AN59" i="11"/>
  <c r="AN13" i="13"/>
  <c r="AN25" i="13"/>
  <c r="AN37" i="13"/>
  <c r="AN49" i="13"/>
  <c r="AN61" i="13"/>
  <c r="AN73" i="13"/>
  <c r="AN43" i="9"/>
  <c r="AN8" i="10"/>
  <c r="AN51" i="10"/>
  <c r="AN18" i="11"/>
  <c r="AN51" i="11"/>
  <c r="AN16" i="13"/>
  <c r="AN28" i="13"/>
  <c r="AN40" i="13"/>
  <c r="AN52" i="13"/>
  <c r="AN64" i="13"/>
  <c r="AN76" i="13"/>
  <c r="AN27" i="9"/>
  <c r="AN43" i="11"/>
  <c r="AN7" i="13"/>
  <c r="AN19" i="13"/>
  <c r="AN31" i="13"/>
  <c r="AN43" i="13"/>
  <c r="AN55" i="13"/>
  <c r="AN67" i="13"/>
  <c r="AN79" i="13"/>
  <c r="AN91" i="13"/>
  <c r="AN10" i="13"/>
  <c r="AN22" i="13"/>
  <c r="AN34" i="11"/>
  <c r="AN43" i="10"/>
  <c r="AN8" i="11"/>
  <c r="AN88" i="13"/>
  <c r="AN34" i="13"/>
  <c r="AN58" i="13"/>
  <c r="AN82" i="13"/>
  <c r="AN94" i="13"/>
  <c r="AN106" i="13"/>
  <c r="AN118" i="13"/>
  <c r="AN130" i="13"/>
  <c r="AN142" i="13"/>
  <c r="AN154" i="13"/>
  <c r="AN166" i="13"/>
  <c r="AN85" i="13"/>
  <c r="AN97" i="13"/>
  <c r="AN109" i="13"/>
  <c r="AN46" i="13"/>
  <c r="AN70" i="13"/>
  <c r="AN100" i="13"/>
  <c r="AN112" i="13"/>
  <c r="AN103" i="13"/>
  <c r="AN115" i="13"/>
  <c r="AN127" i="13"/>
  <c r="AN139" i="13"/>
  <c r="AN151" i="13"/>
  <c r="AN163" i="13"/>
  <c r="AN175" i="13"/>
  <c r="AN184" i="13"/>
  <c r="AN196" i="13"/>
  <c r="AN208" i="13"/>
  <c r="AN220" i="13"/>
  <c r="AN232" i="13"/>
  <c r="AN121" i="13"/>
  <c r="AN133" i="13"/>
  <c r="AN145" i="13"/>
  <c r="AN157" i="13"/>
  <c r="AN169" i="13"/>
  <c r="AN187" i="13"/>
  <c r="AN199" i="13"/>
  <c r="AN211" i="13"/>
  <c r="AN223" i="13"/>
  <c r="AN124" i="13"/>
  <c r="AN136" i="13"/>
  <c r="AN148" i="13"/>
  <c r="AN160" i="13"/>
  <c r="AN172" i="13"/>
  <c r="AN178" i="13"/>
  <c r="AN190" i="13"/>
  <c r="AN202" i="13"/>
  <c r="AN214" i="13"/>
  <c r="AN226" i="13"/>
  <c r="AN181" i="13"/>
  <c r="AN193" i="13"/>
  <c r="AN205" i="13"/>
  <c r="AN217" i="13"/>
  <c r="AN229" i="13"/>
  <c r="AN16" i="14"/>
  <c r="AN235" i="13"/>
  <c r="AN85" i="14"/>
  <c r="AN238" i="13"/>
  <c r="AN27" i="14"/>
  <c r="AN49" i="14"/>
  <c r="AN74" i="14"/>
  <c r="AN118" i="14"/>
  <c r="AN63" i="14"/>
  <c r="AN107" i="14"/>
  <c r="AN38" i="14"/>
  <c r="AN96" i="14"/>
  <c r="AN146" i="14"/>
  <c r="AN179" i="14"/>
  <c r="AN190" i="14"/>
  <c r="AN243" i="14"/>
  <c r="AN132" i="14"/>
  <c r="AN168" i="14"/>
  <c r="AN232" i="14"/>
  <c r="AN157" i="14"/>
  <c r="AN210" i="14"/>
  <c r="AN221" i="14"/>
  <c r="AN196" i="14"/>
  <c r="BB11" i="3"/>
  <c r="BB24" i="3"/>
  <c r="BB38" i="3"/>
  <c r="BB60" i="3"/>
  <c r="BB48" i="3"/>
  <c r="BB77" i="3"/>
  <c r="BB70" i="3"/>
  <c r="BB8" i="4"/>
  <c r="BB27" i="4"/>
  <c r="BB18" i="4"/>
  <c r="BB43" i="4"/>
  <c r="BB34" i="4"/>
  <c r="BB51" i="4"/>
  <c r="BB59" i="4"/>
  <c r="BB27" i="5"/>
  <c r="BB18" i="5"/>
  <c r="BB8" i="5"/>
  <c r="BB34" i="5"/>
  <c r="BB59" i="5"/>
  <c r="BB51" i="5"/>
  <c r="BB18" i="6"/>
  <c r="BB43" i="5"/>
  <c r="BB8" i="6"/>
  <c r="BB27" i="6"/>
  <c r="BB51" i="6"/>
  <c r="BB43" i="6"/>
  <c r="BB34" i="6"/>
  <c r="BB8" i="7"/>
  <c r="BB18" i="7"/>
  <c r="BB51" i="7"/>
  <c r="BB59" i="6"/>
  <c r="BB43" i="7"/>
  <c r="BB27" i="7"/>
  <c r="BB34" i="8"/>
  <c r="BB34" i="9"/>
  <c r="BB27" i="8"/>
  <c r="BB59" i="8"/>
  <c r="BB27" i="9"/>
  <c r="BB34" i="7"/>
  <c r="BB59" i="7"/>
  <c r="BB8" i="8"/>
  <c r="BB43" i="9"/>
  <c r="BB8" i="10"/>
  <c r="BB43" i="10"/>
  <c r="BB18" i="8"/>
  <c r="BB51" i="8"/>
  <c r="BB34" i="10"/>
  <c r="BB18" i="9"/>
  <c r="BB59" i="9"/>
  <c r="BB8" i="11"/>
  <c r="BB43" i="11"/>
  <c r="BB7" i="13"/>
  <c r="BB17" i="13"/>
  <c r="AW13" i="17" s="1"/>
  <c r="BN17" i="13"/>
  <c r="BB19" i="13"/>
  <c r="BB29" i="13"/>
  <c r="AW35" i="17" s="1"/>
  <c r="BN29" i="13"/>
  <c r="BB31" i="13"/>
  <c r="BB41" i="13"/>
  <c r="AW57" i="17" s="1"/>
  <c r="BN41" i="13"/>
  <c r="BB43" i="13"/>
  <c r="BB53" i="13"/>
  <c r="AW79" i="17" s="1"/>
  <c r="BN53" i="13"/>
  <c r="BB55" i="13"/>
  <c r="BB65" i="13"/>
  <c r="AW101" i="17" s="1"/>
  <c r="BN65" i="13"/>
  <c r="BB67" i="13"/>
  <c r="BB77" i="13"/>
  <c r="AW123" i="17" s="1"/>
  <c r="BN77" i="13"/>
  <c r="BB79" i="13"/>
  <c r="BB51" i="9"/>
  <c r="BB27" i="10"/>
  <c r="BB34" i="11"/>
  <c r="BB10" i="13"/>
  <c r="BB22" i="13"/>
  <c r="BB34" i="13"/>
  <c r="BB46" i="13"/>
  <c r="BB58" i="13"/>
  <c r="BB70" i="13"/>
  <c r="BB82" i="13"/>
  <c r="BB43" i="8"/>
  <c r="BB18" i="10"/>
  <c r="BB51" i="10"/>
  <c r="BB18" i="11"/>
  <c r="BB59" i="10"/>
  <c r="BB51" i="11"/>
  <c r="BN11" i="13"/>
  <c r="BN23" i="13"/>
  <c r="BN35" i="13"/>
  <c r="BN47" i="13"/>
  <c r="BN59" i="13"/>
  <c r="BN71" i="13"/>
  <c r="BN83" i="13"/>
  <c r="BB85" i="13"/>
  <c r="BB95" i="13"/>
  <c r="AW148" i="17" s="1"/>
  <c r="BN95" i="13"/>
  <c r="BB97" i="13"/>
  <c r="BB11" i="13"/>
  <c r="AW2" i="17" s="1"/>
  <c r="BB13" i="13"/>
  <c r="BB16" i="13"/>
  <c r="BB23" i="13"/>
  <c r="AW24" i="17" s="1"/>
  <c r="BB25" i="13"/>
  <c r="BB8" i="9"/>
  <c r="BB27" i="11"/>
  <c r="BB59" i="11"/>
  <c r="BB94" i="13"/>
  <c r="BB100" i="13"/>
  <c r="BB112" i="13"/>
  <c r="BB124" i="13"/>
  <c r="BB136" i="13"/>
  <c r="BB148" i="13"/>
  <c r="BB160" i="13"/>
  <c r="BB172" i="13"/>
  <c r="BB35" i="13"/>
  <c r="AW46" i="17" s="1"/>
  <c r="BB37" i="13"/>
  <c r="BB40" i="13"/>
  <c r="BB59" i="13"/>
  <c r="AW90" i="17" s="1"/>
  <c r="BB61" i="13"/>
  <c r="BB64" i="13"/>
  <c r="BB83" i="13"/>
  <c r="AW134" i="17" s="1"/>
  <c r="BN89" i="13"/>
  <c r="BB101" i="13"/>
  <c r="AW151" i="17" s="1"/>
  <c r="BN101" i="13"/>
  <c r="BB103" i="13"/>
  <c r="BB113" i="13"/>
  <c r="AW157" i="17" s="1"/>
  <c r="BN113" i="13"/>
  <c r="BB115" i="13"/>
  <c r="BB88" i="13"/>
  <c r="BB91" i="13"/>
  <c r="BB106" i="13"/>
  <c r="BB118" i="13"/>
  <c r="BB28" i="13"/>
  <c r="BB47" i="13"/>
  <c r="AW68" i="17" s="1"/>
  <c r="BB49" i="13"/>
  <c r="BB52" i="13"/>
  <c r="BB71" i="13"/>
  <c r="AW112" i="17" s="1"/>
  <c r="BB73" i="13"/>
  <c r="BB76" i="13"/>
  <c r="BB89" i="13"/>
  <c r="AW145" i="17" s="1"/>
  <c r="BB107" i="13"/>
  <c r="AW154" i="17" s="1"/>
  <c r="BN107" i="13"/>
  <c r="BB109" i="13"/>
  <c r="BB119" i="13"/>
  <c r="AW160" i="17" s="1"/>
  <c r="BN119" i="13"/>
  <c r="BB121" i="13"/>
  <c r="BB131" i="13"/>
  <c r="AW166" i="17" s="1"/>
  <c r="BN131" i="13"/>
  <c r="BB133" i="13"/>
  <c r="BB143" i="13"/>
  <c r="AW172" i="17" s="1"/>
  <c r="BN143" i="13"/>
  <c r="BB145" i="13"/>
  <c r="BB155" i="13"/>
  <c r="AW178" i="17" s="1"/>
  <c r="BN155" i="13"/>
  <c r="BB157" i="13"/>
  <c r="BB167" i="13"/>
  <c r="AW184" i="17" s="1"/>
  <c r="BN167" i="13"/>
  <c r="BB169" i="13"/>
  <c r="BB178" i="13"/>
  <c r="BB190" i="13"/>
  <c r="BB202" i="13"/>
  <c r="BB214" i="13"/>
  <c r="BB226" i="13"/>
  <c r="BB238" i="13"/>
  <c r="BB27" i="14"/>
  <c r="BN125" i="13"/>
  <c r="BN137" i="13"/>
  <c r="BN149" i="13"/>
  <c r="BN161" i="13"/>
  <c r="BN173" i="13"/>
  <c r="BB179" i="13"/>
  <c r="AW190" i="17" s="1"/>
  <c r="BN179" i="13"/>
  <c r="BB181" i="13"/>
  <c r="BB191" i="13"/>
  <c r="AW196" i="17" s="1"/>
  <c r="BN191" i="13"/>
  <c r="BB193" i="13"/>
  <c r="BB203" i="13"/>
  <c r="AW202" i="17" s="1"/>
  <c r="BN203" i="13"/>
  <c r="BB205" i="13"/>
  <c r="BB215" i="13"/>
  <c r="AW208" i="17" s="1"/>
  <c r="BN215" i="13"/>
  <c r="BB217" i="13"/>
  <c r="BB227" i="13"/>
  <c r="AW214" i="17" s="1"/>
  <c r="BN227" i="13"/>
  <c r="BB229" i="13"/>
  <c r="BB184" i="13"/>
  <c r="BB196" i="13"/>
  <c r="BB208" i="13"/>
  <c r="BB220" i="13"/>
  <c r="BB232" i="13"/>
  <c r="BB125" i="13"/>
  <c r="AW163" i="17" s="1"/>
  <c r="BB127" i="13"/>
  <c r="BB130" i="13"/>
  <c r="BB137" i="13"/>
  <c r="AW169" i="17" s="1"/>
  <c r="BB139" i="13"/>
  <c r="BB142" i="13"/>
  <c r="BB149" i="13"/>
  <c r="AW175" i="17" s="1"/>
  <c r="BB151" i="13"/>
  <c r="BB154" i="13"/>
  <c r="BB161" i="13"/>
  <c r="AW181" i="17" s="1"/>
  <c r="BB163" i="13"/>
  <c r="BB166" i="13"/>
  <c r="BB173" i="13"/>
  <c r="AW187" i="17" s="1"/>
  <c r="BB175" i="13"/>
  <c r="BB185" i="13"/>
  <c r="AW193" i="17"/>
  <c r="BN185" i="13"/>
  <c r="BB187" i="13"/>
  <c r="BB197" i="13"/>
  <c r="AW199" i="17"/>
  <c r="BN197" i="13"/>
  <c r="BB199" i="13"/>
  <c r="BB209" i="13"/>
  <c r="AW205" i="17"/>
  <c r="BN209" i="13"/>
  <c r="BB211" i="13"/>
  <c r="BB221" i="13"/>
  <c r="AW211" i="17"/>
  <c r="BN221" i="13"/>
  <c r="BB223" i="13"/>
  <c r="BB233" i="13"/>
  <c r="AW217" i="17"/>
  <c r="BN233" i="13"/>
  <c r="BB235" i="13"/>
  <c r="BB38" i="14"/>
  <c r="BN239" i="13"/>
  <c r="BB63" i="14"/>
  <c r="BB107" i="14"/>
  <c r="BB96" i="14"/>
  <c r="BB146" i="14"/>
  <c r="BB239" i="13"/>
  <c r="AW220" i="17" s="1"/>
  <c r="BB16" i="14"/>
  <c r="BB85" i="14"/>
  <c r="BB49" i="14"/>
  <c r="BB74" i="14"/>
  <c r="BB118" i="14"/>
  <c r="BB157" i="14"/>
  <c r="BB196" i="14"/>
  <c r="BB221" i="14"/>
  <c r="BB210" i="14"/>
  <c r="BB132" i="14"/>
  <c r="BB168" i="14"/>
  <c r="BB232" i="14"/>
  <c r="BB179" i="14"/>
  <c r="BB243" i="14"/>
  <c r="BB190" i="14"/>
  <c r="DQ11" i="3"/>
  <c r="DQ24" i="3"/>
  <c r="DQ38" i="3"/>
  <c r="DQ48" i="3"/>
  <c r="DQ60" i="3"/>
  <c r="DQ77" i="3"/>
  <c r="DQ70" i="3"/>
  <c r="DQ18" i="4"/>
  <c r="DQ8" i="4"/>
  <c r="DQ34" i="4"/>
  <c r="DQ51" i="4"/>
  <c r="DQ27" i="4"/>
  <c r="DQ43" i="4"/>
  <c r="DQ8" i="5"/>
  <c r="DQ34" i="5"/>
  <c r="DQ59" i="4"/>
  <c r="DQ18" i="5"/>
  <c r="DQ27" i="5"/>
  <c r="DQ59" i="5"/>
  <c r="DQ27" i="6"/>
  <c r="DQ51" i="5"/>
  <c r="DQ43" i="5"/>
  <c r="DQ8" i="6"/>
  <c r="DQ18" i="6"/>
  <c r="DQ34" i="6"/>
  <c r="DQ59" i="6"/>
  <c r="DQ51" i="6"/>
  <c r="DQ43" i="6"/>
  <c r="DQ8" i="7"/>
  <c r="DQ27" i="7"/>
  <c r="DQ59" i="7"/>
  <c r="DQ18" i="7"/>
  <c r="DQ51" i="7"/>
  <c r="DQ43" i="7"/>
  <c r="DQ8" i="8"/>
  <c r="DQ43" i="8"/>
  <c r="DQ8" i="9"/>
  <c r="DQ34" i="7"/>
  <c r="DQ34" i="8"/>
  <c r="DQ34" i="9"/>
  <c r="DQ18" i="8"/>
  <c r="DQ51" i="8"/>
  <c r="DQ51" i="9"/>
  <c r="DQ18" i="10"/>
  <c r="DQ27" i="9"/>
  <c r="DQ43" i="9"/>
  <c r="DQ8" i="10"/>
  <c r="DQ43" i="10"/>
  <c r="DQ27" i="8"/>
  <c r="DQ59" i="8"/>
  <c r="DQ27" i="10"/>
  <c r="DQ51" i="10"/>
  <c r="DQ18" i="11"/>
  <c r="DQ51" i="11"/>
  <c r="DQ16" i="13"/>
  <c r="DQ28" i="13"/>
  <c r="DQ40" i="13"/>
  <c r="DQ52" i="13"/>
  <c r="DQ64" i="13"/>
  <c r="DQ76" i="13"/>
  <c r="DQ8" i="11"/>
  <c r="DQ43" i="11"/>
  <c r="DQ7" i="13"/>
  <c r="DQ17" i="13"/>
  <c r="DG13" i="17"/>
  <c r="DQ19" i="13"/>
  <c r="DQ29" i="13"/>
  <c r="DG35" i="17" s="1"/>
  <c r="DQ31" i="13"/>
  <c r="DQ41" i="13"/>
  <c r="DG57" i="17" s="1"/>
  <c r="DQ43" i="13"/>
  <c r="DQ53" i="13"/>
  <c r="DG79" i="17" s="1"/>
  <c r="DQ55" i="13"/>
  <c r="DQ65" i="13"/>
  <c r="DG101" i="17" s="1"/>
  <c r="DQ67" i="13"/>
  <c r="DQ77" i="13"/>
  <c r="DG123" i="17" s="1"/>
  <c r="DQ79" i="13"/>
  <c r="DQ18" i="9"/>
  <c r="DQ59" i="9"/>
  <c r="DQ34" i="10"/>
  <c r="DQ59" i="10"/>
  <c r="DQ10" i="13"/>
  <c r="DQ22" i="13"/>
  <c r="DQ34" i="13"/>
  <c r="DQ46" i="13"/>
  <c r="DQ58" i="13"/>
  <c r="DQ70" i="13"/>
  <c r="DQ82" i="13"/>
  <c r="DQ94" i="13"/>
  <c r="DQ34" i="11"/>
  <c r="DQ11" i="13"/>
  <c r="DG2" i="17" s="1"/>
  <c r="DQ13" i="13"/>
  <c r="DQ23" i="13"/>
  <c r="DG24" i="17" s="1"/>
  <c r="DQ25" i="13"/>
  <c r="DQ27" i="11"/>
  <c r="DQ59" i="11"/>
  <c r="DQ89" i="13"/>
  <c r="DG145" i="17" s="1"/>
  <c r="DQ91" i="13"/>
  <c r="DQ35" i="13"/>
  <c r="DG46" i="17" s="1"/>
  <c r="DQ37" i="13"/>
  <c r="DQ59" i="13"/>
  <c r="DG90" i="17" s="1"/>
  <c r="DQ61" i="13"/>
  <c r="DQ83" i="13"/>
  <c r="DG134" i="17"/>
  <c r="DQ85" i="13"/>
  <c r="DQ95" i="13"/>
  <c r="DG148" i="17" s="1"/>
  <c r="DQ97" i="13"/>
  <c r="DQ107" i="13"/>
  <c r="DG154" i="17" s="1"/>
  <c r="DQ109" i="13"/>
  <c r="DQ119" i="13"/>
  <c r="DG160" i="17" s="1"/>
  <c r="DQ121" i="13"/>
  <c r="DQ131" i="13"/>
  <c r="DG166" i="17" s="1"/>
  <c r="DQ133" i="13"/>
  <c r="DQ143" i="13"/>
  <c r="DG172" i="17" s="1"/>
  <c r="DQ145" i="13"/>
  <c r="DQ155" i="13"/>
  <c r="DG178" i="17" s="1"/>
  <c r="DQ157" i="13"/>
  <c r="DQ167" i="13"/>
  <c r="DG184" i="17" s="1"/>
  <c r="DQ169" i="13"/>
  <c r="DQ88" i="13"/>
  <c r="DQ100" i="13"/>
  <c r="DQ112" i="13"/>
  <c r="DQ47" i="13"/>
  <c r="DG68" i="17" s="1"/>
  <c r="DQ49" i="13"/>
  <c r="DQ71" i="13"/>
  <c r="DG112" i="17" s="1"/>
  <c r="DQ73" i="13"/>
  <c r="DQ101" i="13"/>
  <c r="DG151" i="17" s="1"/>
  <c r="DQ103" i="13"/>
  <c r="DQ113" i="13"/>
  <c r="DG157" i="17" s="1"/>
  <c r="DQ115" i="13"/>
  <c r="DQ106" i="13"/>
  <c r="DQ118" i="13"/>
  <c r="DQ130" i="13"/>
  <c r="DQ142" i="13"/>
  <c r="DQ154" i="13"/>
  <c r="DQ166" i="13"/>
  <c r="DQ185" i="13"/>
  <c r="DG193" i="17" s="1"/>
  <c r="DQ187" i="13"/>
  <c r="DQ197" i="13"/>
  <c r="DG199" i="17" s="1"/>
  <c r="DQ199" i="13"/>
  <c r="DQ209" i="13"/>
  <c r="DG205" i="17" s="1"/>
  <c r="DQ211" i="13"/>
  <c r="DQ221" i="13"/>
  <c r="DG211" i="17"/>
  <c r="DQ223" i="13"/>
  <c r="DQ233" i="13"/>
  <c r="DG217" i="17" s="1"/>
  <c r="DQ235" i="13"/>
  <c r="DQ38" i="14"/>
  <c r="DQ124" i="13"/>
  <c r="DQ136" i="13"/>
  <c r="DQ148" i="13"/>
  <c r="DQ160" i="13"/>
  <c r="DQ172" i="13"/>
  <c r="DQ178" i="13"/>
  <c r="DQ190" i="13"/>
  <c r="DQ202" i="13"/>
  <c r="DQ214" i="13"/>
  <c r="DQ226" i="13"/>
  <c r="DQ125" i="13"/>
  <c r="DG163" i="17" s="1"/>
  <c r="DQ127" i="13"/>
  <c r="DQ137" i="13"/>
  <c r="DG169" i="17"/>
  <c r="DQ139" i="13"/>
  <c r="DQ149" i="13"/>
  <c r="DG175" i="17" s="1"/>
  <c r="DQ151" i="13"/>
  <c r="DQ161" i="13"/>
  <c r="DG181" i="17" s="1"/>
  <c r="DQ163" i="13"/>
  <c r="DQ173" i="13"/>
  <c r="DG187" i="17" s="1"/>
  <c r="DQ175" i="13"/>
  <c r="DQ179" i="13"/>
  <c r="DG190" i="17" s="1"/>
  <c r="DQ181" i="13"/>
  <c r="DQ191" i="13"/>
  <c r="DG196" i="17" s="1"/>
  <c r="DQ193" i="13"/>
  <c r="DQ203" i="13"/>
  <c r="DG202" i="17" s="1"/>
  <c r="DQ205" i="13"/>
  <c r="DQ215" i="13"/>
  <c r="DG208" i="17" s="1"/>
  <c r="DQ217" i="13"/>
  <c r="DQ227" i="13"/>
  <c r="DG214" i="17" s="1"/>
  <c r="DQ229" i="13"/>
  <c r="DQ184" i="13"/>
  <c r="DQ196" i="13"/>
  <c r="DQ208" i="13"/>
  <c r="DQ220" i="13"/>
  <c r="DQ232" i="13"/>
  <c r="DQ238" i="13"/>
  <c r="DQ27" i="14"/>
  <c r="DQ49" i="14"/>
  <c r="DQ74" i="14"/>
  <c r="DQ239" i="13"/>
  <c r="DG220" i="17" s="1"/>
  <c r="DQ16" i="14"/>
  <c r="DQ63" i="14"/>
  <c r="DQ107" i="14"/>
  <c r="DQ132" i="14"/>
  <c r="DQ157" i="14"/>
  <c r="DQ96" i="14"/>
  <c r="DQ85" i="14"/>
  <c r="DQ118" i="14"/>
  <c r="DQ146" i="14"/>
  <c r="DQ168" i="14"/>
  <c r="DQ232" i="14"/>
  <c r="DQ196" i="14"/>
  <c r="DQ221" i="14"/>
  <c r="DQ179" i="14"/>
  <c r="DQ190" i="14"/>
  <c r="DQ243" i="14"/>
  <c r="DQ210" i="14"/>
  <c r="EG11" i="3"/>
  <c r="EG24" i="3"/>
  <c r="EG38" i="3"/>
  <c r="EG48" i="3"/>
  <c r="EG60" i="3"/>
  <c r="EG77" i="3"/>
  <c r="EG70" i="3"/>
  <c r="EG18" i="4"/>
  <c r="EG8" i="4"/>
  <c r="EG34" i="4"/>
  <c r="EG51" i="4"/>
  <c r="EG27" i="4"/>
  <c r="EG43" i="4"/>
  <c r="EG8" i="5"/>
  <c r="EG34" i="5"/>
  <c r="EG59" i="4"/>
  <c r="EG18" i="5"/>
  <c r="EG27" i="5"/>
  <c r="EG59" i="5"/>
  <c r="EG27" i="6"/>
  <c r="EG51" i="5"/>
  <c r="EG43" i="5"/>
  <c r="EG8" i="6"/>
  <c r="EG18" i="6"/>
  <c r="EG34" i="6"/>
  <c r="EG59" i="6"/>
  <c r="EG51" i="6"/>
  <c r="EG43" i="6"/>
  <c r="EG8" i="7"/>
  <c r="EG27" i="7"/>
  <c r="EG59" i="7"/>
  <c r="EG18" i="7"/>
  <c r="EG51" i="7"/>
  <c r="EG43" i="7"/>
  <c r="EG8" i="8"/>
  <c r="EG43" i="8"/>
  <c r="EG8" i="9"/>
  <c r="EG34" i="7"/>
  <c r="EG34" i="8"/>
  <c r="EG18" i="8"/>
  <c r="EG51" i="8"/>
  <c r="EG51" i="9"/>
  <c r="EG18" i="10"/>
  <c r="EG27" i="9"/>
  <c r="EG43" i="9"/>
  <c r="EG8" i="10"/>
  <c r="EG27" i="8"/>
  <c r="EG59" i="8"/>
  <c r="EG27" i="10"/>
  <c r="EG51" i="10"/>
  <c r="EG18" i="11"/>
  <c r="EG51" i="11"/>
  <c r="EG16" i="13"/>
  <c r="EG28" i="13"/>
  <c r="EG40" i="13"/>
  <c r="EG52" i="13"/>
  <c r="EG64" i="13"/>
  <c r="EG76" i="13"/>
  <c r="EG18" i="9"/>
  <c r="EG43" i="10"/>
  <c r="EG8" i="11"/>
  <c r="EG43" i="11"/>
  <c r="EG7" i="13"/>
  <c r="EG17" i="13"/>
  <c r="DV13" i="17"/>
  <c r="EG19" i="13"/>
  <c r="EG29" i="13"/>
  <c r="DV35" i="17" s="1"/>
  <c r="EG31" i="13"/>
  <c r="EG41" i="13"/>
  <c r="DV57" i="17" s="1"/>
  <c r="EG43" i="13"/>
  <c r="EG53" i="13"/>
  <c r="DV79" i="17" s="1"/>
  <c r="EG55" i="13"/>
  <c r="EG65" i="13"/>
  <c r="DV101" i="17" s="1"/>
  <c r="EG67" i="13"/>
  <c r="EG77" i="13"/>
  <c r="DV123" i="17" s="1"/>
  <c r="EG79" i="13"/>
  <c r="EG59" i="9"/>
  <c r="EG34" i="10"/>
  <c r="EG59" i="10"/>
  <c r="EG10" i="13"/>
  <c r="EG22" i="13"/>
  <c r="EG34" i="13"/>
  <c r="EG46" i="13"/>
  <c r="EG58" i="13"/>
  <c r="EG70" i="13"/>
  <c r="EG82" i="13"/>
  <c r="EG94" i="13"/>
  <c r="EG34" i="11"/>
  <c r="EG11" i="13"/>
  <c r="DV2" i="17" s="1"/>
  <c r="EG13" i="13"/>
  <c r="EG23" i="13"/>
  <c r="DV24" i="17" s="1"/>
  <c r="EG25" i="13"/>
  <c r="EG27" i="11"/>
  <c r="EG59" i="11"/>
  <c r="EG34" i="9"/>
  <c r="EG89" i="13"/>
  <c r="DV145" i="17" s="1"/>
  <c r="EG91" i="13"/>
  <c r="EG35" i="13"/>
  <c r="DV46" i="17" s="1"/>
  <c r="EG37" i="13"/>
  <c r="EG59" i="13"/>
  <c r="DV90" i="17" s="1"/>
  <c r="EG61" i="13"/>
  <c r="EG83" i="13"/>
  <c r="DV134" i="17" s="1"/>
  <c r="EG85" i="13"/>
  <c r="EG95" i="13"/>
  <c r="DV148" i="17" s="1"/>
  <c r="EG97" i="13"/>
  <c r="EG107" i="13"/>
  <c r="DV154" i="17" s="1"/>
  <c r="EG109" i="13"/>
  <c r="EG119" i="13"/>
  <c r="DV160" i="17" s="1"/>
  <c r="EG121" i="13"/>
  <c r="EG131" i="13"/>
  <c r="DV166" i="17"/>
  <c r="EG133" i="13"/>
  <c r="EG143" i="13"/>
  <c r="DV172" i="17" s="1"/>
  <c r="EG145" i="13"/>
  <c r="EG155" i="13"/>
  <c r="DV178" i="17" s="1"/>
  <c r="EG157" i="13"/>
  <c r="EG167" i="13"/>
  <c r="DV184" i="17" s="1"/>
  <c r="EG169" i="13"/>
  <c r="EG88" i="13"/>
  <c r="EG100" i="13"/>
  <c r="EG112" i="13"/>
  <c r="EG47" i="13"/>
  <c r="DV68" i="17" s="1"/>
  <c r="EG49" i="13"/>
  <c r="EG71" i="13"/>
  <c r="DV112" i="17" s="1"/>
  <c r="EG73" i="13"/>
  <c r="EG101" i="13"/>
  <c r="DV151" i="17" s="1"/>
  <c r="EG103" i="13"/>
  <c r="EG113" i="13"/>
  <c r="DV157" i="17" s="1"/>
  <c r="EG115" i="13"/>
  <c r="EG106" i="13"/>
  <c r="EG118" i="13"/>
  <c r="EG130" i="13"/>
  <c r="EG142" i="13"/>
  <c r="EG154" i="13"/>
  <c r="EG166" i="13"/>
  <c r="EG185" i="13"/>
  <c r="DV193" i="17" s="1"/>
  <c r="EG187" i="13"/>
  <c r="EG197" i="13"/>
  <c r="DV199" i="17" s="1"/>
  <c r="EG199" i="13"/>
  <c r="EG209" i="13"/>
  <c r="DV205" i="17" s="1"/>
  <c r="EG211" i="13"/>
  <c r="EG221" i="13"/>
  <c r="DV211" i="17" s="1"/>
  <c r="EG223" i="13"/>
  <c r="EG233" i="13"/>
  <c r="DV217" i="17" s="1"/>
  <c r="EG235" i="13"/>
  <c r="EG38" i="14"/>
  <c r="EG124" i="13"/>
  <c r="EG136" i="13"/>
  <c r="EG148" i="13"/>
  <c r="EG160" i="13"/>
  <c r="EG172" i="13"/>
  <c r="EG178" i="13"/>
  <c r="EG190" i="13"/>
  <c r="EG202" i="13"/>
  <c r="EG214" i="13"/>
  <c r="EG226" i="13"/>
  <c r="EG125" i="13"/>
  <c r="DV163" i="17" s="1"/>
  <c r="EG127" i="13"/>
  <c r="EG137" i="13"/>
  <c r="DV169" i="17" s="1"/>
  <c r="EG139" i="13"/>
  <c r="EG149" i="13"/>
  <c r="DV175" i="17" s="1"/>
  <c r="EG151" i="13"/>
  <c r="EG161" i="13"/>
  <c r="DV181" i="17" s="1"/>
  <c r="EG163" i="13"/>
  <c r="EG173" i="13"/>
  <c r="DV187" i="17" s="1"/>
  <c r="EG175" i="13"/>
  <c r="EG179" i="13"/>
  <c r="DV190" i="17"/>
  <c r="EG181" i="13"/>
  <c r="EG191" i="13"/>
  <c r="DV196" i="17" s="1"/>
  <c r="EG193" i="13"/>
  <c r="EG203" i="13"/>
  <c r="DV202" i="17" s="1"/>
  <c r="EG205" i="13"/>
  <c r="EG215" i="13"/>
  <c r="DV208" i="17" s="1"/>
  <c r="EG217" i="13"/>
  <c r="EG227" i="13"/>
  <c r="DV214" i="17" s="1"/>
  <c r="EG229" i="13"/>
  <c r="EG184" i="13"/>
  <c r="EG196" i="13"/>
  <c r="EG208" i="13"/>
  <c r="EG220" i="13"/>
  <c r="EG232" i="13"/>
  <c r="EG238" i="13"/>
  <c r="EG27" i="14"/>
  <c r="EG49" i="14"/>
  <c r="EG74" i="14"/>
  <c r="EG239" i="13"/>
  <c r="DV220" i="17" s="1"/>
  <c r="EG16" i="14"/>
  <c r="EG63" i="14"/>
  <c r="EG107" i="14"/>
  <c r="EG132" i="14"/>
  <c r="EG157" i="14"/>
  <c r="EG96" i="14"/>
  <c r="EG85" i="14"/>
  <c r="EG118" i="14"/>
  <c r="EG146" i="14"/>
  <c r="EG168" i="14"/>
  <c r="EG232" i="14"/>
  <c r="EG196" i="14"/>
  <c r="EG221" i="14"/>
  <c r="EG179" i="14"/>
  <c r="EG190" i="14"/>
  <c r="EG243" i="14"/>
  <c r="EG210" i="14"/>
  <c r="DD11" i="3"/>
  <c r="DD24" i="3"/>
  <c r="DD38" i="3"/>
  <c r="DD48" i="3"/>
  <c r="DD70" i="3"/>
  <c r="DD8" i="4"/>
  <c r="DD60" i="3"/>
  <c r="DD77" i="3"/>
  <c r="DD27" i="4"/>
  <c r="DD18" i="4"/>
  <c r="DD43" i="4"/>
  <c r="DD34" i="4"/>
  <c r="DD51" i="4"/>
  <c r="DD18" i="5"/>
  <c r="DD8" i="5"/>
  <c r="DD59" i="4"/>
  <c r="DD27" i="5"/>
  <c r="DD43" i="5"/>
  <c r="DD34" i="5"/>
  <c r="DD59" i="5"/>
  <c r="DD51" i="5"/>
  <c r="DD18" i="6"/>
  <c r="DD43" i="6"/>
  <c r="DD8" i="6"/>
  <c r="DD27" i="6"/>
  <c r="DD34" i="6"/>
  <c r="DD51" i="6"/>
  <c r="DD34" i="7"/>
  <c r="DD8" i="7"/>
  <c r="DD27" i="7"/>
  <c r="DD59" i="7"/>
  <c r="DD18" i="7"/>
  <c r="DD18" i="8"/>
  <c r="DD51" i="8"/>
  <c r="DD18" i="9"/>
  <c r="DD59" i="6"/>
  <c r="DD51" i="7"/>
  <c r="DD8" i="8"/>
  <c r="DD43" i="8"/>
  <c r="DD8" i="9"/>
  <c r="DD43" i="7"/>
  <c r="DD27" i="8"/>
  <c r="DD27" i="9"/>
  <c r="DD59" i="9"/>
  <c r="DD27" i="10"/>
  <c r="DD34" i="8"/>
  <c r="DD51" i="9"/>
  <c r="DD18" i="10"/>
  <c r="DD43" i="10"/>
  <c r="DD59" i="10"/>
  <c r="DD27" i="11"/>
  <c r="DD59" i="11"/>
  <c r="DD11" i="13"/>
  <c r="CU2" i="17" s="1"/>
  <c r="DD13" i="13"/>
  <c r="DD23" i="13"/>
  <c r="CU24" i="17" s="1"/>
  <c r="DD25" i="13"/>
  <c r="DD35" i="13"/>
  <c r="CU46" i="17" s="1"/>
  <c r="DD37" i="13"/>
  <c r="DD47" i="13"/>
  <c r="CU68" i="17" s="1"/>
  <c r="DD49" i="13"/>
  <c r="DD59" i="13"/>
  <c r="CU90" i="17" s="1"/>
  <c r="DD61" i="13"/>
  <c r="DD71" i="13"/>
  <c r="CU112" i="17" s="1"/>
  <c r="DD73" i="13"/>
  <c r="DD51" i="10"/>
  <c r="DD18" i="11"/>
  <c r="DD51" i="11"/>
  <c r="DD16" i="13"/>
  <c r="DD28" i="13"/>
  <c r="DD40" i="13"/>
  <c r="DD52" i="13"/>
  <c r="DD64" i="13"/>
  <c r="DD76" i="13"/>
  <c r="DD34" i="9"/>
  <c r="DD43" i="9"/>
  <c r="DD8" i="10"/>
  <c r="DD34" i="11"/>
  <c r="DD89" i="13"/>
  <c r="CU145" i="17" s="1"/>
  <c r="DD91" i="13"/>
  <c r="DD34" i="10"/>
  <c r="DD8" i="11"/>
  <c r="DD43" i="11"/>
  <c r="DD7" i="13"/>
  <c r="DD19" i="13"/>
  <c r="DD59" i="8"/>
  <c r="DD10" i="13"/>
  <c r="DD17" i="13"/>
  <c r="CU13" i="17" s="1"/>
  <c r="DD22" i="13"/>
  <c r="DD29" i="13"/>
  <c r="CU35" i="17" s="1"/>
  <c r="DD34" i="13"/>
  <c r="DD41" i="13"/>
  <c r="CU57" i="17" s="1"/>
  <c r="DD46" i="13"/>
  <c r="DD53" i="13"/>
  <c r="CU79" i="17" s="1"/>
  <c r="DD58" i="13"/>
  <c r="DD65" i="13"/>
  <c r="CU101" i="17" s="1"/>
  <c r="DD70" i="13"/>
  <c r="DD77" i="13"/>
  <c r="CU123" i="17" s="1"/>
  <c r="DD82" i="13"/>
  <c r="DD88" i="13"/>
  <c r="DD31" i="13"/>
  <c r="DD55" i="13"/>
  <c r="DD79" i="13"/>
  <c r="DD106" i="13"/>
  <c r="DD118" i="13"/>
  <c r="DD130" i="13"/>
  <c r="DD142" i="13"/>
  <c r="DD154" i="13"/>
  <c r="DD166" i="13"/>
  <c r="DD107" i="13"/>
  <c r="CU154" i="17" s="1"/>
  <c r="DD109" i="13"/>
  <c r="DD43" i="13"/>
  <c r="DD67" i="13"/>
  <c r="DD94" i="13"/>
  <c r="DD100" i="13"/>
  <c r="DD112" i="13"/>
  <c r="DD83" i="13"/>
  <c r="CU134" i="17" s="1"/>
  <c r="DD85" i="13"/>
  <c r="DD95" i="13"/>
  <c r="CU148" i="17" s="1"/>
  <c r="DD97" i="13"/>
  <c r="DD101" i="13"/>
  <c r="CU151" i="17" s="1"/>
  <c r="DD103" i="13"/>
  <c r="DD113" i="13"/>
  <c r="CU157" i="17" s="1"/>
  <c r="DD115" i="13"/>
  <c r="DD125" i="13"/>
  <c r="CU163" i="17" s="1"/>
  <c r="DD127" i="13"/>
  <c r="DD137" i="13"/>
  <c r="CU169" i="17" s="1"/>
  <c r="DD139" i="13"/>
  <c r="DD149" i="13"/>
  <c r="CU175" i="17" s="1"/>
  <c r="DD151" i="13"/>
  <c r="DD161" i="13"/>
  <c r="CU181" i="17" s="1"/>
  <c r="DD163" i="13"/>
  <c r="DD173" i="13"/>
  <c r="CU187" i="17"/>
  <c r="DD175" i="13"/>
  <c r="DD119" i="13"/>
  <c r="CU160" i="17" s="1"/>
  <c r="DD124" i="13"/>
  <c r="DD131" i="13"/>
  <c r="CU166" i="17" s="1"/>
  <c r="DD136" i="13"/>
  <c r="DD143" i="13"/>
  <c r="CU172" i="17" s="1"/>
  <c r="DD148" i="13"/>
  <c r="DD155" i="13"/>
  <c r="CU178" i="17" s="1"/>
  <c r="DD160" i="13"/>
  <c r="DD167" i="13"/>
  <c r="CU184" i="17" s="1"/>
  <c r="DD172" i="13"/>
  <c r="DD184" i="13"/>
  <c r="DD196" i="13"/>
  <c r="DD208" i="13"/>
  <c r="DD220" i="13"/>
  <c r="DD232" i="13"/>
  <c r="DD185" i="13"/>
  <c r="CU193" i="17" s="1"/>
  <c r="DD187" i="13"/>
  <c r="DD197" i="13"/>
  <c r="CU199" i="17" s="1"/>
  <c r="DD199" i="13"/>
  <c r="DD209" i="13"/>
  <c r="CU205" i="17" s="1"/>
  <c r="DD211" i="13"/>
  <c r="DD221" i="13"/>
  <c r="CU211" i="17" s="1"/>
  <c r="DD223" i="13"/>
  <c r="DD233" i="13"/>
  <c r="CU217" i="17" s="1"/>
  <c r="DD178" i="13"/>
  <c r="DD190" i="13"/>
  <c r="DD202" i="13"/>
  <c r="DD214" i="13"/>
  <c r="DD226" i="13"/>
  <c r="DD121" i="13"/>
  <c r="DD133" i="13"/>
  <c r="DD145" i="13"/>
  <c r="DD157" i="13"/>
  <c r="DD169" i="13"/>
  <c r="DD179" i="13"/>
  <c r="CU190" i="17" s="1"/>
  <c r="DD181" i="13"/>
  <c r="DD191" i="13"/>
  <c r="CU196" i="17" s="1"/>
  <c r="DD193" i="13"/>
  <c r="DD203" i="13"/>
  <c r="CU202" i="17" s="1"/>
  <c r="DD205" i="13"/>
  <c r="DD215" i="13"/>
  <c r="CU208" i="17" s="1"/>
  <c r="DD217" i="13"/>
  <c r="DD227" i="13"/>
  <c r="CU214" i="17" s="1"/>
  <c r="DD229" i="13"/>
  <c r="DD239" i="13"/>
  <c r="CU220" i="17" s="1"/>
  <c r="DD16" i="14"/>
  <c r="DD85" i="14"/>
  <c r="DD38" i="14"/>
  <c r="DD49" i="14"/>
  <c r="DD74" i="14"/>
  <c r="DD118" i="14"/>
  <c r="DD235" i="13"/>
  <c r="DD63" i="14"/>
  <c r="DD107" i="14"/>
  <c r="DD238" i="13"/>
  <c r="DD27" i="14"/>
  <c r="DD96" i="14"/>
  <c r="DD146" i="14"/>
  <c r="DD179" i="14"/>
  <c r="DD190" i="14"/>
  <c r="DD243" i="14"/>
  <c r="DD157" i="14"/>
  <c r="DD168" i="14"/>
  <c r="DD232" i="14"/>
  <c r="DD132" i="14"/>
  <c r="DD210" i="14"/>
  <c r="DD221" i="14"/>
  <c r="DD196" i="14"/>
  <c r="CP11" i="3"/>
  <c r="CP24" i="3"/>
  <c r="CP38" i="3"/>
  <c r="CP60" i="3"/>
  <c r="CP48" i="3"/>
  <c r="CP77" i="3"/>
  <c r="CP70" i="3"/>
  <c r="CP8" i="4"/>
  <c r="CP27" i="4"/>
  <c r="CP18" i="4"/>
  <c r="CP43" i="4"/>
  <c r="CP34" i="4"/>
  <c r="CP51" i="4"/>
  <c r="CP59" i="4"/>
  <c r="CP27" i="5"/>
  <c r="CP18" i="5"/>
  <c r="CP8" i="5"/>
  <c r="CP34" i="5"/>
  <c r="CP59" i="5"/>
  <c r="CP51" i="5"/>
  <c r="CP18" i="6"/>
  <c r="CP43" i="5"/>
  <c r="CP8" i="6"/>
  <c r="CP27" i="6"/>
  <c r="CP51" i="6"/>
  <c r="CP43" i="6"/>
  <c r="CP34" i="6"/>
  <c r="CP8" i="7"/>
  <c r="CP18" i="7"/>
  <c r="CP51" i="7"/>
  <c r="CP59" i="6"/>
  <c r="CP43" i="7"/>
  <c r="CP27" i="7"/>
  <c r="CP34" i="8"/>
  <c r="CP34" i="9"/>
  <c r="CP27" i="8"/>
  <c r="CP59" i="8"/>
  <c r="CP27" i="9"/>
  <c r="CP59" i="7"/>
  <c r="CP8" i="8"/>
  <c r="CP43" i="9"/>
  <c r="CP8" i="10"/>
  <c r="CP43" i="10"/>
  <c r="CP34" i="7"/>
  <c r="CP51" i="8"/>
  <c r="CP34" i="10"/>
  <c r="CP18" i="8"/>
  <c r="CP18" i="9"/>
  <c r="CP59" i="9"/>
  <c r="CP8" i="11"/>
  <c r="CP43" i="11"/>
  <c r="CP7" i="13"/>
  <c r="CP17" i="13"/>
  <c r="CH13" i="17" s="1"/>
  <c r="CP19" i="13"/>
  <c r="CP29" i="13"/>
  <c r="CH35" i="17" s="1"/>
  <c r="CP31" i="13"/>
  <c r="CP41" i="13"/>
  <c r="CH57" i="17" s="1"/>
  <c r="CP43" i="13"/>
  <c r="CP53" i="13"/>
  <c r="CH79" i="17" s="1"/>
  <c r="CP55" i="13"/>
  <c r="CP65" i="13"/>
  <c r="CH101" i="17" s="1"/>
  <c r="CP67" i="13"/>
  <c r="CP77" i="13"/>
  <c r="CH123" i="17" s="1"/>
  <c r="CP79" i="13"/>
  <c r="CP8" i="9"/>
  <c r="CP51" i="9"/>
  <c r="CP27" i="10"/>
  <c r="CP34" i="11"/>
  <c r="CP10" i="13"/>
  <c r="CP22" i="13"/>
  <c r="CP34" i="13"/>
  <c r="CP46" i="13"/>
  <c r="CP58" i="13"/>
  <c r="CP70" i="13"/>
  <c r="CP82" i="13"/>
  <c r="CP18" i="10"/>
  <c r="CP51" i="10"/>
  <c r="CP18" i="11"/>
  <c r="CP51" i="11"/>
  <c r="CP83" i="13"/>
  <c r="CH134" i="17" s="1"/>
  <c r="CP85" i="13"/>
  <c r="CP95" i="13"/>
  <c r="CH148" i="17" s="1"/>
  <c r="CP97" i="13"/>
  <c r="CP43" i="8"/>
  <c r="CP59" i="10"/>
  <c r="CP11" i="13"/>
  <c r="CH2" i="17" s="1"/>
  <c r="CP13" i="13"/>
  <c r="CP16" i="13"/>
  <c r="CP23" i="13"/>
  <c r="CH24" i="17" s="1"/>
  <c r="CP25" i="13"/>
  <c r="CP27" i="11"/>
  <c r="CP59" i="11"/>
  <c r="CP94" i="13"/>
  <c r="CP100" i="13"/>
  <c r="CP112" i="13"/>
  <c r="CP124" i="13"/>
  <c r="CP136" i="13"/>
  <c r="CP148" i="13"/>
  <c r="CP160" i="13"/>
  <c r="CP172" i="13"/>
  <c r="CP28" i="13"/>
  <c r="CP47" i="13"/>
  <c r="CH68" i="17" s="1"/>
  <c r="CP49" i="13"/>
  <c r="CP52" i="13"/>
  <c r="CP71" i="13"/>
  <c r="CH112" i="17" s="1"/>
  <c r="CP73" i="13"/>
  <c r="CP76" i="13"/>
  <c r="CP101" i="13"/>
  <c r="CH151" i="17" s="1"/>
  <c r="CP103" i="13"/>
  <c r="CP113" i="13"/>
  <c r="CH157" i="17" s="1"/>
  <c r="CP115" i="13"/>
  <c r="CP88" i="13"/>
  <c r="CP91" i="13"/>
  <c r="CP106" i="13"/>
  <c r="CP118" i="13"/>
  <c r="CP35" i="13"/>
  <c r="CH46" i="17" s="1"/>
  <c r="CP37" i="13"/>
  <c r="CP40" i="13"/>
  <c r="CP59" i="13"/>
  <c r="CH90" i="17" s="1"/>
  <c r="CP61" i="13"/>
  <c r="CP64" i="13"/>
  <c r="CP89" i="13"/>
  <c r="CH145" i="17" s="1"/>
  <c r="CP107" i="13"/>
  <c r="CH154" i="17" s="1"/>
  <c r="CP109" i="13"/>
  <c r="CP119" i="13"/>
  <c r="CH160" i="17" s="1"/>
  <c r="CP121" i="13"/>
  <c r="CP131" i="13"/>
  <c r="CH166" i="17" s="1"/>
  <c r="CP133" i="13"/>
  <c r="CP143" i="13"/>
  <c r="CH172" i="17" s="1"/>
  <c r="CP145" i="13"/>
  <c r="CP155" i="13"/>
  <c r="CH178" i="17"/>
  <c r="CP157" i="13"/>
  <c r="CP167" i="13"/>
  <c r="CH184" i="17" s="1"/>
  <c r="CP169" i="13"/>
  <c r="CP178" i="13"/>
  <c r="CP190" i="13"/>
  <c r="CP202" i="13"/>
  <c r="CP214" i="13"/>
  <c r="CP226" i="13"/>
  <c r="CP238" i="13"/>
  <c r="CP27" i="14"/>
  <c r="CP179" i="13"/>
  <c r="CH190" i="17" s="1"/>
  <c r="CP181" i="13"/>
  <c r="CP191" i="13"/>
  <c r="CH196" i="17" s="1"/>
  <c r="CP193" i="13"/>
  <c r="CP203" i="13"/>
  <c r="CH202" i="17" s="1"/>
  <c r="CP205" i="13"/>
  <c r="CP215" i="13"/>
  <c r="CH208" i="17" s="1"/>
  <c r="CP217" i="13"/>
  <c r="CP227" i="13"/>
  <c r="CH214" i="17" s="1"/>
  <c r="CP229" i="13"/>
  <c r="CP184" i="13"/>
  <c r="CP196" i="13"/>
  <c r="CP208" i="13"/>
  <c r="CP220" i="13"/>
  <c r="CP232" i="13"/>
  <c r="CP125" i="13"/>
  <c r="CH163" i="17" s="1"/>
  <c r="CP127" i="13"/>
  <c r="CP130" i="13"/>
  <c r="CP137" i="13"/>
  <c r="CH169" i="17" s="1"/>
  <c r="CP139" i="13"/>
  <c r="CP142" i="13"/>
  <c r="CP149" i="13"/>
  <c r="CH175" i="17" s="1"/>
  <c r="CP151" i="13"/>
  <c r="CP154" i="13"/>
  <c r="CP161" i="13"/>
  <c r="CH181" i="17" s="1"/>
  <c r="CP163" i="13"/>
  <c r="CP166" i="13"/>
  <c r="CP173" i="13"/>
  <c r="CH187" i="17" s="1"/>
  <c r="CP175" i="13"/>
  <c r="CP185" i="13"/>
  <c r="CH193" i="17" s="1"/>
  <c r="CP187" i="13"/>
  <c r="CP197" i="13"/>
  <c r="CH199" i="17" s="1"/>
  <c r="CP199" i="13"/>
  <c r="CP209" i="13"/>
  <c r="CH205" i="17" s="1"/>
  <c r="CP211" i="13"/>
  <c r="CP221" i="13"/>
  <c r="CH211" i="17" s="1"/>
  <c r="CP223" i="13"/>
  <c r="CP233" i="13"/>
  <c r="CH217" i="17" s="1"/>
  <c r="CP235" i="13"/>
  <c r="CP38" i="14"/>
  <c r="CP63" i="14"/>
  <c r="CP107" i="14"/>
  <c r="CP96" i="14"/>
  <c r="CP146" i="14"/>
  <c r="CP239" i="13"/>
  <c r="CH220" i="17" s="1"/>
  <c r="CP16" i="14"/>
  <c r="CP85" i="14"/>
  <c r="CP49" i="14"/>
  <c r="CP74" i="14"/>
  <c r="CP118" i="14"/>
  <c r="CP157" i="14"/>
  <c r="CP196" i="14"/>
  <c r="CP221" i="14"/>
  <c r="CP210" i="14"/>
  <c r="CP132" i="14"/>
  <c r="CP168" i="14"/>
  <c r="CP232" i="14"/>
  <c r="CP190" i="14"/>
  <c r="CP243" i="14"/>
  <c r="CP179" i="14"/>
  <c r="C11" i="3"/>
  <c r="C24" i="3"/>
  <c r="C38" i="3"/>
  <c r="C48" i="3"/>
  <c r="C60" i="3"/>
  <c r="C77" i="3"/>
  <c r="C70" i="3"/>
  <c r="C8" i="4"/>
  <c r="C27" i="4"/>
  <c r="C18" i="4"/>
  <c r="C43" i="4"/>
  <c r="C34" i="4"/>
  <c r="C59" i="4"/>
  <c r="C18" i="5"/>
  <c r="C51" i="4"/>
  <c r="C8" i="5"/>
  <c r="C34" i="5"/>
  <c r="C51" i="5"/>
  <c r="C43" i="5"/>
  <c r="C8" i="6"/>
  <c r="C27" i="5"/>
  <c r="C59" i="5"/>
  <c r="C27" i="6"/>
  <c r="C51" i="6"/>
  <c r="C43" i="6"/>
  <c r="C8" i="7"/>
  <c r="C34" i="6"/>
  <c r="C18" i="6"/>
  <c r="C59" i="6"/>
  <c r="C43" i="7"/>
  <c r="C34" i="7"/>
  <c r="C18" i="7"/>
  <c r="C27" i="7"/>
  <c r="C59" i="7"/>
  <c r="C27" i="8"/>
  <c r="C59" i="8"/>
  <c r="C27" i="9"/>
  <c r="C18" i="8"/>
  <c r="C51" i="8"/>
  <c r="C18" i="9"/>
  <c r="C34" i="10"/>
  <c r="C8" i="8"/>
  <c r="C59" i="9"/>
  <c r="C27" i="10"/>
  <c r="C51" i="7"/>
  <c r="C43" i="8"/>
  <c r="C8" i="9"/>
  <c r="C34" i="9"/>
  <c r="C43" i="9"/>
  <c r="C8" i="10"/>
  <c r="C18" i="10"/>
  <c r="C34" i="11"/>
  <c r="C10" i="13"/>
  <c r="C22" i="13"/>
  <c r="C34" i="13"/>
  <c r="C46" i="13"/>
  <c r="C58" i="13"/>
  <c r="C70" i="13"/>
  <c r="C82" i="13"/>
  <c r="C34" i="8"/>
  <c r="C43" i="10"/>
  <c r="C59" i="10"/>
  <c r="C27" i="11"/>
  <c r="C59" i="11"/>
  <c r="C11" i="13"/>
  <c r="B2" i="17" s="1"/>
  <c r="C13" i="13"/>
  <c r="C23" i="13"/>
  <c r="B24" i="17" s="1"/>
  <c r="C25" i="13"/>
  <c r="C35" i="13"/>
  <c r="B46" i="17" s="1"/>
  <c r="C37" i="13"/>
  <c r="C47" i="13"/>
  <c r="B68" i="17"/>
  <c r="C49" i="13"/>
  <c r="C59" i="13"/>
  <c r="B90" i="17" s="1"/>
  <c r="C61" i="13"/>
  <c r="C71" i="13"/>
  <c r="B112" i="17" s="1"/>
  <c r="C73" i="13"/>
  <c r="C83" i="13"/>
  <c r="B134" i="17" s="1"/>
  <c r="C8" i="11"/>
  <c r="C51" i="9"/>
  <c r="C17" i="13"/>
  <c r="B13" i="17" s="1"/>
  <c r="C29" i="13"/>
  <c r="B35" i="17" s="1"/>
  <c r="C41" i="13"/>
  <c r="B57" i="17" s="1"/>
  <c r="C53" i="13"/>
  <c r="B79" i="17" s="1"/>
  <c r="C65" i="13"/>
  <c r="B101" i="17" s="1"/>
  <c r="C77" i="13"/>
  <c r="B123" i="17" s="1"/>
  <c r="C88" i="13"/>
  <c r="C18" i="11"/>
  <c r="C51" i="11"/>
  <c r="C51" i="10"/>
  <c r="C43" i="11"/>
  <c r="C7" i="13"/>
  <c r="C16" i="13"/>
  <c r="C19" i="13"/>
  <c r="C28" i="13"/>
  <c r="C31" i="13"/>
  <c r="C40" i="13"/>
  <c r="C43" i="13"/>
  <c r="C52" i="13"/>
  <c r="C55" i="13"/>
  <c r="C64" i="13"/>
  <c r="C67" i="13"/>
  <c r="C76" i="13"/>
  <c r="C79" i="13"/>
  <c r="C85" i="13"/>
  <c r="C95" i="13"/>
  <c r="B148" i="17" s="1"/>
  <c r="C97" i="13"/>
  <c r="C89" i="13"/>
  <c r="B145" i="17" s="1"/>
  <c r="C101" i="13"/>
  <c r="B151" i="17" s="1"/>
  <c r="C103" i="13"/>
  <c r="C113" i="13"/>
  <c r="B157" i="17" s="1"/>
  <c r="C115" i="13"/>
  <c r="C125" i="13"/>
  <c r="B163" i="17" s="1"/>
  <c r="C127" i="13"/>
  <c r="C137" i="13"/>
  <c r="B169" i="17" s="1"/>
  <c r="C139" i="13"/>
  <c r="C149" i="13"/>
  <c r="B175" i="17" s="1"/>
  <c r="C151" i="13"/>
  <c r="C161" i="13"/>
  <c r="B181" i="17" s="1"/>
  <c r="C163" i="13"/>
  <c r="C173" i="13"/>
  <c r="B187" i="17" s="1"/>
  <c r="C175" i="13"/>
  <c r="C106" i="13"/>
  <c r="C118" i="13"/>
  <c r="C107" i="13"/>
  <c r="B154" i="17" s="1"/>
  <c r="C109" i="13"/>
  <c r="C119" i="13"/>
  <c r="B160" i="17" s="1"/>
  <c r="C91" i="13"/>
  <c r="C94" i="13"/>
  <c r="C100" i="13"/>
  <c r="C112" i="13"/>
  <c r="C124" i="13"/>
  <c r="C136" i="13"/>
  <c r="C148" i="13"/>
  <c r="C160" i="13"/>
  <c r="C172" i="13"/>
  <c r="C121" i="13"/>
  <c r="C130" i="13"/>
  <c r="C133" i="13"/>
  <c r="C142" i="13"/>
  <c r="C145" i="13"/>
  <c r="C154" i="13"/>
  <c r="C157" i="13"/>
  <c r="C166" i="13"/>
  <c r="C169" i="13"/>
  <c r="C179" i="13"/>
  <c r="B190" i="17" s="1"/>
  <c r="C181" i="13"/>
  <c r="C191" i="13"/>
  <c r="B196" i="17" s="1"/>
  <c r="C193" i="13"/>
  <c r="C203" i="13"/>
  <c r="B202" i="17" s="1"/>
  <c r="C205" i="13"/>
  <c r="C215" i="13"/>
  <c r="B208" i="17"/>
  <c r="C217" i="13"/>
  <c r="C227" i="13"/>
  <c r="B214" i="17" s="1"/>
  <c r="C229" i="13"/>
  <c r="C239" i="13"/>
  <c r="B220" i="17" s="1"/>
  <c r="C16" i="14"/>
  <c r="C131" i="13"/>
  <c r="B166" i="17" s="1"/>
  <c r="C143" i="13"/>
  <c r="B172" i="17" s="1"/>
  <c r="C155" i="13"/>
  <c r="B178" i="17" s="1"/>
  <c r="C167" i="13"/>
  <c r="B184" i="17" s="1"/>
  <c r="C184" i="13"/>
  <c r="C196" i="13"/>
  <c r="C208" i="13"/>
  <c r="C220" i="13"/>
  <c r="C232" i="13"/>
  <c r="C185" i="13"/>
  <c r="B193" i="17" s="1"/>
  <c r="C187" i="13"/>
  <c r="C197" i="13"/>
  <c r="B199" i="17" s="1"/>
  <c r="C199" i="13"/>
  <c r="C209" i="13"/>
  <c r="B205" i="17"/>
  <c r="C211" i="13"/>
  <c r="C221" i="13"/>
  <c r="B211" i="17" s="1"/>
  <c r="C223" i="13"/>
  <c r="C233" i="13"/>
  <c r="B217" i="17" s="1"/>
  <c r="C178" i="13"/>
  <c r="C190" i="13"/>
  <c r="C202" i="13"/>
  <c r="C214" i="13"/>
  <c r="C226" i="13"/>
  <c r="C238" i="13"/>
  <c r="C27" i="14"/>
  <c r="C96" i="14"/>
  <c r="C85" i="14"/>
  <c r="C38" i="14"/>
  <c r="C49" i="14"/>
  <c r="C74" i="14"/>
  <c r="C235" i="13"/>
  <c r="C63" i="14"/>
  <c r="C107" i="14"/>
  <c r="C132" i="14"/>
  <c r="C157" i="14"/>
  <c r="C210" i="14"/>
  <c r="C179" i="14"/>
  <c r="C190" i="14"/>
  <c r="C243" i="14"/>
  <c r="C118" i="14"/>
  <c r="C146" i="14"/>
  <c r="C196" i="14"/>
  <c r="C221" i="14"/>
  <c r="C168" i="14"/>
  <c r="C232" i="14"/>
  <c r="E11" i="3"/>
  <c r="E24" i="3"/>
  <c r="E38" i="3"/>
  <c r="E48" i="3"/>
  <c r="E60" i="3"/>
  <c r="E77" i="3"/>
  <c r="E70" i="3"/>
  <c r="E18" i="4"/>
  <c r="E8" i="4"/>
  <c r="E27" i="4"/>
  <c r="E34" i="4"/>
  <c r="E51" i="4"/>
  <c r="E43" i="4"/>
  <c r="E8" i="5"/>
  <c r="E59" i="4"/>
  <c r="E34" i="5"/>
  <c r="E18" i="5"/>
  <c r="E59" i="5"/>
  <c r="E27" i="6"/>
  <c r="E27" i="5"/>
  <c r="E51" i="5"/>
  <c r="E43" i="5"/>
  <c r="E8" i="6"/>
  <c r="E34" i="6"/>
  <c r="E59" i="6"/>
  <c r="E18" i="6"/>
  <c r="E51" i="6"/>
  <c r="E43" i="6"/>
  <c r="E8" i="7"/>
  <c r="E27" i="7"/>
  <c r="E59" i="7"/>
  <c r="E18" i="7"/>
  <c r="E51" i="7"/>
  <c r="E34" i="7"/>
  <c r="E8" i="8"/>
  <c r="E43" i="8"/>
  <c r="E8" i="9"/>
  <c r="E34" i="8"/>
  <c r="E34" i="9"/>
  <c r="E18" i="8"/>
  <c r="E43" i="7"/>
  <c r="E27" i="8"/>
  <c r="E18" i="9"/>
  <c r="E51" i="9"/>
  <c r="E18" i="10"/>
  <c r="E59" i="8"/>
  <c r="E43" i="9"/>
  <c r="E8" i="10"/>
  <c r="E43" i="10"/>
  <c r="E27" i="9"/>
  <c r="E51" i="8"/>
  <c r="E51" i="10"/>
  <c r="E18" i="11"/>
  <c r="E51" i="11"/>
  <c r="E16" i="13"/>
  <c r="E28" i="13"/>
  <c r="E40" i="13"/>
  <c r="E52" i="13"/>
  <c r="E64" i="13"/>
  <c r="E76" i="13"/>
  <c r="E59" i="9"/>
  <c r="E34" i="10"/>
  <c r="E8" i="11"/>
  <c r="E43" i="11"/>
  <c r="E7" i="13"/>
  <c r="E17" i="13"/>
  <c r="D13" i="17" s="1"/>
  <c r="E19" i="13"/>
  <c r="E29" i="13"/>
  <c r="D35" i="17" s="1"/>
  <c r="E31" i="13"/>
  <c r="E41" i="13"/>
  <c r="D57" i="17" s="1"/>
  <c r="E43" i="13"/>
  <c r="E53" i="13"/>
  <c r="D79" i="17" s="1"/>
  <c r="E55" i="13"/>
  <c r="E65" i="13"/>
  <c r="D101" i="17" s="1"/>
  <c r="E67" i="13"/>
  <c r="E77" i="13"/>
  <c r="D123" i="17" s="1"/>
  <c r="E79" i="13"/>
  <c r="E59" i="10"/>
  <c r="E27" i="11"/>
  <c r="E59" i="11"/>
  <c r="E94" i="13"/>
  <c r="E27" i="10"/>
  <c r="E10" i="13"/>
  <c r="E22" i="13"/>
  <c r="E34" i="11"/>
  <c r="E11" i="13"/>
  <c r="D2" i="17" s="1"/>
  <c r="E13" i="13"/>
  <c r="E23" i="13"/>
  <c r="D24" i="17" s="1"/>
  <c r="E25" i="13"/>
  <c r="E35" i="13"/>
  <c r="D46" i="17" s="1"/>
  <c r="E37" i="13"/>
  <c r="E47" i="13"/>
  <c r="D68" i="17" s="1"/>
  <c r="E49" i="13"/>
  <c r="E59" i="13"/>
  <c r="D90" i="17"/>
  <c r="E61" i="13"/>
  <c r="E71" i="13"/>
  <c r="D112" i="17" s="1"/>
  <c r="E73" i="13"/>
  <c r="E83" i="13"/>
  <c r="D134" i="17" s="1"/>
  <c r="E89" i="13"/>
  <c r="D145" i="17" s="1"/>
  <c r="E91" i="13"/>
  <c r="E107" i="13"/>
  <c r="D154" i="17" s="1"/>
  <c r="E109" i="13"/>
  <c r="E119" i="13"/>
  <c r="D160" i="17" s="1"/>
  <c r="E121" i="13"/>
  <c r="E131" i="13"/>
  <c r="D166" i="17" s="1"/>
  <c r="E133" i="13"/>
  <c r="E143" i="13"/>
  <c r="D172" i="17" s="1"/>
  <c r="E145" i="13"/>
  <c r="E155" i="13"/>
  <c r="D178" i="17" s="1"/>
  <c r="E157" i="13"/>
  <c r="E167" i="13"/>
  <c r="D184" i="17" s="1"/>
  <c r="E169" i="13"/>
  <c r="E34" i="13"/>
  <c r="E58" i="13"/>
  <c r="E82" i="13"/>
  <c r="E100" i="13"/>
  <c r="E112" i="13"/>
  <c r="E85" i="13"/>
  <c r="E95" i="13"/>
  <c r="D148" i="17" s="1"/>
  <c r="E97" i="13"/>
  <c r="E101" i="13"/>
  <c r="D151" i="17" s="1"/>
  <c r="E103" i="13"/>
  <c r="E113" i="13"/>
  <c r="D157" i="17" s="1"/>
  <c r="E115" i="13"/>
  <c r="E46" i="13"/>
  <c r="E70" i="13"/>
  <c r="E88" i="13"/>
  <c r="E106" i="13"/>
  <c r="E118" i="13"/>
  <c r="E130" i="13"/>
  <c r="E142" i="13"/>
  <c r="E154" i="13"/>
  <c r="E166" i="13"/>
  <c r="E125" i="13"/>
  <c r="D163" i="17" s="1"/>
  <c r="E127" i="13"/>
  <c r="E137" i="13"/>
  <c r="D169" i="17" s="1"/>
  <c r="E139" i="13"/>
  <c r="E149" i="13"/>
  <c r="D175" i="17" s="1"/>
  <c r="E151" i="13"/>
  <c r="E161" i="13"/>
  <c r="D181" i="17" s="1"/>
  <c r="E163" i="13"/>
  <c r="E173" i="13"/>
  <c r="D187" i="17" s="1"/>
  <c r="E175" i="13"/>
  <c r="E185" i="13"/>
  <c r="D193" i="17" s="1"/>
  <c r="E187" i="13"/>
  <c r="E197" i="13"/>
  <c r="D199" i="17" s="1"/>
  <c r="E199" i="13"/>
  <c r="E209" i="13"/>
  <c r="D205" i="17" s="1"/>
  <c r="E211" i="13"/>
  <c r="E221" i="13"/>
  <c r="D211" i="17" s="1"/>
  <c r="E223" i="13"/>
  <c r="E233" i="13"/>
  <c r="D217" i="17" s="1"/>
  <c r="E235" i="13"/>
  <c r="E38" i="14"/>
  <c r="E178" i="13"/>
  <c r="E190" i="13"/>
  <c r="E202" i="13"/>
  <c r="E214" i="13"/>
  <c r="E226" i="13"/>
  <c r="E179" i="13"/>
  <c r="D190" i="17" s="1"/>
  <c r="E181" i="13"/>
  <c r="E191" i="13"/>
  <c r="D196" i="17" s="1"/>
  <c r="E193" i="13"/>
  <c r="E203" i="13"/>
  <c r="D202" i="17" s="1"/>
  <c r="E205" i="13"/>
  <c r="E215" i="13"/>
  <c r="D208" i="17" s="1"/>
  <c r="E217" i="13"/>
  <c r="E227" i="13"/>
  <c r="D214" i="17" s="1"/>
  <c r="E229" i="13"/>
  <c r="E124" i="13"/>
  <c r="E136" i="13"/>
  <c r="E148" i="13"/>
  <c r="E160" i="13"/>
  <c r="E172" i="13"/>
  <c r="E184" i="13"/>
  <c r="E196" i="13"/>
  <c r="E208" i="13"/>
  <c r="E220" i="13"/>
  <c r="E232" i="13"/>
  <c r="E49" i="14"/>
  <c r="E74" i="14"/>
  <c r="E63" i="14"/>
  <c r="E107" i="14"/>
  <c r="E132" i="14"/>
  <c r="E157" i="14"/>
  <c r="E238" i="13"/>
  <c r="E27" i="14"/>
  <c r="E96" i="14"/>
  <c r="E239" i="13"/>
  <c r="D220" i="17" s="1"/>
  <c r="E16" i="14"/>
  <c r="E85" i="14"/>
  <c r="E168" i="14"/>
  <c r="E232" i="14"/>
  <c r="E196" i="14"/>
  <c r="E221" i="14"/>
  <c r="E118" i="14"/>
  <c r="E146" i="14"/>
  <c r="E179" i="14"/>
  <c r="E190" i="14"/>
  <c r="E243" i="14"/>
  <c r="E210" i="14"/>
  <c r="CF11" i="3"/>
  <c r="CF24" i="3"/>
  <c r="CF38" i="3"/>
  <c r="CF48" i="3"/>
  <c r="CF70" i="3"/>
  <c r="CF8" i="4"/>
  <c r="CF60" i="3"/>
  <c r="CF77" i="3"/>
  <c r="CF27" i="4"/>
  <c r="CF18" i="4"/>
  <c r="CF43" i="4"/>
  <c r="CF34" i="4"/>
  <c r="CF51" i="4"/>
  <c r="CF18" i="5"/>
  <c r="CF8" i="5"/>
  <c r="CF59" i="4"/>
  <c r="CF27" i="5"/>
  <c r="CF43" i="5"/>
  <c r="CF8" i="6"/>
  <c r="CF34" i="5"/>
  <c r="CF59" i="5"/>
  <c r="CF51" i="5"/>
  <c r="CF18" i="6"/>
  <c r="CF43" i="6"/>
  <c r="CF27" i="6"/>
  <c r="CF34" i="6"/>
  <c r="CF51" i="6"/>
  <c r="CF34" i="7"/>
  <c r="CF8" i="7"/>
  <c r="CF27" i="7"/>
  <c r="CF59" i="7"/>
  <c r="CF59" i="6"/>
  <c r="CF18" i="8"/>
  <c r="CF51" i="8"/>
  <c r="CF18" i="9"/>
  <c r="CF51" i="7"/>
  <c r="CF8" i="8"/>
  <c r="CF43" i="8"/>
  <c r="CF8" i="9"/>
  <c r="CF43" i="7"/>
  <c r="CF27" i="8"/>
  <c r="CF18" i="7"/>
  <c r="CF27" i="9"/>
  <c r="CF59" i="9"/>
  <c r="CF27" i="10"/>
  <c r="CF34" i="8"/>
  <c r="CF51" i="9"/>
  <c r="CF18" i="10"/>
  <c r="CF43" i="10"/>
  <c r="CF59" i="10"/>
  <c r="CF27" i="11"/>
  <c r="CF59" i="11"/>
  <c r="CF11" i="13"/>
  <c r="BY2" i="17" s="1"/>
  <c r="CF13" i="13"/>
  <c r="CF23" i="13"/>
  <c r="BY24" i="17"/>
  <c r="CF25" i="13"/>
  <c r="CF35" i="13"/>
  <c r="BY46" i="17" s="1"/>
  <c r="CF37" i="13"/>
  <c r="CF47" i="13"/>
  <c r="BY68" i="17" s="1"/>
  <c r="CF49" i="13"/>
  <c r="CF59" i="13"/>
  <c r="BY90" i="17" s="1"/>
  <c r="CF61" i="13"/>
  <c r="CF71" i="13"/>
  <c r="BY112" i="17" s="1"/>
  <c r="CF73" i="13"/>
  <c r="CF59" i="8"/>
  <c r="CF51" i="10"/>
  <c r="CF18" i="11"/>
  <c r="CF51" i="11"/>
  <c r="CF16" i="13"/>
  <c r="CF28" i="13"/>
  <c r="CF40" i="13"/>
  <c r="CF52" i="13"/>
  <c r="CF64" i="13"/>
  <c r="CF76" i="13"/>
  <c r="CF43" i="9"/>
  <c r="CF8" i="10"/>
  <c r="CF8" i="11"/>
  <c r="CF34" i="11"/>
  <c r="CF89" i="13"/>
  <c r="BY145" i="17" s="1"/>
  <c r="CF91" i="13"/>
  <c r="CF34" i="9"/>
  <c r="CF34" i="10"/>
  <c r="CF43" i="11"/>
  <c r="CF7" i="13"/>
  <c r="CF19" i="13"/>
  <c r="CF10" i="13"/>
  <c r="CF17" i="13"/>
  <c r="BY13" i="17" s="1"/>
  <c r="CF22" i="13"/>
  <c r="CF29" i="13"/>
  <c r="BY35" i="17" s="1"/>
  <c r="CF34" i="13"/>
  <c r="CF41" i="13"/>
  <c r="BY57" i="17" s="1"/>
  <c r="CF46" i="13"/>
  <c r="CF53" i="13"/>
  <c r="BY79" i="17" s="1"/>
  <c r="CF58" i="13"/>
  <c r="CF65" i="13"/>
  <c r="BY101" i="17" s="1"/>
  <c r="CF70" i="13"/>
  <c r="CF77" i="13"/>
  <c r="BY123" i="17" s="1"/>
  <c r="CF82" i="13"/>
  <c r="CF88" i="13"/>
  <c r="CF43" i="13"/>
  <c r="CF67" i="13"/>
  <c r="CF106" i="13"/>
  <c r="CF118" i="13"/>
  <c r="CF130" i="13"/>
  <c r="CF142" i="13"/>
  <c r="CF154" i="13"/>
  <c r="CF166" i="13"/>
  <c r="CF107" i="13"/>
  <c r="BY154" i="17" s="1"/>
  <c r="CF109" i="13"/>
  <c r="CF31" i="13"/>
  <c r="CF55" i="13"/>
  <c r="CF79" i="13"/>
  <c r="CF94" i="13"/>
  <c r="CF100" i="13"/>
  <c r="CF112" i="13"/>
  <c r="CF83" i="13"/>
  <c r="BY134" i="17" s="1"/>
  <c r="CF85" i="13"/>
  <c r="CF95" i="13"/>
  <c r="BY148" i="17" s="1"/>
  <c r="CF97" i="13"/>
  <c r="CF101" i="13"/>
  <c r="BY151" i="17" s="1"/>
  <c r="CF103" i="13"/>
  <c r="CF113" i="13"/>
  <c r="BY157" i="17" s="1"/>
  <c r="CF115" i="13"/>
  <c r="CF125" i="13"/>
  <c r="BY163" i="17" s="1"/>
  <c r="CF127" i="13"/>
  <c r="CF137" i="13"/>
  <c r="BY169" i="17" s="1"/>
  <c r="CF139" i="13"/>
  <c r="CF149" i="13"/>
  <c r="BY175" i="17" s="1"/>
  <c r="CF151" i="13"/>
  <c r="CF161" i="13"/>
  <c r="BY181" i="17" s="1"/>
  <c r="CF163" i="13"/>
  <c r="CF173" i="13"/>
  <c r="BY187" i="17" s="1"/>
  <c r="CF175" i="13"/>
  <c r="CF119" i="13"/>
  <c r="BY160" i="17" s="1"/>
  <c r="CF124" i="13"/>
  <c r="CF131" i="13"/>
  <c r="BY166" i="17" s="1"/>
  <c r="CF136" i="13"/>
  <c r="CF143" i="13"/>
  <c r="BY172" i="17" s="1"/>
  <c r="CF148" i="13"/>
  <c r="CF155" i="13"/>
  <c r="BY178" i="17" s="1"/>
  <c r="CF160" i="13"/>
  <c r="CF167" i="13"/>
  <c r="BY184" i="17" s="1"/>
  <c r="CF172" i="13"/>
  <c r="CF184" i="13"/>
  <c r="CF196" i="13"/>
  <c r="CF208" i="13"/>
  <c r="CF220" i="13"/>
  <c r="CF232" i="13"/>
  <c r="CF185" i="13"/>
  <c r="BY193" i="17" s="1"/>
  <c r="CF187" i="13"/>
  <c r="CF197" i="13"/>
  <c r="BY199" i="17" s="1"/>
  <c r="CF199" i="13"/>
  <c r="CF209" i="13"/>
  <c r="BY205" i="17" s="1"/>
  <c r="CF211" i="13"/>
  <c r="CF221" i="13"/>
  <c r="BY211" i="17" s="1"/>
  <c r="CF223" i="13"/>
  <c r="CF233" i="13"/>
  <c r="BY217" i="17" s="1"/>
  <c r="CF178" i="13"/>
  <c r="CF190" i="13"/>
  <c r="CF202" i="13"/>
  <c r="CF214" i="13"/>
  <c r="CF226" i="13"/>
  <c r="CF121" i="13"/>
  <c r="CF133" i="13"/>
  <c r="CF145" i="13"/>
  <c r="CF157" i="13"/>
  <c r="CF169" i="13"/>
  <c r="CF179" i="13"/>
  <c r="BY190" i="17" s="1"/>
  <c r="CF181" i="13"/>
  <c r="CF191" i="13"/>
  <c r="BY196" i="17" s="1"/>
  <c r="CF193" i="13"/>
  <c r="CF203" i="13"/>
  <c r="BY202" i="17" s="1"/>
  <c r="CF205" i="13"/>
  <c r="CF215" i="13"/>
  <c r="BY208" i="17" s="1"/>
  <c r="CF217" i="13"/>
  <c r="CF227" i="13"/>
  <c r="BY214" i="17" s="1"/>
  <c r="CF229" i="13"/>
  <c r="CF239" i="13"/>
  <c r="BY220" i="17" s="1"/>
  <c r="CF16" i="14"/>
  <c r="CF85" i="14"/>
  <c r="CF38" i="14"/>
  <c r="CF49" i="14"/>
  <c r="CF74" i="14"/>
  <c r="CF118" i="14"/>
  <c r="CF235" i="13"/>
  <c r="CF63" i="14"/>
  <c r="CF107" i="14"/>
  <c r="CF238" i="13"/>
  <c r="CF27" i="14"/>
  <c r="CF96" i="14"/>
  <c r="CF146" i="14"/>
  <c r="CF179" i="14"/>
  <c r="CF190" i="14"/>
  <c r="CF243" i="14"/>
  <c r="CF157" i="14"/>
  <c r="CF168" i="14"/>
  <c r="CF232" i="14"/>
  <c r="CF132" i="14"/>
  <c r="CF210" i="14"/>
  <c r="CF196" i="14"/>
  <c r="CF221" i="14"/>
  <c r="AB191" i="14"/>
  <c r="AC191" i="14" s="1"/>
  <c r="AD191" i="14" s="1"/>
  <c r="AE191" i="14" s="1"/>
  <c r="AF191" i="14" s="1"/>
  <c r="AG191" i="14" s="1"/>
  <c r="AH191" i="14" s="1"/>
  <c r="AI191" i="14" s="1"/>
  <c r="AJ191" i="14" s="1"/>
  <c r="AK191" i="14" s="1"/>
  <c r="AL191" i="14" s="1"/>
  <c r="AM191" i="14" s="1"/>
  <c r="AA191" i="14"/>
  <c r="CL11" i="3"/>
  <c r="CL24" i="3"/>
  <c r="CL38" i="3"/>
  <c r="CL60" i="3"/>
  <c r="CL48" i="3"/>
  <c r="CL77" i="3"/>
  <c r="CL70" i="3"/>
  <c r="CL8" i="4"/>
  <c r="CL27" i="4"/>
  <c r="CL18" i="4"/>
  <c r="CL43" i="4"/>
  <c r="CL34" i="4"/>
  <c r="CL59" i="4"/>
  <c r="CL27" i="5"/>
  <c r="CL18" i="5"/>
  <c r="CL51" i="4"/>
  <c r="CL8" i="5"/>
  <c r="CL59" i="5"/>
  <c r="CL51" i="5"/>
  <c r="CL18" i="6"/>
  <c r="CL34" i="5"/>
  <c r="CL43" i="5"/>
  <c r="CL8" i="6"/>
  <c r="CL51" i="6"/>
  <c r="CL27" i="6"/>
  <c r="CL43" i="6"/>
  <c r="CL34" i="6"/>
  <c r="CL18" i="7"/>
  <c r="CL51" i="7"/>
  <c r="CL43" i="7"/>
  <c r="CL59" i="6"/>
  <c r="CL27" i="7"/>
  <c r="CL8" i="7"/>
  <c r="CL34" i="7"/>
  <c r="CL34" i="8"/>
  <c r="CL34" i="9"/>
  <c r="CL59" i="7"/>
  <c r="CL27" i="8"/>
  <c r="CL59" i="8"/>
  <c r="CL27" i="9"/>
  <c r="CL8" i="8"/>
  <c r="CL18" i="8"/>
  <c r="CL43" i="8"/>
  <c r="CL8" i="9"/>
  <c r="CL43" i="9"/>
  <c r="CL8" i="10"/>
  <c r="CL43" i="10"/>
  <c r="CL18" i="9"/>
  <c r="CL34" i="10"/>
  <c r="CL51" i="8"/>
  <c r="CL8" i="11"/>
  <c r="CL43" i="11"/>
  <c r="CL7" i="13"/>
  <c r="CL17" i="13"/>
  <c r="CE13" i="17" s="1"/>
  <c r="CL19" i="13"/>
  <c r="CL29" i="13"/>
  <c r="CE35" i="17"/>
  <c r="CL31" i="13"/>
  <c r="CL41" i="13"/>
  <c r="CE57" i="17" s="1"/>
  <c r="CL43" i="13"/>
  <c r="CL53" i="13"/>
  <c r="CE79" i="17" s="1"/>
  <c r="CL55" i="13"/>
  <c r="CL65" i="13"/>
  <c r="CE101" i="17" s="1"/>
  <c r="CL67" i="13"/>
  <c r="CL77" i="13"/>
  <c r="CE123" i="17"/>
  <c r="CL79" i="13"/>
  <c r="CL18" i="10"/>
  <c r="CL34" i="11"/>
  <c r="CL10" i="13"/>
  <c r="CL22" i="13"/>
  <c r="CL34" i="13"/>
  <c r="CL46" i="13"/>
  <c r="CL58" i="13"/>
  <c r="CL70" i="13"/>
  <c r="CL82" i="13"/>
  <c r="CL51" i="9"/>
  <c r="CL27" i="10"/>
  <c r="CL51" i="10"/>
  <c r="CL18" i="11"/>
  <c r="CL59" i="9"/>
  <c r="CL11" i="13"/>
  <c r="CE2" i="17" s="1"/>
  <c r="CL13" i="13"/>
  <c r="CL16" i="13"/>
  <c r="CL23" i="13"/>
  <c r="CE24" i="17" s="1"/>
  <c r="CL25" i="13"/>
  <c r="CL28" i="13"/>
  <c r="CL35" i="13"/>
  <c r="CE46" i="17" s="1"/>
  <c r="CL37" i="13"/>
  <c r="CL40" i="13"/>
  <c r="CL47" i="13"/>
  <c r="CE68" i="17" s="1"/>
  <c r="CL49" i="13"/>
  <c r="CL52" i="13"/>
  <c r="CL59" i="13"/>
  <c r="CE90" i="17" s="1"/>
  <c r="CL61" i="13"/>
  <c r="CL64" i="13"/>
  <c r="CL71" i="13"/>
  <c r="CE112" i="17" s="1"/>
  <c r="CL73" i="13"/>
  <c r="CL76" i="13"/>
  <c r="CL83" i="13"/>
  <c r="CE134" i="17" s="1"/>
  <c r="CL85" i="13"/>
  <c r="CL95" i="13"/>
  <c r="CE148" i="17" s="1"/>
  <c r="CL97" i="13"/>
  <c r="CL27" i="11"/>
  <c r="CL59" i="11"/>
  <c r="CL51" i="11"/>
  <c r="CL59" i="10"/>
  <c r="CL94" i="13"/>
  <c r="CL88" i="13"/>
  <c r="CL91" i="13"/>
  <c r="CL100" i="13"/>
  <c r="CL112" i="13"/>
  <c r="CL124" i="13"/>
  <c r="CL136" i="13"/>
  <c r="CL148" i="13"/>
  <c r="CL160" i="13"/>
  <c r="CL172" i="13"/>
  <c r="CL89" i="13"/>
  <c r="CE145" i="17" s="1"/>
  <c r="CL101" i="13"/>
  <c r="CE151" i="17" s="1"/>
  <c r="CL103" i="13"/>
  <c r="CL113" i="13"/>
  <c r="CE157" i="17" s="1"/>
  <c r="CL115" i="13"/>
  <c r="CL106" i="13"/>
  <c r="CL118" i="13"/>
  <c r="CL107" i="13"/>
  <c r="CE154" i="17" s="1"/>
  <c r="CL109" i="13"/>
  <c r="CL119" i="13"/>
  <c r="CE160" i="17" s="1"/>
  <c r="CL121" i="13"/>
  <c r="CL131" i="13"/>
  <c r="CE166" i="17" s="1"/>
  <c r="CL133" i="13"/>
  <c r="CL143" i="13"/>
  <c r="CE172" i="17" s="1"/>
  <c r="CL145" i="13"/>
  <c r="CL155" i="13"/>
  <c r="CE178" i="17" s="1"/>
  <c r="CL157" i="13"/>
  <c r="CL167" i="13"/>
  <c r="CE184" i="17"/>
  <c r="CL169" i="13"/>
  <c r="CL178" i="13"/>
  <c r="CL190" i="13"/>
  <c r="CL202" i="13"/>
  <c r="CL214" i="13"/>
  <c r="CL226" i="13"/>
  <c r="CL238" i="13"/>
  <c r="CL27" i="14"/>
  <c r="CL125" i="13"/>
  <c r="CE163" i="17" s="1"/>
  <c r="CL127" i="13"/>
  <c r="CL130" i="13"/>
  <c r="CL137" i="13"/>
  <c r="CE169" i="17" s="1"/>
  <c r="CL139" i="13"/>
  <c r="CL142" i="13"/>
  <c r="CL149" i="13"/>
  <c r="CE175" i="17" s="1"/>
  <c r="CL151" i="13"/>
  <c r="CL154" i="13"/>
  <c r="CL161" i="13"/>
  <c r="CE181" i="17" s="1"/>
  <c r="CL163" i="13"/>
  <c r="CL166" i="13"/>
  <c r="CL173" i="13"/>
  <c r="CE187" i="17" s="1"/>
  <c r="CL175" i="13"/>
  <c r="CL179" i="13"/>
  <c r="CE190" i="17" s="1"/>
  <c r="CL181" i="13"/>
  <c r="CL191" i="13"/>
  <c r="CE196" i="17" s="1"/>
  <c r="CL193" i="13"/>
  <c r="CL203" i="13"/>
  <c r="CE202" i="17" s="1"/>
  <c r="CL205" i="13"/>
  <c r="CL215" i="13"/>
  <c r="CE208" i="17" s="1"/>
  <c r="CL217" i="13"/>
  <c r="CL227" i="13"/>
  <c r="CE214" i="17" s="1"/>
  <c r="CL229" i="13"/>
  <c r="CL184" i="13"/>
  <c r="CL196" i="13"/>
  <c r="CL208" i="13"/>
  <c r="CL220" i="13"/>
  <c r="CL232" i="13"/>
  <c r="CL185" i="13"/>
  <c r="CE193" i="17" s="1"/>
  <c r="CL187" i="13"/>
  <c r="CL197" i="13"/>
  <c r="CE199" i="17" s="1"/>
  <c r="CL199" i="13"/>
  <c r="CL209" i="13"/>
  <c r="CE205" i="17" s="1"/>
  <c r="CL211" i="13"/>
  <c r="CL221" i="13"/>
  <c r="CE211" i="17" s="1"/>
  <c r="CL223" i="13"/>
  <c r="CL233" i="13"/>
  <c r="CE217" i="17" s="1"/>
  <c r="CL235" i="13"/>
  <c r="CL38" i="14"/>
  <c r="CL239" i="13"/>
  <c r="CE220" i="17" s="1"/>
  <c r="CL16" i="14"/>
  <c r="CL63" i="14"/>
  <c r="CL107" i="14"/>
  <c r="CL96" i="14"/>
  <c r="CL146" i="14"/>
  <c r="CL85" i="14"/>
  <c r="CL49" i="14"/>
  <c r="CL74" i="14"/>
  <c r="CL118" i="14"/>
  <c r="CL132" i="14"/>
  <c r="CL196" i="14"/>
  <c r="CL221" i="14"/>
  <c r="CL210" i="14"/>
  <c r="CL168" i="14"/>
  <c r="CL232" i="14"/>
  <c r="CL179" i="14"/>
  <c r="CL157" i="14"/>
  <c r="CL190" i="14"/>
  <c r="CL243" i="14"/>
  <c r="EN11" i="3"/>
  <c r="EN24" i="3"/>
  <c r="EN38" i="3"/>
  <c r="EN48" i="3"/>
  <c r="EN70" i="3"/>
  <c r="EN60" i="3"/>
  <c r="EN77" i="3"/>
  <c r="EN27" i="4"/>
  <c r="EN8" i="4"/>
  <c r="EN18" i="4"/>
  <c r="EN43" i="4"/>
  <c r="EN34" i="4"/>
  <c r="EN51" i="4"/>
  <c r="EN18" i="5"/>
  <c r="EN8" i="5"/>
  <c r="EN59" i="4"/>
  <c r="EN27" i="5"/>
  <c r="EN43" i="5"/>
  <c r="EN59" i="5"/>
  <c r="EN34" i="5"/>
  <c r="EN51" i="5"/>
  <c r="EN18" i="6"/>
  <c r="EN43" i="6"/>
  <c r="EN34" i="6"/>
  <c r="EN8" i="6"/>
  <c r="EN27" i="6"/>
  <c r="EN51" i="6"/>
  <c r="EN59" i="6"/>
  <c r="EN34" i="7"/>
  <c r="EN27" i="7"/>
  <c r="EN59" i="7"/>
  <c r="EN8" i="7"/>
  <c r="EN18" i="8"/>
  <c r="EN51" i="8"/>
  <c r="EN18" i="9"/>
  <c r="EN43" i="7"/>
  <c r="EN8" i="8"/>
  <c r="EN43" i="8"/>
  <c r="EN8" i="9"/>
  <c r="EN18" i="7"/>
  <c r="EN51" i="7"/>
  <c r="EN27" i="8"/>
  <c r="EN59" i="8"/>
  <c r="EN59" i="9"/>
  <c r="EN27" i="10"/>
  <c r="EN51" i="9"/>
  <c r="EN18" i="10"/>
  <c r="EN34" i="8"/>
  <c r="EN34" i="9"/>
  <c r="EN34" i="10"/>
  <c r="EN59" i="10"/>
  <c r="EN27" i="11"/>
  <c r="EN59" i="11"/>
  <c r="EN13" i="13"/>
  <c r="EN25" i="13"/>
  <c r="EN37" i="13"/>
  <c r="EN49" i="13"/>
  <c r="EN61" i="13"/>
  <c r="EN73" i="13"/>
  <c r="EN27" i="9"/>
  <c r="EN43" i="9"/>
  <c r="EN8" i="10"/>
  <c r="EN51" i="10"/>
  <c r="EN18" i="11"/>
  <c r="EN51" i="11"/>
  <c r="EN16" i="13"/>
  <c r="EN28" i="13"/>
  <c r="EN40" i="13"/>
  <c r="EN52" i="13"/>
  <c r="EN64" i="13"/>
  <c r="EN76" i="13"/>
  <c r="EN43" i="10"/>
  <c r="EN43" i="11"/>
  <c r="EN7" i="13"/>
  <c r="EN19" i="13"/>
  <c r="EN31" i="13"/>
  <c r="EN43" i="13"/>
  <c r="EN55" i="13"/>
  <c r="EN67" i="13"/>
  <c r="EN79" i="13"/>
  <c r="EN91" i="13"/>
  <c r="EN8" i="11"/>
  <c r="EN10" i="13"/>
  <c r="EN22" i="13"/>
  <c r="EN34" i="11"/>
  <c r="EN88" i="13"/>
  <c r="EN46" i="13"/>
  <c r="EN70" i="13"/>
  <c r="EN94" i="13"/>
  <c r="EN106" i="13"/>
  <c r="EN118" i="13"/>
  <c r="EN130" i="13"/>
  <c r="EN142" i="13"/>
  <c r="EN154" i="13"/>
  <c r="EN166" i="13"/>
  <c r="EN85" i="13"/>
  <c r="EN97" i="13"/>
  <c r="EN109" i="13"/>
  <c r="EN34" i="13"/>
  <c r="EN58" i="13"/>
  <c r="EN82" i="13"/>
  <c r="EN100" i="13"/>
  <c r="EN112" i="13"/>
  <c r="EN103" i="13"/>
  <c r="EN115" i="13"/>
  <c r="EN127" i="13"/>
  <c r="EN139" i="13"/>
  <c r="EN151" i="13"/>
  <c r="EN163" i="13"/>
  <c r="EN175" i="13"/>
  <c r="EN184" i="13"/>
  <c r="EN196" i="13"/>
  <c r="EN208" i="13"/>
  <c r="EN220" i="13"/>
  <c r="EN232" i="13"/>
  <c r="EN121" i="13"/>
  <c r="EN133" i="13"/>
  <c r="EN145" i="13"/>
  <c r="EN157" i="13"/>
  <c r="EN169" i="13"/>
  <c r="EN187" i="13"/>
  <c r="EN199" i="13"/>
  <c r="EN211" i="13"/>
  <c r="EN223" i="13"/>
  <c r="EN124" i="13"/>
  <c r="EN136" i="13"/>
  <c r="EN148" i="13"/>
  <c r="EN160" i="13"/>
  <c r="EN172" i="13"/>
  <c r="EN178" i="13"/>
  <c r="EN190" i="13"/>
  <c r="EN202" i="13"/>
  <c r="EN214" i="13"/>
  <c r="EN226" i="13"/>
  <c r="EN181" i="13"/>
  <c r="EN193" i="13"/>
  <c r="EN205" i="13"/>
  <c r="EN217" i="13"/>
  <c r="EN229" i="13"/>
  <c r="EN16" i="14"/>
  <c r="EN235" i="13"/>
  <c r="EN85" i="14"/>
  <c r="EN238" i="13"/>
  <c r="EN27" i="14"/>
  <c r="EN49" i="14"/>
  <c r="EN74" i="14"/>
  <c r="EN118" i="14"/>
  <c r="EN63" i="14"/>
  <c r="EN107" i="14"/>
  <c r="EN38" i="14"/>
  <c r="EN96" i="14"/>
  <c r="EN146" i="14"/>
  <c r="EN179" i="14"/>
  <c r="EN190" i="14"/>
  <c r="EN243" i="14"/>
  <c r="EN132" i="14"/>
  <c r="EN168" i="14"/>
  <c r="EN232" i="14"/>
  <c r="EN157" i="14"/>
  <c r="EN210" i="14"/>
  <c r="EN196" i="14"/>
  <c r="EN221" i="14"/>
  <c r="CO11" i="3"/>
  <c r="CO24" i="3"/>
  <c r="CO38" i="3"/>
  <c r="CO48" i="3"/>
  <c r="CO60" i="3"/>
  <c r="CO77" i="3"/>
  <c r="CO70" i="3"/>
  <c r="CO18" i="4"/>
  <c r="CO8" i="4"/>
  <c r="CO34" i="4"/>
  <c r="CO27" i="4"/>
  <c r="CO51" i="4"/>
  <c r="CO43" i="4"/>
  <c r="CO8" i="5"/>
  <c r="CO34" i="5"/>
  <c r="CO59" i="4"/>
  <c r="CO18" i="5"/>
  <c r="CO59" i="5"/>
  <c r="CO27" i="6"/>
  <c r="CO27" i="5"/>
  <c r="CO51" i="5"/>
  <c r="CO43" i="5"/>
  <c r="CO8" i="6"/>
  <c r="CO34" i="6"/>
  <c r="CO59" i="6"/>
  <c r="CO18" i="6"/>
  <c r="CO51" i="6"/>
  <c r="CO43" i="6"/>
  <c r="CO8" i="7"/>
  <c r="CO27" i="7"/>
  <c r="CO59" i="7"/>
  <c r="CO18" i="7"/>
  <c r="CO51" i="7"/>
  <c r="CO8" i="8"/>
  <c r="CO43" i="8"/>
  <c r="CO8" i="9"/>
  <c r="CO34" i="8"/>
  <c r="CO34" i="9"/>
  <c r="CO34" i="7"/>
  <c r="CO18" i="8"/>
  <c r="CO18" i="9"/>
  <c r="CO51" i="9"/>
  <c r="CO18" i="10"/>
  <c r="CO43" i="7"/>
  <c r="CO59" i="8"/>
  <c r="CO43" i="9"/>
  <c r="CO8" i="10"/>
  <c r="CO43" i="10"/>
  <c r="CO27" i="9"/>
  <c r="CO27" i="8"/>
  <c r="CO51" i="10"/>
  <c r="CO18" i="11"/>
  <c r="CO51" i="11"/>
  <c r="CO16" i="13"/>
  <c r="CO28" i="13"/>
  <c r="CO40" i="13"/>
  <c r="CO52" i="13"/>
  <c r="CO64" i="13"/>
  <c r="CO76" i="13"/>
  <c r="CO51" i="8"/>
  <c r="CO59" i="9"/>
  <c r="CO34" i="10"/>
  <c r="CO8" i="11"/>
  <c r="CO43" i="11"/>
  <c r="CO7" i="13"/>
  <c r="CO17" i="13"/>
  <c r="CG13" i="17" s="1"/>
  <c r="DA17" i="13"/>
  <c r="CO19" i="13"/>
  <c r="CO29" i="13"/>
  <c r="CG35" i="17" s="1"/>
  <c r="DA29" i="13"/>
  <c r="CO31" i="13"/>
  <c r="CO41" i="13"/>
  <c r="CG57" i="17" s="1"/>
  <c r="DA41" i="13"/>
  <c r="CO43" i="13"/>
  <c r="CO53" i="13"/>
  <c r="CG79" i="17" s="1"/>
  <c r="DA53" i="13"/>
  <c r="CO55" i="13"/>
  <c r="CO65" i="13"/>
  <c r="CG101" i="17" s="1"/>
  <c r="DA65" i="13"/>
  <c r="CO67" i="13"/>
  <c r="CO77" i="13"/>
  <c r="CG123" i="17" s="1"/>
  <c r="DA77" i="13"/>
  <c r="CO79" i="13"/>
  <c r="CO59" i="10"/>
  <c r="CO27" i="11"/>
  <c r="CO59" i="11"/>
  <c r="CO94" i="13"/>
  <c r="DA11" i="13"/>
  <c r="DA23" i="13"/>
  <c r="CO27" i="10"/>
  <c r="CO10" i="13"/>
  <c r="CO22" i="13"/>
  <c r="CO34" i="11"/>
  <c r="CO11" i="13"/>
  <c r="CG2" i="17" s="1"/>
  <c r="CO13" i="13"/>
  <c r="CO23" i="13"/>
  <c r="CG24" i="17" s="1"/>
  <c r="CO25" i="13"/>
  <c r="CO35" i="13"/>
  <c r="CG46" i="17" s="1"/>
  <c r="CO37" i="13"/>
  <c r="CO47" i="13"/>
  <c r="CG68" i="17" s="1"/>
  <c r="CO49" i="13"/>
  <c r="CO59" i="13"/>
  <c r="CG90" i="17" s="1"/>
  <c r="CO61" i="13"/>
  <c r="CO71" i="13"/>
  <c r="CG112" i="17" s="1"/>
  <c r="CO73" i="13"/>
  <c r="CO89" i="13"/>
  <c r="CG145" i="17" s="1"/>
  <c r="DA89" i="13"/>
  <c r="CO91" i="13"/>
  <c r="DA35" i="13"/>
  <c r="DA59" i="13"/>
  <c r="DA83" i="13"/>
  <c r="DA95" i="13"/>
  <c r="CO107" i="13"/>
  <c r="CG154" i="17" s="1"/>
  <c r="DA107" i="13"/>
  <c r="CO109" i="13"/>
  <c r="CO119" i="13"/>
  <c r="CG160" i="17" s="1"/>
  <c r="DA119" i="13"/>
  <c r="CO121" i="13"/>
  <c r="CO131" i="13"/>
  <c r="CG166" i="17" s="1"/>
  <c r="DA131" i="13"/>
  <c r="CO133" i="13"/>
  <c r="CO143" i="13"/>
  <c r="CG172" i="17" s="1"/>
  <c r="DA143" i="13"/>
  <c r="CO145" i="13"/>
  <c r="CO155" i="13"/>
  <c r="CG178" i="17" s="1"/>
  <c r="DA155" i="13"/>
  <c r="CO157" i="13"/>
  <c r="CO167" i="13"/>
  <c r="CG184" i="17" s="1"/>
  <c r="DA167" i="13"/>
  <c r="CO169" i="13"/>
  <c r="CO46" i="13"/>
  <c r="CO70" i="13"/>
  <c r="CO100" i="13"/>
  <c r="CO112" i="13"/>
  <c r="DA47" i="13"/>
  <c r="DA71" i="13"/>
  <c r="CO83" i="13"/>
  <c r="CG134" i="17" s="1"/>
  <c r="CO85" i="13"/>
  <c r="CO95" i="13"/>
  <c r="CG148" i="17" s="1"/>
  <c r="CO97" i="13"/>
  <c r="CO101" i="13"/>
  <c r="CG151" i="17" s="1"/>
  <c r="DA101" i="13"/>
  <c r="CO103" i="13"/>
  <c r="CO113" i="13"/>
  <c r="CG157" i="17" s="1"/>
  <c r="DA113" i="13"/>
  <c r="CO115" i="13"/>
  <c r="CO34" i="13"/>
  <c r="CO58" i="13"/>
  <c r="CO82" i="13"/>
  <c r="CO88" i="13"/>
  <c r="CO106" i="13"/>
  <c r="CO118" i="13"/>
  <c r="CO130" i="13"/>
  <c r="CO142" i="13"/>
  <c r="CO154" i="13"/>
  <c r="CO166" i="13"/>
  <c r="CO125" i="13"/>
  <c r="CG163" i="17" s="1"/>
  <c r="CO127" i="13"/>
  <c r="CO137" i="13"/>
  <c r="CG169" i="17" s="1"/>
  <c r="CO139" i="13"/>
  <c r="CO149" i="13"/>
  <c r="CG175" i="17" s="1"/>
  <c r="CO151" i="13"/>
  <c r="CO161" i="13"/>
  <c r="CG181" i="17" s="1"/>
  <c r="CO163" i="13"/>
  <c r="CO173" i="13"/>
  <c r="CG187" i="17" s="1"/>
  <c r="CO175" i="13"/>
  <c r="CO185" i="13"/>
  <c r="CG193" i="17" s="1"/>
  <c r="DA185" i="13"/>
  <c r="CO187" i="13"/>
  <c r="CO197" i="13"/>
  <c r="CG199" i="17" s="1"/>
  <c r="DA197" i="13"/>
  <c r="CO199" i="13"/>
  <c r="CO209" i="13"/>
  <c r="CG205" i="17" s="1"/>
  <c r="DA209" i="13"/>
  <c r="CO211" i="13"/>
  <c r="CO221" i="13"/>
  <c r="CG211" i="17" s="1"/>
  <c r="DA221" i="13"/>
  <c r="CO223" i="13"/>
  <c r="CO233" i="13"/>
  <c r="CG217" i="17" s="1"/>
  <c r="DA233" i="13"/>
  <c r="CO235" i="13"/>
  <c r="CO38" i="14"/>
  <c r="CO178" i="13"/>
  <c r="CO190" i="13"/>
  <c r="CO202" i="13"/>
  <c r="CO214" i="13"/>
  <c r="CO226" i="13"/>
  <c r="DA125" i="13"/>
  <c r="DA137" i="13"/>
  <c r="DA149" i="13"/>
  <c r="DA161" i="13"/>
  <c r="DA173" i="13"/>
  <c r="CO179" i="13"/>
  <c r="CG190" i="17" s="1"/>
  <c r="DA179" i="13"/>
  <c r="CO181" i="13"/>
  <c r="CO191" i="13"/>
  <c r="CG196" i="17" s="1"/>
  <c r="DA191" i="13"/>
  <c r="CO193" i="13"/>
  <c r="CO203" i="13"/>
  <c r="CG202" i="17" s="1"/>
  <c r="DA203" i="13"/>
  <c r="CO205" i="13"/>
  <c r="CO215" i="13"/>
  <c r="CG208" i="17" s="1"/>
  <c r="DA215" i="13"/>
  <c r="CO217" i="13"/>
  <c r="CO227" i="13"/>
  <c r="CG214" i="17" s="1"/>
  <c r="DA227" i="13"/>
  <c r="CO229" i="13"/>
  <c r="CO124" i="13"/>
  <c r="CO136" i="13"/>
  <c r="CO148" i="13"/>
  <c r="CO160" i="13"/>
  <c r="CO172" i="13"/>
  <c r="CO184" i="13"/>
  <c r="CO196" i="13"/>
  <c r="CO208" i="13"/>
  <c r="CO220" i="13"/>
  <c r="CO232" i="13"/>
  <c r="CO49" i="14"/>
  <c r="CO74" i="14"/>
  <c r="DA239" i="13"/>
  <c r="CO63" i="14"/>
  <c r="CO107" i="14"/>
  <c r="CO132" i="14"/>
  <c r="CO157" i="14"/>
  <c r="CO238" i="13"/>
  <c r="CO27" i="14"/>
  <c r="CO96" i="14"/>
  <c r="CO239" i="13"/>
  <c r="CG220" i="17" s="1"/>
  <c r="CO16" i="14"/>
  <c r="CO85" i="14"/>
  <c r="CO168" i="14"/>
  <c r="CO232" i="14"/>
  <c r="CO196" i="14"/>
  <c r="CO221" i="14"/>
  <c r="CO118" i="14"/>
  <c r="CO146" i="14"/>
  <c r="CO179" i="14"/>
  <c r="CO190" i="14"/>
  <c r="CO243" i="14"/>
  <c r="CO210" i="14"/>
  <c r="CM11" i="3"/>
  <c r="CM24" i="3"/>
  <c r="CM38" i="3"/>
  <c r="CM48" i="3"/>
  <c r="CM60" i="3"/>
  <c r="CM77" i="3"/>
  <c r="CM70" i="3"/>
  <c r="CM8" i="4"/>
  <c r="CM27" i="4"/>
  <c r="CM18" i="4"/>
  <c r="CM43" i="4"/>
  <c r="CM34" i="4"/>
  <c r="CM59" i="4"/>
  <c r="CM18" i="5"/>
  <c r="CM51" i="4"/>
  <c r="CM8" i="5"/>
  <c r="CM34" i="5"/>
  <c r="CM51" i="5"/>
  <c r="CM43" i="5"/>
  <c r="CM8" i="6"/>
  <c r="CM27" i="5"/>
  <c r="CM59" i="5"/>
  <c r="CM27" i="6"/>
  <c r="CM51" i="6"/>
  <c r="CM43" i="6"/>
  <c r="CM8" i="7"/>
  <c r="CM34" i="6"/>
  <c r="CM18" i="6"/>
  <c r="CM59" i="6"/>
  <c r="CM43" i="7"/>
  <c r="CM34" i="7"/>
  <c r="CM18" i="7"/>
  <c r="CM59" i="7"/>
  <c r="CM27" i="8"/>
  <c r="CM59" i="8"/>
  <c r="CM27" i="9"/>
  <c r="CM18" i="8"/>
  <c r="CM51" i="8"/>
  <c r="CM18" i="9"/>
  <c r="CM51" i="7"/>
  <c r="CM34" i="10"/>
  <c r="CM27" i="7"/>
  <c r="CM59" i="9"/>
  <c r="CM27" i="10"/>
  <c r="CM8" i="8"/>
  <c r="CM43" i="8"/>
  <c r="CM8" i="9"/>
  <c r="CM34" i="9"/>
  <c r="CM43" i="9"/>
  <c r="CM8" i="10"/>
  <c r="CM18" i="10"/>
  <c r="CM34" i="11"/>
  <c r="CM10" i="13"/>
  <c r="CM22" i="13"/>
  <c r="CM34" i="13"/>
  <c r="CM46" i="13"/>
  <c r="CM58" i="13"/>
  <c r="CM70" i="13"/>
  <c r="CM82" i="13"/>
  <c r="CM43" i="10"/>
  <c r="CM59" i="10"/>
  <c r="CM27" i="11"/>
  <c r="CM59" i="11"/>
  <c r="CM11" i="13"/>
  <c r="CF2" i="17" s="1"/>
  <c r="CM13" i="13"/>
  <c r="CM23" i="13"/>
  <c r="CF24" i="17" s="1"/>
  <c r="CM25" i="13"/>
  <c r="CM35" i="13"/>
  <c r="CF46" i="17" s="1"/>
  <c r="CM37" i="13"/>
  <c r="CM47" i="13"/>
  <c r="CF68" i="17" s="1"/>
  <c r="CM49" i="13"/>
  <c r="CM59" i="13"/>
  <c r="CF90" i="17" s="1"/>
  <c r="CM61" i="13"/>
  <c r="CM71" i="13"/>
  <c r="CF112" i="17" s="1"/>
  <c r="CM73" i="13"/>
  <c r="CM8" i="11"/>
  <c r="CM51" i="10"/>
  <c r="CM17" i="13"/>
  <c r="CF13" i="17" s="1"/>
  <c r="CM29" i="13"/>
  <c r="CF35" i="17" s="1"/>
  <c r="CM41" i="13"/>
  <c r="CF57" i="17" s="1"/>
  <c r="CM53" i="13"/>
  <c r="CF79" i="17" s="1"/>
  <c r="CM65" i="13"/>
  <c r="CF101" i="17" s="1"/>
  <c r="CM77" i="13"/>
  <c r="CF123" i="17" s="1"/>
  <c r="CM88" i="13"/>
  <c r="CM51" i="9"/>
  <c r="CM51" i="11"/>
  <c r="CM34" i="8"/>
  <c r="CM18" i="11"/>
  <c r="CM43" i="11"/>
  <c r="CM7" i="13"/>
  <c r="CM16" i="13"/>
  <c r="CM19" i="13"/>
  <c r="CM28" i="13"/>
  <c r="CM31" i="13"/>
  <c r="CM40" i="13"/>
  <c r="CM43" i="13"/>
  <c r="CM52" i="13"/>
  <c r="CM55" i="13"/>
  <c r="CM64" i="13"/>
  <c r="CM67" i="13"/>
  <c r="CM76" i="13"/>
  <c r="CM79" i="13"/>
  <c r="CM83" i="13"/>
  <c r="CF134" i="17" s="1"/>
  <c r="CM85" i="13"/>
  <c r="CM95" i="13"/>
  <c r="CF148" i="17" s="1"/>
  <c r="CM97" i="13"/>
  <c r="CM89" i="13"/>
  <c r="CF145" i="17" s="1"/>
  <c r="CM101" i="13"/>
  <c r="CF151" i="17" s="1"/>
  <c r="CM103" i="13"/>
  <c r="CM113" i="13"/>
  <c r="CF157" i="17"/>
  <c r="CM115" i="13"/>
  <c r="CM125" i="13"/>
  <c r="CF163" i="17" s="1"/>
  <c r="CM127" i="13"/>
  <c r="CM137" i="13"/>
  <c r="CF169" i="17" s="1"/>
  <c r="CM139" i="13"/>
  <c r="CM149" i="13"/>
  <c r="CF175" i="17" s="1"/>
  <c r="CM151" i="13"/>
  <c r="CM161" i="13"/>
  <c r="CF181" i="17"/>
  <c r="CM163" i="13"/>
  <c r="CM173" i="13"/>
  <c r="CF187" i="17" s="1"/>
  <c r="CM175" i="13"/>
  <c r="CM106" i="13"/>
  <c r="CM107" i="13"/>
  <c r="CF154" i="17" s="1"/>
  <c r="CM109" i="13"/>
  <c r="CM91" i="13"/>
  <c r="CM94" i="13"/>
  <c r="CM100" i="13"/>
  <c r="CM112" i="13"/>
  <c r="CM124" i="13"/>
  <c r="CM136" i="13"/>
  <c r="CM148" i="13"/>
  <c r="CM160" i="13"/>
  <c r="CM172" i="13"/>
  <c r="CM121" i="13"/>
  <c r="CM130" i="13"/>
  <c r="CM133" i="13"/>
  <c r="CM142" i="13"/>
  <c r="CM145" i="13"/>
  <c r="CM154" i="13"/>
  <c r="CM157" i="13"/>
  <c r="CM166" i="13"/>
  <c r="CM169" i="13"/>
  <c r="CM179" i="13"/>
  <c r="CF190" i="17" s="1"/>
  <c r="CM181" i="13"/>
  <c r="CM191" i="13"/>
  <c r="CF196" i="17" s="1"/>
  <c r="CM193" i="13"/>
  <c r="CM203" i="13"/>
  <c r="CF202" i="17" s="1"/>
  <c r="CM205" i="13"/>
  <c r="CM215" i="13"/>
  <c r="CF208" i="17" s="1"/>
  <c r="CM217" i="13"/>
  <c r="CM227" i="13"/>
  <c r="CF214" i="17"/>
  <c r="CM229" i="13"/>
  <c r="CM239" i="13"/>
  <c r="CF220" i="17" s="1"/>
  <c r="CM16" i="14"/>
  <c r="CM119" i="13"/>
  <c r="CF160" i="17" s="1"/>
  <c r="CM131" i="13"/>
  <c r="CF166" i="17" s="1"/>
  <c r="CM143" i="13"/>
  <c r="CF172" i="17" s="1"/>
  <c r="CM155" i="13"/>
  <c r="CF178" i="17" s="1"/>
  <c r="CM167" i="13"/>
  <c r="CF184" i="17" s="1"/>
  <c r="CM184" i="13"/>
  <c r="CM196" i="13"/>
  <c r="CM208" i="13"/>
  <c r="CM220" i="13"/>
  <c r="CM232" i="13"/>
  <c r="CM118" i="13"/>
  <c r="CM185" i="13"/>
  <c r="CF193" i="17" s="1"/>
  <c r="CM187" i="13"/>
  <c r="CM197" i="13"/>
  <c r="CF199" i="17" s="1"/>
  <c r="CM199" i="13"/>
  <c r="CM209" i="13"/>
  <c r="CF205" i="17"/>
  <c r="CM211" i="13"/>
  <c r="CM221" i="13"/>
  <c r="CF211" i="17" s="1"/>
  <c r="CM223" i="13"/>
  <c r="CM233" i="13"/>
  <c r="CF217" i="17" s="1"/>
  <c r="CM178" i="13"/>
  <c r="CM190" i="13"/>
  <c r="CM202" i="13"/>
  <c r="CM214" i="13"/>
  <c r="CM226" i="13"/>
  <c r="CM238" i="13"/>
  <c r="CM27" i="14"/>
  <c r="CM96" i="14"/>
  <c r="CM85" i="14"/>
  <c r="CM38" i="14"/>
  <c r="CM49" i="14"/>
  <c r="CM74" i="14"/>
  <c r="CM235" i="13"/>
  <c r="CM63" i="14"/>
  <c r="CM107" i="14"/>
  <c r="CM132" i="14"/>
  <c r="CM157" i="14"/>
  <c r="CM210" i="14"/>
  <c r="CM179" i="14"/>
  <c r="CM190" i="14"/>
  <c r="CM243" i="14"/>
  <c r="CM118" i="14"/>
  <c r="CM146" i="14"/>
  <c r="CM196" i="14"/>
  <c r="CM221" i="14"/>
  <c r="CM232" i="14"/>
  <c r="CM168" i="14"/>
  <c r="EH11" i="3"/>
  <c r="EH24" i="3"/>
  <c r="EH38" i="3"/>
  <c r="EH60" i="3"/>
  <c r="EH48" i="3"/>
  <c r="EH77" i="3"/>
  <c r="EH70" i="3"/>
  <c r="EH8" i="4"/>
  <c r="EH27" i="4"/>
  <c r="EH18" i="4"/>
  <c r="EH43" i="4"/>
  <c r="EH34" i="4"/>
  <c r="EH59" i="4"/>
  <c r="EH27" i="5"/>
  <c r="EH18" i="5"/>
  <c r="EH51" i="4"/>
  <c r="EH8" i="5"/>
  <c r="EH59" i="5"/>
  <c r="EH51" i="5"/>
  <c r="EH18" i="6"/>
  <c r="EH34" i="5"/>
  <c r="EH43" i="5"/>
  <c r="EH51" i="6"/>
  <c r="EH8" i="6"/>
  <c r="EH27" i="6"/>
  <c r="EH43" i="6"/>
  <c r="EH34" i="6"/>
  <c r="EH18" i="7"/>
  <c r="EH51" i="7"/>
  <c r="EH43" i="7"/>
  <c r="EH59" i="6"/>
  <c r="EH27" i="7"/>
  <c r="EH34" i="7"/>
  <c r="EH34" i="8"/>
  <c r="EH59" i="7"/>
  <c r="EH27" i="8"/>
  <c r="EH59" i="8"/>
  <c r="EH27" i="9"/>
  <c r="EH8" i="8"/>
  <c r="EH18" i="8"/>
  <c r="EH43" i="8"/>
  <c r="EH8" i="9"/>
  <c r="EH43" i="9"/>
  <c r="EH8" i="10"/>
  <c r="EH18" i="9"/>
  <c r="EH34" i="9"/>
  <c r="EH34" i="10"/>
  <c r="EH8" i="7"/>
  <c r="EH51" i="8"/>
  <c r="EH43" i="10"/>
  <c r="EH8" i="11"/>
  <c r="EH43" i="11"/>
  <c r="EH7" i="13"/>
  <c r="EH17" i="13"/>
  <c r="DW13" i="17" s="1"/>
  <c r="EH19" i="13"/>
  <c r="EH29" i="13"/>
  <c r="DW35" i="17" s="1"/>
  <c r="EH31" i="13"/>
  <c r="EH41" i="13"/>
  <c r="DW57" i="17" s="1"/>
  <c r="EH43" i="13"/>
  <c r="EH53" i="13"/>
  <c r="DW79" i="17" s="1"/>
  <c r="EH55" i="13"/>
  <c r="EH65" i="13"/>
  <c r="DW101" i="17" s="1"/>
  <c r="EH67" i="13"/>
  <c r="EH77" i="13"/>
  <c r="DW123" i="17" s="1"/>
  <c r="EH79" i="13"/>
  <c r="EH18" i="10"/>
  <c r="EH34" i="11"/>
  <c r="EH10" i="13"/>
  <c r="EH22" i="13"/>
  <c r="EH34" i="13"/>
  <c r="EH46" i="13"/>
  <c r="EH58" i="13"/>
  <c r="EH70" i="13"/>
  <c r="EH82" i="13"/>
  <c r="EH51" i="9"/>
  <c r="EH27" i="10"/>
  <c r="EH51" i="10"/>
  <c r="EH18" i="11"/>
  <c r="EH11" i="13"/>
  <c r="DW2" i="17" s="1"/>
  <c r="EH13" i="13"/>
  <c r="EH16" i="13"/>
  <c r="EH23" i="13"/>
  <c r="DW24" i="17" s="1"/>
  <c r="EH25" i="13"/>
  <c r="EH28" i="13"/>
  <c r="EH35" i="13"/>
  <c r="DW46" i="17" s="1"/>
  <c r="EH37" i="13"/>
  <c r="EH40" i="13"/>
  <c r="EH47" i="13"/>
  <c r="DW68" i="17" s="1"/>
  <c r="EH49" i="13"/>
  <c r="EH52" i="13"/>
  <c r="EH59" i="13"/>
  <c r="DW90" i="17" s="1"/>
  <c r="EH61" i="13"/>
  <c r="EH64" i="13"/>
  <c r="EH71" i="13"/>
  <c r="DW112" i="17" s="1"/>
  <c r="EH73" i="13"/>
  <c r="EH76" i="13"/>
  <c r="EH83" i="13"/>
  <c r="DW134" i="17" s="1"/>
  <c r="EH85" i="13"/>
  <c r="EH95" i="13"/>
  <c r="DW148" i="17" s="1"/>
  <c r="EH97" i="13"/>
  <c r="EH27" i="11"/>
  <c r="EH59" i="11"/>
  <c r="EH59" i="9"/>
  <c r="EH51" i="11"/>
  <c r="EH59" i="10"/>
  <c r="EH94" i="13"/>
  <c r="EH88" i="13"/>
  <c r="EH91" i="13"/>
  <c r="EH100" i="13"/>
  <c r="EH112" i="13"/>
  <c r="EH124" i="13"/>
  <c r="EH136" i="13"/>
  <c r="EH148" i="13"/>
  <c r="EH160" i="13"/>
  <c r="EH172" i="13"/>
  <c r="EH89" i="13"/>
  <c r="DW145" i="17" s="1"/>
  <c r="EH101" i="13"/>
  <c r="DW151" i="17" s="1"/>
  <c r="EH103" i="13"/>
  <c r="EH113" i="13"/>
  <c r="DW157" i="17" s="1"/>
  <c r="EH115" i="13"/>
  <c r="EH106" i="13"/>
  <c r="EH118" i="13"/>
  <c r="EH107" i="13"/>
  <c r="DW154" i="17" s="1"/>
  <c r="EH109" i="13"/>
  <c r="EH119" i="13"/>
  <c r="DW160" i="17" s="1"/>
  <c r="EH121" i="13"/>
  <c r="EH131" i="13"/>
  <c r="DW166" i="17" s="1"/>
  <c r="EH133" i="13"/>
  <c r="EH143" i="13"/>
  <c r="DW172" i="17" s="1"/>
  <c r="EH145" i="13"/>
  <c r="EH155" i="13"/>
  <c r="DW178" i="17"/>
  <c r="EH157" i="13"/>
  <c r="EH167" i="13"/>
  <c r="DW184" i="17" s="1"/>
  <c r="EH169" i="13"/>
  <c r="EH178" i="13"/>
  <c r="EH190" i="13"/>
  <c r="EH202" i="13"/>
  <c r="EH214" i="13"/>
  <c r="EH226" i="13"/>
  <c r="EH238" i="13"/>
  <c r="EH27" i="14"/>
  <c r="EH125" i="13"/>
  <c r="DW163" i="17" s="1"/>
  <c r="EH127" i="13"/>
  <c r="EH130" i="13"/>
  <c r="EH137" i="13"/>
  <c r="DW169" i="17" s="1"/>
  <c r="EH139" i="13"/>
  <c r="EH142" i="13"/>
  <c r="EH149" i="13"/>
  <c r="DW175" i="17" s="1"/>
  <c r="EH151" i="13"/>
  <c r="EH154" i="13"/>
  <c r="EH161" i="13"/>
  <c r="DW181" i="17" s="1"/>
  <c r="EH163" i="13"/>
  <c r="EH166" i="13"/>
  <c r="EH173" i="13"/>
  <c r="DW187" i="17" s="1"/>
  <c r="EH175" i="13"/>
  <c r="EH179" i="13"/>
  <c r="DW190" i="17" s="1"/>
  <c r="EH181" i="13"/>
  <c r="EH191" i="13"/>
  <c r="DW196" i="17" s="1"/>
  <c r="EH193" i="13"/>
  <c r="EH203" i="13"/>
  <c r="DW202" i="17" s="1"/>
  <c r="EH205" i="13"/>
  <c r="EH215" i="13"/>
  <c r="DW208" i="17" s="1"/>
  <c r="EH217" i="13"/>
  <c r="EH227" i="13"/>
  <c r="DW214" i="17" s="1"/>
  <c r="EH229" i="13"/>
  <c r="EH184" i="13"/>
  <c r="EH196" i="13"/>
  <c r="EH208" i="13"/>
  <c r="EH220" i="13"/>
  <c r="EH232" i="13"/>
  <c r="EH185" i="13"/>
  <c r="DW193" i="17" s="1"/>
  <c r="EH187" i="13"/>
  <c r="EH197" i="13"/>
  <c r="DW199" i="17" s="1"/>
  <c r="EH199" i="13"/>
  <c r="EH209" i="13"/>
  <c r="DW205" i="17" s="1"/>
  <c r="EH211" i="13"/>
  <c r="EH221" i="13"/>
  <c r="DW211" i="17" s="1"/>
  <c r="EH223" i="13"/>
  <c r="EH233" i="13"/>
  <c r="DW217" i="17"/>
  <c r="EH235" i="13"/>
  <c r="EH38" i="14"/>
  <c r="EH239" i="13"/>
  <c r="DW220" i="17"/>
  <c r="EH16" i="14"/>
  <c r="EH63" i="14"/>
  <c r="EH107" i="14"/>
  <c r="EH96" i="14"/>
  <c r="EH146" i="14"/>
  <c r="EH85" i="14"/>
  <c r="EH49" i="14"/>
  <c r="EH74" i="14"/>
  <c r="EH118" i="14"/>
  <c r="EH132" i="14"/>
  <c r="EH196" i="14"/>
  <c r="EH221" i="14"/>
  <c r="EH210" i="14"/>
  <c r="EH168" i="14"/>
  <c r="EH232" i="14"/>
  <c r="EH157" i="14"/>
  <c r="EH179" i="14"/>
  <c r="EH243" i="14"/>
  <c r="EH190" i="14"/>
  <c r="DX11" i="3"/>
  <c r="DX24" i="3"/>
  <c r="DX38" i="3"/>
  <c r="DX48" i="3"/>
  <c r="DX70" i="3"/>
  <c r="DX60" i="3"/>
  <c r="DX8" i="4"/>
  <c r="DX77" i="3"/>
  <c r="DX27" i="4"/>
  <c r="DX18" i="4"/>
  <c r="DX43" i="4"/>
  <c r="DX34" i="4"/>
  <c r="DX51" i="4"/>
  <c r="DX18" i="5"/>
  <c r="DX8" i="5"/>
  <c r="DX59" i="4"/>
  <c r="DX27" i="5"/>
  <c r="DX43" i="5"/>
  <c r="DX59" i="5"/>
  <c r="DX34" i="5"/>
  <c r="DX51" i="5"/>
  <c r="DX18" i="6"/>
  <c r="DX43" i="6"/>
  <c r="DX34" i="6"/>
  <c r="DX8" i="6"/>
  <c r="DX27" i="6"/>
  <c r="DX51" i="6"/>
  <c r="DX59" i="6"/>
  <c r="DX34" i="7"/>
  <c r="DX27" i="7"/>
  <c r="DX59" i="7"/>
  <c r="DX8" i="7"/>
  <c r="DX18" i="8"/>
  <c r="DX51" i="8"/>
  <c r="DX18" i="9"/>
  <c r="DX43" i="7"/>
  <c r="DX8" i="8"/>
  <c r="DX43" i="8"/>
  <c r="DX8" i="9"/>
  <c r="DX18" i="7"/>
  <c r="DX51" i="7"/>
  <c r="DX27" i="8"/>
  <c r="DX59" i="8"/>
  <c r="DX59" i="9"/>
  <c r="DX27" i="10"/>
  <c r="DX51" i="9"/>
  <c r="DX18" i="10"/>
  <c r="DX34" i="8"/>
  <c r="DX34" i="9"/>
  <c r="DX34" i="10"/>
  <c r="DX59" i="10"/>
  <c r="DX27" i="11"/>
  <c r="DX59" i="11"/>
  <c r="DX11" i="13"/>
  <c r="DN2" i="17" s="1"/>
  <c r="DX13" i="13"/>
  <c r="DX23" i="13"/>
  <c r="DN24" i="17" s="1"/>
  <c r="DX25" i="13"/>
  <c r="DX35" i="13"/>
  <c r="DN46" i="17" s="1"/>
  <c r="DX37" i="13"/>
  <c r="DX47" i="13"/>
  <c r="DN68" i="17" s="1"/>
  <c r="DX49" i="13"/>
  <c r="DX59" i="13"/>
  <c r="DN90" i="17"/>
  <c r="DX61" i="13"/>
  <c r="DX71" i="13"/>
  <c r="DN112" i="17" s="1"/>
  <c r="DX73" i="13"/>
  <c r="DX43" i="9"/>
  <c r="DX8" i="10"/>
  <c r="DX51" i="10"/>
  <c r="DX18" i="11"/>
  <c r="DX51" i="11"/>
  <c r="DX16" i="13"/>
  <c r="DX28" i="13"/>
  <c r="DX40" i="13"/>
  <c r="DX52" i="13"/>
  <c r="DX64" i="13"/>
  <c r="DX76" i="13"/>
  <c r="DX27" i="9"/>
  <c r="DX43" i="10"/>
  <c r="DX43" i="11"/>
  <c r="DX7" i="13"/>
  <c r="DX19" i="13"/>
  <c r="DX31" i="13"/>
  <c r="DX43" i="13"/>
  <c r="DX55" i="13"/>
  <c r="DX67" i="13"/>
  <c r="DX79" i="13"/>
  <c r="DX89" i="13"/>
  <c r="DN145" i="17" s="1"/>
  <c r="DX91" i="13"/>
  <c r="DX8" i="11"/>
  <c r="DX10" i="13"/>
  <c r="DX17" i="13"/>
  <c r="DN13" i="17" s="1"/>
  <c r="DX22" i="13"/>
  <c r="DX34" i="11"/>
  <c r="DX88" i="13"/>
  <c r="DX29" i="13"/>
  <c r="DN35" i="17" s="1"/>
  <c r="DX46" i="13"/>
  <c r="DX53" i="13"/>
  <c r="DN79" i="17" s="1"/>
  <c r="DX70" i="13"/>
  <c r="DX77" i="13"/>
  <c r="DN123" i="17" s="1"/>
  <c r="DX94" i="13"/>
  <c r="DX106" i="13"/>
  <c r="DX118" i="13"/>
  <c r="DX130" i="13"/>
  <c r="DX142" i="13"/>
  <c r="DX154" i="13"/>
  <c r="DX166" i="13"/>
  <c r="DX83" i="13"/>
  <c r="DN134" i="17" s="1"/>
  <c r="DX85" i="13"/>
  <c r="DX95" i="13"/>
  <c r="DN148" i="17" s="1"/>
  <c r="DX97" i="13"/>
  <c r="DX107" i="13"/>
  <c r="DN154" i="17" s="1"/>
  <c r="DX109" i="13"/>
  <c r="DX34" i="13"/>
  <c r="DX41" i="13"/>
  <c r="DN57" i="17" s="1"/>
  <c r="DX58" i="13"/>
  <c r="DX65" i="13"/>
  <c r="DN101" i="17" s="1"/>
  <c r="DX82" i="13"/>
  <c r="DX100" i="13"/>
  <c r="DX112" i="13"/>
  <c r="DX101" i="13"/>
  <c r="DN151" i="17" s="1"/>
  <c r="DX103" i="13"/>
  <c r="DX113" i="13"/>
  <c r="DN157" i="17" s="1"/>
  <c r="DX115" i="13"/>
  <c r="DX125" i="13"/>
  <c r="DN163" i="17" s="1"/>
  <c r="DX127" i="13"/>
  <c r="DX137" i="13"/>
  <c r="DN169" i="17" s="1"/>
  <c r="DX139" i="13"/>
  <c r="DX149" i="13"/>
  <c r="DN175" i="17" s="1"/>
  <c r="DX151" i="13"/>
  <c r="DX161" i="13"/>
  <c r="DN181" i="17" s="1"/>
  <c r="DX163" i="13"/>
  <c r="DX173" i="13"/>
  <c r="DN187" i="17" s="1"/>
  <c r="DX175" i="13"/>
  <c r="DX184" i="13"/>
  <c r="DX196" i="13"/>
  <c r="DX208" i="13"/>
  <c r="DX220" i="13"/>
  <c r="DX232" i="13"/>
  <c r="DX121" i="13"/>
  <c r="DX133" i="13"/>
  <c r="DX145" i="13"/>
  <c r="DX157" i="13"/>
  <c r="DX169" i="13"/>
  <c r="DX185" i="13"/>
  <c r="DN193" i="17" s="1"/>
  <c r="DX187" i="13"/>
  <c r="DX197" i="13"/>
  <c r="DN199" i="17" s="1"/>
  <c r="DX199" i="13"/>
  <c r="DX209" i="13"/>
  <c r="DN205" i="17" s="1"/>
  <c r="DX211" i="13"/>
  <c r="DX221" i="13"/>
  <c r="DN211" i="17" s="1"/>
  <c r="DX223" i="13"/>
  <c r="DX233" i="13"/>
  <c r="DN217" i="17" s="1"/>
  <c r="DX119" i="13"/>
  <c r="DN160" i="17" s="1"/>
  <c r="DX124" i="13"/>
  <c r="DX131" i="13"/>
  <c r="DN166" i="17" s="1"/>
  <c r="DX136" i="13"/>
  <c r="DX143" i="13"/>
  <c r="DN172" i="17" s="1"/>
  <c r="DX148" i="13"/>
  <c r="DX155" i="13"/>
  <c r="DN178" i="17" s="1"/>
  <c r="DX160" i="13"/>
  <c r="DX167" i="13"/>
  <c r="DN184" i="17" s="1"/>
  <c r="DX172" i="13"/>
  <c r="DX178" i="13"/>
  <c r="DX190" i="13"/>
  <c r="DX202" i="13"/>
  <c r="DX214" i="13"/>
  <c r="DX226" i="13"/>
  <c r="DX179" i="13"/>
  <c r="DN190" i="17" s="1"/>
  <c r="DX181" i="13"/>
  <c r="DX191" i="13"/>
  <c r="DN196" i="17" s="1"/>
  <c r="DX193" i="13"/>
  <c r="DX203" i="13"/>
  <c r="DN202" i="17" s="1"/>
  <c r="DX205" i="13"/>
  <c r="DX215" i="13"/>
  <c r="DN208" i="17" s="1"/>
  <c r="DX217" i="13"/>
  <c r="DX227" i="13"/>
  <c r="DN214" i="17" s="1"/>
  <c r="DX229" i="13"/>
  <c r="DX239" i="13"/>
  <c r="DN220" i="17" s="1"/>
  <c r="DX16" i="14"/>
  <c r="DX235" i="13"/>
  <c r="DX85" i="14"/>
  <c r="DX238" i="13"/>
  <c r="DX27" i="14"/>
  <c r="DX49" i="14"/>
  <c r="DX74" i="14"/>
  <c r="DX118" i="14"/>
  <c r="DX63" i="14"/>
  <c r="DX107" i="14"/>
  <c r="DX38" i="14"/>
  <c r="DX96" i="14"/>
  <c r="DX146" i="14"/>
  <c r="DX179" i="14"/>
  <c r="DX190" i="14"/>
  <c r="DX243" i="14"/>
  <c r="DX132" i="14"/>
  <c r="DX168" i="14"/>
  <c r="DX232" i="14"/>
  <c r="DX157" i="14"/>
  <c r="DX210" i="14"/>
  <c r="DX196" i="14"/>
  <c r="DX221" i="14"/>
  <c r="EM11" i="3"/>
  <c r="EM24" i="3"/>
  <c r="EM38" i="3"/>
  <c r="EM48" i="3"/>
  <c r="EM60" i="3"/>
  <c r="EM77" i="3"/>
  <c r="EM70" i="3"/>
  <c r="EM27" i="4"/>
  <c r="EM8" i="4"/>
  <c r="EM18" i="4"/>
  <c r="EM43" i="4"/>
  <c r="EM34" i="4"/>
  <c r="EM51" i="4"/>
  <c r="EM59" i="4"/>
  <c r="EM18" i="5"/>
  <c r="EM8" i="5"/>
  <c r="EM34" i="5"/>
  <c r="EM51" i="5"/>
  <c r="EM27" i="5"/>
  <c r="EM43" i="5"/>
  <c r="EM8" i="6"/>
  <c r="EM59" i="5"/>
  <c r="EM27" i="6"/>
  <c r="EM51" i="6"/>
  <c r="EM18" i="6"/>
  <c r="EM43" i="6"/>
  <c r="EM8" i="7"/>
  <c r="EM34" i="6"/>
  <c r="EM59" i="6"/>
  <c r="EM43" i="7"/>
  <c r="EM34" i="7"/>
  <c r="EM18" i="7"/>
  <c r="EM51" i="7"/>
  <c r="EM27" i="8"/>
  <c r="EM59" i="8"/>
  <c r="EM27" i="9"/>
  <c r="EM27" i="7"/>
  <c r="EM18" i="8"/>
  <c r="EM51" i="8"/>
  <c r="EM18" i="9"/>
  <c r="EM34" i="8"/>
  <c r="EM34" i="9"/>
  <c r="EM34" i="10"/>
  <c r="EM59" i="7"/>
  <c r="EM43" i="8"/>
  <c r="EM8" i="9"/>
  <c r="EM59" i="9"/>
  <c r="EM27" i="10"/>
  <c r="EM51" i="9"/>
  <c r="EM34" i="11"/>
  <c r="EM10" i="13"/>
  <c r="EM22" i="13"/>
  <c r="EM34" i="13"/>
  <c r="EM46" i="13"/>
  <c r="EM58" i="13"/>
  <c r="EM70" i="13"/>
  <c r="EM82" i="13"/>
  <c r="EM8" i="8"/>
  <c r="EM59" i="10"/>
  <c r="EM27" i="11"/>
  <c r="EM59" i="11"/>
  <c r="EM11" i="13"/>
  <c r="EB2" i="17" s="1"/>
  <c r="EM13" i="13"/>
  <c r="EM23" i="13"/>
  <c r="EB24" i="17" s="1"/>
  <c r="EM25" i="13"/>
  <c r="EM35" i="13"/>
  <c r="EB46" i="17" s="1"/>
  <c r="EM37" i="13"/>
  <c r="EM47" i="13"/>
  <c r="EB68" i="17" s="1"/>
  <c r="EM49" i="13"/>
  <c r="EM59" i="13"/>
  <c r="EB90" i="17" s="1"/>
  <c r="EM61" i="13"/>
  <c r="EM71" i="13"/>
  <c r="EB112" i="17" s="1"/>
  <c r="EM73" i="13"/>
  <c r="EM43" i="10"/>
  <c r="EM8" i="11"/>
  <c r="EM43" i="9"/>
  <c r="EM18" i="10"/>
  <c r="EM88" i="13"/>
  <c r="EM43" i="11"/>
  <c r="EM7" i="13"/>
  <c r="EM16" i="13"/>
  <c r="EM19" i="13"/>
  <c r="EM18" i="11"/>
  <c r="EM17" i="13"/>
  <c r="EB13" i="17"/>
  <c r="EM8" i="10"/>
  <c r="EM51" i="10"/>
  <c r="EM51" i="11"/>
  <c r="EM83" i="13"/>
  <c r="EB134" i="17" s="1"/>
  <c r="EM85" i="13"/>
  <c r="EM95" i="13"/>
  <c r="EB148" i="17" s="1"/>
  <c r="EM97" i="13"/>
  <c r="EM28" i="13"/>
  <c r="EM52" i="13"/>
  <c r="EM76" i="13"/>
  <c r="EM101" i="13"/>
  <c r="EB151" i="17" s="1"/>
  <c r="EM103" i="13"/>
  <c r="EM113" i="13"/>
  <c r="EB157" i="17" s="1"/>
  <c r="EM115" i="13"/>
  <c r="EM125" i="13"/>
  <c r="EB163" i="17"/>
  <c r="EM127" i="13"/>
  <c r="EM137" i="13"/>
  <c r="EB169" i="17" s="1"/>
  <c r="EM139" i="13"/>
  <c r="EM149" i="13"/>
  <c r="EB175" i="17" s="1"/>
  <c r="EM151" i="13"/>
  <c r="EM161" i="13"/>
  <c r="EB181" i="17" s="1"/>
  <c r="EM163" i="13"/>
  <c r="EM173" i="13"/>
  <c r="EB187" i="17" s="1"/>
  <c r="EM175" i="13"/>
  <c r="EM29" i="13"/>
  <c r="EB35" i="17" s="1"/>
  <c r="EM43" i="13"/>
  <c r="EM53" i="13"/>
  <c r="EB79" i="17" s="1"/>
  <c r="EM67" i="13"/>
  <c r="EM77" i="13"/>
  <c r="EB123" i="17" s="1"/>
  <c r="EM91" i="13"/>
  <c r="EM94" i="13"/>
  <c r="EM106" i="13"/>
  <c r="EM40" i="13"/>
  <c r="EM64" i="13"/>
  <c r="EM89" i="13"/>
  <c r="EB145" i="17" s="1"/>
  <c r="EM107" i="13"/>
  <c r="EB154" i="17"/>
  <c r="EM109" i="13"/>
  <c r="EM31" i="13"/>
  <c r="EM41" i="13"/>
  <c r="EB57" i="17"/>
  <c r="EM55" i="13"/>
  <c r="EM65" i="13"/>
  <c r="EB101" i="17" s="1"/>
  <c r="EM79" i="13"/>
  <c r="EM100" i="13"/>
  <c r="EM112" i="13"/>
  <c r="EM124" i="13"/>
  <c r="EM136" i="13"/>
  <c r="EM148" i="13"/>
  <c r="EM160" i="13"/>
  <c r="EM172" i="13"/>
  <c r="EM179" i="13"/>
  <c r="EB190" i="17" s="1"/>
  <c r="EM181" i="13"/>
  <c r="EM191" i="13"/>
  <c r="EB196" i="17" s="1"/>
  <c r="EM193" i="13"/>
  <c r="EM203" i="13"/>
  <c r="EB202" i="17" s="1"/>
  <c r="EM205" i="13"/>
  <c r="EM215" i="13"/>
  <c r="EB208" i="17" s="1"/>
  <c r="EM217" i="13"/>
  <c r="EM227" i="13"/>
  <c r="EB214" i="17" s="1"/>
  <c r="EM229" i="13"/>
  <c r="EM239" i="13"/>
  <c r="EB220" i="17" s="1"/>
  <c r="EM16" i="14"/>
  <c r="EM118" i="13"/>
  <c r="EM184" i="13"/>
  <c r="EM196" i="13"/>
  <c r="EM208" i="13"/>
  <c r="EM220" i="13"/>
  <c r="EM232" i="13"/>
  <c r="EM121" i="13"/>
  <c r="EM130" i="13"/>
  <c r="EM133" i="13"/>
  <c r="EM142" i="13"/>
  <c r="EM145" i="13"/>
  <c r="EM154" i="13"/>
  <c r="EM157" i="13"/>
  <c r="EM166" i="13"/>
  <c r="EM169" i="13"/>
  <c r="EM185" i="13"/>
  <c r="EB193" i="17" s="1"/>
  <c r="EM187" i="13"/>
  <c r="EM197" i="13"/>
  <c r="EB199" i="17" s="1"/>
  <c r="EM199" i="13"/>
  <c r="EM209" i="13"/>
  <c r="EB205" i="17" s="1"/>
  <c r="EM211" i="13"/>
  <c r="EM221" i="13"/>
  <c r="EB211" i="17" s="1"/>
  <c r="EM223" i="13"/>
  <c r="EM119" i="13"/>
  <c r="EB160" i="17" s="1"/>
  <c r="EM131" i="13"/>
  <c r="EB166" i="17"/>
  <c r="EM143" i="13"/>
  <c r="EB172" i="17" s="1"/>
  <c r="EM155" i="13"/>
  <c r="EB178" i="17"/>
  <c r="EM167" i="13"/>
  <c r="EB184" i="17" s="1"/>
  <c r="EM178" i="13"/>
  <c r="EM190" i="13"/>
  <c r="EM202" i="13"/>
  <c r="EM214" i="13"/>
  <c r="EM226" i="13"/>
  <c r="EM238" i="13"/>
  <c r="EM27" i="14"/>
  <c r="EM38" i="14"/>
  <c r="EM96" i="14"/>
  <c r="EM235" i="13"/>
  <c r="EM85" i="14"/>
  <c r="EM233" i="13"/>
  <c r="EB217" i="17" s="1"/>
  <c r="EM49" i="14"/>
  <c r="EM74" i="14"/>
  <c r="EM63" i="14"/>
  <c r="EM107" i="14"/>
  <c r="EM132" i="14"/>
  <c r="EM157" i="14"/>
  <c r="EM210" i="14"/>
  <c r="EM118" i="14"/>
  <c r="EM146" i="14"/>
  <c r="EM179" i="14"/>
  <c r="EM190" i="14"/>
  <c r="EM243" i="14"/>
  <c r="EM196" i="14"/>
  <c r="EM221" i="14"/>
  <c r="EM232" i="14"/>
  <c r="EM168" i="14"/>
  <c r="EE11" i="3"/>
  <c r="EE24" i="3"/>
  <c r="EE38" i="3"/>
  <c r="EE48" i="3"/>
  <c r="EE60" i="3"/>
  <c r="EE77" i="3"/>
  <c r="EE70" i="3"/>
  <c r="EE27" i="4"/>
  <c r="EE8" i="4"/>
  <c r="EE18" i="4"/>
  <c r="EE43" i="4"/>
  <c r="EE34" i="4"/>
  <c r="EE51" i="4"/>
  <c r="EE59" i="4"/>
  <c r="EE18" i="5"/>
  <c r="EE8" i="5"/>
  <c r="EE34" i="5"/>
  <c r="EE51" i="5"/>
  <c r="EE27" i="5"/>
  <c r="EE43" i="5"/>
  <c r="EE8" i="6"/>
  <c r="EE59" i="5"/>
  <c r="EE27" i="6"/>
  <c r="EE51" i="6"/>
  <c r="EE18" i="6"/>
  <c r="EE43" i="6"/>
  <c r="EE8" i="7"/>
  <c r="EE34" i="6"/>
  <c r="EE59" i="6"/>
  <c r="EE43" i="7"/>
  <c r="EE34" i="7"/>
  <c r="EE18" i="7"/>
  <c r="EE51" i="7"/>
  <c r="EE27" i="8"/>
  <c r="EE59" i="8"/>
  <c r="EE27" i="9"/>
  <c r="EE18" i="8"/>
  <c r="EE51" i="8"/>
  <c r="EE18" i="9"/>
  <c r="EE27" i="7"/>
  <c r="EE8" i="8"/>
  <c r="EE34" i="8"/>
  <c r="EE34" i="9"/>
  <c r="EE34" i="10"/>
  <c r="EE43" i="8"/>
  <c r="EE8" i="9"/>
  <c r="EE59" i="9"/>
  <c r="EE27" i="10"/>
  <c r="EE59" i="7"/>
  <c r="EE51" i="9"/>
  <c r="EE34" i="11"/>
  <c r="EE10" i="13"/>
  <c r="EE22" i="13"/>
  <c r="EE34" i="13"/>
  <c r="EE46" i="13"/>
  <c r="EE58" i="13"/>
  <c r="EE70" i="13"/>
  <c r="EE82" i="13"/>
  <c r="EE59" i="10"/>
  <c r="EE27" i="11"/>
  <c r="EE59" i="11"/>
  <c r="EE11" i="13"/>
  <c r="DT2" i="17" s="1"/>
  <c r="EE13" i="13"/>
  <c r="EE23" i="13"/>
  <c r="DT24" i="17" s="1"/>
  <c r="EE25" i="13"/>
  <c r="EE35" i="13"/>
  <c r="DT46" i="17" s="1"/>
  <c r="EE37" i="13"/>
  <c r="EE47" i="13"/>
  <c r="DT68" i="17" s="1"/>
  <c r="EE49" i="13"/>
  <c r="EE59" i="13"/>
  <c r="DT90" i="17" s="1"/>
  <c r="EE61" i="13"/>
  <c r="EE71" i="13"/>
  <c r="DT112" i="17" s="1"/>
  <c r="EE73" i="13"/>
  <c r="EE43" i="10"/>
  <c r="EE8" i="11"/>
  <c r="EE8" i="10"/>
  <c r="EE18" i="11"/>
  <c r="EE88" i="13"/>
  <c r="EE43" i="9"/>
  <c r="EE18" i="10"/>
  <c r="EE51" i="10"/>
  <c r="EE43" i="11"/>
  <c r="EE7" i="13"/>
  <c r="EE16" i="13"/>
  <c r="EE19" i="13"/>
  <c r="EE17" i="13"/>
  <c r="DT13" i="17" s="1"/>
  <c r="EE51" i="11"/>
  <c r="EE83" i="13"/>
  <c r="DT134" i="17" s="1"/>
  <c r="EE85" i="13"/>
  <c r="EE95" i="13"/>
  <c r="DT148" i="17" s="1"/>
  <c r="EE97" i="13"/>
  <c r="EE40" i="13"/>
  <c r="EE64" i="13"/>
  <c r="EE101" i="13"/>
  <c r="DT151" i="17" s="1"/>
  <c r="EE103" i="13"/>
  <c r="EE113" i="13"/>
  <c r="DT157" i="17"/>
  <c r="EE115" i="13"/>
  <c r="EE125" i="13"/>
  <c r="DT163" i="17" s="1"/>
  <c r="EE127" i="13"/>
  <c r="EE137" i="13"/>
  <c r="DT169" i="17" s="1"/>
  <c r="EE139" i="13"/>
  <c r="EE149" i="13"/>
  <c r="DT175" i="17" s="1"/>
  <c r="EE151" i="13"/>
  <c r="EE161" i="13"/>
  <c r="DT181" i="17" s="1"/>
  <c r="EE163" i="13"/>
  <c r="EE173" i="13"/>
  <c r="DT187" i="17" s="1"/>
  <c r="EE175" i="13"/>
  <c r="EE31" i="13"/>
  <c r="EE41" i="13"/>
  <c r="DT57" i="17" s="1"/>
  <c r="EE55" i="13"/>
  <c r="EE65" i="13"/>
  <c r="DT101" i="17" s="1"/>
  <c r="EE79" i="13"/>
  <c r="EE91" i="13"/>
  <c r="EE94" i="13"/>
  <c r="EE106" i="13"/>
  <c r="EE28" i="13"/>
  <c r="EE52" i="13"/>
  <c r="EE76" i="13"/>
  <c r="EE89" i="13"/>
  <c r="DT145" i="17" s="1"/>
  <c r="EE107" i="13"/>
  <c r="DT154" i="17" s="1"/>
  <c r="EE109" i="13"/>
  <c r="EE29" i="13"/>
  <c r="DT35" i="17" s="1"/>
  <c r="EE43" i="13"/>
  <c r="EE53" i="13"/>
  <c r="DT79" i="17" s="1"/>
  <c r="EE67" i="13"/>
  <c r="EE77" i="13"/>
  <c r="DT123" i="17" s="1"/>
  <c r="EE100" i="13"/>
  <c r="EE112" i="13"/>
  <c r="EE124" i="13"/>
  <c r="EE136" i="13"/>
  <c r="EE148" i="13"/>
  <c r="EE160" i="13"/>
  <c r="EE172" i="13"/>
  <c r="EE179" i="13"/>
  <c r="DT190" i="17" s="1"/>
  <c r="EE181" i="13"/>
  <c r="EE191" i="13"/>
  <c r="DT196" i="17"/>
  <c r="EE193" i="13"/>
  <c r="EE203" i="13"/>
  <c r="DT202" i="17" s="1"/>
  <c r="EE205" i="13"/>
  <c r="EE215" i="13"/>
  <c r="DT208" i="17" s="1"/>
  <c r="EE217" i="13"/>
  <c r="EE227" i="13"/>
  <c r="DT214" i="17" s="1"/>
  <c r="EE229" i="13"/>
  <c r="EE239" i="13"/>
  <c r="DT220" i="17" s="1"/>
  <c r="EE16" i="14"/>
  <c r="EE184" i="13"/>
  <c r="EE196" i="13"/>
  <c r="EE208" i="13"/>
  <c r="EE220" i="13"/>
  <c r="EE232" i="13"/>
  <c r="EE121" i="13"/>
  <c r="EE130" i="13"/>
  <c r="EE133" i="13"/>
  <c r="EE142" i="13"/>
  <c r="EE145" i="13"/>
  <c r="EE154" i="13"/>
  <c r="EE157" i="13"/>
  <c r="EE166" i="13"/>
  <c r="EE169" i="13"/>
  <c r="EE185" i="13"/>
  <c r="DT193" i="17" s="1"/>
  <c r="EE187" i="13"/>
  <c r="EE197" i="13"/>
  <c r="DT199" i="17" s="1"/>
  <c r="EE199" i="13"/>
  <c r="EE209" i="13"/>
  <c r="DT205" i="17" s="1"/>
  <c r="EE211" i="13"/>
  <c r="EE221" i="13"/>
  <c r="DT211" i="17"/>
  <c r="EE223" i="13"/>
  <c r="EE118" i="13"/>
  <c r="EE119" i="13"/>
  <c r="DT160" i="17"/>
  <c r="EE131" i="13"/>
  <c r="DT166" i="17" s="1"/>
  <c r="EE143" i="13"/>
  <c r="DT172" i="17"/>
  <c r="EE155" i="13"/>
  <c r="DT178" i="17" s="1"/>
  <c r="EE167" i="13"/>
  <c r="DT184" i="17"/>
  <c r="EE178" i="13"/>
  <c r="EE190" i="13"/>
  <c r="EE202" i="13"/>
  <c r="EE214" i="13"/>
  <c r="EE226" i="13"/>
  <c r="EE238" i="13"/>
  <c r="EE27" i="14"/>
  <c r="EE38" i="14"/>
  <c r="EE96" i="14"/>
  <c r="EE235" i="13"/>
  <c r="EE85" i="14"/>
  <c r="EE233" i="13"/>
  <c r="DT217" i="17" s="1"/>
  <c r="EE49" i="14"/>
  <c r="EE74" i="14"/>
  <c r="EE63" i="14"/>
  <c r="EE107" i="14"/>
  <c r="EE132" i="14"/>
  <c r="EE157" i="14"/>
  <c r="EE210" i="14"/>
  <c r="EE118" i="14"/>
  <c r="EE146" i="14"/>
  <c r="EE179" i="14"/>
  <c r="EE190" i="14"/>
  <c r="EE243" i="14"/>
  <c r="EE196" i="14"/>
  <c r="EE221" i="14"/>
  <c r="EE168" i="14"/>
  <c r="EE232" i="14"/>
  <c r="AB11" i="3"/>
  <c r="AB24" i="3"/>
  <c r="AB38" i="3"/>
  <c r="AB48" i="3"/>
  <c r="AB70" i="3"/>
  <c r="AB8" i="4"/>
  <c r="AB60" i="3"/>
  <c r="AB77" i="3"/>
  <c r="AB27" i="4"/>
  <c r="AB18" i="4"/>
  <c r="AB34" i="4"/>
  <c r="AB43" i="4"/>
  <c r="AB51" i="4"/>
  <c r="AB18" i="5"/>
  <c r="AB59" i="4"/>
  <c r="AB8" i="5"/>
  <c r="AB27" i="5"/>
  <c r="AB43" i="5"/>
  <c r="AB8" i="6"/>
  <c r="AB34" i="5"/>
  <c r="AB59" i="5"/>
  <c r="AB51" i="5"/>
  <c r="AB18" i="6"/>
  <c r="AB43" i="6"/>
  <c r="AB27" i="6"/>
  <c r="AB34" i="6"/>
  <c r="AB51" i="6"/>
  <c r="AB34" i="7"/>
  <c r="AB8" i="7"/>
  <c r="AB27" i="7"/>
  <c r="AB59" i="7"/>
  <c r="AB18" i="7"/>
  <c r="AB18" i="8"/>
  <c r="AB51" i="8"/>
  <c r="AB18" i="9"/>
  <c r="AB51" i="7"/>
  <c r="AB8" i="8"/>
  <c r="AB43" i="8"/>
  <c r="AB8" i="9"/>
  <c r="AB59" i="6"/>
  <c r="AB43" i="7"/>
  <c r="AB27" i="8"/>
  <c r="AB27" i="9"/>
  <c r="AB59" i="9"/>
  <c r="AB27" i="10"/>
  <c r="AB34" i="8"/>
  <c r="AB51" i="9"/>
  <c r="AB18" i="10"/>
  <c r="AB59" i="8"/>
  <c r="AB43" i="10"/>
  <c r="AB59" i="10"/>
  <c r="AB27" i="11"/>
  <c r="AB59" i="11"/>
  <c r="AB11" i="13"/>
  <c r="Y2" i="17" s="1"/>
  <c r="AN11" i="13"/>
  <c r="AB13" i="13"/>
  <c r="AB23" i="13"/>
  <c r="Y24" i="17" s="1"/>
  <c r="AN23" i="13"/>
  <c r="AB25" i="13"/>
  <c r="AB35" i="13"/>
  <c r="Y46" i="17" s="1"/>
  <c r="AN35" i="13"/>
  <c r="AB37" i="13"/>
  <c r="AB47" i="13"/>
  <c r="Y68" i="17" s="1"/>
  <c r="AN47" i="13"/>
  <c r="AB49" i="13"/>
  <c r="AB59" i="13"/>
  <c r="Y90" i="17" s="1"/>
  <c r="AN59" i="13"/>
  <c r="AB61" i="13"/>
  <c r="AB71" i="13"/>
  <c r="Y112" i="17" s="1"/>
  <c r="AN71" i="13"/>
  <c r="AB73" i="13"/>
  <c r="AB83" i="13"/>
  <c r="Y134" i="17" s="1"/>
  <c r="AN83" i="13"/>
  <c r="AB34" i="9"/>
  <c r="AB51" i="10"/>
  <c r="AB18" i="11"/>
  <c r="AB51" i="11"/>
  <c r="AB16" i="13"/>
  <c r="AB28" i="13"/>
  <c r="AB40" i="13"/>
  <c r="AB52" i="13"/>
  <c r="AB64" i="13"/>
  <c r="AB76" i="13"/>
  <c r="AB43" i="9"/>
  <c r="AB8" i="10"/>
  <c r="AB34" i="10"/>
  <c r="AB34" i="11"/>
  <c r="AB89" i="13"/>
  <c r="Y145" i="17" s="1"/>
  <c r="AN89" i="13"/>
  <c r="AB91" i="13"/>
  <c r="AN17" i="13"/>
  <c r="AB8" i="11"/>
  <c r="AB43" i="11"/>
  <c r="AB7" i="13"/>
  <c r="AB19" i="13"/>
  <c r="AB10" i="13"/>
  <c r="AB17" i="13"/>
  <c r="Y13" i="17" s="1"/>
  <c r="AB22" i="13"/>
  <c r="AB29" i="13"/>
  <c r="Y35" i="17" s="1"/>
  <c r="AB34" i="13"/>
  <c r="AB41" i="13"/>
  <c r="Y57" i="17" s="1"/>
  <c r="AB46" i="13"/>
  <c r="AB53" i="13"/>
  <c r="Y79" i="17" s="1"/>
  <c r="AB58" i="13"/>
  <c r="AB65" i="13"/>
  <c r="Y101" i="17" s="1"/>
  <c r="AB70" i="13"/>
  <c r="AB77" i="13"/>
  <c r="Y123" i="17" s="1"/>
  <c r="AB82" i="13"/>
  <c r="AB88" i="13"/>
  <c r="AB31" i="13"/>
  <c r="AN41" i="13"/>
  <c r="AB55" i="13"/>
  <c r="AN65" i="13"/>
  <c r="AB79" i="13"/>
  <c r="AB106" i="13"/>
  <c r="AB118" i="13"/>
  <c r="AB130" i="13"/>
  <c r="AB142" i="13"/>
  <c r="AB154" i="13"/>
  <c r="AB166" i="13"/>
  <c r="AN95" i="13"/>
  <c r="AB107" i="13"/>
  <c r="Y154" i="17" s="1"/>
  <c r="AN107" i="13"/>
  <c r="AB109" i="13"/>
  <c r="AN29" i="13"/>
  <c r="AB43" i="13"/>
  <c r="AN53" i="13"/>
  <c r="AB67" i="13"/>
  <c r="AN77" i="13"/>
  <c r="AB94" i="13"/>
  <c r="AB100" i="13"/>
  <c r="AB112" i="13"/>
  <c r="AB85" i="13"/>
  <c r="AB95" i="13"/>
  <c r="Y148" i="17" s="1"/>
  <c r="AB97" i="13"/>
  <c r="AB101" i="13"/>
  <c r="Y151" i="17" s="1"/>
  <c r="AN101" i="13"/>
  <c r="AB103" i="13"/>
  <c r="AB113" i="13"/>
  <c r="Y157" i="17" s="1"/>
  <c r="AN113" i="13"/>
  <c r="AB115" i="13"/>
  <c r="AB125" i="13"/>
  <c r="Y163" i="17" s="1"/>
  <c r="AN125" i="13"/>
  <c r="AB127" i="13"/>
  <c r="AB137" i="13"/>
  <c r="Y169" i="17" s="1"/>
  <c r="AN137" i="13"/>
  <c r="AB139" i="13"/>
  <c r="AB149" i="13"/>
  <c r="Y175" i="17" s="1"/>
  <c r="AN149" i="13"/>
  <c r="AB151" i="13"/>
  <c r="AB161" i="13"/>
  <c r="Y181" i="17" s="1"/>
  <c r="AN161" i="13"/>
  <c r="AB163" i="13"/>
  <c r="AB173" i="13"/>
  <c r="Y187" i="17" s="1"/>
  <c r="AN173" i="13"/>
  <c r="AB175" i="13"/>
  <c r="AB124" i="13"/>
  <c r="AB131" i="13"/>
  <c r="Y166" i="17" s="1"/>
  <c r="AB136" i="13"/>
  <c r="AB143" i="13"/>
  <c r="Y172" i="17" s="1"/>
  <c r="AB148" i="13"/>
  <c r="AB155" i="13"/>
  <c r="Y178" i="17" s="1"/>
  <c r="AB160" i="13"/>
  <c r="AB167" i="13"/>
  <c r="Y184" i="17" s="1"/>
  <c r="AB172" i="13"/>
  <c r="AB184" i="13"/>
  <c r="AB196" i="13"/>
  <c r="AB208" i="13"/>
  <c r="AB220" i="13"/>
  <c r="AB232" i="13"/>
  <c r="AB185" i="13"/>
  <c r="Y193" i="17" s="1"/>
  <c r="AN185" i="13"/>
  <c r="AB187" i="13"/>
  <c r="AB197" i="13"/>
  <c r="Y199" i="17" s="1"/>
  <c r="AN197" i="13"/>
  <c r="AB199" i="13"/>
  <c r="AB209" i="13"/>
  <c r="Y205" i="17" s="1"/>
  <c r="AN209" i="13"/>
  <c r="AB211" i="13"/>
  <c r="AB221" i="13"/>
  <c r="Y211" i="17" s="1"/>
  <c r="AN221" i="13"/>
  <c r="AB223" i="13"/>
  <c r="AB233" i="13"/>
  <c r="Y217" i="17" s="1"/>
  <c r="AN233" i="13"/>
  <c r="AB119" i="13"/>
  <c r="Y160" i="17" s="1"/>
  <c r="AN131" i="13"/>
  <c r="AN143" i="13"/>
  <c r="AN155" i="13"/>
  <c r="AN167" i="13"/>
  <c r="AB178" i="13"/>
  <c r="AB190" i="13"/>
  <c r="AB202" i="13"/>
  <c r="AB214" i="13"/>
  <c r="AB226" i="13"/>
  <c r="AN119" i="13"/>
  <c r="AB121" i="13"/>
  <c r="AB133" i="13"/>
  <c r="AB145" i="13"/>
  <c r="AB157" i="13"/>
  <c r="AB169" i="13"/>
  <c r="AB179" i="13"/>
  <c r="Y190" i="17" s="1"/>
  <c r="AN179" i="13"/>
  <c r="AB181" i="13"/>
  <c r="AB191" i="13"/>
  <c r="Y196" i="17" s="1"/>
  <c r="AN191" i="13"/>
  <c r="AB193" i="13"/>
  <c r="AB203" i="13"/>
  <c r="Y202" i="17" s="1"/>
  <c r="AN203" i="13"/>
  <c r="AB205" i="13"/>
  <c r="AB215" i="13"/>
  <c r="Y208" i="17" s="1"/>
  <c r="AN215" i="13"/>
  <c r="AB217" i="13"/>
  <c r="AB227" i="13"/>
  <c r="Y214" i="17" s="1"/>
  <c r="AN227" i="13"/>
  <c r="AB229" i="13"/>
  <c r="AB239" i="13"/>
  <c r="Y220" i="17" s="1"/>
  <c r="AN239" i="13"/>
  <c r="AB16" i="14"/>
  <c r="AB85" i="14"/>
  <c r="AB38" i="14"/>
  <c r="AB49" i="14"/>
  <c r="AB74" i="14"/>
  <c r="AB118" i="14"/>
  <c r="AB235" i="13"/>
  <c r="AB63" i="14"/>
  <c r="AB107" i="14"/>
  <c r="AB238" i="13"/>
  <c r="AB27" i="14"/>
  <c r="AB96" i="14"/>
  <c r="AB146" i="14"/>
  <c r="AB179" i="14"/>
  <c r="AB190" i="14"/>
  <c r="AB243" i="14"/>
  <c r="AB157" i="14"/>
  <c r="AB168" i="14"/>
  <c r="AB232" i="14"/>
  <c r="AB132" i="14"/>
  <c r="AB210" i="14"/>
  <c r="AB221" i="14"/>
  <c r="AB196" i="14"/>
  <c r="AC11" i="3"/>
  <c r="AC24" i="3"/>
  <c r="AC38" i="3"/>
  <c r="AC48" i="3"/>
  <c r="AC60" i="3"/>
  <c r="AC77" i="3"/>
  <c r="AC70" i="3"/>
  <c r="AC18" i="4"/>
  <c r="AC8" i="4"/>
  <c r="AC27" i="4"/>
  <c r="AC51" i="4"/>
  <c r="AC34" i="4"/>
  <c r="AC43" i="4"/>
  <c r="AC59" i="4"/>
  <c r="AC8" i="5"/>
  <c r="AC34" i="5"/>
  <c r="AC18" i="5"/>
  <c r="AC59" i="5"/>
  <c r="AC27" i="6"/>
  <c r="AC27" i="5"/>
  <c r="AC51" i="5"/>
  <c r="AC43" i="5"/>
  <c r="AC8" i="6"/>
  <c r="AC34" i="6"/>
  <c r="AC59" i="6"/>
  <c r="AC18" i="6"/>
  <c r="AC51" i="6"/>
  <c r="AC43" i="6"/>
  <c r="AC8" i="7"/>
  <c r="AC27" i="7"/>
  <c r="AC59" i="7"/>
  <c r="AC18" i="7"/>
  <c r="AC51" i="7"/>
  <c r="AC34" i="7"/>
  <c r="AC8" i="8"/>
  <c r="AC43" i="8"/>
  <c r="AC8" i="9"/>
  <c r="AC34" i="8"/>
  <c r="AC34" i="9"/>
  <c r="AC18" i="8"/>
  <c r="AC18" i="9"/>
  <c r="AC51" i="9"/>
  <c r="AC18" i="10"/>
  <c r="AC43" i="7"/>
  <c r="AC59" i="8"/>
  <c r="AC43" i="9"/>
  <c r="AC8" i="10"/>
  <c r="AC43" i="10"/>
  <c r="AC27" i="9"/>
  <c r="AC27" i="8"/>
  <c r="AC51" i="10"/>
  <c r="AC18" i="11"/>
  <c r="AC51" i="11"/>
  <c r="AC16" i="13"/>
  <c r="AC28" i="13"/>
  <c r="AC40" i="13"/>
  <c r="AC52" i="13"/>
  <c r="AC64" i="13"/>
  <c r="AC76" i="13"/>
  <c r="AC51" i="8"/>
  <c r="AC59" i="9"/>
  <c r="AC34" i="10"/>
  <c r="AC8" i="11"/>
  <c r="AC43" i="11"/>
  <c r="AC7" i="13"/>
  <c r="AC17" i="13"/>
  <c r="Z13" i="17" s="1"/>
  <c r="AC19" i="13"/>
  <c r="AC29" i="13"/>
  <c r="Z35" i="17" s="1"/>
  <c r="AC31" i="13"/>
  <c r="AC41" i="13"/>
  <c r="Z57" i="17" s="1"/>
  <c r="AC43" i="13"/>
  <c r="AC53" i="13"/>
  <c r="Z79" i="17" s="1"/>
  <c r="AC55" i="13"/>
  <c r="AC65" i="13"/>
  <c r="Z101" i="17" s="1"/>
  <c r="AC67" i="13"/>
  <c r="AC77" i="13"/>
  <c r="Z123" i="17" s="1"/>
  <c r="AC79" i="13"/>
  <c r="AC59" i="10"/>
  <c r="AC27" i="11"/>
  <c r="AC59" i="11"/>
  <c r="AC94" i="13"/>
  <c r="AC27" i="10"/>
  <c r="AC10" i="13"/>
  <c r="AC22" i="13"/>
  <c r="AC34" i="11"/>
  <c r="AC11" i="13"/>
  <c r="Z2" i="17" s="1"/>
  <c r="AC13" i="13"/>
  <c r="AC23" i="13"/>
  <c r="Z24" i="17" s="1"/>
  <c r="AC25" i="13"/>
  <c r="AC35" i="13"/>
  <c r="Z46" i="17" s="1"/>
  <c r="AC37" i="13"/>
  <c r="AC47" i="13"/>
  <c r="Z68" i="17" s="1"/>
  <c r="AC49" i="13"/>
  <c r="AC59" i="13"/>
  <c r="Z90" i="17" s="1"/>
  <c r="AC61" i="13"/>
  <c r="AC71" i="13"/>
  <c r="Z112" i="17" s="1"/>
  <c r="AC73" i="13"/>
  <c r="AC83" i="13"/>
  <c r="Z134" i="17" s="1"/>
  <c r="AC89" i="13"/>
  <c r="Z145" i="17" s="1"/>
  <c r="AC91" i="13"/>
  <c r="AC107" i="13"/>
  <c r="Z154" i="17" s="1"/>
  <c r="AC109" i="13"/>
  <c r="AC119" i="13"/>
  <c r="Z160" i="17" s="1"/>
  <c r="AC121" i="13"/>
  <c r="AC131" i="13"/>
  <c r="Z166" i="17" s="1"/>
  <c r="AC133" i="13"/>
  <c r="AC143" i="13"/>
  <c r="Z172" i="17" s="1"/>
  <c r="AC145" i="13"/>
  <c r="AC155" i="13"/>
  <c r="Z178" i="17" s="1"/>
  <c r="AC157" i="13"/>
  <c r="AC167" i="13"/>
  <c r="Z184" i="17" s="1"/>
  <c r="AC169" i="13"/>
  <c r="AC46" i="13"/>
  <c r="AC70" i="13"/>
  <c r="AC100" i="13"/>
  <c r="AC112" i="13"/>
  <c r="AC85" i="13"/>
  <c r="AC95" i="13"/>
  <c r="Z148" i="17" s="1"/>
  <c r="AC97" i="13"/>
  <c r="AC101" i="13"/>
  <c r="Z151" i="17" s="1"/>
  <c r="AC103" i="13"/>
  <c r="AC113" i="13"/>
  <c r="Z157" i="17" s="1"/>
  <c r="AC115" i="13"/>
  <c r="AC34" i="13"/>
  <c r="AC58" i="13"/>
  <c r="AC82" i="13"/>
  <c r="AC88" i="13"/>
  <c r="AC106" i="13"/>
  <c r="AC118" i="13"/>
  <c r="AC130" i="13"/>
  <c r="AC142" i="13"/>
  <c r="AC154" i="13"/>
  <c r="AC166" i="13"/>
  <c r="AC125" i="13"/>
  <c r="Z163" i="17" s="1"/>
  <c r="AC127" i="13"/>
  <c r="AC137" i="13"/>
  <c r="Z169" i="17" s="1"/>
  <c r="AC139" i="13"/>
  <c r="AC149" i="13"/>
  <c r="Z175" i="17" s="1"/>
  <c r="AC151" i="13"/>
  <c r="AC161" i="13"/>
  <c r="Z181" i="17" s="1"/>
  <c r="AC163" i="13"/>
  <c r="AC173" i="13"/>
  <c r="Z187" i="17" s="1"/>
  <c r="AC175" i="13"/>
  <c r="AC185" i="13"/>
  <c r="Z193" i="17" s="1"/>
  <c r="AC187" i="13"/>
  <c r="AC197" i="13"/>
  <c r="Z199" i="17" s="1"/>
  <c r="AC199" i="13"/>
  <c r="AC209" i="13"/>
  <c r="Z205" i="17" s="1"/>
  <c r="AC211" i="13"/>
  <c r="AC221" i="13"/>
  <c r="Z211" i="17" s="1"/>
  <c r="AC223" i="13"/>
  <c r="AC233" i="13"/>
  <c r="Z217" i="17" s="1"/>
  <c r="AC235" i="13"/>
  <c r="AC38" i="14"/>
  <c r="AC178" i="13"/>
  <c r="AC190" i="13"/>
  <c r="AC202" i="13"/>
  <c r="AC214" i="13"/>
  <c r="AC226" i="13"/>
  <c r="AC179" i="13"/>
  <c r="Z190" i="17" s="1"/>
  <c r="AC181" i="13"/>
  <c r="AC191" i="13"/>
  <c r="Z196" i="17" s="1"/>
  <c r="AC193" i="13"/>
  <c r="AC203" i="13"/>
  <c r="Z202" i="17" s="1"/>
  <c r="AC205" i="13"/>
  <c r="AC215" i="13"/>
  <c r="Z208" i="17" s="1"/>
  <c r="AC217" i="13"/>
  <c r="AC227" i="13"/>
  <c r="Z214" i="17" s="1"/>
  <c r="AC229" i="13"/>
  <c r="AC124" i="13"/>
  <c r="AC136" i="13"/>
  <c r="AC148" i="13"/>
  <c r="AC160" i="13"/>
  <c r="AC172" i="13"/>
  <c r="AC184" i="13"/>
  <c r="AC196" i="13"/>
  <c r="AC208" i="13"/>
  <c r="AC220" i="13"/>
  <c r="AC232" i="13"/>
  <c r="AC49" i="14"/>
  <c r="AC74" i="14"/>
  <c r="AC63" i="14"/>
  <c r="AC107" i="14"/>
  <c r="AC132" i="14"/>
  <c r="AC157" i="14"/>
  <c r="AC238" i="13"/>
  <c r="AC27" i="14"/>
  <c r="AC96" i="14"/>
  <c r="AC239" i="13"/>
  <c r="Z220" i="17"/>
  <c r="AC16" i="14"/>
  <c r="AC85" i="14"/>
  <c r="AC168" i="14"/>
  <c r="AC232" i="14"/>
  <c r="AC196" i="14"/>
  <c r="AC221" i="14"/>
  <c r="AC118" i="14"/>
  <c r="AC146" i="14"/>
  <c r="AC179" i="14"/>
  <c r="AC190" i="14"/>
  <c r="AC243" i="14"/>
  <c r="AC210" i="14"/>
  <c r="AE11" i="3"/>
  <c r="AE24" i="3"/>
  <c r="AE38" i="3"/>
  <c r="AE48" i="3"/>
  <c r="AE60" i="3"/>
  <c r="AE77" i="3"/>
  <c r="AE70" i="3"/>
  <c r="AE27" i="4"/>
  <c r="AE8" i="4"/>
  <c r="AE18" i="4"/>
  <c r="AE43" i="4"/>
  <c r="AE34" i="4"/>
  <c r="AE59" i="4"/>
  <c r="AE51" i="4"/>
  <c r="AE18" i="5"/>
  <c r="AE8" i="5"/>
  <c r="AE34" i="5"/>
  <c r="AE51" i="5"/>
  <c r="AE27" i="5"/>
  <c r="AE43" i="5"/>
  <c r="AE8" i="6"/>
  <c r="AE59" i="5"/>
  <c r="AE27" i="6"/>
  <c r="AE51" i="6"/>
  <c r="AE18" i="6"/>
  <c r="AE43" i="6"/>
  <c r="AE8" i="7"/>
  <c r="AE34" i="6"/>
  <c r="AE59" i="6"/>
  <c r="AE43" i="7"/>
  <c r="AE34" i="7"/>
  <c r="AE18" i="7"/>
  <c r="AE51" i="7"/>
  <c r="AE27" i="8"/>
  <c r="AE59" i="8"/>
  <c r="AE27" i="9"/>
  <c r="AE27" i="7"/>
  <c r="AE18" i="8"/>
  <c r="AE51" i="8"/>
  <c r="AE18" i="9"/>
  <c r="AE34" i="8"/>
  <c r="AE34" i="10"/>
  <c r="AE43" i="8"/>
  <c r="AE8" i="9"/>
  <c r="AE34" i="9"/>
  <c r="AE59" i="9"/>
  <c r="AE27" i="10"/>
  <c r="AE59" i="7"/>
  <c r="AE8" i="8"/>
  <c r="AE51" i="9"/>
  <c r="AE34" i="11"/>
  <c r="AE10" i="13"/>
  <c r="AE22" i="13"/>
  <c r="AE34" i="13"/>
  <c r="AE46" i="13"/>
  <c r="AE58" i="13"/>
  <c r="AE70" i="13"/>
  <c r="AE82" i="13"/>
  <c r="AE59" i="10"/>
  <c r="AE27" i="11"/>
  <c r="AE59" i="11"/>
  <c r="AE11" i="13"/>
  <c r="AB2" i="17" s="1"/>
  <c r="AE13" i="13"/>
  <c r="AE23" i="13"/>
  <c r="AB24" i="17" s="1"/>
  <c r="AE25" i="13"/>
  <c r="AE35" i="13"/>
  <c r="AB46" i="17" s="1"/>
  <c r="AE37" i="13"/>
  <c r="AE47" i="13"/>
  <c r="AB68" i="17" s="1"/>
  <c r="AE49" i="13"/>
  <c r="AE59" i="13"/>
  <c r="AB90" i="17" s="1"/>
  <c r="AE61" i="13"/>
  <c r="AE71" i="13"/>
  <c r="AB112" i="17" s="1"/>
  <c r="AE73" i="13"/>
  <c r="AE83" i="13"/>
  <c r="AB134" i="17" s="1"/>
  <c r="AE43" i="10"/>
  <c r="AE8" i="11"/>
  <c r="AE88" i="13"/>
  <c r="AE8" i="10"/>
  <c r="AE43" i="11"/>
  <c r="AE7" i="13"/>
  <c r="AE16" i="13"/>
  <c r="AE19" i="13"/>
  <c r="AE43" i="9"/>
  <c r="AE18" i="10"/>
  <c r="AE18" i="11"/>
  <c r="AE17" i="13"/>
  <c r="AB13" i="17"/>
  <c r="AE51" i="10"/>
  <c r="AE51" i="11"/>
  <c r="AE85" i="13"/>
  <c r="AE95" i="13"/>
  <c r="AB148" i="17" s="1"/>
  <c r="AE97" i="13"/>
  <c r="AE28" i="13"/>
  <c r="AE52" i="13"/>
  <c r="AE76" i="13"/>
  <c r="AE101" i="13"/>
  <c r="AB151" i="17" s="1"/>
  <c r="AE103" i="13"/>
  <c r="AE113" i="13"/>
  <c r="AB157" i="17"/>
  <c r="AE115" i="13"/>
  <c r="AE125" i="13"/>
  <c r="AB163" i="17" s="1"/>
  <c r="AE127" i="13"/>
  <c r="AE137" i="13"/>
  <c r="AB169" i="17" s="1"/>
  <c r="AE139" i="13"/>
  <c r="AE149" i="13"/>
  <c r="AB175" i="17" s="1"/>
  <c r="AE151" i="13"/>
  <c r="AE161" i="13"/>
  <c r="AB181" i="17" s="1"/>
  <c r="AE163" i="13"/>
  <c r="AE173" i="13"/>
  <c r="AB187" i="17" s="1"/>
  <c r="AE175" i="13"/>
  <c r="AE29" i="13"/>
  <c r="AB35" i="17" s="1"/>
  <c r="AE43" i="13"/>
  <c r="AE53" i="13"/>
  <c r="AB79" i="17" s="1"/>
  <c r="AE67" i="13"/>
  <c r="AE77" i="13"/>
  <c r="AB123" i="17" s="1"/>
  <c r="AE91" i="13"/>
  <c r="AE94" i="13"/>
  <c r="AE106" i="13"/>
  <c r="AE118" i="13"/>
  <c r="AE40" i="13"/>
  <c r="AE64" i="13"/>
  <c r="AE89" i="13"/>
  <c r="AB145" i="17" s="1"/>
  <c r="AE107" i="13"/>
  <c r="AB154" i="17"/>
  <c r="AE109" i="13"/>
  <c r="AE119" i="13"/>
  <c r="AB160" i="17" s="1"/>
  <c r="AE31" i="13"/>
  <c r="AE41" i="13"/>
  <c r="AB57" i="17" s="1"/>
  <c r="AE55" i="13"/>
  <c r="AE65" i="13"/>
  <c r="AB101" i="17" s="1"/>
  <c r="AE79" i="13"/>
  <c r="AE100" i="13"/>
  <c r="AE112" i="13"/>
  <c r="AE124" i="13"/>
  <c r="AE136" i="13"/>
  <c r="AE148" i="13"/>
  <c r="AE160" i="13"/>
  <c r="AE172" i="13"/>
  <c r="AE179" i="13"/>
  <c r="AB190" i="17" s="1"/>
  <c r="AE181" i="13"/>
  <c r="AE191" i="13"/>
  <c r="AB196" i="17" s="1"/>
  <c r="AE193" i="13"/>
  <c r="AE203" i="13"/>
  <c r="AB202" i="17" s="1"/>
  <c r="AE205" i="13"/>
  <c r="AE215" i="13"/>
  <c r="AB208" i="17" s="1"/>
  <c r="AE217" i="13"/>
  <c r="AE227" i="13"/>
  <c r="AB214" i="17" s="1"/>
  <c r="AE229" i="13"/>
  <c r="AE239" i="13"/>
  <c r="AB220" i="17" s="1"/>
  <c r="AE16" i="14"/>
  <c r="AE184" i="13"/>
  <c r="AE196" i="13"/>
  <c r="AE208" i="13"/>
  <c r="AE220" i="13"/>
  <c r="AE232" i="13"/>
  <c r="AE121" i="13"/>
  <c r="AE130" i="13"/>
  <c r="AE133" i="13"/>
  <c r="AE142" i="13"/>
  <c r="AE145" i="13"/>
  <c r="AE154" i="13"/>
  <c r="AE157" i="13"/>
  <c r="AE166" i="13"/>
  <c r="AE169" i="13"/>
  <c r="AE185" i="13"/>
  <c r="AB193" i="17" s="1"/>
  <c r="AE187" i="13"/>
  <c r="AE197" i="13"/>
  <c r="AB199" i="17" s="1"/>
  <c r="AE199" i="13"/>
  <c r="AE209" i="13"/>
  <c r="AB205" i="17" s="1"/>
  <c r="AE211" i="13"/>
  <c r="AE221" i="13"/>
  <c r="AB211" i="17" s="1"/>
  <c r="AE223" i="13"/>
  <c r="AE233" i="13"/>
  <c r="AB217" i="17" s="1"/>
  <c r="AE131" i="13"/>
  <c r="AB166" i="17" s="1"/>
  <c r="AE143" i="13"/>
  <c r="AB172" i="17" s="1"/>
  <c r="AE155" i="13"/>
  <c r="AB178" i="17" s="1"/>
  <c r="AE167" i="13"/>
  <c r="AB184" i="17" s="1"/>
  <c r="AE178" i="13"/>
  <c r="AE190" i="13"/>
  <c r="AE202" i="13"/>
  <c r="AE214" i="13"/>
  <c r="AE226" i="13"/>
  <c r="AE238" i="13"/>
  <c r="AE27" i="14"/>
  <c r="AE38" i="14"/>
  <c r="AE96" i="14"/>
  <c r="AE235" i="13"/>
  <c r="AE85" i="14"/>
  <c r="AE49" i="14"/>
  <c r="AE74" i="14"/>
  <c r="AE63" i="14"/>
  <c r="AE107" i="14"/>
  <c r="AE132" i="14"/>
  <c r="AE157" i="14"/>
  <c r="AE210" i="14"/>
  <c r="AE118" i="14"/>
  <c r="AE146" i="14"/>
  <c r="AE179" i="14"/>
  <c r="AE190" i="14"/>
  <c r="AE243" i="14"/>
  <c r="AE196" i="14"/>
  <c r="AE221" i="14"/>
  <c r="AE168" i="14"/>
  <c r="AE232" i="14"/>
  <c r="DC11" i="3"/>
  <c r="DC24" i="3"/>
  <c r="DC38" i="3"/>
  <c r="DC48" i="3"/>
  <c r="DC60" i="3"/>
  <c r="DC77" i="3"/>
  <c r="DC70" i="3"/>
  <c r="DC8" i="4"/>
  <c r="DC27" i="4"/>
  <c r="DC18" i="4"/>
  <c r="DC43" i="4"/>
  <c r="DC34" i="4"/>
  <c r="DC59" i="4"/>
  <c r="DC18" i="5"/>
  <c r="DC51" i="4"/>
  <c r="DC8" i="5"/>
  <c r="DC34" i="5"/>
  <c r="DC51" i="5"/>
  <c r="DC43" i="5"/>
  <c r="DC8" i="6"/>
  <c r="DC27" i="5"/>
  <c r="DC59" i="5"/>
  <c r="DC27" i="6"/>
  <c r="DC51" i="6"/>
  <c r="DC43" i="6"/>
  <c r="DC8" i="7"/>
  <c r="DC34" i="6"/>
  <c r="DC18" i="6"/>
  <c r="DC59" i="6"/>
  <c r="DC43" i="7"/>
  <c r="DC34" i="7"/>
  <c r="DC18" i="7"/>
  <c r="DC59" i="7"/>
  <c r="DC27" i="8"/>
  <c r="DC59" i="8"/>
  <c r="DC27" i="9"/>
  <c r="DC18" i="8"/>
  <c r="DC51" i="8"/>
  <c r="DC18" i="9"/>
  <c r="DC27" i="7"/>
  <c r="DC34" i="10"/>
  <c r="DC59" i="9"/>
  <c r="DC27" i="10"/>
  <c r="DC8" i="8"/>
  <c r="DC43" i="8"/>
  <c r="DC8" i="9"/>
  <c r="DC34" i="9"/>
  <c r="DC51" i="7"/>
  <c r="DC34" i="8"/>
  <c r="DC43" i="9"/>
  <c r="DC8" i="10"/>
  <c r="DC18" i="10"/>
  <c r="DC34" i="11"/>
  <c r="DC10" i="13"/>
  <c r="DC22" i="13"/>
  <c r="DC34" i="13"/>
  <c r="DC46" i="13"/>
  <c r="DC58" i="13"/>
  <c r="DC70" i="13"/>
  <c r="DC82" i="13"/>
  <c r="DC43" i="10"/>
  <c r="DC59" i="10"/>
  <c r="DC27" i="11"/>
  <c r="DC59" i="11"/>
  <c r="DC11" i="13"/>
  <c r="CT2" i="17"/>
  <c r="DC13" i="13"/>
  <c r="DC23" i="13"/>
  <c r="CT24" i="17" s="1"/>
  <c r="DC25" i="13"/>
  <c r="DC35" i="13"/>
  <c r="CT46" i="17" s="1"/>
  <c r="DC37" i="13"/>
  <c r="DC47" i="13"/>
  <c r="CT68" i="17" s="1"/>
  <c r="DC49" i="13"/>
  <c r="DC59" i="13"/>
  <c r="CT90" i="17" s="1"/>
  <c r="DC61" i="13"/>
  <c r="DC71" i="13"/>
  <c r="CT112" i="17" s="1"/>
  <c r="DC73" i="13"/>
  <c r="DC8" i="11"/>
  <c r="DC51" i="10"/>
  <c r="DC17" i="13"/>
  <c r="CT13" i="17" s="1"/>
  <c r="DC29" i="13"/>
  <c r="CT35" i="17" s="1"/>
  <c r="DC41" i="13"/>
  <c r="CT57" i="17" s="1"/>
  <c r="DC53" i="13"/>
  <c r="CT79" i="17" s="1"/>
  <c r="DC65" i="13"/>
  <c r="CT101" i="17" s="1"/>
  <c r="DC77" i="13"/>
  <c r="CT123" i="17" s="1"/>
  <c r="DC88" i="13"/>
  <c r="DC51" i="11"/>
  <c r="DC51" i="9"/>
  <c r="DC18" i="11"/>
  <c r="DC43" i="11"/>
  <c r="DC7" i="13"/>
  <c r="DC16" i="13"/>
  <c r="DC19" i="13"/>
  <c r="DC28" i="13"/>
  <c r="DC31" i="13"/>
  <c r="DC40" i="13"/>
  <c r="DC43" i="13"/>
  <c r="DC52" i="13"/>
  <c r="DC55" i="13"/>
  <c r="DC64" i="13"/>
  <c r="DC67" i="13"/>
  <c r="DC76" i="13"/>
  <c r="DC79" i="13"/>
  <c r="DC83" i="13"/>
  <c r="CT134" i="17" s="1"/>
  <c r="DC85" i="13"/>
  <c r="DC95" i="13"/>
  <c r="CT148" i="17" s="1"/>
  <c r="DC97" i="13"/>
  <c r="DC89" i="13"/>
  <c r="CT145" i="17"/>
  <c r="DC101" i="13"/>
  <c r="CT151" i="17" s="1"/>
  <c r="DC103" i="13"/>
  <c r="DC113" i="13"/>
  <c r="CT157" i="17" s="1"/>
  <c r="DC115" i="13"/>
  <c r="DC125" i="13"/>
  <c r="CT163" i="17" s="1"/>
  <c r="DC127" i="13"/>
  <c r="DC137" i="13"/>
  <c r="CT169" i="17" s="1"/>
  <c r="DC139" i="13"/>
  <c r="DC149" i="13"/>
  <c r="CT175" i="17" s="1"/>
  <c r="DC151" i="13"/>
  <c r="DC161" i="13"/>
  <c r="CT181" i="17" s="1"/>
  <c r="DC163" i="13"/>
  <c r="DC173" i="13"/>
  <c r="CT187" i="17" s="1"/>
  <c r="DC175" i="13"/>
  <c r="DC106" i="13"/>
  <c r="DC107" i="13"/>
  <c r="CT154" i="17" s="1"/>
  <c r="DC109" i="13"/>
  <c r="DC91" i="13"/>
  <c r="DC94" i="13"/>
  <c r="DC100" i="13"/>
  <c r="DC112" i="13"/>
  <c r="DC124" i="13"/>
  <c r="DC136" i="13"/>
  <c r="DC148" i="13"/>
  <c r="DC160" i="13"/>
  <c r="DC172" i="13"/>
  <c r="DC121" i="13"/>
  <c r="DC130" i="13"/>
  <c r="DC133" i="13"/>
  <c r="DC142" i="13"/>
  <c r="DC145" i="13"/>
  <c r="DC154" i="13"/>
  <c r="DC157" i="13"/>
  <c r="DC166" i="13"/>
  <c r="DC169" i="13"/>
  <c r="DC179" i="13"/>
  <c r="CT190" i="17" s="1"/>
  <c r="DC181" i="13"/>
  <c r="DC191" i="13"/>
  <c r="CT196" i="17" s="1"/>
  <c r="DC193" i="13"/>
  <c r="DC203" i="13"/>
  <c r="CT202" i="17" s="1"/>
  <c r="DC205" i="13"/>
  <c r="DC215" i="13"/>
  <c r="CT208" i="17" s="1"/>
  <c r="DC217" i="13"/>
  <c r="DC227" i="13"/>
  <c r="CT214" i="17" s="1"/>
  <c r="DC229" i="13"/>
  <c r="DC239" i="13"/>
  <c r="CT220" i="17" s="1"/>
  <c r="DC16" i="14"/>
  <c r="DC119" i="13"/>
  <c r="CT160" i="17" s="1"/>
  <c r="DC131" i="13"/>
  <c r="CT166" i="17" s="1"/>
  <c r="DC143" i="13"/>
  <c r="CT172" i="17" s="1"/>
  <c r="DC155" i="13"/>
  <c r="CT178" i="17" s="1"/>
  <c r="DC167" i="13"/>
  <c r="CT184" i="17" s="1"/>
  <c r="DC184" i="13"/>
  <c r="DC196" i="13"/>
  <c r="DC208" i="13"/>
  <c r="DC220" i="13"/>
  <c r="DC232" i="13"/>
  <c r="DC118" i="13"/>
  <c r="DC185" i="13"/>
  <c r="CT193" i="17" s="1"/>
  <c r="DC187" i="13"/>
  <c r="DC197" i="13"/>
  <c r="CT199" i="17" s="1"/>
  <c r="DC199" i="13"/>
  <c r="DC209" i="13"/>
  <c r="CT205" i="17" s="1"/>
  <c r="DC211" i="13"/>
  <c r="DC221" i="13"/>
  <c r="CT211" i="17" s="1"/>
  <c r="DC223" i="13"/>
  <c r="DC233" i="13"/>
  <c r="CT217" i="17" s="1"/>
  <c r="DC178" i="13"/>
  <c r="DC190" i="13"/>
  <c r="DC202" i="13"/>
  <c r="DC214" i="13"/>
  <c r="DC226" i="13"/>
  <c r="DC238" i="13"/>
  <c r="DC27" i="14"/>
  <c r="DC96" i="14"/>
  <c r="DC85" i="14"/>
  <c r="DC38" i="14"/>
  <c r="DC49" i="14"/>
  <c r="DC74" i="14"/>
  <c r="DC235" i="13"/>
  <c r="DC63" i="14"/>
  <c r="DC107" i="14"/>
  <c r="DC132" i="14"/>
  <c r="DC157" i="14"/>
  <c r="DC210" i="14"/>
  <c r="DC179" i="14"/>
  <c r="DC190" i="14"/>
  <c r="DC243" i="14"/>
  <c r="DC118" i="14"/>
  <c r="DC146" i="14"/>
  <c r="DC196" i="14"/>
  <c r="DC221" i="14"/>
  <c r="DC232" i="14"/>
  <c r="DC168" i="14"/>
  <c r="D11" i="3"/>
  <c r="D24" i="3"/>
  <c r="D38" i="3"/>
  <c r="D48" i="3"/>
  <c r="D70" i="3"/>
  <c r="D8" i="4"/>
  <c r="D60" i="3"/>
  <c r="D77" i="3"/>
  <c r="D27" i="4"/>
  <c r="D18" i="4"/>
  <c r="D43" i="4"/>
  <c r="D34" i="4"/>
  <c r="D59" i="4"/>
  <c r="D51" i="4"/>
  <c r="D18" i="5"/>
  <c r="D8" i="5"/>
  <c r="D27" i="5"/>
  <c r="D43" i="5"/>
  <c r="D8" i="6"/>
  <c r="D34" i="5"/>
  <c r="D59" i="5"/>
  <c r="D51" i="5"/>
  <c r="D18" i="6"/>
  <c r="D43" i="6"/>
  <c r="D27" i="6"/>
  <c r="D34" i="6"/>
  <c r="D51" i="6"/>
  <c r="D34" i="7"/>
  <c r="D8" i="7"/>
  <c r="D27" i="7"/>
  <c r="D59" i="7"/>
  <c r="D18" i="8"/>
  <c r="D51" i="8"/>
  <c r="D18" i="9"/>
  <c r="D51" i="7"/>
  <c r="D8" i="8"/>
  <c r="D43" i="8"/>
  <c r="D8" i="9"/>
  <c r="D43" i="7"/>
  <c r="D27" i="8"/>
  <c r="D27" i="9"/>
  <c r="D59" i="9"/>
  <c r="D27" i="10"/>
  <c r="D18" i="7"/>
  <c r="D34" i="8"/>
  <c r="D51" i="9"/>
  <c r="D18" i="10"/>
  <c r="D59" i="6"/>
  <c r="D34" i="9"/>
  <c r="D43" i="10"/>
  <c r="D59" i="10"/>
  <c r="D27" i="11"/>
  <c r="D59" i="11"/>
  <c r="D11" i="13"/>
  <c r="C2" i="17" s="1"/>
  <c r="D13" i="13"/>
  <c r="D23" i="13"/>
  <c r="C24" i="17" s="1"/>
  <c r="D25" i="13"/>
  <c r="D35" i="13"/>
  <c r="C46" i="17" s="1"/>
  <c r="D37" i="13"/>
  <c r="D47" i="13"/>
  <c r="C68" i="17" s="1"/>
  <c r="D49" i="13"/>
  <c r="D59" i="13"/>
  <c r="C90" i="17" s="1"/>
  <c r="D61" i="13"/>
  <c r="D71" i="13"/>
  <c r="C112" i="17" s="1"/>
  <c r="D73" i="13"/>
  <c r="D83" i="13"/>
  <c r="C134" i="17" s="1"/>
  <c r="D51" i="10"/>
  <c r="D18" i="11"/>
  <c r="D51" i="11"/>
  <c r="D16" i="13"/>
  <c r="D28" i="13"/>
  <c r="D40" i="13"/>
  <c r="D52" i="13"/>
  <c r="D64" i="13"/>
  <c r="D76" i="13"/>
  <c r="D59" i="8"/>
  <c r="D43" i="9"/>
  <c r="D8" i="10"/>
  <c r="D8" i="11"/>
  <c r="D34" i="11"/>
  <c r="D89" i="13"/>
  <c r="C145" i="17" s="1"/>
  <c r="D91" i="13"/>
  <c r="D43" i="11"/>
  <c r="D7" i="13"/>
  <c r="D19" i="13"/>
  <c r="D34" i="10"/>
  <c r="D10" i="13"/>
  <c r="D17" i="13"/>
  <c r="C13" i="17" s="1"/>
  <c r="D22" i="13"/>
  <c r="D29" i="13"/>
  <c r="C35" i="17" s="1"/>
  <c r="D34" i="13"/>
  <c r="D41" i="13"/>
  <c r="C57" i="17" s="1"/>
  <c r="D46" i="13"/>
  <c r="D53" i="13"/>
  <c r="C79" i="17" s="1"/>
  <c r="D58" i="13"/>
  <c r="D65" i="13"/>
  <c r="C101" i="17" s="1"/>
  <c r="D70" i="13"/>
  <c r="D77" i="13"/>
  <c r="C123" i="17" s="1"/>
  <c r="D82" i="13"/>
  <c r="D88" i="13"/>
  <c r="D43" i="13"/>
  <c r="D67" i="13"/>
  <c r="D106" i="13"/>
  <c r="D118" i="13"/>
  <c r="D130" i="13"/>
  <c r="D142" i="13"/>
  <c r="D154" i="13"/>
  <c r="D166" i="13"/>
  <c r="D107" i="13"/>
  <c r="C154" i="17" s="1"/>
  <c r="D109" i="13"/>
  <c r="D31" i="13"/>
  <c r="D55" i="13"/>
  <c r="D79" i="13"/>
  <c r="D94" i="13"/>
  <c r="D100" i="13"/>
  <c r="D112" i="13"/>
  <c r="D85" i="13"/>
  <c r="D95" i="13"/>
  <c r="C148" i="17" s="1"/>
  <c r="D97" i="13"/>
  <c r="D101" i="13"/>
  <c r="C151" i="17" s="1"/>
  <c r="D103" i="13"/>
  <c r="D113" i="13"/>
  <c r="C157" i="17" s="1"/>
  <c r="D115" i="13"/>
  <c r="D125" i="13"/>
  <c r="C163" i="17" s="1"/>
  <c r="D127" i="13"/>
  <c r="D137" i="13"/>
  <c r="C169" i="17" s="1"/>
  <c r="D139" i="13"/>
  <c r="D149" i="13"/>
  <c r="C175" i="17" s="1"/>
  <c r="D151" i="13"/>
  <c r="D161" i="13"/>
  <c r="C181" i="17" s="1"/>
  <c r="D163" i="13"/>
  <c r="D173" i="13"/>
  <c r="C187" i="17" s="1"/>
  <c r="D175" i="13"/>
  <c r="D119" i="13"/>
  <c r="C160" i="17" s="1"/>
  <c r="D124" i="13"/>
  <c r="D131" i="13"/>
  <c r="C166" i="17" s="1"/>
  <c r="D136" i="13"/>
  <c r="D143" i="13"/>
  <c r="C172" i="17" s="1"/>
  <c r="D148" i="13"/>
  <c r="D155" i="13"/>
  <c r="C178" i="17" s="1"/>
  <c r="D160" i="13"/>
  <c r="D167" i="13"/>
  <c r="C184" i="17" s="1"/>
  <c r="D172" i="13"/>
  <c r="D184" i="13"/>
  <c r="D196" i="13"/>
  <c r="D208" i="13"/>
  <c r="D220" i="13"/>
  <c r="D232" i="13"/>
  <c r="D185" i="13"/>
  <c r="C193" i="17" s="1"/>
  <c r="D187" i="13"/>
  <c r="D197" i="13"/>
  <c r="C199" i="17" s="1"/>
  <c r="D199" i="13"/>
  <c r="D209" i="13"/>
  <c r="C205" i="17" s="1"/>
  <c r="D211" i="13"/>
  <c r="D221" i="13"/>
  <c r="C211" i="17" s="1"/>
  <c r="D223" i="13"/>
  <c r="D233" i="13"/>
  <c r="C217" i="17" s="1"/>
  <c r="D178" i="13"/>
  <c r="D190" i="13"/>
  <c r="D202" i="13"/>
  <c r="D214" i="13"/>
  <c r="D226" i="13"/>
  <c r="D121" i="13"/>
  <c r="D133" i="13"/>
  <c r="D145" i="13"/>
  <c r="D157" i="13"/>
  <c r="D169" i="13"/>
  <c r="D179" i="13"/>
  <c r="C190" i="17" s="1"/>
  <c r="D181" i="13"/>
  <c r="D191" i="13"/>
  <c r="C196" i="17" s="1"/>
  <c r="D193" i="13"/>
  <c r="D203" i="13"/>
  <c r="C202" i="17" s="1"/>
  <c r="D205" i="13"/>
  <c r="D215" i="13"/>
  <c r="C208" i="17" s="1"/>
  <c r="D217" i="13"/>
  <c r="D227" i="13"/>
  <c r="C214" i="17"/>
  <c r="D229" i="13"/>
  <c r="D239" i="13"/>
  <c r="C220" i="17" s="1"/>
  <c r="D16" i="14"/>
  <c r="D85" i="14"/>
  <c r="D38" i="14"/>
  <c r="D49" i="14"/>
  <c r="D74" i="14"/>
  <c r="D118" i="14"/>
  <c r="D235" i="13"/>
  <c r="D63" i="14"/>
  <c r="D107" i="14"/>
  <c r="D238" i="13"/>
  <c r="D27" i="14"/>
  <c r="D96" i="14"/>
  <c r="D146" i="14"/>
  <c r="D179" i="14"/>
  <c r="D190" i="14"/>
  <c r="D243" i="14"/>
  <c r="D157" i="14"/>
  <c r="D168" i="14"/>
  <c r="D232" i="14"/>
  <c r="D132" i="14"/>
  <c r="D210" i="14"/>
  <c r="D196" i="14"/>
  <c r="D221" i="14"/>
  <c r="BN11" i="3"/>
  <c r="BN24" i="3"/>
  <c r="BN38" i="3"/>
  <c r="BN60" i="3"/>
  <c r="BN48" i="3"/>
  <c r="BN77" i="3"/>
  <c r="BN70" i="3"/>
  <c r="BN8" i="4"/>
  <c r="BN27" i="4"/>
  <c r="BN18" i="4"/>
  <c r="BN43" i="4"/>
  <c r="BN34" i="4"/>
  <c r="BN59" i="4"/>
  <c r="BN27" i="5"/>
  <c r="BN18" i="5"/>
  <c r="BN51" i="4"/>
  <c r="BN8" i="5"/>
  <c r="BN59" i="5"/>
  <c r="BN51" i="5"/>
  <c r="BN18" i="6"/>
  <c r="BN34" i="5"/>
  <c r="BN43" i="5"/>
  <c r="BN8" i="6"/>
  <c r="BN51" i="6"/>
  <c r="BN27" i="6"/>
  <c r="BN43" i="6"/>
  <c r="BN34" i="6"/>
  <c r="BN18" i="7"/>
  <c r="BN51" i="7"/>
  <c r="BN43" i="7"/>
  <c r="BN59" i="6"/>
  <c r="BN27" i="7"/>
  <c r="BN34" i="7"/>
  <c r="BN34" i="8"/>
  <c r="BN34" i="9"/>
  <c r="BN59" i="7"/>
  <c r="BN27" i="8"/>
  <c r="BN59" i="8"/>
  <c r="BN27" i="9"/>
  <c r="BN8" i="7"/>
  <c r="BN8" i="8"/>
  <c r="BN43" i="8"/>
  <c r="BN8" i="9"/>
  <c r="BN43" i="9"/>
  <c r="BN8" i="10"/>
  <c r="BN43" i="10"/>
  <c r="BN18" i="9"/>
  <c r="BN34" i="10"/>
  <c r="BN51" i="8"/>
  <c r="BN18" i="8"/>
  <c r="BN8" i="11"/>
  <c r="BN43" i="11"/>
  <c r="BN7" i="13"/>
  <c r="BN19" i="13"/>
  <c r="BN31" i="13"/>
  <c r="BN43" i="13"/>
  <c r="BN55" i="13"/>
  <c r="BN67" i="13"/>
  <c r="BN79" i="13"/>
  <c r="BN18" i="10"/>
  <c r="BN34" i="11"/>
  <c r="BN10" i="13"/>
  <c r="BN22" i="13"/>
  <c r="BN34" i="13"/>
  <c r="BN46" i="13"/>
  <c r="BN58" i="13"/>
  <c r="BN70" i="13"/>
  <c r="BN82" i="13"/>
  <c r="BN51" i="9"/>
  <c r="BN27" i="10"/>
  <c r="BN51" i="10"/>
  <c r="BN18" i="11"/>
  <c r="BN13" i="13"/>
  <c r="BN16" i="13"/>
  <c r="BN25" i="13"/>
  <c r="BN28" i="13"/>
  <c r="BN37" i="13"/>
  <c r="BN40" i="13"/>
  <c r="BN49" i="13"/>
  <c r="BN52" i="13"/>
  <c r="BN61" i="13"/>
  <c r="BN64" i="13"/>
  <c r="BN73" i="13"/>
  <c r="BN76" i="13"/>
  <c r="BN85" i="13"/>
  <c r="BN97" i="13"/>
  <c r="BN59" i="10"/>
  <c r="BN27" i="11"/>
  <c r="BN59" i="11"/>
  <c r="BN51" i="11"/>
  <c r="BN59" i="9"/>
  <c r="BN94" i="13"/>
  <c r="BN88" i="13"/>
  <c r="BN91" i="13"/>
  <c r="BN100" i="13"/>
  <c r="BN112" i="13"/>
  <c r="BN124" i="13"/>
  <c r="BN136" i="13"/>
  <c r="BN148" i="13"/>
  <c r="BN160" i="13"/>
  <c r="BN172" i="13"/>
  <c r="BN103" i="13"/>
  <c r="BN115" i="13"/>
  <c r="BN106" i="13"/>
  <c r="BN118" i="13"/>
  <c r="BN109" i="13"/>
  <c r="BN121" i="13"/>
  <c r="BN133" i="13"/>
  <c r="BN145" i="13"/>
  <c r="BN157" i="13"/>
  <c r="BN169" i="13"/>
  <c r="BN178" i="13"/>
  <c r="BN190" i="13"/>
  <c r="BN202" i="13"/>
  <c r="BN214" i="13"/>
  <c r="BN226" i="13"/>
  <c r="BN238" i="13"/>
  <c r="BN27" i="14"/>
  <c r="BN127" i="13"/>
  <c r="BN130" i="13"/>
  <c r="BN139" i="13"/>
  <c r="BN142" i="13"/>
  <c r="BN151" i="13"/>
  <c r="BN154" i="13"/>
  <c r="BN163" i="13"/>
  <c r="BN166" i="13"/>
  <c r="BN175" i="13"/>
  <c r="BN181" i="13"/>
  <c r="BN193" i="13"/>
  <c r="BN205" i="13"/>
  <c r="BN217" i="13"/>
  <c r="BN229" i="13"/>
  <c r="BN184" i="13"/>
  <c r="BN196" i="13"/>
  <c r="BN208" i="13"/>
  <c r="BN220" i="13"/>
  <c r="BN232" i="13"/>
  <c r="BN187" i="13"/>
  <c r="BN199" i="13"/>
  <c r="BN211" i="13"/>
  <c r="BN223" i="13"/>
  <c r="BN235" i="13"/>
  <c r="BN38" i="14"/>
  <c r="BN16" i="14"/>
  <c r="BN63" i="14"/>
  <c r="BN107" i="14"/>
  <c r="BN96" i="14"/>
  <c r="BN146" i="14"/>
  <c r="BN85" i="14"/>
  <c r="BN49" i="14"/>
  <c r="BN74" i="14"/>
  <c r="BN118" i="14"/>
  <c r="BN132" i="14"/>
  <c r="BN196" i="14"/>
  <c r="BN221" i="14"/>
  <c r="BN210" i="14"/>
  <c r="BN168" i="14"/>
  <c r="BN232" i="14"/>
  <c r="BN190" i="14"/>
  <c r="BN157" i="14"/>
  <c r="BN179" i="14"/>
  <c r="BN243" i="14"/>
  <c r="CD11" i="3"/>
  <c r="CD24" i="3"/>
  <c r="CD38" i="3"/>
  <c r="CD60" i="3"/>
  <c r="CD48" i="3"/>
  <c r="CD77" i="3"/>
  <c r="CD70" i="3"/>
  <c r="CD8" i="4"/>
  <c r="CD27" i="4"/>
  <c r="CD18" i="4"/>
  <c r="CD43" i="4"/>
  <c r="CD34" i="4"/>
  <c r="CD59" i="4"/>
  <c r="CD27" i="5"/>
  <c r="CD18" i="5"/>
  <c r="CD51" i="4"/>
  <c r="CD8" i="5"/>
  <c r="CD59" i="5"/>
  <c r="CD51" i="5"/>
  <c r="CD18" i="6"/>
  <c r="CD34" i="5"/>
  <c r="CD43" i="5"/>
  <c r="CD8" i="6"/>
  <c r="CD51" i="6"/>
  <c r="CD27" i="6"/>
  <c r="CD43" i="6"/>
  <c r="CD34" i="6"/>
  <c r="CD18" i="7"/>
  <c r="CD51" i="7"/>
  <c r="CD43" i="7"/>
  <c r="CD59" i="6"/>
  <c r="CD27" i="7"/>
  <c r="CD34" i="7"/>
  <c r="CD34" i="8"/>
  <c r="CD34" i="9"/>
  <c r="CD8" i="7"/>
  <c r="CD59" i="7"/>
  <c r="CD27" i="8"/>
  <c r="CD59" i="8"/>
  <c r="CD27" i="9"/>
  <c r="CD8" i="8"/>
  <c r="CD43" i="8"/>
  <c r="CD8" i="9"/>
  <c r="CD43" i="9"/>
  <c r="CD8" i="10"/>
  <c r="CD43" i="10"/>
  <c r="CD18" i="9"/>
  <c r="CD34" i="10"/>
  <c r="CD51" i="8"/>
  <c r="CD8" i="11"/>
  <c r="CD43" i="11"/>
  <c r="CD7" i="13"/>
  <c r="CD17" i="13"/>
  <c r="BW13" i="17" s="1"/>
  <c r="CD19" i="13"/>
  <c r="CD29" i="13"/>
  <c r="BW35" i="17" s="1"/>
  <c r="CD31" i="13"/>
  <c r="CD41" i="13"/>
  <c r="BW57" i="17" s="1"/>
  <c r="CD43" i="13"/>
  <c r="CD53" i="13"/>
  <c r="BW79" i="17" s="1"/>
  <c r="CD55" i="13"/>
  <c r="CD65" i="13"/>
  <c r="BW101" i="17" s="1"/>
  <c r="CD67" i="13"/>
  <c r="CD77" i="13"/>
  <c r="BW123" i="17" s="1"/>
  <c r="CD79" i="13"/>
  <c r="CD18" i="10"/>
  <c r="CD34" i="11"/>
  <c r="CD10" i="13"/>
  <c r="CD22" i="13"/>
  <c r="CD34" i="13"/>
  <c r="CD46" i="13"/>
  <c r="CD58" i="13"/>
  <c r="CD70" i="13"/>
  <c r="CD82" i="13"/>
  <c r="CD18" i="8"/>
  <c r="CD51" i="9"/>
  <c r="CD27" i="10"/>
  <c r="CD51" i="10"/>
  <c r="CD18" i="11"/>
  <c r="CD11" i="13"/>
  <c r="BW2" i="17" s="1"/>
  <c r="CD13" i="13"/>
  <c r="CD16" i="13"/>
  <c r="CD23" i="13"/>
  <c r="BW24" i="17" s="1"/>
  <c r="CD25" i="13"/>
  <c r="CD28" i="13"/>
  <c r="CD35" i="13"/>
  <c r="BW46" i="17" s="1"/>
  <c r="CD37" i="13"/>
  <c r="CD40" i="13"/>
  <c r="CD47" i="13"/>
  <c r="BW68" i="17" s="1"/>
  <c r="CD49" i="13"/>
  <c r="CD52" i="13"/>
  <c r="CD59" i="13"/>
  <c r="BW90" i="17" s="1"/>
  <c r="CD61" i="13"/>
  <c r="CD64" i="13"/>
  <c r="CD71" i="13"/>
  <c r="BW112" i="17" s="1"/>
  <c r="CD73" i="13"/>
  <c r="CD76" i="13"/>
  <c r="CD83" i="13"/>
  <c r="BW134" i="17" s="1"/>
  <c r="CD85" i="13"/>
  <c r="CD95" i="13"/>
  <c r="BW148" i="17" s="1"/>
  <c r="CD97" i="13"/>
  <c r="CD59" i="9"/>
  <c r="CD59" i="10"/>
  <c r="CD27" i="11"/>
  <c r="CD59" i="11"/>
  <c r="CD51" i="11"/>
  <c r="CD94" i="13"/>
  <c r="CD88" i="13"/>
  <c r="CD91" i="13"/>
  <c r="CD100" i="13"/>
  <c r="CD112" i="13"/>
  <c r="CD124" i="13"/>
  <c r="CD136" i="13"/>
  <c r="CD148" i="13"/>
  <c r="CD160" i="13"/>
  <c r="CD172" i="13"/>
  <c r="CD89" i="13"/>
  <c r="BW145" i="17" s="1"/>
  <c r="CD101" i="13"/>
  <c r="BW151" i="17" s="1"/>
  <c r="CD103" i="13"/>
  <c r="CD113" i="13"/>
  <c r="BW157" i="17" s="1"/>
  <c r="CD115" i="13"/>
  <c r="CD106" i="13"/>
  <c r="CD118" i="13"/>
  <c r="CD107" i="13"/>
  <c r="BW154" i="17" s="1"/>
  <c r="CD109" i="13"/>
  <c r="CD119" i="13"/>
  <c r="BW160" i="17" s="1"/>
  <c r="CD121" i="13"/>
  <c r="CD131" i="13"/>
  <c r="BW166" i="17" s="1"/>
  <c r="CD133" i="13"/>
  <c r="CD143" i="13"/>
  <c r="BW172" i="17"/>
  <c r="CD145" i="13"/>
  <c r="CD155" i="13"/>
  <c r="BW178" i="17" s="1"/>
  <c r="CD157" i="13"/>
  <c r="CD167" i="13"/>
  <c r="BW184" i="17" s="1"/>
  <c r="CD169" i="13"/>
  <c r="CD178" i="13"/>
  <c r="CD190" i="13"/>
  <c r="CD202" i="13"/>
  <c r="CD214" i="13"/>
  <c r="CD226" i="13"/>
  <c r="CD238" i="13"/>
  <c r="CD27" i="14"/>
  <c r="CD125" i="13"/>
  <c r="BW163" i="17" s="1"/>
  <c r="CD127" i="13"/>
  <c r="CD130" i="13"/>
  <c r="CD137" i="13"/>
  <c r="BW169" i="17" s="1"/>
  <c r="CD139" i="13"/>
  <c r="CD142" i="13"/>
  <c r="CD149" i="13"/>
  <c r="BW175" i="17" s="1"/>
  <c r="CD151" i="13"/>
  <c r="CD154" i="13"/>
  <c r="CD161" i="13"/>
  <c r="BW181" i="17" s="1"/>
  <c r="CD163" i="13"/>
  <c r="CD166" i="13"/>
  <c r="CD173" i="13"/>
  <c r="BW187" i="17" s="1"/>
  <c r="CD175" i="13"/>
  <c r="CD179" i="13"/>
  <c r="BW190" i="17" s="1"/>
  <c r="CD181" i="13"/>
  <c r="CD191" i="13"/>
  <c r="BW196" i="17" s="1"/>
  <c r="CD193" i="13"/>
  <c r="CD203" i="13"/>
  <c r="BW202" i="17" s="1"/>
  <c r="CD205" i="13"/>
  <c r="CD215" i="13"/>
  <c r="BW208" i="17" s="1"/>
  <c r="CD217" i="13"/>
  <c r="CD227" i="13"/>
  <c r="BW214" i="17" s="1"/>
  <c r="CD229" i="13"/>
  <c r="CD184" i="13"/>
  <c r="CD196" i="13"/>
  <c r="CD208" i="13"/>
  <c r="CD220" i="13"/>
  <c r="CD232" i="13"/>
  <c r="CD185" i="13"/>
  <c r="BW193" i="17" s="1"/>
  <c r="CD187" i="13"/>
  <c r="CD197" i="13"/>
  <c r="BW199" i="17" s="1"/>
  <c r="CD199" i="13"/>
  <c r="CD209" i="13"/>
  <c r="BW205" i="17" s="1"/>
  <c r="CD211" i="13"/>
  <c r="CD221" i="13"/>
  <c r="BW211" i="17" s="1"/>
  <c r="CD223" i="13"/>
  <c r="CD233" i="13"/>
  <c r="BW217" i="17" s="1"/>
  <c r="CD235" i="13"/>
  <c r="CD38" i="14"/>
  <c r="CD239" i="13"/>
  <c r="BW220" i="17" s="1"/>
  <c r="CD16" i="14"/>
  <c r="CD63" i="14"/>
  <c r="CD107" i="14"/>
  <c r="CD96" i="14"/>
  <c r="CD146" i="14"/>
  <c r="CD85" i="14"/>
  <c r="CD49" i="14"/>
  <c r="CD74" i="14"/>
  <c r="CD118" i="14"/>
  <c r="CD132" i="14"/>
  <c r="CD196" i="14"/>
  <c r="CD221" i="14"/>
  <c r="CD210" i="14"/>
  <c r="CD168" i="14"/>
  <c r="CD232" i="14"/>
  <c r="CD190" i="14"/>
  <c r="CD243" i="14"/>
  <c r="CD179" i="14"/>
  <c r="CD157" i="14"/>
  <c r="CJ11" i="3"/>
  <c r="CJ24" i="3"/>
  <c r="CJ38" i="3"/>
  <c r="CJ48" i="3"/>
  <c r="CJ70" i="3"/>
  <c r="CJ60" i="3"/>
  <c r="CJ8" i="4"/>
  <c r="CJ77" i="3"/>
  <c r="CJ27" i="4"/>
  <c r="CJ18" i="4"/>
  <c r="CJ43" i="4"/>
  <c r="CJ34" i="4"/>
  <c r="CJ51" i="4"/>
  <c r="CJ18" i="5"/>
  <c r="CJ8" i="5"/>
  <c r="CJ59" i="4"/>
  <c r="CJ27" i="5"/>
  <c r="CJ43" i="5"/>
  <c r="CJ8" i="6"/>
  <c r="CJ59" i="5"/>
  <c r="CJ34" i="5"/>
  <c r="CJ51" i="5"/>
  <c r="CJ18" i="6"/>
  <c r="CJ43" i="6"/>
  <c r="CJ34" i="6"/>
  <c r="CJ27" i="6"/>
  <c r="CJ51" i="6"/>
  <c r="CJ59" i="6"/>
  <c r="CJ34" i="7"/>
  <c r="CJ27" i="7"/>
  <c r="CJ59" i="7"/>
  <c r="CJ8" i="7"/>
  <c r="CJ18" i="8"/>
  <c r="CJ51" i="8"/>
  <c r="CJ18" i="9"/>
  <c r="CJ18" i="7"/>
  <c r="CJ43" i="7"/>
  <c r="CJ8" i="8"/>
  <c r="CJ43" i="8"/>
  <c r="CJ8" i="9"/>
  <c r="CJ51" i="7"/>
  <c r="CJ27" i="8"/>
  <c r="CJ59" i="8"/>
  <c r="CJ34" i="9"/>
  <c r="CJ59" i="9"/>
  <c r="CJ27" i="10"/>
  <c r="CJ51" i="9"/>
  <c r="CJ18" i="10"/>
  <c r="CJ34" i="8"/>
  <c r="CJ27" i="9"/>
  <c r="CJ34" i="10"/>
  <c r="CJ59" i="10"/>
  <c r="CJ27" i="11"/>
  <c r="CJ59" i="11"/>
  <c r="CJ11" i="13"/>
  <c r="CC2" i="17" s="1"/>
  <c r="CJ13" i="13"/>
  <c r="CJ23" i="13"/>
  <c r="CC24" i="17" s="1"/>
  <c r="CJ25" i="13"/>
  <c r="CJ35" i="13"/>
  <c r="CC46" i="17" s="1"/>
  <c r="CJ37" i="13"/>
  <c r="CJ47" i="13"/>
  <c r="CC68" i="17" s="1"/>
  <c r="CJ49" i="13"/>
  <c r="CJ59" i="13"/>
  <c r="CC90" i="17" s="1"/>
  <c r="CJ61" i="13"/>
  <c r="CJ71" i="13"/>
  <c r="CC112" i="17" s="1"/>
  <c r="CJ73" i="13"/>
  <c r="CJ43" i="9"/>
  <c r="CJ8" i="10"/>
  <c r="CJ51" i="10"/>
  <c r="CJ18" i="11"/>
  <c r="CJ51" i="11"/>
  <c r="CJ16" i="13"/>
  <c r="CJ28" i="13"/>
  <c r="CJ40" i="13"/>
  <c r="CJ52" i="13"/>
  <c r="CJ64" i="13"/>
  <c r="CJ76" i="13"/>
  <c r="CJ43" i="11"/>
  <c r="CJ7" i="13"/>
  <c r="CJ19" i="13"/>
  <c r="CJ31" i="13"/>
  <c r="CJ43" i="13"/>
  <c r="CJ55" i="13"/>
  <c r="CJ67" i="13"/>
  <c r="CJ79" i="13"/>
  <c r="CJ89" i="13"/>
  <c r="CC145" i="17" s="1"/>
  <c r="CJ91" i="13"/>
  <c r="CJ43" i="10"/>
  <c r="CJ10" i="13"/>
  <c r="CJ17" i="13"/>
  <c r="CC13" i="17" s="1"/>
  <c r="CJ22" i="13"/>
  <c r="CJ34" i="11"/>
  <c r="CJ8" i="11"/>
  <c r="CJ88" i="13"/>
  <c r="CJ34" i="13"/>
  <c r="CJ41" i="13"/>
  <c r="CC57" i="17" s="1"/>
  <c r="CJ58" i="13"/>
  <c r="CJ65" i="13"/>
  <c r="CC101" i="17" s="1"/>
  <c r="CJ82" i="13"/>
  <c r="CJ94" i="13"/>
  <c r="CJ106" i="13"/>
  <c r="CJ118" i="13"/>
  <c r="CJ130" i="13"/>
  <c r="CJ142" i="13"/>
  <c r="CJ154" i="13"/>
  <c r="CJ166" i="13"/>
  <c r="CJ83" i="13"/>
  <c r="CC134" i="17"/>
  <c r="CJ85" i="13"/>
  <c r="CJ95" i="13"/>
  <c r="CC148" i="17" s="1"/>
  <c r="CJ97" i="13"/>
  <c r="CJ107" i="13"/>
  <c r="CC154" i="17" s="1"/>
  <c r="CJ109" i="13"/>
  <c r="CJ29" i="13"/>
  <c r="CC35" i="17" s="1"/>
  <c r="CJ46" i="13"/>
  <c r="CJ53" i="13"/>
  <c r="CC79" i="17" s="1"/>
  <c r="CJ70" i="13"/>
  <c r="CJ77" i="13"/>
  <c r="CC123" i="17" s="1"/>
  <c r="CJ100" i="13"/>
  <c r="CJ112" i="13"/>
  <c r="CJ101" i="13"/>
  <c r="CC151" i="17" s="1"/>
  <c r="CJ103" i="13"/>
  <c r="CJ113" i="13"/>
  <c r="CC157" i="17" s="1"/>
  <c r="CJ115" i="13"/>
  <c r="CJ125" i="13"/>
  <c r="CC163" i="17" s="1"/>
  <c r="CJ127" i="13"/>
  <c r="CJ137" i="13"/>
  <c r="CC169" i="17" s="1"/>
  <c r="CJ139" i="13"/>
  <c r="CJ149" i="13"/>
  <c r="CC175" i="17" s="1"/>
  <c r="CJ151" i="13"/>
  <c r="CJ161" i="13"/>
  <c r="CC181" i="17" s="1"/>
  <c r="CJ163" i="13"/>
  <c r="CJ173" i="13"/>
  <c r="CC187" i="17" s="1"/>
  <c r="CJ175" i="13"/>
  <c r="CJ184" i="13"/>
  <c r="CJ196" i="13"/>
  <c r="CJ208" i="13"/>
  <c r="CJ220" i="13"/>
  <c r="CJ232" i="13"/>
  <c r="CJ121" i="13"/>
  <c r="CJ133" i="13"/>
  <c r="CJ145" i="13"/>
  <c r="CJ157" i="13"/>
  <c r="CJ169" i="13"/>
  <c r="CJ185" i="13"/>
  <c r="CC193" i="17" s="1"/>
  <c r="CJ187" i="13"/>
  <c r="CJ197" i="13"/>
  <c r="CC199" i="17" s="1"/>
  <c r="CJ199" i="13"/>
  <c r="CJ209" i="13"/>
  <c r="CC205" i="17" s="1"/>
  <c r="CJ211" i="13"/>
  <c r="CJ221" i="13"/>
  <c r="CC211" i="17" s="1"/>
  <c r="CJ223" i="13"/>
  <c r="CJ233" i="13"/>
  <c r="CC217" i="17" s="1"/>
  <c r="CJ119" i="13"/>
  <c r="CC160" i="17" s="1"/>
  <c r="CJ124" i="13"/>
  <c r="CJ131" i="13"/>
  <c r="CC166" i="17" s="1"/>
  <c r="CJ136" i="13"/>
  <c r="CJ143" i="13"/>
  <c r="CC172" i="17" s="1"/>
  <c r="CJ148" i="13"/>
  <c r="CJ155" i="13"/>
  <c r="CC178" i="17" s="1"/>
  <c r="CJ160" i="13"/>
  <c r="CJ167" i="13"/>
  <c r="CC184" i="17"/>
  <c r="CJ172" i="13"/>
  <c r="CJ178" i="13"/>
  <c r="CJ190" i="13"/>
  <c r="CJ202" i="13"/>
  <c r="CJ214" i="13"/>
  <c r="CJ226" i="13"/>
  <c r="CJ179" i="13"/>
  <c r="CC190" i="17"/>
  <c r="CJ181" i="13"/>
  <c r="CJ191" i="13"/>
  <c r="CC196" i="17" s="1"/>
  <c r="CJ193" i="13"/>
  <c r="CJ203" i="13"/>
  <c r="CC202" i="17" s="1"/>
  <c r="CJ205" i="13"/>
  <c r="CJ215" i="13"/>
  <c r="CC208" i="17" s="1"/>
  <c r="CJ217" i="13"/>
  <c r="CJ227" i="13"/>
  <c r="CC214" i="17" s="1"/>
  <c r="CJ229" i="13"/>
  <c r="CJ239" i="13"/>
  <c r="CC220" i="17" s="1"/>
  <c r="CJ16" i="14"/>
  <c r="CJ235" i="13"/>
  <c r="CJ85" i="14"/>
  <c r="CJ238" i="13"/>
  <c r="CJ27" i="14"/>
  <c r="CJ49" i="14"/>
  <c r="CJ74" i="14"/>
  <c r="CJ118" i="14"/>
  <c r="CJ63" i="14"/>
  <c r="CJ107" i="14"/>
  <c r="CJ38" i="14"/>
  <c r="CJ96" i="14"/>
  <c r="CJ146" i="14"/>
  <c r="CJ179" i="14"/>
  <c r="CJ190" i="14"/>
  <c r="CJ243" i="14"/>
  <c r="CJ132" i="14"/>
  <c r="CJ168" i="14"/>
  <c r="CJ232" i="14"/>
  <c r="CJ157" i="14"/>
  <c r="CJ210" i="14"/>
  <c r="CJ221" i="14"/>
  <c r="CJ196" i="14"/>
  <c r="EF48" i="3" l="1"/>
  <c r="EF34" i="5"/>
  <c r="EF18" i="9"/>
  <c r="EF18" i="10"/>
  <c r="EF61" i="13"/>
  <c r="EF7" i="13"/>
  <c r="EF43" i="10"/>
  <c r="EF106" i="13"/>
  <c r="EF70" i="13"/>
  <c r="EF149" i="13"/>
  <c r="DU175" i="17" s="1"/>
  <c r="EF145" i="13"/>
  <c r="EF167" i="13"/>
  <c r="DU184" i="17" s="1"/>
  <c r="EF205" i="13"/>
  <c r="EF107" i="14"/>
  <c r="EF18" i="5"/>
  <c r="EF59" i="7"/>
  <c r="EF27" i="11"/>
  <c r="EF28" i="13"/>
  <c r="EF10" i="13"/>
  <c r="EF166" i="13"/>
  <c r="EF103" i="13"/>
  <c r="EF133" i="13"/>
  <c r="EF190" i="13"/>
  <c r="EF85" i="14"/>
  <c r="EF210" i="14"/>
  <c r="EF38" i="3"/>
  <c r="EF34" i="6"/>
  <c r="EF27" i="8"/>
  <c r="EF47" i="13"/>
  <c r="DU68" i="17" s="1"/>
  <c r="EF55" i="13"/>
  <c r="EF58" i="13"/>
  <c r="EF97" i="13"/>
  <c r="EF173" i="13"/>
  <c r="DU187" i="17" s="1"/>
  <c r="EF211" i="13"/>
  <c r="EF191" i="13"/>
  <c r="DU196" i="17" s="1"/>
  <c r="EF38" i="14"/>
  <c r="B8" i="14"/>
  <c r="Z8" i="18"/>
  <c r="EF132" i="14"/>
  <c r="EF136" i="13"/>
  <c r="EF77" i="13"/>
  <c r="DU123" i="17" s="1"/>
  <c r="EF79" i="13"/>
  <c r="EF51" i="9"/>
  <c r="EF18" i="4"/>
  <c r="H79" i="16"/>
  <c r="G79" i="16"/>
  <c r="BM196" i="14"/>
  <c r="BM210" i="14"/>
  <c r="F61" i="16"/>
  <c r="G61" i="16"/>
  <c r="AS118" i="14"/>
  <c r="AS210" i="14"/>
  <c r="BR132" i="14"/>
  <c r="BR157" i="14"/>
  <c r="BR85" i="14"/>
  <c r="BR96" i="14"/>
  <c r="BR235" i="13"/>
  <c r="BR211" i="13"/>
  <c r="BR187" i="13"/>
  <c r="BR173" i="13"/>
  <c r="BL187" i="17" s="1"/>
  <c r="BR161" i="13"/>
  <c r="BL181" i="17" s="1"/>
  <c r="BR149" i="13"/>
  <c r="BL175" i="17" s="1"/>
  <c r="BR137" i="13"/>
  <c r="BL169" i="17" s="1"/>
  <c r="BR125" i="13"/>
  <c r="BL163" i="17" s="1"/>
  <c r="BR196" i="13"/>
  <c r="BR227" i="13"/>
  <c r="BL214" i="17" s="1"/>
  <c r="BR203" i="13"/>
  <c r="BL202" i="17" s="1"/>
  <c r="BR179" i="13"/>
  <c r="BL190" i="17" s="1"/>
  <c r="BR214" i="13"/>
  <c r="BR169" i="13"/>
  <c r="BR145" i="13"/>
  <c r="BR121" i="13"/>
  <c r="BR107" i="13"/>
  <c r="BL154" i="17" s="1"/>
  <c r="BR71" i="13"/>
  <c r="BL112" i="17" s="1"/>
  <c r="BR28" i="13"/>
  <c r="BR88" i="13"/>
  <c r="BR101" i="13"/>
  <c r="BL151" i="17" s="1"/>
  <c r="BR40" i="13"/>
  <c r="BR160" i="13"/>
  <c r="BR112" i="13"/>
  <c r="BR27" i="11"/>
  <c r="BR13" i="13"/>
  <c r="BR85" i="13"/>
  <c r="BR59" i="10"/>
  <c r="BR82" i="13"/>
  <c r="BR34" i="13"/>
  <c r="BR27" i="10"/>
  <c r="BR77" i="13"/>
  <c r="BL123" i="17" s="1"/>
  <c r="BR53" i="13"/>
  <c r="BL79" i="17" s="1"/>
  <c r="BR7" i="13"/>
  <c r="BR8" i="9"/>
  <c r="BR18" i="8"/>
  <c r="BR8" i="8"/>
  <c r="BR59" i="8"/>
  <c r="BR27" i="7"/>
  <c r="BR18" i="7"/>
  <c r="BR51" i="6"/>
  <c r="BR18" i="6"/>
  <c r="BR8" i="5"/>
  <c r="BR51" i="4"/>
  <c r="BR27" i="4"/>
  <c r="BR48" i="3"/>
  <c r="BR11" i="3"/>
  <c r="EF49" i="14"/>
  <c r="EF197" i="13"/>
  <c r="DU199" i="17" s="1"/>
  <c r="EF95" i="13"/>
  <c r="DU148" i="17" s="1"/>
  <c r="EF40" i="13"/>
  <c r="EF18" i="7"/>
  <c r="F79" i="16"/>
  <c r="EL27" i="4"/>
  <c r="EL59" i="5"/>
  <c r="EL18" i="8"/>
  <c r="EL18" i="10"/>
  <c r="EL88" i="13"/>
  <c r="EL178" i="13"/>
  <c r="EL229" i="13"/>
  <c r="EL161" i="13"/>
  <c r="EA181" i="17" s="1"/>
  <c r="EL235" i="13"/>
  <c r="EL221" i="14"/>
  <c r="EL27" i="8"/>
  <c r="EL46" i="13"/>
  <c r="EL109" i="13"/>
  <c r="EL179" i="13"/>
  <c r="EA190" i="17" s="1"/>
  <c r="EL151" i="13"/>
  <c r="EL96" i="14"/>
  <c r="EL59" i="4"/>
  <c r="EL29" i="13"/>
  <c r="EA35" i="17" s="1"/>
  <c r="EL112" i="13"/>
  <c r="EL157" i="13"/>
  <c r="EL125" i="13"/>
  <c r="EA163" i="17" s="1"/>
  <c r="EL187" i="13"/>
  <c r="EL74" i="14"/>
  <c r="BR190" i="14"/>
  <c r="BR210" i="14"/>
  <c r="BR118" i="14"/>
  <c r="BR16" i="14"/>
  <c r="BR107" i="14"/>
  <c r="BR233" i="13"/>
  <c r="BL217" i="17" s="1"/>
  <c r="BR209" i="13"/>
  <c r="BL205" i="17" s="1"/>
  <c r="BR185" i="13"/>
  <c r="BL193" i="17" s="1"/>
  <c r="BR166" i="13"/>
  <c r="BR154" i="13"/>
  <c r="BR142" i="13"/>
  <c r="BR130" i="13"/>
  <c r="BR232" i="13"/>
  <c r="BR184" i="13"/>
  <c r="BR217" i="13"/>
  <c r="BR193" i="13"/>
  <c r="BR27" i="14"/>
  <c r="BR202" i="13"/>
  <c r="BR167" i="13"/>
  <c r="BL184" i="17" s="1"/>
  <c r="BR143" i="13"/>
  <c r="BL172" i="17" s="1"/>
  <c r="BR119" i="13"/>
  <c r="BL160" i="17" s="1"/>
  <c r="BR89" i="13"/>
  <c r="BL145" i="17" s="1"/>
  <c r="BR52" i="13"/>
  <c r="BR118" i="13"/>
  <c r="BR115" i="13"/>
  <c r="BR64" i="13"/>
  <c r="BR37" i="13"/>
  <c r="BR148" i="13"/>
  <c r="BR100" i="13"/>
  <c r="BR25" i="13"/>
  <c r="BR11" i="13"/>
  <c r="BL2" i="17" s="1"/>
  <c r="BR18" i="11"/>
  <c r="BR70" i="13"/>
  <c r="BR22" i="13"/>
  <c r="BR51" i="9"/>
  <c r="BR67" i="13"/>
  <c r="BR43" i="13"/>
  <c r="BR29" i="13"/>
  <c r="BL35" i="17" s="1"/>
  <c r="BR43" i="11"/>
  <c r="BR18" i="9"/>
  <c r="BR43" i="10"/>
  <c r="BR59" i="7"/>
  <c r="BR27" i="8"/>
  <c r="BR43" i="7"/>
  <c r="BR8" i="7"/>
  <c r="BR27" i="6"/>
  <c r="BR51" i="5"/>
  <c r="BR18" i="5"/>
  <c r="BR34" i="4"/>
  <c r="BR8" i="4"/>
  <c r="EF16" i="14"/>
  <c r="EF208" i="13"/>
  <c r="EF94" i="13"/>
  <c r="EF51" i="10"/>
  <c r="EF27" i="6"/>
  <c r="ED11" i="3"/>
  <c r="ED77" i="3"/>
  <c r="ED34" i="4"/>
  <c r="ED8" i="5"/>
  <c r="ED43" i="5"/>
  <c r="ED8" i="7"/>
  <c r="ED27" i="7"/>
  <c r="ED59" i="7"/>
  <c r="ED8" i="10"/>
  <c r="ED34" i="10"/>
  <c r="ED43" i="10"/>
  <c r="ED17" i="13"/>
  <c r="DS13" i="17" s="1"/>
  <c r="ED31" i="13"/>
  <c r="ED77" i="13"/>
  <c r="DS123" i="17" s="1"/>
  <c r="ED27" i="10"/>
  <c r="BW179" i="14"/>
  <c r="BW232" i="14"/>
  <c r="W118" i="14"/>
  <c r="W232" i="14"/>
  <c r="W243" i="14"/>
  <c r="W168" i="14"/>
  <c r="DM210" i="14"/>
  <c r="DM196" i="14"/>
  <c r="CV157" i="14"/>
  <c r="CV196" i="14"/>
  <c r="AU196" i="14"/>
  <c r="G46" i="16"/>
  <c r="B194" i="14"/>
  <c r="AO191" i="14"/>
  <c r="AP191" i="14" s="1"/>
  <c r="AQ191" i="14" s="1"/>
  <c r="AR191" i="14" s="1"/>
  <c r="AS191" i="14" s="1"/>
  <c r="AT191" i="14" s="1"/>
  <c r="AU191" i="14" s="1"/>
  <c r="AV191" i="14" s="1"/>
  <c r="AW191" i="14" s="1"/>
  <c r="AX191" i="14" s="1"/>
  <c r="AY191" i="14" s="1"/>
  <c r="AZ191" i="14" s="1"/>
  <c r="AN191" i="14"/>
  <c r="B39" i="3"/>
  <c r="A180" i="17" s="1"/>
  <c r="G136" i="16"/>
  <c r="F136" i="16"/>
  <c r="DV210" i="14"/>
  <c r="DV190" i="14"/>
  <c r="G112" i="16"/>
  <c r="F112" i="16"/>
  <c r="DF179" i="14"/>
  <c r="DF190" i="14"/>
  <c r="AV232" i="14"/>
  <c r="AV221" i="14"/>
  <c r="AL210" i="14"/>
  <c r="AL190" i="14"/>
  <c r="G121" i="16"/>
  <c r="F121" i="16"/>
  <c r="DO243" i="14"/>
  <c r="DO232" i="14"/>
  <c r="BS196" i="14"/>
  <c r="BS168" i="14"/>
  <c r="AY118" i="14"/>
  <c r="AY232" i="14"/>
  <c r="AI118" i="14"/>
  <c r="AI232" i="14"/>
  <c r="G43" i="16"/>
  <c r="G40" i="16"/>
  <c r="B105" i="14"/>
  <c r="A89" i="17" s="1"/>
  <c r="B40" i="3"/>
  <c r="A183" i="17" s="1"/>
  <c r="A88" i="17"/>
  <c r="B97" i="14"/>
  <c r="BJ179" i="14"/>
  <c r="BJ132" i="14"/>
  <c r="BJ190" i="14"/>
  <c r="BJ243" i="14"/>
  <c r="BF210" i="14"/>
  <c r="BF243" i="14"/>
  <c r="BF157" i="14"/>
  <c r="BF179" i="14"/>
  <c r="BF190" i="14"/>
  <c r="AQ168" i="14"/>
  <c r="AQ38" i="3"/>
  <c r="AQ70" i="3"/>
  <c r="AQ43" i="4"/>
  <c r="AQ51" i="4"/>
  <c r="AQ43" i="5"/>
  <c r="AQ27" i="6"/>
  <c r="AQ34" i="6"/>
  <c r="AQ34" i="7"/>
  <c r="AQ59" i="8"/>
  <c r="AQ18" i="9"/>
  <c r="AQ27" i="10"/>
  <c r="AQ34" i="9"/>
  <c r="AQ18" i="10"/>
  <c r="AQ34" i="13"/>
  <c r="AQ82" i="13"/>
  <c r="AQ59" i="11"/>
  <c r="AQ23" i="13"/>
  <c r="AM24" i="17" s="1"/>
  <c r="AQ49" i="13"/>
  <c r="AQ71" i="13"/>
  <c r="AM112" i="17" s="1"/>
  <c r="AQ51" i="7"/>
  <c r="AQ43" i="11"/>
  <c r="AQ28" i="13"/>
  <c r="AQ52" i="13"/>
  <c r="AQ76" i="13"/>
  <c r="AQ101" i="13"/>
  <c r="AM151" i="17" s="1"/>
  <c r="AQ127" i="13"/>
  <c r="AQ149" i="13"/>
  <c r="AM175" i="17" s="1"/>
  <c r="AQ175" i="13"/>
  <c r="AQ91" i="13"/>
  <c r="AQ124" i="13"/>
  <c r="AQ172" i="13"/>
  <c r="AQ142" i="13"/>
  <c r="AQ166" i="13"/>
  <c r="AQ181" i="13"/>
  <c r="AQ203" i="13"/>
  <c r="AM202" i="17" s="1"/>
  <c r="AQ229" i="13"/>
  <c r="AQ131" i="13"/>
  <c r="AM166" i="17" s="1"/>
  <c r="AQ155" i="13"/>
  <c r="AM178" i="17" s="1"/>
  <c r="AQ184" i="13"/>
  <c r="AQ232" i="13"/>
  <c r="AQ197" i="13"/>
  <c r="AM199" i="17" s="1"/>
  <c r="AQ223" i="13"/>
  <c r="AQ190" i="13"/>
  <c r="AQ238" i="13"/>
  <c r="AQ38" i="14"/>
  <c r="AQ63" i="14"/>
  <c r="AQ210" i="14"/>
  <c r="AQ118" i="14"/>
  <c r="AQ24" i="3"/>
  <c r="AQ77" i="3"/>
  <c r="AQ18" i="4"/>
  <c r="AQ18" i="5"/>
  <c r="AQ51" i="5"/>
  <c r="AQ59" i="5"/>
  <c r="AQ8" i="7"/>
  <c r="AQ43" i="7"/>
  <c r="AQ27" i="8"/>
  <c r="AQ51" i="8"/>
  <c r="AQ59" i="9"/>
  <c r="AQ8" i="9"/>
  <c r="AQ8" i="10"/>
  <c r="AQ22" i="13"/>
  <c r="AQ70" i="13"/>
  <c r="AQ27" i="11"/>
  <c r="AQ13" i="13"/>
  <c r="AQ35" i="13"/>
  <c r="AM46" i="17" s="1"/>
  <c r="AQ61" i="13"/>
  <c r="AQ83" i="13"/>
  <c r="AM134" i="17" s="1"/>
  <c r="AQ17" i="13"/>
  <c r="AM13" i="17" s="1"/>
  <c r="AQ41" i="13"/>
  <c r="AM57" i="17" s="1"/>
  <c r="AQ65" i="13"/>
  <c r="AM101" i="17" s="1"/>
  <c r="AQ88" i="13"/>
  <c r="AQ18" i="11"/>
  <c r="AQ19" i="13"/>
  <c r="AQ43" i="13"/>
  <c r="AQ67" i="13"/>
  <c r="AQ95" i="13"/>
  <c r="AM148" i="17" s="1"/>
  <c r="AQ113" i="13"/>
  <c r="AM157" i="17" s="1"/>
  <c r="AQ139" i="13"/>
  <c r="AQ161" i="13"/>
  <c r="AM181" i="17" s="1"/>
  <c r="AQ107" i="13"/>
  <c r="AM154" i="17" s="1"/>
  <c r="AQ112" i="13"/>
  <c r="AQ160" i="13"/>
  <c r="AQ133" i="13"/>
  <c r="AQ157" i="13"/>
  <c r="AQ193" i="13"/>
  <c r="AQ215" i="13"/>
  <c r="AM208" i="17" s="1"/>
  <c r="AQ16" i="14"/>
  <c r="AQ220" i="13"/>
  <c r="AQ187" i="13"/>
  <c r="AQ209" i="13"/>
  <c r="AM205" i="17" s="1"/>
  <c r="AQ178" i="13"/>
  <c r="AQ226" i="13"/>
  <c r="AQ85" i="14"/>
  <c r="AQ235" i="13"/>
  <c r="AQ157" i="14"/>
  <c r="AQ243" i="14"/>
  <c r="AQ221" i="14"/>
  <c r="CR190" i="14"/>
  <c r="CR74" i="14"/>
  <c r="CR239" i="13"/>
  <c r="CJ220" i="17" s="1"/>
  <c r="CR226" i="13"/>
  <c r="CR160" i="13"/>
  <c r="CR131" i="13"/>
  <c r="CJ166" i="17" s="1"/>
  <c r="CR221" i="13"/>
  <c r="CJ211" i="17" s="1"/>
  <c r="CR220" i="13"/>
  <c r="CR127" i="13"/>
  <c r="CR101" i="13"/>
  <c r="CJ151" i="17" s="1"/>
  <c r="CR41" i="13"/>
  <c r="CJ57" i="17" s="1"/>
  <c r="CR85" i="13"/>
  <c r="CR106" i="13"/>
  <c r="CR8" i="11"/>
  <c r="CR31" i="13"/>
  <c r="CR52" i="13"/>
  <c r="CR43" i="9"/>
  <c r="CR13" i="13"/>
  <c r="CR18" i="10"/>
  <c r="CR18" i="7"/>
  <c r="CR8" i="7"/>
  <c r="CR43" i="6"/>
  <c r="CR59" i="4"/>
  <c r="CR77" i="3"/>
  <c r="CR243" i="14"/>
  <c r="CR118" i="14"/>
  <c r="CR205" i="13"/>
  <c r="CR179" i="13"/>
  <c r="CJ190" i="17" s="1"/>
  <c r="CR167" i="13"/>
  <c r="CJ184" i="17" s="1"/>
  <c r="CR187" i="13"/>
  <c r="CR232" i="13"/>
  <c r="CR163" i="13"/>
  <c r="CR137" i="13"/>
  <c r="CJ169" i="17" s="1"/>
  <c r="CR95" i="13"/>
  <c r="CJ148" i="17" s="1"/>
  <c r="CR118" i="13"/>
  <c r="CR46" i="13"/>
  <c r="CR10" i="13"/>
  <c r="CR43" i="13"/>
  <c r="CR64" i="13"/>
  <c r="CR8" i="10"/>
  <c r="CR49" i="13"/>
  <c r="CR23" i="13"/>
  <c r="CJ24" i="17" s="1"/>
  <c r="CR34" i="8"/>
  <c r="CR51" i="7"/>
  <c r="CR18" i="8"/>
  <c r="CR34" i="6"/>
  <c r="CR27" i="5"/>
  <c r="CR27" i="4"/>
  <c r="F109" i="16"/>
  <c r="G109" i="16"/>
  <c r="CR38" i="3"/>
  <c r="CR8" i="4"/>
  <c r="CR43" i="4"/>
  <c r="CR8" i="5"/>
  <c r="CR59" i="5"/>
  <c r="CR8" i="6"/>
  <c r="CR51" i="6"/>
  <c r="CR59" i="7"/>
  <c r="CR18" i="9"/>
  <c r="CR8" i="9"/>
  <c r="CR59" i="8"/>
  <c r="CR51" i="9"/>
  <c r="CR59" i="10"/>
  <c r="CR25" i="13"/>
  <c r="CR47" i="13"/>
  <c r="CJ68" i="17" s="1"/>
  <c r="CR73" i="13"/>
  <c r="CR18" i="11"/>
  <c r="CR40" i="13"/>
  <c r="CR27" i="9"/>
  <c r="CR19" i="13"/>
  <c r="CR67" i="13"/>
  <c r="CR91" i="13"/>
  <c r="CR29" i="13"/>
  <c r="CJ35" i="17" s="1"/>
  <c r="CR94" i="13"/>
  <c r="CR142" i="13"/>
  <c r="CR97" i="13"/>
  <c r="CR34" i="13"/>
  <c r="CR65" i="13"/>
  <c r="CJ101" i="17" s="1"/>
  <c r="CR112" i="13"/>
  <c r="CR113" i="13"/>
  <c r="CJ157" i="17" s="1"/>
  <c r="CR139" i="13"/>
  <c r="CR161" i="13"/>
  <c r="CJ181" i="17" s="1"/>
  <c r="CR208" i="13"/>
  <c r="CR133" i="13"/>
  <c r="CR185" i="13"/>
  <c r="CJ193" i="17" s="1"/>
  <c r="CR211" i="13"/>
  <c r="CR233" i="13"/>
  <c r="CJ217" i="17" s="1"/>
  <c r="CR124" i="13"/>
  <c r="CR143" i="13"/>
  <c r="CJ172" i="17" s="1"/>
  <c r="CR172" i="13"/>
  <c r="CR214" i="13"/>
  <c r="CR181" i="13"/>
  <c r="CR203" i="13"/>
  <c r="CJ202" i="17" s="1"/>
  <c r="CR229" i="13"/>
  <c r="CR235" i="13"/>
  <c r="CR49" i="14"/>
  <c r="CR107" i="14"/>
  <c r="CR179" i="14"/>
  <c r="CR168" i="14"/>
  <c r="CR24" i="3"/>
  <c r="CR60" i="3"/>
  <c r="CR18" i="4"/>
  <c r="CR18" i="5"/>
  <c r="CR43" i="5"/>
  <c r="CR18" i="6"/>
  <c r="CR27" i="6"/>
  <c r="CR27" i="7"/>
  <c r="CR51" i="8"/>
  <c r="CR43" i="8"/>
  <c r="CR27" i="8"/>
  <c r="CR27" i="10"/>
  <c r="CR34" i="10"/>
  <c r="CR11" i="13"/>
  <c r="CJ2" i="17" s="1"/>
  <c r="CR37" i="13"/>
  <c r="CR59" i="13"/>
  <c r="CJ90" i="17" s="1"/>
  <c r="CR51" i="10"/>
  <c r="CR28" i="13"/>
  <c r="CR76" i="13"/>
  <c r="CR7" i="13"/>
  <c r="CR55" i="13"/>
  <c r="CR17" i="13"/>
  <c r="CJ13" i="17" s="1"/>
  <c r="CR88" i="13"/>
  <c r="CR53" i="13"/>
  <c r="CJ79" i="17" s="1"/>
  <c r="CR130" i="13"/>
  <c r="CR83" i="13"/>
  <c r="CJ134" i="17" s="1"/>
  <c r="CR109" i="13"/>
  <c r="CR58" i="13"/>
  <c r="CR100" i="13"/>
  <c r="CR103" i="13"/>
  <c r="CR125" i="13"/>
  <c r="CJ163" i="17" s="1"/>
  <c r="CR151" i="13"/>
  <c r="CR173" i="13"/>
  <c r="CJ187" i="17" s="1"/>
  <c r="CR196" i="13"/>
  <c r="CR121" i="13"/>
  <c r="CR169" i="13"/>
  <c r="CR197" i="13"/>
  <c r="CJ199" i="17" s="1"/>
  <c r="CR223" i="13"/>
  <c r="CR136" i="13"/>
  <c r="CR155" i="13"/>
  <c r="CJ178" i="17" s="1"/>
  <c r="CR202" i="13"/>
  <c r="CR193" i="13"/>
  <c r="CR215" i="13"/>
  <c r="CJ208" i="17" s="1"/>
  <c r="CR16" i="14"/>
  <c r="CR27" i="14"/>
  <c r="CR63" i="14"/>
  <c r="CR146" i="14"/>
  <c r="CR132" i="14"/>
  <c r="CR210" i="14"/>
  <c r="EF11" i="3"/>
  <c r="EF70" i="3"/>
  <c r="EF27" i="4"/>
  <c r="EF51" i="4"/>
  <c r="EF27" i="5"/>
  <c r="EF51" i="5"/>
  <c r="EF8" i="6"/>
  <c r="EF34" i="7"/>
  <c r="EF18" i="8"/>
  <c r="EF43" i="7"/>
  <c r="EF51" i="7"/>
  <c r="EF27" i="10"/>
  <c r="EF34" i="9"/>
  <c r="EF59" i="11"/>
  <c r="EF23" i="13"/>
  <c r="DU24" i="17" s="1"/>
  <c r="EF49" i="13"/>
  <c r="EF71" i="13"/>
  <c r="DU112" i="17" s="1"/>
  <c r="EF8" i="10"/>
  <c r="EF16" i="13"/>
  <c r="EF64" i="13"/>
  <c r="EF19" i="13"/>
  <c r="EF67" i="13"/>
  <c r="EF91" i="13"/>
  <c r="EF8" i="11"/>
  <c r="EF82" i="13"/>
  <c r="EF130" i="13"/>
  <c r="EF83" i="13"/>
  <c r="DU134" i="17" s="1"/>
  <c r="EF109" i="13"/>
  <c r="EF53" i="13"/>
  <c r="DU79" i="17" s="1"/>
  <c r="EF115" i="13"/>
  <c r="EF137" i="13"/>
  <c r="DU169" i="17" s="1"/>
  <c r="EF163" i="13"/>
  <c r="EF184" i="13"/>
  <c r="EF232" i="13"/>
  <c r="EF157" i="13"/>
  <c r="EF187" i="13"/>
  <c r="EF209" i="13"/>
  <c r="DU205" i="17" s="1"/>
  <c r="EF124" i="13"/>
  <c r="EF143" i="13"/>
  <c r="DU172" i="17" s="1"/>
  <c r="EF172" i="13"/>
  <c r="EF214" i="13"/>
  <c r="EF181" i="13"/>
  <c r="EF203" i="13"/>
  <c r="DU202" i="17" s="1"/>
  <c r="EF229" i="13"/>
  <c r="EF235" i="13"/>
  <c r="EF238" i="13"/>
  <c r="EF118" i="14"/>
  <c r="EF96" i="14"/>
  <c r="EF243" i="14"/>
  <c r="EF157" i="14"/>
  <c r="EF60" i="3"/>
  <c r="EF43" i="4"/>
  <c r="EF59" i="4"/>
  <c r="EF18" i="6"/>
  <c r="EF51" i="6"/>
  <c r="EF8" i="7"/>
  <c r="EF8" i="8"/>
  <c r="EF59" i="8"/>
  <c r="EF34" i="8"/>
  <c r="EF11" i="13"/>
  <c r="DU2" i="17" s="1"/>
  <c r="EF25" i="13"/>
  <c r="EF18" i="11"/>
  <c r="EF52" i="13"/>
  <c r="EF31" i="13"/>
  <c r="EF89" i="13"/>
  <c r="DU145" i="17" s="1"/>
  <c r="EF17" i="13"/>
  <c r="DU13" i="17" s="1"/>
  <c r="EF88" i="13"/>
  <c r="EF65" i="13"/>
  <c r="DU101" i="17" s="1"/>
  <c r="EF118" i="13"/>
  <c r="EF107" i="13"/>
  <c r="DU154" i="17" s="1"/>
  <c r="EF46" i="13"/>
  <c r="EF100" i="13"/>
  <c r="EF113" i="13"/>
  <c r="DU157" i="17" s="1"/>
  <c r="EF127" i="13"/>
  <c r="EF151" i="13"/>
  <c r="EF220" i="13"/>
  <c r="EF169" i="13"/>
  <c r="EF221" i="13"/>
  <c r="DU211" i="17" s="1"/>
  <c r="EF131" i="13"/>
  <c r="DU166" i="17" s="1"/>
  <c r="EF148" i="13"/>
  <c r="EF226" i="13"/>
  <c r="EF215" i="13"/>
  <c r="DU208" i="17" s="1"/>
  <c r="EF239" i="13"/>
  <c r="DU220" i="17" s="1"/>
  <c r="EF233" i="13"/>
  <c r="DU217" i="17" s="1"/>
  <c r="EF74" i="14"/>
  <c r="EF146" i="14"/>
  <c r="EF168" i="14"/>
  <c r="EF24" i="3"/>
  <c r="EF8" i="4"/>
  <c r="EF34" i="4"/>
  <c r="EF43" i="5"/>
  <c r="EF43" i="6"/>
  <c r="EF59" i="6"/>
  <c r="EF51" i="8"/>
  <c r="EF43" i="8"/>
  <c r="EF59" i="9"/>
  <c r="EF34" i="10"/>
  <c r="EF35" i="13"/>
  <c r="DU46" i="17" s="1"/>
  <c r="EF59" i="13"/>
  <c r="DU90" i="17" s="1"/>
  <c r="EF73" i="13"/>
  <c r="EF51" i="11"/>
  <c r="EF76" i="13"/>
  <c r="EF43" i="13"/>
  <c r="EF22" i="13"/>
  <c r="EF34" i="13"/>
  <c r="EF142" i="13"/>
  <c r="EF85" i="13"/>
  <c r="EF112" i="13"/>
  <c r="EF161" i="13"/>
  <c r="DU181" i="17" s="1"/>
  <c r="EF175" i="13"/>
  <c r="EF121" i="13"/>
  <c r="EF185" i="13"/>
  <c r="DU193" i="17" s="1"/>
  <c r="EF199" i="13"/>
  <c r="EF223" i="13"/>
  <c r="EF155" i="13"/>
  <c r="DU178" i="17" s="1"/>
  <c r="EF178" i="13"/>
  <c r="EF179" i="13"/>
  <c r="DU190" i="17" s="1"/>
  <c r="EF193" i="13"/>
  <c r="EF217" i="13"/>
  <c r="EF63" i="14"/>
  <c r="EF179" i="14"/>
  <c r="EF232" i="14"/>
  <c r="EN26" i="13"/>
  <c r="EB50" i="13"/>
  <c r="DQ80" i="17" s="1"/>
  <c r="EN74" i="13"/>
  <c r="EB104" i="13"/>
  <c r="DQ155" i="17" s="1"/>
  <c r="EN128" i="13"/>
  <c r="EB152" i="13"/>
  <c r="DQ179" i="17" s="1"/>
  <c r="EN44" i="13"/>
  <c r="EN110" i="13"/>
  <c r="EB92" i="13"/>
  <c r="DQ149" i="17" s="1"/>
  <c r="EB134" i="13"/>
  <c r="DQ170" i="17" s="1"/>
  <c r="EB158" i="13"/>
  <c r="DQ182" i="17" s="1"/>
  <c r="EB182" i="13"/>
  <c r="DQ194" i="17" s="1"/>
  <c r="EN206" i="13"/>
  <c r="EB230" i="13"/>
  <c r="DQ218" i="17" s="1"/>
  <c r="EN134" i="13"/>
  <c r="EN176" i="13"/>
  <c r="EB200" i="13"/>
  <c r="DQ203" i="17" s="1"/>
  <c r="EN224" i="13"/>
  <c r="F127" i="16"/>
  <c r="EN14" i="13"/>
  <c r="EB38" i="13"/>
  <c r="DQ58" i="17" s="1"/>
  <c r="EN62" i="13"/>
  <c r="EN8" i="13"/>
  <c r="EB20" i="13"/>
  <c r="DQ25" i="17" s="1"/>
  <c r="EB44" i="13"/>
  <c r="DQ69" i="17" s="1"/>
  <c r="EB68" i="13"/>
  <c r="DQ113" i="17" s="1"/>
  <c r="EB86" i="13"/>
  <c r="DQ146" i="17" s="1"/>
  <c r="EN116" i="13"/>
  <c r="EB140" i="13"/>
  <c r="DQ173" i="17" s="1"/>
  <c r="EN164" i="13"/>
  <c r="EN68" i="13"/>
  <c r="EN98" i="13"/>
  <c r="EN32" i="13"/>
  <c r="EN194" i="13"/>
  <c r="EB218" i="13"/>
  <c r="DQ212" i="17" s="1"/>
  <c r="EN146" i="13"/>
  <c r="EB188" i="13"/>
  <c r="DQ197" i="17" s="1"/>
  <c r="EN212" i="13"/>
  <c r="EN236" i="13"/>
  <c r="DY48" i="3"/>
  <c r="DY18" i="4"/>
  <c r="DY51" i="4"/>
  <c r="DY59" i="4"/>
  <c r="DY27" i="6"/>
  <c r="DY18" i="6"/>
  <c r="DY43" i="6"/>
  <c r="DY18" i="7"/>
  <c r="DY43" i="8"/>
  <c r="DY18" i="8"/>
  <c r="DY27" i="8"/>
  <c r="DY59" i="8"/>
  <c r="DY18" i="11"/>
  <c r="DY40" i="13"/>
  <c r="DY43" i="10"/>
  <c r="DY17" i="13"/>
  <c r="DO13" i="17" s="1"/>
  <c r="DY43" i="13"/>
  <c r="DY65" i="13"/>
  <c r="DO101" i="17" s="1"/>
  <c r="DY59" i="10"/>
  <c r="DY34" i="13"/>
  <c r="DY82" i="13"/>
  <c r="DY25" i="13"/>
  <c r="DY49" i="13"/>
  <c r="DY83" i="13"/>
  <c r="DO134" i="17" s="1"/>
  <c r="DY109" i="13"/>
  <c r="DY131" i="13"/>
  <c r="DO166" i="17" s="1"/>
  <c r="DY157" i="13"/>
  <c r="DY88" i="13"/>
  <c r="DY61" i="13"/>
  <c r="DY113" i="13"/>
  <c r="DO157" i="17" s="1"/>
  <c r="DY118" i="13"/>
  <c r="DY166" i="13"/>
  <c r="DY197" i="13"/>
  <c r="DO199" i="17" s="1"/>
  <c r="DY223" i="13"/>
  <c r="DY38" i="14"/>
  <c r="DY160" i="13"/>
  <c r="DY202" i="13"/>
  <c r="DY139" i="13"/>
  <c r="DY161" i="13"/>
  <c r="DO181" i="17" s="1"/>
  <c r="DY181" i="13"/>
  <c r="DY203" i="13"/>
  <c r="DO202" i="17" s="1"/>
  <c r="DY229" i="13"/>
  <c r="DY220" i="13"/>
  <c r="DY49" i="14"/>
  <c r="DY16" i="14"/>
  <c r="DY157" i="14"/>
  <c r="DY146" i="14"/>
  <c r="DY221" i="14"/>
  <c r="DY11" i="3"/>
  <c r="DY60" i="3"/>
  <c r="DY8" i="4"/>
  <c r="DY43" i="4"/>
  <c r="DY18" i="5"/>
  <c r="DY51" i="5"/>
  <c r="DY34" i="6"/>
  <c r="DY8" i="7"/>
  <c r="DY51" i="7"/>
  <c r="DY8" i="9"/>
  <c r="DY51" i="8"/>
  <c r="DY27" i="9"/>
  <c r="DY34" i="9"/>
  <c r="DY51" i="11"/>
  <c r="DY52" i="13"/>
  <c r="DY8" i="11"/>
  <c r="DY31" i="13"/>
  <c r="DY53" i="13"/>
  <c r="DO79" i="17" s="1"/>
  <c r="DY79" i="13"/>
  <c r="DY18" i="9"/>
  <c r="DY46" i="13"/>
  <c r="DY94" i="13"/>
  <c r="DY13" i="13"/>
  <c r="DY27" i="11"/>
  <c r="DY91" i="13"/>
  <c r="DY71" i="13"/>
  <c r="DO112" i="17" s="1"/>
  <c r="DY97" i="13"/>
  <c r="DY119" i="13"/>
  <c r="DO160" i="17" s="1"/>
  <c r="DY145" i="13"/>
  <c r="DY167" i="13"/>
  <c r="DO184" i="17" s="1"/>
  <c r="DY100" i="13"/>
  <c r="DY37" i="13"/>
  <c r="DY101" i="13"/>
  <c r="DO151" i="17" s="1"/>
  <c r="DY130" i="13"/>
  <c r="DY185" i="13"/>
  <c r="DO193" i="17" s="1"/>
  <c r="DY211" i="13"/>
  <c r="DY233" i="13"/>
  <c r="DO217" i="17" s="1"/>
  <c r="DY124" i="13"/>
  <c r="DY172" i="13"/>
  <c r="DY214" i="13"/>
  <c r="DY127" i="13"/>
  <c r="DY149" i="13"/>
  <c r="DO175" i="17" s="1"/>
  <c r="DY175" i="13"/>
  <c r="DY191" i="13"/>
  <c r="DO196" i="17" s="1"/>
  <c r="DY217" i="13"/>
  <c r="DY184" i="13"/>
  <c r="DY232" i="13"/>
  <c r="DY74" i="14"/>
  <c r="DY63" i="14"/>
  <c r="DY96" i="14"/>
  <c r="DY168" i="14"/>
  <c r="DY179" i="14"/>
  <c r="AM232" i="14"/>
  <c r="AM118" i="14"/>
  <c r="AM243" i="14"/>
  <c r="F28" i="16"/>
  <c r="G28" i="16"/>
  <c r="V210" i="14"/>
  <c r="V190" i="14"/>
  <c r="V179" i="14"/>
  <c r="V243" i="14"/>
  <c r="DP11" i="3"/>
  <c r="DP70" i="3"/>
  <c r="DP27" i="4"/>
  <c r="DP51" i="4"/>
  <c r="DP27" i="5"/>
  <c r="DP51" i="5"/>
  <c r="DP8" i="6"/>
  <c r="DP24" i="3"/>
  <c r="DP60" i="3"/>
  <c r="DP18" i="4"/>
  <c r="DP18" i="5"/>
  <c r="DP43" i="5"/>
  <c r="DP18" i="6"/>
  <c r="DP27" i="6"/>
  <c r="AT132" i="14"/>
  <c r="AT179" i="14"/>
  <c r="AT190" i="14"/>
  <c r="DY196" i="14"/>
  <c r="DY132" i="14"/>
  <c r="DY27" i="14"/>
  <c r="DY193" i="13"/>
  <c r="DY173" i="13"/>
  <c r="DO187" i="17" s="1"/>
  <c r="DY190" i="13"/>
  <c r="DY235" i="13"/>
  <c r="DY209" i="13"/>
  <c r="DO205" i="17" s="1"/>
  <c r="DY154" i="13"/>
  <c r="DY103" i="13"/>
  <c r="DY35" i="13"/>
  <c r="DO46" i="17" s="1"/>
  <c r="DY121" i="13"/>
  <c r="DY95" i="13"/>
  <c r="DO148" i="17" s="1"/>
  <c r="DY70" i="13"/>
  <c r="DY34" i="10"/>
  <c r="DY55" i="13"/>
  <c r="DY29" i="13"/>
  <c r="DO35" i="17" s="1"/>
  <c r="DY76" i="13"/>
  <c r="DY51" i="10"/>
  <c r="DY18" i="10"/>
  <c r="DY8" i="8"/>
  <c r="DY51" i="6"/>
  <c r="DY59" i="5"/>
  <c r="DY27" i="4"/>
  <c r="DY38" i="3"/>
  <c r="EN188" i="13"/>
  <c r="EN122" i="13"/>
  <c r="EN140" i="13"/>
  <c r="EB116" i="13"/>
  <c r="DQ161" i="17" s="1"/>
  <c r="EB80" i="13"/>
  <c r="DQ135" i="17" s="1"/>
  <c r="EB32" i="13"/>
  <c r="DQ47" i="17" s="1"/>
  <c r="EN38" i="13"/>
  <c r="EB14" i="13"/>
  <c r="DQ14" i="17" s="1"/>
  <c r="EF190" i="14"/>
  <c r="EF27" i="14"/>
  <c r="EF227" i="13"/>
  <c r="DU214" i="17" s="1"/>
  <c r="EF160" i="13"/>
  <c r="EF119" i="13"/>
  <c r="DU160" i="17" s="1"/>
  <c r="EF196" i="13"/>
  <c r="EF139" i="13"/>
  <c r="EF101" i="13"/>
  <c r="DU151" i="17" s="1"/>
  <c r="EF29" i="13"/>
  <c r="DU35" i="17" s="1"/>
  <c r="EF154" i="13"/>
  <c r="EF41" i="13"/>
  <c r="DU57" i="17" s="1"/>
  <c r="EF27" i="9"/>
  <c r="EF43" i="11"/>
  <c r="EF43" i="9"/>
  <c r="EF37" i="13"/>
  <c r="EF59" i="10"/>
  <c r="EF8" i="9"/>
  <c r="EF27" i="7"/>
  <c r="EF59" i="5"/>
  <c r="EF77" i="3"/>
  <c r="EL210" i="14"/>
  <c r="EL146" i="14"/>
  <c r="EL221" i="13"/>
  <c r="EA211" i="17" s="1"/>
  <c r="EL139" i="13"/>
  <c r="EL196" i="13"/>
  <c r="EL193" i="13"/>
  <c r="EL190" i="13"/>
  <c r="EL143" i="13"/>
  <c r="EA172" i="17" s="1"/>
  <c r="EL64" i="13"/>
  <c r="EL52" i="13"/>
  <c r="EL11" i="13"/>
  <c r="EA2" i="17" s="1"/>
  <c r="EL27" i="10"/>
  <c r="EL8" i="11"/>
  <c r="EL51" i="7"/>
  <c r="EL60" i="3"/>
  <c r="EL8" i="4"/>
  <c r="EL34" i="4"/>
  <c r="EL18" i="5"/>
  <c r="EL51" i="5"/>
  <c r="EL27" i="6"/>
  <c r="EL8" i="7"/>
  <c r="EL43" i="7"/>
  <c r="EL59" i="8"/>
  <c r="EL43" i="9"/>
  <c r="EL34" i="10"/>
  <c r="EL43" i="8"/>
  <c r="EL43" i="11"/>
  <c r="EL19" i="13"/>
  <c r="EL41" i="13"/>
  <c r="EA57" i="17" s="1"/>
  <c r="EL67" i="13"/>
  <c r="EL51" i="9"/>
  <c r="EL22" i="13"/>
  <c r="EL70" i="13"/>
  <c r="EL51" i="10"/>
  <c r="EL97" i="13"/>
  <c r="EL13" i="13"/>
  <c r="EL25" i="13"/>
  <c r="EL100" i="13"/>
  <c r="EL148" i="13"/>
  <c r="EL47" i="13"/>
  <c r="EA68" i="17" s="1"/>
  <c r="EL71" i="13"/>
  <c r="EA112" i="17" s="1"/>
  <c r="EL101" i="13"/>
  <c r="EA151" i="17" s="1"/>
  <c r="EL106" i="13"/>
  <c r="EL37" i="13"/>
  <c r="EL61" i="13"/>
  <c r="EL107" i="13"/>
  <c r="EA154" i="17" s="1"/>
  <c r="EL133" i="13"/>
  <c r="EL155" i="13"/>
  <c r="EA178" i="17" s="1"/>
  <c r="EL202" i="13"/>
  <c r="EL27" i="14"/>
  <c r="EL191" i="13"/>
  <c r="EA196" i="17" s="1"/>
  <c r="EL217" i="13"/>
  <c r="EL184" i="13"/>
  <c r="EL232" i="13"/>
  <c r="EL130" i="13"/>
  <c r="EL142" i="13"/>
  <c r="EL154" i="13"/>
  <c r="EL166" i="13"/>
  <c r="EL185" i="13"/>
  <c r="EA193" i="17" s="1"/>
  <c r="EL211" i="13"/>
  <c r="EL233" i="13"/>
  <c r="EA217" i="17" s="1"/>
  <c r="EL63" i="14"/>
  <c r="EL239" i="13"/>
  <c r="EA220" i="17" s="1"/>
  <c r="EL49" i="14"/>
  <c r="EL196" i="14"/>
  <c r="EL168" i="14"/>
  <c r="EL11" i="3"/>
  <c r="EL77" i="3"/>
  <c r="EL43" i="4"/>
  <c r="EL8" i="5"/>
  <c r="EL43" i="5"/>
  <c r="EL34" i="6"/>
  <c r="EL27" i="7"/>
  <c r="EL59" i="7"/>
  <c r="EL34" i="9"/>
  <c r="EL59" i="9"/>
  <c r="EL17" i="13"/>
  <c r="EA13" i="17" s="1"/>
  <c r="EL31" i="13"/>
  <c r="EL55" i="13"/>
  <c r="EL10" i="13"/>
  <c r="EL82" i="13"/>
  <c r="EL51" i="11"/>
  <c r="EL16" i="13"/>
  <c r="EL59" i="11"/>
  <c r="EL136" i="13"/>
  <c r="EL73" i="13"/>
  <c r="EL113" i="13"/>
  <c r="EA157" i="17" s="1"/>
  <c r="EL118" i="13"/>
  <c r="EL59" i="13"/>
  <c r="EA90" i="17" s="1"/>
  <c r="EL121" i="13"/>
  <c r="EL167" i="13"/>
  <c r="EA184" i="17" s="1"/>
  <c r="EL214" i="13"/>
  <c r="EL203" i="13"/>
  <c r="EA202" i="17" s="1"/>
  <c r="EL227" i="13"/>
  <c r="EA214" i="17" s="1"/>
  <c r="EL208" i="13"/>
  <c r="EL127" i="13"/>
  <c r="EL149" i="13"/>
  <c r="EA175" i="17" s="1"/>
  <c r="EL175" i="13"/>
  <c r="EL199" i="13"/>
  <c r="EL38" i="14"/>
  <c r="EL118" i="14"/>
  <c r="EL132" i="14"/>
  <c r="EL48" i="3"/>
  <c r="EL18" i="4"/>
  <c r="EL27" i="5"/>
  <c r="EL18" i="6"/>
  <c r="EL43" i="6"/>
  <c r="EL59" i="6"/>
  <c r="EL27" i="9"/>
  <c r="EL51" i="8"/>
  <c r="EL18" i="9"/>
  <c r="EL7" i="13"/>
  <c r="EL53" i="13"/>
  <c r="EA79" i="17" s="1"/>
  <c r="EL77" i="13"/>
  <c r="EA123" i="17" s="1"/>
  <c r="EL34" i="11"/>
  <c r="EL58" i="13"/>
  <c r="EL18" i="11"/>
  <c r="EL95" i="13"/>
  <c r="EA148" i="17" s="1"/>
  <c r="EL27" i="11"/>
  <c r="EL124" i="13"/>
  <c r="EL28" i="13"/>
  <c r="EL103" i="13"/>
  <c r="EL91" i="13"/>
  <c r="EL40" i="13"/>
  <c r="EL89" i="13"/>
  <c r="EA145" i="17" s="1"/>
  <c r="EL24" i="3"/>
  <c r="EL70" i="3"/>
  <c r="EL51" i="4"/>
  <c r="EL34" i="5"/>
  <c r="EL8" i="6"/>
  <c r="EL18" i="7"/>
  <c r="EL34" i="8"/>
  <c r="EL8" i="8"/>
  <c r="EL34" i="7"/>
  <c r="EL43" i="10"/>
  <c r="EL65" i="13"/>
  <c r="EA101" i="17" s="1"/>
  <c r="EL79" i="13"/>
  <c r="EL34" i="13"/>
  <c r="EL8" i="9"/>
  <c r="EL83" i="13"/>
  <c r="EA134" i="17" s="1"/>
  <c r="EL59" i="10"/>
  <c r="EL23" i="13"/>
  <c r="EA24" i="17" s="1"/>
  <c r="EL94" i="13"/>
  <c r="EL160" i="13"/>
  <c r="EL49" i="13"/>
  <c r="EL76" i="13"/>
  <c r="EL115" i="13"/>
  <c r="EL35" i="13"/>
  <c r="EA46" i="17" s="1"/>
  <c r="EL131" i="13"/>
  <c r="EA166" i="17" s="1"/>
  <c r="EL145" i="13"/>
  <c r="EL169" i="13"/>
  <c r="EL226" i="13"/>
  <c r="EL181" i="13"/>
  <c r="EL205" i="13"/>
  <c r="EL220" i="13"/>
  <c r="EL137" i="13"/>
  <c r="EA169" i="17" s="1"/>
  <c r="EL163" i="13"/>
  <c r="EL209" i="13"/>
  <c r="EA205" i="17" s="1"/>
  <c r="EL223" i="13"/>
  <c r="EL107" i="14"/>
  <c r="EL16" i="14"/>
  <c r="EL157" i="14"/>
  <c r="EL232" i="14"/>
  <c r="F97" i="16"/>
  <c r="G97" i="16"/>
  <c r="G85" i="16"/>
  <c r="F85" i="16"/>
  <c r="BD157" i="14"/>
  <c r="BD196" i="14"/>
  <c r="BD221" i="14"/>
  <c r="BV210" i="14"/>
  <c r="BV190" i="14"/>
  <c r="BK196" i="14"/>
  <c r="BK232" i="14"/>
  <c r="DL157" i="14"/>
  <c r="CG196" i="14"/>
  <c r="BC196" i="14"/>
  <c r="BC232" i="14"/>
  <c r="EH20" i="13"/>
  <c r="DW25" i="17" s="1"/>
  <c r="EH44" i="13"/>
  <c r="DW69" i="17" s="1"/>
  <c r="EH68" i="13"/>
  <c r="DW113" i="17" s="1"/>
  <c r="EH14" i="13"/>
  <c r="DW14" i="17" s="1"/>
  <c r="EH38" i="13"/>
  <c r="DW58" i="17" s="1"/>
  <c r="EH86" i="13"/>
  <c r="DW146" i="17" s="1"/>
  <c r="EH110" i="13"/>
  <c r="DW158" i="17" s="1"/>
  <c r="EH134" i="13"/>
  <c r="DW170" i="17" s="1"/>
  <c r="EH158" i="13"/>
  <c r="DW182" i="17" s="1"/>
  <c r="EH26" i="13"/>
  <c r="DW36" i="17" s="1"/>
  <c r="EH74" i="13"/>
  <c r="DW124" i="17" s="1"/>
  <c r="EH116" i="13"/>
  <c r="DW161" i="17" s="1"/>
  <c r="EH200" i="13"/>
  <c r="DW203" i="17" s="1"/>
  <c r="EH224" i="13"/>
  <c r="DW215" i="17" s="1"/>
  <c r="EH128" i="13"/>
  <c r="DW167" i="17" s="1"/>
  <c r="EH152" i="13"/>
  <c r="DW179" i="17" s="1"/>
  <c r="EH176" i="13"/>
  <c r="DW191" i="17" s="1"/>
  <c r="EH194" i="13"/>
  <c r="DW200" i="17" s="1"/>
  <c r="EH218" i="13"/>
  <c r="DW212" i="17" s="1"/>
  <c r="ED38" i="3"/>
  <c r="ED70" i="3"/>
  <c r="ED43" i="4"/>
  <c r="ED27" i="5"/>
  <c r="ED59" i="5"/>
  <c r="ED8" i="6"/>
  <c r="ED34" i="6"/>
  <c r="ED59" i="6"/>
  <c r="ED27" i="8"/>
  <c r="AV132" i="14"/>
  <c r="AV196" i="14"/>
  <c r="T132" i="14"/>
  <c r="T221" i="14"/>
  <c r="R210" i="14"/>
  <c r="R179" i="14"/>
  <c r="R243" i="14"/>
  <c r="G115" i="16"/>
  <c r="DO168" i="14"/>
  <c r="DV243" i="14"/>
  <c r="H115" i="16"/>
  <c r="F58" i="16"/>
  <c r="G49" i="16"/>
  <c r="CB24" i="3" l="1"/>
  <c r="CB60" i="3"/>
  <c r="CB18" i="4"/>
  <c r="CB18" i="5"/>
  <c r="CB43" i="5"/>
  <c r="CB51" i="5"/>
  <c r="CB27" i="6"/>
  <c r="CB27" i="7"/>
  <c r="CB51" i="8"/>
  <c r="CB43" i="8"/>
  <c r="CB27" i="8"/>
  <c r="CB27" i="10"/>
  <c r="CB34" i="10"/>
  <c r="CB11" i="13"/>
  <c r="BU2" i="17" s="1"/>
  <c r="CN23" i="13"/>
  <c r="CB37" i="13"/>
  <c r="CB59" i="13"/>
  <c r="BU90" i="17" s="1"/>
  <c r="CN71" i="13"/>
  <c r="CB8" i="10"/>
  <c r="CB16" i="13"/>
  <c r="CB64" i="13"/>
  <c r="CB19" i="13"/>
  <c r="CB67" i="13"/>
  <c r="CB91" i="13"/>
  <c r="CB22" i="13"/>
  <c r="CN29" i="13"/>
  <c r="CN77" i="13"/>
  <c r="CB53" i="13"/>
  <c r="BU79" i="17" s="1"/>
  <c r="CB106" i="13"/>
  <c r="CB154" i="13"/>
  <c r="CB85" i="13"/>
  <c r="CN107" i="13"/>
  <c r="CB58" i="13"/>
  <c r="CB112" i="13"/>
  <c r="CN101" i="13"/>
  <c r="CB115" i="13"/>
  <c r="CB137" i="13"/>
  <c r="BU169" i="17" s="1"/>
  <c r="CB11" i="3"/>
  <c r="CB8" i="4"/>
  <c r="CB34" i="4"/>
  <c r="CB27" i="5"/>
  <c r="CB18" i="6"/>
  <c r="CB59" i="6"/>
  <c r="CB18" i="8"/>
  <c r="CB8" i="9"/>
  <c r="CB34" i="9"/>
  <c r="CB34" i="8"/>
  <c r="CN11" i="13"/>
  <c r="CB35" i="13"/>
  <c r="BU46" i="17" s="1"/>
  <c r="CB49" i="13"/>
  <c r="CB73" i="13"/>
  <c r="CB18" i="11"/>
  <c r="CB52" i="13"/>
  <c r="CB31" i="13"/>
  <c r="CB89" i="13"/>
  <c r="BU145" i="17" s="1"/>
  <c r="CB17" i="13"/>
  <c r="BU13" i="17" s="1"/>
  <c r="CN41" i="13"/>
  <c r="CB29" i="13"/>
  <c r="BU35" i="17" s="1"/>
  <c r="CB94" i="13"/>
  <c r="CB166" i="13"/>
  <c r="CB97" i="13"/>
  <c r="CB41" i="13"/>
  <c r="BU57" i="17" s="1"/>
  <c r="CN83" i="13"/>
  <c r="CB113" i="13"/>
  <c r="BU157" i="17" s="1"/>
  <c r="CB127" i="13"/>
  <c r="CN149" i="13"/>
  <c r="CB163" i="13"/>
  <c r="CN119" i="13"/>
  <c r="CN167" i="13"/>
  <c r="CB220" i="13"/>
  <c r="CB145" i="13"/>
  <c r="CN185" i="13"/>
  <c r="CB199" i="13"/>
  <c r="CB221" i="13"/>
  <c r="BU211" i="17" s="1"/>
  <c r="CN233" i="13"/>
  <c r="CB136" i="13"/>
  <c r="CB155" i="13"/>
  <c r="BU178" i="17" s="1"/>
  <c r="CB178" i="13"/>
  <c r="CB226" i="13"/>
  <c r="CB191" i="13"/>
  <c r="BU196" i="17" s="1"/>
  <c r="CB203" i="13"/>
  <c r="BU202" i="17" s="1"/>
  <c r="CB215" i="13"/>
  <c r="BU208" i="17" s="1"/>
  <c r="CB227" i="13"/>
  <c r="BU214" i="17" s="1"/>
  <c r="CB239" i="13"/>
  <c r="BU220" i="17" s="1"/>
  <c r="CB235" i="13"/>
  <c r="CB49" i="14"/>
  <c r="CB107" i="14"/>
  <c r="CB179" i="14"/>
  <c r="CB168" i="14"/>
  <c r="CB38" i="3"/>
  <c r="CB77" i="3"/>
  <c r="CB51" i="4"/>
  <c r="CB8" i="6"/>
  <c r="CB43" i="6"/>
  <c r="CB34" i="7"/>
  <c r="CB18" i="9"/>
  <c r="CB18" i="7"/>
  <c r="CB59" i="9"/>
  <c r="CB59" i="10"/>
  <c r="CB13" i="13"/>
  <c r="CN35" i="13"/>
  <c r="CN59" i="13"/>
  <c r="CB27" i="9"/>
  <c r="CB51" i="11"/>
  <c r="CB76" i="13"/>
  <c r="CB43" i="13"/>
  <c r="CN89" i="13"/>
  <c r="CB43" i="10"/>
  <c r="CN53" i="13"/>
  <c r="CB46" i="13"/>
  <c r="CB118" i="13"/>
  <c r="CB83" i="13"/>
  <c r="BU134" i="17" s="1"/>
  <c r="CB107" i="13"/>
  <c r="BU154" i="17" s="1"/>
  <c r="CB65" i="13"/>
  <c r="BU101" i="17" s="1"/>
  <c r="CN95" i="13"/>
  <c r="CN113" i="13"/>
  <c r="CN137" i="13"/>
  <c r="CB151" i="13"/>
  <c r="CB173" i="13"/>
  <c r="BU187" i="17" s="1"/>
  <c r="CN131" i="13"/>
  <c r="CB184" i="13"/>
  <c r="CB232" i="13"/>
  <c r="CB157" i="13"/>
  <c r="CB187" i="13"/>
  <c r="CB209" i="13"/>
  <c r="BU205" i="17" s="1"/>
  <c r="CN221" i="13"/>
  <c r="CB119" i="13"/>
  <c r="BU160" i="17" s="1"/>
  <c r="CB143" i="13"/>
  <c r="BU172" i="17" s="1"/>
  <c r="CB160" i="13"/>
  <c r="CB190" i="13"/>
  <c r="CB179" i="13"/>
  <c r="BU190" i="17" s="1"/>
  <c r="CB85" i="14"/>
  <c r="CB74" i="14"/>
  <c r="CB38" i="14"/>
  <c r="CB190" i="14"/>
  <c r="CB232" i="14"/>
  <c r="CB48" i="3"/>
  <c r="CB27" i="4"/>
  <c r="CB8" i="5"/>
  <c r="CB59" i="5"/>
  <c r="CB34" i="6"/>
  <c r="CB59" i="7"/>
  <c r="CB43" i="7"/>
  <c r="CB51" i="7"/>
  <c r="CB51" i="9"/>
  <c r="CB27" i="11"/>
  <c r="CB23" i="13"/>
  <c r="BU24" i="17" s="1"/>
  <c r="CB47" i="13"/>
  <c r="BU68" i="17" s="1"/>
  <c r="CB61" i="13"/>
  <c r="CB43" i="9"/>
  <c r="CB28" i="13"/>
  <c r="CB43" i="11"/>
  <c r="CB55" i="13"/>
  <c r="CB8" i="11"/>
  <c r="CB34" i="11"/>
  <c r="CN65" i="13"/>
  <c r="CB70" i="13"/>
  <c r="CB130" i="13"/>
  <c r="CB109" i="13"/>
  <c r="CB82" i="13"/>
  <c r="CB101" i="13"/>
  <c r="BU151" i="17" s="1"/>
  <c r="CB125" i="13"/>
  <c r="BU163" i="17" s="1"/>
  <c r="CB139" i="13"/>
  <c r="CB161" i="13"/>
  <c r="BU181" i="17" s="1"/>
  <c r="CN173" i="13"/>
  <c r="CN143" i="13"/>
  <c r="CB196" i="13"/>
  <c r="CB121" i="13"/>
  <c r="CB169" i="13"/>
  <c r="CB197" i="13"/>
  <c r="BU199" i="17" s="1"/>
  <c r="CN209" i="13"/>
  <c r="CB223" i="13"/>
  <c r="CB124" i="13"/>
  <c r="CB167" i="13"/>
  <c r="BU184" i="17" s="1"/>
  <c r="CB202" i="13"/>
  <c r="CN179" i="13"/>
  <c r="CN191" i="13"/>
  <c r="CN203" i="13"/>
  <c r="CN215" i="13"/>
  <c r="CN227" i="13"/>
  <c r="CN239" i="13"/>
  <c r="CB238" i="13"/>
  <c r="CB118" i="14"/>
  <c r="CB96" i="14"/>
  <c r="CB243" i="14"/>
  <c r="CB157" i="14"/>
  <c r="CB70" i="3"/>
  <c r="CB43" i="4"/>
  <c r="CB59" i="4"/>
  <c r="CB34" i="5"/>
  <c r="CB51" i="6"/>
  <c r="CB8" i="7"/>
  <c r="CB8" i="8"/>
  <c r="CB59" i="8"/>
  <c r="CB18" i="10"/>
  <c r="CB59" i="11"/>
  <c r="CB25" i="13"/>
  <c r="CN47" i="13"/>
  <c r="CB71" i="13"/>
  <c r="BU112" i="17" s="1"/>
  <c r="CB51" i="10"/>
  <c r="CB40" i="13"/>
  <c r="CB7" i="13"/>
  <c r="CB79" i="13"/>
  <c r="CB10" i="13"/>
  <c r="CN17" i="13"/>
  <c r="CB88" i="13"/>
  <c r="CB77" i="13"/>
  <c r="BU123" i="17" s="1"/>
  <c r="CB142" i="13"/>
  <c r="CB95" i="13"/>
  <c r="BU148" i="17" s="1"/>
  <c r="CB34" i="13"/>
  <c r="CB100" i="13"/>
  <c r="CB103" i="13"/>
  <c r="CN125" i="13"/>
  <c r="CB149" i="13"/>
  <c r="BU175" i="17" s="1"/>
  <c r="CN161" i="13"/>
  <c r="CB175" i="13"/>
  <c r="CN155" i="13"/>
  <c r="CB208" i="13"/>
  <c r="CB133" i="13"/>
  <c r="CB185" i="13"/>
  <c r="BU193" i="17" s="1"/>
  <c r="CN197" i="13"/>
  <c r="CB211" i="13"/>
  <c r="CB233" i="13"/>
  <c r="BU217" i="17" s="1"/>
  <c r="CB131" i="13"/>
  <c r="BU166" i="17" s="1"/>
  <c r="CB148" i="13"/>
  <c r="CB172" i="13"/>
  <c r="CB214" i="13"/>
  <c r="CB181" i="13"/>
  <c r="CB193" i="13"/>
  <c r="CB205" i="13"/>
  <c r="CB217" i="13"/>
  <c r="CB16" i="14"/>
  <c r="CB132" i="14"/>
  <c r="CB27" i="14"/>
  <c r="CB210" i="14"/>
  <c r="CB63" i="14"/>
  <c r="CB221" i="14"/>
  <c r="CB146" i="14"/>
  <c r="CB229" i="13"/>
  <c r="CB196" i="14"/>
  <c r="BH11" i="3"/>
  <c r="BH70" i="3"/>
  <c r="BH27" i="4"/>
  <c r="BH51" i="4"/>
  <c r="BH27" i="5"/>
  <c r="BH59" i="5"/>
  <c r="BH27" i="6"/>
  <c r="BH8" i="7"/>
  <c r="BH18" i="8"/>
  <c r="BH8" i="8"/>
  <c r="BH43" i="7"/>
  <c r="BH27" i="10"/>
  <c r="BH59" i="8"/>
  <c r="BH59" i="11"/>
  <c r="BH25" i="13"/>
  <c r="BH49" i="13"/>
  <c r="BH73" i="13"/>
  <c r="BH51" i="11"/>
  <c r="BH52" i="13"/>
  <c r="BH8" i="10"/>
  <c r="BH91" i="13"/>
  <c r="BH19" i="13"/>
  <c r="BH29" i="13"/>
  <c r="BC35" i="17" s="1"/>
  <c r="BH53" i="13"/>
  <c r="BC79" i="17" s="1"/>
  <c r="BH77" i="13"/>
  <c r="BC123" i="17" s="1"/>
  <c r="BH55" i="13"/>
  <c r="BH130" i="13"/>
  <c r="BH107" i="13"/>
  <c r="BC154" i="17" s="1"/>
  <c r="BH94" i="13"/>
  <c r="BH24" i="3"/>
  <c r="BH8" i="4"/>
  <c r="BH18" i="4"/>
  <c r="BH18" i="5"/>
  <c r="BH43" i="5"/>
  <c r="BH51" i="5"/>
  <c r="BH34" i="6"/>
  <c r="BH27" i="7"/>
  <c r="BH51" i="8"/>
  <c r="BH43" i="8"/>
  <c r="BH27" i="8"/>
  <c r="BH34" i="8"/>
  <c r="BH43" i="10"/>
  <c r="BH11" i="13"/>
  <c r="BC2" i="17" s="1"/>
  <c r="BH35" i="13"/>
  <c r="BC46" i="17" s="1"/>
  <c r="BH59" i="13"/>
  <c r="BC90" i="17" s="1"/>
  <c r="BH34" i="9"/>
  <c r="BH16" i="13"/>
  <c r="BH64" i="13"/>
  <c r="BH34" i="10"/>
  <c r="BH8" i="11"/>
  <c r="BH10" i="13"/>
  <c r="BH34" i="13"/>
  <c r="BH58" i="13"/>
  <c r="BH82" i="13"/>
  <c r="BH79" i="13"/>
  <c r="BH142" i="13"/>
  <c r="BH109" i="13"/>
  <c r="BH100" i="13"/>
  <c r="BH38" i="3"/>
  <c r="BH60" i="3"/>
  <c r="BH43" i="4"/>
  <c r="BH59" i="4"/>
  <c r="BH8" i="6"/>
  <c r="BH18" i="6"/>
  <c r="BH51" i="6"/>
  <c r="BH59" i="7"/>
  <c r="BH18" i="9"/>
  <c r="BH8" i="9"/>
  <c r="BH27" i="9"/>
  <c r="BH51" i="9"/>
  <c r="BH59" i="10"/>
  <c r="BH13" i="13"/>
  <c r="BH37" i="13"/>
  <c r="BH61" i="13"/>
  <c r="BH51" i="10"/>
  <c r="BH28" i="13"/>
  <c r="BH76" i="13"/>
  <c r="BH34" i="11"/>
  <c r="BH43" i="11"/>
  <c r="BH17" i="13"/>
  <c r="BC13" i="17" s="1"/>
  <c r="BH41" i="13"/>
  <c r="BC57" i="17" s="1"/>
  <c r="BH65" i="13"/>
  <c r="BC101" i="17" s="1"/>
  <c r="BH88" i="13"/>
  <c r="BH106" i="13"/>
  <c r="BH154" i="13"/>
  <c r="BH43" i="13"/>
  <c r="BH77" i="3"/>
  <c r="BH43" i="6"/>
  <c r="BH59" i="6"/>
  <c r="BH23" i="13"/>
  <c r="BC24" i="17" s="1"/>
  <c r="BH40" i="13"/>
  <c r="BH22" i="13"/>
  <c r="BH118" i="13"/>
  <c r="BH83" i="13"/>
  <c r="BC134" i="17" s="1"/>
  <c r="BH101" i="13"/>
  <c r="BC151" i="17" s="1"/>
  <c r="BH125" i="13"/>
  <c r="BC163" i="17" s="1"/>
  <c r="BH149" i="13"/>
  <c r="BC175" i="17" s="1"/>
  <c r="BH163" i="13"/>
  <c r="BH143" i="13"/>
  <c r="BC172" i="17" s="1"/>
  <c r="BH167" i="13"/>
  <c r="BC184" i="17" s="1"/>
  <c r="BH208" i="13"/>
  <c r="BH187" i="13"/>
  <c r="BH209" i="13"/>
  <c r="BC205" i="17" s="1"/>
  <c r="BH233" i="13"/>
  <c r="BC217" i="17" s="1"/>
  <c r="BH214" i="13"/>
  <c r="BH145" i="13"/>
  <c r="BH181" i="13"/>
  <c r="BH203" i="13"/>
  <c r="BC202" i="17" s="1"/>
  <c r="BH227" i="13"/>
  <c r="BC214" i="17" s="1"/>
  <c r="BH16" i="14"/>
  <c r="BH74" i="14"/>
  <c r="BH107" i="14"/>
  <c r="BH146" i="14"/>
  <c r="BH157" i="14"/>
  <c r="BH210" i="14"/>
  <c r="BH34" i="4"/>
  <c r="BH34" i="7"/>
  <c r="BH59" i="9"/>
  <c r="BH47" i="13"/>
  <c r="BC68" i="17" s="1"/>
  <c r="BH43" i="9"/>
  <c r="BH46" i="13"/>
  <c r="BH166" i="13"/>
  <c r="BH85" i="13"/>
  <c r="BH103" i="13"/>
  <c r="BH127" i="13"/>
  <c r="BH173" i="13"/>
  <c r="BC187" i="17" s="1"/>
  <c r="BH124" i="13"/>
  <c r="BH148" i="13"/>
  <c r="BH172" i="13"/>
  <c r="BH220" i="13"/>
  <c r="BH197" i="13"/>
  <c r="BC199" i="17" s="1"/>
  <c r="BH211" i="13"/>
  <c r="BH178" i="13"/>
  <c r="BH226" i="13"/>
  <c r="BH157" i="13"/>
  <c r="BH191" i="13"/>
  <c r="BC196" i="17" s="1"/>
  <c r="BH205" i="13"/>
  <c r="BH229" i="13"/>
  <c r="BH85" i="14"/>
  <c r="BH118" i="14"/>
  <c r="BH238" i="13"/>
  <c r="BH179" i="14"/>
  <c r="BH168" i="14"/>
  <c r="BH196" i="14"/>
  <c r="BH8" i="5"/>
  <c r="BH18" i="7"/>
  <c r="BH18" i="10"/>
  <c r="BH71" i="13"/>
  <c r="BC112" i="17" s="1"/>
  <c r="BH89" i="13"/>
  <c r="BC145" i="17" s="1"/>
  <c r="BH70" i="13"/>
  <c r="BH67" i="13"/>
  <c r="BH95" i="13"/>
  <c r="BC148" i="17" s="1"/>
  <c r="BH113" i="13"/>
  <c r="BC157" i="17" s="1"/>
  <c r="BH137" i="13"/>
  <c r="BC169" i="17" s="1"/>
  <c r="BH151" i="13"/>
  <c r="BH175" i="13"/>
  <c r="BH131" i="13"/>
  <c r="BC166" i="17" s="1"/>
  <c r="BH155" i="13"/>
  <c r="BC178" i="17" s="1"/>
  <c r="BH184" i="13"/>
  <c r="BH232" i="13"/>
  <c r="BH221" i="13"/>
  <c r="BC211" i="17" s="1"/>
  <c r="BH190" i="13"/>
  <c r="BH121" i="13"/>
  <c r="BH169" i="13"/>
  <c r="BH215" i="13"/>
  <c r="BC208" i="17" s="1"/>
  <c r="BH239" i="13"/>
  <c r="BC220" i="17" s="1"/>
  <c r="BH38" i="14"/>
  <c r="BH235" i="13"/>
  <c r="BH27" i="14"/>
  <c r="BH190" i="14"/>
  <c r="BH232" i="14"/>
  <c r="BH48" i="3"/>
  <c r="BH34" i="5"/>
  <c r="BH51" i="7"/>
  <c r="BH27" i="11"/>
  <c r="BH18" i="11"/>
  <c r="BH7" i="13"/>
  <c r="BH31" i="13"/>
  <c r="BH112" i="13"/>
  <c r="BH97" i="13"/>
  <c r="BH115" i="13"/>
  <c r="BH139" i="13"/>
  <c r="BH161" i="13"/>
  <c r="BC181" i="17" s="1"/>
  <c r="BH119" i="13"/>
  <c r="BC160" i="17" s="1"/>
  <c r="BH136" i="13"/>
  <c r="BH160" i="13"/>
  <c r="BH196" i="13"/>
  <c r="BH185" i="13"/>
  <c r="BC193" i="17" s="1"/>
  <c r="BH199" i="13"/>
  <c r="BH223" i="13"/>
  <c r="BH202" i="13"/>
  <c r="BH133" i="13"/>
  <c r="BH179" i="13"/>
  <c r="BC190" i="17" s="1"/>
  <c r="BH193" i="13"/>
  <c r="BH217" i="13"/>
  <c r="BH49" i="14"/>
  <c r="BH63" i="14"/>
  <c r="BH96" i="14"/>
  <c r="BH243" i="14"/>
  <c r="BH132" i="14"/>
  <c r="BH221" i="14"/>
  <c r="CN11" i="3"/>
  <c r="CN38" i="3"/>
  <c r="CN60" i="3"/>
  <c r="CN43" i="4"/>
  <c r="CN8" i="5"/>
  <c r="CN8" i="6"/>
  <c r="CN18" i="6"/>
  <c r="CN51" i="6"/>
  <c r="CN59" i="7"/>
  <c r="CN18" i="9"/>
  <c r="CN8" i="9"/>
  <c r="CN27" i="9"/>
  <c r="CN51" i="9"/>
  <c r="CN59" i="10"/>
  <c r="CN25" i="13"/>
  <c r="CN73" i="13"/>
  <c r="CN51" i="11"/>
  <c r="CN52" i="13"/>
  <c r="CN8" i="10"/>
  <c r="CN8" i="11"/>
  <c r="CN10" i="13"/>
  <c r="CN58" i="13"/>
  <c r="CN31" i="13"/>
  <c r="CN118" i="13"/>
  <c r="CN166" i="13"/>
  <c r="CN94" i="13"/>
  <c r="CN97" i="13"/>
  <c r="CN139" i="13"/>
  <c r="CN124" i="13"/>
  <c r="CN172" i="13"/>
  <c r="CN220" i="13"/>
  <c r="CN211" i="13"/>
  <c r="CN202" i="13"/>
  <c r="CN133" i="13"/>
  <c r="CN181" i="13"/>
  <c r="CN229" i="13"/>
  <c r="CN49" i="14"/>
  <c r="CN63" i="14"/>
  <c r="CN96" i="14"/>
  <c r="CN243" i="14"/>
  <c r="CN132" i="14"/>
  <c r="CN48" i="3"/>
  <c r="CN77" i="3"/>
  <c r="CN34" i="4"/>
  <c r="CN59" i="4"/>
  <c r="CN34" i="5"/>
  <c r="CN43" i="6"/>
  <c r="CN34" i="7"/>
  <c r="CN18" i="7"/>
  <c r="CN51" i="7"/>
  <c r="CN59" i="6"/>
  <c r="CN59" i="9"/>
  <c r="CN18" i="10"/>
  <c r="CN27" i="11"/>
  <c r="CN37" i="13"/>
  <c r="CN34" i="9"/>
  <c r="CN16" i="13"/>
  <c r="CN64" i="13"/>
  <c r="CN34" i="10"/>
  <c r="CN43" i="11"/>
  <c r="CN22" i="13"/>
  <c r="CN70" i="13"/>
  <c r="CN55" i="13"/>
  <c r="CN130" i="13"/>
  <c r="CN109" i="13"/>
  <c r="CN100" i="13"/>
  <c r="CN103" i="13"/>
  <c r="CN151" i="13"/>
  <c r="CN136" i="13"/>
  <c r="CN184" i="13"/>
  <c r="CN232" i="13"/>
  <c r="CN223" i="13"/>
  <c r="CN214" i="13"/>
  <c r="CN145" i="13"/>
  <c r="CN193" i="13"/>
  <c r="CN16" i="14"/>
  <c r="CN74" i="14"/>
  <c r="CN107" i="14"/>
  <c r="CN146" i="14"/>
  <c r="CN157" i="14"/>
  <c r="CN210" i="14"/>
  <c r="CN70" i="3"/>
  <c r="CN27" i="4"/>
  <c r="CN51" i="4"/>
  <c r="CN27" i="5"/>
  <c r="CN59" i="5"/>
  <c r="CN27" i="6"/>
  <c r="CN8" i="7"/>
  <c r="CN18" i="8"/>
  <c r="CN8" i="8"/>
  <c r="CN43" i="7"/>
  <c r="CN27" i="10"/>
  <c r="CN59" i="8"/>
  <c r="CN59" i="11"/>
  <c r="CN49" i="13"/>
  <c r="CN51" i="10"/>
  <c r="CN28" i="13"/>
  <c r="CN76" i="13"/>
  <c r="CN34" i="11"/>
  <c r="CN7" i="13"/>
  <c r="CN34" i="13"/>
  <c r="CN82" i="13"/>
  <c r="CN79" i="13"/>
  <c r="CN142" i="13"/>
  <c r="CN43" i="13"/>
  <c r="CN112" i="13"/>
  <c r="CN115" i="13"/>
  <c r="CN163" i="13"/>
  <c r="CN148" i="13"/>
  <c r="CN196" i="13"/>
  <c r="CN187" i="13"/>
  <c r="CN178" i="13"/>
  <c r="CN226" i="13"/>
  <c r="CN157" i="13"/>
  <c r="CN205" i="13"/>
  <c r="CN85" i="14"/>
  <c r="CN118" i="14"/>
  <c r="CN238" i="13"/>
  <c r="CN179" i="14"/>
  <c r="CN168" i="14"/>
  <c r="CN18" i="5"/>
  <c r="CN27" i="7"/>
  <c r="CN34" i="8"/>
  <c r="CN18" i="11"/>
  <c r="CN19" i="13"/>
  <c r="CN154" i="13"/>
  <c r="CN175" i="13"/>
  <c r="CN190" i="13"/>
  <c r="CN38" i="14"/>
  <c r="CN232" i="14"/>
  <c r="CN196" i="14"/>
  <c r="CN24" i="3"/>
  <c r="CN43" i="5"/>
  <c r="CN51" i="8"/>
  <c r="CN43" i="10"/>
  <c r="CN40" i="13"/>
  <c r="CN46" i="13"/>
  <c r="CN67" i="13"/>
  <c r="CN160" i="13"/>
  <c r="CN121" i="13"/>
  <c r="CN235" i="13"/>
  <c r="CN8" i="4"/>
  <c r="CN51" i="5"/>
  <c r="CN43" i="8"/>
  <c r="CN13" i="13"/>
  <c r="CN43" i="9"/>
  <c r="CN88" i="13"/>
  <c r="CN85" i="13"/>
  <c r="CN208" i="13"/>
  <c r="CN169" i="13"/>
  <c r="CN27" i="14"/>
  <c r="CN18" i="4"/>
  <c r="CN34" i="6"/>
  <c r="CN27" i="8"/>
  <c r="CN61" i="13"/>
  <c r="CN91" i="13"/>
  <c r="CN106" i="13"/>
  <c r="CN127" i="13"/>
  <c r="CN199" i="13"/>
  <c r="CN217" i="13"/>
  <c r="CN190" i="14"/>
  <c r="CN221" i="14"/>
  <c r="B208" i="14"/>
  <c r="B14" i="14"/>
  <c r="B130" i="14"/>
  <c r="B11" i="14"/>
  <c r="B56" i="14"/>
  <c r="B52" i="14"/>
  <c r="B55" i="14"/>
  <c r="B51" i="14"/>
  <c r="B54" i="14"/>
  <c r="B50" i="14"/>
  <c r="B57" i="14"/>
  <c r="B53" i="14"/>
  <c r="B19" i="5"/>
  <c r="B10" i="6"/>
  <c r="B11" i="7"/>
  <c r="B11" i="10"/>
  <c r="B19" i="10"/>
  <c r="B10" i="9"/>
  <c r="B10" i="4"/>
  <c r="B10" i="5"/>
  <c r="B11" i="6"/>
  <c r="B10" i="8"/>
  <c r="B19" i="8"/>
  <c r="B10" i="11"/>
  <c r="B11" i="4"/>
  <c r="B11" i="5"/>
  <c r="B10" i="7"/>
  <c r="B11" i="8"/>
  <c r="B11" i="9"/>
  <c r="B11" i="11"/>
  <c r="B19" i="6"/>
  <c r="B19" i="11"/>
  <c r="B45" i="5"/>
  <c r="B19" i="7"/>
  <c r="B10" i="10"/>
  <c r="B19" i="9"/>
  <c r="B45" i="9"/>
  <c r="B19" i="4"/>
  <c r="B45" i="4" s="1"/>
  <c r="DU210" i="14"/>
  <c r="DU24" i="3"/>
  <c r="DU48" i="3"/>
  <c r="DU77" i="3"/>
  <c r="DU18" i="4"/>
  <c r="DU34" i="4"/>
  <c r="DU51" i="4"/>
  <c r="DU8" i="5"/>
  <c r="DU59" i="4"/>
  <c r="DU59" i="5"/>
  <c r="DU27" i="5"/>
  <c r="DU43" i="5"/>
  <c r="DU34" i="6"/>
  <c r="DU18" i="6"/>
  <c r="DU43" i="6"/>
  <c r="DU27" i="7"/>
  <c r="DU18" i="7"/>
  <c r="DU8" i="8"/>
  <c r="DU8" i="9"/>
  <c r="DU34" i="9"/>
  <c r="DU18" i="8"/>
  <c r="DU51" i="9"/>
  <c r="DU43" i="7"/>
  <c r="DU43" i="9"/>
  <c r="DU43" i="10"/>
  <c r="DU51" i="10"/>
  <c r="DU51" i="11"/>
  <c r="DU28" i="13"/>
  <c r="DU52" i="13"/>
  <c r="DU76" i="13"/>
  <c r="DU59" i="9"/>
  <c r="DU8" i="11"/>
  <c r="DU7" i="13"/>
  <c r="DU19" i="13"/>
  <c r="DU31" i="13"/>
  <c r="DU43" i="13"/>
  <c r="DU65" i="13"/>
  <c r="DK101" i="17" s="1"/>
  <c r="DU77" i="13"/>
  <c r="DK123" i="17" s="1"/>
  <c r="DU59" i="10"/>
  <c r="DU27" i="11"/>
  <c r="DU94" i="13"/>
  <c r="DU10" i="13"/>
  <c r="DU34" i="11"/>
  <c r="DU13" i="13"/>
  <c r="DU35" i="13"/>
  <c r="DK46" i="17" s="1"/>
  <c r="DU37" i="13"/>
  <c r="DU49" i="13"/>
  <c r="DU61" i="13"/>
  <c r="DU73" i="13"/>
  <c r="DU107" i="13"/>
  <c r="DK154" i="17" s="1"/>
  <c r="DU119" i="13"/>
  <c r="DK160" i="17" s="1"/>
  <c r="DU131" i="13"/>
  <c r="DK166" i="17" s="1"/>
  <c r="DU133" i="13"/>
  <c r="DU155" i="13"/>
  <c r="DK178" i="17" s="1"/>
  <c r="DU167" i="13"/>
  <c r="DK184" i="17" s="1"/>
  <c r="DU46" i="13"/>
  <c r="DU100" i="13"/>
  <c r="DU83" i="13"/>
  <c r="DK134" i="17" s="1"/>
  <c r="DU95" i="13"/>
  <c r="DK148" i="17" s="1"/>
  <c r="DU97" i="13"/>
  <c r="DU103" i="13"/>
  <c r="DU115" i="13"/>
  <c r="DU58" i="13"/>
  <c r="DU88" i="13"/>
  <c r="DU118" i="13"/>
  <c r="DU142" i="13"/>
  <c r="DU166" i="13"/>
  <c r="DU127" i="13"/>
  <c r="DU139" i="13"/>
  <c r="DU151" i="13"/>
  <c r="DU173" i="13"/>
  <c r="DK187" i="17" s="1"/>
  <c r="DU185" i="13"/>
  <c r="DK193" i="17" s="1"/>
  <c r="DU197" i="13"/>
  <c r="DK199" i="17" s="1"/>
  <c r="DU199" i="13"/>
  <c r="DU221" i="13"/>
  <c r="DK211" i="17" s="1"/>
  <c r="DU233" i="13"/>
  <c r="DK217" i="17" s="1"/>
  <c r="DU38" i="14"/>
  <c r="DU190" i="13"/>
  <c r="DU214" i="13"/>
  <c r="DU179" i="13"/>
  <c r="DK190" i="17" s="1"/>
  <c r="DU191" i="13"/>
  <c r="DK196" i="17" s="1"/>
  <c r="DU203" i="13"/>
  <c r="DK202" i="17" s="1"/>
  <c r="DU205" i="13"/>
  <c r="DU227" i="13"/>
  <c r="DK214" i="17" s="1"/>
  <c r="DU124" i="13"/>
  <c r="DU148" i="13"/>
  <c r="DU172" i="13"/>
  <c r="DU196" i="13"/>
  <c r="DU220" i="13"/>
  <c r="DU49" i="14"/>
  <c r="DU63" i="14"/>
  <c r="DU132" i="14"/>
  <c r="DU238" i="13"/>
  <c r="DU96" i="14"/>
  <c r="DU16" i="14"/>
  <c r="DU168" i="14"/>
  <c r="DU196" i="14"/>
  <c r="DU118" i="14"/>
  <c r="DU179" i="14"/>
  <c r="DU243" i="14"/>
  <c r="DU11" i="3"/>
  <c r="DU38" i="3"/>
  <c r="DU60" i="3"/>
  <c r="DU70" i="3"/>
  <c r="DU8" i="4"/>
  <c r="DU27" i="4"/>
  <c r="DU43" i="4"/>
  <c r="DU34" i="5"/>
  <c r="DU18" i="5"/>
  <c r="DU27" i="6"/>
  <c r="DU51" i="5"/>
  <c r="DU8" i="6"/>
  <c r="DU59" i="6"/>
  <c r="DU51" i="6"/>
  <c r="DU8" i="7"/>
  <c r="DU59" i="7"/>
  <c r="DU51" i="7"/>
  <c r="DU43" i="8"/>
  <c r="DU34" i="8"/>
  <c r="DU34" i="7"/>
  <c r="DU18" i="9"/>
  <c r="DU18" i="10"/>
  <c r="DU59" i="8"/>
  <c r="DU8" i="10"/>
  <c r="DU27" i="9"/>
  <c r="DU18" i="11"/>
  <c r="DU16" i="13"/>
  <c r="DU40" i="13"/>
  <c r="DU64" i="13"/>
  <c r="DU51" i="8"/>
  <c r="DU34" i="10"/>
  <c r="DU43" i="11"/>
  <c r="DU17" i="13"/>
  <c r="DK13" i="17" s="1"/>
  <c r="DU29" i="13"/>
  <c r="DK35" i="17" s="1"/>
  <c r="DU41" i="13"/>
  <c r="DK57" i="17" s="1"/>
  <c r="DU53" i="13"/>
  <c r="DK79" i="17" s="1"/>
  <c r="DU55" i="13"/>
  <c r="DU67" i="13"/>
  <c r="DU79" i="13"/>
  <c r="DU27" i="8"/>
  <c r="DU59" i="11"/>
  <c r="DU27" i="10"/>
  <c r="DU22" i="13"/>
  <c r="DU11" i="13"/>
  <c r="DK2" i="17" s="1"/>
  <c r="DU23" i="13"/>
  <c r="DK24" i="17" s="1"/>
  <c r="DU25" i="13"/>
  <c r="DU47" i="13"/>
  <c r="DK68" i="17" s="1"/>
  <c r="DU59" i="13"/>
  <c r="DK90" i="17" s="1"/>
  <c r="DU71" i="13"/>
  <c r="DK112" i="17" s="1"/>
  <c r="DU89" i="13"/>
  <c r="DK145" i="17" s="1"/>
  <c r="DU91" i="13"/>
  <c r="DU109" i="13"/>
  <c r="DU121" i="13"/>
  <c r="DU143" i="13"/>
  <c r="DK172" i="17" s="1"/>
  <c r="DU145" i="13"/>
  <c r="DU157" i="13"/>
  <c r="DU169" i="13"/>
  <c r="DU70" i="13"/>
  <c r="DU112" i="13"/>
  <c r="DU85" i="13"/>
  <c r="DU101" i="13"/>
  <c r="DK151" i="17" s="1"/>
  <c r="DU113" i="13"/>
  <c r="DK157" i="17" s="1"/>
  <c r="DU34" i="13"/>
  <c r="DU82" i="13"/>
  <c r="DU106" i="13"/>
  <c r="DU130" i="13"/>
  <c r="DU154" i="13"/>
  <c r="DU125" i="13"/>
  <c r="DK163" i="17" s="1"/>
  <c r="DU137" i="13"/>
  <c r="DK169" i="17" s="1"/>
  <c r="DU149" i="13"/>
  <c r="DK175" i="17" s="1"/>
  <c r="DU161" i="13"/>
  <c r="DK181" i="17" s="1"/>
  <c r="DU163" i="13"/>
  <c r="DU175" i="13"/>
  <c r="DU187" i="13"/>
  <c r="DU209" i="13"/>
  <c r="DK205" i="17" s="1"/>
  <c r="DU211" i="13"/>
  <c r="DU223" i="13"/>
  <c r="DU235" i="13"/>
  <c r="DU178" i="13"/>
  <c r="DU202" i="13"/>
  <c r="DU226" i="13"/>
  <c r="DU181" i="13"/>
  <c r="DU193" i="13"/>
  <c r="DU215" i="13"/>
  <c r="DK208" i="17" s="1"/>
  <c r="DU217" i="13"/>
  <c r="DU229" i="13"/>
  <c r="DU136" i="13"/>
  <c r="DU160" i="13"/>
  <c r="DU184" i="13"/>
  <c r="DU208" i="13"/>
  <c r="DU232" i="13"/>
  <c r="DU74" i="14"/>
  <c r="DU107" i="14"/>
  <c r="DU157" i="14"/>
  <c r="DU27" i="14"/>
  <c r="DU239" i="13"/>
  <c r="DK220" i="17" s="1"/>
  <c r="DU85" i="14"/>
  <c r="DU232" i="14"/>
  <c r="DU221" i="14"/>
  <c r="DU146" i="14"/>
  <c r="DU190" i="14"/>
  <c r="DK232" i="14"/>
  <c r="DK11" i="3"/>
  <c r="DK38" i="3"/>
  <c r="DK60" i="3"/>
  <c r="DK70" i="3"/>
  <c r="DK27" i="4"/>
  <c r="DK43" i="4"/>
  <c r="DK59" i="4"/>
  <c r="DK51" i="4"/>
  <c r="DK34" i="5"/>
  <c r="DK43" i="5"/>
  <c r="DK27" i="5"/>
  <c r="DK27" i="6"/>
  <c r="DK43" i="6"/>
  <c r="DK34" i="6"/>
  <c r="DK59" i="6"/>
  <c r="DK34" i="7"/>
  <c r="DK27" i="7"/>
  <c r="DK27" i="8"/>
  <c r="DK27" i="9"/>
  <c r="DK51" i="8"/>
  <c r="DK34" i="10"/>
  <c r="DK8" i="8"/>
  <c r="DK27" i="10"/>
  <c r="DK8" i="9"/>
  <c r="DK43" i="9"/>
  <c r="DK18" i="10"/>
  <c r="DK10" i="13"/>
  <c r="DK34" i="13"/>
  <c r="DK58" i="13"/>
  <c r="DK24" i="3"/>
  <c r="DK48" i="3"/>
  <c r="DK77" i="3"/>
  <c r="DK8" i="4"/>
  <c r="DK18" i="4"/>
  <c r="DK34" i="4"/>
  <c r="DK18" i="5"/>
  <c r="DK8" i="5"/>
  <c r="DK51" i="5"/>
  <c r="DK8" i="6"/>
  <c r="DK59" i="5"/>
  <c r="DK51" i="6"/>
  <c r="DK8" i="7"/>
  <c r="DK18" i="6"/>
  <c r="DK43" i="7"/>
  <c r="DK18" i="7"/>
  <c r="DK59" i="7"/>
  <c r="DK59" i="8"/>
  <c r="DK18" i="8"/>
  <c r="DK18" i="9"/>
  <c r="DK51" i="7"/>
  <c r="DK59" i="9"/>
  <c r="DK43" i="8"/>
  <c r="DK34" i="9"/>
  <c r="DK8" i="10"/>
  <c r="DK34" i="11"/>
  <c r="DK22" i="13"/>
  <c r="DK46" i="13"/>
  <c r="DK70" i="13"/>
  <c r="DK43" i="10"/>
  <c r="DK27" i="11"/>
  <c r="DK11" i="13"/>
  <c r="DB2" i="17" s="1"/>
  <c r="DK13" i="13"/>
  <c r="DK35" i="13"/>
  <c r="DB46" i="17" s="1"/>
  <c r="DK47" i="13"/>
  <c r="DB68" i="17" s="1"/>
  <c r="DK59" i="13"/>
  <c r="DB90" i="17" s="1"/>
  <c r="DK71" i="13"/>
  <c r="DB112" i="17" s="1"/>
  <c r="DK73" i="13"/>
  <c r="DK8" i="11"/>
  <c r="DK29" i="13"/>
  <c r="DB35" i="17" s="1"/>
  <c r="DK53" i="13"/>
  <c r="DB79" i="17" s="1"/>
  <c r="DK77" i="13"/>
  <c r="DB123" i="17" s="1"/>
  <c r="DK18" i="11"/>
  <c r="DK51" i="9"/>
  <c r="DK43" i="11"/>
  <c r="DK16" i="13"/>
  <c r="DK28" i="13"/>
  <c r="DK40" i="13"/>
  <c r="DK52" i="13"/>
  <c r="DK64" i="13"/>
  <c r="DK76" i="13"/>
  <c r="DK83" i="13"/>
  <c r="DB134" i="17" s="1"/>
  <c r="DK85" i="13"/>
  <c r="DK97" i="13"/>
  <c r="DK101" i="13"/>
  <c r="DB151" i="17" s="1"/>
  <c r="DK103" i="13"/>
  <c r="DK115" i="13"/>
  <c r="DK127" i="13"/>
  <c r="DK139" i="13"/>
  <c r="DK161" i="13"/>
  <c r="DB181" i="17" s="1"/>
  <c r="DK173" i="13"/>
  <c r="DB187" i="17" s="1"/>
  <c r="DK106" i="13"/>
  <c r="DK109" i="13"/>
  <c r="DK94" i="13"/>
  <c r="DK112" i="13"/>
  <c r="DK136" i="13"/>
  <c r="DK160" i="13"/>
  <c r="DK118" i="13"/>
  <c r="DK130" i="13"/>
  <c r="DK142" i="13"/>
  <c r="DK154" i="13"/>
  <c r="DK166" i="13"/>
  <c r="DK179" i="13"/>
  <c r="DB190" i="17" s="1"/>
  <c r="DK181" i="13"/>
  <c r="DK203" i="13"/>
  <c r="DB202" i="17" s="1"/>
  <c r="DK215" i="13"/>
  <c r="DB208" i="17" s="1"/>
  <c r="DK227" i="13"/>
  <c r="DB214" i="17" s="1"/>
  <c r="DK229" i="13"/>
  <c r="DK119" i="13"/>
  <c r="DB160" i="17" s="1"/>
  <c r="DK155" i="13"/>
  <c r="DB178" i="17" s="1"/>
  <c r="DK167" i="13"/>
  <c r="DB184" i="17" s="1"/>
  <c r="DK196" i="13"/>
  <c r="DK220" i="13"/>
  <c r="DK185" i="13"/>
  <c r="DB193" i="17" s="1"/>
  <c r="DK197" i="13"/>
  <c r="DB199" i="17" s="1"/>
  <c r="DK199" i="13"/>
  <c r="DK221" i="13"/>
  <c r="DB211" i="17" s="1"/>
  <c r="DK233" i="13"/>
  <c r="DB217" i="17" s="1"/>
  <c r="DK190" i="13"/>
  <c r="DK214" i="13"/>
  <c r="DK238" i="13"/>
  <c r="DK96" i="14"/>
  <c r="DK38" i="14"/>
  <c r="DK74" i="14"/>
  <c r="DK63" i="14"/>
  <c r="DK132" i="14"/>
  <c r="DK210" i="14"/>
  <c r="DK190" i="14"/>
  <c r="DK118" i="14"/>
  <c r="DK196" i="14"/>
  <c r="DK82" i="13"/>
  <c r="DK59" i="10"/>
  <c r="DK59" i="11"/>
  <c r="DK23" i="13"/>
  <c r="DB24" i="17" s="1"/>
  <c r="DK25" i="13"/>
  <c r="DK37" i="13"/>
  <c r="DK49" i="13"/>
  <c r="DK61" i="13"/>
  <c r="DK34" i="8"/>
  <c r="DK17" i="13"/>
  <c r="DB13" i="17" s="1"/>
  <c r="DK41" i="13"/>
  <c r="DB57" i="17" s="1"/>
  <c r="DK65" i="13"/>
  <c r="DB101" i="17" s="1"/>
  <c r="DK88" i="13"/>
  <c r="DK51" i="11"/>
  <c r="DK51" i="10"/>
  <c r="DK7" i="13"/>
  <c r="DK19" i="13"/>
  <c r="DK31" i="13"/>
  <c r="DK43" i="13"/>
  <c r="DK55" i="13"/>
  <c r="DK67" i="13"/>
  <c r="DK79" i="13"/>
  <c r="DK95" i="13"/>
  <c r="DB148" i="17" s="1"/>
  <c r="DK89" i="13"/>
  <c r="DB145" i="17" s="1"/>
  <c r="DK113" i="13"/>
  <c r="DB157" i="17" s="1"/>
  <c r="DK125" i="13"/>
  <c r="DB163" i="17" s="1"/>
  <c r="DK137" i="13"/>
  <c r="DB169" i="17" s="1"/>
  <c r="DK149" i="13"/>
  <c r="DB175" i="17" s="1"/>
  <c r="DK151" i="13"/>
  <c r="DK163" i="13"/>
  <c r="DK175" i="13"/>
  <c r="DK107" i="13"/>
  <c r="DB154" i="17" s="1"/>
  <c r="DK91" i="13"/>
  <c r="DK100" i="13"/>
  <c r="DK124" i="13"/>
  <c r="DK148" i="13"/>
  <c r="DK172" i="13"/>
  <c r="DK121" i="13"/>
  <c r="DK133" i="13"/>
  <c r="DK145" i="13"/>
  <c r="DK157" i="13"/>
  <c r="DK169" i="13"/>
  <c r="DK191" i="13"/>
  <c r="DB196" i="17" s="1"/>
  <c r="DK193" i="13"/>
  <c r="DK205" i="13"/>
  <c r="DK217" i="13"/>
  <c r="DK239" i="13"/>
  <c r="DB220" i="17" s="1"/>
  <c r="DK16" i="14"/>
  <c r="DK131" i="13"/>
  <c r="DB166" i="17" s="1"/>
  <c r="DK143" i="13"/>
  <c r="DB172" i="17" s="1"/>
  <c r="DK184" i="13"/>
  <c r="DK208" i="13"/>
  <c r="DK232" i="13"/>
  <c r="DK187" i="13"/>
  <c r="DK209" i="13"/>
  <c r="DB205" i="17" s="1"/>
  <c r="DK211" i="13"/>
  <c r="DK223" i="13"/>
  <c r="DK178" i="13"/>
  <c r="DK202" i="13"/>
  <c r="DK226" i="13"/>
  <c r="DK27" i="14"/>
  <c r="DK85" i="14"/>
  <c r="DK49" i="14"/>
  <c r="DK235" i="13"/>
  <c r="DK107" i="14"/>
  <c r="DK157" i="14"/>
  <c r="DK179" i="14"/>
  <c r="DK243" i="14"/>
  <c r="DK146" i="14"/>
  <c r="DK221" i="14"/>
  <c r="DK168" i="14"/>
  <c r="EK210" i="14"/>
  <c r="EK24" i="3"/>
  <c r="EK48" i="3"/>
  <c r="EK77" i="3"/>
  <c r="EK18" i="4"/>
  <c r="EK34" i="4"/>
  <c r="EK51" i="4"/>
  <c r="EK8" i="5"/>
  <c r="EK59" i="4"/>
  <c r="EK59" i="5"/>
  <c r="EK27" i="5"/>
  <c r="EK43" i="5"/>
  <c r="EK34" i="6"/>
  <c r="EK18" i="6"/>
  <c r="EK43" i="6"/>
  <c r="EK27" i="7"/>
  <c r="EK18" i="7"/>
  <c r="EK8" i="8"/>
  <c r="EK11" i="3"/>
  <c r="EK60" i="3"/>
  <c r="EK8" i="4"/>
  <c r="EK43" i="4"/>
  <c r="EK18" i="5"/>
  <c r="EK51" i="5"/>
  <c r="EK59" i="6"/>
  <c r="EK8" i="7"/>
  <c r="EK51" i="7"/>
  <c r="EK8" i="9"/>
  <c r="EK34" i="7"/>
  <c r="EK18" i="9"/>
  <c r="EK18" i="10"/>
  <c r="EK43" i="9"/>
  <c r="EK43" i="7"/>
  <c r="EK51" i="10"/>
  <c r="EK51" i="11"/>
  <c r="EK28" i="13"/>
  <c r="EK52" i="13"/>
  <c r="EK76" i="13"/>
  <c r="EK34" i="9"/>
  <c r="EK34" i="10"/>
  <c r="EK8" i="11"/>
  <c r="EK7" i="13"/>
  <c r="EK19" i="13"/>
  <c r="EK31" i="13"/>
  <c r="EK53" i="13"/>
  <c r="DZ79" i="17" s="1"/>
  <c r="EK55" i="13"/>
  <c r="EK67" i="13"/>
  <c r="EK79" i="13"/>
  <c r="EK59" i="10"/>
  <c r="EK27" i="11"/>
  <c r="EK94" i="13"/>
  <c r="EK22" i="13"/>
  <c r="EK11" i="13"/>
  <c r="DZ2" i="17" s="1"/>
  <c r="EK23" i="13"/>
  <c r="DZ24" i="17" s="1"/>
  <c r="EK25" i="13"/>
  <c r="EK47" i="13"/>
  <c r="DZ68" i="17" s="1"/>
  <c r="EK59" i="13"/>
  <c r="DZ90" i="17" s="1"/>
  <c r="EK71" i="13"/>
  <c r="DZ112" i="17" s="1"/>
  <c r="EK73" i="13"/>
  <c r="EK107" i="13"/>
  <c r="DZ154" i="17" s="1"/>
  <c r="EK119" i="13"/>
  <c r="DZ160" i="17" s="1"/>
  <c r="EK131" i="13"/>
  <c r="DZ166" i="17" s="1"/>
  <c r="EK133" i="13"/>
  <c r="EK155" i="13"/>
  <c r="DZ178" i="17" s="1"/>
  <c r="EK167" i="13"/>
  <c r="DZ184" i="17" s="1"/>
  <c r="EK46" i="13"/>
  <c r="EK100" i="13"/>
  <c r="EK83" i="13"/>
  <c r="DZ134" i="17" s="1"/>
  <c r="EK85" i="13"/>
  <c r="EK101" i="13"/>
  <c r="DZ151" i="17" s="1"/>
  <c r="EK113" i="13"/>
  <c r="DZ157" i="17" s="1"/>
  <c r="EK34" i="13"/>
  <c r="EK82" i="13"/>
  <c r="EK106" i="13"/>
  <c r="EK130" i="13"/>
  <c r="EK154" i="13"/>
  <c r="EK125" i="13"/>
  <c r="DZ163" i="17" s="1"/>
  <c r="EK137" i="13"/>
  <c r="DZ169" i="17" s="1"/>
  <c r="EK149" i="13"/>
  <c r="DZ175" i="17" s="1"/>
  <c r="EK151" i="13"/>
  <c r="EK173" i="13"/>
  <c r="DZ187" i="17" s="1"/>
  <c r="EK185" i="13"/>
  <c r="DZ193" i="17" s="1"/>
  <c r="EK197" i="13"/>
  <c r="DZ199" i="17" s="1"/>
  <c r="EK199" i="13"/>
  <c r="EK221" i="13"/>
  <c r="DZ211" i="17" s="1"/>
  <c r="EK233" i="13"/>
  <c r="DZ217" i="17" s="1"/>
  <c r="EK38" i="14"/>
  <c r="EK190" i="13"/>
  <c r="EK214" i="13"/>
  <c r="EK179" i="13"/>
  <c r="DZ190" i="17" s="1"/>
  <c r="EK191" i="13"/>
  <c r="DZ196" i="17" s="1"/>
  <c r="EK203" i="13"/>
  <c r="DZ202" i="17" s="1"/>
  <c r="EK205" i="13"/>
  <c r="EK227" i="13"/>
  <c r="DZ214" i="17" s="1"/>
  <c r="EK124" i="13"/>
  <c r="EK148" i="13"/>
  <c r="EK172" i="13"/>
  <c r="EK196" i="13"/>
  <c r="EK220" i="13"/>
  <c r="EK49" i="14"/>
  <c r="EK63" i="14"/>
  <c r="EK132" i="14"/>
  <c r="EK238" i="13"/>
  <c r="EK96" i="14"/>
  <c r="EK85" i="14"/>
  <c r="EK232" i="14"/>
  <c r="EK221" i="14"/>
  <c r="EK146" i="14"/>
  <c r="EK190" i="14"/>
  <c r="EK38" i="3"/>
  <c r="EK70" i="3"/>
  <c r="EK27" i="4"/>
  <c r="EK34" i="5"/>
  <c r="EK27" i="6"/>
  <c r="EK8" i="6"/>
  <c r="EK51" i="6"/>
  <c r="EK59" i="7"/>
  <c r="EK43" i="8"/>
  <c r="EK34" i="8"/>
  <c r="EK18" i="8"/>
  <c r="EK51" i="9"/>
  <c r="EK59" i="8"/>
  <c r="EK8" i="10"/>
  <c r="EK27" i="9"/>
  <c r="EK18" i="11"/>
  <c r="EK16" i="13"/>
  <c r="EK40" i="13"/>
  <c r="EK64" i="13"/>
  <c r="EK27" i="8"/>
  <c r="EK59" i="9"/>
  <c r="EK43" i="10"/>
  <c r="EK43" i="11"/>
  <c r="EK17" i="13"/>
  <c r="DZ13" i="17" s="1"/>
  <c r="EK29" i="13"/>
  <c r="DZ35" i="17" s="1"/>
  <c r="EK41" i="13"/>
  <c r="DZ57" i="17" s="1"/>
  <c r="EK43" i="13"/>
  <c r="EK65" i="13"/>
  <c r="DZ101" i="17" s="1"/>
  <c r="EK77" i="13"/>
  <c r="DZ123" i="17" s="1"/>
  <c r="EK51" i="8"/>
  <c r="EK27" i="10"/>
  <c r="EK59" i="11"/>
  <c r="EK10" i="13"/>
  <c r="EK34" i="11"/>
  <c r="EK13" i="13"/>
  <c r="EK35" i="13"/>
  <c r="DZ46" i="17" s="1"/>
  <c r="EK37" i="13"/>
  <c r="EK49" i="13"/>
  <c r="EK61" i="13"/>
  <c r="EK89" i="13"/>
  <c r="DZ145" i="17" s="1"/>
  <c r="EK91" i="13"/>
  <c r="EK109" i="13"/>
  <c r="EK121" i="13"/>
  <c r="EK143" i="13"/>
  <c r="DZ172" i="17" s="1"/>
  <c r="EK145" i="13"/>
  <c r="EK157" i="13"/>
  <c r="EK169" i="13"/>
  <c r="EK70" i="13"/>
  <c r="EK112" i="13"/>
  <c r="EK95" i="13"/>
  <c r="DZ148" i="17" s="1"/>
  <c r="EK97" i="13"/>
  <c r="EK103" i="13"/>
  <c r="EK115" i="13"/>
  <c r="EK58" i="13"/>
  <c r="EK88" i="13"/>
  <c r="EK118" i="13"/>
  <c r="EK142" i="13"/>
  <c r="EK166" i="13"/>
  <c r="EK127" i="13"/>
  <c r="EK139" i="13"/>
  <c r="EK161" i="13"/>
  <c r="DZ181" i="17" s="1"/>
  <c r="EK163" i="13"/>
  <c r="EK175" i="13"/>
  <c r="EK187" i="13"/>
  <c r="EK209" i="13"/>
  <c r="DZ205" i="17" s="1"/>
  <c r="EK211" i="13"/>
  <c r="EK223" i="13"/>
  <c r="EK235" i="13"/>
  <c r="EK178" i="13"/>
  <c r="EK202" i="13"/>
  <c r="EK226" i="13"/>
  <c r="EK181" i="13"/>
  <c r="EK193" i="13"/>
  <c r="EK215" i="13"/>
  <c r="DZ208" i="17" s="1"/>
  <c r="EK217" i="13"/>
  <c r="EK229" i="13"/>
  <c r="EK136" i="13"/>
  <c r="EK160" i="13"/>
  <c r="EK184" i="13"/>
  <c r="EK208" i="13"/>
  <c r="EK232" i="13"/>
  <c r="EK74" i="14"/>
  <c r="EK107" i="14"/>
  <c r="EK157" i="14"/>
  <c r="EK27" i="14"/>
  <c r="EK239" i="13"/>
  <c r="DZ220" i="17" s="1"/>
  <c r="EK16" i="14"/>
  <c r="EK168" i="14"/>
  <c r="EK196" i="14"/>
  <c r="EK118" i="14"/>
  <c r="EK179" i="14"/>
  <c r="EK243" i="14"/>
  <c r="BA191" i="14"/>
  <c r="BB191" i="14"/>
  <c r="BC191" i="14" s="1"/>
  <c r="BD191" i="14" s="1"/>
  <c r="BE191" i="14" s="1"/>
  <c r="BF191" i="14" s="1"/>
  <c r="BG191" i="14" s="1"/>
  <c r="BH191" i="14" s="1"/>
  <c r="BI191" i="14" s="1"/>
  <c r="BJ191" i="14" s="1"/>
  <c r="BK191" i="14" s="1"/>
  <c r="BL191" i="14" s="1"/>
  <c r="BM191" i="14" s="1"/>
  <c r="CU232" i="14"/>
  <c r="CU48" i="3"/>
  <c r="CU8" i="4"/>
  <c r="CU34" i="4"/>
  <c r="CU8" i="5"/>
  <c r="CU8" i="6"/>
  <c r="CU51" i="6"/>
  <c r="CU18" i="6"/>
  <c r="CU18" i="7"/>
  <c r="CU59" i="8"/>
  <c r="CU18" i="9"/>
  <c r="CU27" i="10"/>
  <c r="CU34" i="9"/>
  <c r="CU34" i="11"/>
  <c r="CU46" i="13"/>
  <c r="CU34" i="8"/>
  <c r="CU59" i="11"/>
  <c r="CU23" i="13"/>
  <c r="CM24" i="17" s="1"/>
  <c r="CU49" i="13"/>
  <c r="CU71" i="13"/>
  <c r="CM112" i="17" s="1"/>
  <c r="CU51" i="9"/>
  <c r="CU51" i="10"/>
  <c r="CU19" i="13"/>
  <c r="CU43" i="13"/>
  <c r="CU67" i="13"/>
  <c r="CU97" i="13"/>
  <c r="CU115" i="13"/>
  <c r="CU137" i="13"/>
  <c r="CM169" i="17" s="1"/>
  <c r="CU163" i="13"/>
  <c r="CU106" i="13"/>
  <c r="CU91" i="13"/>
  <c r="CU124" i="13"/>
  <c r="CU172" i="13"/>
  <c r="CU133" i="13"/>
  <c r="CU157" i="13"/>
  <c r="CU193" i="13"/>
  <c r="CU215" i="13"/>
  <c r="CM208" i="17" s="1"/>
  <c r="CU16" i="14"/>
  <c r="CU196" i="13"/>
  <c r="CU185" i="13"/>
  <c r="CM193" i="17" s="1"/>
  <c r="CU211" i="13"/>
  <c r="CU233" i="13"/>
  <c r="CM217" i="17" s="1"/>
  <c r="CU202" i="13"/>
  <c r="CU27" i="14"/>
  <c r="CU49" i="14"/>
  <c r="CU107" i="14"/>
  <c r="CU179" i="14"/>
  <c r="CU146" i="14"/>
  <c r="CU38" i="3"/>
  <c r="CU70" i="3"/>
  <c r="CU43" i="4"/>
  <c r="CU51" i="4"/>
  <c r="CU43" i="5"/>
  <c r="CU27" i="6"/>
  <c r="CU34" i="6"/>
  <c r="CU34" i="7"/>
  <c r="CU27" i="8"/>
  <c r="CU51" i="8"/>
  <c r="CU59" i="9"/>
  <c r="CU8" i="9"/>
  <c r="CU18" i="10"/>
  <c r="CU34" i="13"/>
  <c r="CU82" i="13"/>
  <c r="CU27" i="11"/>
  <c r="CU13" i="13"/>
  <c r="CU35" i="13"/>
  <c r="CM46" i="17" s="1"/>
  <c r="CU61" i="13"/>
  <c r="CU8" i="11"/>
  <c r="CU29" i="13"/>
  <c r="CM35" i="17" s="1"/>
  <c r="CU53" i="13"/>
  <c r="CM79" i="17" s="1"/>
  <c r="CU77" i="13"/>
  <c r="CM123" i="17" s="1"/>
  <c r="CU51" i="11"/>
  <c r="CU16" i="13"/>
  <c r="CU40" i="13"/>
  <c r="CU64" i="13"/>
  <c r="CU83" i="13"/>
  <c r="CM134" i="17" s="1"/>
  <c r="CU101" i="13"/>
  <c r="CM151" i="17" s="1"/>
  <c r="CU127" i="13"/>
  <c r="CU149" i="13"/>
  <c r="CM175" i="17" s="1"/>
  <c r="CU175" i="13"/>
  <c r="CU109" i="13"/>
  <c r="CU112" i="13"/>
  <c r="CU160" i="13"/>
  <c r="CU130" i="13"/>
  <c r="CU154" i="13"/>
  <c r="CU179" i="13"/>
  <c r="CM190" i="17" s="1"/>
  <c r="CU205" i="13"/>
  <c r="CU227" i="13"/>
  <c r="CM214" i="17" s="1"/>
  <c r="CU131" i="13"/>
  <c r="CM166" i="17" s="1"/>
  <c r="CU155" i="13"/>
  <c r="CM178" i="17" s="1"/>
  <c r="CU184" i="13"/>
  <c r="CU232" i="13"/>
  <c r="CU197" i="13"/>
  <c r="CM199" i="17" s="1"/>
  <c r="CU223" i="13"/>
  <c r="CU190" i="13"/>
  <c r="CU238" i="13"/>
  <c r="CU38" i="14"/>
  <c r="CU63" i="14"/>
  <c r="CU210" i="14"/>
  <c r="CU118" i="14"/>
  <c r="CU60" i="3"/>
  <c r="CU59" i="4"/>
  <c r="CU27" i="5"/>
  <c r="CU59" i="6"/>
  <c r="CU27" i="9"/>
  <c r="CU51" i="7"/>
  <c r="CU10" i="13"/>
  <c r="CU43" i="10"/>
  <c r="CU59" i="13"/>
  <c r="CM90" i="17" s="1"/>
  <c r="CU17" i="13"/>
  <c r="CM13" i="17" s="1"/>
  <c r="CU65" i="13"/>
  <c r="CM101" i="17" s="1"/>
  <c r="CU43" i="11"/>
  <c r="CU52" i="13"/>
  <c r="CU85" i="13"/>
  <c r="CU103" i="13"/>
  <c r="CU173" i="13"/>
  <c r="CM187" i="17" s="1"/>
  <c r="CU94" i="13"/>
  <c r="CU118" i="13"/>
  <c r="CU166" i="13"/>
  <c r="CU203" i="13"/>
  <c r="CM202" i="17" s="1"/>
  <c r="CU229" i="13"/>
  <c r="CU143" i="13"/>
  <c r="CM172" i="17" s="1"/>
  <c r="CU208" i="13"/>
  <c r="CU199" i="13"/>
  <c r="CU96" i="14"/>
  <c r="CU132" i="14"/>
  <c r="CU196" i="14"/>
  <c r="CU24" i="3"/>
  <c r="CU18" i="4"/>
  <c r="CU51" i="5"/>
  <c r="CU8" i="7"/>
  <c r="CU59" i="7"/>
  <c r="CU8" i="8"/>
  <c r="CU8" i="10"/>
  <c r="CU70" i="13"/>
  <c r="CU47" i="13"/>
  <c r="CM68" i="17" s="1"/>
  <c r="CU73" i="13"/>
  <c r="CU18" i="11"/>
  <c r="CU31" i="13"/>
  <c r="CU79" i="13"/>
  <c r="CU161" i="13"/>
  <c r="CM181" i="17" s="1"/>
  <c r="CU148" i="13"/>
  <c r="CU145" i="13"/>
  <c r="CU191" i="13"/>
  <c r="CM196" i="17" s="1"/>
  <c r="CU217" i="13"/>
  <c r="CU187" i="13"/>
  <c r="CU226" i="13"/>
  <c r="CU235" i="13"/>
  <c r="CU243" i="14"/>
  <c r="CU11" i="3"/>
  <c r="CU27" i="4"/>
  <c r="CU34" i="5"/>
  <c r="CU43" i="6"/>
  <c r="CU27" i="7"/>
  <c r="CU34" i="10"/>
  <c r="CU43" i="9"/>
  <c r="CU58" i="13"/>
  <c r="CU11" i="13"/>
  <c r="CM2" i="17" s="1"/>
  <c r="CU37" i="13"/>
  <c r="CU41" i="13"/>
  <c r="CM57" i="17" s="1"/>
  <c r="CU88" i="13"/>
  <c r="CU28" i="13"/>
  <c r="CU76" i="13"/>
  <c r="CU89" i="13"/>
  <c r="CM145" i="17" s="1"/>
  <c r="CU125" i="13"/>
  <c r="CM163" i="17" s="1"/>
  <c r="CU151" i="13"/>
  <c r="CU107" i="13"/>
  <c r="CM154" i="17" s="1"/>
  <c r="CU136" i="13"/>
  <c r="CU142" i="13"/>
  <c r="CU181" i="13"/>
  <c r="CU119" i="13"/>
  <c r="CM160" i="17" s="1"/>
  <c r="CU167" i="13"/>
  <c r="CM184" i="17" s="1"/>
  <c r="CU221" i="13"/>
  <c r="CM211" i="17" s="1"/>
  <c r="CU214" i="13"/>
  <c r="CU74" i="14"/>
  <c r="CU190" i="14"/>
  <c r="CU77" i="3"/>
  <c r="CU18" i="5"/>
  <c r="CU59" i="5"/>
  <c r="CU43" i="7"/>
  <c r="CU18" i="8"/>
  <c r="CU43" i="8"/>
  <c r="CU22" i="13"/>
  <c r="CU59" i="10"/>
  <c r="CU25" i="13"/>
  <c r="CU7" i="13"/>
  <c r="CU55" i="13"/>
  <c r="CU95" i="13"/>
  <c r="CM148" i="17" s="1"/>
  <c r="CU113" i="13"/>
  <c r="CM157" i="17" s="1"/>
  <c r="CU139" i="13"/>
  <c r="CU100" i="13"/>
  <c r="CU121" i="13"/>
  <c r="CU169" i="13"/>
  <c r="CU239" i="13"/>
  <c r="CM220" i="17" s="1"/>
  <c r="CU220" i="13"/>
  <c r="CU209" i="13"/>
  <c r="CM205" i="17" s="1"/>
  <c r="CU178" i="13"/>
  <c r="CU85" i="14"/>
  <c r="CU157" i="14"/>
  <c r="CU221" i="14"/>
  <c r="CU168" i="14"/>
  <c r="BE210" i="14"/>
  <c r="BE179" i="14"/>
  <c r="BE190" i="14"/>
  <c r="BE24" i="3"/>
  <c r="BE77" i="3"/>
  <c r="BE27" i="4"/>
  <c r="BE8" i="5"/>
  <c r="BE27" i="5"/>
  <c r="BE43" i="5"/>
  <c r="BE59" i="6"/>
  <c r="BE27" i="7"/>
  <c r="BE34" i="7"/>
  <c r="BE8" i="9"/>
  <c r="BE51" i="8"/>
  <c r="BE43" i="9"/>
  <c r="BE59" i="8"/>
  <c r="BE51" i="11"/>
  <c r="BE52" i="13"/>
  <c r="BE43" i="11"/>
  <c r="BE19" i="13"/>
  <c r="BE41" i="13"/>
  <c r="AZ57" i="17" s="1"/>
  <c r="BE67" i="13"/>
  <c r="BE18" i="9"/>
  <c r="BE10" i="13"/>
  <c r="BE58" i="13"/>
  <c r="BE34" i="11"/>
  <c r="BE23" i="13"/>
  <c r="AZ24" i="17" s="1"/>
  <c r="BE59" i="11"/>
  <c r="BE35" i="13"/>
  <c r="AZ46" i="17" s="1"/>
  <c r="BE85" i="13"/>
  <c r="BE107" i="13"/>
  <c r="AZ154" i="17" s="1"/>
  <c r="BE133" i="13"/>
  <c r="BE155" i="13"/>
  <c r="AZ178" i="17" s="1"/>
  <c r="BE112" i="13"/>
  <c r="BE71" i="13"/>
  <c r="AZ112" i="17" s="1"/>
  <c r="BE115" i="13"/>
  <c r="BE142" i="13"/>
  <c r="BE199" i="13"/>
  <c r="BE221" i="13"/>
  <c r="AZ211" i="17" s="1"/>
  <c r="BE136" i="13"/>
  <c r="BE178" i="13"/>
  <c r="BE226" i="13"/>
  <c r="BE137" i="13"/>
  <c r="AZ169" i="17" s="1"/>
  <c r="BE163" i="13"/>
  <c r="BE179" i="13"/>
  <c r="AZ190" i="17" s="1"/>
  <c r="BE205" i="13"/>
  <c r="BE227" i="13"/>
  <c r="AZ214" i="17" s="1"/>
  <c r="BE196" i="13"/>
  <c r="BE238" i="13"/>
  <c r="BE239" i="13"/>
  <c r="AZ220" i="17" s="1"/>
  <c r="BE107" i="14"/>
  <c r="BE85" i="14"/>
  <c r="BE11" i="3"/>
  <c r="BE60" i="3"/>
  <c r="BE8" i="4"/>
  <c r="BE43" i="4"/>
  <c r="BE18" i="5"/>
  <c r="BE51" i="5"/>
  <c r="BE34" i="6"/>
  <c r="BE8" i="7"/>
  <c r="BE51" i="7"/>
  <c r="BE43" i="8"/>
  <c r="BE18" i="8"/>
  <c r="BE27" i="9"/>
  <c r="BE27" i="8"/>
  <c r="BE18" i="11"/>
  <c r="BE40" i="13"/>
  <c r="BE8" i="11"/>
  <c r="BE31" i="13"/>
  <c r="BE53" i="13"/>
  <c r="AZ79" i="17" s="1"/>
  <c r="BE79" i="13"/>
  <c r="BE59" i="10"/>
  <c r="BE46" i="13"/>
  <c r="BE94" i="13"/>
  <c r="BE13" i="13"/>
  <c r="BE27" i="11"/>
  <c r="BE91" i="13"/>
  <c r="BE59" i="13"/>
  <c r="AZ90" i="17" s="1"/>
  <c r="BE97" i="13"/>
  <c r="BE119" i="13"/>
  <c r="AZ160" i="17" s="1"/>
  <c r="BE145" i="13"/>
  <c r="BE167" i="13"/>
  <c r="AZ184" i="17" s="1"/>
  <c r="BE100" i="13"/>
  <c r="BE49" i="13"/>
  <c r="BE101" i="13"/>
  <c r="AZ151" i="17" s="1"/>
  <c r="BE130" i="13"/>
  <c r="BE185" i="13"/>
  <c r="AZ193" i="17" s="1"/>
  <c r="BE211" i="13"/>
  <c r="BE233" i="13"/>
  <c r="AZ217" i="17" s="1"/>
  <c r="BE124" i="13"/>
  <c r="BE172" i="13"/>
  <c r="BE214" i="13"/>
  <c r="BE127" i="13"/>
  <c r="BE149" i="13"/>
  <c r="AZ175" i="17" s="1"/>
  <c r="BE175" i="13"/>
  <c r="BE191" i="13"/>
  <c r="AZ196" i="17" s="1"/>
  <c r="BE217" i="13"/>
  <c r="BE184" i="13"/>
  <c r="BE232" i="13"/>
  <c r="BE74" i="14"/>
  <c r="BE63" i="14"/>
  <c r="BE96" i="14"/>
  <c r="BE243" i="14"/>
  <c r="BE48" i="3"/>
  <c r="BE18" i="4"/>
  <c r="BE51" i="4"/>
  <c r="BE59" i="4"/>
  <c r="BE27" i="6"/>
  <c r="BE18" i="6"/>
  <c r="BE43" i="6"/>
  <c r="BE18" i="7"/>
  <c r="BE8" i="8"/>
  <c r="BE34" i="9"/>
  <c r="BE18" i="10"/>
  <c r="BE43" i="10"/>
  <c r="BE51" i="10"/>
  <c r="BE28" i="13"/>
  <c r="BE76" i="13"/>
  <c r="BE17" i="13"/>
  <c r="AZ13" i="17" s="1"/>
  <c r="BE43" i="13"/>
  <c r="BE65" i="13"/>
  <c r="AZ101" i="17" s="1"/>
  <c r="BE34" i="10"/>
  <c r="BE34" i="13"/>
  <c r="BE82" i="13"/>
  <c r="BE25" i="13"/>
  <c r="BE37" i="13"/>
  <c r="BE83" i="13"/>
  <c r="AZ134" i="17" s="1"/>
  <c r="BE109" i="13"/>
  <c r="BE131" i="13"/>
  <c r="AZ166" i="17" s="1"/>
  <c r="BE157" i="13"/>
  <c r="BE88" i="13"/>
  <c r="BE73" i="13"/>
  <c r="BE113" i="13"/>
  <c r="AZ157" i="17" s="1"/>
  <c r="BE118" i="13"/>
  <c r="BE166" i="13"/>
  <c r="BE197" i="13"/>
  <c r="AZ199" i="17" s="1"/>
  <c r="BE223" i="13"/>
  <c r="BE38" i="14"/>
  <c r="BE160" i="13"/>
  <c r="BE202" i="13"/>
  <c r="BE139" i="13"/>
  <c r="BE161" i="13"/>
  <c r="AZ181" i="17" s="1"/>
  <c r="BE181" i="13"/>
  <c r="BE203" i="13"/>
  <c r="AZ202" i="17" s="1"/>
  <c r="BE229" i="13"/>
  <c r="BE220" i="13"/>
  <c r="BE49" i="14"/>
  <c r="BE16" i="14"/>
  <c r="BE157" i="14"/>
  <c r="BE38" i="3"/>
  <c r="BE70" i="3"/>
  <c r="BE34" i="4"/>
  <c r="BE34" i="5"/>
  <c r="BE59" i="5"/>
  <c r="BE8" i="6"/>
  <c r="BE51" i="6"/>
  <c r="BE59" i="7"/>
  <c r="BE43" i="7"/>
  <c r="BE34" i="8"/>
  <c r="BE51" i="9"/>
  <c r="BE8" i="10"/>
  <c r="BE27" i="10"/>
  <c r="BE16" i="13"/>
  <c r="BE64" i="13"/>
  <c r="BE7" i="13"/>
  <c r="BE29" i="13"/>
  <c r="AZ35" i="17" s="1"/>
  <c r="BE55" i="13"/>
  <c r="BE77" i="13"/>
  <c r="AZ123" i="17" s="1"/>
  <c r="BE59" i="9"/>
  <c r="BE22" i="13"/>
  <c r="BE70" i="13"/>
  <c r="BE11" i="13"/>
  <c r="AZ2" i="17" s="1"/>
  <c r="BE89" i="13"/>
  <c r="AZ145" i="17" s="1"/>
  <c r="BE61" i="13"/>
  <c r="BE95" i="13"/>
  <c r="AZ148" i="17" s="1"/>
  <c r="BE121" i="13"/>
  <c r="BE143" i="13"/>
  <c r="AZ172" i="17" s="1"/>
  <c r="BE169" i="13"/>
  <c r="BE47" i="13"/>
  <c r="AZ68" i="17" s="1"/>
  <c r="BE103" i="13"/>
  <c r="BE106" i="13"/>
  <c r="BE154" i="13"/>
  <c r="BE187" i="13"/>
  <c r="BE209" i="13"/>
  <c r="AZ205" i="17" s="1"/>
  <c r="BE235" i="13"/>
  <c r="BE148" i="13"/>
  <c r="BE190" i="13"/>
  <c r="BE125" i="13"/>
  <c r="AZ163" i="17" s="1"/>
  <c r="BE151" i="13"/>
  <c r="BE173" i="13"/>
  <c r="AZ187" i="17" s="1"/>
  <c r="BE193" i="13"/>
  <c r="BE215" i="13"/>
  <c r="AZ208" i="17" s="1"/>
  <c r="BE208" i="13"/>
  <c r="BE27" i="14"/>
  <c r="BE132" i="14"/>
  <c r="BE221" i="14"/>
  <c r="BE196" i="14"/>
  <c r="BE232" i="14"/>
  <c r="BE168" i="14"/>
  <c r="BE118" i="14"/>
  <c r="BE146" i="14"/>
  <c r="CH190" i="14"/>
  <c r="CH179" i="14"/>
  <c r="CH243" i="14"/>
  <c r="CH210" i="14"/>
  <c r="CH168" i="14"/>
  <c r="CH232" i="14"/>
  <c r="CH132" i="14"/>
  <c r="CH11" i="3"/>
  <c r="CH48" i="3"/>
  <c r="CH27" i="4"/>
  <c r="CH51" i="4"/>
  <c r="CH8" i="5"/>
  <c r="CH18" i="6"/>
  <c r="CH51" i="6"/>
  <c r="CH18" i="7"/>
  <c r="CH27" i="7"/>
  <c r="CH59" i="8"/>
  <c r="CH43" i="9"/>
  <c r="CH51" i="8"/>
  <c r="CH59" i="9"/>
  <c r="CH17" i="13"/>
  <c r="CA13" i="17" s="1"/>
  <c r="CH43" i="13"/>
  <c r="CH65" i="13"/>
  <c r="CA101" i="17" s="1"/>
  <c r="CH34" i="11"/>
  <c r="CH46" i="13"/>
  <c r="CH43" i="8"/>
  <c r="CH59" i="10"/>
  <c r="CH85" i="13"/>
  <c r="CH8" i="9"/>
  <c r="CH16" i="13"/>
  <c r="CH27" i="11"/>
  <c r="CH112" i="13"/>
  <c r="CH160" i="13"/>
  <c r="CH37" i="13"/>
  <c r="CH61" i="13"/>
  <c r="CH103" i="13"/>
  <c r="CH88" i="13"/>
  <c r="CH28" i="13"/>
  <c r="CH52" i="13"/>
  <c r="CH76" i="13"/>
  <c r="CH121" i="13"/>
  <c r="CH143" i="13"/>
  <c r="CA172" i="17" s="1"/>
  <c r="CH169" i="13"/>
  <c r="CH214" i="13"/>
  <c r="CH179" i="13"/>
  <c r="CA190" i="17" s="1"/>
  <c r="CH205" i="13"/>
  <c r="CH227" i="13"/>
  <c r="CA214" i="17" s="1"/>
  <c r="CH196" i="13"/>
  <c r="CH125" i="13"/>
  <c r="CA163" i="17" s="1"/>
  <c r="CH137" i="13"/>
  <c r="CA169" i="17" s="1"/>
  <c r="CH149" i="13"/>
  <c r="CA175" i="17" s="1"/>
  <c r="CH161" i="13"/>
  <c r="CA181" i="17" s="1"/>
  <c r="CH173" i="13"/>
  <c r="CA187" i="17" s="1"/>
  <c r="CH199" i="13"/>
  <c r="CH221" i="13"/>
  <c r="CA211" i="17" s="1"/>
  <c r="CH107" i="14"/>
  <c r="CH74" i="14"/>
  <c r="CH60" i="3"/>
  <c r="CH8" i="4"/>
  <c r="CH34" i="4"/>
  <c r="CH18" i="5"/>
  <c r="CH51" i="5"/>
  <c r="CH27" i="6"/>
  <c r="CH8" i="7"/>
  <c r="CH43" i="7"/>
  <c r="CH27" i="8"/>
  <c r="CH8" i="8"/>
  <c r="CH18" i="8"/>
  <c r="CH34" i="7"/>
  <c r="CH7" i="13"/>
  <c r="CH29" i="13"/>
  <c r="CA35" i="17" s="1"/>
  <c r="CH55" i="13"/>
  <c r="CH77" i="13"/>
  <c r="CA123" i="17" s="1"/>
  <c r="CH27" i="10"/>
  <c r="CH34" i="13"/>
  <c r="CH82" i="13"/>
  <c r="CH18" i="11"/>
  <c r="CH97" i="13"/>
  <c r="CH13" i="13"/>
  <c r="CH25" i="13"/>
  <c r="CH100" i="13"/>
  <c r="CH148" i="13"/>
  <c r="CH115" i="13"/>
  <c r="CH118" i="13"/>
  <c r="CH49" i="13"/>
  <c r="CH73" i="13"/>
  <c r="CH107" i="13"/>
  <c r="CA154" i="17" s="1"/>
  <c r="CH133" i="13"/>
  <c r="CH155" i="13"/>
  <c r="CA178" i="17" s="1"/>
  <c r="CH202" i="13"/>
  <c r="CH27" i="14"/>
  <c r="CH191" i="13"/>
  <c r="CA196" i="17" s="1"/>
  <c r="CH217" i="13"/>
  <c r="CH184" i="13"/>
  <c r="CH232" i="13"/>
  <c r="CH130" i="13"/>
  <c r="CH142" i="13"/>
  <c r="CH154" i="13"/>
  <c r="CH166" i="13"/>
  <c r="CH185" i="13"/>
  <c r="CA193" i="17" s="1"/>
  <c r="CH211" i="13"/>
  <c r="CH233" i="13"/>
  <c r="CA217" i="17" s="1"/>
  <c r="CH63" i="14"/>
  <c r="CH239" i="13"/>
  <c r="CA220" i="17" s="1"/>
  <c r="CH49" i="14"/>
  <c r="CH38" i="3"/>
  <c r="CH70" i="3"/>
  <c r="CH43" i="4"/>
  <c r="CH27" i="5"/>
  <c r="CH59" i="5"/>
  <c r="CH8" i="6"/>
  <c r="CH34" i="6"/>
  <c r="CH59" i="6"/>
  <c r="CH34" i="9"/>
  <c r="CH59" i="7"/>
  <c r="CH43" i="10"/>
  <c r="CH18" i="9"/>
  <c r="CH43" i="11"/>
  <c r="CH19" i="13"/>
  <c r="CH41" i="13"/>
  <c r="CA57" i="17" s="1"/>
  <c r="CH67" i="13"/>
  <c r="CH51" i="9"/>
  <c r="CH22" i="13"/>
  <c r="CH70" i="13"/>
  <c r="CH51" i="10"/>
  <c r="CH83" i="13"/>
  <c r="CA134" i="17" s="1"/>
  <c r="CH94" i="13"/>
  <c r="CH136" i="13"/>
  <c r="CH35" i="13"/>
  <c r="CA46" i="17" s="1"/>
  <c r="CH59" i="13"/>
  <c r="CA90" i="17" s="1"/>
  <c r="CH101" i="13"/>
  <c r="CA151" i="17" s="1"/>
  <c r="CH106" i="13"/>
  <c r="CH119" i="13"/>
  <c r="CA160" i="17" s="1"/>
  <c r="CH145" i="13"/>
  <c r="CH167" i="13"/>
  <c r="CA184" i="17" s="1"/>
  <c r="CH190" i="13"/>
  <c r="CH238" i="13"/>
  <c r="CH181" i="13"/>
  <c r="CH203" i="13"/>
  <c r="CA202" i="17" s="1"/>
  <c r="CH229" i="13"/>
  <c r="CH220" i="13"/>
  <c r="CH127" i="13"/>
  <c r="CH139" i="13"/>
  <c r="CH151" i="13"/>
  <c r="CH163" i="13"/>
  <c r="CH175" i="13"/>
  <c r="CH197" i="13"/>
  <c r="CA199" i="17" s="1"/>
  <c r="CH223" i="13"/>
  <c r="CH38" i="14"/>
  <c r="CH146" i="14"/>
  <c r="CH85" i="14"/>
  <c r="CH24" i="3"/>
  <c r="CH77" i="3"/>
  <c r="CH18" i="4"/>
  <c r="CH59" i="4"/>
  <c r="CH34" i="5"/>
  <c r="CH43" i="5"/>
  <c r="CH43" i="6"/>
  <c r="CH51" i="7"/>
  <c r="CH34" i="8"/>
  <c r="CH27" i="9"/>
  <c r="CH8" i="10"/>
  <c r="CH34" i="10"/>
  <c r="CH8" i="11"/>
  <c r="CH31" i="13"/>
  <c r="CH53" i="13"/>
  <c r="CA79" i="17" s="1"/>
  <c r="CH79" i="13"/>
  <c r="CH10" i="13"/>
  <c r="CH58" i="13"/>
  <c r="CH18" i="10"/>
  <c r="CH51" i="11"/>
  <c r="CH95" i="13"/>
  <c r="CA148" i="17" s="1"/>
  <c r="CH11" i="13"/>
  <c r="CA2" i="17" s="1"/>
  <c r="CH23" i="13"/>
  <c r="CA24" i="17" s="1"/>
  <c r="CH59" i="11"/>
  <c r="CH124" i="13"/>
  <c r="CH172" i="13"/>
  <c r="CH40" i="13"/>
  <c r="CH64" i="13"/>
  <c r="CH113" i="13"/>
  <c r="CA157" i="17" s="1"/>
  <c r="CH91" i="13"/>
  <c r="CH47" i="13"/>
  <c r="CA68" i="17" s="1"/>
  <c r="CH71" i="13"/>
  <c r="CA112" i="17" s="1"/>
  <c r="CH89" i="13"/>
  <c r="CA145" i="17" s="1"/>
  <c r="CH109" i="13"/>
  <c r="CH131" i="13"/>
  <c r="CA166" i="17" s="1"/>
  <c r="CH157" i="13"/>
  <c r="CH178" i="13"/>
  <c r="CH226" i="13"/>
  <c r="CH193" i="13"/>
  <c r="CH215" i="13"/>
  <c r="CA208" i="17" s="1"/>
  <c r="CH208" i="13"/>
  <c r="CH187" i="13"/>
  <c r="CH209" i="13"/>
  <c r="CA205" i="17" s="1"/>
  <c r="CH235" i="13"/>
  <c r="CH96" i="14"/>
  <c r="CH16" i="14"/>
  <c r="CH118" i="14"/>
  <c r="CH221" i="14"/>
  <c r="CH157" i="14"/>
  <c r="CH196" i="14"/>
  <c r="X210" i="14"/>
  <c r="X157" i="14"/>
  <c r="X48" i="3"/>
  <c r="X77" i="3"/>
  <c r="X59" i="4"/>
  <c r="X8" i="5"/>
  <c r="X59" i="5"/>
  <c r="X43" i="6"/>
  <c r="X59" i="6"/>
  <c r="X8" i="7"/>
  <c r="X18" i="7"/>
  <c r="X8" i="9"/>
  <c r="X34" i="9"/>
  <c r="X18" i="10"/>
  <c r="X59" i="10"/>
  <c r="X25" i="13"/>
  <c r="X47" i="13"/>
  <c r="V68" i="17" s="1"/>
  <c r="X73" i="13"/>
  <c r="X8" i="10"/>
  <c r="X16" i="13"/>
  <c r="X64" i="13"/>
  <c r="X19" i="13"/>
  <c r="X67" i="13"/>
  <c r="X91" i="13"/>
  <c r="X88" i="13"/>
  <c r="X58" i="13"/>
  <c r="X94" i="13"/>
  <c r="X142" i="13"/>
  <c r="X95" i="13"/>
  <c r="V148" i="17" s="1"/>
  <c r="X46" i="13"/>
  <c r="X77" i="13"/>
  <c r="V123" i="17" s="1"/>
  <c r="X101" i="13"/>
  <c r="V151" i="17" s="1"/>
  <c r="X127" i="13"/>
  <c r="X149" i="13"/>
  <c r="V175" i="17" s="1"/>
  <c r="X175" i="13"/>
  <c r="X220" i="13"/>
  <c r="X145" i="13"/>
  <c r="X199" i="13"/>
  <c r="X221" i="13"/>
  <c r="V211" i="17" s="1"/>
  <c r="X136" i="13"/>
  <c r="X155" i="13"/>
  <c r="V178" i="17" s="1"/>
  <c r="X202" i="13"/>
  <c r="X191" i="13"/>
  <c r="V196" i="17" s="1"/>
  <c r="X217" i="13"/>
  <c r="X239" i="13"/>
  <c r="V220" i="17" s="1"/>
  <c r="X85" i="14"/>
  <c r="X74" i="14"/>
  <c r="X38" i="14"/>
  <c r="X168" i="14"/>
  <c r="X24" i="3"/>
  <c r="X60" i="3"/>
  <c r="X18" i="4"/>
  <c r="X51" i="4"/>
  <c r="X43" i="5"/>
  <c r="X51" i="5"/>
  <c r="X27" i="6"/>
  <c r="X27" i="7"/>
  <c r="X51" i="8"/>
  <c r="X8" i="8"/>
  <c r="X27" i="8"/>
  <c r="X27" i="10"/>
  <c r="X27" i="9"/>
  <c r="X59" i="11"/>
  <c r="X23" i="13"/>
  <c r="V24" i="17" s="1"/>
  <c r="X49" i="13"/>
  <c r="X71" i="13"/>
  <c r="V112" i="17" s="1"/>
  <c r="X18" i="11"/>
  <c r="X40" i="13"/>
  <c r="X43" i="11"/>
  <c r="X43" i="13"/>
  <c r="X89" i="13"/>
  <c r="V145" i="17" s="1"/>
  <c r="X10" i="13"/>
  <c r="X34" i="11"/>
  <c r="X41" i="13"/>
  <c r="V57" i="17" s="1"/>
  <c r="X118" i="13"/>
  <c r="X166" i="13"/>
  <c r="X97" i="13"/>
  <c r="X29" i="13"/>
  <c r="V35" i="17" s="1"/>
  <c r="X100" i="13"/>
  <c r="X103" i="13"/>
  <c r="X125" i="13"/>
  <c r="V163" i="17" s="1"/>
  <c r="X151" i="13"/>
  <c r="X173" i="13"/>
  <c r="V187" i="17" s="1"/>
  <c r="X196" i="13"/>
  <c r="X121" i="13"/>
  <c r="X169" i="13"/>
  <c r="X197" i="13"/>
  <c r="V199" i="17" s="1"/>
  <c r="X223" i="13"/>
  <c r="X131" i="13"/>
  <c r="V166" i="17" s="1"/>
  <c r="X160" i="13"/>
  <c r="X178" i="13"/>
  <c r="X226" i="13"/>
  <c r="X193" i="13"/>
  <c r="X215" i="13"/>
  <c r="V208" i="17" s="1"/>
  <c r="X16" i="14"/>
  <c r="X27" i="14"/>
  <c r="X63" i="14"/>
  <c r="X146" i="14"/>
  <c r="X11" i="3"/>
  <c r="X70" i="3"/>
  <c r="X27" i="4"/>
  <c r="X34" i="4"/>
  <c r="X27" i="5"/>
  <c r="X34" i="5"/>
  <c r="X34" i="6"/>
  <c r="X34" i="7"/>
  <c r="X18" i="8"/>
  <c r="X43" i="7"/>
  <c r="X51" i="7"/>
  <c r="X59" i="9"/>
  <c r="X34" i="8"/>
  <c r="X27" i="11"/>
  <c r="X13" i="13"/>
  <c r="X35" i="13"/>
  <c r="V46" i="17" s="1"/>
  <c r="X61" i="13"/>
  <c r="X83" i="13"/>
  <c r="V134" i="17" s="1"/>
  <c r="X51" i="10"/>
  <c r="X28" i="13"/>
  <c r="X76" i="13"/>
  <c r="X31" i="13"/>
  <c r="X79" i="13"/>
  <c r="X43" i="10"/>
  <c r="X22" i="13"/>
  <c r="X34" i="13"/>
  <c r="X65" i="13"/>
  <c r="V101" i="17" s="1"/>
  <c r="X106" i="13"/>
  <c r="X154" i="13"/>
  <c r="X109" i="13"/>
  <c r="X53" i="13"/>
  <c r="V79" i="17" s="1"/>
  <c r="X115" i="13"/>
  <c r="X137" i="13"/>
  <c r="V169" i="17" s="1"/>
  <c r="X163" i="13"/>
  <c r="X184" i="13"/>
  <c r="X232" i="13"/>
  <c r="X157" i="13"/>
  <c r="X187" i="13"/>
  <c r="X209" i="13"/>
  <c r="V205" i="17" s="1"/>
  <c r="X124" i="13"/>
  <c r="X143" i="13"/>
  <c r="V172" i="17" s="1"/>
  <c r="X172" i="13"/>
  <c r="X214" i="13"/>
  <c r="X179" i="13"/>
  <c r="V190" i="17" s="1"/>
  <c r="X205" i="13"/>
  <c r="X227" i="13"/>
  <c r="V214" i="17" s="1"/>
  <c r="X238" i="13"/>
  <c r="X118" i="14"/>
  <c r="X96" i="14"/>
  <c r="X43" i="4"/>
  <c r="X51" i="6"/>
  <c r="X59" i="8"/>
  <c r="X43" i="9"/>
  <c r="X55" i="13"/>
  <c r="X107" i="13"/>
  <c r="V154" i="17" s="1"/>
  <c r="X113" i="13"/>
  <c r="V157" i="17" s="1"/>
  <c r="X148" i="13"/>
  <c r="X181" i="13"/>
  <c r="X235" i="13"/>
  <c r="X190" i="14"/>
  <c r="X221" i="14"/>
  <c r="X8" i="4"/>
  <c r="X18" i="6"/>
  <c r="X43" i="8"/>
  <c r="X11" i="13"/>
  <c r="V2" i="17" s="1"/>
  <c r="X7" i="13"/>
  <c r="X8" i="11"/>
  <c r="X85" i="13"/>
  <c r="X112" i="13"/>
  <c r="X161" i="13"/>
  <c r="V181" i="17" s="1"/>
  <c r="X185" i="13"/>
  <c r="V193" i="17" s="1"/>
  <c r="X119" i="13"/>
  <c r="V160" i="17" s="1"/>
  <c r="X229" i="13"/>
  <c r="X243" i="14"/>
  <c r="X179" i="14"/>
  <c r="X132" i="14"/>
  <c r="X38" i="3"/>
  <c r="X8" i="6"/>
  <c r="X18" i="9"/>
  <c r="X34" i="10"/>
  <c r="X59" i="13"/>
  <c r="V90" i="17" s="1"/>
  <c r="X52" i="13"/>
  <c r="X17" i="13"/>
  <c r="V13" i="17" s="1"/>
  <c r="X130" i="13"/>
  <c r="X70" i="13"/>
  <c r="X139" i="13"/>
  <c r="X133" i="13"/>
  <c r="X233" i="13"/>
  <c r="V217" i="17" s="1"/>
  <c r="X190" i="13"/>
  <c r="X107" i="14"/>
  <c r="X196" i="14"/>
  <c r="X18" i="5"/>
  <c r="X59" i="7"/>
  <c r="X51" i="9"/>
  <c r="X37" i="13"/>
  <c r="X51" i="11"/>
  <c r="X82" i="13"/>
  <c r="X208" i="13"/>
  <c r="X211" i="13"/>
  <c r="X167" i="13"/>
  <c r="V184" i="17" s="1"/>
  <c r="X203" i="13"/>
  <c r="V202" i="17" s="1"/>
  <c r="X49" i="14"/>
  <c r="X232" i="14"/>
  <c r="EB24" i="3"/>
  <c r="EB8" i="4"/>
  <c r="EB18" i="4"/>
  <c r="EB18" i="5"/>
  <c r="EB43" i="5"/>
  <c r="EB18" i="6"/>
  <c r="EB34" i="6"/>
  <c r="EB27" i="7"/>
  <c r="EB18" i="9"/>
  <c r="EB8" i="9"/>
  <c r="EB59" i="9"/>
  <c r="EB51" i="9"/>
  <c r="EB27" i="11"/>
  <c r="EN11" i="13"/>
  <c r="EN23" i="13"/>
  <c r="EN35" i="13"/>
  <c r="EN47" i="13"/>
  <c r="EN59" i="13"/>
  <c r="EN71" i="13"/>
  <c r="EB51" i="11"/>
  <c r="EB52" i="13"/>
  <c r="EB59" i="8"/>
  <c r="EB34" i="11"/>
  <c r="EB91" i="13"/>
  <c r="EB19" i="13"/>
  <c r="EB17" i="13"/>
  <c r="DQ13" i="17" s="1"/>
  <c r="EB46" i="13"/>
  <c r="EB65" i="13"/>
  <c r="DQ101" i="17" s="1"/>
  <c r="EB43" i="13"/>
  <c r="EB106" i="13"/>
  <c r="EB154" i="13"/>
  <c r="EB107" i="13"/>
  <c r="DQ154" i="17" s="1"/>
  <c r="EB31" i="13"/>
  <c r="EB79" i="13"/>
  <c r="EB83" i="13"/>
  <c r="DQ134" i="17" s="1"/>
  <c r="EN101" i="13"/>
  <c r="EN113" i="13"/>
  <c r="EN125" i="13"/>
  <c r="EN137" i="13"/>
  <c r="EN149" i="13"/>
  <c r="EN161" i="13"/>
  <c r="EN173" i="13"/>
  <c r="EB124" i="13"/>
  <c r="EB143" i="13"/>
  <c r="DQ172" i="17" s="1"/>
  <c r="EB172" i="13"/>
  <c r="EB220" i="13"/>
  <c r="EN185" i="13"/>
  <c r="EN197" i="13"/>
  <c r="EN209" i="13"/>
  <c r="EN221" i="13"/>
  <c r="EN143" i="13"/>
  <c r="EB190" i="13"/>
  <c r="EB121" i="13"/>
  <c r="EB169" i="13"/>
  <c r="EB181" i="13"/>
  <c r="EB193" i="13"/>
  <c r="EB205" i="13"/>
  <c r="EB217" i="13"/>
  <c r="EB229" i="13"/>
  <c r="EB16" i="14"/>
  <c r="EB49" i="14"/>
  <c r="EB63" i="14"/>
  <c r="EB238" i="13"/>
  <c r="EB179" i="14"/>
  <c r="EB168" i="14"/>
  <c r="EB196" i="14"/>
  <c r="EB11" i="3"/>
  <c r="EB70" i="3"/>
  <c r="EB27" i="4"/>
  <c r="EB51" i="4"/>
  <c r="EB27" i="5"/>
  <c r="EB51" i="5"/>
  <c r="EB27" i="6"/>
  <c r="EB8" i="7"/>
  <c r="EB51" i="8"/>
  <c r="EB43" i="8"/>
  <c r="EB27" i="9"/>
  <c r="EB34" i="8"/>
  <c r="EB59" i="10"/>
  <c r="EB18" i="11"/>
  <c r="EB40" i="13"/>
  <c r="EB59" i="6"/>
  <c r="EB8" i="11"/>
  <c r="EN89" i="13"/>
  <c r="EB7" i="13"/>
  <c r="EB10" i="13"/>
  <c r="EB29" i="13"/>
  <c r="DQ35" i="17" s="1"/>
  <c r="EB58" i="13"/>
  <c r="EB77" i="13"/>
  <c r="DQ123" i="17" s="1"/>
  <c r="EN29" i="13"/>
  <c r="EN77" i="13"/>
  <c r="EB142" i="13"/>
  <c r="EN95" i="13"/>
  <c r="EB109" i="13"/>
  <c r="EN65" i="13"/>
  <c r="EB112" i="13"/>
  <c r="EB95" i="13"/>
  <c r="DQ148" i="17" s="1"/>
  <c r="EB136" i="13"/>
  <c r="EB155" i="13"/>
  <c r="DQ178" i="17" s="1"/>
  <c r="EB208" i="13"/>
  <c r="EN131" i="13"/>
  <c r="EB178" i="13"/>
  <c r="EB226" i="13"/>
  <c r="EB157" i="13"/>
  <c r="EN179" i="13"/>
  <c r="EN191" i="13"/>
  <c r="EN203" i="13"/>
  <c r="EN215" i="13"/>
  <c r="EN227" i="13"/>
  <c r="EN239" i="13"/>
  <c r="EB38" i="14"/>
  <c r="EB235" i="13"/>
  <c r="EB146" i="14"/>
  <c r="EB157" i="14"/>
  <c r="EB210" i="14"/>
  <c r="EB48" i="3"/>
  <c r="EB77" i="3"/>
  <c r="EB34" i="4"/>
  <c r="EB59" i="4"/>
  <c r="EB59" i="5"/>
  <c r="EB8" i="6"/>
  <c r="EB34" i="7"/>
  <c r="EB18" i="8"/>
  <c r="EB8" i="8"/>
  <c r="EB27" i="8"/>
  <c r="EB18" i="7"/>
  <c r="EB34" i="9"/>
  <c r="EB11" i="13"/>
  <c r="DQ2" i="17" s="1"/>
  <c r="EB23" i="13"/>
  <c r="DQ24" i="17" s="1"/>
  <c r="EB35" i="13"/>
  <c r="DQ46" i="17" s="1"/>
  <c r="EB47" i="13"/>
  <c r="DQ68" i="17" s="1"/>
  <c r="EB59" i="13"/>
  <c r="DQ90" i="17" s="1"/>
  <c r="EB71" i="13"/>
  <c r="DQ112" i="17" s="1"/>
  <c r="EB51" i="10"/>
  <c r="EB28" i="13"/>
  <c r="EB76" i="13"/>
  <c r="EB8" i="10"/>
  <c r="EB43" i="11"/>
  <c r="EB43" i="10"/>
  <c r="EB22" i="13"/>
  <c r="EB41" i="13"/>
  <c r="DQ57" i="17" s="1"/>
  <c r="EB70" i="13"/>
  <c r="EB88" i="13"/>
  <c r="EB67" i="13"/>
  <c r="EB130" i="13"/>
  <c r="EN83" i="13"/>
  <c r="EN107" i="13"/>
  <c r="EB55" i="13"/>
  <c r="EB100" i="13"/>
  <c r="EB85" i="13"/>
  <c r="EB101" i="13"/>
  <c r="DQ151" i="17" s="1"/>
  <c r="EB113" i="13"/>
  <c r="DQ157" i="17" s="1"/>
  <c r="EB125" i="13"/>
  <c r="DQ163" i="17" s="1"/>
  <c r="EB137" i="13"/>
  <c r="DQ169" i="17" s="1"/>
  <c r="EB149" i="13"/>
  <c r="DQ175" i="17" s="1"/>
  <c r="EB161" i="13"/>
  <c r="DQ181" i="17" s="1"/>
  <c r="EB173" i="13"/>
  <c r="DQ187" i="17" s="1"/>
  <c r="EB119" i="13"/>
  <c r="DQ160" i="17" s="1"/>
  <c r="EB148" i="13"/>
  <c r="EB167" i="13"/>
  <c r="DQ184" i="17" s="1"/>
  <c r="EB196" i="13"/>
  <c r="EB185" i="13"/>
  <c r="DQ193" i="17" s="1"/>
  <c r="EB197" i="13"/>
  <c r="DQ199" i="17" s="1"/>
  <c r="EB209" i="13"/>
  <c r="DQ205" i="17" s="1"/>
  <c r="EB221" i="13"/>
  <c r="DQ211" i="17" s="1"/>
  <c r="EN119" i="13"/>
  <c r="EN167" i="13"/>
  <c r="EB214" i="13"/>
  <c r="EB145" i="13"/>
  <c r="EN233" i="13"/>
  <c r="EB118" i="14"/>
  <c r="EB233" i="13"/>
  <c r="DQ217" i="17" s="1"/>
  <c r="EB96" i="14"/>
  <c r="EB243" i="14"/>
  <c r="EB132" i="14"/>
  <c r="EB38" i="3"/>
  <c r="EB60" i="3"/>
  <c r="EB43" i="4"/>
  <c r="EB8" i="5"/>
  <c r="EB34" i="5"/>
  <c r="EB43" i="6"/>
  <c r="EB51" i="6"/>
  <c r="EB59" i="7"/>
  <c r="EB51" i="7"/>
  <c r="EB43" i="7"/>
  <c r="EB27" i="10"/>
  <c r="EB18" i="10"/>
  <c r="EB59" i="11"/>
  <c r="EB13" i="13"/>
  <c r="EB25" i="13"/>
  <c r="EB37" i="13"/>
  <c r="EB49" i="13"/>
  <c r="EB61" i="13"/>
  <c r="EB73" i="13"/>
  <c r="EB16" i="13"/>
  <c r="EB64" i="13"/>
  <c r="EB43" i="9"/>
  <c r="EB89" i="13"/>
  <c r="DQ145" i="17" s="1"/>
  <c r="EN17" i="13"/>
  <c r="EB34" i="10"/>
  <c r="EB34" i="13"/>
  <c r="EB53" i="13"/>
  <c r="DQ79" i="17" s="1"/>
  <c r="EB82" i="13"/>
  <c r="EN53" i="13"/>
  <c r="EB118" i="13"/>
  <c r="EB166" i="13"/>
  <c r="EN41" i="13"/>
  <c r="EB94" i="13"/>
  <c r="EB97" i="13"/>
  <c r="EB103" i="13"/>
  <c r="EB115" i="13"/>
  <c r="EB127" i="13"/>
  <c r="EB139" i="13"/>
  <c r="EB151" i="13"/>
  <c r="EB163" i="13"/>
  <c r="EB175" i="13"/>
  <c r="EB131" i="13"/>
  <c r="DQ166" i="17" s="1"/>
  <c r="EB160" i="13"/>
  <c r="EB184" i="13"/>
  <c r="EB232" i="13"/>
  <c r="EB187" i="13"/>
  <c r="EB199" i="13"/>
  <c r="EB211" i="13"/>
  <c r="EB223" i="13"/>
  <c r="EN155" i="13"/>
  <c r="EB202" i="13"/>
  <c r="EB133" i="13"/>
  <c r="EB179" i="13"/>
  <c r="DQ190" i="17" s="1"/>
  <c r="EB191" i="13"/>
  <c r="DQ196" i="17" s="1"/>
  <c r="EB203" i="13"/>
  <c r="DQ202" i="17" s="1"/>
  <c r="EB215" i="13"/>
  <c r="DQ208" i="17" s="1"/>
  <c r="EB227" i="13"/>
  <c r="DQ214" i="17" s="1"/>
  <c r="EB239" i="13"/>
  <c r="DQ220" i="17" s="1"/>
  <c r="EB85" i="14"/>
  <c r="EB74" i="14"/>
  <c r="EB107" i="14"/>
  <c r="EB27" i="14"/>
  <c r="EB190" i="14"/>
  <c r="EB232" i="14"/>
  <c r="EB221" i="14"/>
  <c r="DH221" i="14"/>
  <c r="DH38" i="3"/>
  <c r="DH8" i="4"/>
  <c r="DH43" i="4"/>
  <c r="DH8" i="5"/>
  <c r="DH59" i="5"/>
  <c r="DH8" i="6"/>
  <c r="DH51" i="6"/>
  <c r="DH59" i="7"/>
  <c r="DH18" i="9"/>
  <c r="DH8" i="9"/>
  <c r="DH59" i="8"/>
  <c r="DH51" i="9"/>
  <c r="DH59" i="10"/>
  <c r="DH25" i="13"/>
  <c r="DH47" i="13"/>
  <c r="CY68" i="17" s="1"/>
  <c r="DH73" i="13"/>
  <c r="DH51" i="10"/>
  <c r="DH28" i="13"/>
  <c r="DH76" i="13"/>
  <c r="DH31" i="13"/>
  <c r="DH79" i="13"/>
  <c r="DH8" i="11"/>
  <c r="DH22" i="13"/>
  <c r="DH29" i="13"/>
  <c r="CY35" i="17" s="1"/>
  <c r="DH94" i="13"/>
  <c r="DH142" i="13"/>
  <c r="DH97" i="13"/>
  <c r="DH34" i="13"/>
  <c r="DH65" i="13"/>
  <c r="CY101" i="17" s="1"/>
  <c r="DH112" i="13"/>
  <c r="DH113" i="13"/>
  <c r="CY157" i="17" s="1"/>
  <c r="DH139" i="13"/>
  <c r="DH161" i="13"/>
  <c r="CY181" i="17" s="1"/>
  <c r="DH208" i="13"/>
  <c r="DH133" i="13"/>
  <c r="DH185" i="13"/>
  <c r="CY193" i="17" s="1"/>
  <c r="DH211" i="13"/>
  <c r="DH233" i="13"/>
  <c r="CY217" i="17" s="1"/>
  <c r="DH124" i="13"/>
  <c r="DH143" i="13"/>
  <c r="CY172" i="17" s="1"/>
  <c r="DH172" i="13"/>
  <c r="DH214" i="13"/>
  <c r="DH181" i="13"/>
  <c r="DH203" i="13"/>
  <c r="CY202" i="17" s="1"/>
  <c r="DH229" i="13"/>
  <c r="DH235" i="13"/>
  <c r="DH49" i="14"/>
  <c r="DH107" i="14"/>
  <c r="DH179" i="14"/>
  <c r="DH168" i="14"/>
  <c r="DH24" i="3"/>
  <c r="DH60" i="3"/>
  <c r="DH18" i="4"/>
  <c r="DH18" i="5"/>
  <c r="DH43" i="5"/>
  <c r="DH18" i="6"/>
  <c r="DH27" i="6"/>
  <c r="DH27" i="7"/>
  <c r="DH51" i="8"/>
  <c r="DH43" i="8"/>
  <c r="DH27" i="8"/>
  <c r="DH27" i="10"/>
  <c r="DH34" i="10"/>
  <c r="DH11" i="13"/>
  <c r="CY2" i="17" s="1"/>
  <c r="DH37" i="13"/>
  <c r="DH59" i="13"/>
  <c r="CY90" i="17" s="1"/>
  <c r="DH8" i="10"/>
  <c r="DH16" i="13"/>
  <c r="DH64" i="13"/>
  <c r="DH19" i="13"/>
  <c r="DH67" i="13"/>
  <c r="DH91" i="13"/>
  <c r="DH88" i="13"/>
  <c r="DH53" i="13"/>
  <c r="CY79" i="17" s="1"/>
  <c r="DH130" i="13"/>
  <c r="DH83" i="13"/>
  <c r="CY134" i="17" s="1"/>
  <c r="DH109" i="13"/>
  <c r="DH58" i="13"/>
  <c r="DH100" i="13"/>
  <c r="DH103" i="13"/>
  <c r="DH125" i="13"/>
  <c r="CY163" i="17" s="1"/>
  <c r="DH151" i="13"/>
  <c r="DH173" i="13"/>
  <c r="CY187" i="17" s="1"/>
  <c r="DH196" i="13"/>
  <c r="DH121" i="13"/>
  <c r="DH169" i="13"/>
  <c r="DH197" i="13"/>
  <c r="CY199" i="17" s="1"/>
  <c r="DH223" i="13"/>
  <c r="DH136" i="13"/>
  <c r="DH155" i="13"/>
  <c r="CY178" i="17" s="1"/>
  <c r="DH202" i="13"/>
  <c r="DH193" i="13"/>
  <c r="DH215" i="13"/>
  <c r="CY208" i="17" s="1"/>
  <c r="DH16" i="14"/>
  <c r="DH27" i="14"/>
  <c r="DH63" i="14"/>
  <c r="DH146" i="14"/>
  <c r="DH132" i="14"/>
  <c r="DH210" i="14"/>
  <c r="DH11" i="3"/>
  <c r="DH27" i="4"/>
  <c r="DH27" i="5"/>
  <c r="DH34" i="6"/>
  <c r="DH18" i="8"/>
  <c r="DH51" i="7"/>
  <c r="DH34" i="8"/>
  <c r="DH23" i="13"/>
  <c r="CY24" i="17" s="1"/>
  <c r="DH49" i="13"/>
  <c r="DH43" i="9"/>
  <c r="DH52" i="13"/>
  <c r="DH55" i="13"/>
  <c r="DH17" i="13"/>
  <c r="CY13" i="17" s="1"/>
  <c r="DH46" i="13"/>
  <c r="DH118" i="13"/>
  <c r="DH95" i="13"/>
  <c r="CY148" i="17" s="1"/>
  <c r="DH137" i="13"/>
  <c r="CY169" i="17" s="1"/>
  <c r="DH163" i="13"/>
  <c r="DH232" i="13"/>
  <c r="DH187" i="13"/>
  <c r="DH167" i="13"/>
  <c r="CY184" i="17" s="1"/>
  <c r="DH179" i="13"/>
  <c r="CY190" i="17" s="1"/>
  <c r="DH205" i="13"/>
  <c r="DH118" i="14"/>
  <c r="DH243" i="14"/>
  <c r="DH77" i="3"/>
  <c r="DH59" i="4"/>
  <c r="DH43" i="6"/>
  <c r="DH8" i="7"/>
  <c r="DH18" i="7"/>
  <c r="DH18" i="10"/>
  <c r="DH13" i="13"/>
  <c r="DH27" i="9"/>
  <c r="DH40" i="13"/>
  <c r="DH43" i="13"/>
  <c r="DH10" i="13"/>
  <c r="DH106" i="13"/>
  <c r="DH85" i="13"/>
  <c r="DH41" i="13"/>
  <c r="CY57" i="17" s="1"/>
  <c r="DH101" i="13"/>
  <c r="CY151" i="17" s="1"/>
  <c r="DH127" i="13"/>
  <c r="DH220" i="13"/>
  <c r="DH221" i="13"/>
  <c r="CY211" i="17" s="1"/>
  <c r="DH131" i="13"/>
  <c r="CY166" i="17" s="1"/>
  <c r="DH160" i="13"/>
  <c r="DH226" i="13"/>
  <c r="DH239" i="13"/>
  <c r="CY220" i="17" s="1"/>
  <c r="DH74" i="14"/>
  <c r="DH190" i="14"/>
  <c r="DH70" i="3"/>
  <c r="DH51" i="4"/>
  <c r="DH51" i="5"/>
  <c r="DH34" i="7"/>
  <c r="DH8" i="8"/>
  <c r="DH59" i="9"/>
  <c r="DH59" i="11"/>
  <c r="DH71" i="13"/>
  <c r="CY112" i="17" s="1"/>
  <c r="DH51" i="11"/>
  <c r="DH7" i="13"/>
  <c r="DH34" i="11"/>
  <c r="DH77" i="13"/>
  <c r="CY123" i="17" s="1"/>
  <c r="DH166" i="13"/>
  <c r="DH82" i="13"/>
  <c r="DH115" i="13"/>
  <c r="DH184" i="13"/>
  <c r="DH157" i="13"/>
  <c r="DH209" i="13"/>
  <c r="CY205" i="17" s="1"/>
  <c r="DH119" i="13"/>
  <c r="CY160" i="17" s="1"/>
  <c r="DH148" i="13"/>
  <c r="DH190" i="13"/>
  <c r="DH227" i="13"/>
  <c r="CY214" i="17" s="1"/>
  <c r="DH238" i="13"/>
  <c r="DH96" i="14"/>
  <c r="DH157" i="14"/>
  <c r="DH48" i="3"/>
  <c r="DH34" i="4"/>
  <c r="DH34" i="5"/>
  <c r="DH59" i="6"/>
  <c r="DH43" i="7"/>
  <c r="DH34" i="9"/>
  <c r="DH27" i="11"/>
  <c r="DH35" i="13"/>
  <c r="CY46" i="17" s="1"/>
  <c r="DH61" i="13"/>
  <c r="DH18" i="11"/>
  <c r="DH43" i="11"/>
  <c r="DH89" i="13"/>
  <c r="CY145" i="17" s="1"/>
  <c r="DH43" i="10"/>
  <c r="DH70" i="13"/>
  <c r="DH154" i="13"/>
  <c r="DH107" i="13"/>
  <c r="CY154" i="17" s="1"/>
  <c r="DH149" i="13"/>
  <c r="CY175" i="17" s="1"/>
  <c r="DH175" i="13"/>
  <c r="DH145" i="13"/>
  <c r="DH199" i="13"/>
  <c r="DH178" i="13"/>
  <c r="DH191" i="13"/>
  <c r="CY196" i="17" s="1"/>
  <c r="DH217" i="13"/>
  <c r="DH85" i="14"/>
  <c r="DH38" i="14"/>
  <c r="DH232" i="14"/>
  <c r="DH196" i="14"/>
  <c r="EA232" i="14"/>
  <c r="EA38" i="3"/>
  <c r="EA70" i="3"/>
  <c r="EA43" i="4"/>
  <c r="EA51" i="4"/>
  <c r="EA43" i="5"/>
  <c r="EA27" i="6"/>
  <c r="EA34" i="6"/>
  <c r="EA34" i="7"/>
  <c r="EA27" i="8"/>
  <c r="EA51" i="8"/>
  <c r="EA8" i="8"/>
  <c r="EA43" i="8"/>
  <c r="EA18" i="10"/>
  <c r="EA34" i="13"/>
  <c r="EA82" i="13"/>
  <c r="EA59" i="11"/>
  <c r="EA49" i="13"/>
  <c r="EA8" i="11"/>
  <c r="EA51" i="11"/>
  <c r="EA16" i="13"/>
  <c r="EA40" i="13"/>
  <c r="EA64" i="13"/>
  <c r="EA85" i="13"/>
  <c r="EA127" i="13"/>
  <c r="EA175" i="13"/>
  <c r="EA94" i="13"/>
  <c r="EA136" i="13"/>
  <c r="EA118" i="13"/>
  <c r="EA142" i="13"/>
  <c r="EA166" i="13"/>
  <c r="EA205" i="13"/>
  <c r="EA184" i="13"/>
  <c r="EA232" i="13"/>
  <c r="EA223" i="13"/>
  <c r="EA214" i="13"/>
  <c r="EA96" i="14"/>
  <c r="EA74" i="14"/>
  <c r="EA132" i="14"/>
  <c r="EA190" i="14"/>
  <c r="EA196" i="14"/>
  <c r="EA24" i="3"/>
  <c r="EA77" i="3"/>
  <c r="EA18" i="4"/>
  <c r="EA18" i="5"/>
  <c r="EA51" i="5"/>
  <c r="EA59" i="5"/>
  <c r="EA8" i="7"/>
  <c r="EA43" i="7"/>
  <c r="EA59" i="7"/>
  <c r="EA18" i="8"/>
  <c r="EA34" i="10"/>
  <c r="EA51" i="7"/>
  <c r="EA8" i="10"/>
  <c r="EA22" i="13"/>
  <c r="EA70" i="13"/>
  <c r="EA27" i="11"/>
  <c r="EA37" i="13"/>
  <c r="EA43" i="10"/>
  <c r="EA18" i="11"/>
  <c r="EA7" i="13"/>
  <c r="EA31" i="13"/>
  <c r="EA55" i="13"/>
  <c r="EA79" i="13"/>
  <c r="EA115" i="13"/>
  <c r="EA163" i="13"/>
  <c r="EA91" i="13"/>
  <c r="EA124" i="13"/>
  <c r="EA172" i="13"/>
  <c r="EA133" i="13"/>
  <c r="EA157" i="13"/>
  <c r="EA193" i="13"/>
  <c r="EA16" i="14"/>
  <c r="EA220" i="13"/>
  <c r="EA211" i="13"/>
  <c r="EA202" i="13"/>
  <c r="EA27" i="14"/>
  <c r="EA49" i="14"/>
  <c r="EA107" i="14"/>
  <c r="EA179" i="14"/>
  <c r="EA146" i="14"/>
  <c r="EA11" i="3"/>
  <c r="EA27" i="4"/>
  <c r="EA34" i="5"/>
  <c r="EA43" i="6"/>
  <c r="EA27" i="7"/>
  <c r="EA34" i="9"/>
  <c r="EA43" i="9"/>
  <c r="EA58" i="13"/>
  <c r="EA25" i="13"/>
  <c r="EA88" i="13"/>
  <c r="EA28" i="13"/>
  <c r="EA76" i="13"/>
  <c r="EA151" i="13"/>
  <c r="EA112" i="13"/>
  <c r="EA130" i="13"/>
  <c r="EA181" i="13"/>
  <c r="EA208" i="13"/>
  <c r="EA190" i="13"/>
  <c r="EA38" i="14"/>
  <c r="EA210" i="14"/>
  <c r="EA8" i="4"/>
  <c r="EA8" i="5"/>
  <c r="EA51" i="6"/>
  <c r="EA18" i="7"/>
  <c r="EA18" i="9"/>
  <c r="EA8" i="9"/>
  <c r="EA46" i="13"/>
  <c r="EA13" i="13"/>
  <c r="EA51" i="9"/>
  <c r="EA19" i="13"/>
  <c r="EA67" i="13"/>
  <c r="EA139" i="13"/>
  <c r="EA100" i="13"/>
  <c r="EA121" i="13"/>
  <c r="EA169" i="13"/>
  <c r="EA196" i="13"/>
  <c r="EA178" i="13"/>
  <c r="EA85" i="14"/>
  <c r="EA157" i="14"/>
  <c r="EA221" i="14"/>
  <c r="EA168" i="14"/>
  <c r="EA60" i="3"/>
  <c r="EA59" i="4"/>
  <c r="EA27" i="5"/>
  <c r="EA59" i="6"/>
  <c r="EA27" i="9"/>
  <c r="EA27" i="10"/>
  <c r="EA10" i="13"/>
  <c r="EA59" i="10"/>
  <c r="EA73" i="13"/>
  <c r="EA43" i="11"/>
  <c r="EA52" i="13"/>
  <c r="EA103" i="13"/>
  <c r="EA109" i="13"/>
  <c r="EA160" i="13"/>
  <c r="EA154" i="13"/>
  <c r="EA229" i="13"/>
  <c r="EA199" i="13"/>
  <c r="EA238" i="13"/>
  <c r="EA63" i="14"/>
  <c r="EA118" i="14"/>
  <c r="EA48" i="3"/>
  <c r="EA34" i="4"/>
  <c r="EA8" i="6"/>
  <c r="EA18" i="6"/>
  <c r="EA59" i="8"/>
  <c r="EA59" i="9"/>
  <c r="EA34" i="11"/>
  <c r="EA34" i="8"/>
  <c r="EA61" i="13"/>
  <c r="EA51" i="10"/>
  <c r="EA43" i="13"/>
  <c r="EA97" i="13"/>
  <c r="EA106" i="13"/>
  <c r="EA148" i="13"/>
  <c r="EA145" i="13"/>
  <c r="EA217" i="13"/>
  <c r="EA187" i="13"/>
  <c r="EA226" i="13"/>
  <c r="EA235" i="13"/>
  <c r="EA243" i="14"/>
  <c r="B86" i="14" l="1"/>
  <c r="A70" i="17"/>
  <c r="B91" i="14"/>
  <c r="A75" i="17"/>
  <c r="B87" i="14"/>
  <c r="A71" i="17"/>
  <c r="B29" i="9"/>
  <c r="A108" i="17"/>
  <c r="B124" i="14"/>
  <c r="B29" i="4"/>
  <c r="B119" i="14"/>
  <c r="B127" i="14"/>
  <c r="A111" i="17" s="1"/>
  <c r="A103" i="17"/>
  <c r="B15" i="3"/>
  <c r="A153" i="17" s="1"/>
  <c r="B14" i="3"/>
  <c r="A150" i="17" s="1"/>
  <c r="B121" i="14"/>
  <c r="B29" i="6"/>
  <c r="A105" i="17"/>
  <c r="B45" i="10"/>
  <c r="B139" i="14"/>
  <c r="A120" i="17"/>
  <c r="C20" i="10"/>
  <c r="C164" i="14" s="1"/>
  <c r="C20" i="5"/>
  <c r="B134" i="14"/>
  <c r="A115" i="17"/>
  <c r="B12" i="8"/>
  <c r="A41" i="17"/>
  <c r="B12" i="10"/>
  <c r="A43" i="17"/>
  <c r="J13" i="4"/>
  <c r="AD13" i="4"/>
  <c r="AT13" i="4"/>
  <c r="BJ13" i="4"/>
  <c r="CD13" i="4"/>
  <c r="CT13" i="4"/>
  <c r="DJ13" i="4"/>
  <c r="ED13" i="4"/>
  <c r="I13" i="4"/>
  <c r="Y13" i="4"/>
  <c r="AO13" i="4"/>
  <c r="BI13" i="4"/>
  <c r="BY13" i="4"/>
  <c r="CO13" i="4"/>
  <c r="DI13" i="4"/>
  <c r="DY13" i="4"/>
  <c r="D13" i="4"/>
  <c r="T13" i="4"/>
  <c r="AJ13" i="4"/>
  <c r="BD13" i="4"/>
  <c r="BT13" i="4"/>
  <c r="CJ13" i="4"/>
  <c r="DD13" i="4"/>
  <c r="DT13" i="4"/>
  <c r="EJ13" i="4"/>
  <c r="O13" i="4"/>
  <c r="AI13" i="4"/>
  <c r="AY13" i="4"/>
  <c r="BO13" i="4"/>
  <c r="CI13" i="4"/>
  <c r="CY13" i="4"/>
  <c r="DO13" i="4"/>
  <c r="EI13" i="4"/>
  <c r="L46" i="4"/>
  <c r="O46" i="4"/>
  <c r="R46" i="4"/>
  <c r="AH46" i="4"/>
  <c r="AX46" i="4"/>
  <c r="BR46" i="4"/>
  <c r="CH46" i="4"/>
  <c r="CX46" i="4"/>
  <c r="DR46" i="4"/>
  <c r="EH46" i="4"/>
  <c r="M46" i="4"/>
  <c r="AC46" i="4"/>
  <c r="AS46" i="4"/>
  <c r="BM46" i="4"/>
  <c r="CC46" i="4"/>
  <c r="CS46" i="4"/>
  <c r="DM46" i="4"/>
  <c r="EC46" i="4"/>
  <c r="AB46" i="4"/>
  <c r="BH46" i="4"/>
  <c r="CV46" i="4"/>
  <c r="EB46" i="4"/>
  <c r="M13" i="5"/>
  <c r="AC13" i="5"/>
  <c r="AS13" i="5"/>
  <c r="BM13" i="5"/>
  <c r="CC13" i="5"/>
  <c r="CS13" i="5"/>
  <c r="DM13" i="5"/>
  <c r="EC13" i="5"/>
  <c r="AI46" i="4"/>
  <c r="BO46" i="4"/>
  <c r="CU46" i="4"/>
  <c r="EI46" i="4"/>
  <c r="P13" i="5"/>
  <c r="AF13" i="5"/>
  <c r="AZ13" i="5"/>
  <c r="BP13" i="5"/>
  <c r="CF13" i="5"/>
  <c r="CZ13" i="5"/>
  <c r="DP13" i="5"/>
  <c r="EF13" i="5"/>
  <c r="AF46" i="4"/>
  <c r="BT46" i="4"/>
  <c r="CZ46" i="4"/>
  <c r="EF46" i="4"/>
  <c r="O13" i="5"/>
  <c r="AI13" i="5"/>
  <c r="AY13" i="5"/>
  <c r="BO13" i="5"/>
  <c r="CI13" i="5"/>
  <c r="CY13" i="5"/>
  <c r="DO13" i="5"/>
  <c r="EI13" i="5"/>
  <c r="AM46" i="4"/>
  <c r="BS46" i="4"/>
  <c r="DG46" i="4"/>
  <c r="EM46" i="4"/>
  <c r="R13" i="5"/>
  <c r="AH13" i="5"/>
  <c r="AX13" i="5"/>
  <c r="BR13" i="5"/>
  <c r="CH13" i="5"/>
  <c r="CX13" i="5"/>
  <c r="DR13" i="5"/>
  <c r="EH13" i="5"/>
  <c r="L46" i="5"/>
  <c r="AB46" i="5"/>
  <c r="AV46" i="5"/>
  <c r="BL46" i="5"/>
  <c r="CB46" i="5"/>
  <c r="CV46" i="5"/>
  <c r="DL46" i="5"/>
  <c r="EB46" i="5"/>
  <c r="G46" i="5"/>
  <c r="W46" i="5"/>
  <c r="AQ46" i="5"/>
  <c r="BG46" i="5"/>
  <c r="BW46" i="5"/>
  <c r="CQ46" i="5"/>
  <c r="DG46" i="5"/>
  <c r="DW46" i="5"/>
  <c r="C13" i="6"/>
  <c r="S13" i="6"/>
  <c r="AM13" i="6"/>
  <c r="BC13" i="6"/>
  <c r="BS13" i="6"/>
  <c r="CM13" i="6"/>
  <c r="DC13" i="6"/>
  <c r="DS13" i="6"/>
  <c r="EM13" i="6"/>
  <c r="R46" i="5"/>
  <c r="AH46" i="5"/>
  <c r="AX46" i="5"/>
  <c r="BR46" i="5"/>
  <c r="CH46" i="5"/>
  <c r="CX46" i="5"/>
  <c r="DR46" i="5"/>
  <c r="EH46" i="5"/>
  <c r="M46" i="5"/>
  <c r="AC46" i="5"/>
  <c r="AS46" i="5"/>
  <c r="BM46" i="5"/>
  <c r="CC46" i="5"/>
  <c r="CS46" i="5"/>
  <c r="DM46" i="5"/>
  <c r="EC46" i="5"/>
  <c r="I13" i="6"/>
  <c r="Y13" i="6"/>
  <c r="AO13" i="6"/>
  <c r="BI13" i="6"/>
  <c r="BY13" i="6"/>
  <c r="CO13" i="6"/>
  <c r="DI13" i="6"/>
  <c r="DY13" i="6"/>
  <c r="D13" i="6"/>
  <c r="AJ13" i="6"/>
  <c r="BP13" i="6"/>
  <c r="DD13" i="6"/>
  <c r="EJ13" i="6"/>
  <c r="P46" i="6"/>
  <c r="AF46" i="6"/>
  <c r="AZ46" i="6"/>
  <c r="BP46" i="6"/>
  <c r="CF46" i="6"/>
  <c r="CZ46" i="6"/>
  <c r="DP46" i="6"/>
  <c r="EF46" i="6"/>
  <c r="R13" i="6"/>
  <c r="AX13" i="6"/>
  <c r="CL13" i="6"/>
  <c r="DR13" i="6"/>
  <c r="G46" i="6"/>
  <c r="W46" i="6"/>
  <c r="AQ46" i="6"/>
  <c r="BG46" i="6"/>
  <c r="BW46" i="6"/>
  <c r="CQ46" i="6"/>
  <c r="R13" i="4"/>
  <c r="AH13" i="4"/>
  <c r="AX13" i="4"/>
  <c r="BR13" i="4"/>
  <c r="CH13" i="4"/>
  <c r="CX13" i="4"/>
  <c r="DR13" i="4"/>
  <c r="EH13" i="4"/>
  <c r="M13" i="4"/>
  <c r="AC13" i="4"/>
  <c r="AS13" i="4"/>
  <c r="BM13" i="4"/>
  <c r="CC13" i="4"/>
  <c r="CS13" i="4"/>
  <c r="DM13" i="4"/>
  <c r="EC13" i="4"/>
  <c r="H13" i="4"/>
  <c r="X13" i="4"/>
  <c r="AR13" i="4"/>
  <c r="BH13" i="4"/>
  <c r="BX13" i="4"/>
  <c r="CR13" i="4"/>
  <c r="DH13" i="4"/>
  <c r="DX13" i="4"/>
  <c r="C13" i="4"/>
  <c r="S13" i="4"/>
  <c r="AM13" i="4"/>
  <c r="BC13" i="4"/>
  <c r="BS13" i="4"/>
  <c r="CM13" i="4"/>
  <c r="DC13" i="4"/>
  <c r="DS13" i="4"/>
  <c r="EM13" i="4"/>
  <c r="C46" i="4"/>
  <c r="B46" i="4"/>
  <c r="V46" i="4"/>
  <c r="AL46" i="4"/>
  <c r="BB46" i="4"/>
  <c r="BV46" i="4"/>
  <c r="CL46" i="4"/>
  <c r="DB46" i="4"/>
  <c r="DV46" i="4"/>
  <c r="EL46" i="4"/>
  <c r="Q46" i="4"/>
  <c r="AG46" i="4"/>
  <c r="AW46" i="4"/>
  <c r="BQ46" i="4"/>
  <c r="CG46" i="4"/>
  <c r="CW46" i="4"/>
  <c r="DQ46" i="4"/>
  <c r="EG46" i="4"/>
  <c r="AJ46" i="4"/>
  <c r="BP46" i="4"/>
  <c r="DD46" i="4"/>
  <c r="EJ46" i="4"/>
  <c r="Q13" i="5"/>
  <c r="AG13" i="5"/>
  <c r="AW13" i="5"/>
  <c r="BQ13" i="5"/>
  <c r="CG13" i="5"/>
  <c r="CW13" i="5"/>
  <c r="DQ13" i="5"/>
  <c r="EG13" i="5"/>
  <c r="AQ46" i="4"/>
  <c r="BW46" i="4"/>
  <c r="DC46" i="4"/>
  <c r="D13" i="5"/>
  <c r="T13" i="5"/>
  <c r="AJ13" i="5"/>
  <c r="BD13" i="5"/>
  <c r="BT13" i="5"/>
  <c r="CJ13" i="5"/>
  <c r="DD13" i="5"/>
  <c r="DT13" i="5"/>
  <c r="EJ13" i="5"/>
  <c r="AV46" i="4"/>
  <c r="CB46" i="4"/>
  <c r="DH46" i="4"/>
  <c r="C13" i="5"/>
  <c r="S13" i="5"/>
  <c r="AM13" i="5"/>
  <c r="BC13" i="5"/>
  <c r="BS13" i="5"/>
  <c r="CM13" i="5"/>
  <c r="DC13" i="5"/>
  <c r="DS13" i="5"/>
  <c r="EM13" i="5"/>
  <c r="AU46" i="4"/>
  <c r="CI46" i="4"/>
  <c r="DO46" i="4"/>
  <c r="B13" i="5"/>
  <c r="V13" i="5"/>
  <c r="AL13" i="5"/>
  <c r="BB13" i="5"/>
  <c r="BV13" i="5"/>
  <c r="CL13" i="5"/>
  <c r="DB13" i="5"/>
  <c r="DV13" i="5"/>
  <c r="EL13" i="5"/>
  <c r="P46" i="5"/>
  <c r="AF46" i="5"/>
  <c r="AZ46" i="5"/>
  <c r="BP46" i="5"/>
  <c r="CF46" i="5"/>
  <c r="CZ46" i="5"/>
  <c r="DP46" i="5"/>
  <c r="EF46" i="5"/>
  <c r="K46" i="5"/>
  <c r="AE46" i="5"/>
  <c r="AU46" i="5"/>
  <c r="BK46" i="5"/>
  <c r="CE46" i="5"/>
  <c r="CU46" i="5"/>
  <c r="DK46" i="5"/>
  <c r="EE46" i="5"/>
  <c r="G13" i="6"/>
  <c r="W13" i="6"/>
  <c r="AQ13" i="6"/>
  <c r="BG13" i="6"/>
  <c r="BW13" i="6"/>
  <c r="CQ13" i="6"/>
  <c r="DG13" i="6"/>
  <c r="DW13" i="6"/>
  <c r="B46" i="5"/>
  <c r="V46" i="5"/>
  <c r="AL46" i="5"/>
  <c r="BB46" i="5"/>
  <c r="BV46" i="5"/>
  <c r="CL46" i="5"/>
  <c r="DB46" i="5"/>
  <c r="DV46" i="5"/>
  <c r="EL46" i="5"/>
  <c r="Q46" i="5"/>
  <c r="AG46" i="5"/>
  <c r="AW46" i="5"/>
  <c r="BQ46" i="5"/>
  <c r="CG46" i="5"/>
  <c r="CW46" i="5"/>
  <c r="DQ46" i="5"/>
  <c r="EG46" i="5"/>
  <c r="M13" i="6"/>
  <c r="AC13" i="6"/>
  <c r="AS13" i="6"/>
  <c r="BM13" i="6"/>
  <c r="CC13" i="6"/>
  <c r="CS13" i="6"/>
  <c r="DM13" i="6"/>
  <c r="EC13" i="6"/>
  <c r="L13" i="6"/>
  <c r="AR13" i="6"/>
  <c r="BX13" i="6"/>
  <c r="DL13" i="6"/>
  <c r="D46" i="6"/>
  <c r="T46" i="6"/>
  <c r="AJ46" i="6"/>
  <c r="BD46" i="6"/>
  <c r="BT46" i="6"/>
  <c r="CJ46" i="6"/>
  <c r="DD46" i="6"/>
  <c r="DT46" i="6"/>
  <c r="EJ46" i="6"/>
  <c r="Z13" i="6"/>
  <c r="BF13" i="6"/>
  <c r="CT13" i="6"/>
  <c r="DZ13" i="6"/>
  <c r="K46" i="6"/>
  <c r="AE46" i="6"/>
  <c r="AU46" i="6"/>
  <c r="BK46" i="6"/>
  <c r="CE46" i="6"/>
  <c r="B13" i="4"/>
  <c r="V13" i="4"/>
  <c r="AL13" i="4"/>
  <c r="BB13" i="4"/>
  <c r="BV13" i="4"/>
  <c r="CL13" i="4"/>
  <c r="DB13" i="4"/>
  <c r="DV13" i="4"/>
  <c r="EL13" i="4"/>
  <c r="Q13" i="4"/>
  <c r="AG13" i="4"/>
  <c r="AW13" i="4"/>
  <c r="BQ13" i="4"/>
  <c r="CG13" i="4"/>
  <c r="CW13" i="4"/>
  <c r="DQ13" i="4"/>
  <c r="EG13" i="4"/>
  <c r="L13" i="4"/>
  <c r="AB13" i="4"/>
  <c r="AV13" i="4"/>
  <c r="BL13" i="4"/>
  <c r="CB13" i="4"/>
  <c r="CV13" i="4"/>
  <c r="DL13" i="4"/>
  <c r="EB13" i="4"/>
  <c r="G13" i="4"/>
  <c r="W13" i="4"/>
  <c r="AQ13" i="4"/>
  <c r="BG13" i="4"/>
  <c r="BW13" i="4"/>
  <c r="CQ13" i="4"/>
  <c r="DG13" i="4"/>
  <c r="DW13" i="4"/>
  <c r="D46" i="4"/>
  <c r="G46" i="4"/>
  <c r="F46" i="4"/>
  <c r="Z46" i="4"/>
  <c r="AP46" i="4"/>
  <c r="BF46" i="4"/>
  <c r="BZ46" i="4"/>
  <c r="CP46" i="4"/>
  <c r="DF46" i="4"/>
  <c r="DZ46" i="4"/>
  <c r="E46" i="4"/>
  <c r="U46" i="4"/>
  <c r="AK46" i="4"/>
  <c r="BE46" i="4"/>
  <c r="BU46" i="4"/>
  <c r="CK46" i="4"/>
  <c r="DE46" i="4"/>
  <c r="DU46" i="4"/>
  <c r="EK46" i="4"/>
  <c r="AR46" i="4"/>
  <c r="BX46" i="4"/>
  <c r="DL46" i="4"/>
  <c r="E13" i="5"/>
  <c r="U13" i="5"/>
  <c r="AK13" i="5"/>
  <c r="BE13" i="5"/>
  <c r="BU13" i="5"/>
  <c r="CK13" i="5"/>
  <c r="DE13" i="5"/>
  <c r="DU13" i="5"/>
  <c r="EK13" i="5"/>
  <c r="AY46" i="4"/>
  <c r="CE46" i="4"/>
  <c r="DK46" i="4"/>
  <c r="H13" i="5"/>
  <c r="X13" i="5"/>
  <c r="AR13" i="5"/>
  <c r="BH13" i="5"/>
  <c r="BX13" i="5"/>
  <c r="CR13" i="5"/>
  <c r="DH13" i="5"/>
  <c r="DX13" i="5"/>
  <c r="P46" i="4"/>
  <c r="BD46" i="4"/>
  <c r="CJ46" i="4"/>
  <c r="DP46" i="4"/>
  <c r="G13" i="5"/>
  <c r="W13" i="5"/>
  <c r="AQ13" i="5"/>
  <c r="BG13" i="5"/>
  <c r="BW13" i="5"/>
  <c r="CQ13" i="5"/>
  <c r="DG13" i="5"/>
  <c r="DW13" i="5"/>
  <c r="W46" i="4"/>
  <c r="BC46" i="4"/>
  <c r="CQ46" i="4"/>
  <c r="DW46" i="4"/>
  <c r="F13" i="5"/>
  <c r="Z13" i="5"/>
  <c r="AP13" i="5"/>
  <c r="BF13" i="5"/>
  <c r="BZ13" i="5"/>
  <c r="CP13" i="5"/>
  <c r="DF13" i="5"/>
  <c r="DZ13" i="5"/>
  <c r="D46" i="5"/>
  <c r="T46" i="5"/>
  <c r="AJ46" i="5"/>
  <c r="BD46" i="5"/>
  <c r="BT46" i="5"/>
  <c r="CJ46" i="5"/>
  <c r="DD46" i="5"/>
  <c r="DT46" i="5"/>
  <c r="EJ46" i="5"/>
  <c r="O46" i="5"/>
  <c r="AI46" i="5"/>
  <c r="AY46" i="5"/>
  <c r="BO46" i="5"/>
  <c r="CI46" i="5"/>
  <c r="CY46" i="5"/>
  <c r="DO46" i="5"/>
  <c r="EI46" i="5"/>
  <c r="K13" i="6"/>
  <c r="AE13" i="6"/>
  <c r="AU13" i="6"/>
  <c r="BK13" i="6"/>
  <c r="CE13" i="6"/>
  <c r="CU13" i="6"/>
  <c r="DK13" i="6"/>
  <c r="EE13" i="6"/>
  <c r="F46" i="5"/>
  <c r="Z46" i="5"/>
  <c r="AP46" i="5"/>
  <c r="BF46" i="5"/>
  <c r="BZ46" i="5"/>
  <c r="CP46" i="5"/>
  <c r="DF46" i="5"/>
  <c r="DZ46" i="5"/>
  <c r="E46" i="5"/>
  <c r="U46" i="5"/>
  <c r="AK46" i="5"/>
  <c r="BE46" i="5"/>
  <c r="BU46" i="5"/>
  <c r="CK46" i="5"/>
  <c r="DE46" i="5"/>
  <c r="DU46" i="5"/>
  <c r="EK46" i="5"/>
  <c r="Q13" i="6"/>
  <c r="AG13" i="6"/>
  <c r="AW13" i="6"/>
  <c r="BQ13" i="6"/>
  <c r="CG13" i="6"/>
  <c r="CW13" i="6"/>
  <c r="DQ13" i="6"/>
  <c r="EG13" i="6"/>
  <c r="T13" i="6"/>
  <c r="AZ13" i="6"/>
  <c r="CF13" i="6"/>
  <c r="DT13" i="6"/>
  <c r="H46" i="6"/>
  <c r="X46" i="6"/>
  <c r="AR46" i="6"/>
  <c r="BH46" i="6"/>
  <c r="BX46" i="6"/>
  <c r="CR46" i="6"/>
  <c r="DH46" i="6"/>
  <c r="DX46" i="6"/>
  <c r="B13" i="6"/>
  <c r="AH13" i="6"/>
  <c r="BV13" i="6"/>
  <c r="DB13" i="6"/>
  <c r="EH13" i="6"/>
  <c r="O46" i="6"/>
  <c r="AI46" i="6"/>
  <c r="AY46" i="6"/>
  <c r="BO46" i="6"/>
  <c r="CI46" i="6"/>
  <c r="F13" i="4"/>
  <c r="Z13" i="4"/>
  <c r="AP13" i="4"/>
  <c r="BF13" i="4"/>
  <c r="BZ13" i="4"/>
  <c r="CP13" i="4"/>
  <c r="DF13" i="4"/>
  <c r="DZ13" i="4"/>
  <c r="E13" i="4"/>
  <c r="U13" i="4"/>
  <c r="AK13" i="4"/>
  <c r="BE13" i="4"/>
  <c r="BU13" i="4"/>
  <c r="CK13" i="4"/>
  <c r="DE13" i="4"/>
  <c r="DU13" i="4"/>
  <c r="EK13" i="4"/>
  <c r="P13" i="4"/>
  <c r="AF13" i="4"/>
  <c r="AZ13" i="4"/>
  <c r="BP13" i="4"/>
  <c r="CF13" i="4"/>
  <c r="CZ13" i="4"/>
  <c r="DP13" i="4"/>
  <c r="EF13" i="4"/>
  <c r="K13" i="4"/>
  <c r="AE13" i="4"/>
  <c r="AU13" i="4"/>
  <c r="BK13" i="4"/>
  <c r="CE13" i="4"/>
  <c r="CU13" i="4"/>
  <c r="DK13" i="4"/>
  <c r="EE13" i="4"/>
  <c r="H46" i="4"/>
  <c r="K46" i="4"/>
  <c r="J46" i="4"/>
  <c r="AD46" i="4"/>
  <c r="AT46" i="4"/>
  <c r="BJ46" i="4"/>
  <c r="CD46" i="4"/>
  <c r="CT46" i="4"/>
  <c r="DJ46" i="4"/>
  <c r="ED46" i="4"/>
  <c r="I46" i="4"/>
  <c r="Y46" i="4"/>
  <c r="AO46" i="4"/>
  <c r="BI46" i="4"/>
  <c r="BY46" i="4"/>
  <c r="CO46" i="4"/>
  <c r="DI46" i="4"/>
  <c r="DY46" i="4"/>
  <c r="T46" i="4"/>
  <c r="AZ46" i="4"/>
  <c r="CF46" i="4"/>
  <c r="DT46" i="4"/>
  <c r="I13" i="5"/>
  <c r="Y13" i="5"/>
  <c r="AO13" i="5"/>
  <c r="BI13" i="5"/>
  <c r="BY13" i="5"/>
  <c r="CO13" i="5"/>
  <c r="DI13" i="5"/>
  <c r="DY13" i="5"/>
  <c r="S46" i="4"/>
  <c r="BG46" i="4"/>
  <c r="CM46" i="4"/>
  <c r="DS46" i="4"/>
  <c r="L13" i="5"/>
  <c r="AB13" i="5"/>
  <c r="AV13" i="5"/>
  <c r="BL13" i="5"/>
  <c r="CB13" i="5"/>
  <c r="CV13" i="5"/>
  <c r="DL13" i="5"/>
  <c r="EB13" i="5"/>
  <c r="X46" i="4"/>
  <c r="BL46" i="4"/>
  <c r="CR46" i="4"/>
  <c r="DX46" i="4"/>
  <c r="K13" i="5"/>
  <c r="AE13" i="5"/>
  <c r="AU13" i="5"/>
  <c r="BK13" i="5"/>
  <c r="CE13" i="5"/>
  <c r="CU13" i="5"/>
  <c r="DK13" i="5"/>
  <c r="EE13" i="5"/>
  <c r="AE46" i="4"/>
  <c r="BK46" i="4"/>
  <c r="CY46" i="4"/>
  <c r="EE46" i="4"/>
  <c r="J13" i="5"/>
  <c r="AD13" i="5"/>
  <c r="AT13" i="5"/>
  <c r="BJ13" i="5"/>
  <c r="CD13" i="5"/>
  <c r="CT13" i="5"/>
  <c r="DJ13" i="5"/>
  <c r="ED13" i="5"/>
  <c r="H46" i="5"/>
  <c r="X46" i="5"/>
  <c r="AR46" i="5"/>
  <c r="BH46" i="5"/>
  <c r="BX46" i="5"/>
  <c r="CR46" i="5"/>
  <c r="DH46" i="5"/>
  <c r="DX46" i="5"/>
  <c r="C46" i="5"/>
  <c r="S46" i="5"/>
  <c r="AM46" i="5"/>
  <c r="BC46" i="5"/>
  <c r="BS46" i="5"/>
  <c r="CM46" i="5"/>
  <c r="DC46" i="5"/>
  <c r="DS46" i="5"/>
  <c r="EM46" i="5"/>
  <c r="O13" i="6"/>
  <c r="AI13" i="6"/>
  <c r="AY13" i="6"/>
  <c r="BO13" i="6"/>
  <c r="CI13" i="6"/>
  <c r="CY13" i="6"/>
  <c r="DO13" i="6"/>
  <c r="EI13" i="6"/>
  <c r="J46" i="5"/>
  <c r="AD46" i="5"/>
  <c r="AT46" i="5"/>
  <c r="BJ46" i="5"/>
  <c r="CD46" i="5"/>
  <c r="CT46" i="5"/>
  <c r="DJ46" i="5"/>
  <c r="ED46" i="5"/>
  <c r="I46" i="5"/>
  <c r="Y46" i="5"/>
  <c r="AO46" i="5"/>
  <c r="BI46" i="5"/>
  <c r="BY46" i="5"/>
  <c r="CO46" i="5"/>
  <c r="DI46" i="5"/>
  <c r="DY46" i="5"/>
  <c r="E13" i="6"/>
  <c r="U13" i="6"/>
  <c r="AK13" i="6"/>
  <c r="BE13" i="6"/>
  <c r="BU13" i="6"/>
  <c r="CK13" i="6"/>
  <c r="DE13" i="6"/>
  <c r="DU13" i="6"/>
  <c r="EK13" i="6"/>
  <c r="AB13" i="6"/>
  <c r="BH13" i="6"/>
  <c r="CV13" i="6"/>
  <c r="EB13" i="6"/>
  <c r="L46" i="6"/>
  <c r="AB46" i="6"/>
  <c r="AV46" i="6"/>
  <c r="BL46" i="6"/>
  <c r="CB46" i="6"/>
  <c r="CV46" i="6"/>
  <c r="DL46" i="6"/>
  <c r="EB46" i="6"/>
  <c r="J13" i="6"/>
  <c r="AP13" i="6"/>
  <c r="CD13" i="6"/>
  <c r="DJ13" i="6"/>
  <c r="C46" i="6"/>
  <c r="S46" i="6"/>
  <c r="AM46" i="6"/>
  <c r="BC46" i="6"/>
  <c r="BS46" i="6"/>
  <c r="CU46" i="6"/>
  <c r="DK46" i="6"/>
  <c r="EE46" i="6"/>
  <c r="G13" i="7"/>
  <c r="W13" i="7"/>
  <c r="P13" i="6"/>
  <c r="BD13" i="6"/>
  <c r="CJ13" i="6"/>
  <c r="DP13" i="6"/>
  <c r="F46" i="6"/>
  <c r="Z46" i="6"/>
  <c r="AP46" i="6"/>
  <c r="BF46" i="6"/>
  <c r="BZ46" i="6"/>
  <c r="CP46" i="6"/>
  <c r="DF46" i="6"/>
  <c r="DZ46" i="6"/>
  <c r="F13" i="6"/>
  <c r="AT13" i="6"/>
  <c r="BZ13" i="6"/>
  <c r="DF13" i="6"/>
  <c r="E46" i="6"/>
  <c r="U46" i="6"/>
  <c r="AK46" i="6"/>
  <c r="BE46" i="6"/>
  <c r="BU46" i="6"/>
  <c r="CK46" i="6"/>
  <c r="DE46" i="6"/>
  <c r="DU46" i="6"/>
  <c r="EK46" i="6"/>
  <c r="D13" i="7"/>
  <c r="AC13" i="7"/>
  <c r="AU13" i="7"/>
  <c r="BK13" i="7"/>
  <c r="CE13" i="7"/>
  <c r="CU13" i="7"/>
  <c r="DK13" i="7"/>
  <c r="EE13" i="7"/>
  <c r="G46" i="7"/>
  <c r="W46" i="7"/>
  <c r="AQ46" i="7"/>
  <c r="BG46" i="7"/>
  <c r="BW46" i="7"/>
  <c r="CQ46" i="7"/>
  <c r="DG46" i="7"/>
  <c r="DW46" i="7"/>
  <c r="B13" i="7"/>
  <c r="AB13" i="7"/>
  <c r="AT13" i="7"/>
  <c r="BJ13" i="7"/>
  <c r="CD13" i="7"/>
  <c r="CT13" i="7"/>
  <c r="DJ13" i="7"/>
  <c r="ED13" i="7"/>
  <c r="F46" i="7"/>
  <c r="Z46" i="7"/>
  <c r="AP46" i="7"/>
  <c r="BF46" i="7"/>
  <c r="BZ46" i="7"/>
  <c r="CP46" i="7"/>
  <c r="DF46" i="7"/>
  <c r="DZ46" i="7"/>
  <c r="F13" i="7"/>
  <c r="AJ13" i="7"/>
  <c r="BD13" i="7"/>
  <c r="BT13" i="7"/>
  <c r="CJ13" i="7"/>
  <c r="DD13" i="7"/>
  <c r="DT13" i="7"/>
  <c r="EJ13" i="7"/>
  <c r="BM13" i="7"/>
  <c r="DY13" i="7"/>
  <c r="AG46" i="7"/>
  <c r="BM46" i="7"/>
  <c r="CS46" i="7"/>
  <c r="EG46" i="7"/>
  <c r="Q13" i="8"/>
  <c r="AG13" i="8"/>
  <c r="AW13" i="8"/>
  <c r="BQ13" i="8"/>
  <c r="CG13" i="8"/>
  <c r="CW13" i="8"/>
  <c r="DQ13" i="8"/>
  <c r="EG13" i="8"/>
  <c r="M46" i="8"/>
  <c r="AC46" i="8"/>
  <c r="AS46" i="8"/>
  <c r="BM46" i="8"/>
  <c r="CC46" i="8"/>
  <c r="CS46" i="8"/>
  <c r="DM46" i="8"/>
  <c r="EC46" i="8"/>
  <c r="I13" i="9"/>
  <c r="Y13" i="9"/>
  <c r="AO13" i="9"/>
  <c r="BI13" i="9"/>
  <c r="BY13" i="9"/>
  <c r="CO13" i="9"/>
  <c r="DI13" i="9"/>
  <c r="DY13" i="9"/>
  <c r="Z13" i="7"/>
  <c r="CO13" i="7"/>
  <c r="H46" i="7"/>
  <c r="AV46" i="7"/>
  <c r="CB46" i="7"/>
  <c r="DH46" i="7"/>
  <c r="D13" i="8"/>
  <c r="T13" i="8"/>
  <c r="AJ13" i="8"/>
  <c r="BD13" i="8"/>
  <c r="BT13" i="8"/>
  <c r="CJ13" i="8"/>
  <c r="DD13" i="8"/>
  <c r="DT13" i="8"/>
  <c r="EJ13" i="8"/>
  <c r="P46" i="8"/>
  <c r="AF46" i="8"/>
  <c r="AZ46" i="8"/>
  <c r="BP46" i="8"/>
  <c r="CF46" i="8"/>
  <c r="CZ46" i="8"/>
  <c r="DP46" i="8"/>
  <c r="EF46" i="8"/>
  <c r="L13" i="9"/>
  <c r="AB13" i="9"/>
  <c r="AV13" i="9"/>
  <c r="BL13" i="9"/>
  <c r="CB13" i="9"/>
  <c r="CV13" i="9"/>
  <c r="DL13" i="9"/>
  <c r="EB13" i="9"/>
  <c r="CW13" i="7"/>
  <c r="L46" i="7"/>
  <c r="AR46" i="7"/>
  <c r="BX46" i="7"/>
  <c r="DL46" i="7"/>
  <c r="B13" i="8"/>
  <c r="V13" i="8"/>
  <c r="AL13" i="8"/>
  <c r="BB13" i="8"/>
  <c r="BV13" i="8"/>
  <c r="CL13" i="8"/>
  <c r="DB13" i="8"/>
  <c r="DV13" i="8"/>
  <c r="EL13" i="8"/>
  <c r="BI46" i="7"/>
  <c r="S13" i="8"/>
  <c r="CE13" i="8"/>
  <c r="K46" i="8"/>
  <c r="AY46" i="8"/>
  <c r="CE46" i="8"/>
  <c r="DK46" i="8"/>
  <c r="O13" i="9"/>
  <c r="AU13" i="9"/>
  <c r="CI13" i="9"/>
  <c r="DO13" i="9"/>
  <c r="B46" i="9"/>
  <c r="B44" i="9" s="1"/>
  <c r="V46" i="9"/>
  <c r="AL46" i="9"/>
  <c r="BB46" i="9"/>
  <c r="BV46" i="9"/>
  <c r="CL46" i="9"/>
  <c r="DB46" i="9"/>
  <c r="DV46" i="9"/>
  <c r="EL46" i="9"/>
  <c r="R13" i="10"/>
  <c r="AH13" i="10"/>
  <c r="AX13" i="10"/>
  <c r="BR13" i="10"/>
  <c r="CH13" i="10"/>
  <c r="CX13" i="10"/>
  <c r="DR13" i="10"/>
  <c r="EH13" i="10"/>
  <c r="U46" i="7"/>
  <c r="AE13" i="8"/>
  <c r="DG13" i="8"/>
  <c r="J46" i="8"/>
  <c r="AP46" i="8"/>
  <c r="CD46" i="8"/>
  <c r="DJ46" i="8"/>
  <c r="F13" i="9"/>
  <c r="AT13" i="9"/>
  <c r="BZ13" i="9"/>
  <c r="DF13" i="9"/>
  <c r="E46" i="9"/>
  <c r="U46" i="9"/>
  <c r="AK46" i="9"/>
  <c r="BE46" i="9"/>
  <c r="BU46" i="9"/>
  <c r="CK46" i="9"/>
  <c r="DE46" i="9"/>
  <c r="DU46" i="9"/>
  <c r="EK46" i="9"/>
  <c r="Q13" i="10"/>
  <c r="AG13" i="10"/>
  <c r="AW13" i="10"/>
  <c r="BQ13" i="10"/>
  <c r="CG13" i="10"/>
  <c r="CW13" i="10"/>
  <c r="DQ13" i="10"/>
  <c r="EG13" i="10"/>
  <c r="E46" i="7"/>
  <c r="EC46" i="7"/>
  <c r="BC13" i="8"/>
  <c r="DO13" i="8"/>
  <c r="AD46" i="8"/>
  <c r="BJ46" i="8"/>
  <c r="CP46" i="8"/>
  <c r="ED46" i="8"/>
  <c r="R13" i="9"/>
  <c r="AX13" i="9"/>
  <c r="CL13" i="9"/>
  <c r="DR13" i="9"/>
  <c r="BG13" i="8"/>
  <c r="BS46" i="8"/>
  <c r="AQ13" i="9"/>
  <c r="D46" i="9"/>
  <c r="AJ46" i="9"/>
  <c r="BP46" i="9"/>
  <c r="DD46" i="9"/>
  <c r="EJ46" i="9"/>
  <c r="AF13" i="10"/>
  <c r="BT13" i="10"/>
  <c r="CZ13" i="10"/>
  <c r="EF13" i="10"/>
  <c r="R46" i="10"/>
  <c r="AH46" i="10"/>
  <c r="AX46" i="10"/>
  <c r="BR46" i="10"/>
  <c r="CH46" i="10"/>
  <c r="CX46" i="10"/>
  <c r="DR46" i="10"/>
  <c r="ED46" i="10"/>
  <c r="B13" i="11"/>
  <c r="V13" i="11"/>
  <c r="AL13" i="11"/>
  <c r="BB13" i="11"/>
  <c r="BV13" i="11"/>
  <c r="CL13" i="11"/>
  <c r="DB13" i="11"/>
  <c r="DV13" i="11"/>
  <c r="EL13" i="11"/>
  <c r="R46" i="11"/>
  <c r="AH46" i="11"/>
  <c r="AX46" i="11"/>
  <c r="BR46" i="11"/>
  <c r="CH46" i="11"/>
  <c r="CX46" i="11"/>
  <c r="DR46" i="11"/>
  <c r="EH46" i="11"/>
  <c r="AQ13" i="8"/>
  <c r="CQ46" i="8"/>
  <c r="BO13" i="9"/>
  <c r="S46" i="9"/>
  <c r="BG46" i="9"/>
  <c r="CM46" i="9"/>
  <c r="DS46" i="9"/>
  <c r="W13" i="10"/>
  <c r="BC13" i="10"/>
  <c r="CQ13" i="10"/>
  <c r="DW13" i="10"/>
  <c r="I46" i="10"/>
  <c r="Y46" i="10"/>
  <c r="AO46" i="10"/>
  <c r="BI46" i="10"/>
  <c r="BY46" i="10"/>
  <c r="CO46" i="10"/>
  <c r="DI46" i="10"/>
  <c r="DY46" i="10"/>
  <c r="E13" i="11"/>
  <c r="U13" i="11"/>
  <c r="AK13" i="11"/>
  <c r="BE13" i="11"/>
  <c r="BU13" i="11"/>
  <c r="CK13" i="11"/>
  <c r="DE13" i="11"/>
  <c r="DU13" i="11"/>
  <c r="EK13" i="11"/>
  <c r="Q46" i="11"/>
  <c r="AG46" i="11"/>
  <c r="AW46" i="11"/>
  <c r="BQ46" i="11"/>
  <c r="CG46" i="11"/>
  <c r="CW46" i="11"/>
  <c r="DQ46" i="11"/>
  <c r="EG46" i="11"/>
  <c r="BW13" i="8"/>
  <c r="DG46" i="8"/>
  <c r="CE13" i="9"/>
  <c r="W46" i="9"/>
  <c r="BC46" i="9"/>
  <c r="CQ46" i="9"/>
  <c r="DW46" i="9"/>
  <c r="K13" i="10"/>
  <c r="AY13" i="10"/>
  <c r="CE13" i="10"/>
  <c r="DK13" i="10"/>
  <c r="G46" i="10"/>
  <c r="W46" i="10"/>
  <c r="AQ46" i="10"/>
  <c r="BG46" i="10"/>
  <c r="BW46" i="10"/>
  <c r="CQ46" i="10"/>
  <c r="DG46" i="10"/>
  <c r="DW46" i="10"/>
  <c r="C13" i="11"/>
  <c r="S13" i="11"/>
  <c r="AM13" i="11"/>
  <c r="BC13" i="11"/>
  <c r="BS13" i="11"/>
  <c r="CM13" i="11"/>
  <c r="DC13" i="11"/>
  <c r="DS13" i="11"/>
  <c r="EM13" i="11"/>
  <c r="H46" i="9"/>
  <c r="L13" i="10"/>
  <c r="EJ13" i="10"/>
  <c r="AZ46" i="10"/>
  <c r="DL46" i="10"/>
  <c r="AV13" i="11"/>
  <c r="DH13" i="11"/>
  <c r="S46" i="11"/>
  <c r="BG46" i="11"/>
  <c r="CM46" i="11"/>
  <c r="DS46" i="11"/>
  <c r="AF46" i="9"/>
  <c r="D13" i="10"/>
  <c r="EB13" i="10"/>
  <c r="BL46" i="10"/>
  <c r="DX46" i="10"/>
  <c r="BH13" i="11"/>
  <c r="EJ13" i="11"/>
  <c r="AF46" i="11"/>
  <c r="BT46" i="11"/>
  <c r="CZ46" i="11"/>
  <c r="EF46" i="11"/>
  <c r="X46" i="9"/>
  <c r="AB13" i="10"/>
  <c r="AB46" i="10"/>
  <c r="DD46" i="10"/>
  <c r="CY46" i="6"/>
  <c r="DO46" i="6"/>
  <c r="EI46" i="6"/>
  <c r="K13" i="7"/>
  <c r="AE13" i="7"/>
  <c r="X13" i="6"/>
  <c r="BL13" i="6"/>
  <c r="CR13" i="6"/>
  <c r="DX13" i="6"/>
  <c r="J46" i="6"/>
  <c r="AD46" i="6"/>
  <c r="AT46" i="6"/>
  <c r="BJ46" i="6"/>
  <c r="CD46" i="6"/>
  <c r="CT46" i="6"/>
  <c r="DJ46" i="6"/>
  <c r="ED46" i="6"/>
  <c r="V13" i="6"/>
  <c r="BB13" i="6"/>
  <c r="CH13" i="6"/>
  <c r="DV13" i="6"/>
  <c r="I46" i="6"/>
  <c r="Y46" i="6"/>
  <c r="AO46" i="6"/>
  <c r="BI46" i="6"/>
  <c r="BY46" i="6"/>
  <c r="CO46" i="6"/>
  <c r="DI46" i="6"/>
  <c r="DY46" i="6"/>
  <c r="E13" i="7"/>
  <c r="L13" i="7"/>
  <c r="AH13" i="7"/>
  <c r="AY13" i="7"/>
  <c r="BO13" i="7"/>
  <c r="CI13" i="7"/>
  <c r="CY13" i="7"/>
  <c r="DO13" i="7"/>
  <c r="EI13" i="7"/>
  <c r="K46" i="7"/>
  <c r="AE46" i="7"/>
  <c r="AU46" i="7"/>
  <c r="BK46" i="7"/>
  <c r="CE46" i="7"/>
  <c r="CU46" i="7"/>
  <c r="DK46" i="7"/>
  <c r="EE46" i="7"/>
  <c r="J13" i="7"/>
  <c r="AG13" i="7"/>
  <c r="AX13" i="7"/>
  <c r="BR13" i="7"/>
  <c r="CH13" i="7"/>
  <c r="CX13" i="7"/>
  <c r="DR13" i="7"/>
  <c r="EH13" i="7"/>
  <c r="J46" i="7"/>
  <c r="AD46" i="7"/>
  <c r="AT46" i="7"/>
  <c r="BJ46" i="7"/>
  <c r="CD46" i="7"/>
  <c r="CT46" i="7"/>
  <c r="DJ46" i="7"/>
  <c r="ED46" i="7"/>
  <c r="T13" i="7"/>
  <c r="AR13" i="7"/>
  <c r="BH13" i="7"/>
  <c r="BX13" i="7"/>
  <c r="CR13" i="7"/>
  <c r="DH13" i="7"/>
  <c r="DX13" i="7"/>
  <c r="H13" i="7"/>
  <c r="CC13" i="7"/>
  <c r="I46" i="7"/>
  <c r="AO46" i="7"/>
  <c r="BU46" i="7"/>
  <c r="DI46" i="7"/>
  <c r="E13" i="8"/>
  <c r="U13" i="8"/>
  <c r="AK13" i="8"/>
  <c r="BE13" i="8"/>
  <c r="BU13" i="8"/>
  <c r="CK13" i="8"/>
  <c r="DE13" i="8"/>
  <c r="DU13" i="8"/>
  <c r="EK13" i="8"/>
  <c r="Q46" i="8"/>
  <c r="AG46" i="8"/>
  <c r="AW46" i="8"/>
  <c r="BQ46" i="8"/>
  <c r="CG46" i="8"/>
  <c r="CW46" i="8"/>
  <c r="DQ46" i="8"/>
  <c r="EG46" i="8"/>
  <c r="M13" i="9"/>
  <c r="AC13" i="9"/>
  <c r="AS13" i="9"/>
  <c r="BM13" i="9"/>
  <c r="CC13" i="9"/>
  <c r="CS13" i="9"/>
  <c r="DM13" i="9"/>
  <c r="EC13" i="9"/>
  <c r="AS13" i="7"/>
  <c r="DE13" i="7"/>
  <c r="P46" i="7"/>
  <c r="BD46" i="7"/>
  <c r="CJ46" i="7"/>
  <c r="DP46" i="7"/>
  <c r="H13" i="8"/>
  <c r="X13" i="8"/>
  <c r="AR13" i="8"/>
  <c r="BH13" i="8"/>
  <c r="BX13" i="8"/>
  <c r="CR13" i="8"/>
  <c r="DH13" i="8"/>
  <c r="DX13" i="8"/>
  <c r="D46" i="8"/>
  <c r="T46" i="8"/>
  <c r="AJ46" i="8"/>
  <c r="BD46" i="8"/>
  <c r="BT46" i="8"/>
  <c r="CJ46" i="8"/>
  <c r="DD46" i="8"/>
  <c r="DT46" i="8"/>
  <c r="EJ46" i="8"/>
  <c r="P13" i="9"/>
  <c r="AF13" i="9"/>
  <c r="AZ13" i="9"/>
  <c r="BP13" i="9"/>
  <c r="CF13" i="9"/>
  <c r="CZ13" i="9"/>
  <c r="DP13" i="9"/>
  <c r="EF13" i="9"/>
  <c r="AK13" i="7"/>
  <c r="DM13" i="7"/>
  <c r="T46" i="7"/>
  <c r="AZ46" i="7"/>
  <c r="CF46" i="7"/>
  <c r="DT46" i="7"/>
  <c r="F13" i="8"/>
  <c r="Z13" i="8"/>
  <c r="AP13" i="8"/>
  <c r="BF13" i="8"/>
  <c r="BZ13" i="8"/>
  <c r="CP13" i="8"/>
  <c r="DF13" i="8"/>
  <c r="DZ13" i="8"/>
  <c r="BU13" i="7"/>
  <c r="CO46" i="7"/>
  <c r="AI13" i="8"/>
  <c r="CU13" i="8"/>
  <c r="S46" i="8"/>
  <c r="BG46" i="8"/>
  <c r="CM46" i="8"/>
  <c r="DS46" i="8"/>
  <c r="W13" i="9"/>
  <c r="BC13" i="9"/>
  <c r="CQ13" i="9"/>
  <c r="DW13" i="9"/>
  <c r="F46" i="9"/>
  <c r="Z46" i="9"/>
  <c r="AP46" i="9"/>
  <c r="BF46" i="9"/>
  <c r="BZ46" i="9"/>
  <c r="CP46" i="9"/>
  <c r="DF46" i="9"/>
  <c r="DZ46" i="9"/>
  <c r="B13" i="10"/>
  <c r="V13" i="10"/>
  <c r="AL13" i="10"/>
  <c r="BB13" i="10"/>
  <c r="BV13" i="10"/>
  <c r="CL13" i="10"/>
  <c r="DB13" i="10"/>
  <c r="DV13" i="10"/>
  <c r="EL13" i="10"/>
  <c r="CG46" i="7"/>
  <c r="AU13" i="8"/>
  <c r="DW13" i="8"/>
  <c r="R46" i="8"/>
  <c r="AX46" i="8"/>
  <c r="CL46" i="8"/>
  <c r="DR46" i="8"/>
  <c r="V13" i="9"/>
  <c r="BB13" i="9"/>
  <c r="CH13" i="9"/>
  <c r="DV13" i="9"/>
  <c r="I46" i="9"/>
  <c r="Y46" i="9"/>
  <c r="AO46" i="9"/>
  <c r="BI46" i="9"/>
  <c r="BY46" i="9"/>
  <c r="CO46" i="9"/>
  <c r="DI46" i="9"/>
  <c r="DY46" i="9"/>
  <c r="E13" i="10"/>
  <c r="U13" i="10"/>
  <c r="AK13" i="10"/>
  <c r="BE13" i="10"/>
  <c r="BU13" i="10"/>
  <c r="CK13" i="10"/>
  <c r="DE13" i="10"/>
  <c r="DU13" i="10"/>
  <c r="EK13" i="10"/>
  <c r="AK46" i="7"/>
  <c r="G13" i="8"/>
  <c r="BS13" i="8"/>
  <c r="EE13" i="8"/>
  <c r="AL46" i="8"/>
  <c r="BR46" i="8"/>
  <c r="CX46" i="8"/>
  <c r="EL46" i="8"/>
  <c r="Z13" i="9"/>
  <c r="BF13" i="9"/>
  <c r="CT13" i="9"/>
  <c r="DZ13" i="9"/>
  <c r="DS13" i="8"/>
  <c r="CY46" i="8"/>
  <c r="BW13" i="9"/>
  <c r="L46" i="9"/>
  <c r="AR46" i="9"/>
  <c r="BX46" i="9"/>
  <c r="DL46" i="9"/>
  <c r="H13" i="10"/>
  <c r="AV13" i="10"/>
  <c r="CB13" i="10"/>
  <c r="DH13" i="10"/>
  <c r="B46" i="10"/>
  <c r="V46" i="10"/>
  <c r="AL46" i="10"/>
  <c r="BB46" i="10"/>
  <c r="BV46" i="10"/>
  <c r="CL46" i="10"/>
  <c r="DB46" i="10"/>
  <c r="DV46" i="10"/>
  <c r="EH46" i="10"/>
  <c r="F13" i="11"/>
  <c r="Z13" i="11"/>
  <c r="AP13" i="11"/>
  <c r="BF13" i="11"/>
  <c r="BZ13" i="11"/>
  <c r="CP13" i="11"/>
  <c r="DF13" i="11"/>
  <c r="DZ13" i="11"/>
  <c r="B46" i="11"/>
  <c r="V46" i="11"/>
  <c r="AL46" i="11"/>
  <c r="BB46" i="11"/>
  <c r="BV46" i="11"/>
  <c r="CL46" i="11"/>
  <c r="DB46" i="11"/>
  <c r="DV46" i="11"/>
  <c r="EL46" i="11"/>
  <c r="DC13" i="8"/>
  <c r="DW46" i="8"/>
  <c r="CU13" i="9"/>
  <c r="AI46" i="9"/>
  <c r="BO46" i="9"/>
  <c r="CU46" i="9"/>
  <c r="EI46" i="9"/>
  <c r="AE13" i="10"/>
  <c r="BK13" i="10"/>
  <c r="CY13" i="10"/>
  <c r="EE13" i="10"/>
  <c r="M46" i="10"/>
  <c r="AC46" i="10"/>
  <c r="AS46" i="10"/>
  <c r="BM46" i="10"/>
  <c r="CC46" i="10"/>
  <c r="CS46" i="10"/>
  <c r="DM46" i="10"/>
  <c r="EC46" i="10"/>
  <c r="I13" i="11"/>
  <c r="Y13" i="11"/>
  <c r="AO13" i="11"/>
  <c r="BI13" i="11"/>
  <c r="BY13" i="11"/>
  <c r="CO13" i="11"/>
  <c r="DI13" i="11"/>
  <c r="DY13" i="11"/>
  <c r="E46" i="11"/>
  <c r="U46" i="11"/>
  <c r="AK46" i="11"/>
  <c r="BE46" i="11"/>
  <c r="BU46" i="11"/>
  <c r="CK46" i="11"/>
  <c r="DE46" i="11"/>
  <c r="DU46" i="11"/>
  <c r="EK46" i="11"/>
  <c r="EI13" i="8"/>
  <c r="EM46" i="8"/>
  <c r="DK13" i="9"/>
  <c r="AE46" i="9"/>
  <c r="BK46" i="9"/>
  <c r="CY46" i="9"/>
  <c r="EE46" i="9"/>
  <c r="S13" i="10"/>
  <c r="BG13" i="10"/>
  <c r="CM13" i="10"/>
  <c r="DS13" i="10"/>
  <c r="K46" i="10"/>
  <c r="AE46" i="10"/>
  <c r="AU46" i="10"/>
  <c r="BK46" i="10"/>
  <c r="CE46" i="10"/>
  <c r="CU46" i="10"/>
  <c r="DK46" i="10"/>
  <c r="EE46" i="10"/>
  <c r="G13" i="11"/>
  <c r="W13" i="11"/>
  <c r="AQ13" i="11"/>
  <c r="BG13" i="11"/>
  <c r="BW13" i="11"/>
  <c r="CQ13" i="11"/>
  <c r="DG13" i="11"/>
  <c r="DW13" i="11"/>
  <c r="EK46" i="7"/>
  <c r="BT46" i="9"/>
  <c r="AR13" i="10"/>
  <c r="D46" i="10"/>
  <c r="BP46" i="10"/>
  <c r="EB46" i="10"/>
  <c r="BL13" i="11"/>
  <c r="DX13" i="11"/>
  <c r="AI46" i="11"/>
  <c r="BO46" i="11"/>
  <c r="CU46" i="11"/>
  <c r="EI46" i="11"/>
  <c r="BL46" i="9"/>
  <c r="AJ13" i="10"/>
  <c r="P46" i="10"/>
  <c r="CB46" i="10"/>
  <c r="L13" i="11"/>
  <c r="BX13" i="11"/>
  <c r="H46" i="11"/>
  <c r="AV46" i="11"/>
  <c r="CB46" i="11"/>
  <c r="DH46" i="11"/>
  <c r="CM13" i="8"/>
  <c r="BD46" i="9"/>
  <c r="BH13" i="10"/>
  <c r="AR46" i="10"/>
  <c r="DC46" i="6"/>
  <c r="DS46" i="6"/>
  <c r="EM46" i="6"/>
  <c r="O13" i="7"/>
  <c r="AI13" i="7"/>
  <c r="AF13" i="6"/>
  <c r="BT13" i="6"/>
  <c r="CZ13" i="6"/>
  <c r="EF13" i="6"/>
  <c r="R46" i="6"/>
  <c r="AH46" i="6"/>
  <c r="AX46" i="6"/>
  <c r="BR46" i="6"/>
  <c r="CH46" i="6"/>
  <c r="CX46" i="6"/>
  <c r="DR46" i="6"/>
  <c r="EH46" i="6"/>
  <c r="AD13" i="6"/>
  <c r="BJ13" i="6"/>
  <c r="CP13" i="6"/>
  <c r="ED13" i="6"/>
  <c r="M46" i="6"/>
  <c r="AC46" i="6"/>
  <c r="AS46" i="6"/>
  <c r="BM46" i="6"/>
  <c r="CC46" i="6"/>
  <c r="CS46" i="6"/>
  <c r="DM46" i="6"/>
  <c r="EC46" i="6"/>
  <c r="I13" i="7"/>
  <c r="R13" i="7"/>
  <c r="AM13" i="7"/>
  <c r="BC13" i="7"/>
  <c r="BS13" i="7"/>
  <c r="CM13" i="7"/>
  <c r="DC13" i="7"/>
  <c r="DS13" i="7"/>
  <c r="EM13" i="7"/>
  <c r="O46" i="7"/>
  <c r="AI46" i="7"/>
  <c r="AY46" i="7"/>
  <c r="BO46" i="7"/>
  <c r="CI46" i="7"/>
  <c r="CY46" i="7"/>
  <c r="DO46" i="7"/>
  <c r="EI46" i="7"/>
  <c r="Q13" i="7"/>
  <c r="AL13" i="7"/>
  <c r="BB13" i="7"/>
  <c r="BV13" i="7"/>
  <c r="CL13" i="7"/>
  <c r="DB13" i="7"/>
  <c r="DV13" i="7"/>
  <c r="EL13" i="7"/>
  <c r="R46" i="7"/>
  <c r="AH46" i="7"/>
  <c r="AX46" i="7"/>
  <c r="BR46" i="7"/>
  <c r="CH46" i="7"/>
  <c r="CX46" i="7"/>
  <c r="DR46" i="7"/>
  <c r="EH46" i="7"/>
  <c r="Y13" i="7"/>
  <c r="AV13" i="7"/>
  <c r="BL13" i="7"/>
  <c r="CB13" i="7"/>
  <c r="CV13" i="7"/>
  <c r="DL13" i="7"/>
  <c r="EB13" i="7"/>
  <c r="AF13" i="7"/>
  <c r="CS13" i="7"/>
  <c r="Q46" i="7"/>
  <c r="AW46" i="7"/>
  <c r="CC46" i="7"/>
  <c r="DQ46" i="7"/>
  <c r="I13" i="8"/>
  <c r="Y13" i="8"/>
  <c r="AO13" i="8"/>
  <c r="BI13" i="8"/>
  <c r="BY13" i="8"/>
  <c r="CO13" i="8"/>
  <c r="DI13" i="8"/>
  <c r="DY13" i="8"/>
  <c r="E46" i="8"/>
  <c r="U46" i="8"/>
  <c r="AK46" i="8"/>
  <c r="BE46" i="8"/>
  <c r="BU46" i="8"/>
  <c r="CK46" i="8"/>
  <c r="DE46" i="8"/>
  <c r="DU46" i="8"/>
  <c r="EK46" i="8"/>
  <c r="Q13" i="9"/>
  <c r="AG13" i="9"/>
  <c r="AW13" i="9"/>
  <c r="BQ13" i="9"/>
  <c r="CG13" i="9"/>
  <c r="CW13" i="9"/>
  <c r="DQ13" i="9"/>
  <c r="EG13" i="9"/>
  <c r="BI13" i="7"/>
  <c r="DU13" i="7"/>
  <c r="X46" i="7"/>
  <c r="BL46" i="7"/>
  <c r="CR46" i="7"/>
  <c r="DX46" i="7"/>
  <c r="L13" i="8"/>
  <c r="AB13" i="8"/>
  <c r="AV13" i="8"/>
  <c r="BL13" i="8"/>
  <c r="CB13" i="8"/>
  <c r="CV13" i="8"/>
  <c r="DL13" i="8"/>
  <c r="EB13" i="8"/>
  <c r="H46" i="8"/>
  <c r="X46" i="8"/>
  <c r="AR46" i="8"/>
  <c r="BH46" i="8"/>
  <c r="BX46" i="8"/>
  <c r="CR46" i="8"/>
  <c r="DH46" i="8"/>
  <c r="DX46" i="8"/>
  <c r="D13" i="9"/>
  <c r="T13" i="9"/>
  <c r="AJ13" i="9"/>
  <c r="BD13" i="9"/>
  <c r="BT13" i="9"/>
  <c r="CJ13" i="9"/>
  <c r="DD13" i="9"/>
  <c r="DT13" i="9"/>
  <c r="EJ13" i="9"/>
  <c r="BQ13" i="7"/>
  <c r="EC13" i="7"/>
  <c r="AB46" i="7"/>
  <c r="BH46" i="7"/>
  <c r="CV46" i="7"/>
  <c r="EB46" i="7"/>
  <c r="J13" i="8"/>
  <c r="AD13" i="8"/>
  <c r="AT13" i="8"/>
  <c r="BJ13" i="8"/>
  <c r="CD13" i="8"/>
  <c r="CT13" i="8"/>
  <c r="DJ13" i="8"/>
  <c r="ED13" i="8"/>
  <c r="EG13" i="7"/>
  <c r="DU46" i="7"/>
  <c r="AY13" i="8"/>
  <c r="DK13" i="8"/>
  <c r="AI46" i="8"/>
  <c r="BO46" i="8"/>
  <c r="CU46" i="8"/>
  <c r="EI46" i="8"/>
  <c r="AE13" i="9"/>
  <c r="BK13" i="9"/>
  <c r="CY13" i="9"/>
  <c r="EE13" i="9"/>
  <c r="J46" i="9"/>
  <c r="AD46" i="9"/>
  <c r="AT46" i="9"/>
  <c r="BJ46" i="9"/>
  <c r="CD46" i="9"/>
  <c r="CT46" i="9"/>
  <c r="DJ46" i="9"/>
  <c r="ED46" i="9"/>
  <c r="F13" i="10"/>
  <c r="Z13" i="10"/>
  <c r="AP13" i="10"/>
  <c r="BF13" i="10"/>
  <c r="BZ13" i="10"/>
  <c r="CP13" i="10"/>
  <c r="DF13" i="10"/>
  <c r="DZ13" i="10"/>
  <c r="BE13" i="7"/>
  <c r="DM46" i="7"/>
  <c r="BK13" i="8"/>
  <c r="EM13" i="8"/>
  <c r="Z46" i="8"/>
  <c r="BF46" i="8"/>
  <c r="CT46" i="8"/>
  <c r="DZ46" i="8"/>
  <c r="AD13" i="9"/>
  <c r="BJ13" i="9"/>
  <c r="CP13" i="9"/>
  <c r="ED13" i="9"/>
  <c r="M46" i="9"/>
  <c r="AC46" i="9"/>
  <c r="AS46" i="9"/>
  <c r="BM46" i="9"/>
  <c r="CC46" i="9"/>
  <c r="CS46" i="9"/>
  <c r="DM46" i="9"/>
  <c r="EC46" i="9"/>
  <c r="I13" i="10"/>
  <c r="Y13" i="10"/>
  <c r="AO13" i="10"/>
  <c r="BI13" i="10"/>
  <c r="BY13" i="10"/>
  <c r="CO13" i="10"/>
  <c r="DI13" i="10"/>
  <c r="DY13" i="10"/>
  <c r="U13" i="7"/>
  <c r="BQ46" i="7"/>
  <c r="W13" i="8"/>
  <c r="CI13" i="8"/>
  <c r="F46" i="8"/>
  <c r="AT46" i="8"/>
  <c r="BZ46" i="8"/>
  <c r="DF46" i="8"/>
  <c r="B13" i="9"/>
  <c r="AH13" i="9"/>
  <c r="BV13" i="9"/>
  <c r="DB13" i="9"/>
  <c r="EH13" i="9"/>
  <c r="G46" i="8"/>
  <c r="EE46" i="8"/>
  <c r="DC13" i="9"/>
  <c r="T46" i="9"/>
  <c r="AZ46" i="9"/>
  <c r="CF46" i="9"/>
  <c r="DT46" i="9"/>
  <c r="P13" i="10"/>
  <c r="BD13" i="10"/>
  <c r="CJ13" i="10"/>
  <c r="DP13" i="10"/>
  <c r="F46" i="10"/>
  <c r="Z46" i="10"/>
  <c r="AP46" i="10"/>
  <c r="BF46" i="10"/>
  <c r="BZ46" i="10"/>
  <c r="CP46" i="10"/>
  <c r="DF46" i="10"/>
  <c r="J13" i="11"/>
  <c r="AD13" i="11"/>
  <c r="AT13" i="11"/>
  <c r="BJ13" i="11"/>
  <c r="CD13" i="11"/>
  <c r="CT13" i="11"/>
  <c r="DJ13" i="11"/>
  <c r="ED13" i="11"/>
  <c r="F46" i="11"/>
  <c r="Z46" i="11"/>
  <c r="AP46" i="11"/>
  <c r="BF46" i="11"/>
  <c r="BZ46" i="11"/>
  <c r="CP46" i="11"/>
  <c r="DF46" i="11"/>
  <c r="DZ46" i="11"/>
  <c r="AO13" i="7"/>
  <c r="AE46" i="8"/>
  <c r="C13" i="9"/>
  <c r="C46" i="9"/>
  <c r="AQ46" i="9"/>
  <c r="BW46" i="9"/>
  <c r="DC46" i="9"/>
  <c r="G13" i="10"/>
  <c r="AM13" i="10"/>
  <c r="BS13" i="10"/>
  <c r="DG13" i="10"/>
  <c r="EM13" i="10"/>
  <c r="Q46" i="10"/>
  <c r="AG46" i="10"/>
  <c r="AW46" i="10"/>
  <c r="BQ46" i="10"/>
  <c r="CG46" i="10"/>
  <c r="CW46" i="10"/>
  <c r="DQ46" i="10"/>
  <c r="EG46" i="10"/>
  <c r="M13" i="11"/>
  <c r="AC13" i="11"/>
  <c r="AS13" i="11"/>
  <c r="BM13" i="11"/>
  <c r="CC13" i="11"/>
  <c r="CS13" i="11"/>
  <c r="DM13" i="11"/>
  <c r="EC13" i="11"/>
  <c r="I46" i="11"/>
  <c r="Y46" i="11"/>
  <c r="AO46" i="11"/>
  <c r="BI46" i="11"/>
  <c r="BY46" i="11"/>
  <c r="CO46" i="11"/>
  <c r="DI46" i="11"/>
  <c r="DY46" i="11"/>
  <c r="DE46" i="7"/>
  <c r="O46" i="8"/>
  <c r="S13" i="9"/>
  <c r="G46" i="9"/>
  <c r="AM46" i="9"/>
  <c r="BS46" i="9"/>
  <c r="DG46" i="9"/>
  <c r="EM46" i="9"/>
  <c r="AI13" i="10"/>
  <c r="BO13" i="10"/>
  <c r="CU13" i="10"/>
  <c r="EI13" i="10"/>
  <c r="O46" i="10"/>
  <c r="AI46" i="10"/>
  <c r="AY46" i="10"/>
  <c r="BO46" i="10"/>
  <c r="CI46" i="10"/>
  <c r="CY46" i="10"/>
  <c r="DO46" i="10"/>
  <c r="EI46" i="10"/>
  <c r="K13" i="11"/>
  <c r="AE13" i="11"/>
  <c r="AU13" i="11"/>
  <c r="BK13" i="11"/>
  <c r="CE13" i="11"/>
  <c r="CU13" i="11"/>
  <c r="DK13" i="11"/>
  <c r="EE13" i="11"/>
  <c r="DO46" i="8"/>
  <c r="CZ46" i="9"/>
  <c r="BX13" i="10"/>
  <c r="T46" i="10"/>
  <c r="CF46" i="10"/>
  <c r="P13" i="11"/>
  <c r="CB13" i="11"/>
  <c r="C46" i="11"/>
  <c r="AQ46" i="11"/>
  <c r="BW46" i="11"/>
  <c r="DC46" i="11"/>
  <c r="M46" i="7"/>
  <c r="CR46" i="9"/>
  <c r="BP13" i="10"/>
  <c r="AF46" i="10"/>
  <c r="CR46" i="10"/>
  <c r="AB13" i="11"/>
  <c r="DD13" i="11"/>
  <c r="P46" i="11"/>
  <c r="BD46" i="11"/>
  <c r="CJ46" i="11"/>
  <c r="DP46" i="11"/>
  <c r="BC46" i="8"/>
  <c r="CJ46" i="9"/>
  <c r="DT13" i="10"/>
  <c r="BH46" i="10"/>
  <c r="EJ46" i="10"/>
  <c r="CM46" i="6"/>
  <c r="DG46" i="6"/>
  <c r="DW46" i="6"/>
  <c r="C13" i="7"/>
  <c r="S13" i="7"/>
  <c r="H13" i="6"/>
  <c r="AV13" i="6"/>
  <c r="CB13" i="6"/>
  <c r="DH13" i="6"/>
  <c r="B46" i="6"/>
  <c r="V46" i="6"/>
  <c r="AL46" i="6"/>
  <c r="BB46" i="6"/>
  <c r="BV46" i="6"/>
  <c r="CL46" i="6"/>
  <c r="DB46" i="6"/>
  <c r="DV46" i="6"/>
  <c r="EL46" i="6"/>
  <c r="AL13" i="6"/>
  <c r="BR13" i="6"/>
  <c r="CX13" i="6"/>
  <c r="EL13" i="6"/>
  <c r="Q46" i="6"/>
  <c r="AG46" i="6"/>
  <c r="AW46" i="6"/>
  <c r="BQ46" i="6"/>
  <c r="CG46" i="6"/>
  <c r="CW46" i="6"/>
  <c r="DQ46" i="6"/>
  <c r="EG46" i="6"/>
  <c r="M13" i="7"/>
  <c r="X13" i="7"/>
  <c r="AQ13" i="7"/>
  <c r="BG13" i="7"/>
  <c r="BW13" i="7"/>
  <c r="CQ13" i="7"/>
  <c r="DG13" i="7"/>
  <c r="DW13" i="7"/>
  <c r="C46" i="7"/>
  <c r="S46" i="7"/>
  <c r="AM46" i="7"/>
  <c r="BC46" i="7"/>
  <c r="BS46" i="7"/>
  <c r="CM46" i="7"/>
  <c r="DC46" i="7"/>
  <c r="DS46" i="7"/>
  <c r="EM46" i="7"/>
  <c r="V13" i="7"/>
  <c r="AP13" i="7"/>
  <c r="BF13" i="7"/>
  <c r="BZ13" i="7"/>
  <c r="CP13" i="7"/>
  <c r="DF13" i="7"/>
  <c r="DZ13" i="7"/>
  <c r="B46" i="7"/>
  <c r="V46" i="7"/>
  <c r="AL46" i="7"/>
  <c r="BB46" i="7"/>
  <c r="BV46" i="7"/>
  <c r="CL46" i="7"/>
  <c r="DB46" i="7"/>
  <c r="DV46" i="7"/>
  <c r="EL46" i="7"/>
  <c r="AD13" i="7"/>
  <c r="AZ13" i="7"/>
  <c r="BP13" i="7"/>
  <c r="CF13" i="7"/>
  <c r="CZ13" i="7"/>
  <c r="DP13" i="7"/>
  <c r="EF13" i="7"/>
  <c r="AW13" i="7"/>
  <c r="DI13" i="7"/>
  <c r="Y46" i="7"/>
  <c r="BE46" i="7"/>
  <c r="CK46" i="7"/>
  <c r="DY46" i="7"/>
  <c r="M13" i="8"/>
  <c r="AC13" i="8"/>
  <c r="AS13" i="8"/>
  <c r="BM13" i="8"/>
  <c r="CC13" i="8"/>
  <c r="CS13" i="8"/>
  <c r="DM13" i="8"/>
  <c r="EC13" i="8"/>
  <c r="I46" i="8"/>
  <c r="Y46" i="8"/>
  <c r="AO46" i="8"/>
  <c r="BI46" i="8"/>
  <c r="BY46" i="8"/>
  <c r="CO46" i="8"/>
  <c r="DI46" i="8"/>
  <c r="DY46" i="8"/>
  <c r="E13" i="9"/>
  <c r="U13" i="9"/>
  <c r="AK13" i="9"/>
  <c r="BE13" i="9"/>
  <c r="BU13" i="9"/>
  <c r="CK13" i="9"/>
  <c r="DE13" i="9"/>
  <c r="DU13" i="9"/>
  <c r="EK13" i="9"/>
  <c r="BY13" i="7"/>
  <c r="EK13" i="7"/>
  <c r="AF46" i="7"/>
  <c r="BT46" i="7"/>
  <c r="CZ46" i="7"/>
  <c r="EF46" i="7"/>
  <c r="P13" i="8"/>
  <c r="AF13" i="8"/>
  <c r="AZ13" i="8"/>
  <c r="BP13" i="8"/>
  <c r="CF13" i="8"/>
  <c r="CZ13" i="8"/>
  <c r="DP13" i="8"/>
  <c r="EF13" i="8"/>
  <c r="L46" i="8"/>
  <c r="AB46" i="8"/>
  <c r="AV46" i="8"/>
  <c r="BL46" i="8"/>
  <c r="CB46" i="8"/>
  <c r="CV46" i="8"/>
  <c r="DL46" i="8"/>
  <c r="EB46" i="8"/>
  <c r="H13" i="9"/>
  <c r="X13" i="9"/>
  <c r="AR13" i="9"/>
  <c r="BH13" i="9"/>
  <c r="BX13" i="9"/>
  <c r="CR13" i="9"/>
  <c r="DH13" i="9"/>
  <c r="DX13" i="9"/>
  <c r="P13" i="7"/>
  <c r="CG13" i="7"/>
  <c r="D46" i="7"/>
  <c r="AJ46" i="7"/>
  <c r="BP46" i="7"/>
  <c r="DD46" i="7"/>
  <c r="EJ46" i="7"/>
  <c r="R13" i="8"/>
  <c r="AH13" i="8"/>
  <c r="AX13" i="8"/>
  <c r="BR13" i="8"/>
  <c r="CH13" i="8"/>
  <c r="CX13" i="8"/>
  <c r="DR13" i="8"/>
  <c r="EH13" i="8"/>
  <c r="AC46" i="7"/>
  <c r="C13" i="8"/>
  <c r="BO13" i="8"/>
  <c r="C46" i="8"/>
  <c r="AQ46" i="8"/>
  <c r="BW46" i="8"/>
  <c r="DC46" i="8"/>
  <c r="G13" i="9"/>
  <c r="AM13" i="9"/>
  <c r="BS13" i="9"/>
  <c r="DG13" i="9"/>
  <c r="EM13" i="9"/>
  <c r="R46" i="9"/>
  <c r="AH46" i="9"/>
  <c r="AX46" i="9"/>
  <c r="BR46" i="9"/>
  <c r="CH46" i="9"/>
  <c r="CX46" i="9"/>
  <c r="DR46" i="9"/>
  <c r="EH46" i="9"/>
  <c r="J13" i="10"/>
  <c r="AD13" i="10"/>
  <c r="AT13" i="10"/>
  <c r="BJ13" i="10"/>
  <c r="CD13" i="10"/>
  <c r="CT13" i="10"/>
  <c r="DJ13" i="10"/>
  <c r="ED13" i="10"/>
  <c r="DQ13" i="7"/>
  <c r="O13" i="8"/>
  <c r="CQ13" i="8"/>
  <c r="B46" i="8"/>
  <c r="AH46" i="8"/>
  <c r="BV46" i="8"/>
  <c r="DB46" i="8"/>
  <c r="EH46" i="8"/>
  <c r="AL13" i="9"/>
  <c r="BR13" i="9"/>
  <c r="CX13" i="9"/>
  <c r="EL13" i="9"/>
  <c r="Q46" i="9"/>
  <c r="AG46" i="9"/>
  <c r="AW46" i="9"/>
  <c r="BQ46" i="9"/>
  <c r="CG46" i="9"/>
  <c r="CW46" i="9"/>
  <c r="DQ46" i="9"/>
  <c r="EG46" i="9"/>
  <c r="M13" i="10"/>
  <c r="AC13" i="10"/>
  <c r="AS13" i="10"/>
  <c r="BM13" i="10"/>
  <c r="CC13" i="10"/>
  <c r="CS13" i="10"/>
  <c r="DM13" i="10"/>
  <c r="EC13" i="10"/>
  <c r="CK13" i="7"/>
  <c r="CW46" i="7"/>
  <c r="AM13" i="8"/>
  <c r="CY13" i="8"/>
  <c r="V46" i="8"/>
  <c r="BB46" i="8"/>
  <c r="CH46" i="8"/>
  <c r="DV46" i="8"/>
  <c r="J13" i="9"/>
  <c r="AP13" i="9"/>
  <c r="CD13" i="9"/>
  <c r="DJ13" i="9"/>
  <c r="BY46" i="7"/>
  <c r="AM46" i="8"/>
  <c r="K13" i="9"/>
  <c r="EI13" i="9"/>
  <c r="AB46" i="9"/>
  <c r="BH46" i="9"/>
  <c r="CV46" i="9"/>
  <c r="EB46" i="9"/>
  <c r="X13" i="10"/>
  <c r="BL13" i="10"/>
  <c r="CR13" i="10"/>
  <c r="DX13" i="10"/>
  <c r="J46" i="10"/>
  <c r="AD46" i="10"/>
  <c r="AT46" i="10"/>
  <c r="BJ46" i="10"/>
  <c r="CD46" i="10"/>
  <c r="CT46" i="10"/>
  <c r="DJ46" i="10"/>
  <c r="DZ46" i="10"/>
  <c r="EL46" i="10"/>
  <c r="R13" i="11"/>
  <c r="AH13" i="11"/>
  <c r="AX13" i="11"/>
  <c r="BR13" i="11"/>
  <c r="CH13" i="11"/>
  <c r="CX13" i="11"/>
  <c r="DR13" i="11"/>
  <c r="EH13" i="11"/>
  <c r="J46" i="11"/>
  <c r="AD46" i="11"/>
  <c r="AT46" i="11"/>
  <c r="BJ46" i="11"/>
  <c r="CD46" i="11"/>
  <c r="CT46" i="11"/>
  <c r="DJ46" i="11"/>
  <c r="ED46" i="11"/>
  <c r="AS46" i="7"/>
  <c r="BK46" i="8"/>
  <c r="AI13" i="9"/>
  <c r="K46" i="9"/>
  <c r="AY46" i="9"/>
  <c r="CE46" i="9"/>
  <c r="DK46" i="9"/>
  <c r="O13" i="10"/>
  <c r="AU13" i="10"/>
  <c r="CI13" i="10"/>
  <c r="DO13" i="10"/>
  <c r="E46" i="10"/>
  <c r="U46" i="10"/>
  <c r="AK46" i="10"/>
  <c r="BE46" i="10"/>
  <c r="BU46" i="10"/>
  <c r="CK46" i="10"/>
  <c r="DE46" i="10"/>
  <c r="DU46" i="10"/>
  <c r="EK46" i="10"/>
  <c r="Q13" i="11"/>
  <c r="AG13" i="11"/>
  <c r="AW13" i="11"/>
  <c r="BQ13" i="11"/>
  <c r="CG13" i="11"/>
  <c r="CW13" i="11"/>
  <c r="DQ13" i="11"/>
  <c r="EG13" i="11"/>
  <c r="M46" i="11"/>
  <c r="AC46" i="11"/>
  <c r="AS46" i="11"/>
  <c r="BM46" i="11"/>
  <c r="CC46" i="11"/>
  <c r="CS46" i="11"/>
  <c r="DM46" i="11"/>
  <c r="EC46" i="11"/>
  <c r="K13" i="8"/>
  <c r="AU46" i="8"/>
  <c r="AY13" i="9"/>
  <c r="O46" i="9"/>
  <c r="AU46" i="9"/>
  <c r="CI46" i="9"/>
  <c r="DO46" i="9"/>
  <c r="C13" i="10"/>
  <c r="AQ13" i="10"/>
  <c r="BW13" i="10"/>
  <c r="DC13" i="10"/>
  <c r="C46" i="10"/>
  <c r="S46" i="10"/>
  <c r="AM46" i="10"/>
  <c r="BC46" i="10"/>
  <c r="BS46" i="10"/>
  <c r="CM46" i="10"/>
  <c r="DC46" i="10"/>
  <c r="DS46" i="10"/>
  <c r="EM46" i="10"/>
  <c r="O13" i="11"/>
  <c r="AI13" i="11"/>
  <c r="AY13" i="11"/>
  <c r="BO13" i="11"/>
  <c r="CI13" i="11"/>
  <c r="CY13" i="11"/>
  <c r="DO13" i="11"/>
  <c r="EI13" i="11"/>
  <c r="BG13" i="9"/>
  <c r="EF46" i="9"/>
  <c r="DD13" i="10"/>
  <c r="AJ46" i="10"/>
  <c r="CV46" i="10"/>
  <c r="AF13" i="11"/>
  <c r="CR13" i="11"/>
  <c r="K46" i="11"/>
  <c r="AY46" i="11"/>
  <c r="CE46" i="11"/>
  <c r="DK46" i="11"/>
  <c r="CI46" i="8"/>
  <c r="DX46" i="9"/>
  <c r="CV13" i="10"/>
  <c r="AV46" i="10"/>
  <c r="DH46" i="10"/>
  <c r="AR13" i="11"/>
  <c r="DT13" i="11"/>
  <c r="X46" i="11"/>
  <c r="BL46" i="11"/>
  <c r="CR46" i="11"/>
  <c r="DX46" i="11"/>
  <c r="DS13" i="9"/>
  <c r="DP46" i="9"/>
  <c r="L46" i="10"/>
  <c r="BX46" i="10"/>
  <c r="H13" i="11"/>
  <c r="CJ13" i="11"/>
  <c r="G46" i="11"/>
  <c r="AM46" i="11"/>
  <c r="BS46" i="11"/>
  <c r="DG46" i="11"/>
  <c r="EM46" i="11"/>
  <c r="AV46" i="9"/>
  <c r="AZ13" i="10"/>
  <c r="X46" i="10"/>
  <c r="CZ46" i="10"/>
  <c r="T13" i="11"/>
  <c r="CF13" i="11"/>
  <c r="D46" i="11"/>
  <c r="AJ46" i="11"/>
  <c r="BP46" i="11"/>
  <c r="DD46" i="11"/>
  <c r="EJ46" i="11"/>
  <c r="X13" i="11"/>
  <c r="CZ13" i="11"/>
  <c r="O46" i="11"/>
  <c r="AU46" i="11"/>
  <c r="CI46" i="11"/>
  <c r="DO46" i="11"/>
  <c r="W46" i="8"/>
  <c r="CB46" i="9"/>
  <c r="CF13" i="10"/>
  <c r="BD46" i="10"/>
  <c r="DP46" i="10"/>
  <c r="AJ13" i="11"/>
  <c r="CV13" i="11"/>
  <c r="L46" i="11"/>
  <c r="AR46" i="11"/>
  <c r="BX46" i="11"/>
  <c r="DL46" i="11"/>
  <c r="BD13" i="11"/>
  <c r="DP13" i="11"/>
  <c r="W46" i="11"/>
  <c r="BC46" i="11"/>
  <c r="CQ46" i="11"/>
  <c r="DW46" i="11"/>
  <c r="CM13" i="9"/>
  <c r="DH46" i="9"/>
  <c r="DL13" i="10"/>
  <c r="BT46" i="10"/>
  <c r="EF46" i="10"/>
  <c r="AZ13" i="11"/>
  <c r="DL13" i="11"/>
  <c r="T46" i="11"/>
  <c r="AZ46" i="11"/>
  <c r="CF46" i="11"/>
  <c r="DT46" i="11"/>
  <c r="DT46" i="10"/>
  <c r="BT13" i="11"/>
  <c r="EF13" i="11"/>
  <c r="AE46" i="11"/>
  <c r="BK46" i="11"/>
  <c r="CY46" i="11"/>
  <c r="EE46" i="11"/>
  <c r="P46" i="9"/>
  <c r="T13" i="10"/>
  <c r="H46" i="10"/>
  <c r="CJ46" i="10"/>
  <c r="D13" i="11"/>
  <c r="BP13" i="11"/>
  <c r="EB13" i="11"/>
  <c r="AB46" i="11"/>
  <c r="BH46" i="11"/>
  <c r="CV46" i="11"/>
  <c r="EB46" i="11"/>
  <c r="C20" i="9"/>
  <c r="C163" i="14" s="1"/>
  <c r="B138" i="14"/>
  <c r="A119" i="17"/>
  <c r="B140" i="14"/>
  <c r="A121" i="17"/>
  <c r="C20" i="11"/>
  <c r="C165" i="14" s="1"/>
  <c r="B45" i="11"/>
  <c r="B29" i="8"/>
  <c r="B123" i="14"/>
  <c r="A107" i="17"/>
  <c r="B187" i="14"/>
  <c r="B22" i="11"/>
  <c r="A143" i="17"/>
  <c r="A137" i="17"/>
  <c r="B22" i="5"/>
  <c r="B181" i="14"/>
  <c r="B29" i="10"/>
  <c r="B125" i="14"/>
  <c r="A109" i="17"/>
  <c r="B12" i="7"/>
  <c r="A40" i="17"/>
  <c r="A38" i="17"/>
  <c r="B12" i="5"/>
  <c r="E37" i="4"/>
  <c r="U37" i="4"/>
  <c r="AK37" i="4"/>
  <c r="BE37" i="4"/>
  <c r="BU37" i="4"/>
  <c r="CK37" i="4"/>
  <c r="DE37" i="4"/>
  <c r="DU37" i="4"/>
  <c r="EK37" i="4"/>
  <c r="P37" i="4"/>
  <c r="AF37" i="4"/>
  <c r="AZ37" i="4"/>
  <c r="BP37" i="4"/>
  <c r="CF37" i="4"/>
  <c r="CZ37" i="4"/>
  <c r="DP37" i="4"/>
  <c r="EF37" i="4"/>
  <c r="K37" i="4"/>
  <c r="AE37" i="4"/>
  <c r="AU37" i="4"/>
  <c r="BK37" i="4"/>
  <c r="CE37" i="4"/>
  <c r="CU37" i="4"/>
  <c r="DK37" i="4"/>
  <c r="EE37" i="4"/>
  <c r="F37" i="4"/>
  <c r="Z37" i="4"/>
  <c r="AP37" i="4"/>
  <c r="BF37" i="4"/>
  <c r="BZ37" i="4"/>
  <c r="CP37" i="4"/>
  <c r="DF37" i="4"/>
  <c r="DZ37" i="4"/>
  <c r="E37" i="5"/>
  <c r="U37" i="5"/>
  <c r="AK37" i="5"/>
  <c r="BE37" i="5"/>
  <c r="BU37" i="5"/>
  <c r="CK37" i="5"/>
  <c r="C37" i="5"/>
  <c r="S37" i="5"/>
  <c r="AM37" i="5"/>
  <c r="BC37" i="5"/>
  <c r="BS37" i="5"/>
  <c r="CM37" i="5"/>
  <c r="DC37" i="5"/>
  <c r="AF37" i="5"/>
  <c r="BT37" i="5"/>
  <c r="CZ37" i="5"/>
  <c r="DQ37" i="5"/>
  <c r="EG37" i="5"/>
  <c r="AD37" i="5"/>
  <c r="BJ37" i="5"/>
  <c r="CP37" i="5"/>
  <c r="DL37" i="5"/>
  <c r="EB37" i="5"/>
  <c r="L37" i="5"/>
  <c r="AR37" i="5"/>
  <c r="BX37" i="5"/>
  <c r="DG37" i="5"/>
  <c r="DW37" i="5"/>
  <c r="B37" i="5"/>
  <c r="AH37" i="5"/>
  <c r="BV37" i="5"/>
  <c r="DF37" i="5"/>
  <c r="DZ37" i="5"/>
  <c r="E37" i="6"/>
  <c r="U37" i="6"/>
  <c r="AK37" i="6"/>
  <c r="BE37" i="6"/>
  <c r="BU37" i="6"/>
  <c r="CK37" i="6"/>
  <c r="DE37" i="6"/>
  <c r="DU37" i="6"/>
  <c r="EK37" i="6"/>
  <c r="P37" i="6"/>
  <c r="AF37" i="6"/>
  <c r="AZ37" i="6"/>
  <c r="BP37" i="6"/>
  <c r="CF37" i="6"/>
  <c r="CZ37" i="6"/>
  <c r="DP37" i="6"/>
  <c r="EF37" i="6"/>
  <c r="K37" i="6"/>
  <c r="AE37" i="6"/>
  <c r="AU37" i="6"/>
  <c r="BK37" i="6"/>
  <c r="CE37" i="6"/>
  <c r="CU37" i="6"/>
  <c r="DK37" i="6"/>
  <c r="EE37" i="6"/>
  <c r="F37" i="6"/>
  <c r="Z37" i="6"/>
  <c r="AP37" i="6"/>
  <c r="BF37" i="6"/>
  <c r="BZ37" i="6"/>
  <c r="CP37" i="6"/>
  <c r="DF37" i="6"/>
  <c r="DZ37" i="6"/>
  <c r="D37" i="7"/>
  <c r="T37" i="7"/>
  <c r="AJ37" i="7"/>
  <c r="BD37" i="7"/>
  <c r="BT37" i="7"/>
  <c r="CJ37" i="7"/>
  <c r="DD37" i="7"/>
  <c r="DT37" i="7"/>
  <c r="EJ37" i="7"/>
  <c r="O37" i="7"/>
  <c r="AI37" i="7"/>
  <c r="AY37" i="7"/>
  <c r="BO37" i="7"/>
  <c r="CI37" i="7"/>
  <c r="CY37" i="7"/>
  <c r="DO37" i="7"/>
  <c r="EI37" i="7"/>
  <c r="R37" i="7"/>
  <c r="AX37" i="7"/>
  <c r="CL37" i="7"/>
  <c r="DR37" i="7"/>
  <c r="F37" i="8"/>
  <c r="Z37" i="8"/>
  <c r="AP37" i="8"/>
  <c r="BF37" i="8"/>
  <c r="BZ37" i="8"/>
  <c r="CP37" i="8"/>
  <c r="DF37" i="8"/>
  <c r="DZ37" i="8"/>
  <c r="I37" i="7"/>
  <c r="AO37" i="7"/>
  <c r="BU37" i="7"/>
  <c r="DI37" i="7"/>
  <c r="E37" i="8"/>
  <c r="U37" i="8"/>
  <c r="AK37" i="8"/>
  <c r="BE37" i="8"/>
  <c r="BU37" i="8"/>
  <c r="CK37" i="8"/>
  <c r="DE37" i="8"/>
  <c r="DU37" i="8"/>
  <c r="EK37" i="8"/>
  <c r="AC37" i="7"/>
  <c r="BQ37" i="7"/>
  <c r="CW37" i="7"/>
  <c r="EC37" i="7"/>
  <c r="CP37" i="7"/>
  <c r="X37" i="8"/>
  <c r="BL37" i="8"/>
  <c r="CR37" i="8"/>
  <c r="DX37" i="8"/>
  <c r="K37" i="9"/>
  <c r="AE37" i="9"/>
  <c r="AU37" i="9"/>
  <c r="BK37" i="9"/>
  <c r="CE37" i="9"/>
  <c r="CU37" i="9"/>
  <c r="DK37" i="9"/>
  <c r="EE37" i="9"/>
  <c r="G37" i="10"/>
  <c r="W37" i="10"/>
  <c r="AQ37" i="10"/>
  <c r="BG37" i="10"/>
  <c r="BW37" i="10"/>
  <c r="CQ37" i="10"/>
  <c r="DG37" i="10"/>
  <c r="DW37" i="10"/>
  <c r="V37" i="7"/>
  <c r="O37" i="8"/>
  <c r="AU37" i="8"/>
  <c r="CI37" i="8"/>
  <c r="DO37" i="8"/>
  <c r="B37" i="9"/>
  <c r="V37" i="9"/>
  <c r="AL37" i="9"/>
  <c r="BB37" i="9"/>
  <c r="BV37" i="9"/>
  <c r="CL37" i="9"/>
  <c r="DB37" i="9"/>
  <c r="DV37" i="9"/>
  <c r="EL37" i="9"/>
  <c r="R37" i="10"/>
  <c r="AH37" i="10"/>
  <c r="AX37" i="10"/>
  <c r="BR37" i="10"/>
  <c r="CH37" i="10"/>
  <c r="CX37" i="10"/>
  <c r="DR37" i="10"/>
  <c r="EH37" i="10"/>
  <c r="BR37" i="7"/>
  <c r="K37" i="8"/>
  <c r="AY37" i="8"/>
  <c r="CE37" i="8"/>
  <c r="DK37" i="8"/>
  <c r="D37" i="8"/>
  <c r="EB37" i="8"/>
  <c r="AC37" i="9"/>
  <c r="BQ37" i="9"/>
  <c r="CW37" i="9"/>
  <c r="EC37" i="9"/>
  <c r="X37" i="10"/>
  <c r="BL37" i="10"/>
  <c r="CR37" i="10"/>
  <c r="DX37" i="10"/>
  <c r="K37" i="11"/>
  <c r="AE37" i="11"/>
  <c r="AU37" i="11"/>
  <c r="BK37" i="11"/>
  <c r="CE37" i="11"/>
  <c r="CU37" i="11"/>
  <c r="DK37" i="11"/>
  <c r="EE37" i="11"/>
  <c r="AB37" i="8"/>
  <c r="L37" i="9"/>
  <c r="AR37" i="9"/>
  <c r="BX37" i="9"/>
  <c r="DL37" i="9"/>
  <c r="E37" i="10"/>
  <c r="AK37" i="10"/>
  <c r="BY37" i="10"/>
  <c r="DE37" i="10"/>
  <c r="EK37" i="10"/>
  <c r="R37" i="11"/>
  <c r="AH37" i="11"/>
  <c r="AX37" i="11"/>
  <c r="BR37" i="11"/>
  <c r="CH37" i="11"/>
  <c r="CX37" i="11"/>
  <c r="DR37" i="11"/>
  <c r="EH37" i="11"/>
  <c r="AR37" i="8"/>
  <c r="H37" i="9"/>
  <c r="AV37" i="9"/>
  <c r="CB37" i="9"/>
  <c r="DH37" i="9"/>
  <c r="I37" i="10"/>
  <c r="AO37" i="10"/>
  <c r="BU37" i="10"/>
  <c r="DI37" i="10"/>
  <c r="EL37" i="7"/>
  <c r="CK37" i="9"/>
  <c r="CF37" i="10"/>
  <c r="T37" i="11"/>
  <c r="AZ37" i="11"/>
  <c r="CF37" i="11"/>
  <c r="DT37" i="11"/>
  <c r="Q37" i="9"/>
  <c r="L37" i="10"/>
  <c r="EJ37" i="10"/>
  <c r="AG37" i="11"/>
  <c r="BM37" i="11"/>
  <c r="CS37" i="11"/>
  <c r="EG37" i="11"/>
  <c r="BU37" i="9"/>
  <c r="BP37" i="10"/>
  <c r="P37" i="11"/>
  <c r="BD37" i="11"/>
  <c r="CJ37" i="11"/>
  <c r="DP37" i="11"/>
  <c r="AG37" i="9"/>
  <c r="AB37" i="10"/>
  <c r="M37" i="11"/>
  <c r="AS37" i="11"/>
  <c r="CG37" i="11"/>
  <c r="DM37" i="11"/>
  <c r="I37" i="4"/>
  <c r="Y37" i="4"/>
  <c r="AO37" i="4"/>
  <c r="BI37" i="4"/>
  <c r="BY37" i="4"/>
  <c r="CO37" i="4"/>
  <c r="DI37" i="4"/>
  <c r="DY37" i="4"/>
  <c r="D37" i="4"/>
  <c r="T37" i="4"/>
  <c r="AJ37" i="4"/>
  <c r="BD37" i="4"/>
  <c r="BT37" i="4"/>
  <c r="CJ37" i="4"/>
  <c r="DD37" i="4"/>
  <c r="DT37" i="4"/>
  <c r="EJ37" i="4"/>
  <c r="O37" i="4"/>
  <c r="AI37" i="4"/>
  <c r="AY37" i="4"/>
  <c r="BO37" i="4"/>
  <c r="CI37" i="4"/>
  <c r="CY37" i="4"/>
  <c r="DO37" i="4"/>
  <c r="EI37" i="4"/>
  <c r="J37" i="4"/>
  <c r="AD37" i="4"/>
  <c r="AT37" i="4"/>
  <c r="BJ37" i="4"/>
  <c r="CD37" i="4"/>
  <c r="CT37" i="4"/>
  <c r="DJ37" i="4"/>
  <c r="ED37" i="4"/>
  <c r="I37" i="5"/>
  <c r="Y37" i="5"/>
  <c r="AO37" i="5"/>
  <c r="BI37" i="5"/>
  <c r="BY37" i="5"/>
  <c r="CO37" i="5"/>
  <c r="G37" i="5"/>
  <c r="W37" i="5"/>
  <c r="AQ37" i="5"/>
  <c r="BG37" i="5"/>
  <c r="BW37" i="5"/>
  <c r="CQ37" i="5"/>
  <c r="H37" i="5"/>
  <c r="AV37" i="5"/>
  <c r="CB37" i="5"/>
  <c r="DE37" i="5"/>
  <c r="DU37" i="5"/>
  <c r="EK37" i="5"/>
  <c r="AL37" i="5"/>
  <c r="BR37" i="5"/>
  <c r="CX37" i="5"/>
  <c r="DP37" i="5"/>
  <c r="EF37" i="5"/>
  <c r="T37" i="5"/>
  <c r="AZ37" i="5"/>
  <c r="CF37" i="5"/>
  <c r="DK37" i="5"/>
  <c r="EE37" i="5"/>
  <c r="J37" i="5"/>
  <c r="AP37" i="5"/>
  <c r="CD37" i="5"/>
  <c r="DJ37" i="5"/>
  <c r="ED37" i="5"/>
  <c r="I37" i="6"/>
  <c r="Y37" i="6"/>
  <c r="AO37" i="6"/>
  <c r="BI37" i="6"/>
  <c r="BY37" i="6"/>
  <c r="CO37" i="6"/>
  <c r="DI37" i="6"/>
  <c r="DY37" i="6"/>
  <c r="D37" i="6"/>
  <c r="T37" i="6"/>
  <c r="AJ37" i="6"/>
  <c r="BD37" i="6"/>
  <c r="BT37" i="6"/>
  <c r="CJ37" i="6"/>
  <c r="DD37" i="6"/>
  <c r="DT37" i="6"/>
  <c r="EJ37" i="6"/>
  <c r="O37" i="6"/>
  <c r="AI37" i="6"/>
  <c r="AY37" i="6"/>
  <c r="BO37" i="6"/>
  <c r="CI37" i="6"/>
  <c r="CY37" i="6"/>
  <c r="DO37" i="6"/>
  <c r="EI37" i="6"/>
  <c r="J37" i="6"/>
  <c r="AD37" i="6"/>
  <c r="AT37" i="6"/>
  <c r="BJ37" i="6"/>
  <c r="CD37" i="6"/>
  <c r="CT37" i="6"/>
  <c r="DJ37" i="6"/>
  <c r="ED37" i="6"/>
  <c r="H37" i="7"/>
  <c r="X37" i="7"/>
  <c r="AR37" i="7"/>
  <c r="BH37" i="7"/>
  <c r="BX37" i="7"/>
  <c r="CR37" i="7"/>
  <c r="DH37" i="7"/>
  <c r="DX37" i="7"/>
  <c r="C37" i="7"/>
  <c r="S37" i="7"/>
  <c r="AM37" i="7"/>
  <c r="BC37" i="7"/>
  <c r="BS37" i="7"/>
  <c r="CM37" i="7"/>
  <c r="DC37" i="7"/>
  <c r="DS37" i="7"/>
  <c r="EM37" i="7"/>
  <c r="Z37" i="7"/>
  <c r="BF37" i="7"/>
  <c r="CT37" i="7"/>
  <c r="DZ37" i="7"/>
  <c r="J37" i="8"/>
  <c r="AD37" i="8"/>
  <c r="AT37" i="8"/>
  <c r="BJ37" i="8"/>
  <c r="CD37" i="8"/>
  <c r="CT37" i="8"/>
  <c r="DJ37" i="8"/>
  <c r="ED37" i="8"/>
  <c r="Q37" i="7"/>
  <c r="AW37" i="7"/>
  <c r="CC37" i="7"/>
  <c r="DQ37" i="7"/>
  <c r="I37" i="8"/>
  <c r="Y37" i="8"/>
  <c r="AO37" i="8"/>
  <c r="BI37" i="8"/>
  <c r="BY37" i="8"/>
  <c r="CO37" i="8"/>
  <c r="DI37" i="8"/>
  <c r="DY37" i="8"/>
  <c r="E37" i="7"/>
  <c r="AK37" i="7"/>
  <c r="BY37" i="7"/>
  <c r="DE37" i="7"/>
  <c r="EK37" i="7"/>
  <c r="DV37" i="7"/>
  <c r="AF37" i="8"/>
  <c r="BT37" i="8"/>
  <c r="CZ37" i="8"/>
  <c r="EF37" i="8"/>
  <c r="O37" i="9"/>
  <c r="AI37" i="9"/>
  <c r="AY37" i="9"/>
  <c r="BO37" i="9"/>
  <c r="CI37" i="9"/>
  <c r="CY37" i="9"/>
  <c r="DO37" i="9"/>
  <c r="EI37" i="9"/>
  <c r="K37" i="10"/>
  <c r="AE37" i="10"/>
  <c r="AU37" i="10"/>
  <c r="BK37" i="10"/>
  <c r="CE37" i="10"/>
  <c r="CU37" i="10"/>
  <c r="DK37" i="10"/>
  <c r="EE37" i="10"/>
  <c r="BB37" i="7"/>
  <c r="W37" i="8"/>
  <c r="BC37" i="8"/>
  <c r="CQ37" i="8"/>
  <c r="DW37" i="8"/>
  <c r="F37" i="9"/>
  <c r="Z37" i="9"/>
  <c r="AP37" i="9"/>
  <c r="BF37" i="9"/>
  <c r="BZ37" i="9"/>
  <c r="CP37" i="9"/>
  <c r="DF37" i="9"/>
  <c r="DZ37" i="9"/>
  <c r="B37" i="10"/>
  <c r="V37" i="10"/>
  <c r="AL37" i="10"/>
  <c r="BB37" i="10"/>
  <c r="BV37" i="10"/>
  <c r="CL37" i="10"/>
  <c r="DB37" i="10"/>
  <c r="DV37" i="10"/>
  <c r="EL37" i="10"/>
  <c r="CX37" i="7"/>
  <c r="S37" i="8"/>
  <c r="BG37" i="8"/>
  <c r="CM37" i="8"/>
  <c r="DS37" i="8"/>
  <c r="AJ37" i="8"/>
  <c r="E37" i="9"/>
  <c r="AK37" i="9"/>
  <c r="BY37" i="9"/>
  <c r="DE37" i="9"/>
  <c r="EK37" i="9"/>
  <c r="AF37" i="10"/>
  <c r="BT37" i="10"/>
  <c r="CZ37" i="10"/>
  <c r="EF37" i="10"/>
  <c r="O37" i="11"/>
  <c r="AI37" i="11"/>
  <c r="AY37" i="11"/>
  <c r="BO37" i="11"/>
  <c r="CI37" i="11"/>
  <c r="CY37" i="11"/>
  <c r="DO37" i="11"/>
  <c r="EI37" i="11"/>
  <c r="BH37" i="8"/>
  <c r="T37" i="9"/>
  <c r="AZ37" i="9"/>
  <c r="CF37" i="9"/>
  <c r="DT37" i="9"/>
  <c r="M37" i="10"/>
  <c r="AS37" i="10"/>
  <c r="CG37" i="10"/>
  <c r="DM37" i="10"/>
  <c r="B37" i="11"/>
  <c r="V37" i="11"/>
  <c r="AL37" i="11"/>
  <c r="BB37" i="11"/>
  <c r="BV37" i="11"/>
  <c r="CL37" i="11"/>
  <c r="DB37" i="11"/>
  <c r="DV37" i="11"/>
  <c r="EL37" i="11"/>
  <c r="BX37" i="8"/>
  <c r="P37" i="9"/>
  <c r="BD37" i="9"/>
  <c r="CJ37" i="9"/>
  <c r="DP37" i="9"/>
  <c r="Q37" i="10"/>
  <c r="AW37" i="10"/>
  <c r="CC37" i="10"/>
  <c r="DQ37" i="10"/>
  <c r="DL37" i="8"/>
  <c r="DQ37" i="9"/>
  <c r="DL37" i="10"/>
  <c r="AB37" i="11"/>
  <c r="BH37" i="11"/>
  <c r="CV37" i="11"/>
  <c r="EB37" i="11"/>
  <c r="AW37" i="9"/>
  <c r="AR37" i="10"/>
  <c r="I37" i="11"/>
  <c r="AO37" i="11"/>
  <c r="BU37" i="11"/>
  <c r="DI37" i="11"/>
  <c r="AZ37" i="8"/>
  <c r="EG37" i="9"/>
  <c r="CV37" i="10"/>
  <c r="X37" i="11"/>
  <c r="BL37" i="11"/>
  <c r="CR37" i="11"/>
  <c r="DX37" i="11"/>
  <c r="BM37" i="9"/>
  <c r="BH37" i="10"/>
  <c r="U37" i="11"/>
  <c r="BI37" i="11"/>
  <c r="CO37" i="11"/>
  <c r="DU37" i="11"/>
  <c r="M37" i="4"/>
  <c r="AC37" i="4"/>
  <c r="AS37" i="4"/>
  <c r="BM37" i="4"/>
  <c r="CC37" i="4"/>
  <c r="CS37" i="4"/>
  <c r="DM37" i="4"/>
  <c r="EC37" i="4"/>
  <c r="H37" i="4"/>
  <c r="X37" i="4"/>
  <c r="AR37" i="4"/>
  <c r="BH37" i="4"/>
  <c r="BX37" i="4"/>
  <c r="CR37" i="4"/>
  <c r="DH37" i="4"/>
  <c r="DX37" i="4"/>
  <c r="C37" i="4"/>
  <c r="S37" i="4"/>
  <c r="AM37" i="4"/>
  <c r="BC37" i="4"/>
  <c r="BS37" i="4"/>
  <c r="CM37" i="4"/>
  <c r="DC37" i="4"/>
  <c r="DS37" i="4"/>
  <c r="EM37" i="4"/>
  <c r="R37" i="4"/>
  <c r="AH37" i="4"/>
  <c r="AX37" i="4"/>
  <c r="BR37" i="4"/>
  <c r="CH37" i="4"/>
  <c r="CX37" i="4"/>
  <c r="DR37" i="4"/>
  <c r="EH37" i="4"/>
  <c r="M37" i="5"/>
  <c r="AC37" i="5"/>
  <c r="AS37" i="5"/>
  <c r="BM37" i="5"/>
  <c r="CC37" i="5"/>
  <c r="CS37" i="5"/>
  <c r="K37" i="5"/>
  <c r="AE37" i="5"/>
  <c r="AU37" i="5"/>
  <c r="BK37" i="5"/>
  <c r="CE37" i="5"/>
  <c r="CU37" i="5"/>
  <c r="P37" i="5"/>
  <c r="BD37" i="5"/>
  <c r="CJ37" i="5"/>
  <c r="DI37" i="5"/>
  <c r="DY37" i="5"/>
  <c r="F37" i="5"/>
  <c r="AT37" i="5"/>
  <c r="BZ37" i="5"/>
  <c r="DD37" i="5"/>
  <c r="DT37" i="5"/>
  <c r="EJ37" i="5"/>
  <c r="AB37" i="5"/>
  <c r="BH37" i="5"/>
  <c r="CV37" i="5"/>
  <c r="DO37" i="5"/>
  <c r="EI37" i="5"/>
  <c r="R37" i="5"/>
  <c r="AX37" i="5"/>
  <c r="CL37" i="5"/>
  <c r="DR37" i="5"/>
  <c r="EH37" i="5"/>
  <c r="M37" i="6"/>
  <c r="AC37" i="6"/>
  <c r="AS37" i="6"/>
  <c r="BM37" i="6"/>
  <c r="CC37" i="6"/>
  <c r="CS37" i="6"/>
  <c r="DM37" i="6"/>
  <c r="EC37" i="6"/>
  <c r="H37" i="6"/>
  <c r="X37" i="6"/>
  <c r="AR37" i="6"/>
  <c r="BH37" i="6"/>
  <c r="BX37" i="6"/>
  <c r="CR37" i="6"/>
  <c r="DH37" i="6"/>
  <c r="DX37" i="6"/>
  <c r="C37" i="6"/>
  <c r="S37" i="6"/>
  <c r="AM37" i="6"/>
  <c r="BC37" i="6"/>
  <c r="BS37" i="6"/>
  <c r="CM37" i="6"/>
  <c r="DC37" i="6"/>
  <c r="DS37" i="6"/>
  <c r="EM37" i="6"/>
  <c r="R37" i="6"/>
  <c r="AH37" i="6"/>
  <c r="AX37" i="6"/>
  <c r="BR37" i="6"/>
  <c r="CH37" i="6"/>
  <c r="CX37" i="6"/>
  <c r="DR37" i="6"/>
  <c r="EH37" i="6"/>
  <c r="L37" i="7"/>
  <c r="AB37" i="7"/>
  <c r="AV37" i="7"/>
  <c r="BL37" i="7"/>
  <c r="CB37" i="7"/>
  <c r="CV37" i="7"/>
  <c r="DL37" i="7"/>
  <c r="EB37" i="7"/>
  <c r="G37" i="7"/>
  <c r="W37" i="7"/>
  <c r="AQ37" i="7"/>
  <c r="BG37" i="7"/>
  <c r="BW37" i="7"/>
  <c r="CQ37" i="7"/>
  <c r="DG37" i="7"/>
  <c r="DW37" i="7"/>
  <c r="B37" i="7"/>
  <c r="AH37" i="7"/>
  <c r="BV37" i="7"/>
  <c r="DB37" i="7"/>
  <c r="EH37" i="7"/>
  <c r="R37" i="8"/>
  <c r="AH37" i="8"/>
  <c r="AX37" i="8"/>
  <c r="BR37" i="8"/>
  <c r="CH37" i="8"/>
  <c r="CX37" i="8"/>
  <c r="DR37" i="8"/>
  <c r="EH37" i="8"/>
  <c r="Y37" i="7"/>
  <c r="BE37" i="7"/>
  <c r="CK37" i="7"/>
  <c r="DY37" i="7"/>
  <c r="M37" i="8"/>
  <c r="AC37" i="8"/>
  <c r="AS37" i="8"/>
  <c r="BM37" i="8"/>
  <c r="CC37" i="8"/>
  <c r="CS37" i="8"/>
  <c r="DM37" i="8"/>
  <c r="EC37" i="8"/>
  <c r="M37" i="7"/>
  <c r="AS37" i="7"/>
  <c r="CG37" i="7"/>
  <c r="DM37" i="7"/>
  <c r="AD37" i="7"/>
  <c r="H37" i="8"/>
  <c r="AV37" i="8"/>
  <c r="CB37" i="8"/>
  <c r="DH37" i="8"/>
  <c r="C37" i="9"/>
  <c r="S37" i="9"/>
  <c r="AM37" i="9"/>
  <c r="BC37" i="9"/>
  <c r="BS37" i="9"/>
  <c r="CM37" i="9"/>
  <c r="DC37" i="9"/>
  <c r="DS37" i="9"/>
  <c r="EM37" i="9"/>
  <c r="O37" i="10"/>
  <c r="AI37" i="10"/>
  <c r="AY37" i="10"/>
  <c r="BO37" i="10"/>
  <c r="CI37" i="10"/>
  <c r="CY37" i="10"/>
  <c r="DO37" i="10"/>
  <c r="EI37" i="10"/>
  <c r="CH37" i="7"/>
  <c r="AE37" i="8"/>
  <c r="BK37" i="8"/>
  <c r="CY37" i="8"/>
  <c r="EE37" i="8"/>
  <c r="J37" i="9"/>
  <c r="AD37" i="9"/>
  <c r="AT37" i="9"/>
  <c r="BJ37" i="9"/>
  <c r="CD37" i="9"/>
  <c r="CT37" i="9"/>
  <c r="DJ37" i="9"/>
  <c r="ED37" i="9"/>
  <c r="F37" i="10"/>
  <c r="Z37" i="10"/>
  <c r="AP37" i="10"/>
  <c r="BF37" i="10"/>
  <c r="BZ37" i="10"/>
  <c r="CP37" i="10"/>
  <c r="DF37" i="10"/>
  <c r="DZ37" i="10"/>
  <c r="F37" i="7"/>
  <c r="ED37" i="7"/>
  <c r="AI37" i="8"/>
  <c r="BO37" i="8"/>
  <c r="CU37" i="8"/>
  <c r="EI37" i="8"/>
  <c r="BP37" i="8"/>
  <c r="M37" i="9"/>
  <c r="AS37" i="9"/>
  <c r="CG37" i="9"/>
  <c r="DM37" i="9"/>
  <c r="H37" i="10"/>
  <c r="AV37" i="10"/>
  <c r="CB37" i="10"/>
  <c r="DH37" i="10"/>
  <c r="C37" i="11"/>
  <c r="S37" i="11"/>
  <c r="AM37" i="11"/>
  <c r="BC37" i="11"/>
  <c r="BS37" i="11"/>
  <c r="CM37" i="11"/>
  <c r="DC37" i="11"/>
  <c r="DS37" i="11"/>
  <c r="EM37" i="11"/>
  <c r="DT37" i="8"/>
  <c r="AB37" i="9"/>
  <c r="BH37" i="9"/>
  <c r="CV37" i="9"/>
  <c r="EB37" i="9"/>
  <c r="U37" i="10"/>
  <c r="BI37" i="10"/>
  <c r="CO37" i="10"/>
  <c r="DU37" i="10"/>
  <c r="F37" i="11"/>
  <c r="Z37" i="11"/>
  <c r="AP37" i="11"/>
  <c r="BF37" i="11"/>
  <c r="BZ37" i="11"/>
  <c r="CP37" i="11"/>
  <c r="DF37" i="11"/>
  <c r="DZ37" i="11"/>
  <c r="DF37" i="7"/>
  <c r="DD37" i="8"/>
  <c r="X37" i="9"/>
  <c r="BL37" i="9"/>
  <c r="CR37" i="9"/>
  <c r="DX37" i="9"/>
  <c r="Y37" i="10"/>
  <c r="BE37" i="10"/>
  <c r="CK37" i="10"/>
  <c r="DY37" i="10"/>
  <c r="Y37" i="9"/>
  <c r="T37" i="10"/>
  <c r="D37" i="11"/>
  <c r="AJ37" i="11"/>
  <c r="BP37" i="11"/>
  <c r="DD37" i="11"/>
  <c r="EJ37" i="11"/>
  <c r="CC37" i="9"/>
  <c r="BX37" i="10"/>
  <c r="Q37" i="11"/>
  <c r="AW37" i="11"/>
  <c r="CC37" i="11"/>
  <c r="DQ37" i="11"/>
  <c r="I37" i="9"/>
  <c r="D37" i="10"/>
  <c r="EB37" i="10"/>
  <c r="AF37" i="11"/>
  <c r="BT37" i="11"/>
  <c r="CZ37" i="11"/>
  <c r="EF37" i="11"/>
  <c r="CS37" i="9"/>
  <c r="DT37" i="10"/>
  <c r="AC37" i="11"/>
  <c r="BQ37" i="11"/>
  <c r="CW37" i="11"/>
  <c r="EC37" i="11"/>
  <c r="B52" i="2"/>
  <c r="Q37" i="4"/>
  <c r="AG37" i="4"/>
  <c r="AW37" i="4"/>
  <c r="BQ37" i="4"/>
  <c r="CG37" i="4"/>
  <c r="CW37" i="4"/>
  <c r="DQ37" i="4"/>
  <c r="EG37" i="4"/>
  <c r="L37" i="4"/>
  <c r="AB37" i="4"/>
  <c r="AV37" i="4"/>
  <c r="BL37" i="4"/>
  <c r="CB37" i="4"/>
  <c r="CV37" i="4"/>
  <c r="DL37" i="4"/>
  <c r="EB37" i="4"/>
  <c r="G37" i="4"/>
  <c r="W37" i="4"/>
  <c r="AQ37" i="4"/>
  <c r="BG37" i="4"/>
  <c r="BW37" i="4"/>
  <c r="CQ37" i="4"/>
  <c r="DG37" i="4"/>
  <c r="DW37" i="4"/>
  <c r="B37" i="4"/>
  <c r="V37" i="4"/>
  <c r="AL37" i="4"/>
  <c r="BB37" i="4"/>
  <c r="BV37" i="4"/>
  <c r="CL37" i="4"/>
  <c r="DB37" i="4"/>
  <c r="DV37" i="4"/>
  <c r="EL37" i="4"/>
  <c r="Q37" i="5"/>
  <c r="AG37" i="5"/>
  <c r="AW37" i="5"/>
  <c r="BQ37" i="5"/>
  <c r="CG37" i="5"/>
  <c r="CW37" i="5"/>
  <c r="O37" i="5"/>
  <c r="AI37" i="5"/>
  <c r="AY37" i="5"/>
  <c r="BO37" i="5"/>
  <c r="CI37" i="5"/>
  <c r="CY37" i="5"/>
  <c r="X37" i="5"/>
  <c r="BL37" i="5"/>
  <c r="CR37" i="5"/>
  <c r="DM37" i="5"/>
  <c r="EC37" i="5"/>
  <c r="V37" i="5"/>
  <c r="BB37" i="5"/>
  <c r="CH37" i="5"/>
  <c r="DH37" i="5"/>
  <c r="DX37" i="5"/>
  <c r="D37" i="5"/>
  <c r="AJ37" i="5"/>
  <c r="BP37" i="5"/>
  <c r="DB37" i="5"/>
  <c r="DS37" i="5"/>
  <c r="EM37" i="5"/>
  <c r="Z37" i="5"/>
  <c r="BF37" i="5"/>
  <c r="CT37" i="5"/>
  <c r="DV37" i="5"/>
  <c r="EL37" i="5"/>
  <c r="Q37" i="6"/>
  <c r="AG37" i="6"/>
  <c r="AW37" i="6"/>
  <c r="BQ37" i="6"/>
  <c r="CG37" i="6"/>
  <c r="CW37" i="6"/>
  <c r="DQ37" i="6"/>
  <c r="EG37" i="6"/>
  <c r="L37" i="6"/>
  <c r="AB37" i="6"/>
  <c r="AV37" i="6"/>
  <c r="BL37" i="6"/>
  <c r="CB37" i="6"/>
  <c r="CV37" i="6"/>
  <c r="DL37" i="6"/>
  <c r="EB37" i="6"/>
  <c r="G37" i="6"/>
  <c r="W37" i="6"/>
  <c r="AQ37" i="6"/>
  <c r="BG37" i="6"/>
  <c r="BW37" i="6"/>
  <c r="CQ37" i="6"/>
  <c r="DG37" i="6"/>
  <c r="DW37" i="6"/>
  <c r="B37" i="6"/>
  <c r="V37" i="6"/>
  <c r="AL37" i="6"/>
  <c r="BB37" i="6"/>
  <c r="BV37" i="6"/>
  <c r="CL37" i="6"/>
  <c r="DB37" i="6"/>
  <c r="DV37" i="6"/>
  <c r="EL37" i="6"/>
  <c r="P37" i="7"/>
  <c r="AF37" i="7"/>
  <c r="AZ37" i="7"/>
  <c r="BP37" i="7"/>
  <c r="CF37" i="7"/>
  <c r="CZ37" i="7"/>
  <c r="DP37" i="7"/>
  <c r="EF37" i="7"/>
  <c r="K37" i="7"/>
  <c r="AE37" i="7"/>
  <c r="AU37" i="7"/>
  <c r="BK37" i="7"/>
  <c r="CE37" i="7"/>
  <c r="CU37" i="7"/>
  <c r="DK37" i="7"/>
  <c r="EE37" i="7"/>
  <c r="J37" i="7"/>
  <c r="AP37" i="7"/>
  <c r="CD37" i="7"/>
  <c r="DJ37" i="7"/>
  <c r="B37" i="8"/>
  <c r="V37" i="8"/>
  <c r="AL37" i="8"/>
  <c r="BB37" i="8"/>
  <c r="BV37" i="8"/>
  <c r="CL37" i="8"/>
  <c r="DB37" i="8"/>
  <c r="DV37" i="8"/>
  <c r="EL37" i="8"/>
  <c r="AG37" i="7"/>
  <c r="BM37" i="7"/>
  <c r="CS37" i="7"/>
  <c r="EG37" i="7"/>
  <c r="Q37" i="8"/>
  <c r="AG37" i="8"/>
  <c r="AW37" i="8"/>
  <c r="BQ37" i="8"/>
  <c r="CG37" i="8"/>
  <c r="CW37" i="8"/>
  <c r="DQ37" i="8"/>
  <c r="EG37" i="8"/>
  <c r="U37" i="7"/>
  <c r="BI37" i="7"/>
  <c r="CO37" i="7"/>
  <c r="DU37" i="7"/>
  <c r="BJ37" i="7"/>
  <c r="P37" i="8"/>
  <c r="BD37" i="8"/>
  <c r="CJ37" i="8"/>
  <c r="DP37" i="8"/>
  <c r="G37" i="9"/>
  <c r="W37" i="9"/>
  <c r="AQ37" i="9"/>
  <c r="BG37" i="9"/>
  <c r="BW37" i="9"/>
  <c r="CQ37" i="9"/>
  <c r="DG37" i="9"/>
  <c r="DW37" i="9"/>
  <c r="C37" i="10"/>
  <c r="S37" i="10"/>
  <c r="AM37" i="10"/>
  <c r="BC37" i="10"/>
  <c r="BS37" i="10"/>
  <c r="CM37" i="10"/>
  <c r="DC37" i="10"/>
  <c r="DS37" i="10"/>
  <c r="EM37" i="10"/>
  <c r="G37" i="8"/>
  <c r="AM37" i="8"/>
  <c r="BS37" i="8"/>
  <c r="DG37" i="8"/>
  <c r="EM37" i="8"/>
  <c r="R37" i="9"/>
  <c r="AH37" i="9"/>
  <c r="AX37" i="9"/>
  <c r="BR37" i="9"/>
  <c r="CH37" i="9"/>
  <c r="CX37" i="9"/>
  <c r="DR37" i="9"/>
  <c r="EH37" i="9"/>
  <c r="J37" i="10"/>
  <c r="AD37" i="10"/>
  <c r="AT37" i="10"/>
  <c r="BJ37" i="10"/>
  <c r="CD37" i="10"/>
  <c r="CT37" i="10"/>
  <c r="DJ37" i="10"/>
  <c r="ED37" i="10"/>
  <c r="AL37" i="7"/>
  <c r="C37" i="8"/>
  <c r="AQ37" i="8"/>
  <c r="BW37" i="8"/>
  <c r="DC37" i="8"/>
  <c r="BZ37" i="7"/>
  <c r="CV37" i="8"/>
  <c r="U37" i="9"/>
  <c r="BI37" i="9"/>
  <c r="CO37" i="9"/>
  <c r="DU37" i="9"/>
  <c r="P37" i="10"/>
  <c r="BD37" i="10"/>
  <c r="CJ37" i="10"/>
  <c r="DP37" i="10"/>
  <c r="G37" i="11"/>
  <c r="W37" i="11"/>
  <c r="AQ37" i="11"/>
  <c r="BG37" i="11"/>
  <c r="BW37" i="11"/>
  <c r="CQ37" i="11"/>
  <c r="DG37" i="11"/>
  <c r="DW37" i="11"/>
  <c r="AT37" i="7"/>
  <c r="D37" i="9"/>
  <c r="EJ37" i="9"/>
  <c r="EC37" i="10"/>
  <c r="BJ37" i="11"/>
  <c r="ED37" i="11"/>
  <c r="BT37" i="9"/>
  <c r="BM37" i="10"/>
  <c r="AZ37" i="10"/>
  <c r="DL37" i="11"/>
  <c r="Y37" i="11"/>
  <c r="AO37" i="9"/>
  <c r="CB37" i="11"/>
  <c r="E37" i="11"/>
  <c r="EK37" i="11"/>
  <c r="AJ37" i="9"/>
  <c r="AC37" i="10"/>
  <c r="J37" i="11"/>
  <c r="CD37" i="11"/>
  <c r="L37" i="8"/>
  <c r="CZ37" i="9"/>
  <c r="CS37" i="10"/>
  <c r="L37" i="11"/>
  <c r="CF37" i="8"/>
  <c r="BE37" i="11"/>
  <c r="AJ37" i="10"/>
  <c r="DH37" i="11"/>
  <c r="AK37" i="11"/>
  <c r="BP37" i="9"/>
  <c r="BQ37" i="10"/>
  <c r="AD37" i="11"/>
  <c r="CT37" i="11"/>
  <c r="EJ37" i="8"/>
  <c r="EF37" i="9"/>
  <c r="EG37" i="10"/>
  <c r="AR37" i="11"/>
  <c r="DI37" i="9"/>
  <c r="CK37" i="11"/>
  <c r="H37" i="11"/>
  <c r="T37" i="8"/>
  <c r="BY37" i="11"/>
  <c r="DJ37" i="11"/>
  <c r="BX37" i="11"/>
  <c r="DY37" i="9"/>
  <c r="DD37" i="9"/>
  <c r="AF37" i="9"/>
  <c r="DD37" i="10"/>
  <c r="DE37" i="11"/>
  <c r="CW37" i="10"/>
  <c r="AG37" i="10"/>
  <c r="DY37" i="11"/>
  <c r="AT37" i="11"/>
  <c r="BE37" i="9"/>
  <c r="AV37" i="11"/>
  <c r="B133" i="14"/>
  <c r="B26" i="3"/>
  <c r="A171" i="17" s="1"/>
  <c r="A114" i="17"/>
  <c r="B141" i="14"/>
  <c r="A122" i="17" s="1"/>
  <c r="C20" i="4"/>
  <c r="B25" i="3"/>
  <c r="A168" i="17" s="1"/>
  <c r="B186" i="14"/>
  <c r="A142" i="17"/>
  <c r="B22" i="10"/>
  <c r="B45" i="6"/>
  <c r="A116" i="17"/>
  <c r="B135" i="14"/>
  <c r="C20" i="6"/>
  <c r="C160" i="14" s="1"/>
  <c r="B183" i="14"/>
  <c r="A139" i="17"/>
  <c r="B22" i="7"/>
  <c r="B45" i="8"/>
  <c r="A118" i="17"/>
  <c r="C20" i="8"/>
  <c r="C162" i="14" s="1"/>
  <c r="B137" i="14"/>
  <c r="B180" i="14"/>
  <c r="B22" i="4"/>
  <c r="A136" i="17"/>
  <c r="B188" i="14"/>
  <c r="A144" i="17" s="1"/>
  <c r="B16" i="3"/>
  <c r="A156" i="17" s="1"/>
  <c r="B17" i="3"/>
  <c r="A159" i="17" s="1"/>
  <c r="B29" i="7"/>
  <c r="B122" i="14"/>
  <c r="A106" i="17"/>
  <c r="B12" i="11"/>
  <c r="A44" i="17"/>
  <c r="B12" i="9"/>
  <c r="A42" i="17"/>
  <c r="B136" i="14"/>
  <c r="C20" i="7"/>
  <c r="C161" i="14" s="1"/>
  <c r="A117" i="17"/>
  <c r="B45" i="7"/>
  <c r="A110" i="17"/>
  <c r="B29" i="11"/>
  <c r="B126" i="14"/>
  <c r="A104" i="17"/>
  <c r="B29" i="5"/>
  <c r="B120" i="14"/>
  <c r="B22" i="8"/>
  <c r="B184" i="14"/>
  <c r="A140" i="17"/>
  <c r="A141" i="17"/>
  <c r="B22" i="9"/>
  <c r="B185" i="14"/>
  <c r="B182" i="14"/>
  <c r="A138" i="17"/>
  <c r="B22" i="6"/>
  <c r="B12" i="4"/>
  <c r="B58" i="14"/>
  <c r="A45" i="17" s="1"/>
  <c r="A37" i="17"/>
  <c r="B54" i="3"/>
  <c r="A204" i="17" s="1"/>
  <c r="B55" i="3"/>
  <c r="A207" i="17" s="1"/>
  <c r="B12" i="6"/>
  <c r="A39" i="17"/>
  <c r="E38" i="4"/>
  <c r="U38" i="4"/>
  <c r="AK38" i="4"/>
  <c r="BE38" i="4"/>
  <c r="BU38" i="4"/>
  <c r="CK38" i="4"/>
  <c r="DE38" i="4"/>
  <c r="DU38" i="4"/>
  <c r="EK38" i="4"/>
  <c r="P38" i="4"/>
  <c r="AF38" i="4"/>
  <c r="AZ38" i="4"/>
  <c r="BP38" i="4"/>
  <c r="CF38" i="4"/>
  <c r="CZ38" i="4"/>
  <c r="DP38" i="4"/>
  <c r="EF38" i="4"/>
  <c r="K38" i="4"/>
  <c r="AE38" i="4"/>
  <c r="AU38" i="4"/>
  <c r="BK38" i="4"/>
  <c r="CE38" i="4"/>
  <c r="CU38" i="4"/>
  <c r="DK38" i="4"/>
  <c r="EE38" i="4"/>
  <c r="F38" i="4"/>
  <c r="Z38" i="4"/>
  <c r="AP38" i="4"/>
  <c r="BF38" i="4"/>
  <c r="BZ38" i="4"/>
  <c r="CP38" i="4"/>
  <c r="DF38" i="4"/>
  <c r="DZ38" i="4"/>
  <c r="E38" i="5"/>
  <c r="U38" i="5"/>
  <c r="AK38" i="5"/>
  <c r="BE38" i="5"/>
  <c r="BU38" i="5"/>
  <c r="CK38" i="5"/>
  <c r="DE38" i="5"/>
  <c r="DU38" i="5"/>
  <c r="EK38" i="5"/>
  <c r="P38" i="5"/>
  <c r="AF38" i="5"/>
  <c r="AZ38" i="5"/>
  <c r="BP38" i="5"/>
  <c r="CF38" i="5"/>
  <c r="CZ38" i="5"/>
  <c r="DP38" i="5"/>
  <c r="EF38" i="5"/>
  <c r="K38" i="5"/>
  <c r="AE38" i="5"/>
  <c r="AU38" i="5"/>
  <c r="BK38" i="5"/>
  <c r="CE38" i="5"/>
  <c r="CU38" i="5"/>
  <c r="I38" i="4"/>
  <c r="Y38" i="4"/>
  <c r="AO38" i="4"/>
  <c r="BI38" i="4"/>
  <c r="BY38" i="4"/>
  <c r="CO38" i="4"/>
  <c r="DI38" i="4"/>
  <c r="DY38" i="4"/>
  <c r="D38" i="4"/>
  <c r="T38" i="4"/>
  <c r="AJ38" i="4"/>
  <c r="BD38" i="4"/>
  <c r="BT38" i="4"/>
  <c r="CJ38" i="4"/>
  <c r="DD38" i="4"/>
  <c r="DT38" i="4"/>
  <c r="EJ38" i="4"/>
  <c r="O38" i="4"/>
  <c r="AI38" i="4"/>
  <c r="AY38" i="4"/>
  <c r="BO38" i="4"/>
  <c r="CI38" i="4"/>
  <c r="CY38" i="4"/>
  <c r="DO38" i="4"/>
  <c r="EI38" i="4"/>
  <c r="J38" i="4"/>
  <c r="AD38" i="4"/>
  <c r="AT38" i="4"/>
  <c r="BJ38" i="4"/>
  <c r="CD38" i="4"/>
  <c r="CT38" i="4"/>
  <c r="DJ38" i="4"/>
  <c r="ED38" i="4"/>
  <c r="I38" i="5"/>
  <c r="Y38" i="5"/>
  <c r="AO38" i="5"/>
  <c r="BI38" i="5"/>
  <c r="BY38" i="5"/>
  <c r="CO38" i="5"/>
  <c r="DI38" i="5"/>
  <c r="DY38" i="5"/>
  <c r="D38" i="5"/>
  <c r="T38" i="5"/>
  <c r="AJ38" i="5"/>
  <c r="BD38" i="5"/>
  <c r="BT38" i="5"/>
  <c r="CJ38" i="5"/>
  <c r="DD38" i="5"/>
  <c r="DT38" i="5"/>
  <c r="EJ38" i="5"/>
  <c r="O38" i="5"/>
  <c r="AI38" i="5"/>
  <c r="AY38" i="5"/>
  <c r="BO38" i="5"/>
  <c r="CI38" i="5"/>
  <c r="CY38" i="5"/>
  <c r="DO38" i="5"/>
  <c r="EI38" i="5"/>
  <c r="M38" i="4"/>
  <c r="AC38" i="4"/>
  <c r="AS38" i="4"/>
  <c r="BM38" i="4"/>
  <c r="CC38" i="4"/>
  <c r="CS38" i="4"/>
  <c r="DM38" i="4"/>
  <c r="EC38" i="4"/>
  <c r="H38" i="4"/>
  <c r="X38" i="4"/>
  <c r="AR38" i="4"/>
  <c r="BH38" i="4"/>
  <c r="BX38" i="4"/>
  <c r="CR38" i="4"/>
  <c r="DH38" i="4"/>
  <c r="DX38" i="4"/>
  <c r="C38" i="4"/>
  <c r="S38" i="4"/>
  <c r="AM38" i="4"/>
  <c r="BC38" i="4"/>
  <c r="BS38" i="4"/>
  <c r="CM38" i="4"/>
  <c r="DC38" i="4"/>
  <c r="DS38" i="4"/>
  <c r="EM38" i="4"/>
  <c r="R38" i="4"/>
  <c r="AH38" i="4"/>
  <c r="AX38" i="4"/>
  <c r="BR38" i="4"/>
  <c r="CH38" i="4"/>
  <c r="CX38" i="4"/>
  <c r="DR38" i="4"/>
  <c r="EH38" i="4"/>
  <c r="M38" i="5"/>
  <c r="AC38" i="5"/>
  <c r="AS38" i="5"/>
  <c r="BM38" i="5"/>
  <c r="CC38" i="5"/>
  <c r="CS38" i="5"/>
  <c r="DM38" i="5"/>
  <c r="EC38" i="5"/>
  <c r="H38" i="5"/>
  <c r="X38" i="5"/>
  <c r="AR38" i="5"/>
  <c r="BH38" i="5"/>
  <c r="BX38" i="5"/>
  <c r="CR38" i="5"/>
  <c r="DH38" i="5"/>
  <c r="DX38" i="5"/>
  <c r="C38" i="5"/>
  <c r="S38" i="5"/>
  <c r="AM38" i="5"/>
  <c r="BC38" i="5"/>
  <c r="BS38" i="5"/>
  <c r="CM38" i="5"/>
  <c r="DC38" i="5"/>
  <c r="DS38" i="5"/>
  <c r="EM38" i="5"/>
  <c r="BQ38" i="4"/>
  <c r="EG38" i="4"/>
  <c r="BL38" i="4"/>
  <c r="EB38" i="4"/>
  <c r="BG38" i="4"/>
  <c r="DW38" i="4"/>
  <c r="BB38" i="4"/>
  <c r="DV38" i="4"/>
  <c r="AW38" i="5"/>
  <c r="DQ38" i="5"/>
  <c r="AV38" i="5"/>
  <c r="DL38" i="5"/>
  <c r="AQ38" i="5"/>
  <c r="DG38" i="5"/>
  <c r="B38" i="5"/>
  <c r="V38" i="5"/>
  <c r="AL38" i="5"/>
  <c r="BB38" i="5"/>
  <c r="BV38" i="5"/>
  <c r="CL38" i="5"/>
  <c r="DB38" i="5"/>
  <c r="DV38" i="5"/>
  <c r="EL38" i="5"/>
  <c r="Q38" i="6"/>
  <c r="AG38" i="6"/>
  <c r="AW38" i="6"/>
  <c r="BQ38" i="6"/>
  <c r="CG38" i="6"/>
  <c r="CW38" i="6"/>
  <c r="DQ38" i="6"/>
  <c r="EG38" i="6"/>
  <c r="L38" i="6"/>
  <c r="AB38" i="6"/>
  <c r="AV38" i="6"/>
  <c r="BL38" i="6"/>
  <c r="CB38" i="6"/>
  <c r="CV38" i="6"/>
  <c r="DL38" i="6"/>
  <c r="EB38" i="6"/>
  <c r="G38" i="6"/>
  <c r="W38" i="6"/>
  <c r="AQ38" i="6"/>
  <c r="BG38" i="6"/>
  <c r="BW38" i="6"/>
  <c r="CQ38" i="6"/>
  <c r="DG38" i="6"/>
  <c r="DW38" i="6"/>
  <c r="B38" i="6"/>
  <c r="V38" i="6"/>
  <c r="AL38" i="6"/>
  <c r="BB38" i="6"/>
  <c r="BV38" i="6"/>
  <c r="CL38" i="6"/>
  <c r="DB38" i="6"/>
  <c r="DV38" i="6"/>
  <c r="EL38" i="6"/>
  <c r="P38" i="7"/>
  <c r="AF38" i="7"/>
  <c r="AZ38" i="7"/>
  <c r="BP38" i="7"/>
  <c r="CF38" i="7"/>
  <c r="CZ38" i="7"/>
  <c r="DP38" i="7"/>
  <c r="EF38" i="7"/>
  <c r="K38" i="7"/>
  <c r="AE38" i="7"/>
  <c r="AU38" i="7"/>
  <c r="BK38" i="7"/>
  <c r="CE38" i="7"/>
  <c r="CU38" i="7"/>
  <c r="DK38" i="7"/>
  <c r="EE38" i="7"/>
  <c r="J38" i="7"/>
  <c r="AP38" i="7"/>
  <c r="CD38" i="7"/>
  <c r="DJ38" i="7"/>
  <c r="B38" i="8"/>
  <c r="V38" i="8"/>
  <c r="AL38" i="8"/>
  <c r="BB38" i="8"/>
  <c r="BV38" i="8"/>
  <c r="CL38" i="8"/>
  <c r="DB38" i="8"/>
  <c r="DV38" i="8"/>
  <c r="EL38" i="8"/>
  <c r="AG38" i="7"/>
  <c r="BM38" i="7"/>
  <c r="CS38" i="7"/>
  <c r="EG38" i="7"/>
  <c r="Q38" i="8"/>
  <c r="AG38" i="8"/>
  <c r="AW38" i="8"/>
  <c r="BQ38" i="8"/>
  <c r="CG38" i="8"/>
  <c r="CW38" i="8"/>
  <c r="DQ38" i="8"/>
  <c r="EG38" i="8"/>
  <c r="U38" i="7"/>
  <c r="BI38" i="7"/>
  <c r="CO38" i="7"/>
  <c r="DU38" i="7"/>
  <c r="AL38" i="7"/>
  <c r="G38" i="8"/>
  <c r="AM38" i="8"/>
  <c r="BS38" i="8"/>
  <c r="DG38" i="8"/>
  <c r="EM38" i="8"/>
  <c r="O38" i="9"/>
  <c r="AI38" i="9"/>
  <c r="AY38" i="9"/>
  <c r="BO38" i="9"/>
  <c r="CI38" i="9"/>
  <c r="CY38" i="9"/>
  <c r="DO38" i="9"/>
  <c r="EI38" i="9"/>
  <c r="K38" i="10"/>
  <c r="AE38" i="10"/>
  <c r="AU38" i="10"/>
  <c r="BK38" i="10"/>
  <c r="CE38" i="10"/>
  <c r="CU38" i="10"/>
  <c r="DK38" i="10"/>
  <c r="EE38" i="10"/>
  <c r="BJ38" i="7"/>
  <c r="L38" i="8"/>
  <c r="AR38" i="8"/>
  <c r="BX38" i="8"/>
  <c r="DL38" i="8"/>
  <c r="B38" i="9"/>
  <c r="V38" i="9"/>
  <c r="AL38" i="9"/>
  <c r="BB38" i="9"/>
  <c r="BV38" i="9"/>
  <c r="CL38" i="9"/>
  <c r="DB38" i="9"/>
  <c r="DV38" i="9"/>
  <c r="EL38" i="9"/>
  <c r="R38" i="10"/>
  <c r="AH38" i="10"/>
  <c r="AX38" i="10"/>
  <c r="BR38" i="10"/>
  <c r="CH38" i="10"/>
  <c r="CX38" i="10"/>
  <c r="DR38" i="10"/>
  <c r="EH38" i="10"/>
  <c r="DF38" i="7"/>
  <c r="X38" i="8"/>
  <c r="BL38" i="8"/>
  <c r="CR38" i="8"/>
  <c r="DX38" i="8"/>
  <c r="AQ38" i="8"/>
  <c r="E38" i="9"/>
  <c r="AK38" i="9"/>
  <c r="BY38" i="9"/>
  <c r="DE38" i="9"/>
  <c r="EK38" i="9"/>
  <c r="AF38" i="10"/>
  <c r="BT38" i="10"/>
  <c r="CZ38" i="10"/>
  <c r="EF38" i="10"/>
  <c r="O38" i="11"/>
  <c r="AI38" i="11"/>
  <c r="AY38" i="11"/>
  <c r="BO38" i="11"/>
  <c r="CI38" i="11"/>
  <c r="CY38" i="11"/>
  <c r="DO38" i="11"/>
  <c r="EI38" i="11"/>
  <c r="BO38" i="8"/>
  <c r="T38" i="9"/>
  <c r="AZ38" i="9"/>
  <c r="CF38" i="9"/>
  <c r="DT38" i="9"/>
  <c r="M38" i="10"/>
  <c r="AS38" i="10"/>
  <c r="CG38" i="10"/>
  <c r="DM38" i="10"/>
  <c r="B38" i="11"/>
  <c r="V38" i="11"/>
  <c r="AL38" i="11"/>
  <c r="BB38" i="11"/>
  <c r="BV38" i="11"/>
  <c r="CL38" i="11"/>
  <c r="DB38" i="11"/>
  <c r="DV38" i="11"/>
  <c r="EL38" i="11"/>
  <c r="CE38" i="8"/>
  <c r="X38" i="9"/>
  <c r="BL38" i="9"/>
  <c r="CR38" i="9"/>
  <c r="DX38" i="9"/>
  <c r="Y38" i="10"/>
  <c r="BE38" i="10"/>
  <c r="CK38" i="10"/>
  <c r="DY38" i="10"/>
  <c r="AO38" i="9"/>
  <c r="BH38" i="10"/>
  <c r="T38" i="11"/>
  <c r="AZ38" i="11"/>
  <c r="CF38" i="11"/>
  <c r="DT38" i="11"/>
  <c r="AG38" i="9"/>
  <c r="T38" i="10"/>
  <c r="I38" i="11"/>
  <c r="AO38" i="11"/>
  <c r="BU38" i="11"/>
  <c r="DI38" i="11"/>
  <c r="CH38" i="7"/>
  <c r="DQ38" i="9"/>
  <c r="DD38" i="10"/>
  <c r="X38" i="11"/>
  <c r="BL38" i="11"/>
  <c r="CR38" i="11"/>
  <c r="DX38" i="11"/>
  <c r="AW38" i="9"/>
  <c r="AJ38" i="10"/>
  <c r="E38" i="11"/>
  <c r="AK38" i="11"/>
  <c r="BY38" i="11"/>
  <c r="DE38" i="11"/>
  <c r="EK38" i="11"/>
  <c r="Q38" i="4"/>
  <c r="CG38" i="4"/>
  <c r="L38" i="4"/>
  <c r="CB38" i="4"/>
  <c r="G38" i="4"/>
  <c r="BW38" i="4"/>
  <c r="B38" i="4"/>
  <c r="BV38" i="4"/>
  <c r="EL38" i="4"/>
  <c r="BQ38" i="5"/>
  <c r="EG38" i="5"/>
  <c r="BL38" i="5"/>
  <c r="EB38" i="5"/>
  <c r="BG38" i="5"/>
  <c r="DK38" i="5"/>
  <c r="F38" i="5"/>
  <c r="Z38" i="5"/>
  <c r="AP38" i="5"/>
  <c r="BF38" i="5"/>
  <c r="BZ38" i="5"/>
  <c r="CP38" i="5"/>
  <c r="DF38" i="5"/>
  <c r="DZ38" i="5"/>
  <c r="E38" i="6"/>
  <c r="U38" i="6"/>
  <c r="AK38" i="6"/>
  <c r="BE38" i="6"/>
  <c r="BU38" i="6"/>
  <c r="CK38" i="6"/>
  <c r="DE38" i="6"/>
  <c r="DU38" i="6"/>
  <c r="EK38" i="6"/>
  <c r="P38" i="6"/>
  <c r="AF38" i="6"/>
  <c r="AZ38" i="6"/>
  <c r="BP38" i="6"/>
  <c r="CF38" i="6"/>
  <c r="CZ38" i="6"/>
  <c r="DP38" i="6"/>
  <c r="EF38" i="6"/>
  <c r="K38" i="6"/>
  <c r="AE38" i="6"/>
  <c r="AU38" i="6"/>
  <c r="BK38" i="6"/>
  <c r="CE38" i="6"/>
  <c r="CU38" i="6"/>
  <c r="DK38" i="6"/>
  <c r="EE38" i="6"/>
  <c r="F38" i="6"/>
  <c r="Z38" i="6"/>
  <c r="AP38" i="6"/>
  <c r="BF38" i="6"/>
  <c r="BZ38" i="6"/>
  <c r="CP38" i="6"/>
  <c r="DF38" i="6"/>
  <c r="DZ38" i="6"/>
  <c r="D38" i="7"/>
  <c r="T38" i="7"/>
  <c r="AJ38" i="7"/>
  <c r="BD38" i="7"/>
  <c r="BT38" i="7"/>
  <c r="CJ38" i="7"/>
  <c r="DD38" i="7"/>
  <c r="DT38" i="7"/>
  <c r="EJ38" i="7"/>
  <c r="O38" i="7"/>
  <c r="AI38" i="7"/>
  <c r="AY38" i="7"/>
  <c r="BO38" i="7"/>
  <c r="CI38" i="7"/>
  <c r="CY38" i="7"/>
  <c r="DO38" i="7"/>
  <c r="EI38" i="7"/>
  <c r="R38" i="7"/>
  <c r="AX38" i="7"/>
  <c r="CL38" i="7"/>
  <c r="DR38" i="7"/>
  <c r="F38" i="8"/>
  <c r="Z38" i="8"/>
  <c r="AP38" i="8"/>
  <c r="BF38" i="8"/>
  <c r="BZ38" i="8"/>
  <c r="CP38" i="8"/>
  <c r="DF38" i="8"/>
  <c r="DZ38" i="8"/>
  <c r="I38" i="7"/>
  <c r="AO38" i="7"/>
  <c r="BU38" i="7"/>
  <c r="DI38" i="7"/>
  <c r="E38" i="8"/>
  <c r="U38" i="8"/>
  <c r="AK38" i="8"/>
  <c r="BE38" i="8"/>
  <c r="BU38" i="8"/>
  <c r="CK38" i="8"/>
  <c r="DE38" i="8"/>
  <c r="DU38" i="8"/>
  <c r="EK38" i="8"/>
  <c r="AC38" i="7"/>
  <c r="BQ38" i="7"/>
  <c r="CW38" i="7"/>
  <c r="EC38" i="7"/>
  <c r="BR38" i="7"/>
  <c r="O38" i="8"/>
  <c r="AU38" i="8"/>
  <c r="CI38" i="8"/>
  <c r="DO38" i="8"/>
  <c r="C38" i="9"/>
  <c r="S38" i="9"/>
  <c r="AM38" i="9"/>
  <c r="BC38" i="9"/>
  <c r="BS38" i="9"/>
  <c r="CM38" i="9"/>
  <c r="DC38" i="9"/>
  <c r="DS38" i="9"/>
  <c r="EM38" i="9"/>
  <c r="O38" i="10"/>
  <c r="AI38" i="10"/>
  <c r="AY38" i="10"/>
  <c r="BO38" i="10"/>
  <c r="CI38" i="10"/>
  <c r="CY38" i="10"/>
  <c r="DO38" i="10"/>
  <c r="EI38" i="10"/>
  <c r="CP38" i="7"/>
  <c r="T38" i="8"/>
  <c r="AZ38" i="8"/>
  <c r="CF38" i="8"/>
  <c r="DT38" i="8"/>
  <c r="F38" i="9"/>
  <c r="Z38" i="9"/>
  <c r="AP38" i="9"/>
  <c r="BF38" i="9"/>
  <c r="BZ38" i="9"/>
  <c r="CP38" i="9"/>
  <c r="DF38" i="9"/>
  <c r="DZ38" i="9"/>
  <c r="B38" i="10"/>
  <c r="V38" i="10"/>
  <c r="AL38" i="10"/>
  <c r="BB38" i="10"/>
  <c r="BV38" i="10"/>
  <c r="CL38" i="10"/>
  <c r="DB38" i="10"/>
  <c r="DV38" i="10"/>
  <c r="EL38" i="10"/>
  <c r="EL38" i="7"/>
  <c r="AF38" i="8"/>
  <c r="BT38" i="8"/>
  <c r="CZ38" i="8"/>
  <c r="EF38" i="8"/>
  <c r="BW38" i="8"/>
  <c r="M38" i="9"/>
  <c r="AS38" i="9"/>
  <c r="CG38" i="9"/>
  <c r="DM38" i="9"/>
  <c r="H38" i="10"/>
  <c r="AV38" i="10"/>
  <c r="CB38" i="10"/>
  <c r="DH38" i="10"/>
  <c r="C38" i="11"/>
  <c r="S38" i="11"/>
  <c r="AM38" i="11"/>
  <c r="BC38" i="11"/>
  <c r="BS38" i="11"/>
  <c r="CM38" i="11"/>
  <c r="DC38" i="11"/>
  <c r="DS38" i="11"/>
  <c r="EM38" i="11"/>
  <c r="CU38" i="8"/>
  <c r="AB38" i="9"/>
  <c r="BH38" i="9"/>
  <c r="CV38" i="9"/>
  <c r="EB38" i="9"/>
  <c r="U38" i="10"/>
  <c r="BI38" i="10"/>
  <c r="CO38" i="10"/>
  <c r="DU38" i="10"/>
  <c r="F38" i="11"/>
  <c r="Z38" i="11"/>
  <c r="AP38" i="11"/>
  <c r="BF38" i="11"/>
  <c r="BZ38" i="11"/>
  <c r="CP38" i="11"/>
  <c r="DF38" i="11"/>
  <c r="DZ38" i="11"/>
  <c r="BB38" i="7"/>
  <c r="DK38" i="8"/>
  <c r="AF38" i="9"/>
  <c r="BT38" i="9"/>
  <c r="CZ38" i="9"/>
  <c r="EF38" i="9"/>
  <c r="AG38" i="10"/>
  <c r="BM38" i="10"/>
  <c r="CS38" i="10"/>
  <c r="EG38" i="10"/>
  <c r="BU38" i="9"/>
  <c r="DT38" i="10"/>
  <c r="AB38" i="11"/>
  <c r="BH38" i="11"/>
  <c r="CV38" i="11"/>
  <c r="EB38" i="11"/>
  <c r="BM38" i="9"/>
  <c r="AZ38" i="10"/>
  <c r="Q38" i="11"/>
  <c r="AW38" i="11"/>
  <c r="CC38" i="11"/>
  <c r="DQ38" i="11"/>
  <c r="Y38" i="9"/>
  <c r="L38" i="10"/>
  <c r="EJ38" i="10"/>
  <c r="AF38" i="11"/>
  <c r="BT38" i="11"/>
  <c r="CZ38" i="11"/>
  <c r="EF38" i="11"/>
  <c r="CC38" i="9"/>
  <c r="BP38" i="10"/>
  <c r="M38" i="11"/>
  <c r="AS38" i="11"/>
  <c r="CG38" i="11"/>
  <c r="DM38" i="11"/>
  <c r="AG38" i="4"/>
  <c r="CW38" i="4"/>
  <c r="AB38" i="4"/>
  <c r="CV38" i="4"/>
  <c r="W38" i="4"/>
  <c r="CQ38" i="4"/>
  <c r="V38" i="4"/>
  <c r="CL38" i="4"/>
  <c r="Q38" i="5"/>
  <c r="CG38" i="5"/>
  <c r="L38" i="5"/>
  <c r="CB38" i="5"/>
  <c r="G38" i="5"/>
  <c r="BW38" i="5"/>
  <c r="DW38" i="5"/>
  <c r="J38" i="5"/>
  <c r="AD38" i="5"/>
  <c r="AT38" i="5"/>
  <c r="BJ38" i="5"/>
  <c r="CD38" i="5"/>
  <c r="CT38" i="5"/>
  <c r="DJ38" i="5"/>
  <c r="ED38" i="5"/>
  <c r="I38" i="6"/>
  <c r="Y38" i="6"/>
  <c r="AO38" i="6"/>
  <c r="BI38" i="6"/>
  <c r="BY38" i="6"/>
  <c r="CO38" i="6"/>
  <c r="DI38" i="6"/>
  <c r="DY38" i="6"/>
  <c r="D38" i="6"/>
  <c r="T38" i="6"/>
  <c r="AJ38" i="6"/>
  <c r="BD38" i="6"/>
  <c r="BT38" i="6"/>
  <c r="CJ38" i="6"/>
  <c r="DD38" i="6"/>
  <c r="DT38" i="6"/>
  <c r="EJ38" i="6"/>
  <c r="O38" i="6"/>
  <c r="AI38" i="6"/>
  <c r="AY38" i="6"/>
  <c r="BO38" i="6"/>
  <c r="CI38" i="6"/>
  <c r="CY38" i="6"/>
  <c r="DO38" i="6"/>
  <c r="EI38" i="6"/>
  <c r="J38" i="6"/>
  <c r="AD38" i="6"/>
  <c r="AT38" i="6"/>
  <c r="BJ38" i="6"/>
  <c r="CD38" i="6"/>
  <c r="CT38" i="6"/>
  <c r="DJ38" i="6"/>
  <c r="ED38" i="6"/>
  <c r="H38" i="7"/>
  <c r="X38" i="7"/>
  <c r="AR38" i="7"/>
  <c r="BH38" i="7"/>
  <c r="BX38" i="7"/>
  <c r="CR38" i="7"/>
  <c r="DH38" i="7"/>
  <c r="DX38" i="7"/>
  <c r="C38" i="7"/>
  <c r="S38" i="7"/>
  <c r="AM38" i="7"/>
  <c r="BC38" i="7"/>
  <c r="BS38" i="7"/>
  <c r="CM38" i="7"/>
  <c r="DC38" i="7"/>
  <c r="DS38" i="7"/>
  <c r="EM38" i="7"/>
  <c r="Z38" i="7"/>
  <c r="BF38" i="7"/>
  <c r="CT38" i="7"/>
  <c r="DZ38" i="7"/>
  <c r="J38" i="8"/>
  <c r="AD38" i="8"/>
  <c r="AT38" i="8"/>
  <c r="BJ38" i="8"/>
  <c r="CD38" i="8"/>
  <c r="CT38" i="8"/>
  <c r="DJ38" i="8"/>
  <c r="ED38" i="8"/>
  <c r="Q38" i="7"/>
  <c r="AW38" i="7"/>
  <c r="CC38" i="7"/>
  <c r="DQ38" i="7"/>
  <c r="I38" i="8"/>
  <c r="Y38" i="8"/>
  <c r="AO38" i="8"/>
  <c r="BI38" i="8"/>
  <c r="BY38" i="8"/>
  <c r="CO38" i="8"/>
  <c r="DI38" i="8"/>
  <c r="DY38" i="8"/>
  <c r="E38" i="7"/>
  <c r="AK38" i="7"/>
  <c r="BY38" i="7"/>
  <c r="DE38" i="7"/>
  <c r="EK38" i="7"/>
  <c r="CX38" i="7"/>
  <c r="W38" i="8"/>
  <c r="BC38" i="8"/>
  <c r="CQ38" i="8"/>
  <c r="DW38" i="8"/>
  <c r="G38" i="9"/>
  <c r="W38" i="9"/>
  <c r="AQ38" i="9"/>
  <c r="BG38" i="9"/>
  <c r="BW38" i="9"/>
  <c r="CQ38" i="9"/>
  <c r="DG38" i="9"/>
  <c r="DW38" i="9"/>
  <c r="C38" i="10"/>
  <c r="S38" i="10"/>
  <c r="AM38" i="10"/>
  <c r="BC38" i="10"/>
  <c r="BS38" i="10"/>
  <c r="CM38" i="10"/>
  <c r="DC38" i="10"/>
  <c r="DS38" i="10"/>
  <c r="EM38" i="10"/>
  <c r="DV38" i="7"/>
  <c r="AB38" i="8"/>
  <c r="BH38" i="8"/>
  <c r="CV38" i="8"/>
  <c r="EB38" i="8"/>
  <c r="J38" i="9"/>
  <c r="AD38" i="9"/>
  <c r="AT38" i="9"/>
  <c r="BJ38" i="9"/>
  <c r="CD38" i="9"/>
  <c r="CT38" i="9"/>
  <c r="DJ38" i="9"/>
  <c r="ED38" i="9"/>
  <c r="F38" i="10"/>
  <c r="Z38" i="10"/>
  <c r="AP38" i="10"/>
  <c r="BF38" i="10"/>
  <c r="BZ38" i="10"/>
  <c r="CP38" i="10"/>
  <c r="DF38" i="10"/>
  <c r="DZ38" i="10"/>
  <c r="AT38" i="7"/>
  <c r="H38" i="8"/>
  <c r="AV38" i="8"/>
  <c r="CB38" i="8"/>
  <c r="DH38" i="8"/>
  <c r="V38" i="7"/>
  <c r="DC38" i="8"/>
  <c r="U38" i="9"/>
  <c r="BI38" i="9"/>
  <c r="CO38" i="9"/>
  <c r="DU38" i="9"/>
  <c r="P38" i="10"/>
  <c r="BD38" i="10"/>
  <c r="CJ38" i="10"/>
  <c r="DP38" i="10"/>
  <c r="G38" i="11"/>
  <c r="W38" i="11"/>
  <c r="AQ38" i="11"/>
  <c r="BG38" i="11"/>
  <c r="BW38" i="11"/>
  <c r="CQ38" i="11"/>
  <c r="DG38" i="11"/>
  <c r="DW38" i="11"/>
  <c r="C38" i="8"/>
  <c r="D38" i="9"/>
  <c r="AJ38" i="9"/>
  <c r="BP38" i="9"/>
  <c r="DD38" i="9"/>
  <c r="EJ38" i="9"/>
  <c r="AC38" i="10"/>
  <c r="BQ38" i="10"/>
  <c r="CW38" i="10"/>
  <c r="EC38" i="10"/>
  <c r="J38" i="11"/>
  <c r="AD38" i="11"/>
  <c r="AT38" i="11"/>
  <c r="BJ38" i="11"/>
  <c r="CD38" i="11"/>
  <c r="CT38" i="11"/>
  <c r="DJ38" i="11"/>
  <c r="ED38" i="11"/>
  <c r="S38" i="8"/>
  <c r="H38" i="9"/>
  <c r="AV38" i="9"/>
  <c r="CB38" i="9"/>
  <c r="DH38" i="9"/>
  <c r="I38" i="10"/>
  <c r="AO38" i="10"/>
  <c r="BU38" i="10"/>
  <c r="DI38" i="10"/>
  <c r="CM38" i="8"/>
  <c r="EG38" i="9"/>
  <c r="D38" i="11"/>
  <c r="AJ38" i="11"/>
  <c r="BP38" i="11"/>
  <c r="DD38" i="11"/>
  <c r="EJ38" i="11"/>
  <c r="CS38" i="9"/>
  <c r="CF38" i="10"/>
  <c r="Y38" i="11"/>
  <c r="BE38" i="11"/>
  <c r="CK38" i="11"/>
  <c r="DY38" i="11"/>
  <c r="BE38" i="9"/>
  <c r="AR38" i="10"/>
  <c r="H38" i="11"/>
  <c r="AV38" i="11"/>
  <c r="CB38" i="11"/>
  <c r="DH38" i="11"/>
  <c r="DS38" i="8"/>
  <c r="DI38" i="9"/>
  <c r="CV38" i="10"/>
  <c r="U38" i="11"/>
  <c r="BI38" i="11"/>
  <c r="CO38" i="11"/>
  <c r="DU38" i="11"/>
  <c r="AV38" i="4"/>
  <c r="AL38" i="4"/>
  <c r="AB38" i="5"/>
  <c r="EE38" i="5"/>
  <c r="BR38" i="5"/>
  <c r="EH38" i="5"/>
  <c r="BM38" i="6"/>
  <c r="EC38" i="6"/>
  <c r="BH38" i="6"/>
  <c r="DX38" i="6"/>
  <c r="BC38" i="6"/>
  <c r="DS38" i="6"/>
  <c r="AX38" i="6"/>
  <c r="DR38" i="6"/>
  <c r="AV38" i="7"/>
  <c r="DL38" i="7"/>
  <c r="AQ38" i="7"/>
  <c r="DG38" i="7"/>
  <c r="BV38" i="7"/>
  <c r="AH38" i="8"/>
  <c r="CX38" i="8"/>
  <c r="BE38" i="7"/>
  <c r="AC38" i="8"/>
  <c r="CS38" i="8"/>
  <c r="AS38" i="7"/>
  <c r="ED38" i="7"/>
  <c r="EE38" i="8"/>
  <c r="BK38" i="9"/>
  <c r="EE38" i="9"/>
  <c r="BG38" i="10"/>
  <c r="DW38" i="10"/>
  <c r="BP38" i="8"/>
  <c r="AH38" i="9"/>
  <c r="CX38" i="9"/>
  <c r="AD38" i="10"/>
  <c r="CT38" i="10"/>
  <c r="P38" i="8"/>
  <c r="K38" i="8"/>
  <c r="CW38" i="9"/>
  <c r="CR38" i="10"/>
  <c r="AU38" i="11"/>
  <c r="DK38" i="11"/>
  <c r="AR38" i="9"/>
  <c r="AK38" i="10"/>
  <c r="R38" i="11"/>
  <c r="CH38" i="11"/>
  <c r="AY38" i="8"/>
  <c r="DP38" i="9"/>
  <c r="DQ38" i="10"/>
  <c r="AR38" i="11"/>
  <c r="DY38" i="9"/>
  <c r="CS38" i="11"/>
  <c r="P38" i="11"/>
  <c r="Q38" i="9"/>
  <c r="BQ38" i="11"/>
  <c r="DL38" i="4"/>
  <c r="DB38" i="4"/>
  <c r="CV38" i="5"/>
  <c r="R38" i="5"/>
  <c r="CH38" i="5"/>
  <c r="M38" i="6"/>
  <c r="CC38" i="6"/>
  <c r="H38" i="6"/>
  <c r="BX38" i="6"/>
  <c r="C38" i="6"/>
  <c r="BS38" i="6"/>
  <c r="EM38" i="6"/>
  <c r="BR38" i="6"/>
  <c r="EH38" i="6"/>
  <c r="BL38" i="7"/>
  <c r="EB38" i="7"/>
  <c r="BG38" i="7"/>
  <c r="DW38" i="7"/>
  <c r="DB38" i="7"/>
  <c r="AX38" i="8"/>
  <c r="DR38" i="8"/>
  <c r="CK38" i="7"/>
  <c r="AS38" i="8"/>
  <c r="DM38" i="8"/>
  <c r="CG38" i="7"/>
  <c r="AE38" i="8"/>
  <c r="K38" i="9"/>
  <c r="CE38" i="9"/>
  <c r="G38" i="10"/>
  <c r="BW38" i="10"/>
  <c r="AD38" i="7"/>
  <c r="DD38" i="8"/>
  <c r="AX38" i="9"/>
  <c r="DR38" i="9"/>
  <c r="AT38" i="10"/>
  <c r="DJ38" i="10"/>
  <c r="BD38" i="8"/>
  <c r="EI38" i="8"/>
  <c r="EC38" i="9"/>
  <c r="DX38" i="10"/>
  <c r="BK38" i="11"/>
  <c r="EE38" i="11"/>
  <c r="BX38" i="9"/>
  <c r="BY38" i="10"/>
  <c r="AH38" i="11"/>
  <c r="CX38" i="11"/>
  <c r="P38" i="9"/>
  <c r="Q38" i="10"/>
  <c r="I38" i="9"/>
  <c r="BX38" i="11"/>
  <c r="DL38" i="10"/>
  <c r="EG38" i="11"/>
  <c r="BD38" i="11"/>
  <c r="D38" i="10"/>
  <c r="CW38" i="11"/>
  <c r="AW38" i="4"/>
  <c r="AQ38" i="4"/>
  <c r="AG38" i="5"/>
  <c r="W38" i="5"/>
  <c r="AH38" i="5"/>
  <c r="CX38" i="5"/>
  <c r="AC38" i="6"/>
  <c r="CS38" i="6"/>
  <c r="X38" i="6"/>
  <c r="CR38" i="6"/>
  <c r="S38" i="6"/>
  <c r="CM38" i="6"/>
  <c r="R38" i="6"/>
  <c r="CH38" i="6"/>
  <c r="L38" i="7"/>
  <c r="CB38" i="7"/>
  <c r="G38" i="7"/>
  <c r="BW38" i="7"/>
  <c r="B38" i="7"/>
  <c r="EH38" i="7"/>
  <c r="BR38" i="8"/>
  <c r="EH38" i="8"/>
  <c r="DY38" i="7"/>
  <c r="BM38" i="8"/>
  <c r="EC38" i="8"/>
  <c r="DM38" i="7"/>
  <c r="BK38" i="8"/>
  <c r="AE38" i="9"/>
  <c r="CU38" i="9"/>
  <c r="W38" i="10"/>
  <c r="CQ38" i="10"/>
  <c r="D38" i="8"/>
  <c r="EJ38" i="8"/>
  <c r="BR38" i="9"/>
  <c r="EH38" i="9"/>
  <c r="BJ38" i="10"/>
  <c r="ED38" i="10"/>
  <c r="CJ38" i="8"/>
  <c r="AC38" i="9"/>
  <c r="X38" i="10"/>
  <c r="K38" i="11"/>
  <c r="CE38" i="11"/>
  <c r="AI38" i="8"/>
  <c r="DL38" i="9"/>
  <c r="DE38" i="10"/>
  <c r="AX38" i="11"/>
  <c r="DR38" i="11"/>
  <c r="BD38" i="9"/>
  <c r="AW38" i="10"/>
  <c r="AB38" i="10"/>
  <c r="DL38" i="11"/>
  <c r="AG38" i="11"/>
  <c r="CK38" i="9"/>
  <c r="CJ38" i="11"/>
  <c r="EB38" i="10"/>
  <c r="EC38" i="11"/>
  <c r="DQ38" i="4"/>
  <c r="AX38" i="5"/>
  <c r="AR38" i="6"/>
  <c r="AH38" i="6"/>
  <c r="W38" i="7"/>
  <c r="CH38" i="8"/>
  <c r="M38" i="7"/>
  <c r="DK38" i="9"/>
  <c r="R38" i="9"/>
  <c r="BZ38" i="7"/>
  <c r="AE38" i="11"/>
  <c r="EK38" i="10"/>
  <c r="CC38" i="10"/>
  <c r="BX38" i="10"/>
  <c r="DG38" i="4"/>
  <c r="DR38" i="5"/>
  <c r="DH38" i="6"/>
  <c r="CX38" i="6"/>
  <c r="CQ38" i="7"/>
  <c r="Y38" i="7"/>
  <c r="F38" i="7"/>
  <c r="AQ38" i="10"/>
  <c r="CH38" i="9"/>
  <c r="DP38" i="8"/>
  <c r="CU38" i="11"/>
  <c r="BR38" i="11"/>
  <c r="L38" i="11"/>
  <c r="DP38" i="11"/>
  <c r="CW38" i="5"/>
  <c r="AS38" i="6"/>
  <c r="AM38" i="6"/>
  <c r="AB38" i="7"/>
  <c r="AH38" i="7"/>
  <c r="M38" i="8"/>
  <c r="CY38" i="8"/>
  <c r="DG38" i="10"/>
  <c r="J38" i="10"/>
  <c r="BQ38" i="9"/>
  <c r="L38" i="9"/>
  <c r="EH38" i="11"/>
  <c r="BG38" i="8"/>
  <c r="AC38" i="11"/>
  <c r="DC38" i="6"/>
  <c r="AU38" i="9"/>
  <c r="E38" i="10"/>
  <c r="CV38" i="7"/>
  <c r="AJ38" i="8"/>
  <c r="CJ38" i="9"/>
  <c r="CQ38" i="5"/>
  <c r="R38" i="8"/>
  <c r="CD38" i="10"/>
  <c r="BM38" i="11"/>
  <c r="DM38" i="6"/>
  <c r="CC38" i="8"/>
  <c r="BL38" i="10"/>
  <c r="BN191" i="14"/>
  <c r="BO191" i="14"/>
  <c r="BP191" i="14" s="1"/>
  <c r="BQ191" i="14" s="1"/>
  <c r="BR191" i="14" s="1"/>
  <c r="BS191" i="14" s="1"/>
  <c r="BT191" i="14" s="1"/>
  <c r="BU191" i="14" s="1"/>
  <c r="BV191" i="14" s="1"/>
  <c r="BW191" i="14" s="1"/>
  <c r="BX191" i="14" s="1"/>
  <c r="BY191" i="14" s="1"/>
  <c r="BZ191" i="14" s="1"/>
  <c r="B80" i="14" l="1"/>
  <c r="A64" i="17"/>
  <c r="BL228" i="14"/>
  <c r="BL53" i="10"/>
  <c r="AJ230" i="14"/>
  <c r="AJ53" i="8"/>
  <c r="AJ226" i="14"/>
  <c r="L227" i="14"/>
  <c r="L53" i="9"/>
  <c r="AM53" i="6"/>
  <c r="AM224" i="14"/>
  <c r="CQ53" i="7"/>
  <c r="CQ225" i="14"/>
  <c r="CC53" i="8"/>
  <c r="CC226" i="14"/>
  <c r="R226" i="14"/>
  <c r="R53" i="8"/>
  <c r="CV53" i="7"/>
  <c r="CV225" i="14"/>
  <c r="AN229" i="14"/>
  <c r="AC53" i="11"/>
  <c r="AC229" i="14"/>
  <c r="BQ53" i="9"/>
  <c r="BQ227" i="14"/>
  <c r="M226" i="14"/>
  <c r="M53" i="8"/>
  <c r="AS53" i="6"/>
  <c r="AS224" i="14"/>
  <c r="BR229" i="14"/>
  <c r="BR53" i="11"/>
  <c r="AQ53" i="10"/>
  <c r="AQ228" i="14"/>
  <c r="CX53" i="6"/>
  <c r="CX224" i="14"/>
  <c r="BX53" i="10"/>
  <c r="BX228" i="14"/>
  <c r="BZ225" i="14"/>
  <c r="BZ53" i="7"/>
  <c r="CH226" i="14"/>
  <c r="CH53" i="8"/>
  <c r="AX53" i="5"/>
  <c r="AX223" i="14"/>
  <c r="CJ53" i="11"/>
  <c r="CJ229" i="14"/>
  <c r="AN53" i="10"/>
  <c r="AB53" i="10"/>
  <c r="AB228" i="14"/>
  <c r="AN38" i="10"/>
  <c r="AN228" i="14"/>
  <c r="AX229" i="14"/>
  <c r="AX53" i="11"/>
  <c r="CE229" i="14"/>
  <c r="CE53" i="11"/>
  <c r="CJ226" i="14"/>
  <c r="CJ53" i="8"/>
  <c r="BR227" i="14"/>
  <c r="BR53" i="9"/>
  <c r="W228" i="14"/>
  <c r="W53" i="10"/>
  <c r="DM225" i="14"/>
  <c r="DM53" i="7"/>
  <c r="EH226" i="14"/>
  <c r="EH53" i="8"/>
  <c r="BW225" i="14"/>
  <c r="BW53" i="7"/>
  <c r="CH53" i="6"/>
  <c r="CH224" i="14"/>
  <c r="CR224" i="14"/>
  <c r="CR53" i="6"/>
  <c r="CX53" i="5"/>
  <c r="CX223" i="14"/>
  <c r="AQ222" i="14"/>
  <c r="AQ53" i="4"/>
  <c r="AQ230" i="14"/>
  <c r="BD53" i="11"/>
  <c r="BD229" i="14"/>
  <c r="I230" i="14"/>
  <c r="I53" i="9"/>
  <c r="I227" i="14"/>
  <c r="AH229" i="14"/>
  <c r="AH53" i="11"/>
  <c r="BK229" i="14"/>
  <c r="BK53" i="11"/>
  <c r="BD226" i="14"/>
  <c r="BD53" i="8"/>
  <c r="AX227" i="14"/>
  <c r="AX53" i="9"/>
  <c r="G228" i="14"/>
  <c r="G53" i="10"/>
  <c r="CG53" i="7"/>
  <c r="CG225" i="14"/>
  <c r="DR226" i="14"/>
  <c r="DR53" i="8"/>
  <c r="BG225" i="14"/>
  <c r="BG53" i="7"/>
  <c r="BR53" i="6"/>
  <c r="BR224" i="14"/>
  <c r="BX53" i="6"/>
  <c r="BX224" i="14"/>
  <c r="CH53" i="5"/>
  <c r="CH223" i="14"/>
  <c r="DL53" i="4"/>
  <c r="DL222" i="14"/>
  <c r="DL230" i="14"/>
  <c r="CS229" i="14"/>
  <c r="CS53" i="11"/>
  <c r="DP227" i="14"/>
  <c r="DP53" i="9"/>
  <c r="AK230" i="14"/>
  <c r="AK53" i="10"/>
  <c r="AK228" i="14"/>
  <c r="CR228" i="14"/>
  <c r="CR53" i="10"/>
  <c r="CT228" i="14"/>
  <c r="CT53" i="10"/>
  <c r="BP53" i="8"/>
  <c r="BP226" i="14"/>
  <c r="BK227" i="14"/>
  <c r="BK53" i="9"/>
  <c r="CS226" i="14"/>
  <c r="CS53" i="8"/>
  <c r="AH226" i="14"/>
  <c r="AH53" i="8"/>
  <c r="DL53" i="7"/>
  <c r="DL225" i="14"/>
  <c r="DS53" i="6"/>
  <c r="DS224" i="14"/>
  <c r="EC224" i="14"/>
  <c r="EC53" i="6"/>
  <c r="EE53" i="5"/>
  <c r="EE223" i="14"/>
  <c r="DU53" i="11"/>
  <c r="DU229" i="14"/>
  <c r="CV228" i="14"/>
  <c r="CV53" i="10"/>
  <c r="CN229" i="14"/>
  <c r="CB229" i="14"/>
  <c r="CB53" i="11"/>
  <c r="CN53" i="11"/>
  <c r="CN38" i="11"/>
  <c r="BE53" i="9"/>
  <c r="BE227" i="14"/>
  <c r="Y229" i="14"/>
  <c r="Y53" i="11"/>
  <c r="DD53" i="11"/>
  <c r="DD229" i="14"/>
  <c r="EG53" i="9"/>
  <c r="EG227" i="14"/>
  <c r="AO228" i="14"/>
  <c r="AO53" i="10"/>
  <c r="BA38" i="10"/>
  <c r="BA228" i="14"/>
  <c r="BA53" i="10"/>
  <c r="AV227" i="14"/>
  <c r="AV53" i="9"/>
  <c r="DJ53" i="11"/>
  <c r="DJ229" i="14"/>
  <c r="AT229" i="14"/>
  <c r="AT53" i="11"/>
  <c r="CW53" i="10"/>
  <c r="CW228" i="14"/>
  <c r="DD53" i="9"/>
  <c r="DD227" i="14"/>
  <c r="C226" i="14"/>
  <c r="C53" i="8"/>
  <c r="BW53" i="11"/>
  <c r="BW229" i="14"/>
  <c r="G229" i="14"/>
  <c r="G53" i="11"/>
  <c r="P53" i="10"/>
  <c r="P228" i="14"/>
  <c r="U53" i="9"/>
  <c r="U227" i="14"/>
  <c r="CB226" i="14"/>
  <c r="CN226" i="14"/>
  <c r="CB53" i="8"/>
  <c r="CN53" i="8"/>
  <c r="CN38" i="8"/>
  <c r="DZ53" i="10"/>
  <c r="DZ228" i="14"/>
  <c r="BF53" i="10"/>
  <c r="BF228" i="14"/>
  <c r="ED53" i="9"/>
  <c r="ED227" i="14"/>
  <c r="BJ53" i="9"/>
  <c r="BJ227" i="14"/>
  <c r="EB53" i="8"/>
  <c r="EN38" i="8"/>
  <c r="EB226" i="14"/>
  <c r="EN226" i="14"/>
  <c r="EN53" i="8"/>
  <c r="DV53" i="7"/>
  <c r="DV225" i="14"/>
  <c r="CM53" i="10"/>
  <c r="CM228" i="14"/>
  <c r="S228" i="14"/>
  <c r="S53" i="10"/>
  <c r="CQ53" i="9"/>
  <c r="CQ227" i="14"/>
  <c r="W227" i="14"/>
  <c r="W53" i="9"/>
  <c r="BC53" i="8"/>
  <c r="BC226" i="14"/>
  <c r="DE225" i="14"/>
  <c r="DE53" i="7"/>
  <c r="DY53" i="8"/>
  <c r="DY226" i="14"/>
  <c r="BI53" i="8"/>
  <c r="BI226" i="14"/>
  <c r="DQ225" i="14"/>
  <c r="DQ53" i="7"/>
  <c r="ED226" i="14"/>
  <c r="ED53" i="8"/>
  <c r="BJ53" i="8"/>
  <c r="BJ226" i="14"/>
  <c r="DZ53" i="7"/>
  <c r="DZ225" i="14"/>
  <c r="EM225" i="14"/>
  <c r="EM53" i="7"/>
  <c r="BS53" i="7"/>
  <c r="BS225" i="14"/>
  <c r="C53" i="7"/>
  <c r="C225" i="14"/>
  <c r="BX225" i="14"/>
  <c r="BX53" i="7"/>
  <c r="H53" i="7"/>
  <c r="H225" i="14"/>
  <c r="CD53" i="6"/>
  <c r="CD224" i="14"/>
  <c r="J224" i="14"/>
  <c r="J53" i="6"/>
  <c r="CI224" i="14"/>
  <c r="CI53" i="6"/>
  <c r="O53" i="6"/>
  <c r="O224" i="14"/>
  <c r="AA224" i="14"/>
  <c r="AA38" i="6"/>
  <c r="AA53" i="6"/>
  <c r="CJ53" i="6"/>
  <c r="CJ224" i="14"/>
  <c r="T53" i="6"/>
  <c r="T224" i="14"/>
  <c r="DA53" i="6"/>
  <c r="CO53" i="6"/>
  <c r="CO224" i="14"/>
  <c r="DA224" i="14"/>
  <c r="DA38" i="6"/>
  <c r="Y53" i="6"/>
  <c r="Y224" i="14"/>
  <c r="CT53" i="5"/>
  <c r="CT223" i="14"/>
  <c r="AD53" i="5"/>
  <c r="AD223" i="14"/>
  <c r="G53" i="5"/>
  <c r="G223" i="14"/>
  <c r="Q223" i="14"/>
  <c r="Q53" i="5"/>
  <c r="W53" i="4"/>
  <c r="W222" i="14"/>
  <c r="W230" i="14"/>
  <c r="AG222" i="14"/>
  <c r="AG53" i="4"/>
  <c r="AG230" i="14"/>
  <c r="M229" i="14"/>
  <c r="M53" i="11"/>
  <c r="CZ229" i="14"/>
  <c r="CZ53" i="11"/>
  <c r="L228" i="14"/>
  <c r="L53" i="10"/>
  <c r="AW53" i="11"/>
  <c r="AW229" i="14"/>
  <c r="EB53" i="11"/>
  <c r="EN53" i="11"/>
  <c r="EN229" i="14"/>
  <c r="EB229" i="14"/>
  <c r="EN38" i="11"/>
  <c r="DT53" i="10"/>
  <c r="DT228" i="14"/>
  <c r="BM228" i="14"/>
  <c r="BM53" i="10"/>
  <c r="BT227" i="14"/>
  <c r="BT53" i="9"/>
  <c r="DZ229" i="14"/>
  <c r="DZ53" i="11"/>
  <c r="BF229" i="14"/>
  <c r="BF53" i="11"/>
  <c r="DU230" i="14"/>
  <c r="DU53" i="10"/>
  <c r="DU228" i="14"/>
  <c r="EB53" i="9"/>
  <c r="EN53" i="9"/>
  <c r="EN38" i="9"/>
  <c r="EB227" i="14"/>
  <c r="EN227" i="14"/>
  <c r="CU226" i="14"/>
  <c r="CU53" i="8"/>
  <c r="CM229" i="14"/>
  <c r="CM53" i="11"/>
  <c r="S229" i="14"/>
  <c r="S53" i="11"/>
  <c r="AV53" i="10"/>
  <c r="AV228" i="14"/>
  <c r="AS53" i="9"/>
  <c r="AS227" i="14"/>
  <c r="CZ53" i="8"/>
  <c r="CZ226" i="14"/>
  <c r="EL53" i="10"/>
  <c r="EL228" i="14"/>
  <c r="BV228" i="14"/>
  <c r="BV53" i="10"/>
  <c r="B53" i="10"/>
  <c r="B228" i="14"/>
  <c r="N53" i="10"/>
  <c r="N38" i="10"/>
  <c r="N228" i="14"/>
  <c r="BZ227" i="14"/>
  <c r="BZ53" i="9"/>
  <c r="F227" i="14"/>
  <c r="F53" i="9"/>
  <c r="T53" i="8"/>
  <c r="T226" i="14"/>
  <c r="CY53" i="10"/>
  <c r="CY228" i="14"/>
  <c r="AI53" i="10"/>
  <c r="AI228" i="14"/>
  <c r="DC53" i="9"/>
  <c r="DC227" i="14"/>
  <c r="AM53" i="9"/>
  <c r="AM227" i="14"/>
  <c r="CI53" i="8"/>
  <c r="CI226" i="14"/>
  <c r="EC225" i="14"/>
  <c r="EC53" i="7"/>
  <c r="EK226" i="14"/>
  <c r="EK53" i="8"/>
  <c r="BU53" i="8"/>
  <c r="BU226" i="14"/>
  <c r="E226" i="14"/>
  <c r="E53" i="8"/>
  <c r="I225" i="14"/>
  <c r="I53" i="7"/>
  <c r="BZ226" i="14"/>
  <c r="BZ53" i="8"/>
  <c r="F53" i="8"/>
  <c r="F226" i="14"/>
  <c r="R53" i="7"/>
  <c r="R225" i="14"/>
  <c r="CI225" i="14"/>
  <c r="CI53" i="7"/>
  <c r="AA53" i="7"/>
  <c r="O53" i="7"/>
  <c r="O225" i="14"/>
  <c r="AA225" i="14"/>
  <c r="AA38" i="7"/>
  <c r="CJ53" i="7"/>
  <c r="CJ225" i="14"/>
  <c r="T225" i="14"/>
  <c r="T53" i="7"/>
  <c r="CP224" i="14"/>
  <c r="CP53" i="6"/>
  <c r="Z53" i="6"/>
  <c r="Z224" i="14"/>
  <c r="CU224" i="14"/>
  <c r="CU53" i="6"/>
  <c r="AE53" i="6"/>
  <c r="AE224" i="14"/>
  <c r="CZ53" i="6"/>
  <c r="CZ224" i="14"/>
  <c r="AF53" i="6"/>
  <c r="AF224" i="14"/>
  <c r="DE224" i="14"/>
  <c r="DE53" i="6"/>
  <c r="AK53" i="6"/>
  <c r="AK224" i="14"/>
  <c r="DF53" i="5"/>
  <c r="DF223" i="14"/>
  <c r="AP223" i="14"/>
  <c r="AP53" i="5"/>
  <c r="BG53" i="5"/>
  <c r="BG223" i="14"/>
  <c r="BQ53" i="5"/>
  <c r="BQ223" i="14"/>
  <c r="BW230" i="14"/>
  <c r="BW53" i="4"/>
  <c r="BW222" i="14"/>
  <c r="CG53" i="4"/>
  <c r="CG222" i="14"/>
  <c r="CG230" i="14"/>
  <c r="BY53" i="11"/>
  <c r="BY229" i="14"/>
  <c r="AW53" i="9"/>
  <c r="AW227" i="14"/>
  <c r="X53" i="11"/>
  <c r="X229" i="14"/>
  <c r="DI53" i="11"/>
  <c r="DI229" i="14"/>
  <c r="T53" i="10"/>
  <c r="T228" i="14"/>
  <c r="AZ53" i="11"/>
  <c r="AZ229" i="14"/>
  <c r="DY228" i="14"/>
  <c r="DY53" i="10"/>
  <c r="DX227" i="14"/>
  <c r="DX53" i="9"/>
  <c r="CE226" i="14"/>
  <c r="CE53" i="8"/>
  <c r="CL229" i="14"/>
  <c r="CL53" i="11"/>
  <c r="V229" i="14"/>
  <c r="V53" i="11"/>
  <c r="AS53" i="10"/>
  <c r="AS228" i="14"/>
  <c r="AZ53" i="9"/>
  <c r="AZ227" i="14"/>
  <c r="EA38" i="11"/>
  <c r="DO53" i="11"/>
  <c r="DO229" i="14"/>
  <c r="EA229" i="14"/>
  <c r="EA53" i="11"/>
  <c r="AY53" i="11"/>
  <c r="AY229" i="14"/>
  <c r="CZ53" i="10"/>
  <c r="CZ228" i="14"/>
  <c r="DE53" i="9"/>
  <c r="DE227" i="14"/>
  <c r="AQ53" i="8"/>
  <c r="AQ226" i="14"/>
  <c r="X53" i="8"/>
  <c r="X226" i="14"/>
  <c r="CX53" i="10"/>
  <c r="CX228" i="14"/>
  <c r="AH53" i="10"/>
  <c r="AH228" i="14"/>
  <c r="DB53" i="9"/>
  <c r="DB227" i="14"/>
  <c r="DN53" i="9"/>
  <c r="DN38" i="9"/>
  <c r="DN227" i="14"/>
  <c r="AL53" i="9"/>
  <c r="AL227" i="14"/>
  <c r="BX53" i="8"/>
  <c r="BX226" i="14"/>
  <c r="EE53" i="10"/>
  <c r="EE228" i="14"/>
  <c r="BK53" i="10"/>
  <c r="BK228" i="14"/>
  <c r="EI53" i="9"/>
  <c r="EI227" i="14"/>
  <c r="BO53" i="9"/>
  <c r="BO227" i="14"/>
  <c r="CA53" i="9"/>
  <c r="CA38" i="9"/>
  <c r="CA227" i="14"/>
  <c r="EM53" i="8"/>
  <c r="EM226" i="14"/>
  <c r="G53" i="8"/>
  <c r="G226" i="14"/>
  <c r="BI53" i="7"/>
  <c r="BI225" i="14"/>
  <c r="CW53" i="8"/>
  <c r="CW226" i="14"/>
  <c r="AG53" i="8"/>
  <c r="AG226" i="14"/>
  <c r="BM53" i="7"/>
  <c r="BM225" i="14"/>
  <c r="DB53" i="8"/>
  <c r="DB226" i="14"/>
  <c r="DN38" i="8"/>
  <c r="DN53" i="8"/>
  <c r="DN226" i="14"/>
  <c r="AL53" i="8"/>
  <c r="AL226" i="14"/>
  <c r="CD53" i="7"/>
  <c r="CD225" i="14"/>
  <c r="DK53" i="7"/>
  <c r="DK225" i="14"/>
  <c r="AU53" i="7"/>
  <c r="AU225" i="14"/>
  <c r="DP53" i="7"/>
  <c r="DP225" i="14"/>
  <c r="AZ53" i="7"/>
  <c r="AZ225" i="14"/>
  <c r="DV53" i="6"/>
  <c r="DV224" i="14"/>
  <c r="BB224" i="14"/>
  <c r="BB53" i="6"/>
  <c r="BN38" i="6"/>
  <c r="BN53" i="6"/>
  <c r="BN224" i="14"/>
  <c r="DW53" i="6"/>
  <c r="DW224" i="14"/>
  <c r="BG53" i="6"/>
  <c r="BG224" i="14"/>
  <c r="EN38" i="6"/>
  <c r="EB53" i="6"/>
  <c r="EB224" i="14"/>
  <c r="EN224" i="14"/>
  <c r="EN53" i="6"/>
  <c r="BL53" i="6"/>
  <c r="BL224" i="14"/>
  <c r="EG53" i="6"/>
  <c r="EG224" i="14"/>
  <c r="BQ53" i="6"/>
  <c r="BQ224" i="14"/>
  <c r="EL53" i="5"/>
  <c r="EL223" i="14"/>
  <c r="BV53" i="5"/>
  <c r="BV223" i="14"/>
  <c r="N53" i="5"/>
  <c r="B223" i="14"/>
  <c r="B53" i="5"/>
  <c r="N223" i="14"/>
  <c r="N38" i="5"/>
  <c r="AV53" i="5"/>
  <c r="AV223" i="14"/>
  <c r="BB53" i="4"/>
  <c r="BB222" i="14"/>
  <c r="BB230" i="14"/>
  <c r="BN53" i="4"/>
  <c r="BN222" i="14"/>
  <c r="BN38" i="4"/>
  <c r="BL222" i="14"/>
  <c r="BL53" i="4"/>
  <c r="BL230" i="14"/>
  <c r="DS53" i="5"/>
  <c r="DS223" i="14"/>
  <c r="BC53" i="5"/>
  <c r="BC223" i="14"/>
  <c r="DX53" i="5"/>
  <c r="DX223" i="14"/>
  <c r="BH53" i="5"/>
  <c r="BH223" i="14"/>
  <c r="EC53" i="5"/>
  <c r="EC223" i="14"/>
  <c r="BM53" i="5"/>
  <c r="BM223" i="14"/>
  <c r="EH53" i="4"/>
  <c r="EH222" i="14"/>
  <c r="EH230" i="14"/>
  <c r="BR53" i="4"/>
  <c r="BR222" i="14"/>
  <c r="BR230" i="14"/>
  <c r="EM53" i="4"/>
  <c r="EM222" i="14"/>
  <c r="EM230" i="14"/>
  <c r="BS53" i="4"/>
  <c r="BS230" i="14"/>
  <c r="BS222" i="14"/>
  <c r="C222" i="14"/>
  <c r="C53" i="4"/>
  <c r="C230" i="14"/>
  <c r="BX53" i="4"/>
  <c r="BX222" i="14"/>
  <c r="BX230" i="14"/>
  <c r="H53" i="4"/>
  <c r="H222" i="14"/>
  <c r="H230" i="14"/>
  <c r="CC53" i="4"/>
  <c r="CC230" i="14"/>
  <c r="CC222" i="14"/>
  <c r="M53" i="4"/>
  <c r="M222" i="14"/>
  <c r="M230" i="14"/>
  <c r="CI223" i="14"/>
  <c r="CI53" i="5"/>
  <c r="O53" i="5"/>
  <c r="O223" i="14"/>
  <c r="AA53" i="5"/>
  <c r="AA223" i="14"/>
  <c r="AA38" i="5"/>
  <c r="CJ53" i="5"/>
  <c r="CJ223" i="14"/>
  <c r="T53" i="5"/>
  <c r="T223" i="14"/>
  <c r="CO223" i="14"/>
  <c r="CO53" i="5"/>
  <c r="DA53" i="5"/>
  <c r="DA223" i="14"/>
  <c r="DA38" i="5"/>
  <c r="Y223" i="14"/>
  <c r="Y53" i="5"/>
  <c r="CT222" i="14"/>
  <c r="CT230" i="14"/>
  <c r="CT53" i="4"/>
  <c r="AD53" i="4"/>
  <c r="AD222" i="14"/>
  <c r="AD230" i="14"/>
  <c r="CY222" i="14"/>
  <c r="CY53" i="4"/>
  <c r="CY230" i="14"/>
  <c r="AI53" i="4"/>
  <c r="AI222" i="14"/>
  <c r="AI230" i="14"/>
  <c r="DD53" i="4"/>
  <c r="DD222" i="14"/>
  <c r="AJ53" i="4"/>
  <c r="AJ222" i="14"/>
  <c r="DI222" i="14"/>
  <c r="DI230" i="14"/>
  <c r="DI53" i="4"/>
  <c r="BA53" i="4"/>
  <c r="AO222" i="14"/>
  <c r="AO230" i="14"/>
  <c r="AO53" i="4"/>
  <c r="BA38" i="4"/>
  <c r="BA222" i="14"/>
  <c r="CE223" i="14"/>
  <c r="CE53" i="5"/>
  <c r="K53" i="5"/>
  <c r="K223" i="14"/>
  <c r="CF223" i="14"/>
  <c r="CF53" i="5"/>
  <c r="P53" i="5"/>
  <c r="P223" i="14"/>
  <c r="CK53" i="5"/>
  <c r="CK223" i="14"/>
  <c r="U53" i="5"/>
  <c r="U223" i="14"/>
  <c r="CP222" i="14"/>
  <c r="CP230" i="14"/>
  <c r="CP53" i="4"/>
  <c r="Z53" i="4"/>
  <c r="Z222" i="14"/>
  <c r="Z230" i="14"/>
  <c r="CU53" i="4"/>
  <c r="CU222" i="14"/>
  <c r="CU230" i="14"/>
  <c r="AE53" i="4"/>
  <c r="AE222" i="14"/>
  <c r="AE230" i="14"/>
  <c r="CZ222" i="14"/>
  <c r="CZ53" i="4"/>
  <c r="CZ230" i="14"/>
  <c r="AF222" i="14"/>
  <c r="AF53" i="4"/>
  <c r="AF230" i="14"/>
  <c r="DE53" i="4"/>
  <c r="DE222" i="14"/>
  <c r="DE230" i="14"/>
  <c r="AK53" i="4"/>
  <c r="AK222" i="14"/>
  <c r="B41" i="14"/>
  <c r="A28" i="17"/>
  <c r="C28" i="11"/>
  <c r="B115" i="14"/>
  <c r="A99" i="17"/>
  <c r="B44" i="14"/>
  <c r="A31" i="17"/>
  <c r="B44" i="8"/>
  <c r="B54" i="8" s="1"/>
  <c r="B215" i="14" s="1"/>
  <c r="A74" i="17"/>
  <c r="B90" i="14"/>
  <c r="B88" i="14"/>
  <c r="A72" i="17"/>
  <c r="B44" i="6"/>
  <c r="AT240" i="14"/>
  <c r="AT52" i="11"/>
  <c r="DE52" i="11"/>
  <c r="DE240" i="14"/>
  <c r="DY52" i="9"/>
  <c r="DY238" i="14"/>
  <c r="T237" i="14"/>
  <c r="T52" i="8"/>
  <c r="AR52" i="11"/>
  <c r="AR240" i="14"/>
  <c r="CT52" i="11"/>
  <c r="CT240" i="14"/>
  <c r="AK52" i="11"/>
  <c r="AK240" i="14"/>
  <c r="CF52" i="8"/>
  <c r="CF237" i="14"/>
  <c r="L237" i="14"/>
  <c r="L52" i="8"/>
  <c r="AJ238" i="14"/>
  <c r="AJ52" i="9"/>
  <c r="AO52" i="9"/>
  <c r="AO238" i="14"/>
  <c r="BA37" i="9"/>
  <c r="BA238" i="14"/>
  <c r="BA52" i="9"/>
  <c r="BM52" i="10"/>
  <c r="BM239" i="14"/>
  <c r="EC52" i="10"/>
  <c r="EC239" i="14"/>
  <c r="DW52" i="11"/>
  <c r="DW240" i="14"/>
  <c r="BG52" i="11"/>
  <c r="BG240" i="14"/>
  <c r="DP52" i="10"/>
  <c r="DP239" i="14"/>
  <c r="DU52" i="9"/>
  <c r="DU238" i="14"/>
  <c r="CV52" i="8"/>
  <c r="CV237" i="14"/>
  <c r="AQ52" i="8"/>
  <c r="AQ237" i="14"/>
  <c r="DJ52" i="10"/>
  <c r="DJ239" i="14"/>
  <c r="AT52" i="10"/>
  <c r="AT239" i="14"/>
  <c r="DR52" i="9"/>
  <c r="DR238" i="14"/>
  <c r="AX52" i="9"/>
  <c r="AX238" i="14"/>
  <c r="DG52" i="8"/>
  <c r="DG237" i="14"/>
  <c r="EM52" i="10"/>
  <c r="EM239" i="14"/>
  <c r="BS52" i="10"/>
  <c r="BS239" i="14"/>
  <c r="C52" i="10"/>
  <c r="C239" i="14"/>
  <c r="BW52" i="9"/>
  <c r="BW238" i="14"/>
  <c r="G52" i="9"/>
  <c r="G238" i="14"/>
  <c r="P52" i="8"/>
  <c r="P237" i="14"/>
  <c r="BI236" i="14"/>
  <c r="BI52" i="7"/>
  <c r="CW237" i="14"/>
  <c r="CW52" i="8"/>
  <c r="AG237" i="14"/>
  <c r="AG52" i="8"/>
  <c r="BM236" i="14"/>
  <c r="BM52" i="7"/>
  <c r="DB52" i="8"/>
  <c r="DB237" i="14"/>
  <c r="DN237" i="14"/>
  <c r="DN37" i="8"/>
  <c r="DN52" i="8"/>
  <c r="AL52" i="8"/>
  <c r="AL237" i="14"/>
  <c r="CD52" i="7"/>
  <c r="CD236" i="14"/>
  <c r="DK52" i="7"/>
  <c r="DK236" i="14"/>
  <c r="AU52" i="7"/>
  <c r="AU236" i="14"/>
  <c r="DP52" i="7"/>
  <c r="DP236" i="14"/>
  <c r="AZ52" i="7"/>
  <c r="AZ236" i="14"/>
  <c r="DV52" i="6"/>
  <c r="DV235" i="14"/>
  <c r="BN235" i="14"/>
  <c r="BB52" i="6"/>
  <c r="BB235" i="14"/>
  <c r="BN52" i="6"/>
  <c r="BN37" i="6"/>
  <c r="DW235" i="14"/>
  <c r="DW52" i="6"/>
  <c r="BG235" i="14"/>
  <c r="BG52" i="6"/>
  <c r="EN52" i="6"/>
  <c r="EB235" i="14"/>
  <c r="EB52" i="6"/>
  <c r="EN37" i="6"/>
  <c r="EN235" i="14"/>
  <c r="BL52" i="6"/>
  <c r="BL235" i="14"/>
  <c r="EG52" i="6"/>
  <c r="EG235" i="14"/>
  <c r="BQ52" i="6"/>
  <c r="BQ235" i="14"/>
  <c r="EL52" i="5"/>
  <c r="EL234" i="14"/>
  <c r="Z52" i="5"/>
  <c r="Z234" i="14"/>
  <c r="BP52" i="5"/>
  <c r="BP234" i="14"/>
  <c r="DH52" i="5"/>
  <c r="DH234" i="14"/>
  <c r="EC234" i="14"/>
  <c r="EC52" i="5"/>
  <c r="X234" i="14"/>
  <c r="X52" i="5"/>
  <c r="AY234" i="14"/>
  <c r="AY52" i="5"/>
  <c r="CG52" i="5"/>
  <c r="CG234" i="14"/>
  <c r="Q52" i="5"/>
  <c r="Q234" i="14"/>
  <c r="CL52" i="4"/>
  <c r="CL233" i="14"/>
  <c r="CL241" i="14"/>
  <c r="V233" i="14"/>
  <c r="V241" i="14"/>
  <c r="V52" i="4"/>
  <c r="CQ52" i="4"/>
  <c r="CQ233" i="14"/>
  <c r="CQ241" i="14"/>
  <c r="W233" i="14"/>
  <c r="W52" i="4"/>
  <c r="W241" i="14"/>
  <c r="CV52" i="4"/>
  <c r="CV233" i="14"/>
  <c r="CV241" i="14"/>
  <c r="AB52" i="4"/>
  <c r="AB233" i="14"/>
  <c r="AN37" i="4"/>
  <c r="AB241" i="14"/>
  <c r="AN233" i="14"/>
  <c r="AN52" i="4"/>
  <c r="CW233" i="14"/>
  <c r="CW52" i="4"/>
  <c r="CW241" i="14"/>
  <c r="AG52" i="4"/>
  <c r="AG233" i="14"/>
  <c r="AG241" i="14"/>
  <c r="CW240" i="14"/>
  <c r="CW52" i="11"/>
  <c r="CS238" i="14"/>
  <c r="CS52" i="9"/>
  <c r="AF240" i="14"/>
  <c r="AF52" i="11"/>
  <c r="DQ52" i="11"/>
  <c r="DQ240" i="14"/>
  <c r="BX52" i="10"/>
  <c r="BX239" i="14"/>
  <c r="BP52" i="11"/>
  <c r="BP240" i="14"/>
  <c r="Y52" i="9"/>
  <c r="Y238" i="14"/>
  <c r="Y52" i="10"/>
  <c r="Y239" i="14"/>
  <c r="X52" i="9"/>
  <c r="X238" i="14"/>
  <c r="DF52" i="11"/>
  <c r="DF240" i="14"/>
  <c r="AP240" i="14"/>
  <c r="AP52" i="11"/>
  <c r="CO52" i="10"/>
  <c r="DA37" i="10"/>
  <c r="DA52" i="10"/>
  <c r="CO239" i="14"/>
  <c r="DA239" i="14"/>
  <c r="CV238" i="14"/>
  <c r="CV52" i="9"/>
  <c r="EM240" i="14"/>
  <c r="EM52" i="11"/>
  <c r="BS240" i="14"/>
  <c r="BS52" i="11"/>
  <c r="C240" i="14"/>
  <c r="C52" i="11"/>
  <c r="H52" i="10"/>
  <c r="H239" i="14"/>
  <c r="M52" i="9"/>
  <c r="M238" i="14"/>
  <c r="BO52" i="8"/>
  <c r="CA52" i="8"/>
  <c r="BO237" i="14"/>
  <c r="CA37" i="8"/>
  <c r="CA237" i="14"/>
  <c r="DZ52" i="10"/>
  <c r="DZ239" i="14"/>
  <c r="BF239" i="14"/>
  <c r="BF52" i="10"/>
  <c r="ED238" i="14"/>
  <c r="ED52" i="9"/>
  <c r="BJ238" i="14"/>
  <c r="BJ52" i="9"/>
  <c r="EE237" i="14"/>
  <c r="EE52" i="8"/>
  <c r="CH236" i="14"/>
  <c r="CH52" i="7"/>
  <c r="CI52" i="10"/>
  <c r="CI239" i="14"/>
  <c r="AA52" i="10"/>
  <c r="AA37" i="10"/>
  <c r="O52" i="10"/>
  <c r="AA239" i="14"/>
  <c r="O239" i="14"/>
  <c r="CM52" i="9"/>
  <c r="CM238" i="14"/>
  <c r="S238" i="14"/>
  <c r="S52" i="9"/>
  <c r="AV237" i="14"/>
  <c r="AV52" i="8"/>
  <c r="CG52" i="7"/>
  <c r="CG236" i="14"/>
  <c r="DM237" i="14"/>
  <c r="DM52" i="8"/>
  <c r="AS237" i="14"/>
  <c r="AS52" i="8"/>
  <c r="CK236" i="14"/>
  <c r="CK52" i="7"/>
  <c r="DR237" i="14"/>
  <c r="DR52" i="8"/>
  <c r="AX237" i="14"/>
  <c r="AX52" i="8"/>
  <c r="DN37" i="7"/>
  <c r="DN236" i="14"/>
  <c r="DB52" i="7"/>
  <c r="DB236" i="14"/>
  <c r="DN52" i="7"/>
  <c r="DW236" i="14"/>
  <c r="DW52" i="7"/>
  <c r="BG236" i="14"/>
  <c r="BG52" i="7"/>
  <c r="EB236" i="14"/>
  <c r="EN236" i="14"/>
  <c r="EB52" i="7"/>
  <c r="EN37" i="7"/>
  <c r="EN52" i="7"/>
  <c r="BL52" i="7"/>
  <c r="BL236" i="14"/>
  <c r="EH52" i="6"/>
  <c r="EH235" i="14"/>
  <c r="BR52" i="6"/>
  <c r="BR235" i="14"/>
  <c r="EM52" i="6"/>
  <c r="EM235" i="14"/>
  <c r="BS52" i="6"/>
  <c r="BS235" i="14"/>
  <c r="C52" i="6"/>
  <c r="C235" i="14"/>
  <c r="BX52" i="6"/>
  <c r="BX235" i="14"/>
  <c r="H52" i="6"/>
  <c r="H235" i="14"/>
  <c r="CC52" i="6"/>
  <c r="CC235" i="14"/>
  <c r="M52" i="6"/>
  <c r="M235" i="14"/>
  <c r="AX52" i="5"/>
  <c r="AX234" i="14"/>
  <c r="CV52" i="5"/>
  <c r="CV234" i="14"/>
  <c r="DT52" i="5"/>
  <c r="DT234" i="14"/>
  <c r="F52" i="5"/>
  <c r="F234" i="14"/>
  <c r="BD52" i="5"/>
  <c r="BD234" i="14"/>
  <c r="BK234" i="14"/>
  <c r="BK52" i="5"/>
  <c r="CS234" i="14"/>
  <c r="CS52" i="5"/>
  <c r="AC52" i="5"/>
  <c r="AC234" i="14"/>
  <c r="CX52" i="4"/>
  <c r="CX233" i="14"/>
  <c r="CX241" i="14"/>
  <c r="AH52" i="4"/>
  <c r="AH233" i="14"/>
  <c r="AH241" i="14"/>
  <c r="DC233" i="14"/>
  <c r="DC52" i="4"/>
  <c r="DC241" i="14"/>
  <c r="AM52" i="4"/>
  <c r="AM233" i="14"/>
  <c r="AM241" i="14"/>
  <c r="DH52" i="4"/>
  <c r="DH233" i="14"/>
  <c r="DH241" i="14"/>
  <c r="AR52" i="4"/>
  <c r="AR233" i="14"/>
  <c r="AR241" i="14"/>
  <c r="DM233" i="14"/>
  <c r="DM52" i="4"/>
  <c r="DM241" i="14"/>
  <c r="AS52" i="4"/>
  <c r="AS233" i="14"/>
  <c r="AS241" i="14"/>
  <c r="CO52" i="11"/>
  <c r="CO240" i="14"/>
  <c r="DA240" i="14"/>
  <c r="DA37" i="11"/>
  <c r="DA52" i="11"/>
  <c r="BM52" i="9"/>
  <c r="BM238" i="14"/>
  <c r="X52" i="11"/>
  <c r="X240" i="14"/>
  <c r="DI52" i="11"/>
  <c r="DI240" i="14"/>
  <c r="AR239" i="14"/>
  <c r="AR52" i="10"/>
  <c r="BH52" i="11"/>
  <c r="BH240" i="14"/>
  <c r="DL52" i="8"/>
  <c r="DL237" i="14"/>
  <c r="Q52" i="10"/>
  <c r="Q239" i="14"/>
  <c r="P52" i="9"/>
  <c r="P238" i="14"/>
  <c r="DN240" i="14"/>
  <c r="DN37" i="11"/>
  <c r="DB52" i="11"/>
  <c r="DB240" i="14"/>
  <c r="DN52" i="11"/>
  <c r="AL240" i="14"/>
  <c r="AL52" i="11"/>
  <c r="CG52" i="10"/>
  <c r="CG239" i="14"/>
  <c r="CF52" i="9"/>
  <c r="CF238" i="14"/>
  <c r="EI52" i="11"/>
  <c r="EI240" i="14"/>
  <c r="CA37" i="11"/>
  <c r="BO52" i="11"/>
  <c r="BO240" i="14"/>
  <c r="CA52" i="11"/>
  <c r="CA240" i="14"/>
  <c r="EF52" i="10"/>
  <c r="EF239" i="14"/>
  <c r="EK52" i="9"/>
  <c r="EK238" i="14"/>
  <c r="E52" i="9"/>
  <c r="E238" i="14"/>
  <c r="BG52" i="8"/>
  <c r="BG237" i="14"/>
  <c r="DV52" i="10"/>
  <c r="DV239" i="14"/>
  <c r="BB52" i="10"/>
  <c r="BB239" i="14"/>
  <c r="BN239" i="14"/>
  <c r="BN52" i="10"/>
  <c r="BN37" i="10"/>
  <c r="DZ52" i="9"/>
  <c r="DZ238" i="14"/>
  <c r="BF52" i="9"/>
  <c r="BF238" i="14"/>
  <c r="DW52" i="8"/>
  <c r="DW237" i="14"/>
  <c r="BB52" i="7"/>
  <c r="BN52" i="7"/>
  <c r="BB236" i="14"/>
  <c r="BN236" i="14"/>
  <c r="BN37" i="7"/>
  <c r="CE52" i="10"/>
  <c r="CE239" i="14"/>
  <c r="K52" i="10"/>
  <c r="K239" i="14"/>
  <c r="CI52" i="9"/>
  <c r="CI238" i="14"/>
  <c r="O238" i="14"/>
  <c r="AA238" i="14"/>
  <c r="AA37" i="9"/>
  <c r="O52" i="9"/>
  <c r="AA52" i="9"/>
  <c r="AF52" i="8"/>
  <c r="AF237" i="14"/>
  <c r="BY52" i="7"/>
  <c r="BY236" i="14"/>
  <c r="DI52" i="8"/>
  <c r="DI237" i="14"/>
  <c r="AO52" i="8"/>
  <c r="BA52" i="8"/>
  <c r="AO237" i="14"/>
  <c r="BA237" i="14"/>
  <c r="BA37" i="8"/>
  <c r="CC52" i="7"/>
  <c r="CC236" i="14"/>
  <c r="DJ52" i="8"/>
  <c r="DJ237" i="14"/>
  <c r="AT52" i="8"/>
  <c r="AT237" i="14"/>
  <c r="CT52" i="7"/>
  <c r="CT236" i="14"/>
  <c r="DS52" i="7"/>
  <c r="DS236" i="14"/>
  <c r="BC52" i="7"/>
  <c r="BC236" i="14"/>
  <c r="DX52" i="7"/>
  <c r="DX236" i="14"/>
  <c r="BH52" i="7"/>
  <c r="BH236" i="14"/>
  <c r="ED52" i="6"/>
  <c r="ED235" i="14"/>
  <c r="BJ52" i="6"/>
  <c r="BJ235" i="14"/>
  <c r="EI52" i="6"/>
  <c r="EI235" i="14"/>
  <c r="BO235" i="14"/>
  <c r="CA235" i="14"/>
  <c r="CA37" i="6"/>
  <c r="BO52" i="6"/>
  <c r="CA52" i="6"/>
  <c r="EJ52" i="6"/>
  <c r="EJ235" i="14"/>
  <c r="BT52" i="6"/>
  <c r="BT235" i="14"/>
  <c r="D52" i="6"/>
  <c r="D235" i="14"/>
  <c r="BY52" i="6"/>
  <c r="BY235" i="14"/>
  <c r="I52" i="6"/>
  <c r="I235" i="14"/>
  <c r="AP52" i="5"/>
  <c r="AP234" i="14"/>
  <c r="CF52" i="5"/>
  <c r="CF234" i="14"/>
  <c r="DP52" i="5"/>
  <c r="DP234" i="14"/>
  <c r="EK52" i="5"/>
  <c r="EK234" i="14"/>
  <c r="AV234" i="14"/>
  <c r="AV52" i="5"/>
  <c r="BG234" i="14"/>
  <c r="BG52" i="5"/>
  <c r="DA52" i="5"/>
  <c r="CO234" i="14"/>
  <c r="CO52" i="5"/>
  <c r="DA234" i="14"/>
  <c r="DA37" i="5"/>
  <c r="Y52" i="5"/>
  <c r="Y234" i="14"/>
  <c r="CT52" i="4"/>
  <c r="CT233" i="14"/>
  <c r="CT241" i="14"/>
  <c r="AD233" i="14"/>
  <c r="AD52" i="4"/>
  <c r="AD241" i="14"/>
  <c r="CY241" i="14"/>
  <c r="CY52" i="4"/>
  <c r="CY233" i="14"/>
  <c r="AI52" i="4"/>
  <c r="AI233" i="14"/>
  <c r="AI241" i="14"/>
  <c r="DD52" i="4"/>
  <c r="DD233" i="14"/>
  <c r="DD241" i="14"/>
  <c r="AJ52" i="4"/>
  <c r="AJ233" i="14"/>
  <c r="AJ241" i="14"/>
  <c r="DI52" i="4"/>
  <c r="DI233" i="14"/>
  <c r="DI241" i="14"/>
  <c r="AO52" i="4"/>
  <c r="AO233" i="14"/>
  <c r="AO241" i="14"/>
  <c r="BA52" i="4"/>
  <c r="BA233" i="14"/>
  <c r="BA37" i="4"/>
  <c r="CG52" i="11"/>
  <c r="CG240" i="14"/>
  <c r="AG238" i="14"/>
  <c r="AG52" i="9"/>
  <c r="P240" i="14"/>
  <c r="P52" i="11"/>
  <c r="CS240" i="14"/>
  <c r="CS52" i="11"/>
  <c r="L52" i="10"/>
  <c r="L239" i="14"/>
  <c r="AZ52" i="11"/>
  <c r="AZ240" i="14"/>
  <c r="EL52" i="7"/>
  <c r="EL236" i="14"/>
  <c r="I239" i="14"/>
  <c r="I52" i="10"/>
  <c r="H52" i="9"/>
  <c r="H238" i="14"/>
  <c r="CX52" i="11"/>
  <c r="CX240" i="14"/>
  <c r="AH52" i="11"/>
  <c r="AH240" i="14"/>
  <c r="BY239" i="14"/>
  <c r="BY52" i="10"/>
  <c r="BX52" i="9"/>
  <c r="BX238" i="14"/>
  <c r="EE52" i="11"/>
  <c r="EE240" i="14"/>
  <c r="BK52" i="11"/>
  <c r="BK240" i="14"/>
  <c r="DX239" i="14"/>
  <c r="DX52" i="10"/>
  <c r="EC238" i="14"/>
  <c r="EC52" i="9"/>
  <c r="EB237" i="14"/>
  <c r="EN237" i="14"/>
  <c r="EB52" i="8"/>
  <c r="EN52" i="8"/>
  <c r="EN37" i="8"/>
  <c r="AY52" i="8"/>
  <c r="AY237" i="14"/>
  <c r="DR52" i="10"/>
  <c r="DR239" i="14"/>
  <c r="AX52" i="10"/>
  <c r="AX239" i="14"/>
  <c r="DV52" i="9"/>
  <c r="DV238" i="14"/>
  <c r="BB52" i="9"/>
  <c r="BB238" i="14"/>
  <c r="BN37" i="9"/>
  <c r="BN52" i="9"/>
  <c r="BN238" i="14"/>
  <c r="DO237" i="14"/>
  <c r="DO52" i="8"/>
  <c r="EA37" i="8"/>
  <c r="EA52" i="8"/>
  <c r="EA237" i="14"/>
  <c r="V52" i="7"/>
  <c r="V236" i="14"/>
  <c r="BW52" i="10"/>
  <c r="BW239" i="14"/>
  <c r="G239" i="14"/>
  <c r="G52" i="10"/>
  <c r="CE238" i="14"/>
  <c r="CE52" i="9"/>
  <c r="K238" i="14"/>
  <c r="K52" i="9"/>
  <c r="X52" i="8"/>
  <c r="X237" i="14"/>
  <c r="BQ52" i="7"/>
  <c r="BQ236" i="14"/>
  <c r="DE52" i="8"/>
  <c r="DE237" i="14"/>
  <c r="AK52" i="8"/>
  <c r="AK237" i="14"/>
  <c r="BU52" i="7"/>
  <c r="BU236" i="14"/>
  <c r="DF52" i="8"/>
  <c r="DF237" i="14"/>
  <c r="AP52" i="8"/>
  <c r="AP237" i="14"/>
  <c r="CL236" i="14"/>
  <c r="CL52" i="7"/>
  <c r="DO52" i="7"/>
  <c r="DO236" i="14"/>
  <c r="EA37" i="7"/>
  <c r="EA52" i="7"/>
  <c r="EA236" i="14"/>
  <c r="AY52" i="7"/>
  <c r="AY236" i="14"/>
  <c r="DT52" i="7"/>
  <c r="DT236" i="14"/>
  <c r="BD236" i="14"/>
  <c r="BD52" i="7"/>
  <c r="DZ52" i="6"/>
  <c r="DZ235" i="14"/>
  <c r="BF235" i="14"/>
  <c r="BF52" i="6"/>
  <c r="EE52" i="6"/>
  <c r="EE235" i="14"/>
  <c r="BK52" i="6"/>
  <c r="BK235" i="14"/>
  <c r="EF235" i="14"/>
  <c r="EF52" i="6"/>
  <c r="BP52" i="6"/>
  <c r="BP235" i="14"/>
  <c r="EK52" i="6"/>
  <c r="EK235" i="14"/>
  <c r="BU235" i="14"/>
  <c r="BU52" i="6"/>
  <c r="E52" i="6"/>
  <c r="E235" i="14"/>
  <c r="AH234" i="14"/>
  <c r="AH52" i="5"/>
  <c r="BX234" i="14"/>
  <c r="BX52" i="5"/>
  <c r="DL52" i="5"/>
  <c r="DL234" i="14"/>
  <c r="EG234" i="14"/>
  <c r="EG52" i="5"/>
  <c r="AF52" i="5"/>
  <c r="AF234" i="14"/>
  <c r="BC52" i="5"/>
  <c r="BC234" i="14"/>
  <c r="CK234" i="14"/>
  <c r="CK52" i="5"/>
  <c r="U52" i="5"/>
  <c r="U234" i="14"/>
  <c r="CP52" i="4"/>
  <c r="CP233" i="14"/>
  <c r="CP241" i="14"/>
  <c r="Z52" i="4"/>
  <c r="Z233" i="14"/>
  <c r="Z241" i="14"/>
  <c r="CU233" i="14"/>
  <c r="CU52" i="4"/>
  <c r="CU241" i="14"/>
  <c r="AE241" i="14"/>
  <c r="AE52" i="4"/>
  <c r="AE233" i="14"/>
  <c r="CZ52" i="4"/>
  <c r="CZ233" i="14"/>
  <c r="CZ241" i="14"/>
  <c r="AF233" i="14"/>
  <c r="AF52" i="4"/>
  <c r="AF241" i="14"/>
  <c r="DE52" i="4"/>
  <c r="DE233" i="14"/>
  <c r="DE241" i="14"/>
  <c r="AK52" i="4"/>
  <c r="AK233" i="14"/>
  <c r="AK241" i="14"/>
  <c r="B40" i="14"/>
  <c r="A27" i="17"/>
  <c r="B176" i="14"/>
  <c r="A132" i="17"/>
  <c r="B20" i="11"/>
  <c r="B112" i="14"/>
  <c r="A96" i="17"/>
  <c r="C28" i="8"/>
  <c r="BH204" i="14"/>
  <c r="BH61" i="11"/>
  <c r="D60" i="11"/>
  <c r="D251" i="14"/>
  <c r="P61" i="9"/>
  <c r="P202" i="14"/>
  <c r="AE61" i="11"/>
  <c r="AE204" i="14"/>
  <c r="DT61" i="11"/>
  <c r="DT204" i="14"/>
  <c r="DL251" i="14"/>
  <c r="DL60" i="11"/>
  <c r="DL250" i="14"/>
  <c r="DL60" i="10"/>
  <c r="CQ61" i="11"/>
  <c r="CQ204" i="14"/>
  <c r="BD60" i="11"/>
  <c r="BD251" i="14"/>
  <c r="L61" i="11"/>
  <c r="L204" i="14"/>
  <c r="BD203" i="14"/>
  <c r="BD61" i="10"/>
  <c r="DO204" i="14"/>
  <c r="DO61" i="11"/>
  <c r="EA204" i="14"/>
  <c r="EA61" i="11"/>
  <c r="EA46" i="11"/>
  <c r="CZ60" i="11"/>
  <c r="CZ251" i="14"/>
  <c r="BP204" i="14"/>
  <c r="BP61" i="11"/>
  <c r="T60" i="11"/>
  <c r="T251" i="14"/>
  <c r="AV202" i="14"/>
  <c r="AV61" i="9"/>
  <c r="AM61" i="11"/>
  <c r="AM204" i="14"/>
  <c r="BX61" i="10"/>
  <c r="BX203" i="14"/>
  <c r="DX204" i="14"/>
  <c r="DX61" i="11"/>
  <c r="DT60" i="11"/>
  <c r="DT251" i="14"/>
  <c r="CV60" i="10"/>
  <c r="CV250" i="14"/>
  <c r="CE204" i="14"/>
  <c r="CE61" i="11"/>
  <c r="AF60" i="11"/>
  <c r="AF251" i="14"/>
  <c r="EF202" i="14"/>
  <c r="EF61" i="9"/>
  <c r="CY60" i="11"/>
  <c r="CY251" i="14"/>
  <c r="AI60" i="11"/>
  <c r="AI251" i="14"/>
  <c r="DC203" i="14"/>
  <c r="DC61" i="10"/>
  <c r="AM203" i="14"/>
  <c r="AM61" i="10"/>
  <c r="BW60" i="10"/>
  <c r="BW250" i="14"/>
  <c r="CI61" i="9"/>
  <c r="CI202" i="14"/>
  <c r="AU201" i="14"/>
  <c r="AU61" i="8"/>
  <c r="CS204" i="14"/>
  <c r="CS61" i="11"/>
  <c r="AC204" i="14"/>
  <c r="AC61" i="11"/>
  <c r="CW251" i="14"/>
  <c r="CW60" i="11"/>
  <c r="AG251" i="14"/>
  <c r="AG60" i="11"/>
  <c r="DE203" i="14"/>
  <c r="DE61" i="10"/>
  <c r="AK203" i="14"/>
  <c r="AK61" i="10"/>
  <c r="CI250" i="14"/>
  <c r="CI60" i="10"/>
  <c r="CE202" i="14"/>
  <c r="CE61" i="9"/>
  <c r="BK201" i="14"/>
  <c r="BK61" i="8"/>
  <c r="CT61" i="11"/>
  <c r="CT204" i="14"/>
  <c r="AD204" i="14"/>
  <c r="AD61" i="11"/>
  <c r="CX251" i="14"/>
  <c r="CX60" i="11"/>
  <c r="AH251" i="14"/>
  <c r="AH60" i="11"/>
  <c r="DJ61" i="10"/>
  <c r="DJ203" i="14"/>
  <c r="AT61" i="10"/>
  <c r="AT203" i="14"/>
  <c r="CR60" i="10"/>
  <c r="CR250" i="14"/>
  <c r="CV61" i="9"/>
  <c r="CV202" i="14"/>
  <c r="K60" i="9"/>
  <c r="K249" i="14"/>
  <c r="CD249" i="14"/>
  <c r="CD60" i="9"/>
  <c r="CH61" i="8"/>
  <c r="CH201" i="14"/>
  <c r="AM60" i="8"/>
  <c r="AM248" i="14"/>
  <c r="DM60" i="10"/>
  <c r="DM250" i="14"/>
  <c r="AS60" i="10"/>
  <c r="AS250" i="14"/>
  <c r="DQ202" i="14"/>
  <c r="DQ61" i="9"/>
  <c r="AW61" i="9"/>
  <c r="AW202" i="14"/>
  <c r="CX249" i="14"/>
  <c r="CX60" i="9"/>
  <c r="DB61" i="8"/>
  <c r="DB201" i="14"/>
  <c r="DN46" i="8"/>
  <c r="DN201" i="14"/>
  <c r="DN61" i="8"/>
  <c r="CQ248" i="14"/>
  <c r="CQ60" i="8"/>
  <c r="DJ250" i="14"/>
  <c r="DJ60" i="10"/>
  <c r="AT250" i="14"/>
  <c r="AT60" i="10"/>
  <c r="DR61" i="9"/>
  <c r="DR202" i="14"/>
  <c r="AX202" i="14"/>
  <c r="AX61" i="9"/>
  <c r="DG249" i="14"/>
  <c r="DG60" i="9"/>
  <c r="DC61" i="8"/>
  <c r="DC201" i="14"/>
  <c r="BO60" i="8"/>
  <c r="CA60" i="8"/>
  <c r="BO248" i="14"/>
  <c r="CA248" i="14"/>
  <c r="CA13" i="8"/>
  <c r="DR248" i="14"/>
  <c r="DR60" i="8"/>
  <c r="AX248" i="14"/>
  <c r="AX60" i="8"/>
  <c r="DD61" i="7"/>
  <c r="DD200" i="14"/>
  <c r="CG247" i="14"/>
  <c r="CG60" i="7"/>
  <c r="CR60" i="9"/>
  <c r="CR249" i="14"/>
  <c r="X249" i="14"/>
  <c r="X60" i="9"/>
  <c r="CV61" i="8"/>
  <c r="CV201" i="14"/>
  <c r="AN46" i="8"/>
  <c r="AB201" i="14"/>
  <c r="AB61" i="8"/>
  <c r="AN61" i="8"/>
  <c r="AN201" i="14"/>
  <c r="CZ60" i="8"/>
  <c r="CZ248" i="14"/>
  <c r="AF60" i="8"/>
  <c r="AF248" i="14"/>
  <c r="BT200" i="14"/>
  <c r="BT61" i="7"/>
  <c r="EK249" i="14"/>
  <c r="EK60" i="9"/>
  <c r="BU60" i="9"/>
  <c r="BU249" i="14"/>
  <c r="E60" i="9"/>
  <c r="E249" i="14"/>
  <c r="BY61" i="8"/>
  <c r="BY201" i="14"/>
  <c r="I61" i="8"/>
  <c r="I201" i="14"/>
  <c r="CC60" i="8"/>
  <c r="CC248" i="14"/>
  <c r="M248" i="14"/>
  <c r="M60" i="8"/>
  <c r="Y61" i="7"/>
  <c r="Y200" i="14"/>
  <c r="DP60" i="7"/>
  <c r="DP247" i="14"/>
  <c r="AZ60" i="7"/>
  <c r="AZ247" i="14"/>
  <c r="DN200" i="14"/>
  <c r="DN46" i="7"/>
  <c r="DB200" i="14"/>
  <c r="DN61" i="7"/>
  <c r="DB61" i="7"/>
  <c r="AL200" i="14"/>
  <c r="AL61" i="7"/>
  <c r="DF60" i="7"/>
  <c r="DF247" i="14"/>
  <c r="AP247" i="14"/>
  <c r="AP60" i="7"/>
  <c r="DC200" i="14"/>
  <c r="DC61" i="7"/>
  <c r="AM61" i="7"/>
  <c r="AM200" i="14"/>
  <c r="DG60" i="7"/>
  <c r="DG247" i="14"/>
  <c r="AQ247" i="14"/>
  <c r="AQ60" i="7"/>
  <c r="DQ199" i="14"/>
  <c r="DQ61" i="6"/>
  <c r="AW61" i="6"/>
  <c r="AW199" i="14"/>
  <c r="CX246" i="14"/>
  <c r="CX60" i="6"/>
  <c r="DV199" i="14"/>
  <c r="DV61" i="6"/>
  <c r="BB199" i="14"/>
  <c r="BB61" i="6"/>
  <c r="BN46" i="6"/>
  <c r="BN61" i="6"/>
  <c r="BN199" i="14"/>
  <c r="DH60" i="6"/>
  <c r="DH246" i="14"/>
  <c r="S60" i="7"/>
  <c r="S247" i="14"/>
  <c r="CM199" i="14"/>
  <c r="CM61" i="6"/>
  <c r="CJ61" i="9"/>
  <c r="CJ202" i="14"/>
  <c r="BD61" i="11"/>
  <c r="BD204" i="14"/>
  <c r="CR203" i="14"/>
  <c r="CR61" i="10"/>
  <c r="M200" i="14"/>
  <c r="M61" i="7"/>
  <c r="C61" i="11"/>
  <c r="C204" i="14"/>
  <c r="T61" i="10"/>
  <c r="T203" i="14"/>
  <c r="EE251" i="14"/>
  <c r="EE60" i="11"/>
  <c r="BK60" i="11"/>
  <c r="BK251" i="14"/>
  <c r="EI61" i="10"/>
  <c r="EI203" i="14"/>
  <c r="BO61" i="10"/>
  <c r="BO203" i="14"/>
  <c r="CA203" i="14"/>
  <c r="CA46" i="10"/>
  <c r="CA61" i="10"/>
  <c r="EI250" i="14"/>
  <c r="EI60" i="10"/>
  <c r="EM61" i="9"/>
  <c r="EM202" i="14"/>
  <c r="G61" i="9"/>
  <c r="G202" i="14"/>
  <c r="DY61" i="11"/>
  <c r="DY204" i="14"/>
  <c r="BI204" i="14"/>
  <c r="BI61" i="11"/>
  <c r="EC251" i="14"/>
  <c r="EC60" i="11"/>
  <c r="BM251" i="14"/>
  <c r="BM60" i="11"/>
  <c r="EG203" i="14"/>
  <c r="EG61" i="10"/>
  <c r="BQ203" i="14"/>
  <c r="BQ61" i="10"/>
  <c r="EM60" i="10"/>
  <c r="EM250" i="14"/>
  <c r="G250" i="14"/>
  <c r="G60" i="10"/>
  <c r="C202" i="14"/>
  <c r="C61" i="9"/>
  <c r="DZ61" i="11"/>
  <c r="DZ204" i="14"/>
  <c r="BF204" i="14"/>
  <c r="BF61" i="11"/>
  <c r="ED251" i="14"/>
  <c r="ED60" i="11"/>
  <c r="BJ251" i="14"/>
  <c r="BJ60" i="11"/>
  <c r="DF203" i="14"/>
  <c r="DF61" i="10"/>
  <c r="AP203" i="14"/>
  <c r="AP61" i="10"/>
  <c r="CJ250" i="14"/>
  <c r="CJ60" i="10"/>
  <c r="CF61" i="9"/>
  <c r="CF202" i="14"/>
  <c r="EE61" i="8"/>
  <c r="EE201" i="14"/>
  <c r="BV249" i="14"/>
  <c r="BV60" i="9"/>
  <c r="BZ61" i="8"/>
  <c r="BZ201" i="14"/>
  <c r="W60" i="8"/>
  <c r="W248" i="14"/>
  <c r="DI60" i="10"/>
  <c r="DI250" i="14"/>
  <c r="AO60" i="10"/>
  <c r="BA250" i="14"/>
  <c r="AO250" i="14"/>
  <c r="BA13" i="10"/>
  <c r="BA60" i="10"/>
  <c r="DM202" i="14"/>
  <c r="DM61" i="9"/>
  <c r="AS202" i="14"/>
  <c r="AS61" i="9"/>
  <c r="CP60" i="9"/>
  <c r="CP249" i="14"/>
  <c r="CT61" i="8"/>
  <c r="CT201" i="14"/>
  <c r="BK248" i="14"/>
  <c r="BK60" i="8"/>
  <c r="DF60" i="10"/>
  <c r="DF250" i="14"/>
  <c r="AP60" i="10"/>
  <c r="AP250" i="14"/>
  <c r="DJ61" i="9"/>
  <c r="DJ202" i="14"/>
  <c r="AT202" i="14"/>
  <c r="AT61" i="9"/>
  <c r="CY60" i="9"/>
  <c r="CY249" i="14"/>
  <c r="CU61" i="8"/>
  <c r="CU201" i="14"/>
  <c r="AY60" i="8"/>
  <c r="AY248" i="14"/>
  <c r="DJ60" i="8"/>
  <c r="DJ248" i="14"/>
  <c r="AT60" i="8"/>
  <c r="AT248" i="14"/>
  <c r="CV200" i="14"/>
  <c r="CV61" i="7"/>
  <c r="BQ247" i="14"/>
  <c r="BQ60" i="7"/>
  <c r="CJ60" i="9"/>
  <c r="CJ249" i="14"/>
  <c r="T249" i="14"/>
  <c r="T60" i="9"/>
  <c r="CR201" i="14"/>
  <c r="CR61" i="8"/>
  <c r="X201" i="14"/>
  <c r="X61" i="8"/>
  <c r="CV248" i="14"/>
  <c r="CV60" i="8"/>
  <c r="AB60" i="8"/>
  <c r="AN60" i="8"/>
  <c r="AN13" i="8"/>
  <c r="AN248" i="14"/>
  <c r="AB248" i="14"/>
  <c r="BL200" i="14"/>
  <c r="BL61" i="7"/>
  <c r="EG249" i="14"/>
  <c r="EG60" i="9"/>
  <c r="BQ60" i="9"/>
  <c r="BQ249" i="14"/>
  <c r="EK61" i="8"/>
  <c r="EK201" i="14"/>
  <c r="BU61" i="8"/>
  <c r="BU201" i="14"/>
  <c r="E201" i="14"/>
  <c r="E61" i="8"/>
  <c r="BY60" i="8"/>
  <c r="BY248" i="14"/>
  <c r="I60" i="8"/>
  <c r="I248" i="14"/>
  <c r="Q61" i="7"/>
  <c r="Q200" i="14"/>
  <c r="DL247" i="14"/>
  <c r="DL60" i="7"/>
  <c r="AV247" i="14"/>
  <c r="AV60" i="7"/>
  <c r="CX61" i="7"/>
  <c r="CX200" i="14"/>
  <c r="AH61" i="7"/>
  <c r="AH200" i="14"/>
  <c r="DB60" i="7"/>
  <c r="DB247" i="14"/>
  <c r="DN13" i="7"/>
  <c r="DN247" i="14"/>
  <c r="DN60" i="7"/>
  <c r="AL60" i="7"/>
  <c r="AL247" i="14"/>
  <c r="CY200" i="14"/>
  <c r="CY61" i="7"/>
  <c r="AI200" i="14"/>
  <c r="AI61" i="7"/>
  <c r="DC60" i="7"/>
  <c r="DC247" i="14"/>
  <c r="AM247" i="14"/>
  <c r="AM60" i="7"/>
  <c r="DM61" i="6"/>
  <c r="DM199" i="14"/>
  <c r="AS61" i="6"/>
  <c r="AS199" i="14"/>
  <c r="CP246" i="14"/>
  <c r="CP60" i="6"/>
  <c r="DR61" i="6"/>
  <c r="DR199" i="14"/>
  <c r="AX61" i="6"/>
  <c r="AX199" i="14"/>
  <c r="CZ246" i="14"/>
  <c r="CZ60" i="6"/>
  <c r="AA60" i="7"/>
  <c r="O247" i="14"/>
  <c r="AA247" i="14"/>
  <c r="O60" i="7"/>
  <c r="AA13" i="7"/>
  <c r="AR203" i="14"/>
  <c r="AR61" i="10"/>
  <c r="DH61" i="11"/>
  <c r="DH204" i="14"/>
  <c r="BX60" i="11"/>
  <c r="BX251" i="14"/>
  <c r="AJ250" i="14"/>
  <c r="AJ60" i="10"/>
  <c r="BO204" i="14"/>
  <c r="CA61" i="11"/>
  <c r="BO61" i="11"/>
  <c r="CA204" i="14"/>
  <c r="CA46" i="11"/>
  <c r="EB61" i="10"/>
  <c r="EB203" i="14"/>
  <c r="EN61" i="10"/>
  <c r="EN203" i="14"/>
  <c r="EN46" i="10"/>
  <c r="BT61" i="9"/>
  <c r="BT202" i="14"/>
  <c r="CQ251" i="14"/>
  <c r="CQ60" i="11"/>
  <c r="W251" i="14"/>
  <c r="W60" i="11"/>
  <c r="CU203" i="14"/>
  <c r="CU61" i="10"/>
  <c r="AE203" i="14"/>
  <c r="AE61" i="10"/>
  <c r="BG250" i="14"/>
  <c r="BG60" i="10"/>
  <c r="BK202" i="14"/>
  <c r="BK61" i="9"/>
  <c r="EI248" i="14"/>
  <c r="EI60" i="8"/>
  <c r="CK204" i="14"/>
  <c r="CK61" i="11"/>
  <c r="U61" i="11"/>
  <c r="U204" i="14"/>
  <c r="CO251" i="14"/>
  <c r="CO60" i="11"/>
  <c r="DA60" i="11"/>
  <c r="DA251" i="14"/>
  <c r="DA13" i="11"/>
  <c r="Y60" i="11"/>
  <c r="Y251" i="14"/>
  <c r="CS203" i="14"/>
  <c r="CS61" i="10"/>
  <c r="AC61" i="10"/>
  <c r="AC203" i="14"/>
  <c r="BK60" i="10"/>
  <c r="BK250" i="14"/>
  <c r="BO202" i="14"/>
  <c r="BO61" i="9"/>
  <c r="CA202" i="14"/>
  <c r="CA61" i="9"/>
  <c r="CA46" i="9"/>
  <c r="DC60" i="8"/>
  <c r="DC248" i="14"/>
  <c r="CL204" i="14"/>
  <c r="CL61" i="11"/>
  <c r="V204" i="14"/>
  <c r="V61" i="11"/>
  <c r="CP60" i="11"/>
  <c r="CP251" i="14"/>
  <c r="Z251" i="14"/>
  <c r="Z60" i="11"/>
  <c r="DB61" i="10"/>
  <c r="DB203" i="14"/>
  <c r="DN203" i="14"/>
  <c r="DN61" i="10"/>
  <c r="DN46" i="10"/>
  <c r="AL61" i="10"/>
  <c r="AL203" i="14"/>
  <c r="CB60" i="10"/>
  <c r="CB250" i="14"/>
  <c r="CN250" i="14"/>
  <c r="CN13" i="10"/>
  <c r="CN60" i="10"/>
  <c r="BX61" i="9"/>
  <c r="BX202" i="14"/>
  <c r="CY201" i="14"/>
  <c r="CY61" i="8"/>
  <c r="BF249" i="14"/>
  <c r="BF60" i="9"/>
  <c r="BR61" i="8"/>
  <c r="BR201" i="14"/>
  <c r="G248" i="14"/>
  <c r="G60" i="8"/>
  <c r="DE60" i="10"/>
  <c r="DE250" i="14"/>
  <c r="AK250" i="14"/>
  <c r="AK60" i="10"/>
  <c r="DI202" i="14"/>
  <c r="DI61" i="9"/>
  <c r="BA202" i="14"/>
  <c r="BA46" i="9"/>
  <c r="AO61" i="9"/>
  <c r="AO202" i="14"/>
  <c r="BA61" i="9"/>
  <c r="CH60" i="9"/>
  <c r="CH249" i="14"/>
  <c r="CL201" i="14"/>
  <c r="CL61" i="8"/>
  <c r="AU248" i="14"/>
  <c r="AU60" i="8"/>
  <c r="DN13" i="10"/>
  <c r="DB250" i="14"/>
  <c r="DN250" i="14"/>
  <c r="DB60" i="10"/>
  <c r="DN60" i="10"/>
  <c r="AL60" i="10"/>
  <c r="AL250" i="14"/>
  <c r="DF61" i="9"/>
  <c r="DF202" i="14"/>
  <c r="AP202" i="14"/>
  <c r="AP61" i="9"/>
  <c r="CQ60" i="9"/>
  <c r="CQ249" i="14"/>
  <c r="CM201" i="14"/>
  <c r="CM61" i="8"/>
  <c r="AI60" i="8"/>
  <c r="AI248" i="14"/>
  <c r="DF60" i="8"/>
  <c r="DF248" i="14"/>
  <c r="AP60" i="8"/>
  <c r="AP248" i="14"/>
  <c r="CF61" i="7"/>
  <c r="CF200" i="14"/>
  <c r="AK60" i="7"/>
  <c r="AK247" i="14"/>
  <c r="CF60" i="9"/>
  <c r="CF249" i="14"/>
  <c r="P249" i="14"/>
  <c r="P60" i="9"/>
  <c r="CJ201" i="14"/>
  <c r="CJ61" i="8"/>
  <c r="T201" i="14"/>
  <c r="T61" i="8"/>
  <c r="CR60" i="8"/>
  <c r="CR248" i="14"/>
  <c r="X60" i="8"/>
  <c r="X248" i="14"/>
  <c r="BD200" i="14"/>
  <c r="BD61" i="7"/>
  <c r="EC249" i="14"/>
  <c r="EC60" i="9"/>
  <c r="BM249" i="14"/>
  <c r="BM60" i="9"/>
  <c r="EG61" i="8"/>
  <c r="EG201" i="14"/>
  <c r="BQ61" i="8"/>
  <c r="BQ201" i="14"/>
  <c r="EK60" i="8"/>
  <c r="EK248" i="14"/>
  <c r="BU60" i="8"/>
  <c r="BU248" i="14"/>
  <c r="E60" i="8"/>
  <c r="E248" i="14"/>
  <c r="I61" i="7"/>
  <c r="I200" i="14"/>
  <c r="DH60" i="7"/>
  <c r="DH247" i="14"/>
  <c r="AR60" i="7"/>
  <c r="AR247" i="14"/>
  <c r="CT61" i="7"/>
  <c r="CT200" i="14"/>
  <c r="AD200" i="14"/>
  <c r="AD61" i="7"/>
  <c r="CX247" i="14"/>
  <c r="CX60" i="7"/>
  <c r="AG60" i="7"/>
  <c r="AG247" i="14"/>
  <c r="CU61" i="7"/>
  <c r="CU200" i="14"/>
  <c r="AE200" i="14"/>
  <c r="AE61" i="7"/>
  <c r="CY60" i="7"/>
  <c r="CY247" i="14"/>
  <c r="AH60" i="7"/>
  <c r="AH247" i="14"/>
  <c r="DI61" i="6"/>
  <c r="DI199" i="14"/>
  <c r="BA46" i="6"/>
  <c r="AO199" i="14"/>
  <c r="AO61" i="6"/>
  <c r="BA199" i="14"/>
  <c r="BA61" i="6"/>
  <c r="CH246" i="14"/>
  <c r="CH60" i="6"/>
  <c r="DJ199" i="14"/>
  <c r="DJ61" i="6"/>
  <c r="AT199" i="14"/>
  <c r="AT61" i="6"/>
  <c r="CR246" i="14"/>
  <c r="CR60" i="6"/>
  <c r="K60" i="7"/>
  <c r="K247" i="14"/>
  <c r="DD61" i="10"/>
  <c r="DD203" i="14"/>
  <c r="EF204" i="14"/>
  <c r="EF61" i="11"/>
  <c r="EJ60" i="11"/>
  <c r="EJ251" i="14"/>
  <c r="EB250" i="14"/>
  <c r="EN60" i="10"/>
  <c r="EB60" i="10"/>
  <c r="EN13" i="10"/>
  <c r="EN250" i="14"/>
  <c r="CM61" i="11"/>
  <c r="CM204" i="14"/>
  <c r="AV60" i="11"/>
  <c r="AV251" i="14"/>
  <c r="L250" i="14"/>
  <c r="L60" i="10"/>
  <c r="DC251" i="14"/>
  <c r="DC60" i="11"/>
  <c r="AM60" i="11"/>
  <c r="AM251" i="14"/>
  <c r="DG203" i="14"/>
  <c r="DG61" i="10"/>
  <c r="AQ61" i="10"/>
  <c r="AQ203" i="14"/>
  <c r="CE60" i="10"/>
  <c r="CE250" i="14"/>
  <c r="CQ61" i="9"/>
  <c r="CQ202" i="14"/>
  <c r="DG201" i="14"/>
  <c r="DG61" i="8"/>
  <c r="CW204" i="14"/>
  <c r="CW61" i="11"/>
  <c r="AG61" i="11"/>
  <c r="AG204" i="14"/>
  <c r="DE60" i="11"/>
  <c r="DE251" i="14"/>
  <c r="AK60" i="11"/>
  <c r="AK251" i="14"/>
  <c r="DI61" i="10"/>
  <c r="DI203" i="14"/>
  <c r="BA46" i="10"/>
  <c r="BA203" i="14"/>
  <c r="AO203" i="14"/>
  <c r="AO61" i="10"/>
  <c r="BA61" i="10"/>
  <c r="CQ60" i="10"/>
  <c r="CQ250" i="14"/>
  <c r="CM202" i="14"/>
  <c r="CM61" i="9"/>
  <c r="DA61" i="8"/>
  <c r="CQ201" i="14"/>
  <c r="CQ61" i="8"/>
  <c r="CX61" i="11"/>
  <c r="CX204" i="14"/>
  <c r="AH61" i="11"/>
  <c r="AH204" i="14"/>
  <c r="DB251" i="14"/>
  <c r="DB60" i="11"/>
  <c r="DN60" i="11"/>
  <c r="DN251" i="14"/>
  <c r="DN13" i="11"/>
  <c r="AL60" i="11"/>
  <c r="AL251" i="14"/>
  <c r="DR203" i="14"/>
  <c r="DR61" i="10"/>
  <c r="AX203" i="14"/>
  <c r="AX61" i="10"/>
  <c r="CZ250" i="14"/>
  <c r="CZ60" i="10"/>
  <c r="DD202" i="14"/>
  <c r="DD61" i="9"/>
  <c r="AQ249" i="14"/>
  <c r="AQ60" i="9"/>
  <c r="CL249" i="14"/>
  <c r="CL60" i="9"/>
  <c r="CP201" i="14"/>
  <c r="CP61" i="8"/>
  <c r="BC60" i="8"/>
  <c r="BC248" i="14"/>
  <c r="DQ60" i="10"/>
  <c r="DQ250" i="14"/>
  <c r="AW60" i="10"/>
  <c r="AW250" i="14"/>
  <c r="DU61" i="9"/>
  <c r="DU202" i="14"/>
  <c r="BE61" i="9"/>
  <c r="BE202" i="14"/>
  <c r="DF60" i="9"/>
  <c r="DF249" i="14"/>
  <c r="DJ201" i="14"/>
  <c r="DJ61" i="8"/>
  <c r="DG60" i="8"/>
  <c r="DG248" i="14"/>
  <c r="DR250" i="14"/>
  <c r="DR60" i="10"/>
  <c r="AX250" i="14"/>
  <c r="AX60" i="10"/>
  <c r="DV61" i="9"/>
  <c r="DV202" i="14"/>
  <c r="BB202" i="14"/>
  <c r="BN61" i="9"/>
  <c r="BB61" i="9"/>
  <c r="BN46" i="9"/>
  <c r="BN202" i="14"/>
  <c r="DO249" i="14"/>
  <c r="DO60" i="9"/>
  <c r="EA249" i="14"/>
  <c r="EA13" i="9"/>
  <c r="EA60" i="9"/>
  <c r="DK61" i="8"/>
  <c r="DK201" i="14"/>
  <c r="CE60" i="8"/>
  <c r="CE248" i="14"/>
  <c r="DV60" i="8"/>
  <c r="DV248" i="14"/>
  <c r="BB60" i="8"/>
  <c r="BN248" i="14"/>
  <c r="BN13" i="8"/>
  <c r="BN60" i="8"/>
  <c r="BB248" i="14"/>
  <c r="DL200" i="14"/>
  <c r="DL61" i="7"/>
  <c r="CW247" i="14"/>
  <c r="CW60" i="7"/>
  <c r="CB60" i="9"/>
  <c r="CB249" i="14"/>
  <c r="CN249" i="14"/>
  <c r="CN13" i="9"/>
  <c r="CN60" i="9"/>
  <c r="L249" i="14"/>
  <c r="L60" i="9"/>
  <c r="CF201" i="14"/>
  <c r="CF61" i="8"/>
  <c r="P201" i="14"/>
  <c r="P61" i="8"/>
  <c r="CJ248" i="14"/>
  <c r="CJ60" i="8"/>
  <c r="T60" i="8"/>
  <c r="T248" i="14"/>
  <c r="AV61" i="7"/>
  <c r="AV200" i="14"/>
  <c r="DY249" i="14"/>
  <c r="DY60" i="9"/>
  <c r="BI60" i="9"/>
  <c r="BI249" i="14"/>
  <c r="EC201" i="14"/>
  <c r="EC61" i="8"/>
  <c r="BM201" i="14"/>
  <c r="BM61" i="8"/>
  <c r="EG60" i="8"/>
  <c r="EG248" i="14"/>
  <c r="BQ60" i="8"/>
  <c r="BQ248" i="14"/>
  <c r="EG61" i="7"/>
  <c r="EG200" i="14"/>
  <c r="DY247" i="14"/>
  <c r="DY60" i="7"/>
  <c r="DD60" i="7"/>
  <c r="DD247" i="14"/>
  <c r="AJ247" i="14"/>
  <c r="AJ60" i="7"/>
  <c r="CP200" i="14"/>
  <c r="CP61" i="7"/>
  <c r="Z61" i="7"/>
  <c r="Z200" i="14"/>
  <c r="CT247" i="14"/>
  <c r="CT60" i="7"/>
  <c r="AN247" i="14"/>
  <c r="AN60" i="7"/>
  <c r="AB60" i="7"/>
  <c r="AB247" i="14"/>
  <c r="AN13" i="7"/>
  <c r="CQ200" i="14"/>
  <c r="CQ61" i="7"/>
  <c r="W200" i="14"/>
  <c r="W61" i="7"/>
  <c r="CU247" i="14"/>
  <c r="CU60" i="7"/>
  <c r="AC60" i="7"/>
  <c r="AC247" i="14"/>
  <c r="DE199" i="14"/>
  <c r="DE61" i="6"/>
  <c r="AK199" i="14"/>
  <c r="AK61" i="6"/>
  <c r="BZ60" i="6"/>
  <c r="BZ246" i="14"/>
  <c r="DF199" i="14"/>
  <c r="DF61" i="6"/>
  <c r="AP199" i="14"/>
  <c r="AP61" i="6"/>
  <c r="CJ60" i="6"/>
  <c r="CJ246" i="14"/>
  <c r="G60" i="7"/>
  <c r="G247" i="14"/>
  <c r="BS199" i="14"/>
  <c r="BS61" i="6"/>
  <c r="C199" i="14"/>
  <c r="C61" i="6"/>
  <c r="J60" i="6"/>
  <c r="J246" i="14"/>
  <c r="CB61" i="6"/>
  <c r="CB199" i="14"/>
  <c r="CN46" i="6"/>
  <c r="CN199" i="14"/>
  <c r="CN61" i="6"/>
  <c r="L61" i="6"/>
  <c r="L199" i="14"/>
  <c r="AB60" i="6"/>
  <c r="AB246" i="14"/>
  <c r="AN246" i="14"/>
  <c r="AN13" i="6"/>
  <c r="AN60" i="6"/>
  <c r="CK60" i="6"/>
  <c r="CK246" i="14"/>
  <c r="U60" i="6"/>
  <c r="U246" i="14"/>
  <c r="CO61" i="5"/>
  <c r="DA61" i="5"/>
  <c r="DA46" i="5"/>
  <c r="CO198" i="14"/>
  <c r="DA198" i="14"/>
  <c r="Y61" i="5"/>
  <c r="Y198" i="14"/>
  <c r="CT198" i="14"/>
  <c r="CT61" i="5"/>
  <c r="AD61" i="5"/>
  <c r="AD198" i="14"/>
  <c r="CY246" i="14"/>
  <c r="CY60" i="6"/>
  <c r="AI60" i="6"/>
  <c r="AI246" i="14"/>
  <c r="DC61" i="5"/>
  <c r="DC198" i="14"/>
  <c r="AM61" i="5"/>
  <c r="AM198" i="14"/>
  <c r="DH61" i="5"/>
  <c r="DH198" i="14"/>
  <c r="AR61" i="5"/>
  <c r="AR198" i="14"/>
  <c r="DJ245" i="14"/>
  <c r="DJ60" i="5"/>
  <c r="AT60" i="5"/>
  <c r="AT245" i="14"/>
  <c r="CY197" i="14"/>
  <c r="CY61" i="4"/>
  <c r="CY80" i="3"/>
  <c r="CY205" i="14"/>
  <c r="CY81" i="3"/>
  <c r="DK245" i="14"/>
  <c r="DK60" i="5"/>
  <c r="AU245" i="14"/>
  <c r="AU60" i="5"/>
  <c r="CR205" i="14"/>
  <c r="CR81" i="3"/>
  <c r="CR80" i="3"/>
  <c r="CR197" i="14"/>
  <c r="CR61" i="4"/>
  <c r="DL245" i="14"/>
  <c r="DL60" i="5"/>
  <c r="AV60" i="5"/>
  <c r="AV245" i="14"/>
  <c r="CM197" i="14"/>
  <c r="CM81" i="3"/>
  <c r="CM61" i="4"/>
  <c r="CM80" i="3"/>
  <c r="CM205" i="14"/>
  <c r="DI60" i="5"/>
  <c r="DI245" i="14"/>
  <c r="AO60" i="5"/>
  <c r="AO245" i="14"/>
  <c r="BA60" i="5"/>
  <c r="BA13" i="5"/>
  <c r="BA245" i="14"/>
  <c r="CF61" i="4"/>
  <c r="CF197" i="14"/>
  <c r="CF81" i="3"/>
  <c r="CF205" i="14"/>
  <c r="CF80" i="3"/>
  <c r="DI61" i="4"/>
  <c r="DI197" i="14"/>
  <c r="DI205" i="14"/>
  <c r="DI80" i="3"/>
  <c r="DI81" i="3"/>
  <c r="AO197" i="14"/>
  <c r="AO80" i="3"/>
  <c r="AO81" i="3"/>
  <c r="BA46" i="4"/>
  <c r="BA197" i="14"/>
  <c r="BA61" i="4"/>
  <c r="AO61" i="4"/>
  <c r="AO205" i="14"/>
  <c r="DJ61" i="4"/>
  <c r="DJ197" i="14"/>
  <c r="DJ80" i="3"/>
  <c r="DJ205" i="14"/>
  <c r="DJ81" i="3"/>
  <c r="AT197" i="14"/>
  <c r="AT80" i="3"/>
  <c r="AT205" i="14"/>
  <c r="AT81" i="3"/>
  <c r="AT61" i="4"/>
  <c r="H197" i="14"/>
  <c r="H61" i="4"/>
  <c r="H81" i="3"/>
  <c r="H80" i="3"/>
  <c r="H205" i="14"/>
  <c r="CE60" i="4"/>
  <c r="CE244" i="14"/>
  <c r="CE78" i="3"/>
  <c r="CE252" i="14"/>
  <c r="CE79" i="3"/>
  <c r="K60" i="4"/>
  <c r="K79" i="3"/>
  <c r="K78" i="3"/>
  <c r="K252" i="14"/>
  <c r="K244" i="14"/>
  <c r="CF60" i="4"/>
  <c r="CF244" i="14"/>
  <c r="CF78" i="3"/>
  <c r="CF79" i="3"/>
  <c r="CF252" i="14"/>
  <c r="P244" i="14"/>
  <c r="P252" i="14"/>
  <c r="P60" i="4"/>
  <c r="P78" i="3"/>
  <c r="P79" i="3"/>
  <c r="CK60" i="4"/>
  <c r="CK244" i="14"/>
  <c r="CK78" i="3"/>
  <c r="CK79" i="3"/>
  <c r="CK252" i="14"/>
  <c r="U60" i="4"/>
  <c r="U79" i="3"/>
  <c r="U244" i="14"/>
  <c r="U78" i="3"/>
  <c r="U252" i="14"/>
  <c r="CP60" i="4"/>
  <c r="CP244" i="14"/>
  <c r="CP79" i="3"/>
  <c r="CP252" i="14"/>
  <c r="CP78" i="3"/>
  <c r="Z244" i="14"/>
  <c r="Z252" i="14"/>
  <c r="Z79" i="3"/>
  <c r="Z60" i="4"/>
  <c r="Z78" i="3"/>
  <c r="AY199" i="14"/>
  <c r="AY61" i="6"/>
  <c r="DB246" i="14"/>
  <c r="DB60" i="6"/>
  <c r="DN60" i="6"/>
  <c r="DN246" i="14"/>
  <c r="DN13" i="6"/>
  <c r="DX199" i="14"/>
  <c r="DX61" i="6"/>
  <c r="BH61" i="6"/>
  <c r="BH199" i="14"/>
  <c r="DT246" i="14"/>
  <c r="DT60" i="6"/>
  <c r="EG60" i="6"/>
  <c r="EG246" i="14"/>
  <c r="BQ246" i="14"/>
  <c r="BQ60" i="6"/>
  <c r="EK61" i="5"/>
  <c r="EK198" i="14"/>
  <c r="BU198" i="14"/>
  <c r="BU61" i="5"/>
  <c r="E61" i="5"/>
  <c r="E198" i="14"/>
  <c r="BZ61" i="5"/>
  <c r="BZ198" i="14"/>
  <c r="F61" i="5"/>
  <c r="F198" i="14"/>
  <c r="CE246" i="14"/>
  <c r="CE60" i="6"/>
  <c r="K60" i="6"/>
  <c r="K246" i="14"/>
  <c r="CI198" i="14"/>
  <c r="CI61" i="5"/>
  <c r="O61" i="5"/>
  <c r="O198" i="14"/>
  <c r="AA198" i="14"/>
  <c r="AA61" i="5"/>
  <c r="AA46" i="5"/>
  <c r="CJ198" i="14"/>
  <c r="CJ61" i="5"/>
  <c r="T198" i="14"/>
  <c r="T61" i="5"/>
  <c r="CP60" i="5"/>
  <c r="CP245" i="14"/>
  <c r="Z60" i="5"/>
  <c r="Z245" i="14"/>
  <c r="BC197" i="14"/>
  <c r="BC61" i="4"/>
  <c r="BC205" i="14"/>
  <c r="BC81" i="3"/>
  <c r="BC80" i="3"/>
  <c r="CQ60" i="5"/>
  <c r="CQ245" i="14"/>
  <c r="W60" i="5"/>
  <c r="W245" i="14"/>
  <c r="BD61" i="4"/>
  <c r="BD197" i="14"/>
  <c r="BD81" i="3"/>
  <c r="BD205" i="14"/>
  <c r="BD80" i="3"/>
  <c r="CR245" i="14"/>
  <c r="CR60" i="5"/>
  <c r="X245" i="14"/>
  <c r="X60" i="5"/>
  <c r="AY61" i="4"/>
  <c r="AY197" i="14"/>
  <c r="AY81" i="3"/>
  <c r="AY80" i="3"/>
  <c r="AY205" i="14"/>
  <c r="CK60" i="5"/>
  <c r="CK245" i="14"/>
  <c r="U60" i="5"/>
  <c r="U245" i="14"/>
  <c r="AR61" i="4"/>
  <c r="AR80" i="3"/>
  <c r="AR81" i="3"/>
  <c r="AR197" i="14"/>
  <c r="AR205" i="14"/>
  <c r="CK197" i="14"/>
  <c r="CK61" i="4"/>
  <c r="CK205" i="14"/>
  <c r="CK81" i="3"/>
  <c r="CK80" i="3"/>
  <c r="U197" i="14"/>
  <c r="U61" i="4"/>
  <c r="U80" i="3"/>
  <c r="U81" i="3"/>
  <c r="U205" i="14"/>
  <c r="CP205" i="14"/>
  <c r="CP81" i="3"/>
  <c r="CP61" i="4"/>
  <c r="CP197" i="14"/>
  <c r="CP80" i="3"/>
  <c r="Z61" i="4"/>
  <c r="Z81" i="3"/>
  <c r="Z197" i="14"/>
  <c r="Z80" i="3"/>
  <c r="Z205" i="14"/>
  <c r="DW60" i="4"/>
  <c r="DW244" i="14"/>
  <c r="DW252" i="14"/>
  <c r="DW79" i="3"/>
  <c r="DW78" i="3"/>
  <c r="BG60" i="4"/>
  <c r="BG244" i="14"/>
  <c r="BG79" i="3"/>
  <c r="BG252" i="14"/>
  <c r="BG78" i="3"/>
  <c r="EB60" i="4"/>
  <c r="EB244" i="14"/>
  <c r="EN244" i="14"/>
  <c r="EN13" i="4"/>
  <c r="EB78" i="3"/>
  <c r="EB79" i="3"/>
  <c r="EN60" i="4"/>
  <c r="EB252" i="14"/>
  <c r="BL60" i="4"/>
  <c r="BL79" i="3"/>
  <c r="BL252" i="14"/>
  <c r="BL244" i="14"/>
  <c r="BL78" i="3"/>
  <c r="EG60" i="4"/>
  <c r="EG244" i="14"/>
  <c r="EG252" i="14"/>
  <c r="EG79" i="3"/>
  <c r="EG78" i="3"/>
  <c r="BQ60" i="4"/>
  <c r="BQ244" i="14"/>
  <c r="BQ79" i="3"/>
  <c r="BQ78" i="3"/>
  <c r="BQ252" i="14"/>
  <c r="EL60" i="4"/>
  <c r="EL244" i="14"/>
  <c r="EL78" i="3"/>
  <c r="EL79" i="3"/>
  <c r="EL252" i="14"/>
  <c r="BV60" i="4"/>
  <c r="BV244" i="14"/>
  <c r="BV78" i="3"/>
  <c r="BV252" i="14"/>
  <c r="BV79" i="3"/>
  <c r="B60" i="4"/>
  <c r="B244" i="14"/>
  <c r="N60" i="4"/>
  <c r="B78" i="3"/>
  <c r="N13" i="4"/>
  <c r="B79" i="3"/>
  <c r="B252" i="14"/>
  <c r="N244" i="14"/>
  <c r="AE199" i="14"/>
  <c r="AE61" i="6"/>
  <c r="BF246" i="14"/>
  <c r="BF60" i="6"/>
  <c r="DD61" i="6"/>
  <c r="DD199" i="14"/>
  <c r="AJ199" i="14"/>
  <c r="AJ61" i="6"/>
  <c r="BX246" i="14"/>
  <c r="BX60" i="6"/>
  <c r="DM246" i="14"/>
  <c r="DM60" i="6"/>
  <c r="AS60" i="6"/>
  <c r="AS246" i="14"/>
  <c r="DQ61" i="5"/>
  <c r="DQ198" i="14"/>
  <c r="AW61" i="5"/>
  <c r="AW198" i="14"/>
  <c r="DV61" i="5"/>
  <c r="DV198" i="14"/>
  <c r="BB198" i="14"/>
  <c r="BB61" i="5"/>
  <c r="BN198" i="14"/>
  <c r="BN61" i="5"/>
  <c r="BN46" i="5"/>
  <c r="DW60" i="6"/>
  <c r="DW246" i="14"/>
  <c r="BG60" i="6"/>
  <c r="BG246" i="14"/>
  <c r="EE61" i="5"/>
  <c r="EE198" i="14"/>
  <c r="BK198" i="14"/>
  <c r="BK61" i="5"/>
  <c r="EF198" i="14"/>
  <c r="EF61" i="5"/>
  <c r="BP198" i="14"/>
  <c r="BP61" i="5"/>
  <c r="EL245" i="14"/>
  <c r="EL60" i="5"/>
  <c r="BV60" i="5"/>
  <c r="BV245" i="14"/>
  <c r="B60" i="5"/>
  <c r="N60" i="5"/>
  <c r="B245" i="14"/>
  <c r="N245" i="14"/>
  <c r="N13" i="5"/>
  <c r="EM245" i="14"/>
  <c r="EM60" i="5"/>
  <c r="BS60" i="5"/>
  <c r="BS245" i="14"/>
  <c r="C245" i="14"/>
  <c r="C60" i="5"/>
  <c r="EJ60" i="5"/>
  <c r="EJ245" i="14"/>
  <c r="BT245" i="14"/>
  <c r="BT60" i="5"/>
  <c r="D245" i="14"/>
  <c r="D60" i="5"/>
  <c r="EG60" i="5"/>
  <c r="EG245" i="14"/>
  <c r="BQ60" i="5"/>
  <c r="BQ245" i="14"/>
  <c r="EJ197" i="14"/>
  <c r="EJ81" i="3"/>
  <c r="EJ80" i="3"/>
  <c r="EJ205" i="14"/>
  <c r="EJ61" i="4"/>
  <c r="EG61" i="4"/>
  <c r="EG205" i="14"/>
  <c r="EG81" i="3"/>
  <c r="EG197" i="14"/>
  <c r="EG80" i="3"/>
  <c r="BQ61" i="4"/>
  <c r="BQ197" i="14"/>
  <c r="BQ81" i="3"/>
  <c r="BQ205" i="14"/>
  <c r="BQ80" i="3"/>
  <c r="EL61" i="4"/>
  <c r="EL197" i="14"/>
  <c r="EL80" i="3"/>
  <c r="EL205" i="14"/>
  <c r="EL81" i="3"/>
  <c r="BV197" i="14"/>
  <c r="BV61" i="4"/>
  <c r="BV81" i="3"/>
  <c r="BV205" i="14"/>
  <c r="BV80" i="3"/>
  <c r="B197" i="14"/>
  <c r="N197" i="14"/>
  <c r="B61" i="4"/>
  <c r="B205" i="14"/>
  <c r="B81" i="3"/>
  <c r="N61" i="4"/>
  <c r="B80" i="3"/>
  <c r="N46" i="4"/>
  <c r="DC60" i="4"/>
  <c r="DC244" i="14"/>
  <c r="DC252" i="14"/>
  <c r="DC78" i="3"/>
  <c r="DC79" i="3"/>
  <c r="AM244" i="14"/>
  <c r="AM79" i="3"/>
  <c r="AM252" i="14"/>
  <c r="AM60" i="4"/>
  <c r="AM78" i="3"/>
  <c r="DH60" i="4"/>
  <c r="DH244" i="14"/>
  <c r="DH78" i="3"/>
  <c r="DH252" i="14"/>
  <c r="DH79" i="3"/>
  <c r="AR244" i="14"/>
  <c r="AR252" i="14"/>
  <c r="AR60" i="4"/>
  <c r="AR79" i="3"/>
  <c r="AR78" i="3"/>
  <c r="DM244" i="14"/>
  <c r="DM252" i="14"/>
  <c r="DM79" i="3"/>
  <c r="DM60" i="4"/>
  <c r="DM78" i="3"/>
  <c r="AS60" i="4"/>
  <c r="AS244" i="14"/>
  <c r="AS78" i="3"/>
  <c r="AS252" i="14"/>
  <c r="AS79" i="3"/>
  <c r="DR244" i="14"/>
  <c r="DR60" i="4"/>
  <c r="DR252" i="14"/>
  <c r="DR78" i="3"/>
  <c r="DR79" i="3"/>
  <c r="AX252" i="14"/>
  <c r="AX78" i="3"/>
  <c r="AX60" i="4"/>
  <c r="AX79" i="3"/>
  <c r="AX244" i="14"/>
  <c r="BW199" i="14"/>
  <c r="BW61" i="6"/>
  <c r="G61" i="6"/>
  <c r="G199" i="14"/>
  <c r="R60" i="6"/>
  <c r="R246" i="14"/>
  <c r="CF61" i="6"/>
  <c r="CF199" i="14"/>
  <c r="P61" i="6"/>
  <c r="P199" i="14"/>
  <c r="AJ60" i="6"/>
  <c r="AJ246" i="14"/>
  <c r="CO246" i="14"/>
  <c r="DA13" i="6"/>
  <c r="DA246" i="14"/>
  <c r="CO60" i="6"/>
  <c r="DA60" i="6"/>
  <c r="Y246" i="14"/>
  <c r="Y60" i="6"/>
  <c r="CS61" i="5"/>
  <c r="CS198" i="14"/>
  <c r="AC198" i="14"/>
  <c r="AC61" i="5"/>
  <c r="CX198" i="14"/>
  <c r="CX61" i="5"/>
  <c r="AH198" i="14"/>
  <c r="AH61" i="5"/>
  <c r="DC246" i="14"/>
  <c r="DC60" i="6"/>
  <c r="AM246" i="14"/>
  <c r="AM60" i="6"/>
  <c r="DG198" i="14"/>
  <c r="DG61" i="5"/>
  <c r="AQ198" i="14"/>
  <c r="AQ61" i="5"/>
  <c r="DL61" i="5"/>
  <c r="DL198" i="14"/>
  <c r="AV61" i="5"/>
  <c r="AV198" i="14"/>
  <c r="DR60" i="5"/>
  <c r="DR245" i="14"/>
  <c r="AX245" i="14"/>
  <c r="AX60" i="5"/>
  <c r="DG61" i="4"/>
  <c r="DG197" i="14"/>
  <c r="DG81" i="3"/>
  <c r="DG205" i="14"/>
  <c r="DG80" i="3"/>
  <c r="DO245" i="14"/>
  <c r="EA13" i="5"/>
  <c r="DO60" i="5"/>
  <c r="EA245" i="14"/>
  <c r="EA60" i="5"/>
  <c r="AY245" i="14"/>
  <c r="AY60" i="5"/>
  <c r="CZ197" i="14"/>
  <c r="CZ81" i="3"/>
  <c r="CZ61" i="4"/>
  <c r="CZ80" i="3"/>
  <c r="CZ205" i="14"/>
  <c r="DP245" i="14"/>
  <c r="DP60" i="5"/>
  <c r="AZ60" i="5"/>
  <c r="AZ245" i="14"/>
  <c r="CU61" i="4"/>
  <c r="CU197" i="14"/>
  <c r="CU205" i="14"/>
  <c r="CU80" i="3"/>
  <c r="CU81" i="3"/>
  <c r="DM60" i="5"/>
  <c r="DM245" i="14"/>
  <c r="AS60" i="5"/>
  <c r="AS245" i="14"/>
  <c r="CV81" i="3"/>
  <c r="CV197" i="14"/>
  <c r="CV80" i="3"/>
  <c r="CV61" i="4"/>
  <c r="CV205" i="14"/>
  <c r="DM197" i="14"/>
  <c r="DM81" i="3"/>
  <c r="DM205" i="14"/>
  <c r="DM61" i="4"/>
  <c r="DM80" i="3"/>
  <c r="AS197" i="14"/>
  <c r="AS61" i="4"/>
  <c r="AS81" i="3"/>
  <c r="AS205" i="14"/>
  <c r="AS80" i="3"/>
  <c r="DR61" i="4"/>
  <c r="DR197" i="14"/>
  <c r="DR205" i="14"/>
  <c r="DR80" i="3"/>
  <c r="DR81" i="3"/>
  <c r="AX197" i="14"/>
  <c r="AX61" i="4"/>
  <c r="AX205" i="14"/>
  <c r="AX81" i="3"/>
  <c r="AX80" i="3"/>
  <c r="L197" i="14"/>
  <c r="L61" i="4"/>
  <c r="L81" i="3"/>
  <c r="L205" i="14"/>
  <c r="L80" i="3"/>
  <c r="CI244" i="14"/>
  <c r="CI78" i="3"/>
  <c r="CI60" i="4"/>
  <c r="CI79" i="3"/>
  <c r="CI252" i="14"/>
  <c r="O244" i="14"/>
  <c r="O252" i="14"/>
  <c r="O60" i="4"/>
  <c r="O79" i="3"/>
  <c r="AA13" i="4"/>
  <c r="O78" i="3"/>
  <c r="AA60" i="4"/>
  <c r="AA244" i="14"/>
  <c r="CJ78" i="3"/>
  <c r="CJ60" i="4"/>
  <c r="CJ244" i="14"/>
  <c r="CJ252" i="14"/>
  <c r="CJ79" i="3"/>
  <c r="T244" i="14"/>
  <c r="T60" i="4"/>
  <c r="T252" i="14"/>
  <c r="T78" i="3"/>
  <c r="T79" i="3"/>
  <c r="CO244" i="14"/>
  <c r="DA60" i="4"/>
  <c r="CO78" i="3"/>
  <c r="CO252" i="14"/>
  <c r="CO60" i="4"/>
  <c r="CO79" i="3"/>
  <c r="DA13" i="4"/>
  <c r="DA244" i="14"/>
  <c r="Y60" i="4"/>
  <c r="Y244" i="14"/>
  <c r="Y252" i="14"/>
  <c r="Y79" i="3"/>
  <c r="Y78" i="3"/>
  <c r="CT244" i="14"/>
  <c r="CT60" i="4"/>
  <c r="CT252" i="14"/>
  <c r="CT79" i="3"/>
  <c r="CT78" i="3"/>
  <c r="AD244" i="14"/>
  <c r="AD60" i="4"/>
  <c r="AD79" i="3"/>
  <c r="AD252" i="14"/>
  <c r="AD78" i="3"/>
  <c r="B64" i="3"/>
  <c r="A216" i="17" s="1"/>
  <c r="CD230" i="14"/>
  <c r="CD53" i="10"/>
  <c r="CD228" i="14"/>
  <c r="DC224" i="14"/>
  <c r="DC53" i="6"/>
  <c r="CY226" i="14"/>
  <c r="CY53" i="8"/>
  <c r="L53" i="11"/>
  <c r="L229" i="14"/>
  <c r="CH227" i="14"/>
  <c r="CH53" i="9"/>
  <c r="DM53" i="6"/>
  <c r="DM224" i="14"/>
  <c r="CQ53" i="5"/>
  <c r="CQ223" i="14"/>
  <c r="E228" i="14"/>
  <c r="E53" i="10"/>
  <c r="BG53" i="8"/>
  <c r="BG226" i="14"/>
  <c r="J230" i="14"/>
  <c r="J228" i="14"/>
  <c r="J53" i="10"/>
  <c r="AH53" i="7"/>
  <c r="AH225" i="14"/>
  <c r="CW53" i="5"/>
  <c r="CW223" i="14"/>
  <c r="CU229" i="14"/>
  <c r="CU53" i="11"/>
  <c r="F225" i="14"/>
  <c r="F53" i="7"/>
  <c r="DH53" i="6"/>
  <c r="DH224" i="14"/>
  <c r="CC228" i="14"/>
  <c r="CC53" i="10"/>
  <c r="R227" i="14"/>
  <c r="R53" i="9"/>
  <c r="W53" i="7"/>
  <c r="W225" i="14"/>
  <c r="DQ53" i="4"/>
  <c r="DQ222" i="14"/>
  <c r="DQ230" i="14"/>
  <c r="CK53" i="9"/>
  <c r="CK227" i="14"/>
  <c r="AW228" i="14"/>
  <c r="AW53" i="10"/>
  <c r="DE228" i="14"/>
  <c r="DE53" i="10"/>
  <c r="K229" i="14"/>
  <c r="K53" i="11"/>
  <c r="ED228" i="14"/>
  <c r="ED53" i="10"/>
  <c r="EJ226" i="14"/>
  <c r="EJ53" i="8"/>
  <c r="CU53" i="9"/>
  <c r="CU227" i="14"/>
  <c r="EC226" i="14"/>
  <c r="EC53" i="8"/>
  <c r="BR226" i="14"/>
  <c r="BR53" i="8"/>
  <c r="G225" i="14"/>
  <c r="G53" i="7"/>
  <c r="R224" i="14"/>
  <c r="R53" i="6"/>
  <c r="X53" i="6"/>
  <c r="X224" i="14"/>
  <c r="AH53" i="5"/>
  <c r="AH223" i="14"/>
  <c r="AW53" i="4"/>
  <c r="AW222" i="14"/>
  <c r="AW230" i="14"/>
  <c r="EG53" i="11"/>
  <c r="EG229" i="14"/>
  <c r="Q228" i="14"/>
  <c r="Q53" i="10"/>
  <c r="BY228" i="14"/>
  <c r="BY53" i="10"/>
  <c r="DX228" i="14"/>
  <c r="DX53" i="10"/>
  <c r="DJ230" i="14"/>
  <c r="DJ228" i="14"/>
  <c r="DJ53" i="10"/>
  <c r="DD230" i="14"/>
  <c r="DD226" i="14"/>
  <c r="DD53" i="8"/>
  <c r="CE53" i="9"/>
  <c r="CE227" i="14"/>
  <c r="DM226" i="14"/>
  <c r="DM53" i="8"/>
  <c r="AX226" i="14"/>
  <c r="AX53" i="8"/>
  <c r="EN38" i="7"/>
  <c r="EN225" i="14"/>
  <c r="EN53" i="7"/>
  <c r="EB53" i="7"/>
  <c r="EB225" i="14"/>
  <c r="EM53" i="6"/>
  <c r="EM224" i="14"/>
  <c r="H53" i="6"/>
  <c r="H224" i="14"/>
  <c r="R223" i="14"/>
  <c r="R53" i="5"/>
  <c r="BQ229" i="14"/>
  <c r="BQ53" i="11"/>
  <c r="DY53" i="9"/>
  <c r="DY227" i="14"/>
  <c r="AY230" i="14"/>
  <c r="AY226" i="14"/>
  <c r="AY53" i="8"/>
  <c r="BA227" i="14"/>
  <c r="AR227" i="14"/>
  <c r="AR53" i="9"/>
  <c r="CW227" i="14"/>
  <c r="CW53" i="9"/>
  <c r="AD228" i="14"/>
  <c r="AD53" i="10"/>
  <c r="DW228" i="14"/>
  <c r="DW53" i="10"/>
  <c r="EE53" i="8"/>
  <c r="EE226" i="14"/>
  <c r="AC226" i="14"/>
  <c r="AC53" i="8"/>
  <c r="BV225" i="14"/>
  <c r="BV53" i="7"/>
  <c r="AV225" i="14"/>
  <c r="AV53" i="7"/>
  <c r="BC224" i="14"/>
  <c r="BC53" i="6"/>
  <c r="BM53" i="6"/>
  <c r="BM224" i="14"/>
  <c r="AB53" i="5"/>
  <c r="AN53" i="5"/>
  <c r="AB223" i="14"/>
  <c r="AN223" i="14"/>
  <c r="AN38" i="5"/>
  <c r="CO53" i="11"/>
  <c r="DA38" i="11"/>
  <c r="CO229" i="14"/>
  <c r="DA53" i="11"/>
  <c r="DA229" i="14"/>
  <c r="DI227" i="14"/>
  <c r="DI53" i="9"/>
  <c r="AV53" i="11"/>
  <c r="AV229" i="14"/>
  <c r="DY53" i="11"/>
  <c r="DY229" i="14"/>
  <c r="CF53" i="10"/>
  <c r="CF228" i="14"/>
  <c r="BP229" i="14"/>
  <c r="BP53" i="11"/>
  <c r="CM53" i="8"/>
  <c r="CM226" i="14"/>
  <c r="I53" i="10"/>
  <c r="I228" i="14"/>
  <c r="H53" i="9"/>
  <c r="H227" i="14"/>
  <c r="CT229" i="14"/>
  <c r="CT53" i="11"/>
  <c r="AD53" i="11"/>
  <c r="AD229" i="14"/>
  <c r="BQ228" i="14"/>
  <c r="BQ53" i="10"/>
  <c r="BP227" i="14"/>
  <c r="BP53" i="9"/>
  <c r="DW53" i="11"/>
  <c r="DW229" i="14"/>
  <c r="BG229" i="14"/>
  <c r="BG53" i="11"/>
  <c r="DP53" i="10"/>
  <c r="DP228" i="14"/>
  <c r="DU227" i="14"/>
  <c r="DU53" i="9"/>
  <c r="DC226" i="14"/>
  <c r="DC53" i="8"/>
  <c r="AV53" i="8"/>
  <c r="AV226" i="14"/>
  <c r="DF53" i="10"/>
  <c r="DF228" i="14"/>
  <c r="AP53" i="10"/>
  <c r="AP228" i="14"/>
  <c r="DJ53" i="9"/>
  <c r="DJ227" i="14"/>
  <c r="AT53" i="9"/>
  <c r="AT227" i="14"/>
  <c r="CV53" i="8"/>
  <c r="CV226" i="14"/>
  <c r="EM228" i="14"/>
  <c r="EM53" i="10"/>
  <c r="BS228" i="14"/>
  <c r="BS53" i="10"/>
  <c r="C53" i="10"/>
  <c r="C228" i="14"/>
  <c r="BW227" i="14"/>
  <c r="BW53" i="9"/>
  <c r="G53" i="9"/>
  <c r="G227" i="14"/>
  <c r="W226" i="14"/>
  <c r="W53" i="8"/>
  <c r="BY53" i="7"/>
  <c r="BY225" i="14"/>
  <c r="DI226" i="14"/>
  <c r="DI53" i="8"/>
  <c r="AO226" i="14"/>
  <c r="AO53" i="8"/>
  <c r="BA38" i="8"/>
  <c r="BA53" i="8"/>
  <c r="BA226" i="14"/>
  <c r="CC53" i="7"/>
  <c r="CC225" i="14"/>
  <c r="DJ53" i="8"/>
  <c r="DJ226" i="14"/>
  <c r="AT226" i="14"/>
  <c r="AT53" i="8"/>
  <c r="CT225" i="14"/>
  <c r="CT53" i="7"/>
  <c r="DS53" i="7"/>
  <c r="DS225" i="14"/>
  <c r="BC225" i="14"/>
  <c r="BC53" i="7"/>
  <c r="DX225" i="14"/>
  <c r="DX53" i="7"/>
  <c r="BH53" i="7"/>
  <c r="BH225" i="14"/>
  <c r="ED224" i="14"/>
  <c r="ED53" i="6"/>
  <c r="BJ224" i="14"/>
  <c r="BJ53" i="6"/>
  <c r="EI53" i="6"/>
  <c r="EI224" i="14"/>
  <c r="BO53" i="6"/>
  <c r="BO224" i="14"/>
  <c r="CA224" i="14"/>
  <c r="CA53" i="6"/>
  <c r="CA38" i="6"/>
  <c r="EJ224" i="14"/>
  <c r="EJ53" i="6"/>
  <c r="BT224" i="14"/>
  <c r="BT53" i="6"/>
  <c r="D224" i="14"/>
  <c r="D53" i="6"/>
  <c r="BY53" i="6"/>
  <c r="BY224" i="14"/>
  <c r="I53" i="6"/>
  <c r="I224" i="14"/>
  <c r="CD53" i="5"/>
  <c r="CD223" i="14"/>
  <c r="J53" i="5"/>
  <c r="J223" i="14"/>
  <c r="CB53" i="5"/>
  <c r="CB223" i="14"/>
  <c r="CN223" i="14"/>
  <c r="CN38" i="5"/>
  <c r="CN53" i="5"/>
  <c r="CL230" i="14"/>
  <c r="CL53" i="4"/>
  <c r="CL222" i="14"/>
  <c r="CV230" i="14"/>
  <c r="CV53" i="4"/>
  <c r="CV222" i="14"/>
  <c r="DM229" i="14"/>
  <c r="DM53" i="11"/>
  <c r="BP53" i="10"/>
  <c r="BP228" i="14"/>
  <c r="BT229" i="14"/>
  <c r="BT53" i="11"/>
  <c r="Y53" i="9"/>
  <c r="Y227" i="14"/>
  <c r="Q229" i="14"/>
  <c r="Q53" i="11"/>
  <c r="CV53" i="11"/>
  <c r="CV229" i="14"/>
  <c r="BU227" i="14"/>
  <c r="BU53" i="9"/>
  <c r="AG228" i="14"/>
  <c r="AG53" i="10"/>
  <c r="AF227" i="14"/>
  <c r="AF53" i="9"/>
  <c r="DN53" i="11"/>
  <c r="DF53" i="11"/>
  <c r="DF229" i="14"/>
  <c r="AP229" i="14"/>
  <c r="AP53" i="11"/>
  <c r="DA53" i="10"/>
  <c r="CO228" i="14"/>
  <c r="CO53" i="10"/>
  <c r="DA38" i="10"/>
  <c r="DA228" i="14"/>
  <c r="CV227" i="14"/>
  <c r="CV53" i="9"/>
  <c r="EM229" i="14"/>
  <c r="EM53" i="11"/>
  <c r="BS53" i="11"/>
  <c r="BS229" i="14"/>
  <c r="C229" i="14"/>
  <c r="C53" i="11"/>
  <c r="H53" i="10"/>
  <c r="H228" i="14"/>
  <c r="M53" i="9"/>
  <c r="M227" i="14"/>
  <c r="BT226" i="14"/>
  <c r="BT53" i="8"/>
  <c r="DV228" i="14"/>
  <c r="DV53" i="10"/>
  <c r="BB228" i="14"/>
  <c r="BB53" i="10"/>
  <c r="BN38" i="10"/>
  <c r="BN228" i="14"/>
  <c r="BN53" i="10"/>
  <c r="DZ227" i="14"/>
  <c r="DZ53" i="9"/>
  <c r="BF53" i="9"/>
  <c r="BF227" i="14"/>
  <c r="DT226" i="14"/>
  <c r="DT53" i="8"/>
  <c r="DA225" i="14"/>
  <c r="CP53" i="7"/>
  <c r="CP225" i="14"/>
  <c r="CI228" i="14"/>
  <c r="CI53" i="10"/>
  <c r="O228" i="14"/>
  <c r="O53" i="10"/>
  <c r="AA53" i="10"/>
  <c r="AA228" i="14"/>
  <c r="AA38" i="10"/>
  <c r="CM53" i="9"/>
  <c r="CM227" i="14"/>
  <c r="S227" i="14"/>
  <c r="S53" i="9"/>
  <c r="AU53" i="8"/>
  <c r="AU226" i="14"/>
  <c r="CW53" i="7"/>
  <c r="CW225" i="14"/>
  <c r="DU53" i="8"/>
  <c r="DU226" i="14"/>
  <c r="BE53" i="8"/>
  <c r="BE226" i="14"/>
  <c r="DI53" i="7"/>
  <c r="DI225" i="14"/>
  <c r="DZ53" i="8"/>
  <c r="DZ226" i="14"/>
  <c r="BF53" i="8"/>
  <c r="BF226" i="14"/>
  <c r="DR53" i="7"/>
  <c r="DR225" i="14"/>
  <c r="EI53" i="7"/>
  <c r="EI225" i="14"/>
  <c r="BO53" i="7"/>
  <c r="BO225" i="14"/>
  <c r="CA53" i="7"/>
  <c r="CA225" i="14"/>
  <c r="CA38" i="7"/>
  <c r="EJ53" i="7"/>
  <c r="EJ225" i="14"/>
  <c r="BT53" i="7"/>
  <c r="BT225" i="14"/>
  <c r="D225" i="14"/>
  <c r="D53" i="7"/>
  <c r="BZ224" i="14"/>
  <c r="BZ53" i="6"/>
  <c r="F224" i="14"/>
  <c r="F53" i="6"/>
  <c r="CE53" i="6"/>
  <c r="CE224" i="14"/>
  <c r="K53" i="6"/>
  <c r="K224" i="14"/>
  <c r="CF53" i="6"/>
  <c r="CF224" i="14"/>
  <c r="P224" i="14"/>
  <c r="P53" i="6"/>
  <c r="CK53" i="6"/>
  <c r="CK224" i="14"/>
  <c r="U224" i="14"/>
  <c r="U53" i="6"/>
  <c r="CP53" i="5"/>
  <c r="CP223" i="14"/>
  <c r="Z223" i="14"/>
  <c r="Z53" i="5"/>
  <c r="EB223" i="14"/>
  <c r="EN223" i="14"/>
  <c r="EN38" i="5"/>
  <c r="EB53" i="5"/>
  <c r="EN53" i="5"/>
  <c r="EL53" i="4"/>
  <c r="EL222" i="14"/>
  <c r="EL230" i="14"/>
  <c r="G222" i="14"/>
  <c r="G230" i="14"/>
  <c r="G53" i="4"/>
  <c r="Q53" i="4"/>
  <c r="Q222" i="14"/>
  <c r="Q230" i="14"/>
  <c r="AK53" i="11"/>
  <c r="AK229" i="14"/>
  <c r="DX53" i="11"/>
  <c r="DX229" i="14"/>
  <c r="DD53" i="10"/>
  <c r="DD228" i="14"/>
  <c r="BU53" i="11"/>
  <c r="BU229" i="14"/>
  <c r="AG53" i="9"/>
  <c r="AG227" i="14"/>
  <c r="T53" i="11"/>
  <c r="T229" i="14"/>
  <c r="CK53" i="10"/>
  <c r="CK228" i="14"/>
  <c r="CR53" i="9"/>
  <c r="CR227" i="14"/>
  <c r="EL53" i="11"/>
  <c r="EL229" i="14"/>
  <c r="BV53" i="11"/>
  <c r="BV229" i="14"/>
  <c r="N38" i="11"/>
  <c r="B53" i="11"/>
  <c r="B229" i="14"/>
  <c r="N229" i="14"/>
  <c r="N53" i="11"/>
  <c r="M53" i="10"/>
  <c r="M228" i="14"/>
  <c r="T53" i="9"/>
  <c r="T227" i="14"/>
  <c r="CY229" i="14"/>
  <c r="CY53" i="11"/>
  <c r="AI229" i="14"/>
  <c r="AI53" i="11"/>
  <c r="BT228" i="14"/>
  <c r="BT53" i="10"/>
  <c r="BY227" i="14"/>
  <c r="BY53" i="9"/>
  <c r="DX226" i="14"/>
  <c r="DX53" i="8"/>
  <c r="DF225" i="14"/>
  <c r="DF53" i="7"/>
  <c r="CH228" i="14"/>
  <c r="CH53" i="10"/>
  <c r="R228" i="14"/>
  <c r="R53" i="10"/>
  <c r="CL227" i="14"/>
  <c r="CL53" i="9"/>
  <c r="V227" i="14"/>
  <c r="V53" i="9"/>
  <c r="AR226" i="14"/>
  <c r="AR53" i="8"/>
  <c r="DK228" i="14"/>
  <c r="DK53" i="10"/>
  <c r="AU228" i="14"/>
  <c r="AU53" i="10"/>
  <c r="DO227" i="14"/>
  <c r="EA227" i="14"/>
  <c r="DO53" i="9"/>
  <c r="EA53" i="9"/>
  <c r="EA38" i="9"/>
  <c r="AY53" i="9"/>
  <c r="AY227" i="14"/>
  <c r="DG53" i="8"/>
  <c r="DG226" i="14"/>
  <c r="AL53" i="7"/>
  <c r="AL225" i="14"/>
  <c r="U53" i="7"/>
  <c r="U225" i="14"/>
  <c r="CG53" i="8"/>
  <c r="CG226" i="14"/>
  <c r="Q53" i="8"/>
  <c r="Q226" i="14"/>
  <c r="AG53" i="7"/>
  <c r="AG225" i="14"/>
  <c r="CL53" i="8"/>
  <c r="CL226" i="14"/>
  <c r="V53" i="8"/>
  <c r="V226" i="14"/>
  <c r="AP53" i="7"/>
  <c r="AP225" i="14"/>
  <c r="CU53" i="7"/>
  <c r="CU225" i="14"/>
  <c r="AE53" i="7"/>
  <c r="AE225" i="14"/>
  <c r="CZ53" i="7"/>
  <c r="CZ225" i="14"/>
  <c r="AF53" i="7"/>
  <c r="AF225" i="14"/>
  <c r="DB53" i="6"/>
  <c r="DB224" i="14"/>
  <c r="DN224" i="14"/>
  <c r="DN53" i="6"/>
  <c r="DN38" i="6"/>
  <c r="AL53" i="6"/>
  <c r="AL224" i="14"/>
  <c r="DG53" i="6"/>
  <c r="DG224" i="14"/>
  <c r="AQ53" i="6"/>
  <c r="AQ224" i="14"/>
  <c r="DL224" i="14"/>
  <c r="DL53" i="6"/>
  <c r="AV224" i="14"/>
  <c r="AV53" i="6"/>
  <c r="DQ53" i="6"/>
  <c r="DQ224" i="14"/>
  <c r="AW53" i="6"/>
  <c r="AW224" i="14"/>
  <c r="DV53" i="5"/>
  <c r="DV223" i="14"/>
  <c r="BB53" i="5"/>
  <c r="BN38" i="5"/>
  <c r="BB223" i="14"/>
  <c r="BN223" i="14"/>
  <c r="BN53" i="5"/>
  <c r="DG53" i="5"/>
  <c r="DG223" i="14"/>
  <c r="DQ223" i="14"/>
  <c r="DQ53" i="5"/>
  <c r="DW53" i="4"/>
  <c r="DW222" i="14"/>
  <c r="DW230" i="14"/>
  <c r="EG53" i="4"/>
  <c r="EG222" i="14"/>
  <c r="EG230" i="14"/>
  <c r="DC223" i="14"/>
  <c r="DC53" i="5"/>
  <c r="AM53" i="5"/>
  <c r="AM223" i="14"/>
  <c r="DH53" i="5"/>
  <c r="DH223" i="14"/>
  <c r="AR223" i="14"/>
  <c r="AR53" i="5"/>
  <c r="DM53" i="5"/>
  <c r="DM223" i="14"/>
  <c r="AS53" i="5"/>
  <c r="AS223" i="14"/>
  <c r="DR222" i="14"/>
  <c r="DR53" i="4"/>
  <c r="DR230" i="14"/>
  <c r="AX222" i="14"/>
  <c r="AX53" i="4"/>
  <c r="AX230" i="14"/>
  <c r="DS222" i="14"/>
  <c r="DS53" i="4"/>
  <c r="DS230" i="14"/>
  <c r="BC222" i="14"/>
  <c r="BC53" i="4"/>
  <c r="BC230" i="14"/>
  <c r="DX222" i="14"/>
  <c r="DX53" i="4"/>
  <c r="DX230" i="14"/>
  <c r="BH222" i="14"/>
  <c r="BH53" i="4"/>
  <c r="BH230" i="14"/>
  <c r="EC53" i="4"/>
  <c r="EC230" i="14"/>
  <c r="EC222" i="14"/>
  <c r="BM222" i="14"/>
  <c r="BM53" i="4"/>
  <c r="BM230" i="14"/>
  <c r="EI53" i="5"/>
  <c r="EI223" i="14"/>
  <c r="BO53" i="5"/>
  <c r="BO223" i="14"/>
  <c r="CA223" i="14"/>
  <c r="CA53" i="5"/>
  <c r="CA38" i="5"/>
  <c r="EJ53" i="5"/>
  <c r="EJ223" i="14"/>
  <c r="BT53" i="5"/>
  <c r="BT223" i="14"/>
  <c r="D53" i="5"/>
  <c r="D223" i="14"/>
  <c r="BY53" i="5"/>
  <c r="BY223" i="14"/>
  <c r="I53" i="5"/>
  <c r="I223" i="14"/>
  <c r="CD53" i="4"/>
  <c r="CD222" i="14"/>
  <c r="J222" i="14"/>
  <c r="J53" i="4"/>
  <c r="CI53" i="4"/>
  <c r="CI222" i="14"/>
  <c r="CI230" i="14"/>
  <c r="O53" i="4"/>
  <c r="O222" i="14"/>
  <c r="O230" i="14"/>
  <c r="AA53" i="4"/>
  <c r="AA38" i="4"/>
  <c r="AA222" i="14"/>
  <c r="CJ230" i="14"/>
  <c r="CJ53" i="4"/>
  <c r="CJ222" i="14"/>
  <c r="T53" i="4"/>
  <c r="T222" i="14"/>
  <c r="T230" i="14"/>
  <c r="CO222" i="14"/>
  <c r="CO230" i="14"/>
  <c r="CO53" i="4"/>
  <c r="DA53" i="4"/>
  <c r="DA222" i="14"/>
  <c r="DA38" i="4"/>
  <c r="Y222" i="14"/>
  <c r="Y53" i="4"/>
  <c r="Y230" i="14"/>
  <c r="BK53" i="5"/>
  <c r="BK223" i="14"/>
  <c r="EF53" i="5"/>
  <c r="EF223" i="14"/>
  <c r="BP53" i="5"/>
  <c r="BP223" i="14"/>
  <c r="EK53" i="5"/>
  <c r="EK223" i="14"/>
  <c r="BU53" i="5"/>
  <c r="BU223" i="14"/>
  <c r="E53" i="5"/>
  <c r="E223" i="14"/>
  <c r="BZ222" i="14"/>
  <c r="BZ53" i="4"/>
  <c r="BZ230" i="14"/>
  <c r="F53" i="4"/>
  <c r="F222" i="14"/>
  <c r="F230" i="14"/>
  <c r="CE222" i="14"/>
  <c r="CE53" i="4"/>
  <c r="CE230" i="14"/>
  <c r="K53" i="4"/>
  <c r="K222" i="14"/>
  <c r="K230" i="14"/>
  <c r="CF53" i="4"/>
  <c r="CF222" i="14"/>
  <c r="CF230" i="14"/>
  <c r="P53" i="4"/>
  <c r="P222" i="14"/>
  <c r="P230" i="14"/>
  <c r="CK222" i="14"/>
  <c r="CK53" i="4"/>
  <c r="CK230" i="14"/>
  <c r="U230" i="14"/>
  <c r="U53" i="4"/>
  <c r="U222" i="14"/>
  <c r="C28" i="5"/>
  <c r="B109" i="14"/>
  <c r="A93" i="17"/>
  <c r="A131" i="17"/>
  <c r="B20" i="10"/>
  <c r="B175" i="14"/>
  <c r="C29" i="3"/>
  <c r="C166" i="14"/>
  <c r="C158" i="14"/>
  <c r="C30" i="3"/>
  <c r="DY52" i="11"/>
  <c r="DY240" i="14"/>
  <c r="DD52" i="10"/>
  <c r="DD239" i="14"/>
  <c r="BX52" i="11"/>
  <c r="BX240" i="14"/>
  <c r="H52" i="11"/>
  <c r="H240" i="14"/>
  <c r="EG52" i="10"/>
  <c r="EG239" i="14"/>
  <c r="AD52" i="11"/>
  <c r="AD240" i="14"/>
  <c r="DH52" i="11"/>
  <c r="DH240" i="14"/>
  <c r="L52" i="11"/>
  <c r="L240" i="14"/>
  <c r="CD240" i="14"/>
  <c r="CD52" i="11"/>
  <c r="EK240" i="14"/>
  <c r="EK52" i="11"/>
  <c r="Y52" i="11"/>
  <c r="Y240" i="14"/>
  <c r="BT52" i="9"/>
  <c r="BT238" i="14"/>
  <c r="EJ52" i="9"/>
  <c r="EJ238" i="14"/>
  <c r="DG240" i="14"/>
  <c r="DG52" i="11"/>
  <c r="AQ240" i="14"/>
  <c r="AQ52" i="11"/>
  <c r="CJ239" i="14"/>
  <c r="CJ52" i="10"/>
  <c r="CO238" i="14"/>
  <c r="DA238" i="14"/>
  <c r="CO52" i="9"/>
  <c r="DA52" i="9"/>
  <c r="DA37" i="9"/>
  <c r="BZ52" i="7"/>
  <c r="BZ236" i="14"/>
  <c r="C52" i="8"/>
  <c r="C237" i="14"/>
  <c r="CT52" i="10"/>
  <c r="CT239" i="14"/>
  <c r="AD52" i="10"/>
  <c r="AD239" i="14"/>
  <c r="CX52" i="9"/>
  <c r="CX238" i="14"/>
  <c r="AH52" i="9"/>
  <c r="AH238" i="14"/>
  <c r="BS52" i="8"/>
  <c r="BS237" i="14"/>
  <c r="DS52" i="10"/>
  <c r="DS239" i="14"/>
  <c r="BC52" i="10"/>
  <c r="BC239" i="14"/>
  <c r="DW52" i="9"/>
  <c r="DW238" i="14"/>
  <c r="BG52" i="9"/>
  <c r="BG238" i="14"/>
  <c r="DP52" i="8"/>
  <c r="DP237" i="14"/>
  <c r="BJ52" i="7"/>
  <c r="BJ236" i="14"/>
  <c r="U52" i="7"/>
  <c r="U236" i="14"/>
  <c r="CG52" i="8"/>
  <c r="CG237" i="14"/>
  <c r="Q52" i="8"/>
  <c r="Q237" i="14"/>
  <c r="AG52" i="7"/>
  <c r="AG236" i="14"/>
  <c r="CL237" i="14"/>
  <c r="CL52" i="8"/>
  <c r="V237" i="14"/>
  <c r="V52" i="8"/>
  <c r="AP236" i="14"/>
  <c r="AP52" i="7"/>
  <c r="CU236" i="14"/>
  <c r="CU52" i="7"/>
  <c r="AE236" i="14"/>
  <c r="AE52" i="7"/>
  <c r="CZ236" i="14"/>
  <c r="CZ52" i="7"/>
  <c r="AF236" i="14"/>
  <c r="AF52" i="7"/>
  <c r="DN52" i="6"/>
  <c r="DB235" i="14"/>
  <c r="DB52" i="6"/>
  <c r="DN235" i="14"/>
  <c r="DN37" i="6"/>
  <c r="AL52" i="6"/>
  <c r="AL235" i="14"/>
  <c r="DG52" i="6"/>
  <c r="DG235" i="14"/>
  <c r="AQ52" i="6"/>
  <c r="AQ235" i="14"/>
  <c r="DL52" i="6"/>
  <c r="DL235" i="14"/>
  <c r="AV52" i="6"/>
  <c r="AV235" i="14"/>
  <c r="DQ52" i="6"/>
  <c r="DQ235" i="14"/>
  <c r="AW52" i="6"/>
  <c r="AW235" i="14"/>
  <c r="DV52" i="5"/>
  <c r="DV234" i="14"/>
  <c r="EM52" i="5"/>
  <c r="EM234" i="14"/>
  <c r="AJ52" i="5"/>
  <c r="AJ234" i="14"/>
  <c r="CH52" i="5"/>
  <c r="CH234" i="14"/>
  <c r="DM52" i="5"/>
  <c r="DM234" i="14"/>
  <c r="CY52" i="5"/>
  <c r="CY234" i="14"/>
  <c r="AI52" i="5"/>
  <c r="AI234" i="14"/>
  <c r="BQ234" i="14"/>
  <c r="BQ52" i="5"/>
  <c r="EL233" i="14"/>
  <c r="EL241" i="14"/>
  <c r="EL52" i="4"/>
  <c r="BV233" i="14"/>
  <c r="BV52" i="4"/>
  <c r="BV241" i="14"/>
  <c r="B233" i="14"/>
  <c r="B241" i="14"/>
  <c r="N52" i="4"/>
  <c r="B52" i="4"/>
  <c r="N37" i="4"/>
  <c r="N233" i="14"/>
  <c r="BW52" i="4"/>
  <c r="BW233" i="14"/>
  <c r="BW241" i="14"/>
  <c r="G52" i="4"/>
  <c r="G233" i="14"/>
  <c r="G241" i="14"/>
  <c r="CB233" i="14"/>
  <c r="CB52" i="4"/>
  <c r="CN52" i="4"/>
  <c r="CN37" i="4"/>
  <c r="CB241" i="14"/>
  <c r="CN233" i="14"/>
  <c r="L52" i="4"/>
  <c r="L233" i="14"/>
  <c r="L241" i="14"/>
  <c r="CG52" i="4"/>
  <c r="CG233" i="14"/>
  <c r="CG241" i="14"/>
  <c r="Q233" i="14"/>
  <c r="Q52" i="4"/>
  <c r="Q241" i="14"/>
  <c r="BQ240" i="14"/>
  <c r="BQ52" i="11"/>
  <c r="EF240" i="14"/>
  <c r="EF52" i="11"/>
  <c r="EB52" i="10"/>
  <c r="EN239" i="14"/>
  <c r="EN37" i="10"/>
  <c r="EB239" i="14"/>
  <c r="EN52" i="10"/>
  <c r="CC240" i="14"/>
  <c r="CC52" i="11"/>
  <c r="CC52" i="9"/>
  <c r="CC238" i="14"/>
  <c r="AJ52" i="11"/>
  <c r="AJ240" i="14"/>
  <c r="DY52" i="10"/>
  <c r="DY239" i="14"/>
  <c r="DX52" i="9"/>
  <c r="DX238" i="14"/>
  <c r="DD52" i="8"/>
  <c r="DD237" i="14"/>
  <c r="CP52" i="11"/>
  <c r="CP240" i="14"/>
  <c r="Z52" i="11"/>
  <c r="Z240" i="14"/>
  <c r="BI52" i="10"/>
  <c r="BI239" i="14"/>
  <c r="BH52" i="9"/>
  <c r="BH238" i="14"/>
  <c r="DS240" i="14"/>
  <c r="DS52" i="11"/>
  <c r="BC52" i="11"/>
  <c r="BC240" i="14"/>
  <c r="DH239" i="14"/>
  <c r="DH52" i="10"/>
  <c r="DM238" i="14"/>
  <c r="DM52" i="9"/>
  <c r="BP237" i="14"/>
  <c r="BP52" i="8"/>
  <c r="AI237" i="14"/>
  <c r="AI52" i="8"/>
  <c r="DF239" i="14"/>
  <c r="DF52" i="10"/>
  <c r="AP239" i="14"/>
  <c r="AP52" i="10"/>
  <c r="DJ238" i="14"/>
  <c r="DJ52" i="9"/>
  <c r="AT238" i="14"/>
  <c r="AT52" i="9"/>
  <c r="CY237" i="14"/>
  <c r="CY52" i="8"/>
  <c r="EI239" i="14"/>
  <c r="EI52" i="10"/>
  <c r="BO52" i="10"/>
  <c r="BO239" i="14"/>
  <c r="CA52" i="10"/>
  <c r="CA37" i="10"/>
  <c r="CA239" i="14"/>
  <c r="EM52" i="9"/>
  <c r="EM238" i="14"/>
  <c r="BS52" i="9"/>
  <c r="BS238" i="14"/>
  <c r="C52" i="9"/>
  <c r="C238" i="14"/>
  <c r="H52" i="8"/>
  <c r="H237" i="14"/>
  <c r="AS52" i="7"/>
  <c r="AS236" i="14"/>
  <c r="CS52" i="8"/>
  <c r="CS237" i="14"/>
  <c r="AC52" i="8"/>
  <c r="AC237" i="14"/>
  <c r="BE52" i="7"/>
  <c r="BE236" i="14"/>
  <c r="CX52" i="8"/>
  <c r="CX237" i="14"/>
  <c r="AH52" i="8"/>
  <c r="AH237" i="14"/>
  <c r="BV236" i="14"/>
  <c r="BV52" i="7"/>
  <c r="DG236" i="14"/>
  <c r="DG52" i="7"/>
  <c r="AQ52" i="7"/>
  <c r="AQ236" i="14"/>
  <c r="DL236" i="14"/>
  <c r="DL52" i="7"/>
  <c r="AV236" i="14"/>
  <c r="AV52" i="7"/>
  <c r="DR52" i="6"/>
  <c r="DR235" i="14"/>
  <c r="AX52" i="6"/>
  <c r="AX235" i="14"/>
  <c r="DS52" i="6"/>
  <c r="DS235" i="14"/>
  <c r="BC235" i="14"/>
  <c r="BC52" i="6"/>
  <c r="DX52" i="6"/>
  <c r="DX235" i="14"/>
  <c r="BH52" i="6"/>
  <c r="BH235" i="14"/>
  <c r="EC52" i="6"/>
  <c r="EC235" i="14"/>
  <c r="BM52" i="6"/>
  <c r="BM235" i="14"/>
  <c r="EH234" i="14"/>
  <c r="EH52" i="5"/>
  <c r="R52" i="5"/>
  <c r="R234" i="14"/>
  <c r="BH234" i="14"/>
  <c r="BH52" i="5"/>
  <c r="DD52" i="5"/>
  <c r="DD234" i="14"/>
  <c r="DY52" i="5"/>
  <c r="DY234" i="14"/>
  <c r="P52" i="5"/>
  <c r="P234" i="14"/>
  <c r="AU52" i="5"/>
  <c r="AU234" i="14"/>
  <c r="CC52" i="5"/>
  <c r="CC234" i="14"/>
  <c r="M234" i="14"/>
  <c r="M52" i="5"/>
  <c r="CH233" i="14"/>
  <c r="CH241" i="14"/>
  <c r="CH52" i="4"/>
  <c r="R52" i="4"/>
  <c r="R233" i="14"/>
  <c r="R241" i="14"/>
  <c r="CM52" i="4"/>
  <c r="CM233" i="14"/>
  <c r="CM241" i="14"/>
  <c r="S241" i="14"/>
  <c r="S52" i="4"/>
  <c r="S233" i="14"/>
  <c r="CR233" i="14"/>
  <c r="CR241" i="14"/>
  <c r="CR52" i="4"/>
  <c r="X52" i="4"/>
  <c r="X233" i="14"/>
  <c r="X241" i="14"/>
  <c r="CS52" i="4"/>
  <c r="CS233" i="14"/>
  <c r="CS241" i="14"/>
  <c r="AC241" i="14"/>
  <c r="AC52" i="4"/>
  <c r="AC233" i="14"/>
  <c r="BI52" i="11"/>
  <c r="BI240" i="14"/>
  <c r="DX52" i="11"/>
  <c r="DX240" i="14"/>
  <c r="CV52" i="10"/>
  <c r="CV239" i="14"/>
  <c r="BU52" i="11"/>
  <c r="BU240" i="14"/>
  <c r="AW52" i="9"/>
  <c r="AW238" i="14"/>
  <c r="AB240" i="14"/>
  <c r="AB52" i="11"/>
  <c r="AN52" i="11"/>
  <c r="AN37" i="11"/>
  <c r="AN240" i="14"/>
  <c r="DQ239" i="14"/>
  <c r="DQ52" i="10"/>
  <c r="DP238" i="14"/>
  <c r="DP52" i="9"/>
  <c r="BX237" i="14"/>
  <c r="BX52" i="8"/>
  <c r="CL52" i="11"/>
  <c r="CL240" i="14"/>
  <c r="V52" i="11"/>
  <c r="V240" i="14"/>
  <c r="AS52" i="10"/>
  <c r="AS239" i="14"/>
  <c r="AZ52" i="9"/>
  <c r="AZ238" i="14"/>
  <c r="DO240" i="14"/>
  <c r="EA52" i="11"/>
  <c r="DO52" i="11"/>
  <c r="EA240" i="14"/>
  <c r="EA37" i="11"/>
  <c r="AY52" i="11"/>
  <c r="AY240" i="14"/>
  <c r="CZ52" i="10"/>
  <c r="CZ239" i="14"/>
  <c r="DE52" i="9"/>
  <c r="DE238" i="14"/>
  <c r="AJ52" i="8"/>
  <c r="AJ237" i="14"/>
  <c r="S52" i="8"/>
  <c r="S237" i="14"/>
  <c r="DN37" i="10"/>
  <c r="DB52" i="10"/>
  <c r="DB239" i="14"/>
  <c r="DN239" i="14"/>
  <c r="DN52" i="10"/>
  <c r="AL52" i="10"/>
  <c r="AL239" i="14"/>
  <c r="DF238" i="14"/>
  <c r="DF52" i="9"/>
  <c r="AP238" i="14"/>
  <c r="AP52" i="9"/>
  <c r="CQ237" i="14"/>
  <c r="CQ52" i="8"/>
  <c r="EE52" i="10"/>
  <c r="EE239" i="14"/>
  <c r="BK52" i="10"/>
  <c r="BK239" i="14"/>
  <c r="EI52" i="9"/>
  <c r="EI238" i="14"/>
  <c r="BO52" i="9"/>
  <c r="BO238" i="14"/>
  <c r="CA238" i="14"/>
  <c r="CA52" i="9"/>
  <c r="CA37" i="9"/>
  <c r="EF52" i="8"/>
  <c r="EF237" i="14"/>
  <c r="DV52" i="7"/>
  <c r="DV236" i="14"/>
  <c r="AK52" i="7"/>
  <c r="AK236" i="14"/>
  <c r="CO52" i="8"/>
  <c r="CO237" i="14"/>
  <c r="DA37" i="8"/>
  <c r="DA237" i="14"/>
  <c r="DA52" i="8"/>
  <c r="Y237" i="14"/>
  <c r="Y52" i="8"/>
  <c r="AW236" i="14"/>
  <c r="AW52" i="7"/>
  <c r="CT237" i="14"/>
  <c r="CT52" i="8"/>
  <c r="AD237" i="14"/>
  <c r="AD52" i="8"/>
  <c r="BF236" i="14"/>
  <c r="BF52" i="7"/>
  <c r="DC236" i="14"/>
  <c r="DC52" i="7"/>
  <c r="AM236" i="14"/>
  <c r="AM52" i="7"/>
  <c r="DH236" i="14"/>
  <c r="DH52" i="7"/>
  <c r="AR236" i="14"/>
  <c r="AR52" i="7"/>
  <c r="DJ235" i="14"/>
  <c r="DJ52" i="6"/>
  <c r="AT235" i="14"/>
  <c r="AT52" i="6"/>
  <c r="DO52" i="6"/>
  <c r="DO235" i="14"/>
  <c r="EA52" i="6"/>
  <c r="EA235" i="14"/>
  <c r="EA37" i="6"/>
  <c r="AY52" i="6"/>
  <c r="AY235" i="14"/>
  <c r="DT52" i="6"/>
  <c r="DT235" i="14"/>
  <c r="BD52" i="6"/>
  <c r="BD235" i="14"/>
  <c r="DY52" i="6"/>
  <c r="DY235" i="14"/>
  <c r="BI52" i="6"/>
  <c r="BI235" i="14"/>
  <c r="ED52" i="5"/>
  <c r="ED234" i="14"/>
  <c r="J52" i="5"/>
  <c r="J234" i="14"/>
  <c r="AZ52" i="5"/>
  <c r="AZ234" i="14"/>
  <c r="CX52" i="5"/>
  <c r="CX234" i="14"/>
  <c r="DU52" i="5"/>
  <c r="DU234" i="14"/>
  <c r="H52" i="5"/>
  <c r="H234" i="14"/>
  <c r="AQ52" i="5"/>
  <c r="AQ234" i="14"/>
  <c r="BY52" i="5"/>
  <c r="BY234" i="14"/>
  <c r="I52" i="5"/>
  <c r="I234" i="14"/>
  <c r="CD52" i="4"/>
  <c r="CD233" i="14"/>
  <c r="CD241" i="14"/>
  <c r="J52" i="4"/>
  <c r="J233" i="14"/>
  <c r="J241" i="14"/>
  <c r="CI52" i="4"/>
  <c r="CI233" i="14"/>
  <c r="CI241" i="14"/>
  <c r="AA37" i="4"/>
  <c r="O52" i="4"/>
  <c r="O233" i="14"/>
  <c r="O241" i="14"/>
  <c r="AA52" i="4"/>
  <c r="AA233" i="14"/>
  <c r="CJ52" i="4"/>
  <c r="CJ233" i="14"/>
  <c r="CJ241" i="14"/>
  <c r="T233" i="14"/>
  <c r="T52" i="4"/>
  <c r="T241" i="14"/>
  <c r="CO52" i="4"/>
  <c r="CO233" i="14"/>
  <c r="CO241" i="14"/>
  <c r="DA241" i="14" s="1"/>
  <c r="DA37" i="4"/>
  <c r="DA52" i="4"/>
  <c r="DA233" i="14"/>
  <c r="Y233" i="14"/>
  <c r="Y52" i="4"/>
  <c r="Y241" i="14"/>
  <c r="AS52" i="11"/>
  <c r="AS240" i="14"/>
  <c r="DP52" i="11"/>
  <c r="DP240" i="14"/>
  <c r="BP52" i="10"/>
  <c r="BP239" i="14"/>
  <c r="BM52" i="11"/>
  <c r="BM240" i="14"/>
  <c r="Q238" i="14"/>
  <c r="Q52" i="9"/>
  <c r="T52" i="11"/>
  <c r="T240" i="14"/>
  <c r="DI52" i="10"/>
  <c r="DI239" i="14"/>
  <c r="DH52" i="9"/>
  <c r="DH238" i="14"/>
  <c r="AR52" i="8"/>
  <c r="AR237" i="14"/>
  <c r="CH52" i="11"/>
  <c r="CH240" i="14"/>
  <c r="R52" i="11"/>
  <c r="R240" i="14"/>
  <c r="AK52" i="10"/>
  <c r="AK239" i="14"/>
  <c r="AR52" i="9"/>
  <c r="AR238" i="14"/>
  <c r="DK240" i="14"/>
  <c r="DK52" i="11"/>
  <c r="AU52" i="11"/>
  <c r="AU240" i="14"/>
  <c r="CR52" i="10"/>
  <c r="CR239" i="14"/>
  <c r="CW52" i="9"/>
  <c r="CW238" i="14"/>
  <c r="D237" i="14"/>
  <c r="D52" i="8"/>
  <c r="K52" i="8"/>
  <c r="K237" i="14"/>
  <c r="CX239" i="14"/>
  <c r="CX52" i="10"/>
  <c r="AH52" i="10"/>
  <c r="AH239" i="14"/>
  <c r="DB238" i="14"/>
  <c r="DB52" i="9"/>
  <c r="DN238" i="14"/>
  <c r="DN37" i="9"/>
  <c r="DN52" i="9"/>
  <c r="AL52" i="9"/>
  <c r="AL238" i="14"/>
  <c r="CI52" i="8"/>
  <c r="CI237" i="14"/>
  <c r="DW239" i="14"/>
  <c r="DW52" i="10"/>
  <c r="BG52" i="10"/>
  <c r="BG239" i="14"/>
  <c r="EE52" i="9"/>
  <c r="EE238" i="14"/>
  <c r="BK52" i="9"/>
  <c r="BK238" i="14"/>
  <c r="DX52" i="8"/>
  <c r="DX237" i="14"/>
  <c r="CP52" i="7"/>
  <c r="CP236" i="14"/>
  <c r="AC52" i="7"/>
  <c r="AC236" i="14"/>
  <c r="CK237" i="14"/>
  <c r="CK52" i="8"/>
  <c r="U52" i="8"/>
  <c r="U237" i="14"/>
  <c r="AO236" i="14"/>
  <c r="AO52" i="7"/>
  <c r="BA236" i="14"/>
  <c r="BA37" i="7"/>
  <c r="BA52" i="7"/>
  <c r="CP52" i="8"/>
  <c r="CP237" i="14"/>
  <c r="Z52" i="8"/>
  <c r="Z237" i="14"/>
  <c r="AX236" i="14"/>
  <c r="AX52" i="7"/>
  <c r="CY52" i="7"/>
  <c r="CY236" i="14"/>
  <c r="AI52" i="7"/>
  <c r="AI236" i="14"/>
  <c r="DD52" i="7"/>
  <c r="DD236" i="14"/>
  <c r="AJ236" i="14"/>
  <c r="AJ52" i="7"/>
  <c r="DF52" i="6"/>
  <c r="DF235" i="14"/>
  <c r="AP52" i="6"/>
  <c r="AP235" i="14"/>
  <c r="DK52" i="6"/>
  <c r="DK235" i="14"/>
  <c r="AU52" i="6"/>
  <c r="AU235" i="14"/>
  <c r="DP235" i="14"/>
  <c r="DP52" i="6"/>
  <c r="AZ235" i="14"/>
  <c r="AZ52" i="6"/>
  <c r="DU52" i="6"/>
  <c r="DU235" i="14"/>
  <c r="BE52" i="6"/>
  <c r="BE235" i="14"/>
  <c r="DZ52" i="5"/>
  <c r="DZ234" i="14"/>
  <c r="N234" i="14"/>
  <c r="N37" i="5"/>
  <c r="B52" i="5"/>
  <c r="B234" i="14"/>
  <c r="N52" i="5"/>
  <c r="AR52" i="5"/>
  <c r="AR234" i="14"/>
  <c r="CP234" i="14"/>
  <c r="CP52" i="5"/>
  <c r="DQ234" i="14"/>
  <c r="DQ52" i="5"/>
  <c r="DC234" i="14"/>
  <c r="DC52" i="5"/>
  <c r="AM52" i="5"/>
  <c r="AM234" i="14"/>
  <c r="BU52" i="5"/>
  <c r="BU234" i="14"/>
  <c r="E52" i="5"/>
  <c r="E234" i="14"/>
  <c r="BZ52" i="4"/>
  <c r="BZ233" i="14"/>
  <c r="BZ241" i="14"/>
  <c r="F52" i="4"/>
  <c r="F233" i="14"/>
  <c r="F241" i="14"/>
  <c r="CE52" i="4"/>
  <c r="CE233" i="14"/>
  <c r="CE241" i="14"/>
  <c r="K52" i="4"/>
  <c r="K233" i="14"/>
  <c r="K241" i="14"/>
  <c r="CF52" i="4"/>
  <c r="CF233" i="14"/>
  <c r="CF241" i="14"/>
  <c r="P52" i="4"/>
  <c r="P233" i="14"/>
  <c r="P241" i="14"/>
  <c r="CK52" i="4"/>
  <c r="CK233" i="14"/>
  <c r="CK241" i="14"/>
  <c r="U233" i="14"/>
  <c r="U241" i="14"/>
  <c r="U52" i="4"/>
  <c r="B170" i="14"/>
  <c r="A126" i="17"/>
  <c r="B20" i="5"/>
  <c r="AB204" i="14"/>
  <c r="AN46" i="11"/>
  <c r="AN61" i="11"/>
  <c r="AB61" i="11"/>
  <c r="AN204" i="14"/>
  <c r="CJ61" i="10"/>
  <c r="CJ203" i="14"/>
  <c r="EE61" i="11"/>
  <c r="EE204" i="14"/>
  <c r="EF251" i="14"/>
  <c r="EF60" i="11"/>
  <c r="CF61" i="11"/>
  <c r="CF204" i="14"/>
  <c r="AZ60" i="11"/>
  <c r="AZ251" i="14"/>
  <c r="DH202" i="14"/>
  <c r="DH61" i="9"/>
  <c r="BC61" i="11"/>
  <c r="BC204" i="14"/>
  <c r="DL61" i="11"/>
  <c r="DL204" i="14"/>
  <c r="CV60" i="11"/>
  <c r="CV251" i="14"/>
  <c r="CF250" i="14"/>
  <c r="CF60" i="10"/>
  <c r="CI204" i="14"/>
  <c r="CI61" i="11"/>
  <c r="X60" i="11"/>
  <c r="X251" i="14"/>
  <c r="AJ204" i="14"/>
  <c r="AJ61" i="11"/>
  <c r="CZ203" i="14"/>
  <c r="CZ61" i="10"/>
  <c r="EM204" i="14"/>
  <c r="EM61" i="11"/>
  <c r="G61" i="11"/>
  <c r="G204" i="14"/>
  <c r="L61" i="10"/>
  <c r="L203" i="14"/>
  <c r="CR204" i="14"/>
  <c r="CR61" i="11"/>
  <c r="AR251" i="14"/>
  <c r="AR60" i="11"/>
  <c r="DX202" i="14"/>
  <c r="DX61" i="9"/>
  <c r="AY61" i="11"/>
  <c r="AY204" i="14"/>
  <c r="CV61" i="10"/>
  <c r="CV203" i="14"/>
  <c r="BG249" i="14"/>
  <c r="BG60" i="9"/>
  <c r="CI251" i="14"/>
  <c r="CI60" i="11"/>
  <c r="O60" i="11"/>
  <c r="AA13" i="11"/>
  <c r="O251" i="14"/>
  <c r="AA60" i="11"/>
  <c r="AA251" i="14"/>
  <c r="CM61" i="10"/>
  <c r="CM203" i="14"/>
  <c r="S203" i="14"/>
  <c r="S61" i="10"/>
  <c r="AQ250" i="14"/>
  <c r="AQ60" i="10"/>
  <c r="AU202" i="14"/>
  <c r="AU61" i="9"/>
  <c r="K60" i="8"/>
  <c r="K248" i="14"/>
  <c r="CC61" i="11"/>
  <c r="CC204" i="14"/>
  <c r="M61" i="11"/>
  <c r="M204" i="14"/>
  <c r="CG60" i="11"/>
  <c r="CG251" i="14"/>
  <c r="Q251" i="14"/>
  <c r="Q60" i="11"/>
  <c r="CK61" i="10"/>
  <c r="CK203" i="14"/>
  <c r="U61" i="10"/>
  <c r="U203" i="14"/>
  <c r="AU250" i="14"/>
  <c r="AU60" i="10"/>
  <c r="AY61" i="9"/>
  <c r="AY202" i="14"/>
  <c r="AS61" i="7"/>
  <c r="AS200" i="14"/>
  <c r="CD61" i="11"/>
  <c r="CD204" i="14"/>
  <c r="J61" i="11"/>
  <c r="J204" i="14"/>
  <c r="CH60" i="11"/>
  <c r="CH251" i="14"/>
  <c r="R60" i="11"/>
  <c r="R251" i="14"/>
  <c r="CT61" i="10"/>
  <c r="CT203" i="14"/>
  <c r="AD61" i="10"/>
  <c r="AD203" i="14"/>
  <c r="BL60" i="10"/>
  <c r="BL250" i="14"/>
  <c r="BH61" i="9"/>
  <c r="BH202" i="14"/>
  <c r="AM201" i="14"/>
  <c r="AM61" i="8"/>
  <c r="AP249" i="14"/>
  <c r="AP60" i="9"/>
  <c r="BB61" i="8"/>
  <c r="BB201" i="14"/>
  <c r="BN201" i="14"/>
  <c r="BN61" i="8"/>
  <c r="BN46" i="8"/>
  <c r="CW61" i="7"/>
  <c r="CW200" i="14"/>
  <c r="CS250" i="14"/>
  <c r="CS60" i="10"/>
  <c r="AC250" i="14"/>
  <c r="AC60" i="10"/>
  <c r="CW61" i="9"/>
  <c r="CW202" i="14"/>
  <c r="AG61" i="9"/>
  <c r="AG202" i="14"/>
  <c r="BR249" i="14"/>
  <c r="BR60" i="9"/>
  <c r="BV201" i="14"/>
  <c r="BV61" i="8"/>
  <c r="O248" i="14"/>
  <c r="O60" i="8"/>
  <c r="AA248" i="14"/>
  <c r="AA60" i="8"/>
  <c r="AA13" i="8"/>
  <c r="CT250" i="14"/>
  <c r="CT60" i="10"/>
  <c r="AD60" i="10"/>
  <c r="AD250" i="14"/>
  <c r="CX61" i="9"/>
  <c r="CX202" i="14"/>
  <c r="AH202" i="14"/>
  <c r="AH61" i="9"/>
  <c r="BS60" i="9"/>
  <c r="BS249" i="14"/>
  <c r="BW61" i="8"/>
  <c r="BW201" i="14"/>
  <c r="C60" i="8"/>
  <c r="C248" i="14"/>
  <c r="CX248" i="14"/>
  <c r="CX60" i="8"/>
  <c r="AH60" i="8"/>
  <c r="AH248" i="14"/>
  <c r="BP61" i="7"/>
  <c r="BP200" i="14"/>
  <c r="P60" i="7"/>
  <c r="P247" i="14"/>
  <c r="BX249" i="14"/>
  <c r="BX60" i="9"/>
  <c r="H249" i="14"/>
  <c r="H60" i="9"/>
  <c r="CN201" i="14"/>
  <c r="CB61" i="8"/>
  <c r="CN61" i="8"/>
  <c r="CN46" i="8"/>
  <c r="CB201" i="14"/>
  <c r="L201" i="14"/>
  <c r="L61" i="8"/>
  <c r="CF60" i="8"/>
  <c r="CF248" i="14"/>
  <c r="P60" i="8"/>
  <c r="P248" i="14"/>
  <c r="AF200" i="14"/>
  <c r="AF61" i="7"/>
  <c r="DU60" i="9"/>
  <c r="DU249" i="14"/>
  <c r="BE60" i="9"/>
  <c r="BE249" i="14"/>
  <c r="DY201" i="14"/>
  <c r="DY61" i="8"/>
  <c r="BI61" i="8"/>
  <c r="BI201" i="14"/>
  <c r="EC248" i="14"/>
  <c r="EC60" i="8"/>
  <c r="BM248" i="14"/>
  <c r="BM60" i="8"/>
  <c r="DY200" i="14"/>
  <c r="DY61" i="7"/>
  <c r="DI60" i="7"/>
  <c r="DI247" i="14"/>
  <c r="CZ247" i="14"/>
  <c r="CZ60" i="7"/>
  <c r="AD60" i="7"/>
  <c r="AD247" i="14"/>
  <c r="CL200" i="14"/>
  <c r="CL61" i="7"/>
  <c r="V200" i="14"/>
  <c r="V61" i="7"/>
  <c r="CP247" i="14"/>
  <c r="CP60" i="7"/>
  <c r="V60" i="7"/>
  <c r="V247" i="14"/>
  <c r="CM200" i="14"/>
  <c r="CM61" i="7"/>
  <c r="S61" i="7"/>
  <c r="S200" i="14"/>
  <c r="CQ60" i="7"/>
  <c r="CQ247" i="14"/>
  <c r="X247" i="14"/>
  <c r="X60" i="7"/>
  <c r="CW61" i="6"/>
  <c r="CW199" i="14"/>
  <c r="AG199" i="14"/>
  <c r="AG61" i="6"/>
  <c r="BR60" i="6"/>
  <c r="BR246" i="14"/>
  <c r="DB199" i="14"/>
  <c r="DN61" i="6"/>
  <c r="DN46" i="6"/>
  <c r="DB61" i="6"/>
  <c r="DN199" i="14"/>
  <c r="AL61" i="6"/>
  <c r="AL199" i="14"/>
  <c r="CB246" i="14"/>
  <c r="CN13" i="6"/>
  <c r="CB60" i="6"/>
  <c r="CN60" i="6"/>
  <c r="CN246" i="14"/>
  <c r="C247" i="14"/>
  <c r="C60" i="7"/>
  <c r="EJ203" i="14"/>
  <c r="EJ61" i="10"/>
  <c r="BC201" i="14"/>
  <c r="BC61" i="8"/>
  <c r="P204" i="14"/>
  <c r="P61" i="11"/>
  <c r="AF203" i="14"/>
  <c r="AF61" i="10"/>
  <c r="DC204" i="14"/>
  <c r="DC61" i="11"/>
  <c r="CB60" i="11"/>
  <c r="CN13" i="11"/>
  <c r="CN251" i="14"/>
  <c r="CN60" i="11"/>
  <c r="CB251" i="14"/>
  <c r="BX250" i="14"/>
  <c r="BX60" i="10"/>
  <c r="DK251" i="14"/>
  <c r="DK60" i="11"/>
  <c r="AU251" i="14"/>
  <c r="AU60" i="11"/>
  <c r="DO203" i="14"/>
  <c r="DO61" i="10"/>
  <c r="EA46" i="10"/>
  <c r="EA203" i="14"/>
  <c r="EA61" i="10"/>
  <c r="AY203" i="14"/>
  <c r="AY61" i="10"/>
  <c r="CU60" i="10"/>
  <c r="CU250" i="14"/>
  <c r="DG61" i="9"/>
  <c r="DG202" i="14"/>
  <c r="S60" i="9"/>
  <c r="S249" i="14"/>
  <c r="DI61" i="11"/>
  <c r="DI204" i="14"/>
  <c r="BA61" i="11"/>
  <c r="AO204" i="14"/>
  <c r="AO61" i="11"/>
  <c r="BA46" i="11"/>
  <c r="BA204" i="14"/>
  <c r="DM251" i="14"/>
  <c r="DM60" i="11"/>
  <c r="AS60" i="11"/>
  <c r="AS251" i="14"/>
  <c r="DQ61" i="10"/>
  <c r="DQ203" i="14"/>
  <c r="AW61" i="10"/>
  <c r="AW203" i="14"/>
  <c r="DG60" i="10"/>
  <c r="DG250" i="14"/>
  <c r="DC202" i="14"/>
  <c r="DC61" i="9"/>
  <c r="C60" i="9"/>
  <c r="C249" i="14"/>
  <c r="DF61" i="11"/>
  <c r="DF204" i="14"/>
  <c r="AP61" i="11"/>
  <c r="AP204" i="14"/>
  <c r="DJ60" i="11"/>
  <c r="DJ251" i="14"/>
  <c r="AT60" i="11"/>
  <c r="AT251" i="14"/>
  <c r="CP61" i="10"/>
  <c r="CP203" i="14"/>
  <c r="Z203" i="14"/>
  <c r="Z61" i="10"/>
  <c r="BD60" i="10"/>
  <c r="BD250" i="14"/>
  <c r="AZ202" i="14"/>
  <c r="AZ61" i="9"/>
  <c r="G201" i="14"/>
  <c r="G61" i="8"/>
  <c r="AH60" i="9"/>
  <c r="AH249" i="14"/>
  <c r="AT201" i="14"/>
  <c r="AT61" i="8"/>
  <c r="BQ61" i="7"/>
  <c r="BQ200" i="14"/>
  <c r="CO60" i="10"/>
  <c r="CO250" i="14"/>
  <c r="DA13" i="10"/>
  <c r="DA250" i="14"/>
  <c r="DA60" i="10"/>
  <c r="Y250" i="14"/>
  <c r="Y60" i="10"/>
  <c r="CS202" i="14"/>
  <c r="CS61" i="9"/>
  <c r="AC61" i="9"/>
  <c r="AC202" i="14"/>
  <c r="BJ60" i="9"/>
  <c r="BJ249" i="14"/>
  <c r="BF201" i="14"/>
  <c r="BF61" i="8"/>
  <c r="DM61" i="7"/>
  <c r="DM200" i="14"/>
  <c r="CP60" i="10"/>
  <c r="CP250" i="14"/>
  <c r="Z250" i="14"/>
  <c r="Z60" i="10"/>
  <c r="CT202" i="14"/>
  <c r="CT61" i="9"/>
  <c r="AD61" i="9"/>
  <c r="AD202" i="14"/>
  <c r="BK249" i="14"/>
  <c r="BK60" i="9"/>
  <c r="BO61" i="8"/>
  <c r="BO201" i="14"/>
  <c r="CA46" i="8"/>
  <c r="CA61" i="8"/>
  <c r="CA201" i="14"/>
  <c r="DU61" i="7"/>
  <c r="DU200" i="14"/>
  <c r="CT60" i="8"/>
  <c r="CT248" i="14"/>
  <c r="AD248" i="14"/>
  <c r="AD60" i="8"/>
  <c r="BH200" i="14"/>
  <c r="BH61" i="7"/>
  <c r="EJ60" i="9"/>
  <c r="EJ249" i="14"/>
  <c r="BT249" i="14"/>
  <c r="BT60" i="9"/>
  <c r="D249" i="14"/>
  <c r="D60" i="9"/>
  <c r="BX201" i="14"/>
  <c r="BX61" i="8"/>
  <c r="H201" i="14"/>
  <c r="H61" i="8"/>
  <c r="CB248" i="14"/>
  <c r="CB60" i="8"/>
  <c r="CN60" i="8"/>
  <c r="CN248" i="14"/>
  <c r="CN13" i="8"/>
  <c r="L60" i="8"/>
  <c r="L248" i="14"/>
  <c r="X200" i="14"/>
  <c r="X61" i="7"/>
  <c r="DQ249" i="14"/>
  <c r="DQ60" i="9"/>
  <c r="AW249" i="14"/>
  <c r="AW60" i="9"/>
  <c r="DU201" i="14"/>
  <c r="DU61" i="8"/>
  <c r="BE201" i="14"/>
  <c r="BE61" i="8"/>
  <c r="DY60" i="8"/>
  <c r="DY248" i="14"/>
  <c r="BI60" i="8"/>
  <c r="BI248" i="14"/>
  <c r="DQ61" i="7"/>
  <c r="DQ200" i="14"/>
  <c r="CS247" i="14"/>
  <c r="CS60" i="7"/>
  <c r="CV60" i="7"/>
  <c r="CV247" i="14"/>
  <c r="Y247" i="14"/>
  <c r="Y60" i="7"/>
  <c r="CH200" i="14"/>
  <c r="CH61" i="7"/>
  <c r="R200" i="14"/>
  <c r="R61" i="7"/>
  <c r="CL247" i="14"/>
  <c r="CL60" i="7"/>
  <c r="Q247" i="14"/>
  <c r="Q60" i="7"/>
  <c r="CI200" i="14"/>
  <c r="CI61" i="7"/>
  <c r="AA200" i="14"/>
  <c r="O200" i="14"/>
  <c r="AA61" i="7"/>
  <c r="O61" i="7"/>
  <c r="AA46" i="7"/>
  <c r="CM60" i="7"/>
  <c r="CM247" i="14"/>
  <c r="R247" i="14"/>
  <c r="R60" i="7"/>
  <c r="CS199" i="14"/>
  <c r="CS61" i="6"/>
  <c r="AC61" i="6"/>
  <c r="AC199" i="14"/>
  <c r="BJ246" i="14"/>
  <c r="BJ60" i="6"/>
  <c r="CX61" i="6"/>
  <c r="CX199" i="14"/>
  <c r="AH199" i="14"/>
  <c r="AH61" i="6"/>
  <c r="BT246" i="14"/>
  <c r="BT60" i="6"/>
  <c r="EM61" i="6"/>
  <c r="EM199" i="14"/>
  <c r="BH250" i="14"/>
  <c r="BH60" i="10"/>
  <c r="CB204" i="14"/>
  <c r="CB61" i="11"/>
  <c r="CN204" i="14"/>
  <c r="CN46" i="11"/>
  <c r="CN61" i="11"/>
  <c r="L251" i="14"/>
  <c r="L60" i="11"/>
  <c r="BL202" i="14"/>
  <c r="BL61" i="9"/>
  <c r="AI204" i="14"/>
  <c r="AI61" i="11"/>
  <c r="BP61" i="10"/>
  <c r="BP203" i="14"/>
  <c r="EK61" i="7"/>
  <c r="EK200" i="14"/>
  <c r="BW251" i="14"/>
  <c r="BW60" i="11"/>
  <c r="G251" i="14"/>
  <c r="G60" i="11"/>
  <c r="CE203" i="14"/>
  <c r="CE61" i="10"/>
  <c r="K61" i="10"/>
  <c r="K203" i="14"/>
  <c r="S250" i="14"/>
  <c r="S60" i="10"/>
  <c r="AE202" i="14"/>
  <c r="AE61" i="9"/>
  <c r="EK204" i="14"/>
  <c r="EK61" i="11"/>
  <c r="BU61" i="11"/>
  <c r="BU204" i="14"/>
  <c r="E61" i="11"/>
  <c r="E204" i="14"/>
  <c r="BY251" i="14"/>
  <c r="BY60" i="11"/>
  <c r="I60" i="11"/>
  <c r="I251" i="14"/>
  <c r="CC61" i="10"/>
  <c r="CC203" i="14"/>
  <c r="M61" i="10"/>
  <c r="M203" i="14"/>
  <c r="AE60" i="10"/>
  <c r="AE250" i="14"/>
  <c r="AI202" i="14"/>
  <c r="AI61" i="9"/>
  <c r="EL204" i="14"/>
  <c r="EL61" i="11"/>
  <c r="BV204" i="14"/>
  <c r="BV61" i="11"/>
  <c r="B61" i="11"/>
  <c r="B204" i="14"/>
  <c r="N204" i="14"/>
  <c r="N61" i="11"/>
  <c r="N46" i="11"/>
  <c r="BZ251" i="14"/>
  <c r="BZ60" i="11"/>
  <c r="F60" i="11"/>
  <c r="F251" i="14"/>
  <c r="CL203" i="14"/>
  <c r="CL61" i="10"/>
  <c r="V61" i="10"/>
  <c r="V203" i="14"/>
  <c r="AV250" i="14"/>
  <c r="AV60" i="10"/>
  <c r="AR202" i="14"/>
  <c r="AR61" i="9"/>
  <c r="DS248" i="14"/>
  <c r="DS60" i="8"/>
  <c r="Z249" i="14"/>
  <c r="Z60" i="9"/>
  <c r="AL201" i="14"/>
  <c r="AL61" i="8"/>
  <c r="AK200" i="14"/>
  <c r="AK61" i="7"/>
  <c r="CK250" i="14"/>
  <c r="CK60" i="10"/>
  <c r="U60" i="10"/>
  <c r="U250" i="14"/>
  <c r="CO202" i="14"/>
  <c r="CO61" i="9"/>
  <c r="DA61" i="9"/>
  <c r="DA202" i="14"/>
  <c r="DA46" i="9"/>
  <c r="Y202" i="14"/>
  <c r="Y61" i="9"/>
  <c r="BB60" i="9"/>
  <c r="BN249" i="14"/>
  <c r="BB249" i="14"/>
  <c r="BN13" i="9"/>
  <c r="BN60" i="9"/>
  <c r="AX201" i="14"/>
  <c r="AX61" i="8"/>
  <c r="CG200" i="14"/>
  <c r="CG61" i="7"/>
  <c r="CL250" i="14"/>
  <c r="CL60" i="10"/>
  <c r="V250" i="14"/>
  <c r="V60" i="10"/>
  <c r="CP61" i="9"/>
  <c r="CP202" i="14"/>
  <c r="Z202" i="14"/>
  <c r="Z61" i="9"/>
  <c r="BC249" i="14"/>
  <c r="BC60" i="9"/>
  <c r="BG201" i="14"/>
  <c r="BG61" i="8"/>
  <c r="CO61" i="7"/>
  <c r="DA200" i="14"/>
  <c r="CO200" i="14"/>
  <c r="DA46" i="7"/>
  <c r="DA61" i="7"/>
  <c r="CP60" i="8"/>
  <c r="CP248" i="14"/>
  <c r="Z60" i="8"/>
  <c r="Z248" i="14"/>
  <c r="AZ61" i="7"/>
  <c r="AZ200" i="14"/>
  <c r="EF60" i="9"/>
  <c r="EF249" i="14"/>
  <c r="BP249" i="14"/>
  <c r="BP60" i="9"/>
  <c r="EJ61" i="8"/>
  <c r="EJ201" i="14"/>
  <c r="BT201" i="14"/>
  <c r="BT61" i="8"/>
  <c r="D201" i="14"/>
  <c r="D61" i="8"/>
  <c r="BX60" i="8"/>
  <c r="BX248" i="14"/>
  <c r="H248" i="14"/>
  <c r="H60" i="8"/>
  <c r="P61" i="7"/>
  <c r="P200" i="14"/>
  <c r="DM249" i="14"/>
  <c r="DM60" i="9"/>
  <c r="AS60" i="9"/>
  <c r="AS249" i="14"/>
  <c r="DQ201" i="14"/>
  <c r="DQ61" i="8"/>
  <c r="AW61" i="8"/>
  <c r="AW201" i="14"/>
  <c r="DU248" i="14"/>
  <c r="DU60" i="8"/>
  <c r="BE60" i="8"/>
  <c r="BE248" i="14"/>
  <c r="DI61" i="7"/>
  <c r="DI200" i="14"/>
  <c r="CC60" i="7"/>
  <c r="CC247" i="14"/>
  <c r="CR60" i="7"/>
  <c r="CR247" i="14"/>
  <c r="T247" i="14"/>
  <c r="T60" i="7"/>
  <c r="CD200" i="14"/>
  <c r="CD61" i="7"/>
  <c r="J61" i="7"/>
  <c r="J200" i="14"/>
  <c r="CH60" i="7"/>
  <c r="CH247" i="14"/>
  <c r="J247" i="14"/>
  <c r="J60" i="7"/>
  <c r="CE61" i="7"/>
  <c r="CE200" i="14"/>
  <c r="K200" i="14"/>
  <c r="K61" i="7"/>
  <c r="CI60" i="7"/>
  <c r="CI247" i="14"/>
  <c r="L60" i="7"/>
  <c r="L247" i="14"/>
  <c r="CO61" i="6"/>
  <c r="CO199" i="14"/>
  <c r="DA46" i="6"/>
  <c r="DA61" i="6"/>
  <c r="DA199" i="14"/>
  <c r="Y61" i="6"/>
  <c r="Y199" i="14"/>
  <c r="BB60" i="6"/>
  <c r="BB246" i="14"/>
  <c r="BN13" i="6"/>
  <c r="BN60" i="6"/>
  <c r="BN246" i="14"/>
  <c r="CT61" i="6"/>
  <c r="CT199" i="14"/>
  <c r="AD61" i="6"/>
  <c r="AD199" i="14"/>
  <c r="BL60" i="6"/>
  <c r="BL246" i="14"/>
  <c r="EI199" i="14"/>
  <c r="EI61" i="6"/>
  <c r="AB203" i="14"/>
  <c r="AN203" i="14"/>
  <c r="AN61" i="10"/>
  <c r="AN46" i="10"/>
  <c r="AB61" i="10"/>
  <c r="CZ61" i="11"/>
  <c r="CZ204" i="14"/>
  <c r="BH251" i="14"/>
  <c r="BH60" i="11"/>
  <c r="D60" i="10"/>
  <c r="D250" i="14"/>
  <c r="BG61" i="11"/>
  <c r="BG204" i="14"/>
  <c r="DL61" i="10"/>
  <c r="DL203" i="14"/>
  <c r="H202" i="14"/>
  <c r="H61" i="9"/>
  <c r="CM60" i="11"/>
  <c r="CM251" i="14"/>
  <c r="S251" i="14"/>
  <c r="S60" i="11"/>
  <c r="CQ61" i="10"/>
  <c r="CQ203" i="14"/>
  <c r="W203" i="14"/>
  <c r="W61" i="10"/>
  <c r="AY250" i="14"/>
  <c r="AY60" i="10"/>
  <c r="BC61" i="9"/>
  <c r="BC202" i="14"/>
  <c r="BW248" i="14"/>
  <c r="BW60" i="8"/>
  <c r="CG204" i="14"/>
  <c r="CG61" i="11"/>
  <c r="Q61" i="11"/>
  <c r="Q204" i="14"/>
  <c r="CK251" i="14"/>
  <c r="CK60" i="11"/>
  <c r="U251" i="14"/>
  <c r="U60" i="11"/>
  <c r="CO61" i="10"/>
  <c r="DA46" i="10"/>
  <c r="DA203" i="14"/>
  <c r="CO203" i="14"/>
  <c r="DA61" i="10"/>
  <c r="Y61" i="10"/>
  <c r="Y203" i="14"/>
  <c r="BC60" i="10"/>
  <c r="BC250" i="14"/>
  <c r="BG202" i="14"/>
  <c r="BG61" i="9"/>
  <c r="AQ60" i="8"/>
  <c r="AQ248" i="14"/>
  <c r="CH61" i="11"/>
  <c r="CH204" i="14"/>
  <c r="R61" i="11"/>
  <c r="R204" i="14"/>
  <c r="CL60" i="11"/>
  <c r="CL251" i="14"/>
  <c r="V251" i="14"/>
  <c r="V60" i="11"/>
  <c r="CX61" i="10"/>
  <c r="CX203" i="14"/>
  <c r="AH203" i="14"/>
  <c r="AH61" i="10"/>
  <c r="BT250" i="14"/>
  <c r="BT60" i="10"/>
  <c r="BP202" i="14"/>
  <c r="BP61" i="9"/>
  <c r="BS201" i="14"/>
  <c r="BS61" i="8"/>
  <c r="AX60" i="9"/>
  <c r="AX249" i="14"/>
  <c r="BJ201" i="14"/>
  <c r="BJ61" i="8"/>
  <c r="EC61" i="7"/>
  <c r="EC200" i="14"/>
  <c r="CW60" i="10"/>
  <c r="CW250" i="14"/>
  <c r="AG60" i="10"/>
  <c r="AG250" i="14"/>
  <c r="DE202" i="14"/>
  <c r="DE61" i="9"/>
  <c r="AK61" i="9"/>
  <c r="AK202" i="14"/>
  <c r="BZ60" i="9"/>
  <c r="BZ249" i="14"/>
  <c r="CD61" i="8"/>
  <c r="CD201" i="14"/>
  <c r="AE60" i="8"/>
  <c r="AE248" i="14"/>
  <c r="CX60" i="10"/>
  <c r="CX250" i="14"/>
  <c r="AH60" i="10"/>
  <c r="AH250" i="14"/>
  <c r="DB61" i="9"/>
  <c r="DB202" i="14"/>
  <c r="DN46" i="9"/>
  <c r="DN61" i="9"/>
  <c r="DN202" i="14"/>
  <c r="AL61" i="9"/>
  <c r="AL202" i="14"/>
  <c r="CI249" i="14"/>
  <c r="CI60" i="9"/>
  <c r="CE61" i="8"/>
  <c r="CE201" i="14"/>
  <c r="S248" i="14"/>
  <c r="S60" i="8"/>
  <c r="DB248" i="14"/>
  <c r="DB60" i="8"/>
  <c r="DN248" i="14"/>
  <c r="DN13" i="8"/>
  <c r="DN60" i="8"/>
  <c r="AL60" i="8"/>
  <c r="AL248" i="14"/>
  <c r="BX200" i="14"/>
  <c r="BX61" i="7"/>
  <c r="EB60" i="9"/>
  <c r="EN249" i="14"/>
  <c r="EB249" i="14"/>
  <c r="EN13" i="9"/>
  <c r="EN60" i="9"/>
  <c r="BL249" i="14"/>
  <c r="BL60" i="9"/>
  <c r="EF201" i="14"/>
  <c r="EF61" i="8"/>
  <c r="BP61" i="8"/>
  <c r="BP201" i="14"/>
  <c r="EJ60" i="8"/>
  <c r="EJ248" i="14"/>
  <c r="BT60" i="8"/>
  <c r="BT248" i="14"/>
  <c r="D60" i="8"/>
  <c r="D248" i="14"/>
  <c r="H200" i="14"/>
  <c r="H61" i="7"/>
  <c r="DI249" i="14"/>
  <c r="DI60" i="9"/>
  <c r="AO60" i="9"/>
  <c r="BA60" i="9"/>
  <c r="BA249" i="14"/>
  <c r="AO249" i="14"/>
  <c r="BA13" i="9"/>
  <c r="DM61" i="8"/>
  <c r="DM201" i="14"/>
  <c r="AS201" i="14"/>
  <c r="AS61" i="8"/>
  <c r="DQ60" i="8"/>
  <c r="DQ248" i="14"/>
  <c r="AW248" i="14"/>
  <c r="AW60" i="8"/>
  <c r="CS200" i="14"/>
  <c r="CS61" i="7"/>
  <c r="BM247" i="14"/>
  <c r="BM60" i="7"/>
  <c r="CJ247" i="14"/>
  <c r="CJ60" i="7"/>
  <c r="F247" i="14"/>
  <c r="F60" i="7"/>
  <c r="BZ200" i="14"/>
  <c r="BZ61" i="7"/>
  <c r="F200" i="14"/>
  <c r="F61" i="7"/>
  <c r="CD247" i="14"/>
  <c r="CD60" i="7"/>
  <c r="B60" i="7"/>
  <c r="B247" i="14"/>
  <c r="N13" i="7"/>
  <c r="N60" i="7"/>
  <c r="N247" i="14"/>
  <c r="BW200" i="14"/>
  <c r="BW61" i="7"/>
  <c r="G200" i="14"/>
  <c r="G61" i="7"/>
  <c r="CE247" i="14"/>
  <c r="CE60" i="7"/>
  <c r="D247" i="14"/>
  <c r="D60" i="7"/>
  <c r="CK61" i="6"/>
  <c r="CK199" i="14"/>
  <c r="U61" i="6"/>
  <c r="U199" i="14"/>
  <c r="AT246" i="14"/>
  <c r="AT60" i="6"/>
  <c r="CP199" i="14"/>
  <c r="CP61" i="6"/>
  <c r="Z61" i="6"/>
  <c r="Z199" i="14"/>
  <c r="BD246" i="14"/>
  <c r="BD60" i="6"/>
  <c r="EE199" i="14"/>
  <c r="EE61" i="6"/>
  <c r="BC61" i="6"/>
  <c r="BC199" i="14"/>
  <c r="DJ246" i="14"/>
  <c r="DJ60" i="6"/>
  <c r="EB61" i="6"/>
  <c r="EB199" i="14"/>
  <c r="EN46" i="6"/>
  <c r="EN199" i="14"/>
  <c r="EN61" i="6"/>
  <c r="BL199" i="14"/>
  <c r="BL61" i="6"/>
  <c r="EB246" i="14"/>
  <c r="EB60" i="6"/>
  <c r="EN246" i="14"/>
  <c r="EN60" i="6"/>
  <c r="EN13" i="6"/>
  <c r="EK246" i="14"/>
  <c r="EK60" i="6"/>
  <c r="BU246" i="14"/>
  <c r="BU60" i="6"/>
  <c r="E60" i="6"/>
  <c r="E246" i="14"/>
  <c r="BY198" i="14"/>
  <c r="BY61" i="5"/>
  <c r="I61" i="5"/>
  <c r="I198" i="14"/>
  <c r="CD198" i="14"/>
  <c r="CD61" i="5"/>
  <c r="J61" i="5"/>
  <c r="J198" i="14"/>
  <c r="CI246" i="14"/>
  <c r="CI60" i="6"/>
  <c r="O60" i="6"/>
  <c r="AA60" i="6"/>
  <c r="AA13" i="6"/>
  <c r="AA246" i="14"/>
  <c r="O246" i="14"/>
  <c r="CM61" i="5"/>
  <c r="CM198" i="14"/>
  <c r="S61" i="5"/>
  <c r="S198" i="14"/>
  <c r="CR198" i="14"/>
  <c r="CR61" i="5"/>
  <c r="X61" i="5"/>
  <c r="X198" i="14"/>
  <c r="CT60" i="5"/>
  <c r="CT245" i="14"/>
  <c r="AD245" i="14"/>
  <c r="AD60" i="5"/>
  <c r="BK80" i="3"/>
  <c r="BK205" i="14"/>
  <c r="BK197" i="14"/>
  <c r="BK61" i="4"/>
  <c r="BK81" i="3"/>
  <c r="CU245" i="14"/>
  <c r="CU60" i="5"/>
  <c r="AE60" i="5"/>
  <c r="AE245" i="14"/>
  <c r="BL197" i="14"/>
  <c r="BL81" i="3"/>
  <c r="BL61" i="4"/>
  <c r="BL205" i="14"/>
  <c r="BL80" i="3"/>
  <c r="CV245" i="14"/>
  <c r="CV60" i="5"/>
  <c r="AB60" i="5"/>
  <c r="AN60" i="5"/>
  <c r="AN245" i="14"/>
  <c r="AB245" i="14"/>
  <c r="AN13" i="5"/>
  <c r="BG61" i="4"/>
  <c r="BG205" i="14"/>
  <c r="BG197" i="14"/>
  <c r="BG81" i="3"/>
  <c r="BG80" i="3"/>
  <c r="CO60" i="5"/>
  <c r="CO245" i="14"/>
  <c r="DA60" i="5"/>
  <c r="DA13" i="5"/>
  <c r="DA245" i="14"/>
  <c r="Y60" i="5"/>
  <c r="Y245" i="14"/>
  <c r="AZ61" i="4"/>
  <c r="AZ197" i="14"/>
  <c r="AZ205" i="14"/>
  <c r="AZ80" i="3"/>
  <c r="AZ81" i="3"/>
  <c r="CO61" i="4"/>
  <c r="CO197" i="14"/>
  <c r="DA61" i="4"/>
  <c r="CO205" i="14"/>
  <c r="DA197" i="14"/>
  <c r="DA46" i="4"/>
  <c r="CO80" i="3"/>
  <c r="CO81" i="3"/>
  <c r="Y197" i="14"/>
  <c r="Y61" i="4"/>
  <c r="Y205" i="14"/>
  <c r="Y81" i="3"/>
  <c r="Y80" i="3"/>
  <c r="CT61" i="4"/>
  <c r="CT197" i="14"/>
  <c r="CT80" i="3"/>
  <c r="CT81" i="3"/>
  <c r="CT205" i="14"/>
  <c r="AD61" i="4"/>
  <c r="AD197" i="14"/>
  <c r="AD80" i="3"/>
  <c r="AD81" i="3"/>
  <c r="AD205" i="14"/>
  <c r="EE78" i="3"/>
  <c r="EE79" i="3"/>
  <c r="EE60" i="4"/>
  <c r="EE252" i="14"/>
  <c r="EE244" i="14"/>
  <c r="BK244" i="14"/>
  <c r="BK60" i="4"/>
  <c r="BK79" i="3"/>
  <c r="BK78" i="3"/>
  <c r="BK252" i="14"/>
  <c r="EF60" i="4"/>
  <c r="EF244" i="14"/>
  <c r="EF78" i="3"/>
  <c r="EF252" i="14"/>
  <c r="EF79" i="3"/>
  <c r="BP60" i="4"/>
  <c r="BP244" i="14"/>
  <c r="BP78" i="3"/>
  <c r="BP252" i="14"/>
  <c r="EK79" i="3"/>
  <c r="EK60" i="4"/>
  <c r="EK244" i="14"/>
  <c r="EK78" i="3"/>
  <c r="EK252" i="14"/>
  <c r="BU60" i="4"/>
  <c r="BU244" i="14"/>
  <c r="BU252" i="14"/>
  <c r="BU78" i="3"/>
  <c r="BU79" i="3"/>
  <c r="E244" i="14"/>
  <c r="E60" i="4"/>
  <c r="E252" i="14"/>
  <c r="E78" i="3"/>
  <c r="E79" i="3"/>
  <c r="BZ60" i="4"/>
  <c r="BZ252" i="14"/>
  <c r="BZ244" i="14"/>
  <c r="BZ79" i="3"/>
  <c r="BZ78" i="3"/>
  <c r="F60" i="4"/>
  <c r="F252" i="14"/>
  <c r="F244" i="14"/>
  <c r="F78" i="3"/>
  <c r="F79" i="3"/>
  <c r="AI61" i="6"/>
  <c r="AI199" i="14"/>
  <c r="BV246" i="14"/>
  <c r="BV60" i="6"/>
  <c r="DH199" i="14"/>
  <c r="DH61" i="6"/>
  <c r="AR199" i="14"/>
  <c r="AR61" i="6"/>
  <c r="CF246" i="14"/>
  <c r="CF60" i="6"/>
  <c r="DQ246" i="14"/>
  <c r="DQ60" i="6"/>
  <c r="AW246" i="14"/>
  <c r="AW60" i="6"/>
  <c r="DU61" i="5"/>
  <c r="DU198" i="14"/>
  <c r="BE61" i="5"/>
  <c r="BE198" i="14"/>
  <c r="DZ61" i="5"/>
  <c r="DZ198" i="14"/>
  <c r="BF61" i="5"/>
  <c r="BF198" i="14"/>
  <c r="EE60" i="6"/>
  <c r="EE246" i="14"/>
  <c r="BK60" i="6"/>
  <c r="BK246" i="14"/>
  <c r="EI61" i="5"/>
  <c r="EI198" i="14"/>
  <c r="BO198" i="14"/>
  <c r="CA198" i="14"/>
  <c r="CA46" i="5"/>
  <c r="CA61" i="5"/>
  <c r="BO61" i="5"/>
  <c r="EJ198" i="14"/>
  <c r="EJ61" i="5"/>
  <c r="BT61" i="5"/>
  <c r="BT198" i="14"/>
  <c r="D61" i="5"/>
  <c r="D198" i="14"/>
  <c r="BZ60" i="5"/>
  <c r="BZ245" i="14"/>
  <c r="F245" i="14"/>
  <c r="F60" i="5"/>
  <c r="W61" i="4"/>
  <c r="W197" i="14"/>
  <c r="W80" i="3"/>
  <c r="W81" i="3"/>
  <c r="W205" i="14"/>
  <c r="BW60" i="5"/>
  <c r="BW245" i="14"/>
  <c r="G245" i="14"/>
  <c r="G60" i="5"/>
  <c r="P197" i="14"/>
  <c r="P61" i="4"/>
  <c r="P205" i="14"/>
  <c r="P80" i="3"/>
  <c r="P81" i="3"/>
  <c r="BX245" i="14"/>
  <c r="BX60" i="5"/>
  <c r="H245" i="14"/>
  <c r="H60" i="5"/>
  <c r="EK245" i="14"/>
  <c r="EK60" i="5"/>
  <c r="BU60" i="5"/>
  <c r="BU245" i="14"/>
  <c r="E60" i="5"/>
  <c r="E245" i="14"/>
  <c r="EK205" i="14"/>
  <c r="EK197" i="14"/>
  <c r="EK81" i="3"/>
  <c r="EK61" i="4"/>
  <c r="EK80" i="3"/>
  <c r="BU61" i="4"/>
  <c r="BU197" i="14"/>
  <c r="BU81" i="3"/>
  <c r="BU205" i="14"/>
  <c r="BU80" i="3"/>
  <c r="E197" i="14"/>
  <c r="E205" i="14"/>
  <c r="E80" i="3"/>
  <c r="E61" i="4"/>
  <c r="E81" i="3"/>
  <c r="BZ197" i="14"/>
  <c r="BZ61" i="4"/>
  <c r="BZ80" i="3"/>
  <c r="BZ205" i="14"/>
  <c r="BZ81" i="3"/>
  <c r="F197" i="14"/>
  <c r="F61" i="4"/>
  <c r="F80" i="3"/>
  <c r="F81" i="3"/>
  <c r="F205" i="14"/>
  <c r="DG252" i="14"/>
  <c r="DG60" i="4"/>
  <c r="DG244" i="14"/>
  <c r="DG79" i="3"/>
  <c r="DG78" i="3"/>
  <c r="AQ252" i="14"/>
  <c r="AQ79" i="3"/>
  <c r="AQ244" i="14"/>
  <c r="AQ60" i="4"/>
  <c r="AQ78" i="3"/>
  <c r="DL60" i="4"/>
  <c r="DL244" i="14"/>
  <c r="DL252" i="14"/>
  <c r="DL79" i="3"/>
  <c r="DL78" i="3"/>
  <c r="AV244" i="14"/>
  <c r="AV60" i="4"/>
  <c r="AV79" i="3"/>
  <c r="AV78" i="3"/>
  <c r="AV252" i="14"/>
  <c r="DQ60" i="4"/>
  <c r="DQ244" i="14"/>
  <c r="DQ79" i="3"/>
  <c r="DQ78" i="3"/>
  <c r="DQ252" i="14"/>
  <c r="AW60" i="4"/>
  <c r="AW244" i="14"/>
  <c r="AW79" i="3"/>
  <c r="AW252" i="14"/>
  <c r="AW78" i="3"/>
  <c r="DV244" i="14"/>
  <c r="DV60" i="4"/>
  <c r="DV78" i="3"/>
  <c r="DV79" i="3"/>
  <c r="DV252" i="14"/>
  <c r="BB244" i="14"/>
  <c r="BB60" i="4"/>
  <c r="BB252" i="14"/>
  <c r="BB79" i="3"/>
  <c r="BN13" i="4"/>
  <c r="BN60" i="4"/>
  <c r="BB78" i="3"/>
  <c r="BN244" i="14"/>
  <c r="CE199" i="14"/>
  <c r="CE61" i="6"/>
  <c r="K199" i="14"/>
  <c r="K61" i="6"/>
  <c r="Z60" i="6"/>
  <c r="Z246" i="14"/>
  <c r="CJ61" i="6"/>
  <c r="CJ199" i="14"/>
  <c r="T199" i="14"/>
  <c r="T61" i="6"/>
  <c r="AR60" i="6"/>
  <c r="AR246" i="14"/>
  <c r="CS246" i="14"/>
  <c r="CS60" i="6"/>
  <c r="AC60" i="6"/>
  <c r="AC246" i="14"/>
  <c r="CW61" i="5"/>
  <c r="CW198" i="14"/>
  <c r="AG198" i="14"/>
  <c r="AG61" i="5"/>
  <c r="DN46" i="5"/>
  <c r="DB198" i="14"/>
  <c r="DN61" i="5"/>
  <c r="DB61" i="5"/>
  <c r="DN198" i="14"/>
  <c r="AL198" i="14"/>
  <c r="AL61" i="5"/>
  <c r="DG60" i="6"/>
  <c r="DG246" i="14"/>
  <c r="AQ60" i="6"/>
  <c r="AQ246" i="14"/>
  <c r="DK198" i="14"/>
  <c r="DK61" i="5"/>
  <c r="AU61" i="5"/>
  <c r="AU198" i="14"/>
  <c r="DP198" i="14"/>
  <c r="DP61" i="5"/>
  <c r="AZ198" i="14"/>
  <c r="AZ61" i="5"/>
  <c r="DV60" i="5"/>
  <c r="DV245" i="14"/>
  <c r="BB245" i="14"/>
  <c r="BB60" i="5"/>
  <c r="BN13" i="5"/>
  <c r="BN245" i="14"/>
  <c r="BN60" i="5"/>
  <c r="DO197" i="14"/>
  <c r="DO61" i="4"/>
  <c r="DO205" i="14"/>
  <c r="DO80" i="3"/>
  <c r="DO81" i="3"/>
  <c r="EA46" i="4"/>
  <c r="EA197" i="14"/>
  <c r="EA61" i="4"/>
  <c r="DS245" i="14"/>
  <c r="DS60" i="5"/>
  <c r="BC245" i="14"/>
  <c r="BC60" i="5"/>
  <c r="DH197" i="14"/>
  <c r="DH61" i="4"/>
  <c r="DH81" i="3"/>
  <c r="DH80" i="3"/>
  <c r="DH205" i="14"/>
  <c r="DT245" i="14"/>
  <c r="DT60" i="5"/>
  <c r="BD245" i="14"/>
  <c r="BD60" i="5"/>
  <c r="DC80" i="3"/>
  <c r="DC205" i="14"/>
  <c r="DC61" i="4"/>
  <c r="DC197" i="14"/>
  <c r="DC81" i="3"/>
  <c r="DQ245" i="14"/>
  <c r="DQ60" i="5"/>
  <c r="AW245" i="14"/>
  <c r="AW60" i="5"/>
  <c r="DD81" i="3"/>
  <c r="DD205" i="14"/>
  <c r="DD80" i="3"/>
  <c r="DD197" i="14"/>
  <c r="DD61" i="4"/>
  <c r="DQ197" i="14"/>
  <c r="DQ61" i="4"/>
  <c r="DQ80" i="3"/>
  <c r="DQ81" i="3"/>
  <c r="DQ205" i="14"/>
  <c r="AW61" i="4"/>
  <c r="AW197" i="14"/>
  <c r="AW81" i="3"/>
  <c r="AW80" i="3"/>
  <c r="AW205" i="14"/>
  <c r="DV197" i="14"/>
  <c r="DV81" i="3"/>
  <c r="DV61" i="4"/>
  <c r="DV80" i="3"/>
  <c r="DV205" i="14"/>
  <c r="BB61" i="4"/>
  <c r="BB197" i="14"/>
  <c r="BN61" i="4"/>
  <c r="BB205" i="14"/>
  <c r="BB80" i="3"/>
  <c r="BN197" i="14"/>
  <c r="BB81" i="3"/>
  <c r="BN46" i="4"/>
  <c r="C61" i="4"/>
  <c r="C197" i="14"/>
  <c r="C80" i="3"/>
  <c r="C205" i="14"/>
  <c r="C81" i="3"/>
  <c r="CM244" i="14"/>
  <c r="CM60" i="4"/>
  <c r="CM79" i="3"/>
  <c r="CM252" i="14"/>
  <c r="CM78" i="3"/>
  <c r="S252" i="14"/>
  <c r="S60" i="4"/>
  <c r="S78" i="3"/>
  <c r="S244" i="14"/>
  <c r="S79" i="3"/>
  <c r="CR60" i="4"/>
  <c r="CR252" i="14"/>
  <c r="CR78" i="3"/>
  <c r="CR79" i="3"/>
  <c r="CR244" i="14"/>
  <c r="X60" i="4"/>
  <c r="X79" i="3"/>
  <c r="X244" i="14"/>
  <c r="X78" i="3"/>
  <c r="X252" i="14"/>
  <c r="CS79" i="3"/>
  <c r="CS252" i="14"/>
  <c r="CS60" i="4"/>
  <c r="CS78" i="3"/>
  <c r="CS244" i="14"/>
  <c r="AC244" i="14"/>
  <c r="AC60" i="4"/>
  <c r="AC79" i="3"/>
  <c r="AC78" i="3"/>
  <c r="AC252" i="14"/>
  <c r="CX79" i="3"/>
  <c r="CX252" i="14"/>
  <c r="CX244" i="14"/>
  <c r="CX78" i="3"/>
  <c r="CX60" i="4"/>
  <c r="AH244" i="14"/>
  <c r="AH60" i="4"/>
  <c r="AH252" i="14"/>
  <c r="AH79" i="3"/>
  <c r="AH78" i="3"/>
  <c r="BG199" i="14"/>
  <c r="BG61" i="6"/>
  <c r="DR246" i="14"/>
  <c r="DR60" i="6"/>
  <c r="EF61" i="6"/>
  <c r="EF199" i="14"/>
  <c r="BP199" i="14"/>
  <c r="BP61" i="6"/>
  <c r="EJ246" i="14"/>
  <c r="EJ60" i="6"/>
  <c r="D60" i="6"/>
  <c r="D246" i="14"/>
  <c r="BY60" i="6"/>
  <c r="BY246" i="14"/>
  <c r="I246" i="14"/>
  <c r="I60" i="6"/>
  <c r="CC61" i="5"/>
  <c r="CC198" i="14"/>
  <c r="M61" i="5"/>
  <c r="M198" i="14"/>
  <c r="CH198" i="14"/>
  <c r="CH61" i="5"/>
  <c r="R198" i="14"/>
  <c r="R61" i="5"/>
  <c r="CM60" i="6"/>
  <c r="CM246" i="14"/>
  <c r="S60" i="6"/>
  <c r="S246" i="14"/>
  <c r="CQ198" i="14"/>
  <c r="CQ61" i="5"/>
  <c r="W61" i="5"/>
  <c r="W198" i="14"/>
  <c r="CV198" i="14"/>
  <c r="CV61" i="5"/>
  <c r="AB61" i="5"/>
  <c r="AN198" i="14"/>
  <c r="AN61" i="5"/>
  <c r="AB198" i="14"/>
  <c r="AN46" i="5"/>
  <c r="CX245" i="14"/>
  <c r="CX60" i="5"/>
  <c r="AH245" i="14"/>
  <c r="AH60" i="5"/>
  <c r="BS197" i="14"/>
  <c r="BS61" i="4"/>
  <c r="BS80" i="3"/>
  <c r="BS205" i="14"/>
  <c r="BS81" i="3"/>
  <c r="CY245" i="14"/>
  <c r="CY60" i="5"/>
  <c r="AI245" i="14"/>
  <c r="AI60" i="5"/>
  <c r="BT205" i="14"/>
  <c r="BT197" i="14"/>
  <c r="BT61" i="4"/>
  <c r="BT81" i="3"/>
  <c r="BT80" i="3"/>
  <c r="CZ245" i="14"/>
  <c r="CZ60" i="5"/>
  <c r="AF245" i="14"/>
  <c r="AF60" i="5"/>
  <c r="BO197" i="14"/>
  <c r="CA197" i="14"/>
  <c r="BO61" i="4"/>
  <c r="CA61" i="4"/>
  <c r="BO81" i="3"/>
  <c r="BO205" i="14"/>
  <c r="BO80" i="3"/>
  <c r="CA46" i="4"/>
  <c r="CS245" i="14"/>
  <c r="CS60" i="5"/>
  <c r="AC60" i="5"/>
  <c r="AC245" i="14"/>
  <c r="BH61" i="4"/>
  <c r="BH197" i="14"/>
  <c r="BH81" i="3"/>
  <c r="BH205" i="14"/>
  <c r="BH80" i="3"/>
  <c r="CS197" i="14"/>
  <c r="CS61" i="4"/>
  <c r="CS81" i="3"/>
  <c r="CS80" i="3"/>
  <c r="CS205" i="14"/>
  <c r="AC197" i="14"/>
  <c r="AC61" i="4"/>
  <c r="AC205" i="14"/>
  <c r="AC80" i="3"/>
  <c r="AC81" i="3"/>
  <c r="CX61" i="4"/>
  <c r="CX197" i="14"/>
  <c r="CX81" i="3"/>
  <c r="CX205" i="14"/>
  <c r="CX80" i="3"/>
  <c r="AH61" i="4"/>
  <c r="AH80" i="3"/>
  <c r="AH197" i="14"/>
  <c r="AH205" i="14"/>
  <c r="AH81" i="3"/>
  <c r="EI60" i="4"/>
  <c r="EI244" i="14"/>
  <c r="EI78" i="3"/>
  <c r="EI252" i="14"/>
  <c r="EI79" i="3"/>
  <c r="BO252" i="14"/>
  <c r="CA60" i="4"/>
  <c r="BO244" i="14"/>
  <c r="BO79" i="3"/>
  <c r="CA244" i="14"/>
  <c r="BO60" i="4"/>
  <c r="BO78" i="3"/>
  <c r="CA13" i="4"/>
  <c r="EJ244" i="14"/>
  <c r="EJ60" i="4"/>
  <c r="EJ252" i="14"/>
  <c r="EJ79" i="3"/>
  <c r="EJ78" i="3"/>
  <c r="BT244" i="14"/>
  <c r="BT60" i="4"/>
  <c r="BT78" i="3"/>
  <c r="BT79" i="3"/>
  <c r="BT252" i="14"/>
  <c r="D244" i="14"/>
  <c r="D252" i="14"/>
  <c r="D78" i="3"/>
  <c r="D79" i="3"/>
  <c r="D60" i="4"/>
  <c r="BY244" i="14"/>
  <c r="BY60" i="4"/>
  <c r="BY79" i="3"/>
  <c r="BY78" i="3"/>
  <c r="BY252" i="14"/>
  <c r="I60" i="4"/>
  <c r="I79" i="3"/>
  <c r="I78" i="3"/>
  <c r="I244" i="14"/>
  <c r="I252" i="14"/>
  <c r="CD244" i="14"/>
  <c r="CD78" i="3"/>
  <c r="CD60" i="4"/>
  <c r="CD252" i="14"/>
  <c r="CD79" i="3"/>
  <c r="J78" i="3"/>
  <c r="J244" i="14"/>
  <c r="J79" i="3"/>
  <c r="J60" i="4"/>
  <c r="J252" i="14"/>
  <c r="B43" i="14"/>
  <c r="A30" i="17"/>
  <c r="C159" i="14"/>
  <c r="B44" i="10"/>
  <c r="B54" i="10" s="1"/>
  <c r="B217" i="14" s="1"/>
  <c r="A76" i="17"/>
  <c r="B92" i="14"/>
  <c r="BM53" i="11"/>
  <c r="BM229" i="14"/>
  <c r="CJ227" i="14"/>
  <c r="CJ53" i="9"/>
  <c r="AU53" i="9"/>
  <c r="AU227" i="14"/>
  <c r="EH229" i="14"/>
  <c r="EH53" i="11"/>
  <c r="DG228" i="14"/>
  <c r="DG53" i="10"/>
  <c r="AB225" i="14"/>
  <c r="AB53" i="7"/>
  <c r="AN53" i="7"/>
  <c r="AN225" i="14"/>
  <c r="AN38" i="7"/>
  <c r="DP53" i="11"/>
  <c r="DP229" i="14"/>
  <c r="EA38" i="8"/>
  <c r="DP53" i="8"/>
  <c r="DP226" i="14"/>
  <c r="Y225" i="14"/>
  <c r="Y53" i="7"/>
  <c r="DR223" i="14"/>
  <c r="DR53" i="5"/>
  <c r="EK228" i="14"/>
  <c r="EK53" i="10"/>
  <c r="DK227" i="14"/>
  <c r="DK53" i="9"/>
  <c r="AH53" i="6"/>
  <c r="AH224" i="14"/>
  <c r="EC229" i="14"/>
  <c r="EC53" i="11"/>
  <c r="AG53" i="11"/>
  <c r="AG229" i="14"/>
  <c r="BD53" i="9"/>
  <c r="BD227" i="14"/>
  <c r="DL227" i="14"/>
  <c r="DL53" i="9"/>
  <c r="X228" i="14"/>
  <c r="X53" i="10"/>
  <c r="BJ228" i="14"/>
  <c r="BJ53" i="10"/>
  <c r="D226" i="14"/>
  <c r="D53" i="8"/>
  <c r="AE227" i="14"/>
  <c r="AE53" i="9"/>
  <c r="BM226" i="14"/>
  <c r="BM53" i="8"/>
  <c r="EH225" i="14"/>
  <c r="EH53" i="7"/>
  <c r="CN225" i="14"/>
  <c r="CN38" i="7"/>
  <c r="CB53" i="7"/>
  <c r="CN53" i="7"/>
  <c r="CB225" i="14"/>
  <c r="CM53" i="6"/>
  <c r="CM224" i="14"/>
  <c r="CS53" i="6"/>
  <c r="CS224" i="14"/>
  <c r="W53" i="5"/>
  <c r="W223" i="14"/>
  <c r="CW229" i="14"/>
  <c r="CW53" i="11"/>
  <c r="DL53" i="10"/>
  <c r="DL228" i="14"/>
  <c r="P227" i="14"/>
  <c r="P53" i="9"/>
  <c r="BX227" i="14"/>
  <c r="BX53" i="9"/>
  <c r="EC227" i="14"/>
  <c r="EC53" i="9"/>
  <c r="AT230" i="14"/>
  <c r="AT228" i="14"/>
  <c r="AT53" i="10"/>
  <c r="AD225" i="14"/>
  <c r="AD53" i="7"/>
  <c r="K227" i="14"/>
  <c r="K53" i="9"/>
  <c r="AS226" i="14"/>
  <c r="AS53" i="8"/>
  <c r="DB225" i="14"/>
  <c r="DN38" i="7"/>
  <c r="DN53" i="7"/>
  <c r="DN225" i="14"/>
  <c r="DB53" i="7"/>
  <c r="BL53" i="7"/>
  <c r="BL225" i="14"/>
  <c r="BS53" i="6"/>
  <c r="BS224" i="14"/>
  <c r="CC224" i="14"/>
  <c r="CC53" i="6"/>
  <c r="CV53" i="5"/>
  <c r="CV223" i="14"/>
  <c r="Q53" i="9"/>
  <c r="Q227" i="14"/>
  <c r="AR229" i="14"/>
  <c r="AR53" i="11"/>
  <c r="CH229" i="14"/>
  <c r="CH53" i="11"/>
  <c r="DK229" i="14"/>
  <c r="DK53" i="11"/>
  <c r="K226" i="14"/>
  <c r="K53" i="8"/>
  <c r="CX227" i="14"/>
  <c r="CX53" i="9"/>
  <c r="BG228" i="14"/>
  <c r="BG53" i="10"/>
  <c r="ED225" i="14"/>
  <c r="ED53" i="7"/>
  <c r="BE225" i="14"/>
  <c r="BE53" i="7"/>
  <c r="DG225" i="14"/>
  <c r="DG53" i="7"/>
  <c r="DR224" i="14"/>
  <c r="DR53" i="6"/>
  <c r="DX53" i="6"/>
  <c r="DX224" i="14"/>
  <c r="EH53" i="5"/>
  <c r="EH223" i="14"/>
  <c r="AL222" i="14"/>
  <c r="AL230" i="14"/>
  <c r="AL53" i="4"/>
  <c r="BI229" i="14"/>
  <c r="BI53" i="11"/>
  <c r="DS53" i="8"/>
  <c r="DS226" i="14"/>
  <c r="H229" i="14"/>
  <c r="H53" i="11"/>
  <c r="CK53" i="11"/>
  <c r="CK229" i="14"/>
  <c r="CS53" i="9"/>
  <c r="CS227" i="14"/>
  <c r="AJ53" i="11"/>
  <c r="AJ229" i="14"/>
  <c r="DI228" i="14"/>
  <c r="DI53" i="10"/>
  <c r="DH53" i="9"/>
  <c r="DH227" i="14"/>
  <c r="S226" i="14"/>
  <c r="S53" i="8"/>
  <c r="CD53" i="11"/>
  <c r="CD229" i="14"/>
  <c r="J229" i="14"/>
  <c r="J53" i="11"/>
  <c r="AC53" i="10"/>
  <c r="AC228" i="14"/>
  <c r="AJ227" i="14"/>
  <c r="AJ53" i="9"/>
  <c r="DG229" i="14"/>
  <c r="DG53" i="11"/>
  <c r="AQ53" i="11"/>
  <c r="AQ229" i="14"/>
  <c r="CJ228" i="14"/>
  <c r="CJ53" i="10"/>
  <c r="DA53" i="9"/>
  <c r="CO227" i="14"/>
  <c r="CO53" i="9"/>
  <c r="DA38" i="9"/>
  <c r="DA227" i="14"/>
  <c r="V53" i="7"/>
  <c r="V225" i="14"/>
  <c r="H53" i="8"/>
  <c r="H226" i="14"/>
  <c r="CP53" i="10"/>
  <c r="CP228" i="14"/>
  <c r="Z53" i="10"/>
  <c r="Z228" i="14"/>
  <c r="CT53" i="9"/>
  <c r="CT227" i="14"/>
  <c r="AD53" i="9"/>
  <c r="AD227" i="14"/>
  <c r="BH53" i="8"/>
  <c r="BH226" i="14"/>
  <c r="DS53" i="10"/>
  <c r="DS228" i="14"/>
  <c r="BC228" i="14"/>
  <c r="BC53" i="10"/>
  <c r="DW227" i="14"/>
  <c r="DW53" i="9"/>
  <c r="BG53" i="9"/>
  <c r="BG227" i="14"/>
  <c r="DW226" i="14"/>
  <c r="DW53" i="8"/>
  <c r="CX225" i="14"/>
  <c r="CX53" i="7"/>
  <c r="AK225" i="14"/>
  <c r="AK53" i="7"/>
  <c r="CO53" i="8"/>
  <c r="CO226" i="14"/>
  <c r="DA38" i="8"/>
  <c r="DA53" i="8"/>
  <c r="DA226" i="14"/>
  <c r="Y226" i="14"/>
  <c r="Y53" i="8"/>
  <c r="AW225" i="14"/>
  <c r="AW53" i="7"/>
  <c r="CT53" i="8"/>
  <c r="CT226" i="14"/>
  <c r="AD53" i="8"/>
  <c r="AD226" i="14"/>
  <c r="BF225" i="14"/>
  <c r="BF53" i="7"/>
  <c r="DC225" i="14"/>
  <c r="DC53" i="7"/>
  <c r="AM53" i="7"/>
  <c r="AM225" i="14"/>
  <c r="DH225" i="14"/>
  <c r="DH53" i="7"/>
  <c r="AR53" i="7"/>
  <c r="AR225" i="14"/>
  <c r="DJ53" i="6"/>
  <c r="DJ224" i="14"/>
  <c r="AT224" i="14"/>
  <c r="AT53" i="6"/>
  <c r="DO224" i="14"/>
  <c r="DO53" i="6"/>
  <c r="EA38" i="6"/>
  <c r="EA53" i="6"/>
  <c r="EA224" i="14"/>
  <c r="AY224" i="14"/>
  <c r="AY53" i="6"/>
  <c r="DT53" i="6"/>
  <c r="DT224" i="14"/>
  <c r="BD53" i="6"/>
  <c r="BD224" i="14"/>
  <c r="DY53" i="6"/>
  <c r="DY224" i="14"/>
  <c r="BI53" i="6"/>
  <c r="BI224" i="14"/>
  <c r="ED53" i="5"/>
  <c r="ED223" i="14"/>
  <c r="BJ53" i="5"/>
  <c r="BJ223" i="14"/>
  <c r="DW53" i="5"/>
  <c r="DW223" i="14"/>
  <c r="L223" i="14"/>
  <c r="L53" i="5"/>
  <c r="V230" i="14"/>
  <c r="V53" i="4"/>
  <c r="V222" i="14"/>
  <c r="AB53" i="4"/>
  <c r="AN222" i="14"/>
  <c r="AB222" i="14"/>
  <c r="AN38" i="4"/>
  <c r="AN53" i="4"/>
  <c r="AB230" i="14"/>
  <c r="CG53" i="11"/>
  <c r="CG229" i="14"/>
  <c r="CC53" i="9"/>
  <c r="CC227" i="14"/>
  <c r="AF229" i="14"/>
  <c r="AF53" i="11"/>
  <c r="DQ53" i="11"/>
  <c r="DQ229" i="14"/>
  <c r="AZ228" i="14"/>
  <c r="AZ53" i="10"/>
  <c r="BH229" i="14"/>
  <c r="BH53" i="11"/>
  <c r="EG228" i="14"/>
  <c r="EG53" i="10"/>
  <c r="EF227" i="14"/>
  <c r="EF53" i="9"/>
  <c r="DK226" i="14"/>
  <c r="DK53" i="8"/>
  <c r="CP53" i="11"/>
  <c r="CP229" i="14"/>
  <c r="Z53" i="11"/>
  <c r="Z229" i="14"/>
  <c r="BI53" i="10"/>
  <c r="BI228" i="14"/>
  <c r="BH53" i="9"/>
  <c r="BH227" i="14"/>
  <c r="DS229" i="14"/>
  <c r="DS53" i="11"/>
  <c r="BC229" i="14"/>
  <c r="BC53" i="11"/>
  <c r="DH228" i="14"/>
  <c r="DH53" i="10"/>
  <c r="DM227" i="14"/>
  <c r="DM53" i="9"/>
  <c r="BW53" i="8"/>
  <c r="BW226" i="14"/>
  <c r="AF53" i="8"/>
  <c r="AF226" i="14"/>
  <c r="DB53" i="10"/>
  <c r="DN228" i="14"/>
  <c r="DN38" i="10"/>
  <c r="DB228" i="14"/>
  <c r="DN53" i="10"/>
  <c r="AL53" i="10"/>
  <c r="AL228" i="14"/>
  <c r="DF53" i="9"/>
  <c r="DF227" i="14"/>
  <c r="AP53" i="9"/>
  <c r="AP227" i="14"/>
  <c r="CF53" i="8"/>
  <c r="CF226" i="14"/>
  <c r="EI228" i="14"/>
  <c r="EI53" i="10"/>
  <c r="BO53" i="10"/>
  <c r="BO228" i="14"/>
  <c r="CA38" i="10"/>
  <c r="CA228" i="14"/>
  <c r="CA53" i="10"/>
  <c r="EM53" i="9"/>
  <c r="EM227" i="14"/>
  <c r="BS53" i="9"/>
  <c r="BS227" i="14"/>
  <c r="C53" i="9"/>
  <c r="C227" i="14"/>
  <c r="O226" i="14"/>
  <c r="O53" i="8"/>
  <c r="AA38" i="8"/>
  <c r="AA226" i="14"/>
  <c r="AA53" i="8"/>
  <c r="BQ53" i="7"/>
  <c r="BQ225" i="14"/>
  <c r="DE53" i="8"/>
  <c r="DE226" i="14"/>
  <c r="AK53" i="8"/>
  <c r="AK226" i="14"/>
  <c r="BU225" i="14"/>
  <c r="BU53" i="7"/>
  <c r="DF53" i="8"/>
  <c r="DF226" i="14"/>
  <c r="AP53" i="8"/>
  <c r="AP226" i="14"/>
  <c r="CL225" i="14"/>
  <c r="CL53" i="7"/>
  <c r="DO225" i="14"/>
  <c r="DO53" i="7"/>
  <c r="EA38" i="7"/>
  <c r="EA53" i="7"/>
  <c r="EA225" i="14"/>
  <c r="AY53" i="7"/>
  <c r="AY225" i="14"/>
  <c r="DT53" i="7"/>
  <c r="DT225" i="14"/>
  <c r="BD225" i="14"/>
  <c r="BD53" i="7"/>
  <c r="DZ53" i="6"/>
  <c r="DZ224" i="14"/>
  <c r="BF53" i="6"/>
  <c r="BF224" i="14"/>
  <c r="EE53" i="6"/>
  <c r="EE224" i="14"/>
  <c r="BK53" i="6"/>
  <c r="BK224" i="14"/>
  <c r="EF224" i="14"/>
  <c r="EF53" i="6"/>
  <c r="BP53" i="6"/>
  <c r="BP224" i="14"/>
  <c r="EK53" i="6"/>
  <c r="EK224" i="14"/>
  <c r="BU53" i="6"/>
  <c r="BU224" i="14"/>
  <c r="E53" i="6"/>
  <c r="E224" i="14"/>
  <c r="BZ53" i="5"/>
  <c r="BZ223" i="14"/>
  <c r="F53" i="5"/>
  <c r="F223" i="14"/>
  <c r="BL53" i="5"/>
  <c r="BL223" i="14"/>
  <c r="BV53" i="4"/>
  <c r="BV222" i="14"/>
  <c r="BV230" i="14"/>
  <c r="CB53" i="4"/>
  <c r="CB222" i="14"/>
  <c r="CN38" i="4"/>
  <c r="CN222" i="14"/>
  <c r="CB230" i="14"/>
  <c r="CN53" i="4"/>
  <c r="EK53" i="11"/>
  <c r="EK229" i="14"/>
  <c r="E53" i="11"/>
  <c r="E229" i="14"/>
  <c r="CR53" i="11"/>
  <c r="CR229" i="14"/>
  <c r="DQ53" i="9"/>
  <c r="DQ227" i="14"/>
  <c r="AO53" i="11"/>
  <c r="AO229" i="14"/>
  <c r="BA38" i="11"/>
  <c r="BA229" i="14"/>
  <c r="BA53" i="11"/>
  <c r="DT53" i="11"/>
  <c r="DT229" i="14"/>
  <c r="BH53" i="10"/>
  <c r="BH228" i="14"/>
  <c r="BE228" i="14"/>
  <c r="BE53" i="10"/>
  <c r="BL227" i="14"/>
  <c r="BL53" i="9"/>
  <c r="DV229" i="14"/>
  <c r="DV53" i="11"/>
  <c r="BB229" i="14"/>
  <c r="BB53" i="11"/>
  <c r="BN38" i="11"/>
  <c r="BN53" i="11"/>
  <c r="BN229" i="14"/>
  <c r="DM53" i="10"/>
  <c r="DM228" i="14"/>
  <c r="DT53" i="9"/>
  <c r="DT227" i="14"/>
  <c r="BO53" i="8"/>
  <c r="BO226" i="14"/>
  <c r="CA226" i="14"/>
  <c r="CA53" i="8"/>
  <c r="CA38" i="8"/>
  <c r="CI53" i="11"/>
  <c r="CI229" i="14"/>
  <c r="O53" i="11"/>
  <c r="O229" i="14"/>
  <c r="AA53" i="11"/>
  <c r="AA229" i="14"/>
  <c r="AA38" i="11"/>
  <c r="AF53" i="10"/>
  <c r="AF228" i="14"/>
  <c r="AK53" i="9"/>
  <c r="AK227" i="14"/>
  <c r="CR53" i="8"/>
  <c r="CR226" i="14"/>
  <c r="EH53" i="10"/>
  <c r="EH228" i="14"/>
  <c r="BR53" i="10"/>
  <c r="BR228" i="14"/>
  <c r="EL53" i="9"/>
  <c r="EL227" i="14"/>
  <c r="BV53" i="9"/>
  <c r="BV227" i="14"/>
  <c r="B53" i="9"/>
  <c r="B227" i="14"/>
  <c r="N227" i="14"/>
  <c r="N38" i="9"/>
  <c r="N53" i="9"/>
  <c r="L53" i="8"/>
  <c r="L226" i="14"/>
  <c r="CU53" i="10"/>
  <c r="CU228" i="14"/>
  <c r="AE53" i="10"/>
  <c r="AE228" i="14"/>
  <c r="CY53" i="9"/>
  <c r="CY227" i="14"/>
  <c r="AI53" i="9"/>
  <c r="AI227" i="14"/>
  <c r="BS53" i="8"/>
  <c r="BS226" i="14"/>
  <c r="DU53" i="7"/>
  <c r="DU225" i="14"/>
  <c r="EG53" i="8"/>
  <c r="EG226" i="14"/>
  <c r="BQ53" i="8"/>
  <c r="BQ226" i="14"/>
  <c r="EG53" i="7"/>
  <c r="EG225" i="14"/>
  <c r="EL53" i="8"/>
  <c r="EL226" i="14"/>
  <c r="BV53" i="8"/>
  <c r="BV226" i="14"/>
  <c r="N38" i="8"/>
  <c r="B53" i="8"/>
  <c r="B226" i="14"/>
  <c r="N226" i="14"/>
  <c r="N53" i="8"/>
  <c r="J53" i="7"/>
  <c r="J225" i="14"/>
  <c r="CE53" i="7"/>
  <c r="CE225" i="14"/>
  <c r="K53" i="7"/>
  <c r="K225" i="14"/>
  <c r="CF53" i="7"/>
  <c r="CF225" i="14"/>
  <c r="P53" i="7"/>
  <c r="P225" i="14"/>
  <c r="CL53" i="6"/>
  <c r="CL224" i="14"/>
  <c r="V224" i="14"/>
  <c r="V53" i="6"/>
  <c r="CQ53" i="6"/>
  <c r="CQ224" i="14"/>
  <c r="W53" i="6"/>
  <c r="W224" i="14"/>
  <c r="CV53" i="6"/>
  <c r="CV224" i="14"/>
  <c r="AB53" i="6"/>
  <c r="AN53" i="6"/>
  <c r="AB224" i="14"/>
  <c r="AN224" i="14"/>
  <c r="AN38" i="6"/>
  <c r="CW53" i="6"/>
  <c r="CW224" i="14"/>
  <c r="AG53" i="6"/>
  <c r="AG224" i="14"/>
  <c r="DB53" i="5"/>
  <c r="DB223" i="14"/>
  <c r="DN38" i="5"/>
  <c r="DN53" i="5"/>
  <c r="DN223" i="14"/>
  <c r="AL223" i="14"/>
  <c r="AL53" i="5"/>
  <c r="AQ53" i="5"/>
  <c r="AQ223" i="14"/>
  <c r="AW223" i="14"/>
  <c r="AW53" i="5"/>
  <c r="BG53" i="4"/>
  <c r="BG222" i="14"/>
  <c r="BG230" i="14"/>
  <c r="BQ230" i="14"/>
  <c r="BQ53" i="4"/>
  <c r="BQ222" i="14"/>
  <c r="CM53" i="5"/>
  <c r="CM223" i="14"/>
  <c r="S53" i="5"/>
  <c r="S223" i="14"/>
  <c r="CR53" i="5"/>
  <c r="CR223" i="14"/>
  <c r="X53" i="5"/>
  <c r="X223" i="14"/>
  <c r="CS53" i="5"/>
  <c r="CS223" i="14"/>
  <c r="AC53" i="5"/>
  <c r="AC223" i="14"/>
  <c r="CX222" i="14"/>
  <c r="CX230" i="14"/>
  <c r="CX53" i="4"/>
  <c r="AH222" i="14"/>
  <c r="AH230" i="14"/>
  <c r="AH53" i="4"/>
  <c r="DC222" i="14"/>
  <c r="DC53" i="4"/>
  <c r="DC230" i="14"/>
  <c r="AM222" i="14"/>
  <c r="AM53" i="4"/>
  <c r="AM230" i="14"/>
  <c r="DH222" i="14"/>
  <c r="DH53" i="4"/>
  <c r="DH230" i="14"/>
  <c r="AR222" i="14"/>
  <c r="AR53" i="4"/>
  <c r="AR230" i="14"/>
  <c r="DM222" i="14"/>
  <c r="DM53" i="4"/>
  <c r="DM230" i="14"/>
  <c r="AS222" i="14"/>
  <c r="AS53" i="4"/>
  <c r="AS230" i="14"/>
  <c r="DO223" i="14"/>
  <c r="DO53" i="5"/>
  <c r="EA53" i="5"/>
  <c r="EA38" i="5"/>
  <c r="EA223" i="14"/>
  <c r="AY53" i="5"/>
  <c r="AY223" i="14"/>
  <c r="DT53" i="5"/>
  <c r="DT223" i="14"/>
  <c r="BD53" i="5"/>
  <c r="BD223" i="14"/>
  <c r="DY53" i="5"/>
  <c r="DY223" i="14"/>
  <c r="BI223" i="14"/>
  <c r="BI53" i="5"/>
  <c r="ED222" i="14"/>
  <c r="ED53" i="4"/>
  <c r="ED230" i="14"/>
  <c r="BJ53" i="4"/>
  <c r="BJ222" i="14"/>
  <c r="BJ230" i="14"/>
  <c r="EI53" i="4"/>
  <c r="EI222" i="14"/>
  <c r="EI230" i="14"/>
  <c r="BO53" i="4"/>
  <c r="BO222" i="14"/>
  <c r="BO230" i="14"/>
  <c r="CA222" i="14"/>
  <c r="CA38" i="4"/>
  <c r="CA53" i="4"/>
  <c r="EJ222" i="14"/>
  <c r="EJ53" i="4"/>
  <c r="EJ230" i="14"/>
  <c r="BT53" i="4"/>
  <c r="BT222" i="14"/>
  <c r="BT230" i="14"/>
  <c r="D222" i="14"/>
  <c r="D53" i="4"/>
  <c r="D230" i="14"/>
  <c r="BY53" i="4"/>
  <c r="BY222" i="14"/>
  <c r="BY230" i="14"/>
  <c r="I53" i="4"/>
  <c r="I222" i="14"/>
  <c r="AU223" i="14"/>
  <c r="AU53" i="5"/>
  <c r="DP53" i="5"/>
  <c r="DP223" i="14"/>
  <c r="AZ53" i="5"/>
  <c r="AZ223" i="14"/>
  <c r="DU223" i="14"/>
  <c r="DU53" i="5"/>
  <c r="BE53" i="5"/>
  <c r="BE223" i="14"/>
  <c r="DZ53" i="4"/>
  <c r="DZ230" i="14"/>
  <c r="DZ222" i="14"/>
  <c r="BF53" i="4"/>
  <c r="BF222" i="14"/>
  <c r="BF230" i="14"/>
  <c r="EE222" i="14"/>
  <c r="EE53" i="4"/>
  <c r="EE230" i="14"/>
  <c r="BK53" i="4"/>
  <c r="BK222" i="14"/>
  <c r="BK230" i="14"/>
  <c r="EF230" i="14"/>
  <c r="EF53" i="4"/>
  <c r="EF222" i="14"/>
  <c r="BP53" i="4"/>
  <c r="BP222" i="14"/>
  <c r="BP230" i="14"/>
  <c r="EK222" i="14"/>
  <c r="EK230" i="14"/>
  <c r="EK53" i="4"/>
  <c r="BU53" i="4"/>
  <c r="BU222" i="14"/>
  <c r="BU230" i="14"/>
  <c r="E53" i="4"/>
  <c r="E222" i="14"/>
  <c r="E230" i="14"/>
  <c r="B18" i="3"/>
  <c r="A162" i="17" s="1"/>
  <c r="B39" i="14"/>
  <c r="B47" i="14"/>
  <c r="A34" i="17" s="1"/>
  <c r="A26" i="17"/>
  <c r="B19" i="3"/>
  <c r="A165" i="17" s="1"/>
  <c r="B89" i="14"/>
  <c r="A73" i="17"/>
  <c r="B44" i="7"/>
  <c r="B46" i="14"/>
  <c r="A33" i="17"/>
  <c r="C28" i="7"/>
  <c r="B111" i="14"/>
  <c r="A95" i="17"/>
  <c r="A128" i="17"/>
  <c r="B20" i="7"/>
  <c r="B172" i="14"/>
  <c r="AV52" i="11"/>
  <c r="AV240" i="14"/>
  <c r="AG239" i="14"/>
  <c r="AG52" i="10"/>
  <c r="AF238" i="14"/>
  <c r="AF52" i="9"/>
  <c r="DJ240" i="14"/>
  <c r="DJ52" i="11"/>
  <c r="CK52" i="11"/>
  <c r="CK240" i="14"/>
  <c r="EF52" i="9"/>
  <c r="EF238" i="14"/>
  <c r="BQ52" i="10"/>
  <c r="BQ239" i="14"/>
  <c r="AJ52" i="10"/>
  <c r="AJ239" i="14"/>
  <c r="CS239" i="14"/>
  <c r="CS52" i="10"/>
  <c r="J240" i="14"/>
  <c r="J52" i="11"/>
  <c r="E240" i="14"/>
  <c r="E52" i="11"/>
  <c r="DL52" i="11"/>
  <c r="DL240" i="14"/>
  <c r="ED52" i="11"/>
  <c r="ED240" i="14"/>
  <c r="D52" i="9"/>
  <c r="D238" i="14"/>
  <c r="CQ52" i="11"/>
  <c r="CQ240" i="14"/>
  <c r="W52" i="11"/>
  <c r="W240" i="14"/>
  <c r="BD52" i="10"/>
  <c r="BD239" i="14"/>
  <c r="BI52" i="9"/>
  <c r="BI238" i="14"/>
  <c r="DC52" i="8"/>
  <c r="DC237" i="14"/>
  <c r="AL52" i="7"/>
  <c r="AL236" i="14"/>
  <c r="CD52" i="10"/>
  <c r="CD239" i="14"/>
  <c r="J52" i="10"/>
  <c r="J239" i="14"/>
  <c r="CH52" i="9"/>
  <c r="CH238" i="14"/>
  <c r="R52" i="9"/>
  <c r="R238" i="14"/>
  <c r="AM52" i="8"/>
  <c r="AM237" i="14"/>
  <c r="DC52" i="10"/>
  <c r="DC239" i="14"/>
  <c r="AM52" i="10"/>
  <c r="AM239" i="14"/>
  <c r="DG52" i="9"/>
  <c r="DG238" i="14"/>
  <c r="AQ52" i="9"/>
  <c r="AQ238" i="14"/>
  <c r="CJ52" i="8"/>
  <c r="CJ237" i="14"/>
  <c r="DU52" i="7"/>
  <c r="DU236" i="14"/>
  <c r="EG237" i="14"/>
  <c r="EG52" i="8"/>
  <c r="BQ237" i="14"/>
  <c r="BQ52" i="8"/>
  <c r="EG236" i="14"/>
  <c r="EG52" i="7"/>
  <c r="EL237" i="14"/>
  <c r="EL52" i="8"/>
  <c r="BV52" i="8"/>
  <c r="BV237" i="14"/>
  <c r="B52" i="8"/>
  <c r="B237" i="14"/>
  <c r="N52" i="8"/>
  <c r="N37" i="8"/>
  <c r="N237" i="14"/>
  <c r="J52" i="7"/>
  <c r="J236" i="14"/>
  <c r="CE52" i="7"/>
  <c r="CE236" i="14"/>
  <c r="K52" i="7"/>
  <c r="K236" i="14"/>
  <c r="CF52" i="7"/>
  <c r="CF236" i="14"/>
  <c r="P52" i="7"/>
  <c r="P236" i="14"/>
  <c r="CL52" i="6"/>
  <c r="CL235" i="14"/>
  <c r="V235" i="14"/>
  <c r="V52" i="6"/>
  <c r="CQ235" i="14"/>
  <c r="CQ52" i="6"/>
  <c r="W235" i="14"/>
  <c r="W52" i="6"/>
  <c r="CV52" i="6"/>
  <c r="CV235" i="14"/>
  <c r="AN37" i="6"/>
  <c r="AB52" i="6"/>
  <c r="AB235" i="14"/>
  <c r="AN235" i="14"/>
  <c r="AN52" i="6"/>
  <c r="CW52" i="6"/>
  <c r="CW235" i="14"/>
  <c r="AG52" i="6"/>
  <c r="AG235" i="14"/>
  <c r="CT52" i="5"/>
  <c r="CT234" i="14"/>
  <c r="DS52" i="5"/>
  <c r="DS234" i="14"/>
  <c r="D52" i="5"/>
  <c r="D234" i="14"/>
  <c r="BB234" i="14"/>
  <c r="BB52" i="5"/>
  <c r="BN37" i="5"/>
  <c r="BN234" i="14"/>
  <c r="BN52" i="5"/>
  <c r="CR234" i="14"/>
  <c r="CR52" i="5"/>
  <c r="CI234" i="14"/>
  <c r="CI52" i="5"/>
  <c r="O52" i="5"/>
  <c r="O234" i="14"/>
  <c r="AA234" i="14"/>
  <c r="AA37" i="5"/>
  <c r="AA52" i="5"/>
  <c r="AW52" i="5"/>
  <c r="AW234" i="14"/>
  <c r="DV241" i="14"/>
  <c r="DV52" i="4"/>
  <c r="DV233" i="14"/>
  <c r="BB52" i="4"/>
  <c r="BB233" i="14"/>
  <c r="BB241" i="14"/>
  <c r="BN52" i="4"/>
  <c r="BN233" i="14"/>
  <c r="BN37" i="4"/>
  <c r="DW52" i="4"/>
  <c r="DW233" i="14"/>
  <c r="DW241" i="14"/>
  <c r="BG233" i="14"/>
  <c r="BG52" i="4"/>
  <c r="BG241" i="14"/>
  <c r="EB52" i="4"/>
  <c r="EB233" i="14"/>
  <c r="EB241" i="14"/>
  <c r="EN233" i="14"/>
  <c r="EN37" i="4"/>
  <c r="EN52" i="4"/>
  <c r="BL52" i="4"/>
  <c r="BL233" i="14"/>
  <c r="BL241" i="14"/>
  <c r="EG241" i="14"/>
  <c r="EG52" i="4"/>
  <c r="EG233" i="14"/>
  <c r="BQ233" i="14"/>
  <c r="BQ241" i="14"/>
  <c r="BQ52" i="4"/>
  <c r="AH8" i="18"/>
  <c r="B54" i="9"/>
  <c r="B54" i="6"/>
  <c r="B213" i="14" s="1"/>
  <c r="AC240" i="14"/>
  <c r="AC52" i="11"/>
  <c r="CZ240" i="14"/>
  <c r="CZ52" i="11"/>
  <c r="D52" i="10"/>
  <c r="D239" i="14"/>
  <c r="AW52" i="11"/>
  <c r="AW240" i="14"/>
  <c r="EJ52" i="11"/>
  <c r="EJ240" i="14"/>
  <c r="D52" i="11"/>
  <c r="D240" i="14"/>
  <c r="CK52" i="10"/>
  <c r="CK239" i="14"/>
  <c r="CR238" i="14"/>
  <c r="CR52" i="9"/>
  <c r="DF52" i="7"/>
  <c r="DF236" i="14"/>
  <c r="BZ52" i="11"/>
  <c r="BZ240" i="14"/>
  <c r="F52" i="11"/>
  <c r="F240" i="14"/>
  <c r="U239" i="14"/>
  <c r="U52" i="10"/>
  <c r="AB238" i="14"/>
  <c r="AB52" i="9"/>
  <c r="AN238" i="14"/>
  <c r="AN52" i="9"/>
  <c r="AN37" i="9"/>
  <c r="DC52" i="11"/>
  <c r="DC240" i="14"/>
  <c r="AM52" i="11"/>
  <c r="AM240" i="14"/>
  <c r="CB239" i="14"/>
  <c r="CN37" i="10"/>
  <c r="CB52" i="10"/>
  <c r="CN52" i="10"/>
  <c r="CN239" i="14"/>
  <c r="CG52" i="9"/>
  <c r="CG238" i="14"/>
  <c r="EI52" i="8"/>
  <c r="EI237" i="14"/>
  <c r="ED236" i="14"/>
  <c r="ED52" i="7"/>
  <c r="CP239" i="14"/>
  <c r="CP52" i="10"/>
  <c r="Z239" i="14"/>
  <c r="Z52" i="10"/>
  <c r="CT52" i="9"/>
  <c r="CT238" i="14"/>
  <c r="AD238" i="14"/>
  <c r="AD52" i="9"/>
  <c r="BK52" i="8"/>
  <c r="BK237" i="14"/>
  <c r="DO52" i="10"/>
  <c r="DO239" i="14"/>
  <c r="EA52" i="10"/>
  <c r="EA37" i="10"/>
  <c r="EA239" i="14"/>
  <c r="AY239" i="14"/>
  <c r="AY52" i="10"/>
  <c r="DS52" i="9"/>
  <c r="DS238" i="14"/>
  <c r="BC238" i="14"/>
  <c r="BC52" i="9"/>
  <c r="DH52" i="8"/>
  <c r="DH237" i="14"/>
  <c r="AD52" i="7"/>
  <c r="AD236" i="14"/>
  <c r="M236" i="14"/>
  <c r="M52" i="7"/>
  <c r="CC237" i="14"/>
  <c r="CC52" i="8"/>
  <c r="M237" i="14"/>
  <c r="M52" i="8"/>
  <c r="Y236" i="14"/>
  <c r="Y52" i="7"/>
  <c r="CH237" i="14"/>
  <c r="CH52" i="8"/>
  <c r="R237" i="14"/>
  <c r="R52" i="8"/>
  <c r="AH52" i="7"/>
  <c r="AH236" i="14"/>
  <c r="CQ52" i="7"/>
  <c r="CQ236" i="14"/>
  <c r="W52" i="7"/>
  <c r="W236" i="14"/>
  <c r="CV52" i="7"/>
  <c r="CV236" i="14"/>
  <c r="AB52" i="7"/>
  <c r="AN52" i="7"/>
  <c r="AN236" i="14"/>
  <c r="AB236" i="14"/>
  <c r="AN37" i="7"/>
  <c r="CX235" i="14"/>
  <c r="CX52" i="6"/>
  <c r="AH235" i="14"/>
  <c r="AH52" i="6"/>
  <c r="DC235" i="14"/>
  <c r="DC52" i="6"/>
  <c r="AM235" i="14"/>
  <c r="AM52" i="6"/>
  <c r="DH235" i="14"/>
  <c r="DH52" i="6"/>
  <c r="AR235" i="14"/>
  <c r="AR52" i="6"/>
  <c r="DM235" i="14"/>
  <c r="DM52" i="6"/>
  <c r="AS235" i="14"/>
  <c r="AS52" i="6"/>
  <c r="DR234" i="14"/>
  <c r="DR52" i="5"/>
  <c r="EI234" i="14"/>
  <c r="EI52" i="5"/>
  <c r="AB234" i="14"/>
  <c r="AB52" i="5"/>
  <c r="AN52" i="5"/>
  <c r="AN234" i="14"/>
  <c r="AN37" i="5"/>
  <c r="BZ234" i="14"/>
  <c r="BZ52" i="5"/>
  <c r="DI52" i="5"/>
  <c r="DI234" i="14"/>
  <c r="CU52" i="5"/>
  <c r="CU234" i="14"/>
  <c r="AE52" i="5"/>
  <c r="AE234" i="14"/>
  <c r="BM52" i="5"/>
  <c r="BM234" i="14"/>
  <c r="EH52" i="4"/>
  <c r="EH233" i="14"/>
  <c r="EH241" i="14"/>
  <c r="BR233" i="14"/>
  <c r="BR241" i="14"/>
  <c r="BR52" i="4"/>
  <c r="EM52" i="4"/>
  <c r="EM241" i="14"/>
  <c r="EM233" i="14"/>
  <c r="BS52" i="4"/>
  <c r="BS233" i="14"/>
  <c r="BS241" i="14"/>
  <c r="C52" i="4"/>
  <c r="C233" i="14"/>
  <c r="C241" i="14"/>
  <c r="BX52" i="4"/>
  <c r="BX233" i="14"/>
  <c r="BX241" i="14"/>
  <c r="H52" i="4"/>
  <c r="H241" i="14"/>
  <c r="H233" i="14"/>
  <c r="CC233" i="14"/>
  <c r="CC241" i="14"/>
  <c r="CC52" i="4"/>
  <c r="M52" i="4"/>
  <c r="M233" i="14"/>
  <c r="M241" i="14"/>
  <c r="U52" i="11"/>
  <c r="U240" i="14"/>
  <c r="CR52" i="11"/>
  <c r="CR240" i="14"/>
  <c r="EG52" i="9"/>
  <c r="EG238" i="14"/>
  <c r="AO240" i="14"/>
  <c r="AO52" i="11"/>
  <c r="BA52" i="11"/>
  <c r="BA240" i="14"/>
  <c r="BA37" i="11"/>
  <c r="EN37" i="11"/>
  <c r="EB240" i="14"/>
  <c r="EB52" i="11"/>
  <c r="EN240" i="14"/>
  <c r="EN52" i="11"/>
  <c r="DL52" i="10"/>
  <c r="DL239" i="14"/>
  <c r="CC52" i="10"/>
  <c r="CC239" i="14"/>
  <c r="CJ52" i="9"/>
  <c r="CJ238" i="14"/>
  <c r="EL52" i="11"/>
  <c r="EL240" i="14"/>
  <c r="BV240" i="14"/>
  <c r="BV52" i="11"/>
  <c r="N52" i="11"/>
  <c r="B240" i="14"/>
  <c r="B52" i="11"/>
  <c r="N240" i="14"/>
  <c r="N37" i="11"/>
  <c r="M52" i="10"/>
  <c r="M239" i="14"/>
  <c r="T52" i="9"/>
  <c r="T238" i="14"/>
  <c r="CY52" i="11"/>
  <c r="CY240" i="14"/>
  <c r="AI52" i="11"/>
  <c r="AI240" i="14"/>
  <c r="BT52" i="10"/>
  <c r="BT239" i="14"/>
  <c r="BY52" i="9"/>
  <c r="BY238" i="14"/>
  <c r="DS52" i="8"/>
  <c r="DS237" i="14"/>
  <c r="CX52" i="7"/>
  <c r="CX236" i="14"/>
  <c r="CL52" i="10"/>
  <c r="CL239" i="14"/>
  <c r="V52" i="10"/>
  <c r="V239" i="14"/>
  <c r="CP52" i="9"/>
  <c r="CP238" i="14"/>
  <c r="Z52" i="9"/>
  <c r="Z238" i="14"/>
  <c r="BC52" i="8"/>
  <c r="BC237" i="14"/>
  <c r="DK52" i="10"/>
  <c r="DK239" i="14"/>
  <c r="AU52" i="10"/>
  <c r="AU239" i="14"/>
  <c r="DO52" i="9"/>
  <c r="DO238" i="14"/>
  <c r="EA238" i="14"/>
  <c r="EA52" i="9"/>
  <c r="EA37" i="9"/>
  <c r="AY52" i="9"/>
  <c r="AY238" i="14"/>
  <c r="CZ52" i="8"/>
  <c r="CZ237" i="14"/>
  <c r="EK52" i="7"/>
  <c r="EK236" i="14"/>
  <c r="E52" i="7"/>
  <c r="E236" i="14"/>
  <c r="BY52" i="8"/>
  <c r="BY237" i="14"/>
  <c r="I52" i="8"/>
  <c r="I237" i="14"/>
  <c r="Q52" i="7"/>
  <c r="Q236" i="14"/>
  <c r="CD52" i="8"/>
  <c r="CD237" i="14"/>
  <c r="J52" i="8"/>
  <c r="J237" i="14"/>
  <c r="Z52" i="7"/>
  <c r="Z236" i="14"/>
  <c r="CM52" i="7"/>
  <c r="CM236" i="14"/>
  <c r="S52" i="7"/>
  <c r="S236" i="14"/>
  <c r="CR52" i="7"/>
  <c r="CR236" i="14"/>
  <c r="X52" i="7"/>
  <c r="X236" i="14"/>
  <c r="CT52" i="6"/>
  <c r="CT235" i="14"/>
  <c r="AD52" i="6"/>
  <c r="AD235" i="14"/>
  <c r="CY52" i="6"/>
  <c r="CY235" i="14"/>
  <c r="AI52" i="6"/>
  <c r="AI235" i="14"/>
  <c r="DD52" i="6"/>
  <c r="DD235" i="14"/>
  <c r="AJ52" i="6"/>
  <c r="AJ235" i="14"/>
  <c r="DI52" i="6"/>
  <c r="DI235" i="14"/>
  <c r="AO52" i="6"/>
  <c r="AO235" i="14"/>
  <c r="BA37" i="6"/>
  <c r="BA52" i="6"/>
  <c r="BA235" i="14"/>
  <c r="DJ52" i="5"/>
  <c r="DJ234" i="14"/>
  <c r="EE52" i="5"/>
  <c r="EE234" i="14"/>
  <c r="T52" i="5"/>
  <c r="T234" i="14"/>
  <c r="BR52" i="5"/>
  <c r="BR234" i="14"/>
  <c r="DE52" i="5"/>
  <c r="DE234" i="14"/>
  <c r="CQ234" i="14"/>
  <c r="CQ52" i="5"/>
  <c r="W234" i="14"/>
  <c r="W52" i="5"/>
  <c r="BI52" i="5"/>
  <c r="BI234" i="14"/>
  <c r="ED52" i="4"/>
  <c r="ED233" i="14"/>
  <c r="ED241" i="14"/>
  <c r="BJ233" i="14"/>
  <c r="BJ52" i="4"/>
  <c r="BJ241" i="14"/>
  <c r="EI52" i="4"/>
  <c r="EI233" i="14"/>
  <c r="EI241" i="14"/>
  <c r="BO52" i="4"/>
  <c r="BO233" i="14"/>
  <c r="BO241" i="14"/>
  <c r="CA37" i="4"/>
  <c r="CA233" i="14"/>
  <c r="CA52" i="4"/>
  <c r="EJ233" i="14"/>
  <c r="EJ241" i="14"/>
  <c r="EJ52" i="4"/>
  <c r="BT52" i="4"/>
  <c r="BT233" i="14"/>
  <c r="BT241" i="14"/>
  <c r="D52" i="4"/>
  <c r="D233" i="14"/>
  <c r="D241" i="14"/>
  <c r="BY233" i="14"/>
  <c r="BY241" i="14"/>
  <c r="BY52" i="4"/>
  <c r="I52" i="4"/>
  <c r="I233" i="14"/>
  <c r="I241" i="14"/>
  <c r="M52" i="11"/>
  <c r="M240" i="14"/>
  <c r="CJ240" i="14"/>
  <c r="CJ52" i="11"/>
  <c r="BU238" i="14"/>
  <c r="BU52" i="9"/>
  <c r="AG52" i="11"/>
  <c r="AG240" i="14"/>
  <c r="DT52" i="11"/>
  <c r="DT240" i="14"/>
  <c r="CF52" i="10"/>
  <c r="CF239" i="14"/>
  <c r="BU239" i="14"/>
  <c r="BU52" i="10"/>
  <c r="CB52" i="9"/>
  <c r="CB238" i="14"/>
  <c r="CN238" i="14"/>
  <c r="CN52" i="9"/>
  <c r="CN37" i="9"/>
  <c r="EH52" i="11"/>
  <c r="EH240" i="14"/>
  <c r="BR240" i="14"/>
  <c r="BR52" i="11"/>
  <c r="EK52" i="10"/>
  <c r="EK239" i="14"/>
  <c r="E52" i="10"/>
  <c r="E239" i="14"/>
  <c r="L52" i="9"/>
  <c r="L238" i="14"/>
  <c r="CU52" i="11"/>
  <c r="CU240" i="14"/>
  <c r="AE240" i="14"/>
  <c r="AE52" i="11"/>
  <c r="BL239" i="14"/>
  <c r="BL52" i="10"/>
  <c r="BQ52" i="9"/>
  <c r="BQ238" i="14"/>
  <c r="DK52" i="8"/>
  <c r="DK237" i="14"/>
  <c r="BR236" i="14"/>
  <c r="BR52" i="7"/>
  <c r="CH52" i="10"/>
  <c r="CH239" i="14"/>
  <c r="R239" i="14"/>
  <c r="R52" i="10"/>
  <c r="CL52" i="9"/>
  <c r="CL238" i="14"/>
  <c r="V52" i="9"/>
  <c r="V238" i="14"/>
  <c r="AU52" i="8"/>
  <c r="AU237" i="14"/>
  <c r="DG239" i="14"/>
  <c r="DG52" i="10"/>
  <c r="AQ239" i="14"/>
  <c r="AQ52" i="10"/>
  <c r="DK52" i="9"/>
  <c r="DK238" i="14"/>
  <c r="AU238" i="14"/>
  <c r="AU52" i="9"/>
  <c r="CR237" i="14"/>
  <c r="CR52" i="8"/>
  <c r="EC236" i="14"/>
  <c r="EC52" i="7"/>
  <c r="EK52" i="8"/>
  <c r="EK237" i="14"/>
  <c r="BU52" i="8"/>
  <c r="BU237" i="14"/>
  <c r="E237" i="14"/>
  <c r="E52" i="8"/>
  <c r="I52" i="7"/>
  <c r="I236" i="14"/>
  <c r="BZ237" i="14"/>
  <c r="BZ52" i="8"/>
  <c r="F52" i="8"/>
  <c r="F237" i="14"/>
  <c r="R52" i="7"/>
  <c r="R236" i="14"/>
  <c r="CI236" i="14"/>
  <c r="CI52" i="7"/>
  <c r="AA236" i="14"/>
  <c r="AA37" i="7"/>
  <c r="O52" i="7"/>
  <c r="O236" i="14"/>
  <c r="AA52" i="7"/>
  <c r="CJ52" i="7"/>
  <c r="CJ236" i="14"/>
  <c r="T52" i="7"/>
  <c r="T236" i="14"/>
  <c r="CP235" i="14"/>
  <c r="CP52" i="6"/>
  <c r="Z235" i="14"/>
  <c r="Z52" i="6"/>
  <c r="CU235" i="14"/>
  <c r="CU52" i="6"/>
  <c r="AE52" i="6"/>
  <c r="AE235" i="14"/>
  <c r="CZ52" i="6"/>
  <c r="CZ235" i="14"/>
  <c r="AF52" i="6"/>
  <c r="AF235" i="14"/>
  <c r="DE52" i="6"/>
  <c r="DE235" i="14"/>
  <c r="AK235" i="14"/>
  <c r="AK52" i="6"/>
  <c r="DF234" i="14"/>
  <c r="DF52" i="5"/>
  <c r="DW52" i="5"/>
  <c r="DW234" i="14"/>
  <c r="L52" i="5"/>
  <c r="L234" i="14"/>
  <c r="BJ52" i="5"/>
  <c r="BJ234" i="14"/>
  <c r="CZ52" i="5"/>
  <c r="CZ234" i="14"/>
  <c r="CM234" i="14"/>
  <c r="CM52" i="5"/>
  <c r="S234" i="14"/>
  <c r="S52" i="5"/>
  <c r="BE234" i="14"/>
  <c r="BE52" i="5"/>
  <c r="DZ233" i="14"/>
  <c r="DZ52" i="4"/>
  <c r="DZ241" i="14"/>
  <c r="BF52" i="4"/>
  <c r="BF233" i="14"/>
  <c r="BF241" i="14"/>
  <c r="EE52" i="4"/>
  <c r="EE233" i="14"/>
  <c r="EE241" i="14"/>
  <c r="BK52" i="4"/>
  <c r="BK233" i="14"/>
  <c r="BK241" i="14"/>
  <c r="EF52" i="4"/>
  <c r="EF233" i="14"/>
  <c r="EF241" i="14"/>
  <c r="BP52" i="4"/>
  <c r="BP233" i="14"/>
  <c r="BP241" i="14"/>
  <c r="EK233" i="14"/>
  <c r="EK241" i="14"/>
  <c r="EK52" i="4"/>
  <c r="BU52" i="4"/>
  <c r="BU233" i="14"/>
  <c r="BU241" i="14"/>
  <c r="E233" i="14"/>
  <c r="E241" i="14"/>
  <c r="E52" i="4"/>
  <c r="B114" i="14"/>
  <c r="C28" i="10"/>
  <c r="A98" i="17"/>
  <c r="B44" i="11"/>
  <c r="B93" i="14"/>
  <c r="A77" i="17"/>
  <c r="EB204" i="14"/>
  <c r="EB61" i="11"/>
  <c r="EN61" i="11"/>
  <c r="EN46" i="11"/>
  <c r="EN204" i="14"/>
  <c r="EB60" i="11"/>
  <c r="EN60" i="11"/>
  <c r="EB251" i="14"/>
  <c r="EN13" i="11"/>
  <c r="EN251" i="14"/>
  <c r="H203" i="14"/>
  <c r="H61" i="10"/>
  <c r="CY204" i="14"/>
  <c r="CY61" i="11"/>
  <c r="BT60" i="11"/>
  <c r="BT251" i="14"/>
  <c r="AZ204" i="14"/>
  <c r="AZ61" i="11"/>
  <c r="EF61" i="10"/>
  <c r="EF203" i="14"/>
  <c r="CM249" i="14"/>
  <c r="CM60" i="9"/>
  <c r="W61" i="11"/>
  <c r="W204" i="14"/>
  <c r="BX61" i="11"/>
  <c r="BX204" i="14"/>
  <c r="AJ60" i="11"/>
  <c r="AJ251" i="14"/>
  <c r="CN202" i="14"/>
  <c r="CB202" i="14"/>
  <c r="CN46" i="9"/>
  <c r="CN61" i="9"/>
  <c r="CB61" i="9"/>
  <c r="AU204" i="14"/>
  <c r="AU61" i="11"/>
  <c r="EJ61" i="11"/>
  <c r="EJ204" i="14"/>
  <c r="D204" i="14"/>
  <c r="D61" i="11"/>
  <c r="X61" i="10"/>
  <c r="X203" i="14"/>
  <c r="DG204" i="14"/>
  <c r="DG61" i="11"/>
  <c r="CJ60" i="11"/>
  <c r="CJ251" i="14"/>
  <c r="DP202" i="14"/>
  <c r="DP61" i="9"/>
  <c r="BL61" i="11"/>
  <c r="BL204" i="14"/>
  <c r="DH61" i="10"/>
  <c r="DH203" i="14"/>
  <c r="CI61" i="8"/>
  <c r="CI201" i="14"/>
  <c r="K61" i="11"/>
  <c r="K204" i="14"/>
  <c r="AJ61" i="10"/>
  <c r="AJ203" i="14"/>
  <c r="EI60" i="11"/>
  <c r="EI251" i="14"/>
  <c r="BO60" i="11"/>
  <c r="CA251" i="14"/>
  <c r="BO251" i="14"/>
  <c r="CA60" i="11"/>
  <c r="CA13" i="11"/>
  <c r="EM203" i="14"/>
  <c r="EM61" i="10"/>
  <c r="BS203" i="14"/>
  <c r="BS61" i="10"/>
  <c r="C203" i="14"/>
  <c r="C61" i="10"/>
  <c r="C250" i="14"/>
  <c r="C60" i="10"/>
  <c r="O61" i="9"/>
  <c r="AA202" i="14"/>
  <c r="O202" i="14"/>
  <c r="AA46" i="9"/>
  <c r="AA61" i="9"/>
  <c r="EC204" i="14"/>
  <c r="EC61" i="11"/>
  <c r="BM61" i="11"/>
  <c r="BM204" i="14"/>
  <c r="EG60" i="11"/>
  <c r="EG251" i="14"/>
  <c r="BQ60" i="11"/>
  <c r="BQ251" i="14"/>
  <c r="EK61" i="10"/>
  <c r="EK203" i="14"/>
  <c r="BU203" i="14"/>
  <c r="BU61" i="10"/>
  <c r="E61" i="10"/>
  <c r="E203" i="14"/>
  <c r="O60" i="10"/>
  <c r="AA250" i="14"/>
  <c r="O250" i="14"/>
  <c r="AA60" i="10"/>
  <c r="AA13" i="10"/>
  <c r="K202" i="14"/>
  <c r="K61" i="9"/>
  <c r="ED204" i="14"/>
  <c r="ED61" i="11"/>
  <c r="BJ204" i="14"/>
  <c r="BJ61" i="11"/>
  <c r="EH251" i="14"/>
  <c r="EH60" i="11"/>
  <c r="BR251" i="14"/>
  <c r="BR60" i="11"/>
  <c r="EL61" i="10"/>
  <c r="EL203" i="14"/>
  <c r="CD61" i="10"/>
  <c r="CD203" i="14"/>
  <c r="J61" i="10"/>
  <c r="J203" i="14"/>
  <c r="X250" i="14"/>
  <c r="X60" i="10"/>
  <c r="AB61" i="9"/>
  <c r="AB202" i="14"/>
  <c r="AN61" i="9"/>
  <c r="AN202" i="14"/>
  <c r="AN46" i="9"/>
  <c r="BY200" i="14"/>
  <c r="BY61" i="7"/>
  <c r="J60" i="9"/>
  <c r="J249" i="14"/>
  <c r="V61" i="8"/>
  <c r="V201" i="14"/>
  <c r="CK60" i="7"/>
  <c r="CK247" i="14"/>
  <c r="CC60" i="10"/>
  <c r="CC250" i="14"/>
  <c r="M250" i="14"/>
  <c r="M60" i="10"/>
  <c r="CG61" i="9"/>
  <c r="CG202" i="14"/>
  <c r="Q61" i="9"/>
  <c r="Q202" i="14"/>
  <c r="AL249" i="14"/>
  <c r="AL60" i="9"/>
  <c r="AH61" i="8"/>
  <c r="AH201" i="14"/>
  <c r="DQ247" i="14"/>
  <c r="DQ60" i="7"/>
  <c r="CD60" i="10"/>
  <c r="CD250" i="14"/>
  <c r="J250" i="14"/>
  <c r="J60" i="10"/>
  <c r="CH202" i="14"/>
  <c r="CH61" i="9"/>
  <c r="R202" i="14"/>
  <c r="R61" i="9"/>
  <c r="AM60" i="9"/>
  <c r="AM249" i="14"/>
  <c r="AQ201" i="14"/>
  <c r="AQ61" i="8"/>
  <c r="AC61" i="7"/>
  <c r="AC200" i="14"/>
  <c r="CH60" i="8"/>
  <c r="CH248" i="14"/>
  <c r="R60" i="8"/>
  <c r="R248" i="14"/>
  <c r="AJ61" i="7"/>
  <c r="AJ200" i="14"/>
  <c r="DX60" i="9"/>
  <c r="DX249" i="14"/>
  <c r="BH249" i="14"/>
  <c r="BH60" i="9"/>
  <c r="EB201" i="14"/>
  <c r="EN201" i="14"/>
  <c r="EB61" i="8"/>
  <c r="EN46" i="8"/>
  <c r="EN61" i="8"/>
  <c r="BL61" i="8"/>
  <c r="BL201" i="14"/>
  <c r="EF60" i="8"/>
  <c r="EF248" i="14"/>
  <c r="BP60" i="8"/>
  <c r="BP248" i="14"/>
  <c r="EF61" i="7"/>
  <c r="EF200" i="14"/>
  <c r="EK247" i="14"/>
  <c r="EK60" i="7"/>
  <c r="DE249" i="14"/>
  <c r="DE60" i="9"/>
  <c r="AK60" i="9"/>
  <c r="AK249" i="14"/>
  <c r="DI61" i="8"/>
  <c r="DI201" i="14"/>
  <c r="BA61" i="8"/>
  <c r="AO201" i="14"/>
  <c r="BA46" i="8"/>
  <c r="AO61" i="8"/>
  <c r="BA201" i="14"/>
  <c r="DM248" i="14"/>
  <c r="DM60" i="8"/>
  <c r="AS60" i="8"/>
  <c r="AS248" i="14"/>
  <c r="CK61" i="7"/>
  <c r="CK200" i="14"/>
  <c r="AW60" i="7"/>
  <c r="AW247" i="14"/>
  <c r="CF247" i="14"/>
  <c r="CF60" i="7"/>
  <c r="EL61" i="7"/>
  <c r="EL200" i="14"/>
  <c r="BV61" i="7"/>
  <c r="BV200" i="14"/>
  <c r="B61" i="7"/>
  <c r="B200" i="14"/>
  <c r="N46" i="7"/>
  <c r="N200" i="14"/>
  <c r="N61" i="7"/>
  <c r="BZ247" i="14"/>
  <c r="BZ60" i="7"/>
  <c r="EM61" i="7"/>
  <c r="EM200" i="14"/>
  <c r="BS61" i="7"/>
  <c r="BS200" i="14"/>
  <c r="C61" i="7"/>
  <c r="C200" i="14"/>
  <c r="BW247" i="14"/>
  <c r="BW60" i="7"/>
  <c r="M60" i="7"/>
  <c r="M247" i="14"/>
  <c r="CG199" i="14"/>
  <c r="CG61" i="6"/>
  <c r="Q61" i="6"/>
  <c r="Q199" i="14"/>
  <c r="AL246" i="14"/>
  <c r="AL60" i="6"/>
  <c r="CL199" i="14"/>
  <c r="CL61" i="6"/>
  <c r="V61" i="6"/>
  <c r="V199" i="14"/>
  <c r="AV246" i="14"/>
  <c r="AV60" i="6"/>
  <c r="DW199" i="14"/>
  <c r="DW61" i="6"/>
  <c r="BH61" i="10"/>
  <c r="BH203" i="14"/>
  <c r="DP61" i="11"/>
  <c r="DP204" i="14"/>
  <c r="DD251" i="14"/>
  <c r="DD60" i="11"/>
  <c r="BP60" i="10"/>
  <c r="BP250" i="14"/>
  <c r="BW204" i="14"/>
  <c r="BW61" i="11"/>
  <c r="P251" i="14"/>
  <c r="P60" i="11"/>
  <c r="CZ202" i="14"/>
  <c r="CZ61" i="9"/>
  <c r="CU251" i="14"/>
  <c r="CU60" i="11"/>
  <c r="AE60" i="11"/>
  <c r="AE251" i="14"/>
  <c r="CY203" i="14"/>
  <c r="CY61" i="10"/>
  <c r="AI203" i="14"/>
  <c r="AI61" i="10"/>
  <c r="CA13" i="10"/>
  <c r="CA60" i="10"/>
  <c r="BO60" i="10"/>
  <c r="BO250" i="14"/>
  <c r="CA250" i="14"/>
  <c r="BS61" i="9"/>
  <c r="BS202" i="14"/>
  <c r="O201" i="14"/>
  <c r="AA61" i="8"/>
  <c r="AA46" i="8"/>
  <c r="O61" i="8"/>
  <c r="AA201" i="14"/>
  <c r="CO61" i="11"/>
  <c r="CO204" i="14"/>
  <c r="DA61" i="11"/>
  <c r="DA204" i="14"/>
  <c r="DA46" i="11"/>
  <c r="Y61" i="11"/>
  <c r="Y204" i="14"/>
  <c r="CS60" i="11"/>
  <c r="CS251" i="14"/>
  <c r="AC251" i="14"/>
  <c r="AC60" i="11"/>
  <c r="CW203" i="14"/>
  <c r="CW61" i="10"/>
  <c r="AG61" i="10"/>
  <c r="AG203" i="14"/>
  <c r="BS250" i="14"/>
  <c r="BS60" i="10"/>
  <c r="BW61" i="9"/>
  <c r="BW202" i="14"/>
  <c r="AE61" i="8"/>
  <c r="AE201" i="14"/>
  <c r="CP204" i="14"/>
  <c r="CP61" i="11"/>
  <c r="Z204" i="14"/>
  <c r="Z61" i="11"/>
  <c r="CT251" i="14"/>
  <c r="CT60" i="11"/>
  <c r="AD251" i="14"/>
  <c r="AD60" i="11"/>
  <c r="BZ61" i="10"/>
  <c r="BZ203" i="14"/>
  <c r="F203" i="14"/>
  <c r="F61" i="10"/>
  <c r="P60" i="10"/>
  <c r="P250" i="14"/>
  <c r="T202" i="14"/>
  <c r="T61" i="9"/>
  <c r="EH60" i="9"/>
  <c r="EH249" i="14"/>
  <c r="B60" i="9"/>
  <c r="B249" i="14"/>
  <c r="N249" i="14"/>
  <c r="N13" i="9"/>
  <c r="N60" i="9"/>
  <c r="F61" i="8"/>
  <c r="F201" i="14"/>
  <c r="U60" i="7"/>
  <c r="U247" i="14"/>
  <c r="BY60" i="10"/>
  <c r="BY250" i="14"/>
  <c r="I60" i="10"/>
  <c r="I250" i="14"/>
  <c r="CC61" i="9"/>
  <c r="CC202" i="14"/>
  <c r="M61" i="9"/>
  <c r="M202" i="14"/>
  <c r="AD60" i="9"/>
  <c r="AD249" i="14"/>
  <c r="Z61" i="8"/>
  <c r="Z201" i="14"/>
  <c r="BE247" i="14"/>
  <c r="BE60" i="7"/>
  <c r="BZ60" i="10"/>
  <c r="BZ250" i="14"/>
  <c r="F250" i="14"/>
  <c r="F60" i="10"/>
  <c r="CD61" i="9"/>
  <c r="CD202" i="14"/>
  <c r="J202" i="14"/>
  <c r="J61" i="9"/>
  <c r="AE249" i="14"/>
  <c r="AE60" i="9"/>
  <c r="AI61" i="8"/>
  <c r="AI201" i="14"/>
  <c r="EG60" i="7"/>
  <c r="EG247" i="14"/>
  <c r="CD248" i="14"/>
  <c r="CD60" i="8"/>
  <c r="J60" i="8"/>
  <c r="J248" i="14"/>
  <c r="AN46" i="7"/>
  <c r="AB61" i="7"/>
  <c r="AN61" i="7"/>
  <c r="AB200" i="14"/>
  <c r="AN200" i="14"/>
  <c r="DT249" i="14"/>
  <c r="DT60" i="9"/>
  <c r="BD60" i="9"/>
  <c r="BD249" i="14"/>
  <c r="DX201" i="14"/>
  <c r="DX61" i="8"/>
  <c r="BH201" i="14"/>
  <c r="BH61" i="8"/>
  <c r="EB248" i="14"/>
  <c r="EN248" i="14"/>
  <c r="EB60" i="8"/>
  <c r="EN60" i="8"/>
  <c r="EN13" i="8"/>
  <c r="BL60" i="8"/>
  <c r="BL248" i="14"/>
  <c r="DX200" i="14"/>
  <c r="DX61" i="7"/>
  <c r="DU60" i="7"/>
  <c r="DU247" i="14"/>
  <c r="CW249" i="14"/>
  <c r="CW60" i="9"/>
  <c r="AG249" i="14"/>
  <c r="AG60" i="9"/>
  <c r="DE201" i="14"/>
  <c r="DE61" i="8"/>
  <c r="AK201" i="14"/>
  <c r="AK61" i="8"/>
  <c r="DI60" i="8"/>
  <c r="DI248" i="14"/>
  <c r="AO60" i="8"/>
  <c r="AO248" i="14"/>
  <c r="BA248" i="14"/>
  <c r="BA13" i="8"/>
  <c r="BA60" i="8"/>
  <c r="CC61" i="7"/>
  <c r="CC200" i="14"/>
  <c r="AF60" i="7"/>
  <c r="AF247" i="14"/>
  <c r="CN60" i="7"/>
  <c r="CB60" i="7"/>
  <c r="CB247" i="14"/>
  <c r="CN247" i="14"/>
  <c r="CN13" i="7"/>
  <c r="EH61" i="7"/>
  <c r="EH200" i="14"/>
  <c r="BR200" i="14"/>
  <c r="BR61" i="7"/>
  <c r="EL247" i="14"/>
  <c r="EL60" i="7"/>
  <c r="BV60" i="7"/>
  <c r="BV247" i="14"/>
  <c r="EI61" i="7"/>
  <c r="EI200" i="14"/>
  <c r="BO61" i="7"/>
  <c r="CA61" i="7"/>
  <c r="CA200" i="14"/>
  <c r="BO200" i="14"/>
  <c r="CA46" i="7"/>
  <c r="EM60" i="7"/>
  <c r="EM247" i="14"/>
  <c r="BS60" i="7"/>
  <c r="BS247" i="14"/>
  <c r="I60" i="7"/>
  <c r="I247" i="14"/>
  <c r="CC61" i="6"/>
  <c r="CC199" i="14"/>
  <c r="M199" i="14"/>
  <c r="M61" i="6"/>
  <c r="AD60" i="6"/>
  <c r="AD246" i="14"/>
  <c r="CH61" i="6"/>
  <c r="CH199" i="14"/>
  <c r="R199" i="14"/>
  <c r="R61" i="6"/>
  <c r="AF60" i="6"/>
  <c r="AF246" i="14"/>
  <c r="DS61" i="6"/>
  <c r="DS199" i="14"/>
  <c r="BD61" i="9"/>
  <c r="BD202" i="14"/>
  <c r="AV61" i="11"/>
  <c r="AV204" i="14"/>
  <c r="CB203" i="14"/>
  <c r="CB61" i="10"/>
  <c r="CN61" i="10"/>
  <c r="CN46" i="10"/>
  <c r="CN203" i="14"/>
  <c r="EI61" i="11"/>
  <c r="EI204" i="14"/>
  <c r="DX60" i="11"/>
  <c r="DX251" i="14"/>
  <c r="D61" i="10"/>
  <c r="D203" i="14"/>
  <c r="DW251" i="14"/>
  <c r="DW60" i="11"/>
  <c r="BG60" i="11"/>
  <c r="BG251" i="14"/>
  <c r="EE203" i="14"/>
  <c r="EE61" i="10"/>
  <c r="BK203" i="14"/>
  <c r="BK61" i="10"/>
  <c r="DS250" i="14"/>
  <c r="DS60" i="10"/>
  <c r="EE61" i="9"/>
  <c r="EE202" i="14"/>
  <c r="DK249" i="14"/>
  <c r="DK60" i="9"/>
  <c r="DU204" i="14"/>
  <c r="DU61" i="11"/>
  <c r="BE61" i="11"/>
  <c r="BE204" i="14"/>
  <c r="DY251" i="14"/>
  <c r="DY60" i="11"/>
  <c r="BI60" i="11"/>
  <c r="BI251" i="14"/>
  <c r="EC61" i="10"/>
  <c r="EC203" i="14"/>
  <c r="BM61" i="10"/>
  <c r="BM203" i="14"/>
  <c r="EE60" i="10"/>
  <c r="EE250" i="14"/>
  <c r="EI61" i="9"/>
  <c r="EI202" i="14"/>
  <c r="CU60" i="9"/>
  <c r="CU249" i="14"/>
  <c r="DV61" i="11"/>
  <c r="DV204" i="14"/>
  <c r="BN46" i="11"/>
  <c r="BB61" i="11"/>
  <c r="BB204" i="14"/>
  <c r="BN61" i="11"/>
  <c r="BN204" i="14"/>
  <c r="DZ60" i="11"/>
  <c r="DZ251" i="14"/>
  <c r="BF60" i="11"/>
  <c r="BF251" i="14"/>
  <c r="EH203" i="14"/>
  <c r="EH61" i="10"/>
  <c r="BV203" i="14"/>
  <c r="BV61" i="10"/>
  <c r="B61" i="10"/>
  <c r="B203" i="14"/>
  <c r="N61" i="10"/>
  <c r="N46" i="10"/>
  <c r="N203" i="14"/>
  <c r="H60" i="10"/>
  <c r="H250" i="14"/>
  <c r="L202" i="14"/>
  <c r="L61" i="9"/>
  <c r="DZ60" i="9"/>
  <c r="DZ249" i="14"/>
  <c r="EL201" i="14"/>
  <c r="EL61" i="8"/>
  <c r="EE60" i="8"/>
  <c r="EE248" i="14"/>
  <c r="EK250" i="14"/>
  <c r="EK60" i="10"/>
  <c r="BU60" i="10"/>
  <c r="BU250" i="14"/>
  <c r="E60" i="10"/>
  <c r="E250" i="14"/>
  <c r="BY61" i="9"/>
  <c r="BY202" i="14"/>
  <c r="I202" i="14"/>
  <c r="I61" i="9"/>
  <c r="V60" i="9"/>
  <c r="V249" i="14"/>
  <c r="R201" i="14"/>
  <c r="R61" i="8"/>
  <c r="EL60" i="10"/>
  <c r="EL250" i="14"/>
  <c r="BV250" i="14"/>
  <c r="BV60" i="10"/>
  <c r="N60" i="10"/>
  <c r="B60" i="10"/>
  <c r="N250" i="14"/>
  <c r="N13" i="10"/>
  <c r="B250" i="14"/>
  <c r="BZ61" i="9"/>
  <c r="BZ202" i="14"/>
  <c r="F202" i="14"/>
  <c r="F61" i="9"/>
  <c r="W249" i="14"/>
  <c r="W60" i="9"/>
  <c r="S61" i="8"/>
  <c r="S201" i="14"/>
  <c r="BU60" i="7"/>
  <c r="BU247" i="14"/>
  <c r="BZ60" i="8"/>
  <c r="BZ248" i="14"/>
  <c r="F60" i="8"/>
  <c r="F248" i="14"/>
  <c r="T61" i="7"/>
  <c r="T200" i="14"/>
  <c r="DP249" i="14"/>
  <c r="DP60" i="9"/>
  <c r="AZ249" i="14"/>
  <c r="AZ60" i="9"/>
  <c r="DT61" i="8"/>
  <c r="DT201" i="14"/>
  <c r="BD61" i="8"/>
  <c r="BD201" i="14"/>
  <c r="DX60" i="8"/>
  <c r="DX248" i="14"/>
  <c r="BH60" i="8"/>
  <c r="BH248" i="14"/>
  <c r="DP200" i="14"/>
  <c r="DP61" i="7"/>
  <c r="DE247" i="14"/>
  <c r="DE60" i="7"/>
  <c r="CS60" i="9"/>
  <c r="CS249" i="14"/>
  <c r="AC249" i="14"/>
  <c r="AC60" i="9"/>
  <c r="CW61" i="8"/>
  <c r="CW201" i="14"/>
  <c r="AG201" i="14"/>
  <c r="AG61" i="8"/>
  <c r="DE248" i="14"/>
  <c r="DE60" i="8"/>
  <c r="AK60" i="8"/>
  <c r="AK248" i="14"/>
  <c r="BU61" i="7"/>
  <c r="BU200" i="14"/>
  <c r="H247" i="14"/>
  <c r="H60" i="7"/>
  <c r="BX60" i="7"/>
  <c r="BX247" i="14"/>
  <c r="ED200" i="14"/>
  <c r="ED61" i="7"/>
  <c r="BJ61" i="7"/>
  <c r="BJ200" i="14"/>
  <c r="EH247" i="14"/>
  <c r="EH60" i="7"/>
  <c r="BR60" i="7"/>
  <c r="BR247" i="14"/>
  <c r="EE61" i="7"/>
  <c r="EE200" i="14"/>
  <c r="BK61" i="7"/>
  <c r="BK200" i="14"/>
  <c r="EI60" i="7"/>
  <c r="EI247" i="14"/>
  <c r="BO60" i="7"/>
  <c r="BO247" i="14"/>
  <c r="CA60" i="7"/>
  <c r="CA13" i="7"/>
  <c r="CA247" i="14"/>
  <c r="E60" i="7"/>
  <c r="E247" i="14"/>
  <c r="BY61" i="6"/>
  <c r="BY199" i="14"/>
  <c r="I61" i="6"/>
  <c r="I199" i="14"/>
  <c r="V246" i="14"/>
  <c r="V60" i="6"/>
  <c r="CD61" i="6"/>
  <c r="CD199" i="14"/>
  <c r="J61" i="6"/>
  <c r="J199" i="14"/>
  <c r="X246" i="14"/>
  <c r="X60" i="6"/>
  <c r="DO61" i="6"/>
  <c r="DO199" i="14"/>
  <c r="EA61" i="6"/>
  <c r="EA199" i="14"/>
  <c r="EA46" i="6"/>
  <c r="AN60" i="10"/>
  <c r="AN13" i="10"/>
  <c r="AB60" i="10"/>
  <c r="AN250" i="14"/>
  <c r="AB250" i="14"/>
  <c r="BT61" i="11"/>
  <c r="BT204" i="14"/>
  <c r="DX203" i="14"/>
  <c r="DX61" i="10"/>
  <c r="AF61" i="9"/>
  <c r="AF202" i="14"/>
  <c r="S61" i="11"/>
  <c r="S204" i="14"/>
  <c r="AZ61" i="10"/>
  <c r="AZ203" i="14"/>
  <c r="EM251" i="14"/>
  <c r="EM60" i="11"/>
  <c r="BS251" i="14"/>
  <c r="BS60" i="11"/>
  <c r="C251" i="14"/>
  <c r="C60" i="11"/>
  <c r="BW61" i="10"/>
  <c r="BW203" i="14"/>
  <c r="G61" i="10"/>
  <c r="G203" i="14"/>
  <c r="K250" i="14"/>
  <c r="K60" i="10"/>
  <c r="W61" i="9"/>
  <c r="W202" i="14"/>
  <c r="EG204" i="14"/>
  <c r="EG61" i="11"/>
  <c r="BQ61" i="11"/>
  <c r="BQ204" i="14"/>
  <c r="EK60" i="11"/>
  <c r="EK251" i="14"/>
  <c r="BU60" i="11"/>
  <c r="BU251" i="14"/>
  <c r="E60" i="11"/>
  <c r="E251" i="14"/>
  <c r="BY61" i="10"/>
  <c r="BY203" i="14"/>
  <c r="I61" i="10"/>
  <c r="I203" i="14"/>
  <c r="W60" i="10"/>
  <c r="W250" i="14"/>
  <c r="S61" i="9"/>
  <c r="S202" i="14"/>
  <c r="EH204" i="14"/>
  <c r="EH61" i="11"/>
  <c r="BR61" i="11"/>
  <c r="BR204" i="14"/>
  <c r="EL60" i="11"/>
  <c r="EL251" i="14"/>
  <c r="BV251" i="14"/>
  <c r="BV60" i="11"/>
  <c r="B251" i="14"/>
  <c r="B60" i="11"/>
  <c r="N60" i="11"/>
  <c r="N251" i="14"/>
  <c r="N13" i="11"/>
  <c r="CH203" i="14"/>
  <c r="CH61" i="10"/>
  <c r="R61" i="10"/>
  <c r="R203" i="14"/>
  <c r="AF250" i="14"/>
  <c r="AF60" i="10"/>
  <c r="AJ61" i="9"/>
  <c r="AJ202" i="14"/>
  <c r="BG60" i="8"/>
  <c r="BG248" i="14"/>
  <c r="R249" i="14"/>
  <c r="R60" i="9"/>
  <c r="AD61" i="8"/>
  <c r="AD201" i="14"/>
  <c r="E61" i="7"/>
  <c r="E200" i="14"/>
  <c r="CG250" i="14"/>
  <c r="CG60" i="10"/>
  <c r="Q250" i="14"/>
  <c r="Q60" i="10"/>
  <c r="CK61" i="9"/>
  <c r="CK202" i="14"/>
  <c r="U202" i="14"/>
  <c r="U61" i="9"/>
  <c r="AT60" i="9"/>
  <c r="AT249" i="14"/>
  <c r="AP61" i="8"/>
  <c r="AP201" i="14"/>
  <c r="U61" i="7"/>
  <c r="U200" i="14"/>
  <c r="CH250" i="14"/>
  <c r="CH60" i="10"/>
  <c r="R250" i="14"/>
  <c r="R60" i="10"/>
  <c r="CL202" i="14"/>
  <c r="CL61" i="9"/>
  <c r="V202" i="14"/>
  <c r="V61" i="9"/>
  <c r="AU249" i="14"/>
  <c r="AU60" i="9"/>
  <c r="AY201" i="14"/>
  <c r="AY61" i="8"/>
  <c r="BI200" i="14"/>
  <c r="BI61" i="7"/>
  <c r="CL248" i="14"/>
  <c r="CL60" i="8"/>
  <c r="V60" i="8"/>
  <c r="V248" i="14"/>
  <c r="AR200" i="14"/>
  <c r="AR61" i="7"/>
  <c r="DL60" i="9"/>
  <c r="DL249" i="14"/>
  <c r="AV60" i="9"/>
  <c r="AV249" i="14"/>
  <c r="DP201" i="14"/>
  <c r="DP61" i="8"/>
  <c r="AZ201" i="14"/>
  <c r="AZ61" i="8"/>
  <c r="DT248" i="14"/>
  <c r="DT60" i="8"/>
  <c r="BD60" i="8"/>
  <c r="BD248" i="14"/>
  <c r="DH200" i="14"/>
  <c r="DH61" i="7"/>
  <c r="CO60" i="7"/>
  <c r="CO247" i="14"/>
  <c r="DA13" i="7"/>
  <c r="DA247" i="14"/>
  <c r="DA60" i="7"/>
  <c r="CO60" i="9"/>
  <c r="CO249" i="14"/>
  <c r="DA13" i="9"/>
  <c r="DA60" i="9"/>
  <c r="DA249" i="14"/>
  <c r="Y60" i="9"/>
  <c r="Y249" i="14"/>
  <c r="CS61" i="8"/>
  <c r="CS201" i="14"/>
  <c r="AC61" i="8"/>
  <c r="AC201" i="14"/>
  <c r="CW248" i="14"/>
  <c r="CW60" i="8"/>
  <c r="AG60" i="8"/>
  <c r="AG248" i="14"/>
  <c r="BM61" i="7"/>
  <c r="BM200" i="14"/>
  <c r="EJ60" i="7"/>
  <c r="EJ247" i="14"/>
  <c r="BT60" i="7"/>
  <c r="BT247" i="14"/>
  <c r="DZ61" i="7"/>
  <c r="DZ200" i="14"/>
  <c r="BF61" i="7"/>
  <c r="BF200" i="14"/>
  <c r="ED247" i="14"/>
  <c r="ED60" i="7"/>
  <c r="BJ60" i="7"/>
  <c r="BJ247" i="14"/>
  <c r="DW200" i="14"/>
  <c r="DW61" i="7"/>
  <c r="BG200" i="14"/>
  <c r="BG61" i="7"/>
  <c r="EE247" i="14"/>
  <c r="EE60" i="7"/>
  <c r="BK247" i="14"/>
  <c r="BK60" i="7"/>
  <c r="EK199" i="14"/>
  <c r="EK61" i="6"/>
  <c r="BU199" i="14"/>
  <c r="BU61" i="6"/>
  <c r="E61" i="6"/>
  <c r="E199" i="14"/>
  <c r="F60" i="6"/>
  <c r="F246" i="14"/>
  <c r="BZ199" i="14"/>
  <c r="BZ61" i="6"/>
  <c r="F199" i="14"/>
  <c r="F61" i="6"/>
  <c r="P60" i="6"/>
  <c r="P246" i="14"/>
  <c r="DK199" i="14"/>
  <c r="DK61" i="6"/>
  <c r="AM61" i="6"/>
  <c r="AM199" i="14"/>
  <c r="CD60" i="6"/>
  <c r="CD246" i="14"/>
  <c r="DL61" i="6"/>
  <c r="DL199" i="14"/>
  <c r="AV61" i="6"/>
  <c r="AV199" i="14"/>
  <c r="CV60" i="6"/>
  <c r="CV246" i="14"/>
  <c r="DU60" i="6"/>
  <c r="DU246" i="14"/>
  <c r="BE246" i="14"/>
  <c r="BE60" i="6"/>
  <c r="DY61" i="5"/>
  <c r="DY198" i="14"/>
  <c r="BI198" i="14"/>
  <c r="BI61" i="5"/>
  <c r="ED61" i="5"/>
  <c r="ED198" i="14"/>
  <c r="BJ61" i="5"/>
  <c r="BJ198" i="14"/>
  <c r="EI60" i="6"/>
  <c r="EI246" i="14"/>
  <c r="BO60" i="6"/>
  <c r="BO246" i="14"/>
  <c r="CA246" i="14"/>
  <c r="CA60" i="6"/>
  <c r="CA13" i="6"/>
  <c r="EM61" i="5"/>
  <c r="EM198" i="14"/>
  <c r="BS198" i="14"/>
  <c r="BS61" i="5"/>
  <c r="C61" i="5"/>
  <c r="C198" i="14"/>
  <c r="BX61" i="5"/>
  <c r="BX198" i="14"/>
  <c r="H61" i="5"/>
  <c r="H198" i="14"/>
  <c r="CD60" i="5"/>
  <c r="CD245" i="14"/>
  <c r="J60" i="5"/>
  <c r="J245" i="14"/>
  <c r="AE61" i="4"/>
  <c r="AE197" i="14"/>
  <c r="AE80" i="3"/>
  <c r="AE81" i="3"/>
  <c r="AE205" i="14"/>
  <c r="CE245" i="14"/>
  <c r="CE60" i="5"/>
  <c r="K60" i="5"/>
  <c r="K245" i="14"/>
  <c r="X61" i="4"/>
  <c r="X81" i="3"/>
  <c r="X205" i="14"/>
  <c r="X197" i="14"/>
  <c r="X80" i="3"/>
  <c r="CB60" i="5"/>
  <c r="CB245" i="14"/>
  <c r="CN245" i="14"/>
  <c r="CN60" i="5"/>
  <c r="CN13" i="5"/>
  <c r="L60" i="5"/>
  <c r="L245" i="14"/>
  <c r="S197" i="14"/>
  <c r="S61" i="4"/>
  <c r="S80" i="3"/>
  <c r="S205" i="14"/>
  <c r="S81" i="3"/>
  <c r="BY60" i="5"/>
  <c r="BY245" i="14"/>
  <c r="I60" i="5"/>
  <c r="I245" i="14"/>
  <c r="T61" i="4"/>
  <c r="T80" i="3"/>
  <c r="T197" i="14"/>
  <c r="T205" i="14"/>
  <c r="T81" i="3"/>
  <c r="BY61" i="4"/>
  <c r="BY197" i="14"/>
  <c r="BY80" i="3"/>
  <c r="BY81" i="3"/>
  <c r="BY205" i="14"/>
  <c r="I61" i="4"/>
  <c r="I197" i="14"/>
  <c r="I205" i="14"/>
  <c r="I81" i="3"/>
  <c r="I80" i="3"/>
  <c r="CD61" i="4"/>
  <c r="CD197" i="14"/>
  <c r="CD81" i="3"/>
  <c r="CD80" i="3"/>
  <c r="CD205" i="14"/>
  <c r="J61" i="4"/>
  <c r="J81" i="3"/>
  <c r="J197" i="14"/>
  <c r="J205" i="14"/>
  <c r="J80" i="3"/>
  <c r="DK244" i="14"/>
  <c r="DK60" i="4"/>
  <c r="DK252" i="14"/>
  <c r="DK78" i="3"/>
  <c r="DK79" i="3"/>
  <c r="AU252" i="14"/>
  <c r="AU79" i="3"/>
  <c r="AU244" i="14"/>
  <c r="AU60" i="4"/>
  <c r="AU78" i="3"/>
  <c r="DP60" i="4"/>
  <c r="DP244" i="14"/>
  <c r="DP252" i="14"/>
  <c r="DP79" i="3"/>
  <c r="DP78" i="3"/>
  <c r="AZ252" i="14"/>
  <c r="AZ78" i="3"/>
  <c r="AZ244" i="14"/>
  <c r="AZ60" i="4"/>
  <c r="AZ79" i="3"/>
  <c r="DU60" i="4"/>
  <c r="DU244" i="14"/>
  <c r="DU79" i="3"/>
  <c r="DU78" i="3"/>
  <c r="DU252" i="14"/>
  <c r="BE60" i="4"/>
  <c r="BE244" i="14"/>
  <c r="BE252" i="14"/>
  <c r="BE79" i="3"/>
  <c r="BE78" i="3"/>
  <c r="DZ60" i="4"/>
  <c r="DZ244" i="14"/>
  <c r="DZ252" i="14"/>
  <c r="DZ78" i="3"/>
  <c r="DZ79" i="3"/>
  <c r="BF244" i="14"/>
  <c r="BF79" i="3"/>
  <c r="BF60" i="4"/>
  <c r="BF78" i="3"/>
  <c r="BF252" i="14"/>
  <c r="CI61" i="6"/>
  <c r="CI199" i="14"/>
  <c r="AA46" i="6"/>
  <c r="AA199" i="14"/>
  <c r="O61" i="6"/>
  <c r="O199" i="14"/>
  <c r="AA61" i="6"/>
  <c r="AH60" i="6"/>
  <c r="AH246" i="14"/>
  <c r="CR61" i="6"/>
  <c r="CR199" i="14"/>
  <c r="X199" i="14"/>
  <c r="X61" i="6"/>
  <c r="AZ246" i="14"/>
  <c r="AZ60" i="6"/>
  <c r="CW246" i="14"/>
  <c r="CW60" i="6"/>
  <c r="AG246" i="14"/>
  <c r="AG60" i="6"/>
  <c r="DE198" i="14"/>
  <c r="DE61" i="5"/>
  <c r="AK61" i="5"/>
  <c r="AK198" i="14"/>
  <c r="DF198" i="14"/>
  <c r="DF61" i="5"/>
  <c r="AP61" i="5"/>
  <c r="AP198" i="14"/>
  <c r="DK60" i="6"/>
  <c r="DK246" i="14"/>
  <c r="AU246" i="14"/>
  <c r="AU60" i="6"/>
  <c r="DO61" i="5"/>
  <c r="DO198" i="14"/>
  <c r="EA198" i="14"/>
  <c r="EA61" i="5"/>
  <c r="EA46" i="5"/>
  <c r="AY61" i="5"/>
  <c r="AY198" i="14"/>
  <c r="DT198" i="14"/>
  <c r="DT61" i="5"/>
  <c r="BD61" i="5"/>
  <c r="BD198" i="14"/>
  <c r="DZ60" i="5"/>
  <c r="DZ245" i="14"/>
  <c r="BF60" i="5"/>
  <c r="BF245" i="14"/>
  <c r="DW61" i="4"/>
  <c r="DW197" i="14"/>
  <c r="DW81" i="3"/>
  <c r="DW80" i="3"/>
  <c r="DW205" i="14"/>
  <c r="DW60" i="5"/>
  <c r="DW245" i="14"/>
  <c r="BG60" i="5"/>
  <c r="BG245" i="14"/>
  <c r="DP61" i="4"/>
  <c r="DP197" i="14"/>
  <c r="DP80" i="3"/>
  <c r="DP205" i="14"/>
  <c r="DP81" i="3"/>
  <c r="DX60" i="5"/>
  <c r="DX245" i="14"/>
  <c r="BH60" i="5"/>
  <c r="BH245" i="14"/>
  <c r="DK61" i="4"/>
  <c r="DK197" i="14"/>
  <c r="DK81" i="3"/>
  <c r="DK205" i="14"/>
  <c r="DK80" i="3"/>
  <c r="DU60" i="5"/>
  <c r="DU245" i="14"/>
  <c r="BE60" i="5"/>
  <c r="BE245" i="14"/>
  <c r="DL61" i="4"/>
  <c r="DL197" i="14"/>
  <c r="DL205" i="14"/>
  <c r="DL80" i="3"/>
  <c r="DL81" i="3"/>
  <c r="DU61" i="4"/>
  <c r="DU81" i="3"/>
  <c r="DU197" i="14"/>
  <c r="DU205" i="14"/>
  <c r="DU80" i="3"/>
  <c r="BE61" i="4"/>
  <c r="BE197" i="14"/>
  <c r="BE81" i="3"/>
  <c r="BE205" i="14"/>
  <c r="BE80" i="3"/>
  <c r="DZ61" i="4"/>
  <c r="DZ197" i="14"/>
  <c r="DZ81" i="3"/>
  <c r="DZ205" i="14"/>
  <c r="DZ80" i="3"/>
  <c r="BF197" i="14"/>
  <c r="BF61" i="4"/>
  <c r="BF205" i="14"/>
  <c r="BF81" i="3"/>
  <c r="BF80" i="3"/>
  <c r="G197" i="14"/>
  <c r="G61" i="4"/>
  <c r="G80" i="3"/>
  <c r="G81" i="3"/>
  <c r="G205" i="14"/>
  <c r="CQ60" i="4"/>
  <c r="CQ244" i="14"/>
  <c r="CQ79" i="3"/>
  <c r="CQ252" i="14"/>
  <c r="CQ78" i="3"/>
  <c r="W60" i="4"/>
  <c r="W79" i="3"/>
  <c r="W244" i="14"/>
  <c r="W78" i="3"/>
  <c r="W252" i="14"/>
  <c r="CV60" i="4"/>
  <c r="CV244" i="14"/>
  <c r="CV78" i="3"/>
  <c r="CV79" i="3"/>
  <c r="CV252" i="14"/>
  <c r="AB60" i="4"/>
  <c r="AB244" i="14"/>
  <c r="AB79" i="3"/>
  <c r="AN60" i="4"/>
  <c r="AB78" i="3"/>
  <c r="AN13" i="4"/>
  <c r="AN244" i="14"/>
  <c r="AB252" i="14"/>
  <c r="CW60" i="4"/>
  <c r="CW244" i="14"/>
  <c r="CW79" i="3"/>
  <c r="CW78" i="3"/>
  <c r="CW252" i="14"/>
  <c r="AG244" i="14"/>
  <c r="AG60" i="4"/>
  <c r="AG252" i="14"/>
  <c r="AG78" i="3"/>
  <c r="AG79" i="3"/>
  <c r="DB60" i="4"/>
  <c r="DB244" i="14"/>
  <c r="DB79" i="3"/>
  <c r="DB252" i="14"/>
  <c r="DB78" i="3"/>
  <c r="DN60" i="4"/>
  <c r="DN13" i="4"/>
  <c r="DN244" i="14"/>
  <c r="AL244" i="14"/>
  <c r="AL79" i="3"/>
  <c r="AL252" i="14"/>
  <c r="AL60" i="4"/>
  <c r="AL78" i="3"/>
  <c r="BK199" i="14"/>
  <c r="BK61" i="6"/>
  <c r="DZ246" i="14"/>
  <c r="DZ60" i="6"/>
  <c r="EJ61" i="6"/>
  <c r="EJ199" i="14"/>
  <c r="BT199" i="14"/>
  <c r="BT61" i="6"/>
  <c r="D199" i="14"/>
  <c r="D61" i="6"/>
  <c r="L60" i="6"/>
  <c r="L246" i="14"/>
  <c r="CC246" i="14"/>
  <c r="CC60" i="6"/>
  <c r="M60" i="6"/>
  <c r="M246" i="14"/>
  <c r="CG198" i="14"/>
  <c r="CG61" i="5"/>
  <c r="Q198" i="14"/>
  <c r="Q61" i="5"/>
  <c r="CL61" i="5"/>
  <c r="CL198" i="14"/>
  <c r="V198" i="14"/>
  <c r="V61" i="5"/>
  <c r="CQ246" i="14"/>
  <c r="CQ60" i="6"/>
  <c r="W60" i="6"/>
  <c r="W246" i="14"/>
  <c r="CU198" i="14"/>
  <c r="CU61" i="5"/>
  <c r="AE61" i="5"/>
  <c r="AE198" i="14"/>
  <c r="CZ61" i="5"/>
  <c r="CZ198" i="14"/>
  <c r="AF198" i="14"/>
  <c r="AF61" i="5"/>
  <c r="DB245" i="14"/>
  <c r="DB60" i="5"/>
  <c r="DN245" i="14"/>
  <c r="DN60" i="5"/>
  <c r="DN13" i="5"/>
  <c r="AL60" i="5"/>
  <c r="AL245" i="14"/>
  <c r="CI61" i="4"/>
  <c r="CI205" i="14"/>
  <c r="CI197" i="14"/>
  <c r="CI80" i="3"/>
  <c r="CI81" i="3"/>
  <c r="DC60" i="5"/>
  <c r="DC245" i="14"/>
  <c r="AM245" i="14"/>
  <c r="AM60" i="5"/>
  <c r="CB197" i="14"/>
  <c r="CB61" i="4"/>
  <c r="CN46" i="4"/>
  <c r="CB81" i="3"/>
  <c r="CB80" i="3"/>
  <c r="CN61" i="4"/>
  <c r="CN197" i="14"/>
  <c r="CB205" i="14"/>
  <c r="DD60" i="5"/>
  <c r="DD245" i="14"/>
  <c r="AJ245" i="14"/>
  <c r="AJ60" i="5"/>
  <c r="BW205" i="14"/>
  <c r="BW61" i="4"/>
  <c r="BW80" i="3"/>
  <c r="BW81" i="3"/>
  <c r="BW197" i="14"/>
  <c r="CW245" i="14"/>
  <c r="CW60" i="5"/>
  <c r="AG60" i="5"/>
  <c r="AG245" i="14"/>
  <c r="BP197" i="14"/>
  <c r="BP61" i="4"/>
  <c r="BP80" i="3"/>
  <c r="BP81" i="3"/>
  <c r="BP205" i="14"/>
  <c r="CW197" i="14"/>
  <c r="CW61" i="4"/>
  <c r="CW80" i="3"/>
  <c r="CW81" i="3"/>
  <c r="CW205" i="14"/>
  <c r="AG197" i="14"/>
  <c r="AG61" i="4"/>
  <c r="AG80" i="3"/>
  <c r="AG205" i="14"/>
  <c r="AG81" i="3"/>
  <c r="DB61" i="4"/>
  <c r="DN197" i="14"/>
  <c r="DB80" i="3"/>
  <c r="DN61" i="4"/>
  <c r="DB81" i="3"/>
  <c r="DB197" i="14"/>
  <c r="DN46" i="4"/>
  <c r="DB205" i="14"/>
  <c r="AL61" i="4"/>
  <c r="AL197" i="14"/>
  <c r="AL81" i="3"/>
  <c r="AL80" i="3"/>
  <c r="AL205" i="14"/>
  <c r="EM60" i="4"/>
  <c r="EM252" i="14"/>
  <c r="EM244" i="14"/>
  <c r="EM78" i="3"/>
  <c r="EM79" i="3"/>
  <c r="BS60" i="4"/>
  <c r="BS244" i="14"/>
  <c r="BS252" i="14"/>
  <c r="BS79" i="3"/>
  <c r="BS78" i="3"/>
  <c r="C60" i="4"/>
  <c r="C78" i="3"/>
  <c r="C244" i="14"/>
  <c r="C79" i="3"/>
  <c r="C252" i="14"/>
  <c r="BX79" i="3"/>
  <c r="BX252" i="14"/>
  <c r="BX78" i="3"/>
  <c r="BX60" i="4"/>
  <c r="BX244" i="14"/>
  <c r="H244" i="14"/>
  <c r="H60" i="4"/>
  <c r="H252" i="14"/>
  <c r="H78" i="3"/>
  <c r="H79" i="3"/>
  <c r="CC60" i="4"/>
  <c r="CC78" i="3"/>
  <c r="CC252" i="14"/>
  <c r="CC244" i="14"/>
  <c r="CC79" i="3"/>
  <c r="M60" i="4"/>
  <c r="M78" i="3"/>
  <c r="M252" i="14"/>
  <c r="M244" i="14"/>
  <c r="M79" i="3"/>
  <c r="CH78" i="3"/>
  <c r="CH252" i="14"/>
  <c r="CH79" i="3"/>
  <c r="CH60" i="4"/>
  <c r="CH244" i="14"/>
  <c r="R244" i="14"/>
  <c r="R60" i="4"/>
  <c r="R252" i="14"/>
  <c r="R78" i="3"/>
  <c r="R79" i="3"/>
  <c r="AQ61" i="6"/>
  <c r="AQ199" i="14"/>
  <c r="CL60" i="6"/>
  <c r="CL246" i="14"/>
  <c r="DP61" i="6"/>
  <c r="DP199" i="14"/>
  <c r="AZ199" i="14"/>
  <c r="AZ61" i="6"/>
  <c r="DD60" i="6"/>
  <c r="DD246" i="14"/>
  <c r="DY60" i="6"/>
  <c r="DY246" i="14"/>
  <c r="BI246" i="14"/>
  <c r="BI60" i="6"/>
  <c r="EC198" i="14"/>
  <c r="EC61" i="5"/>
  <c r="BM61" i="5"/>
  <c r="BM198" i="14"/>
  <c r="EH61" i="5"/>
  <c r="EH198" i="14"/>
  <c r="BR61" i="5"/>
  <c r="BR198" i="14"/>
  <c r="EM60" i="6"/>
  <c r="EM246" i="14"/>
  <c r="BS246" i="14"/>
  <c r="BS60" i="6"/>
  <c r="C60" i="6"/>
  <c r="C246" i="14"/>
  <c r="BW61" i="5"/>
  <c r="BW198" i="14"/>
  <c r="G198" i="14"/>
  <c r="G61" i="5"/>
  <c r="CB61" i="5"/>
  <c r="CB198" i="14"/>
  <c r="CN46" i="5"/>
  <c r="CN198" i="14"/>
  <c r="CN61" i="5"/>
  <c r="L198" i="14"/>
  <c r="L61" i="5"/>
  <c r="CH245" i="14"/>
  <c r="CH60" i="5"/>
  <c r="R60" i="5"/>
  <c r="R245" i="14"/>
  <c r="AM197" i="14"/>
  <c r="AM80" i="3"/>
  <c r="AM61" i="4"/>
  <c r="AM205" i="14"/>
  <c r="AM81" i="3"/>
  <c r="CI245" i="14"/>
  <c r="CI60" i="5"/>
  <c r="AA245" i="14"/>
  <c r="O60" i="5"/>
  <c r="O245" i="14"/>
  <c r="AA60" i="5"/>
  <c r="AA13" i="5"/>
  <c r="AF61" i="4"/>
  <c r="AF81" i="3"/>
  <c r="AF205" i="14"/>
  <c r="AF197" i="14"/>
  <c r="AF80" i="3"/>
  <c r="CF245" i="14"/>
  <c r="CF60" i="5"/>
  <c r="P60" i="5"/>
  <c r="P245" i="14"/>
  <c r="AI81" i="3"/>
  <c r="AI205" i="14"/>
  <c r="AI61" i="4"/>
  <c r="AI197" i="14"/>
  <c r="AI80" i="3"/>
  <c r="CC245" i="14"/>
  <c r="CC60" i="5"/>
  <c r="M60" i="5"/>
  <c r="M245" i="14"/>
  <c r="AB197" i="14"/>
  <c r="AB61" i="4"/>
  <c r="AN61" i="4"/>
  <c r="AN197" i="14"/>
  <c r="AN46" i="4"/>
  <c r="AB80" i="3"/>
  <c r="AB205" i="14"/>
  <c r="AB81" i="3"/>
  <c r="CC197" i="14"/>
  <c r="CC61" i="4"/>
  <c r="CC81" i="3"/>
  <c r="CC80" i="3"/>
  <c r="CC205" i="14"/>
  <c r="M197" i="14"/>
  <c r="M61" i="4"/>
  <c r="M205" i="14"/>
  <c r="M80" i="3"/>
  <c r="M81" i="3"/>
  <c r="CH61" i="4"/>
  <c r="CH197" i="14"/>
  <c r="CH205" i="14"/>
  <c r="CH81" i="3"/>
  <c r="CH80" i="3"/>
  <c r="R61" i="4"/>
  <c r="R197" i="14"/>
  <c r="R80" i="3"/>
  <c r="R205" i="14"/>
  <c r="R81" i="3"/>
  <c r="DO252" i="14"/>
  <c r="DO60" i="4"/>
  <c r="DO244" i="14"/>
  <c r="EA13" i="4"/>
  <c r="EA244" i="14"/>
  <c r="DO78" i="3"/>
  <c r="EA60" i="4"/>
  <c r="DO79" i="3"/>
  <c r="AY60" i="4"/>
  <c r="AY244" i="14"/>
  <c r="AY79" i="3"/>
  <c r="AY252" i="14"/>
  <c r="AY78" i="3"/>
  <c r="DT244" i="14"/>
  <c r="DT60" i="4"/>
  <c r="DT78" i="3"/>
  <c r="DT252" i="14"/>
  <c r="DT79" i="3"/>
  <c r="BD79" i="3"/>
  <c r="BD78" i="3"/>
  <c r="BD244" i="14"/>
  <c r="BD60" i="4"/>
  <c r="BD252" i="14"/>
  <c r="DY244" i="14"/>
  <c r="DY60" i="4"/>
  <c r="DY79" i="3"/>
  <c r="DY78" i="3"/>
  <c r="DY252" i="14"/>
  <c r="BI60" i="4"/>
  <c r="BI252" i="14"/>
  <c r="BI78" i="3"/>
  <c r="BI244" i="14"/>
  <c r="BI79" i="3"/>
  <c r="ED79" i="3"/>
  <c r="ED244" i="14"/>
  <c r="ED252" i="14"/>
  <c r="ED60" i="4"/>
  <c r="ED78" i="3"/>
  <c r="BJ244" i="14"/>
  <c r="BJ60" i="4"/>
  <c r="BJ79" i="3"/>
  <c r="BJ78" i="3"/>
  <c r="BJ252" i="14"/>
  <c r="B116" i="14"/>
  <c r="A100" i="17" s="1"/>
  <c r="B42" i="3"/>
  <c r="A186" i="17" s="1"/>
  <c r="A92" i="17"/>
  <c r="B43" i="3"/>
  <c r="A189" i="17" s="1"/>
  <c r="B108" i="14"/>
  <c r="C28" i="4"/>
  <c r="C28" i="9"/>
  <c r="B113" i="14"/>
  <c r="A97" i="17"/>
  <c r="B65" i="3"/>
  <c r="A219" i="17" s="1"/>
  <c r="DG53" i="4"/>
  <c r="DG222" i="14"/>
  <c r="DG230" i="14"/>
  <c r="AE229" i="14"/>
  <c r="AE53" i="11"/>
  <c r="M225" i="14"/>
  <c r="M53" i="7"/>
  <c r="AR53" i="6"/>
  <c r="AR224" i="14"/>
  <c r="EB53" i="10"/>
  <c r="EN38" i="10"/>
  <c r="EB228" i="14"/>
  <c r="EN53" i="10"/>
  <c r="EN228" i="14"/>
  <c r="DL53" i="11"/>
  <c r="DL229" i="14"/>
  <c r="DR229" i="14"/>
  <c r="DR53" i="11"/>
  <c r="AI226" i="14"/>
  <c r="AI53" i="8"/>
  <c r="AC227" i="14"/>
  <c r="AC53" i="9"/>
  <c r="EH227" i="14"/>
  <c r="EH53" i="9"/>
  <c r="CQ228" i="14"/>
  <c r="CQ53" i="10"/>
  <c r="BK226" i="14"/>
  <c r="BK53" i="8"/>
  <c r="DY225" i="14"/>
  <c r="DY53" i="7"/>
  <c r="N53" i="7"/>
  <c r="B225" i="14"/>
  <c r="N225" i="14"/>
  <c r="B53" i="7"/>
  <c r="N38" i="7"/>
  <c r="L225" i="14"/>
  <c r="L53" i="7"/>
  <c r="S53" i="6"/>
  <c r="S224" i="14"/>
  <c r="AC53" i="6"/>
  <c r="AC224" i="14"/>
  <c r="AG53" i="5"/>
  <c r="AG223" i="14"/>
  <c r="D53" i="10"/>
  <c r="D228" i="14"/>
  <c r="BX53" i="11"/>
  <c r="BX229" i="14"/>
  <c r="CX229" i="14"/>
  <c r="CX53" i="11"/>
  <c r="EE229" i="14"/>
  <c r="EE53" i="11"/>
  <c r="EI226" i="14"/>
  <c r="EI53" i="8"/>
  <c r="DR227" i="14"/>
  <c r="DR53" i="9"/>
  <c r="BW53" i="10"/>
  <c r="BW228" i="14"/>
  <c r="AE226" i="14"/>
  <c r="AE53" i="8"/>
  <c r="CK225" i="14"/>
  <c r="CK53" i="7"/>
  <c r="DW225" i="14"/>
  <c r="DW53" i="7"/>
  <c r="EH53" i="6"/>
  <c r="EH224" i="14"/>
  <c r="C53" i="6"/>
  <c r="C224" i="14"/>
  <c r="M53" i="6"/>
  <c r="M224" i="14"/>
  <c r="DB222" i="14"/>
  <c r="DB230" i="14"/>
  <c r="DB53" i="4"/>
  <c r="DN53" i="4"/>
  <c r="DN38" i="4"/>
  <c r="DN222" i="14"/>
  <c r="P53" i="11"/>
  <c r="P229" i="14"/>
  <c r="DQ228" i="14"/>
  <c r="DQ53" i="10"/>
  <c r="R229" i="14"/>
  <c r="R53" i="11"/>
  <c r="AU229" i="14"/>
  <c r="AU53" i="11"/>
  <c r="P226" i="14"/>
  <c r="P53" i="8"/>
  <c r="AH227" i="14"/>
  <c r="AH53" i="9"/>
  <c r="EE227" i="14"/>
  <c r="EE53" i="9"/>
  <c r="AS225" i="14"/>
  <c r="AS53" i="7"/>
  <c r="CX226" i="14"/>
  <c r="CX53" i="8"/>
  <c r="AQ225" i="14"/>
  <c r="AQ53" i="7"/>
  <c r="AX53" i="6"/>
  <c r="AX224" i="14"/>
  <c r="BH53" i="6"/>
  <c r="BH224" i="14"/>
  <c r="BR223" i="14"/>
  <c r="BR53" i="5"/>
  <c r="AV53" i="4"/>
  <c r="AV222" i="14"/>
  <c r="AV230" i="14"/>
  <c r="U53" i="11"/>
  <c r="U229" i="14"/>
  <c r="DH53" i="11"/>
  <c r="DH229" i="14"/>
  <c r="AR53" i="10"/>
  <c r="AR228" i="14"/>
  <c r="BE53" i="11"/>
  <c r="BE229" i="14"/>
  <c r="EJ53" i="11"/>
  <c r="EJ229" i="14"/>
  <c r="D53" i="11"/>
  <c r="D229" i="14"/>
  <c r="BU53" i="10"/>
  <c r="BU228" i="14"/>
  <c r="CB227" i="14"/>
  <c r="CB53" i="9"/>
  <c r="CN227" i="14"/>
  <c r="CN38" i="9"/>
  <c r="CN53" i="9"/>
  <c r="ED53" i="11"/>
  <c r="ED229" i="14"/>
  <c r="BJ229" i="14"/>
  <c r="BJ53" i="11"/>
  <c r="EC53" i="10"/>
  <c r="EC228" i="14"/>
  <c r="EJ227" i="14"/>
  <c r="EJ53" i="9"/>
  <c r="D53" i="9"/>
  <c r="D227" i="14"/>
  <c r="CQ53" i="11"/>
  <c r="CQ229" i="14"/>
  <c r="W229" i="14"/>
  <c r="W53" i="11"/>
  <c r="BD53" i="10"/>
  <c r="BD228" i="14"/>
  <c r="BI53" i="9"/>
  <c r="BI227" i="14"/>
  <c r="DH53" i="8"/>
  <c r="DH226" i="14"/>
  <c r="AT53" i="7"/>
  <c r="AT225" i="14"/>
  <c r="BZ53" i="10"/>
  <c r="BZ228" i="14"/>
  <c r="F53" i="10"/>
  <c r="F228" i="14"/>
  <c r="CD53" i="9"/>
  <c r="CD227" i="14"/>
  <c r="J53" i="9"/>
  <c r="J227" i="14"/>
  <c r="AB226" i="14"/>
  <c r="AB53" i="8"/>
  <c r="AN226" i="14"/>
  <c r="AN53" i="8"/>
  <c r="AN38" i="8"/>
  <c r="DC228" i="14"/>
  <c r="DC53" i="10"/>
  <c r="AM53" i="10"/>
  <c r="AM228" i="14"/>
  <c r="DG53" i="9"/>
  <c r="DG227" i="14"/>
  <c r="AQ227" i="14"/>
  <c r="AQ53" i="9"/>
  <c r="CQ53" i="8"/>
  <c r="CQ226" i="14"/>
  <c r="EK53" i="7"/>
  <c r="EK225" i="14"/>
  <c r="E53" i="7"/>
  <c r="E225" i="14"/>
  <c r="BY226" i="14"/>
  <c r="BY53" i="8"/>
  <c r="I53" i="8"/>
  <c r="I226" i="14"/>
  <c r="Q53" i="7"/>
  <c r="Q225" i="14"/>
  <c r="CD226" i="14"/>
  <c r="CD53" i="8"/>
  <c r="J226" i="14"/>
  <c r="J53" i="8"/>
  <c r="Z53" i="7"/>
  <c r="Z225" i="14"/>
  <c r="CM53" i="7"/>
  <c r="CM225" i="14"/>
  <c r="S225" i="14"/>
  <c r="S53" i="7"/>
  <c r="CR53" i="7"/>
  <c r="CR225" i="14"/>
  <c r="X225" i="14"/>
  <c r="X53" i="7"/>
  <c r="CT224" i="14"/>
  <c r="CT53" i="6"/>
  <c r="AD53" i="6"/>
  <c r="AD224" i="14"/>
  <c r="CY53" i="6"/>
  <c r="CY224" i="14"/>
  <c r="AI53" i="6"/>
  <c r="AI224" i="14"/>
  <c r="DD224" i="14"/>
  <c r="DD53" i="6"/>
  <c r="AJ224" i="14"/>
  <c r="AJ53" i="6"/>
  <c r="DI224" i="14"/>
  <c r="DI53" i="6"/>
  <c r="BA38" i="6"/>
  <c r="AO53" i="6"/>
  <c r="AO224" i="14"/>
  <c r="BA224" i="14"/>
  <c r="BA53" i="6"/>
  <c r="DJ53" i="5"/>
  <c r="DJ223" i="14"/>
  <c r="AT53" i="5"/>
  <c r="AT223" i="14"/>
  <c r="BW53" i="5"/>
  <c r="BW223" i="14"/>
  <c r="CG223" i="14"/>
  <c r="CG53" i="5"/>
  <c r="CQ53" i="4"/>
  <c r="CQ222" i="14"/>
  <c r="CQ230" i="14"/>
  <c r="CW53" i="4"/>
  <c r="CW222" i="14"/>
  <c r="CW230" i="14"/>
  <c r="AS229" i="14"/>
  <c r="AS53" i="11"/>
  <c r="EF53" i="11"/>
  <c r="EF229" i="14"/>
  <c r="EJ53" i="10"/>
  <c r="EJ228" i="14"/>
  <c r="CC53" i="11"/>
  <c r="CC229" i="14"/>
  <c r="BM53" i="9"/>
  <c r="BM227" i="14"/>
  <c r="AN53" i="11"/>
  <c r="AB229" i="14"/>
  <c r="AB53" i="11"/>
  <c r="AN38" i="11"/>
  <c r="CS53" i="10"/>
  <c r="CS228" i="14"/>
  <c r="CZ227" i="14"/>
  <c r="CZ53" i="9"/>
  <c r="BB225" i="14"/>
  <c r="BB53" i="7"/>
  <c r="BN53" i="7"/>
  <c r="BN38" i="7"/>
  <c r="BN225" i="14"/>
  <c r="BZ53" i="11"/>
  <c r="BZ229" i="14"/>
  <c r="F229" i="14"/>
  <c r="F53" i="11"/>
  <c r="U228" i="14"/>
  <c r="U53" i="10"/>
  <c r="AB53" i="9"/>
  <c r="AB227" i="14"/>
  <c r="AN53" i="9"/>
  <c r="AN38" i="9"/>
  <c r="AN227" i="14"/>
  <c r="DC229" i="14"/>
  <c r="DC53" i="11"/>
  <c r="AM53" i="11"/>
  <c r="AM229" i="14"/>
  <c r="CB53" i="10"/>
  <c r="CN228" i="14"/>
  <c r="CN38" i="10"/>
  <c r="CB228" i="14"/>
  <c r="CN53" i="10"/>
  <c r="CG227" i="14"/>
  <c r="CG53" i="9"/>
  <c r="EF53" i="8"/>
  <c r="EF226" i="14"/>
  <c r="EL53" i="7"/>
  <c r="EL225" i="14"/>
  <c r="CL53" i="10"/>
  <c r="CL228" i="14"/>
  <c r="V53" i="10"/>
  <c r="V228" i="14"/>
  <c r="CP53" i="9"/>
  <c r="CP227" i="14"/>
  <c r="Z227" i="14"/>
  <c r="Z53" i="9"/>
  <c r="AZ53" i="8"/>
  <c r="AZ226" i="14"/>
  <c r="EA38" i="10"/>
  <c r="DO53" i="10"/>
  <c r="DO228" i="14"/>
  <c r="EA228" i="14"/>
  <c r="EA53" i="10"/>
  <c r="AY228" i="14"/>
  <c r="AY53" i="10"/>
  <c r="DS227" i="14"/>
  <c r="DS53" i="9"/>
  <c r="BC53" i="9"/>
  <c r="BC227" i="14"/>
  <c r="DO53" i="8"/>
  <c r="DO226" i="14"/>
  <c r="EA53" i="8"/>
  <c r="EA226" i="14"/>
  <c r="BR225" i="14"/>
  <c r="BR53" i="7"/>
  <c r="AC53" i="7"/>
  <c r="AC225" i="14"/>
  <c r="CK226" i="14"/>
  <c r="CK53" i="8"/>
  <c r="U53" i="8"/>
  <c r="U226" i="14"/>
  <c r="AO53" i="7"/>
  <c r="AO225" i="14"/>
  <c r="BA225" i="14"/>
  <c r="BA38" i="7"/>
  <c r="BA53" i="7"/>
  <c r="CP226" i="14"/>
  <c r="CP53" i="8"/>
  <c r="Z226" i="14"/>
  <c r="Z53" i="8"/>
  <c r="AX53" i="7"/>
  <c r="AX225" i="14"/>
  <c r="CY225" i="14"/>
  <c r="CY53" i="7"/>
  <c r="AI225" i="14"/>
  <c r="AI53" i="7"/>
  <c r="DD53" i="7"/>
  <c r="DD225" i="14"/>
  <c r="AJ53" i="7"/>
  <c r="AJ225" i="14"/>
  <c r="DF224" i="14"/>
  <c r="DF53" i="6"/>
  <c r="AP53" i="6"/>
  <c r="AP224" i="14"/>
  <c r="DK53" i="6"/>
  <c r="DK224" i="14"/>
  <c r="AU53" i="6"/>
  <c r="AU224" i="14"/>
  <c r="DP224" i="14"/>
  <c r="DP53" i="6"/>
  <c r="AZ53" i="6"/>
  <c r="AZ224" i="14"/>
  <c r="DU53" i="6"/>
  <c r="DU224" i="14"/>
  <c r="BE224" i="14"/>
  <c r="BE53" i="6"/>
  <c r="DZ53" i="5"/>
  <c r="DZ223" i="14"/>
  <c r="BF53" i="5"/>
  <c r="BF223" i="14"/>
  <c r="DK223" i="14"/>
  <c r="DK53" i="5"/>
  <c r="EG53" i="5"/>
  <c r="EG223" i="14"/>
  <c r="B53" i="4"/>
  <c r="B222" i="14"/>
  <c r="B230" i="14"/>
  <c r="N38" i="4"/>
  <c r="N53" i="4"/>
  <c r="N222" i="14"/>
  <c r="L222" i="14"/>
  <c r="L53" i="4"/>
  <c r="L230" i="14"/>
  <c r="DE53" i="11"/>
  <c r="DE229" i="14"/>
  <c r="AJ53" i="10"/>
  <c r="AJ228" i="14"/>
  <c r="BL53" i="11"/>
  <c r="BL229" i="14"/>
  <c r="CH53" i="7"/>
  <c r="CH225" i="14"/>
  <c r="I53" i="11"/>
  <c r="I229" i="14"/>
  <c r="CF53" i="11"/>
  <c r="CF229" i="14"/>
  <c r="AO53" i="9"/>
  <c r="BA53" i="9"/>
  <c r="AO227" i="14"/>
  <c r="BA38" i="9"/>
  <c r="Y53" i="10"/>
  <c r="Y228" i="14"/>
  <c r="X53" i="9"/>
  <c r="X227" i="14"/>
  <c r="DB53" i="11"/>
  <c r="DB229" i="14"/>
  <c r="DN229" i="14"/>
  <c r="DN38" i="11"/>
  <c r="AL53" i="11"/>
  <c r="AL229" i="14"/>
  <c r="CG53" i="10"/>
  <c r="CG228" i="14"/>
  <c r="CF53" i="9"/>
  <c r="CF227" i="14"/>
  <c r="EI53" i="11"/>
  <c r="EI229" i="14"/>
  <c r="BO229" i="14"/>
  <c r="BO53" i="11"/>
  <c r="CA38" i="11"/>
  <c r="CA53" i="11"/>
  <c r="CA229" i="14"/>
  <c r="EF228" i="14"/>
  <c r="EF53" i="10"/>
  <c r="EK227" i="14"/>
  <c r="EK53" i="9"/>
  <c r="E227" i="14"/>
  <c r="E53" i="9"/>
  <c r="BL226" i="14"/>
  <c r="BL53" i="8"/>
  <c r="DR228" i="14"/>
  <c r="DR53" i="10"/>
  <c r="AX228" i="14"/>
  <c r="AX53" i="10"/>
  <c r="DV227" i="14"/>
  <c r="DV53" i="9"/>
  <c r="BB227" i="14"/>
  <c r="BB53" i="9"/>
  <c r="BN53" i="9"/>
  <c r="BN227" i="14"/>
  <c r="BN38" i="9"/>
  <c r="DL226" i="14"/>
  <c r="DL53" i="8"/>
  <c r="BJ225" i="14"/>
  <c r="BJ53" i="7"/>
  <c r="CE228" i="14"/>
  <c r="CE53" i="10"/>
  <c r="K228" i="14"/>
  <c r="K53" i="10"/>
  <c r="CI53" i="9"/>
  <c r="CI227" i="14"/>
  <c r="O53" i="9"/>
  <c r="O227" i="14"/>
  <c r="AA227" i="14"/>
  <c r="AA38" i="9"/>
  <c r="AA53" i="9"/>
  <c r="AM53" i="8"/>
  <c r="AM226" i="14"/>
  <c r="CO53" i="7"/>
  <c r="CO225" i="14"/>
  <c r="DA53" i="7"/>
  <c r="DA38" i="7"/>
  <c r="DQ53" i="8"/>
  <c r="DQ226" i="14"/>
  <c r="AW53" i="8"/>
  <c r="AW226" i="14"/>
  <c r="CS53" i="7"/>
  <c r="CS225" i="14"/>
  <c r="DV53" i="8"/>
  <c r="DV226" i="14"/>
  <c r="BB53" i="8"/>
  <c r="BB226" i="14"/>
  <c r="BN226" i="14"/>
  <c r="BN38" i="8"/>
  <c r="BN53" i="8"/>
  <c r="DJ53" i="7"/>
  <c r="DJ225" i="14"/>
  <c r="EE53" i="7"/>
  <c r="EE225" i="14"/>
  <c r="BK53" i="7"/>
  <c r="BK225" i="14"/>
  <c r="EF53" i="7"/>
  <c r="EF225" i="14"/>
  <c r="BP53" i="7"/>
  <c r="BP225" i="14"/>
  <c r="EL53" i="6"/>
  <c r="EL224" i="14"/>
  <c r="BV53" i="6"/>
  <c r="BV224" i="14"/>
  <c r="B53" i="6"/>
  <c r="N53" i="6"/>
  <c r="B224" i="14"/>
  <c r="N38" i="6"/>
  <c r="N224" i="14"/>
  <c r="BW53" i="6"/>
  <c r="BW224" i="14"/>
  <c r="G53" i="6"/>
  <c r="G224" i="14"/>
  <c r="CB224" i="14"/>
  <c r="CB53" i="6"/>
  <c r="CN53" i="6"/>
  <c r="CN224" i="14"/>
  <c r="CN38" i="6"/>
  <c r="L53" i="6"/>
  <c r="L224" i="14"/>
  <c r="CG53" i="6"/>
  <c r="CG224" i="14"/>
  <c r="Q53" i="6"/>
  <c r="Q224" i="14"/>
  <c r="CL53" i="5"/>
  <c r="CL223" i="14"/>
  <c r="V53" i="5"/>
  <c r="V223" i="14"/>
  <c r="DL53" i="5"/>
  <c r="DL223" i="14"/>
  <c r="DV53" i="4"/>
  <c r="DV222" i="14"/>
  <c r="DV230" i="14"/>
  <c r="EB53" i="4"/>
  <c r="EB222" i="14"/>
  <c r="EB230" i="14"/>
  <c r="EN230" i="14" s="1"/>
  <c r="EN53" i="4"/>
  <c r="EN222" i="14"/>
  <c r="EN38" i="4"/>
  <c r="EM53" i="5"/>
  <c r="EM223" i="14"/>
  <c r="BS53" i="5"/>
  <c r="BS223" i="14"/>
  <c r="C223" i="14"/>
  <c r="C53" i="5"/>
  <c r="BX53" i="5"/>
  <c r="BX223" i="14"/>
  <c r="H53" i="5"/>
  <c r="H223" i="14"/>
  <c r="CC223" i="14"/>
  <c r="CC53" i="5"/>
  <c r="M53" i="5"/>
  <c r="M223" i="14"/>
  <c r="CH222" i="14"/>
  <c r="CH230" i="14"/>
  <c r="CH53" i="4"/>
  <c r="R230" i="14"/>
  <c r="R222" i="14"/>
  <c r="R53" i="4"/>
  <c r="CM222" i="14"/>
  <c r="CM230" i="14"/>
  <c r="CM53" i="4"/>
  <c r="S222" i="14"/>
  <c r="S230" i="14"/>
  <c r="S53" i="4"/>
  <c r="CR222" i="14"/>
  <c r="CR230" i="14"/>
  <c r="CR53" i="4"/>
  <c r="X222" i="14"/>
  <c r="X230" i="14"/>
  <c r="X53" i="4"/>
  <c r="CS222" i="14"/>
  <c r="CS230" i="14"/>
  <c r="CS53" i="4"/>
  <c r="AC230" i="14"/>
  <c r="AC53" i="4"/>
  <c r="AC222" i="14"/>
  <c r="CY53" i="5"/>
  <c r="CY223" i="14"/>
  <c r="AI53" i="5"/>
  <c r="AI223" i="14"/>
  <c r="DD53" i="5"/>
  <c r="DD223" i="14"/>
  <c r="AJ53" i="5"/>
  <c r="AJ223" i="14"/>
  <c r="DI53" i="5"/>
  <c r="DI223" i="14"/>
  <c r="AO53" i="5"/>
  <c r="AO223" i="14"/>
  <c r="BA53" i="5"/>
  <c r="BA223" i="14"/>
  <c r="BA38" i="5"/>
  <c r="DJ53" i="4"/>
  <c r="DJ222" i="14"/>
  <c r="AT53" i="4"/>
  <c r="AT222" i="14"/>
  <c r="DO53" i="4"/>
  <c r="DO222" i="14"/>
  <c r="DO230" i="14"/>
  <c r="EA53" i="4"/>
  <c r="EA222" i="14"/>
  <c r="EA38" i="4"/>
  <c r="AY222" i="14"/>
  <c r="AY53" i="4"/>
  <c r="DT53" i="4"/>
  <c r="DT222" i="14"/>
  <c r="DT230" i="14"/>
  <c r="BD53" i="4"/>
  <c r="BD222" i="14"/>
  <c r="BD230" i="14"/>
  <c r="DY53" i="4"/>
  <c r="DY222" i="14"/>
  <c r="DY230" i="14"/>
  <c r="BI53" i="4"/>
  <c r="BI222" i="14"/>
  <c r="BI230" i="14"/>
  <c r="CU223" i="14"/>
  <c r="CU53" i="5"/>
  <c r="AE53" i="5"/>
  <c r="AE223" i="14"/>
  <c r="CZ53" i="5"/>
  <c r="CZ223" i="14"/>
  <c r="AF223" i="14"/>
  <c r="AF53" i="5"/>
  <c r="DE53" i="5"/>
  <c r="DE223" i="14"/>
  <c r="AK223" i="14"/>
  <c r="AK53" i="5"/>
  <c r="DF53" i="4"/>
  <c r="DF222" i="14"/>
  <c r="DF230" i="14"/>
  <c r="AP222" i="14"/>
  <c r="AP53" i="4"/>
  <c r="AP230" i="14"/>
  <c r="DK53" i="4"/>
  <c r="DK222" i="14"/>
  <c r="DK230" i="14"/>
  <c r="AU53" i="4"/>
  <c r="AU222" i="14"/>
  <c r="AU230" i="14"/>
  <c r="DP53" i="4"/>
  <c r="DP222" i="14"/>
  <c r="DP230" i="14"/>
  <c r="AZ53" i="4"/>
  <c r="AZ222" i="14"/>
  <c r="AZ230" i="14"/>
  <c r="DU53" i="4"/>
  <c r="DU222" i="14"/>
  <c r="BE53" i="4"/>
  <c r="BE222" i="14"/>
  <c r="BE230" i="14"/>
  <c r="A127" i="17"/>
  <c r="B20" i="6"/>
  <c r="B171" i="14"/>
  <c r="B174" i="14"/>
  <c r="A130" i="17"/>
  <c r="B20" i="9"/>
  <c r="B173" i="14"/>
  <c r="A129" i="17"/>
  <c r="B20" i="8"/>
  <c r="A125" i="17"/>
  <c r="B20" i="4"/>
  <c r="B169" i="14"/>
  <c r="B177" i="14"/>
  <c r="A133" i="17" s="1"/>
  <c r="B32" i="3"/>
  <c r="A174" i="17" s="1"/>
  <c r="B33" i="3"/>
  <c r="A177" i="17" s="1"/>
  <c r="BE238" i="14"/>
  <c r="BE52" i="9"/>
  <c r="CW239" i="14"/>
  <c r="CW52" i="10"/>
  <c r="DD238" i="14"/>
  <c r="DD52" i="9"/>
  <c r="BY240" i="14"/>
  <c r="BY52" i="11"/>
  <c r="DI52" i="9"/>
  <c r="DI238" i="14"/>
  <c r="EJ52" i="8"/>
  <c r="EJ237" i="14"/>
  <c r="BP52" i="9"/>
  <c r="BP238" i="14"/>
  <c r="BE52" i="11"/>
  <c r="BE240" i="14"/>
  <c r="CZ238" i="14"/>
  <c r="CZ52" i="9"/>
  <c r="AC239" i="14"/>
  <c r="AC52" i="10"/>
  <c r="CN37" i="11"/>
  <c r="CB240" i="14"/>
  <c r="CB52" i="11"/>
  <c r="CN240" i="14"/>
  <c r="CN52" i="11"/>
  <c r="AZ52" i="10"/>
  <c r="AZ239" i="14"/>
  <c r="BJ52" i="11"/>
  <c r="BJ240" i="14"/>
  <c r="AT236" i="14"/>
  <c r="AT52" i="7"/>
  <c r="BW240" i="14"/>
  <c r="BW52" i="11"/>
  <c r="G240" i="14"/>
  <c r="G52" i="11"/>
  <c r="P239" i="14"/>
  <c r="P52" i="10"/>
  <c r="U52" i="9"/>
  <c r="U238" i="14"/>
  <c r="BW52" i="8"/>
  <c r="BW237" i="14"/>
  <c r="ED52" i="10"/>
  <c r="ED239" i="14"/>
  <c r="BJ52" i="10"/>
  <c r="BJ239" i="14"/>
  <c r="EH52" i="9"/>
  <c r="EH238" i="14"/>
  <c r="BR52" i="9"/>
  <c r="BR238" i="14"/>
  <c r="EM52" i="8"/>
  <c r="EM237" i="14"/>
  <c r="G52" i="8"/>
  <c r="G237" i="14"/>
  <c r="CM52" i="10"/>
  <c r="CM239" i="14"/>
  <c r="S52" i="10"/>
  <c r="S239" i="14"/>
  <c r="CQ52" i="9"/>
  <c r="CQ238" i="14"/>
  <c r="W52" i="9"/>
  <c r="W238" i="14"/>
  <c r="BD52" i="8"/>
  <c r="BD237" i="14"/>
  <c r="CO52" i="7"/>
  <c r="DA52" i="7"/>
  <c r="CO236" i="14"/>
  <c r="DA37" i="7"/>
  <c r="DA236" i="14"/>
  <c r="DQ52" i="8"/>
  <c r="DQ237" i="14"/>
  <c r="AW52" i="8"/>
  <c r="AW237" i="14"/>
  <c r="CS52" i="7"/>
  <c r="CS236" i="14"/>
  <c r="DV52" i="8"/>
  <c r="DV237" i="14"/>
  <c r="BB237" i="14"/>
  <c r="BB52" i="8"/>
  <c r="BN37" i="8"/>
  <c r="BN52" i="8"/>
  <c r="BN237" i="14"/>
  <c r="DJ236" i="14"/>
  <c r="DJ52" i="7"/>
  <c r="EE236" i="14"/>
  <c r="EE52" i="7"/>
  <c r="BK236" i="14"/>
  <c r="BK52" i="7"/>
  <c r="EF236" i="14"/>
  <c r="EF52" i="7"/>
  <c r="BP236" i="14"/>
  <c r="BP52" i="7"/>
  <c r="EL235" i="14"/>
  <c r="EL52" i="6"/>
  <c r="BV52" i="6"/>
  <c r="BV235" i="14"/>
  <c r="B52" i="6"/>
  <c r="B235" i="14"/>
  <c r="N37" i="6"/>
  <c r="N235" i="14"/>
  <c r="N52" i="6"/>
  <c r="BW52" i="6"/>
  <c r="BW235" i="14"/>
  <c r="G52" i="6"/>
  <c r="G235" i="14"/>
  <c r="CB52" i="6"/>
  <c r="CB235" i="14"/>
  <c r="CN52" i="6"/>
  <c r="CN235" i="14"/>
  <c r="CN37" i="6"/>
  <c r="L52" i="6"/>
  <c r="L235" i="14"/>
  <c r="CG52" i="6"/>
  <c r="CG235" i="14"/>
  <c r="Q52" i="6"/>
  <c r="Q235" i="14"/>
  <c r="BF52" i="5"/>
  <c r="BF234" i="14"/>
  <c r="DB52" i="5"/>
  <c r="DB234" i="14"/>
  <c r="DN52" i="5"/>
  <c r="DN37" i="5"/>
  <c r="DN234" i="14"/>
  <c r="DX52" i="5"/>
  <c r="DX234" i="14"/>
  <c r="V52" i="5"/>
  <c r="V234" i="14"/>
  <c r="BL52" i="5"/>
  <c r="BL234" i="14"/>
  <c r="BO52" i="5"/>
  <c r="BO234" i="14"/>
  <c r="CA52" i="5"/>
  <c r="CA234" i="14"/>
  <c r="CA37" i="5"/>
  <c r="CW234" i="14"/>
  <c r="CW52" i="5"/>
  <c r="AG234" i="14"/>
  <c r="AG52" i="5"/>
  <c r="DB241" i="14"/>
  <c r="DN52" i="4"/>
  <c r="DB52" i="4"/>
  <c r="DB233" i="14"/>
  <c r="DN233" i="14"/>
  <c r="DN37" i="4"/>
  <c r="AL52" i="4"/>
  <c r="AL233" i="14"/>
  <c r="AL241" i="14"/>
  <c r="DG52" i="4"/>
  <c r="DG233" i="14"/>
  <c r="DG241" i="14"/>
  <c r="AQ52" i="4"/>
  <c r="AQ233" i="14"/>
  <c r="AQ241" i="14"/>
  <c r="DL52" i="4"/>
  <c r="DL233" i="14"/>
  <c r="DL241" i="14"/>
  <c r="AV233" i="14"/>
  <c r="AV241" i="14"/>
  <c r="AV52" i="4"/>
  <c r="DQ52" i="4"/>
  <c r="DQ233" i="14"/>
  <c r="DQ241" i="14"/>
  <c r="AW52" i="4"/>
  <c r="AW233" i="14"/>
  <c r="AW241" i="14"/>
  <c r="EC240" i="14"/>
  <c r="EC52" i="11"/>
  <c r="DT239" i="14"/>
  <c r="DT52" i="10"/>
  <c r="BT240" i="14"/>
  <c r="BT52" i="11"/>
  <c r="I52" i="9"/>
  <c r="I238" i="14"/>
  <c r="Q240" i="14"/>
  <c r="Q52" i="11"/>
  <c r="DD240" i="14"/>
  <c r="DD52" i="11"/>
  <c r="T239" i="14"/>
  <c r="T52" i="10"/>
  <c r="BE239" i="14"/>
  <c r="BE52" i="10"/>
  <c r="BL238" i="14"/>
  <c r="BL52" i="9"/>
  <c r="DZ240" i="14"/>
  <c r="DZ52" i="11"/>
  <c r="BF240" i="14"/>
  <c r="BF52" i="11"/>
  <c r="DU239" i="14"/>
  <c r="DU52" i="10"/>
  <c r="EB238" i="14"/>
  <c r="EN52" i="9"/>
  <c r="EN238" i="14"/>
  <c r="EN37" i="9"/>
  <c r="EB52" i="9"/>
  <c r="DT237" i="14"/>
  <c r="DT52" i="8"/>
  <c r="CM240" i="14"/>
  <c r="CM52" i="11"/>
  <c r="S240" i="14"/>
  <c r="S52" i="11"/>
  <c r="AV52" i="10"/>
  <c r="AV239" i="14"/>
  <c r="AS52" i="9"/>
  <c r="AS238" i="14"/>
  <c r="CU52" i="8"/>
  <c r="CU237" i="14"/>
  <c r="F52" i="7"/>
  <c r="F236" i="14"/>
  <c r="BZ52" i="10"/>
  <c r="BZ239" i="14"/>
  <c r="F52" i="10"/>
  <c r="F239" i="14"/>
  <c r="CD52" i="9"/>
  <c r="CD238" i="14"/>
  <c r="J52" i="9"/>
  <c r="J238" i="14"/>
  <c r="AE52" i="8"/>
  <c r="AE237" i="14"/>
  <c r="CY52" i="10"/>
  <c r="CY239" i="14"/>
  <c r="AI52" i="10"/>
  <c r="AI239" i="14"/>
  <c r="DC238" i="14"/>
  <c r="DC52" i="9"/>
  <c r="AM238" i="14"/>
  <c r="AM52" i="9"/>
  <c r="CN237" i="14"/>
  <c r="CN52" i="8"/>
  <c r="CB52" i="8"/>
  <c r="CB237" i="14"/>
  <c r="CN37" i="8"/>
  <c r="DM236" i="14"/>
  <c r="DM52" i="7"/>
  <c r="EC237" i="14"/>
  <c r="EC52" i="8"/>
  <c r="BM237" i="14"/>
  <c r="BM52" i="8"/>
  <c r="DY236" i="14"/>
  <c r="DY52" i="7"/>
  <c r="EH237" i="14"/>
  <c r="EH52" i="8"/>
  <c r="BR237" i="14"/>
  <c r="BR52" i="8"/>
  <c r="EH236" i="14"/>
  <c r="EH52" i="7"/>
  <c r="B52" i="7"/>
  <c r="B236" i="14"/>
  <c r="N52" i="7"/>
  <c r="N37" i="7"/>
  <c r="N236" i="14"/>
  <c r="BW236" i="14"/>
  <c r="BW52" i="7"/>
  <c r="G236" i="14"/>
  <c r="G52" i="7"/>
  <c r="CB52" i="7"/>
  <c r="CN37" i="7"/>
  <c r="CB236" i="14"/>
  <c r="CN52" i="7"/>
  <c r="CN236" i="14"/>
  <c r="L236" i="14"/>
  <c r="L52" i="7"/>
  <c r="CH52" i="6"/>
  <c r="CH235" i="14"/>
  <c r="R235" i="14"/>
  <c r="R52" i="6"/>
  <c r="CM52" i="6"/>
  <c r="CM235" i="14"/>
  <c r="S52" i="6"/>
  <c r="S235" i="14"/>
  <c r="CR235" i="14"/>
  <c r="CR52" i="6"/>
  <c r="X52" i="6"/>
  <c r="X235" i="14"/>
  <c r="CS52" i="6"/>
  <c r="CS235" i="14"/>
  <c r="AC52" i="6"/>
  <c r="AC235" i="14"/>
  <c r="CL52" i="5"/>
  <c r="CL234" i="14"/>
  <c r="DO52" i="5"/>
  <c r="EA37" i="5"/>
  <c r="DO234" i="14"/>
  <c r="EA52" i="5"/>
  <c r="EA234" i="14"/>
  <c r="EJ234" i="14"/>
  <c r="EJ52" i="5"/>
  <c r="AT52" i="5"/>
  <c r="AT234" i="14"/>
  <c r="CJ234" i="14"/>
  <c r="CJ52" i="5"/>
  <c r="CE234" i="14"/>
  <c r="CE52" i="5"/>
  <c r="K234" i="14"/>
  <c r="K52" i="5"/>
  <c r="AS52" i="5"/>
  <c r="AS234" i="14"/>
  <c r="DR241" i="14"/>
  <c r="DR52" i="4"/>
  <c r="DR233" i="14"/>
  <c r="AX233" i="14"/>
  <c r="AX52" i="4"/>
  <c r="AX241" i="14"/>
  <c r="DS233" i="14"/>
  <c r="DS52" i="4"/>
  <c r="DS241" i="14"/>
  <c r="BC52" i="4"/>
  <c r="BC241" i="14"/>
  <c r="BC233" i="14"/>
  <c r="DX233" i="14"/>
  <c r="DX241" i="14"/>
  <c r="DX52" i="4"/>
  <c r="BH233" i="14"/>
  <c r="BH52" i="4"/>
  <c r="BH241" i="14"/>
  <c r="EC52" i="4"/>
  <c r="EC241" i="14"/>
  <c r="EC233" i="14"/>
  <c r="BM233" i="14"/>
  <c r="BM52" i="4"/>
  <c r="BM241" i="14"/>
  <c r="DU240" i="14"/>
  <c r="DU52" i="11"/>
  <c r="BH52" i="10"/>
  <c r="BH239" i="14"/>
  <c r="BL52" i="11"/>
  <c r="BL240" i="14"/>
  <c r="AZ52" i="8"/>
  <c r="AZ237" i="14"/>
  <c r="I52" i="11"/>
  <c r="I240" i="14"/>
  <c r="CV52" i="11"/>
  <c r="CV240" i="14"/>
  <c r="DQ238" i="14"/>
  <c r="DQ52" i="9"/>
  <c r="AW239" i="14"/>
  <c r="AW52" i="10"/>
  <c r="BD238" i="14"/>
  <c r="BD52" i="9"/>
  <c r="DV240" i="14"/>
  <c r="DV52" i="11"/>
  <c r="BB52" i="11"/>
  <c r="BB240" i="14"/>
  <c r="BN240" i="14"/>
  <c r="BN37" i="11"/>
  <c r="BN52" i="11"/>
  <c r="DM52" i="10"/>
  <c r="DM239" i="14"/>
  <c r="DT52" i="9"/>
  <c r="DT238" i="14"/>
  <c r="BH52" i="8"/>
  <c r="BH237" i="14"/>
  <c r="CI240" i="14"/>
  <c r="CI52" i="11"/>
  <c r="O52" i="11"/>
  <c r="O240" i="14"/>
  <c r="AA52" i="11"/>
  <c r="AA240" i="14"/>
  <c r="AA37" i="11"/>
  <c r="AF52" i="10"/>
  <c r="AF239" i="14"/>
  <c r="AK52" i="9"/>
  <c r="AK238" i="14"/>
  <c r="CM52" i="8"/>
  <c r="CM237" i="14"/>
  <c r="EL52" i="10"/>
  <c r="EL239" i="14"/>
  <c r="BV52" i="10"/>
  <c r="BV239" i="14"/>
  <c r="B239" i="14"/>
  <c r="B52" i="10"/>
  <c r="N52" i="10"/>
  <c r="N239" i="14"/>
  <c r="N37" i="10"/>
  <c r="BZ238" i="14"/>
  <c r="BZ52" i="9"/>
  <c r="F238" i="14"/>
  <c r="F52" i="9"/>
  <c r="W237" i="14"/>
  <c r="W52" i="8"/>
  <c r="CU52" i="10"/>
  <c r="CU239" i="14"/>
  <c r="AE52" i="10"/>
  <c r="AE239" i="14"/>
  <c r="CY52" i="9"/>
  <c r="CY238" i="14"/>
  <c r="AI52" i="9"/>
  <c r="AI238" i="14"/>
  <c r="BT52" i="8"/>
  <c r="BT237" i="14"/>
  <c r="DE52" i="7"/>
  <c r="DE236" i="14"/>
  <c r="DY52" i="8"/>
  <c r="DY237" i="14"/>
  <c r="BI52" i="8"/>
  <c r="BI237" i="14"/>
  <c r="DQ236" i="14"/>
  <c r="DQ52" i="7"/>
  <c r="ED237" i="14"/>
  <c r="ED52" i="8"/>
  <c r="BJ237" i="14"/>
  <c r="BJ52" i="8"/>
  <c r="DZ236" i="14"/>
  <c r="DZ52" i="7"/>
  <c r="EM236" i="14"/>
  <c r="EM52" i="7"/>
  <c r="BS236" i="14"/>
  <c r="BS52" i="7"/>
  <c r="C236" i="14"/>
  <c r="C52" i="7"/>
  <c r="BX236" i="14"/>
  <c r="BX52" i="7"/>
  <c r="H236" i="14"/>
  <c r="H52" i="7"/>
  <c r="CD235" i="14"/>
  <c r="CD52" i="6"/>
  <c r="J235" i="14"/>
  <c r="J52" i="6"/>
  <c r="CI52" i="6"/>
  <c r="CI235" i="14"/>
  <c r="O52" i="6"/>
  <c r="O235" i="14"/>
  <c r="AA52" i="6"/>
  <c r="AA235" i="14"/>
  <c r="AA37" i="6"/>
  <c r="CJ52" i="6"/>
  <c r="CJ235" i="14"/>
  <c r="T52" i="6"/>
  <c r="T235" i="14"/>
  <c r="CO235" i="14"/>
  <c r="DA235" i="14"/>
  <c r="DA37" i="6"/>
  <c r="CO52" i="6"/>
  <c r="DA52" i="6"/>
  <c r="Y52" i="6"/>
  <c r="Y235" i="14"/>
  <c r="CD52" i="5"/>
  <c r="CD234" i="14"/>
  <c r="DK52" i="5"/>
  <c r="DK234" i="14"/>
  <c r="EF52" i="5"/>
  <c r="EF234" i="14"/>
  <c r="AL52" i="5"/>
  <c r="AL234" i="14"/>
  <c r="CB52" i="5"/>
  <c r="CN52" i="5"/>
  <c r="CB234" i="14"/>
  <c r="CN37" i="5"/>
  <c r="CN234" i="14"/>
  <c r="BW52" i="5"/>
  <c r="BW234" i="14"/>
  <c r="G52" i="5"/>
  <c r="G234" i="14"/>
  <c r="AO234" i="14"/>
  <c r="BA234" i="14"/>
  <c r="BA37" i="5"/>
  <c r="AO52" i="5"/>
  <c r="BA52" i="5"/>
  <c r="DJ52" i="4"/>
  <c r="DJ233" i="14"/>
  <c r="DJ241" i="14"/>
  <c r="AT52" i="4"/>
  <c r="AT233" i="14"/>
  <c r="AT241" i="14"/>
  <c r="DO233" i="14"/>
  <c r="DO241" i="14"/>
  <c r="EA37" i="4"/>
  <c r="DO52" i="4"/>
  <c r="EA52" i="4"/>
  <c r="EA233" i="14"/>
  <c r="AY233" i="14"/>
  <c r="AY241" i="14"/>
  <c r="AY52" i="4"/>
  <c r="DT52" i="4"/>
  <c r="DT233" i="14"/>
  <c r="DT241" i="14"/>
  <c r="BD233" i="14"/>
  <c r="BD52" i="4"/>
  <c r="BD241" i="14"/>
  <c r="DY52" i="4"/>
  <c r="DY233" i="14"/>
  <c r="DY241" i="14"/>
  <c r="BI52" i="4"/>
  <c r="BI233" i="14"/>
  <c r="BI241" i="14"/>
  <c r="DM52" i="11"/>
  <c r="DM240" i="14"/>
  <c r="AB239" i="14"/>
  <c r="AB52" i="10"/>
  <c r="AN52" i="10"/>
  <c r="AN239" i="14"/>
  <c r="AN37" i="10"/>
  <c r="BD52" i="11"/>
  <c r="BD240" i="14"/>
  <c r="EG52" i="11"/>
  <c r="EG240" i="14"/>
  <c r="EJ239" i="14"/>
  <c r="EJ52" i="10"/>
  <c r="CF240" i="14"/>
  <c r="CF52" i="11"/>
  <c r="CK52" i="9"/>
  <c r="CK238" i="14"/>
  <c r="BA37" i="10"/>
  <c r="AO239" i="14"/>
  <c r="AO52" i="10"/>
  <c r="BA52" i="10"/>
  <c r="BA239" i="14"/>
  <c r="AV238" i="14"/>
  <c r="AV52" i="9"/>
  <c r="DR52" i="11"/>
  <c r="DR240" i="14"/>
  <c r="AX52" i="11"/>
  <c r="AX240" i="14"/>
  <c r="DE52" i="10"/>
  <c r="DE239" i="14"/>
  <c r="DL52" i="9"/>
  <c r="DL238" i="14"/>
  <c r="AB52" i="8"/>
  <c r="AN52" i="8"/>
  <c r="AB237" i="14"/>
  <c r="AN37" i="8"/>
  <c r="AN237" i="14"/>
  <c r="CE52" i="11"/>
  <c r="CE240" i="14"/>
  <c r="K52" i="11"/>
  <c r="K240" i="14"/>
  <c r="X52" i="10"/>
  <c r="X239" i="14"/>
  <c r="AC52" i="9"/>
  <c r="AC238" i="14"/>
  <c r="CE52" i="8"/>
  <c r="CE237" i="14"/>
  <c r="EH52" i="10"/>
  <c r="EH239" i="14"/>
  <c r="BR52" i="10"/>
  <c r="BR239" i="14"/>
  <c r="EL52" i="9"/>
  <c r="EL238" i="14"/>
  <c r="BV52" i="9"/>
  <c r="BV238" i="14"/>
  <c r="B52" i="9"/>
  <c r="B238" i="14"/>
  <c r="N238" i="14"/>
  <c r="N37" i="9"/>
  <c r="N52" i="9"/>
  <c r="O52" i="8"/>
  <c r="AA237" i="14"/>
  <c r="O237" i="14"/>
  <c r="AA52" i="8"/>
  <c r="AA37" i="8"/>
  <c r="CQ52" i="10"/>
  <c r="CQ239" i="14"/>
  <c r="W239" i="14"/>
  <c r="W52" i="10"/>
  <c r="CU52" i="9"/>
  <c r="CU238" i="14"/>
  <c r="AE52" i="9"/>
  <c r="AE238" i="14"/>
  <c r="BL52" i="8"/>
  <c r="BL237" i="14"/>
  <c r="CW236" i="14"/>
  <c r="CW52" i="7"/>
  <c r="DU237" i="14"/>
  <c r="DU52" i="8"/>
  <c r="BE52" i="8"/>
  <c r="BE237" i="14"/>
  <c r="DI52" i="7"/>
  <c r="DI236" i="14"/>
  <c r="DZ52" i="8"/>
  <c r="DZ237" i="14"/>
  <c r="BF237" i="14"/>
  <c r="BF52" i="8"/>
  <c r="DR52" i="7"/>
  <c r="DR236" i="14"/>
  <c r="EI52" i="7"/>
  <c r="EI236" i="14"/>
  <c r="BO236" i="14"/>
  <c r="BO52" i="7"/>
  <c r="CA52" i="7"/>
  <c r="CA236" i="14"/>
  <c r="CA37" i="7"/>
  <c r="EJ52" i="7"/>
  <c r="EJ236" i="14"/>
  <c r="BT52" i="7"/>
  <c r="BT236" i="14"/>
  <c r="D52" i="7"/>
  <c r="D236" i="14"/>
  <c r="BZ52" i="6"/>
  <c r="BZ235" i="14"/>
  <c r="F52" i="6"/>
  <c r="F235" i="14"/>
  <c r="CE235" i="14"/>
  <c r="CE52" i="6"/>
  <c r="K52" i="6"/>
  <c r="K235" i="14"/>
  <c r="CF52" i="6"/>
  <c r="CF235" i="14"/>
  <c r="P235" i="14"/>
  <c r="P52" i="6"/>
  <c r="CK235" i="14"/>
  <c r="CK52" i="6"/>
  <c r="U52" i="6"/>
  <c r="U235" i="14"/>
  <c r="BV52" i="5"/>
  <c r="BV234" i="14"/>
  <c r="DG52" i="5"/>
  <c r="DG234" i="14"/>
  <c r="EB234" i="14"/>
  <c r="EB52" i="5"/>
  <c r="EN52" i="5"/>
  <c r="EN234" i="14"/>
  <c r="EN37" i="5"/>
  <c r="AD52" i="5"/>
  <c r="AD234" i="14"/>
  <c r="BT52" i="5"/>
  <c r="BT234" i="14"/>
  <c r="BS52" i="5"/>
  <c r="BS234" i="14"/>
  <c r="C52" i="5"/>
  <c r="C234" i="14"/>
  <c r="AK52" i="5"/>
  <c r="AK234" i="14"/>
  <c r="DF233" i="14"/>
  <c r="DF241" i="14"/>
  <c r="DF52" i="4"/>
  <c r="AP241" i="14"/>
  <c r="AP52" i="4"/>
  <c r="AP233" i="14"/>
  <c r="DK241" i="14"/>
  <c r="DK52" i="4"/>
  <c r="DK233" i="14"/>
  <c r="AU233" i="14"/>
  <c r="AU241" i="14"/>
  <c r="AU52" i="4"/>
  <c r="DP52" i="4"/>
  <c r="DP233" i="14"/>
  <c r="DP241" i="14"/>
  <c r="AZ52" i="4"/>
  <c r="AZ233" i="14"/>
  <c r="AZ241" i="14"/>
  <c r="DU233" i="14"/>
  <c r="DU52" i="4"/>
  <c r="DU241" i="14"/>
  <c r="BE52" i="4"/>
  <c r="BE233" i="14"/>
  <c r="BE241" i="14"/>
  <c r="B42" i="14"/>
  <c r="A29" i="17"/>
  <c r="CV61" i="11"/>
  <c r="CV204" i="14"/>
  <c r="BP79" i="3"/>
  <c r="BP60" i="11"/>
  <c r="BP251" i="14"/>
  <c r="T250" i="14"/>
  <c r="T60" i="10"/>
  <c r="BK61" i="11"/>
  <c r="BK204" i="14"/>
  <c r="DT61" i="10"/>
  <c r="DT203" i="14"/>
  <c r="T61" i="11"/>
  <c r="T204" i="14"/>
  <c r="BT61" i="10"/>
  <c r="BT203" i="14"/>
  <c r="DW204" i="14"/>
  <c r="DW61" i="11"/>
  <c r="DP60" i="11"/>
  <c r="DP251" i="14"/>
  <c r="AR61" i="11"/>
  <c r="AR204" i="14"/>
  <c r="DP61" i="10"/>
  <c r="DP203" i="14"/>
  <c r="W201" i="14"/>
  <c r="W61" i="8"/>
  <c r="O204" i="14"/>
  <c r="AA204" i="14"/>
  <c r="O61" i="11"/>
  <c r="AA46" i="11"/>
  <c r="AA61" i="11"/>
  <c r="DD61" i="11"/>
  <c r="DD204" i="14"/>
  <c r="CF60" i="11"/>
  <c r="CF251" i="14"/>
  <c r="AZ60" i="10"/>
  <c r="AZ250" i="14"/>
  <c r="BS204" i="14"/>
  <c r="BS61" i="11"/>
  <c r="H251" i="14"/>
  <c r="H60" i="11"/>
  <c r="DS249" i="14"/>
  <c r="DS60" i="9"/>
  <c r="X61" i="11"/>
  <c r="X204" i="14"/>
  <c r="AV61" i="10"/>
  <c r="AV203" i="14"/>
  <c r="DK204" i="14"/>
  <c r="DK61" i="11"/>
  <c r="CR251" i="14"/>
  <c r="CR60" i="11"/>
  <c r="DD60" i="10"/>
  <c r="DD250" i="14"/>
  <c r="EA60" i="11"/>
  <c r="DO251" i="14"/>
  <c r="EA251" i="14"/>
  <c r="DO60" i="11"/>
  <c r="EA13" i="11"/>
  <c r="AY251" i="14"/>
  <c r="AY60" i="11"/>
  <c r="DS203" i="14"/>
  <c r="DS61" i="10"/>
  <c r="BC61" i="10"/>
  <c r="BC203" i="14"/>
  <c r="DC250" i="14"/>
  <c r="DC60" i="10"/>
  <c r="DO202" i="14"/>
  <c r="DO61" i="9"/>
  <c r="EA202" i="14"/>
  <c r="EA46" i="9"/>
  <c r="EA61" i="9"/>
  <c r="AY249" i="14"/>
  <c r="AY60" i="9"/>
  <c r="DM204" i="14"/>
  <c r="DM61" i="11"/>
  <c r="AS61" i="11"/>
  <c r="AS204" i="14"/>
  <c r="DQ60" i="11"/>
  <c r="DQ251" i="14"/>
  <c r="AW251" i="14"/>
  <c r="AW60" i="11"/>
  <c r="DU61" i="10"/>
  <c r="DU203" i="14"/>
  <c r="BE203" i="14"/>
  <c r="BE61" i="10"/>
  <c r="DO60" i="10"/>
  <c r="DO250" i="14"/>
  <c r="EA13" i="10"/>
  <c r="EA250" i="14"/>
  <c r="EA60" i="10"/>
  <c r="DK202" i="14"/>
  <c r="DK61" i="9"/>
  <c r="AI249" i="14"/>
  <c r="AI60" i="9"/>
  <c r="DJ61" i="11"/>
  <c r="DJ204" i="14"/>
  <c r="AT61" i="11"/>
  <c r="AT204" i="14"/>
  <c r="DR251" i="14"/>
  <c r="DR60" i="11"/>
  <c r="AX251" i="14"/>
  <c r="AX60" i="11"/>
  <c r="DZ203" i="14"/>
  <c r="DZ61" i="10"/>
  <c r="BJ61" i="10"/>
  <c r="BJ203" i="14"/>
  <c r="DX250" i="14"/>
  <c r="DX60" i="10"/>
  <c r="EB61" i="9"/>
  <c r="EN202" i="14"/>
  <c r="EB202" i="14"/>
  <c r="EN61" i="9"/>
  <c r="EN46" i="9"/>
  <c r="EI249" i="14"/>
  <c r="EI60" i="9"/>
  <c r="DJ60" i="9"/>
  <c r="DJ249" i="14"/>
  <c r="DV61" i="8"/>
  <c r="DV201" i="14"/>
  <c r="CY60" i="8"/>
  <c r="CY248" i="14"/>
  <c r="EC60" i="10"/>
  <c r="EC250" i="14"/>
  <c r="BM250" i="14"/>
  <c r="BM60" i="10"/>
  <c r="EG61" i="9"/>
  <c r="EG202" i="14"/>
  <c r="BQ61" i="9"/>
  <c r="BQ202" i="14"/>
  <c r="EL249" i="14"/>
  <c r="EL60" i="9"/>
  <c r="EH201" i="14"/>
  <c r="EH61" i="8"/>
  <c r="N61" i="8"/>
  <c r="N201" i="14"/>
  <c r="B61" i="8"/>
  <c r="B201" i="14"/>
  <c r="N46" i="8"/>
  <c r="ED60" i="10"/>
  <c r="ED250" i="14"/>
  <c r="BJ250" i="14"/>
  <c r="BJ60" i="10"/>
  <c r="EH202" i="14"/>
  <c r="EH61" i="9"/>
  <c r="BR61" i="9"/>
  <c r="BR202" i="14"/>
  <c r="EM249" i="14"/>
  <c r="EM60" i="9"/>
  <c r="G60" i="9"/>
  <c r="G249" i="14"/>
  <c r="C61" i="8"/>
  <c r="C201" i="14"/>
  <c r="EH60" i="8"/>
  <c r="EH248" i="14"/>
  <c r="BR248" i="14"/>
  <c r="BR60" i="8"/>
  <c r="EJ200" i="14"/>
  <c r="EJ61" i="7"/>
  <c r="D200" i="14"/>
  <c r="D61" i="7"/>
  <c r="DH60" i="9"/>
  <c r="DH249" i="14"/>
  <c r="AR60" i="9"/>
  <c r="AR249" i="14"/>
  <c r="DL201" i="14"/>
  <c r="DL61" i="8"/>
  <c r="AV201" i="14"/>
  <c r="AV61" i="8"/>
  <c r="DP248" i="14"/>
  <c r="DP60" i="8"/>
  <c r="AZ60" i="8"/>
  <c r="AZ248" i="14"/>
  <c r="CZ200" i="14"/>
  <c r="CZ61" i="7"/>
  <c r="BY60" i="7"/>
  <c r="BY247" i="14"/>
  <c r="CK60" i="9"/>
  <c r="CK249" i="14"/>
  <c r="U249" i="14"/>
  <c r="U60" i="9"/>
  <c r="DA46" i="8"/>
  <c r="DA201" i="14"/>
  <c r="CO61" i="8"/>
  <c r="CO201" i="14"/>
  <c r="Y201" i="14"/>
  <c r="Y61" i="8"/>
  <c r="CS60" i="8"/>
  <c r="CS248" i="14"/>
  <c r="AC248" i="14"/>
  <c r="AC60" i="8"/>
  <c r="BE61" i="7"/>
  <c r="BE200" i="14"/>
  <c r="EF60" i="7"/>
  <c r="EF247" i="14"/>
  <c r="BP247" i="14"/>
  <c r="BP60" i="7"/>
  <c r="DV61" i="7"/>
  <c r="DV200" i="14"/>
  <c r="BN200" i="14"/>
  <c r="BB61" i="7"/>
  <c r="BB200" i="14"/>
  <c r="BN61" i="7"/>
  <c r="BN46" i="7"/>
  <c r="DZ60" i="7"/>
  <c r="DZ247" i="14"/>
  <c r="BF60" i="7"/>
  <c r="BF247" i="14"/>
  <c r="DS200" i="14"/>
  <c r="DS61" i="7"/>
  <c r="BC200" i="14"/>
  <c r="BC61" i="7"/>
  <c r="DW60" i="7"/>
  <c r="DW247" i="14"/>
  <c r="BG60" i="7"/>
  <c r="BG247" i="14"/>
  <c r="EG61" i="6"/>
  <c r="EG199" i="14"/>
  <c r="BQ61" i="6"/>
  <c r="BQ199" i="14"/>
  <c r="EL60" i="6"/>
  <c r="EL246" i="14"/>
  <c r="EL61" i="6"/>
  <c r="EL199" i="14"/>
  <c r="BV199" i="14"/>
  <c r="BV61" i="6"/>
  <c r="N199" i="14"/>
  <c r="B199" i="14"/>
  <c r="B61" i="6"/>
  <c r="N61" i="6"/>
  <c r="N46" i="6"/>
  <c r="H60" i="6"/>
  <c r="H246" i="14"/>
  <c r="DG199" i="14"/>
  <c r="DG61" i="6"/>
  <c r="DT250" i="14"/>
  <c r="DT60" i="10"/>
  <c r="CJ204" i="14"/>
  <c r="CJ61" i="11"/>
  <c r="AB60" i="11"/>
  <c r="AN13" i="11"/>
  <c r="AB251" i="14"/>
  <c r="AN251" i="14"/>
  <c r="AN60" i="11"/>
  <c r="CR202" i="14"/>
  <c r="CR61" i="9"/>
  <c r="AQ61" i="11"/>
  <c r="AQ204" i="14"/>
  <c r="CF61" i="10"/>
  <c r="CF203" i="14"/>
  <c r="DO61" i="8"/>
  <c r="EA46" i="8"/>
  <c r="DO201" i="14"/>
  <c r="EA61" i="8"/>
  <c r="EA201" i="14"/>
  <c r="CE60" i="11"/>
  <c r="CE251" i="14"/>
  <c r="K251" i="14"/>
  <c r="K60" i="11"/>
  <c r="CI203" i="14"/>
  <c r="CI61" i="10"/>
  <c r="O61" i="10"/>
  <c r="O203" i="14"/>
  <c r="AA203" i="14"/>
  <c r="AA61" i="10"/>
  <c r="AA46" i="10"/>
  <c r="AI250" i="14"/>
  <c r="AI60" i="10"/>
  <c r="AM202" i="14"/>
  <c r="AM61" i="9"/>
  <c r="DE200" i="14"/>
  <c r="DE61" i="7"/>
  <c r="BY61" i="11"/>
  <c r="BY204" i="14"/>
  <c r="I61" i="11"/>
  <c r="I204" i="14"/>
  <c r="CC60" i="11"/>
  <c r="CC251" i="14"/>
  <c r="M60" i="11"/>
  <c r="M251" i="14"/>
  <c r="CG203" i="14"/>
  <c r="CG61" i="10"/>
  <c r="Q203" i="14"/>
  <c r="Q61" i="10"/>
  <c r="AM60" i="10"/>
  <c r="AM250" i="14"/>
  <c r="AQ202" i="14"/>
  <c r="AQ61" i="9"/>
  <c r="AO60" i="7"/>
  <c r="AO247" i="14"/>
  <c r="BA247" i="14"/>
  <c r="BA60" i="7"/>
  <c r="BA13" i="7"/>
  <c r="BZ61" i="11"/>
  <c r="BZ204" i="14"/>
  <c r="F61" i="11"/>
  <c r="F204" i="14"/>
  <c r="CD251" i="14"/>
  <c r="CD60" i="11"/>
  <c r="J251" i="14"/>
  <c r="J60" i="11"/>
  <c r="BF203" i="14"/>
  <c r="BF61" i="10"/>
  <c r="DP60" i="10"/>
  <c r="DP250" i="14"/>
  <c r="DT61" i="9"/>
  <c r="DT202" i="14"/>
  <c r="DC249" i="14"/>
  <c r="DC60" i="9"/>
  <c r="DB249" i="14"/>
  <c r="DB60" i="9"/>
  <c r="DN13" i="9"/>
  <c r="DN249" i="14"/>
  <c r="DN60" i="9"/>
  <c r="DF201" i="14"/>
  <c r="DF61" i="8"/>
  <c r="CI60" i="8"/>
  <c r="CI248" i="14"/>
  <c r="DY250" i="14"/>
  <c r="DY60" i="10"/>
  <c r="BI60" i="10"/>
  <c r="BI250" i="14"/>
  <c r="EC61" i="9"/>
  <c r="EC202" i="14"/>
  <c r="BM202" i="14"/>
  <c r="BM61" i="9"/>
  <c r="ED249" i="14"/>
  <c r="ED60" i="9"/>
  <c r="DZ61" i="8"/>
  <c r="DZ201" i="14"/>
  <c r="EM248" i="14"/>
  <c r="EM60" i="8"/>
  <c r="DZ60" i="10"/>
  <c r="DZ250" i="14"/>
  <c r="BF60" i="10"/>
  <c r="BF250" i="14"/>
  <c r="ED61" i="9"/>
  <c r="ED202" i="14"/>
  <c r="BJ61" i="9"/>
  <c r="BJ202" i="14"/>
  <c r="EE60" i="9"/>
  <c r="EE249" i="14"/>
  <c r="EI61" i="8"/>
  <c r="EI201" i="14"/>
  <c r="DK60" i="8"/>
  <c r="DK248" i="14"/>
  <c r="ED60" i="8"/>
  <c r="ED248" i="14"/>
  <c r="BJ248" i="14"/>
  <c r="BJ60" i="8"/>
  <c r="EB200" i="14"/>
  <c r="EB61" i="7"/>
  <c r="EN200" i="14"/>
  <c r="EN61" i="7"/>
  <c r="EN46" i="7"/>
  <c r="EC247" i="14"/>
  <c r="EC60" i="7"/>
  <c r="DD249" i="14"/>
  <c r="DD60" i="9"/>
  <c r="AJ249" i="14"/>
  <c r="AJ60" i="9"/>
  <c r="DH201" i="14"/>
  <c r="DH61" i="8"/>
  <c r="AR201" i="14"/>
  <c r="AR61" i="8"/>
  <c r="DL60" i="8"/>
  <c r="DL248" i="14"/>
  <c r="AV60" i="8"/>
  <c r="AV248" i="14"/>
  <c r="CR61" i="7"/>
  <c r="CR200" i="14"/>
  <c r="BI60" i="7"/>
  <c r="BI247" i="14"/>
  <c r="CG249" i="14"/>
  <c r="CG60" i="9"/>
  <c r="Q60" i="9"/>
  <c r="Q249" i="14"/>
  <c r="CK201" i="14"/>
  <c r="CK61" i="8"/>
  <c r="U61" i="8"/>
  <c r="U201" i="14"/>
  <c r="CO248" i="14"/>
  <c r="DA13" i="8"/>
  <c r="DA60" i="8"/>
  <c r="CO60" i="8"/>
  <c r="DA248" i="14"/>
  <c r="Y248" i="14"/>
  <c r="Y60" i="8"/>
  <c r="AW61" i="7"/>
  <c r="AW200" i="14"/>
  <c r="EB247" i="14"/>
  <c r="EB60" i="7"/>
  <c r="EN247" i="14"/>
  <c r="EN13" i="7"/>
  <c r="EN60" i="7"/>
  <c r="BL60" i="7"/>
  <c r="BL247" i="14"/>
  <c r="DR200" i="14"/>
  <c r="DR61" i="7"/>
  <c r="AX61" i="7"/>
  <c r="AX200" i="14"/>
  <c r="DV247" i="14"/>
  <c r="DV60" i="7"/>
  <c r="BB247" i="14"/>
  <c r="BB60" i="7"/>
  <c r="BN60" i="7"/>
  <c r="BN13" i="7"/>
  <c r="BN247" i="14"/>
  <c r="DO200" i="14"/>
  <c r="DO61" i="7"/>
  <c r="EA200" i="14"/>
  <c r="EA61" i="7"/>
  <c r="EA46" i="7"/>
  <c r="AY61" i="7"/>
  <c r="AY200" i="14"/>
  <c r="DS247" i="14"/>
  <c r="DS60" i="7"/>
  <c r="BC247" i="14"/>
  <c r="BC60" i="7"/>
  <c r="EC61" i="6"/>
  <c r="EC199" i="14"/>
  <c r="BM199" i="14"/>
  <c r="BM61" i="6"/>
  <c r="ED60" i="6"/>
  <c r="ED246" i="14"/>
  <c r="EH199" i="14"/>
  <c r="EH61" i="6"/>
  <c r="BR199" i="14"/>
  <c r="BR61" i="6"/>
  <c r="EF60" i="6"/>
  <c r="EF246" i="14"/>
  <c r="AI247" i="14"/>
  <c r="AI60" i="7"/>
  <c r="DC199" i="14"/>
  <c r="DC61" i="6"/>
  <c r="CM248" i="14"/>
  <c r="CM60" i="8"/>
  <c r="H204" i="14"/>
  <c r="H61" i="11"/>
  <c r="P203" i="14"/>
  <c r="P61" i="10"/>
  <c r="CU204" i="14"/>
  <c r="CU61" i="11"/>
  <c r="BL251" i="14"/>
  <c r="BL60" i="11"/>
  <c r="AR60" i="10"/>
  <c r="AR250" i="14"/>
  <c r="DG60" i="11"/>
  <c r="DG251" i="14"/>
  <c r="AQ60" i="11"/>
  <c r="AQ251" i="14"/>
  <c r="DK61" i="10"/>
  <c r="DK203" i="14"/>
  <c r="AU203" i="14"/>
  <c r="AU61" i="10"/>
  <c r="CM60" i="10"/>
  <c r="CM250" i="14"/>
  <c r="CY61" i="9"/>
  <c r="CY202" i="14"/>
  <c r="EM201" i="14"/>
  <c r="EM61" i="8"/>
  <c r="DE61" i="11"/>
  <c r="DE204" i="14"/>
  <c r="AK61" i="11"/>
  <c r="AK204" i="14"/>
  <c r="DI60" i="11"/>
  <c r="DI251" i="14"/>
  <c r="AO60" i="11"/>
  <c r="AO251" i="14"/>
  <c r="BA60" i="11"/>
  <c r="BA13" i="11"/>
  <c r="BA251" i="14"/>
  <c r="DM203" i="14"/>
  <c r="DM61" i="10"/>
  <c r="AS203" i="14"/>
  <c r="AS61" i="10"/>
  <c r="CY60" i="10"/>
  <c r="CY250" i="14"/>
  <c r="CU61" i="9"/>
  <c r="CU202" i="14"/>
  <c r="DW61" i="8"/>
  <c r="DW201" i="14"/>
  <c r="DB204" i="14"/>
  <c r="DB61" i="11"/>
  <c r="DN204" i="14"/>
  <c r="DN46" i="11"/>
  <c r="DN61" i="11"/>
  <c r="AL61" i="11"/>
  <c r="AL204" i="14"/>
  <c r="DF251" i="14"/>
  <c r="DF60" i="11"/>
  <c r="AP60" i="11"/>
  <c r="AP251" i="14"/>
  <c r="DV203" i="14"/>
  <c r="DV61" i="10"/>
  <c r="BB203" i="14"/>
  <c r="BB61" i="10"/>
  <c r="BN46" i="10"/>
  <c r="BN61" i="10"/>
  <c r="BN203" i="14"/>
  <c r="DH60" i="10"/>
  <c r="DH250" i="14"/>
  <c r="DL202" i="14"/>
  <c r="DL61" i="9"/>
  <c r="BW249" i="14"/>
  <c r="BW60" i="9"/>
  <c r="CT249" i="14"/>
  <c r="CT60" i="9"/>
  <c r="CX61" i="8"/>
  <c r="CX201" i="14"/>
  <c r="BS248" i="14"/>
  <c r="BS60" i="8"/>
  <c r="DU250" i="14"/>
  <c r="DU60" i="10"/>
  <c r="BE60" i="10"/>
  <c r="BE250" i="14"/>
  <c r="DY61" i="9"/>
  <c r="DY202" i="14"/>
  <c r="BI202" i="14"/>
  <c r="BI61" i="9"/>
  <c r="DV249" i="14"/>
  <c r="DV60" i="9"/>
  <c r="DR61" i="8"/>
  <c r="DR201" i="14"/>
  <c r="DW248" i="14"/>
  <c r="DW60" i="8"/>
  <c r="DV60" i="10"/>
  <c r="DV250" i="14"/>
  <c r="BB250" i="14"/>
  <c r="BB60" i="10"/>
  <c r="BN250" i="14"/>
  <c r="BN13" i="10"/>
  <c r="BN60" i="10"/>
  <c r="DZ61" i="9"/>
  <c r="DZ202" i="14"/>
  <c r="BF202" i="14"/>
  <c r="BF61" i="9"/>
  <c r="DW249" i="14"/>
  <c r="DW60" i="9"/>
  <c r="DS201" i="14"/>
  <c r="DS61" i="8"/>
  <c r="CU248" i="14"/>
  <c r="CU60" i="8"/>
  <c r="DZ60" i="8"/>
  <c r="DZ248" i="14"/>
  <c r="BF248" i="14"/>
  <c r="BF60" i="8"/>
  <c r="DT61" i="7"/>
  <c r="DT200" i="14"/>
  <c r="DM60" i="7"/>
  <c r="DM247" i="14"/>
  <c r="CZ249" i="14"/>
  <c r="CZ60" i="9"/>
  <c r="AF60" i="9"/>
  <c r="AF249" i="14"/>
  <c r="DD201" i="14"/>
  <c r="DD61" i="8"/>
  <c r="AJ201" i="14"/>
  <c r="AJ61" i="8"/>
  <c r="DH248" i="14"/>
  <c r="DH60" i="8"/>
  <c r="AR248" i="14"/>
  <c r="AR60" i="8"/>
  <c r="CJ61" i="7"/>
  <c r="CJ200" i="14"/>
  <c r="AS60" i="7"/>
  <c r="AS247" i="14"/>
  <c r="CC60" i="9"/>
  <c r="CC249" i="14"/>
  <c r="M60" i="9"/>
  <c r="M249" i="14"/>
  <c r="CG201" i="14"/>
  <c r="CG61" i="8"/>
  <c r="Q61" i="8"/>
  <c r="Q201" i="14"/>
  <c r="CK248" i="14"/>
  <c r="CK60" i="8"/>
  <c r="U60" i="8"/>
  <c r="U248" i="14"/>
  <c r="BA61" i="7"/>
  <c r="BA200" i="14"/>
  <c r="AO61" i="7"/>
  <c r="BA46" i="7"/>
  <c r="AO200" i="14"/>
  <c r="DX60" i="7"/>
  <c r="DX247" i="14"/>
  <c r="BH247" i="14"/>
  <c r="BH60" i="7"/>
  <c r="DJ200" i="14"/>
  <c r="DJ61" i="7"/>
  <c r="AT61" i="7"/>
  <c r="AT200" i="14"/>
  <c r="DR247" i="14"/>
  <c r="DR60" i="7"/>
  <c r="AX60" i="7"/>
  <c r="AX247" i="14"/>
  <c r="DK200" i="14"/>
  <c r="DK61" i="7"/>
  <c r="AU61" i="7"/>
  <c r="AU200" i="14"/>
  <c r="DO247" i="14"/>
  <c r="DO60" i="7"/>
  <c r="EA13" i="7"/>
  <c r="EA60" i="7"/>
  <c r="EA247" i="14"/>
  <c r="AY247" i="14"/>
  <c r="AY60" i="7"/>
  <c r="DY199" i="14"/>
  <c r="DY61" i="6"/>
  <c r="BI61" i="6"/>
  <c r="BI199" i="14"/>
  <c r="DV60" i="6"/>
  <c r="DV246" i="14"/>
  <c r="ED61" i="6"/>
  <c r="ED199" i="14"/>
  <c r="BJ61" i="6"/>
  <c r="BJ199" i="14"/>
  <c r="DX246" i="14"/>
  <c r="DX60" i="6"/>
  <c r="AE60" i="7"/>
  <c r="AE247" i="14"/>
  <c r="CY61" i="6"/>
  <c r="CY199" i="14"/>
  <c r="X61" i="9"/>
  <c r="X202" i="14"/>
  <c r="AF204" i="14"/>
  <c r="AF61" i="11"/>
  <c r="BL61" i="10"/>
  <c r="BL203" i="14"/>
  <c r="DS61" i="11"/>
  <c r="DS204" i="14"/>
  <c r="DH251" i="14"/>
  <c r="DH60" i="11"/>
  <c r="EJ60" i="10"/>
  <c r="EJ250" i="14"/>
  <c r="DS251" i="14"/>
  <c r="DS60" i="11"/>
  <c r="BC251" i="14"/>
  <c r="BC60" i="11"/>
  <c r="DW61" i="10"/>
  <c r="DW203" i="14"/>
  <c r="BG203" i="14"/>
  <c r="BG61" i="10"/>
  <c r="DK60" i="10"/>
  <c r="DK250" i="14"/>
  <c r="DW202" i="14"/>
  <c r="DW61" i="9"/>
  <c r="CE60" i="9"/>
  <c r="CE249" i="14"/>
  <c r="DQ61" i="11"/>
  <c r="DQ204" i="14"/>
  <c r="AW61" i="11"/>
  <c r="AW204" i="14"/>
  <c r="DU251" i="14"/>
  <c r="DU60" i="11"/>
  <c r="BE251" i="14"/>
  <c r="BE60" i="11"/>
  <c r="DY61" i="10"/>
  <c r="DY203" i="14"/>
  <c r="BI203" i="14"/>
  <c r="BI61" i="10"/>
  <c r="DW60" i="10"/>
  <c r="DW250" i="14"/>
  <c r="DS61" i="9"/>
  <c r="DS202" i="14"/>
  <c r="BO249" i="14"/>
  <c r="CA249" i="14"/>
  <c r="BO60" i="9"/>
  <c r="CA13" i="9"/>
  <c r="CA60" i="9"/>
  <c r="DR204" i="14"/>
  <c r="DR61" i="11"/>
  <c r="AX61" i="11"/>
  <c r="AX204" i="14"/>
  <c r="DV60" i="11"/>
  <c r="DV251" i="14"/>
  <c r="BB60" i="11"/>
  <c r="BB251" i="14"/>
  <c r="BN13" i="11"/>
  <c r="BN60" i="11"/>
  <c r="BN251" i="14"/>
  <c r="ED61" i="10"/>
  <c r="ED203" i="14"/>
  <c r="BR61" i="10"/>
  <c r="BR203" i="14"/>
  <c r="EF250" i="14"/>
  <c r="EF60" i="10"/>
  <c r="EJ202" i="14"/>
  <c r="EJ61" i="9"/>
  <c r="D202" i="14"/>
  <c r="D61" i="9"/>
  <c r="DR249" i="14"/>
  <c r="DR60" i="9"/>
  <c r="ED61" i="8"/>
  <c r="ED201" i="14"/>
  <c r="DO60" i="8"/>
  <c r="DO248" i="14"/>
  <c r="EA248" i="14"/>
  <c r="EA13" i="8"/>
  <c r="EA60" i="8"/>
  <c r="EG250" i="14"/>
  <c r="EG60" i="10"/>
  <c r="BQ60" i="10"/>
  <c r="BQ250" i="14"/>
  <c r="EK61" i="9"/>
  <c r="EK202" i="14"/>
  <c r="BU202" i="14"/>
  <c r="BU61" i="9"/>
  <c r="E61" i="9"/>
  <c r="E202" i="14"/>
  <c r="F60" i="9"/>
  <c r="F249" i="14"/>
  <c r="J201" i="14"/>
  <c r="J61" i="8"/>
  <c r="EH60" i="10"/>
  <c r="EH250" i="14"/>
  <c r="BR250" i="14"/>
  <c r="BR60" i="10"/>
  <c r="EL202" i="14"/>
  <c r="EL61" i="9"/>
  <c r="BV202" i="14"/>
  <c r="BV61" i="9"/>
  <c r="B61" i="9"/>
  <c r="N202" i="14"/>
  <c r="B202" i="14"/>
  <c r="N61" i="9"/>
  <c r="N46" i="9"/>
  <c r="AA13" i="9"/>
  <c r="O60" i="9"/>
  <c r="AA60" i="9"/>
  <c r="O249" i="14"/>
  <c r="AA249" i="14"/>
  <c r="K201" i="14"/>
  <c r="K61" i="8"/>
  <c r="EL248" i="14"/>
  <c r="EL60" i="8"/>
  <c r="BV60" i="8"/>
  <c r="BV248" i="14"/>
  <c r="B60" i="8"/>
  <c r="N13" i="8"/>
  <c r="B248" i="14"/>
  <c r="N60" i="8"/>
  <c r="N248" i="14"/>
  <c r="L200" i="14"/>
  <c r="L61" i="7"/>
  <c r="CV249" i="14"/>
  <c r="CV60" i="9"/>
  <c r="AN60" i="9"/>
  <c r="AB249" i="14"/>
  <c r="AN13" i="9"/>
  <c r="AB60" i="9"/>
  <c r="AN249" i="14"/>
  <c r="CZ61" i="8"/>
  <c r="CZ201" i="14"/>
  <c r="AF201" i="14"/>
  <c r="AF61" i="8"/>
  <c r="DD248" i="14"/>
  <c r="DD60" i="8"/>
  <c r="AJ248" i="14"/>
  <c r="AJ60" i="8"/>
  <c r="CB200" i="14"/>
  <c r="CB61" i="7"/>
  <c r="CN46" i="7"/>
  <c r="CN200" i="14"/>
  <c r="CN61" i="7"/>
  <c r="Z247" i="14"/>
  <c r="Z60" i="7"/>
  <c r="BY60" i="9"/>
  <c r="BY249" i="14"/>
  <c r="I60" i="9"/>
  <c r="I249" i="14"/>
  <c r="CC61" i="8"/>
  <c r="CC201" i="14"/>
  <c r="M61" i="8"/>
  <c r="M201" i="14"/>
  <c r="CG248" i="14"/>
  <c r="CG60" i="8"/>
  <c r="Q60" i="8"/>
  <c r="Q248" i="14"/>
  <c r="AG200" i="14"/>
  <c r="AG61" i="7"/>
  <c r="DT60" i="7"/>
  <c r="DT247" i="14"/>
  <c r="BD247" i="14"/>
  <c r="BD60" i="7"/>
  <c r="DF200" i="14"/>
  <c r="DF61" i="7"/>
  <c r="AP200" i="14"/>
  <c r="AP61" i="7"/>
  <c r="DJ247" i="14"/>
  <c r="DJ60" i="7"/>
  <c r="AT247" i="14"/>
  <c r="AT60" i="7"/>
  <c r="DG61" i="7"/>
  <c r="DG200" i="14"/>
  <c r="AQ200" i="14"/>
  <c r="AQ61" i="7"/>
  <c r="DK60" i="7"/>
  <c r="DK247" i="14"/>
  <c r="AU247" i="14"/>
  <c r="AU60" i="7"/>
  <c r="DU199" i="14"/>
  <c r="DU61" i="6"/>
  <c r="BE61" i="6"/>
  <c r="BE199" i="14"/>
  <c r="DF60" i="6"/>
  <c r="DF246" i="14"/>
  <c r="DZ199" i="14"/>
  <c r="DZ61" i="6"/>
  <c r="BF199" i="14"/>
  <c r="BF61" i="6"/>
  <c r="DP60" i="6"/>
  <c r="DP246" i="14"/>
  <c r="W247" i="14"/>
  <c r="W60" i="7"/>
  <c r="CU61" i="6"/>
  <c r="CU199" i="14"/>
  <c r="S199" i="14"/>
  <c r="S61" i="6"/>
  <c r="AP60" i="6"/>
  <c r="AP246" i="14"/>
  <c r="CV61" i="6"/>
  <c r="CV199" i="14"/>
  <c r="AB199" i="14"/>
  <c r="AB61" i="6"/>
  <c r="AN46" i="6"/>
  <c r="AN61" i="6"/>
  <c r="AN199" i="14"/>
  <c r="BH246" i="14"/>
  <c r="BH60" i="6"/>
  <c r="DE60" i="6"/>
  <c r="DE246" i="14"/>
  <c r="AK246" i="14"/>
  <c r="AK60" i="6"/>
  <c r="DI61" i="5"/>
  <c r="DI198" i="14"/>
  <c r="AO61" i="5"/>
  <c r="AO198" i="14"/>
  <c r="BA61" i="5"/>
  <c r="BA46" i="5"/>
  <c r="BA198" i="14"/>
  <c r="DJ198" i="14"/>
  <c r="DJ61" i="5"/>
  <c r="AT61" i="5"/>
  <c r="AT198" i="14"/>
  <c r="DO60" i="6"/>
  <c r="DO246" i="14"/>
  <c r="EA13" i="6"/>
  <c r="EA246" i="14"/>
  <c r="EA60" i="6"/>
  <c r="AY246" i="14"/>
  <c r="AY60" i="6"/>
  <c r="DS61" i="5"/>
  <c r="DS198" i="14"/>
  <c r="BC61" i="5"/>
  <c r="BC198" i="14"/>
  <c r="DX61" i="5"/>
  <c r="DX198" i="14"/>
  <c r="BH61" i="5"/>
  <c r="BH198" i="14"/>
  <c r="ED60" i="5"/>
  <c r="ED245" i="14"/>
  <c r="BJ60" i="5"/>
  <c r="BJ245" i="14"/>
  <c r="EE61" i="4"/>
  <c r="EE205" i="14"/>
  <c r="EE80" i="3"/>
  <c r="EE197" i="14"/>
  <c r="EE81" i="3"/>
  <c r="EE60" i="5"/>
  <c r="EE245" i="14"/>
  <c r="BK60" i="5"/>
  <c r="BK245" i="14"/>
  <c r="DX61" i="4"/>
  <c r="DX197" i="14"/>
  <c r="DX205" i="14"/>
  <c r="DX81" i="3"/>
  <c r="DX80" i="3"/>
  <c r="EN245" i="14"/>
  <c r="EB60" i="5"/>
  <c r="EB245" i="14"/>
  <c r="EN13" i="5"/>
  <c r="EN60" i="5"/>
  <c r="BL245" i="14"/>
  <c r="BL60" i="5"/>
  <c r="DS61" i="4"/>
  <c r="DS197" i="14"/>
  <c r="DS205" i="14"/>
  <c r="DS80" i="3"/>
  <c r="DS81" i="3"/>
  <c r="DY60" i="5"/>
  <c r="DY245" i="14"/>
  <c r="BI60" i="5"/>
  <c r="BI245" i="14"/>
  <c r="DT197" i="14"/>
  <c r="DT61" i="4"/>
  <c r="DT81" i="3"/>
  <c r="DT80" i="3"/>
  <c r="DT205" i="14"/>
  <c r="DY197" i="14"/>
  <c r="DY205" i="14"/>
  <c r="DY61" i="4"/>
  <c r="DY80" i="3"/>
  <c r="DY81" i="3"/>
  <c r="BI61" i="4"/>
  <c r="BI197" i="14"/>
  <c r="BI81" i="3"/>
  <c r="BI80" i="3"/>
  <c r="BI205" i="14"/>
  <c r="ED197" i="14"/>
  <c r="ED61" i="4"/>
  <c r="ED80" i="3"/>
  <c r="ED81" i="3"/>
  <c r="ED205" i="14"/>
  <c r="BJ61" i="4"/>
  <c r="BJ205" i="14"/>
  <c r="BJ197" i="14"/>
  <c r="BJ80" i="3"/>
  <c r="BJ81" i="3"/>
  <c r="K61" i="4"/>
  <c r="K80" i="3"/>
  <c r="K205" i="14"/>
  <c r="K81" i="3"/>
  <c r="K197" i="14"/>
  <c r="CU60" i="4"/>
  <c r="CU244" i="14"/>
  <c r="CU78" i="3"/>
  <c r="CU252" i="14"/>
  <c r="CU79" i="3"/>
  <c r="AE244" i="14"/>
  <c r="AE60" i="4"/>
  <c r="AE78" i="3"/>
  <c r="AE252" i="14"/>
  <c r="AE79" i="3"/>
  <c r="CZ60" i="4"/>
  <c r="CZ244" i="14"/>
  <c r="CZ252" i="14"/>
  <c r="CZ79" i="3"/>
  <c r="CZ78" i="3"/>
  <c r="AF244" i="14"/>
  <c r="AF60" i="4"/>
  <c r="AF79" i="3"/>
  <c r="AF252" i="14"/>
  <c r="AF78" i="3"/>
  <c r="DE60" i="4"/>
  <c r="DE244" i="14"/>
  <c r="DE78" i="3"/>
  <c r="DE79" i="3"/>
  <c r="DE252" i="14"/>
  <c r="AK244" i="14"/>
  <c r="AK78" i="3"/>
  <c r="AK79" i="3"/>
  <c r="AK252" i="14"/>
  <c r="AK60" i="4"/>
  <c r="DF60" i="4"/>
  <c r="DF79" i="3"/>
  <c r="DF78" i="3"/>
  <c r="DF244" i="14"/>
  <c r="DF252" i="14"/>
  <c r="AP60" i="4"/>
  <c r="AP252" i="14"/>
  <c r="AP244" i="14"/>
  <c r="AP78" i="3"/>
  <c r="AP79" i="3"/>
  <c r="BO61" i="6"/>
  <c r="BO199" i="14"/>
  <c r="CA46" i="6"/>
  <c r="CA199" i="14"/>
  <c r="CA61" i="6"/>
  <c r="EH60" i="6"/>
  <c r="EH246" i="14"/>
  <c r="B246" i="14"/>
  <c r="B60" i="6"/>
  <c r="N13" i="6"/>
  <c r="N60" i="6"/>
  <c r="N246" i="14"/>
  <c r="BX199" i="14"/>
  <c r="BX61" i="6"/>
  <c r="H61" i="6"/>
  <c r="H199" i="14"/>
  <c r="T246" i="14"/>
  <c r="T60" i="6"/>
  <c r="CG246" i="14"/>
  <c r="CG60" i="6"/>
  <c r="Q246" i="14"/>
  <c r="Q60" i="6"/>
  <c r="CK61" i="5"/>
  <c r="CK198" i="14"/>
  <c r="U61" i="5"/>
  <c r="U198" i="14"/>
  <c r="CP61" i="5"/>
  <c r="CP198" i="14"/>
  <c r="Z198" i="14"/>
  <c r="Z61" i="5"/>
  <c r="CU246" i="14"/>
  <c r="CU60" i="6"/>
  <c r="AE246" i="14"/>
  <c r="AE60" i="6"/>
  <c r="CY198" i="14"/>
  <c r="CY61" i="5"/>
  <c r="AI198" i="14"/>
  <c r="AI61" i="5"/>
  <c r="DD61" i="5"/>
  <c r="DD198" i="14"/>
  <c r="AJ198" i="14"/>
  <c r="AJ61" i="5"/>
  <c r="DF60" i="5"/>
  <c r="DF245" i="14"/>
  <c r="AP245" i="14"/>
  <c r="AP60" i="5"/>
  <c r="CQ205" i="14"/>
  <c r="CQ61" i="4"/>
  <c r="CQ197" i="14"/>
  <c r="CQ81" i="3"/>
  <c r="CQ80" i="3"/>
  <c r="DG60" i="5"/>
  <c r="DG245" i="14"/>
  <c r="AQ60" i="5"/>
  <c r="AQ245" i="14"/>
  <c r="CJ61" i="4"/>
  <c r="CJ197" i="14"/>
  <c r="CJ205" i="14"/>
  <c r="CJ81" i="3"/>
  <c r="CJ80" i="3"/>
  <c r="DH60" i="5"/>
  <c r="DH245" i="14"/>
  <c r="AR60" i="5"/>
  <c r="AR245" i="14"/>
  <c r="CE61" i="4"/>
  <c r="CE197" i="14"/>
  <c r="CE205" i="14"/>
  <c r="CE81" i="3"/>
  <c r="CE80" i="3"/>
  <c r="DE245" i="14"/>
  <c r="DE60" i="5"/>
  <c r="AK60" i="5"/>
  <c r="AK245" i="14"/>
  <c r="BX61" i="4"/>
  <c r="BX197" i="14"/>
  <c r="BX205" i="14"/>
  <c r="BX80" i="3"/>
  <c r="BX81" i="3"/>
  <c r="DE61" i="4"/>
  <c r="DE205" i="14"/>
  <c r="DE197" i="14"/>
  <c r="DE81" i="3"/>
  <c r="DE80" i="3"/>
  <c r="AK197" i="14"/>
  <c r="AK61" i="4"/>
  <c r="AK80" i="3"/>
  <c r="AK81" i="3"/>
  <c r="AK205" i="14"/>
  <c r="DF81" i="3"/>
  <c r="DF205" i="14"/>
  <c r="DF80" i="3"/>
  <c r="DF197" i="14"/>
  <c r="DF61" i="4"/>
  <c r="AP61" i="4"/>
  <c r="AP205" i="14"/>
  <c r="AP197" i="14"/>
  <c r="AP81" i="3"/>
  <c r="AP80" i="3"/>
  <c r="D61" i="4"/>
  <c r="D197" i="14"/>
  <c r="D81" i="3"/>
  <c r="D80" i="3"/>
  <c r="D205" i="14"/>
  <c r="BW60" i="4"/>
  <c r="BW78" i="3"/>
  <c r="BW244" i="14"/>
  <c r="BW79" i="3"/>
  <c r="BW252" i="14"/>
  <c r="G244" i="14"/>
  <c r="G252" i="14"/>
  <c r="G79" i="3"/>
  <c r="G60" i="4"/>
  <c r="G78" i="3"/>
  <c r="CB244" i="14"/>
  <c r="CB60" i="4"/>
  <c r="CB252" i="14"/>
  <c r="CN60" i="4"/>
  <c r="CB78" i="3"/>
  <c r="CN244" i="14"/>
  <c r="CN13" i="4"/>
  <c r="CB79" i="3"/>
  <c r="L60" i="4"/>
  <c r="L244" i="14"/>
  <c r="L78" i="3"/>
  <c r="L79" i="3"/>
  <c r="L252" i="14"/>
  <c r="CG60" i="4"/>
  <c r="CG244" i="14"/>
  <c r="CG78" i="3"/>
  <c r="CG252" i="14"/>
  <c r="CG79" i="3"/>
  <c r="Q60" i="4"/>
  <c r="Q244" i="14"/>
  <c r="Q252" i="14"/>
  <c r="Q79" i="3"/>
  <c r="Q78" i="3"/>
  <c r="CL244" i="14"/>
  <c r="CL60" i="4"/>
  <c r="CL252" i="14"/>
  <c r="CL79" i="3"/>
  <c r="CL78" i="3"/>
  <c r="V60" i="4"/>
  <c r="V244" i="14"/>
  <c r="V78" i="3"/>
  <c r="V252" i="14"/>
  <c r="V79" i="3"/>
  <c r="AU199" i="14"/>
  <c r="AU61" i="6"/>
  <c r="CT246" i="14"/>
  <c r="CT60" i="6"/>
  <c r="DT199" i="14"/>
  <c r="DT61" i="6"/>
  <c r="BD199" i="14"/>
  <c r="BD61" i="6"/>
  <c r="DL246" i="14"/>
  <c r="DL60" i="6"/>
  <c r="EC60" i="6"/>
  <c r="EC246" i="14"/>
  <c r="BM60" i="6"/>
  <c r="BM246" i="14"/>
  <c r="EG198" i="14"/>
  <c r="EG61" i="5"/>
  <c r="BQ198" i="14"/>
  <c r="BQ61" i="5"/>
  <c r="EL198" i="14"/>
  <c r="EL61" i="5"/>
  <c r="BV198" i="14"/>
  <c r="BV61" i="5"/>
  <c r="B198" i="14"/>
  <c r="B61" i="5"/>
  <c r="N61" i="5"/>
  <c r="N198" i="14"/>
  <c r="N46" i="5"/>
  <c r="BW60" i="6"/>
  <c r="BW246" i="14"/>
  <c r="G246" i="14"/>
  <c r="G60" i="6"/>
  <c r="CE61" i="5"/>
  <c r="CE198" i="14"/>
  <c r="K198" i="14"/>
  <c r="K61" i="5"/>
  <c r="CF61" i="5"/>
  <c r="CF198" i="14"/>
  <c r="P61" i="5"/>
  <c r="P198" i="14"/>
  <c r="CL245" i="14"/>
  <c r="CL60" i="5"/>
  <c r="V245" i="14"/>
  <c r="V60" i="5"/>
  <c r="AU197" i="14"/>
  <c r="AU61" i="4"/>
  <c r="AU205" i="14"/>
  <c r="AU80" i="3"/>
  <c r="AU81" i="3"/>
  <c r="CM245" i="14"/>
  <c r="CM60" i="5"/>
  <c r="S245" i="14"/>
  <c r="S60" i="5"/>
  <c r="AV205" i="14"/>
  <c r="AV80" i="3"/>
  <c r="AV61" i="4"/>
  <c r="AV197" i="14"/>
  <c r="AV81" i="3"/>
  <c r="CJ245" i="14"/>
  <c r="CJ60" i="5"/>
  <c r="T245" i="14"/>
  <c r="T60" i="5"/>
  <c r="AQ197" i="14"/>
  <c r="AQ205" i="14"/>
  <c r="AQ61" i="4"/>
  <c r="AQ81" i="3"/>
  <c r="AQ80" i="3"/>
  <c r="CG60" i="5"/>
  <c r="CG245" i="14"/>
  <c r="Q245" i="14"/>
  <c r="Q60" i="5"/>
  <c r="AJ80" i="3"/>
  <c r="AJ81" i="3"/>
  <c r="AJ205" i="14"/>
  <c r="AJ197" i="14"/>
  <c r="AJ61" i="4"/>
  <c r="CG61" i="4"/>
  <c r="CG80" i="3"/>
  <c r="CG205" i="14"/>
  <c r="CG81" i="3"/>
  <c r="CG197" i="14"/>
  <c r="Q197" i="14"/>
  <c r="Q61" i="4"/>
  <c r="Q81" i="3"/>
  <c r="Q205" i="14"/>
  <c r="Q80" i="3"/>
  <c r="CL197" i="14"/>
  <c r="CL80" i="3"/>
  <c r="CL205" i="14"/>
  <c r="CL81" i="3"/>
  <c r="CL61" i="4"/>
  <c r="V197" i="14"/>
  <c r="V80" i="3"/>
  <c r="V205" i="14"/>
  <c r="V61" i="4"/>
  <c r="V81" i="3"/>
  <c r="DS60" i="4"/>
  <c r="DS252" i="14"/>
  <c r="DS244" i="14"/>
  <c r="DS79" i="3"/>
  <c r="DS78" i="3"/>
  <c r="BC252" i="14"/>
  <c r="BC244" i="14"/>
  <c r="BC79" i="3"/>
  <c r="BC78" i="3"/>
  <c r="BC60" i="4"/>
  <c r="DX244" i="14"/>
  <c r="DX78" i="3"/>
  <c r="DX60" i="4"/>
  <c r="DX252" i="14"/>
  <c r="DX79" i="3"/>
  <c r="BH244" i="14"/>
  <c r="BH60" i="4"/>
  <c r="BH252" i="14"/>
  <c r="BH78" i="3"/>
  <c r="BH79" i="3"/>
  <c r="EC252" i="14"/>
  <c r="EC60" i="4"/>
  <c r="EC244" i="14"/>
  <c r="EC78" i="3"/>
  <c r="EC79" i="3"/>
  <c r="BM60" i="4"/>
  <c r="BM244" i="14"/>
  <c r="BM78" i="3"/>
  <c r="BM79" i="3"/>
  <c r="BM252" i="14"/>
  <c r="EH60" i="4"/>
  <c r="EH78" i="3"/>
  <c r="EH79" i="3"/>
  <c r="EH244" i="14"/>
  <c r="EH252" i="14"/>
  <c r="BR60" i="4"/>
  <c r="BR252" i="14"/>
  <c r="BR78" i="3"/>
  <c r="BR244" i="14"/>
  <c r="BR79" i="3"/>
  <c r="CQ199" i="14"/>
  <c r="CQ61" i="6"/>
  <c r="W61" i="6"/>
  <c r="W199" i="14"/>
  <c r="AX60" i="6"/>
  <c r="AX246" i="14"/>
  <c r="CZ61" i="6"/>
  <c r="CZ199" i="14"/>
  <c r="AF199" i="14"/>
  <c r="AF61" i="6"/>
  <c r="BP246" i="14"/>
  <c r="BP60" i="6"/>
  <c r="DI246" i="14"/>
  <c r="DI60" i="6"/>
  <c r="AO246" i="14"/>
  <c r="AO60" i="6"/>
  <c r="BA13" i="6"/>
  <c r="BA246" i="14"/>
  <c r="BA60" i="6"/>
  <c r="DM61" i="5"/>
  <c r="DM198" i="14"/>
  <c r="AS61" i="5"/>
  <c r="AS198" i="14"/>
  <c r="DR198" i="14"/>
  <c r="DR61" i="5"/>
  <c r="AX198" i="14"/>
  <c r="AX61" i="5"/>
  <c r="DS60" i="6"/>
  <c r="DS246" i="14"/>
  <c r="BC60" i="6"/>
  <c r="BC246" i="14"/>
  <c r="DW61" i="5"/>
  <c r="DW198" i="14"/>
  <c r="BG61" i="5"/>
  <c r="BG198" i="14"/>
  <c r="EB61" i="5"/>
  <c r="EB198" i="14"/>
  <c r="EN46" i="5"/>
  <c r="EN61" i="5"/>
  <c r="EN198" i="14"/>
  <c r="BL61" i="5"/>
  <c r="BL198" i="14"/>
  <c r="EH245" i="14"/>
  <c r="EH60" i="5"/>
  <c r="BR245" i="14"/>
  <c r="BR60" i="5"/>
  <c r="EM61" i="4"/>
  <c r="EM81" i="3"/>
  <c r="EM80" i="3"/>
  <c r="EM197" i="14"/>
  <c r="EM205" i="14"/>
  <c r="EI245" i="14"/>
  <c r="EI60" i="5"/>
  <c r="CA13" i="5"/>
  <c r="CA60" i="5"/>
  <c r="BO245" i="14"/>
  <c r="BO60" i="5"/>
  <c r="CA245" i="14"/>
  <c r="EF197" i="14"/>
  <c r="EF61" i="4"/>
  <c r="EF205" i="14"/>
  <c r="EF81" i="3"/>
  <c r="EF80" i="3"/>
  <c r="EF60" i="5"/>
  <c r="EF245" i="14"/>
  <c r="BP60" i="5"/>
  <c r="BP245" i="14"/>
  <c r="EI61" i="4"/>
  <c r="EI197" i="14"/>
  <c r="EI205" i="14"/>
  <c r="EI81" i="3"/>
  <c r="EI80" i="3"/>
  <c r="EC245" i="14"/>
  <c r="EC60" i="5"/>
  <c r="BM60" i="5"/>
  <c r="BM245" i="14"/>
  <c r="EB197" i="14"/>
  <c r="EB61" i="4"/>
  <c r="EB205" i="14"/>
  <c r="EN46" i="4"/>
  <c r="EN197" i="14"/>
  <c r="EB80" i="3"/>
  <c r="EN61" i="4"/>
  <c r="EB81" i="3"/>
  <c r="EC61" i="4"/>
  <c r="EC81" i="3"/>
  <c r="EC80" i="3"/>
  <c r="EC205" i="14"/>
  <c r="EC197" i="14"/>
  <c r="BM197" i="14"/>
  <c r="BM61" i="4"/>
  <c r="BM80" i="3"/>
  <c r="BM205" i="14"/>
  <c r="BM81" i="3"/>
  <c r="EH197" i="14"/>
  <c r="EH61" i="4"/>
  <c r="EH205" i="14"/>
  <c r="EH81" i="3"/>
  <c r="EH80" i="3"/>
  <c r="BR197" i="14"/>
  <c r="BR80" i="3"/>
  <c r="BR61" i="4"/>
  <c r="BR81" i="3"/>
  <c r="BR205" i="14"/>
  <c r="O80" i="3"/>
  <c r="AA46" i="4"/>
  <c r="O61" i="4"/>
  <c r="O205" i="14"/>
  <c r="O81" i="3"/>
  <c r="AA197" i="14"/>
  <c r="O197" i="14"/>
  <c r="AA61" i="4"/>
  <c r="CY60" i="4"/>
  <c r="CY79" i="3"/>
  <c r="CY78" i="3"/>
  <c r="CY252" i="14"/>
  <c r="CY244" i="14"/>
  <c r="AI60" i="4"/>
  <c r="AI244" i="14"/>
  <c r="AI252" i="14"/>
  <c r="AI79" i="3"/>
  <c r="AI78" i="3"/>
  <c r="DD244" i="14"/>
  <c r="DD60" i="4"/>
  <c r="DD78" i="3"/>
  <c r="DD252" i="14"/>
  <c r="DD79" i="3"/>
  <c r="AJ60" i="4"/>
  <c r="AJ244" i="14"/>
  <c r="AJ79" i="3"/>
  <c r="AJ252" i="14"/>
  <c r="AJ78" i="3"/>
  <c r="DI60" i="4"/>
  <c r="DI244" i="14"/>
  <c r="DI78" i="3"/>
  <c r="DI79" i="3"/>
  <c r="DI252" i="14"/>
  <c r="AO79" i="3"/>
  <c r="AO60" i="4"/>
  <c r="AO78" i="3"/>
  <c r="BA13" i="4"/>
  <c r="AO244" i="14"/>
  <c r="AO252" i="14"/>
  <c r="BA60" i="4"/>
  <c r="BA244" i="14"/>
  <c r="DJ244" i="14"/>
  <c r="DJ79" i="3"/>
  <c r="DJ252" i="14"/>
  <c r="DJ60" i="4"/>
  <c r="DJ78" i="3"/>
  <c r="AT244" i="14"/>
  <c r="AT60" i="4"/>
  <c r="AT252" i="14"/>
  <c r="AT79" i="3"/>
  <c r="AT78" i="3"/>
  <c r="B45" i="14"/>
  <c r="A32" i="17"/>
  <c r="C28" i="6"/>
  <c r="B110" i="14"/>
  <c r="A94" i="17"/>
  <c r="B44" i="5"/>
  <c r="B94" i="14"/>
  <c r="A78" i="17" s="1"/>
  <c r="B44" i="4"/>
  <c r="CB191" i="14"/>
  <c r="CC191" i="14" s="1"/>
  <c r="CD191" i="14" s="1"/>
  <c r="CE191" i="14" s="1"/>
  <c r="CF191" i="14" s="1"/>
  <c r="CG191" i="14" s="1"/>
  <c r="CH191" i="14" s="1"/>
  <c r="CI191" i="14" s="1"/>
  <c r="CJ191" i="14" s="1"/>
  <c r="CK191" i="14" s="1"/>
  <c r="CL191" i="14" s="1"/>
  <c r="CM191" i="14" s="1"/>
  <c r="CA191" i="14"/>
  <c r="AA80" i="3" l="1"/>
  <c r="AN81" i="3"/>
  <c r="DN80" i="3"/>
  <c r="BA78" i="3"/>
  <c r="EN81" i="3"/>
  <c r="CN79" i="3"/>
  <c r="AA205" i="14"/>
  <c r="B162" i="14"/>
  <c r="B21" i="8"/>
  <c r="A60" i="17"/>
  <c r="B76" i="14"/>
  <c r="AA81" i="3"/>
  <c r="CN78" i="3"/>
  <c r="B21" i="9"/>
  <c r="B163" i="14"/>
  <c r="B160" i="14"/>
  <c r="B21" i="6"/>
  <c r="C97" i="14"/>
  <c r="B81" i="17"/>
  <c r="C40" i="3"/>
  <c r="B183" i="17" s="1"/>
  <c r="C105" i="14"/>
  <c r="B89" i="17" s="1"/>
  <c r="C39" i="3"/>
  <c r="B180" i="17" s="1"/>
  <c r="EA252" i="14"/>
  <c r="DN205" i="14"/>
  <c r="CN205" i="14"/>
  <c r="CN81" i="3"/>
  <c r="DN78" i="3"/>
  <c r="AN79" i="3"/>
  <c r="B82" i="14"/>
  <c r="B54" i="11"/>
  <c r="B218" i="14" s="1"/>
  <c r="A66" i="17"/>
  <c r="B21" i="7"/>
  <c r="B161" i="14"/>
  <c r="C100" i="14"/>
  <c r="B84" i="17"/>
  <c r="B54" i="7"/>
  <c r="A62" i="17"/>
  <c r="B78" i="14"/>
  <c r="CA79" i="3"/>
  <c r="CA205" i="14"/>
  <c r="BN205" i="14"/>
  <c r="BN79" i="3"/>
  <c r="N241" i="14"/>
  <c r="AA230" i="14"/>
  <c r="DA78" i="3"/>
  <c r="N81" i="3"/>
  <c r="N78" i="3"/>
  <c r="EN78" i="3"/>
  <c r="BA205" i="14"/>
  <c r="DN81" i="3"/>
  <c r="C101" i="14"/>
  <c r="B85" i="17"/>
  <c r="AA241" i="14"/>
  <c r="B77" i="14"/>
  <c r="A61" i="17"/>
  <c r="B35" i="6"/>
  <c r="EA79" i="3"/>
  <c r="CA241" i="14"/>
  <c r="B35" i="9"/>
  <c r="B216" i="14"/>
  <c r="EN241" i="14"/>
  <c r="BN241" i="14"/>
  <c r="DN230" i="14"/>
  <c r="CA78" i="3"/>
  <c r="CA81" i="3"/>
  <c r="BN81" i="3"/>
  <c r="EA81" i="3"/>
  <c r="BN78" i="3"/>
  <c r="BN252" i="14"/>
  <c r="AA79" i="3"/>
  <c r="N252" i="14"/>
  <c r="EN252" i="14"/>
  <c r="BA81" i="3"/>
  <c r="AN241" i="14"/>
  <c r="B79" i="14"/>
  <c r="B35" i="8"/>
  <c r="A63" i="17"/>
  <c r="CN230" i="14"/>
  <c r="DN241" i="14"/>
  <c r="DN252" i="14"/>
  <c r="A59" i="17"/>
  <c r="B75" i="14"/>
  <c r="B83" i="14"/>
  <c r="A67" i="17" s="1"/>
  <c r="B62" i="3"/>
  <c r="A213" i="17" s="1"/>
  <c r="B61" i="3"/>
  <c r="A210" i="17" s="1"/>
  <c r="BA252" i="14"/>
  <c r="EN205" i="14"/>
  <c r="CN252" i="14"/>
  <c r="EA230" i="14"/>
  <c r="DN79" i="3"/>
  <c r="AN78" i="3"/>
  <c r="C103" i="14"/>
  <c r="B87" i="17"/>
  <c r="B54" i="4"/>
  <c r="EA80" i="3"/>
  <c r="DA81" i="3"/>
  <c r="DA205" i="14"/>
  <c r="DA79" i="3"/>
  <c r="N80" i="3"/>
  <c r="N79" i="3"/>
  <c r="BA80" i="3"/>
  <c r="BN230" i="14"/>
  <c r="C99" i="14"/>
  <c r="B83" i="17"/>
  <c r="BA79" i="3"/>
  <c r="EN80" i="3"/>
  <c r="N205" i="14"/>
  <c r="EA241" i="14"/>
  <c r="B158" i="14"/>
  <c r="B21" i="4"/>
  <c r="B30" i="3"/>
  <c r="B166" i="14"/>
  <c r="B29" i="3"/>
  <c r="BA230" i="14"/>
  <c r="N230" i="14"/>
  <c r="DA230" i="14"/>
  <c r="C102" i="14"/>
  <c r="B86" i="17"/>
  <c r="EA78" i="3"/>
  <c r="AN80" i="3"/>
  <c r="CN80" i="3"/>
  <c r="AN252" i="14"/>
  <c r="AN205" i="14"/>
  <c r="B54" i="5"/>
  <c r="B212" i="14" s="1"/>
  <c r="CA230" i="14"/>
  <c r="AN230" i="14"/>
  <c r="B81" i="14"/>
  <c r="A65" i="17"/>
  <c r="B35" i="10"/>
  <c r="CA252" i="14"/>
  <c r="CA80" i="3"/>
  <c r="BN80" i="3"/>
  <c r="EA205" i="14"/>
  <c r="DA80" i="3"/>
  <c r="B159" i="14"/>
  <c r="B21" i="5"/>
  <c r="CN241" i="14"/>
  <c r="B164" i="14"/>
  <c r="B21" i="10"/>
  <c r="C98" i="14"/>
  <c r="B82" i="17"/>
  <c r="DA252" i="14"/>
  <c r="AA78" i="3"/>
  <c r="AA252" i="14"/>
  <c r="EN79" i="3"/>
  <c r="B21" i="11"/>
  <c r="B165" i="14"/>
  <c r="BA241" i="14"/>
  <c r="C104" i="14"/>
  <c r="B88" i="17"/>
  <c r="CO191" i="14"/>
  <c r="CP191" i="14" s="1"/>
  <c r="CQ191" i="14" s="1"/>
  <c r="CR191" i="14" s="1"/>
  <c r="CS191" i="14" s="1"/>
  <c r="CT191" i="14" s="1"/>
  <c r="CU191" i="14" s="1"/>
  <c r="CV191" i="14" s="1"/>
  <c r="CW191" i="14" s="1"/>
  <c r="CX191" i="14" s="1"/>
  <c r="CY191" i="14" s="1"/>
  <c r="CZ191" i="14" s="1"/>
  <c r="CN191" i="14"/>
  <c r="B35" i="11" l="1"/>
  <c r="B71" i="14" s="1"/>
  <c r="B70" i="14"/>
  <c r="A54" i="17"/>
  <c r="C56" i="14"/>
  <c r="C19" i="7"/>
  <c r="B150" i="14"/>
  <c r="B36" i="7"/>
  <c r="B152" i="14"/>
  <c r="C19" i="9"/>
  <c r="B36" i="9"/>
  <c r="B36" i="5"/>
  <c r="B148" i="14"/>
  <c r="C19" i="5"/>
  <c r="B147" i="14"/>
  <c r="C19" i="4"/>
  <c r="B36" i="4"/>
  <c r="B27" i="3"/>
  <c r="B28" i="3"/>
  <c r="B155" i="14"/>
  <c r="A52" i="17"/>
  <c r="B68" i="14"/>
  <c r="C54" i="14"/>
  <c r="B66" i="14"/>
  <c r="A50" i="17"/>
  <c r="C52" i="14"/>
  <c r="C19" i="6"/>
  <c r="B149" i="14"/>
  <c r="B36" i="6"/>
  <c r="B154" i="14"/>
  <c r="C19" i="11"/>
  <c r="B36" i="11"/>
  <c r="B36" i="10"/>
  <c r="B153" i="14"/>
  <c r="C19" i="10"/>
  <c r="B211" i="14"/>
  <c r="B71" i="3"/>
  <c r="B72" i="3"/>
  <c r="B219" i="14"/>
  <c r="B69" i="14"/>
  <c r="A53" i="17"/>
  <c r="C55" i="14"/>
  <c r="B35" i="7"/>
  <c r="B214" i="14"/>
  <c r="C19" i="8"/>
  <c r="B151" i="14"/>
  <c r="B36" i="8"/>
  <c r="B35" i="4"/>
  <c r="B35" i="5"/>
  <c r="DA191" i="14"/>
  <c r="DB191" i="14"/>
  <c r="DC191" i="14" s="1"/>
  <c r="DD191" i="14" s="1"/>
  <c r="DE191" i="14" s="1"/>
  <c r="DF191" i="14" s="1"/>
  <c r="DG191" i="14" s="1"/>
  <c r="DH191" i="14" s="1"/>
  <c r="DI191" i="14" s="1"/>
  <c r="DJ191" i="14" s="1"/>
  <c r="DK191" i="14" s="1"/>
  <c r="DL191" i="14" s="1"/>
  <c r="DM191" i="14" s="1"/>
  <c r="C57" i="14" l="1"/>
  <c r="A55" i="17"/>
  <c r="B32" i="14"/>
  <c r="A19" i="17"/>
  <c r="B9" i="8"/>
  <c r="A51" i="17"/>
  <c r="B67" i="14"/>
  <c r="C53" i="14"/>
  <c r="C45" i="10"/>
  <c r="B120" i="17"/>
  <c r="C139" i="14"/>
  <c r="D20" i="10"/>
  <c r="D164" i="14" s="1"/>
  <c r="C140" i="14"/>
  <c r="D20" i="11"/>
  <c r="D165" i="14" s="1"/>
  <c r="B121" i="17"/>
  <c r="C45" i="11"/>
  <c r="D20" i="6"/>
  <c r="D160" i="14" s="1"/>
  <c r="B116" i="17"/>
  <c r="C135" i="14"/>
  <c r="C45" i="6"/>
  <c r="B39" i="17"/>
  <c r="C12" i="6"/>
  <c r="C134" i="14"/>
  <c r="B115" i="17"/>
  <c r="D20" i="5"/>
  <c r="D159" i="14" s="1"/>
  <c r="C45" i="5"/>
  <c r="C138" i="14"/>
  <c r="B119" i="17"/>
  <c r="D20" i="9"/>
  <c r="D163" i="14" s="1"/>
  <c r="C45" i="9"/>
  <c r="B117" i="17"/>
  <c r="C136" i="14"/>
  <c r="D20" i="7"/>
  <c r="D161" i="14" s="1"/>
  <c r="C45" i="7"/>
  <c r="C12" i="9"/>
  <c r="B42" i="17"/>
  <c r="B44" i="17"/>
  <c r="C12" i="11"/>
  <c r="B9" i="4"/>
  <c r="B28" i="14"/>
  <c r="A15" i="17"/>
  <c r="B36" i="14"/>
  <c r="A23" i="17" s="1"/>
  <c r="B51" i="3"/>
  <c r="A198" i="17" s="1"/>
  <c r="B52" i="3"/>
  <c r="A201" i="17" s="1"/>
  <c r="C12" i="10"/>
  <c r="B43" i="17"/>
  <c r="B65" i="14"/>
  <c r="A49" i="17"/>
  <c r="C51" i="14"/>
  <c r="B118" i="17"/>
  <c r="C137" i="14"/>
  <c r="D20" i="8"/>
  <c r="D162" i="14" s="1"/>
  <c r="C45" i="8"/>
  <c r="B34" i="14"/>
  <c r="B9" i="10"/>
  <c r="A21" i="17"/>
  <c r="B30" i="14"/>
  <c r="B9" i="6"/>
  <c r="A17" i="17"/>
  <c r="B114" i="17"/>
  <c r="C133" i="14"/>
  <c r="D20" i="4"/>
  <c r="C45" i="4"/>
  <c r="C26" i="3"/>
  <c r="B171" i="17" s="1"/>
  <c r="C25" i="3"/>
  <c r="B168" i="17" s="1"/>
  <c r="C141" i="14"/>
  <c r="B122" i="17" s="1"/>
  <c r="B29" i="14"/>
  <c r="B9" i="5"/>
  <c r="A16" i="17"/>
  <c r="B31" i="14"/>
  <c r="B9" i="7"/>
  <c r="A18" i="17"/>
  <c r="A48" i="17"/>
  <c r="B64" i="14"/>
  <c r="C50" i="14"/>
  <c r="B50" i="3"/>
  <c r="A195" i="17" s="1"/>
  <c r="B72" i="14"/>
  <c r="A56" i="17" s="1"/>
  <c r="B49" i="3"/>
  <c r="A192" i="17" s="1"/>
  <c r="B9" i="11"/>
  <c r="A22" i="17"/>
  <c r="B35" i="14"/>
  <c r="C12" i="8"/>
  <c r="B41" i="17"/>
  <c r="B33" i="14"/>
  <c r="A20" i="17"/>
  <c r="B9" i="9"/>
  <c r="DO191" i="14"/>
  <c r="DP191" i="14" s="1"/>
  <c r="DQ191" i="14" s="1"/>
  <c r="DR191" i="14" s="1"/>
  <c r="DS191" i="14" s="1"/>
  <c r="DT191" i="14" s="1"/>
  <c r="DU191" i="14" s="1"/>
  <c r="DV191" i="14" s="1"/>
  <c r="DW191" i="14" s="1"/>
  <c r="DX191" i="14" s="1"/>
  <c r="DY191" i="14" s="1"/>
  <c r="DZ191" i="14" s="1"/>
  <c r="DN191" i="14"/>
  <c r="C90" i="14" l="1"/>
  <c r="B74" i="17"/>
  <c r="C46" i="14"/>
  <c r="B33" i="17"/>
  <c r="B31" i="17"/>
  <c r="C44" i="14"/>
  <c r="C41" i="14"/>
  <c r="B28" i="17"/>
  <c r="A5" i="17"/>
  <c r="C11" i="5"/>
  <c r="C44" i="5" s="1"/>
  <c r="B18" i="14"/>
  <c r="C10" i="5"/>
  <c r="B38" i="17"/>
  <c r="C12" i="5"/>
  <c r="B32" i="17"/>
  <c r="C45" i="14"/>
  <c r="B73" i="17"/>
  <c r="C89" i="14"/>
  <c r="B76" i="17"/>
  <c r="C92" i="14"/>
  <c r="B21" i="14"/>
  <c r="C10" i="8"/>
  <c r="A8" i="17"/>
  <c r="C11" i="8"/>
  <c r="A9" i="17"/>
  <c r="B22" i="14"/>
  <c r="C11" i="9"/>
  <c r="C10" i="9"/>
  <c r="B30" i="17"/>
  <c r="C43" i="14"/>
  <c r="C10" i="11"/>
  <c r="B24" i="14"/>
  <c r="A11" i="17"/>
  <c r="C11" i="11"/>
  <c r="C44" i="11" s="1"/>
  <c r="B37" i="17"/>
  <c r="C12" i="4"/>
  <c r="C55" i="3"/>
  <c r="B207" i="17" s="1"/>
  <c r="C58" i="14"/>
  <c r="B45" i="17" s="1"/>
  <c r="C54" i="3"/>
  <c r="B204" i="17" s="1"/>
  <c r="B20" i="14"/>
  <c r="A7" i="17"/>
  <c r="C11" i="7"/>
  <c r="C10" i="7"/>
  <c r="C86" i="14"/>
  <c r="B70" i="17"/>
  <c r="C65" i="3"/>
  <c r="B219" i="17" s="1"/>
  <c r="C94" i="14"/>
  <c r="B78" i="17" s="1"/>
  <c r="C64" i="3"/>
  <c r="B216" i="17" s="1"/>
  <c r="C11" i="10"/>
  <c r="B23" i="14"/>
  <c r="A10" i="17"/>
  <c r="C10" i="10"/>
  <c r="C91" i="14"/>
  <c r="B75" i="17"/>
  <c r="C44" i="9"/>
  <c r="C88" i="14"/>
  <c r="B72" i="17"/>
  <c r="C93" i="14"/>
  <c r="B77" i="17"/>
  <c r="C12" i="7"/>
  <c r="B40" i="17"/>
  <c r="D158" i="14"/>
  <c r="D166" i="14"/>
  <c r="D29" i="3"/>
  <c r="D30" i="3"/>
  <c r="C10" i="6"/>
  <c r="B19" i="14"/>
  <c r="C11" i="6"/>
  <c r="C44" i="6" s="1"/>
  <c r="A6" i="17"/>
  <c r="A4" i="17"/>
  <c r="C10" i="4"/>
  <c r="B17" i="14"/>
  <c r="C11" i="4"/>
  <c r="C44" i="4" s="1"/>
  <c r="B12" i="3"/>
  <c r="A1" i="17" s="1"/>
  <c r="AH7" i="18" s="1"/>
  <c r="B13" i="3"/>
  <c r="A147" i="17" s="1"/>
  <c r="B25" i="14"/>
  <c r="A12" i="17" s="1"/>
  <c r="B71" i="17"/>
  <c r="C87" i="14"/>
  <c r="EB191" i="14"/>
  <c r="EC191" i="14" s="1"/>
  <c r="ED191" i="14" s="1"/>
  <c r="EE191" i="14" s="1"/>
  <c r="EF191" i="14" s="1"/>
  <c r="EG191" i="14" s="1"/>
  <c r="EH191" i="14" s="1"/>
  <c r="EI191" i="14" s="1"/>
  <c r="EJ191" i="14" s="1"/>
  <c r="EK191" i="14" s="1"/>
  <c r="EL191" i="14" s="1"/>
  <c r="EM191" i="14" s="1"/>
  <c r="EN191" i="14" s="1"/>
  <c r="EA191" i="14"/>
  <c r="B59" i="17" l="1"/>
  <c r="C54" i="4"/>
  <c r="C75" i="14"/>
  <c r="C54" i="6"/>
  <c r="C213" i="14" s="1"/>
  <c r="B61" i="17"/>
  <c r="C77" i="14"/>
  <c r="B60" i="17"/>
  <c r="C54" i="5"/>
  <c r="C212" i="14" s="1"/>
  <c r="C76" i="14"/>
  <c r="B136" i="17"/>
  <c r="C180" i="14"/>
  <c r="C22" i="4"/>
  <c r="C17" i="3"/>
  <c r="B159" i="17" s="1"/>
  <c r="C188" i="14"/>
  <c r="B144" i="17" s="1"/>
  <c r="C16" i="3"/>
  <c r="B156" i="17" s="1"/>
  <c r="C42" i="14"/>
  <c r="B29" i="17"/>
  <c r="B139" i="17"/>
  <c r="C183" i="14"/>
  <c r="C22" i="7"/>
  <c r="C22" i="11"/>
  <c r="C187" i="14"/>
  <c r="B143" i="17"/>
  <c r="C29" i="9"/>
  <c r="C124" i="14"/>
  <c r="B108" i="17"/>
  <c r="B138" i="17"/>
  <c r="C182" i="14"/>
  <c r="C22" i="6"/>
  <c r="C54" i="11"/>
  <c r="C218" i="14" s="1"/>
  <c r="B66" i="17"/>
  <c r="C82" i="14"/>
  <c r="C44" i="10"/>
  <c r="C125" i="14"/>
  <c r="B109" i="17"/>
  <c r="C29" i="10"/>
  <c r="C122" i="14"/>
  <c r="C29" i="7"/>
  <c r="B106" i="17"/>
  <c r="C126" i="14"/>
  <c r="C29" i="11"/>
  <c r="B110" i="17"/>
  <c r="C22" i="8"/>
  <c r="C184" i="14"/>
  <c r="B140" i="17"/>
  <c r="C181" i="14"/>
  <c r="B137" i="17"/>
  <c r="C22" i="5"/>
  <c r="C119" i="14"/>
  <c r="C29" i="4"/>
  <c r="B103" i="17"/>
  <c r="C14" i="3"/>
  <c r="B150" i="17" s="1"/>
  <c r="C15" i="3"/>
  <c r="B153" i="17" s="1"/>
  <c r="C127" i="14"/>
  <c r="B111" i="17" s="1"/>
  <c r="B142" i="17"/>
  <c r="C22" i="10"/>
  <c r="C186" i="14"/>
  <c r="C121" i="14"/>
  <c r="C29" i="6"/>
  <c r="B105" i="17"/>
  <c r="B64" i="17"/>
  <c r="C80" i="14"/>
  <c r="C54" i="9"/>
  <c r="C216" i="14" s="1"/>
  <c r="C39" i="14"/>
  <c r="B26" i="17"/>
  <c r="C19" i="3"/>
  <c r="B165" i="17" s="1"/>
  <c r="C18" i="3"/>
  <c r="B162" i="17" s="1"/>
  <c r="C47" i="14"/>
  <c r="B34" i="17" s="1"/>
  <c r="C22" i="9"/>
  <c r="C185" i="14"/>
  <c r="B141" i="17"/>
  <c r="C29" i="8"/>
  <c r="B107" i="17"/>
  <c r="C123" i="14"/>
  <c r="C44" i="7"/>
  <c r="B27" i="17"/>
  <c r="C40" i="14"/>
  <c r="C120" i="14"/>
  <c r="C29" i="5"/>
  <c r="B104" i="17"/>
  <c r="C44" i="8"/>
  <c r="C35" i="5" l="1"/>
  <c r="C35" i="9"/>
  <c r="B53" i="17" s="1"/>
  <c r="C61" i="3"/>
  <c r="B210" i="17" s="1"/>
  <c r="C35" i="11"/>
  <c r="C71" i="14" s="1"/>
  <c r="C35" i="6"/>
  <c r="C108" i="14"/>
  <c r="B92" i="17"/>
  <c r="D28" i="4"/>
  <c r="C43" i="3"/>
  <c r="B189" i="17" s="1"/>
  <c r="C42" i="3"/>
  <c r="B186" i="17" s="1"/>
  <c r="C116" i="14"/>
  <c r="B100" i="17" s="1"/>
  <c r="B98" i="17"/>
  <c r="C114" i="14"/>
  <c r="D28" i="10"/>
  <c r="C171" i="14"/>
  <c r="B127" i="17"/>
  <c r="C21" i="6"/>
  <c r="C83" i="14"/>
  <c r="B67" i="17" s="1"/>
  <c r="C21" i="8"/>
  <c r="B129" i="17"/>
  <c r="C173" i="14"/>
  <c r="C176" i="14"/>
  <c r="C21" i="11"/>
  <c r="B132" i="17"/>
  <c r="B93" i="17"/>
  <c r="D28" i="5"/>
  <c r="C109" i="14"/>
  <c r="C69" i="14"/>
  <c r="D55" i="14"/>
  <c r="C21" i="10"/>
  <c r="C175" i="14"/>
  <c r="B131" i="17"/>
  <c r="B95" i="17"/>
  <c r="C111" i="14"/>
  <c r="D28" i="7"/>
  <c r="C113" i="14"/>
  <c r="B97" i="17"/>
  <c r="D28" i="9"/>
  <c r="C21" i="7"/>
  <c r="B128" i="17"/>
  <c r="C172" i="14"/>
  <c r="B49" i="17"/>
  <c r="C65" i="14"/>
  <c r="D51" i="14"/>
  <c r="C66" i="14"/>
  <c r="D52" i="14"/>
  <c r="B50" i="17"/>
  <c r="C35" i="4"/>
  <c r="C211" i="14"/>
  <c r="C54" i="8"/>
  <c r="C215" i="14" s="1"/>
  <c r="C79" i="14"/>
  <c r="B63" i="17"/>
  <c r="C54" i="7"/>
  <c r="B62" i="17"/>
  <c r="C78" i="14"/>
  <c r="B96" i="17"/>
  <c r="C112" i="14"/>
  <c r="D28" i="8"/>
  <c r="B130" i="17"/>
  <c r="C174" i="14"/>
  <c r="C21" i="9"/>
  <c r="C110" i="14"/>
  <c r="B94" i="17"/>
  <c r="D28" i="6"/>
  <c r="B126" i="17"/>
  <c r="C170" i="14"/>
  <c r="C21" i="5"/>
  <c r="C115" i="14"/>
  <c r="D28" i="11"/>
  <c r="B99" i="17"/>
  <c r="B65" i="17"/>
  <c r="C81" i="14"/>
  <c r="C54" i="10"/>
  <c r="B125" i="17"/>
  <c r="C21" i="4"/>
  <c r="C169" i="14"/>
  <c r="C177" i="14"/>
  <c r="B133" i="17" s="1"/>
  <c r="C32" i="3"/>
  <c r="B174" i="17" s="1"/>
  <c r="C33" i="3"/>
  <c r="B177" i="17" s="1"/>
  <c r="C62" i="3"/>
  <c r="B213" i="17" s="1"/>
  <c r="C35" i="8" l="1"/>
  <c r="D57" i="14"/>
  <c r="B55" i="17"/>
  <c r="C83" i="17"/>
  <c r="D99" i="14"/>
  <c r="C42" i="17"/>
  <c r="D12" i="9"/>
  <c r="C82" i="17"/>
  <c r="D98" i="14"/>
  <c r="C147" i="14"/>
  <c r="D19" i="4"/>
  <c r="D45" i="4" s="1"/>
  <c r="C36" i="4"/>
  <c r="C27" i="3"/>
  <c r="C28" i="3"/>
  <c r="C155" i="14"/>
  <c r="C148" i="14"/>
  <c r="D19" i="5"/>
  <c r="D45" i="5" s="1"/>
  <c r="C36" i="5"/>
  <c r="B48" i="17"/>
  <c r="C64" i="14"/>
  <c r="D50" i="14"/>
  <c r="D12" i="5"/>
  <c r="C38" i="17"/>
  <c r="C36" i="6"/>
  <c r="D19" i="6"/>
  <c r="D45" i="6" s="1"/>
  <c r="C149" i="14"/>
  <c r="D12" i="11"/>
  <c r="C44" i="17"/>
  <c r="C81" i="17"/>
  <c r="D97" i="14"/>
  <c r="D105" i="14"/>
  <c r="C89" i="17" s="1"/>
  <c r="D39" i="3"/>
  <c r="C180" i="17" s="1"/>
  <c r="D40" i="3"/>
  <c r="C183" i="17" s="1"/>
  <c r="D101" i="14"/>
  <c r="C85" i="17"/>
  <c r="C150" i="14"/>
  <c r="D19" i="7"/>
  <c r="C36" i="7"/>
  <c r="C84" i="17"/>
  <c r="D100" i="14"/>
  <c r="D45" i="7"/>
  <c r="C35" i="10"/>
  <c r="C217" i="14"/>
  <c r="C88" i="17"/>
  <c r="D104" i="14"/>
  <c r="C152" i="14"/>
  <c r="D19" i="9"/>
  <c r="D45" i="9" s="1"/>
  <c r="C36" i="9"/>
  <c r="C35" i="7"/>
  <c r="C214" i="14"/>
  <c r="C219" i="14"/>
  <c r="C72" i="3"/>
  <c r="C71" i="3"/>
  <c r="B52" i="17"/>
  <c r="C68" i="14"/>
  <c r="D54" i="14"/>
  <c r="D12" i="6"/>
  <c r="C39" i="17"/>
  <c r="D102" i="14"/>
  <c r="C86" i="17"/>
  <c r="D19" i="10"/>
  <c r="C153" i="14"/>
  <c r="C36" i="10"/>
  <c r="D19" i="11"/>
  <c r="D45" i="11" s="1"/>
  <c r="C154" i="14"/>
  <c r="C36" i="11"/>
  <c r="C36" i="8"/>
  <c r="C151" i="14"/>
  <c r="D19" i="8"/>
  <c r="D45" i="8" s="1"/>
  <c r="D103" i="14"/>
  <c r="C87" i="17"/>
  <c r="D88" i="14" l="1"/>
  <c r="C72" i="17"/>
  <c r="C71" i="17"/>
  <c r="D87" i="14"/>
  <c r="D137" i="14"/>
  <c r="E20" i="8"/>
  <c r="E162" i="14" s="1"/>
  <c r="C118" i="17"/>
  <c r="D45" i="10"/>
  <c r="D94" i="14" s="1"/>
  <c r="C78" i="17" s="1"/>
  <c r="E20" i="10"/>
  <c r="E164" i="14" s="1"/>
  <c r="D139" i="14"/>
  <c r="C120" i="17"/>
  <c r="D138" i="14"/>
  <c r="C119" i="17"/>
  <c r="E20" i="9"/>
  <c r="E163" i="14" s="1"/>
  <c r="C33" i="17"/>
  <c r="D46" i="14"/>
  <c r="C28" i="14"/>
  <c r="C9" i="4"/>
  <c r="B15" i="17"/>
  <c r="C52" i="3"/>
  <c r="B201" i="17" s="1"/>
  <c r="C36" i="14"/>
  <c r="B23" i="17" s="1"/>
  <c r="C51" i="3"/>
  <c r="B198" i="17" s="1"/>
  <c r="C121" i="17"/>
  <c r="E20" i="11"/>
  <c r="E165" i="14" s="1"/>
  <c r="D140" i="14"/>
  <c r="E20" i="4"/>
  <c r="C114" i="17"/>
  <c r="D133" i="14"/>
  <c r="D141" i="14"/>
  <c r="C122" i="17" s="1"/>
  <c r="D26" i="3"/>
  <c r="C171" i="17" s="1"/>
  <c r="D25" i="3"/>
  <c r="C168" i="17" s="1"/>
  <c r="C32" i="14"/>
  <c r="C9" i="8"/>
  <c r="B19" i="17"/>
  <c r="C34" i="14"/>
  <c r="B21" i="17"/>
  <c r="C9" i="10"/>
  <c r="D91" i="14"/>
  <c r="C75" i="17"/>
  <c r="D41" i="14"/>
  <c r="C28" i="17"/>
  <c r="B51" i="17"/>
  <c r="C67" i="14"/>
  <c r="D53" i="14"/>
  <c r="C49" i="3"/>
  <c r="B192" i="17" s="1"/>
  <c r="C50" i="3"/>
  <c r="B195" i="17" s="1"/>
  <c r="C72" i="14"/>
  <c r="B56" i="17" s="1"/>
  <c r="B54" i="17"/>
  <c r="D56" i="14"/>
  <c r="C70" i="14"/>
  <c r="C31" i="14"/>
  <c r="B18" i="17"/>
  <c r="C9" i="7"/>
  <c r="C74" i="17"/>
  <c r="D90" i="14"/>
  <c r="D86" i="14"/>
  <c r="C70" i="17"/>
  <c r="D135" i="14"/>
  <c r="E20" i="6"/>
  <c r="E160" i="14" s="1"/>
  <c r="C116" i="17"/>
  <c r="C27" i="17"/>
  <c r="D40" i="14"/>
  <c r="B16" i="17"/>
  <c r="C9" i="5"/>
  <c r="C29" i="14"/>
  <c r="B22" i="17"/>
  <c r="C35" i="14"/>
  <c r="C9" i="11"/>
  <c r="D12" i="8"/>
  <c r="C41" i="17"/>
  <c r="C9" i="9"/>
  <c r="B20" i="17"/>
  <c r="C33" i="14"/>
  <c r="C77" i="17"/>
  <c r="D93" i="14"/>
  <c r="D89" i="14"/>
  <c r="C73" i="17"/>
  <c r="E20" i="7"/>
  <c r="E161" i="14" s="1"/>
  <c r="D136" i="14"/>
  <c r="C117" i="17"/>
  <c r="B17" i="17"/>
  <c r="C9" i="6"/>
  <c r="C30" i="14"/>
  <c r="D12" i="4"/>
  <c r="C37" i="17"/>
  <c r="C115" i="17"/>
  <c r="E20" i="5"/>
  <c r="E159" i="14" s="1"/>
  <c r="D134" i="14"/>
  <c r="C31" i="17"/>
  <c r="D44" i="14"/>
  <c r="D64" i="3" l="1"/>
  <c r="C216" i="17" s="1"/>
  <c r="D65" i="3"/>
  <c r="C219" i="17" s="1"/>
  <c r="B6" i="17"/>
  <c r="C19" i="14"/>
  <c r="D11" i="6"/>
  <c r="D10" i="6"/>
  <c r="D43" i="14"/>
  <c r="C30" i="17"/>
  <c r="B9" i="17"/>
  <c r="C22" i="14"/>
  <c r="D11" i="9"/>
  <c r="D10" i="9"/>
  <c r="B11" i="17"/>
  <c r="D10" i="11"/>
  <c r="D11" i="11"/>
  <c r="C24" i="14"/>
  <c r="C18" i="14"/>
  <c r="B5" i="17"/>
  <c r="D10" i="5"/>
  <c r="D11" i="5"/>
  <c r="C76" i="17"/>
  <c r="D92" i="14"/>
  <c r="C26" i="17"/>
  <c r="D39" i="14"/>
  <c r="B7" i="17"/>
  <c r="C20" i="14"/>
  <c r="D10" i="7"/>
  <c r="D11" i="7"/>
  <c r="C43" i="17"/>
  <c r="D12" i="10"/>
  <c r="E158" i="14"/>
  <c r="E166" i="14"/>
  <c r="E29" i="3"/>
  <c r="E30" i="3"/>
  <c r="B4" i="17"/>
  <c r="D11" i="4"/>
  <c r="D10" i="4"/>
  <c r="C17" i="14"/>
  <c r="C25" i="14"/>
  <c r="B12" i="17" s="1"/>
  <c r="C13" i="3"/>
  <c r="B147" i="17" s="1"/>
  <c r="C12" i="3"/>
  <c r="B1" i="17" s="1"/>
  <c r="D12" i="7"/>
  <c r="C40" i="17"/>
  <c r="D58" i="14"/>
  <c r="C45" i="17" s="1"/>
  <c r="D55" i="3"/>
  <c r="C207" i="17" s="1"/>
  <c r="D54" i="3"/>
  <c r="C204" i="17" s="1"/>
  <c r="D10" i="10"/>
  <c r="D11" i="10"/>
  <c r="C23" i="14"/>
  <c r="B10" i="17"/>
  <c r="C21" i="14"/>
  <c r="B8" i="17"/>
  <c r="D10" i="8"/>
  <c r="D11" i="8"/>
  <c r="D22" i="8" l="1"/>
  <c r="C140" i="17"/>
  <c r="D184" i="14"/>
  <c r="C136" i="17"/>
  <c r="D22" i="4"/>
  <c r="D180" i="14"/>
  <c r="D16" i="3"/>
  <c r="C156" i="17" s="1"/>
  <c r="D17" i="3"/>
  <c r="C159" i="17" s="1"/>
  <c r="D188" i="14"/>
  <c r="C144" i="17" s="1"/>
  <c r="D182" i="14"/>
  <c r="C138" i="17"/>
  <c r="D22" i="6"/>
  <c r="C109" i="17"/>
  <c r="D29" i="10"/>
  <c r="D44" i="10"/>
  <c r="D125" i="14"/>
  <c r="D29" i="4"/>
  <c r="C103" i="17"/>
  <c r="D119" i="14"/>
  <c r="D127" i="14"/>
  <c r="C111" i="17" s="1"/>
  <c r="D44" i="4"/>
  <c r="D14" i="3"/>
  <c r="C150" i="17" s="1"/>
  <c r="D15" i="3"/>
  <c r="C153" i="17" s="1"/>
  <c r="C106" i="17"/>
  <c r="D122" i="14"/>
  <c r="D29" i="7"/>
  <c r="D44" i="7"/>
  <c r="D120" i="14"/>
  <c r="D29" i="5"/>
  <c r="C104" i="17"/>
  <c r="D44" i="5"/>
  <c r="C141" i="17"/>
  <c r="D185" i="14"/>
  <c r="D22" i="9"/>
  <c r="D121" i="14"/>
  <c r="C105" i="17"/>
  <c r="D29" i="6"/>
  <c r="D44" i="6"/>
  <c r="D22" i="10"/>
  <c r="C142" i="17"/>
  <c r="D186" i="14"/>
  <c r="C139" i="17"/>
  <c r="D183" i="14"/>
  <c r="D22" i="7"/>
  <c r="D22" i="5"/>
  <c r="D181" i="14"/>
  <c r="C137" i="17"/>
  <c r="C110" i="17"/>
  <c r="D29" i="11"/>
  <c r="D126" i="14"/>
  <c r="D44" i="11"/>
  <c r="D124" i="14"/>
  <c r="D29" i="9"/>
  <c r="C108" i="17"/>
  <c r="D44" i="9"/>
  <c r="D29" i="8"/>
  <c r="D123" i="14"/>
  <c r="C107" i="17"/>
  <c r="D44" i="8"/>
  <c r="C29" i="17"/>
  <c r="D42" i="14"/>
  <c r="D47" i="14"/>
  <c r="C34" i="17" s="1"/>
  <c r="D18" i="3"/>
  <c r="C162" i="17" s="1"/>
  <c r="D19" i="3"/>
  <c r="C165" i="17" s="1"/>
  <c r="C32" i="17"/>
  <c r="D45" i="14"/>
  <c r="D22" i="11"/>
  <c r="C143" i="17"/>
  <c r="D187" i="14"/>
  <c r="D54" i="9" l="1"/>
  <c r="D216" i="14" s="1"/>
  <c r="C64" i="17"/>
  <c r="D80" i="14"/>
  <c r="D21" i="5"/>
  <c r="C126" i="17"/>
  <c r="D170" i="14"/>
  <c r="E28" i="6"/>
  <c r="D110" i="14"/>
  <c r="C94" i="17"/>
  <c r="D21" i="9"/>
  <c r="C130" i="17"/>
  <c r="D174" i="14"/>
  <c r="C62" i="17"/>
  <c r="D54" i="7"/>
  <c r="D214" i="14" s="1"/>
  <c r="D78" i="14"/>
  <c r="C65" i="17"/>
  <c r="D54" i="10"/>
  <c r="D81" i="14"/>
  <c r="D54" i="11"/>
  <c r="D218" i="14" s="1"/>
  <c r="C66" i="17"/>
  <c r="D82" i="14"/>
  <c r="D172" i="14"/>
  <c r="C128" i="17"/>
  <c r="D21" i="7"/>
  <c r="E28" i="7"/>
  <c r="C95" i="17"/>
  <c r="D111" i="14"/>
  <c r="E28" i="10"/>
  <c r="C98" i="17"/>
  <c r="D114" i="14"/>
  <c r="D21" i="11"/>
  <c r="D176" i="14"/>
  <c r="C132" i="17"/>
  <c r="D21" i="10"/>
  <c r="D175" i="14"/>
  <c r="C131" i="17"/>
  <c r="C93" i="17"/>
  <c r="D109" i="14"/>
  <c r="E28" i="5"/>
  <c r="D75" i="14"/>
  <c r="D54" i="4"/>
  <c r="C59" i="17"/>
  <c r="D62" i="3"/>
  <c r="C213" i="17" s="1"/>
  <c r="D83" i="14"/>
  <c r="C67" i="17" s="1"/>
  <c r="D61" i="3"/>
  <c r="C210" i="17" s="1"/>
  <c r="D108" i="14"/>
  <c r="E28" i="4"/>
  <c r="C92" i="17"/>
  <c r="D43" i="3"/>
  <c r="C189" i="17" s="1"/>
  <c r="D42" i="3"/>
  <c r="C186" i="17" s="1"/>
  <c r="D116" i="14"/>
  <c r="C100" i="17" s="1"/>
  <c r="D169" i="14"/>
  <c r="C125" i="17"/>
  <c r="D21" i="4"/>
  <c r="D33" i="3"/>
  <c r="C177" i="17" s="1"/>
  <c r="D177" i="14"/>
  <c r="C133" i="17" s="1"/>
  <c r="D32" i="3"/>
  <c r="C174" i="17" s="1"/>
  <c r="C63" i="17"/>
  <c r="D54" i="8"/>
  <c r="D215" i="14" s="1"/>
  <c r="D79" i="14"/>
  <c r="C96" i="17"/>
  <c r="D112" i="14"/>
  <c r="E28" i="8"/>
  <c r="D113" i="14"/>
  <c r="C97" i="17"/>
  <c r="E28" i="9"/>
  <c r="C99" i="17"/>
  <c r="D115" i="14"/>
  <c r="E28" i="11"/>
  <c r="D77" i="14"/>
  <c r="D54" i="6"/>
  <c r="D213" i="14" s="1"/>
  <c r="C61" i="17"/>
  <c r="D76" i="14"/>
  <c r="D54" i="5"/>
  <c r="D212" i="14" s="1"/>
  <c r="C60" i="17"/>
  <c r="C127" i="17"/>
  <c r="D171" i="14"/>
  <c r="D21" i="6"/>
  <c r="D173" i="14"/>
  <c r="D21" i="8"/>
  <c r="C129" i="17"/>
  <c r="D35" i="9" l="1"/>
  <c r="D35" i="11"/>
  <c r="D71" i="14" s="1"/>
  <c r="D35" i="6"/>
  <c r="E101" i="14"/>
  <c r="D85" i="17"/>
  <c r="D211" i="14"/>
  <c r="D71" i="3"/>
  <c r="D72" i="3"/>
  <c r="D219" i="14"/>
  <c r="E100" i="14"/>
  <c r="D84" i="17"/>
  <c r="E57" i="14"/>
  <c r="D83" i="17"/>
  <c r="E99" i="14"/>
  <c r="C53" i="17"/>
  <c r="E55" i="14"/>
  <c r="D69" i="14"/>
  <c r="D151" i="14"/>
  <c r="E19" i="8"/>
  <c r="D36" i="8"/>
  <c r="E102" i="14"/>
  <c r="D86" i="17"/>
  <c r="D81" i="17"/>
  <c r="E97" i="14"/>
  <c r="E40" i="3"/>
  <c r="D183" i="17" s="1"/>
  <c r="E105" i="14"/>
  <c r="D89" i="17" s="1"/>
  <c r="E39" i="3"/>
  <c r="D180" i="17" s="1"/>
  <c r="E103" i="14"/>
  <c r="D87" i="17"/>
  <c r="D150" i="14"/>
  <c r="E19" i="7"/>
  <c r="E45" i="7" s="1"/>
  <c r="D36" i="7"/>
  <c r="D217" i="14"/>
  <c r="D35" i="10"/>
  <c r="D152" i="14"/>
  <c r="E19" i="9"/>
  <c r="D36" i="9"/>
  <c r="D35" i="5"/>
  <c r="D88" i="17"/>
  <c r="E104" i="14"/>
  <c r="D147" i="14"/>
  <c r="D36" i="4"/>
  <c r="E19" i="4"/>
  <c r="E45" i="4" s="1"/>
  <c r="D28" i="3"/>
  <c r="D155" i="14"/>
  <c r="D27" i="3"/>
  <c r="D35" i="4"/>
  <c r="E98" i="14"/>
  <c r="D82" i="17"/>
  <c r="D154" i="14"/>
  <c r="D36" i="11"/>
  <c r="E19" i="11"/>
  <c r="E19" i="6"/>
  <c r="D149" i="14"/>
  <c r="D36" i="6"/>
  <c r="D35" i="8"/>
  <c r="D153" i="14"/>
  <c r="E19" i="10"/>
  <c r="D36" i="10"/>
  <c r="D35" i="7"/>
  <c r="D148" i="14"/>
  <c r="E19" i="5"/>
  <c r="D36" i="5"/>
  <c r="C55" i="17" l="1"/>
  <c r="E86" i="14"/>
  <c r="D70" i="17"/>
  <c r="D73" i="17"/>
  <c r="E89" i="14"/>
  <c r="E53" i="14"/>
  <c r="D67" i="14"/>
  <c r="C51" i="17"/>
  <c r="D68" i="14"/>
  <c r="C52" i="17"/>
  <c r="E54" i="14"/>
  <c r="F20" i="11"/>
  <c r="F165" i="14" s="1"/>
  <c r="D121" i="17"/>
  <c r="E140" i="14"/>
  <c r="C49" i="17"/>
  <c r="D65" i="14"/>
  <c r="E51" i="14"/>
  <c r="D70" i="14"/>
  <c r="C54" i="17"/>
  <c r="E56" i="14"/>
  <c r="C16" i="17"/>
  <c r="D29" i="14"/>
  <c r="D9" i="5"/>
  <c r="D34" i="14"/>
  <c r="C21" i="17"/>
  <c r="D9" i="10"/>
  <c r="D30" i="14"/>
  <c r="C17" i="17"/>
  <c r="D9" i="6"/>
  <c r="D35" i="14"/>
  <c r="C22" i="17"/>
  <c r="D9" i="11"/>
  <c r="E45" i="11"/>
  <c r="D9" i="9"/>
  <c r="C20" i="17"/>
  <c r="D33" i="14"/>
  <c r="D9" i="8"/>
  <c r="D32" i="14"/>
  <c r="C19" i="17"/>
  <c r="E12" i="9"/>
  <c r="D42" i="17"/>
  <c r="E45" i="5"/>
  <c r="E134" i="14"/>
  <c r="F20" i="5"/>
  <c r="F159" i="14" s="1"/>
  <c r="D115" i="17"/>
  <c r="D120" i="17"/>
  <c r="E45" i="10"/>
  <c r="F20" i="10"/>
  <c r="F164" i="14" s="1"/>
  <c r="E139" i="14"/>
  <c r="E50" i="14"/>
  <c r="C48" i="17"/>
  <c r="D64" i="14"/>
  <c r="D49" i="3"/>
  <c r="C192" i="17" s="1"/>
  <c r="D72" i="14"/>
  <c r="C56" i="17" s="1"/>
  <c r="D50" i="3"/>
  <c r="C195" i="17" s="1"/>
  <c r="D114" i="17"/>
  <c r="E133" i="14"/>
  <c r="F20" i="4"/>
  <c r="E25" i="3"/>
  <c r="D168" i="17" s="1"/>
  <c r="E141" i="14"/>
  <c r="D122" i="17" s="1"/>
  <c r="E26" i="3"/>
  <c r="D171" i="17" s="1"/>
  <c r="E138" i="14"/>
  <c r="F20" i="9"/>
  <c r="F163" i="14" s="1"/>
  <c r="D119" i="17"/>
  <c r="D9" i="7"/>
  <c r="C18" i="17"/>
  <c r="D31" i="14"/>
  <c r="E45" i="9"/>
  <c r="E45" i="8"/>
  <c r="D118" i="17"/>
  <c r="E137" i="14"/>
  <c r="F20" i="8"/>
  <c r="F162" i="14" s="1"/>
  <c r="E12" i="11"/>
  <c r="D44" i="17"/>
  <c r="D116" i="17"/>
  <c r="E135" i="14"/>
  <c r="F20" i="6"/>
  <c r="F160" i="14" s="1"/>
  <c r="D28" i="14"/>
  <c r="D9" i="4"/>
  <c r="C15" i="17"/>
  <c r="D36" i="14"/>
  <c r="C23" i="17" s="1"/>
  <c r="D51" i="3"/>
  <c r="C198" i="17" s="1"/>
  <c r="D52" i="3"/>
  <c r="C201" i="17" s="1"/>
  <c r="E136" i="14"/>
  <c r="F20" i="7"/>
  <c r="F161" i="14" s="1"/>
  <c r="D117" i="17"/>
  <c r="E45" i="6"/>
  <c r="D66" i="14"/>
  <c r="C50" i="17"/>
  <c r="E52" i="14"/>
  <c r="E94" i="14" l="1"/>
  <c r="D78" i="17" s="1"/>
  <c r="D33" i="17"/>
  <c r="E46" i="14"/>
  <c r="D74" i="17"/>
  <c r="E90" i="14"/>
  <c r="C7" i="17"/>
  <c r="E11" i="7"/>
  <c r="D20" i="14"/>
  <c r="E10" i="7"/>
  <c r="F158" i="14"/>
  <c r="F29" i="3"/>
  <c r="F30" i="3"/>
  <c r="F166" i="14"/>
  <c r="E12" i="4"/>
  <c r="D37" i="17"/>
  <c r="E58" i="14"/>
  <c r="D45" i="17" s="1"/>
  <c r="E54" i="3"/>
  <c r="D204" i="17" s="1"/>
  <c r="E55" i="3"/>
  <c r="D207" i="17" s="1"/>
  <c r="D31" i="17"/>
  <c r="E44" i="14"/>
  <c r="C11" i="17"/>
  <c r="D24" i="14"/>
  <c r="E10" i="11"/>
  <c r="E11" i="11"/>
  <c r="E44" i="11" s="1"/>
  <c r="E12" i="10"/>
  <c r="D43" i="17"/>
  <c r="D72" i="17"/>
  <c r="E88" i="14"/>
  <c r="C4" i="17"/>
  <c r="D17" i="14"/>
  <c r="E11" i="4"/>
  <c r="E10" i="4"/>
  <c r="D25" i="14"/>
  <c r="C12" i="17" s="1"/>
  <c r="D13" i="3"/>
  <c r="C147" i="17" s="1"/>
  <c r="D12" i="3"/>
  <c r="C1" i="17" s="1"/>
  <c r="D75" i="17"/>
  <c r="E91" i="14"/>
  <c r="D71" i="17"/>
  <c r="E87" i="14"/>
  <c r="D18" i="14"/>
  <c r="C5" i="17"/>
  <c r="E10" i="5"/>
  <c r="E11" i="5"/>
  <c r="E12" i="8"/>
  <c r="D41" i="17"/>
  <c r="E12" i="6"/>
  <c r="D39" i="17"/>
  <c r="D22" i="14"/>
  <c r="C9" i="17"/>
  <c r="E10" i="9"/>
  <c r="E11" i="9"/>
  <c r="E10" i="10"/>
  <c r="E11" i="10"/>
  <c r="E44" i="10" s="1"/>
  <c r="D23" i="14"/>
  <c r="C10" i="17"/>
  <c r="E12" i="7"/>
  <c r="D40" i="17"/>
  <c r="E65" i="3"/>
  <c r="D219" i="17" s="1"/>
  <c r="E92" i="14"/>
  <c r="D76" i="17"/>
  <c r="C8" i="17"/>
  <c r="D21" i="14"/>
  <c r="E10" i="8"/>
  <c r="E11" i="8"/>
  <c r="D77" i="17"/>
  <c r="E93" i="14"/>
  <c r="D19" i="14"/>
  <c r="E11" i="6"/>
  <c r="E44" i="6" s="1"/>
  <c r="E10" i="6"/>
  <c r="C6" i="17"/>
  <c r="D38" i="17"/>
  <c r="E12" i="5"/>
  <c r="E64" i="3"/>
  <c r="D216" i="17" s="1"/>
  <c r="E77" i="14" l="1"/>
  <c r="E54" i="6"/>
  <c r="E213" i="14" s="1"/>
  <c r="D61" i="17"/>
  <c r="E29" i="8"/>
  <c r="E123" i="14"/>
  <c r="D107" i="17"/>
  <c r="D65" i="17"/>
  <c r="E81" i="14"/>
  <c r="E54" i="10"/>
  <c r="E217" i="14" s="1"/>
  <c r="E29" i="10"/>
  <c r="E125" i="14"/>
  <c r="D109" i="17"/>
  <c r="D137" i="17"/>
  <c r="E22" i="5"/>
  <c r="E181" i="14"/>
  <c r="E180" i="14"/>
  <c r="E22" i="4"/>
  <c r="D136" i="17"/>
  <c r="E188" i="14"/>
  <c r="D144" i="17" s="1"/>
  <c r="E17" i="3"/>
  <c r="D159" i="17" s="1"/>
  <c r="E16" i="3"/>
  <c r="D156" i="17" s="1"/>
  <c r="E45" i="14"/>
  <c r="D32" i="17"/>
  <c r="D26" i="17"/>
  <c r="E39" i="14"/>
  <c r="E18" i="3"/>
  <c r="D162" i="17" s="1"/>
  <c r="E47" i="14"/>
  <c r="D34" i="17" s="1"/>
  <c r="E19" i="3"/>
  <c r="D165" i="17" s="1"/>
  <c r="D66" i="17"/>
  <c r="E82" i="14"/>
  <c r="E54" i="11"/>
  <c r="E218" i="14" s="1"/>
  <c r="D140" i="17"/>
  <c r="E184" i="14"/>
  <c r="E22" i="8"/>
  <c r="D29" i="17"/>
  <c r="E42" i="14"/>
  <c r="E22" i="10"/>
  <c r="D142" i="17"/>
  <c r="E186" i="14"/>
  <c r="D103" i="17"/>
  <c r="E29" i="4"/>
  <c r="E119" i="14"/>
  <c r="E14" i="3"/>
  <c r="D150" i="17" s="1"/>
  <c r="E44" i="4"/>
  <c r="E15" i="3"/>
  <c r="D153" i="17" s="1"/>
  <c r="E127" i="14"/>
  <c r="D111" i="17" s="1"/>
  <c r="E126" i="14"/>
  <c r="D110" i="17"/>
  <c r="E29" i="11"/>
  <c r="D139" i="17"/>
  <c r="E22" i="7"/>
  <c r="E183" i="14"/>
  <c r="E44" i="8"/>
  <c r="E22" i="6"/>
  <c r="E182" i="14"/>
  <c r="D138" i="17"/>
  <c r="E124" i="14"/>
  <c r="D108" i="17"/>
  <c r="E29" i="9"/>
  <c r="E43" i="14"/>
  <c r="D30" i="17"/>
  <c r="E44" i="9"/>
  <c r="D143" i="17"/>
  <c r="E22" i="11"/>
  <c r="E187" i="14"/>
  <c r="E40" i="14"/>
  <c r="D27" i="17"/>
  <c r="D105" i="17"/>
  <c r="E29" i="6"/>
  <c r="E121" i="14"/>
  <c r="E22" i="9"/>
  <c r="D141" i="17"/>
  <c r="E185" i="14"/>
  <c r="D28" i="17"/>
  <c r="E41" i="14"/>
  <c r="E29" i="5"/>
  <c r="E120" i="14"/>
  <c r="D104" i="17"/>
  <c r="E44" i="5"/>
  <c r="E122" i="14"/>
  <c r="D106" i="17"/>
  <c r="E29" i="7"/>
  <c r="E44" i="7"/>
  <c r="E35" i="11" l="1"/>
  <c r="D55" i="17" s="1"/>
  <c r="E54" i="5"/>
  <c r="E212" i="14" s="1"/>
  <c r="D60" i="17"/>
  <c r="E76" i="14"/>
  <c r="D95" i="17"/>
  <c r="E111" i="14"/>
  <c r="F28" i="7"/>
  <c r="E110" i="14"/>
  <c r="D94" i="17"/>
  <c r="F28" i="6"/>
  <c r="D64" i="17"/>
  <c r="E54" i="9"/>
  <c r="E216" i="14" s="1"/>
  <c r="E80" i="14"/>
  <c r="E54" i="4"/>
  <c r="E75" i="14"/>
  <c r="E61" i="3"/>
  <c r="D210" i="17" s="1"/>
  <c r="D59" i="17"/>
  <c r="E83" i="14"/>
  <c r="D67" i="17" s="1"/>
  <c r="E62" i="3"/>
  <c r="D213" i="17" s="1"/>
  <c r="E35" i="4"/>
  <c r="D129" i="17"/>
  <c r="E173" i="14"/>
  <c r="E21" i="8"/>
  <c r="E35" i="6"/>
  <c r="D97" i="17"/>
  <c r="E113" i="14"/>
  <c r="F28" i="9"/>
  <c r="E172" i="14"/>
  <c r="E21" i="7"/>
  <c r="D128" i="17"/>
  <c r="E35" i="10"/>
  <c r="D130" i="17"/>
  <c r="E21" i="9"/>
  <c r="E174" i="14"/>
  <c r="E176" i="14"/>
  <c r="D132" i="17"/>
  <c r="E21" i="11"/>
  <c r="E21" i="6"/>
  <c r="E171" i="14"/>
  <c r="D127" i="17"/>
  <c r="E78" i="14"/>
  <c r="D62" i="17"/>
  <c r="E54" i="7"/>
  <c r="E214" i="14" s="1"/>
  <c r="D93" i="17"/>
  <c r="E109" i="14"/>
  <c r="F28" i="5"/>
  <c r="D63" i="17"/>
  <c r="E54" i="8"/>
  <c r="E79" i="14"/>
  <c r="D99" i="17"/>
  <c r="E115" i="14"/>
  <c r="F28" i="11"/>
  <c r="F28" i="4"/>
  <c r="D92" i="17"/>
  <c r="E108" i="14"/>
  <c r="E43" i="3"/>
  <c r="D189" i="17" s="1"/>
  <c r="E42" i="3"/>
  <c r="D186" i="17" s="1"/>
  <c r="E116" i="14"/>
  <c r="D100" i="17" s="1"/>
  <c r="E175" i="14"/>
  <c r="D131" i="17"/>
  <c r="E21" i="10"/>
  <c r="E21" i="4"/>
  <c r="D125" i="17"/>
  <c r="E169" i="14"/>
  <c r="E32" i="3"/>
  <c r="D174" i="17" s="1"/>
  <c r="E177" i="14"/>
  <c r="D133" i="17" s="1"/>
  <c r="E33" i="3"/>
  <c r="D177" i="17" s="1"/>
  <c r="E170" i="14"/>
  <c r="D126" i="17"/>
  <c r="E21" i="5"/>
  <c r="F28" i="10"/>
  <c r="E114" i="14"/>
  <c r="D98" i="17"/>
  <c r="E112" i="14"/>
  <c r="D96" i="17"/>
  <c r="F28" i="8"/>
  <c r="F57" i="14" l="1"/>
  <c r="E71" i="14"/>
  <c r="E35" i="5"/>
  <c r="D49" i="17" s="1"/>
  <c r="F103" i="14"/>
  <c r="E87" i="17"/>
  <c r="E82" i="17"/>
  <c r="F98" i="14"/>
  <c r="D54" i="17"/>
  <c r="F56" i="14"/>
  <c r="E70" i="14"/>
  <c r="E86" i="17"/>
  <c r="F102" i="14"/>
  <c r="E151" i="14"/>
  <c r="F19" i="8"/>
  <c r="E36" i="8"/>
  <c r="E65" i="14"/>
  <c r="E148" i="14"/>
  <c r="F19" i="5"/>
  <c r="E36" i="5"/>
  <c r="E147" i="14"/>
  <c r="F19" i="4"/>
  <c r="F45" i="4" s="1"/>
  <c r="E36" i="4"/>
  <c r="E28" i="3"/>
  <c r="E155" i="14"/>
  <c r="E27" i="3"/>
  <c r="F19" i="10"/>
  <c r="F45" i="10" s="1"/>
  <c r="E153" i="14"/>
  <c r="E36" i="10"/>
  <c r="E81" i="17"/>
  <c r="F97" i="14"/>
  <c r="F40" i="3"/>
  <c r="E183" i="17" s="1"/>
  <c r="F39" i="3"/>
  <c r="E180" i="17" s="1"/>
  <c r="F105" i="14"/>
  <c r="E89" i="17" s="1"/>
  <c r="E149" i="14"/>
  <c r="F19" i="6"/>
  <c r="F45" i="6" s="1"/>
  <c r="E36" i="6"/>
  <c r="E211" i="14"/>
  <c r="E72" i="3"/>
  <c r="E219" i="14"/>
  <c r="E71" i="3"/>
  <c r="F100" i="14"/>
  <c r="E84" i="17"/>
  <c r="E44" i="17"/>
  <c r="F12" i="11"/>
  <c r="F104" i="14"/>
  <c r="E88" i="17"/>
  <c r="E35" i="8"/>
  <c r="E215" i="14"/>
  <c r="E154" i="14"/>
  <c r="F19" i="11"/>
  <c r="E36" i="11"/>
  <c r="E152" i="14"/>
  <c r="F19" i="9"/>
  <c r="E36" i="9"/>
  <c r="F19" i="7"/>
  <c r="E150" i="14"/>
  <c r="E36" i="7"/>
  <c r="E83" i="17"/>
  <c r="F99" i="14"/>
  <c r="E85" i="17"/>
  <c r="F101" i="14"/>
  <c r="E35" i="7"/>
  <c r="E66" i="14"/>
  <c r="D50" i="17"/>
  <c r="F52" i="14"/>
  <c r="F50" i="14"/>
  <c r="E64" i="14"/>
  <c r="D48" i="17"/>
  <c r="E35" i="9"/>
  <c r="E50" i="3" l="1"/>
  <c r="D195" i="17" s="1"/>
  <c r="F51" i="14"/>
  <c r="F92" i="14"/>
  <c r="E76" i="17"/>
  <c r="F12" i="6"/>
  <c r="E39" i="17"/>
  <c r="E117" i="17"/>
  <c r="F136" i="14"/>
  <c r="G20" i="7"/>
  <c r="G161" i="14" s="1"/>
  <c r="D22" i="17"/>
  <c r="E9" i="11"/>
  <c r="E35" i="14"/>
  <c r="D52" i="17"/>
  <c r="E68" i="14"/>
  <c r="F54" i="14"/>
  <c r="E9" i="6"/>
  <c r="E30" i="14"/>
  <c r="D17" i="17"/>
  <c r="G20" i="4"/>
  <c r="E114" i="17"/>
  <c r="F133" i="14"/>
  <c r="F141" i="14"/>
  <c r="E122" i="17" s="1"/>
  <c r="F26" i="3"/>
  <c r="E171" i="17" s="1"/>
  <c r="F25" i="3"/>
  <c r="E168" i="17" s="1"/>
  <c r="D19" i="17"/>
  <c r="E9" i="8"/>
  <c r="E32" i="14"/>
  <c r="E43" i="17"/>
  <c r="F12" i="10"/>
  <c r="D53" i="17"/>
  <c r="E69" i="14"/>
  <c r="F55" i="14"/>
  <c r="E72" i="14"/>
  <c r="D56" i="17" s="1"/>
  <c r="D20" i="17"/>
  <c r="E33" i="14"/>
  <c r="E9" i="9"/>
  <c r="F45" i="11"/>
  <c r="F140" i="14"/>
  <c r="E121" i="17"/>
  <c r="G20" i="11"/>
  <c r="G165" i="14" s="1"/>
  <c r="F45" i="7"/>
  <c r="G20" i="6"/>
  <c r="G160" i="14" s="1"/>
  <c r="F135" i="14"/>
  <c r="E116" i="17"/>
  <c r="D21" i="17"/>
  <c r="E34" i="14"/>
  <c r="E9" i="10"/>
  <c r="E38" i="17"/>
  <c r="F12" i="5"/>
  <c r="F45" i="8"/>
  <c r="G20" i="8"/>
  <c r="G162" i="14" s="1"/>
  <c r="F137" i="14"/>
  <c r="E118" i="17"/>
  <c r="E37" i="17"/>
  <c r="F12" i="4"/>
  <c r="D18" i="17"/>
  <c r="E31" i="14"/>
  <c r="E9" i="7"/>
  <c r="F138" i="14"/>
  <c r="G20" i="9"/>
  <c r="G163" i="14" s="1"/>
  <c r="E119" i="17"/>
  <c r="F86" i="14"/>
  <c r="E70" i="17"/>
  <c r="E29" i="14"/>
  <c r="D16" i="17"/>
  <c r="E9" i="5"/>
  <c r="F45" i="9"/>
  <c r="E49" i="3"/>
  <c r="D192" i="17" s="1"/>
  <c r="E67" i="14"/>
  <c r="D51" i="17"/>
  <c r="F53" i="14"/>
  <c r="E72" i="17"/>
  <c r="F88" i="14"/>
  <c r="E33" i="17"/>
  <c r="F46" i="14"/>
  <c r="F139" i="14"/>
  <c r="E120" i="17"/>
  <c r="G20" i="10"/>
  <c r="G164" i="14" s="1"/>
  <c r="D15" i="17"/>
  <c r="E28" i="14"/>
  <c r="E9" i="4"/>
  <c r="E52" i="3"/>
  <c r="D201" i="17" s="1"/>
  <c r="E51" i="3"/>
  <c r="D198" i="17" s="1"/>
  <c r="E36" i="14"/>
  <c r="D23" i="17" s="1"/>
  <c r="F45" i="5"/>
  <c r="G20" i="5"/>
  <c r="G159" i="14" s="1"/>
  <c r="F134" i="14"/>
  <c r="E115" i="17"/>
  <c r="F58" i="14" l="1"/>
  <c r="E45" i="17" s="1"/>
  <c r="D8" i="17"/>
  <c r="E21" i="14"/>
  <c r="F10" i="8"/>
  <c r="F11" i="8"/>
  <c r="F44" i="8" s="1"/>
  <c r="F12" i="7"/>
  <c r="E40" i="17"/>
  <c r="F91" i="14"/>
  <c r="E75" i="17"/>
  <c r="E27" i="17"/>
  <c r="F40" i="14"/>
  <c r="E73" i="17"/>
  <c r="F89" i="14"/>
  <c r="E77" i="17"/>
  <c r="F93" i="14"/>
  <c r="F45" i="14"/>
  <c r="E32" i="17"/>
  <c r="F41" i="14"/>
  <c r="E28" i="17"/>
  <c r="F87" i="14"/>
  <c r="E71" i="17"/>
  <c r="F10" i="4"/>
  <c r="D4" i="17"/>
  <c r="E17" i="14"/>
  <c r="F11" i="4"/>
  <c r="E13" i="3"/>
  <c r="D147" i="17" s="1"/>
  <c r="E12" i="3"/>
  <c r="D1" i="17" s="1"/>
  <c r="E25" i="14"/>
  <c r="D12" i="17" s="1"/>
  <c r="E18" i="14"/>
  <c r="D5" i="17"/>
  <c r="F10" i="5"/>
  <c r="F11" i="5"/>
  <c r="F65" i="3"/>
  <c r="E219" i="17" s="1"/>
  <c r="F64" i="3"/>
  <c r="E216" i="17" s="1"/>
  <c r="F55" i="3"/>
  <c r="E207" i="17" s="1"/>
  <c r="F54" i="3"/>
  <c r="E204" i="17" s="1"/>
  <c r="D9" i="17"/>
  <c r="E22" i="14"/>
  <c r="F10" i="9"/>
  <c r="F11" i="9"/>
  <c r="F12" i="9"/>
  <c r="E42" i="17"/>
  <c r="F10" i="6"/>
  <c r="D6" i="17"/>
  <c r="F11" i="6"/>
  <c r="E19" i="14"/>
  <c r="F94" i="14"/>
  <c r="E78" i="17" s="1"/>
  <c r="F10" i="7"/>
  <c r="F11" i="7"/>
  <c r="F44" i="7" s="1"/>
  <c r="D7" i="17"/>
  <c r="E20" i="14"/>
  <c r="F39" i="14"/>
  <c r="E26" i="17"/>
  <c r="E74" i="17"/>
  <c r="F90" i="14"/>
  <c r="D10" i="17"/>
  <c r="E23" i="14"/>
  <c r="F11" i="10"/>
  <c r="F10" i="10"/>
  <c r="G158" i="14"/>
  <c r="G166" i="14"/>
  <c r="G30" i="3"/>
  <c r="G29" i="3"/>
  <c r="E41" i="17"/>
  <c r="F12" i="8"/>
  <c r="D11" i="17"/>
  <c r="E24" i="14"/>
  <c r="F10" i="11"/>
  <c r="F11" i="11"/>
  <c r="F47" i="14" l="1"/>
  <c r="E34" i="17" s="1"/>
  <c r="E62" i="17"/>
  <c r="F78" i="14"/>
  <c r="F54" i="7"/>
  <c r="F214" i="14" s="1"/>
  <c r="E142" i="17"/>
  <c r="F22" i="10"/>
  <c r="F186" i="14"/>
  <c r="F54" i="8"/>
  <c r="E63" i="17"/>
  <c r="F79" i="14"/>
  <c r="E138" i="17"/>
  <c r="F22" i="6"/>
  <c r="F182" i="14"/>
  <c r="F29" i="9"/>
  <c r="F124" i="14"/>
  <c r="E108" i="17"/>
  <c r="F120" i="14"/>
  <c r="F29" i="5"/>
  <c r="E104" i="17"/>
  <c r="F29" i="8"/>
  <c r="F123" i="14"/>
  <c r="E107" i="17"/>
  <c r="F29" i="11"/>
  <c r="F126" i="14"/>
  <c r="E110" i="17"/>
  <c r="E109" i="17"/>
  <c r="F125" i="14"/>
  <c r="F29" i="10"/>
  <c r="F44" i="10"/>
  <c r="F185" i="14"/>
  <c r="E141" i="17"/>
  <c r="F22" i="9"/>
  <c r="F181" i="14"/>
  <c r="E137" i="17"/>
  <c r="F22" i="5"/>
  <c r="F184" i="14"/>
  <c r="E140" i="17"/>
  <c r="F22" i="8"/>
  <c r="E143" i="17"/>
  <c r="F22" i="11"/>
  <c r="F187" i="14"/>
  <c r="F43" i="14"/>
  <c r="E30" i="17"/>
  <c r="F18" i="3"/>
  <c r="E162" i="17" s="1"/>
  <c r="E106" i="17"/>
  <c r="F29" i="7"/>
  <c r="F122" i="14"/>
  <c r="F29" i="6"/>
  <c r="E105" i="17"/>
  <c r="F121" i="14"/>
  <c r="F44" i="6"/>
  <c r="F22" i="4"/>
  <c r="F180" i="14"/>
  <c r="E136" i="17"/>
  <c r="F17" i="3"/>
  <c r="E159" i="17" s="1"/>
  <c r="F188" i="14"/>
  <c r="E144" i="17" s="1"/>
  <c r="F16" i="3"/>
  <c r="E156" i="17" s="1"/>
  <c r="F44" i="11"/>
  <c r="F19" i="3"/>
  <c r="E165" i="17" s="1"/>
  <c r="F22" i="7"/>
  <c r="E139" i="17"/>
  <c r="F183" i="14"/>
  <c r="E31" i="17"/>
  <c r="F44" i="14"/>
  <c r="E103" i="17"/>
  <c r="F119" i="14"/>
  <c r="F29" i="4"/>
  <c r="F14" i="3"/>
  <c r="E150" i="17" s="1"/>
  <c r="F15" i="3"/>
  <c r="E153" i="17" s="1"/>
  <c r="F44" i="4"/>
  <c r="F127" i="14"/>
  <c r="E111" i="17" s="1"/>
  <c r="F44" i="5"/>
  <c r="F44" i="9"/>
  <c r="F42" i="14"/>
  <c r="E29" i="17"/>
  <c r="F54" i="5" l="1"/>
  <c r="F212" i="14" s="1"/>
  <c r="E60" i="17"/>
  <c r="F76" i="14"/>
  <c r="E65" i="17"/>
  <c r="F54" i="10"/>
  <c r="F81" i="14"/>
  <c r="F21" i="6"/>
  <c r="E127" i="17"/>
  <c r="F171" i="14"/>
  <c r="F35" i="8"/>
  <c r="F215" i="14"/>
  <c r="F35" i="7"/>
  <c r="E92" i="17"/>
  <c r="G28" i="4"/>
  <c r="F108" i="14"/>
  <c r="F116" i="14"/>
  <c r="E100" i="17" s="1"/>
  <c r="F43" i="3"/>
  <c r="E189" i="17" s="1"/>
  <c r="F42" i="3"/>
  <c r="E186" i="17" s="1"/>
  <c r="F21" i="7"/>
  <c r="E128" i="17"/>
  <c r="F172" i="14"/>
  <c r="F169" i="14"/>
  <c r="F21" i="4"/>
  <c r="E125" i="17"/>
  <c r="F177" i="14"/>
  <c r="E133" i="17" s="1"/>
  <c r="F33" i="3"/>
  <c r="E177" i="17" s="1"/>
  <c r="F32" i="3"/>
  <c r="E174" i="17" s="1"/>
  <c r="E94" i="17"/>
  <c r="F110" i="14"/>
  <c r="G28" i="6"/>
  <c r="F173" i="14"/>
  <c r="F21" i="8"/>
  <c r="E129" i="17"/>
  <c r="E126" i="17"/>
  <c r="F21" i="5"/>
  <c r="F170" i="14"/>
  <c r="F21" i="9"/>
  <c r="F174" i="14"/>
  <c r="E130" i="17"/>
  <c r="G28" i="10"/>
  <c r="F114" i="14"/>
  <c r="E98" i="17"/>
  <c r="F109" i="14"/>
  <c r="E93" i="17"/>
  <c r="G28" i="5"/>
  <c r="F75" i="14"/>
  <c r="E59" i="17"/>
  <c r="F54" i="4"/>
  <c r="F61" i="3"/>
  <c r="E210" i="17" s="1"/>
  <c r="F62" i="3"/>
  <c r="E213" i="17" s="1"/>
  <c r="F83" i="14"/>
  <c r="E67" i="17" s="1"/>
  <c r="F77" i="14"/>
  <c r="F54" i="6"/>
  <c r="F213" i="14" s="1"/>
  <c r="E61" i="17"/>
  <c r="E132" i="17"/>
  <c r="F21" i="11"/>
  <c r="F176" i="14"/>
  <c r="F115" i="14"/>
  <c r="E99" i="17"/>
  <c r="G28" i="11"/>
  <c r="F112" i="14"/>
  <c r="E96" i="17"/>
  <c r="G28" i="8"/>
  <c r="E97" i="17"/>
  <c r="F113" i="14"/>
  <c r="G28" i="9"/>
  <c r="F21" i="10"/>
  <c r="E131" i="17"/>
  <c r="F175" i="14"/>
  <c r="F54" i="9"/>
  <c r="F216" i="14" s="1"/>
  <c r="E64" i="17"/>
  <c r="F80" i="14"/>
  <c r="F54" i="11"/>
  <c r="F218" i="14" s="1"/>
  <c r="F82" i="14"/>
  <c r="E66" i="17"/>
  <c r="G28" i="7"/>
  <c r="F111" i="14"/>
  <c r="E95" i="17"/>
  <c r="F35" i="5" l="1"/>
  <c r="F35" i="11"/>
  <c r="F35" i="9"/>
  <c r="F69" i="14" s="1"/>
  <c r="G100" i="14"/>
  <c r="F84" i="17"/>
  <c r="G102" i="14"/>
  <c r="F86" i="17"/>
  <c r="F35" i="6"/>
  <c r="F148" i="14"/>
  <c r="G19" i="5"/>
  <c r="F36" i="5"/>
  <c r="F147" i="14"/>
  <c r="G19" i="4"/>
  <c r="G45" i="4" s="1"/>
  <c r="F36" i="4"/>
  <c r="F155" i="14"/>
  <c r="F28" i="3"/>
  <c r="F27" i="3"/>
  <c r="G19" i="7"/>
  <c r="G45" i="7" s="1"/>
  <c r="F150" i="14"/>
  <c r="F36" i="7"/>
  <c r="F36" i="6"/>
  <c r="F149" i="14"/>
  <c r="G19" i="6"/>
  <c r="G45" i="6" s="1"/>
  <c r="E49" i="17"/>
  <c r="F65" i="14"/>
  <c r="G51" i="14"/>
  <c r="G57" i="14"/>
  <c r="F71" i="14"/>
  <c r="E55" i="17"/>
  <c r="G99" i="14"/>
  <c r="F83" i="17"/>
  <c r="G97" i="14"/>
  <c r="F81" i="17"/>
  <c r="G105" i="14"/>
  <c r="F89" i="17" s="1"/>
  <c r="G40" i="3"/>
  <c r="F183" i="17" s="1"/>
  <c r="G39" i="3"/>
  <c r="F180" i="17" s="1"/>
  <c r="E52" i="17"/>
  <c r="F68" i="14"/>
  <c r="G54" i="14"/>
  <c r="F88" i="17"/>
  <c r="G104" i="14"/>
  <c r="F154" i="14"/>
  <c r="F36" i="11"/>
  <c r="G19" i="11"/>
  <c r="G45" i="11" s="1"/>
  <c r="F82" i="17"/>
  <c r="G98" i="14"/>
  <c r="G45" i="5"/>
  <c r="F152" i="14"/>
  <c r="G19" i="9"/>
  <c r="F36" i="9"/>
  <c r="F35" i="10"/>
  <c r="F217" i="14"/>
  <c r="F153" i="14"/>
  <c r="F36" i="10"/>
  <c r="G19" i="10"/>
  <c r="G101" i="14"/>
  <c r="F85" i="17"/>
  <c r="F35" i="4"/>
  <c r="F211" i="14"/>
  <c r="F219" i="14"/>
  <c r="F71" i="3"/>
  <c r="F72" i="3"/>
  <c r="F87" i="17"/>
  <c r="G103" i="14"/>
  <c r="F151" i="14"/>
  <c r="G19" i="8"/>
  <c r="F36" i="8"/>
  <c r="E51" i="17"/>
  <c r="F67" i="14"/>
  <c r="G53" i="14"/>
  <c r="G55" i="14" l="1"/>
  <c r="E53" i="17"/>
  <c r="G89" i="14"/>
  <c r="F73" i="17"/>
  <c r="E19" i="17"/>
  <c r="F9" i="8"/>
  <c r="F32" i="14"/>
  <c r="H20" i="9"/>
  <c r="H163" i="14" s="1"/>
  <c r="G138" i="14"/>
  <c r="F119" i="17"/>
  <c r="G12" i="8"/>
  <c r="F41" i="17"/>
  <c r="G86" i="14"/>
  <c r="F70" i="17"/>
  <c r="G12" i="9"/>
  <c r="F42" i="17"/>
  <c r="E18" i="17"/>
  <c r="F31" i="14"/>
  <c r="F9" i="7"/>
  <c r="G52" i="14"/>
  <c r="E50" i="17"/>
  <c r="F66" i="14"/>
  <c r="G12" i="7"/>
  <c r="F40" i="17"/>
  <c r="F118" i="17"/>
  <c r="G137" i="14"/>
  <c r="H20" i="8"/>
  <c r="H162" i="14" s="1"/>
  <c r="G50" i="14"/>
  <c r="E48" i="17"/>
  <c r="F64" i="14"/>
  <c r="F50" i="3"/>
  <c r="E195" i="17" s="1"/>
  <c r="F72" i="14"/>
  <c r="E56" i="17" s="1"/>
  <c r="F49" i="3"/>
  <c r="E192" i="17" s="1"/>
  <c r="G93" i="14"/>
  <c r="F77" i="17"/>
  <c r="G88" i="14"/>
  <c r="F72" i="17"/>
  <c r="G12" i="11"/>
  <c r="F44" i="17"/>
  <c r="G135" i="14"/>
  <c r="H20" i="6"/>
  <c r="H160" i="14" s="1"/>
  <c r="F116" i="17"/>
  <c r="F29" i="14"/>
  <c r="F9" i="5"/>
  <c r="E16" i="17"/>
  <c r="G45" i="10"/>
  <c r="H20" i="10"/>
  <c r="H164" i="14" s="1"/>
  <c r="F120" i="17"/>
  <c r="G139" i="14"/>
  <c r="G56" i="14"/>
  <c r="E54" i="17"/>
  <c r="F70" i="14"/>
  <c r="G140" i="14"/>
  <c r="H20" i="11"/>
  <c r="H165" i="14" s="1"/>
  <c r="F121" i="17"/>
  <c r="F38" i="17"/>
  <c r="G12" i="5"/>
  <c r="H20" i="7"/>
  <c r="H161" i="14" s="1"/>
  <c r="G136" i="14"/>
  <c r="F117" i="17"/>
  <c r="F28" i="14"/>
  <c r="F9" i="4"/>
  <c r="E15" i="17"/>
  <c r="F52" i="3"/>
  <c r="E201" i="17" s="1"/>
  <c r="F36" i="14"/>
  <c r="E23" i="17" s="1"/>
  <c r="F51" i="3"/>
  <c r="E198" i="17" s="1"/>
  <c r="G134" i="14"/>
  <c r="F115" i="17"/>
  <c r="H20" i="5"/>
  <c r="H159" i="14" s="1"/>
  <c r="G45" i="9"/>
  <c r="G45" i="8"/>
  <c r="E21" i="17"/>
  <c r="F9" i="10"/>
  <c r="F34" i="14"/>
  <c r="F9" i="9"/>
  <c r="E20" i="17"/>
  <c r="F33" i="14"/>
  <c r="F71" i="17"/>
  <c r="G87" i="14"/>
  <c r="F9" i="11"/>
  <c r="F35" i="14"/>
  <c r="E22" i="17"/>
  <c r="F30" i="14"/>
  <c r="E17" i="17"/>
  <c r="F9" i="6"/>
  <c r="G133" i="14"/>
  <c r="H20" i="4"/>
  <c r="F114" i="17"/>
  <c r="G25" i="3"/>
  <c r="F168" i="17" s="1"/>
  <c r="G141" i="14"/>
  <c r="F122" i="17" s="1"/>
  <c r="G26" i="3"/>
  <c r="F171" i="17" s="1"/>
  <c r="G65" i="3" l="1"/>
  <c r="F219" i="17" s="1"/>
  <c r="E11" i="17"/>
  <c r="F24" i="14"/>
  <c r="G11" i="11"/>
  <c r="G10" i="11"/>
  <c r="G11" i="10"/>
  <c r="E10" i="17"/>
  <c r="F23" i="14"/>
  <c r="G10" i="10"/>
  <c r="G11" i="4"/>
  <c r="G10" i="4"/>
  <c r="F17" i="14"/>
  <c r="E4" i="17"/>
  <c r="F13" i="3"/>
  <c r="E147" i="17" s="1"/>
  <c r="F12" i="3"/>
  <c r="E1" i="17" s="1"/>
  <c r="F25" i="14"/>
  <c r="E12" i="17" s="1"/>
  <c r="G44" i="14"/>
  <c r="F31" i="17"/>
  <c r="E8" i="17"/>
  <c r="F21" i="14"/>
  <c r="G11" i="8"/>
  <c r="G44" i="8" s="1"/>
  <c r="G10" i="8"/>
  <c r="H158" i="14"/>
  <c r="H166" i="14"/>
  <c r="H30" i="3"/>
  <c r="H29" i="3"/>
  <c r="F43" i="17"/>
  <c r="G12" i="10"/>
  <c r="F76" i="17"/>
  <c r="G92" i="14"/>
  <c r="F33" i="17"/>
  <c r="G46" i="14"/>
  <c r="G12" i="4"/>
  <c r="F37" i="17"/>
  <c r="G58" i="14"/>
  <c r="F45" i="17" s="1"/>
  <c r="G54" i="3"/>
  <c r="F204" i="17" s="1"/>
  <c r="G55" i="3"/>
  <c r="F207" i="17" s="1"/>
  <c r="E9" i="17"/>
  <c r="F22" i="14"/>
  <c r="G11" i="9"/>
  <c r="G10" i="9"/>
  <c r="G90" i="14"/>
  <c r="F74" i="17"/>
  <c r="G40" i="14"/>
  <c r="F27" i="17"/>
  <c r="F39" i="17"/>
  <c r="G12" i="6"/>
  <c r="G43" i="14"/>
  <c r="F30" i="17"/>
  <c r="G94" i="14"/>
  <c r="F78" i="17" s="1"/>
  <c r="F19" i="14"/>
  <c r="E6" i="17"/>
  <c r="G11" i="6"/>
  <c r="G10" i="6"/>
  <c r="F75" i="17"/>
  <c r="G91" i="14"/>
  <c r="F18" i="14"/>
  <c r="E5" i="17"/>
  <c r="G11" i="5"/>
  <c r="G10" i="5"/>
  <c r="F29" i="17"/>
  <c r="G42" i="14"/>
  <c r="F20" i="14"/>
  <c r="G10" i="7"/>
  <c r="G11" i="7"/>
  <c r="E7" i="17"/>
  <c r="G64" i="3"/>
  <c r="F216" i="17" s="1"/>
  <c r="F105" i="17" l="1"/>
  <c r="G121" i="14"/>
  <c r="G29" i="6"/>
  <c r="G44" i="6"/>
  <c r="F139" i="17"/>
  <c r="G22" i="7"/>
  <c r="G183" i="14"/>
  <c r="G181" i="14"/>
  <c r="F137" i="17"/>
  <c r="G22" i="5"/>
  <c r="G45" i="14"/>
  <c r="F32" i="17"/>
  <c r="G22" i="10"/>
  <c r="F142" i="17"/>
  <c r="G186" i="14"/>
  <c r="F143" i="17"/>
  <c r="G187" i="14"/>
  <c r="G22" i="11"/>
  <c r="G122" i="14"/>
  <c r="G29" i="7"/>
  <c r="F106" i="17"/>
  <c r="G44" i="7"/>
  <c r="F104" i="17"/>
  <c r="G120" i="14"/>
  <c r="G29" i="5"/>
  <c r="G44" i="5"/>
  <c r="F110" i="17"/>
  <c r="G29" i="11"/>
  <c r="G126" i="14"/>
  <c r="G44" i="11"/>
  <c r="G182" i="14"/>
  <c r="G22" i="6"/>
  <c r="F138" i="17"/>
  <c r="G41" i="14"/>
  <c r="F28" i="17"/>
  <c r="G22" i="9"/>
  <c r="G185" i="14"/>
  <c r="F141" i="17"/>
  <c r="G39" i="14"/>
  <c r="F26" i="17"/>
  <c r="G47" i="14"/>
  <c r="F34" i="17" s="1"/>
  <c r="G19" i="3"/>
  <c r="F165" i="17" s="1"/>
  <c r="G18" i="3"/>
  <c r="F162" i="17" s="1"/>
  <c r="G22" i="8"/>
  <c r="G184" i="14"/>
  <c r="F140" i="17"/>
  <c r="G180" i="14"/>
  <c r="F136" i="17"/>
  <c r="G22" i="4"/>
  <c r="G16" i="3"/>
  <c r="F156" i="17" s="1"/>
  <c r="G188" i="14"/>
  <c r="F144" i="17" s="1"/>
  <c r="G17" i="3"/>
  <c r="F159" i="17" s="1"/>
  <c r="G79" i="14"/>
  <c r="G54" i="8"/>
  <c r="G215" i="14" s="1"/>
  <c r="F63" i="17"/>
  <c r="G44" i="9"/>
  <c r="G29" i="9"/>
  <c r="F108" i="17"/>
  <c r="G124" i="14"/>
  <c r="F107" i="17"/>
  <c r="G123" i="14"/>
  <c r="G29" i="8"/>
  <c r="G29" i="4"/>
  <c r="G119" i="14"/>
  <c r="F103" i="17"/>
  <c r="G14" i="3"/>
  <c r="F150" i="17" s="1"/>
  <c r="G44" i="4"/>
  <c r="G127" i="14"/>
  <c r="F111" i="17" s="1"/>
  <c r="G15" i="3"/>
  <c r="F153" i="17" s="1"/>
  <c r="G29" i="10"/>
  <c r="G125" i="14"/>
  <c r="G44" i="10"/>
  <c r="F109" i="17"/>
  <c r="G35" i="8" l="1"/>
  <c r="G75" i="14"/>
  <c r="F59" i="17"/>
  <c r="G54" i="4"/>
  <c r="G35" i="4" s="1"/>
  <c r="G62" i="3"/>
  <c r="F213" i="17" s="1"/>
  <c r="G61" i="3"/>
  <c r="F210" i="17" s="1"/>
  <c r="G83" i="14"/>
  <c r="F67" i="17" s="1"/>
  <c r="F92" i="17"/>
  <c r="G108" i="14"/>
  <c r="H28" i="4"/>
  <c r="G116" i="14"/>
  <c r="F100" i="17" s="1"/>
  <c r="G43" i="3"/>
  <c r="F189" i="17" s="1"/>
  <c r="G42" i="3"/>
  <c r="F186" i="17" s="1"/>
  <c r="G113" i="14"/>
  <c r="F97" i="17"/>
  <c r="H28" i="9"/>
  <c r="F66" i="17"/>
  <c r="G82" i="14"/>
  <c r="G54" i="11"/>
  <c r="G218" i="14" s="1"/>
  <c r="G54" i="5"/>
  <c r="G212" i="14" s="1"/>
  <c r="F60" i="17"/>
  <c r="G76" i="14"/>
  <c r="F61" i="17"/>
  <c r="G77" i="14"/>
  <c r="G54" i="6"/>
  <c r="G213" i="14" s="1"/>
  <c r="G114" i="14"/>
  <c r="F98" i="17"/>
  <c r="H28" i="10"/>
  <c r="G80" i="14"/>
  <c r="F64" i="17"/>
  <c r="G54" i="9"/>
  <c r="G216" i="14" s="1"/>
  <c r="G169" i="14"/>
  <c r="F125" i="17"/>
  <c r="G21" i="4"/>
  <c r="G33" i="3"/>
  <c r="F177" i="17" s="1"/>
  <c r="G177" i="14"/>
  <c r="F133" i="17" s="1"/>
  <c r="G32" i="3"/>
  <c r="F174" i="17" s="1"/>
  <c r="G174" i="14"/>
  <c r="F130" i="17"/>
  <c r="G21" i="9"/>
  <c r="F62" i="17"/>
  <c r="G78" i="14"/>
  <c r="G54" i="7"/>
  <c r="G214" i="14" s="1"/>
  <c r="F132" i="17"/>
  <c r="G176" i="14"/>
  <c r="G21" i="11"/>
  <c r="H28" i="6"/>
  <c r="F94" i="17"/>
  <c r="G110" i="14"/>
  <c r="F96" i="17"/>
  <c r="G112" i="14"/>
  <c r="H28" i="8"/>
  <c r="G68" i="14"/>
  <c r="F52" i="17"/>
  <c r="H54" i="14"/>
  <c r="G171" i="14"/>
  <c r="G21" i="6"/>
  <c r="F127" i="17"/>
  <c r="H28" i="11"/>
  <c r="F99" i="17"/>
  <c r="G115" i="14"/>
  <c r="F93" i="17"/>
  <c r="G109" i="14"/>
  <c r="H28" i="5"/>
  <c r="G175" i="14"/>
  <c r="G21" i="10"/>
  <c r="F131" i="17"/>
  <c r="G21" i="5"/>
  <c r="G170" i="14"/>
  <c r="F126" i="17"/>
  <c r="G21" i="7"/>
  <c r="G172" i="14"/>
  <c r="F128" i="17"/>
  <c r="G54" i="10"/>
  <c r="F65" i="17"/>
  <c r="G81" i="14"/>
  <c r="F129" i="17"/>
  <c r="G173" i="14"/>
  <c r="G21" i="8"/>
  <c r="H28" i="7"/>
  <c r="G111" i="14"/>
  <c r="F95" i="17"/>
  <c r="G35" i="6" l="1"/>
  <c r="H52" i="14" s="1"/>
  <c r="G35" i="11"/>
  <c r="G71" i="14" s="1"/>
  <c r="H50" i="14"/>
  <c r="G64" i="14"/>
  <c r="F48" i="17"/>
  <c r="G151" i="14"/>
  <c r="H19" i="8"/>
  <c r="H45" i="8" s="1"/>
  <c r="G36" i="8"/>
  <c r="G150" i="14"/>
  <c r="H19" i="7"/>
  <c r="G36" i="7"/>
  <c r="H104" i="14"/>
  <c r="G88" i="17"/>
  <c r="H12" i="8"/>
  <c r="G41" i="17"/>
  <c r="H99" i="14"/>
  <c r="G83" i="17"/>
  <c r="G35" i="7"/>
  <c r="G152" i="14"/>
  <c r="H19" i="9"/>
  <c r="H45" i="9" s="1"/>
  <c r="G36" i="9"/>
  <c r="G35" i="5"/>
  <c r="H102" i="14"/>
  <c r="G86" i="17"/>
  <c r="G217" i="14"/>
  <c r="G35" i="10"/>
  <c r="G153" i="14"/>
  <c r="H19" i="10"/>
  <c r="G36" i="10"/>
  <c r="H19" i="11"/>
  <c r="H45" i="11" s="1"/>
  <c r="G154" i="14"/>
  <c r="G36" i="11"/>
  <c r="G35" i="9"/>
  <c r="H103" i="14"/>
  <c r="G87" i="17"/>
  <c r="G211" i="14"/>
  <c r="G71" i="3"/>
  <c r="G219" i="14"/>
  <c r="G72" i="3"/>
  <c r="H19" i="6"/>
  <c r="G149" i="14"/>
  <c r="G36" i="6"/>
  <c r="G147" i="14"/>
  <c r="H19" i="4"/>
  <c r="H45" i="4" s="1"/>
  <c r="G28" i="3"/>
  <c r="G27" i="3"/>
  <c r="G155" i="14"/>
  <c r="G36" i="4"/>
  <c r="H57" i="14"/>
  <c r="F55" i="17"/>
  <c r="G81" i="17"/>
  <c r="H97" i="14"/>
  <c r="H105" i="14"/>
  <c r="G89" i="17" s="1"/>
  <c r="H40" i="3"/>
  <c r="G183" i="17" s="1"/>
  <c r="H39" i="3"/>
  <c r="G180" i="17" s="1"/>
  <c r="H100" i="14"/>
  <c r="G84" i="17"/>
  <c r="H45" i="7"/>
  <c r="G148" i="14"/>
  <c r="H19" i="5"/>
  <c r="G36" i="5"/>
  <c r="G82" i="17"/>
  <c r="H98" i="14"/>
  <c r="H45" i="5"/>
  <c r="H101" i="14"/>
  <c r="G85" i="17"/>
  <c r="G66" i="14" l="1"/>
  <c r="F50" i="17"/>
  <c r="H93" i="14"/>
  <c r="G77" i="17"/>
  <c r="G73" i="17"/>
  <c r="H89" i="14"/>
  <c r="F15" i="17"/>
  <c r="G28" i="14"/>
  <c r="G9" i="4"/>
  <c r="G51" i="3"/>
  <c r="F198" i="17" s="1"/>
  <c r="G52" i="3"/>
  <c r="F201" i="17" s="1"/>
  <c r="G36" i="14"/>
  <c r="F23" i="17" s="1"/>
  <c r="I20" i="4"/>
  <c r="G114" i="17"/>
  <c r="H133" i="14"/>
  <c r="H141" i="14"/>
  <c r="G122" i="17" s="1"/>
  <c r="H26" i="3"/>
  <c r="G171" i="17" s="1"/>
  <c r="H25" i="3"/>
  <c r="G168" i="17" s="1"/>
  <c r="H45" i="6"/>
  <c r="I20" i="6"/>
  <c r="I160" i="14" s="1"/>
  <c r="H135" i="14"/>
  <c r="G116" i="17"/>
  <c r="G35" i="14"/>
  <c r="G9" i="11"/>
  <c r="F22" i="17"/>
  <c r="I20" i="10"/>
  <c r="I164" i="14" s="1"/>
  <c r="G120" i="17"/>
  <c r="H139" i="14"/>
  <c r="H45" i="10"/>
  <c r="G65" i="14"/>
  <c r="F49" i="17"/>
  <c r="H51" i="14"/>
  <c r="G9" i="9"/>
  <c r="F20" i="17"/>
  <c r="G33" i="14"/>
  <c r="H43" i="14"/>
  <c r="G30" i="17"/>
  <c r="F18" i="17"/>
  <c r="G31" i="14"/>
  <c r="G9" i="7"/>
  <c r="H137" i="14"/>
  <c r="G118" i="17"/>
  <c r="I20" i="8"/>
  <c r="I162" i="14" s="1"/>
  <c r="G49" i="3"/>
  <c r="F192" i="17" s="1"/>
  <c r="F16" i="17"/>
  <c r="G9" i="5"/>
  <c r="G29" i="14"/>
  <c r="G75" i="17"/>
  <c r="H91" i="14"/>
  <c r="G119" i="17"/>
  <c r="I20" i="9"/>
  <c r="I163" i="14" s="1"/>
  <c r="H138" i="14"/>
  <c r="I20" i="7"/>
  <c r="I161" i="14" s="1"/>
  <c r="H136" i="14"/>
  <c r="G117" i="17"/>
  <c r="H90" i="14"/>
  <c r="G74" i="17"/>
  <c r="H87" i="14"/>
  <c r="G71" i="17"/>
  <c r="I20" i="5"/>
  <c r="I159" i="14" s="1"/>
  <c r="H134" i="14"/>
  <c r="G115" i="17"/>
  <c r="G70" i="17"/>
  <c r="H86" i="14"/>
  <c r="G30" i="14"/>
  <c r="G9" i="6"/>
  <c r="F17" i="17"/>
  <c r="I20" i="11"/>
  <c r="I165" i="14" s="1"/>
  <c r="G121" i="17"/>
  <c r="H140" i="14"/>
  <c r="F54" i="17"/>
  <c r="H56" i="14"/>
  <c r="G70" i="14"/>
  <c r="G50" i="3"/>
  <c r="F195" i="17" s="1"/>
  <c r="G44" i="17"/>
  <c r="H12" i="11"/>
  <c r="G69" i="14"/>
  <c r="F53" i="17"/>
  <c r="H55" i="14"/>
  <c r="G9" i="10"/>
  <c r="G34" i="14"/>
  <c r="F21" i="17"/>
  <c r="G39" i="17"/>
  <c r="H12" i="6"/>
  <c r="F51" i="17"/>
  <c r="G67" i="14"/>
  <c r="H53" i="14"/>
  <c r="G32" i="14"/>
  <c r="G9" i="8"/>
  <c r="F19" i="17"/>
  <c r="G72" i="14"/>
  <c r="F56" i="17" s="1"/>
  <c r="H12" i="4"/>
  <c r="G37" i="17"/>
  <c r="G26" i="17" l="1"/>
  <c r="H39" i="14"/>
  <c r="G28" i="17"/>
  <c r="H41" i="14"/>
  <c r="G23" i="14"/>
  <c r="H10" i="10"/>
  <c r="H11" i="10"/>
  <c r="F10" i="17"/>
  <c r="H46" i="14"/>
  <c r="G33" i="17"/>
  <c r="G43" i="17"/>
  <c r="H12" i="10"/>
  <c r="H88" i="14"/>
  <c r="G72" i="17"/>
  <c r="H65" i="3"/>
  <c r="G219" i="17" s="1"/>
  <c r="H64" i="3"/>
  <c r="G216" i="17" s="1"/>
  <c r="H94" i="14"/>
  <c r="G78" i="17" s="1"/>
  <c r="H12" i="7"/>
  <c r="G40" i="17"/>
  <c r="G42" i="17"/>
  <c r="H12" i="9"/>
  <c r="F6" i="17"/>
  <c r="G19" i="14"/>
  <c r="H10" i="6"/>
  <c r="H11" i="6"/>
  <c r="H11" i="7"/>
  <c r="F7" i="17"/>
  <c r="H10" i="7"/>
  <c r="G20" i="14"/>
  <c r="F9" i="17"/>
  <c r="G22" i="14"/>
  <c r="H10" i="9"/>
  <c r="H11" i="9"/>
  <c r="H92" i="14"/>
  <c r="G76" i="17"/>
  <c r="H44" i="10"/>
  <c r="I158" i="14"/>
  <c r="I166" i="14"/>
  <c r="I29" i="3"/>
  <c r="I30" i="3"/>
  <c r="G17" i="14"/>
  <c r="H10" i="4"/>
  <c r="H11" i="4"/>
  <c r="F4" i="17"/>
  <c r="G13" i="3"/>
  <c r="F147" i="17" s="1"/>
  <c r="G12" i="3"/>
  <c r="F1" i="17" s="1"/>
  <c r="G25" i="14"/>
  <c r="F12" i="17" s="1"/>
  <c r="G21" i="14"/>
  <c r="F8" i="17"/>
  <c r="H11" i="8"/>
  <c r="H10" i="8"/>
  <c r="G18" i="14"/>
  <c r="F5" i="17"/>
  <c r="H10" i="5"/>
  <c r="H11" i="5"/>
  <c r="H12" i="5"/>
  <c r="G38" i="17"/>
  <c r="H58" i="14"/>
  <c r="G45" i="17" s="1"/>
  <c r="H54" i="3"/>
  <c r="G204" i="17" s="1"/>
  <c r="H55" i="3"/>
  <c r="G207" i="17" s="1"/>
  <c r="F11" i="17"/>
  <c r="H10" i="11"/>
  <c r="G24" i="14"/>
  <c r="H11" i="11"/>
  <c r="H29" i="11" l="1"/>
  <c r="G110" i="17"/>
  <c r="H126" i="14"/>
  <c r="H44" i="11"/>
  <c r="G108" i="17"/>
  <c r="H124" i="14"/>
  <c r="H29" i="9"/>
  <c r="H44" i="9"/>
  <c r="H121" i="14"/>
  <c r="H29" i="6"/>
  <c r="G105" i="17"/>
  <c r="G29" i="17"/>
  <c r="H42" i="14"/>
  <c r="H44" i="6"/>
  <c r="H40" i="14"/>
  <c r="G27" i="17"/>
  <c r="H19" i="3"/>
  <c r="G165" i="17" s="1"/>
  <c r="H18" i="3"/>
  <c r="G162" i="17" s="1"/>
  <c r="H47" i="14"/>
  <c r="G34" i="17" s="1"/>
  <c r="G65" i="17"/>
  <c r="H81" i="14"/>
  <c r="H54" i="10"/>
  <c r="H22" i="9"/>
  <c r="G141" i="17"/>
  <c r="H185" i="14"/>
  <c r="G139" i="17"/>
  <c r="H183" i="14"/>
  <c r="H22" i="7"/>
  <c r="H22" i="6"/>
  <c r="G138" i="17"/>
  <c r="H182" i="14"/>
  <c r="H44" i="14"/>
  <c r="G31" i="17"/>
  <c r="H29" i="10"/>
  <c r="G109" i="17"/>
  <c r="H125" i="14"/>
  <c r="H187" i="14"/>
  <c r="G143" i="17"/>
  <c r="H22" i="11"/>
  <c r="G104" i="17"/>
  <c r="H29" i="5"/>
  <c r="H120" i="14"/>
  <c r="H44" i="5"/>
  <c r="H22" i="8"/>
  <c r="H184" i="14"/>
  <c r="G140" i="17"/>
  <c r="H119" i="14"/>
  <c r="H29" i="4"/>
  <c r="G103" i="17"/>
  <c r="H127" i="14"/>
  <c r="G111" i="17" s="1"/>
  <c r="H44" i="4"/>
  <c r="H14" i="3"/>
  <c r="G150" i="17" s="1"/>
  <c r="H15" i="3"/>
  <c r="G153" i="17" s="1"/>
  <c r="H22" i="10"/>
  <c r="G142" i="17"/>
  <c r="H186" i="14"/>
  <c r="G137" i="17"/>
  <c r="H22" i="5"/>
  <c r="H181" i="14"/>
  <c r="H44" i="8"/>
  <c r="H123" i="14"/>
  <c r="G107" i="17"/>
  <c r="H29" i="8"/>
  <c r="H180" i="14"/>
  <c r="G136" i="17"/>
  <c r="H22" i="4"/>
  <c r="H188" i="14"/>
  <c r="G144" i="17" s="1"/>
  <c r="H17" i="3"/>
  <c r="G159" i="17" s="1"/>
  <c r="H16" i="3"/>
  <c r="G156" i="17" s="1"/>
  <c r="H122" i="14"/>
  <c r="G106" i="17"/>
  <c r="H29" i="7"/>
  <c r="H44" i="7"/>
  <c r="H45" i="14"/>
  <c r="G32" i="17"/>
  <c r="H54" i="8" l="1"/>
  <c r="H215" i="14" s="1"/>
  <c r="H79" i="14"/>
  <c r="G63" i="17"/>
  <c r="G132" i="17"/>
  <c r="H176" i="14"/>
  <c r="H21" i="11"/>
  <c r="G128" i="17"/>
  <c r="H172" i="14"/>
  <c r="H21" i="7"/>
  <c r="H77" i="14"/>
  <c r="G61" i="17"/>
  <c r="H54" i="6"/>
  <c r="H213" i="14" s="1"/>
  <c r="H54" i="9"/>
  <c r="H216" i="14" s="1"/>
  <c r="G64" i="17"/>
  <c r="H80" i="14"/>
  <c r="G66" i="17"/>
  <c r="H54" i="11"/>
  <c r="H218" i="14" s="1"/>
  <c r="H82" i="14"/>
  <c r="H111" i="14"/>
  <c r="G95" i="17"/>
  <c r="I28" i="7"/>
  <c r="G125" i="17"/>
  <c r="H169" i="14"/>
  <c r="H21" i="4"/>
  <c r="H32" i="3"/>
  <c r="G174" i="17" s="1"/>
  <c r="H177" i="14"/>
  <c r="G133" i="17" s="1"/>
  <c r="H33" i="3"/>
  <c r="G177" i="17" s="1"/>
  <c r="H112" i="14"/>
  <c r="G96" i="17"/>
  <c r="I28" i="8"/>
  <c r="H108" i="14"/>
  <c r="I28" i="4"/>
  <c r="G92" i="17"/>
  <c r="H43" i="3"/>
  <c r="G189" i="17" s="1"/>
  <c r="H42" i="3"/>
  <c r="G186" i="17" s="1"/>
  <c r="H116" i="14"/>
  <c r="G100" i="17" s="1"/>
  <c r="I28" i="10"/>
  <c r="H114" i="14"/>
  <c r="G98" i="17"/>
  <c r="I28" i="6"/>
  <c r="G94" i="17"/>
  <c r="H110" i="14"/>
  <c r="H113" i="14"/>
  <c r="G97" i="17"/>
  <c r="I28" i="9"/>
  <c r="G62" i="17"/>
  <c r="H78" i="14"/>
  <c r="H54" i="7"/>
  <c r="H214" i="14" s="1"/>
  <c r="H75" i="14"/>
  <c r="H54" i="4"/>
  <c r="G59" i="17"/>
  <c r="H62" i="3"/>
  <c r="G213" i="17" s="1"/>
  <c r="H61" i="3"/>
  <c r="G210" i="17" s="1"/>
  <c r="H83" i="14"/>
  <c r="G67" i="17" s="1"/>
  <c r="H21" i="8"/>
  <c r="H173" i="14"/>
  <c r="G129" i="17"/>
  <c r="H109" i="14"/>
  <c r="G93" i="17"/>
  <c r="I28" i="5"/>
  <c r="H174" i="14"/>
  <c r="H21" i="9"/>
  <c r="G130" i="17"/>
  <c r="G126" i="17"/>
  <c r="H170" i="14"/>
  <c r="H21" i="5"/>
  <c r="H175" i="14"/>
  <c r="G131" i="17"/>
  <c r="H21" i="10"/>
  <c r="H54" i="5"/>
  <c r="H76" i="14"/>
  <c r="G60" i="17"/>
  <c r="H21" i="6"/>
  <c r="H171" i="14"/>
  <c r="G127" i="17"/>
  <c r="H217" i="14"/>
  <c r="H35" i="10"/>
  <c r="I28" i="11"/>
  <c r="G99" i="17"/>
  <c r="H115" i="14"/>
  <c r="H35" i="7" l="1"/>
  <c r="G51" i="17" s="1"/>
  <c r="H35" i="11"/>
  <c r="I57" i="14" s="1"/>
  <c r="H35" i="9"/>
  <c r="G53" i="17" s="1"/>
  <c r="H35" i="6"/>
  <c r="I52" i="14" s="1"/>
  <c r="I19" i="6"/>
  <c r="I45" i="6" s="1"/>
  <c r="H36" i="6"/>
  <c r="H149" i="14"/>
  <c r="H82" i="17"/>
  <c r="I98" i="14"/>
  <c r="I102" i="14"/>
  <c r="H86" i="17"/>
  <c r="I103" i="14"/>
  <c r="H87" i="17"/>
  <c r="H84" i="17"/>
  <c r="I100" i="14"/>
  <c r="H151" i="14"/>
  <c r="I19" i="8"/>
  <c r="I45" i="8" s="1"/>
  <c r="H36" i="8"/>
  <c r="H83" i="17"/>
  <c r="I99" i="14"/>
  <c r="H81" i="17"/>
  <c r="I97" i="14"/>
  <c r="I105" i="14"/>
  <c r="H89" i="17" s="1"/>
  <c r="I40" i="3"/>
  <c r="H183" i="17" s="1"/>
  <c r="I39" i="3"/>
  <c r="H180" i="17" s="1"/>
  <c r="H36" i="4"/>
  <c r="I19" i="4"/>
  <c r="H147" i="14"/>
  <c r="H155" i="14"/>
  <c r="H27" i="3"/>
  <c r="H28" i="3"/>
  <c r="H35" i="8"/>
  <c r="I56" i="14"/>
  <c r="G54" i="17"/>
  <c r="H70" i="14"/>
  <c r="H153" i="14"/>
  <c r="I19" i="10"/>
  <c r="H36" i="10"/>
  <c r="I104" i="14"/>
  <c r="H88" i="17"/>
  <c r="H35" i="5"/>
  <c r="H212" i="14"/>
  <c r="H148" i="14"/>
  <c r="I19" i="5"/>
  <c r="H36" i="5"/>
  <c r="H152" i="14"/>
  <c r="I19" i="9"/>
  <c r="H36" i="9"/>
  <c r="H35" i="4"/>
  <c r="H211" i="14"/>
  <c r="H219" i="14"/>
  <c r="H72" i="3"/>
  <c r="H71" i="3"/>
  <c r="H154" i="14"/>
  <c r="I19" i="11"/>
  <c r="I45" i="11" s="1"/>
  <c r="H36" i="11"/>
  <c r="I101" i="14"/>
  <c r="H85" i="17"/>
  <c r="I55" i="14"/>
  <c r="I19" i="7"/>
  <c r="I45" i="7" s="1"/>
  <c r="H150" i="14"/>
  <c r="H36" i="7"/>
  <c r="H67" i="14" l="1"/>
  <c r="G55" i="17"/>
  <c r="I53" i="14"/>
  <c r="H40" i="17" s="1"/>
  <c r="H71" i="14"/>
  <c r="H50" i="3"/>
  <c r="G195" i="17" s="1"/>
  <c r="G50" i="17"/>
  <c r="H66" i="14"/>
  <c r="H69" i="14"/>
  <c r="H73" i="17"/>
  <c r="I89" i="14"/>
  <c r="I93" i="14"/>
  <c r="H77" i="17"/>
  <c r="H31" i="14"/>
  <c r="H9" i="7"/>
  <c r="G18" i="17"/>
  <c r="I12" i="6"/>
  <c r="H39" i="17"/>
  <c r="H9" i="11"/>
  <c r="H35" i="14"/>
  <c r="G22" i="17"/>
  <c r="H33" i="14"/>
  <c r="H9" i="9"/>
  <c r="G20" i="17"/>
  <c r="J20" i="5"/>
  <c r="J159" i="14" s="1"/>
  <c r="I134" i="14"/>
  <c r="H115" i="17"/>
  <c r="J20" i="11"/>
  <c r="J165" i="14" s="1"/>
  <c r="I140" i="14"/>
  <c r="H121" i="17"/>
  <c r="H119" i="17"/>
  <c r="J20" i="9"/>
  <c r="J163" i="14" s="1"/>
  <c r="I138" i="14"/>
  <c r="H68" i="14"/>
  <c r="G52" i="17"/>
  <c r="I54" i="14"/>
  <c r="H9" i="8"/>
  <c r="H32" i="14"/>
  <c r="G19" i="17"/>
  <c r="H117" i="17"/>
  <c r="J20" i="7"/>
  <c r="J161" i="14" s="1"/>
  <c r="I136" i="14"/>
  <c r="I12" i="9"/>
  <c r="H42" i="17"/>
  <c r="H44" i="17"/>
  <c r="I12" i="11"/>
  <c r="H74" i="17"/>
  <c r="I90" i="14"/>
  <c r="G21" i="17"/>
  <c r="H9" i="10"/>
  <c r="H34" i="14"/>
  <c r="J20" i="4"/>
  <c r="I133" i="14"/>
  <c r="H114" i="17"/>
  <c r="I26" i="3"/>
  <c r="H171" i="17" s="1"/>
  <c r="I25" i="3"/>
  <c r="H168" i="17" s="1"/>
  <c r="I141" i="14"/>
  <c r="H122" i="17" s="1"/>
  <c r="J20" i="8"/>
  <c r="J162" i="14" s="1"/>
  <c r="I137" i="14"/>
  <c r="H118" i="17"/>
  <c r="I45" i="9"/>
  <c r="I45" i="5"/>
  <c r="H30" i="14"/>
  <c r="G17" i="17"/>
  <c r="H9" i="6"/>
  <c r="H64" i="14"/>
  <c r="G48" i="17"/>
  <c r="I50" i="14"/>
  <c r="H72" i="14"/>
  <c r="G56" i="17" s="1"/>
  <c r="H49" i="3"/>
  <c r="G192" i="17" s="1"/>
  <c r="H29" i="14"/>
  <c r="G16" i="17"/>
  <c r="H9" i="5"/>
  <c r="H65" i="14"/>
  <c r="G49" i="17"/>
  <c r="I51" i="14"/>
  <c r="H120" i="17"/>
  <c r="I139" i="14"/>
  <c r="I45" i="10"/>
  <c r="J20" i="10"/>
  <c r="J164" i="14" s="1"/>
  <c r="I12" i="10"/>
  <c r="H43" i="17"/>
  <c r="G15" i="17"/>
  <c r="H28" i="14"/>
  <c r="H9" i="4"/>
  <c r="H52" i="3"/>
  <c r="G201" i="17" s="1"/>
  <c r="H36" i="14"/>
  <c r="G23" i="17" s="1"/>
  <c r="H51" i="3"/>
  <c r="G198" i="17" s="1"/>
  <c r="I45" i="4"/>
  <c r="H72" i="17"/>
  <c r="I88" i="14"/>
  <c r="I135" i="14"/>
  <c r="J20" i="6"/>
  <c r="J160" i="14" s="1"/>
  <c r="H116" i="17"/>
  <c r="I12" i="7" l="1"/>
  <c r="I58" i="14"/>
  <c r="H45" i="17" s="1"/>
  <c r="G5" i="17"/>
  <c r="H18" i="14"/>
  <c r="I10" i="5"/>
  <c r="I11" i="5"/>
  <c r="H75" i="17"/>
  <c r="I91" i="14"/>
  <c r="H23" i="14"/>
  <c r="G10" i="17"/>
  <c r="I11" i="10"/>
  <c r="I44" i="10" s="1"/>
  <c r="I10" i="10"/>
  <c r="I12" i="5"/>
  <c r="H38" i="17"/>
  <c r="I12" i="4"/>
  <c r="H37" i="17"/>
  <c r="I55" i="3"/>
  <c r="H207" i="17" s="1"/>
  <c r="I54" i="3"/>
  <c r="H204" i="17" s="1"/>
  <c r="H33" i="17"/>
  <c r="I46" i="14"/>
  <c r="H31" i="17"/>
  <c r="I44" i="14"/>
  <c r="G9" i="17"/>
  <c r="H22" i="14"/>
  <c r="I11" i="9"/>
  <c r="I10" i="9"/>
  <c r="I10" i="11"/>
  <c r="G11" i="17"/>
  <c r="H24" i="14"/>
  <c r="I11" i="11"/>
  <c r="H20" i="14"/>
  <c r="I10" i="7"/>
  <c r="I11" i="7"/>
  <c r="G7" i="17"/>
  <c r="H71" i="17"/>
  <c r="I87" i="14"/>
  <c r="I92" i="14"/>
  <c r="H76" i="17"/>
  <c r="J158" i="14"/>
  <c r="J29" i="3"/>
  <c r="J166" i="14"/>
  <c r="J30" i="3"/>
  <c r="I42" i="14"/>
  <c r="H29" i="17"/>
  <c r="H70" i="17"/>
  <c r="I86" i="14"/>
  <c r="I65" i="3"/>
  <c r="H219" i="17" s="1"/>
  <c r="I94" i="14"/>
  <c r="H78" i="17" s="1"/>
  <c r="I64" i="3"/>
  <c r="H216" i="17" s="1"/>
  <c r="I45" i="14"/>
  <c r="H32" i="17"/>
  <c r="G8" i="17"/>
  <c r="H21" i="14"/>
  <c r="I10" i="8"/>
  <c r="I11" i="8"/>
  <c r="I41" i="14"/>
  <c r="H28" i="17"/>
  <c r="G4" i="17"/>
  <c r="I10" i="4"/>
  <c r="H17" i="14"/>
  <c r="I11" i="4"/>
  <c r="I44" i="4" s="1"/>
  <c r="H12" i="3"/>
  <c r="G1" i="17" s="1"/>
  <c r="H13" i="3"/>
  <c r="G147" i="17" s="1"/>
  <c r="H25" i="14"/>
  <c r="G12" i="17" s="1"/>
  <c r="I10" i="6"/>
  <c r="I11" i="6"/>
  <c r="H19" i="14"/>
  <c r="G6" i="17"/>
  <c r="H41" i="17"/>
  <c r="I12" i="8"/>
  <c r="I81" i="14" l="1"/>
  <c r="I54" i="10"/>
  <c r="I217" i="14" s="1"/>
  <c r="H65" i="17"/>
  <c r="H30" i="17"/>
  <c r="I43" i="14"/>
  <c r="I121" i="14"/>
  <c r="I29" i="6"/>
  <c r="H105" i="17"/>
  <c r="I44" i="6"/>
  <c r="I184" i="14"/>
  <c r="I22" i="8"/>
  <c r="H140" i="17"/>
  <c r="H141" i="17"/>
  <c r="I185" i="14"/>
  <c r="I22" i="9"/>
  <c r="H27" i="17"/>
  <c r="I40" i="14"/>
  <c r="H104" i="17"/>
  <c r="I120" i="14"/>
  <c r="I29" i="5"/>
  <c r="I182" i="14"/>
  <c r="H138" i="17"/>
  <c r="I22" i="6"/>
  <c r="I29" i="4"/>
  <c r="H103" i="17"/>
  <c r="I119" i="14"/>
  <c r="I127" i="14"/>
  <c r="H111" i="17" s="1"/>
  <c r="I14" i="3"/>
  <c r="H150" i="17" s="1"/>
  <c r="I15" i="3"/>
  <c r="H153" i="17" s="1"/>
  <c r="I47" i="14"/>
  <c r="H34" i="17" s="1"/>
  <c r="I44" i="5"/>
  <c r="I29" i="7"/>
  <c r="H106" i="17"/>
  <c r="I122" i="14"/>
  <c r="I44" i="7"/>
  <c r="I44" i="9"/>
  <c r="H108" i="17"/>
  <c r="I29" i="9"/>
  <c r="I124" i="14"/>
  <c r="I39" i="14"/>
  <c r="H26" i="17"/>
  <c r="I18" i="3"/>
  <c r="H162" i="17" s="1"/>
  <c r="I19" i="3"/>
  <c r="H165" i="17" s="1"/>
  <c r="I181" i="14"/>
  <c r="H137" i="17"/>
  <c r="I22" i="5"/>
  <c r="I126" i="14"/>
  <c r="H110" i="17"/>
  <c r="I29" i="11"/>
  <c r="I44" i="11"/>
  <c r="H139" i="17"/>
  <c r="I22" i="7"/>
  <c r="I183" i="14"/>
  <c r="I22" i="10"/>
  <c r="I186" i="14"/>
  <c r="H142" i="17"/>
  <c r="I22" i="4"/>
  <c r="H136" i="17"/>
  <c r="I180" i="14"/>
  <c r="I16" i="3"/>
  <c r="H156" i="17" s="1"/>
  <c r="I17" i="3"/>
  <c r="H159" i="17" s="1"/>
  <c r="I188" i="14"/>
  <c r="H144" i="17" s="1"/>
  <c r="I29" i="8"/>
  <c r="I123" i="14"/>
  <c r="H107" i="17"/>
  <c r="I44" i="8"/>
  <c r="H59" i="17"/>
  <c r="I75" i="14"/>
  <c r="I54" i="4"/>
  <c r="I35" i="4" s="1"/>
  <c r="H143" i="17"/>
  <c r="I187" i="14"/>
  <c r="I22" i="11"/>
  <c r="I29" i="10"/>
  <c r="I125" i="14"/>
  <c r="H109" i="17"/>
  <c r="I62" i="3" l="1"/>
  <c r="H213" i="17" s="1"/>
  <c r="I35" i="10"/>
  <c r="I70" i="14" s="1"/>
  <c r="I176" i="14"/>
  <c r="I21" i="11"/>
  <c r="H132" i="17"/>
  <c r="H95" i="17"/>
  <c r="I111" i="14"/>
  <c r="J28" i="7"/>
  <c r="I174" i="14"/>
  <c r="I21" i="9"/>
  <c r="H130" i="17"/>
  <c r="I112" i="14"/>
  <c r="H96" i="17"/>
  <c r="J28" i="8"/>
  <c r="I78" i="14"/>
  <c r="H62" i="17"/>
  <c r="I54" i="7"/>
  <c r="I214" i="14" s="1"/>
  <c r="I54" i="5"/>
  <c r="I212" i="14" s="1"/>
  <c r="H60" i="17"/>
  <c r="I76" i="14"/>
  <c r="H127" i="17"/>
  <c r="I171" i="14"/>
  <c r="I21" i="6"/>
  <c r="I109" i="14"/>
  <c r="H93" i="17"/>
  <c r="J28" i="5"/>
  <c r="H129" i="17"/>
  <c r="I173" i="14"/>
  <c r="I21" i="8"/>
  <c r="I110" i="14"/>
  <c r="H94" i="17"/>
  <c r="J28" i="6"/>
  <c r="J50" i="14"/>
  <c r="H48" i="17"/>
  <c r="I64" i="14"/>
  <c r="I172" i="14"/>
  <c r="H128" i="17"/>
  <c r="I21" i="7"/>
  <c r="I21" i="5"/>
  <c r="I170" i="14"/>
  <c r="H126" i="17"/>
  <c r="I54" i="9"/>
  <c r="I216" i="14" s="1"/>
  <c r="H64" i="17"/>
  <c r="I80" i="14"/>
  <c r="J28" i="4"/>
  <c r="H92" i="17"/>
  <c r="I108" i="14"/>
  <c r="I116" i="14"/>
  <c r="H100" i="17" s="1"/>
  <c r="I42" i="3"/>
  <c r="H186" i="17" s="1"/>
  <c r="I43" i="3"/>
  <c r="H189" i="17" s="1"/>
  <c r="H63" i="17"/>
  <c r="I54" i="8"/>
  <c r="I215" i="14" s="1"/>
  <c r="I79" i="14"/>
  <c r="I211" i="14"/>
  <c r="I175" i="14"/>
  <c r="H131" i="17"/>
  <c r="I21" i="10"/>
  <c r="I113" i="14"/>
  <c r="H97" i="17"/>
  <c r="J28" i="9"/>
  <c r="I61" i="3"/>
  <c r="H210" i="17" s="1"/>
  <c r="J28" i="11"/>
  <c r="I115" i="14"/>
  <c r="H99" i="17"/>
  <c r="H98" i="17"/>
  <c r="I114" i="14"/>
  <c r="J28" i="10"/>
  <c r="I83" i="14"/>
  <c r="H67" i="17" s="1"/>
  <c r="I21" i="4"/>
  <c r="H125" i="17"/>
  <c r="I169" i="14"/>
  <c r="I32" i="3"/>
  <c r="H174" i="17" s="1"/>
  <c r="I33" i="3"/>
  <c r="H177" i="17" s="1"/>
  <c r="I177" i="14"/>
  <c r="H133" i="17" s="1"/>
  <c r="H66" i="17"/>
  <c r="I54" i="11"/>
  <c r="I218" i="14" s="1"/>
  <c r="I82" i="14"/>
  <c r="I77" i="14"/>
  <c r="I54" i="6"/>
  <c r="I213" i="14" s="1"/>
  <c r="H61" i="17"/>
  <c r="H54" i="17" l="1"/>
  <c r="J56" i="14"/>
  <c r="I35" i="5"/>
  <c r="J51" i="14" s="1"/>
  <c r="I35" i="8"/>
  <c r="H52" i="17" s="1"/>
  <c r="I35" i="7"/>
  <c r="I67" i="14" s="1"/>
  <c r="I72" i="3"/>
  <c r="I86" i="17"/>
  <c r="J102" i="14"/>
  <c r="I71" i="3"/>
  <c r="I35" i="9"/>
  <c r="J19" i="6"/>
  <c r="I36" i="6"/>
  <c r="I149" i="14"/>
  <c r="I147" i="14"/>
  <c r="J19" i="4"/>
  <c r="I36" i="4"/>
  <c r="I27" i="3"/>
  <c r="I28" i="3"/>
  <c r="I155" i="14"/>
  <c r="J97" i="14"/>
  <c r="I81" i="17"/>
  <c r="J40" i="3"/>
  <c r="I183" i="17" s="1"/>
  <c r="J105" i="14"/>
  <c r="I89" i="17" s="1"/>
  <c r="J39" i="3"/>
  <c r="I180" i="17" s="1"/>
  <c r="J99" i="14"/>
  <c r="I83" i="17"/>
  <c r="H49" i="17"/>
  <c r="I65" i="14"/>
  <c r="J101" i="14"/>
  <c r="I85" i="17"/>
  <c r="J103" i="14"/>
  <c r="I87" i="17"/>
  <c r="I43" i="17"/>
  <c r="J12" i="10"/>
  <c r="I82" i="17"/>
  <c r="J98" i="14"/>
  <c r="I84" i="17"/>
  <c r="J100" i="14"/>
  <c r="J19" i="11"/>
  <c r="J45" i="11" s="1"/>
  <c r="I154" i="14"/>
  <c r="I36" i="11"/>
  <c r="I153" i="14"/>
  <c r="J19" i="10"/>
  <c r="I36" i="10"/>
  <c r="I36" i="7"/>
  <c r="J19" i="7"/>
  <c r="J45" i="7" s="1"/>
  <c r="I150" i="14"/>
  <c r="J12" i="4"/>
  <c r="I37" i="17"/>
  <c r="I152" i="14"/>
  <c r="J19" i="9"/>
  <c r="J45" i="9" s="1"/>
  <c r="I36" i="9"/>
  <c r="I35" i="6"/>
  <c r="I35" i="11"/>
  <c r="I88" i="17"/>
  <c r="J104" i="14"/>
  <c r="I219" i="14"/>
  <c r="I148" i="14"/>
  <c r="J19" i="5"/>
  <c r="J45" i="5" s="1"/>
  <c r="I36" i="5"/>
  <c r="I151" i="14"/>
  <c r="J19" i="8"/>
  <c r="I36" i="8"/>
  <c r="I68" i="14" l="1"/>
  <c r="J54" i="14"/>
  <c r="J53" i="14"/>
  <c r="J12" i="7" s="1"/>
  <c r="H51" i="17"/>
  <c r="I49" i="3"/>
  <c r="H192" i="17" s="1"/>
  <c r="J87" i="14"/>
  <c r="I71" i="17"/>
  <c r="H21" i="17"/>
  <c r="I9" i="10"/>
  <c r="I34" i="14"/>
  <c r="J12" i="5"/>
  <c r="I38" i="17"/>
  <c r="K20" i="4"/>
  <c r="J133" i="14"/>
  <c r="I114" i="17"/>
  <c r="J25" i="3"/>
  <c r="I168" i="17" s="1"/>
  <c r="J141" i="14"/>
  <c r="I122" i="17" s="1"/>
  <c r="J26" i="3"/>
  <c r="I171" i="17" s="1"/>
  <c r="J135" i="14"/>
  <c r="I116" i="17"/>
  <c r="K20" i="6"/>
  <c r="K160" i="14" s="1"/>
  <c r="J93" i="14"/>
  <c r="I77" i="17"/>
  <c r="J52" i="14"/>
  <c r="H50" i="17"/>
  <c r="I66" i="14"/>
  <c r="I72" i="14"/>
  <c r="H56" i="17" s="1"/>
  <c r="I40" i="17"/>
  <c r="I120" i="17"/>
  <c r="J45" i="10"/>
  <c r="K20" i="10"/>
  <c r="K164" i="14" s="1"/>
  <c r="J139" i="14"/>
  <c r="K20" i="11"/>
  <c r="K165" i="14" s="1"/>
  <c r="J140" i="14"/>
  <c r="I121" i="17"/>
  <c r="J45" i="14"/>
  <c r="I32" i="17"/>
  <c r="J45" i="6"/>
  <c r="J45" i="4"/>
  <c r="H53" i="17"/>
  <c r="I69" i="14"/>
  <c r="J55" i="14"/>
  <c r="I9" i="8"/>
  <c r="I32" i="14"/>
  <c r="H19" i="17"/>
  <c r="I9" i="5"/>
  <c r="I29" i="14"/>
  <c r="H16" i="17"/>
  <c r="H20" i="17"/>
  <c r="I33" i="14"/>
  <c r="I9" i="9"/>
  <c r="J136" i="14"/>
  <c r="I117" i="17"/>
  <c r="K20" i="7"/>
  <c r="K161" i="14" s="1"/>
  <c r="I71" i="14"/>
  <c r="H55" i="17"/>
  <c r="J57" i="14"/>
  <c r="J39" i="14"/>
  <c r="I26" i="17"/>
  <c r="I75" i="17"/>
  <c r="J91" i="14"/>
  <c r="J12" i="8"/>
  <c r="I41" i="17"/>
  <c r="J45" i="8"/>
  <c r="K20" i="8"/>
  <c r="K162" i="14" s="1"/>
  <c r="I118" i="17"/>
  <c r="J137" i="14"/>
  <c r="J134" i="14"/>
  <c r="K20" i="5"/>
  <c r="K159" i="14" s="1"/>
  <c r="I115" i="17"/>
  <c r="J138" i="14"/>
  <c r="K20" i="9"/>
  <c r="K163" i="14" s="1"/>
  <c r="I119" i="17"/>
  <c r="I9" i="7"/>
  <c r="I31" i="14"/>
  <c r="H18" i="17"/>
  <c r="I35" i="14"/>
  <c r="H22" i="17"/>
  <c r="I9" i="11"/>
  <c r="J89" i="14"/>
  <c r="I73" i="17"/>
  <c r="H15" i="17"/>
  <c r="I28" i="14"/>
  <c r="I9" i="4"/>
  <c r="I52" i="3"/>
  <c r="H201" i="17" s="1"/>
  <c r="I51" i="3"/>
  <c r="H198" i="17" s="1"/>
  <c r="I36" i="14"/>
  <c r="H23" i="17" s="1"/>
  <c r="I9" i="6"/>
  <c r="I30" i="14"/>
  <c r="H17" i="17"/>
  <c r="I50" i="3"/>
  <c r="H195" i="17" s="1"/>
  <c r="J58" i="14" l="1"/>
  <c r="I45" i="17" s="1"/>
  <c r="J54" i="3"/>
  <c r="I204" i="17" s="1"/>
  <c r="H11" i="17"/>
  <c r="I24" i="14"/>
  <c r="J10" i="11"/>
  <c r="J11" i="11"/>
  <c r="H9" i="17"/>
  <c r="I22" i="14"/>
  <c r="J10" i="9"/>
  <c r="J11" i="9"/>
  <c r="H8" i="17"/>
  <c r="I21" i="14"/>
  <c r="J10" i="8"/>
  <c r="J11" i="8"/>
  <c r="I29" i="17"/>
  <c r="J42" i="14"/>
  <c r="I27" i="17"/>
  <c r="J40" i="14"/>
  <c r="H7" i="17"/>
  <c r="J10" i="7"/>
  <c r="I20" i="14"/>
  <c r="J11" i="7"/>
  <c r="I70" i="17"/>
  <c r="J86" i="14"/>
  <c r="J94" i="14"/>
  <c r="I78" i="17" s="1"/>
  <c r="J65" i="3"/>
  <c r="I219" i="17" s="1"/>
  <c r="J64" i="3"/>
  <c r="I216" i="17" s="1"/>
  <c r="J10" i="6"/>
  <c r="I19" i="14"/>
  <c r="J11" i="6"/>
  <c r="H6" i="17"/>
  <c r="H4" i="17"/>
  <c r="J11" i="4"/>
  <c r="J44" i="4" s="1"/>
  <c r="J10" i="4"/>
  <c r="I17" i="14"/>
  <c r="I13" i="3"/>
  <c r="H147" i="17" s="1"/>
  <c r="I12" i="3"/>
  <c r="H1" i="17" s="1"/>
  <c r="I25" i="14"/>
  <c r="H12" i="17" s="1"/>
  <c r="I30" i="17"/>
  <c r="J43" i="14"/>
  <c r="H5" i="17"/>
  <c r="I18" i="14"/>
  <c r="J10" i="5"/>
  <c r="J11" i="5"/>
  <c r="J12" i="9"/>
  <c r="I42" i="17"/>
  <c r="J88" i="14"/>
  <c r="I72" i="17"/>
  <c r="I76" i="17"/>
  <c r="J92" i="14"/>
  <c r="I39" i="17"/>
  <c r="J12" i="6"/>
  <c r="J55" i="3"/>
  <c r="I207" i="17" s="1"/>
  <c r="K158" i="14"/>
  <c r="K30" i="3"/>
  <c r="K166" i="14"/>
  <c r="K29" i="3"/>
  <c r="I74" i="17"/>
  <c r="J90" i="14"/>
  <c r="I44" i="17"/>
  <c r="J12" i="11"/>
  <c r="H10" i="17"/>
  <c r="J11" i="10"/>
  <c r="I23" i="14"/>
  <c r="J10" i="10"/>
  <c r="J18" i="3" l="1"/>
  <c r="I162" i="17" s="1"/>
  <c r="J29" i="10"/>
  <c r="I109" i="17"/>
  <c r="J125" i="14"/>
  <c r="J44" i="14"/>
  <c r="I31" i="17"/>
  <c r="I59" i="17"/>
  <c r="J75" i="14"/>
  <c r="J54" i="4"/>
  <c r="J29" i="8"/>
  <c r="I107" i="17"/>
  <c r="J123" i="14"/>
  <c r="I108" i="17"/>
  <c r="J29" i="9"/>
  <c r="J124" i="14"/>
  <c r="J44" i="9"/>
  <c r="J29" i="11"/>
  <c r="J126" i="14"/>
  <c r="I110" i="17"/>
  <c r="J44" i="11"/>
  <c r="J44" i="8"/>
  <c r="I104" i="17"/>
  <c r="J120" i="14"/>
  <c r="J29" i="5"/>
  <c r="J44" i="5"/>
  <c r="J19" i="3"/>
  <c r="I165" i="17" s="1"/>
  <c r="J180" i="14"/>
  <c r="J22" i="4"/>
  <c r="I136" i="17"/>
  <c r="J17" i="3"/>
  <c r="I159" i="17" s="1"/>
  <c r="J16" i="3"/>
  <c r="I156" i="17" s="1"/>
  <c r="J188" i="14"/>
  <c r="I144" i="17" s="1"/>
  <c r="J29" i="6"/>
  <c r="I105" i="17"/>
  <c r="J121" i="14"/>
  <c r="I139" i="17"/>
  <c r="J183" i="14"/>
  <c r="J22" i="7"/>
  <c r="J184" i="14"/>
  <c r="J22" i="8"/>
  <c r="I140" i="17"/>
  <c r="I141" i="17"/>
  <c r="J22" i="9"/>
  <c r="J185" i="14"/>
  <c r="I143" i="17"/>
  <c r="J187" i="14"/>
  <c r="J22" i="11"/>
  <c r="J22" i="10"/>
  <c r="I142" i="17"/>
  <c r="J186" i="14"/>
  <c r="J46" i="14"/>
  <c r="I33" i="17"/>
  <c r="I28" i="17"/>
  <c r="J41" i="14"/>
  <c r="J47" i="14"/>
  <c r="I34" i="17" s="1"/>
  <c r="J44" i="10"/>
  <c r="J22" i="5"/>
  <c r="I137" i="17"/>
  <c r="J181" i="14"/>
  <c r="I103" i="17"/>
  <c r="J29" i="4"/>
  <c r="J119" i="14"/>
  <c r="J14" i="3"/>
  <c r="I150" i="17" s="1"/>
  <c r="J127" i="14"/>
  <c r="I111" i="17" s="1"/>
  <c r="J15" i="3"/>
  <c r="I153" i="17" s="1"/>
  <c r="J44" i="6"/>
  <c r="J22" i="6"/>
  <c r="J182" i="14"/>
  <c r="I138" i="17"/>
  <c r="I106" i="17"/>
  <c r="J122" i="14"/>
  <c r="J29" i="7"/>
  <c r="J44" i="7"/>
  <c r="I61" i="17" l="1"/>
  <c r="J77" i="14"/>
  <c r="J54" i="6"/>
  <c r="J213" i="14" s="1"/>
  <c r="J109" i="14"/>
  <c r="I93" i="17"/>
  <c r="K28" i="5"/>
  <c r="I97" i="17"/>
  <c r="J113" i="14"/>
  <c r="K28" i="9"/>
  <c r="J54" i="7"/>
  <c r="J214" i="14" s="1"/>
  <c r="J78" i="14"/>
  <c r="I62" i="17"/>
  <c r="J108" i="14"/>
  <c r="K28" i="4"/>
  <c r="I92" i="17"/>
  <c r="J43" i="3"/>
  <c r="I189" i="17" s="1"/>
  <c r="J116" i="14"/>
  <c r="I100" i="17" s="1"/>
  <c r="J42" i="3"/>
  <c r="I186" i="17" s="1"/>
  <c r="I131" i="17"/>
  <c r="J21" i="10"/>
  <c r="J175" i="14"/>
  <c r="J21" i="7"/>
  <c r="J172" i="14"/>
  <c r="I128" i="17"/>
  <c r="I66" i="17"/>
  <c r="J54" i="11"/>
  <c r="J218" i="14" s="1"/>
  <c r="J82" i="14"/>
  <c r="J112" i="14"/>
  <c r="I96" i="17"/>
  <c r="K28" i="8"/>
  <c r="J211" i="14"/>
  <c r="J21" i="6"/>
  <c r="J171" i="14"/>
  <c r="I127" i="17"/>
  <c r="J54" i="10"/>
  <c r="J217" i="14" s="1"/>
  <c r="I65" i="17"/>
  <c r="J81" i="14"/>
  <c r="I130" i="17"/>
  <c r="J174" i="14"/>
  <c r="J21" i="9"/>
  <c r="I129" i="17"/>
  <c r="J173" i="14"/>
  <c r="J21" i="8"/>
  <c r="J169" i="14"/>
  <c r="J21" i="4"/>
  <c r="I125" i="17"/>
  <c r="J177" i="14"/>
  <c r="I133" i="17" s="1"/>
  <c r="J32" i="3"/>
  <c r="I174" i="17" s="1"/>
  <c r="J33" i="3"/>
  <c r="I177" i="17" s="1"/>
  <c r="J79" i="14"/>
  <c r="J54" i="8"/>
  <c r="J215" i="14" s="1"/>
  <c r="I63" i="17"/>
  <c r="J61" i="3"/>
  <c r="I210" i="17" s="1"/>
  <c r="J115" i="14"/>
  <c r="I99" i="17"/>
  <c r="K28" i="11"/>
  <c r="J62" i="3"/>
  <c r="I213" i="17" s="1"/>
  <c r="I95" i="17"/>
  <c r="J111" i="14"/>
  <c r="K28" i="7"/>
  <c r="I126" i="17"/>
  <c r="J170" i="14"/>
  <c r="J21" i="5"/>
  <c r="I132" i="17"/>
  <c r="J176" i="14"/>
  <c r="J21" i="11"/>
  <c r="I94" i="17"/>
  <c r="J110" i="14"/>
  <c r="K28" i="6"/>
  <c r="J54" i="5"/>
  <c r="J212" i="14" s="1"/>
  <c r="J76" i="14"/>
  <c r="I60" i="17"/>
  <c r="J54" i="9"/>
  <c r="J216" i="14" s="1"/>
  <c r="J80" i="14"/>
  <c r="I64" i="17"/>
  <c r="J83" i="14"/>
  <c r="I67" i="17" s="1"/>
  <c r="J35" i="4"/>
  <c r="I98" i="17"/>
  <c r="K28" i="10"/>
  <c r="J114" i="14"/>
  <c r="J35" i="6" l="1"/>
  <c r="I50" i="17" s="1"/>
  <c r="J35" i="9"/>
  <c r="K55" i="14" s="1"/>
  <c r="J35" i="8"/>
  <c r="J68" i="14" s="1"/>
  <c r="J35" i="5"/>
  <c r="I49" i="17" s="1"/>
  <c r="J35" i="10"/>
  <c r="J70" i="14" s="1"/>
  <c r="J219" i="14"/>
  <c r="K19" i="7"/>
  <c r="J150" i="14"/>
  <c r="J36" i="7"/>
  <c r="K97" i="14"/>
  <c r="J81" i="17"/>
  <c r="K39" i="3"/>
  <c r="J180" i="17" s="1"/>
  <c r="K105" i="14"/>
  <c r="J89" i="17" s="1"/>
  <c r="K40" i="3"/>
  <c r="J183" i="17" s="1"/>
  <c r="J66" i="14"/>
  <c r="K52" i="14"/>
  <c r="J64" i="14"/>
  <c r="I48" i="17"/>
  <c r="K50" i="14"/>
  <c r="J148" i="14"/>
  <c r="K19" i="5"/>
  <c r="J36" i="5"/>
  <c r="J152" i="14"/>
  <c r="K19" i="9"/>
  <c r="J36" i="9"/>
  <c r="K98" i="14"/>
  <c r="J82" i="17"/>
  <c r="J154" i="14"/>
  <c r="K19" i="11"/>
  <c r="J36" i="11"/>
  <c r="J151" i="14"/>
  <c r="K19" i="8"/>
  <c r="J36" i="8"/>
  <c r="K19" i="6"/>
  <c r="K45" i="6" s="1"/>
  <c r="J149" i="14"/>
  <c r="J36" i="6"/>
  <c r="J72" i="3"/>
  <c r="J35" i="11"/>
  <c r="J36" i="10"/>
  <c r="J153" i="14"/>
  <c r="K19" i="10"/>
  <c r="K45" i="10" s="1"/>
  <c r="J35" i="7"/>
  <c r="K102" i="14"/>
  <c r="K45" i="9"/>
  <c r="J86" i="17"/>
  <c r="J84" i="17"/>
  <c r="K100" i="14"/>
  <c r="K104" i="14"/>
  <c r="J88" i="17"/>
  <c r="J36" i="4"/>
  <c r="J147" i="14"/>
  <c r="K19" i="4"/>
  <c r="J27" i="3"/>
  <c r="J155" i="14"/>
  <c r="J28" i="3"/>
  <c r="K103" i="14"/>
  <c r="J87" i="17"/>
  <c r="J69" i="14"/>
  <c r="I53" i="17"/>
  <c r="J83" i="17"/>
  <c r="K99" i="14"/>
  <c r="J71" i="3"/>
  <c r="K101" i="14"/>
  <c r="K45" i="8"/>
  <c r="J85" i="17"/>
  <c r="I52" i="17" l="1"/>
  <c r="K54" i="14"/>
  <c r="K51" i="14"/>
  <c r="J38" i="17" s="1"/>
  <c r="J50" i="3"/>
  <c r="I195" i="17" s="1"/>
  <c r="J65" i="14"/>
  <c r="K56" i="14"/>
  <c r="J43" i="17" s="1"/>
  <c r="J72" i="14"/>
  <c r="I56" i="17" s="1"/>
  <c r="I54" i="17"/>
  <c r="K92" i="14"/>
  <c r="J76" i="17"/>
  <c r="L20" i="11"/>
  <c r="L165" i="14" s="1"/>
  <c r="J121" i="17"/>
  <c r="K140" i="14"/>
  <c r="K45" i="7"/>
  <c r="L20" i="7"/>
  <c r="L161" i="14" s="1"/>
  <c r="J117" i="17"/>
  <c r="K136" i="14"/>
  <c r="K90" i="14"/>
  <c r="J74" i="17"/>
  <c r="K91" i="14"/>
  <c r="J75" i="17"/>
  <c r="J30" i="14"/>
  <c r="I17" i="17"/>
  <c r="J9" i="6"/>
  <c r="L20" i="8"/>
  <c r="J118" i="17"/>
  <c r="K137" i="14"/>
  <c r="I20" i="17"/>
  <c r="J33" i="14"/>
  <c r="J9" i="9"/>
  <c r="K45" i="5"/>
  <c r="J115" i="17"/>
  <c r="L20" i="5"/>
  <c r="K134" i="14"/>
  <c r="K12" i="9"/>
  <c r="J42" i="17"/>
  <c r="I15" i="17"/>
  <c r="J9" i="4"/>
  <c r="J28" i="14"/>
  <c r="J51" i="3"/>
  <c r="I198" i="17" s="1"/>
  <c r="J52" i="3"/>
  <c r="I201" i="17" s="1"/>
  <c r="J36" i="14"/>
  <c r="I23" i="17" s="1"/>
  <c r="K45" i="11"/>
  <c r="I21" i="17"/>
  <c r="J9" i="10"/>
  <c r="J34" i="14"/>
  <c r="K138" i="14"/>
  <c r="L20" i="9"/>
  <c r="L163" i="14" s="1"/>
  <c r="J119" i="17"/>
  <c r="K12" i="4"/>
  <c r="J37" i="17"/>
  <c r="J31" i="14"/>
  <c r="I18" i="17"/>
  <c r="J9" i="7"/>
  <c r="K133" i="14"/>
  <c r="L20" i="4"/>
  <c r="J114" i="17"/>
  <c r="K26" i="3"/>
  <c r="J171" i="17" s="1"/>
  <c r="K25" i="3"/>
  <c r="J168" i="17" s="1"/>
  <c r="K141" i="14"/>
  <c r="J122" i="17" s="1"/>
  <c r="L20" i="10"/>
  <c r="L164" i="14" s="1"/>
  <c r="K139" i="14"/>
  <c r="J120" i="17"/>
  <c r="J9" i="8"/>
  <c r="I19" i="17"/>
  <c r="J32" i="14"/>
  <c r="I16" i="17"/>
  <c r="J29" i="14"/>
  <c r="J9" i="5"/>
  <c r="K12" i="8"/>
  <c r="J41" i="17"/>
  <c r="J39" i="17"/>
  <c r="K12" i="6"/>
  <c r="K12" i="10"/>
  <c r="J72" i="17"/>
  <c r="K88" i="14"/>
  <c r="K53" i="14"/>
  <c r="I51" i="17"/>
  <c r="J67" i="14"/>
  <c r="J71" i="14"/>
  <c r="K57" i="14"/>
  <c r="I55" i="17"/>
  <c r="K135" i="14"/>
  <c r="L20" i="6"/>
  <c r="L160" i="14" s="1"/>
  <c r="J116" i="17"/>
  <c r="J9" i="11"/>
  <c r="I22" i="17"/>
  <c r="J35" i="14"/>
  <c r="J49" i="3"/>
  <c r="I192" i="17" s="1"/>
  <c r="K45" i="4"/>
  <c r="K12" i="5" l="1"/>
  <c r="K54" i="3"/>
  <c r="J204" i="17" s="1"/>
  <c r="K55" i="3"/>
  <c r="J207" i="17" s="1"/>
  <c r="K10" i="4"/>
  <c r="K11" i="4"/>
  <c r="K44" i="4" s="1"/>
  <c r="I4" i="17"/>
  <c r="J17" i="14"/>
  <c r="J13" i="3"/>
  <c r="I147" i="17" s="1"/>
  <c r="J12" i="3"/>
  <c r="I1" i="17" s="1"/>
  <c r="J25" i="14"/>
  <c r="I12" i="17" s="1"/>
  <c r="L162" i="14"/>
  <c r="J73" i="17"/>
  <c r="K89" i="14"/>
  <c r="K86" i="14"/>
  <c r="J70" i="17"/>
  <c r="K94" i="14"/>
  <c r="J78" i="17" s="1"/>
  <c r="K64" i="3"/>
  <c r="J216" i="17" s="1"/>
  <c r="J32" i="17"/>
  <c r="K45" i="14"/>
  <c r="I8" i="17"/>
  <c r="J21" i="14"/>
  <c r="K11" i="8"/>
  <c r="K10" i="8"/>
  <c r="J27" i="17"/>
  <c r="K40" i="14"/>
  <c r="J20" i="14"/>
  <c r="K11" i="7"/>
  <c r="K10" i="7"/>
  <c r="I7" i="17"/>
  <c r="K44" i="14"/>
  <c r="J31" i="17"/>
  <c r="J18" i="14"/>
  <c r="I5" i="17"/>
  <c r="K10" i="5"/>
  <c r="K11" i="5"/>
  <c r="K10" i="10"/>
  <c r="I10" i="17"/>
  <c r="J23" i="14"/>
  <c r="K11" i="10"/>
  <c r="K87" i="14"/>
  <c r="J71" i="17"/>
  <c r="K10" i="6"/>
  <c r="J19" i="14"/>
  <c r="I6" i="17"/>
  <c r="K11" i="6"/>
  <c r="I11" i="17"/>
  <c r="J24" i="14"/>
  <c r="K10" i="11"/>
  <c r="K11" i="11"/>
  <c r="K44" i="11" s="1"/>
  <c r="L158" i="14"/>
  <c r="L166" i="14"/>
  <c r="L30" i="3"/>
  <c r="L29" i="3"/>
  <c r="J22" i="14"/>
  <c r="I9" i="17"/>
  <c r="K11" i="9"/>
  <c r="K10" i="9"/>
  <c r="K12" i="11"/>
  <c r="J44" i="17"/>
  <c r="K12" i="7"/>
  <c r="K47" i="14" s="1"/>
  <c r="J34" i="17" s="1"/>
  <c r="J40" i="17"/>
  <c r="J28" i="17"/>
  <c r="K41" i="14"/>
  <c r="J30" i="17"/>
  <c r="K43" i="14"/>
  <c r="K58" i="14"/>
  <c r="J45" i="17" s="1"/>
  <c r="K39" i="14"/>
  <c r="J26" i="17"/>
  <c r="J77" i="17"/>
  <c r="K93" i="14"/>
  <c r="L159" i="14"/>
  <c r="K65" i="3"/>
  <c r="J219" i="17" s="1"/>
  <c r="K18" i="3" l="1"/>
  <c r="J162" i="17" s="1"/>
  <c r="K186" i="14"/>
  <c r="K22" i="10"/>
  <c r="J142" i="17"/>
  <c r="K29" i="8"/>
  <c r="K123" i="14"/>
  <c r="J107" i="17"/>
  <c r="K44" i="8"/>
  <c r="K120" i="14"/>
  <c r="J104" i="17"/>
  <c r="K29" i="5"/>
  <c r="K29" i="4"/>
  <c r="J103" i="17"/>
  <c r="K119" i="14"/>
  <c r="K14" i="3"/>
  <c r="J150" i="17" s="1"/>
  <c r="K127" i="14"/>
  <c r="J111" i="17" s="1"/>
  <c r="K15" i="3"/>
  <c r="J153" i="17" s="1"/>
  <c r="K54" i="4"/>
  <c r="J59" i="17"/>
  <c r="K75" i="14"/>
  <c r="J66" i="17"/>
  <c r="K54" i="11"/>
  <c r="K218" i="14" s="1"/>
  <c r="K82" i="14"/>
  <c r="J33" i="17"/>
  <c r="K46" i="14"/>
  <c r="J138" i="17"/>
  <c r="K22" i="6"/>
  <c r="K182" i="14"/>
  <c r="K44" i="10"/>
  <c r="J109" i="17"/>
  <c r="K29" i="10"/>
  <c r="K125" i="14"/>
  <c r="K183" i="14"/>
  <c r="K22" i="7"/>
  <c r="J139" i="17"/>
  <c r="K19" i="3"/>
  <c r="J165" i="17" s="1"/>
  <c r="K22" i="9"/>
  <c r="J141" i="17"/>
  <c r="K185" i="14"/>
  <c r="J110" i="17"/>
  <c r="K29" i="11"/>
  <c r="K126" i="14"/>
  <c r="J105" i="17"/>
  <c r="K121" i="14"/>
  <c r="K29" i="6"/>
  <c r="K44" i="6"/>
  <c r="K44" i="5"/>
  <c r="J137" i="17"/>
  <c r="K22" i="5"/>
  <c r="K181" i="14"/>
  <c r="J106" i="17"/>
  <c r="K29" i="7"/>
  <c r="K122" i="14"/>
  <c r="K42" i="14"/>
  <c r="J29" i="17"/>
  <c r="K29" i="9"/>
  <c r="K124" i="14"/>
  <c r="J108" i="17"/>
  <c r="K44" i="9"/>
  <c r="K22" i="11"/>
  <c r="K187" i="14"/>
  <c r="J143" i="17"/>
  <c r="K22" i="8"/>
  <c r="K184" i="14"/>
  <c r="J140" i="17"/>
  <c r="K44" i="7"/>
  <c r="K22" i="4"/>
  <c r="J136" i="17"/>
  <c r="K180" i="14"/>
  <c r="K16" i="3"/>
  <c r="J156" i="17" s="1"/>
  <c r="K188" i="14"/>
  <c r="J144" i="17" s="1"/>
  <c r="K17" i="3"/>
  <c r="J159" i="17" s="1"/>
  <c r="K78" i="14" l="1"/>
  <c r="J62" i="17"/>
  <c r="K54" i="7"/>
  <c r="K214" i="14" s="1"/>
  <c r="J129" i="17"/>
  <c r="K173" i="14"/>
  <c r="K21" i="8"/>
  <c r="J64" i="17"/>
  <c r="K80" i="14"/>
  <c r="K54" i="9"/>
  <c r="K216" i="14" s="1"/>
  <c r="J97" i="17"/>
  <c r="K113" i="14"/>
  <c r="L28" i="9"/>
  <c r="K83" i="14"/>
  <c r="J67" i="17" s="1"/>
  <c r="J60" i="17"/>
  <c r="K54" i="5"/>
  <c r="K35" i="5" s="1"/>
  <c r="K76" i="14"/>
  <c r="K62" i="3"/>
  <c r="J213" i="17" s="1"/>
  <c r="J63" i="17"/>
  <c r="K79" i="14"/>
  <c r="K54" i="8"/>
  <c r="J96" i="17"/>
  <c r="K112" i="14"/>
  <c r="L28" i="8"/>
  <c r="K77" i="14"/>
  <c r="J61" i="17"/>
  <c r="K54" i="6"/>
  <c r="K213" i="14" s="1"/>
  <c r="J98" i="17"/>
  <c r="L28" i="10"/>
  <c r="K114" i="14"/>
  <c r="J127" i="17"/>
  <c r="K171" i="14"/>
  <c r="K21" i="6"/>
  <c r="K35" i="4"/>
  <c r="K211" i="14"/>
  <c r="J93" i="17"/>
  <c r="K109" i="14"/>
  <c r="L28" i="5"/>
  <c r="L28" i="7"/>
  <c r="J95" i="17"/>
  <c r="K111" i="14"/>
  <c r="J126" i="17"/>
  <c r="K170" i="14"/>
  <c r="K21" i="5"/>
  <c r="L28" i="6"/>
  <c r="K110" i="14"/>
  <c r="J94" i="17"/>
  <c r="K115" i="14"/>
  <c r="J99" i="17"/>
  <c r="L28" i="11"/>
  <c r="K21" i="7"/>
  <c r="J128" i="17"/>
  <c r="K172" i="14"/>
  <c r="K35" i="11"/>
  <c r="K61" i="3"/>
  <c r="J210" i="17" s="1"/>
  <c r="K21" i="10"/>
  <c r="J131" i="17"/>
  <c r="K175" i="14"/>
  <c r="K21" i="4"/>
  <c r="K169" i="14"/>
  <c r="J125" i="17"/>
  <c r="K33" i="3"/>
  <c r="J177" i="17" s="1"/>
  <c r="K32" i="3"/>
  <c r="J174" i="17" s="1"/>
  <c r="K177" i="14"/>
  <c r="J133" i="17" s="1"/>
  <c r="K21" i="11"/>
  <c r="K176" i="14"/>
  <c r="J132" i="17"/>
  <c r="K21" i="9"/>
  <c r="K174" i="14"/>
  <c r="J130" i="17"/>
  <c r="J65" i="17"/>
  <c r="K81" i="14"/>
  <c r="K54" i="10"/>
  <c r="L28" i="4"/>
  <c r="J92" i="17"/>
  <c r="K108" i="14"/>
  <c r="K43" i="3"/>
  <c r="J189" i="17" s="1"/>
  <c r="K116" i="14"/>
  <c r="J100" i="17" s="1"/>
  <c r="K42" i="3"/>
  <c r="J186" i="17" s="1"/>
  <c r="K35" i="9" l="1"/>
  <c r="K35" i="6"/>
  <c r="L57" i="14"/>
  <c r="K71" i="14"/>
  <c r="J55" i="17"/>
  <c r="L50" i="14"/>
  <c r="K64" i="14"/>
  <c r="J48" i="17"/>
  <c r="K35" i="10"/>
  <c r="K217" i="14"/>
  <c r="K154" i="14"/>
  <c r="L19" i="11"/>
  <c r="L45" i="11" s="1"/>
  <c r="K36" i="11"/>
  <c r="K83" i="17"/>
  <c r="L99" i="14"/>
  <c r="L45" i="6"/>
  <c r="L19" i="6"/>
  <c r="K36" i="6"/>
  <c r="K149" i="14"/>
  <c r="L103" i="14"/>
  <c r="K87" i="17"/>
  <c r="J53" i="17"/>
  <c r="K69" i="14"/>
  <c r="L55" i="14"/>
  <c r="K152" i="14"/>
  <c r="L19" i="9"/>
  <c r="K36" i="9"/>
  <c r="L19" i="10"/>
  <c r="L45" i="10" s="1"/>
  <c r="L92" i="14" s="1"/>
  <c r="K153" i="14"/>
  <c r="K36" i="10"/>
  <c r="K148" i="14"/>
  <c r="L19" i="5"/>
  <c r="L45" i="5" s="1"/>
  <c r="K36" i="5"/>
  <c r="K35" i="8"/>
  <c r="K215" i="14"/>
  <c r="L51" i="14"/>
  <c r="J49" i="17"/>
  <c r="K65" i="14"/>
  <c r="K151" i="14"/>
  <c r="L19" i="8"/>
  <c r="L45" i="8" s="1"/>
  <c r="K36" i="8"/>
  <c r="K147" i="14"/>
  <c r="K36" i="4"/>
  <c r="L19" i="4"/>
  <c r="L45" i="4" s="1"/>
  <c r="K28" i="3"/>
  <c r="K27" i="3"/>
  <c r="K155" i="14"/>
  <c r="L19" i="7"/>
  <c r="L45" i="7" s="1"/>
  <c r="K150" i="14"/>
  <c r="K36" i="7"/>
  <c r="K84" i="17"/>
  <c r="L100" i="14"/>
  <c r="J50" i="17"/>
  <c r="K66" i="14"/>
  <c r="L52" i="14"/>
  <c r="K85" i="17"/>
  <c r="L101" i="14"/>
  <c r="L102" i="14"/>
  <c r="K86" i="17"/>
  <c r="K81" i="17"/>
  <c r="L97" i="14"/>
  <c r="L105" i="14"/>
  <c r="K89" i="17" s="1"/>
  <c r="L39" i="3"/>
  <c r="K180" i="17" s="1"/>
  <c r="L40" i="3"/>
  <c r="K183" i="17" s="1"/>
  <c r="L104" i="14"/>
  <c r="K88" i="17"/>
  <c r="L98" i="14"/>
  <c r="K82" i="17"/>
  <c r="K212" i="14"/>
  <c r="K72" i="3"/>
  <c r="K219" i="14"/>
  <c r="K71" i="3"/>
  <c r="K35" i="7"/>
  <c r="K72" i="14" s="1"/>
  <c r="J56" i="17" s="1"/>
  <c r="L89" i="14" l="1"/>
  <c r="K73" i="17"/>
  <c r="J52" i="17"/>
  <c r="K68" i="14"/>
  <c r="L54" i="14"/>
  <c r="L45" i="9"/>
  <c r="L94" i="14" s="1"/>
  <c r="K78" i="17" s="1"/>
  <c r="K119" i="17"/>
  <c r="M20" i="9"/>
  <c r="L138" i="14"/>
  <c r="J17" i="17"/>
  <c r="K9" i="6"/>
  <c r="K30" i="14"/>
  <c r="K50" i="3"/>
  <c r="J195" i="17" s="1"/>
  <c r="K77" i="17"/>
  <c r="L93" i="14"/>
  <c r="L12" i="6"/>
  <c r="K39" i="17"/>
  <c r="K117" i="17"/>
  <c r="M20" i="7"/>
  <c r="L136" i="14"/>
  <c r="L133" i="14"/>
  <c r="M20" i="4"/>
  <c r="K114" i="17"/>
  <c r="L141" i="14"/>
  <c r="K122" i="17" s="1"/>
  <c r="L26" i="3"/>
  <c r="K171" i="17" s="1"/>
  <c r="L25" i="3"/>
  <c r="K168" i="17" s="1"/>
  <c r="K32" i="14"/>
  <c r="J19" i="17"/>
  <c r="K9" i="8"/>
  <c r="K9" i="5"/>
  <c r="K29" i="14"/>
  <c r="J16" i="17"/>
  <c r="K116" i="17"/>
  <c r="M20" i="6"/>
  <c r="L135" i="14"/>
  <c r="K9" i="11"/>
  <c r="K35" i="14"/>
  <c r="J22" i="17"/>
  <c r="K70" i="14"/>
  <c r="J54" i="17"/>
  <c r="L56" i="14"/>
  <c r="K74" i="17"/>
  <c r="L90" i="14"/>
  <c r="J15" i="17"/>
  <c r="K28" i="14"/>
  <c r="K9" i="4"/>
  <c r="K52" i="3"/>
  <c r="J201" i="17" s="1"/>
  <c r="K36" i="14"/>
  <c r="J23" i="17" s="1"/>
  <c r="K51" i="3"/>
  <c r="J198" i="17" s="1"/>
  <c r="M20" i="8"/>
  <c r="L137" i="14"/>
  <c r="K118" i="17"/>
  <c r="K38" i="17"/>
  <c r="L12" i="5"/>
  <c r="K115" i="17"/>
  <c r="L134" i="14"/>
  <c r="M20" i="5"/>
  <c r="M20" i="10"/>
  <c r="K120" i="17"/>
  <c r="L139" i="14"/>
  <c r="L12" i="9"/>
  <c r="K42" i="17"/>
  <c r="K72" i="17"/>
  <c r="L88" i="14"/>
  <c r="K121" i="17"/>
  <c r="L140" i="14"/>
  <c r="M20" i="11"/>
  <c r="L12" i="11"/>
  <c r="K44" i="17"/>
  <c r="L53" i="14"/>
  <c r="L55" i="3" s="1"/>
  <c r="K207" i="17" s="1"/>
  <c r="J51" i="17"/>
  <c r="K67" i="14"/>
  <c r="L87" i="14"/>
  <c r="K71" i="17"/>
  <c r="K34" i="14"/>
  <c r="K9" i="10"/>
  <c r="J21" i="17"/>
  <c r="K76" i="17"/>
  <c r="L86" i="14"/>
  <c r="K70" i="17"/>
  <c r="K31" i="14"/>
  <c r="J18" i="17"/>
  <c r="K9" i="7"/>
  <c r="K33" i="14"/>
  <c r="K9" i="9"/>
  <c r="J20" i="17"/>
  <c r="K49" i="3"/>
  <c r="J192" i="17" s="1"/>
  <c r="L12" i="4"/>
  <c r="K37" i="17"/>
  <c r="L54" i="3"/>
  <c r="K204" i="17" s="1"/>
  <c r="L58" i="14" l="1"/>
  <c r="K45" i="17" s="1"/>
  <c r="L64" i="3"/>
  <c r="K216" i="17" s="1"/>
  <c r="L11" i="4"/>
  <c r="K17" i="14"/>
  <c r="L10" i="4"/>
  <c r="J4" i="17"/>
  <c r="K25" i="14"/>
  <c r="J12" i="17" s="1"/>
  <c r="K12" i="3"/>
  <c r="J1" i="17" s="1"/>
  <c r="K13" i="3"/>
  <c r="J147" i="17" s="1"/>
  <c r="K24" i="14"/>
  <c r="J11" i="17"/>
  <c r="L10" i="11"/>
  <c r="L11" i="11"/>
  <c r="L41" i="14"/>
  <c r="K28" i="17"/>
  <c r="J9" i="17"/>
  <c r="K22" i="14"/>
  <c r="L11" i="9"/>
  <c r="L10" i="9"/>
  <c r="L10" i="10"/>
  <c r="K23" i="14"/>
  <c r="L11" i="10"/>
  <c r="J10" i="17"/>
  <c r="N20" i="11"/>
  <c r="M165" i="14"/>
  <c r="N165" i="14"/>
  <c r="L44" i="14"/>
  <c r="K31" i="17"/>
  <c r="N20" i="7"/>
  <c r="N161" i="14"/>
  <c r="M161" i="14"/>
  <c r="K75" i="17"/>
  <c r="L91" i="14"/>
  <c r="L65" i="3"/>
  <c r="K219" i="17" s="1"/>
  <c r="N164" i="14"/>
  <c r="N20" i="10"/>
  <c r="M164" i="14"/>
  <c r="L39" i="14"/>
  <c r="K26" i="17"/>
  <c r="K40" i="17"/>
  <c r="L12" i="7"/>
  <c r="M159" i="14"/>
  <c r="N159" i="14"/>
  <c r="N20" i="5"/>
  <c r="N160" i="14"/>
  <c r="N20" i="6"/>
  <c r="M160" i="14"/>
  <c r="K18" i="14"/>
  <c r="J5" i="17"/>
  <c r="L11" i="5"/>
  <c r="L10" i="5"/>
  <c r="N20" i="4"/>
  <c r="M158" i="14"/>
  <c r="N158" i="14"/>
  <c r="M30" i="3"/>
  <c r="N30" i="3" s="1"/>
  <c r="M166" i="14"/>
  <c r="N166" i="14" s="1"/>
  <c r="M29" i="3"/>
  <c r="N29" i="3" s="1"/>
  <c r="L12" i="8"/>
  <c r="K41" i="17"/>
  <c r="L46" i="14"/>
  <c r="K33" i="17"/>
  <c r="M162" i="14"/>
  <c r="N162" i="14"/>
  <c r="N20" i="8"/>
  <c r="L10" i="7"/>
  <c r="J7" i="17"/>
  <c r="K20" i="14"/>
  <c r="L11" i="7"/>
  <c r="L40" i="14"/>
  <c r="K27" i="17"/>
  <c r="K43" i="17"/>
  <c r="L12" i="10"/>
  <c r="K21" i="14"/>
  <c r="J8" i="17"/>
  <c r="L11" i="8"/>
  <c r="L10" i="8"/>
  <c r="K19" i="14"/>
  <c r="J6" i="17"/>
  <c r="L11" i="6"/>
  <c r="L10" i="6"/>
  <c r="M163" i="14"/>
  <c r="N163" i="14"/>
  <c r="N20" i="9"/>
  <c r="L19" i="3" l="1"/>
  <c r="K165" i="17" s="1"/>
  <c r="L18" i="3"/>
  <c r="K162" i="17" s="1"/>
  <c r="L29" i="9"/>
  <c r="L124" i="14"/>
  <c r="K108" i="17"/>
  <c r="L121" i="14"/>
  <c r="K105" i="17"/>
  <c r="L29" i="6"/>
  <c r="L44" i="6"/>
  <c r="L44" i="8"/>
  <c r="K107" i="17"/>
  <c r="L123" i="14"/>
  <c r="L29" i="8"/>
  <c r="K30" i="17"/>
  <c r="L43" i="14"/>
  <c r="K104" i="17"/>
  <c r="L29" i="5"/>
  <c r="L120" i="14"/>
  <c r="L44" i="5"/>
  <c r="L29" i="11"/>
  <c r="L126" i="14"/>
  <c r="K110" i="17"/>
  <c r="L44" i="11"/>
  <c r="L180" i="14"/>
  <c r="L22" i="4"/>
  <c r="K136" i="17"/>
  <c r="L188" i="14"/>
  <c r="K144" i="17" s="1"/>
  <c r="L16" i="3"/>
  <c r="K156" i="17" s="1"/>
  <c r="L17" i="3"/>
  <c r="K159" i="17" s="1"/>
  <c r="K140" i="17"/>
  <c r="L184" i="14"/>
  <c r="L22" i="8"/>
  <c r="K137" i="17"/>
  <c r="L22" i="5"/>
  <c r="L181" i="14"/>
  <c r="L125" i="14"/>
  <c r="K109" i="17"/>
  <c r="L44" i="10"/>
  <c r="L29" i="10"/>
  <c r="L22" i="7"/>
  <c r="L183" i="14"/>
  <c r="K139" i="17"/>
  <c r="L42" i="14"/>
  <c r="K29" i="17"/>
  <c r="L47" i="14"/>
  <c r="K34" i="17" s="1"/>
  <c r="L186" i="14"/>
  <c r="L22" i="10"/>
  <c r="K142" i="17"/>
  <c r="L187" i="14"/>
  <c r="L22" i="11"/>
  <c r="K143" i="17"/>
  <c r="L22" i="6"/>
  <c r="L182" i="14"/>
  <c r="K138" i="17"/>
  <c r="K32" i="17"/>
  <c r="L45" i="14"/>
  <c r="K106" i="17"/>
  <c r="L122" i="14"/>
  <c r="L29" i="7"/>
  <c r="L44" i="7"/>
  <c r="L44" i="9"/>
  <c r="L22" i="9"/>
  <c r="L185" i="14"/>
  <c r="K141" i="17"/>
  <c r="L29" i="4"/>
  <c r="K103" i="17"/>
  <c r="L119" i="14"/>
  <c r="L44" i="4"/>
  <c r="L15" i="3"/>
  <c r="K153" i="17" s="1"/>
  <c r="L127" i="14"/>
  <c r="K111" i="17" s="1"/>
  <c r="L14" i="3"/>
  <c r="K150" i="17" s="1"/>
  <c r="K129" i="17" l="1"/>
  <c r="L173" i="14"/>
  <c r="L21" i="8"/>
  <c r="L112" i="14"/>
  <c r="K96" i="17"/>
  <c r="M28" i="8"/>
  <c r="K95" i="17"/>
  <c r="M28" i="7"/>
  <c r="L111" i="14"/>
  <c r="K127" i="17"/>
  <c r="L171" i="14"/>
  <c r="L21" i="6"/>
  <c r="L82" i="14"/>
  <c r="L54" i="11"/>
  <c r="L218" i="14" s="1"/>
  <c r="K66" i="17"/>
  <c r="L54" i="5"/>
  <c r="L76" i="14"/>
  <c r="K60" i="17"/>
  <c r="L110" i="14"/>
  <c r="M28" i="6"/>
  <c r="K94" i="17"/>
  <c r="K61" i="17"/>
  <c r="L77" i="14"/>
  <c r="L54" i="6"/>
  <c r="L213" i="14" s="1"/>
  <c r="M28" i="4"/>
  <c r="L108" i="14"/>
  <c r="K92" i="17"/>
  <c r="L116" i="14"/>
  <c r="K100" i="17" s="1"/>
  <c r="L43" i="3"/>
  <c r="K189" i="17" s="1"/>
  <c r="L42" i="3"/>
  <c r="K186" i="17" s="1"/>
  <c r="L174" i="14"/>
  <c r="K130" i="17"/>
  <c r="L21" i="9"/>
  <c r="L175" i="14"/>
  <c r="K131" i="17"/>
  <c r="L21" i="10"/>
  <c r="L172" i="14"/>
  <c r="L21" i="7"/>
  <c r="K128" i="17"/>
  <c r="K93" i="17"/>
  <c r="L109" i="14"/>
  <c r="M28" i="5"/>
  <c r="L54" i="7"/>
  <c r="L214" i="14" s="1"/>
  <c r="K62" i="17"/>
  <c r="L78" i="14"/>
  <c r="L62" i="3"/>
  <c r="K213" i="17" s="1"/>
  <c r="K65" i="17"/>
  <c r="L54" i="10"/>
  <c r="L217" i="14" s="1"/>
  <c r="L81" i="14"/>
  <c r="L115" i="14"/>
  <c r="K99" i="17"/>
  <c r="M28" i="11"/>
  <c r="K59" i="17"/>
  <c r="L75" i="14"/>
  <c r="L54" i="4"/>
  <c r="L61" i="3"/>
  <c r="K210" i="17" s="1"/>
  <c r="L83" i="14"/>
  <c r="K67" i="17" s="1"/>
  <c r="L80" i="14"/>
  <c r="K64" i="17"/>
  <c r="L54" i="9"/>
  <c r="L216" i="14" s="1"/>
  <c r="K132" i="17"/>
  <c r="L176" i="14"/>
  <c r="L21" i="11"/>
  <c r="K98" i="17"/>
  <c r="M28" i="10"/>
  <c r="L114" i="14"/>
  <c r="K126" i="17"/>
  <c r="L21" i="5"/>
  <c r="L170" i="14"/>
  <c r="L169" i="14"/>
  <c r="K125" i="17"/>
  <c r="L21" i="4"/>
  <c r="L33" i="3"/>
  <c r="K177" i="17" s="1"/>
  <c r="L177" i="14"/>
  <c r="K133" i="17" s="1"/>
  <c r="L32" i="3"/>
  <c r="K174" i="17" s="1"/>
  <c r="L79" i="14"/>
  <c r="K63" i="17"/>
  <c r="L54" i="8"/>
  <c r="L35" i="8" s="1"/>
  <c r="K97" i="17"/>
  <c r="L113" i="14"/>
  <c r="M28" i="9"/>
  <c r="L35" i="6" l="1"/>
  <c r="K50" i="17" s="1"/>
  <c r="M97" i="14"/>
  <c r="L81" i="17"/>
  <c r="N28" i="4"/>
  <c r="N97" i="14"/>
  <c r="M39" i="3"/>
  <c r="M105" i="14"/>
  <c r="M40" i="3"/>
  <c r="L215" i="14"/>
  <c r="L211" i="14"/>
  <c r="L71" i="3"/>
  <c r="L72" i="3"/>
  <c r="L219" i="14"/>
  <c r="L153" i="14"/>
  <c r="M19" i="10"/>
  <c r="M45" i="10" s="1"/>
  <c r="L36" i="10"/>
  <c r="M52" i="14"/>
  <c r="L66" i="14"/>
  <c r="L212" i="14"/>
  <c r="L151" i="14"/>
  <c r="M19" i="8"/>
  <c r="L36" i="8"/>
  <c r="N28" i="10"/>
  <c r="M103" i="14"/>
  <c r="L87" i="17"/>
  <c r="N103" i="14"/>
  <c r="L35" i="4"/>
  <c r="L35" i="10"/>
  <c r="M99" i="14"/>
  <c r="N99" i="14"/>
  <c r="L83" i="17"/>
  <c r="N28" i="6"/>
  <c r="L35" i="5"/>
  <c r="L35" i="11"/>
  <c r="M19" i="6"/>
  <c r="M45" i="6" s="1"/>
  <c r="L149" i="14"/>
  <c r="L36" i="6"/>
  <c r="N100" i="14"/>
  <c r="L84" i="17"/>
  <c r="N28" i="7"/>
  <c r="M100" i="14"/>
  <c r="N101" i="14"/>
  <c r="L85" i="17"/>
  <c r="M101" i="14"/>
  <c r="N28" i="8"/>
  <c r="M45" i="8"/>
  <c r="K52" i="17"/>
  <c r="L68" i="14"/>
  <c r="M54" i="14"/>
  <c r="L154" i="14"/>
  <c r="M19" i="11"/>
  <c r="M45" i="11" s="1"/>
  <c r="L36" i="11"/>
  <c r="L152" i="14"/>
  <c r="M19" i="9"/>
  <c r="L36" i="9"/>
  <c r="L88" i="17"/>
  <c r="N28" i="11"/>
  <c r="M104" i="14"/>
  <c r="N104" i="14"/>
  <c r="L35" i="7"/>
  <c r="M102" i="14"/>
  <c r="L86" i="17"/>
  <c r="N28" i="9"/>
  <c r="N102" i="14"/>
  <c r="L147" i="14"/>
  <c r="L36" i="4"/>
  <c r="M19" i="4"/>
  <c r="L155" i="14"/>
  <c r="L28" i="3"/>
  <c r="L27" i="3"/>
  <c r="L148" i="14"/>
  <c r="M19" i="5"/>
  <c r="L36" i="5"/>
  <c r="L35" i="9"/>
  <c r="L82" i="17"/>
  <c r="N28" i="5"/>
  <c r="N98" i="14"/>
  <c r="M98" i="14"/>
  <c r="M19" i="7"/>
  <c r="M45" i="7" s="1"/>
  <c r="L150" i="14"/>
  <c r="L36" i="7"/>
  <c r="M89" i="14" l="1"/>
  <c r="N89" i="14"/>
  <c r="N45" i="7"/>
  <c r="L73" i="17"/>
  <c r="N19" i="9"/>
  <c r="M138" i="14"/>
  <c r="O20" i="9"/>
  <c r="O163" i="14" s="1"/>
  <c r="L119" i="17"/>
  <c r="N138" i="14"/>
  <c r="N40" i="3"/>
  <c r="L183" i="17"/>
  <c r="K18" i="17"/>
  <c r="L9" i="7"/>
  <c r="L31" i="14"/>
  <c r="L69" i="14"/>
  <c r="K53" i="17"/>
  <c r="M55" i="14"/>
  <c r="M45" i="5"/>
  <c r="N19" i="5"/>
  <c r="N134" i="14"/>
  <c r="O20" i="5"/>
  <c r="O159" i="14" s="1"/>
  <c r="M134" i="14"/>
  <c r="L115" i="17"/>
  <c r="M45" i="9"/>
  <c r="K51" i="17"/>
  <c r="L67" i="14"/>
  <c r="M53" i="14"/>
  <c r="L9" i="6"/>
  <c r="K17" i="17"/>
  <c r="L30" i="14"/>
  <c r="K49" i="17"/>
  <c r="L65" i="14"/>
  <c r="M51" i="14"/>
  <c r="L39" i="17"/>
  <c r="N52" i="14"/>
  <c r="M12" i="6"/>
  <c r="L89" i="17"/>
  <c r="N105" i="14"/>
  <c r="N45" i="10"/>
  <c r="M92" i="14"/>
  <c r="L76" i="17"/>
  <c r="N92" i="14"/>
  <c r="K16" i="17"/>
  <c r="L29" i="14"/>
  <c r="L9" i="5"/>
  <c r="N133" i="14"/>
  <c r="M133" i="14"/>
  <c r="N19" i="4"/>
  <c r="O20" i="4"/>
  <c r="L114" i="17"/>
  <c r="M25" i="3"/>
  <c r="M26" i="3"/>
  <c r="M141" i="14"/>
  <c r="N45" i="11"/>
  <c r="M93" i="14"/>
  <c r="N93" i="14"/>
  <c r="L77" i="17"/>
  <c r="L35" i="14"/>
  <c r="L9" i="11"/>
  <c r="K22" i="17"/>
  <c r="N88" i="14"/>
  <c r="N45" i="6"/>
  <c r="M88" i="14"/>
  <c r="L72" i="17"/>
  <c r="M137" i="14"/>
  <c r="N137" i="14"/>
  <c r="L118" i="17"/>
  <c r="N19" i="8"/>
  <c r="O20" i="8"/>
  <c r="O162" i="14" s="1"/>
  <c r="L34" i="14"/>
  <c r="K21" i="17"/>
  <c r="L9" i="10"/>
  <c r="N39" i="3"/>
  <c r="L180" i="17"/>
  <c r="K55" i="17"/>
  <c r="M57" i="14"/>
  <c r="L71" i="14"/>
  <c r="M50" i="14"/>
  <c r="L64" i="14"/>
  <c r="K48" i="17"/>
  <c r="L72" i="14"/>
  <c r="K56" i="17" s="1"/>
  <c r="L49" i="3"/>
  <c r="K192" i="17" s="1"/>
  <c r="L32" i="14"/>
  <c r="L9" i="8"/>
  <c r="K19" i="17"/>
  <c r="N136" i="14"/>
  <c r="M136" i="14"/>
  <c r="O20" i="7"/>
  <c r="O161" i="14" s="1"/>
  <c r="N19" i="7"/>
  <c r="L117" i="17"/>
  <c r="L9" i="4"/>
  <c r="L28" i="14"/>
  <c r="K15" i="17"/>
  <c r="L36" i="14"/>
  <c r="K23" i="17" s="1"/>
  <c r="L51" i="3"/>
  <c r="K198" i="17" s="1"/>
  <c r="L52" i="3"/>
  <c r="K201" i="17" s="1"/>
  <c r="K20" i="17"/>
  <c r="L9" i="9"/>
  <c r="L33" i="14"/>
  <c r="M140" i="14"/>
  <c r="N19" i="11"/>
  <c r="L121" i="17"/>
  <c r="N140" i="14"/>
  <c r="O20" i="11"/>
  <c r="O165" i="14" s="1"/>
  <c r="L41" i="17"/>
  <c r="M12" i="8"/>
  <c r="N54" i="14"/>
  <c r="L74" i="17"/>
  <c r="M90" i="14"/>
  <c r="N45" i="8"/>
  <c r="N90" i="14"/>
  <c r="O20" i="6"/>
  <c r="O160" i="14" s="1"/>
  <c r="N135" i="14"/>
  <c r="L116" i="17"/>
  <c r="N19" i="6"/>
  <c r="M135" i="14"/>
  <c r="L50" i="3"/>
  <c r="K195" i="17" s="1"/>
  <c r="L70" i="14"/>
  <c r="K54" i="17"/>
  <c r="M56" i="14"/>
  <c r="N19" i="10"/>
  <c r="O20" i="10"/>
  <c r="O164" i="14" s="1"/>
  <c r="M139" i="14"/>
  <c r="N139" i="14"/>
  <c r="L120" i="17"/>
  <c r="M45" i="4"/>
  <c r="L43" i="17" l="1"/>
  <c r="N56" i="14"/>
  <c r="M12" i="10"/>
  <c r="M10" i="11"/>
  <c r="M11" i="11"/>
  <c r="L24" i="14"/>
  <c r="K11" i="17"/>
  <c r="L38" i="17"/>
  <c r="M12" i="5"/>
  <c r="N51" i="14"/>
  <c r="M87" i="14"/>
  <c r="L71" i="17"/>
  <c r="N87" i="14"/>
  <c r="N45" i="5"/>
  <c r="K8" i="17"/>
  <c r="L21" i="14"/>
  <c r="M11" i="8"/>
  <c r="M10" i="8"/>
  <c r="N57" i="14"/>
  <c r="M12" i="11"/>
  <c r="L44" i="17"/>
  <c r="L23" i="14"/>
  <c r="M11" i="10"/>
  <c r="K10" i="17"/>
  <c r="M10" i="10"/>
  <c r="L168" i="17"/>
  <c r="N25" i="3"/>
  <c r="K5" i="17"/>
  <c r="L18" i="14"/>
  <c r="M11" i="5"/>
  <c r="M10" i="5"/>
  <c r="M11" i="6"/>
  <c r="M10" i="6"/>
  <c r="L19" i="14"/>
  <c r="K6" i="17"/>
  <c r="L75" i="17"/>
  <c r="M91" i="14"/>
  <c r="N45" i="9"/>
  <c r="N91" i="14"/>
  <c r="N55" i="14"/>
  <c r="L42" i="17"/>
  <c r="M12" i="9"/>
  <c r="L20" i="14"/>
  <c r="M11" i="7"/>
  <c r="K7" i="17"/>
  <c r="M10" i="7"/>
  <c r="L30" i="17"/>
  <c r="M43" i="14"/>
  <c r="N43" i="14"/>
  <c r="N12" i="8"/>
  <c r="K9" i="17"/>
  <c r="L22" i="14"/>
  <c r="M10" i="9"/>
  <c r="M11" i="9"/>
  <c r="N26" i="3"/>
  <c r="L171" i="17"/>
  <c r="L70" i="17"/>
  <c r="M86" i="14"/>
  <c r="N86" i="14"/>
  <c r="N45" i="4"/>
  <c r="M64" i="3"/>
  <c r="M94" i="14"/>
  <c r="M65" i="3"/>
  <c r="M12" i="7"/>
  <c r="N53" i="14"/>
  <c r="L40" i="17"/>
  <c r="M10" i="4"/>
  <c r="L17" i="14"/>
  <c r="M11" i="4"/>
  <c r="K4" i="17"/>
  <c r="L12" i="3"/>
  <c r="K1" i="17" s="1"/>
  <c r="L25" i="14"/>
  <c r="K12" i="17" s="1"/>
  <c r="L13" i="3"/>
  <c r="K147" i="17" s="1"/>
  <c r="N50" i="14"/>
  <c r="M55" i="3"/>
  <c r="L37" i="17"/>
  <c r="M12" i="4"/>
  <c r="M58" i="14"/>
  <c r="M54" i="3"/>
  <c r="N141" i="14"/>
  <c r="L122" i="17"/>
  <c r="O158" i="14"/>
  <c r="O29" i="3"/>
  <c r="O166" i="14"/>
  <c r="O30" i="3"/>
  <c r="M41" i="14"/>
  <c r="L28" i="17"/>
  <c r="N12" i="6"/>
  <c r="N41" i="14"/>
  <c r="M47" i="14" l="1"/>
  <c r="L34" i="17" s="1"/>
  <c r="M22" i="5"/>
  <c r="L137" i="17"/>
  <c r="M181" i="14"/>
  <c r="N181" i="14"/>
  <c r="N10" i="5"/>
  <c r="M123" i="14"/>
  <c r="M29" i="8"/>
  <c r="L107" i="17"/>
  <c r="N11" i="8"/>
  <c r="N123" i="14"/>
  <c r="M44" i="8"/>
  <c r="M45" i="14"/>
  <c r="N45" i="14"/>
  <c r="L32" i="17"/>
  <c r="N12" i="10"/>
  <c r="N39" i="14"/>
  <c r="M39" i="14"/>
  <c r="L26" i="17"/>
  <c r="N12" i="4"/>
  <c r="M19" i="3"/>
  <c r="M18" i="3"/>
  <c r="M44" i="4"/>
  <c r="L103" i="17"/>
  <c r="N11" i="4"/>
  <c r="M29" i="4"/>
  <c r="M119" i="14"/>
  <c r="N119" i="14"/>
  <c r="M15" i="3"/>
  <c r="M127" i="14"/>
  <c r="M14" i="3"/>
  <c r="M121" i="14"/>
  <c r="N11" i="6"/>
  <c r="N121" i="14"/>
  <c r="M29" i="6"/>
  <c r="L105" i="17"/>
  <c r="M44" i="6"/>
  <c r="L45" i="17"/>
  <c r="N58" i="14"/>
  <c r="M29" i="9"/>
  <c r="M124" i="14"/>
  <c r="N11" i="9"/>
  <c r="L108" i="17"/>
  <c r="N124" i="14"/>
  <c r="M22" i="6"/>
  <c r="N182" i="14"/>
  <c r="N10" i="6"/>
  <c r="M182" i="14"/>
  <c r="L138" i="17"/>
  <c r="N64" i="3"/>
  <c r="L216" i="17"/>
  <c r="M22" i="9"/>
  <c r="M185" i="14"/>
  <c r="N185" i="14"/>
  <c r="L141" i="17"/>
  <c r="N10" i="9"/>
  <c r="L139" i="17"/>
  <c r="M183" i="14"/>
  <c r="N183" i="14"/>
  <c r="M22" i="7"/>
  <c r="N10" i="7"/>
  <c r="M120" i="14"/>
  <c r="L104" i="17"/>
  <c r="M29" i="5"/>
  <c r="N120" i="14"/>
  <c r="N11" i="5"/>
  <c r="M44" i="5"/>
  <c r="M42" i="14"/>
  <c r="N42" i="14"/>
  <c r="L29" i="17"/>
  <c r="N12" i="7"/>
  <c r="N44" i="14"/>
  <c r="L31" i="17"/>
  <c r="N12" i="9"/>
  <c r="M44" i="14"/>
  <c r="L142" i="17"/>
  <c r="M186" i="14"/>
  <c r="N186" i="14"/>
  <c r="M22" i="10"/>
  <c r="N10" i="10"/>
  <c r="M40" i="14"/>
  <c r="L27" i="17"/>
  <c r="N40" i="14"/>
  <c r="N12" i="5"/>
  <c r="M126" i="14"/>
  <c r="L110" i="17"/>
  <c r="N11" i="11"/>
  <c r="M29" i="11"/>
  <c r="N126" i="14"/>
  <c r="M44" i="11"/>
  <c r="L78" i="17"/>
  <c r="N94" i="14"/>
  <c r="M125" i="14"/>
  <c r="M44" i="10"/>
  <c r="L109" i="17"/>
  <c r="M29" i="10"/>
  <c r="N11" i="10"/>
  <c r="N125" i="14"/>
  <c r="N54" i="3"/>
  <c r="L204" i="17"/>
  <c r="L207" i="17"/>
  <c r="N55" i="3"/>
  <c r="M22" i="4"/>
  <c r="M180" i="14"/>
  <c r="L136" i="17"/>
  <c r="N180" i="14"/>
  <c r="N10" i="4"/>
  <c r="M17" i="3"/>
  <c r="M16" i="3"/>
  <c r="M188" i="14"/>
  <c r="N65" i="3"/>
  <c r="L219" i="17"/>
  <c r="N122" i="14"/>
  <c r="M122" i="14"/>
  <c r="M29" i="7"/>
  <c r="L106" i="17"/>
  <c r="N11" i="7"/>
  <c r="M44" i="7"/>
  <c r="M44" i="9"/>
  <c r="N12" i="11"/>
  <c r="M46" i="14"/>
  <c r="N46" i="14"/>
  <c r="L33" i="17"/>
  <c r="M22" i="8"/>
  <c r="M184" i="14"/>
  <c r="L140" i="17"/>
  <c r="N10" i="8"/>
  <c r="N184" i="14"/>
  <c r="N187" i="14"/>
  <c r="L143" i="17"/>
  <c r="N10" i="11"/>
  <c r="M187" i="14"/>
  <c r="M22" i="11"/>
  <c r="N47" i="14" l="1"/>
  <c r="L62" i="17"/>
  <c r="N78" i="14"/>
  <c r="M54" i="7"/>
  <c r="M78" i="14"/>
  <c r="N44" i="7"/>
  <c r="L66" i="17"/>
  <c r="M82" i="14"/>
  <c r="M54" i="11"/>
  <c r="N82" i="14"/>
  <c r="N44" i="11"/>
  <c r="N29" i="9"/>
  <c r="M113" i="14"/>
  <c r="L97" i="17"/>
  <c r="N113" i="14"/>
  <c r="O28" i="9"/>
  <c r="M173" i="14"/>
  <c r="N22" i="8"/>
  <c r="L129" i="17"/>
  <c r="M21" i="8"/>
  <c r="N173" i="14"/>
  <c r="L156" i="17"/>
  <c r="N16" i="3"/>
  <c r="O28" i="6"/>
  <c r="N29" i="6"/>
  <c r="N110" i="14"/>
  <c r="M110" i="14"/>
  <c r="L94" i="17"/>
  <c r="N14" i="3"/>
  <c r="L150" i="17"/>
  <c r="N44" i="4"/>
  <c r="M54" i="4"/>
  <c r="M35" i="4" s="1"/>
  <c r="N75" i="14"/>
  <c r="M75" i="14"/>
  <c r="L59" i="17"/>
  <c r="M61" i="3"/>
  <c r="M62" i="3"/>
  <c r="M83" i="14"/>
  <c r="M79" i="14"/>
  <c r="L63" i="17"/>
  <c r="M54" i="8"/>
  <c r="N44" i="8"/>
  <c r="N79" i="14"/>
  <c r="M170" i="14"/>
  <c r="L126" i="17"/>
  <c r="N170" i="14"/>
  <c r="M21" i="5"/>
  <c r="N22" i="5"/>
  <c r="N188" i="14"/>
  <c r="L144" i="17"/>
  <c r="M81" i="14"/>
  <c r="M54" i="10"/>
  <c r="N81" i="14"/>
  <c r="L65" i="17"/>
  <c r="N44" i="10"/>
  <c r="N17" i="3"/>
  <c r="L159" i="17"/>
  <c r="O28" i="10"/>
  <c r="N29" i="10"/>
  <c r="N114" i="14"/>
  <c r="M114" i="14"/>
  <c r="L98" i="17"/>
  <c r="N115" i="14"/>
  <c r="L99" i="17"/>
  <c r="M115" i="14"/>
  <c r="O28" i="11"/>
  <c r="N29" i="11"/>
  <c r="M76" i="14"/>
  <c r="L60" i="17"/>
  <c r="M54" i="5"/>
  <c r="M35" i="5" s="1"/>
  <c r="N76" i="14"/>
  <c r="N44" i="5"/>
  <c r="L93" i="17"/>
  <c r="M109" i="14"/>
  <c r="N109" i="14"/>
  <c r="N29" i="5"/>
  <c r="O28" i="5"/>
  <c r="N22" i="7"/>
  <c r="L128" i="17"/>
  <c r="M172" i="14"/>
  <c r="N172" i="14"/>
  <c r="M21" i="7"/>
  <c r="M21" i="6"/>
  <c r="M171" i="14"/>
  <c r="N171" i="14"/>
  <c r="L127" i="17"/>
  <c r="N22" i="6"/>
  <c r="N127" i="14"/>
  <c r="L111" i="17"/>
  <c r="N29" i="4"/>
  <c r="O28" i="4"/>
  <c r="L92" i="17"/>
  <c r="M108" i="14"/>
  <c r="N108" i="14"/>
  <c r="M43" i="3"/>
  <c r="M42" i="3"/>
  <c r="M116" i="14"/>
  <c r="M112" i="14"/>
  <c r="L96" i="17"/>
  <c r="N112" i="14"/>
  <c r="N29" i="8"/>
  <c r="O28" i="8"/>
  <c r="N175" i="14"/>
  <c r="L131" i="17"/>
  <c r="M175" i="14"/>
  <c r="N22" i="10"/>
  <c r="M21" i="10"/>
  <c r="N19" i="3"/>
  <c r="L165" i="17"/>
  <c r="M176" i="14"/>
  <c r="N22" i="11"/>
  <c r="N176" i="14"/>
  <c r="L132" i="17"/>
  <c r="M21" i="11"/>
  <c r="M80" i="14"/>
  <c r="L64" i="17"/>
  <c r="N44" i="9"/>
  <c r="M54" i="9"/>
  <c r="M35" i="9" s="1"/>
  <c r="N80" i="14"/>
  <c r="L95" i="17"/>
  <c r="O28" i="7"/>
  <c r="M111" i="14"/>
  <c r="N111" i="14"/>
  <c r="N29" i="7"/>
  <c r="N22" i="4"/>
  <c r="M21" i="4"/>
  <c r="L125" i="17"/>
  <c r="M169" i="14"/>
  <c r="N169" i="14"/>
  <c r="M177" i="14"/>
  <c r="M33" i="3"/>
  <c r="M32" i="3"/>
  <c r="N174" i="14"/>
  <c r="N22" i="9"/>
  <c r="L130" i="17"/>
  <c r="M174" i="14"/>
  <c r="M21" i="9"/>
  <c r="M77" i="14"/>
  <c r="M54" i="6"/>
  <c r="N44" i="6"/>
  <c r="L61" i="17"/>
  <c r="N77" i="14"/>
  <c r="N15" i="3"/>
  <c r="L153" i="17"/>
  <c r="N18" i="3"/>
  <c r="L162" i="17"/>
  <c r="M213" i="14" l="1"/>
  <c r="N213" i="14"/>
  <c r="N54" i="6"/>
  <c r="M69" i="14"/>
  <c r="L53" i="17"/>
  <c r="N69" i="14"/>
  <c r="N35" i="9"/>
  <c r="O55" i="14"/>
  <c r="M35" i="8"/>
  <c r="M215" i="14"/>
  <c r="N54" i="8"/>
  <c r="N215" i="14"/>
  <c r="M214" i="14"/>
  <c r="N214" i="14"/>
  <c r="N54" i="7"/>
  <c r="M35" i="6"/>
  <c r="N177" i="14"/>
  <c r="L133" i="17"/>
  <c r="N147" i="14"/>
  <c r="M147" i="14"/>
  <c r="N21" i="4"/>
  <c r="O19" i="4"/>
  <c r="O45" i="4" s="1"/>
  <c r="M28" i="3"/>
  <c r="N28" i="3" s="1"/>
  <c r="M36" i="4"/>
  <c r="M27" i="3"/>
  <c r="N27" i="3" s="1"/>
  <c r="M155" i="14"/>
  <c r="N155" i="14" s="1"/>
  <c r="M36" i="10"/>
  <c r="O19" i="10"/>
  <c r="N153" i="14"/>
  <c r="N21" i="10"/>
  <c r="M153" i="14"/>
  <c r="N43" i="3"/>
  <c r="L189" i="17"/>
  <c r="M81" i="17"/>
  <c r="O97" i="14"/>
  <c r="O39" i="3"/>
  <c r="M180" i="17" s="1"/>
  <c r="O105" i="14"/>
  <c r="M89" i="17" s="1"/>
  <c r="O40" i="3"/>
  <c r="M183" i="17" s="1"/>
  <c r="M149" i="14"/>
  <c r="M36" i="6"/>
  <c r="N149" i="14"/>
  <c r="N21" i="6"/>
  <c r="O19" i="6"/>
  <c r="N54" i="10"/>
  <c r="M217" i="14"/>
  <c r="N217" i="14"/>
  <c r="L210" i="17"/>
  <c r="N61" i="3"/>
  <c r="M35" i="7"/>
  <c r="N33" i="3"/>
  <c r="L177" i="17"/>
  <c r="L213" i="17"/>
  <c r="N62" i="3"/>
  <c r="N152" i="14"/>
  <c r="M152" i="14"/>
  <c r="N21" i="9"/>
  <c r="O19" i="9"/>
  <c r="M36" i="9"/>
  <c r="O100" i="14"/>
  <c r="M84" i="17"/>
  <c r="M216" i="14"/>
  <c r="N216" i="14"/>
  <c r="N54" i="9"/>
  <c r="N21" i="11"/>
  <c r="M154" i="14"/>
  <c r="N154" i="14"/>
  <c r="O19" i="11"/>
  <c r="M36" i="11"/>
  <c r="M85" i="17"/>
  <c r="O101" i="14"/>
  <c r="O19" i="7"/>
  <c r="M150" i="14"/>
  <c r="N21" i="7"/>
  <c r="N150" i="14"/>
  <c r="M36" i="7"/>
  <c r="M65" i="14"/>
  <c r="L49" i="17"/>
  <c r="N35" i="5"/>
  <c r="N65" i="14"/>
  <c r="O51" i="14"/>
  <c r="M148" i="14"/>
  <c r="N148" i="14"/>
  <c r="N21" i="5"/>
  <c r="O19" i="5"/>
  <c r="M36" i="5"/>
  <c r="L48" i="17"/>
  <c r="O50" i="14"/>
  <c r="M64" i="14"/>
  <c r="N35" i="4"/>
  <c r="N64" i="14"/>
  <c r="M211" i="14"/>
  <c r="N211" i="14"/>
  <c r="N54" i="4"/>
  <c r="M72" i="3"/>
  <c r="N72" i="3" s="1"/>
  <c r="M71" i="3"/>
  <c r="N71" i="3" s="1"/>
  <c r="M219" i="14"/>
  <c r="N219" i="14" s="1"/>
  <c r="O99" i="14"/>
  <c r="M83" i="17"/>
  <c r="M151" i="14"/>
  <c r="N21" i="8"/>
  <c r="N151" i="14"/>
  <c r="O19" i="8"/>
  <c r="M36" i="8"/>
  <c r="M86" i="17"/>
  <c r="O102" i="14"/>
  <c r="O45" i="9"/>
  <c r="N54" i="11"/>
  <c r="N218" i="14"/>
  <c r="M218" i="14"/>
  <c r="N42" i="3"/>
  <c r="L186" i="17"/>
  <c r="N32" i="3"/>
  <c r="L174" i="17"/>
  <c r="L100" i="17"/>
  <c r="N116" i="14"/>
  <c r="M82" i="17"/>
  <c r="O98" i="14"/>
  <c r="M212" i="14"/>
  <c r="N212" i="14"/>
  <c r="N54" i="5"/>
  <c r="O104" i="14"/>
  <c r="M88" i="17"/>
  <c r="O45" i="11"/>
  <c r="O103" i="14"/>
  <c r="M87" i="17"/>
  <c r="N83" i="14"/>
  <c r="L67" i="17"/>
  <c r="M35" i="11"/>
  <c r="M35" i="10"/>
  <c r="O45" i="10" l="1"/>
  <c r="P20" i="10"/>
  <c r="P164" i="14" s="1"/>
  <c r="O139" i="14"/>
  <c r="M120" i="17"/>
  <c r="N35" i="6"/>
  <c r="N66" i="14"/>
  <c r="M66" i="14"/>
  <c r="O52" i="14"/>
  <c r="L50" i="17"/>
  <c r="M49" i="3"/>
  <c r="M72" i="14"/>
  <c r="M50" i="3"/>
  <c r="N35" i="11"/>
  <c r="M71" i="14"/>
  <c r="L55" i="17"/>
  <c r="O57" i="14"/>
  <c r="N71" i="14"/>
  <c r="P20" i="8"/>
  <c r="P162" i="14" s="1"/>
  <c r="M118" i="17"/>
  <c r="O137" i="14"/>
  <c r="M37" i="17"/>
  <c r="O12" i="4"/>
  <c r="O136" i="14"/>
  <c r="P20" i="7"/>
  <c r="P161" i="14" s="1"/>
  <c r="M117" i="17"/>
  <c r="M32" i="14"/>
  <c r="M9" i="8"/>
  <c r="L19" i="17"/>
  <c r="N32" i="14"/>
  <c r="N36" i="8"/>
  <c r="O45" i="5"/>
  <c r="P20" i="5"/>
  <c r="P159" i="14" s="1"/>
  <c r="M115" i="17"/>
  <c r="O134" i="14"/>
  <c r="P20" i="6"/>
  <c r="P160" i="14" s="1"/>
  <c r="O135" i="14"/>
  <c r="M116" i="17"/>
  <c r="O12" i="9"/>
  <c r="M42" i="17"/>
  <c r="N33" i="14"/>
  <c r="N36" i="9"/>
  <c r="L20" i="17"/>
  <c r="M33" i="14"/>
  <c r="M9" i="9"/>
  <c r="M34" i="14"/>
  <c r="N34" i="14"/>
  <c r="N36" i="10"/>
  <c r="L21" i="17"/>
  <c r="M9" i="10"/>
  <c r="O93" i="14"/>
  <c r="M77" i="17"/>
  <c r="N36" i="11"/>
  <c r="L22" i="17"/>
  <c r="N35" i="14"/>
  <c r="M35" i="14"/>
  <c r="M9" i="11"/>
  <c r="O45" i="7"/>
  <c r="O138" i="14"/>
  <c r="M119" i="17"/>
  <c r="P20" i="9"/>
  <c r="P163" i="14" s="1"/>
  <c r="N35" i="7"/>
  <c r="M67" i="14"/>
  <c r="N67" i="14"/>
  <c r="L51" i="17"/>
  <c r="O53" i="14"/>
  <c r="P20" i="4"/>
  <c r="M114" i="17"/>
  <c r="O133" i="14"/>
  <c r="O25" i="3"/>
  <c r="M168" i="17" s="1"/>
  <c r="O141" i="14"/>
  <c r="M122" i="17" s="1"/>
  <c r="O26" i="3"/>
  <c r="M171" i="17" s="1"/>
  <c r="N70" i="14"/>
  <c r="L54" i="17"/>
  <c r="M70" i="14"/>
  <c r="N35" i="10"/>
  <c r="O56" i="14"/>
  <c r="M38" i="17"/>
  <c r="O12" i="5"/>
  <c r="M70" i="17"/>
  <c r="O86" i="14"/>
  <c r="M28" i="14"/>
  <c r="N36" i="4"/>
  <c r="N28" i="14"/>
  <c r="L15" i="17"/>
  <c r="M9" i="4"/>
  <c r="M52" i="3"/>
  <c r="M36" i="14"/>
  <c r="M51" i="3"/>
  <c r="O91" i="14"/>
  <c r="M75" i="17"/>
  <c r="O45" i="6"/>
  <c r="M9" i="7"/>
  <c r="N31" i="14"/>
  <c r="L18" i="17"/>
  <c r="M31" i="14"/>
  <c r="N36" i="7"/>
  <c r="M29" i="14"/>
  <c r="M9" i="5"/>
  <c r="L16" i="17"/>
  <c r="N36" i="5"/>
  <c r="N29" i="14"/>
  <c r="O45" i="8"/>
  <c r="M121" i="17"/>
  <c r="O140" i="14"/>
  <c r="P20" i="11"/>
  <c r="P165" i="14" s="1"/>
  <c r="M9" i="6"/>
  <c r="L17" i="17"/>
  <c r="M30" i="14"/>
  <c r="N30" i="14"/>
  <c r="N36" i="6"/>
  <c r="L52" i="17"/>
  <c r="M68" i="14"/>
  <c r="N35" i="8"/>
  <c r="N68" i="14"/>
  <c r="O54" i="14"/>
  <c r="O64" i="3" l="1"/>
  <c r="M216" i="17" s="1"/>
  <c r="O58" i="14"/>
  <c r="M45" i="17" s="1"/>
  <c r="N22" i="14"/>
  <c r="L9" i="17"/>
  <c r="M22" i="14"/>
  <c r="N9" i="9"/>
  <c r="O11" i="9"/>
  <c r="O10" i="9"/>
  <c r="O12" i="8"/>
  <c r="M41" i="17"/>
  <c r="N9" i="7"/>
  <c r="M20" i="14"/>
  <c r="O11" i="7"/>
  <c r="L7" i="17"/>
  <c r="O10" i="7"/>
  <c r="N20" i="14"/>
  <c r="M17" i="14"/>
  <c r="N17" i="14"/>
  <c r="O11" i="4"/>
  <c r="L4" i="17"/>
  <c r="O10" i="4"/>
  <c r="N9" i="4"/>
  <c r="M12" i="3"/>
  <c r="M13" i="3"/>
  <c r="M25" i="14"/>
  <c r="O12" i="7"/>
  <c r="M40" i="17"/>
  <c r="O92" i="14"/>
  <c r="M76" i="17"/>
  <c r="L201" i="17"/>
  <c r="N52" i="3"/>
  <c r="M27" i="17"/>
  <c r="O40" i="14"/>
  <c r="P158" i="14"/>
  <c r="P30" i="3"/>
  <c r="P166" i="14"/>
  <c r="P29" i="3"/>
  <c r="L192" i="17"/>
  <c r="N49" i="3"/>
  <c r="L6" i="17"/>
  <c r="O10" i="6"/>
  <c r="O11" i="6"/>
  <c r="N9" i="6"/>
  <c r="N19" i="14"/>
  <c r="M19" i="14"/>
  <c r="O90" i="14"/>
  <c r="M74" i="17"/>
  <c r="M18" i="14"/>
  <c r="L5" i="17"/>
  <c r="N9" i="5"/>
  <c r="N18" i="14"/>
  <c r="O11" i="5"/>
  <c r="O44" i="5" s="1"/>
  <c r="O10" i="5"/>
  <c r="M72" i="17"/>
  <c r="O88" i="14"/>
  <c r="N51" i="3"/>
  <c r="L198" i="17"/>
  <c r="O94" i="14"/>
  <c r="M78" i="17" s="1"/>
  <c r="O12" i="10"/>
  <c r="M43" i="17"/>
  <c r="M73" i="17"/>
  <c r="O89" i="14"/>
  <c r="M31" i="17"/>
  <c r="O44" i="14"/>
  <c r="O87" i="14"/>
  <c r="M71" i="17"/>
  <c r="L8" i="17"/>
  <c r="M21" i="14"/>
  <c r="N21" i="14"/>
  <c r="N9" i="8"/>
  <c r="O10" i="8"/>
  <c r="O11" i="8"/>
  <c r="M44" i="17"/>
  <c r="O12" i="11"/>
  <c r="N50" i="3"/>
  <c r="L195" i="17"/>
  <c r="O12" i="6"/>
  <c r="M39" i="17"/>
  <c r="O54" i="3"/>
  <c r="M204" i="17" s="1"/>
  <c r="O55" i="3"/>
  <c r="M207" i="17" s="1"/>
  <c r="L23" i="17"/>
  <c r="N36" i="14"/>
  <c r="O65" i="3"/>
  <c r="M219" i="17" s="1"/>
  <c r="N24" i="14"/>
  <c r="O11" i="11"/>
  <c r="O10" i="11"/>
  <c r="M24" i="14"/>
  <c r="N9" i="11"/>
  <c r="L11" i="17"/>
  <c r="M23" i="14"/>
  <c r="N23" i="14"/>
  <c r="O10" i="10"/>
  <c r="L10" i="17"/>
  <c r="O11" i="10"/>
  <c r="N9" i="10"/>
  <c r="O39" i="14"/>
  <c r="M26" i="17"/>
  <c r="L56" i="17"/>
  <c r="N72" i="14"/>
  <c r="O22" i="11" l="1"/>
  <c r="M143" i="17"/>
  <c r="O187" i="14"/>
  <c r="O46" i="14"/>
  <c r="M33" i="17"/>
  <c r="O29" i="6"/>
  <c r="M105" i="17"/>
  <c r="O121" i="14"/>
  <c r="N13" i="3"/>
  <c r="L147" i="17"/>
  <c r="O126" i="14"/>
  <c r="O29" i="11"/>
  <c r="M110" i="17"/>
  <c r="O44" i="11"/>
  <c r="O41" i="14"/>
  <c r="M28" i="17"/>
  <c r="O47" i="14"/>
  <c r="M34" i="17" s="1"/>
  <c r="O45" i="14"/>
  <c r="M32" i="17"/>
  <c r="O44" i="6"/>
  <c r="M104" i="17"/>
  <c r="O29" i="5"/>
  <c r="O120" i="14"/>
  <c r="M138" i="17"/>
  <c r="O22" i="6"/>
  <c r="O182" i="14"/>
  <c r="N12" i="3"/>
  <c r="L1" i="17"/>
  <c r="O44" i="4"/>
  <c r="O119" i="14"/>
  <c r="M103" i="17"/>
  <c r="O29" i="4"/>
  <c r="O14" i="3"/>
  <c r="M150" i="17" s="1"/>
  <c r="O127" i="14"/>
  <c r="M111" i="17" s="1"/>
  <c r="O15" i="3"/>
  <c r="M153" i="17" s="1"/>
  <c r="O183" i="14"/>
  <c r="M139" i="17"/>
  <c r="O22" i="7"/>
  <c r="O185" i="14"/>
  <c r="M141" i="17"/>
  <c r="O22" i="9"/>
  <c r="O29" i="10"/>
  <c r="O125" i="14"/>
  <c r="O44" i="10"/>
  <c r="M109" i="17"/>
  <c r="O54" i="5"/>
  <c r="O212" i="14" s="1"/>
  <c r="O76" i="14"/>
  <c r="M60" i="17"/>
  <c r="M30" i="17"/>
  <c r="O43" i="14"/>
  <c r="O22" i="10"/>
  <c r="M142" i="17"/>
  <c r="O186" i="14"/>
  <c r="O29" i="8"/>
  <c r="M107" i="17"/>
  <c r="O123" i="14"/>
  <c r="O44" i="8"/>
  <c r="M29" i="17"/>
  <c r="O42" i="14"/>
  <c r="O29" i="9"/>
  <c r="O124" i="14"/>
  <c r="M108" i="17"/>
  <c r="O44" i="9"/>
  <c r="O22" i="5"/>
  <c r="O181" i="14"/>
  <c r="M137" i="17"/>
  <c r="O184" i="14"/>
  <c r="M140" i="17"/>
  <c r="O22" i="8"/>
  <c r="O19" i="3"/>
  <c r="M165" i="17" s="1"/>
  <c r="L12" i="17"/>
  <c r="N25" i="14"/>
  <c r="O22" i="4"/>
  <c r="M136" i="17"/>
  <c r="O180" i="14"/>
  <c r="O17" i="3"/>
  <c r="M159" i="17" s="1"/>
  <c r="O16" i="3"/>
  <c r="M156" i="17" s="1"/>
  <c r="O188" i="14"/>
  <c r="M144" i="17" s="1"/>
  <c r="O44" i="7"/>
  <c r="O122" i="14"/>
  <c r="O29" i="7"/>
  <c r="M106" i="17"/>
  <c r="O18" i="3"/>
  <c r="M162" i="17" s="1"/>
  <c r="M64" i="17" l="1"/>
  <c r="O80" i="14"/>
  <c r="O54" i="9"/>
  <c r="O216" i="14" s="1"/>
  <c r="O82" i="14"/>
  <c r="O54" i="11"/>
  <c r="O218" i="14" s="1"/>
  <c r="M66" i="17"/>
  <c r="O54" i="7"/>
  <c r="O214" i="14" s="1"/>
  <c r="M62" i="17"/>
  <c r="O78" i="14"/>
  <c r="M98" i="17"/>
  <c r="O114" i="14"/>
  <c r="P28" i="10"/>
  <c r="O77" i="14"/>
  <c r="M61" i="17"/>
  <c r="O54" i="6"/>
  <c r="O213" i="14" s="1"/>
  <c r="P28" i="6"/>
  <c r="O110" i="14"/>
  <c r="M94" i="17"/>
  <c r="O108" i="14"/>
  <c r="P28" i="4"/>
  <c r="M92" i="17"/>
  <c r="O116" i="14"/>
  <c r="M100" i="17" s="1"/>
  <c r="O43" i="3"/>
  <c r="M189" i="17" s="1"/>
  <c r="O42" i="3"/>
  <c r="M186" i="17" s="1"/>
  <c r="M126" i="17"/>
  <c r="O21" i="5"/>
  <c r="O170" i="14"/>
  <c r="M131" i="17"/>
  <c r="O175" i="14"/>
  <c r="O21" i="10"/>
  <c r="O35" i="5"/>
  <c r="O21" i="7"/>
  <c r="O172" i="14"/>
  <c r="M128" i="17"/>
  <c r="O115" i="14"/>
  <c r="M99" i="17"/>
  <c r="P28" i="11"/>
  <c r="O21" i="8"/>
  <c r="M129" i="17"/>
  <c r="O173" i="14"/>
  <c r="P28" i="7"/>
  <c r="O111" i="14"/>
  <c r="M95" i="17"/>
  <c r="M125" i="17"/>
  <c r="O21" i="4"/>
  <c r="O169" i="14"/>
  <c r="O177" i="14"/>
  <c r="M133" i="17" s="1"/>
  <c r="O32" i="3"/>
  <c r="M174" i="17" s="1"/>
  <c r="O33" i="3"/>
  <c r="M177" i="17" s="1"/>
  <c r="O113" i="14"/>
  <c r="M97" i="17"/>
  <c r="P28" i="9"/>
  <c r="M63" i="17"/>
  <c r="O79" i="14"/>
  <c r="O54" i="8"/>
  <c r="M96" i="17"/>
  <c r="O112" i="14"/>
  <c r="P28" i="8"/>
  <c r="O54" i="10"/>
  <c r="O81" i="14"/>
  <c r="M65" i="17"/>
  <c r="O174" i="14"/>
  <c r="M130" i="17"/>
  <c r="O21" i="9"/>
  <c r="O54" i="4"/>
  <c r="O35" i="4" s="1"/>
  <c r="M59" i="17"/>
  <c r="O75" i="14"/>
  <c r="O62" i="3"/>
  <c r="M213" i="17" s="1"/>
  <c r="O83" i="14"/>
  <c r="M67" i="17" s="1"/>
  <c r="O61" i="3"/>
  <c r="M210" i="17" s="1"/>
  <c r="O171" i="14"/>
  <c r="O21" i="6"/>
  <c r="M127" i="17"/>
  <c r="O109" i="14"/>
  <c r="M93" i="17"/>
  <c r="P28" i="5"/>
  <c r="O21" i="11"/>
  <c r="M132" i="17"/>
  <c r="O176" i="14"/>
  <c r="O35" i="7" l="1"/>
  <c r="O35" i="11"/>
  <c r="O35" i="9"/>
  <c r="P55" i="14" s="1"/>
  <c r="O35" i="6"/>
  <c r="P52" i="14" s="1"/>
  <c r="O152" i="14"/>
  <c r="P19" i="9"/>
  <c r="P45" i="9" s="1"/>
  <c r="O36" i="9"/>
  <c r="P19" i="7"/>
  <c r="P45" i="7" s="1"/>
  <c r="O150" i="14"/>
  <c r="O36" i="7"/>
  <c r="N83" i="17"/>
  <c r="P99" i="14"/>
  <c r="P53" i="14"/>
  <c r="O67" i="14"/>
  <c r="M51" i="17"/>
  <c r="O35" i="10"/>
  <c r="O217" i="14"/>
  <c r="O35" i="8"/>
  <c r="O215" i="14"/>
  <c r="M49" i="17"/>
  <c r="O65" i="14"/>
  <c r="P51" i="14"/>
  <c r="N87" i="17"/>
  <c r="P103" i="14"/>
  <c r="M48" i="17"/>
  <c r="P50" i="14"/>
  <c r="O64" i="14"/>
  <c r="P102" i="14"/>
  <c r="N86" i="17"/>
  <c r="O154" i="14"/>
  <c r="P19" i="11"/>
  <c r="O36" i="11"/>
  <c r="N85" i="17"/>
  <c r="P101" i="14"/>
  <c r="O151" i="14"/>
  <c r="P19" i="8"/>
  <c r="P45" i="8" s="1"/>
  <c r="O36" i="8"/>
  <c r="P19" i="10"/>
  <c r="O36" i="10"/>
  <c r="O153" i="14"/>
  <c r="O148" i="14"/>
  <c r="P19" i="5"/>
  <c r="O36" i="5"/>
  <c r="P97" i="14"/>
  <c r="N81" i="17"/>
  <c r="P39" i="3"/>
  <c r="N180" i="17" s="1"/>
  <c r="P40" i="3"/>
  <c r="N183" i="17" s="1"/>
  <c r="P105" i="14"/>
  <c r="N89" i="17" s="1"/>
  <c r="O71" i="14"/>
  <c r="P57" i="14"/>
  <c r="M55" i="17"/>
  <c r="N82" i="17"/>
  <c r="P98" i="14"/>
  <c r="P45" i="5"/>
  <c r="P19" i="6"/>
  <c r="O149" i="14"/>
  <c r="O36" i="6"/>
  <c r="O211" i="14"/>
  <c r="O71" i="3"/>
  <c r="O72" i="3"/>
  <c r="O219" i="14"/>
  <c r="O147" i="14"/>
  <c r="O36" i="4"/>
  <c r="P19" i="4"/>
  <c r="O27" i="3"/>
  <c r="O155" i="14"/>
  <c r="O28" i="3"/>
  <c r="N84" i="17"/>
  <c r="P100" i="14"/>
  <c r="P104" i="14"/>
  <c r="N88" i="17"/>
  <c r="O69" i="14" l="1"/>
  <c r="O49" i="3"/>
  <c r="M192" i="17" s="1"/>
  <c r="O66" i="14"/>
  <c r="M53" i="17"/>
  <c r="M50" i="17"/>
  <c r="N74" i="17"/>
  <c r="P90" i="14"/>
  <c r="P87" i="14"/>
  <c r="N71" i="17"/>
  <c r="O68" i="14"/>
  <c r="M52" i="17"/>
  <c r="P54" i="14"/>
  <c r="O50" i="3"/>
  <c r="M195" i="17" s="1"/>
  <c r="O9" i="9"/>
  <c r="M20" i="17"/>
  <c r="O33" i="14"/>
  <c r="Q20" i="4"/>
  <c r="P133" i="14"/>
  <c r="N114" i="17"/>
  <c r="P141" i="14"/>
  <c r="N122" i="17" s="1"/>
  <c r="P25" i="3"/>
  <c r="N168" i="17" s="1"/>
  <c r="P26" i="3"/>
  <c r="N171" i="17" s="1"/>
  <c r="P134" i="14"/>
  <c r="N115" i="17"/>
  <c r="Q20" i="5"/>
  <c r="Q159" i="14" s="1"/>
  <c r="P139" i="14"/>
  <c r="P45" i="10"/>
  <c r="N120" i="17"/>
  <c r="Q20" i="10"/>
  <c r="Q164" i="14" s="1"/>
  <c r="M22" i="17"/>
  <c r="O35" i="14"/>
  <c r="O9" i="11"/>
  <c r="P12" i="9"/>
  <c r="N42" i="17"/>
  <c r="N37" i="17"/>
  <c r="P12" i="4"/>
  <c r="N40" i="17"/>
  <c r="P12" i="7"/>
  <c r="O31" i="14"/>
  <c r="O9" i="7"/>
  <c r="M18" i="17"/>
  <c r="Q20" i="9"/>
  <c r="Q163" i="14" s="1"/>
  <c r="P138" i="14"/>
  <c r="N119" i="17"/>
  <c r="O9" i="10"/>
  <c r="O34" i="14"/>
  <c r="M21" i="17"/>
  <c r="M15" i="17"/>
  <c r="O9" i="4"/>
  <c r="O28" i="14"/>
  <c r="O36" i="14"/>
  <c r="M23" i="17" s="1"/>
  <c r="O52" i="3"/>
  <c r="M201" i="17" s="1"/>
  <c r="O51" i="3"/>
  <c r="M198" i="17" s="1"/>
  <c r="N116" i="17"/>
  <c r="P135" i="14"/>
  <c r="Q20" i="6"/>
  <c r="Q160" i="14" s="1"/>
  <c r="O9" i="8"/>
  <c r="O32" i="14"/>
  <c r="M19" i="17"/>
  <c r="P45" i="11"/>
  <c r="N121" i="17"/>
  <c r="Q20" i="11"/>
  <c r="Q165" i="14" s="1"/>
  <c r="P140" i="14"/>
  <c r="P56" i="14"/>
  <c r="O70" i="14"/>
  <c r="M54" i="17"/>
  <c r="P45" i="6"/>
  <c r="M17" i="17"/>
  <c r="O30" i="14"/>
  <c r="O9" i="6"/>
  <c r="N44" i="17"/>
  <c r="P12" i="11"/>
  <c r="O29" i="14"/>
  <c r="M16" i="17"/>
  <c r="O9" i="5"/>
  <c r="N38" i="17"/>
  <c r="P12" i="5"/>
  <c r="N73" i="17"/>
  <c r="P89" i="14"/>
  <c r="P45" i="4"/>
  <c r="P137" i="14"/>
  <c r="N118" i="17"/>
  <c r="Q20" i="8"/>
  <c r="Q162" i="14" s="1"/>
  <c r="P91" i="14"/>
  <c r="N75" i="17"/>
  <c r="P12" i="6"/>
  <c r="N39" i="17"/>
  <c r="P136" i="14"/>
  <c r="N117" i="17"/>
  <c r="Q20" i="7"/>
  <c r="Q161" i="14" s="1"/>
  <c r="O72" i="14"/>
  <c r="M56" i="17" s="1"/>
  <c r="N27" i="17" l="1"/>
  <c r="P40" i="14"/>
  <c r="M8" i="17"/>
  <c r="O21" i="14"/>
  <c r="P10" i="8"/>
  <c r="P11" i="8"/>
  <c r="M4" i="17"/>
  <c r="O17" i="14"/>
  <c r="P11" i="4"/>
  <c r="P10" i="4"/>
  <c r="O25" i="14"/>
  <c r="M12" i="17" s="1"/>
  <c r="O13" i="3"/>
  <c r="M147" i="17" s="1"/>
  <c r="O12" i="3"/>
  <c r="M1" i="17" s="1"/>
  <c r="N33" i="17"/>
  <c r="P46" i="14"/>
  <c r="P12" i="10"/>
  <c r="N43" i="17"/>
  <c r="P93" i="14"/>
  <c r="N77" i="17"/>
  <c r="N31" i="17"/>
  <c r="P44" i="14"/>
  <c r="O22" i="14"/>
  <c r="M9" i="17"/>
  <c r="P11" i="9"/>
  <c r="P10" i="9"/>
  <c r="P11" i="10"/>
  <c r="P10" i="10"/>
  <c r="M10" i="17"/>
  <c r="O23" i="14"/>
  <c r="P42" i="14"/>
  <c r="N29" i="17"/>
  <c r="P41" i="14"/>
  <c r="N28" i="17"/>
  <c r="N70" i="17"/>
  <c r="P86" i="14"/>
  <c r="P44" i="4"/>
  <c r="P94" i="14"/>
  <c r="N78" i="17" s="1"/>
  <c r="P65" i="3"/>
  <c r="N219" i="17" s="1"/>
  <c r="P64" i="3"/>
  <c r="N216" i="17" s="1"/>
  <c r="P55" i="3"/>
  <c r="N207" i="17" s="1"/>
  <c r="M5" i="17"/>
  <c r="O18" i="14"/>
  <c r="P10" i="5"/>
  <c r="P11" i="5"/>
  <c r="P88" i="14"/>
  <c r="N72" i="17"/>
  <c r="M7" i="17"/>
  <c r="O20" i="14"/>
  <c r="P11" i="7"/>
  <c r="P10" i="7"/>
  <c r="P39" i="14"/>
  <c r="N26" i="17"/>
  <c r="O24" i="14"/>
  <c r="P11" i="11"/>
  <c r="M11" i="17"/>
  <c r="P10" i="11"/>
  <c r="Q158" i="14"/>
  <c r="Q29" i="3"/>
  <c r="Q166" i="14"/>
  <c r="Q30" i="3"/>
  <c r="P11" i="6"/>
  <c r="P44" i="6" s="1"/>
  <c r="M6" i="17"/>
  <c r="P10" i="6"/>
  <c r="O19" i="14"/>
  <c r="N76" i="17"/>
  <c r="P44" i="10"/>
  <c r="P92" i="14"/>
  <c r="P12" i="8"/>
  <c r="P47" i="14" s="1"/>
  <c r="N34" i="17" s="1"/>
  <c r="N41" i="17"/>
  <c r="P54" i="3"/>
  <c r="N204" i="17" s="1"/>
  <c r="P58" i="14"/>
  <c r="N45" i="17" s="1"/>
  <c r="P77" i="14" l="1"/>
  <c r="N61" i="17"/>
  <c r="P54" i="6"/>
  <c r="P213" i="14" s="1"/>
  <c r="P18" i="3"/>
  <c r="N162" i="17" s="1"/>
  <c r="P126" i="14"/>
  <c r="P29" i="11"/>
  <c r="N110" i="17"/>
  <c r="P181" i="14"/>
  <c r="P22" i="5"/>
  <c r="N137" i="17"/>
  <c r="N138" i="17"/>
  <c r="P22" i="6"/>
  <c r="P182" i="14"/>
  <c r="P29" i="7"/>
  <c r="P122" i="14"/>
  <c r="N106" i="17"/>
  <c r="P44" i="7"/>
  <c r="P125" i="14"/>
  <c r="N109" i="17"/>
  <c r="P29" i="10"/>
  <c r="P44" i="11"/>
  <c r="P45" i="14"/>
  <c r="N32" i="17"/>
  <c r="N136" i="17"/>
  <c r="P22" i="4"/>
  <c r="P180" i="14"/>
  <c r="P17" i="3"/>
  <c r="N159" i="17" s="1"/>
  <c r="P16" i="3"/>
  <c r="N156" i="17" s="1"/>
  <c r="P188" i="14"/>
  <c r="N144" i="17" s="1"/>
  <c r="P44" i="8"/>
  <c r="P29" i="8"/>
  <c r="P123" i="14"/>
  <c r="N107" i="17"/>
  <c r="P183" i="14"/>
  <c r="P22" i="7"/>
  <c r="N139" i="17"/>
  <c r="P22" i="10"/>
  <c r="P186" i="14"/>
  <c r="N142" i="17"/>
  <c r="N65" i="17"/>
  <c r="P81" i="14"/>
  <c r="P54" i="10"/>
  <c r="P217" i="14" s="1"/>
  <c r="N143" i="17"/>
  <c r="P22" i="11"/>
  <c r="P187" i="14"/>
  <c r="P185" i="14"/>
  <c r="P22" i="9"/>
  <c r="N141" i="17"/>
  <c r="P119" i="14"/>
  <c r="P29" i="4"/>
  <c r="N103" i="17"/>
  <c r="P14" i="3"/>
  <c r="N150" i="17" s="1"/>
  <c r="P15" i="3"/>
  <c r="N153" i="17" s="1"/>
  <c r="P127" i="14"/>
  <c r="N111" i="17" s="1"/>
  <c r="P184" i="14"/>
  <c r="N140" i="17"/>
  <c r="P22" i="8"/>
  <c r="N30" i="17"/>
  <c r="P43" i="14"/>
  <c r="P19" i="3"/>
  <c r="N165" i="17" s="1"/>
  <c r="P121" i="14"/>
  <c r="N105" i="17"/>
  <c r="P29" i="6"/>
  <c r="N104" i="17"/>
  <c r="P29" i="5"/>
  <c r="P120" i="14"/>
  <c r="P44" i="5"/>
  <c r="P75" i="14"/>
  <c r="N59" i="17"/>
  <c r="P54" i="4"/>
  <c r="P35" i="4" s="1"/>
  <c r="P29" i="9"/>
  <c r="P124" i="14"/>
  <c r="N108" i="17"/>
  <c r="P44" i="9"/>
  <c r="P61" i="3" l="1"/>
  <c r="N210" i="17" s="1"/>
  <c r="P108" i="14"/>
  <c r="Q28" i="4"/>
  <c r="N92" i="17"/>
  <c r="P42" i="3"/>
  <c r="N186" i="17" s="1"/>
  <c r="P116" i="14"/>
  <c r="N100" i="17" s="1"/>
  <c r="P43" i="3"/>
  <c r="N189" i="17" s="1"/>
  <c r="P79" i="14"/>
  <c r="P54" i="8"/>
  <c r="P215" i="14" s="1"/>
  <c r="N63" i="17"/>
  <c r="P54" i="9"/>
  <c r="P216" i="14" s="1"/>
  <c r="N64" i="17"/>
  <c r="P80" i="14"/>
  <c r="P83" i="14"/>
  <c r="N67" i="17" s="1"/>
  <c r="N48" i="17"/>
  <c r="P64" i="14"/>
  <c r="Q50" i="14"/>
  <c r="Q28" i="6"/>
  <c r="P110" i="14"/>
  <c r="N94" i="17"/>
  <c r="P21" i="8"/>
  <c r="N129" i="17"/>
  <c r="P173" i="14"/>
  <c r="P169" i="14"/>
  <c r="P21" i="4"/>
  <c r="N125" i="17"/>
  <c r="P33" i="3"/>
  <c r="N177" i="17" s="1"/>
  <c r="P177" i="14"/>
  <c r="N133" i="17" s="1"/>
  <c r="P32" i="3"/>
  <c r="N174" i="17" s="1"/>
  <c r="P54" i="11"/>
  <c r="P218" i="14" s="1"/>
  <c r="P82" i="14"/>
  <c r="N66" i="17"/>
  <c r="N62" i="17"/>
  <c r="P78" i="14"/>
  <c r="P54" i="7"/>
  <c r="P214" i="14" s="1"/>
  <c r="P115" i="14"/>
  <c r="Q28" i="11"/>
  <c r="N99" i="17"/>
  <c r="N97" i="17"/>
  <c r="P113" i="14"/>
  <c r="Q28" i="9"/>
  <c r="Q28" i="7"/>
  <c r="N95" i="17"/>
  <c r="P111" i="14"/>
  <c r="P62" i="3"/>
  <c r="N213" i="17" s="1"/>
  <c r="N128" i="17"/>
  <c r="P21" i="7"/>
  <c r="P172" i="14"/>
  <c r="N98" i="17"/>
  <c r="Q28" i="10"/>
  <c r="P114" i="14"/>
  <c r="N127" i="17"/>
  <c r="P171" i="14"/>
  <c r="P21" i="6"/>
  <c r="N126" i="17"/>
  <c r="P21" i="5"/>
  <c r="P170" i="14"/>
  <c r="P35" i="6"/>
  <c r="P54" i="5"/>
  <c r="N60" i="17"/>
  <c r="P76" i="14"/>
  <c r="P174" i="14"/>
  <c r="N130" i="17"/>
  <c r="P21" i="9"/>
  <c r="P175" i="14"/>
  <c r="P21" i="10"/>
  <c r="N131" i="17"/>
  <c r="P211" i="14"/>
  <c r="P109" i="14"/>
  <c r="N93" i="17"/>
  <c r="Q28" i="5"/>
  <c r="P176" i="14"/>
  <c r="N132" i="17"/>
  <c r="P21" i="11"/>
  <c r="P35" i="10"/>
  <c r="N96" i="17"/>
  <c r="P112" i="14"/>
  <c r="Q28" i="8"/>
  <c r="P72" i="3" l="1"/>
  <c r="P35" i="11"/>
  <c r="P71" i="14" s="1"/>
  <c r="P219" i="14"/>
  <c r="P35" i="7"/>
  <c r="P67" i="14" s="1"/>
  <c r="Q19" i="7"/>
  <c r="P150" i="14"/>
  <c r="P36" i="7"/>
  <c r="Q19" i="4"/>
  <c r="P36" i="4"/>
  <c r="P147" i="14"/>
  <c r="P155" i="14"/>
  <c r="P27" i="3"/>
  <c r="P28" i="3"/>
  <c r="Q56" i="14"/>
  <c r="N54" i="17"/>
  <c r="P70" i="14"/>
  <c r="Q98" i="14"/>
  <c r="O82" i="17"/>
  <c r="P153" i="14"/>
  <c r="P36" i="10"/>
  <c r="Q19" i="10"/>
  <c r="Q45" i="10" s="1"/>
  <c r="P66" i="14"/>
  <c r="N50" i="17"/>
  <c r="Q52" i="14"/>
  <c r="Q19" i="6"/>
  <c r="P36" i="6"/>
  <c r="P149" i="14"/>
  <c r="Q103" i="14"/>
  <c r="O87" i="17"/>
  <c r="O84" i="17"/>
  <c r="Q100" i="14"/>
  <c r="Q101" i="14"/>
  <c r="O85" i="17"/>
  <c r="O86" i="17"/>
  <c r="Q102" i="14"/>
  <c r="Q104" i="14"/>
  <c r="O88" i="17"/>
  <c r="Q12" i="4"/>
  <c r="O37" i="17"/>
  <c r="P35" i="9"/>
  <c r="P35" i="8"/>
  <c r="O81" i="17"/>
  <c r="Q97" i="14"/>
  <c r="Q39" i="3"/>
  <c r="O180" i="17" s="1"/>
  <c r="Q105" i="14"/>
  <c r="O89" i="17" s="1"/>
  <c r="Q40" i="3"/>
  <c r="O183" i="17" s="1"/>
  <c r="P35" i="5"/>
  <c r="P212" i="14"/>
  <c r="N55" i="17"/>
  <c r="Q57" i="14"/>
  <c r="P151" i="14"/>
  <c r="Q19" i="8"/>
  <c r="P36" i="8"/>
  <c r="Q19" i="11"/>
  <c r="Q45" i="11" s="1"/>
  <c r="P154" i="14"/>
  <c r="P36" i="11"/>
  <c r="P71" i="3"/>
  <c r="P152" i="14"/>
  <c r="Q19" i="9"/>
  <c r="Q45" i="9" s="1"/>
  <c r="P36" i="9"/>
  <c r="P148" i="14"/>
  <c r="Q19" i="5"/>
  <c r="Q45" i="5" s="1"/>
  <c r="P36" i="5"/>
  <c r="O83" i="17"/>
  <c r="Q99" i="14"/>
  <c r="N51" i="17" l="1"/>
  <c r="Q53" i="14"/>
  <c r="P49" i="3"/>
  <c r="N192" i="17" s="1"/>
  <c r="Q92" i="14"/>
  <c r="O76" i="17"/>
  <c r="O77" i="17"/>
  <c r="Q93" i="14"/>
  <c r="R20" i="6"/>
  <c r="R160" i="14" s="1"/>
  <c r="O116" i="17"/>
  <c r="Q135" i="14"/>
  <c r="R20" i="10"/>
  <c r="R164" i="14" s="1"/>
  <c r="O120" i="17"/>
  <c r="Q139" i="14"/>
  <c r="N20" i="17"/>
  <c r="P33" i="14"/>
  <c r="P9" i="9"/>
  <c r="Q12" i="6"/>
  <c r="O39" i="17"/>
  <c r="Q12" i="10"/>
  <c r="O43" i="17"/>
  <c r="N18" i="17"/>
  <c r="P9" i="7"/>
  <c r="P31" i="14"/>
  <c r="P9" i="5"/>
  <c r="P29" i="14"/>
  <c r="N16" i="17"/>
  <c r="Q138" i="14"/>
  <c r="O119" i="17"/>
  <c r="R20" i="9"/>
  <c r="R163" i="14" s="1"/>
  <c r="Q45" i="8"/>
  <c r="Q137" i="14"/>
  <c r="O118" i="17"/>
  <c r="R20" i="8"/>
  <c r="R162" i="14" s="1"/>
  <c r="N52" i="17"/>
  <c r="P68" i="14"/>
  <c r="Q54" i="14"/>
  <c r="O44" i="17"/>
  <c r="Q12" i="11"/>
  <c r="O40" i="17"/>
  <c r="Q12" i="7"/>
  <c r="O75" i="17"/>
  <c r="Q91" i="14"/>
  <c r="Q87" i="14"/>
  <c r="O71" i="17"/>
  <c r="Q133" i="14"/>
  <c r="R20" i="4"/>
  <c r="O114" i="17"/>
  <c r="Q141" i="14"/>
  <c r="O122" i="17" s="1"/>
  <c r="Q25" i="3"/>
  <c r="O168" i="17" s="1"/>
  <c r="Q26" i="3"/>
  <c r="O171" i="17" s="1"/>
  <c r="Q45" i="6"/>
  <c r="N22" i="17"/>
  <c r="P9" i="11"/>
  <c r="P35" i="14"/>
  <c r="P9" i="8"/>
  <c r="P32" i="14"/>
  <c r="N19" i="17"/>
  <c r="N21" i="17"/>
  <c r="P9" i="10"/>
  <c r="P34" i="14"/>
  <c r="R20" i="5"/>
  <c r="R159" i="14" s="1"/>
  <c r="O115" i="17"/>
  <c r="Q134" i="14"/>
  <c r="O121" i="17"/>
  <c r="Q140" i="14"/>
  <c r="R20" i="11"/>
  <c r="R165" i="14" s="1"/>
  <c r="P65" i="14"/>
  <c r="N49" i="17"/>
  <c r="Q51" i="14"/>
  <c r="P50" i="3"/>
  <c r="N195" i="17" s="1"/>
  <c r="P72" i="14"/>
  <c r="N56" i="17" s="1"/>
  <c r="Q45" i="4"/>
  <c r="N53" i="17"/>
  <c r="Q55" i="14"/>
  <c r="P69" i="14"/>
  <c r="O26" i="17"/>
  <c r="Q39" i="14"/>
  <c r="N17" i="17"/>
  <c r="P9" i="6"/>
  <c r="P30" i="14"/>
  <c r="N15" i="17"/>
  <c r="P28" i="14"/>
  <c r="P9" i="4"/>
  <c r="P52" i="3"/>
  <c r="N201" i="17" s="1"/>
  <c r="P51" i="3"/>
  <c r="N198" i="17" s="1"/>
  <c r="P36" i="14"/>
  <c r="N23" i="17" s="1"/>
  <c r="Q45" i="7"/>
  <c r="Q136" i="14"/>
  <c r="O117" i="17"/>
  <c r="R20" i="7"/>
  <c r="R161" i="14" s="1"/>
  <c r="Q12" i="9" l="1"/>
  <c r="O42" i="17"/>
  <c r="Q10" i="10"/>
  <c r="Q11" i="10"/>
  <c r="N10" i="17"/>
  <c r="P23" i="14"/>
  <c r="N8" i="17"/>
  <c r="P21" i="14"/>
  <c r="Q10" i="8"/>
  <c r="Q11" i="8"/>
  <c r="Q44" i="8" s="1"/>
  <c r="O41" i="17"/>
  <c r="Q12" i="8"/>
  <c r="Q10" i="7"/>
  <c r="Q11" i="7"/>
  <c r="P20" i="14"/>
  <c r="N7" i="17"/>
  <c r="O73" i="17"/>
  <c r="Q89" i="14"/>
  <c r="N4" i="17"/>
  <c r="P17" i="14"/>
  <c r="Q11" i="4"/>
  <c r="Q10" i="4"/>
  <c r="P25" i="14"/>
  <c r="N12" i="17" s="1"/>
  <c r="P12" i="3"/>
  <c r="N1" i="17" s="1"/>
  <c r="P13" i="3"/>
  <c r="N147" i="17" s="1"/>
  <c r="N6" i="17"/>
  <c r="Q11" i="6"/>
  <c r="P19" i="14"/>
  <c r="Q10" i="6"/>
  <c r="O38" i="17"/>
  <c r="Q12" i="5"/>
  <c r="Q55" i="3"/>
  <c r="O207" i="17" s="1"/>
  <c r="Q58" i="14"/>
  <c r="O45" i="17" s="1"/>
  <c r="R158" i="14"/>
  <c r="R166" i="14"/>
  <c r="R29" i="3"/>
  <c r="R30" i="3"/>
  <c r="O74" i="17"/>
  <c r="Q90" i="14"/>
  <c r="Q45" i="14"/>
  <c r="O32" i="17"/>
  <c r="P22" i="14"/>
  <c r="N9" i="17"/>
  <c r="Q11" i="9"/>
  <c r="Q10" i="9"/>
  <c r="Q88" i="14"/>
  <c r="O72" i="17"/>
  <c r="Q44" i="6"/>
  <c r="O29" i="17"/>
  <c r="Q42" i="14"/>
  <c r="Q54" i="3"/>
  <c r="O204" i="17" s="1"/>
  <c r="Q86" i="14"/>
  <c r="O70" i="17"/>
  <c r="Q64" i="3"/>
  <c r="O216" i="17" s="1"/>
  <c r="Q65" i="3"/>
  <c r="O219" i="17" s="1"/>
  <c r="Q94" i="14"/>
  <c r="O78" i="17" s="1"/>
  <c r="Q10" i="11"/>
  <c r="P24" i="14"/>
  <c r="N11" i="17"/>
  <c r="Q11" i="11"/>
  <c r="O33" i="17"/>
  <c r="Q46" i="14"/>
  <c r="P18" i="14"/>
  <c r="N5" i="17"/>
  <c r="Q10" i="5"/>
  <c r="Q11" i="5"/>
  <c r="O28" i="17"/>
  <c r="Q41" i="14"/>
  <c r="Q47" i="14" l="1"/>
  <c r="O34" i="17" s="1"/>
  <c r="Q22" i="11"/>
  <c r="Q187" i="14"/>
  <c r="O143" i="17"/>
  <c r="Q79" i="14"/>
  <c r="O63" i="17"/>
  <c r="Q54" i="8"/>
  <c r="Q215" i="14" s="1"/>
  <c r="Q122" i="14"/>
  <c r="O106" i="17"/>
  <c r="Q29" i="7"/>
  <c r="O110" i="17"/>
  <c r="Q29" i="11"/>
  <c r="Q126" i="14"/>
  <c r="Q44" i="11"/>
  <c r="Q22" i="9"/>
  <c r="Q185" i="14"/>
  <c r="O141" i="17"/>
  <c r="Q183" i="14"/>
  <c r="O139" i="17"/>
  <c r="Q22" i="7"/>
  <c r="O107" i="17"/>
  <c r="Q29" i="8"/>
  <c r="Q123" i="14"/>
  <c r="Q44" i="5"/>
  <c r="Q120" i="14"/>
  <c r="Q29" i="5"/>
  <c r="O104" i="17"/>
  <c r="O61" i="17"/>
  <c r="Q77" i="14"/>
  <c r="Q54" i="6"/>
  <c r="Q213" i="14" s="1"/>
  <c r="Q124" i="14"/>
  <c r="Q29" i="9"/>
  <c r="O108" i="17"/>
  <c r="Q44" i="9"/>
  <c r="O27" i="17"/>
  <c r="Q40" i="14"/>
  <c r="Q19" i="3"/>
  <c r="O165" i="17" s="1"/>
  <c r="Q18" i="3"/>
  <c r="O162" i="17" s="1"/>
  <c r="Q121" i="14"/>
  <c r="Q29" i="6"/>
  <c r="O105" i="17"/>
  <c r="O140" i="17"/>
  <c r="Q184" i="14"/>
  <c r="Q22" i="8"/>
  <c r="Q182" i="14"/>
  <c r="O138" i="17"/>
  <c r="Q22" i="6"/>
  <c r="Q44" i="4"/>
  <c r="Q29" i="4"/>
  <c r="O103" i="17"/>
  <c r="Q119" i="14"/>
  <c r="Q14" i="3"/>
  <c r="O150" i="17" s="1"/>
  <c r="Q127" i="14"/>
  <c r="O111" i="17" s="1"/>
  <c r="Q15" i="3"/>
  <c r="O153" i="17" s="1"/>
  <c r="O142" i="17"/>
  <c r="Q186" i="14"/>
  <c r="Q22" i="10"/>
  <c r="Q181" i="14"/>
  <c r="Q22" i="5"/>
  <c r="O137" i="17"/>
  <c r="Q22" i="4"/>
  <c r="Q180" i="14"/>
  <c r="O136" i="17"/>
  <c r="Q17" i="3"/>
  <c r="O159" i="17" s="1"/>
  <c r="Q188" i="14"/>
  <c r="O144" i="17" s="1"/>
  <c r="Q16" i="3"/>
  <c r="O156" i="17" s="1"/>
  <c r="Q44" i="7"/>
  <c r="O30" i="17"/>
  <c r="Q43" i="14"/>
  <c r="Q44" i="10"/>
  <c r="Q29" i="10"/>
  <c r="Q125" i="14"/>
  <c r="O109" i="17"/>
  <c r="Q44" i="14"/>
  <c r="O31" i="17"/>
  <c r="Q35" i="8" l="1"/>
  <c r="O65" i="17"/>
  <c r="Q54" i="10"/>
  <c r="Q217" i="14" s="1"/>
  <c r="Q81" i="14"/>
  <c r="R28" i="4"/>
  <c r="O92" i="17"/>
  <c r="Q108" i="14"/>
  <c r="Q42" i="3"/>
  <c r="O186" i="17" s="1"/>
  <c r="Q43" i="3"/>
  <c r="O189" i="17" s="1"/>
  <c r="Q116" i="14"/>
  <c r="O100" i="17" s="1"/>
  <c r="O93" i="17"/>
  <c r="Q109" i="14"/>
  <c r="R28" i="5"/>
  <c r="Q115" i="14"/>
  <c r="R28" i="11"/>
  <c r="O99" i="17"/>
  <c r="O59" i="17"/>
  <c r="Q75" i="14"/>
  <c r="Q54" i="4"/>
  <c r="Q61" i="3"/>
  <c r="O210" i="17" s="1"/>
  <c r="Q83" i="14"/>
  <c r="O67" i="17" s="1"/>
  <c r="Q62" i="3"/>
  <c r="O213" i="17" s="1"/>
  <c r="Q174" i="14"/>
  <c r="Q21" i="9"/>
  <c r="O130" i="17"/>
  <c r="O52" i="17"/>
  <c r="Q68" i="14"/>
  <c r="R54" i="14"/>
  <c r="Q21" i="4"/>
  <c r="O125" i="17"/>
  <c r="Q169" i="14"/>
  <c r="Q32" i="3"/>
  <c r="O174" i="17" s="1"/>
  <c r="Q33" i="3"/>
  <c r="O177" i="17" s="1"/>
  <c r="Q177" i="14"/>
  <c r="O133" i="17" s="1"/>
  <c r="Q171" i="14"/>
  <c r="O127" i="17"/>
  <c r="Q21" i="6"/>
  <c r="O129" i="17"/>
  <c r="Q21" i="8"/>
  <c r="Q173" i="14"/>
  <c r="O94" i="17"/>
  <c r="Q110" i="14"/>
  <c r="R28" i="6"/>
  <c r="Q54" i="9"/>
  <c r="Q216" i="14" s="1"/>
  <c r="O64" i="17"/>
  <c r="Q80" i="14"/>
  <c r="O60" i="17"/>
  <c r="Q76" i="14"/>
  <c r="Q54" i="5"/>
  <c r="Q212" i="14" s="1"/>
  <c r="O66" i="17"/>
  <c r="Q82" i="14"/>
  <c r="Q54" i="11"/>
  <c r="Q218" i="14" s="1"/>
  <c r="O95" i="17"/>
  <c r="Q111" i="14"/>
  <c r="R28" i="7"/>
  <c r="Q54" i="7"/>
  <c r="Q214" i="14" s="1"/>
  <c r="Q78" i="14"/>
  <c r="O62" i="17"/>
  <c r="Q175" i="14"/>
  <c r="O131" i="17"/>
  <c r="Q21" i="10"/>
  <c r="Q113" i="14"/>
  <c r="O97" i="17"/>
  <c r="R28" i="9"/>
  <c r="O126" i="17"/>
  <c r="Q170" i="14"/>
  <c r="Q21" i="5"/>
  <c r="O96" i="17"/>
  <c r="Q112" i="14"/>
  <c r="R28" i="8"/>
  <c r="Q114" i="14"/>
  <c r="R28" i="10"/>
  <c r="O98" i="17"/>
  <c r="Q35" i="6"/>
  <c r="Q21" i="7"/>
  <c r="O128" i="17"/>
  <c r="Q172" i="14"/>
  <c r="Q21" i="11"/>
  <c r="Q176" i="14"/>
  <c r="O132" i="17"/>
  <c r="Q35" i="11" l="1"/>
  <c r="O55" i="17" s="1"/>
  <c r="Q35" i="5"/>
  <c r="O49" i="17" s="1"/>
  <c r="Q35" i="10"/>
  <c r="O54" i="17" s="1"/>
  <c r="P86" i="17"/>
  <c r="R102" i="14"/>
  <c r="Q148" i="14"/>
  <c r="R19" i="5"/>
  <c r="R45" i="5" s="1"/>
  <c r="Q36" i="5"/>
  <c r="Q71" i="14"/>
  <c r="R99" i="14"/>
  <c r="P83" i="17"/>
  <c r="R104" i="14"/>
  <c r="P88" i="17"/>
  <c r="R19" i="11"/>
  <c r="Q154" i="14"/>
  <c r="Q36" i="11"/>
  <c r="Q66" i="14"/>
  <c r="O50" i="17"/>
  <c r="R52" i="14"/>
  <c r="P85" i="17"/>
  <c r="R101" i="14"/>
  <c r="Q35" i="7"/>
  <c r="P84" i="17"/>
  <c r="R100" i="14"/>
  <c r="R103" i="14"/>
  <c r="P87" i="17"/>
  <c r="P41" i="17"/>
  <c r="R12" i="8"/>
  <c r="Q152" i="14"/>
  <c r="R19" i="9"/>
  <c r="R45" i="9" s="1"/>
  <c r="Q36" i="9"/>
  <c r="Q150" i="14"/>
  <c r="R19" i="7"/>
  <c r="R45" i="7" s="1"/>
  <c r="Q36" i="7"/>
  <c r="Q65" i="14"/>
  <c r="Q35" i="9"/>
  <c r="Q151" i="14"/>
  <c r="R19" i="8"/>
  <c r="R45" i="8" s="1"/>
  <c r="Q36" i="8"/>
  <c r="Q35" i="4"/>
  <c r="Q211" i="14"/>
  <c r="Q219" i="14"/>
  <c r="Q72" i="3"/>
  <c r="Q71" i="3"/>
  <c r="Q153" i="14"/>
  <c r="Q36" i="10"/>
  <c r="R19" i="10"/>
  <c r="Q149" i="14"/>
  <c r="R19" i="6"/>
  <c r="Q36" i="6"/>
  <c r="R19" i="4"/>
  <c r="Q36" i="4"/>
  <c r="Q147" i="14"/>
  <c r="Q28" i="3"/>
  <c r="Q155" i="14"/>
  <c r="Q27" i="3"/>
  <c r="R98" i="14"/>
  <c r="P82" i="17"/>
  <c r="P81" i="17"/>
  <c r="R97" i="14"/>
  <c r="R39" i="3"/>
  <c r="P180" i="17" s="1"/>
  <c r="R105" i="14"/>
  <c r="P89" i="17" s="1"/>
  <c r="R40" i="3"/>
  <c r="P183" i="17" s="1"/>
  <c r="R51" i="14" l="1"/>
  <c r="R56" i="14"/>
  <c r="R12" i="10" s="1"/>
  <c r="Q70" i="14"/>
  <c r="R57" i="14"/>
  <c r="P44" i="17" s="1"/>
  <c r="P75" i="17"/>
  <c r="R91" i="14"/>
  <c r="R87" i="14"/>
  <c r="P71" i="17"/>
  <c r="R139" i="14"/>
  <c r="S20" i="10"/>
  <c r="S164" i="14" s="1"/>
  <c r="P120" i="17"/>
  <c r="Q69" i="14"/>
  <c r="O53" i="17"/>
  <c r="R55" i="14"/>
  <c r="Q9" i="9"/>
  <c r="Q33" i="14"/>
  <c r="O20" i="17"/>
  <c r="Q9" i="6"/>
  <c r="O17" i="17"/>
  <c r="Q30" i="14"/>
  <c r="O19" i="17"/>
  <c r="Q32" i="14"/>
  <c r="Q9" i="8"/>
  <c r="R89" i="14"/>
  <c r="P73" i="17"/>
  <c r="P39" i="17"/>
  <c r="R12" i="6"/>
  <c r="R90" i="14"/>
  <c r="P74" i="17"/>
  <c r="P43" i="17"/>
  <c r="R45" i="6"/>
  <c r="S20" i="6"/>
  <c r="S160" i="14" s="1"/>
  <c r="P116" i="17"/>
  <c r="R135" i="14"/>
  <c r="R137" i="14"/>
  <c r="S20" i="8"/>
  <c r="S162" i="14" s="1"/>
  <c r="P118" i="17"/>
  <c r="O16" i="17"/>
  <c r="Q29" i="14"/>
  <c r="Q9" i="5"/>
  <c r="R45" i="4"/>
  <c r="S20" i="4"/>
  <c r="R133" i="14"/>
  <c r="P114" i="17"/>
  <c r="R141" i="14"/>
  <c r="P122" i="17" s="1"/>
  <c r="R25" i="3"/>
  <c r="P168" i="17" s="1"/>
  <c r="R26" i="3"/>
  <c r="P171" i="17" s="1"/>
  <c r="Q64" i="14"/>
  <c r="O48" i="17"/>
  <c r="R50" i="14"/>
  <c r="Q72" i="14"/>
  <c r="O56" i="17" s="1"/>
  <c r="Q49" i="3"/>
  <c r="O192" i="17" s="1"/>
  <c r="Q50" i="3"/>
  <c r="O195" i="17" s="1"/>
  <c r="Q9" i="7"/>
  <c r="Q31" i="14"/>
  <c r="O18" i="17"/>
  <c r="R43" i="14"/>
  <c r="P30" i="17"/>
  <c r="Q34" i="14"/>
  <c r="O21" i="17"/>
  <c r="Q9" i="10"/>
  <c r="R12" i="5"/>
  <c r="P38" i="17"/>
  <c r="P117" i="17"/>
  <c r="R136" i="14"/>
  <c r="S20" i="7"/>
  <c r="S161" i="14" s="1"/>
  <c r="P119" i="17"/>
  <c r="S20" i="9"/>
  <c r="S163" i="14" s="1"/>
  <c r="R138" i="14"/>
  <c r="S20" i="11"/>
  <c r="S165" i="14" s="1"/>
  <c r="P121" i="17"/>
  <c r="R140" i="14"/>
  <c r="Q9" i="4"/>
  <c r="O15" i="17"/>
  <c r="Q28" i="14"/>
  <c r="Q51" i="3"/>
  <c r="O198" i="17" s="1"/>
  <c r="Q52" i="3"/>
  <c r="O201" i="17" s="1"/>
  <c r="Q36" i="14"/>
  <c r="O23" i="17" s="1"/>
  <c r="R45" i="10"/>
  <c r="Q67" i="14"/>
  <c r="O51" i="17"/>
  <c r="R53" i="14"/>
  <c r="O22" i="17"/>
  <c r="Q9" i="11"/>
  <c r="Q35" i="14"/>
  <c r="R45" i="11"/>
  <c r="P115" i="17"/>
  <c r="S20" i="5"/>
  <c r="S159" i="14" s="1"/>
  <c r="R134" i="14"/>
  <c r="R12" i="11" l="1"/>
  <c r="R11" i="4"/>
  <c r="R10" i="4"/>
  <c r="O4" i="17"/>
  <c r="Q17" i="14"/>
  <c r="Q25" i="14"/>
  <c r="O12" i="17" s="1"/>
  <c r="Q13" i="3"/>
  <c r="O147" i="17" s="1"/>
  <c r="Q12" i="3"/>
  <c r="O1" i="17" s="1"/>
  <c r="R11" i="7"/>
  <c r="Q20" i="14"/>
  <c r="O7" i="17"/>
  <c r="R10" i="7"/>
  <c r="P37" i="17"/>
  <c r="R12" i="4"/>
  <c r="R54" i="3"/>
  <c r="P204" i="17" s="1"/>
  <c r="R58" i="14"/>
  <c r="P45" i="17" s="1"/>
  <c r="R55" i="3"/>
  <c r="P207" i="17" s="1"/>
  <c r="S158" i="14"/>
  <c r="S166" i="14"/>
  <c r="S30" i="3"/>
  <c r="S29" i="3"/>
  <c r="R88" i="14"/>
  <c r="P72" i="17"/>
  <c r="Q19" i="14"/>
  <c r="R11" i="6"/>
  <c r="R44" i="6" s="1"/>
  <c r="O6" i="17"/>
  <c r="R10" i="6"/>
  <c r="R12" i="9"/>
  <c r="P42" i="17"/>
  <c r="O11" i="17"/>
  <c r="R11" i="11"/>
  <c r="R44" i="11" s="1"/>
  <c r="Q24" i="14"/>
  <c r="R10" i="11"/>
  <c r="R40" i="14"/>
  <c r="P27" i="17"/>
  <c r="P70" i="17"/>
  <c r="R86" i="14"/>
  <c r="R44" i="4"/>
  <c r="R64" i="3"/>
  <c r="P216" i="17" s="1"/>
  <c r="R94" i="14"/>
  <c r="P78" i="17" s="1"/>
  <c r="R65" i="3"/>
  <c r="P219" i="17" s="1"/>
  <c r="R92" i="14"/>
  <c r="P76" i="17"/>
  <c r="Q23" i="14"/>
  <c r="O10" i="17"/>
  <c r="R11" i="10"/>
  <c r="R10" i="10"/>
  <c r="R46" i="14"/>
  <c r="P33" i="17"/>
  <c r="O5" i="17"/>
  <c r="Q18" i="14"/>
  <c r="R10" i="5"/>
  <c r="R11" i="5"/>
  <c r="P32" i="17"/>
  <c r="R45" i="14"/>
  <c r="R41" i="14"/>
  <c r="P28" i="17"/>
  <c r="R93" i="14"/>
  <c r="P77" i="17"/>
  <c r="R12" i="7"/>
  <c r="P40" i="17"/>
  <c r="Q21" i="14"/>
  <c r="O8" i="17"/>
  <c r="R11" i="8"/>
  <c r="R10" i="8"/>
  <c r="Q22" i="14"/>
  <c r="O9" i="17"/>
  <c r="R10" i="9"/>
  <c r="R11" i="9"/>
  <c r="R54" i="11" l="1"/>
  <c r="R218" i="14" s="1"/>
  <c r="R82" i="14"/>
  <c r="P66" i="17"/>
  <c r="R22" i="5"/>
  <c r="P137" i="17"/>
  <c r="R181" i="14"/>
  <c r="R22" i="6"/>
  <c r="P138" i="17"/>
  <c r="R182" i="14"/>
  <c r="R54" i="6"/>
  <c r="R213" i="14" s="1"/>
  <c r="R77" i="14"/>
  <c r="P61" i="17"/>
  <c r="R183" i="14"/>
  <c r="P139" i="17"/>
  <c r="R22" i="7"/>
  <c r="R22" i="11"/>
  <c r="R187" i="14"/>
  <c r="P143" i="17"/>
  <c r="R180" i="14"/>
  <c r="R22" i="4"/>
  <c r="P136" i="17"/>
  <c r="R16" i="3"/>
  <c r="P156" i="17" s="1"/>
  <c r="R188" i="14"/>
  <c r="P144" i="17" s="1"/>
  <c r="R17" i="3"/>
  <c r="P159" i="17" s="1"/>
  <c r="R29" i="9"/>
  <c r="R124" i="14"/>
  <c r="P108" i="17"/>
  <c r="R44" i="9"/>
  <c r="R22" i="8"/>
  <c r="R184" i="14"/>
  <c r="P140" i="17"/>
  <c r="R22" i="10"/>
  <c r="P142" i="17"/>
  <c r="R186" i="14"/>
  <c r="R29" i="6"/>
  <c r="P105" i="17"/>
  <c r="R121" i="14"/>
  <c r="P26" i="17"/>
  <c r="R39" i="14"/>
  <c r="R47" i="14"/>
  <c r="P34" i="17" s="1"/>
  <c r="R19" i="3"/>
  <c r="P165" i="17" s="1"/>
  <c r="R18" i="3"/>
  <c r="P162" i="17" s="1"/>
  <c r="R29" i="4"/>
  <c r="R119" i="14"/>
  <c r="P103" i="17"/>
  <c r="R14" i="3"/>
  <c r="P150" i="17" s="1"/>
  <c r="R127" i="14"/>
  <c r="P111" i="17" s="1"/>
  <c r="R15" i="3"/>
  <c r="P153" i="17" s="1"/>
  <c r="R22" i="9"/>
  <c r="P141" i="17"/>
  <c r="R185" i="14"/>
  <c r="P107" i="17"/>
  <c r="R123" i="14"/>
  <c r="R29" i="8"/>
  <c r="R44" i="8"/>
  <c r="P29" i="17"/>
  <c r="R42" i="14"/>
  <c r="R120" i="14"/>
  <c r="P104" i="17"/>
  <c r="R29" i="5"/>
  <c r="R44" i="5"/>
  <c r="P109" i="17"/>
  <c r="R44" i="10"/>
  <c r="R125" i="14"/>
  <c r="R29" i="10"/>
  <c r="R75" i="14"/>
  <c r="P59" i="17"/>
  <c r="R54" i="4"/>
  <c r="R211" i="14" s="1"/>
  <c r="R29" i="11"/>
  <c r="P110" i="17"/>
  <c r="R126" i="14"/>
  <c r="P31" i="17"/>
  <c r="R44" i="14"/>
  <c r="R122" i="14"/>
  <c r="R29" i="7"/>
  <c r="P106" i="17"/>
  <c r="R44" i="7"/>
  <c r="R35" i="11" l="1"/>
  <c r="R71" i="14" s="1"/>
  <c r="R35" i="4"/>
  <c r="R64" i="14" s="1"/>
  <c r="R115" i="14"/>
  <c r="P99" i="17"/>
  <c r="S28" i="11"/>
  <c r="S28" i="6"/>
  <c r="R110" i="14"/>
  <c r="P94" i="17"/>
  <c r="P97" i="17"/>
  <c r="R113" i="14"/>
  <c r="S28" i="9"/>
  <c r="S28" i="7"/>
  <c r="P95" i="17"/>
  <c r="R111" i="14"/>
  <c r="S28" i="10"/>
  <c r="P98" i="17"/>
  <c r="R114" i="14"/>
  <c r="R54" i="5"/>
  <c r="R76" i="14"/>
  <c r="P60" i="17"/>
  <c r="R61" i="3"/>
  <c r="P210" i="17" s="1"/>
  <c r="R83" i="14"/>
  <c r="P67" i="17" s="1"/>
  <c r="R62" i="3"/>
  <c r="P213" i="17" s="1"/>
  <c r="R79" i="14"/>
  <c r="P63" i="17"/>
  <c r="R54" i="8"/>
  <c r="R174" i="14"/>
  <c r="P130" i="17"/>
  <c r="R21" i="9"/>
  <c r="R80" i="14"/>
  <c r="R54" i="9"/>
  <c r="R216" i="14" s="1"/>
  <c r="P64" i="17"/>
  <c r="R21" i="4"/>
  <c r="R169" i="14"/>
  <c r="P125" i="17"/>
  <c r="R177" i="14"/>
  <c r="P133" i="17" s="1"/>
  <c r="R32" i="3"/>
  <c r="P174" i="17" s="1"/>
  <c r="R33" i="3"/>
  <c r="P177" i="17" s="1"/>
  <c r="P132" i="17"/>
  <c r="R176" i="14"/>
  <c r="R21" i="11"/>
  <c r="R172" i="14"/>
  <c r="R21" i="7"/>
  <c r="P128" i="17"/>
  <c r="R35" i="6"/>
  <c r="R54" i="7"/>
  <c r="R214" i="14" s="1"/>
  <c r="P62" i="17"/>
  <c r="R78" i="14"/>
  <c r="R81" i="14"/>
  <c r="R54" i="10"/>
  <c r="P65" i="17"/>
  <c r="P93" i="17"/>
  <c r="R109" i="14"/>
  <c r="S28" i="5"/>
  <c r="P96" i="17"/>
  <c r="R112" i="14"/>
  <c r="S28" i="8"/>
  <c r="R108" i="14"/>
  <c r="S28" i="4"/>
  <c r="P92" i="17"/>
  <c r="R116" i="14"/>
  <c r="P100" i="17" s="1"/>
  <c r="R43" i="3"/>
  <c r="P189" i="17" s="1"/>
  <c r="R42" i="3"/>
  <c r="P186" i="17" s="1"/>
  <c r="P131" i="17"/>
  <c r="R175" i="14"/>
  <c r="R21" i="10"/>
  <c r="R173" i="14"/>
  <c r="R21" i="8"/>
  <c r="P129" i="17"/>
  <c r="P127" i="17"/>
  <c r="R21" i="6"/>
  <c r="R171" i="14"/>
  <c r="R170" i="14"/>
  <c r="P126" i="17"/>
  <c r="R21" i="5"/>
  <c r="P48" i="17" l="1"/>
  <c r="S50" i="14"/>
  <c r="P55" i="17"/>
  <c r="S57" i="14"/>
  <c r="Q44" i="17" s="1"/>
  <c r="S101" i="14"/>
  <c r="Q85" i="17"/>
  <c r="S103" i="14"/>
  <c r="Q87" i="17"/>
  <c r="Q88" i="17"/>
  <c r="S104" i="14"/>
  <c r="R151" i="14"/>
  <c r="R36" i="8"/>
  <c r="S19" i="8"/>
  <c r="R35" i="7"/>
  <c r="P50" i="17"/>
  <c r="R66" i="14"/>
  <c r="S52" i="14"/>
  <c r="R154" i="14"/>
  <c r="S19" i="11"/>
  <c r="R36" i="11"/>
  <c r="R147" i="14"/>
  <c r="S19" i="4"/>
  <c r="S45" i="4" s="1"/>
  <c r="R27" i="3"/>
  <c r="R28" i="3"/>
  <c r="R36" i="4"/>
  <c r="R155" i="14"/>
  <c r="R35" i="8"/>
  <c r="R215" i="14"/>
  <c r="R35" i="5"/>
  <c r="R212" i="14"/>
  <c r="R219" i="14"/>
  <c r="R71" i="3"/>
  <c r="R148" i="14"/>
  <c r="S19" i="5"/>
  <c r="S45" i="5" s="1"/>
  <c r="R36" i="5"/>
  <c r="S19" i="6"/>
  <c r="S45" i="6" s="1"/>
  <c r="R149" i="14"/>
  <c r="R36" i="6"/>
  <c r="S97" i="14"/>
  <c r="Q81" i="17"/>
  <c r="S40" i="3"/>
  <c r="Q183" i="17" s="1"/>
  <c r="S105" i="14"/>
  <c r="Q89" i="17" s="1"/>
  <c r="S39" i="3"/>
  <c r="Q180" i="17" s="1"/>
  <c r="R35" i="9"/>
  <c r="R152" i="14"/>
  <c r="S19" i="9"/>
  <c r="R36" i="9"/>
  <c r="S12" i="4"/>
  <c r="Q37" i="17"/>
  <c r="Q84" i="17"/>
  <c r="S100" i="14"/>
  <c r="S102" i="14"/>
  <c r="Q86" i="17"/>
  <c r="S45" i="9"/>
  <c r="R153" i="14"/>
  <c r="R36" i="10"/>
  <c r="S19" i="10"/>
  <c r="S98" i="14"/>
  <c r="Q82" i="17"/>
  <c r="R217" i="14"/>
  <c r="R35" i="10"/>
  <c r="S19" i="7"/>
  <c r="R150" i="14"/>
  <c r="R36" i="7"/>
  <c r="S99" i="14"/>
  <c r="Q83" i="17"/>
  <c r="R72" i="3"/>
  <c r="S12" i="11" l="1"/>
  <c r="S88" i="14"/>
  <c r="Q72" i="17"/>
  <c r="T20" i="10"/>
  <c r="T164" i="14" s="1"/>
  <c r="Q120" i="17"/>
  <c r="S45" i="10"/>
  <c r="S139" i="14"/>
  <c r="S91" i="14"/>
  <c r="Q75" i="17"/>
  <c r="S138" i="14"/>
  <c r="T20" i="9"/>
  <c r="T163" i="14" s="1"/>
  <c r="Q119" i="17"/>
  <c r="R9" i="5"/>
  <c r="R29" i="14"/>
  <c r="P16" i="17"/>
  <c r="P52" i="17"/>
  <c r="R68" i="14"/>
  <c r="S54" i="14"/>
  <c r="T20" i="11"/>
  <c r="T165" i="14" s="1"/>
  <c r="S140" i="14"/>
  <c r="Q121" i="17"/>
  <c r="S46" i="14"/>
  <c r="Q33" i="17"/>
  <c r="S45" i="7"/>
  <c r="Q117" i="17"/>
  <c r="T20" i="7"/>
  <c r="T161" i="14" s="1"/>
  <c r="S136" i="14"/>
  <c r="P21" i="17"/>
  <c r="R9" i="10"/>
  <c r="R34" i="14"/>
  <c r="P17" i="17"/>
  <c r="R9" i="6"/>
  <c r="R30" i="14"/>
  <c r="S134" i="14"/>
  <c r="Q115" i="17"/>
  <c r="T20" i="5"/>
  <c r="T159" i="14" s="1"/>
  <c r="T20" i="4"/>
  <c r="S133" i="14"/>
  <c r="Q114" i="17"/>
  <c r="S141" i="14"/>
  <c r="Q122" i="17" s="1"/>
  <c r="S26" i="3"/>
  <c r="Q171" i="17" s="1"/>
  <c r="S25" i="3"/>
  <c r="Q168" i="17" s="1"/>
  <c r="P51" i="17"/>
  <c r="R67" i="14"/>
  <c r="S53" i="14"/>
  <c r="S45" i="11"/>
  <c r="P54" i="17"/>
  <c r="R70" i="14"/>
  <c r="S56" i="14"/>
  <c r="Q71" i="17"/>
  <c r="S87" i="14"/>
  <c r="S39" i="14"/>
  <c r="Q26" i="17"/>
  <c r="R69" i="14"/>
  <c r="P53" i="17"/>
  <c r="S55" i="14"/>
  <c r="S86" i="14"/>
  <c r="Q70" i="17"/>
  <c r="P49" i="17"/>
  <c r="R65" i="14"/>
  <c r="S51" i="14"/>
  <c r="R72" i="14"/>
  <c r="P56" i="17" s="1"/>
  <c r="R49" i="3"/>
  <c r="P192" i="17" s="1"/>
  <c r="R50" i="3"/>
  <c r="P195" i="17" s="1"/>
  <c r="R28" i="14"/>
  <c r="R9" i="4"/>
  <c r="P15" i="17"/>
  <c r="R36" i="14"/>
  <c r="P23" i="17" s="1"/>
  <c r="R52" i="3"/>
  <c r="P201" i="17" s="1"/>
  <c r="R51" i="3"/>
  <c r="P198" i="17" s="1"/>
  <c r="Q39" i="17"/>
  <c r="S12" i="6"/>
  <c r="S137" i="14"/>
  <c r="Q118" i="17"/>
  <c r="T20" i="8"/>
  <c r="T162" i="14" s="1"/>
  <c r="R9" i="7"/>
  <c r="P18" i="17"/>
  <c r="R31" i="14"/>
  <c r="R33" i="14"/>
  <c r="P20" i="17"/>
  <c r="R9" i="9"/>
  <c r="S135" i="14"/>
  <c r="T20" i="6"/>
  <c r="T160" i="14" s="1"/>
  <c r="Q116" i="17"/>
  <c r="R9" i="11"/>
  <c r="R35" i="14"/>
  <c r="P22" i="17"/>
  <c r="R32" i="14"/>
  <c r="P19" i="17"/>
  <c r="R9" i="8"/>
  <c r="S45" i="8"/>
  <c r="S10" i="11" l="1"/>
  <c r="P11" i="17"/>
  <c r="S11" i="11"/>
  <c r="S44" i="11" s="1"/>
  <c r="R24" i="14"/>
  <c r="P9" i="17"/>
  <c r="R22" i="14"/>
  <c r="S10" i="9"/>
  <c r="S11" i="9"/>
  <c r="R17" i="14"/>
  <c r="S11" i="4"/>
  <c r="S10" i="4"/>
  <c r="P4" i="17"/>
  <c r="R13" i="3"/>
  <c r="P147" i="17" s="1"/>
  <c r="R12" i="3"/>
  <c r="P1" i="17" s="1"/>
  <c r="R25" i="14"/>
  <c r="P12" i="17" s="1"/>
  <c r="Q40" i="17"/>
  <c r="S12" i="7"/>
  <c r="T158" i="14"/>
  <c r="T30" i="3"/>
  <c r="T29" i="3"/>
  <c r="T166" i="14"/>
  <c r="S10" i="7"/>
  <c r="S11" i="7"/>
  <c r="S44" i="7" s="1"/>
  <c r="R20" i="14"/>
  <c r="P7" i="17"/>
  <c r="Q38" i="17"/>
  <c r="S12" i="5"/>
  <c r="S54" i="3"/>
  <c r="Q204" i="17" s="1"/>
  <c r="S55" i="3"/>
  <c r="Q207" i="17" s="1"/>
  <c r="S58" i="14"/>
  <c r="Q45" i="17" s="1"/>
  <c r="R23" i="14"/>
  <c r="P10" i="17"/>
  <c r="S11" i="10"/>
  <c r="S10" i="10"/>
  <c r="Q41" i="17"/>
  <c r="S12" i="8"/>
  <c r="S90" i="14"/>
  <c r="Q74" i="17"/>
  <c r="S41" i="14"/>
  <c r="Q28" i="17"/>
  <c r="S64" i="3"/>
  <c r="Q216" i="17" s="1"/>
  <c r="P6" i="17"/>
  <c r="R19" i="14"/>
  <c r="S10" i="6"/>
  <c r="S11" i="6"/>
  <c r="S89" i="14"/>
  <c r="Q73" i="17"/>
  <c r="S94" i="14"/>
  <c r="Q78" i="17" s="1"/>
  <c r="R18" i="14"/>
  <c r="P5" i="17"/>
  <c r="S11" i="5"/>
  <c r="S10" i="5"/>
  <c r="S92" i="14"/>
  <c r="Q76" i="17"/>
  <c r="R21" i="14"/>
  <c r="P8" i="17"/>
  <c r="S11" i="8"/>
  <c r="S10" i="8"/>
  <c r="Q42" i="17"/>
  <c r="S12" i="9"/>
  <c r="Q43" i="17"/>
  <c r="S12" i="10"/>
  <c r="Q77" i="17"/>
  <c r="S93" i="14"/>
  <c r="S65" i="3"/>
  <c r="Q219" i="17" s="1"/>
  <c r="S44" i="14" l="1"/>
  <c r="Q31" i="17"/>
  <c r="S181" i="14"/>
  <c r="Q137" i="17"/>
  <c r="S22" i="5"/>
  <c r="S121" i="14"/>
  <c r="S29" i="6"/>
  <c r="Q105" i="17"/>
  <c r="S44" i="6"/>
  <c r="S44" i="9"/>
  <c r="S29" i="9"/>
  <c r="Q108" i="17"/>
  <c r="S124" i="14"/>
  <c r="S45" i="14"/>
  <c r="Q32" i="17"/>
  <c r="S29" i="5"/>
  <c r="S120" i="14"/>
  <c r="Q104" i="17"/>
  <c r="S44" i="5"/>
  <c r="S78" i="14"/>
  <c r="S54" i="7"/>
  <c r="S214" i="14" s="1"/>
  <c r="Q62" i="17"/>
  <c r="S22" i="6"/>
  <c r="Q138" i="17"/>
  <c r="S182" i="14"/>
  <c r="Q142" i="17"/>
  <c r="S22" i="10"/>
  <c r="S186" i="14"/>
  <c r="S40" i="14"/>
  <c r="Q27" i="17"/>
  <c r="S19" i="3"/>
  <c r="Q165" i="17" s="1"/>
  <c r="S18" i="3"/>
  <c r="Q162" i="17" s="1"/>
  <c r="S47" i="14"/>
  <c r="Q34" i="17" s="1"/>
  <c r="Q106" i="17"/>
  <c r="S29" i="7"/>
  <c r="S122" i="14"/>
  <c r="S22" i="4"/>
  <c r="Q136" i="17"/>
  <c r="S180" i="14"/>
  <c r="S17" i="3"/>
  <c r="Q159" i="17" s="1"/>
  <c r="S188" i="14"/>
  <c r="Q144" i="17" s="1"/>
  <c r="S16" i="3"/>
  <c r="Q156" i="17" s="1"/>
  <c r="S22" i="9"/>
  <c r="S185" i="14"/>
  <c r="Q141" i="17"/>
  <c r="Q110" i="17"/>
  <c r="S126" i="14"/>
  <c r="S29" i="11"/>
  <c r="S54" i="11"/>
  <c r="S218" i="14" s="1"/>
  <c r="Q66" i="17"/>
  <c r="S82" i="14"/>
  <c r="S184" i="14"/>
  <c r="Q140" i="17"/>
  <c r="S22" i="8"/>
  <c r="S125" i="14"/>
  <c r="S44" i="10"/>
  <c r="Q109" i="17"/>
  <c r="S29" i="10"/>
  <c r="Q139" i="17"/>
  <c r="S22" i="7"/>
  <c r="S183" i="14"/>
  <c r="S119" i="14"/>
  <c r="S29" i="4"/>
  <c r="Q103" i="17"/>
  <c r="S127" i="14"/>
  <c r="Q111" i="17" s="1"/>
  <c r="S15" i="3"/>
  <c r="Q153" i="17" s="1"/>
  <c r="S44" i="4"/>
  <c r="S14" i="3"/>
  <c r="Q150" i="17" s="1"/>
  <c r="S123" i="14"/>
  <c r="Q107" i="17"/>
  <c r="S29" i="8"/>
  <c r="S44" i="8"/>
  <c r="Q30" i="17"/>
  <c r="S43" i="14"/>
  <c r="S42" i="14"/>
  <c r="Q29" i="17"/>
  <c r="Q143" i="17"/>
  <c r="S22" i="11"/>
  <c r="S187" i="14"/>
  <c r="S35" i="11" l="1"/>
  <c r="S112" i="14"/>
  <c r="Q96" i="17"/>
  <c r="T28" i="8"/>
  <c r="Q59" i="17"/>
  <c r="S75" i="14"/>
  <c r="S54" i="4"/>
  <c r="S35" i="4" s="1"/>
  <c r="S62" i="3"/>
  <c r="Q213" i="17" s="1"/>
  <c r="S83" i="14"/>
  <c r="Q67" i="17" s="1"/>
  <c r="S61" i="3"/>
  <c r="Q210" i="17" s="1"/>
  <c r="T28" i="4"/>
  <c r="S108" i="14"/>
  <c r="Q92" i="17"/>
  <c r="S116" i="14"/>
  <c r="Q100" i="17" s="1"/>
  <c r="S42" i="3"/>
  <c r="Q186" i="17" s="1"/>
  <c r="S43" i="3"/>
  <c r="Q189" i="17" s="1"/>
  <c r="S175" i="14"/>
  <c r="Q131" i="17"/>
  <c r="S21" i="10"/>
  <c r="Q127" i="17"/>
  <c r="S171" i="14"/>
  <c r="S21" i="6"/>
  <c r="S54" i="9"/>
  <c r="S216" i="14" s="1"/>
  <c r="S80" i="14"/>
  <c r="Q64" i="17"/>
  <c r="S114" i="14"/>
  <c r="T28" i="10"/>
  <c r="Q98" i="17"/>
  <c r="T57" i="14"/>
  <c r="Q55" i="17"/>
  <c r="S71" i="14"/>
  <c r="Q99" i="17"/>
  <c r="T28" i="11"/>
  <c r="S115" i="14"/>
  <c r="Q125" i="17"/>
  <c r="S21" i="4"/>
  <c r="S169" i="14"/>
  <c r="S33" i="3"/>
  <c r="Q177" i="17" s="1"/>
  <c r="S177" i="14"/>
  <c r="Q133" i="17" s="1"/>
  <c r="S32" i="3"/>
  <c r="Q174" i="17" s="1"/>
  <c r="S54" i="5"/>
  <c r="Q60" i="17"/>
  <c r="S76" i="14"/>
  <c r="Q93" i="17"/>
  <c r="S109" i="14"/>
  <c r="T28" i="5"/>
  <c r="S54" i="6"/>
  <c r="S213" i="14" s="1"/>
  <c r="Q61" i="17"/>
  <c r="S77" i="14"/>
  <c r="S176" i="14"/>
  <c r="Q132" i="17"/>
  <c r="S21" i="11"/>
  <c r="Q63" i="17"/>
  <c r="S79" i="14"/>
  <c r="S54" i="8"/>
  <c r="S215" i="14" s="1"/>
  <c r="Q129" i="17"/>
  <c r="S21" i="8"/>
  <c r="S173" i="14"/>
  <c r="S35" i="7"/>
  <c r="Q126" i="17"/>
  <c r="S21" i="5"/>
  <c r="S170" i="14"/>
  <c r="S172" i="14"/>
  <c r="Q128" i="17"/>
  <c r="S21" i="7"/>
  <c r="Q65" i="17"/>
  <c r="S81" i="14"/>
  <c r="S54" i="10"/>
  <c r="S174" i="14"/>
  <c r="Q130" i="17"/>
  <c r="S21" i="9"/>
  <c r="S111" i="14"/>
  <c r="T28" i="7"/>
  <c r="Q95" i="17"/>
  <c r="Q97" i="17"/>
  <c r="S113" i="14"/>
  <c r="T28" i="9"/>
  <c r="T28" i="6"/>
  <c r="S110" i="14"/>
  <c r="Q94" i="17"/>
  <c r="S35" i="8" l="1"/>
  <c r="Q52" i="17" s="1"/>
  <c r="S35" i="9"/>
  <c r="T55" i="14" s="1"/>
  <c r="S35" i="6"/>
  <c r="T52" i="14" s="1"/>
  <c r="R86" i="17"/>
  <c r="T102" i="14"/>
  <c r="R84" i="17"/>
  <c r="T100" i="14"/>
  <c r="S150" i="14"/>
  <c r="T19" i="7"/>
  <c r="T45" i="7" s="1"/>
  <c r="S36" i="7"/>
  <c r="S148" i="14"/>
  <c r="T19" i="5"/>
  <c r="T45" i="5" s="1"/>
  <c r="S36" i="5"/>
  <c r="S151" i="14"/>
  <c r="T19" i="8"/>
  <c r="S36" i="8"/>
  <c r="T103" i="14"/>
  <c r="R87" i="17"/>
  <c r="S35" i="10"/>
  <c r="S217" i="14"/>
  <c r="T98" i="14"/>
  <c r="R82" i="17"/>
  <c r="T19" i="10"/>
  <c r="T45" i="10" s="1"/>
  <c r="S36" i="10"/>
  <c r="S153" i="14"/>
  <c r="T97" i="14"/>
  <c r="R81" i="17"/>
  <c r="T40" i="3"/>
  <c r="R183" i="17" s="1"/>
  <c r="T105" i="14"/>
  <c r="R89" i="17" s="1"/>
  <c r="T39" i="3"/>
  <c r="R180" i="17" s="1"/>
  <c r="S64" i="14"/>
  <c r="T50" i="14"/>
  <c r="Q48" i="17"/>
  <c r="T101" i="14"/>
  <c r="R85" i="17"/>
  <c r="S152" i="14"/>
  <c r="T19" i="9"/>
  <c r="S36" i="9"/>
  <c r="Q51" i="17"/>
  <c r="S67" i="14"/>
  <c r="T53" i="14"/>
  <c r="S68" i="14"/>
  <c r="S36" i="11"/>
  <c r="T19" i="11"/>
  <c r="T45" i="11" s="1"/>
  <c r="S154" i="14"/>
  <c r="S35" i="5"/>
  <c r="S212" i="14"/>
  <c r="T104" i="14"/>
  <c r="R88" i="17"/>
  <c r="R44" i="17"/>
  <c r="T12" i="11"/>
  <c r="S149" i="14"/>
  <c r="T19" i="6"/>
  <c r="T45" i="6" s="1"/>
  <c r="S36" i="6"/>
  <c r="S211" i="14"/>
  <c r="S72" i="3"/>
  <c r="S71" i="3"/>
  <c r="S219" i="14"/>
  <c r="T99" i="14"/>
  <c r="R83" i="17"/>
  <c r="T19" i="4"/>
  <c r="S36" i="4"/>
  <c r="S147" i="14"/>
  <c r="S155" i="14"/>
  <c r="S27" i="3"/>
  <c r="S28" i="3"/>
  <c r="T54" i="14" l="1"/>
  <c r="S66" i="14"/>
  <c r="Q53" i="17"/>
  <c r="S69" i="14"/>
  <c r="Q50" i="17"/>
  <c r="R76" i="17"/>
  <c r="T92" i="14"/>
  <c r="R73" i="17"/>
  <c r="T89" i="14"/>
  <c r="T133" i="14"/>
  <c r="U20" i="4"/>
  <c r="R114" i="17"/>
  <c r="T26" i="3"/>
  <c r="R171" i="17" s="1"/>
  <c r="T141" i="14"/>
  <c r="R122" i="17" s="1"/>
  <c r="T25" i="3"/>
  <c r="R168" i="17" s="1"/>
  <c r="S9" i="6"/>
  <c r="Q17" i="17"/>
  <c r="S30" i="14"/>
  <c r="R77" i="17"/>
  <c r="T93" i="14"/>
  <c r="S65" i="14"/>
  <c r="Q49" i="17"/>
  <c r="T51" i="14"/>
  <c r="S49" i="3"/>
  <c r="Q192" i="17" s="1"/>
  <c r="S72" i="14"/>
  <c r="Q56" i="17" s="1"/>
  <c r="S50" i="3"/>
  <c r="Q195" i="17" s="1"/>
  <c r="T12" i="8"/>
  <c r="R41" i="17"/>
  <c r="T56" i="14"/>
  <c r="S70" i="14"/>
  <c r="Q54" i="17"/>
  <c r="S9" i="8"/>
  <c r="S32" i="14"/>
  <c r="Q19" i="17"/>
  <c r="T134" i="14"/>
  <c r="R115" i="17"/>
  <c r="U20" i="5"/>
  <c r="U159" i="14" s="1"/>
  <c r="T135" i="14"/>
  <c r="R116" i="17"/>
  <c r="U20" i="6"/>
  <c r="U160" i="14" s="1"/>
  <c r="T12" i="4"/>
  <c r="R37" i="17"/>
  <c r="R71" i="17"/>
  <c r="T87" i="14"/>
  <c r="T45" i="8"/>
  <c r="R118" i="17"/>
  <c r="T137" i="14"/>
  <c r="U20" i="8"/>
  <c r="U162" i="14" s="1"/>
  <c r="R72" i="17"/>
  <c r="T88" i="14"/>
  <c r="T46" i="14"/>
  <c r="R33" i="17"/>
  <c r="R121" i="17"/>
  <c r="U20" i="11"/>
  <c r="U165" i="14" s="1"/>
  <c r="T140" i="14"/>
  <c r="S9" i="9"/>
  <c r="S33" i="14"/>
  <c r="Q20" i="17"/>
  <c r="S34" i="14"/>
  <c r="Q21" i="17"/>
  <c r="S9" i="10"/>
  <c r="R39" i="17"/>
  <c r="T12" i="6"/>
  <c r="S9" i="7"/>
  <c r="S31" i="14"/>
  <c r="Q18" i="17"/>
  <c r="Q15" i="17"/>
  <c r="S9" i="4"/>
  <c r="S28" i="14"/>
  <c r="S51" i="3"/>
  <c r="Q198" i="17" s="1"/>
  <c r="S52" i="3"/>
  <c r="Q201" i="17" s="1"/>
  <c r="S36" i="14"/>
  <c r="Q23" i="17" s="1"/>
  <c r="T12" i="9"/>
  <c r="R42" i="17"/>
  <c r="Q22" i="17"/>
  <c r="S35" i="14"/>
  <c r="S9" i="11"/>
  <c r="T12" i="7"/>
  <c r="R40" i="17"/>
  <c r="R119" i="17"/>
  <c r="T138" i="14"/>
  <c r="U20" i="9"/>
  <c r="U163" i="14" s="1"/>
  <c r="T45" i="4"/>
  <c r="T139" i="14"/>
  <c r="R120" i="17"/>
  <c r="U20" i="10"/>
  <c r="U164" i="14" s="1"/>
  <c r="Q16" i="17"/>
  <c r="S29" i="14"/>
  <c r="S9" i="5"/>
  <c r="R117" i="17"/>
  <c r="U20" i="7"/>
  <c r="U161" i="14" s="1"/>
  <c r="T136" i="14"/>
  <c r="T45" i="9"/>
  <c r="T11" i="11" l="1"/>
  <c r="S24" i="14"/>
  <c r="T10" i="11"/>
  <c r="Q11" i="17"/>
  <c r="R43" i="17"/>
  <c r="T12" i="10"/>
  <c r="U158" i="14"/>
  <c r="U166" i="14"/>
  <c r="U30" i="3"/>
  <c r="U29" i="3"/>
  <c r="R70" i="17"/>
  <c r="T86" i="14"/>
  <c r="T64" i="3"/>
  <c r="R216" i="17" s="1"/>
  <c r="T94" i="14"/>
  <c r="R78" i="17" s="1"/>
  <c r="T44" i="14"/>
  <c r="R31" i="17"/>
  <c r="T10" i="10"/>
  <c r="T11" i="10"/>
  <c r="Q10" i="17"/>
  <c r="S23" i="14"/>
  <c r="Q8" i="17"/>
  <c r="S21" i="14"/>
  <c r="T11" i="8"/>
  <c r="T44" i="8" s="1"/>
  <c r="T10" i="8"/>
  <c r="T11" i="4"/>
  <c r="T10" i="4"/>
  <c r="Q4" i="17"/>
  <c r="S17" i="14"/>
  <c r="S12" i="3"/>
  <c r="Q1" i="17" s="1"/>
  <c r="S13" i="3"/>
  <c r="Q147" i="17" s="1"/>
  <c r="S25" i="14"/>
  <c r="Q12" i="17" s="1"/>
  <c r="T10" i="7"/>
  <c r="Q7" i="17"/>
  <c r="S20" i="14"/>
  <c r="T11" i="7"/>
  <c r="Q9" i="17"/>
  <c r="S22" i="14"/>
  <c r="T11" i="9"/>
  <c r="T44" i="9" s="1"/>
  <c r="T10" i="9"/>
  <c r="R75" i="17"/>
  <c r="T91" i="14"/>
  <c r="Q5" i="17"/>
  <c r="S18" i="14"/>
  <c r="T11" i="5"/>
  <c r="T10" i="5"/>
  <c r="R29" i="17"/>
  <c r="T42" i="14"/>
  <c r="R28" i="17"/>
  <c r="T41" i="14"/>
  <c r="T90" i="14"/>
  <c r="R74" i="17"/>
  <c r="R26" i="17"/>
  <c r="T39" i="14"/>
  <c r="T43" i="14"/>
  <c r="R30" i="17"/>
  <c r="R38" i="17"/>
  <c r="T12" i="5"/>
  <c r="T58" i="14"/>
  <c r="R45" i="17" s="1"/>
  <c r="T55" i="3"/>
  <c r="R207" i="17" s="1"/>
  <c r="T54" i="3"/>
  <c r="R204" i="17" s="1"/>
  <c r="S19" i="14"/>
  <c r="Q6" i="17"/>
  <c r="T10" i="6"/>
  <c r="T11" i="6"/>
  <c r="T65" i="3"/>
  <c r="R219" i="17" s="1"/>
  <c r="T22" i="5" l="1"/>
  <c r="T181" i="14"/>
  <c r="R137" i="17"/>
  <c r="T54" i="9"/>
  <c r="T216" i="14" s="1"/>
  <c r="T80" i="14"/>
  <c r="R64" i="17"/>
  <c r="T124" i="14"/>
  <c r="T29" i="9"/>
  <c r="R108" i="17"/>
  <c r="T22" i="4"/>
  <c r="T180" i="14"/>
  <c r="R136" i="17"/>
  <c r="T188" i="14"/>
  <c r="R144" i="17" s="1"/>
  <c r="T16" i="3"/>
  <c r="R156" i="17" s="1"/>
  <c r="T17" i="3"/>
  <c r="R159" i="17" s="1"/>
  <c r="R109" i="17"/>
  <c r="T44" i="10"/>
  <c r="T29" i="10"/>
  <c r="T125" i="14"/>
  <c r="T54" i="8"/>
  <c r="T79" i="14"/>
  <c r="R63" i="17"/>
  <c r="T44" i="5"/>
  <c r="T29" i="5"/>
  <c r="R104" i="17"/>
  <c r="T120" i="14"/>
  <c r="R103" i="17"/>
  <c r="T29" i="4"/>
  <c r="T119" i="14"/>
  <c r="T15" i="3"/>
  <c r="R153" i="17" s="1"/>
  <c r="T14" i="3"/>
  <c r="R150" i="17" s="1"/>
  <c r="T127" i="14"/>
  <c r="R111" i="17" s="1"/>
  <c r="T186" i="14"/>
  <c r="R142" i="17"/>
  <c r="T22" i="10"/>
  <c r="T44" i="4"/>
  <c r="T22" i="11"/>
  <c r="R143" i="17"/>
  <c r="T187" i="14"/>
  <c r="T121" i="14"/>
  <c r="R105" i="17"/>
  <c r="T29" i="6"/>
  <c r="T44" i="6"/>
  <c r="T40" i="14"/>
  <c r="R27" i="17"/>
  <c r="T19" i="3"/>
  <c r="R165" i="17" s="1"/>
  <c r="T18" i="3"/>
  <c r="R162" i="17" s="1"/>
  <c r="T47" i="14"/>
  <c r="R34" i="17" s="1"/>
  <c r="T183" i="14"/>
  <c r="T22" i="7"/>
  <c r="R139" i="17"/>
  <c r="T22" i="8"/>
  <c r="R140" i="17"/>
  <c r="T184" i="14"/>
  <c r="R32" i="17"/>
  <c r="T45" i="14"/>
  <c r="R138" i="17"/>
  <c r="T22" i="6"/>
  <c r="T182" i="14"/>
  <c r="R141" i="17"/>
  <c r="T185" i="14"/>
  <c r="T22" i="9"/>
  <c r="T29" i="7"/>
  <c r="T122" i="14"/>
  <c r="R106" i="17"/>
  <c r="T44" i="7"/>
  <c r="R107" i="17"/>
  <c r="T123" i="14"/>
  <c r="T29" i="8"/>
  <c r="T126" i="14"/>
  <c r="T29" i="11"/>
  <c r="R110" i="17"/>
  <c r="T44" i="11"/>
  <c r="R96" i="17" l="1"/>
  <c r="T112" i="14"/>
  <c r="U28" i="8"/>
  <c r="T174" i="14"/>
  <c r="R130" i="17"/>
  <c r="T21" i="9"/>
  <c r="T171" i="14"/>
  <c r="R127" i="17"/>
  <c r="T21" i="6"/>
  <c r="T54" i="4"/>
  <c r="R59" i="17"/>
  <c r="T75" i="14"/>
  <c r="T62" i="3"/>
  <c r="R213" i="17" s="1"/>
  <c r="T61" i="3"/>
  <c r="R210" i="17" s="1"/>
  <c r="T83" i="14"/>
  <c r="R67" i="17" s="1"/>
  <c r="R92" i="17"/>
  <c r="T108" i="14"/>
  <c r="U28" i="4"/>
  <c r="T43" i="3"/>
  <c r="R189" i="17" s="1"/>
  <c r="T116" i="14"/>
  <c r="R100" i="17" s="1"/>
  <c r="T42" i="3"/>
  <c r="R186" i="17" s="1"/>
  <c r="T81" i="14"/>
  <c r="R65" i="17"/>
  <c r="T54" i="10"/>
  <c r="R99" i="17"/>
  <c r="T115" i="14"/>
  <c r="U28" i="11"/>
  <c r="R128" i="17"/>
  <c r="T21" i="7"/>
  <c r="T172" i="14"/>
  <c r="R61" i="17"/>
  <c r="T54" i="6"/>
  <c r="T213" i="14" s="1"/>
  <c r="T77" i="14"/>
  <c r="T175" i="14"/>
  <c r="T21" i="10"/>
  <c r="R131" i="17"/>
  <c r="R93" i="17"/>
  <c r="T109" i="14"/>
  <c r="U28" i="5"/>
  <c r="T35" i="8"/>
  <c r="T215" i="14"/>
  <c r="T111" i="14"/>
  <c r="R95" i="17"/>
  <c r="U28" i="7"/>
  <c r="U28" i="6"/>
  <c r="T110" i="14"/>
  <c r="R94" i="17"/>
  <c r="T76" i="14"/>
  <c r="R60" i="17"/>
  <c r="T54" i="5"/>
  <c r="T212" i="14" s="1"/>
  <c r="R97" i="17"/>
  <c r="T113" i="14"/>
  <c r="U28" i="9"/>
  <c r="T35" i="9"/>
  <c r="R66" i="17"/>
  <c r="T54" i="11"/>
  <c r="T218" i="14" s="1"/>
  <c r="T82" i="14"/>
  <c r="R62" i="17"/>
  <c r="T78" i="14"/>
  <c r="T54" i="7"/>
  <c r="T214" i="14" s="1"/>
  <c r="R129" i="17"/>
  <c r="T21" i="8"/>
  <c r="T173" i="14"/>
  <c r="T21" i="11"/>
  <c r="R132" i="17"/>
  <c r="T176" i="14"/>
  <c r="U28" i="10"/>
  <c r="R98" i="17"/>
  <c r="T114" i="14"/>
  <c r="T21" i="4"/>
  <c r="T169" i="14"/>
  <c r="R125" i="17"/>
  <c r="T33" i="3"/>
  <c r="R177" i="17" s="1"/>
  <c r="T32" i="3"/>
  <c r="R174" i="17" s="1"/>
  <c r="T177" i="14"/>
  <c r="R133" i="17" s="1"/>
  <c r="R126" i="17"/>
  <c r="T170" i="14"/>
  <c r="T21" i="5"/>
  <c r="T35" i="11" l="1"/>
  <c r="U57" i="14" s="1"/>
  <c r="T35" i="6"/>
  <c r="T66" i="14" s="1"/>
  <c r="S87" i="17"/>
  <c r="U103" i="14"/>
  <c r="S86" i="17"/>
  <c r="U102" i="14"/>
  <c r="S88" i="17"/>
  <c r="U104" i="14"/>
  <c r="T148" i="14"/>
  <c r="U19" i="5"/>
  <c r="T36" i="5"/>
  <c r="T147" i="14"/>
  <c r="U19" i="4"/>
  <c r="U45" i="4" s="1"/>
  <c r="T36" i="4"/>
  <c r="T28" i="3"/>
  <c r="T155" i="14"/>
  <c r="T27" i="3"/>
  <c r="T151" i="14"/>
  <c r="U19" i="8"/>
  <c r="T36" i="8"/>
  <c r="U99" i="14"/>
  <c r="S83" i="17"/>
  <c r="U52" i="14"/>
  <c r="R50" i="17"/>
  <c r="U97" i="14"/>
  <c r="S81" i="17"/>
  <c r="U105" i="14"/>
  <c r="S89" i="17" s="1"/>
  <c r="U40" i="3"/>
  <c r="S183" i="17" s="1"/>
  <c r="U39" i="3"/>
  <c r="S180" i="17" s="1"/>
  <c r="S85" i="17"/>
  <c r="U101" i="14"/>
  <c r="U45" i="8"/>
  <c r="S84" i="17"/>
  <c r="U100" i="14"/>
  <c r="T68" i="14"/>
  <c r="R52" i="17"/>
  <c r="U54" i="14"/>
  <c r="T36" i="7"/>
  <c r="T150" i="14"/>
  <c r="U19" i="7"/>
  <c r="U45" i="7" s="1"/>
  <c r="T211" i="14"/>
  <c r="T72" i="3"/>
  <c r="T71" i="3"/>
  <c r="T219" i="14"/>
  <c r="T152" i="14"/>
  <c r="U19" i="9"/>
  <c r="T36" i="9"/>
  <c r="U19" i="11"/>
  <c r="T154" i="14"/>
  <c r="T36" i="11"/>
  <c r="T35" i="7"/>
  <c r="T69" i="14"/>
  <c r="R53" i="17"/>
  <c r="U55" i="14"/>
  <c r="T35" i="5"/>
  <c r="S82" i="17"/>
  <c r="U98" i="14"/>
  <c r="U45" i="5"/>
  <c r="T153" i="14"/>
  <c r="T36" i="10"/>
  <c r="U19" i="10"/>
  <c r="T35" i="10"/>
  <c r="T217" i="14"/>
  <c r="T35" i="4"/>
  <c r="U19" i="6"/>
  <c r="U45" i="6" s="1"/>
  <c r="T36" i="6"/>
  <c r="T149" i="14"/>
  <c r="T71" i="14" l="1"/>
  <c r="R55" i="17"/>
  <c r="S72" i="17"/>
  <c r="U88" i="14"/>
  <c r="R17" i="17"/>
  <c r="T9" i="6"/>
  <c r="T30" i="14"/>
  <c r="T70" i="14"/>
  <c r="U56" i="14"/>
  <c r="R54" i="17"/>
  <c r="T65" i="14"/>
  <c r="R49" i="17"/>
  <c r="U51" i="14"/>
  <c r="T35" i="14"/>
  <c r="R22" i="17"/>
  <c r="T9" i="11"/>
  <c r="V20" i="9"/>
  <c r="V163" i="14" s="1"/>
  <c r="U138" i="14"/>
  <c r="S119" i="17"/>
  <c r="R18" i="17"/>
  <c r="T31" i="14"/>
  <c r="T9" i="7"/>
  <c r="S73" i="17"/>
  <c r="U89" i="14"/>
  <c r="S74" i="17"/>
  <c r="U90" i="14"/>
  <c r="U137" i="14"/>
  <c r="V20" i="8"/>
  <c r="V162" i="14" s="1"/>
  <c r="S118" i="17"/>
  <c r="R16" i="17"/>
  <c r="T29" i="14"/>
  <c r="T9" i="5"/>
  <c r="U45" i="9"/>
  <c r="S116" i="17"/>
  <c r="V20" i="6"/>
  <c r="V160" i="14" s="1"/>
  <c r="U135" i="14"/>
  <c r="U45" i="10"/>
  <c r="U139" i="14"/>
  <c r="S120" i="17"/>
  <c r="V20" i="10"/>
  <c r="V164" i="14" s="1"/>
  <c r="U87" i="14"/>
  <c r="S71" i="17"/>
  <c r="S42" i="17"/>
  <c r="U12" i="9"/>
  <c r="U12" i="11"/>
  <c r="S44" i="17"/>
  <c r="S41" i="17"/>
  <c r="U12" i="8"/>
  <c r="R15" i="17"/>
  <c r="T9" i="4"/>
  <c r="T28" i="14"/>
  <c r="T52" i="3"/>
  <c r="R201" i="17" s="1"/>
  <c r="T36" i="14"/>
  <c r="R23" i="17" s="1"/>
  <c r="T51" i="3"/>
  <c r="R198" i="17" s="1"/>
  <c r="U134" i="14"/>
  <c r="V20" i="5"/>
  <c r="V159" i="14" s="1"/>
  <c r="S115" i="17"/>
  <c r="R48" i="17"/>
  <c r="T64" i="14"/>
  <c r="U50" i="14"/>
  <c r="T50" i="3"/>
  <c r="R195" i="17" s="1"/>
  <c r="T72" i="14"/>
  <c r="R56" i="17" s="1"/>
  <c r="T49" i="3"/>
  <c r="R192" i="17" s="1"/>
  <c r="T9" i="10"/>
  <c r="R21" i="17"/>
  <c r="T34" i="14"/>
  <c r="S121" i="17"/>
  <c r="U140" i="14"/>
  <c r="V20" i="11"/>
  <c r="V165" i="14" s="1"/>
  <c r="V20" i="7"/>
  <c r="V161" i="14" s="1"/>
  <c r="S117" i="17"/>
  <c r="U136" i="14"/>
  <c r="U86" i="14"/>
  <c r="S70" i="17"/>
  <c r="V20" i="4"/>
  <c r="U133" i="14"/>
  <c r="S114" i="17"/>
  <c r="U26" i="3"/>
  <c r="S171" i="17" s="1"/>
  <c r="U141" i="14"/>
  <c r="S122" i="17" s="1"/>
  <c r="U25" i="3"/>
  <c r="S168" i="17" s="1"/>
  <c r="U53" i="14"/>
  <c r="R51" i="17"/>
  <c r="T67" i="14"/>
  <c r="T9" i="9"/>
  <c r="T33" i="14"/>
  <c r="R20" i="17"/>
  <c r="S39" i="17"/>
  <c r="U12" i="6"/>
  <c r="T32" i="14"/>
  <c r="T9" i="8"/>
  <c r="R19" i="17"/>
  <c r="U45" i="11"/>
  <c r="U94" i="14" l="1"/>
  <c r="S78" i="17" s="1"/>
  <c r="V158" i="14"/>
  <c r="V29" i="3"/>
  <c r="V166" i="14"/>
  <c r="V30" i="3"/>
  <c r="S33" i="17"/>
  <c r="U46" i="14"/>
  <c r="U12" i="5"/>
  <c r="S38" i="17"/>
  <c r="U12" i="10"/>
  <c r="S43" i="17"/>
  <c r="R8" i="17"/>
  <c r="T21" i="14"/>
  <c r="U11" i="8"/>
  <c r="U10" i="8"/>
  <c r="U65" i="3"/>
  <c r="S219" i="17" s="1"/>
  <c r="S30" i="17"/>
  <c r="U43" i="14"/>
  <c r="U44" i="14"/>
  <c r="S31" i="17"/>
  <c r="U92" i="14"/>
  <c r="S76" i="17"/>
  <c r="S75" i="17"/>
  <c r="U91" i="14"/>
  <c r="T24" i="14"/>
  <c r="R11" i="17"/>
  <c r="U10" i="11"/>
  <c r="U11" i="11"/>
  <c r="U12" i="7"/>
  <c r="S40" i="17"/>
  <c r="U10" i="4"/>
  <c r="T17" i="14"/>
  <c r="R4" i="17"/>
  <c r="U11" i="4"/>
  <c r="T25" i="14"/>
  <c r="R12" i="17" s="1"/>
  <c r="T13" i="3"/>
  <c r="R147" i="17" s="1"/>
  <c r="T12" i="3"/>
  <c r="R1" i="17" s="1"/>
  <c r="T18" i="14"/>
  <c r="R5" i="17"/>
  <c r="U11" i="5"/>
  <c r="U10" i="5"/>
  <c r="U11" i="7"/>
  <c r="U10" i="7"/>
  <c r="T20" i="14"/>
  <c r="R7" i="17"/>
  <c r="U93" i="14"/>
  <c r="S77" i="17"/>
  <c r="U44" i="11"/>
  <c r="U41" i="14"/>
  <c r="S28" i="17"/>
  <c r="R9" i="17"/>
  <c r="T22" i="14"/>
  <c r="U10" i="9"/>
  <c r="U11" i="9"/>
  <c r="U44" i="9" s="1"/>
  <c r="U64" i="3"/>
  <c r="S216" i="17" s="1"/>
  <c r="R10" i="17"/>
  <c r="U11" i="10"/>
  <c r="T23" i="14"/>
  <c r="U10" i="10"/>
  <c r="U58" i="14"/>
  <c r="S45" i="17" s="1"/>
  <c r="U12" i="4"/>
  <c r="S37" i="17"/>
  <c r="U54" i="3"/>
  <c r="S204" i="17" s="1"/>
  <c r="U55" i="3"/>
  <c r="S207" i="17" s="1"/>
  <c r="U10" i="6"/>
  <c r="R6" i="17"/>
  <c r="T19" i="14"/>
  <c r="U11" i="6"/>
  <c r="U80" i="14" l="1"/>
  <c r="U54" i="9"/>
  <c r="U216" i="14" s="1"/>
  <c r="S64" i="17"/>
  <c r="S105" i="17"/>
  <c r="U29" i="6"/>
  <c r="U121" i="14"/>
  <c r="U44" i="6"/>
  <c r="U54" i="11"/>
  <c r="U218" i="14" s="1"/>
  <c r="U82" i="14"/>
  <c r="S66" i="17"/>
  <c r="U29" i="5"/>
  <c r="U120" i="14"/>
  <c r="S104" i="17"/>
  <c r="U44" i="5"/>
  <c r="U29" i="11"/>
  <c r="U126" i="14"/>
  <c r="S110" i="17"/>
  <c r="S140" i="17"/>
  <c r="U184" i="14"/>
  <c r="U22" i="8"/>
  <c r="S27" i="17"/>
  <c r="U40" i="14"/>
  <c r="U186" i="14"/>
  <c r="S142" i="17"/>
  <c r="U22" i="10"/>
  <c r="S139" i="17"/>
  <c r="U183" i="14"/>
  <c r="U22" i="7"/>
  <c r="U22" i="4"/>
  <c r="U180" i="14"/>
  <c r="S136" i="17"/>
  <c r="U188" i="14"/>
  <c r="S144" i="17" s="1"/>
  <c r="U17" i="3"/>
  <c r="S159" i="17" s="1"/>
  <c r="U16" i="3"/>
  <c r="S156" i="17" s="1"/>
  <c r="S143" i="17"/>
  <c r="U22" i="11"/>
  <c r="U187" i="14"/>
  <c r="U44" i="8"/>
  <c r="U123" i="14"/>
  <c r="S107" i="17"/>
  <c r="U29" i="8"/>
  <c r="U45" i="14"/>
  <c r="S32" i="17"/>
  <c r="S108" i="17"/>
  <c r="U124" i="14"/>
  <c r="U29" i="9"/>
  <c r="U29" i="7"/>
  <c r="S106" i="17"/>
  <c r="U122" i="14"/>
  <c r="U44" i="7"/>
  <c r="U29" i="4"/>
  <c r="S103" i="17"/>
  <c r="U119" i="14"/>
  <c r="U15" i="3"/>
  <c r="S153" i="17" s="1"/>
  <c r="U14" i="3"/>
  <c r="S150" i="17" s="1"/>
  <c r="U44" i="4"/>
  <c r="U127" i="14"/>
  <c r="S111" i="17" s="1"/>
  <c r="U22" i="6"/>
  <c r="S138" i="17"/>
  <c r="U182" i="14"/>
  <c r="U39" i="14"/>
  <c r="U19" i="3"/>
  <c r="S165" i="17" s="1"/>
  <c r="U47" i="14"/>
  <c r="S34" i="17" s="1"/>
  <c r="S26" i="17"/>
  <c r="U18" i="3"/>
  <c r="S162" i="17" s="1"/>
  <c r="U29" i="10"/>
  <c r="U44" i="10"/>
  <c r="U125" i="14"/>
  <c r="S109" i="17"/>
  <c r="U22" i="9"/>
  <c r="U185" i="14"/>
  <c r="S141" i="17"/>
  <c r="S137" i="17"/>
  <c r="U181" i="14"/>
  <c r="U22" i="5"/>
  <c r="S29" i="17"/>
  <c r="U42" i="14"/>
  <c r="U35" i="11" l="1"/>
  <c r="V57" i="14" s="1"/>
  <c r="U35" i="9"/>
  <c r="S53" i="17" s="1"/>
  <c r="U21" i="5"/>
  <c r="S126" i="17"/>
  <c r="U170" i="14"/>
  <c r="S97" i="17"/>
  <c r="U113" i="14"/>
  <c r="V28" i="9"/>
  <c r="U71" i="14"/>
  <c r="U54" i="6"/>
  <c r="U213" i="14" s="1"/>
  <c r="S61" i="17"/>
  <c r="U77" i="14"/>
  <c r="U69" i="14"/>
  <c r="V55" i="14"/>
  <c r="U81" i="14"/>
  <c r="S65" i="17"/>
  <c r="U54" i="10"/>
  <c r="U217" i="14" s="1"/>
  <c r="U54" i="4"/>
  <c r="U35" i="4" s="1"/>
  <c r="S59" i="17"/>
  <c r="U75" i="14"/>
  <c r="U61" i="3"/>
  <c r="S210" i="17" s="1"/>
  <c r="U83" i="14"/>
  <c r="S67" i="17" s="1"/>
  <c r="U62" i="3"/>
  <c r="S213" i="17" s="1"/>
  <c r="U79" i="14"/>
  <c r="S63" i="17"/>
  <c r="U54" i="8"/>
  <c r="U215" i="14" s="1"/>
  <c r="U21" i="8"/>
  <c r="S129" i="17"/>
  <c r="U173" i="14"/>
  <c r="U21" i="9"/>
  <c r="S130" i="17"/>
  <c r="U174" i="14"/>
  <c r="S98" i="17"/>
  <c r="U114" i="14"/>
  <c r="V28" i="10"/>
  <c r="U108" i="14"/>
  <c r="V28" i="4"/>
  <c r="S92" i="17"/>
  <c r="U43" i="3"/>
  <c r="S189" i="17" s="1"/>
  <c r="U42" i="3"/>
  <c r="S186" i="17" s="1"/>
  <c r="U116" i="14"/>
  <c r="S100" i="17" s="1"/>
  <c r="U111" i="14"/>
  <c r="S95" i="17"/>
  <c r="V28" i="7"/>
  <c r="S96" i="17"/>
  <c r="U112" i="14"/>
  <c r="V28" i="8"/>
  <c r="U169" i="14"/>
  <c r="S125" i="17"/>
  <c r="U21" i="4"/>
  <c r="U33" i="3"/>
  <c r="S177" i="17" s="1"/>
  <c r="U177" i="14"/>
  <c r="S133" i="17" s="1"/>
  <c r="U32" i="3"/>
  <c r="S174" i="17" s="1"/>
  <c r="U175" i="14"/>
  <c r="S131" i="17"/>
  <c r="U21" i="10"/>
  <c r="V28" i="11"/>
  <c r="S99" i="17"/>
  <c r="U115" i="14"/>
  <c r="V28" i="6"/>
  <c r="U110" i="14"/>
  <c r="S94" i="17"/>
  <c r="U21" i="6"/>
  <c r="S127" i="17"/>
  <c r="U171" i="14"/>
  <c r="U78" i="14"/>
  <c r="U54" i="7"/>
  <c r="U214" i="14" s="1"/>
  <c r="S62" i="17"/>
  <c r="S132" i="17"/>
  <c r="U21" i="11"/>
  <c r="U176" i="14"/>
  <c r="S128" i="17"/>
  <c r="U21" i="7"/>
  <c r="U172" i="14"/>
  <c r="U76" i="14"/>
  <c r="S60" i="17"/>
  <c r="U54" i="5"/>
  <c r="U212" i="14" s="1"/>
  <c r="S93" i="17"/>
  <c r="U109" i="14"/>
  <c r="V28" i="5"/>
  <c r="S55" i="17" l="1"/>
  <c r="U35" i="7"/>
  <c r="V53" i="14" s="1"/>
  <c r="U35" i="5"/>
  <c r="V51" i="14" s="1"/>
  <c r="U154" i="14"/>
  <c r="V19" i="11"/>
  <c r="V45" i="11" s="1"/>
  <c r="U36" i="11"/>
  <c r="S51" i="17"/>
  <c r="U149" i="14"/>
  <c r="U36" i="6"/>
  <c r="V19" i="6"/>
  <c r="V101" i="14"/>
  <c r="T85" i="17"/>
  <c r="V103" i="14"/>
  <c r="T87" i="17"/>
  <c r="U151" i="14"/>
  <c r="V19" i="8"/>
  <c r="V45" i="8" s="1"/>
  <c r="U36" i="8"/>
  <c r="V50" i="14"/>
  <c r="U64" i="14"/>
  <c r="S48" i="17"/>
  <c r="T42" i="17"/>
  <c r="V12" i="9"/>
  <c r="V12" i="11"/>
  <c r="T44" i="17"/>
  <c r="V98" i="14"/>
  <c r="T82" i="17"/>
  <c r="V19" i="7"/>
  <c r="V45" i="7" s="1"/>
  <c r="U150" i="14"/>
  <c r="U36" i="7"/>
  <c r="V19" i="4"/>
  <c r="U147" i="14"/>
  <c r="U36" i="4"/>
  <c r="U27" i="3"/>
  <c r="U28" i="3"/>
  <c r="U155" i="14"/>
  <c r="U152" i="14"/>
  <c r="V19" i="9"/>
  <c r="V45" i="9" s="1"/>
  <c r="U36" i="9"/>
  <c r="U35" i="8"/>
  <c r="V104" i="14"/>
  <c r="T88" i="17"/>
  <c r="V97" i="14"/>
  <c r="T81" i="17"/>
  <c r="V40" i="3"/>
  <c r="T183" i="17" s="1"/>
  <c r="V105" i="14"/>
  <c r="T89" i="17" s="1"/>
  <c r="V39" i="3"/>
  <c r="T180" i="17" s="1"/>
  <c r="U35" i="10"/>
  <c r="T86" i="17"/>
  <c r="V102" i="14"/>
  <c r="V45" i="6"/>
  <c r="T83" i="17"/>
  <c r="V99" i="14"/>
  <c r="U36" i="10"/>
  <c r="V19" i="10"/>
  <c r="U153" i="14"/>
  <c r="T84" i="17"/>
  <c r="V100" i="14"/>
  <c r="U211" i="14"/>
  <c r="U72" i="3"/>
  <c r="U71" i="3"/>
  <c r="U219" i="14"/>
  <c r="U35" i="6"/>
  <c r="U148" i="14"/>
  <c r="V19" i="5"/>
  <c r="U36" i="5"/>
  <c r="U67" i="14" l="1"/>
  <c r="U65" i="14"/>
  <c r="S49" i="17"/>
  <c r="U66" i="14"/>
  <c r="S50" i="17"/>
  <c r="V52" i="14"/>
  <c r="S52" i="17"/>
  <c r="U68" i="14"/>
  <c r="V54" i="14"/>
  <c r="V136" i="14"/>
  <c r="W20" i="7"/>
  <c r="W161" i="14" s="1"/>
  <c r="T117" i="17"/>
  <c r="U49" i="3"/>
  <c r="S192" i="17" s="1"/>
  <c r="W20" i="6"/>
  <c r="W160" i="14" s="1"/>
  <c r="T116" i="17"/>
  <c r="V135" i="14"/>
  <c r="T40" i="17"/>
  <c r="V12" i="7"/>
  <c r="T73" i="17"/>
  <c r="V89" i="14"/>
  <c r="T120" i="17"/>
  <c r="V139" i="14"/>
  <c r="W20" i="10"/>
  <c r="W164" i="14" s="1"/>
  <c r="V88" i="14"/>
  <c r="T72" i="17"/>
  <c r="T77" i="17"/>
  <c r="V93" i="14"/>
  <c r="U9" i="9"/>
  <c r="U33" i="14"/>
  <c r="S20" i="17"/>
  <c r="T114" i="17"/>
  <c r="W20" i="4"/>
  <c r="V133" i="14"/>
  <c r="V26" i="3"/>
  <c r="T171" i="17" s="1"/>
  <c r="V25" i="3"/>
  <c r="T168" i="17" s="1"/>
  <c r="V141" i="14"/>
  <c r="T122" i="17" s="1"/>
  <c r="T33" i="17"/>
  <c r="V46" i="14"/>
  <c r="U50" i="3"/>
  <c r="S195" i="17" s="1"/>
  <c r="T37" i="17"/>
  <c r="V12" i="4"/>
  <c r="V45" i="10"/>
  <c r="T74" i="17"/>
  <c r="V90" i="14"/>
  <c r="U30" i="14"/>
  <c r="U9" i="6"/>
  <c r="S17" i="17"/>
  <c r="T38" i="17"/>
  <c r="V12" i="5"/>
  <c r="V45" i="5"/>
  <c r="W20" i="5"/>
  <c r="W159" i="14" s="1"/>
  <c r="T115" i="17"/>
  <c r="V134" i="14"/>
  <c r="S21" i="17"/>
  <c r="U9" i="10"/>
  <c r="U34" i="14"/>
  <c r="V56" i="14"/>
  <c r="U70" i="14"/>
  <c r="S54" i="17"/>
  <c r="V45" i="4"/>
  <c r="T119" i="17"/>
  <c r="W20" i="9"/>
  <c r="W163" i="14" s="1"/>
  <c r="V138" i="14"/>
  <c r="U9" i="7"/>
  <c r="U31" i="14"/>
  <c r="S18" i="17"/>
  <c r="V44" i="14"/>
  <c r="T31" i="17"/>
  <c r="U72" i="14"/>
  <c r="S56" i="17" s="1"/>
  <c r="U9" i="8"/>
  <c r="U32" i="14"/>
  <c r="S19" i="17"/>
  <c r="S22" i="17"/>
  <c r="U35" i="14"/>
  <c r="U9" i="11"/>
  <c r="S16" i="17"/>
  <c r="U29" i="14"/>
  <c r="U9" i="5"/>
  <c r="T75" i="17"/>
  <c r="V91" i="14"/>
  <c r="U9" i="4"/>
  <c r="U28" i="14"/>
  <c r="S15" i="17"/>
  <c r="U52" i="3"/>
  <c r="S201" i="17" s="1"/>
  <c r="U36" i="14"/>
  <c r="S23" i="17" s="1"/>
  <c r="U51" i="3"/>
  <c r="S198" i="17" s="1"/>
  <c r="V137" i="14"/>
  <c r="T118" i="17"/>
  <c r="W20" i="8"/>
  <c r="W162" i="14" s="1"/>
  <c r="W20" i="11"/>
  <c r="W165" i="14" s="1"/>
  <c r="V140" i="14"/>
  <c r="T121" i="17"/>
  <c r="V54" i="3" l="1"/>
  <c r="T204" i="17" s="1"/>
  <c r="S10" i="17"/>
  <c r="V11" i="10"/>
  <c r="V10" i="10"/>
  <c r="U23" i="14"/>
  <c r="T27" i="17"/>
  <c r="V40" i="14"/>
  <c r="V94" i="14"/>
  <c r="T78" i="17" s="1"/>
  <c r="V92" i="14"/>
  <c r="T76" i="17"/>
  <c r="T26" i="17"/>
  <c r="V39" i="14"/>
  <c r="W158" i="14"/>
  <c r="W166" i="14"/>
  <c r="W29" i="3"/>
  <c r="W30" i="3"/>
  <c r="S9" i="17"/>
  <c r="U22" i="14"/>
  <c r="V11" i="9"/>
  <c r="V10" i="9"/>
  <c r="V42" i="14"/>
  <c r="T29" i="17"/>
  <c r="T39" i="17"/>
  <c r="V12" i="6"/>
  <c r="S11" i="17"/>
  <c r="V11" i="11"/>
  <c r="V10" i="11"/>
  <c r="U24" i="14"/>
  <c r="U20" i="14"/>
  <c r="V11" i="7"/>
  <c r="V10" i="7"/>
  <c r="S7" i="17"/>
  <c r="V12" i="10"/>
  <c r="T43" i="17"/>
  <c r="V87" i="14"/>
  <c r="T71" i="17"/>
  <c r="V55" i="3"/>
  <c r="T207" i="17" s="1"/>
  <c r="T41" i="17"/>
  <c r="V12" i="8"/>
  <c r="S4" i="17"/>
  <c r="U17" i="14"/>
  <c r="V11" i="4"/>
  <c r="V10" i="4"/>
  <c r="U12" i="3"/>
  <c r="S1" i="17" s="1"/>
  <c r="U13" i="3"/>
  <c r="S147" i="17" s="1"/>
  <c r="U25" i="14"/>
  <c r="S12" i="17" s="1"/>
  <c r="S5" i="17"/>
  <c r="U18" i="14"/>
  <c r="V10" i="5"/>
  <c r="V11" i="5"/>
  <c r="V44" i="5" s="1"/>
  <c r="U21" i="14"/>
  <c r="S8" i="17"/>
  <c r="V11" i="8"/>
  <c r="V10" i="8"/>
  <c r="V86" i="14"/>
  <c r="T70" i="17"/>
  <c r="V65" i="3"/>
  <c r="T219" i="17" s="1"/>
  <c r="V44" i="4"/>
  <c r="V64" i="3"/>
  <c r="T216" i="17" s="1"/>
  <c r="V11" i="6"/>
  <c r="V10" i="6"/>
  <c r="S6" i="17"/>
  <c r="U19" i="14"/>
  <c r="V58" i="14"/>
  <c r="T45" i="17" s="1"/>
  <c r="T60" i="17" l="1"/>
  <c r="V54" i="5"/>
  <c r="V212" i="14" s="1"/>
  <c r="V76" i="14"/>
  <c r="V121" i="14"/>
  <c r="T105" i="17"/>
  <c r="V29" i="6"/>
  <c r="V44" i="6"/>
  <c r="V45" i="14"/>
  <c r="T32" i="17"/>
  <c r="V180" i="14"/>
  <c r="T136" i="17"/>
  <c r="V22" i="4"/>
  <c r="V188" i="14"/>
  <c r="T144" i="17" s="1"/>
  <c r="V17" i="3"/>
  <c r="T159" i="17" s="1"/>
  <c r="V16" i="3"/>
  <c r="T156" i="17" s="1"/>
  <c r="T30" i="17"/>
  <c r="V43" i="14"/>
  <c r="V41" i="14"/>
  <c r="T28" i="17"/>
  <c r="T141" i="17"/>
  <c r="V22" i="9"/>
  <c r="V185" i="14"/>
  <c r="V19" i="3"/>
  <c r="T165" i="17" s="1"/>
  <c r="T142" i="17"/>
  <c r="V186" i="14"/>
  <c r="V22" i="10"/>
  <c r="T59" i="17"/>
  <c r="V54" i="4"/>
  <c r="V75" i="14"/>
  <c r="T140" i="17"/>
  <c r="V184" i="14"/>
  <c r="V22" i="8"/>
  <c r="V120" i="14"/>
  <c r="T104" i="17"/>
  <c r="V29" i="5"/>
  <c r="V29" i="4"/>
  <c r="T103" i="17"/>
  <c r="V119" i="14"/>
  <c r="V15" i="3"/>
  <c r="T153" i="17" s="1"/>
  <c r="V14" i="3"/>
  <c r="T150" i="17" s="1"/>
  <c r="V127" i="14"/>
  <c r="T111" i="17" s="1"/>
  <c r="T139" i="17"/>
  <c r="V22" i="7"/>
  <c r="V183" i="14"/>
  <c r="V22" i="11"/>
  <c r="V187" i="14"/>
  <c r="T143" i="17"/>
  <c r="V29" i="9"/>
  <c r="T108" i="17"/>
  <c r="V124" i="14"/>
  <c r="V44" i="9"/>
  <c r="V18" i="3"/>
  <c r="T162" i="17" s="1"/>
  <c r="V125" i="14"/>
  <c r="V44" i="10"/>
  <c r="T109" i="17"/>
  <c r="V29" i="10"/>
  <c r="V22" i="6"/>
  <c r="V182" i="14"/>
  <c r="T138" i="17"/>
  <c r="V29" i="8"/>
  <c r="V123" i="14"/>
  <c r="T107" i="17"/>
  <c r="V44" i="8"/>
  <c r="T137" i="17"/>
  <c r="V181" i="14"/>
  <c r="V22" i="5"/>
  <c r="V44" i="7"/>
  <c r="T106" i="17"/>
  <c r="V122" i="14"/>
  <c r="V29" i="7"/>
  <c r="T110" i="17"/>
  <c r="V126" i="14"/>
  <c r="V29" i="11"/>
  <c r="V44" i="11"/>
  <c r="V47" i="14"/>
  <c r="T34" i="17" s="1"/>
  <c r="V81" i="14" l="1"/>
  <c r="V54" i="10"/>
  <c r="T65" i="17"/>
  <c r="T128" i="17"/>
  <c r="V172" i="14"/>
  <c r="V21" i="7"/>
  <c r="T125" i="17"/>
  <c r="V169" i="14"/>
  <c r="V21" i="4"/>
  <c r="V33" i="3"/>
  <c r="T177" i="17" s="1"/>
  <c r="V177" i="14"/>
  <c r="T133" i="17" s="1"/>
  <c r="V32" i="3"/>
  <c r="T174" i="17" s="1"/>
  <c r="T62" i="17"/>
  <c r="V78" i="14"/>
  <c r="V54" i="7"/>
  <c r="V214" i="14" s="1"/>
  <c r="V171" i="14"/>
  <c r="T127" i="17"/>
  <c r="V21" i="6"/>
  <c r="T93" i="17"/>
  <c r="V109" i="14"/>
  <c r="W28" i="5"/>
  <c r="T129" i="17"/>
  <c r="V21" i="8"/>
  <c r="V173" i="14"/>
  <c r="V35" i="4"/>
  <c r="V211" i="14"/>
  <c r="V174" i="14"/>
  <c r="T130" i="17"/>
  <c r="V21" i="9"/>
  <c r="T61" i="17"/>
  <c r="V54" i="6"/>
  <c r="V35" i="6" s="1"/>
  <c r="V77" i="14"/>
  <c r="V62" i="3"/>
  <c r="T213" i="17" s="1"/>
  <c r="T66" i="17"/>
  <c r="V82" i="14"/>
  <c r="V54" i="11"/>
  <c r="V218" i="14" s="1"/>
  <c r="W28" i="7"/>
  <c r="V111" i="14"/>
  <c r="T95" i="17"/>
  <c r="V79" i="14"/>
  <c r="V54" i="8"/>
  <c r="V215" i="14" s="1"/>
  <c r="T63" i="17"/>
  <c r="T96" i="17"/>
  <c r="V112" i="14"/>
  <c r="W28" i="8"/>
  <c r="V114" i="14"/>
  <c r="T98" i="17"/>
  <c r="W28" i="10"/>
  <c r="V21" i="11"/>
  <c r="T132" i="17"/>
  <c r="V176" i="14"/>
  <c r="W28" i="6"/>
  <c r="T94" i="17"/>
  <c r="V110" i="14"/>
  <c r="V83" i="14"/>
  <c r="T67" i="17" s="1"/>
  <c r="T99" i="17"/>
  <c r="V115" i="14"/>
  <c r="W28" i="11"/>
  <c r="V170" i="14"/>
  <c r="V21" i="5"/>
  <c r="T126" i="17"/>
  <c r="V54" i="9"/>
  <c r="V216" i="14" s="1"/>
  <c r="V80" i="14"/>
  <c r="T64" i="17"/>
  <c r="V113" i="14"/>
  <c r="T97" i="17"/>
  <c r="W28" i="9"/>
  <c r="V108" i="14"/>
  <c r="W28" i="4"/>
  <c r="T92" i="17"/>
  <c r="V43" i="3"/>
  <c r="T189" i="17" s="1"/>
  <c r="V42" i="3"/>
  <c r="T186" i="17" s="1"/>
  <c r="V116" i="14"/>
  <c r="T100" i="17" s="1"/>
  <c r="V21" i="10"/>
  <c r="T131" i="17"/>
  <c r="V175" i="14"/>
  <c r="V35" i="5"/>
  <c r="V61" i="3"/>
  <c r="T210" i="17" s="1"/>
  <c r="V35" i="11" l="1"/>
  <c r="T55" i="17" s="1"/>
  <c r="V35" i="8"/>
  <c r="W54" i="14" s="1"/>
  <c r="W102" i="14"/>
  <c r="U86" i="17"/>
  <c r="V35" i="9"/>
  <c r="V148" i="14"/>
  <c r="W19" i="5"/>
  <c r="W45" i="5" s="1"/>
  <c r="V36" i="5"/>
  <c r="U83" i="17"/>
  <c r="W99" i="14"/>
  <c r="W103" i="14"/>
  <c r="U87" i="17"/>
  <c r="U84" i="17"/>
  <c r="W100" i="14"/>
  <c r="V213" i="14"/>
  <c r="V72" i="3"/>
  <c r="V219" i="14"/>
  <c r="V71" i="3"/>
  <c r="V151" i="14"/>
  <c r="W19" i="8"/>
  <c r="W45" i="8" s="1"/>
  <c r="V36" i="8"/>
  <c r="V35" i="7"/>
  <c r="W19" i="10"/>
  <c r="V153" i="14"/>
  <c r="V36" i="10"/>
  <c r="W57" i="14"/>
  <c r="V149" i="14"/>
  <c r="W19" i="6"/>
  <c r="V36" i="6"/>
  <c r="V65" i="14"/>
  <c r="T49" i="17"/>
  <c r="W51" i="14"/>
  <c r="W97" i="14"/>
  <c r="U81" i="17"/>
  <c r="W39" i="3"/>
  <c r="U180" i="17" s="1"/>
  <c r="W40" i="3"/>
  <c r="U183" i="17" s="1"/>
  <c r="W105" i="14"/>
  <c r="U89" i="17" s="1"/>
  <c r="U88" i="17"/>
  <c r="W104" i="14"/>
  <c r="V66" i="14"/>
  <c r="W52" i="14"/>
  <c r="T50" i="17"/>
  <c r="V152" i="14"/>
  <c r="W19" i="9"/>
  <c r="V36" i="9"/>
  <c r="T48" i="17"/>
  <c r="W50" i="14"/>
  <c r="V64" i="14"/>
  <c r="U82" i="17"/>
  <c r="W98" i="14"/>
  <c r="V36" i="7"/>
  <c r="W19" i="7"/>
  <c r="V150" i="14"/>
  <c r="V217" i="14"/>
  <c r="V35" i="10"/>
  <c r="W19" i="11"/>
  <c r="W45" i="11" s="1"/>
  <c r="V154" i="14"/>
  <c r="V36" i="11"/>
  <c r="U85" i="17"/>
  <c r="W101" i="14"/>
  <c r="V36" i="4"/>
  <c r="W19" i="4"/>
  <c r="V147" i="14"/>
  <c r="V27" i="3"/>
  <c r="V155" i="14"/>
  <c r="V28" i="3"/>
  <c r="T52" i="17" l="1"/>
  <c r="V68" i="14"/>
  <c r="V71" i="14"/>
  <c r="U77" i="17"/>
  <c r="W93" i="14"/>
  <c r="T22" i="17"/>
  <c r="V9" i="11"/>
  <c r="V35" i="14"/>
  <c r="W45" i="9"/>
  <c r="X20" i="9"/>
  <c r="X163" i="14" s="1"/>
  <c r="W138" i="14"/>
  <c r="U119" i="17"/>
  <c r="V30" i="14"/>
  <c r="V9" i="6"/>
  <c r="T17" i="17"/>
  <c r="U120" i="17"/>
  <c r="W139" i="14"/>
  <c r="W45" i="10"/>
  <c r="X20" i="10"/>
  <c r="X164" i="14" s="1"/>
  <c r="V69" i="14"/>
  <c r="T53" i="17"/>
  <c r="W55" i="14"/>
  <c r="W90" i="14"/>
  <c r="U74" i="17"/>
  <c r="W87" i="14"/>
  <c r="U71" i="17"/>
  <c r="U37" i="17"/>
  <c r="W12" i="4"/>
  <c r="U38" i="17"/>
  <c r="W12" i="5"/>
  <c r="X20" i="6"/>
  <c r="X160" i="14" s="1"/>
  <c r="U116" i="17"/>
  <c r="W135" i="14"/>
  <c r="T51" i="17"/>
  <c r="W53" i="14"/>
  <c r="V67" i="14"/>
  <c r="V50" i="3"/>
  <c r="T195" i="17" s="1"/>
  <c r="V49" i="3"/>
  <c r="T192" i="17" s="1"/>
  <c r="V72" i="14"/>
  <c r="T56" i="17" s="1"/>
  <c r="V29" i="14"/>
  <c r="V9" i="5"/>
  <c r="T16" i="17"/>
  <c r="U114" i="17"/>
  <c r="W133" i="14"/>
  <c r="X20" i="4"/>
  <c r="W26" i="3"/>
  <c r="U171" i="17" s="1"/>
  <c r="W25" i="3"/>
  <c r="U168" i="17" s="1"/>
  <c r="W141" i="14"/>
  <c r="U122" i="17" s="1"/>
  <c r="W140" i="14"/>
  <c r="U121" i="17"/>
  <c r="X20" i="11"/>
  <c r="X165" i="14" s="1"/>
  <c r="U117" i="17"/>
  <c r="W136" i="14"/>
  <c r="X20" i="7"/>
  <c r="X161" i="14" s="1"/>
  <c r="W45" i="4"/>
  <c r="V9" i="10"/>
  <c r="V34" i="14"/>
  <c r="T21" i="17"/>
  <c r="V32" i="14"/>
  <c r="V9" i="8"/>
  <c r="T19" i="17"/>
  <c r="W45" i="6"/>
  <c r="X20" i="5"/>
  <c r="X159" i="14" s="1"/>
  <c r="U115" i="17"/>
  <c r="W134" i="14"/>
  <c r="V28" i="14"/>
  <c r="V9" i="4"/>
  <c r="T15" i="17"/>
  <c r="V52" i="3"/>
  <c r="T201" i="17" s="1"/>
  <c r="V51" i="3"/>
  <c r="T198" i="17" s="1"/>
  <c r="V36" i="14"/>
  <c r="T23" i="17" s="1"/>
  <c r="W56" i="14"/>
  <c r="V70" i="14"/>
  <c r="T54" i="17"/>
  <c r="V9" i="7"/>
  <c r="T18" i="17"/>
  <c r="V31" i="14"/>
  <c r="V9" i="9"/>
  <c r="V33" i="14"/>
  <c r="T20" i="17"/>
  <c r="U39" i="17"/>
  <c r="W12" i="6"/>
  <c r="U41" i="17"/>
  <c r="W12" i="8"/>
  <c r="U44" i="17"/>
  <c r="W12" i="11"/>
  <c r="X20" i="8"/>
  <c r="X162" i="14" s="1"/>
  <c r="W137" i="14"/>
  <c r="U118" i="17"/>
  <c r="W45" i="7"/>
  <c r="W46" i="14" l="1"/>
  <c r="U33" i="17"/>
  <c r="W10" i="7"/>
  <c r="T7" i="17"/>
  <c r="W11" i="7"/>
  <c r="V20" i="14"/>
  <c r="W11" i="4"/>
  <c r="V17" i="14"/>
  <c r="W10" i="4"/>
  <c r="T4" i="17"/>
  <c r="V12" i="3"/>
  <c r="T1" i="17" s="1"/>
  <c r="V25" i="14"/>
  <c r="T12" i="17" s="1"/>
  <c r="V13" i="3"/>
  <c r="T147" i="17" s="1"/>
  <c r="T8" i="17"/>
  <c r="V21" i="14"/>
  <c r="W11" i="8"/>
  <c r="W10" i="8"/>
  <c r="W10" i="10"/>
  <c r="T10" i="17"/>
  <c r="W11" i="10"/>
  <c r="V23" i="14"/>
  <c r="U28" i="17"/>
  <c r="W41" i="14"/>
  <c r="V22" i="14"/>
  <c r="T9" i="17"/>
  <c r="W10" i="9"/>
  <c r="W11" i="9"/>
  <c r="U70" i="17"/>
  <c r="W86" i="14"/>
  <c r="W64" i="3"/>
  <c r="U216" i="17" s="1"/>
  <c r="W65" i="3"/>
  <c r="U219" i="17" s="1"/>
  <c r="W94" i="14"/>
  <c r="U78" i="17" s="1"/>
  <c r="W12" i="7"/>
  <c r="U40" i="17"/>
  <c r="W54" i="3"/>
  <c r="U204" i="17" s="1"/>
  <c r="W58" i="14"/>
  <c r="U45" i="17" s="1"/>
  <c r="W55" i="3"/>
  <c r="U207" i="17" s="1"/>
  <c r="U26" i="17"/>
  <c r="W39" i="14"/>
  <c r="W91" i="14"/>
  <c r="U75" i="17"/>
  <c r="W88" i="14"/>
  <c r="U72" i="17"/>
  <c r="W89" i="14"/>
  <c r="U73" i="17"/>
  <c r="W44" i="7"/>
  <c r="W43" i="14"/>
  <c r="U30" i="17"/>
  <c r="U43" i="17"/>
  <c r="W12" i="10"/>
  <c r="X158" i="14"/>
  <c r="X30" i="3"/>
  <c r="X29" i="3"/>
  <c r="X166" i="14"/>
  <c r="T5" i="17"/>
  <c r="V18" i="14"/>
  <c r="W10" i="5"/>
  <c r="W11" i="5"/>
  <c r="U27" i="17"/>
  <c r="W40" i="14"/>
  <c r="U42" i="17"/>
  <c r="W12" i="9"/>
  <c r="W92" i="14"/>
  <c r="U76" i="17"/>
  <c r="T6" i="17"/>
  <c r="W10" i="6"/>
  <c r="V19" i="14"/>
  <c r="W11" i="6"/>
  <c r="T11" i="17"/>
  <c r="W11" i="11"/>
  <c r="W10" i="11"/>
  <c r="V24" i="14"/>
  <c r="W187" i="14" l="1"/>
  <c r="W22" i="11"/>
  <c r="U143" i="17"/>
  <c r="W22" i="5"/>
  <c r="U137" i="17"/>
  <c r="W181" i="14"/>
  <c r="W78" i="14"/>
  <c r="U62" i="17"/>
  <c r="W54" i="7"/>
  <c r="W214" i="14" s="1"/>
  <c r="W124" i="14"/>
  <c r="U108" i="17"/>
  <c r="W29" i="9"/>
  <c r="W44" i="4"/>
  <c r="U103" i="17"/>
  <c r="W119" i="14"/>
  <c r="W29" i="4"/>
  <c r="W15" i="3"/>
  <c r="U153" i="17" s="1"/>
  <c r="W14" i="3"/>
  <c r="U150" i="17" s="1"/>
  <c r="W127" i="14"/>
  <c r="U111" i="17" s="1"/>
  <c r="W22" i="7"/>
  <c r="U139" i="17"/>
  <c r="W183" i="14"/>
  <c r="U110" i="17"/>
  <c r="W126" i="14"/>
  <c r="W29" i="11"/>
  <c r="W44" i="11"/>
  <c r="W182" i="14"/>
  <c r="U138" i="17"/>
  <c r="W22" i="6"/>
  <c r="W44" i="9"/>
  <c r="W22" i="9"/>
  <c r="U141" i="17"/>
  <c r="W185" i="14"/>
  <c r="W22" i="10"/>
  <c r="U142" i="17"/>
  <c r="W186" i="14"/>
  <c r="U31" i="17"/>
  <c r="W44" i="14"/>
  <c r="W42" i="14"/>
  <c r="U29" i="17"/>
  <c r="W47" i="14"/>
  <c r="U34" i="17" s="1"/>
  <c r="W19" i="3"/>
  <c r="U165" i="17" s="1"/>
  <c r="W18" i="3"/>
  <c r="U162" i="17" s="1"/>
  <c r="U140" i="17"/>
  <c r="W22" i="8"/>
  <c r="W184" i="14"/>
  <c r="W180" i="14"/>
  <c r="W22" i="4"/>
  <c r="U136" i="17"/>
  <c r="W188" i="14"/>
  <c r="U144" i="17" s="1"/>
  <c r="W16" i="3"/>
  <c r="U156" i="17" s="1"/>
  <c r="W17" i="3"/>
  <c r="U159" i="17" s="1"/>
  <c r="U106" i="17"/>
  <c r="W29" i="7"/>
  <c r="W122" i="14"/>
  <c r="W44" i="6"/>
  <c r="W29" i="6"/>
  <c r="U105" i="17"/>
  <c r="W121" i="14"/>
  <c r="W44" i="5"/>
  <c r="W29" i="5"/>
  <c r="W120" i="14"/>
  <c r="U104" i="17"/>
  <c r="U32" i="17"/>
  <c r="W45" i="14"/>
  <c r="W29" i="10"/>
  <c r="W44" i="10"/>
  <c r="W125" i="14"/>
  <c r="U109" i="17"/>
  <c r="W44" i="8"/>
  <c r="U107" i="17"/>
  <c r="W123" i="14"/>
  <c r="W29" i="8"/>
  <c r="U65" i="17" l="1"/>
  <c r="W54" i="10"/>
  <c r="W81" i="14"/>
  <c r="W76" i="14"/>
  <c r="W54" i="5"/>
  <c r="W212" i="14" s="1"/>
  <c r="U60" i="17"/>
  <c r="W54" i="6"/>
  <c r="W213" i="14" s="1"/>
  <c r="U61" i="17"/>
  <c r="W77" i="14"/>
  <c r="W21" i="4"/>
  <c r="W169" i="14"/>
  <c r="U125" i="17"/>
  <c r="W32" i="3"/>
  <c r="U174" i="17" s="1"/>
  <c r="W177" i="14"/>
  <c r="U133" i="17" s="1"/>
  <c r="W33" i="3"/>
  <c r="U177" i="17" s="1"/>
  <c r="W21" i="8"/>
  <c r="U129" i="17"/>
  <c r="W173" i="14"/>
  <c r="W75" i="14"/>
  <c r="U59" i="17"/>
  <c r="W54" i="4"/>
  <c r="W35" i="4" s="1"/>
  <c r="W62" i="3"/>
  <c r="U213" i="17" s="1"/>
  <c r="W61" i="3"/>
  <c r="U210" i="17" s="1"/>
  <c r="W83" i="14"/>
  <c r="U67" i="17" s="1"/>
  <c r="W170" i="14"/>
  <c r="U126" i="17"/>
  <c r="W21" i="5"/>
  <c r="W54" i="8"/>
  <c r="W215" i="14" s="1"/>
  <c r="U63" i="17"/>
  <c r="W79" i="14"/>
  <c r="U98" i="17"/>
  <c r="X28" i="10"/>
  <c r="W114" i="14"/>
  <c r="W21" i="10"/>
  <c r="U131" i="17"/>
  <c r="W175" i="14"/>
  <c r="U130" i="17"/>
  <c r="W174" i="14"/>
  <c r="W21" i="9"/>
  <c r="W21" i="7"/>
  <c r="W172" i="14"/>
  <c r="U128" i="17"/>
  <c r="X28" i="4"/>
  <c r="U92" i="17"/>
  <c r="W108" i="14"/>
  <c r="W116" i="14"/>
  <c r="U100" i="17" s="1"/>
  <c r="W42" i="3"/>
  <c r="U186" i="17" s="1"/>
  <c r="W43" i="3"/>
  <c r="U189" i="17" s="1"/>
  <c r="W35" i="7"/>
  <c r="W112" i="14"/>
  <c r="U96" i="17"/>
  <c r="X28" i="8"/>
  <c r="W111" i="14"/>
  <c r="X28" i="7"/>
  <c r="U95" i="17"/>
  <c r="W80" i="14"/>
  <c r="U64" i="17"/>
  <c r="W54" i="9"/>
  <c r="W216" i="14" s="1"/>
  <c r="W54" i="11"/>
  <c r="W218" i="14" s="1"/>
  <c r="W82" i="14"/>
  <c r="U66" i="17"/>
  <c r="W113" i="14"/>
  <c r="U97" i="17"/>
  <c r="X28" i="9"/>
  <c r="W21" i="11"/>
  <c r="U132" i="17"/>
  <c r="W176" i="14"/>
  <c r="U93" i="17"/>
  <c r="W109" i="14"/>
  <c r="X28" i="5"/>
  <c r="U94" i="17"/>
  <c r="W110" i="14"/>
  <c r="X28" i="6"/>
  <c r="W21" i="6"/>
  <c r="U127" i="17"/>
  <c r="W171" i="14"/>
  <c r="X28" i="11"/>
  <c r="U99" i="17"/>
  <c r="W115" i="14"/>
  <c r="W35" i="5" l="1"/>
  <c r="W35" i="11"/>
  <c r="W35" i="6"/>
  <c r="W66" i="14" s="1"/>
  <c r="W35" i="9"/>
  <c r="U53" i="17" s="1"/>
  <c r="W64" i="14"/>
  <c r="U48" i="17"/>
  <c r="X50" i="14"/>
  <c r="W149" i="14"/>
  <c r="W36" i="6"/>
  <c r="X19" i="6"/>
  <c r="X45" i="6" s="1"/>
  <c r="V82" i="17"/>
  <c r="X98" i="14"/>
  <c r="V85" i="17"/>
  <c r="X101" i="14"/>
  <c r="W150" i="14"/>
  <c r="X19" i="7"/>
  <c r="X45" i="7" s="1"/>
  <c r="W36" i="7"/>
  <c r="X103" i="14"/>
  <c r="V87" i="17"/>
  <c r="X19" i="4"/>
  <c r="X45" i="4" s="1"/>
  <c r="W147" i="14"/>
  <c r="W36" i="4"/>
  <c r="W155" i="14"/>
  <c r="W28" i="3"/>
  <c r="W27" i="3"/>
  <c r="V88" i="17"/>
  <c r="X104" i="14"/>
  <c r="X99" i="14"/>
  <c r="V83" i="17"/>
  <c r="X19" i="11"/>
  <c r="X45" i="11" s="1"/>
  <c r="W154" i="14"/>
  <c r="W36" i="11"/>
  <c r="W71" i="14"/>
  <c r="U55" i="17"/>
  <c r="X57" i="14"/>
  <c r="W69" i="14"/>
  <c r="X97" i="14"/>
  <c r="V81" i="17"/>
  <c r="X40" i="3"/>
  <c r="V183" i="17" s="1"/>
  <c r="X105" i="14"/>
  <c r="V89" i="17" s="1"/>
  <c r="X39" i="3"/>
  <c r="V180" i="17" s="1"/>
  <c r="W152" i="14"/>
  <c r="X19" i="9"/>
  <c r="X45" i="9" s="1"/>
  <c r="W36" i="9"/>
  <c r="W211" i="14"/>
  <c r="W72" i="3"/>
  <c r="W71" i="3"/>
  <c r="W219" i="14"/>
  <c r="W65" i="14"/>
  <c r="U49" i="17"/>
  <c r="X51" i="14"/>
  <c r="X102" i="14"/>
  <c r="V86" i="17"/>
  <c r="V84" i="17"/>
  <c r="X100" i="14"/>
  <c r="W36" i="10"/>
  <c r="X19" i="10"/>
  <c r="W153" i="14"/>
  <c r="W35" i="8"/>
  <c r="W148" i="14"/>
  <c r="X19" i="5"/>
  <c r="X45" i="5" s="1"/>
  <c r="W36" i="5"/>
  <c r="W151" i="14"/>
  <c r="X19" i="8"/>
  <c r="X45" i="8" s="1"/>
  <c r="W36" i="8"/>
  <c r="W35" i="10"/>
  <c r="W217" i="14"/>
  <c r="X53" i="14"/>
  <c r="W67" i="14"/>
  <c r="U51" i="17"/>
  <c r="X52" i="14" l="1"/>
  <c r="U50" i="17"/>
  <c r="X55" i="14"/>
  <c r="X12" i="9" s="1"/>
  <c r="W50" i="3"/>
  <c r="U195" i="17" s="1"/>
  <c r="X87" i="14"/>
  <c r="V71" i="17"/>
  <c r="X90" i="14"/>
  <c r="V74" i="17"/>
  <c r="U54" i="17"/>
  <c r="W70" i="14"/>
  <c r="X56" i="14"/>
  <c r="W29" i="14"/>
  <c r="W9" i="5"/>
  <c r="U16" i="17"/>
  <c r="U20" i="17"/>
  <c r="W9" i="9"/>
  <c r="W33" i="14"/>
  <c r="V44" i="17"/>
  <c r="X12" i="11"/>
  <c r="W31" i="14"/>
  <c r="U18" i="17"/>
  <c r="W9" i="7"/>
  <c r="W9" i="6"/>
  <c r="U17" i="17"/>
  <c r="W30" i="14"/>
  <c r="W72" i="14"/>
  <c r="U56" i="17" s="1"/>
  <c r="W32" i="14"/>
  <c r="W9" i="8"/>
  <c r="U19" i="17"/>
  <c r="V115" i="17"/>
  <c r="Y20" i="5"/>
  <c r="X134" i="14"/>
  <c r="X45" i="10"/>
  <c r="X65" i="3" s="1"/>
  <c r="V219" i="17" s="1"/>
  <c r="Y20" i="10"/>
  <c r="Y164" i="14" s="1"/>
  <c r="V120" i="17"/>
  <c r="X139" i="14"/>
  <c r="X89" i="14"/>
  <c r="V73" i="17"/>
  <c r="V119" i="17"/>
  <c r="X138" i="14"/>
  <c r="Y20" i="9"/>
  <c r="Y163" i="14" s="1"/>
  <c r="X140" i="14"/>
  <c r="Y20" i="11"/>
  <c r="Y165" i="14" s="1"/>
  <c r="V121" i="17"/>
  <c r="V114" i="17"/>
  <c r="X133" i="14"/>
  <c r="Y20" i="4"/>
  <c r="X26" i="3"/>
  <c r="V171" i="17" s="1"/>
  <c r="X25" i="3"/>
  <c r="V168" i="17" s="1"/>
  <c r="X141" i="14"/>
  <c r="V122" i="17" s="1"/>
  <c r="X136" i="14"/>
  <c r="Y20" i="7"/>
  <c r="Y161" i="14" s="1"/>
  <c r="V117" i="17"/>
  <c r="X12" i="4"/>
  <c r="V37" i="17"/>
  <c r="X12" i="7"/>
  <c r="V40" i="17"/>
  <c r="X137" i="14"/>
  <c r="Y20" i="8"/>
  <c r="V118" i="17"/>
  <c r="U21" i="17"/>
  <c r="W9" i="10"/>
  <c r="W34" i="14"/>
  <c r="X12" i="5"/>
  <c r="V38" i="17"/>
  <c r="X86" i="14"/>
  <c r="V70" i="17"/>
  <c r="X88" i="14"/>
  <c r="V72" i="17"/>
  <c r="X93" i="14"/>
  <c r="V77" i="17"/>
  <c r="W68" i="14"/>
  <c r="U52" i="17"/>
  <c r="X54" i="14"/>
  <c r="V75" i="17"/>
  <c r="X91" i="14"/>
  <c r="V39" i="17"/>
  <c r="X12" i="6"/>
  <c r="W9" i="11"/>
  <c r="U22" i="17"/>
  <c r="W35" i="14"/>
  <c r="U15" i="17"/>
  <c r="W28" i="14"/>
  <c r="W9" i="4"/>
  <c r="W52" i="3"/>
  <c r="U201" i="17" s="1"/>
  <c r="W36" i="14"/>
  <c r="U23" i="17" s="1"/>
  <c r="W51" i="3"/>
  <c r="U198" i="17" s="1"/>
  <c r="Y20" i="6"/>
  <c r="Y160" i="14" s="1"/>
  <c r="X135" i="14"/>
  <c r="V116" i="17"/>
  <c r="W49" i="3"/>
  <c r="U192" i="17" s="1"/>
  <c r="V42" i="17" l="1"/>
  <c r="X64" i="3"/>
  <c r="V216" i="17" s="1"/>
  <c r="X94" i="14"/>
  <c r="V78" i="17" s="1"/>
  <c r="W17" i="14"/>
  <c r="X11" i="4"/>
  <c r="U4" i="17"/>
  <c r="X10" i="4"/>
  <c r="W12" i="3"/>
  <c r="U1" i="17" s="1"/>
  <c r="W25" i="14"/>
  <c r="U12" i="17" s="1"/>
  <c r="W13" i="3"/>
  <c r="U147" i="17" s="1"/>
  <c r="V41" i="17"/>
  <c r="X12" i="8"/>
  <c r="X54" i="3"/>
  <c r="V204" i="17" s="1"/>
  <c r="X55" i="3"/>
  <c r="V207" i="17" s="1"/>
  <c r="X58" i="14"/>
  <c r="V45" i="17" s="1"/>
  <c r="V27" i="17"/>
  <c r="X40" i="14"/>
  <c r="X92" i="14"/>
  <c r="V76" i="17"/>
  <c r="W20" i="14"/>
  <c r="X11" i="7"/>
  <c r="U7" i="17"/>
  <c r="X10" i="7"/>
  <c r="U11" i="17"/>
  <c r="X11" i="11"/>
  <c r="W24" i="14"/>
  <c r="X10" i="11"/>
  <c r="V29" i="17"/>
  <c r="X42" i="14"/>
  <c r="V31" i="17"/>
  <c r="X44" i="14"/>
  <c r="W18" i="14"/>
  <c r="U5" i="17"/>
  <c r="X10" i="5"/>
  <c r="X11" i="5"/>
  <c r="X11" i="10"/>
  <c r="U10" i="17"/>
  <c r="X10" i="10"/>
  <c r="W23" i="14"/>
  <c r="Y162" i="14"/>
  <c r="Y158" i="14"/>
  <c r="Y166" i="14"/>
  <c r="Y29" i="3"/>
  <c r="Y30" i="3"/>
  <c r="U8" i="17"/>
  <c r="W21" i="14"/>
  <c r="X10" i="8"/>
  <c r="X11" i="8"/>
  <c r="U9" i="17"/>
  <c r="W22" i="14"/>
  <c r="X10" i="9"/>
  <c r="X11" i="9"/>
  <c r="V28" i="17"/>
  <c r="X41" i="14"/>
  <c r="X39" i="14"/>
  <c r="V26" i="17"/>
  <c r="Y159" i="14"/>
  <c r="W19" i="14"/>
  <c r="X11" i="6"/>
  <c r="X10" i="6"/>
  <c r="U6" i="17"/>
  <c r="V33" i="17"/>
  <c r="X46" i="14"/>
  <c r="X12" i="10"/>
  <c r="V43" i="17"/>
  <c r="X182" i="14" l="1"/>
  <c r="V138" i="17"/>
  <c r="X22" i="6"/>
  <c r="X29" i="10"/>
  <c r="V109" i="17"/>
  <c r="X125" i="14"/>
  <c r="X44" i="10"/>
  <c r="V110" i="17"/>
  <c r="X126" i="14"/>
  <c r="X29" i="11"/>
  <c r="X44" i="11"/>
  <c r="X29" i="7"/>
  <c r="V106" i="17"/>
  <c r="X122" i="14"/>
  <c r="X44" i="7"/>
  <c r="X22" i="4"/>
  <c r="V136" i="17"/>
  <c r="X180" i="14"/>
  <c r="X188" i="14"/>
  <c r="V144" i="17" s="1"/>
  <c r="X17" i="3"/>
  <c r="V159" i="17" s="1"/>
  <c r="X16" i="3"/>
  <c r="V156" i="17" s="1"/>
  <c r="X44" i="6"/>
  <c r="V105" i="17"/>
  <c r="X29" i="6"/>
  <c r="X121" i="14"/>
  <c r="X120" i="14"/>
  <c r="X29" i="5"/>
  <c r="V104" i="17"/>
  <c r="X44" i="5"/>
  <c r="V108" i="17"/>
  <c r="X124" i="14"/>
  <c r="X29" i="9"/>
  <c r="X44" i="9"/>
  <c r="X123" i="14"/>
  <c r="X29" i="8"/>
  <c r="V107" i="17"/>
  <c r="X44" i="8"/>
  <c r="X22" i="10"/>
  <c r="X186" i="14"/>
  <c r="V142" i="17"/>
  <c r="X181" i="14"/>
  <c r="V137" i="17"/>
  <c r="X22" i="5"/>
  <c r="X187" i="14"/>
  <c r="X22" i="11"/>
  <c r="V143" i="17"/>
  <c r="X22" i="7"/>
  <c r="X183" i="14"/>
  <c r="V139" i="17"/>
  <c r="X29" i="4"/>
  <c r="X119" i="14"/>
  <c r="V103" i="17"/>
  <c r="X15" i="3"/>
  <c r="V153" i="17" s="1"/>
  <c r="X44" i="4"/>
  <c r="X14" i="3"/>
  <c r="V150" i="17" s="1"/>
  <c r="X127" i="14"/>
  <c r="V111" i="17" s="1"/>
  <c r="X45" i="14"/>
  <c r="V32" i="17"/>
  <c r="X185" i="14"/>
  <c r="X22" i="9"/>
  <c r="V141" i="17"/>
  <c r="V140" i="17"/>
  <c r="X184" i="14"/>
  <c r="X22" i="8"/>
  <c r="X43" i="14"/>
  <c r="V30" i="17"/>
  <c r="X47" i="14"/>
  <c r="V34" i="17" s="1"/>
  <c r="X18" i="3"/>
  <c r="V162" i="17" s="1"/>
  <c r="X19" i="3"/>
  <c r="V165" i="17" s="1"/>
  <c r="X21" i="9" l="1"/>
  <c r="X174" i="14"/>
  <c r="V130" i="17"/>
  <c r="X79" i="14"/>
  <c r="X54" i="8"/>
  <c r="X215" i="14" s="1"/>
  <c r="V63" i="17"/>
  <c r="X110" i="14"/>
  <c r="V94" i="17"/>
  <c r="Y28" i="6"/>
  <c r="X169" i="14"/>
  <c r="X21" i="4"/>
  <c r="V125" i="17"/>
  <c r="X177" i="14"/>
  <c r="V133" i="17" s="1"/>
  <c r="X33" i="3"/>
  <c r="V177" i="17" s="1"/>
  <c r="X32" i="3"/>
  <c r="V174" i="17" s="1"/>
  <c r="Y28" i="7"/>
  <c r="V95" i="17"/>
  <c r="X111" i="14"/>
  <c r="Y28" i="10"/>
  <c r="X114" i="14"/>
  <c r="V98" i="17"/>
  <c r="V128" i="17"/>
  <c r="X172" i="14"/>
  <c r="X21" i="7"/>
  <c r="X54" i="9"/>
  <c r="X216" i="14" s="1"/>
  <c r="X80" i="14"/>
  <c r="V64" i="17"/>
  <c r="X109" i="14"/>
  <c r="V93" i="17"/>
  <c r="Y28" i="5"/>
  <c r="V62" i="17"/>
  <c r="X54" i="7"/>
  <c r="X214" i="14" s="1"/>
  <c r="X78" i="14"/>
  <c r="V66" i="17"/>
  <c r="X54" i="11"/>
  <c r="X218" i="14" s="1"/>
  <c r="X82" i="14"/>
  <c r="X81" i="14"/>
  <c r="X54" i="10"/>
  <c r="V65" i="17"/>
  <c r="X21" i="6"/>
  <c r="X171" i="14"/>
  <c r="V127" i="17"/>
  <c r="X75" i="14"/>
  <c r="X54" i="4"/>
  <c r="V59" i="17"/>
  <c r="X61" i="3"/>
  <c r="V210" i="17" s="1"/>
  <c r="X83" i="14"/>
  <c r="V67" i="17" s="1"/>
  <c r="X62" i="3"/>
  <c r="V213" i="17" s="1"/>
  <c r="Y28" i="4"/>
  <c r="V92" i="17"/>
  <c r="X108" i="14"/>
  <c r="X42" i="3"/>
  <c r="V186" i="17" s="1"/>
  <c r="X43" i="3"/>
  <c r="V189" i="17" s="1"/>
  <c r="X116" i="14"/>
  <c r="V100" i="17" s="1"/>
  <c r="X170" i="14"/>
  <c r="X21" i="5"/>
  <c r="V126" i="17"/>
  <c r="V60" i="17"/>
  <c r="X76" i="14"/>
  <c r="X54" i="5"/>
  <c r="X212" i="14" s="1"/>
  <c r="X77" i="14"/>
  <c r="X54" i="6"/>
  <c r="X213" i="14" s="1"/>
  <c r="V61" i="17"/>
  <c r="X115" i="14"/>
  <c r="V99" i="17"/>
  <c r="Y28" i="11"/>
  <c r="V129" i="17"/>
  <c r="X21" i="8"/>
  <c r="X173" i="14"/>
  <c r="V132" i="17"/>
  <c r="X176" i="14"/>
  <c r="X21" i="11"/>
  <c r="X21" i="10"/>
  <c r="X175" i="14"/>
  <c r="V131" i="17"/>
  <c r="X112" i="14"/>
  <c r="V96" i="17"/>
  <c r="Y28" i="8"/>
  <c r="V97" i="17"/>
  <c r="X113" i="14"/>
  <c r="Y28" i="9"/>
  <c r="X35" i="11" l="1"/>
  <c r="X35" i="7"/>
  <c r="Y53" i="14" s="1"/>
  <c r="X35" i="8"/>
  <c r="Y54" i="14" s="1"/>
  <c r="W86" i="17"/>
  <c r="Y102" i="14"/>
  <c r="X153" i="14"/>
  <c r="X36" i="10"/>
  <c r="Y19" i="10"/>
  <c r="X211" i="14"/>
  <c r="X72" i="3"/>
  <c r="X71" i="3"/>
  <c r="X219" i="14"/>
  <c r="Y19" i="6"/>
  <c r="X36" i="6"/>
  <c r="X149" i="14"/>
  <c r="Y57" i="14"/>
  <c r="X71" i="14"/>
  <c r="V55" i="17"/>
  <c r="V51" i="17"/>
  <c r="W82" i="17"/>
  <c r="Y98" i="14"/>
  <c r="W87" i="17"/>
  <c r="Y103" i="14"/>
  <c r="X147" i="14"/>
  <c r="X36" i="4"/>
  <c r="Y19" i="4"/>
  <c r="X27" i="3"/>
  <c r="X155" i="14"/>
  <c r="X28" i="3"/>
  <c r="X154" i="14"/>
  <c r="Y19" i="11"/>
  <c r="Y45" i="11" s="1"/>
  <c r="X36" i="11"/>
  <c r="X151" i="14"/>
  <c r="Y19" i="8"/>
  <c r="Y45" i="8" s="1"/>
  <c r="X36" i="8"/>
  <c r="X35" i="6"/>
  <c r="X35" i="5"/>
  <c r="Y97" i="14"/>
  <c r="W81" i="17"/>
  <c r="Y39" i="3"/>
  <c r="W180" i="17" s="1"/>
  <c r="Y40" i="3"/>
  <c r="W183" i="17" s="1"/>
  <c r="Y105" i="14"/>
  <c r="W89" i="17" s="1"/>
  <c r="X35" i="4"/>
  <c r="X35" i="10"/>
  <c r="X217" i="14"/>
  <c r="Y99" i="14"/>
  <c r="W83" i="17"/>
  <c r="Y45" i="6"/>
  <c r="Y101" i="14"/>
  <c r="W85" i="17"/>
  <c r="Y104" i="14"/>
  <c r="W88" i="17"/>
  <c r="X148" i="14"/>
  <c r="Y19" i="5"/>
  <c r="X36" i="5"/>
  <c r="X35" i="9"/>
  <c r="Y19" i="7"/>
  <c r="Y45" i="7" s="1"/>
  <c r="X150" i="14"/>
  <c r="X36" i="7"/>
  <c r="Y100" i="14"/>
  <c r="W84" i="17"/>
  <c r="X152" i="14"/>
  <c r="Y19" i="9"/>
  <c r="Y45" i="9" s="1"/>
  <c r="X36" i="9"/>
  <c r="X67" i="14" l="1"/>
  <c r="V52" i="17"/>
  <c r="X68" i="14"/>
  <c r="W75" i="17"/>
  <c r="Y91" i="14"/>
  <c r="X9" i="7"/>
  <c r="X31" i="14"/>
  <c r="V18" i="17"/>
  <c r="V16" i="17"/>
  <c r="X29" i="14"/>
  <c r="X9" i="5"/>
  <c r="V15" i="17"/>
  <c r="X9" i="4"/>
  <c r="X28" i="14"/>
  <c r="X51" i="3"/>
  <c r="V198" i="17" s="1"/>
  <c r="X36" i="14"/>
  <c r="V23" i="17" s="1"/>
  <c r="X52" i="3"/>
  <c r="V201" i="17" s="1"/>
  <c r="W116" i="17"/>
  <c r="Y135" i="14"/>
  <c r="Z20" i="6"/>
  <c r="W73" i="17"/>
  <c r="Y89" i="14"/>
  <c r="Y134" i="14"/>
  <c r="W115" i="17"/>
  <c r="Z20" i="5"/>
  <c r="W74" i="17"/>
  <c r="Y90" i="14"/>
  <c r="V49" i="17"/>
  <c r="X65" i="14"/>
  <c r="Y51" i="14"/>
  <c r="X9" i="11"/>
  <c r="X35" i="14"/>
  <c r="V22" i="17"/>
  <c r="Y45" i="5"/>
  <c r="Y12" i="7"/>
  <c r="W40" i="17"/>
  <c r="W44" i="17"/>
  <c r="Y12" i="11"/>
  <c r="Y139" i="14"/>
  <c r="W120" i="17"/>
  <c r="Y45" i="10"/>
  <c r="Z20" i="10"/>
  <c r="X9" i="9"/>
  <c r="V20" i="17"/>
  <c r="X33" i="14"/>
  <c r="W117" i="17"/>
  <c r="Y136" i="14"/>
  <c r="Z20" i="7"/>
  <c r="W72" i="17"/>
  <c r="Y88" i="14"/>
  <c r="X70" i="14"/>
  <c r="Y56" i="14"/>
  <c r="V54" i="17"/>
  <c r="V50" i="17"/>
  <c r="X66" i="14"/>
  <c r="Y52" i="14"/>
  <c r="X32" i="14"/>
  <c r="V19" i="17"/>
  <c r="X9" i="8"/>
  <c r="Y140" i="14"/>
  <c r="Z20" i="11"/>
  <c r="W121" i="17"/>
  <c r="V21" i="17"/>
  <c r="X9" i="10"/>
  <c r="X34" i="14"/>
  <c r="Y138" i="14"/>
  <c r="Z20" i="9"/>
  <c r="W119" i="17"/>
  <c r="X69" i="14"/>
  <c r="V53" i="17"/>
  <c r="Y55" i="14"/>
  <c r="Y93" i="14"/>
  <c r="W77" i="17"/>
  <c r="X64" i="14"/>
  <c r="V48" i="17"/>
  <c r="Y50" i="14"/>
  <c r="X72" i="14"/>
  <c r="V56" i="17" s="1"/>
  <c r="X50" i="3"/>
  <c r="V195" i="17" s="1"/>
  <c r="X49" i="3"/>
  <c r="V192" i="17" s="1"/>
  <c r="Y12" i="8"/>
  <c r="W41" i="17"/>
  <c r="W118" i="17"/>
  <c r="Z20" i="8"/>
  <c r="Y137" i="14"/>
  <c r="Y45" i="4"/>
  <c r="Z20" i="4"/>
  <c r="W114" i="17"/>
  <c r="Y133" i="14"/>
  <c r="Y141" i="14"/>
  <c r="W122" i="17" s="1"/>
  <c r="Y26" i="3"/>
  <c r="W171" i="17" s="1"/>
  <c r="Y25" i="3"/>
  <c r="W168" i="17" s="1"/>
  <c r="X30" i="14"/>
  <c r="V17" i="17"/>
  <c r="X9" i="6"/>
  <c r="Y86" i="14" l="1"/>
  <c r="W70" i="17"/>
  <c r="Y64" i="3"/>
  <c r="W216" i="17" s="1"/>
  <c r="Y65" i="3"/>
  <c r="W219" i="17" s="1"/>
  <c r="Y94" i="14"/>
  <c r="W78" i="17" s="1"/>
  <c r="W30" i="17"/>
  <c r="Y43" i="14"/>
  <c r="W37" i="17"/>
  <c r="Y12" i="4"/>
  <c r="Y55" i="3"/>
  <c r="W207" i="17" s="1"/>
  <c r="Y54" i="3"/>
  <c r="W204" i="17" s="1"/>
  <c r="Y58" i="14"/>
  <c r="W45" i="17" s="1"/>
  <c r="V9" i="17"/>
  <c r="X22" i="14"/>
  <c r="Y11" i="9"/>
  <c r="Y10" i="9"/>
  <c r="Y42" i="14"/>
  <c r="W29" i="17"/>
  <c r="V11" i="17"/>
  <c r="Y11" i="11"/>
  <c r="X24" i="14"/>
  <c r="Y10" i="11"/>
  <c r="Z159" i="14"/>
  <c r="AA20" i="5"/>
  <c r="AA159" i="14"/>
  <c r="Y11" i="7"/>
  <c r="Y10" i="7"/>
  <c r="V7" i="17"/>
  <c r="X20" i="14"/>
  <c r="Z165" i="14"/>
  <c r="AA20" i="11"/>
  <c r="AA165" i="14"/>
  <c r="AA164" i="14"/>
  <c r="Z164" i="14"/>
  <c r="AA20" i="10"/>
  <c r="Y46" i="14"/>
  <c r="W33" i="17"/>
  <c r="W71" i="17"/>
  <c r="Y87" i="14"/>
  <c r="W38" i="17"/>
  <c r="Y12" i="5"/>
  <c r="Y10" i="4"/>
  <c r="V4" i="17"/>
  <c r="X17" i="14"/>
  <c r="Y11" i="4"/>
  <c r="Y44" i="4" s="1"/>
  <c r="X13" i="3"/>
  <c r="V147" i="17" s="1"/>
  <c r="X25" i="14"/>
  <c r="V12" i="17" s="1"/>
  <c r="X12" i="3"/>
  <c r="V1" i="17" s="1"/>
  <c r="Y12" i="9"/>
  <c r="W42" i="17"/>
  <c r="V10" i="17"/>
  <c r="Y10" i="10"/>
  <c r="Y11" i="10"/>
  <c r="X23" i="14"/>
  <c r="W39" i="17"/>
  <c r="Y12" i="6"/>
  <c r="Y12" i="10"/>
  <c r="W43" i="17"/>
  <c r="W76" i="17"/>
  <c r="Y92" i="14"/>
  <c r="Y44" i="10"/>
  <c r="AA160" i="14"/>
  <c r="AA20" i="6"/>
  <c r="Z160" i="14"/>
  <c r="V6" i="17"/>
  <c r="X19" i="14"/>
  <c r="Y11" i="6"/>
  <c r="Y10" i="6"/>
  <c r="AA158" i="14"/>
  <c r="Z158" i="14"/>
  <c r="AA20" i="4"/>
  <c r="Z166" i="14"/>
  <c r="AA166" i="14" s="1"/>
  <c r="Z30" i="3"/>
  <c r="AA30" i="3" s="1"/>
  <c r="Z29" i="3"/>
  <c r="AA29" i="3" s="1"/>
  <c r="Z162" i="14"/>
  <c r="AA20" i="8"/>
  <c r="AA162" i="14"/>
  <c r="AA20" i="9"/>
  <c r="AA163" i="14"/>
  <c r="Z163" i="14"/>
  <c r="X21" i="14"/>
  <c r="V8" i="17"/>
  <c r="Y10" i="8"/>
  <c r="Y11" i="8"/>
  <c r="AA161" i="14"/>
  <c r="AA20" i="7"/>
  <c r="Z161" i="14"/>
  <c r="V5" i="17"/>
  <c r="X18" i="14"/>
  <c r="Y11" i="5"/>
  <c r="Y10" i="5"/>
  <c r="Y54" i="4" l="1"/>
  <c r="W59" i="17"/>
  <c r="Y75" i="14"/>
  <c r="Y123" i="14"/>
  <c r="W107" i="17"/>
  <c r="Y29" i="8"/>
  <c r="Y44" i="8"/>
  <c r="Y182" i="14"/>
  <c r="W138" i="17"/>
  <c r="Y22" i="6"/>
  <c r="W109" i="17"/>
  <c r="Y29" i="10"/>
  <c r="Y125" i="14"/>
  <c r="W27" i="17"/>
  <c r="Y40" i="14"/>
  <c r="Y126" i="14"/>
  <c r="W110" i="17"/>
  <c r="Y29" i="11"/>
  <c r="Y44" i="11"/>
  <c r="Y185" i="14"/>
  <c r="Y22" i="9"/>
  <c r="W141" i="17"/>
  <c r="W137" i="17"/>
  <c r="Y22" i="5"/>
  <c r="Y181" i="14"/>
  <c r="Y22" i="8"/>
  <c r="W140" i="17"/>
  <c r="Y184" i="14"/>
  <c r="Y121" i="14"/>
  <c r="W105" i="17"/>
  <c r="Y29" i="6"/>
  <c r="Y44" i="6"/>
  <c r="W28" i="17"/>
  <c r="Y41" i="14"/>
  <c r="W142" i="17"/>
  <c r="Y186" i="14"/>
  <c r="Y22" i="10"/>
  <c r="Y22" i="4"/>
  <c r="W136" i="17"/>
  <c r="Y180" i="14"/>
  <c r="Y188" i="14"/>
  <c r="W144" i="17" s="1"/>
  <c r="Y17" i="3"/>
  <c r="W159" i="17" s="1"/>
  <c r="Y16" i="3"/>
  <c r="W156" i="17" s="1"/>
  <c r="Y183" i="14"/>
  <c r="W139" i="17"/>
  <c r="Y22" i="7"/>
  <c r="Y29" i="9"/>
  <c r="Y124" i="14"/>
  <c r="W108" i="17"/>
  <c r="Y44" i="9"/>
  <c r="Y44" i="5"/>
  <c r="Y120" i="14"/>
  <c r="W104" i="17"/>
  <c r="Y29" i="5"/>
  <c r="W31" i="17"/>
  <c r="Y44" i="14"/>
  <c r="Y29" i="4"/>
  <c r="W103" i="17"/>
  <c r="Y119" i="14"/>
  <c r="Y15" i="3"/>
  <c r="W153" i="17" s="1"/>
  <c r="Y14" i="3"/>
  <c r="W150" i="17" s="1"/>
  <c r="Y127" i="14"/>
  <c r="W111" i="17" s="1"/>
  <c r="W106" i="17"/>
  <c r="Y122" i="14"/>
  <c r="Y29" i="7"/>
  <c r="Y44" i="7"/>
  <c r="Y187" i="14"/>
  <c r="Y22" i="11"/>
  <c r="W143" i="17"/>
  <c r="Y54" i="10"/>
  <c r="W65" i="17"/>
  <c r="Y81" i="14"/>
  <c r="Y47" i="14"/>
  <c r="W34" i="17" s="1"/>
  <c r="W32" i="17"/>
  <c r="Y45" i="14"/>
  <c r="Y39" i="14"/>
  <c r="W26" i="17"/>
  <c r="Y19" i="3"/>
  <c r="W165" i="17" s="1"/>
  <c r="Y18" i="3"/>
  <c r="W162" i="17" s="1"/>
  <c r="Y62" i="3" l="1"/>
  <c r="W213" i="17" s="1"/>
  <c r="Y83" i="14"/>
  <c r="W67" i="17" s="1"/>
  <c r="Y217" i="14"/>
  <c r="Y35" i="10"/>
  <c r="W128" i="17"/>
  <c r="Y21" i="7"/>
  <c r="Y172" i="14"/>
  <c r="Y21" i="4"/>
  <c r="Y169" i="14"/>
  <c r="W125" i="17"/>
  <c r="Y33" i="3"/>
  <c r="W177" i="17" s="1"/>
  <c r="Y177" i="14"/>
  <c r="W133" i="17" s="1"/>
  <c r="Y32" i="3"/>
  <c r="W174" i="17" s="1"/>
  <c r="W96" i="17"/>
  <c r="Y112" i="14"/>
  <c r="Z28" i="8"/>
  <c r="W62" i="17"/>
  <c r="Y54" i="7"/>
  <c r="Y214" i="14" s="1"/>
  <c r="Y78" i="14"/>
  <c r="Y175" i="14"/>
  <c r="Y21" i="10"/>
  <c r="W131" i="17"/>
  <c r="Y54" i="6"/>
  <c r="Y213" i="14" s="1"/>
  <c r="W61" i="17"/>
  <c r="Y77" i="14"/>
  <c r="W66" i="17"/>
  <c r="Y82" i="14"/>
  <c r="Y54" i="11"/>
  <c r="Y218" i="14" s="1"/>
  <c r="Y171" i="14"/>
  <c r="W127" i="17"/>
  <c r="Y21" i="6"/>
  <c r="Y79" i="14"/>
  <c r="W63" i="17"/>
  <c r="Y54" i="8"/>
  <c r="Z28" i="7"/>
  <c r="W95" i="17"/>
  <c r="Y111" i="14"/>
  <c r="Z28" i="4"/>
  <c r="W92" i="17"/>
  <c r="Y108" i="14"/>
  <c r="Y43" i="3"/>
  <c r="W189" i="17" s="1"/>
  <c r="Y116" i="14"/>
  <c r="W100" i="17" s="1"/>
  <c r="Y42" i="3"/>
  <c r="W186" i="17" s="1"/>
  <c r="Y54" i="5"/>
  <c r="W60" i="17"/>
  <c r="Y76" i="14"/>
  <c r="Y110" i="14"/>
  <c r="Z28" i="6"/>
  <c r="W94" i="17"/>
  <c r="Y21" i="8"/>
  <c r="Y173" i="14"/>
  <c r="W129" i="17"/>
  <c r="W99" i="17"/>
  <c r="Y115" i="14"/>
  <c r="Z28" i="11"/>
  <c r="Y176" i="14"/>
  <c r="W132" i="17"/>
  <c r="Y21" i="11"/>
  <c r="Y109" i="14"/>
  <c r="W93" i="17"/>
  <c r="Z28" i="5"/>
  <c r="W64" i="17"/>
  <c r="Y54" i="9"/>
  <c r="Y216" i="14" s="1"/>
  <c r="Y80" i="14"/>
  <c r="Y113" i="14"/>
  <c r="W97" i="17"/>
  <c r="Z28" i="9"/>
  <c r="Y21" i="5"/>
  <c r="Y170" i="14"/>
  <c r="W126" i="17"/>
  <c r="Y174" i="14"/>
  <c r="W130" i="17"/>
  <c r="Y21" i="9"/>
  <c r="Z28" i="10"/>
  <c r="Y114" i="14"/>
  <c r="W98" i="17"/>
  <c r="Y61" i="3"/>
  <c r="W210" i="17" s="1"/>
  <c r="Y35" i="4"/>
  <c r="Y211" i="14"/>
  <c r="Y219" i="14" l="1"/>
  <c r="Y71" i="3"/>
  <c r="Y72" i="3"/>
  <c r="Y35" i="5"/>
  <c r="Y65" i="14" s="1"/>
  <c r="Y35" i="9"/>
  <c r="Z55" i="14" s="1"/>
  <c r="Y152" i="14"/>
  <c r="Z19" i="9"/>
  <c r="Y36" i="9"/>
  <c r="AA99" i="14"/>
  <c r="Z99" i="14"/>
  <c r="X83" i="17"/>
  <c r="AA28" i="6"/>
  <c r="X84" i="17"/>
  <c r="Z100" i="14"/>
  <c r="AA100" i="14"/>
  <c r="AA28" i="7"/>
  <c r="Y35" i="6"/>
  <c r="Y35" i="7"/>
  <c r="Z19" i="7"/>
  <c r="Y36" i="7"/>
  <c r="Y150" i="14"/>
  <c r="Y148" i="14"/>
  <c r="Z19" i="5"/>
  <c r="Z45" i="5" s="1"/>
  <c r="Y36" i="5"/>
  <c r="AA104" i="14"/>
  <c r="AA28" i="11"/>
  <c r="Z104" i="14"/>
  <c r="X88" i="17"/>
  <c r="AA28" i="4"/>
  <c r="X81" i="17"/>
  <c r="Z97" i="14"/>
  <c r="AA97" i="14"/>
  <c r="Z105" i="14"/>
  <c r="Z40" i="3"/>
  <c r="Z39" i="3"/>
  <c r="Y35" i="11"/>
  <c r="AA28" i="9"/>
  <c r="Z102" i="14"/>
  <c r="AA102" i="14"/>
  <c r="X86" i="17"/>
  <c r="Z45" i="9"/>
  <c r="Z19" i="11"/>
  <c r="Z45" i="11" s="1"/>
  <c r="Y154" i="14"/>
  <c r="Y36" i="11"/>
  <c r="Y151" i="14"/>
  <c r="Z19" i="8"/>
  <c r="Y36" i="8"/>
  <c r="Y149" i="14"/>
  <c r="Z19" i="6"/>
  <c r="Y36" i="6"/>
  <c r="Y36" i="10"/>
  <c r="Z19" i="10"/>
  <c r="Z45" i="10" s="1"/>
  <c r="Y153" i="14"/>
  <c r="AA28" i="8"/>
  <c r="X85" i="17"/>
  <c r="Z101" i="14"/>
  <c r="AA101" i="14"/>
  <c r="Z45" i="8"/>
  <c r="Y147" i="14"/>
  <c r="Z19" i="4"/>
  <c r="Y36" i="4"/>
  <c r="Y155" i="14"/>
  <c r="Y28" i="3"/>
  <c r="Y27" i="3"/>
  <c r="Y70" i="14"/>
  <c r="Z56" i="14"/>
  <c r="W54" i="17"/>
  <c r="W48" i="17"/>
  <c r="Y64" i="14"/>
  <c r="Z50" i="14"/>
  <c r="AA103" i="14"/>
  <c r="Z103" i="14"/>
  <c r="X87" i="17"/>
  <c r="AA28" i="10"/>
  <c r="Z98" i="14"/>
  <c r="AA28" i="5"/>
  <c r="AA98" i="14"/>
  <c r="X82" i="17"/>
  <c r="Y212" i="14"/>
  <c r="Y35" i="8"/>
  <c r="Y215" i="14"/>
  <c r="W49" i="17" l="1"/>
  <c r="W53" i="17"/>
  <c r="Y69" i="14"/>
  <c r="Z51" i="14"/>
  <c r="AA51" i="14" s="1"/>
  <c r="X77" i="17"/>
  <c r="AA93" i="14"/>
  <c r="Z93" i="14"/>
  <c r="AA45" i="11"/>
  <c r="W52" i="17"/>
  <c r="Y68" i="14"/>
  <c r="Z54" i="14"/>
  <c r="AA45" i="10"/>
  <c r="AA92" i="14"/>
  <c r="X76" i="17"/>
  <c r="Z92" i="14"/>
  <c r="Y50" i="3"/>
  <c r="W195" i="17" s="1"/>
  <c r="AA19" i="4"/>
  <c r="Z133" i="14"/>
  <c r="AA133" i="14"/>
  <c r="AB20" i="4"/>
  <c r="X114" i="17"/>
  <c r="Z26" i="3"/>
  <c r="Z25" i="3"/>
  <c r="Z141" i="14"/>
  <c r="Z135" i="14"/>
  <c r="AA19" i="6"/>
  <c r="AB20" i="6"/>
  <c r="AB160" i="14" s="1"/>
  <c r="AA135" i="14"/>
  <c r="X116" i="17"/>
  <c r="W19" i="17"/>
  <c r="Y9" i="8"/>
  <c r="Y32" i="14"/>
  <c r="AA39" i="3"/>
  <c r="X180" i="17"/>
  <c r="AB20" i="5"/>
  <c r="AB159" i="14" s="1"/>
  <c r="Z134" i="14"/>
  <c r="AA19" i="5"/>
  <c r="X115" i="17"/>
  <c r="AA134" i="14"/>
  <c r="Z45" i="7"/>
  <c r="AB20" i="7"/>
  <c r="AB161" i="14" s="1"/>
  <c r="AA136" i="14"/>
  <c r="X117" i="17"/>
  <c r="Z136" i="14"/>
  <c r="AA19" i="7"/>
  <c r="Z45" i="6"/>
  <c r="Z87" i="14"/>
  <c r="X71" i="17"/>
  <c r="AA87" i="14"/>
  <c r="AA45" i="5"/>
  <c r="Z12" i="4"/>
  <c r="AA50" i="14"/>
  <c r="X37" i="17"/>
  <c r="AA56" i="14"/>
  <c r="Z12" i="10"/>
  <c r="X43" i="17"/>
  <c r="X120" i="17"/>
  <c r="AA139" i="14"/>
  <c r="AA19" i="10"/>
  <c r="AB20" i="10"/>
  <c r="AB164" i="14" s="1"/>
  <c r="Z139" i="14"/>
  <c r="AA137" i="14"/>
  <c r="AB20" i="8"/>
  <c r="AB162" i="14" s="1"/>
  <c r="X118" i="17"/>
  <c r="AA19" i="8"/>
  <c r="Z137" i="14"/>
  <c r="AA140" i="14"/>
  <c r="Z140" i="14"/>
  <c r="AB20" i="11"/>
  <c r="AB165" i="14" s="1"/>
  <c r="AA19" i="11"/>
  <c r="X121" i="17"/>
  <c r="X183" i="17"/>
  <c r="AA40" i="3"/>
  <c r="Y9" i="5"/>
  <c r="Y29" i="14"/>
  <c r="W16" i="17"/>
  <c r="W51" i="17"/>
  <c r="Y67" i="14"/>
  <c r="Z53" i="14"/>
  <c r="X38" i="17"/>
  <c r="W20" i="17"/>
  <c r="Y9" i="9"/>
  <c r="Y33" i="14"/>
  <c r="W21" i="17"/>
  <c r="Y34" i="14"/>
  <c r="Y9" i="10"/>
  <c r="Z12" i="9"/>
  <c r="X42" i="17"/>
  <c r="AA55" i="14"/>
  <c r="AA45" i="9"/>
  <c r="Z91" i="14"/>
  <c r="AA91" i="14"/>
  <c r="X75" i="17"/>
  <c r="X89" i="17"/>
  <c r="AA105" i="14"/>
  <c r="Z52" i="14"/>
  <c r="W50" i="17"/>
  <c r="Y66" i="14"/>
  <c r="AA19" i="9"/>
  <c r="AB20" i="9"/>
  <c r="AB163" i="14" s="1"/>
  <c r="X119" i="17"/>
  <c r="Z138" i="14"/>
  <c r="AA138" i="14"/>
  <c r="Y49" i="3"/>
  <c r="W192" i="17" s="1"/>
  <c r="Y72" i="14"/>
  <c r="W56" i="17" s="1"/>
  <c r="W15" i="17"/>
  <c r="Y28" i="14"/>
  <c r="Y9" i="4"/>
  <c r="Y51" i="3"/>
  <c r="W198" i="17" s="1"/>
  <c r="Y52" i="3"/>
  <c r="W201" i="17" s="1"/>
  <c r="Y36" i="14"/>
  <c r="W23" i="17" s="1"/>
  <c r="AA90" i="14"/>
  <c r="AA45" i="8"/>
  <c r="Z90" i="14"/>
  <c r="X74" i="17"/>
  <c r="W17" i="17"/>
  <c r="Y30" i="14"/>
  <c r="Y9" i="6"/>
  <c r="W22" i="17"/>
  <c r="Y35" i="14"/>
  <c r="Y9" i="11"/>
  <c r="Z57" i="14"/>
  <c r="Y71" i="14"/>
  <c r="W55" i="17"/>
  <c r="Z45" i="4"/>
  <c r="Y9" i="7"/>
  <c r="W18" i="17"/>
  <c r="Y31" i="14"/>
  <c r="Z12" i="5" l="1"/>
  <c r="Z55" i="3"/>
  <c r="AA55" i="3" s="1"/>
  <c r="Z11" i="7"/>
  <c r="Z44" i="7" s="1"/>
  <c r="Z10" i="7"/>
  <c r="W7" i="17"/>
  <c r="Y20" i="14"/>
  <c r="AA57" i="14"/>
  <c r="X44" i="17"/>
  <c r="Z12" i="11"/>
  <c r="W6" i="17"/>
  <c r="Y19" i="14"/>
  <c r="Z11" i="6"/>
  <c r="Z44" i="6" s="1"/>
  <c r="Z10" i="6"/>
  <c r="X40" i="17"/>
  <c r="AA53" i="14"/>
  <c r="Z12" i="7"/>
  <c r="X72" i="17"/>
  <c r="Z88" i="14"/>
  <c r="AA88" i="14"/>
  <c r="AA45" i="6"/>
  <c r="X41" i="17"/>
  <c r="Z12" i="8"/>
  <c r="AA54" i="14"/>
  <c r="AA45" i="4"/>
  <c r="AA86" i="14"/>
  <c r="Z64" i="3"/>
  <c r="Z86" i="14"/>
  <c r="Z65" i="3"/>
  <c r="X70" i="17"/>
  <c r="Z94" i="14"/>
  <c r="W11" i="17"/>
  <c r="Z11" i="11"/>
  <c r="Z10" i="11"/>
  <c r="Y24" i="14"/>
  <c r="Z44" i="14"/>
  <c r="X31" i="17"/>
  <c r="AA12" i="9"/>
  <c r="AA44" i="14"/>
  <c r="Z54" i="3"/>
  <c r="X122" i="17"/>
  <c r="AA141" i="14"/>
  <c r="AB158" i="14"/>
  <c r="AB29" i="3"/>
  <c r="AB30" i="3"/>
  <c r="AB166" i="14"/>
  <c r="Y17" i="14"/>
  <c r="W4" i="17"/>
  <c r="Z11" i="4"/>
  <c r="Z10" i="4"/>
  <c r="Y25" i="14"/>
  <c r="W12" i="17" s="1"/>
  <c r="Y12" i="3"/>
  <c r="W1" i="17" s="1"/>
  <c r="Y13" i="3"/>
  <c r="W147" i="17" s="1"/>
  <c r="Z10" i="10"/>
  <c r="Z11" i="10"/>
  <c r="Y23" i="14"/>
  <c r="W10" i="17"/>
  <c r="W9" i="17"/>
  <c r="Y22" i="14"/>
  <c r="Z10" i="9"/>
  <c r="Z11" i="9"/>
  <c r="X27" i="17"/>
  <c r="Z40" i="14"/>
  <c r="AA12" i="5"/>
  <c r="AA40" i="14"/>
  <c r="X26" i="17"/>
  <c r="AA12" i="4"/>
  <c r="AA39" i="14"/>
  <c r="Z39" i="14"/>
  <c r="Z89" i="14"/>
  <c r="AA89" i="14"/>
  <c r="AA45" i="7"/>
  <c r="X73" i="17"/>
  <c r="W8" i="17"/>
  <c r="Y21" i="14"/>
  <c r="Z11" i="8"/>
  <c r="Z10" i="8"/>
  <c r="AA25" i="3"/>
  <c r="X168" i="17"/>
  <c r="X39" i="17"/>
  <c r="Z12" i="6"/>
  <c r="AA52" i="14"/>
  <c r="W5" i="17"/>
  <c r="Y18" i="14"/>
  <c r="Z11" i="5"/>
  <c r="Z10" i="5"/>
  <c r="Z45" i="14"/>
  <c r="AA12" i="10"/>
  <c r="X32" i="17"/>
  <c r="AA45" i="14"/>
  <c r="Z58" i="14"/>
  <c r="AA26" i="3"/>
  <c r="X171" i="17"/>
  <c r="X207" i="17" l="1"/>
  <c r="Z18" i="3"/>
  <c r="AA18" i="3" s="1"/>
  <c r="Z181" i="14"/>
  <c r="X137" i="17"/>
  <c r="Z22" i="5"/>
  <c r="AA181" i="14"/>
  <c r="AA10" i="5"/>
  <c r="Z44" i="8"/>
  <c r="Z123" i="14"/>
  <c r="Z29" i="8"/>
  <c r="X107" i="17"/>
  <c r="AA123" i="14"/>
  <c r="AA11" i="8"/>
  <c r="Z124" i="14"/>
  <c r="AA11" i="9"/>
  <c r="X108" i="17"/>
  <c r="Z29" i="9"/>
  <c r="AA124" i="14"/>
  <c r="Z44" i="9"/>
  <c r="AA119" i="14"/>
  <c r="AA11" i="4"/>
  <c r="Z29" i="4"/>
  <c r="Z119" i="14"/>
  <c r="X103" i="17"/>
  <c r="Z127" i="14"/>
  <c r="Z15" i="3"/>
  <c r="Z14" i="3"/>
  <c r="Z187" i="14"/>
  <c r="AA187" i="14"/>
  <c r="Z22" i="11"/>
  <c r="X143" i="17"/>
  <c r="AA10" i="11"/>
  <c r="AA12" i="7"/>
  <c r="AA42" i="14"/>
  <c r="X29" i="17"/>
  <c r="Z42" i="14"/>
  <c r="AA121" i="14"/>
  <c r="X105" i="17"/>
  <c r="AA11" i="6"/>
  <c r="Z121" i="14"/>
  <c r="Z29" i="6"/>
  <c r="Z22" i="7"/>
  <c r="X139" i="17"/>
  <c r="Z183" i="14"/>
  <c r="AA10" i="7"/>
  <c r="AA183" i="14"/>
  <c r="AA58" i="14"/>
  <c r="X45" i="17"/>
  <c r="Z29" i="5"/>
  <c r="Z120" i="14"/>
  <c r="X104" i="17"/>
  <c r="AA11" i="5"/>
  <c r="AA120" i="14"/>
  <c r="Z44" i="5"/>
  <c r="Z41" i="14"/>
  <c r="X28" i="17"/>
  <c r="AA41" i="14"/>
  <c r="AA12" i="6"/>
  <c r="Z47" i="14"/>
  <c r="Z22" i="9"/>
  <c r="AA185" i="14"/>
  <c r="X141" i="17"/>
  <c r="AA10" i="9"/>
  <c r="Z185" i="14"/>
  <c r="AA54" i="3"/>
  <c r="X204" i="17"/>
  <c r="AA126" i="14"/>
  <c r="Z29" i="11"/>
  <c r="Z126" i="14"/>
  <c r="X110" i="17"/>
  <c r="AA11" i="11"/>
  <c r="Z44" i="11"/>
  <c r="AA65" i="3"/>
  <c r="X219" i="17"/>
  <c r="Z44" i="4"/>
  <c r="Z43" i="14"/>
  <c r="X30" i="17"/>
  <c r="AA43" i="14"/>
  <c r="AA12" i="8"/>
  <c r="AA11" i="7"/>
  <c r="AA122" i="14"/>
  <c r="X106" i="17"/>
  <c r="Z122" i="14"/>
  <c r="Z29" i="7"/>
  <c r="Z19" i="3"/>
  <c r="AA125" i="14"/>
  <c r="AA11" i="10"/>
  <c r="Z125" i="14"/>
  <c r="Z29" i="10"/>
  <c r="X109" i="17"/>
  <c r="Z44" i="10"/>
  <c r="Z22" i="8"/>
  <c r="Z184" i="14"/>
  <c r="X140" i="17"/>
  <c r="AA10" i="8"/>
  <c r="AA184" i="14"/>
  <c r="AA44" i="7"/>
  <c r="Z78" i="14"/>
  <c r="X62" i="17"/>
  <c r="Z54" i="7"/>
  <c r="Z35" i="7" s="1"/>
  <c r="AA78" i="14"/>
  <c r="Z22" i="10"/>
  <c r="AA10" i="10"/>
  <c r="X142" i="17"/>
  <c r="Z186" i="14"/>
  <c r="AA186" i="14"/>
  <c r="Z22" i="4"/>
  <c r="Z180" i="14"/>
  <c r="AA10" i="4"/>
  <c r="AA180" i="14"/>
  <c r="X136" i="17"/>
  <c r="Z188" i="14"/>
  <c r="Z16" i="3"/>
  <c r="Z17" i="3"/>
  <c r="AA94" i="14"/>
  <c r="X78" i="17"/>
  <c r="X216" i="17"/>
  <c r="AA64" i="3"/>
  <c r="AA77" i="14"/>
  <c r="Z54" i="6"/>
  <c r="Z35" i="6" s="1"/>
  <c r="X61" i="17"/>
  <c r="AA44" i="6"/>
  <c r="Z77" i="14"/>
  <c r="X138" i="17"/>
  <c r="Z22" i="6"/>
  <c r="AA10" i="6"/>
  <c r="Z182" i="14"/>
  <c r="AA182" i="14"/>
  <c r="Z46" i="14"/>
  <c r="AA46" i="14"/>
  <c r="X33" i="17"/>
  <c r="AA12" i="11"/>
  <c r="X162" i="17" l="1"/>
  <c r="AA67" i="14"/>
  <c r="AA35" i="7"/>
  <c r="Z67" i="14"/>
  <c r="X51" i="17"/>
  <c r="AB53" i="14"/>
  <c r="Z66" i="14"/>
  <c r="AA35" i="6"/>
  <c r="AA66" i="14"/>
  <c r="AB52" i="14"/>
  <c r="X50" i="17"/>
  <c r="AA22" i="6"/>
  <c r="Z21" i="6"/>
  <c r="AA171" i="14"/>
  <c r="X127" i="17"/>
  <c r="Z171" i="14"/>
  <c r="X159" i="17"/>
  <c r="AA17" i="3"/>
  <c r="AA22" i="10"/>
  <c r="Z175" i="14"/>
  <c r="Z21" i="10"/>
  <c r="AA175" i="14"/>
  <c r="X131" i="17"/>
  <c r="AA173" i="14"/>
  <c r="Z21" i="8"/>
  <c r="X129" i="17"/>
  <c r="AA22" i="8"/>
  <c r="Z173" i="14"/>
  <c r="Z111" i="14"/>
  <c r="X95" i="17"/>
  <c r="AB28" i="7"/>
  <c r="AA111" i="14"/>
  <c r="AA29" i="7"/>
  <c r="X111" i="17"/>
  <c r="AA127" i="14"/>
  <c r="X156" i="17"/>
  <c r="AA16" i="3"/>
  <c r="X65" i="17"/>
  <c r="Z54" i="10"/>
  <c r="Z35" i="10" s="1"/>
  <c r="Z81" i="14"/>
  <c r="AA81" i="14"/>
  <c r="AA44" i="10"/>
  <c r="Z54" i="11"/>
  <c r="Z35" i="11" s="1"/>
  <c r="AA44" i="11"/>
  <c r="AA82" i="14"/>
  <c r="X66" i="17"/>
  <c r="Z82" i="14"/>
  <c r="AA29" i="11"/>
  <c r="X99" i="17"/>
  <c r="AB28" i="11"/>
  <c r="AA115" i="14"/>
  <c r="Z115" i="14"/>
  <c r="Z76" i="14"/>
  <c r="X60" i="17"/>
  <c r="Z54" i="5"/>
  <c r="AA44" i="5"/>
  <c r="AA76" i="14"/>
  <c r="X97" i="17"/>
  <c r="Z113" i="14"/>
  <c r="AA29" i="9"/>
  <c r="AA113" i="14"/>
  <c r="AB28" i="9"/>
  <c r="Z112" i="14"/>
  <c r="X96" i="17"/>
  <c r="AA112" i="14"/>
  <c r="AA29" i="8"/>
  <c r="AB28" i="8"/>
  <c r="AA213" i="14"/>
  <c r="Z213" i="14"/>
  <c r="AA54" i="6"/>
  <c r="X144" i="17"/>
  <c r="AA188" i="14"/>
  <c r="Z54" i="4"/>
  <c r="Z35" i="4" s="1"/>
  <c r="Z75" i="14"/>
  <c r="AA44" i="4"/>
  <c r="AA75" i="14"/>
  <c r="X59" i="17"/>
  <c r="Z83" i="14"/>
  <c r="Z62" i="3"/>
  <c r="Z61" i="3"/>
  <c r="AA22" i="9"/>
  <c r="AA174" i="14"/>
  <c r="Z174" i="14"/>
  <c r="X130" i="17"/>
  <c r="Z21" i="9"/>
  <c r="AA22" i="7"/>
  <c r="AA172" i="14"/>
  <c r="X128" i="17"/>
  <c r="Z21" i="7"/>
  <c r="Z172" i="14"/>
  <c r="X150" i="17"/>
  <c r="AA14" i="3"/>
  <c r="AA169" i="14"/>
  <c r="X125" i="17"/>
  <c r="Z21" i="4"/>
  <c r="AA22" i="4"/>
  <c r="Z169" i="14"/>
  <c r="Z33" i="3"/>
  <c r="Z32" i="3"/>
  <c r="Z177" i="14"/>
  <c r="Z214" i="14"/>
  <c r="AA54" i="7"/>
  <c r="AA214" i="14"/>
  <c r="AA29" i="10"/>
  <c r="Z114" i="14"/>
  <c r="X98" i="17"/>
  <c r="AB28" i="10"/>
  <c r="AA114" i="14"/>
  <c r="X165" i="17"/>
  <c r="AA19" i="3"/>
  <c r="AA47" i="14"/>
  <c r="X34" i="17"/>
  <c r="X93" i="17"/>
  <c r="Z109" i="14"/>
  <c r="AA29" i="5"/>
  <c r="AA109" i="14"/>
  <c r="AB28" i="5"/>
  <c r="AB28" i="6"/>
  <c r="X94" i="17"/>
  <c r="Z110" i="14"/>
  <c r="AA29" i="6"/>
  <c r="AA110" i="14"/>
  <c r="X132" i="17"/>
  <c r="AA22" i="11"/>
  <c r="Z21" i="11"/>
  <c r="AA176" i="14"/>
  <c r="Z176" i="14"/>
  <c r="AA15" i="3"/>
  <c r="X153" i="17"/>
  <c r="AB28" i="4"/>
  <c r="X92" i="17"/>
  <c r="Z108" i="14"/>
  <c r="AA108" i="14"/>
  <c r="AA29" i="4"/>
  <c r="Z43" i="3"/>
  <c r="Z116" i="14"/>
  <c r="Z42" i="3"/>
  <c r="Z54" i="9"/>
  <c r="Z35" i="9" s="1"/>
  <c r="AA80" i="14"/>
  <c r="Z80" i="14"/>
  <c r="AA44" i="9"/>
  <c r="X64" i="17"/>
  <c r="Z79" i="14"/>
  <c r="Z54" i="8"/>
  <c r="Z35" i="8" s="1"/>
  <c r="X63" i="17"/>
  <c r="AA79" i="14"/>
  <c r="AA44" i="8"/>
  <c r="AA170" i="14"/>
  <c r="AA22" i="5"/>
  <c r="X126" i="17"/>
  <c r="Z170" i="14"/>
  <c r="Z21" i="5"/>
  <c r="Z215" i="14" l="1"/>
  <c r="AA54" i="8"/>
  <c r="AA215" i="14"/>
  <c r="X186" i="17"/>
  <c r="AA42" i="3"/>
  <c r="AA154" i="14"/>
  <c r="AA21" i="11"/>
  <c r="Z154" i="14"/>
  <c r="AB19" i="11"/>
  <c r="Z36" i="11"/>
  <c r="Y82" i="17"/>
  <c r="AB98" i="14"/>
  <c r="AB19" i="7"/>
  <c r="AA150" i="14"/>
  <c r="AA21" i="7"/>
  <c r="Z150" i="14"/>
  <c r="Z36" i="7"/>
  <c r="AA21" i="9"/>
  <c r="Z152" i="14"/>
  <c r="AA152" i="14"/>
  <c r="AB19" i="9"/>
  <c r="AB45" i="9" s="1"/>
  <c r="Z36" i="9"/>
  <c r="X48" i="17"/>
  <c r="AA35" i="4"/>
  <c r="AB50" i="14"/>
  <c r="AA64" i="14"/>
  <c r="Z64" i="14"/>
  <c r="AB102" i="14"/>
  <c r="Y86" i="17"/>
  <c r="Z212" i="14"/>
  <c r="AA212" i="14"/>
  <c r="AA54" i="5"/>
  <c r="X55" i="17"/>
  <c r="AB57" i="14"/>
  <c r="AA71" i="14"/>
  <c r="Z71" i="14"/>
  <c r="AA35" i="11"/>
  <c r="Z70" i="14"/>
  <c r="AA35" i="10"/>
  <c r="AA70" i="14"/>
  <c r="X54" i="17"/>
  <c r="AB56" i="14"/>
  <c r="Z151" i="14"/>
  <c r="AA151" i="14"/>
  <c r="AA21" i="8"/>
  <c r="AB19" i="8"/>
  <c r="AB45" i="8" s="1"/>
  <c r="Z36" i="8"/>
  <c r="Z153" i="14"/>
  <c r="AB19" i="10"/>
  <c r="AA153" i="14"/>
  <c r="Z36" i="10"/>
  <c r="AA21" i="10"/>
  <c r="AA21" i="6"/>
  <c r="AB19" i="6"/>
  <c r="AA149" i="14"/>
  <c r="Z149" i="14"/>
  <c r="Z36" i="6"/>
  <c r="AA116" i="14"/>
  <c r="X100" i="17"/>
  <c r="X133" i="17"/>
  <c r="AA177" i="14"/>
  <c r="AA61" i="3"/>
  <c r="X210" i="17"/>
  <c r="Z211" i="14"/>
  <c r="AA54" i="4"/>
  <c r="AA211" i="14"/>
  <c r="Z72" i="3"/>
  <c r="AA72" i="3" s="1"/>
  <c r="Z71" i="3"/>
  <c r="AA71" i="3" s="1"/>
  <c r="Z219" i="14"/>
  <c r="AA219" i="14" s="1"/>
  <c r="AB104" i="14"/>
  <c r="Y88" i="17"/>
  <c r="AB45" i="11"/>
  <c r="AA54" i="11"/>
  <c r="AA218" i="14"/>
  <c r="Z218" i="14"/>
  <c r="Z68" i="14"/>
  <c r="X52" i="17"/>
  <c r="AA35" i="8"/>
  <c r="AA68" i="14"/>
  <c r="AB54" i="14"/>
  <c r="AA69" i="14"/>
  <c r="AB55" i="14"/>
  <c r="X53" i="17"/>
  <c r="Z69" i="14"/>
  <c r="AA35" i="9"/>
  <c r="X189" i="17"/>
  <c r="AA43" i="3"/>
  <c r="Y87" i="17"/>
  <c r="AB103" i="14"/>
  <c r="X174" i="17"/>
  <c r="AA32" i="3"/>
  <c r="AA147" i="14"/>
  <c r="AA21" i="4"/>
  <c r="Z147" i="14"/>
  <c r="AB19" i="4"/>
  <c r="Z36" i="4"/>
  <c r="Z28" i="3"/>
  <c r="AA28" i="3" s="1"/>
  <c r="Z27" i="3"/>
  <c r="AA27" i="3" s="1"/>
  <c r="Z155" i="14"/>
  <c r="AA155" i="14" s="1"/>
  <c r="AA62" i="3"/>
  <c r="X213" i="17"/>
  <c r="Z217" i="14"/>
  <c r="AA54" i="10"/>
  <c r="AA217" i="14"/>
  <c r="Y84" i="17"/>
  <c r="AB100" i="14"/>
  <c r="Z148" i="14"/>
  <c r="AA148" i="14"/>
  <c r="AA21" i="5"/>
  <c r="AB19" i="5"/>
  <c r="Z36" i="5"/>
  <c r="AA54" i="9"/>
  <c r="Z216" i="14"/>
  <c r="AA216" i="14"/>
  <c r="Y81" i="17"/>
  <c r="AB97" i="14"/>
  <c r="AB39" i="3"/>
  <c r="Y180" i="17" s="1"/>
  <c r="AB105" i="14"/>
  <c r="Y89" i="17" s="1"/>
  <c r="AB40" i="3"/>
  <c r="Y183" i="17" s="1"/>
  <c r="Y83" i="17"/>
  <c r="AB99" i="14"/>
  <c r="AA33" i="3"/>
  <c r="X177" i="17"/>
  <c r="AA83" i="14"/>
  <c r="X67" i="17"/>
  <c r="AB101" i="14"/>
  <c r="Y85" i="17"/>
  <c r="Z35" i="5"/>
  <c r="Y39" i="17"/>
  <c r="AB12" i="6"/>
  <c r="Y40" i="17"/>
  <c r="AB12" i="7"/>
  <c r="Y29" i="17" l="1"/>
  <c r="AB42" i="14"/>
  <c r="Z65" i="14"/>
  <c r="X49" i="17"/>
  <c r="AA65" i="14"/>
  <c r="AA35" i="5"/>
  <c r="AB51" i="14"/>
  <c r="AB54" i="3" s="1"/>
  <c r="Y204" i="17" s="1"/>
  <c r="AB45" i="5"/>
  <c r="AB134" i="14"/>
  <c r="Y115" i="17"/>
  <c r="AC20" i="5"/>
  <c r="AC159" i="14" s="1"/>
  <c r="Y42" i="17"/>
  <c r="AB12" i="9"/>
  <c r="AB45" i="6"/>
  <c r="AB135" i="14"/>
  <c r="AC20" i="6"/>
  <c r="AC160" i="14" s="1"/>
  <c r="Y116" i="17"/>
  <c r="Y118" i="17"/>
  <c r="AB137" i="14"/>
  <c r="AC20" i="8"/>
  <c r="AC162" i="14" s="1"/>
  <c r="Y43" i="17"/>
  <c r="AB12" i="10"/>
  <c r="AB12" i="11"/>
  <c r="Y44" i="17"/>
  <c r="X17" i="17"/>
  <c r="Z9" i="6"/>
  <c r="AA30" i="14"/>
  <c r="Z30" i="14"/>
  <c r="AA36" i="6"/>
  <c r="Y120" i="17"/>
  <c r="AB139" i="14"/>
  <c r="AB45" i="10"/>
  <c r="AC20" i="10"/>
  <c r="AC164" i="14" s="1"/>
  <c r="Z50" i="3"/>
  <c r="Z33" i="14"/>
  <c r="AA33" i="14"/>
  <c r="AA36" i="9"/>
  <c r="Z9" i="9"/>
  <c r="X20" i="17"/>
  <c r="Y28" i="17"/>
  <c r="AB41" i="14"/>
  <c r="Y74" i="17"/>
  <c r="AB90" i="14"/>
  <c r="Z9" i="4"/>
  <c r="Z28" i="14"/>
  <c r="X15" i="17"/>
  <c r="AA28" i="14"/>
  <c r="AA36" i="4"/>
  <c r="Z36" i="14"/>
  <c r="Z52" i="3"/>
  <c r="Z51" i="3"/>
  <c r="Y41" i="17"/>
  <c r="AB12" i="8"/>
  <c r="Y77" i="17"/>
  <c r="AB93" i="14"/>
  <c r="AB91" i="14"/>
  <c r="Y75" i="17"/>
  <c r="Z49" i="3"/>
  <c r="Y37" i="17"/>
  <c r="AB12" i="4"/>
  <c r="AC20" i="9"/>
  <c r="AC163" i="14" s="1"/>
  <c r="AB138" i="14"/>
  <c r="Y119" i="17"/>
  <c r="Z9" i="7"/>
  <c r="Z31" i="14"/>
  <c r="AA31" i="14"/>
  <c r="AA36" i="7"/>
  <c r="X18" i="17"/>
  <c r="AB45" i="7"/>
  <c r="AC20" i="7"/>
  <c r="AC161" i="14" s="1"/>
  <c r="Y117" i="17"/>
  <c r="AB136" i="14"/>
  <c r="AA35" i="14"/>
  <c r="AA36" i="11"/>
  <c r="Z35" i="14"/>
  <c r="X22" i="17"/>
  <c r="Z9" i="11"/>
  <c r="X16" i="17"/>
  <c r="Z9" i="5"/>
  <c r="Z29" i="14"/>
  <c r="AA29" i="14"/>
  <c r="AA36" i="5"/>
  <c r="AB45" i="4"/>
  <c r="Y114" i="17"/>
  <c r="AC20" i="4"/>
  <c r="AB133" i="14"/>
  <c r="AB141" i="14"/>
  <c r="Y122" i="17" s="1"/>
  <c r="AB26" i="3"/>
  <c r="Y171" i="17" s="1"/>
  <c r="AB25" i="3"/>
  <c r="Y168" i="17" s="1"/>
  <c r="X21" i="17"/>
  <c r="Z34" i="14"/>
  <c r="AA36" i="10"/>
  <c r="Z9" i="10"/>
  <c r="AA34" i="14"/>
  <c r="X19" i="17"/>
  <c r="Z9" i="8"/>
  <c r="Z32" i="14"/>
  <c r="AA32" i="14"/>
  <c r="AA36" i="8"/>
  <c r="Z72" i="14"/>
  <c r="AC20" i="11"/>
  <c r="AC165" i="14" s="1"/>
  <c r="Y121" i="17"/>
  <c r="AB140" i="14"/>
  <c r="AB55" i="3" l="1"/>
  <c r="Y207" i="17" s="1"/>
  <c r="AB58" i="14"/>
  <c r="Y45" i="17" s="1"/>
  <c r="AB43" i="14"/>
  <c r="Y30" i="17"/>
  <c r="Y72" i="17"/>
  <c r="AB88" i="14"/>
  <c r="Y71" i="17"/>
  <c r="AB87" i="14"/>
  <c r="X192" i="17"/>
  <c r="AA49" i="3"/>
  <c r="AB10" i="4"/>
  <c r="X4" i="17"/>
  <c r="AA9" i="4"/>
  <c r="AB11" i="4"/>
  <c r="Z17" i="14"/>
  <c r="AA17" i="14"/>
  <c r="Z12" i="3"/>
  <c r="Z13" i="3"/>
  <c r="Z25" i="14"/>
  <c r="AB92" i="14"/>
  <c r="Y76" i="17"/>
  <c r="AB12" i="5"/>
  <c r="AB19" i="3" s="1"/>
  <c r="Y165" i="17" s="1"/>
  <c r="Y38" i="17"/>
  <c r="Y70" i="17"/>
  <c r="AB86" i="14"/>
  <c r="AB44" i="4"/>
  <c r="AB65" i="3"/>
  <c r="Y219" i="17" s="1"/>
  <c r="AB64" i="3"/>
  <c r="Y216" i="17" s="1"/>
  <c r="AB94" i="14"/>
  <c r="Y78" i="17" s="1"/>
  <c r="AA36" i="14"/>
  <c r="X23" i="17"/>
  <c r="AB10" i="10"/>
  <c r="X10" i="17"/>
  <c r="AA9" i="10"/>
  <c r="AB11" i="10"/>
  <c r="AA23" i="14"/>
  <c r="Z23" i="14"/>
  <c r="AC158" i="14"/>
  <c r="AC166" i="14"/>
  <c r="AC29" i="3"/>
  <c r="AC30" i="3"/>
  <c r="Z24" i="14"/>
  <c r="AB10" i="11"/>
  <c r="X11" i="17"/>
  <c r="AA24" i="14"/>
  <c r="AB11" i="11"/>
  <c r="AA9" i="11"/>
  <c r="AB89" i="14"/>
  <c r="Y73" i="17"/>
  <c r="AA51" i="3"/>
  <c r="X198" i="17"/>
  <c r="Y33" i="17"/>
  <c r="AB46" i="14"/>
  <c r="AB44" i="14"/>
  <c r="Y31" i="17"/>
  <c r="Z18" i="14"/>
  <c r="X5" i="17"/>
  <c r="AA9" i="5"/>
  <c r="AA18" i="14"/>
  <c r="AB11" i="5"/>
  <c r="AB10" i="5"/>
  <c r="X56" i="17"/>
  <c r="AA72" i="14"/>
  <c r="Z21" i="14"/>
  <c r="X8" i="17"/>
  <c r="AA9" i="8"/>
  <c r="AA21" i="14"/>
  <c r="AB10" i="8"/>
  <c r="AB11" i="8"/>
  <c r="Z20" i="14"/>
  <c r="X7" i="17"/>
  <c r="AB10" i="7"/>
  <c r="AB11" i="7"/>
  <c r="AB44" i="7" s="1"/>
  <c r="AA9" i="7"/>
  <c r="AA20" i="14"/>
  <c r="Y26" i="17"/>
  <c r="AB39" i="14"/>
  <c r="AA52" i="3"/>
  <c r="X201" i="17"/>
  <c r="X9" i="17"/>
  <c r="Z22" i="14"/>
  <c r="AA22" i="14"/>
  <c r="AA9" i="9"/>
  <c r="AB11" i="9"/>
  <c r="AB10" i="9"/>
  <c r="X195" i="17"/>
  <c r="AA50" i="3"/>
  <c r="Z19" i="14"/>
  <c r="X6" i="17"/>
  <c r="AB11" i="6"/>
  <c r="AA9" i="6"/>
  <c r="AB10" i="6"/>
  <c r="AA19" i="14"/>
  <c r="Y32" i="17"/>
  <c r="AB45" i="14"/>
  <c r="AB47" i="14" l="1"/>
  <c r="Y34" i="17" s="1"/>
  <c r="AB18" i="3"/>
  <c r="Y162" i="17" s="1"/>
  <c r="AB182" i="14"/>
  <c r="Y138" i="17"/>
  <c r="AB22" i="6"/>
  <c r="AB78" i="14"/>
  <c r="AB54" i="7"/>
  <c r="AB214" i="14" s="1"/>
  <c r="Y62" i="17"/>
  <c r="AB35" i="7"/>
  <c r="AB54" i="4"/>
  <c r="AB211" i="14" s="1"/>
  <c r="AB75" i="14"/>
  <c r="Y59" i="17"/>
  <c r="Y27" i="17"/>
  <c r="AB40" i="14"/>
  <c r="AA13" i="3"/>
  <c r="X147" i="17"/>
  <c r="Y103" i="17"/>
  <c r="AB29" i="4"/>
  <c r="AB119" i="14"/>
  <c r="AB127" i="14"/>
  <c r="Y111" i="17" s="1"/>
  <c r="AB15" i="3"/>
  <c r="Y153" i="17" s="1"/>
  <c r="AB14" i="3"/>
  <c r="Y150" i="17" s="1"/>
  <c r="AB44" i="9"/>
  <c r="AB124" i="14"/>
  <c r="AB29" i="9"/>
  <c r="Y108" i="17"/>
  <c r="Y110" i="17"/>
  <c r="AB29" i="11"/>
  <c r="AB126" i="14"/>
  <c r="AB44" i="11"/>
  <c r="AA25" i="14"/>
  <c r="X12" i="17"/>
  <c r="Y105" i="17"/>
  <c r="AB29" i="6"/>
  <c r="AB121" i="14"/>
  <c r="AB29" i="7"/>
  <c r="Y106" i="17"/>
  <c r="AB122" i="14"/>
  <c r="AB44" i="8"/>
  <c r="Y107" i="17"/>
  <c r="AB29" i="8"/>
  <c r="AB123" i="14"/>
  <c r="AB181" i="14"/>
  <c r="AB22" i="5"/>
  <c r="Y137" i="17"/>
  <c r="Y142" i="17"/>
  <c r="AB186" i="14"/>
  <c r="AB22" i="10"/>
  <c r="X1" i="17"/>
  <c r="AA12" i="3"/>
  <c r="AB44" i="6"/>
  <c r="Y136" i="17"/>
  <c r="AB180" i="14"/>
  <c r="AB22" i="4"/>
  <c r="AB17" i="3"/>
  <c r="Y159" i="17" s="1"/>
  <c r="AB188" i="14"/>
  <c r="Y144" i="17" s="1"/>
  <c r="AB16" i="3"/>
  <c r="Y156" i="17" s="1"/>
  <c r="Y141" i="17"/>
  <c r="AB185" i="14"/>
  <c r="AB22" i="9"/>
  <c r="AB22" i="7"/>
  <c r="AB183" i="14"/>
  <c r="Y139" i="17"/>
  <c r="AB22" i="8"/>
  <c r="Y140" i="17"/>
  <c r="AB184" i="14"/>
  <c r="Y104" i="17"/>
  <c r="AB120" i="14"/>
  <c r="AB29" i="5"/>
  <c r="AB22" i="11"/>
  <c r="AB187" i="14"/>
  <c r="Y143" i="17"/>
  <c r="AB44" i="10"/>
  <c r="AB125" i="14"/>
  <c r="Y109" i="17"/>
  <c r="AB29" i="10"/>
  <c r="AB44" i="5"/>
  <c r="AB83" i="14" l="1"/>
  <c r="Y67" i="17" s="1"/>
  <c r="AB61" i="3"/>
  <c r="Y210" i="17" s="1"/>
  <c r="AB21" i="11"/>
  <c r="AB176" i="14"/>
  <c r="Y132" i="17"/>
  <c r="AB173" i="14"/>
  <c r="Y129" i="17"/>
  <c r="AB21" i="8"/>
  <c r="AB21" i="4"/>
  <c r="AB169" i="14"/>
  <c r="Y125" i="17"/>
  <c r="AB33" i="3"/>
  <c r="Y177" i="17" s="1"/>
  <c r="AB32" i="3"/>
  <c r="Y174" i="17" s="1"/>
  <c r="AB177" i="14"/>
  <c r="Y133" i="17" s="1"/>
  <c r="AB111" i="14"/>
  <c r="AC28" i="7"/>
  <c r="Y95" i="17"/>
  <c r="Y66" i="17"/>
  <c r="AB54" i="11"/>
  <c r="AB218" i="14" s="1"/>
  <c r="AB82" i="14"/>
  <c r="Y64" i="17"/>
  <c r="AB80" i="14"/>
  <c r="AB54" i="9"/>
  <c r="AB216" i="14" s="1"/>
  <c r="AC53" i="14"/>
  <c r="AB67" i="14"/>
  <c r="Y51" i="17"/>
  <c r="Y127" i="17"/>
  <c r="AB21" i="6"/>
  <c r="AB171" i="14"/>
  <c r="AB172" i="14"/>
  <c r="AB21" i="7"/>
  <c r="Y128" i="17"/>
  <c r="Y126" i="17"/>
  <c r="AB21" i="5"/>
  <c r="AB170" i="14"/>
  <c r="Y60" i="17"/>
  <c r="AB54" i="5"/>
  <c r="AB76" i="14"/>
  <c r="AB62" i="3"/>
  <c r="Y213" i="17" s="1"/>
  <c r="AB81" i="14"/>
  <c r="Y65" i="17"/>
  <c r="AB54" i="10"/>
  <c r="AB21" i="9"/>
  <c r="AB174" i="14"/>
  <c r="Y130" i="17"/>
  <c r="Y63" i="17"/>
  <c r="AB54" i="8"/>
  <c r="AB79" i="14"/>
  <c r="Y92" i="17"/>
  <c r="AB108" i="14"/>
  <c r="AC28" i="4"/>
  <c r="AB116" i="14"/>
  <c r="Y100" i="17" s="1"/>
  <c r="AB43" i="3"/>
  <c r="Y189" i="17" s="1"/>
  <c r="AB42" i="3"/>
  <c r="Y186" i="17" s="1"/>
  <c r="AB35" i="4"/>
  <c r="Y61" i="17"/>
  <c r="AB77" i="14"/>
  <c r="AB54" i="6"/>
  <c r="AB213" i="14" s="1"/>
  <c r="AB112" i="14"/>
  <c r="Y96" i="17"/>
  <c r="AC28" i="8"/>
  <c r="Y98" i="17"/>
  <c r="AC28" i="10"/>
  <c r="AB114" i="14"/>
  <c r="AB109" i="14"/>
  <c r="Y93" i="17"/>
  <c r="AC28" i="5"/>
  <c r="Y131" i="17"/>
  <c r="AB21" i="10"/>
  <c r="AB175" i="14"/>
  <c r="AC28" i="6"/>
  <c r="AB110" i="14"/>
  <c r="Y94" i="17"/>
  <c r="AC28" i="11"/>
  <c r="Y99" i="17"/>
  <c r="AB115" i="14"/>
  <c r="AB113" i="14"/>
  <c r="Y97" i="17"/>
  <c r="AC28" i="9"/>
  <c r="AB71" i="3" l="1"/>
  <c r="AB35" i="11"/>
  <c r="Y55" i="17" s="1"/>
  <c r="AC101" i="14"/>
  <c r="Z85" i="17"/>
  <c r="AB35" i="10"/>
  <c r="AB217" i="14"/>
  <c r="AC19" i="6"/>
  <c r="AC45" i="6" s="1"/>
  <c r="AB36" i="6"/>
  <c r="AB149" i="14"/>
  <c r="AC12" i="7"/>
  <c r="Z40" i="17"/>
  <c r="AC102" i="14"/>
  <c r="Z86" i="17"/>
  <c r="AC99" i="14"/>
  <c r="Z83" i="17"/>
  <c r="AC98" i="14"/>
  <c r="Z82" i="17"/>
  <c r="AC103" i="14"/>
  <c r="Z87" i="17"/>
  <c r="AB35" i="5"/>
  <c r="AB212" i="14"/>
  <c r="AB36" i="7"/>
  <c r="AB150" i="14"/>
  <c r="AC19" i="7"/>
  <c r="AC45" i="7" s="1"/>
  <c r="AB35" i="9"/>
  <c r="AC57" i="14"/>
  <c r="AB71" i="14"/>
  <c r="AB147" i="14"/>
  <c r="AB36" i="4"/>
  <c r="AC19" i="4"/>
  <c r="AB28" i="3"/>
  <c r="AB155" i="14"/>
  <c r="AB27" i="3"/>
  <c r="Z88" i="17"/>
  <c r="AC104" i="14"/>
  <c r="AB35" i="6"/>
  <c r="AB148" i="14"/>
  <c r="AC19" i="5"/>
  <c r="AB36" i="5"/>
  <c r="AC100" i="14"/>
  <c r="Z84" i="17"/>
  <c r="AB151" i="14"/>
  <c r="AC19" i="8"/>
  <c r="AB36" i="8"/>
  <c r="AC19" i="10"/>
  <c r="AC45" i="10" s="1"/>
  <c r="AB153" i="14"/>
  <c r="AB36" i="10"/>
  <c r="AB219" i="14"/>
  <c r="AC50" i="14"/>
  <c r="Y48" i="17"/>
  <c r="AB64" i="14"/>
  <c r="Z81" i="17"/>
  <c r="AC97" i="14"/>
  <c r="AC105" i="14"/>
  <c r="Z89" i="17" s="1"/>
  <c r="AC39" i="3"/>
  <c r="Z180" i="17" s="1"/>
  <c r="AC40" i="3"/>
  <c r="Z183" i="17" s="1"/>
  <c r="AB35" i="8"/>
  <c r="AB215" i="14"/>
  <c r="AB152" i="14"/>
  <c r="AC19" i="9"/>
  <c r="AB36" i="9"/>
  <c r="AB72" i="3"/>
  <c r="AB154" i="14"/>
  <c r="AC19" i="11"/>
  <c r="AB36" i="11"/>
  <c r="AC45" i="4" l="1"/>
  <c r="Z114" i="17"/>
  <c r="AD20" i="4"/>
  <c r="AC133" i="14"/>
  <c r="AC26" i="3"/>
  <c r="Z171" i="17" s="1"/>
  <c r="AC25" i="3"/>
  <c r="Z168" i="17" s="1"/>
  <c r="AC141" i="14"/>
  <c r="Z122" i="17" s="1"/>
  <c r="AB34" i="14"/>
  <c r="AB9" i="10"/>
  <c r="Y21" i="17"/>
  <c r="Z118" i="17"/>
  <c r="AD20" i="8"/>
  <c r="AD162" i="14" s="1"/>
  <c r="AC137" i="14"/>
  <c r="Z73" i="17"/>
  <c r="AC89" i="14"/>
  <c r="AB66" i="14"/>
  <c r="Y50" i="17"/>
  <c r="AC52" i="14"/>
  <c r="AB28" i="14"/>
  <c r="Y15" i="17"/>
  <c r="AB9" i="4"/>
  <c r="AB51" i="3"/>
  <c r="Y198" i="17" s="1"/>
  <c r="AB52" i="3"/>
  <c r="Y201" i="17" s="1"/>
  <c r="AB36" i="14"/>
  <c r="Y23" i="17" s="1"/>
  <c r="AC12" i="11"/>
  <c r="Z44" i="17"/>
  <c r="AB31" i="14"/>
  <c r="AB9" i="7"/>
  <c r="Y18" i="17"/>
  <c r="AC135" i="14"/>
  <c r="AD20" i="6"/>
  <c r="AD160" i="14" s="1"/>
  <c r="Z116" i="17"/>
  <c r="AC45" i="8"/>
  <c r="Z121" i="17"/>
  <c r="AD20" i="11"/>
  <c r="AD165" i="14" s="1"/>
  <c r="AC140" i="14"/>
  <c r="AC138" i="14"/>
  <c r="AD20" i="9"/>
  <c r="AD163" i="14" s="1"/>
  <c r="Z119" i="17"/>
  <c r="Z76" i="17"/>
  <c r="AC92" i="14"/>
  <c r="Y16" i="17"/>
  <c r="AB29" i="14"/>
  <c r="AB9" i="5"/>
  <c r="AC45" i="11"/>
  <c r="AB69" i="14"/>
  <c r="Y53" i="17"/>
  <c r="AC55" i="14"/>
  <c r="AC88" i="14"/>
  <c r="Z72" i="17"/>
  <c r="AC45" i="9"/>
  <c r="Z29" i="17"/>
  <c r="AC42" i="14"/>
  <c r="AB9" i="8"/>
  <c r="Y19" i="17"/>
  <c r="AB32" i="14"/>
  <c r="AB30" i="14"/>
  <c r="AB9" i="6"/>
  <c r="Y17" i="17"/>
  <c r="Y22" i="17"/>
  <c r="AB35" i="14"/>
  <c r="AB9" i="11"/>
  <c r="AB33" i="14"/>
  <c r="AB9" i="9"/>
  <c r="Y20" i="17"/>
  <c r="Y52" i="17"/>
  <c r="AB68" i="14"/>
  <c r="AC54" i="14"/>
  <c r="Z37" i="17"/>
  <c r="AC12" i="4"/>
  <c r="Z120" i="17"/>
  <c r="AC139" i="14"/>
  <c r="AD20" i="10"/>
  <c r="AD164" i="14" s="1"/>
  <c r="AC45" i="5"/>
  <c r="Z115" i="17"/>
  <c r="AC134" i="14"/>
  <c r="AD20" i="5"/>
  <c r="AD159" i="14" s="1"/>
  <c r="AD20" i="7"/>
  <c r="AD161" i="14" s="1"/>
  <c r="Z117" i="17"/>
  <c r="AC136" i="14"/>
  <c r="AB65" i="14"/>
  <c r="Y49" i="17"/>
  <c r="AC51" i="14"/>
  <c r="AB72" i="14"/>
  <c r="Y56" i="17" s="1"/>
  <c r="AB50" i="3"/>
  <c r="Y195" i="17" s="1"/>
  <c r="AB49" i="3"/>
  <c r="Y192" i="17" s="1"/>
  <c r="AC56" i="14"/>
  <c r="Y54" i="17"/>
  <c r="AB70" i="14"/>
  <c r="Z42" i="17" l="1"/>
  <c r="AC12" i="9"/>
  <c r="Z71" i="17"/>
  <c r="AC87" i="14"/>
  <c r="Z26" i="17"/>
  <c r="AC39" i="14"/>
  <c r="Y11" i="17"/>
  <c r="AB24" i="14"/>
  <c r="AC10" i="11"/>
  <c r="AC11" i="11"/>
  <c r="AC11" i="6"/>
  <c r="AC10" i="6"/>
  <c r="Y6" i="17"/>
  <c r="AB19" i="14"/>
  <c r="Y8" i="17"/>
  <c r="AB21" i="14"/>
  <c r="AC11" i="8"/>
  <c r="AC44" i="8" s="1"/>
  <c r="AC10" i="8"/>
  <c r="AC94" i="14"/>
  <c r="Z78" i="17" s="1"/>
  <c r="Z74" i="17"/>
  <c r="AC90" i="14"/>
  <c r="AC46" i="14"/>
  <c r="Z33" i="17"/>
  <c r="AC10" i="4"/>
  <c r="AC11" i="4"/>
  <c r="AB17" i="14"/>
  <c r="Y4" i="17"/>
  <c r="AB25" i="14"/>
  <c r="Y12" i="17" s="1"/>
  <c r="AB12" i="3"/>
  <c r="Y1" i="17" s="1"/>
  <c r="AB13" i="3"/>
  <c r="Y147" i="17" s="1"/>
  <c r="AD158" i="14"/>
  <c r="AD166" i="14"/>
  <c r="AD30" i="3"/>
  <c r="AD29" i="3"/>
  <c r="AB18" i="14"/>
  <c r="Y5" i="17"/>
  <c r="AC10" i="5"/>
  <c r="AC11" i="5"/>
  <c r="AB20" i="14"/>
  <c r="Y7" i="17"/>
  <c r="AC10" i="7"/>
  <c r="AC11" i="7"/>
  <c r="AC91" i="14"/>
  <c r="Z75" i="17"/>
  <c r="AC12" i="6"/>
  <c r="Z39" i="17"/>
  <c r="Z43" i="17"/>
  <c r="AC12" i="10"/>
  <c r="AC12" i="5"/>
  <c r="Z38" i="17"/>
  <c r="AC55" i="3"/>
  <c r="Z207" i="17" s="1"/>
  <c r="AC54" i="3"/>
  <c r="Z204" i="17" s="1"/>
  <c r="AC58" i="14"/>
  <c r="Z45" i="17" s="1"/>
  <c r="AC12" i="8"/>
  <c r="Z41" i="17"/>
  <c r="Y9" i="17"/>
  <c r="AB22" i="14"/>
  <c r="AC11" i="9"/>
  <c r="AC10" i="9"/>
  <c r="Z77" i="17"/>
  <c r="AC93" i="14"/>
  <c r="AC44" i="11"/>
  <c r="AB23" i="14"/>
  <c r="AC10" i="10"/>
  <c r="AC11" i="10"/>
  <c r="Y10" i="17"/>
  <c r="AC86" i="14"/>
  <c r="Z70" i="17"/>
  <c r="AC64" i="3"/>
  <c r="Z216" i="17" s="1"/>
  <c r="AC44" i="4"/>
  <c r="AC65" i="3"/>
  <c r="Z219" i="17" s="1"/>
  <c r="Z109" i="17" l="1"/>
  <c r="AC125" i="14"/>
  <c r="AC44" i="10"/>
  <c r="AC29" i="10"/>
  <c r="AC43" i="14"/>
  <c r="Z30" i="17"/>
  <c r="Z136" i="17"/>
  <c r="AC22" i="4"/>
  <c r="AC180" i="14"/>
  <c r="AC17" i="3"/>
  <c r="Z159" i="17" s="1"/>
  <c r="AC188" i="14"/>
  <c r="Z144" i="17" s="1"/>
  <c r="AC16" i="3"/>
  <c r="Z156" i="17" s="1"/>
  <c r="AC79" i="14"/>
  <c r="AC54" i="8"/>
  <c r="Z63" i="17"/>
  <c r="AC184" i="14"/>
  <c r="AC22" i="8"/>
  <c r="Z140" i="17"/>
  <c r="Z110" i="17"/>
  <c r="AC126" i="14"/>
  <c r="AC29" i="11"/>
  <c r="AC186" i="14"/>
  <c r="AC22" i="10"/>
  <c r="Z142" i="17"/>
  <c r="Z107" i="17"/>
  <c r="AC29" i="8"/>
  <c r="AC123" i="14"/>
  <c r="Z143" i="17"/>
  <c r="AC22" i="11"/>
  <c r="AC187" i="14"/>
  <c r="Z141" i="17"/>
  <c r="AC22" i="9"/>
  <c r="AC185" i="14"/>
  <c r="AC40" i="14"/>
  <c r="Z27" i="17"/>
  <c r="AC47" i="14"/>
  <c r="Z34" i="17" s="1"/>
  <c r="AC18" i="3"/>
  <c r="Z162" i="17" s="1"/>
  <c r="AC19" i="3"/>
  <c r="Z165" i="17" s="1"/>
  <c r="Z28" i="17"/>
  <c r="AC41" i="14"/>
  <c r="AC29" i="7"/>
  <c r="AC122" i="14"/>
  <c r="Z106" i="17"/>
  <c r="AC44" i="7"/>
  <c r="AC120" i="14"/>
  <c r="AC29" i="5"/>
  <c r="Z104" i="17"/>
  <c r="AC22" i="6"/>
  <c r="Z138" i="17"/>
  <c r="AC182" i="14"/>
  <c r="AC44" i="5"/>
  <c r="Z31" i="17"/>
  <c r="AC44" i="14"/>
  <c r="Z59" i="17"/>
  <c r="AC75" i="14"/>
  <c r="AC54" i="4"/>
  <c r="Z66" i="17"/>
  <c r="AC54" i="11"/>
  <c r="AC218" i="14" s="1"/>
  <c r="AC82" i="14"/>
  <c r="AC29" i="9"/>
  <c r="AC124" i="14"/>
  <c r="Z108" i="17"/>
  <c r="Z32" i="17"/>
  <c r="AC45" i="14"/>
  <c r="AC44" i="9"/>
  <c r="AC183" i="14"/>
  <c r="Z139" i="17"/>
  <c r="AC22" i="7"/>
  <c r="Z137" i="17"/>
  <c r="AC181" i="14"/>
  <c r="AC22" i="5"/>
  <c r="AC29" i="4"/>
  <c r="Z103" i="17"/>
  <c r="AC119" i="14"/>
  <c r="AC15" i="3"/>
  <c r="Z153" i="17" s="1"/>
  <c r="AC127" i="14"/>
  <c r="Z111" i="17" s="1"/>
  <c r="AC14" i="3"/>
  <c r="Z150" i="17" s="1"/>
  <c r="AC121" i="14"/>
  <c r="AC29" i="6"/>
  <c r="Z105" i="17"/>
  <c r="AC44" i="6"/>
  <c r="Z61" i="17" l="1"/>
  <c r="AC54" i="6"/>
  <c r="AC213" i="14" s="1"/>
  <c r="AC77" i="14"/>
  <c r="AC35" i="11"/>
  <c r="AC35" i="4"/>
  <c r="AC211" i="14"/>
  <c r="Z93" i="17"/>
  <c r="AC109" i="14"/>
  <c r="AD28" i="5"/>
  <c r="AC176" i="14"/>
  <c r="Z132" i="17"/>
  <c r="AC21" i="11"/>
  <c r="Z96" i="17"/>
  <c r="AC112" i="14"/>
  <c r="AD28" i="8"/>
  <c r="AC114" i="14"/>
  <c r="Z98" i="17"/>
  <c r="AD28" i="10"/>
  <c r="Z92" i="17"/>
  <c r="AC108" i="14"/>
  <c r="AD28" i="4"/>
  <c r="AC42" i="3"/>
  <c r="Z186" i="17" s="1"/>
  <c r="AC43" i="3"/>
  <c r="Z189" i="17" s="1"/>
  <c r="AC116" i="14"/>
  <c r="Z100" i="17" s="1"/>
  <c r="AC80" i="14"/>
  <c r="Z64" i="17"/>
  <c r="AC54" i="9"/>
  <c r="AC216" i="14" s="1"/>
  <c r="AC171" i="14"/>
  <c r="Z127" i="17"/>
  <c r="AC21" i="6"/>
  <c r="AD28" i="7"/>
  <c r="Z95" i="17"/>
  <c r="AC111" i="14"/>
  <c r="AC174" i="14"/>
  <c r="AC21" i="9"/>
  <c r="Z130" i="17"/>
  <c r="Z99" i="17"/>
  <c r="AC115" i="14"/>
  <c r="AD28" i="11"/>
  <c r="AC35" i="8"/>
  <c r="AC215" i="14"/>
  <c r="Z65" i="17"/>
  <c r="AC81" i="14"/>
  <c r="AC54" i="10"/>
  <c r="AD28" i="6"/>
  <c r="AC110" i="14"/>
  <c r="Z94" i="17"/>
  <c r="AC172" i="14"/>
  <c r="Z128" i="17"/>
  <c r="AC21" i="7"/>
  <c r="AC76" i="14"/>
  <c r="AC54" i="5"/>
  <c r="AC35" i="5" s="1"/>
  <c r="Z60" i="17"/>
  <c r="AC83" i="14"/>
  <c r="Z67" i="17" s="1"/>
  <c r="AC62" i="3"/>
  <c r="Z213" i="17" s="1"/>
  <c r="AC61" i="3"/>
  <c r="Z210" i="17" s="1"/>
  <c r="Z62" i="17"/>
  <c r="AC78" i="14"/>
  <c r="AC54" i="7"/>
  <c r="AC214" i="14" s="1"/>
  <c r="Z129" i="17"/>
  <c r="AC21" i="8"/>
  <c r="AC173" i="14"/>
  <c r="Z126" i="17"/>
  <c r="AC170" i="14"/>
  <c r="AC21" i="5"/>
  <c r="Z97" i="17"/>
  <c r="AC113" i="14"/>
  <c r="AD28" i="9"/>
  <c r="Z131" i="17"/>
  <c r="AC21" i="10"/>
  <c r="AC175" i="14"/>
  <c r="AC21" i="4"/>
  <c r="AC169" i="14"/>
  <c r="Z125" i="17"/>
  <c r="AC32" i="3"/>
  <c r="Z174" i="17" s="1"/>
  <c r="AC177" i="14"/>
  <c r="Z133" i="17" s="1"/>
  <c r="AC33" i="3"/>
  <c r="Z177" i="17" s="1"/>
  <c r="AC35" i="6" l="1"/>
  <c r="AC66" i="14" s="1"/>
  <c r="AC147" i="14"/>
  <c r="AD19" i="4"/>
  <c r="AC36" i="4"/>
  <c r="AC27" i="3"/>
  <c r="AC28" i="3"/>
  <c r="AC155" i="14"/>
  <c r="AD102" i="14"/>
  <c r="AA86" i="17"/>
  <c r="AC65" i="14"/>
  <c r="Z49" i="17"/>
  <c r="AD51" i="14"/>
  <c r="AC150" i="14"/>
  <c r="AC36" i="7"/>
  <c r="AD19" i="7"/>
  <c r="AC149" i="14"/>
  <c r="AD19" i="6"/>
  <c r="AD45" i="6" s="1"/>
  <c r="AC36" i="6"/>
  <c r="AA85" i="17"/>
  <c r="AD101" i="14"/>
  <c r="Z50" i="17"/>
  <c r="AC35" i="7"/>
  <c r="AD99" i="14"/>
  <c r="AA83" i="17"/>
  <c r="AD103" i="14"/>
  <c r="AA87" i="17"/>
  <c r="AC153" i="14"/>
  <c r="AC36" i="10"/>
  <c r="AD19" i="10"/>
  <c r="AC212" i="14"/>
  <c r="AC219" i="14"/>
  <c r="AC71" i="3"/>
  <c r="AC72" i="3"/>
  <c r="AC217" i="14"/>
  <c r="AC35" i="10"/>
  <c r="Z52" i="17"/>
  <c r="AC68" i="14"/>
  <c r="AD54" i="14"/>
  <c r="AD45" i="4"/>
  <c r="AA81" i="17"/>
  <c r="AD97" i="14"/>
  <c r="AD39" i="3"/>
  <c r="AA180" i="17" s="1"/>
  <c r="AD40" i="3"/>
  <c r="AA183" i="17" s="1"/>
  <c r="AD105" i="14"/>
  <c r="AA89" i="17" s="1"/>
  <c r="AD98" i="14"/>
  <c r="AA82" i="17"/>
  <c r="Z48" i="17"/>
  <c r="AC64" i="14"/>
  <c r="AD50" i="14"/>
  <c r="AC148" i="14"/>
  <c r="AD19" i="5"/>
  <c r="AC36" i="5"/>
  <c r="AC151" i="14"/>
  <c r="AD19" i="8"/>
  <c r="AD45" i="8" s="1"/>
  <c r="AC36" i="8"/>
  <c r="AA88" i="17"/>
  <c r="AD104" i="14"/>
  <c r="AC152" i="14"/>
  <c r="AD19" i="9"/>
  <c r="AD45" i="9" s="1"/>
  <c r="AC36" i="9"/>
  <c r="AD100" i="14"/>
  <c r="AA84" i="17"/>
  <c r="AC35" i="9"/>
  <c r="AC154" i="14"/>
  <c r="AD19" i="11"/>
  <c r="AD45" i="11" s="1"/>
  <c r="AC36" i="11"/>
  <c r="Z55" i="17"/>
  <c r="AC71" i="14"/>
  <c r="AD57" i="14"/>
  <c r="AD52" i="14" l="1"/>
  <c r="AA74" i="17"/>
  <c r="AD90" i="14"/>
  <c r="AA77" i="17"/>
  <c r="AD93" i="14"/>
  <c r="AA75" i="17"/>
  <c r="AD91" i="14"/>
  <c r="Z20" i="17"/>
  <c r="AC9" i="9"/>
  <c r="AC33" i="14"/>
  <c r="AA37" i="17"/>
  <c r="AD12" i="4"/>
  <c r="AD12" i="8"/>
  <c r="AA41" i="17"/>
  <c r="AD45" i="7"/>
  <c r="AA117" i="17"/>
  <c r="AE20" i="7"/>
  <c r="AE161" i="14" s="1"/>
  <c r="AD136" i="14"/>
  <c r="AC69" i="14"/>
  <c r="Z53" i="17"/>
  <c r="AD55" i="14"/>
  <c r="AD138" i="14"/>
  <c r="AA119" i="17"/>
  <c r="AE20" i="9"/>
  <c r="AE163" i="14" s="1"/>
  <c r="AC9" i="5"/>
  <c r="Z16" i="17"/>
  <c r="AC29" i="14"/>
  <c r="AA120" i="17"/>
  <c r="AD45" i="10"/>
  <c r="AE20" i="10"/>
  <c r="AE164" i="14" s="1"/>
  <c r="AD139" i="14"/>
  <c r="AD53" i="14"/>
  <c r="AC67" i="14"/>
  <c r="Z51" i="17"/>
  <c r="AC49" i="3"/>
  <c r="Z192" i="17" s="1"/>
  <c r="AC72" i="14"/>
  <c r="Z56" i="17" s="1"/>
  <c r="AC50" i="3"/>
  <c r="Z195" i="17" s="1"/>
  <c r="Z17" i="17"/>
  <c r="AC30" i="14"/>
  <c r="AC9" i="6"/>
  <c r="Z18" i="17"/>
  <c r="AC9" i="7"/>
  <c r="AC31" i="14"/>
  <c r="AC9" i="4"/>
  <c r="AC28" i="14"/>
  <c r="Z15" i="17"/>
  <c r="AC51" i="3"/>
  <c r="Z198" i="17" s="1"/>
  <c r="AC36" i="14"/>
  <c r="Z23" i="17" s="1"/>
  <c r="AC52" i="3"/>
  <c r="Z201" i="17" s="1"/>
  <c r="AC9" i="11"/>
  <c r="Z22" i="17"/>
  <c r="AC35" i="14"/>
  <c r="AC9" i="8"/>
  <c r="AC32" i="14"/>
  <c r="Z19" i="17"/>
  <c r="AD45" i="5"/>
  <c r="AD134" i="14"/>
  <c r="AE20" i="5"/>
  <c r="AE159" i="14" s="1"/>
  <c r="AA115" i="17"/>
  <c r="Z21" i="17"/>
  <c r="AC9" i="10"/>
  <c r="AC34" i="14"/>
  <c r="AD88" i="14"/>
  <c r="AA72" i="17"/>
  <c r="AD12" i="6"/>
  <c r="AA39" i="17"/>
  <c r="AD135" i="14"/>
  <c r="AA116" i="17"/>
  <c r="AE20" i="6"/>
  <c r="AE160" i="14" s="1"/>
  <c r="AD133" i="14"/>
  <c r="AA114" i="17"/>
  <c r="AE20" i="4"/>
  <c r="AD25" i="3"/>
  <c r="AA168" i="17" s="1"/>
  <c r="AD26" i="3"/>
  <c r="AA171" i="17" s="1"/>
  <c r="AD141" i="14"/>
  <c r="AA122" i="17" s="1"/>
  <c r="AD12" i="11"/>
  <c r="AA44" i="17"/>
  <c r="AA121" i="17"/>
  <c r="AD140" i="14"/>
  <c r="AE20" i="11"/>
  <c r="AE165" i="14" s="1"/>
  <c r="AD137" i="14"/>
  <c r="AE20" i="8"/>
  <c r="AE162" i="14" s="1"/>
  <c r="AA118" i="17"/>
  <c r="AA70" i="17"/>
  <c r="AD86" i="14"/>
  <c r="AC70" i="14"/>
  <c r="Z54" i="17"/>
  <c r="AD56" i="14"/>
  <c r="AD12" i="5"/>
  <c r="AA38" i="17"/>
  <c r="AA27" i="17" l="1"/>
  <c r="AD40" i="14"/>
  <c r="AA71" i="17"/>
  <c r="AD87" i="14"/>
  <c r="AD64" i="3"/>
  <c r="AA216" i="17" s="1"/>
  <c r="AD94" i="14"/>
  <c r="AA78" i="17" s="1"/>
  <c r="AD65" i="3"/>
  <c r="AA219" i="17" s="1"/>
  <c r="AC17" i="14"/>
  <c r="Z4" i="17"/>
  <c r="AD10" i="4"/>
  <c r="AD11" i="4"/>
  <c r="AC13" i="3"/>
  <c r="Z147" i="17" s="1"/>
  <c r="AC25" i="14"/>
  <c r="Z12" i="17" s="1"/>
  <c r="AC12" i="3"/>
  <c r="Z1" i="17" s="1"/>
  <c r="AC19" i="14"/>
  <c r="Z6" i="17"/>
  <c r="AD10" i="6"/>
  <c r="AD11" i="6"/>
  <c r="AA40" i="17"/>
  <c r="AD12" i="7"/>
  <c r="AD55" i="3"/>
  <c r="AA207" i="17" s="1"/>
  <c r="AD54" i="3"/>
  <c r="AA204" i="17" s="1"/>
  <c r="AD58" i="14"/>
  <c r="AA45" i="17" s="1"/>
  <c r="AD12" i="9"/>
  <c r="AA42" i="17"/>
  <c r="AA43" i="17"/>
  <c r="AD12" i="10"/>
  <c r="AD43" i="14"/>
  <c r="AA30" i="17"/>
  <c r="Z9" i="17"/>
  <c r="AC22" i="14"/>
  <c r="AD10" i="9"/>
  <c r="AD11" i="9"/>
  <c r="AD41" i="14"/>
  <c r="AA28" i="17"/>
  <c r="AC23" i="14"/>
  <c r="Z10" i="17"/>
  <c r="AD11" i="10"/>
  <c r="AD10" i="10"/>
  <c r="AD10" i="11"/>
  <c r="AC24" i="14"/>
  <c r="AD11" i="11"/>
  <c r="Z11" i="17"/>
  <c r="Z7" i="17"/>
  <c r="AC20" i="14"/>
  <c r="AD10" i="7"/>
  <c r="AD11" i="7"/>
  <c r="AD89" i="14"/>
  <c r="AA73" i="17"/>
  <c r="AA26" i="17"/>
  <c r="AD39" i="14"/>
  <c r="AA33" i="17"/>
  <c r="AD46" i="14"/>
  <c r="AE158" i="14"/>
  <c r="AE166" i="14"/>
  <c r="AE30" i="3"/>
  <c r="AE29" i="3"/>
  <c r="Z8" i="17"/>
  <c r="AC21" i="14"/>
  <c r="AD11" i="8"/>
  <c r="AD10" i="8"/>
  <c r="AD92" i="14"/>
  <c r="AA76" i="17"/>
  <c r="Z5" i="17"/>
  <c r="AC18" i="14"/>
  <c r="AD11" i="5"/>
  <c r="AD10" i="5"/>
  <c r="AD29" i="5" l="1"/>
  <c r="AD120" i="14"/>
  <c r="AA104" i="17"/>
  <c r="AD187" i="14"/>
  <c r="AA143" i="17"/>
  <c r="AD22" i="11"/>
  <c r="AA141" i="17"/>
  <c r="AD22" i="9"/>
  <c r="AD185" i="14"/>
  <c r="AD44" i="6"/>
  <c r="AA105" i="17"/>
  <c r="AD29" i="6"/>
  <c r="AD121" i="14"/>
  <c r="AA136" i="17"/>
  <c r="AD22" i="4"/>
  <c r="AD180" i="14"/>
  <c r="AD17" i="3"/>
  <c r="AA159" i="17" s="1"/>
  <c r="AD188" i="14"/>
  <c r="AA144" i="17" s="1"/>
  <c r="AD16" i="3"/>
  <c r="AA156" i="17" s="1"/>
  <c r="AD184" i="14"/>
  <c r="AD22" i="8"/>
  <c r="AA140" i="17"/>
  <c r="AD29" i="7"/>
  <c r="AD122" i="14"/>
  <c r="AA106" i="17"/>
  <c r="AA142" i="17"/>
  <c r="AD22" i="10"/>
  <c r="AD186" i="14"/>
  <c r="AA138" i="17"/>
  <c r="AD22" i="6"/>
  <c r="AD182" i="14"/>
  <c r="AD123" i="14"/>
  <c r="AD29" i="8"/>
  <c r="AA107" i="17"/>
  <c r="AD44" i="8"/>
  <c r="AD44" i="7"/>
  <c r="AD22" i="7"/>
  <c r="AD183" i="14"/>
  <c r="AA139" i="17"/>
  <c r="AD126" i="14"/>
  <c r="AA110" i="17"/>
  <c r="AD29" i="11"/>
  <c r="AD44" i="11"/>
  <c r="AD44" i="10"/>
  <c r="AD125" i="14"/>
  <c r="AA109" i="17"/>
  <c r="AD29" i="10"/>
  <c r="AD45" i="14"/>
  <c r="AA32" i="17"/>
  <c r="AD44" i="14"/>
  <c r="AA31" i="17"/>
  <c r="AD42" i="14"/>
  <c r="AA29" i="17"/>
  <c r="AD19" i="3"/>
  <c r="AA165" i="17" s="1"/>
  <c r="AD18" i="3"/>
  <c r="AA162" i="17" s="1"/>
  <c r="AD47" i="14"/>
  <c r="AA34" i="17" s="1"/>
  <c r="AD44" i="5"/>
  <c r="AD22" i="5"/>
  <c r="AD181" i="14"/>
  <c r="AA137" i="17"/>
  <c r="AA108" i="17"/>
  <c r="AD29" i="9"/>
  <c r="AD124" i="14"/>
  <c r="AD44" i="9"/>
  <c r="AD119" i="14"/>
  <c r="AA103" i="17"/>
  <c r="AD29" i="4"/>
  <c r="AD15" i="3"/>
  <c r="AA153" i="17" s="1"/>
  <c r="AD127" i="14"/>
  <c r="AA111" i="17" s="1"/>
  <c r="AD14" i="3"/>
  <c r="AA150" i="17" s="1"/>
  <c r="AD44" i="4"/>
  <c r="AA126" i="17" l="1"/>
  <c r="AD170" i="14"/>
  <c r="AD21" i="5"/>
  <c r="AA65" i="17"/>
  <c r="AD81" i="14"/>
  <c r="AD54" i="10"/>
  <c r="AD217" i="14" s="1"/>
  <c r="AD54" i="7"/>
  <c r="AD214" i="14" s="1"/>
  <c r="AD78" i="14"/>
  <c r="AA62" i="17"/>
  <c r="AD112" i="14"/>
  <c r="AA96" i="17"/>
  <c r="AE28" i="8"/>
  <c r="AA61" i="17"/>
  <c r="AD54" i="6"/>
  <c r="AD213" i="14" s="1"/>
  <c r="AD77" i="14"/>
  <c r="AA59" i="17"/>
  <c r="AD75" i="14"/>
  <c r="AD54" i="4"/>
  <c r="AD61" i="3"/>
  <c r="AA210" i="17" s="1"/>
  <c r="AD83" i="14"/>
  <c r="AA67" i="17" s="1"/>
  <c r="AD62" i="3"/>
  <c r="AA213" i="17" s="1"/>
  <c r="AE28" i="4"/>
  <c r="AA92" i="17"/>
  <c r="AD108" i="14"/>
  <c r="AD42" i="3"/>
  <c r="AA186" i="17" s="1"/>
  <c r="AD43" i="3"/>
  <c r="AA189" i="17" s="1"/>
  <c r="AD116" i="14"/>
  <c r="AA100" i="17" s="1"/>
  <c r="AA64" i="17"/>
  <c r="AD54" i="9"/>
  <c r="AD216" i="14" s="1"/>
  <c r="AD80" i="14"/>
  <c r="AA60" i="17"/>
  <c r="AD54" i="5"/>
  <c r="AD76" i="14"/>
  <c r="AD114" i="14"/>
  <c r="AA98" i="17"/>
  <c r="AE28" i="10"/>
  <c r="AD54" i="11"/>
  <c r="AD218" i="14" s="1"/>
  <c r="AA66" i="17"/>
  <c r="AD82" i="14"/>
  <c r="AA63" i="17"/>
  <c r="AD79" i="14"/>
  <c r="AD54" i="8"/>
  <c r="AD173" i="14"/>
  <c r="AA129" i="17"/>
  <c r="AD21" i="8"/>
  <c r="AD21" i="11"/>
  <c r="AA132" i="17"/>
  <c r="AD176" i="14"/>
  <c r="AE28" i="11"/>
  <c r="AD115" i="14"/>
  <c r="AA99" i="17"/>
  <c r="AD175" i="14"/>
  <c r="AA131" i="17"/>
  <c r="AD21" i="10"/>
  <c r="AE28" i="7"/>
  <c r="AD111" i="14"/>
  <c r="AA95" i="17"/>
  <c r="AA94" i="17"/>
  <c r="AE28" i="6"/>
  <c r="AD110" i="14"/>
  <c r="AA97" i="17"/>
  <c r="AD113" i="14"/>
  <c r="AE28" i="9"/>
  <c r="AA128" i="17"/>
  <c r="AD172" i="14"/>
  <c r="AD21" i="7"/>
  <c r="AD21" i="6"/>
  <c r="AA127" i="17"/>
  <c r="AD171" i="14"/>
  <c r="AA125" i="17"/>
  <c r="AD21" i="4"/>
  <c r="AD169" i="14"/>
  <c r="AD33" i="3"/>
  <c r="AA177" i="17" s="1"/>
  <c r="AD177" i="14"/>
  <c r="AA133" i="17" s="1"/>
  <c r="AD32" i="3"/>
  <c r="AA174" i="17" s="1"/>
  <c r="AA130" i="17"/>
  <c r="AD174" i="14"/>
  <c r="AD21" i="9"/>
  <c r="AA93" i="17"/>
  <c r="AD109" i="14"/>
  <c r="AE28" i="5"/>
  <c r="AD35" i="10" l="1"/>
  <c r="AA54" i="17" s="1"/>
  <c r="AD35" i="11"/>
  <c r="AD71" i="14" s="1"/>
  <c r="AD35" i="9"/>
  <c r="AD69" i="14" s="1"/>
  <c r="AD35" i="6"/>
  <c r="AA50" i="17" s="1"/>
  <c r="AD35" i="7"/>
  <c r="AA51" i="17" s="1"/>
  <c r="AD36" i="4"/>
  <c r="AE19" i="4"/>
  <c r="AE45" i="4" s="1"/>
  <c r="AD147" i="14"/>
  <c r="AD155" i="14"/>
  <c r="AD27" i="3"/>
  <c r="AD28" i="3"/>
  <c r="AD149" i="14"/>
  <c r="AE19" i="6"/>
  <c r="AD36" i="6"/>
  <c r="AB86" i="17"/>
  <c r="AE102" i="14"/>
  <c r="AE99" i="14"/>
  <c r="AB83" i="17"/>
  <c r="AB84" i="17"/>
  <c r="AE100" i="14"/>
  <c r="AB87" i="17"/>
  <c r="AE103" i="14"/>
  <c r="AD35" i="5"/>
  <c r="AD212" i="14"/>
  <c r="AD152" i="14"/>
  <c r="AE19" i="9"/>
  <c r="AE45" i="9" s="1"/>
  <c r="AD36" i="9"/>
  <c r="AD150" i="14"/>
  <c r="AE19" i="7"/>
  <c r="AD36" i="7"/>
  <c r="AE19" i="10"/>
  <c r="AD153" i="14"/>
  <c r="AD36" i="10"/>
  <c r="AE19" i="11"/>
  <c r="AE45" i="11" s="1"/>
  <c r="AD154" i="14"/>
  <c r="AD36" i="11"/>
  <c r="AD35" i="8"/>
  <c r="AD215" i="14"/>
  <c r="AD67" i="14"/>
  <c r="AD70" i="14"/>
  <c r="AE56" i="14"/>
  <c r="AD148" i="14"/>
  <c r="AE19" i="5"/>
  <c r="AD36" i="5"/>
  <c r="AB82" i="17"/>
  <c r="AE98" i="14"/>
  <c r="AE104" i="14"/>
  <c r="AB88" i="17"/>
  <c r="AD151" i="14"/>
  <c r="AE19" i="8"/>
  <c r="AD36" i="8"/>
  <c r="AB85" i="17"/>
  <c r="AE101" i="14"/>
  <c r="AB81" i="17"/>
  <c r="AE97" i="14"/>
  <c r="AE105" i="14"/>
  <c r="AB89" i="17" s="1"/>
  <c r="AE40" i="3"/>
  <c r="AB183" i="17" s="1"/>
  <c r="AE39" i="3"/>
  <c r="AB180" i="17" s="1"/>
  <c r="AD35" i="4"/>
  <c r="AD72" i="3"/>
  <c r="AD211" i="14"/>
  <c r="AD71" i="3"/>
  <c r="AD219" i="14"/>
  <c r="AA55" i="17" l="1"/>
  <c r="AE53" i="14"/>
  <c r="AE57" i="14"/>
  <c r="AA53" i="17"/>
  <c r="AE55" i="14"/>
  <c r="AE12" i="9" s="1"/>
  <c r="AD66" i="14"/>
  <c r="AE52" i="14"/>
  <c r="AD72" i="14"/>
  <c r="AA56" i="17" s="1"/>
  <c r="AE91" i="14"/>
  <c r="AB75" i="17"/>
  <c r="AE86" i="14"/>
  <c r="AB70" i="17"/>
  <c r="AE45" i="5"/>
  <c r="AE134" i="14"/>
  <c r="AF20" i="5"/>
  <c r="AF159" i="14" s="1"/>
  <c r="AB115" i="17"/>
  <c r="AE12" i="7"/>
  <c r="AB40" i="17"/>
  <c r="AE45" i="10"/>
  <c r="AE139" i="14"/>
  <c r="AB120" i="17"/>
  <c r="AF20" i="10"/>
  <c r="AF164" i="14" s="1"/>
  <c r="AD33" i="14"/>
  <c r="AA20" i="17"/>
  <c r="AD9" i="9"/>
  <c r="AA49" i="17"/>
  <c r="AD65" i="14"/>
  <c r="AE51" i="14"/>
  <c r="AB44" i="17"/>
  <c r="AE12" i="11"/>
  <c r="AE45" i="6"/>
  <c r="AE135" i="14"/>
  <c r="AF20" i="6"/>
  <c r="AF160" i="14" s="1"/>
  <c r="AB116" i="17"/>
  <c r="AE12" i="6"/>
  <c r="AB39" i="17"/>
  <c r="AE93" i="14"/>
  <c r="AB77" i="17"/>
  <c r="AE140" i="14"/>
  <c r="AB121" i="17"/>
  <c r="AF20" i="11"/>
  <c r="AF165" i="14" s="1"/>
  <c r="AA18" i="17"/>
  <c r="AD9" i="7"/>
  <c r="AD31" i="14"/>
  <c r="AB119" i="17"/>
  <c r="AE138" i="14"/>
  <c r="AF20" i="9"/>
  <c r="AF163" i="14" s="1"/>
  <c r="AA48" i="17"/>
  <c r="AE50" i="14"/>
  <c r="AD64" i="14"/>
  <c r="AD50" i="3"/>
  <c r="AA195" i="17" s="1"/>
  <c r="AD49" i="3"/>
  <c r="AA192" i="17" s="1"/>
  <c r="AD9" i="8"/>
  <c r="AA19" i="17"/>
  <c r="AD32" i="14"/>
  <c r="AD68" i="14"/>
  <c r="AA52" i="17"/>
  <c r="AE54" i="14"/>
  <c r="AD34" i="14"/>
  <c r="AD9" i="10"/>
  <c r="AA21" i="17"/>
  <c r="AB117" i="17"/>
  <c r="AF20" i="7"/>
  <c r="AF161" i="14" s="1"/>
  <c r="AE136" i="14"/>
  <c r="AE45" i="7"/>
  <c r="AF20" i="4"/>
  <c r="AB114" i="17"/>
  <c r="AE133" i="14"/>
  <c r="AE26" i="3"/>
  <c r="AB171" i="17" s="1"/>
  <c r="AE141" i="14"/>
  <c r="AB122" i="17" s="1"/>
  <c r="AE25" i="3"/>
  <c r="AB168" i="17" s="1"/>
  <c r="AB42" i="17"/>
  <c r="AE45" i="8"/>
  <c r="AF20" i="8"/>
  <c r="AF162" i="14" s="1"/>
  <c r="AB118" i="17"/>
  <c r="AE137" i="14"/>
  <c r="AD9" i="5"/>
  <c r="AA16" i="17"/>
  <c r="AD29" i="14"/>
  <c r="AB43" i="17"/>
  <c r="AE12" i="10"/>
  <c r="AD35" i="14"/>
  <c r="AD9" i="11"/>
  <c r="AA22" i="17"/>
  <c r="AD9" i="6"/>
  <c r="AD30" i="14"/>
  <c r="AA17" i="17"/>
  <c r="AD28" i="14"/>
  <c r="AD9" i="4"/>
  <c r="AA15" i="17"/>
  <c r="AD52" i="3"/>
  <c r="AA201" i="17" s="1"/>
  <c r="AD51" i="3"/>
  <c r="AA198" i="17" s="1"/>
  <c r="AD36" i="14"/>
  <c r="AA23" i="17" s="1"/>
  <c r="AE11" i="4" l="1"/>
  <c r="AA4" i="17"/>
  <c r="AE10" i="4"/>
  <c r="AD17" i="14"/>
  <c r="AD12" i="3"/>
  <c r="AA1" i="17" s="1"/>
  <c r="AD25" i="14"/>
  <c r="AA12" i="17" s="1"/>
  <c r="AD13" i="3"/>
  <c r="AA147" i="17" s="1"/>
  <c r="AD19" i="14"/>
  <c r="AE10" i="6"/>
  <c r="AE11" i="6"/>
  <c r="AE44" i="6" s="1"/>
  <c r="AA6" i="17"/>
  <c r="AE45" i="14"/>
  <c r="AB32" i="17"/>
  <c r="AA5" i="17"/>
  <c r="AD18" i="14"/>
  <c r="AE10" i="5"/>
  <c r="AE11" i="5"/>
  <c r="AE44" i="5" s="1"/>
  <c r="AD22" i="14"/>
  <c r="AA9" i="17"/>
  <c r="AE10" i="9"/>
  <c r="AE11" i="9"/>
  <c r="AE42" i="14"/>
  <c r="AB29" i="17"/>
  <c r="AB74" i="17"/>
  <c r="AE90" i="14"/>
  <c r="AF158" i="14"/>
  <c r="AF30" i="3"/>
  <c r="AF166" i="14"/>
  <c r="AF29" i="3"/>
  <c r="AE12" i="8"/>
  <c r="AB41" i="17"/>
  <c r="AE11" i="7"/>
  <c r="AE44" i="7" s="1"/>
  <c r="AD20" i="14"/>
  <c r="AA7" i="17"/>
  <c r="AE10" i="7"/>
  <c r="AB38" i="17"/>
  <c r="AE12" i="5"/>
  <c r="AB71" i="17"/>
  <c r="AE87" i="14"/>
  <c r="AE65" i="3"/>
  <c r="AB219" i="17" s="1"/>
  <c r="AE64" i="3"/>
  <c r="AB216" i="17" s="1"/>
  <c r="AE94" i="14"/>
  <c r="AB78" i="17" s="1"/>
  <c r="AD24" i="14"/>
  <c r="AE11" i="11"/>
  <c r="AE10" i="11"/>
  <c r="AA11" i="17"/>
  <c r="AB31" i="17"/>
  <c r="AE44" i="14"/>
  <c r="AB73" i="17"/>
  <c r="AE89" i="14"/>
  <c r="AA8" i="17"/>
  <c r="AD21" i="14"/>
  <c r="AE10" i="8"/>
  <c r="AE11" i="8"/>
  <c r="AE12" i="4"/>
  <c r="AB37" i="17"/>
  <c r="AE54" i="3"/>
  <c r="AB204" i="17" s="1"/>
  <c r="AE58" i="14"/>
  <c r="AB45" i="17" s="1"/>
  <c r="AE55" i="3"/>
  <c r="AB207" i="17" s="1"/>
  <c r="AE41" i="14"/>
  <c r="AB28" i="17"/>
  <c r="AB72" i="17"/>
  <c r="AE88" i="14"/>
  <c r="AE92" i="14"/>
  <c r="AB76" i="17"/>
  <c r="AE10" i="10"/>
  <c r="AE11" i="10"/>
  <c r="AE44" i="10" s="1"/>
  <c r="AD23" i="14"/>
  <c r="AA10" i="17"/>
  <c r="AB33" i="17"/>
  <c r="AE46" i="14"/>
  <c r="AE29" i="8" l="1"/>
  <c r="AE123" i="14"/>
  <c r="AB107" i="17"/>
  <c r="AE78" i="14"/>
  <c r="AB62" i="17"/>
  <c r="AE54" i="7"/>
  <c r="AE214" i="14" s="1"/>
  <c r="AE29" i="11"/>
  <c r="AB110" i="17"/>
  <c r="AE126" i="14"/>
  <c r="AE44" i="11"/>
  <c r="AE185" i="14"/>
  <c r="AB141" i="17"/>
  <c r="AE22" i="9"/>
  <c r="AE181" i="14"/>
  <c r="AB137" i="17"/>
  <c r="AE22" i="5"/>
  <c r="AE29" i="10"/>
  <c r="AE125" i="14"/>
  <c r="AB109" i="17"/>
  <c r="AE184" i="14"/>
  <c r="AB140" i="17"/>
  <c r="AE22" i="8"/>
  <c r="AE76" i="14"/>
  <c r="AE54" i="5"/>
  <c r="AB60" i="17"/>
  <c r="AE40" i="14"/>
  <c r="AB27" i="17"/>
  <c r="AE43" i="14"/>
  <c r="AB30" i="17"/>
  <c r="AB136" i="17"/>
  <c r="AE22" i="4"/>
  <c r="AE180" i="14"/>
  <c r="AE188" i="14"/>
  <c r="AB144" i="17" s="1"/>
  <c r="AE16" i="3"/>
  <c r="AB156" i="17" s="1"/>
  <c r="AE17" i="3"/>
  <c r="AB159" i="17" s="1"/>
  <c r="AE186" i="14"/>
  <c r="AB142" i="17"/>
  <c r="AE22" i="10"/>
  <c r="AE77" i="14"/>
  <c r="AE54" i="6"/>
  <c r="AE213" i="14" s="1"/>
  <c r="AB61" i="17"/>
  <c r="AE29" i="7"/>
  <c r="AB106" i="17"/>
  <c r="AE122" i="14"/>
  <c r="AE44" i="8"/>
  <c r="AE29" i="6"/>
  <c r="AE121" i="14"/>
  <c r="AB105" i="17"/>
  <c r="AE81" i="14"/>
  <c r="AE54" i="10"/>
  <c r="AE217" i="14" s="1"/>
  <c r="AB65" i="17"/>
  <c r="AE39" i="14"/>
  <c r="AB26" i="17"/>
  <c r="AE18" i="3"/>
  <c r="AB162" i="17" s="1"/>
  <c r="AE19" i="3"/>
  <c r="AB165" i="17" s="1"/>
  <c r="AE47" i="14"/>
  <c r="AB34" i="17" s="1"/>
  <c r="AB143" i="17"/>
  <c r="AE187" i="14"/>
  <c r="AE22" i="11"/>
  <c r="AB139" i="17"/>
  <c r="AE183" i="14"/>
  <c r="AE22" i="7"/>
  <c r="AB108" i="17"/>
  <c r="AE29" i="9"/>
  <c r="AE124" i="14"/>
  <c r="AE44" i="9"/>
  <c r="AE120" i="14"/>
  <c r="AB104" i="17"/>
  <c r="AE29" i="5"/>
  <c r="AB138" i="17"/>
  <c r="AE22" i="6"/>
  <c r="AE182" i="14"/>
  <c r="AB103" i="17"/>
  <c r="AE119" i="14"/>
  <c r="AE29" i="4"/>
  <c r="AE15" i="3"/>
  <c r="AB153" i="17" s="1"/>
  <c r="AE127" i="14"/>
  <c r="AB111" i="17" s="1"/>
  <c r="AE44" i="4"/>
  <c r="AE14" i="3"/>
  <c r="AB150" i="17" s="1"/>
  <c r="AE35" i="6" l="1"/>
  <c r="AE35" i="7"/>
  <c r="AB51" i="17" s="1"/>
  <c r="AF28" i="4"/>
  <c r="AB92" i="17"/>
  <c r="AE108" i="14"/>
  <c r="AE42" i="3"/>
  <c r="AB186" i="17" s="1"/>
  <c r="AE43" i="3"/>
  <c r="AB189" i="17" s="1"/>
  <c r="AE116" i="14"/>
  <c r="AB100" i="17" s="1"/>
  <c r="AE171" i="14"/>
  <c r="AB127" i="17"/>
  <c r="AE21" i="6"/>
  <c r="AB66" i="17"/>
  <c r="AE54" i="11"/>
  <c r="AE218" i="14" s="1"/>
  <c r="AE82" i="14"/>
  <c r="AE54" i="4"/>
  <c r="AB59" i="17"/>
  <c r="AE75" i="14"/>
  <c r="AE61" i="3"/>
  <c r="AB210" i="17" s="1"/>
  <c r="AE62" i="3"/>
  <c r="AB213" i="17" s="1"/>
  <c r="AB97" i="17"/>
  <c r="AE113" i="14"/>
  <c r="AF28" i="9"/>
  <c r="AE35" i="10"/>
  <c r="AB126" i="17"/>
  <c r="AE170" i="14"/>
  <c r="AE21" i="5"/>
  <c r="AB130" i="17"/>
  <c r="AE174" i="14"/>
  <c r="AE21" i="9"/>
  <c r="AE176" i="14"/>
  <c r="AE21" i="11"/>
  <c r="AB132" i="17"/>
  <c r="AF28" i="6"/>
  <c r="AE110" i="14"/>
  <c r="AB94" i="17"/>
  <c r="AF28" i="7"/>
  <c r="AB95" i="17"/>
  <c r="AE111" i="14"/>
  <c r="AE169" i="14"/>
  <c r="AE21" i="4"/>
  <c r="AB125" i="17"/>
  <c r="AE33" i="3"/>
  <c r="AB177" i="17" s="1"/>
  <c r="AE32" i="3"/>
  <c r="AB174" i="17" s="1"/>
  <c r="AE177" i="14"/>
  <c r="AB133" i="17" s="1"/>
  <c r="AE173" i="14"/>
  <c r="AB129" i="17"/>
  <c r="AE21" i="8"/>
  <c r="AB93" i="17"/>
  <c r="AE109" i="14"/>
  <c r="AF28" i="5"/>
  <c r="AE54" i="9"/>
  <c r="AE216" i="14" s="1"/>
  <c r="AB64" i="17"/>
  <c r="AE80" i="14"/>
  <c r="AB128" i="17"/>
  <c r="AE172" i="14"/>
  <c r="AE21" i="7"/>
  <c r="AE83" i="14"/>
  <c r="AB67" i="17" s="1"/>
  <c r="AE54" i="8"/>
  <c r="AE79" i="14"/>
  <c r="AB63" i="17"/>
  <c r="AE66" i="14"/>
  <c r="AF52" i="14"/>
  <c r="AB50" i="17"/>
  <c r="AE175" i="14"/>
  <c r="AE21" i="10"/>
  <c r="AB131" i="17"/>
  <c r="AE35" i="5"/>
  <c r="AE212" i="14"/>
  <c r="AF28" i="10"/>
  <c r="AB98" i="17"/>
  <c r="AE114" i="14"/>
  <c r="AE115" i="14"/>
  <c r="AF28" i="11"/>
  <c r="AB99" i="17"/>
  <c r="AE112" i="14"/>
  <c r="AB96" i="17"/>
  <c r="AF28" i="8"/>
  <c r="AF53" i="14" l="1"/>
  <c r="AE67" i="14"/>
  <c r="AE35" i="11"/>
  <c r="AF101" i="14"/>
  <c r="AC85" i="17"/>
  <c r="AF103" i="14"/>
  <c r="AC87" i="17"/>
  <c r="AE153" i="14"/>
  <c r="AE36" i="10"/>
  <c r="AF19" i="10"/>
  <c r="AE35" i="9"/>
  <c r="AC82" i="17"/>
  <c r="AF98" i="14"/>
  <c r="AE148" i="14"/>
  <c r="AF19" i="5"/>
  <c r="AE36" i="5"/>
  <c r="AC86" i="17"/>
  <c r="AF102" i="14"/>
  <c r="AF104" i="14"/>
  <c r="AC88" i="17"/>
  <c r="AE36" i="7"/>
  <c r="AF19" i="7"/>
  <c r="AE150" i="14"/>
  <c r="AF99" i="14"/>
  <c r="AC83" i="17"/>
  <c r="AE152" i="14"/>
  <c r="AF19" i="9"/>
  <c r="AE36" i="9"/>
  <c r="AE65" i="14"/>
  <c r="AB49" i="17"/>
  <c r="AF51" i="14"/>
  <c r="AE147" i="14"/>
  <c r="AF19" i="4"/>
  <c r="AF45" i="4" s="1"/>
  <c r="AE36" i="4"/>
  <c r="AE27" i="3"/>
  <c r="AE155" i="14"/>
  <c r="AE28" i="3"/>
  <c r="AF100" i="14"/>
  <c r="AC84" i="17"/>
  <c r="AF12" i="7"/>
  <c r="AC40" i="17"/>
  <c r="AC39" i="17"/>
  <c r="AF12" i="6"/>
  <c r="AE35" i="8"/>
  <c r="AE215" i="14"/>
  <c r="AE151" i="14"/>
  <c r="AF19" i="8"/>
  <c r="AE36" i="8"/>
  <c r="AF19" i="11"/>
  <c r="AF45" i="11" s="1"/>
  <c r="AE154" i="14"/>
  <c r="AE36" i="11"/>
  <c r="AB54" i="17"/>
  <c r="AF56" i="14"/>
  <c r="AE70" i="14"/>
  <c r="AE35" i="4"/>
  <c r="AE211" i="14"/>
  <c r="AE71" i="3"/>
  <c r="AE219" i="14"/>
  <c r="AE72" i="3"/>
  <c r="AF57" i="14"/>
  <c r="AB55" i="17"/>
  <c r="AE71" i="14"/>
  <c r="AF19" i="6"/>
  <c r="AE36" i="6"/>
  <c r="AE149" i="14"/>
  <c r="AF97" i="14"/>
  <c r="AC81" i="17"/>
  <c r="AF39" i="3"/>
  <c r="AC180" i="17" s="1"/>
  <c r="AF105" i="14"/>
  <c r="AC89" i="17" s="1"/>
  <c r="AF40" i="3"/>
  <c r="AC183" i="17" s="1"/>
  <c r="AF93" i="14" l="1"/>
  <c r="AC77" i="17"/>
  <c r="AG20" i="6"/>
  <c r="AG160" i="14" s="1"/>
  <c r="AF135" i="14"/>
  <c r="AC116" i="17"/>
  <c r="AB48" i="17"/>
  <c r="AE64" i="14"/>
  <c r="AF50" i="14"/>
  <c r="AE72" i="14"/>
  <c r="AB56" i="17" s="1"/>
  <c r="AE50" i="3"/>
  <c r="AB195" i="17" s="1"/>
  <c r="AE49" i="3"/>
  <c r="AB192" i="17" s="1"/>
  <c r="AE9" i="11"/>
  <c r="AE35" i="14"/>
  <c r="AB22" i="17"/>
  <c r="AG20" i="8"/>
  <c r="AG162" i="14" s="1"/>
  <c r="AF137" i="14"/>
  <c r="AC118" i="17"/>
  <c r="AF41" i="14"/>
  <c r="AC28" i="17"/>
  <c r="AF12" i="5"/>
  <c r="AC38" i="17"/>
  <c r="AC119" i="17"/>
  <c r="AF138" i="14"/>
  <c r="AG20" i="9"/>
  <c r="AG163" i="14" s="1"/>
  <c r="AF45" i="9"/>
  <c r="AF134" i="14"/>
  <c r="AC115" i="17"/>
  <c r="AG20" i="5"/>
  <c r="AG159" i="14" s="1"/>
  <c r="AB21" i="17"/>
  <c r="AE34" i="14"/>
  <c r="AE9" i="10"/>
  <c r="AE9" i="4"/>
  <c r="AE28" i="14"/>
  <c r="AB15" i="17"/>
  <c r="AE51" i="3"/>
  <c r="AB198" i="17" s="1"/>
  <c r="AE52" i="3"/>
  <c r="AB201" i="17" s="1"/>
  <c r="AE36" i="14"/>
  <c r="AB23" i="17" s="1"/>
  <c r="AF12" i="10"/>
  <c r="AC43" i="17"/>
  <c r="AF140" i="14"/>
  <c r="AC121" i="17"/>
  <c r="AG20" i="11"/>
  <c r="AG165" i="14" s="1"/>
  <c r="AG20" i="4"/>
  <c r="AC114" i="17"/>
  <c r="AF133" i="14"/>
  <c r="AF26" i="3"/>
  <c r="AC171" i="17" s="1"/>
  <c r="AF141" i="14"/>
  <c r="AC122" i="17" s="1"/>
  <c r="AF25" i="3"/>
  <c r="AC168" i="17" s="1"/>
  <c r="AF45" i="6"/>
  <c r="AF45" i="7"/>
  <c r="AG20" i="7"/>
  <c r="AG161" i="14" s="1"/>
  <c r="AC117" i="17"/>
  <c r="AF136" i="14"/>
  <c r="AB53" i="17"/>
  <c r="AE69" i="14"/>
  <c r="AF55" i="14"/>
  <c r="AF45" i="8"/>
  <c r="AF86" i="14"/>
  <c r="AC70" i="17"/>
  <c r="AE9" i="6"/>
  <c r="AE30" i="14"/>
  <c r="AB17" i="17"/>
  <c r="AF12" i="11"/>
  <c r="AC44" i="17"/>
  <c r="AB19" i="17"/>
  <c r="AE9" i="8"/>
  <c r="AE32" i="14"/>
  <c r="AE68" i="14"/>
  <c r="AB52" i="17"/>
  <c r="AF54" i="14"/>
  <c r="AF42" i="14"/>
  <c r="AC29" i="17"/>
  <c r="AB20" i="17"/>
  <c r="AE9" i="9"/>
  <c r="AE33" i="14"/>
  <c r="AE31" i="14"/>
  <c r="AB18" i="17"/>
  <c r="AE9" i="7"/>
  <c r="AE9" i="5"/>
  <c r="AE29" i="14"/>
  <c r="AB16" i="17"/>
  <c r="AF45" i="5"/>
  <c r="AF139" i="14"/>
  <c r="AC120" i="17"/>
  <c r="AG20" i="10"/>
  <c r="AG164" i="14" s="1"/>
  <c r="AF45" i="10"/>
  <c r="AC73" i="17" l="1"/>
  <c r="AF89" i="14"/>
  <c r="AF45" i="14"/>
  <c r="AC32" i="17"/>
  <c r="AE19" i="14"/>
  <c r="AF10" i="6"/>
  <c r="AB6" i="17"/>
  <c r="AF11" i="6"/>
  <c r="AF44" i="6" s="1"/>
  <c r="AF90" i="14"/>
  <c r="AC74" i="17"/>
  <c r="AC72" i="17"/>
  <c r="AF88" i="14"/>
  <c r="AC27" i="17"/>
  <c r="AF40" i="14"/>
  <c r="AE18" i="14"/>
  <c r="AB5" i="17"/>
  <c r="AF11" i="5"/>
  <c r="AF10" i="5"/>
  <c r="AF46" i="14"/>
  <c r="AC33" i="17"/>
  <c r="AC42" i="17"/>
  <c r="AF12" i="9"/>
  <c r="AF10" i="4"/>
  <c r="AF11" i="4"/>
  <c r="AE17" i="14"/>
  <c r="AB4" i="17"/>
  <c r="AE13" i="3"/>
  <c r="AB147" i="17" s="1"/>
  <c r="AE25" i="14"/>
  <c r="AB12" i="17" s="1"/>
  <c r="AE12" i="3"/>
  <c r="AB1" i="17" s="1"/>
  <c r="AC75" i="17"/>
  <c r="AF91" i="14"/>
  <c r="AF11" i="11"/>
  <c r="AF10" i="11"/>
  <c r="AE24" i="14"/>
  <c r="AB11" i="17"/>
  <c r="AF55" i="3"/>
  <c r="AC207" i="17" s="1"/>
  <c r="AF12" i="4"/>
  <c r="AC37" i="17"/>
  <c r="AF58" i="14"/>
  <c r="AC45" i="17" s="1"/>
  <c r="AF54" i="3"/>
  <c r="AC204" i="17" s="1"/>
  <c r="AF92" i="14"/>
  <c r="AC76" i="17"/>
  <c r="AC71" i="17"/>
  <c r="AF87" i="14"/>
  <c r="AF44" i="5"/>
  <c r="AF65" i="3"/>
  <c r="AC219" i="17" s="1"/>
  <c r="AF94" i="14"/>
  <c r="AC78" i="17" s="1"/>
  <c r="AF11" i="7"/>
  <c r="AE20" i="14"/>
  <c r="AF10" i="7"/>
  <c r="AB7" i="17"/>
  <c r="AE22" i="14"/>
  <c r="AB9" i="17"/>
  <c r="AF11" i="9"/>
  <c r="AF44" i="9" s="1"/>
  <c r="AF10" i="9"/>
  <c r="AC41" i="17"/>
  <c r="AF12" i="8"/>
  <c r="AE21" i="14"/>
  <c r="AB8" i="17"/>
  <c r="AF10" i="8"/>
  <c r="AF11" i="8"/>
  <c r="AG158" i="14"/>
  <c r="AG29" i="3"/>
  <c r="AG166" i="14"/>
  <c r="AG30" i="3"/>
  <c r="AF11" i="10"/>
  <c r="AF10" i="10"/>
  <c r="AB10" i="17"/>
  <c r="AE23" i="14"/>
  <c r="AF64" i="3"/>
  <c r="AC216" i="17" s="1"/>
  <c r="AF47" i="14" l="1"/>
  <c r="AC34" i="17" s="1"/>
  <c r="AF54" i="6"/>
  <c r="AF213" i="14" s="1"/>
  <c r="AC61" i="17"/>
  <c r="AF77" i="14"/>
  <c r="AC64" i="17"/>
  <c r="AF80" i="14"/>
  <c r="AF54" i="9"/>
  <c r="AF216" i="14" s="1"/>
  <c r="AF186" i="14"/>
  <c r="AC142" i="17"/>
  <c r="AF22" i="10"/>
  <c r="AF122" i="14"/>
  <c r="AC106" i="17"/>
  <c r="AF29" i="7"/>
  <c r="AF29" i="11"/>
  <c r="AC110" i="17"/>
  <c r="AF126" i="14"/>
  <c r="AF44" i="11"/>
  <c r="AC31" i="17"/>
  <c r="AF44" i="14"/>
  <c r="AC138" i="17"/>
  <c r="AF22" i="6"/>
  <c r="AF182" i="14"/>
  <c r="AC109" i="17"/>
  <c r="AF29" i="10"/>
  <c r="AF125" i="14"/>
  <c r="AF44" i="10"/>
  <c r="AF22" i="9"/>
  <c r="AC141" i="17"/>
  <c r="AF185" i="14"/>
  <c r="AF119" i="14"/>
  <c r="AF29" i="4"/>
  <c r="AC103" i="17"/>
  <c r="AF44" i="4"/>
  <c r="AF15" i="3"/>
  <c r="AC153" i="17" s="1"/>
  <c r="AF14" i="3"/>
  <c r="AC150" i="17" s="1"/>
  <c r="AF127" i="14"/>
  <c r="AC111" i="17" s="1"/>
  <c r="AC137" i="17"/>
  <c r="AF181" i="14"/>
  <c r="AF22" i="5"/>
  <c r="AF44" i="7"/>
  <c r="AF123" i="14"/>
  <c r="AC107" i="17"/>
  <c r="AF29" i="8"/>
  <c r="AF29" i="9"/>
  <c r="AC108" i="17"/>
  <c r="AF124" i="14"/>
  <c r="AC139" i="17"/>
  <c r="AF183" i="14"/>
  <c r="AF22" i="7"/>
  <c r="AF180" i="14"/>
  <c r="AF22" i="4"/>
  <c r="AC136" i="17"/>
  <c r="AF17" i="3"/>
  <c r="AC159" i="17" s="1"/>
  <c r="AF16" i="3"/>
  <c r="AC156" i="17" s="1"/>
  <c r="AF188" i="14"/>
  <c r="AC144" i="17" s="1"/>
  <c r="AF120" i="14"/>
  <c r="AF29" i="5"/>
  <c r="AC104" i="17"/>
  <c r="AC105" i="17"/>
  <c r="AF29" i="6"/>
  <c r="AF121" i="14"/>
  <c r="AF184" i="14"/>
  <c r="AF22" i="8"/>
  <c r="AC140" i="17"/>
  <c r="AF43" i="14"/>
  <c r="AC30" i="17"/>
  <c r="AC60" i="17"/>
  <c r="AF76" i="14"/>
  <c r="AF54" i="5"/>
  <c r="AF39" i="14"/>
  <c r="AC26" i="17"/>
  <c r="AF18" i="3"/>
  <c r="AC162" i="17" s="1"/>
  <c r="AF19" i="3"/>
  <c r="AC165" i="17" s="1"/>
  <c r="AF187" i="14"/>
  <c r="AF22" i="11"/>
  <c r="AC143" i="17"/>
  <c r="AF44" i="8"/>
  <c r="AF35" i="6" l="1"/>
  <c r="AC50" i="17" s="1"/>
  <c r="AF35" i="9"/>
  <c r="AC53" i="17" s="1"/>
  <c r="AF78" i="14"/>
  <c r="AC62" i="17"/>
  <c r="AF54" i="7"/>
  <c r="AF214" i="14" s="1"/>
  <c r="AC59" i="17"/>
  <c r="AF75" i="14"/>
  <c r="AF54" i="4"/>
  <c r="AF35" i="4" s="1"/>
  <c r="AF83" i="14"/>
  <c r="AC67" i="17" s="1"/>
  <c r="AF61" i="3"/>
  <c r="AC210" i="17" s="1"/>
  <c r="AF62" i="3"/>
  <c r="AC213" i="17" s="1"/>
  <c r="AC65" i="17"/>
  <c r="AF54" i="10"/>
  <c r="AF81" i="14"/>
  <c r="AF66" i="14"/>
  <c r="AC63" i="17"/>
  <c r="AF79" i="14"/>
  <c r="AF54" i="8"/>
  <c r="AF215" i="14" s="1"/>
  <c r="AF110" i="14"/>
  <c r="AC94" i="17"/>
  <c r="AG28" i="6"/>
  <c r="AC93" i="17"/>
  <c r="AF109" i="14"/>
  <c r="AG28" i="5"/>
  <c r="AF172" i="14"/>
  <c r="AC128" i="17"/>
  <c r="AF21" i="7"/>
  <c r="AC96" i="17"/>
  <c r="AF112" i="14"/>
  <c r="AG28" i="8"/>
  <c r="AF21" i="6"/>
  <c r="AC127" i="17"/>
  <c r="AF171" i="14"/>
  <c r="AG28" i="11"/>
  <c r="AF115" i="14"/>
  <c r="AC99" i="17"/>
  <c r="AF21" i="10"/>
  <c r="AF175" i="14"/>
  <c r="AC131" i="17"/>
  <c r="AF35" i="5"/>
  <c r="AF212" i="14"/>
  <c r="AF21" i="8"/>
  <c r="AC129" i="17"/>
  <c r="AF173" i="14"/>
  <c r="AC126" i="17"/>
  <c r="AF170" i="14"/>
  <c r="AF21" i="5"/>
  <c r="AF108" i="14"/>
  <c r="AC92" i="17"/>
  <c r="AG28" i="4"/>
  <c r="AF42" i="3"/>
  <c r="AC186" i="17" s="1"/>
  <c r="AF116" i="14"/>
  <c r="AC100" i="17" s="1"/>
  <c r="AF43" i="3"/>
  <c r="AC189" i="17" s="1"/>
  <c r="AG28" i="10"/>
  <c r="AF114" i="14"/>
  <c r="AC98" i="17"/>
  <c r="AF82" i="14"/>
  <c r="AC66" i="17"/>
  <c r="AF54" i="11"/>
  <c r="AF218" i="14" s="1"/>
  <c r="AG28" i="7"/>
  <c r="AC95" i="17"/>
  <c r="AF111" i="14"/>
  <c r="AF176" i="14"/>
  <c r="AF21" i="11"/>
  <c r="AC132" i="17"/>
  <c r="AF21" i="4"/>
  <c r="AC125" i="17"/>
  <c r="AF169" i="14"/>
  <c r="AF177" i="14"/>
  <c r="AC133" i="17" s="1"/>
  <c r="AF32" i="3"/>
  <c r="AC174" i="17" s="1"/>
  <c r="AF33" i="3"/>
  <c r="AC177" i="17" s="1"/>
  <c r="AF113" i="14"/>
  <c r="AC97" i="17"/>
  <c r="AG28" i="9"/>
  <c r="AF21" i="9"/>
  <c r="AF174" i="14"/>
  <c r="AC130" i="17"/>
  <c r="AG52" i="14" l="1"/>
  <c r="AF69" i="14"/>
  <c r="AG55" i="14"/>
  <c r="AG12" i="9" s="1"/>
  <c r="AC48" i="17"/>
  <c r="AF64" i="14"/>
  <c r="AG50" i="14"/>
  <c r="AD87" i="17"/>
  <c r="AG103" i="14"/>
  <c r="AG97" i="14"/>
  <c r="AD81" i="17"/>
  <c r="AG40" i="3"/>
  <c r="AD183" i="17" s="1"/>
  <c r="AG105" i="14"/>
  <c r="AD89" i="17" s="1"/>
  <c r="AG39" i="3"/>
  <c r="AD180" i="17" s="1"/>
  <c r="AF151" i="14"/>
  <c r="AG19" i="8"/>
  <c r="AF36" i="8"/>
  <c r="AG104" i="14"/>
  <c r="AD88" i="17"/>
  <c r="AG101" i="14"/>
  <c r="AD85" i="17"/>
  <c r="AF35" i="8"/>
  <c r="AG12" i="6"/>
  <c r="AD39" i="17"/>
  <c r="AF35" i="7"/>
  <c r="AF154" i="14"/>
  <c r="AG19" i="11"/>
  <c r="AF36" i="11"/>
  <c r="AG100" i="14"/>
  <c r="AD84" i="17"/>
  <c r="AF36" i="10"/>
  <c r="AF153" i="14"/>
  <c r="AG19" i="10"/>
  <c r="AD83" i="17"/>
  <c r="AG99" i="14"/>
  <c r="AF211" i="14"/>
  <c r="AF71" i="3"/>
  <c r="AF219" i="14"/>
  <c r="AF72" i="3"/>
  <c r="AF152" i="14"/>
  <c r="AG19" i="9"/>
  <c r="AG45" i="9" s="1"/>
  <c r="AF36" i="9"/>
  <c r="AF35" i="11"/>
  <c r="AC49" i="17"/>
  <c r="AF65" i="14"/>
  <c r="AG51" i="14"/>
  <c r="AG98" i="14"/>
  <c r="AD82" i="17"/>
  <c r="AD86" i="17"/>
  <c r="AG102" i="14"/>
  <c r="AF147" i="14"/>
  <c r="AG19" i="4"/>
  <c r="AG45" i="4" s="1"/>
  <c r="AF155" i="14"/>
  <c r="AF36" i="4"/>
  <c r="AF28" i="3"/>
  <c r="AF27" i="3"/>
  <c r="AF148" i="14"/>
  <c r="AG19" i="5"/>
  <c r="AF36" i="5"/>
  <c r="AF149" i="14"/>
  <c r="AF36" i="6"/>
  <c r="AG19" i="6"/>
  <c r="AG19" i="7"/>
  <c r="AF150" i="14"/>
  <c r="AF36" i="7"/>
  <c r="AF35" i="10"/>
  <c r="AF217" i="14"/>
  <c r="AD42" i="17" l="1"/>
  <c r="AG86" i="14"/>
  <c r="AD70" i="17"/>
  <c r="AG91" i="14"/>
  <c r="AD75" i="17"/>
  <c r="AC18" i="17"/>
  <c r="AF9" i="7"/>
  <c r="AF31" i="14"/>
  <c r="AF9" i="6"/>
  <c r="AF30" i="14"/>
  <c r="AC17" i="17"/>
  <c r="AF67" i="14"/>
  <c r="AC51" i="17"/>
  <c r="AG53" i="14"/>
  <c r="AF72" i="14"/>
  <c r="AC56" i="17" s="1"/>
  <c r="AC54" i="17"/>
  <c r="AG56" i="14"/>
  <c r="AF70" i="14"/>
  <c r="AD114" i="17"/>
  <c r="AH20" i="4"/>
  <c r="AG133" i="14"/>
  <c r="AG141" i="14"/>
  <c r="AD122" i="17" s="1"/>
  <c r="AG25" i="3"/>
  <c r="AD168" i="17" s="1"/>
  <c r="AG26" i="3"/>
  <c r="AD171" i="17" s="1"/>
  <c r="AG57" i="14"/>
  <c r="AF71" i="14"/>
  <c r="AC55" i="17"/>
  <c r="AC21" i="17"/>
  <c r="AF9" i="10"/>
  <c r="AF34" i="14"/>
  <c r="AF9" i="11"/>
  <c r="AC22" i="17"/>
  <c r="AF35" i="14"/>
  <c r="AG12" i="4"/>
  <c r="AD37" i="17"/>
  <c r="AH20" i="7"/>
  <c r="AH161" i="14" s="1"/>
  <c r="AD117" i="17"/>
  <c r="AG136" i="14"/>
  <c r="AF9" i="5"/>
  <c r="AC16" i="17"/>
  <c r="AF29" i="14"/>
  <c r="AD38" i="17"/>
  <c r="AG12" i="5"/>
  <c r="AF9" i="9"/>
  <c r="AF33" i="14"/>
  <c r="AC20" i="17"/>
  <c r="AG45" i="7"/>
  <c r="AD121" i="17"/>
  <c r="AH20" i="11"/>
  <c r="AH165" i="14" s="1"/>
  <c r="AG140" i="14"/>
  <c r="AG41" i="14"/>
  <c r="AD28" i="17"/>
  <c r="AF9" i="8"/>
  <c r="AF32" i="14"/>
  <c r="AC19" i="17"/>
  <c r="AF49" i="3"/>
  <c r="AC192" i="17" s="1"/>
  <c r="AD31" i="17"/>
  <c r="AG44" i="14"/>
  <c r="AG45" i="6"/>
  <c r="AD116" i="17"/>
  <c r="AG135" i="14"/>
  <c r="AH20" i="6"/>
  <c r="AH160" i="14" s="1"/>
  <c r="AG45" i="5"/>
  <c r="AD115" i="17"/>
  <c r="AG134" i="14"/>
  <c r="AH20" i="5"/>
  <c r="AH159" i="14" s="1"/>
  <c r="AF9" i="4"/>
  <c r="AF28" i="14"/>
  <c r="AC15" i="17"/>
  <c r="AF51" i="3"/>
  <c r="AC198" i="17" s="1"/>
  <c r="AF36" i="14"/>
  <c r="AC23" i="17" s="1"/>
  <c r="AF52" i="3"/>
  <c r="AC201" i="17" s="1"/>
  <c r="AD119" i="17"/>
  <c r="AG138" i="14"/>
  <c r="AH20" i="9"/>
  <c r="AH163" i="14" s="1"/>
  <c r="AG139" i="14"/>
  <c r="AH20" i="10"/>
  <c r="AH164" i="14" s="1"/>
  <c r="AD120" i="17"/>
  <c r="AC52" i="17"/>
  <c r="AF68" i="14"/>
  <c r="AG54" i="14"/>
  <c r="AG45" i="11"/>
  <c r="AG45" i="8"/>
  <c r="AG137" i="14"/>
  <c r="AD118" i="17"/>
  <c r="AH20" i="8"/>
  <c r="AH162" i="14" s="1"/>
  <c r="AG45" i="10"/>
  <c r="AF50" i="3"/>
  <c r="AC195" i="17" s="1"/>
  <c r="AG12" i="8" l="1"/>
  <c r="AD41" i="17"/>
  <c r="AG87" i="14"/>
  <c r="AD71" i="17"/>
  <c r="AG88" i="14"/>
  <c r="AD72" i="17"/>
  <c r="AC9" i="17"/>
  <c r="AF22" i="14"/>
  <c r="AG10" i="9"/>
  <c r="AG11" i="9"/>
  <c r="AG10" i="10"/>
  <c r="AF23" i="14"/>
  <c r="AC10" i="17"/>
  <c r="AG11" i="10"/>
  <c r="AG12" i="11"/>
  <c r="AD44" i="17"/>
  <c r="AD43" i="17"/>
  <c r="AG12" i="10"/>
  <c r="AC6" i="17"/>
  <c r="AG11" i="6"/>
  <c r="AG10" i="6"/>
  <c r="AF19" i="14"/>
  <c r="AG65" i="3"/>
  <c r="AD219" i="17" s="1"/>
  <c r="AG92" i="14"/>
  <c r="AD76" i="17"/>
  <c r="AG89" i="14"/>
  <c r="AD73" i="17"/>
  <c r="AH158" i="14"/>
  <c r="AH166" i="14"/>
  <c r="AH29" i="3"/>
  <c r="AH30" i="3"/>
  <c r="AG94" i="14"/>
  <c r="AD78" i="17" s="1"/>
  <c r="AD74" i="17"/>
  <c r="AG90" i="14"/>
  <c r="AD27" i="17"/>
  <c r="AG40" i="14"/>
  <c r="AC5" i="17"/>
  <c r="AF18" i="14"/>
  <c r="AG11" i="5"/>
  <c r="AG44" i="5" s="1"/>
  <c r="AG10" i="5"/>
  <c r="AG11" i="11"/>
  <c r="AG44" i="11" s="1"/>
  <c r="AC11" i="17"/>
  <c r="AF24" i="14"/>
  <c r="AG10" i="11"/>
  <c r="AG10" i="7"/>
  <c r="AG11" i="7"/>
  <c r="AC7" i="17"/>
  <c r="AF20" i="14"/>
  <c r="AD77" i="17"/>
  <c r="AG93" i="14"/>
  <c r="AC4" i="17"/>
  <c r="AG11" i="4"/>
  <c r="AG10" i="4"/>
  <c r="AF17" i="14"/>
  <c r="AF25" i="14"/>
  <c r="AC12" i="17" s="1"/>
  <c r="AF12" i="3"/>
  <c r="AC1" i="17" s="1"/>
  <c r="AF13" i="3"/>
  <c r="AC147" i="17" s="1"/>
  <c r="AF21" i="14"/>
  <c r="AC8" i="17"/>
  <c r="AG11" i="8"/>
  <c r="AG10" i="8"/>
  <c r="AD26" i="17"/>
  <c r="AG39" i="14"/>
  <c r="AG12" i="7"/>
  <c r="AD40" i="17"/>
  <c r="AG55" i="3"/>
  <c r="AD207" i="17" s="1"/>
  <c r="AG58" i="14"/>
  <c r="AD45" i="17" s="1"/>
  <c r="AG54" i="3"/>
  <c r="AD204" i="17" s="1"/>
  <c r="AG64" i="3"/>
  <c r="AD216" i="17" s="1"/>
  <c r="AG54" i="5" l="1"/>
  <c r="AG212" i="14" s="1"/>
  <c r="AD60" i="17"/>
  <c r="AG76" i="14"/>
  <c r="AG22" i="8"/>
  <c r="AD140" i="17"/>
  <c r="AG184" i="14"/>
  <c r="AG22" i="4"/>
  <c r="AD136" i="17"/>
  <c r="AG180" i="14"/>
  <c r="AG17" i="3"/>
  <c r="AD159" i="17" s="1"/>
  <c r="AG16" i="3"/>
  <c r="AD156" i="17" s="1"/>
  <c r="AG188" i="14"/>
  <c r="AD144" i="17" s="1"/>
  <c r="AG29" i="7"/>
  <c r="AD106" i="17"/>
  <c r="AG122" i="14"/>
  <c r="AG22" i="6"/>
  <c r="AG182" i="14"/>
  <c r="AD138" i="17"/>
  <c r="AD141" i="17"/>
  <c r="AG185" i="14"/>
  <c r="AG22" i="9"/>
  <c r="AD29" i="17"/>
  <c r="AG42" i="14"/>
  <c r="AG18" i="3"/>
  <c r="AD162" i="17" s="1"/>
  <c r="AG19" i="3"/>
  <c r="AD165" i="17" s="1"/>
  <c r="AG47" i="14"/>
  <c r="AD34" i="17" s="1"/>
  <c r="AG123" i="14"/>
  <c r="AD107" i="17"/>
  <c r="AG29" i="8"/>
  <c r="AG44" i="4"/>
  <c r="AG119" i="14"/>
  <c r="AD103" i="17"/>
  <c r="AG29" i="4"/>
  <c r="AG15" i="3"/>
  <c r="AD153" i="17" s="1"/>
  <c r="AG127" i="14"/>
  <c r="AD111" i="17" s="1"/>
  <c r="AG14" i="3"/>
  <c r="AD150" i="17" s="1"/>
  <c r="AG22" i="7"/>
  <c r="AD139" i="17"/>
  <c r="AG183" i="14"/>
  <c r="AG29" i="11"/>
  <c r="AD110" i="17"/>
  <c r="AG126" i="14"/>
  <c r="AG44" i="8"/>
  <c r="AG44" i="7"/>
  <c r="AG121" i="14"/>
  <c r="AD105" i="17"/>
  <c r="AG29" i="6"/>
  <c r="AD143" i="17"/>
  <c r="AG187" i="14"/>
  <c r="AG22" i="11"/>
  <c r="AD137" i="17"/>
  <c r="AG22" i="5"/>
  <c r="AG181" i="14"/>
  <c r="AD33" i="17"/>
  <c r="AG46" i="14"/>
  <c r="AG22" i="10"/>
  <c r="AG186" i="14"/>
  <c r="AD142" i="17"/>
  <c r="AG82" i="14"/>
  <c r="AD66" i="17"/>
  <c r="AG54" i="11"/>
  <c r="AG218" i="14" s="1"/>
  <c r="AG35" i="11"/>
  <c r="AG120" i="14"/>
  <c r="AD104" i="17"/>
  <c r="AG29" i="5"/>
  <c r="AD32" i="17"/>
  <c r="AG45" i="14"/>
  <c r="AG125" i="14"/>
  <c r="AG44" i="10"/>
  <c r="AG29" i="10"/>
  <c r="AD109" i="17"/>
  <c r="AG124" i="14"/>
  <c r="AD108" i="17"/>
  <c r="AG29" i="9"/>
  <c r="AG44" i="9"/>
  <c r="AG44" i="6"/>
  <c r="AG43" i="14"/>
  <c r="AD30" i="17"/>
  <c r="AG35" i="5" l="1"/>
  <c r="AD49" i="17" s="1"/>
  <c r="AD64" i="17"/>
  <c r="AG80" i="14"/>
  <c r="AG54" i="9"/>
  <c r="AG216" i="14" s="1"/>
  <c r="AD93" i="17"/>
  <c r="AG109" i="14"/>
  <c r="AH28" i="5"/>
  <c r="AH28" i="6"/>
  <c r="AG110" i="14"/>
  <c r="AD94" i="17"/>
  <c r="AG54" i="8"/>
  <c r="AG215" i="14" s="1"/>
  <c r="AG79" i="14"/>
  <c r="AD63" i="17"/>
  <c r="AG65" i="14"/>
  <c r="AH51" i="14"/>
  <c r="AG21" i="10"/>
  <c r="AD131" i="17"/>
  <c r="AG175" i="14"/>
  <c r="AG176" i="14"/>
  <c r="AD132" i="17"/>
  <c r="AG21" i="11"/>
  <c r="AG54" i="4"/>
  <c r="AG35" i="4" s="1"/>
  <c r="AG75" i="14"/>
  <c r="AD59" i="17"/>
  <c r="AG83" i="14"/>
  <c r="AD67" i="17" s="1"/>
  <c r="AG62" i="3"/>
  <c r="AD213" i="17" s="1"/>
  <c r="AG61" i="3"/>
  <c r="AD210" i="17" s="1"/>
  <c r="AD130" i="17"/>
  <c r="AG21" i="9"/>
  <c r="AG174" i="14"/>
  <c r="AH28" i="7"/>
  <c r="AG111" i="14"/>
  <c r="AD95" i="17"/>
  <c r="AG113" i="14"/>
  <c r="AD97" i="17"/>
  <c r="AH28" i="9"/>
  <c r="AH28" i="10"/>
  <c r="AG114" i="14"/>
  <c r="AD98" i="17"/>
  <c r="AD128" i="17"/>
  <c r="AG21" i="7"/>
  <c r="AG172" i="14"/>
  <c r="AH28" i="4"/>
  <c r="AG108" i="14"/>
  <c r="AD92" i="17"/>
  <c r="AG43" i="3"/>
  <c r="AD189" i="17" s="1"/>
  <c r="AG116" i="14"/>
  <c r="AD100" i="17" s="1"/>
  <c r="AG42" i="3"/>
  <c r="AD186" i="17" s="1"/>
  <c r="AG171" i="14"/>
  <c r="AG21" i="6"/>
  <c r="AD127" i="17"/>
  <c r="AD61" i="17"/>
  <c r="AG54" i="6"/>
  <c r="AG213" i="14" s="1"/>
  <c r="AG77" i="14"/>
  <c r="AG35" i="6"/>
  <c r="AG54" i="10"/>
  <c r="AG81" i="14"/>
  <c r="AD65" i="17"/>
  <c r="AH57" i="14"/>
  <c r="AG71" i="14"/>
  <c r="AD55" i="17"/>
  <c r="AG170" i="14"/>
  <c r="AG21" i="5"/>
  <c r="AD126" i="17"/>
  <c r="AD62" i="17"/>
  <c r="AG54" i="7"/>
  <c r="AG214" i="14" s="1"/>
  <c r="AG78" i="14"/>
  <c r="AD99" i="17"/>
  <c r="AH28" i="11"/>
  <c r="AG115" i="14"/>
  <c r="AD96" i="17"/>
  <c r="AG112" i="14"/>
  <c r="AH28" i="8"/>
  <c r="AD125" i="17"/>
  <c r="AG169" i="14"/>
  <c r="AG21" i="4"/>
  <c r="AG177" i="14"/>
  <c r="AD133" i="17" s="1"/>
  <c r="AG33" i="3"/>
  <c r="AD177" i="17" s="1"/>
  <c r="AG32" i="3"/>
  <c r="AD174" i="17" s="1"/>
  <c r="AG173" i="14"/>
  <c r="AG21" i="8"/>
  <c r="AD129" i="17"/>
  <c r="AG36" i="4" l="1"/>
  <c r="AH19" i="4"/>
  <c r="AG147" i="14"/>
  <c r="AG155" i="14"/>
  <c r="AG28" i="3"/>
  <c r="AG27" i="3"/>
  <c r="AG150" i="14"/>
  <c r="AH19" i="7"/>
  <c r="AH45" i="7" s="1"/>
  <c r="AG36" i="7"/>
  <c r="AE87" i="17"/>
  <c r="AH103" i="14"/>
  <c r="AG152" i="14"/>
  <c r="AH19" i="9"/>
  <c r="AH45" i="9" s="1"/>
  <c r="AG36" i="9"/>
  <c r="AG211" i="14"/>
  <c r="AG219" i="14"/>
  <c r="AG71" i="3"/>
  <c r="AG72" i="3"/>
  <c r="AH99" i="14"/>
  <c r="AE83" i="17"/>
  <c r="AG35" i="9"/>
  <c r="AG35" i="7"/>
  <c r="AG35" i="10"/>
  <c r="AG217" i="14"/>
  <c r="AE86" i="17"/>
  <c r="AH102" i="14"/>
  <c r="AG64" i="14"/>
  <c r="AH50" i="14"/>
  <c r="AD48" i="17"/>
  <c r="AH19" i="11"/>
  <c r="AG154" i="14"/>
  <c r="AG36" i="11"/>
  <c r="AH98" i="14"/>
  <c r="AE82" i="17"/>
  <c r="AG148" i="14"/>
  <c r="AH19" i="5"/>
  <c r="AG36" i="5"/>
  <c r="AE44" i="17"/>
  <c r="AH12" i="11"/>
  <c r="AD50" i="17"/>
  <c r="AH52" i="14"/>
  <c r="AG66" i="14"/>
  <c r="AH97" i="14"/>
  <c r="AE81" i="17"/>
  <c r="AH45" i="4"/>
  <c r="AH105" i="14"/>
  <c r="AE89" i="17" s="1"/>
  <c r="AH39" i="3"/>
  <c r="AE180" i="17" s="1"/>
  <c r="AH40" i="3"/>
  <c r="AE183" i="17" s="1"/>
  <c r="AH100" i="14"/>
  <c r="AE84" i="17"/>
  <c r="AH19" i="10"/>
  <c r="AG153" i="14"/>
  <c r="AG36" i="10"/>
  <c r="AG35" i="8"/>
  <c r="AG151" i="14"/>
  <c r="AH19" i="8"/>
  <c r="AG36" i="8"/>
  <c r="AH101" i="14"/>
  <c r="AE85" i="17"/>
  <c r="AE88" i="17"/>
  <c r="AH104" i="14"/>
  <c r="AH45" i="11"/>
  <c r="AH19" i="6"/>
  <c r="AG36" i="6"/>
  <c r="AG149" i="14"/>
  <c r="AH12" i="5"/>
  <c r="AE38" i="17"/>
  <c r="AG50" i="3" l="1"/>
  <c r="AD195" i="17" s="1"/>
  <c r="AE27" i="17"/>
  <c r="AH40" i="14"/>
  <c r="AH93" i="14"/>
  <c r="AE77" i="17"/>
  <c r="AH137" i="14"/>
  <c r="AI20" i="8"/>
  <c r="AI162" i="14" s="1"/>
  <c r="AE118" i="17"/>
  <c r="AH86" i="14"/>
  <c r="AE70" i="17"/>
  <c r="AE39" i="17"/>
  <c r="AH12" i="6"/>
  <c r="AG29" i="14"/>
  <c r="AG9" i="5"/>
  <c r="AD16" i="17"/>
  <c r="AI20" i="11"/>
  <c r="AI165" i="14" s="1"/>
  <c r="AE121" i="17"/>
  <c r="AH140" i="14"/>
  <c r="AH91" i="14"/>
  <c r="AE75" i="17"/>
  <c r="AD54" i="17"/>
  <c r="AG70" i="14"/>
  <c r="AH56" i="14"/>
  <c r="AE117" i="17"/>
  <c r="AI20" i="7"/>
  <c r="AI161" i="14" s="1"/>
  <c r="AH136" i="14"/>
  <c r="AH45" i="8"/>
  <c r="AI20" i="10"/>
  <c r="AI164" i="14" s="1"/>
  <c r="AE120" i="17"/>
  <c r="AH139" i="14"/>
  <c r="AH45" i="5"/>
  <c r="AE115" i="17"/>
  <c r="AH134" i="14"/>
  <c r="AI20" i="5"/>
  <c r="AI159" i="14" s="1"/>
  <c r="AH12" i="4"/>
  <c r="AE37" i="17"/>
  <c r="AG67" i="14"/>
  <c r="AD51" i="17"/>
  <c r="AH53" i="14"/>
  <c r="AG9" i="9"/>
  <c r="AD20" i="17"/>
  <c r="AG33" i="14"/>
  <c r="AG30" i="14"/>
  <c r="AG9" i="6"/>
  <c r="AD17" i="17"/>
  <c r="AG68" i="14"/>
  <c r="AD52" i="17"/>
  <c r="AH54" i="14"/>
  <c r="AH89" i="14"/>
  <c r="AE73" i="17"/>
  <c r="AH46" i="14"/>
  <c r="AE33" i="17"/>
  <c r="AG9" i="11"/>
  <c r="AD22" i="17"/>
  <c r="AG35" i="14"/>
  <c r="AG72" i="14"/>
  <c r="AD56" i="17" s="1"/>
  <c r="AG69" i="14"/>
  <c r="AH55" i="14"/>
  <c r="AD53" i="17"/>
  <c r="AI20" i="9"/>
  <c r="AI163" i="14" s="1"/>
  <c r="AE119" i="17"/>
  <c r="AH138" i="14"/>
  <c r="AH45" i="10"/>
  <c r="AH133" i="14"/>
  <c r="AE114" i="17"/>
  <c r="AI20" i="4"/>
  <c r="AH26" i="3"/>
  <c r="AE171" i="17" s="1"/>
  <c r="AH25" i="3"/>
  <c r="AE168" i="17" s="1"/>
  <c r="AH141" i="14"/>
  <c r="AE122" i="17" s="1"/>
  <c r="AH45" i="6"/>
  <c r="AI20" i="6"/>
  <c r="AI160" i="14" s="1"/>
  <c r="AH135" i="14"/>
  <c r="AE116" i="17"/>
  <c r="AD19" i="17"/>
  <c r="AG9" i="8"/>
  <c r="AG32" i="14"/>
  <c r="AD21" i="17"/>
  <c r="AG9" i="10"/>
  <c r="AG34" i="14"/>
  <c r="AG49" i="3"/>
  <c r="AD192" i="17" s="1"/>
  <c r="AG9" i="7"/>
  <c r="AD18" i="17"/>
  <c r="AG31" i="14"/>
  <c r="AG28" i="14"/>
  <c r="AD15" i="17"/>
  <c r="AG9" i="4"/>
  <c r="AG36" i="14"/>
  <c r="AD23" i="17" s="1"/>
  <c r="AG52" i="3"/>
  <c r="AD201" i="17" s="1"/>
  <c r="AG51" i="3"/>
  <c r="AD198" i="17" s="1"/>
  <c r="AH54" i="3" l="1"/>
  <c r="AE204" i="17" s="1"/>
  <c r="AH65" i="3"/>
  <c r="AE219" i="17" s="1"/>
  <c r="AD11" i="17"/>
  <c r="AH10" i="11"/>
  <c r="AH11" i="11"/>
  <c r="AG24" i="14"/>
  <c r="AH55" i="3"/>
  <c r="AE207" i="17" s="1"/>
  <c r="AD8" i="17"/>
  <c r="AG21" i="14"/>
  <c r="AH11" i="8"/>
  <c r="AH44" i="8" s="1"/>
  <c r="AH10" i="8"/>
  <c r="AH94" i="14"/>
  <c r="AE78" i="17" s="1"/>
  <c r="AH92" i="14"/>
  <c r="AE76" i="17"/>
  <c r="AG18" i="14"/>
  <c r="AD5" i="17"/>
  <c r="AH11" i="5"/>
  <c r="AH44" i="5" s="1"/>
  <c r="AH10" i="5"/>
  <c r="AD4" i="17"/>
  <c r="AH10" i="4"/>
  <c r="AG17" i="14"/>
  <c r="AH11" i="4"/>
  <c r="AG12" i="3"/>
  <c r="AD1" i="17" s="1"/>
  <c r="AG25" i="14"/>
  <c r="AD12" i="17" s="1"/>
  <c r="AG13" i="3"/>
  <c r="AD147" i="17" s="1"/>
  <c r="AD10" i="17"/>
  <c r="AH10" i="10"/>
  <c r="AH11" i="10"/>
  <c r="AG23" i="14"/>
  <c r="AH88" i="14"/>
  <c r="AE72" i="17"/>
  <c r="AI158" i="14"/>
  <c r="AI30" i="3"/>
  <c r="AI166" i="14"/>
  <c r="AI29" i="3"/>
  <c r="AE41" i="17"/>
  <c r="AH12" i="8"/>
  <c r="AD6" i="17"/>
  <c r="AG19" i="14"/>
  <c r="AH11" i="6"/>
  <c r="AH10" i="6"/>
  <c r="AG22" i="14"/>
  <c r="AD9" i="17"/>
  <c r="AH11" i="9"/>
  <c r="AH10" i="9"/>
  <c r="AH39" i="14"/>
  <c r="AE26" i="17"/>
  <c r="AH11" i="7"/>
  <c r="AH10" i="7"/>
  <c r="AG20" i="14"/>
  <c r="AD7" i="17"/>
  <c r="AE42" i="17"/>
  <c r="AH12" i="9"/>
  <c r="AE40" i="17"/>
  <c r="AH12" i="7"/>
  <c r="AH58" i="14"/>
  <c r="AE45" i="17" s="1"/>
  <c r="AH87" i="14"/>
  <c r="AE71" i="17"/>
  <c r="AE74" i="17"/>
  <c r="AH90" i="14"/>
  <c r="AH12" i="10"/>
  <c r="AE43" i="17"/>
  <c r="AE28" i="17"/>
  <c r="AH41" i="14"/>
  <c r="AH64" i="3"/>
  <c r="AE216" i="17" s="1"/>
  <c r="AE31" i="17" l="1"/>
  <c r="AH44" i="14"/>
  <c r="AE139" i="17"/>
  <c r="AH22" i="7"/>
  <c r="AH183" i="14"/>
  <c r="AH18" i="3"/>
  <c r="AE162" i="17" s="1"/>
  <c r="AH124" i="14"/>
  <c r="AE108" i="17"/>
  <c r="AH29" i="9"/>
  <c r="AH44" i="9"/>
  <c r="AH29" i="6"/>
  <c r="AE105" i="17"/>
  <c r="AH121" i="14"/>
  <c r="AH43" i="14"/>
  <c r="AE30" i="17"/>
  <c r="AH119" i="14"/>
  <c r="AH29" i="4"/>
  <c r="AE103" i="17"/>
  <c r="AH14" i="3"/>
  <c r="AE150" i="17" s="1"/>
  <c r="AH127" i="14"/>
  <c r="AE111" i="17" s="1"/>
  <c r="AH44" i="4"/>
  <c r="AH15" i="3"/>
  <c r="AE153" i="17" s="1"/>
  <c r="AE137" i="17"/>
  <c r="AH22" i="5"/>
  <c r="AH181" i="14"/>
  <c r="AH123" i="14"/>
  <c r="AE107" i="17"/>
  <c r="AH29" i="8"/>
  <c r="AH45" i="14"/>
  <c r="AE32" i="17"/>
  <c r="AH76" i="14"/>
  <c r="AE60" i="17"/>
  <c r="AH54" i="5"/>
  <c r="AH212" i="14" s="1"/>
  <c r="AH35" i="5"/>
  <c r="AE29" i="17"/>
  <c r="AH42" i="14"/>
  <c r="AE106" i="17"/>
  <c r="AH122" i="14"/>
  <c r="AH29" i="7"/>
  <c r="AH44" i="7"/>
  <c r="AH29" i="5"/>
  <c r="AH120" i="14"/>
  <c r="AE104" i="17"/>
  <c r="AH126" i="14"/>
  <c r="AE110" i="17"/>
  <c r="AH29" i="11"/>
  <c r="AH44" i="11"/>
  <c r="AH54" i="8"/>
  <c r="AH215" i="14" s="1"/>
  <c r="AH79" i="14"/>
  <c r="AE63" i="17"/>
  <c r="AH47" i="14"/>
  <c r="AE34" i="17" s="1"/>
  <c r="AH44" i="6"/>
  <c r="AH125" i="14"/>
  <c r="AE109" i="17"/>
  <c r="AH29" i="10"/>
  <c r="AH44" i="10"/>
  <c r="AH180" i="14"/>
  <c r="AE136" i="17"/>
  <c r="AH22" i="4"/>
  <c r="AH188" i="14"/>
  <c r="AE144" i="17" s="1"/>
  <c r="AH17" i="3"/>
  <c r="AE159" i="17" s="1"/>
  <c r="AH16" i="3"/>
  <c r="AE156" i="17" s="1"/>
  <c r="AE143" i="17"/>
  <c r="AH187" i="14"/>
  <c r="AH22" i="11"/>
  <c r="AH19" i="3"/>
  <c r="AE165" i="17" s="1"/>
  <c r="AH185" i="14"/>
  <c r="AE141" i="17"/>
  <c r="AH22" i="9"/>
  <c r="AE138" i="17"/>
  <c r="AH182" i="14"/>
  <c r="AH22" i="6"/>
  <c r="AE142" i="17"/>
  <c r="AH186" i="14"/>
  <c r="AH22" i="10"/>
  <c r="AE140" i="17"/>
  <c r="AH22" i="8"/>
  <c r="AH184" i="14"/>
  <c r="AH21" i="10" l="1"/>
  <c r="AE131" i="17"/>
  <c r="AH175" i="14"/>
  <c r="AH54" i="10"/>
  <c r="AH217" i="14" s="1"/>
  <c r="AE65" i="17"/>
  <c r="AH81" i="14"/>
  <c r="AH77" i="14"/>
  <c r="AH54" i="6"/>
  <c r="AH213" i="14" s="1"/>
  <c r="AE61" i="17"/>
  <c r="AE96" i="17"/>
  <c r="AH112" i="14"/>
  <c r="AI28" i="8"/>
  <c r="AH75" i="14"/>
  <c r="AH54" i="4"/>
  <c r="AE59" i="17"/>
  <c r="AH83" i="14"/>
  <c r="AE67" i="17" s="1"/>
  <c r="AH61" i="3"/>
  <c r="AE210" i="17" s="1"/>
  <c r="AH62" i="3"/>
  <c r="AE213" i="17" s="1"/>
  <c r="AE92" i="17"/>
  <c r="AI28" i="4"/>
  <c r="AH108" i="14"/>
  <c r="AH43" i="3"/>
  <c r="AE189" i="17" s="1"/>
  <c r="AH42" i="3"/>
  <c r="AE186" i="17" s="1"/>
  <c r="AH116" i="14"/>
  <c r="AE100" i="17" s="1"/>
  <c r="AE125" i="17"/>
  <c r="AH169" i="14"/>
  <c r="AH21" i="4"/>
  <c r="AH32" i="3"/>
  <c r="AE174" i="17" s="1"/>
  <c r="AH33" i="3"/>
  <c r="AE177" i="17" s="1"/>
  <c r="AH177" i="14"/>
  <c r="AE133" i="17" s="1"/>
  <c r="AE98" i="17"/>
  <c r="AI28" i="10"/>
  <c r="AH114" i="14"/>
  <c r="AH109" i="14"/>
  <c r="AE93" i="17"/>
  <c r="AI28" i="5"/>
  <c r="AH65" i="14"/>
  <c r="AE49" i="17"/>
  <c r="AI51" i="14"/>
  <c r="AH21" i="5"/>
  <c r="AE126" i="17"/>
  <c r="AH170" i="14"/>
  <c r="AH80" i="14"/>
  <c r="AH54" i="9"/>
  <c r="AH216" i="14" s="1"/>
  <c r="AE64" i="17"/>
  <c r="AE129" i="17"/>
  <c r="AH21" i="8"/>
  <c r="AH173" i="14"/>
  <c r="AH35" i="8"/>
  <c r="AH82" i="14"/>
  <c r="AH54" i="11"/>
  <c r="AH218" i="14" s="1"/>
  <c r="AE66" i="17"/>
  <c r="AH54" i="7"/>
  <c r="AH214" i="14" s="1"/>
  <c r="AE62" i="17"/>
  <c r="AH78" i="14"/>
  <c r="AE97" i="17"/>
  <c r="AH113" i="14"/>
  <c r="AI28" i="9"/>
  <c r="AH21" i="6"/>
  <c r="AH171" i="14"/>
  <c r="AE127" i="17"/>
  <c r="AH21" i="9"/>
  <c r="AH174" i="14"/>
  <c r="AE130" i="17"/>
  <c r="AH176" i="14"/>
  <c r="AH21" i="11"/>
  <c r="AE132" i="17"/>
  <c r="AE99" i="17"/>
  <c r="AH115" i="14"/>
  <c r="AI28" i="11"/>
  <c r="AI28" i="7"/>
  <c r="AH111" i="14"/>
  <c r="AE95" i="17"/>
  <c r="AH110" i="14"/>
  <c r="AE94" i="17"/>
  <c r="AI28" i="6"/>
  <c r="AH172" i="14"/>
  <c r="AH21" i="7"/>
  <c r="AE128" i="17"/>
  <c r="AH35" i="6" l="1"/>
  <c r="AH35" i="7"/>
  <c r="AE51" i="17" s="1"/>
  <c r="AF84" i="17"/>
  <c r="AI100" i="14"/>
  <c r="AI19" i="6"/>
  <c r="AI45" i="6" s="1"/>
  <c r="AH149" i="14"/>
  <c r="AH36" i="6"/>
  <c r="AH35" i="11"/>
  <c r="AE52" i="17"/>
  <c r="AH68" i="14"/>
  <c r="AI54" i="14"/>
  <c r="AH35" i="9"/>
  <c r="AH35" i="4"/>
  <c r="AH211" i="14"/>
  <c r="AH219" i="14"/>
  <c r="AH71" i="3"/>
  <c r="AH72" i="3"/>
  <c r="AH35" i="10"/>
  <c r="AH150" i="14"/>
  <c r="AI19" i="7"/>
  <c r="AI45" i="7" s="1"/>
  <c r="AH36" i="7"/>
  <c r="AI104" i="14"/>
  <c r="AF88" i="17"/>
  <c r="AH154" i="14"/>
  <c r="AH36" i="11"/>
  <c r="AI19" i="11"/>
  <c r="AI45" i="11" s="1"/>
  <c r="AH152" i="14"/>
  <c r="AI19" i="9"/>
  <c r="AH36" i="9"/>
  <c r="AF86" i="17"/>
  <c r="AI102" i="14"/>
  <c r="AI45" i="9"/>
  <c r="AH151" i="14"/>
  <c r="AI19" i="8"/>
  <c r="AH36" i="8"/>
  <c r="AH148" i="14"/>
  <c r="AI19" i="5"/>
  <c r="AH36" i="5"/>
  <c r="AF82" i="17"/>
  <c r="AI98" i="14"/>
  <c r="AI103" i="14"/>
  <c r="AF87" i="17"/>
  <c r="AI97" i="14"/>
  <c r="AF81" i="17"/>
  <c r="AI40" i="3"/>
  <c r="AF183" i="17" s="1"/>
  <c r="AI39" i="3"/>
  <c r="AF180" i="17" s="1"/>
  <c r="AI105" i="14"/>
  <c r="AF89" i="17" s="1"/>
  <c r="AF85" i="17"/>
  <c r="AI101" i="14"/>
  <c r="AF83" i="17"/>
  <c r="AI99" i="14"/>
  <c r="AI12" i="5"/>
  <c r="AF38" i="17"/>
  <c r="AI19" i="4"/>
  <c r="AH147" i="14"/>
  <c r="AH36" i="4"/>
  <c r="AH155" i="14"/>
  <c r="AH27" i="3"/>
  <c r="AH28" i="3"/>
  <c r="AH66" i="14"/>
  <c r="AE50" i="17"/>
  <c r="AI52" i="14"/>
  <c r="AH153" i="14"/>
  <c r="AH36" i="10"/>
  <c r="AI19" i="10"/>
  <c r="AI53" i="14" l="1"/>
  <c r="AH67" i="14"/>
  <c r="AI89" i="14"/>
  <c r="AF73" i="17"/>
  <c r="AI12" i="6"/>
  <c r="AF39" i="17"/>
  <c r="AJ20" i="4"/>
  <c r="AI133" i="14"/>
  <c r="AF114" i="17"/>
  <c r="AI26" i="3"/>
  <c r="AF171" i="17" s="1"/>
  <c r="AI25" i="3"/>
  <c r="AF168" i="17" s="1"/>
  <c r="AI141" i="14"/>
  <c r="AF122" i="17" s="1"/>
  <c r="AI88" i="14"/>
  <c r="AF72" i="17"/>
  <c r="AH9" i="9"/>
  <c r="AE20" i="17"/>
  <c r="AH33" i="14"/>
  <c r="AH35" i="14"/>
  <c r="AH9" i="11"/>
  <c r="AE22" i="17"/>
  <c r="AH70" i="14"/>
  <c r="AI56" i="14"/>
  <c r="AE54" i="17"/>
  <c r="AF116" i="17"/>
  <c r="AJ20" i="6"/>
  <c r="AJ160" i="14" s="1"/>
  <c r="AI135" i="14"/>
  <c r="AJ20" i="10"/>
  <c r="AJ164" i="14" s="1"/>
  <c r="AF120" i="17"/>
  <c r="AI139" i="14"/>
  <c r="AI45" i="4"/>
  <c r="AI45" i="10"/>
  <c r="AE19" i="17"/>
  <c r="AH9" i="8"/>
  <c r="AH32" i="14"/>
  <c r="AI91" i="14"/>
  <c r="AF75" i="17"/>
  <c r="AI138" i="14"/>
  <c r="AJ20" i="9"/>
  <c r="AJ163" i="14" s="1"/>
  <c r="AF119" i="17"/>
  <c r="AE18" i="17"/>
  <c r="AH31" i="14"/>
  <c r="AH9" i="7"/>
  <c r="AH64" i="14"/>
  <c r="AI50" i="14"/>
  <c r="AE48" i="17"/>
  <c r="AH49" i="3"/>
  <c r="AE192" i="17" s="1"/>
  <c r="AH72" i="14"/>
  <c r="AE56" i="17" s="1"/>
  <c r="AH50" i="3"/>
  <c r="AE195" i="17" s="1"/>
  <c r="AH34" i="14"/>
  <c r="AE21" i="17"/>
  <c r="AH9" i="10"/>
  <c r="AE15" i="17"/>
  <c r="AH9" i="4"/>
  <c r="AH28" i="14"/>
  <c r="AH36" i="14"/>
  <c r="AE23" i="17" s="1"/>
  <c r="AH52" i="3"/>
  <c r="AE201" i="17" s="1"/>
  <c r="AH51" i="3"/>
  <c r="AE198" i="17" s="1"/>
  <c r="AH9" i="5"/>
  <c r="AH29" i="14"/>
  <c r="AE16" i="17"/>
  <c r="AI45" i="8"/>
  <c r="AI137" i="14"/>
  <c r="AJ20" i="8"/>
  <c r="AJ162" i="14" s="1"/>
  <c r="AF118" i="17"/>
  <c r="AF77" i="17"/>
  <c r="AI93" i="14"/>
  <c r="AI136" i="14"/>
  <c r="AF117" i="17"/>
  <c r="AJ20" i="7"/>
  <c r="AJ161" i="14" s="1"/>
  <c r="AE53" i="17"/>
  <c r="AH69" i="14"/>
  <c r="AI55" i="14"/>
  <c r="AI57" i="14"/>
  <c r="AH71" i="14"/>
  <c r="AE55" i="17"/>
  <c r="AH30" i="14"/>
  <c r="AH9" i="6"/>
  <c r="AE17" i="17"/>
  <c r="AI40" i="14"/>
  <c r="AF27" i="17"/>
  <c r="AI45" i="5"/>
  <c r="AF115" i="17"/>
  <c r="AJ20" i="5"/>
  <c r="AJ159" i="14" s="1"/>
  <c r="AI134" i="14"/>
  <c r="AF121" i="17"/>
  <c r="AJ20" i="11"/>
  <c r="AJ165" i="14" s="1"/>
  <c r="AI140" i="14"/>
  <c r="AI12" i="8"/>
  <c r="AF41" i="17"/>
  <c r="AF40" i="17"/>
  <c r="AI12" i="7"/>
  <c r="AI12" i="9" l="1"/>
  <c r="AF42" i="17"/>
  <c r="AH18" i="14"/>
  <c r="AE5" i="17"/>
  <c r="AI10" i="5"/>
  <c r="AI11" i="5"/>
  <c r="AE7" i="17"/>
  <c r="AI10" i="7"/>
  <c r="AI11" i="7"/>
  <c r="AH20" i="14"/>
  <c r="AF28" i="17"/>
  <c r="AI41" i="14"/>
  <c r="AF74" i="17"/>
  <c r="AI90" i="14"/>
  <c r="AE4" i="17"/>
  <c r="AH17" i="14"/>
  <c r="AI11" i="4"/>
  <c r="AI10" i="4"/>
  <c r="AH13" i="3"/>
  <c r="AE147" i="17" s="1"/>
  <c r="AH25" i="14"/>
  <c r="AE12" i="17" s="1"/>
  <c r="AH12" i="3"/>
  <c r="AE1" i="17" s="1"/>
  <c r="AI92" i="14"/>
  <c r="AF76" i="17"/>
  <c r="AH24" i="14"/>
  <c r="AE11" i="17"/>
  <c r="AI11" i="11"/>
  <c r="AI10" i="11"/>
  <c r="AH22" i="14"/>
  <c r="AE9" i="17"/>
  <c r="AI10" i="9"/>
  <c r="AI11" i="9"/>
  <c r="AF29" i="17"/>
  <c r="AI42" i="14"/>
  <c r="AI43" i="14"/>
  <c r="AF30" i="17"/>
  <c r="AF71" i="17"/>
  <c r="AI87" i="14"/>
  <c r="AI44" i="5"/>
  <c r="AI12" i="4"/>
  <c r="AF37" i="17"/>
  <c r="AI58" i="14"/>
  <c r="AF45" i="17" s="1"/>
  <c r="AI55" i="3"/>
  <c r="AF207" i="17" s="1"/>
  <c r="AI54" i="3"/>
  <c r="AF204" i="17" s="1"/>
  <c r="AI86" i="14"/>
  <c r="AF70" i="17"/>
  <c r="AI65" i="3"/>
  <c r="AF219" i="17" s="1"/>
  <c r="AI94" i="14"/>
  <c r="AF78" i="17" s="1"/>
  <c r="AI64" i="3"/>
  <c r="AF216" i="17" s="1"/>
  <c r="AI44" i="4"/>
  <c r="AI12" i="10"/>
  <c r="AF43" i="17"/>
  <c r="AJ158" i="14"/>
  <c r="AJ29" i="3"/>
  <c r="AJ166" i="14"/>
  <c r="AJ30" i="3"/>
  <c r="AI11" i="6"/>
  <c r="AI10" i="6"/>
  <c r="AH19" i="14"/>
  <c r="AE6" i="17"/>
  <c r="AF44" i="17"/>
  <c r="AI12" i="11"/>
  <c r="AH23" i="14"/>
  <c r="AI10" i="10"/>
  <c r="AI11" i="10"/>
  <c r="AE10" i="17"/>
  <c r="AH21" i="14"/>
  <c r="AE8" i="17"/>
  <c r="AI11" i="8"/>
  <c r="AI10" i="8"/>
  <c r="AF107" i="17" l="1"/>
  <c r="AI123" i="14"/>
  <c r="AI29" i="8"/>
  <c r="AI125" i="14"/>
  <c r="AI44" i="10"/>
  <c r="AI29" i="10"/>
  <c r="AF109" i="17"/>
  <c r="AF105" i="17"/>
  <c r="AI121" i="14"/>
  <c r="AI29" i="6"/>
  <c r="AI44" i="6"/>
  <c r="AF103" i="17"/>
  <c r="AI29" i="4"/>
  <c r="AI119" i="14"/>
  <c r="AI14" i="3"/>
  <c r="AF150" i="17" s="1"/>
  <c r="AI127" i="14"/>
  <c r="AF111" i="17" s="1"/>
  <c r="AI15" i="3"/>
  <c r="AF153" i="17" s="1"/>
  <c r="AF104" i="17"/>
  <c r="AI120" i="14"/>
  <c r="AI29" i="5"/>
  <c r="AI22" i="10"/>
  <c r="AI186" i="14"/>
  <c r="AF142" i="17"/>
  <c r="AF26" i="17"/>
  <c r="AI39" i="14"/>
  <c r="AI47" i="14"/>
  <c r="AF34" i="17" s="1"/>
  <c r="AI18" i="3"/>
  <c r="AF162" i="17" s="1"/>
  <c r="AI19" i="3"/>
  <c r="AF165" i="17" s="1"/>
  <c r="AI122" i="14"/>
  <c r="AF106" i="17"/>
  <c r="AI29" i="7"/>
  <c r="AI44" i="7"/>
  <c r="AI22" i="5"/>
  <c r="AF137" i="17"/>
  <c r="AI181" i="14"/>
  <c r="AI45" i="14"/>
  <c r="AF32" i="17"/>
  <c r="AI54" i="5"/>
  <c r="AI212" i="14" s="1"/>
  <c r="AI76" i="14"/>
  <c r="AF60" i="17"/>
  <c r="AI124" i="14"/>
  <c r="AI29" i="9"/>
  <c r="AF108" i="17"/>
  <c r="AI44" i="9"/>
  <c r="AF143" i="17"/>
  <c r="AI187" i="14"/>
  <c r="AI22" i="11"/>
  <c r="AI183" i="14"/>
  <c r="AI22" i="7"/>
  <c r="AF139" i="17"/>
  <c r="AI44" i="14"/>
  <c r="AF31" i="17"/>
  <c r="AF140" i="17"/>
  <c r="AI184" i="14"/>
  <c r="AI22" i="8"/>
  <c r="AF33" i="17"/>
  <c r="AI46" i="14"/>
  <c r="AF138" i="17"/>
  <c r="AI182" i="14"/>
  <c r="AI22" i="6"/>
  <c r="AF59" i="17"/>
  <c r="AI54" i="4"/>
  <c r="AI211" i="14" s="1"/>
  <c r="AI75" i="14"/>
  <c r="AI185" i="14"/>
  <c r="AF141" i="17"/>
  <c r="AI22" i="9"/>
  <c r="AI126" i="14"/>
  <c r="AI29" i="11"/>
  <c r="AF110" i="17"/>
  <c r="AI44" i="11"/>
  <c r="AI180" i="14"/>
  <c r="AI22" i="4"/>
  <c r="AF136" i="17"/>
  <c r="AI188" i="14"/>
  <c r="AF144" i="17" s="1"/>
  <c r="AI16" i="3"/>
  <c r="AF156" i="17" s="1"/>
  <c r="AI17" i="3"/>
  <c r="AF159" i="17" s="1"/>
  <c r="AI44" i="8"/>
  <c r="AI35" i="4" l="1"/>
  <c r="AJ50" i="14" s="1"/>
  <c r="AI79" i="14"/>
  <c r="AF63" i="17"/>
  <c r="AI54" i="8"/>
  <c r="AI215" i="14" s="1"/>
  <c r="AI21" i="9"/>
  <c r="AF130" i="17"/>
  <c r="AI174" i="14"/>
  <c r="AF126" i="17"/>
  <c r="AI170" i="14"/>
  <c r="AI21" i="5"/>
  <c r="AI54" i="6"/>
  <c r="AI35" i="6" s="1"/>
  <c r="AI77" i="14"/>
  <c r="AF61" i="17"/>
  <c r="AI61" i="3"/>
  <c r="AF210" i="17" s="1"/>
  <c r="AI83" i="14"/>
  <c r="AF67" i="17" s="1"/>
  <c r="AI62" i="3"/>
  <c r="AF213" i="17" s="1"/>
  <c r="AI21" i="4"/>
  <c r="AF125" i="17"/>
  <c r="AI169" i="14"/>
  <c r="AI33" i="3"/>
  <c r="AF177" i="17" s="1"/>
  <c r="AI32" i="3"/>
  <c r="AF174" i="17" s="1"/>
  <c r="AI177" i="14"/>
  <c r="AF133" i="17" s="1"/>
  <c r="AF99" i="17"/>
  <c r="AI115" i="14"/>
  <c r="AJ28" i="11"/>
  <c r="AF128" i="17"/>
  <c r="AI172" i="14"/>
  <c r="AI21" i="7"/>
  <c r="AF97" i="17"/>
  <c r="AI113" i="14"/>
  <c r="AJ28" i="9"/>
  <c r="AI54" i="7"/>
  <c r="AI214" i="14" s="1"/>
  <c r="AI78" i="14"/>
  <c r="AF62" i="17"/>
  <c r="AI21" i="10"/>
  <c r="AF131" i="17"/>
  <c r="AI175" i="14"/>
  <c r="AJ28" i="6"/>
  <c r="AI110" i="14"/>
  <c r="AF94" i="17"/>
  <c r="AJ28" i="10"/>
  <c r="AF98" i="17"/>
  <c r="AI114" i="14"/>
  <c r="AF96" i="17"/>
  <c r="AI112" i="14"/>
  <c r="AJ28" i="8"/>
  <c r="AF129" i="17"/>
  <c r="AI21" i="8"/>
  <c r="AI173" i="14"/>
  <c r="AI111" i="14"/>
  <c r="AJ28" i="7"/>
  <c r="AF95" i="17"/>
  <c r="AI108" i="14"/>
  <c r="AJ28" i="4"/>
  <c r="AF92" i="17"/>
  <c r="AI42" i="3"/>
  <c r="AF186" i="17" s="1"/>
  <c r="AI43" i="3"/>
  <c r="AF189" i="17" s="1"/>
  <c r="AI116" i="14"/>
  <c r="AF100" i="17" s="1"/>
  <c r="AI81" i="14"/>
  <c r="AI54" i="10"/>
  <c r="AI217" i="14" s="1"/>
  <c r="AF65" i="17"/>
  <c r="AI54" i="11"/>
  <c r="AI218" i="14" s="1"/>
  <c r="AI82" i="14"/>
  <c r="AF66" i="17"/>
  <c r="AF48" i="17"/>
  <c r="AI21" i="6"/>
  <c r="AF127" i="17"/>
  <c r="AI171" i="14"/>
  <c r="AF132" i="17"/>
  <c r="AI21" i="11"/>
  <c r="AI176" i="14"/>
  <c r="AI80" i="14"/>
  <c r="AF64" i="17"/>
  <c r="AI54" i="9"/>
  <c r="AI216" i="14" s="1"/>
  <c r="AI35" i="5"/>
  <c r="AI109" i="14"/>
  <c r="AF93" i="17"/>
  <c r="AJ28" i="5"/>
  <c r="AI64" i="14" l="1"/>
  <c r="AI35" i="8"/>
  <c r="AI35" i="11"/>
  <c r="AI71" i="14" s="1"/>
  <c r="AI35" i="9"/>
  <c r="AF53" i="17" s="1"/>
  <c r="AI35" i="10"/>
  <c r="AF54" i="17" s="1"/>
  <c r="AG82" i="17"/>
  <c r="AJ98" i="14"/>
  <c r="AJ97" i="14"/>
  <c r="AG81" i="17"/>
  <c r="AJ40" i="3"/>
  <c r="AG183" i="17" s="1"/>
  <c r="AJ39" i="3"/>
  <c r="AG180" i="17" s="1"/>
  <c r="AJ105" i="14"/>
  <c r="AG89" i="17" s="1"/>
  <c r="AG85" i="17"/>
  <c r="AJ101" i="14"/>
  <c r="AJ99" i="14"/>
  <c r="AG83" i="17"/>
  <c r="AI35" i="7"/>
  <c r="AJ102" i="14"/>
  <c r="AG86" i="17"/>
  <c r="AI68" i="14"/>
  <c r="AF52" i="17"/>
  <c r="AJ54" i="14"/>
  <c r="AJ19" i="11"/>
  <c r="AJ45" i="11" s="1"/>
  <c r="AI154" i="14"/>
  <c r="AI36" i="11"/>
  <c r="AI149" i="14"/>
  <c r="AJ19" i="6"/>
  <c r="AI36" i="6"/>
  <c r="AJ103" i="14"/>
  <c r="AG87" i="17"/>
  <c r="AI213" i="14"/>
  <c r="AI71" i="3"/>
  <c r="AI72" i="3"/>
  <c r="AI219" i="14"/>
  <c r="AI151" i="14"/>
  <c r="AJ19" i="8"/>
  <c r="AI36" i="8"/>
  <c r="AJ104" i="14"/>
  <c r="AG88" i="17"/>
  <c r="AJ19" i="4"/>
  <c r="AI147" i="14"/>
  <c r="AI27" i="3"/>
  <c r="AI36" i="4"/>
  <c r="AI28" i="3"/>
  <c r="AI155" i="14"/>
  <c r="AF50" i="17"/>
  <c r="AJ52" i="14"/>
  <c r="AI66" i="14"/>
  <c r="AI148" i="14"/>
  <c r="AI36" i="5"/>
  <c r="AJ19" i="5"/>
  <c r="AF49" i="17"/>
  <c r="AI65" i="14"/>
  <c r="AJ51" i="14"/>
  <c r="AJ12" i="4"/>
  <c r="AG37" i="17"/>
  <c r="AG84" i="17"/>
  <c r="AJ100" i="14"/>
  <c r="AI36" i="10"/>
  <c r="AI153" i="14"/>
  <c r="AJ19" i="10"/>
  <c r="AI150" i="14"/>
  <c r="AJ19" i="7"/>
  <c r="AI36" i="7"/>
  <c r="AI152" i="14"/>
  <c r="AJ19" i="9"/>
  <c r="AJ45" i="9" s="1"/>
  <c r="AI36" i="9"/>
  <c r="AJ56" i="14" l="1"/>
  <c r="AF55" i="17"/>
  <c r="AI50" i="3"/>
  <c r="AF195" i="17" s="1"/>
  <c r="AJ57" i="14"/>
  <c r="AJ12" i="11" s="1"/>
  <c r="AI69" i="14"/>
  <c r="AJ55" i="14"/>
  <c r="AJ12" i="9" s="1"/>
  <c r="AI70" i="14"/>
  <c r="AI72" i="14"/>
  <c r="AF56" i="17" s="1"/>
  <c r="AG75" i="17"/>
  <c r="AJ91" i="14"/>
  <c r="AI31" i="14"/>
  <c r="AF18" i="17"/>
  <c r="AI9" i="7"/>
  <c r="AJ45" i="5"/>
  <c r="AJ134" i="14"/>
  <c r="AK20" i="5"/>
  <c r="AK159" i="14" s="1"/>
  <c r="AG115" i="17"/>
  <c r="AG39" i="17"/>
  <c r="AJ12" i="6"/>
  <c r="AF15" i="17"/>
  <c r="AI9" i="4"/>
  <c r="AI28" i="14"/>
  <c r="AI52" i="3"/>
  <c r="AF201" i="17" s="1"/>
  <c r="AI51" i="3"/>
  <c r="AF198" i="17" s="1"/>
  <c r="AI36" i="14"/>
  <c r="AF23" i="17" s="1"/>
  <c r="AJ93" i="14"/>
  <c r="AG77" i="17"/>
  <c r="AJ137" i="14"/>
  <c r="AK20" i="8"/>
  <c r="AK162" i="14" s="1"/>
  <c r="AG118" i="17"/>
  <c r="AI9" i="11"/>
  <c r="AI35" i="14"/>
  <c r="AF22" i="17"/>
  <c r="AJ12" i="10"/>
  <c r="AG43" i="17"/>
  <c r="AI9" i="9"/>
  <c r="AI33" i="14"/>
  <c r="AF20" i="17"/>
  <c r="AJ136" i="14"/>
  <c r="AK20" i="7"/>
  <c r="AK161" i="14" s="1"/>
  <c r="AG117" i="17"/>
  <c r="AF21" i="17"/>
  <c r="AI34" i="14"/>
  <c r="AI9" i="10"/>
  <c r="AG38" i="17"/>
  <c r="AJ12" i="5"/>
  <c r="AI29" i="14"/>
  <c r="AF16" i="17"/>
  <c r="AI9" i="5"/>
  <c r="AI9" i="6"/>
  <c r="AF17" i="17"/>
  <c r="AI30" i="14"/>
  <c r="AK20" i="9"/>
  <c r="AK163" i="14" s="1"/>
  <c r="AJ138" i="14"/>
  <c r="AG119" i="17"/>
  <c r="AJ45" i="7"/>
  <c r="AJ39" i="14"/>
  <c r="AG26" i="17"/>
  <c r="AJ45" i="6"/>
  <c r="AJ135" i="14"/>
  <c r="AG116" i="17"/>
  <c r="AK20" i="6"/>
  <c r="AK160" i="14" s="1"/>
  <c r="AG121" i="17"/>
  <c r="AJ140" i="14"/>
  <c r="AK20" i="11"/>
  <c r="AK165" i="14" s="1"/>
  <c r="AF51" i="17"/>
  <c r="AJ53" i="14"/>
  <c r="AI67" i="14"/>
  <c r="AJ45" i="8"/>
  <c r="AJ45" i="10"/>
  <c r="AG120" i="17"/>
  <c r="AK20" i="10"/>
  <c r="AK164" i="14" s="1"/>
  <c r="AJ139" i="14"/>
  <c r="AJ45" i="4"/>
  <c r="AK20" i="4"/>
  <c r="AG114" i="17"/>
  <c r="AJ133" i="14"/>
  <c r="AJ141" i="14"/>
  <c r="AG122" i="17" s="1"/>
  <c r="AJ25" i="3"/>
  <c r="AG168" i="17" s="1"/>
  <c r="AJ26" i="3"/>
  <c r="AG171" i="17" s="1"/>
  <c r="AF19" i="17"/>
  <c r="AI32" i="14"/>
  <c r="AI9" i="8"/>
  <c r="AG41" i="17"/>
  <c r="AJ12" i="8"/>
  <c r="AI49" i="3"/>
  <c r="AF192" i="17" s="1"/>
  <c r="AG44" i="17" l="1"/>
  <c r="AJ54" i="3"/>
  <c r="AG204" i="17" s="1"/>
  <c r="AG42" i="17"/>
  <c r="AG33" i="17"/>
  <c r="AJ46" i="14"/>
  <c r="AJ12" i="7"/>
  <c r="AJ18" i="3" s="1"/>
  <c r="AG162" i="17" s="1"/>
  <c r="AG40" i="17"/>
  <c r="AJ55" i="3"/>
  <c r="AG207" i="17" s="1"/>
  <c r="AG72" i="17"/>
  <c r="AJ88" i="14"/>
  <c r="AJ11" i="6"/>
  <c r="AI19" i="14"/>
  <c r="AF6" i="17"/>
  <c r="AJ10" i="6"/>
  <c r="AJ58" i="14"/>
  <c r="AG45" i="17" s="1"/>
  <c r="AI23" i="14"/>
  <c r="AJ10" i="10"/>
  <c r="AJ11" i="10"/>
  <c r="AF10" i="17"/>
  <c r="AI22" i="14"/>
  <c r="AF9" i="17"/>
  <c r="AJ10" i="9"/>
  <c r="AJ11" i="9"/>
  <c r="AI21" i="14"/>
  <c r="AF8" i="17"/>
  <c r="AJ10" i="8"/>
  <c r="AJ11" i="8"/>
  <c r="AJ44" i="8" s="1"/>
  <c r="AK158" i="14"/>
  <c r="AK30" i="3"/>
  <c r="AK166" i="14"/>
  <c r="AK29" i="3"/>
  <c r="AJ44" i="14"/>
  <c r="AG31" i="17"/>
  <c r="AI18" i="14"/>
  <c r="AF5" i="17"/>
  <c r="AJ11" i="5"/>
  <c r="AJ44" i="5" s="1"/>
  <c r="AJ10" i="5"/>
  <c r="AJ11" i="11"/>
  <c r="AF11" i="17"/>
  <c r="AI24" i="14"/>
  <c r="AJ10" i="11"/>
  <c r="AJ11" i="4"/>
  <c r="AI17" i="14"/>
  <c r="AF4" i="17"/>
  <c r="AJ10" i="4"/>
  <c r="AI13" i="3"/>
  <c r="AF147" i="17" s="1"/>
  <c r="AI25" i="14"/>
  <c r="AF12" i="17" s="1"/>
  <c r="AI12" i="3"/>
  <c r="AF1" i="17" s="1"/>
  <c r="AG71" i="17"/>
  <c r="AJ87" i="14"/>
  <c r="AG70" i="17"/>
  <c r="AJ86" i="14"/>
  <c r="AJ65" i="3"/>
  <c r="AG219" i="17" s="1"/>
  <c r="AJ94" i="14"/>
  <c r="AG78" i="17" s="1"/>
  <c r="AJ64" i="3"/>
  <c r="AG216" i="17" s="1"/>
  <c r="AJ90" i="14"/>
  <c r="AG74" i="17"/>
  <c r="AG27" i="17"/>
  <c r="AJ40" i="14"/>
  <c r="AJ45" i="14"/>
  <c r="AG32" i="17"/>
  <c r="AI20" i="14"/>
  <c r="AJ11" i="7"/>
  <c r="AJ44" i="7" s="1"/>
  <c r="AF7" i="17"/>
  <c r="AJ10" i="7"/>
  <c r="AJ43" i="14"/>
  <c r="AG30" i="17"/>
  <c r="AG76" i="17"/>
  <c r="AJ92" i="14"/>
  <c r="AJ89" i="14"/>
  <c r="AG73" i="17"/>
  <c r="AJ41" i="14"/>
  <c r="AG28" i="17"/>
  <c r="AJ19" i="3" l="1"/>
  <c r="AG165" i="17" s="1"/>
  <c r="AJ47" i="14"/>
  <c r="AG34" i="17" s="1"/>
  <c r="AJ78" i="14"/>
  <c r="AG62" i="17"/>
  <c r="AJ54" i="7"/>
  <c r="AJ214" i="14" s="1"/>
  <c r="AJ22" i="7"/>
  <c r="AG139" i="17"/>
  <c r="AJ183" i="14"/>
  <c r="AJ54" i="8"/>
  <c r="AJ215" i="14" s="1"/>
  <c r="AJ79" i="14"/>
  <c r="AG63" i="17"/>
  <c r="AJ120" i="14"/>
  <c r="AG104" i="17"/>
  <c r="AJ29" i="5"/>
  <c r="AJ186" i="14"/>
  <c r="AG142" i="17"/>
  <c r="AJ22" i="10"/>
  <c r="AJ42" i="14"/>
  <c r="AG29" i="17"/>
  <c r="AG60" i="17"/>
  <c r="AJ76" i="14"/>
  <c r="AJ54" i="5"/>
  <c r="AJ29" i="7"/>
  <c r="AJ122" i="14"/>
  <c r="AG106" i="17"/>
  <c r="AJ29" i="4"/>
  <c r="AJ119" i="14"/>
  <c r="AG103" i="17"/>
  <c r="AJ14" i="3"/>
  <c r="AG150" i="17" s="1"/>
  <c r="AJ127" i="14"/>
  <c r="AG111" i="17" s="1"/>
  <c r="AJ15" i="3"/>
  <c r="AG153" i="17" s="1"/>
  <c r="AJ29" i="11"/>
  <c r="AG110" i="17"/>
  <c r="AJ126" i="14"/>
  <c r="AJ44" i="11"/>
  <c r="AJ123" i="14"/>
  <c r="AG107" i="17"/>
  <c r="AJ29" i="8"/>
  <c r="AJ124" i="14"/>
  <c r="AJ29" i="9"/>
  <c r="AG108" i="17"/>
  <c r="AJ44" i="9"/>
  <c r="AJ121" i="14"/>
  <c r="AG105" i="17"/>
  <c r="AJ29" i="6"/>
  <c r="AJ44" i="4"/>
  <c r="AJ22" i="4"/>
  <c r="AG136" i="17"/>
  <c r="AJ180" i="14"/>
  <c r="AJ188" i="14"/>
  <c r="AG144" i="17" s="1"/>
  <c r="AJ16" i="3"/>
  <c r="AG156" i="17" s="1"/>
  <c r="AJ17" i="3"/>
  <c r="AG159" i="17" s="1"/>
  <c r="AJ187" i="14"/>
  <c r="AG143" i="17"/>
  <c r="AJ22" i="11"/>
  <c r="AJ22" i="5"/>
  <c r="AJ181" i="14"/>
  <c r="AG137" i="17"/>
  <c r="AJ22" i="8"/>
  <c r="AJ184" i="14"/>
  <c r="AG140" i="17"/>
  <c r="AJ185" i="14"/>
  <c r="AG141" i="17"/>
  <c r="AJ22" i="9"/>
  <c r="AJ29" i="10"/>
  <c r="AJ44" i="10"/>
  <c r="AJ125" i="14"/>
  <c r="AG109" i="17"/>
  <c r="AJ182" i="14"/>
  <c r="AG138" i="17"/>
  <c r="AJ22" i="6"/>
  <c r="AJ44" i="6"/>
  <c r="AK28" i="10" l="1"/>
  <c r="AJ114" i="14"/>
  <c r="AG98" i="17"/>
  <c r="AJ21" i="8"/>
  <c r="AG129" i="17"/>
  <c r="AJ173" i="14"/>
  <c r="AJ21" i="5"/>
  <c r="AJ170" i="14"/>
  <c r="AG126" i="17"/>
  <c r="AJ112" i="14"/>
  <c r="AG96" i="17"/>
  <c r="AK28" i="8"/>
  <c r="AK28" i="4"/>
  <c r="AG92" i="17"/>
  <c r="AJ108" i="14"/>
  <c r="AJ116" i="14"/>
  <c r="AG100" i="17" s="1"/>
  <c r="AJ43" i="3"/>
  <c r="AG189" i="17" s="1"/>
  <c r="AJ42" i="3"/>
  <c r="AG186" i="17" s="1"/>
  <c r="AJ35" i="5"/>
  <c r="AJ212" i="14"/>
  <c r="AJ77" i="14"/>
  <c r="AJ54" i="6"/>
  <c r="AJ213" i="14" s="1"/>
  <c r="AG61" i="17"/>
  <c r="AG132" i="17"/>
  <c r="AJ176" i="14"/>
  <c r="AJ21" i="11"/>
  <c r="AG125" i="17"/>
  <c r="AJ21" i="4"/>
  <c r="AJ169" i="14"/>
  <c r="AJ33" i="3"/>
  <c r="AG177" i="17" s="1"/>
  <c r="AJ177" i="14"/>
  <c r="AG133" i="17" s="1"/>
  <c r="AJ32" i="3"/>
  <c r="AG174" i="17" s="1"/>
  <c r="AG97" i="17"/>
  <c r="AJ113" i="14"/>
  <c r="AK28" i="9"/>
  <c r="AJ35" i="8"/>
  <c r="AJ21" i="6"/>
  <c r="AJ171" i="14"/>
  <c r="AG127" i="17"/>
  <c r="AJ21" i="9"/>
  <c r="AG130" i="17"/>
  <c r="AJ174" i="14"/>
  <c r="AJ75" i="14"/>
  <c r="AJ54" i="4"/>
  <c r="AJ35" i="4" s="1"/>
  <c r="AG59" i="17"/>
  <c r="AJ61" i="3"/>
  <c r="AG210" i="17" s="1"/>
  <c r="AJ62" i="3"/>
  <c r="AG213" i="17" s="1"/>
  <c r="AJ83" i="14"/>
  <c r="AG67" i="17" s="1"/>
  <c r="AK28" i="11"/>
  <c r="AG99" i="17"/>
  <c r="AJ115" i="14"/>
  <c r="AJ175" i="14"/>
  <c r="AJ21" i="10"/>
  <c r="AG131" i="17"/>
  <c r="AG93" i="17"/>
  <c r="AJ109" i="14"/>
  <c r="AK28" i="5"/>
  <c r="AJ81" i="14"/>
  <c r="AJ54" i="10"/>
  <c r="AG65" i="17"/>
  <c r="AG94" i="17"/>
  <c r="AK28" i="6"/>
  <c r="AJ110" i="14"/>
  <c r="AJ54" i="9"/>
  <c r="AJ216" i="14" s="1"/>
  <c r="AG64" i="17"/>
  <c r="AJ80" i="14"/>
  <c r="AJ54" i="11"/>
  <c r="AJ218" i="14" s="1"/>
  <c r="AG66" i="17"/>
  <c r="AJ82" i="14"/>
  <c r="AJ111" i="14"/>
  <c r="AK28" i="7"/>
  <c r="AG95" i="17"/>
  <c r="AJ21" i="7"/>
  <c r="AJ172" i="14"/>
  <c r="AG128" i="17"/>
  <c r="AJ35" i="7"/>
  <c r="AJ35" i="6" l="1"/>
  <c r="AJ66" i="14" s="1"/>
  <c r="AJ35" i="11"/>
  <c r="AK57" i="14" s="1"/>
  <c r="AJ35" i="9"/>
  <c r="AJ69" i="14" s="1"/>
  <c r="AK50" i="14"/>
  <c r="AJ64" i="14"/>
  <c r="AG48" i="17"/>
  <c r="AJ67" i="14"/>
  <c r="AK53" i="14"/>
  <c r="AG51" i="17"/>
  <c r="AK99" i="14"/>
  <c r="AH83" i="17"/>
  <c r="AH86" i="17"/>
  <c r="AK102" i="14"/>
  <c r="AG50" i="17"/>
  <c r="AK52" i="14"/>
  <c r="AH85" i="17"/>
  <c r="AK101" i="14"/>
  <c r="AJ151" i="14"/>
  <c r="AK19" i="8"/>
  <c r="AK45" i="8" s="1"/>
  <c r="AJ36" i="8"/>
  <c r="AK100" i="14"/>
  <c r="AH84" i="17"/>
  <c r="AH82" i="17"/>
  <c r="AK98" i="14"/>
  <c r="AJ153" i="14"/>
  <c r="AJ36" i="10"/>
  <c r="AK19" i="10"/>
  <c r="AH88" i="17"/>
  <c r="AK104" i="14"/>
  <c r="AK19" i="11"/>
  <c r="AK45" i="11" s="1"/>
  <c r="AJ154" i="14"/>
  <c r="AJ36" i="11"/>
  <c r="AG49" i="17"/>
  <c r="AJ65" i="14"/>
  <c r="AK51" i="14"/>
  <c r="AJ148" i="14"/>
  <c r="AK19" i="5"/>
  <c r="AJ36" i="5"/>
  <c r="AK19" i="6"/>
  <c r="AJ36" i="6"/>
  <c r="AJ149" i="14"/>
  <c r="AK19" i="7"/>
  <c r="AK45" i="7" s="1"/>
  <c r="AJ150" i="14"/>
  <c r="AJ36" i="7"/>
  <c r="AG55" i="17"/>
  <c r="AJ217" i="14"/>
  <c r="AJ35" i="10"/>
  <c r="AJ211" i="14"/>
  <c r="AJ219" i="14"/>
  <c r="AJ72" i="3"/>
  <c r="AJ71" i="3"/>
  <c r="AJ152" i="14"/>
  <c r="AK19" i="9"/>
  <c r="AJ36" i="9"/>
  <c r="AG52" i="17"/>
  <c r="AJ68" i="14"/>
  <c r="AK54" i="14"/>
  <c r="AJ147" i="14"/>
  <c r="AK19" i="4"/>
  <c r="AJ36" i="4"/>
  <c r="AJ28" i="3"/>
  <c r="AJ155" i="14"/>
  <c r="AJ27" i="3"/>
  <c r="AH81" i="17"/>
  <c r="AK97" i="14"/>
  <c r="AK105" i="14"/>
  <c r="AH89" i="17" s="1"/>
  <c r="AK40" i="3"/>
  <c r="AH183" i="17" s="1"/>
  <c r="AK39" i="3"/>
  <c r="AH180" i="17" s="1"/>
  <c r="AK103" i="14"/>
  <c r="AH87" i="17"/>
  <c r="AJ71" i="14" l="1"/>
  <c r="AG53" i="17"/>
  <c r="AK55" i="14"/>
  <c r="AJ72" i="14"/>
  <c r="AG56" i="17" s="1"/>
  <c r="AK93" i="14"/>
  <c r="AH77" i="17"/>
  <c r="AH73" i="17"/>
  <c r="AK89" i="14"/>
  <c r="AH44" i="17"/>
  <c r="AK12" i="11"/>
  <c r="AL20" i="4"/>
  <c r="AH114" i="17"/>
  <c r="AK133" i="14"/>
  <c r="AK25" i="3"/>
  <c r="AH168" i="17" s="1"/>
  <c r="AK141" i="14"/>
  <c r="AH122" i="17" s="1"/>
  <c r="AK26" i="3"/>
  <c r="AH171" i="17" s="1"/>
  <c r="AK56" i="14"/>
  <c r="AG54" i="17"/>
  <c r="AJ70" i="14"/>
  <c r="AJ31" i="14"/>
  <c r="AJ9" i="7"/>
  <c r="AG18" i="17"/>
  <c r="AJ30" i="14"/>
  <c r="AG17" i="17"/>
  <c r="AJ9" i="6"/>
  <c r="AG22" i="17"/>
  <c r="AJ35" i="14"/>
  <c r="AJ9" i="11"/>
  <c r="AK137" i="14"/>
  <c r="AH118" i="17"/>
  <c r="AL20" i="8"/>
  <c r="AH40" i="17"/>
  <c r="AK12" i="7"/>
  <c r="AJ49" i="3"/>
  <c r="AG192" i="17" s="1"/>
  <c r="AK90" i="14"/>
  <c r="AH74" i="17"/>
  <c r="AK45" i="4"/>
  <c r="AJ9" i="9"/>
  <c r="AJ33" i="14"/>
  <c r="AG20" i="17"/>
  <c r="AK45" i="6"/>
  <c r="AK135" i="14"/>
  <c r="AH116" i="17"/>
  <c r="AL20" i="6"/>
  <c r="AL160" i="14" s="1"/>
  <c r="AK12" i="5"/>
  <c r="AH38" i="17"/>
  <c r="AH42" i="17"/>
  <c r="AH41" i="17"/>
  <c r="AK12" i="8"/>
  <c r="AH119" i="17"/>
  <c r="AK138" i="14"/>
  <c r="AL20" i="9"/>
  <c r="AL163" i="14" s="1"/>
  <c r="AK136" i="14"/>
  <c r="AL20" i="7"/>
  <c r="AL161" i="14" s="1"/>
  <c r="AH117" i="17"/>
  <c r="AG16" i="17"/>
  <c r="AJ29" i="14"/>
  <c r="AJ9" i="5"/>
  <c r="AH121" i="17"/>
  <c r="AK140" i="14"/>
  <c r="AL20" i="11"/>
  <c r="AL165" i="14" s="1"/>
  <c r="AL20" i="10"/>
  <c r="AL164" i="14" s="1"/>
  <c r="AK139" i="14"/>
  <c r="AK45" i="10"/>
  <c r="AH120" i="17"/>
  <c r="AK12" i="6"/>
  <c r="AH39" i="17"/>
  <c r="AK45" i="9"/>
  <c r="AJ50" i="3"/>
  <c r="AG195" i="17" s="1"/>
  <c r="AJ28" i="14"/>
  <c r="AG15" i="17"/>
  <c r="AJ9" i="4"/>
  <c r="AJ51" i="3"/>
  <c r="AG198" i="17" s="1"/>
  <c r="AJ36" i="14"/>
  <c r="AG23" i="17" s="1"/>
  <c r="AJ52" i="3"/>
  <c r="AG201" i="17" s="1"/>
  <c r="AK45" i="5"/>
  <c r="AH115" i="17"/>
  <c r="AK134" i="14"/>
  <c r="AL20" i="5"/>
  <c r="AG21" i="17"/>
  <c r="AJ34" i="14"/>
  <c r="AJ9" i="10"/>
  <c r="AJ9" i="8"/>
  <c r="AG19" i="17"/>
  <c r="AJ32" i="14"/>
  <c r="AK12" i="4"/>
  <c r="AH37" i="17"/>
  <c r="AK58" i="14" l="1"/>
  <c r="AH45" i="17" s="1"/>
  <c r="AK12" i="9"/>
  <c r="AK54" i="3"/>
  <c r="AH204" i="17" s="1"/>
  <c r="AK55" i="3"/>
  <c r="AH207" i="17" s="1"/>
  <c r="AJ22" i="14"/>
  <c r="AG9" i="17"/>
  <c r="AK11" i="9"/>
  <c r="AK44" i="9" s="1"/>
  <c r="AK10" i="9"/>
  <c r="AJ24" i="14"/>
  <c r="AG11" i="17"/>
  <c r="AK10" i="11"/>
  <c r="AK11" i="11"/>
  <c r="AG8" i="17"/>
  <c r="AJ21" i="14"/>
  <c r="AK11" i="8"/>
  <c r="AK10" i="8"/>
  <c r="AH71" i="17"/>
  <c r="AK87" i="14"/>
  <c r="AK10" i="4"/>
  <c r="AK11" i="4"/>
  <c r="AK44" i="4" s="1"/>
  <c r="AG4" i="17"/>
  <c r="AJ17" i="14"/>
  <c r="AJ12" i="3"/>
  <c r="AG1" i="17" s="1"/>
  <c r="AJ13" i="3"/>
  <c r="AG147" i="17" s="1"/>
  <c r="AJ25" i="14"/>
  <c r="AG12" i="17" s="1"/>
  <c r="AH75" i="17"/>
  <c r="AK91" i="14"/>
  <c r="AH76" i="17"/>
  <c r="AK92" i="14"/>
  <c r="AH31" i="17"/>
  <c r="AK44" i="14"/>
  <c r="AH27" i="17"/>
  <c r="AK40" i="14"/>
  <c r="AK88" i="14"/>
  <c r="AH72" i="17"/>
  <c r="AK86" i="14"/>
  <c r="AH70" i="17"/>
  <c r="AK64" i="3"/>
  <c r="AH216" i="17" s="1"/>
  <c r="AK94" i="14"/>
  <c r="AH78" i="17" s="1"/>
  <c r="AK65" i="3"/>
  <c r="AH219" i="17" s="1"/>
  <c r="AL162" i="14"/>
  <c r="AL158" i="14"/>
  <c r="AL30" i="3"/>
  <c r="AL29" i="3"/>
  <c r="AL166" i="14"/>
  <c r="AH26" i="17"/>
  <c r="AK39" i="14"/>
  <c r="AJ23" i="14"/>
  <c r="AG10" i="17"/>
  <c r="AK11" i="10"/>
  <c r="AK10" i="10"/>
  <c r="AL159" i="14"/>
  <c r="AK43" i="14"/>
  <c r="AH30" i="17"/>
  <c r="AH29" i="17"/>
  <c r="AK42" i="14"/>
  <c r="AH28" i="17"/>
  <c r="AK41" i="14"/>
  <c r="AJ18" i="14"/>
  <c r="AG5" i="17"/>
  <c r="AK11" i="5"/>
  <c r="AK10" i="5"/>
  <c r="AG6" i="17"/>
  <c r="AJ19" i="14"/>
  <c r="AK11" i="6"/>
  <c r="AK10" i="6"/>
  <c r="AG7" i="17"/>
  <c r="AK11" i="7"/>
  <c r="AK10" i="7"/>
  <c r="AJ20" i="14"/>
  <c r="AK12" i="10"/>
  <c r="AH43" i="17"/>
  <c r="AH33" i="17"/>
  <c r="AK46" i="14"/>
  <c r="AK183" i="14" l="1"/>
  <c r="AK22" i="7"/>
  <c r="AH139" i="17"/>
  <c r="AK29" i="6"/>
  <c r="AK121" i="14"/>
  <c r="AH105" i="17"/>
  <c r="AK120" i="14"/>
  <c r="AH104" i="17"/>
  <c r="AK29" i="5"/>
  <c r="AK44" i="6"/>
  <c r="AK22" i="4"/>
  <c r="AK180" i="14"/>
  <c r="AH136" i="17"/>
  <c r="AK188" i="14"/>
  <c r="AH144" i="17" s="1"/>
  <c r="AK17" i="3"/>
  <c r="AH159" i="17" s="1"/>
  <c r="AK16" i="3"/>
  <c r="AH156" i="17" s="1"/>
  <c r="AH140" i="17"/>
  <c r="AK184" i="14"/>
  <c r="AK22" i="8"/>
  <c r="AK126" i="14"/>
  <c r="AH110" i="17"/>
  <c r="AK29" i="11"/>
  <c r="AK44" i="11"/>
  <c r="AK22" i="9"/>
  <c r="AH141" i="17"/>
  <c r="AK185" i="14"/>
  <c r="AK122" i="14"/>
  <c r="AH106" i="17"/>
  <c r="AK29" i="7"/>
  <c r="AK44" i="7"/>
  <c r="AH142" i="17"/>
  <c r="AK22" i="10"/>
  <c r="AK186" i="14"/>
  <c r="AK75" i="14"/>
  <c r="AH59" i="17"/>
  <c r="AK54" i="4"/>
  <c r="AK211" i="14" s="1"/>
  <c r="AK44" i="5"/>
  <c r="AK44" i="8"/>
  <c r="AK123" i="14"/>
  <c r="AH107" i="17"/>
  <c r="AK29" i="8"/>
  <c r="AK187" i="14"/>
  <c r="AH143" i="17"/>
  <c r="AK22" i="11"/>
  <c r="AK124" i="14"/>
  <c r="AK29" i="9"/>
  <c r="AH108" i="17"/>
  <c r="AK47" i="14"/>
  <c r="AH34" i="17" s="1"/>
  <c r="AK45" i="14"/>
  <c r="AK19" i="3"/>
  <c r="AH165" i="17" s="1"/>
  <c r="AK18" i="3"/>
  <c r="AH162" i="17" s="1"/>
  <c r="AH32" i="17"/>
  <c r="AH109" i="17"/>
  <c r="AK44" i="10"/>
  <c r="AK29" i="10"/>
  <c r="AK125" i="14"/>
  <c r="AK182" i="14"/>
  <c r="AH138" i="17"/>
  <c r="AK22" i="6"/>
  <c r="AK181" i="14"/>
  <c r="AK22" i="5"/>
  <c r="AH137" i="17"/>
  <c r="AK54" i="9"/>
  <c r="AK216" i="14" s="1"/>
  <c r="AH64" i="17"/>
  <c r="AK80" i="14"/>
  <c r="AK119" i="14"/>
  <c r="AH103" i="17"/>
  <c r="AK29" i="4"/>
  <c r="AK127" i="14"/>
  <c r="AH111" i="17" s="1"/>
  <c r="AK15" i="3"/>
  <c r="AH153" i="17" s="1"/>
  <c r="AK14" i="3"/>
  <c r="AH150" i="17" s="1"/>
  <c r="AK35" i="9" l="1"/>
  <c r="AK69" i="14" s="1"/>
  <c r="AK35" i="4"/>
  <c r="AK64" i="14" s="1"/>
  <c r="AK108" i="14"/>
  <c r="AH92" i="17"/>
  <c r="AL28" i="4"/>
  <c r="AK43" i="3"/>
  <c r="AH189" i="17" s="1"/>
  <c r="AK116" i="14"/>
  <c r="AH100" i="17" s="1"/>
  <c r="AK42" i="3"/>
  <c r="AH186" i="17" s="1"/>
  <c r="AK81" i="14"/>
  <c r="AK54" i="10"/>
  <c r="AH65" i="17"/>
  <c r="AK111" i="14"/>
  <c r="AH95" i="17"/>
  <c r="AL28" i="7"/>
  <c r="AK115" i="14"/>
  <c r="AH99" i="17"/>
  <c r="AL28" i="11"/>
  <c r="AK21" i="8"/>
  <c r="AH129" i="17"/>
  <c r="AK173" i="14"/>
  <c r="AK169" i="14"/>
  <c r="AK21" i="4"/>
  <c r="AH125" i="17"/>
  <c r="AK177" i="14"/>
  <c r="AH133" i="17" s="1"/>
  <c r="AK32" i="3"/>
  <c r="AH174" i="17" s="1"/>
  <c r="AK33" i="3"/>
  <c r="AH177" i="17" s="1"/>
  <c r="AK110" i="14"/>
  <c r="AH94" i="17"/>
  <c r="AL28" i="6"/>
  <c r="AK21" i="5"/>
  <c r="AK170" i="14"/>
  <c r="AH126" i="17"/>
  <c r="AK113" i="14"/>
  <c r="AH97" i="17"/>
  <c r="AL28" i="9"/>
  <c r="AK21" i="10"/>
  <c r="AK175" i="14"/>
  <c r="AH131" i="17"/>
  <c r="AK77" i="14"/>
  <c r="AH61" i="17"/>
  <c r="AK54" i="6"/>
  <c r="AK213" i="14" s="1"/>
  <c r="AH63" i="17"/>
  <c r="AK54" i="8"/>
  <c r="AK215" i="14" s="1"/>
  <c r="AK79" i="14"/>
  <c r="AK174" i="14"/>
  <c r="AK21" i="9"/>
  <c r="AH130" i="17"/>
  <c r="AH128" i="17"/>
  <c r="AK21" i="7"/>
  <c r="AK172" i="14"/>
  <c r="AH127" i="17"/>
  <c r="AK21" i="6"/>
  <c r="AK171" i="14"/>
  <c r="AH98" i="17"/>
  <c r="AK114" i="14"/>
  <c r="AL28" i="10"/>
  <c r="AK176" i="14"/>
  <c r="AH132" i="17"/>
  <c r="AK21" i="11"/>
  <c r="AK112" i="14"/>
  <c r="AH96" i="17"/>
  <c r="AL28" i="8"/>
  <c r="AK76" i="14"/>
  <c r="AK54" i="5"/>
  <c r="AK35" i="5" s="1"/>
  <c r="AH60" i="17"/>
  <c r="AK62" i="3"/>
  <c r="AH213" i="17" s="1"/>
  <c r="AK83" i="14"/>
  <c r="AH67" i="17" s="1"/>
  <c r="AK61" i="3"/>
  <c r="AH210" i="17" s="1"/>
  <c r="AK78" i="14"/>
  <c r="AH62" i="17"/>
  <c r="AK54" i="7"/>
  <c r="AK214" i="14" s="1"/>
  <c r="AH66" i="17"/>
  <c r="AK82" i="14"/>
  <c r="AK54" i="11"/>
  <c r="AK218" i="14" s="1"/>
  <c r="AK109" i="14"/>
  <c r="AH93" i="17"/>
  <c r="AL28" i="5"/>
  <c r="AL50" i="14" l="1"/>
  <c r="AL55" i="14"/>
  <c r="AI42" i="17" s="1"/>
  <c r="AH53" i="17"/>
  <c r="AK35" i="8"/>
  <c r="AK68" i="14" s="1"/>
  <c r="AH48" i="17"/>
  <c r="AK35" i="6"/>
  <c r="AL52" i="14" s="1"/>
  <c r="AH49" i="17"/>
  <c r="AK65" i="14"/>
  <c r="AL51" i="14"/>
  <c r="AI85" i="17"/>
  <c r="AL101" i="14"/>
  <c r="AK36" i="7"/>
  <c r="AK150" i="14"/>
  <c r="AL19" i="7"/>
  <c r="AL45" i="7" s="1"/>
  <c r="AI86" i="17"/>
  <c r="AL102" i="14"/>
  <c r="AL12" i="4"/>
  <c r="AI37" i="17"/>
  <c r="AK35" i="10"/>
  <c r="AK217" i="14"/>
  <c r="AK35" i="11"/>
  <c r="AK35" i="7"/>
  <c r="AK66" i="14"/>
  <c r="AK148" i="14"/>
  <c r="AL19" i="5"/>
  <c r="AL45" i="5" s="1"/>
  <c r="AK36" i="5"/>
  <c r="AL19" i="4"/>
  <c r="AL45" i="4" s="1"/>
  <c r="AK36" i="4"/>
  <c r="AK147" i="14"/>
  <c r="AK155" i="14"/>
  <c r="AK28" i="3"/>
  <c r="AK27" i="3"/>
  <c r="AK151" i="14"/>
  <c r="AL19" i="8"/>
  <c r="AK36" i="8"/>
  <c r="AI84" i="17"/>
  <c r="AL100" i="14"/>
  <c r="AL97" i="14"/>
  <c r="AI81" i="17"/>
  <c r="AL39" i="3"/>
  <c r="AI180" i="17" s="1"/>
  <c r="AL40" i="3"/>
  <c r="AI183" i="17" s="1"/>
  <c r="AL105" i="14"/>
  <c r="AI89" i="17" s="1"/>
  <c r="AL98" i="14"/>
  <c r="AI82" i="17"/>
  <c r="AK212" i="14"/>
  <c r="AK71" i="3"/>
  <c r="AK72" i="3"/>
  <c r="AK219" i="14"/>
  <c r="AL103" i="14"/>
  <c r="AI87" i="17"/>
  <c r="AK36" i="6"/>
  <c r="AL19" i="6"/>
  <c r="AK149" i="14"/>
  <c r="AI83" i="17"/>
  <c r="AL99" i="14"/>
  <c r="AL45" i="6"/>
  <c r="AI88" i="17"/>
  <c r="AL104" i="14"/>
  <c r="AK154" i="14"/>
  <c r="AL19" i="11"/>
  <c r="AL45" i="11" s="1"/>
  <c r="AK36" i="11"/>
  <c r="AK152" i="14"/>
  <c r="AL19" i="9"/>
  <c r="AK36" i="9"/>
  <c r="AK153" i="14"/>
  <c r="AK36" i="10"/>
  <c r="AL19" i="10"/>
  <c r="AH50" i="17" l="1"/>
  <c r="AL12" i="9"/>
  <c r="AL54" i="14"/>
  <c r="AL12" i="8" s="1"/>
  <c r="AH52" i="17"/>
  <c r="AL45" i="10"/>
  <c r="AM20" i="10"/>
  <c r="AL139" i="14"/>
  <c r="AI120" i="17"/>
  <c r="AM20" i="9"/>
  <c r="AL138" i="14"/>
  <c r="AI119" i="17"/>
  <c r="AL88" i="14"/>
  <c r="AI72" i="17"/>
  <c r="AL135" i="14"/>
  <c r="AM20" i="6"/>
  <c r="AI116" i="17"/>
  <c r="AH15" i="17"/>
  <c r="AK9" i="4"/>
  <c r="AK28" i="14"/>
  <c r="AK52" i="3"/>
  <c r="AH201" i="17" s="1"/>
  <c r="AK36" i="14"/>
  <c r="AH23" i="17" s="1"/>
  <c r="AK51" i="3"/>
  <c r="AH198" i="17" s="1"/>
  <c r="AI41" i="17"/>
  <c r="AL57" i="14"/>
  <c r="AH55" i="17"/>
  <c r="AK71" i="14"/>
  <c r="AL39" i="14"/>
  <c r="AI26" i="17"/>
  <c r="AL44" i="14"/>
  <c r="AI31" i="17"/>
  <c r="AK34" i="14"/>
  <c r="AK9" i="10"/>
  <c r="AH21" i="17"/>
  <c r="AL93" i="14"/>
  <c r="AI77" i="17"/>
  <c r="AH17" i="17"/>
  <c r="AK30" i="14"/>
  <c r="AK9" i="6"/>
  <c r="AI71" i="17"/>
  <c r="AL87" i="14"/>
  <c r="AH19" i="17"/>
  <c r="AK32" i="14"/>
  <c r="AK9" i="8"/>
  <c r="AL133" i="14"/>
  <c r="AI114" i="17"/>
  <c r="AM20" i="4"/>
  <c r="AL141" i="14"/>
  <c r="AI122" i="17" s="1"/>
  <c r="AL25" i="3"/>
  <c r="AI168" i="17" s="1"/>
  <c r="AL26" i="3"/>
  <c r="AI171" i="17" s="1"/>
  <c r="AL136" i="14"/>
  <c r="AM20" i="7"/>
  <c r="AI117" i="17"/>
  <c r="AL12" i="5"/>
  <c r="AI38" i="17"/>
  <c r="AH22" i="17"/>
  <c r="AK35" i="14"/>
  <c r="AK9" i="11"/>
  <c r="AL89" i="14"/>
  <c r="AI73" i="17"/>
  <c r="AL45" i="8"/>
  <c r="AI118" i="17"/>
  <c r="AM20" i="8"/>
  <c r="AL137" i="14"/>
  <c r="AH16" i="17"/>
  <c r="AK29" i="14"/>
  <c r="AK9" i="5"/>
  <c r="AI39" i="17"/>
  <c r="AL12" i="6"/>
  <c r="AL56" i="14"/>
  <c r="AK70" i="14"/>
  <c r="AH54" i="17"/>
  <c r="AL45" i="9"/>
  <c r="AL65" i="3" s="1"/>
  <c r="AI219" i="17" s="1"/>
  <c r="AH20" i="17"/>
  <c r="AK9" i="9"/>
  <c r="AK33" i="14"/>
  <c r="AL140" i="14"/>
  <c r="AI121" i="17"/>
  <c r="AM20" i="11"/>
  <c r="AI70" i="17"/>
  <c r="AL86" i="14"/>
  <c r="AI115" i="17"/>
  <c r="AL134" i="14"/>
  <c r="AM20" i="5"/>
  <c r="AK67" i="14"/>
  <c r="AH51" i="17"/>
  <c r="AL53" i="14"/>
  <c r="AK50" i="3"/>
  <c r="AH195" i="17" s="1"/>
  <c r="AK49" i="3"/>
  <c r="AH192" i="17" s="1"/>
  <c r="AK72" i="14"/>
  <c r="AH56" i="17" s="1"/>
  <c r="AK31" i="14"/>
  <c r="AH18" i="17"/>
  <c r="AK9" i="7"/>
  <c r="AL64" i="3" l="1"/>
  <c r="AI216" i="17" s="1"/>
  <c r="AL94" i="14"/>
  <c r="AI78" i="17" s="1"/>
  <c r="AH7" i="17"/>
  <c r="AL10" i="7"/>
  <c r="AK20" i="14"/>
  <c r="AL11" i="7"/>
  <c r="AL12" i="10"/>
  <c r="AI43" i="17"/>
  <c r="AM162" i="14"/>
  <c r="AN162" i="14"/>
  <c r="AN20" i="8"/>
  <c r="AK23" i="14"/>
  <c r="AH10" i="17"/>
  <c r="AL10" i="10"/>
  <c r="AL11" i="10"/>
  <c r="AM160" i="14"/>
  <c r="AN160" i="14"/>
  <c r="AN20" i="6"/>
  <c r="AL91" i="14"/>
  <c r="AI75" i="17"/>
  <c r="AL41" i="14"/>
  <c r="AI28" i="17"/>
  <c r="AL10" i="11"/>
  <c r="AK24" i="14"/>
  <c r="AH11" i="17"/>
  <c r="AL11" i="11"/>
  <c r="AM161" i="14"/>
  <c r="AN20" i="7"/>
  <c r="AN161" i="14"/>
  <c r="AK21" i="14"/>
  <c r="AH8" i="17"/>
  <c r="AL10" i="8"/>
  <c r="AL11" i="8"/>
  <c r="AK19" i="14"/>
  <c r="AL11" i="6"/>
  <c r="AH6" i="17"/>
  <c r="AL10" i="6"/>
  <c r="AL12" i="11"/>
  <c r="AI44" i="17"/>
  <c r="AL11" i="4"/>
  <c r="AK17" i="14"/>
  <c r="AL10" i="4"/>
  <c r="AH4" i="17"/>
  <c r="AK12" i="3"/>
  <c r="AH1" i="17" s="1"/>
  <c r="AK25" i="14"/>
  <c r="AH12" i="17" s="1"/>
  <c r="AK13" i="3"/>
  <c r="AH147" i="17" s="1"/>
  <c r="AL12" i="7"/>
  <c r="AI40" i="17"/>
  <c r="AL58" i="14"/>
  <c r="AI45" i="17" s="1"/>
  <c r="AL54" i="3"/>
  <c r="AI204" i="17" s="1"/>
  <c r="AL55" i="3"/>
  <c r="AI207" i="17" s="1"/>
  <c r="AM159" i="14"/>
  <c r="AN20" i="5"/>
  <c r="AN159" i="14"/>
  <c r="AL90" i="14"/>
  <c r="AI74" i="17"/>
  <c r="AL44" i="8"/>
  <c r="AN158" i="14"/>
  <c r="AM158" i="14"/>
  <c r="AN20" i="4"/>
  <c r="AM30" i="3"/>
  <c r="AN30" i="3" s="1"/>
  <c r="AM166" i="14"/>
  <c r="AN166" i="14" s="1"/>
  <c r="AM29" i="3"/>
  <c r="AN29" i="3" s="1"/>
  <c r="AN20" i="10"/>
  <c r="AN164" i="14"/>
  <c r="AM164" i="14"/>
  <c r="AM165" i="14"/>
  <c r="AN165" i="14"/>
  <c r="AN20" i="11"/>
  <c r="AK22" i="14"/>
  <c r="AH9" i="17"/>
  <c r="AL10" i="9"/>
  <c r="AL11" i="9"/>
  <c r="AL44" i="9" s="1"/>
  <c r="AK18" i="14"/>
  <c r="AH5" i="17"/>
  <c r="AL10" i="5"/>
  <c r="AL11" i="5"/>
  <c r="AL40" i="14"/>
  <c r="AI27" i="17"/>
  <c r="AI30" i="17"/>
  <c r="AL43" i="14"/>
  <c r="AN163" i="14"/>
  <c r="AN20" i="9"/>
  <c r="AM163" i="14"/>
  <c r="AL92" i="14"/>
  <c r="AI76" i="17"/>
  <c r="AL80" i="14" l="1"/>
  <c r="AI64" i="17"/>
  <c r="AL54" i="9"/>
  <c r="AL216" i="14" s="1"/>
  <c r="AL54" i="8"/>
  <c r="AL215" i="14" s="1"/>
  <c r="AL79" i="14"/>
  <c r="AI63" i="17"/>
  <c r="AL22" i="6"/>
  <c r="AL182" i="14"/>
  <c r="AI138" i="17"/>
  <c r="AL123" i="14"/>
  <c r="AI107" i="17"/>
  <c r="AL29" i="8"/>
  <c r="AI142" i="17"/>
  <c r="AL186" i="14"/>
  <c r="AL22" i="10"/>
  <c r="AL44" i="7"/>
  <c r="AL29" i="7"/>
  <c r="AI106" i="17"/>
  <c r="AL122" i="14"/>
  <c r="AL119" i="14"/>
  <c r="AI103" i="17"/>
  <c r="AL29" i="4"/>
  <c r="AL127" i="14"/>
  <c r="AI111" i="17" s="1"/>
  <c r="AL14" i="3"/>
  <c r="AI150" i="17" s="1"/>
  <c r="AL44" i="4"/>
  <c r="AL15" i="3"/>
  <c r="AI153" i="17" s="1"/>
  <c r="AI140" i="17"/>
  <c r="AL184" i="14"/>
  <c r="AL22" i="8"/>
  <c r="AL120" i="14"/>
  <c r="AL29" i="5"/>
  <c r="AI104" i="17"/>
  <c r="AL44" i="5"/>
  <c r="AI108" i="17"/>
  <c r="AL29" i="9"/>
  <c r="AL124" i="14"/>
  <c r="AL42" i="14"/>
  <c r="AI29" i="17"/>
  <c r="AL18" i="3"/>
  <c r="AI162" i="17" s="1"/>
  <c r="AL19" i="3"/>
  <c r="AI165" i="17" s="1"/>
  <c r="AL47" i="14"/>
  <c r="AI34" i="17" s="1"/>
  <c r="AL44" i="6"/>
  <c r="AI105" i="17"/>
  <c r="AL121" i="14"/>
  <c r="AL29" i="6"/>
  <c r="AL22" i="11"/>
  <c r="AL187" i="14"/>
  <c r="AI143" i="17"/>
  <c r="AL22" i="7"/>
  <c r="AI139" i="17"/>
  <c r="AL183" i="14"/>
  <c r="AL22" i="5"/>
  <c r="AI137" i="17"/>
  <c r="AL181" i="14"/>
  <c r="AL185" i="14"/>
  <c r="AI141" i="17"/>
  <c r="AL22" i="9"/>
  <c r="AI136" i="17"/>
  <c r="AL180" i="14"/>
  <c r="AL22" i="4"/>
  <c r="AL16" i="3"/>
  <c r="AI156" i="17" s="1"/>
  <c r="AL188" i="14"/>
  <c r="AI144" i="17" s="1"/>
  <c r="AL17" i="3"/>
  <c r="AI159" i="17" s="1"/>
  <c r="AI33" i="17"/>
  <c r="AL46" i="14"/>
  <c r="AL126" i="14"/>
  <c r="AI110" i="17"/>
  <c r="AL29" i="11"/>
  <c r="AL44" i="11"/>
  <c r="AL29" i="10"/>
  <c r="AL125" i="14"/>
  <c r="AL44" i="10"/>
  <c r="AI109" i="17"/>
  <c r="AI32" i="17"/>
  <c r="AL45" i="14"/>
  <c r="AL35" i="8" l="1"/>
  <c r="AL68" i="14" s="1"/>
  <c r="AL35" i="9"/>
  <c r="AM55" i="14" s="1"/>
  <c r="AI98" i="17"/>
  <c r="AM28" i="10"/>
  <c r="AL114" i="14"/>
  <c r="AL54" i="5"/>
  <c r="AI60" i="17"/>
  <c r="AL76" i="14"/>
  <c r="AL21" i="10"/>
  <c r="AL175" i="14"/>
  <c r="AI131" i="17"/>
  <c r="AL82" i="14"/>
  <c r="AI66" i="17"/>
  <c r="AL54" i="11"/>
  <c r="AL218" i="14" s="1"/>
  <c r="AI132" i="17"/>
  <c r="AL176" i="14"/>
  <c r="AL21" i="11"/>
  <c r="AL54" i="6"/>
  <c r="AL213" i="14" s="1"/>
  <c r="AL77" i="14"/>
  <c r="AI61" i="17"/>
  <c r="AI93" i="17"/>
  <c r="AL109" i="14"/>
  <c r="AM28" i="5"/>
  <c r="AI92" i="17"/>
  <c r="AL108" i="14"/>
  <c r="AM28" i="4"/>
  <c r="AL43" i="3"/>
  <c r="AI189" i="17" s="1"/>
  <c r="AL116" i="14"/>
  <c r="AI100" i="17" s="1"/>
  <c r="AL42" i="3"/>
  <c r="AI186" i="17" s="1"/>
  <c r="AL81" i="14"/>
  <c r="AI65" i="17"/>
  <c r="AL54" i="10"/>
  <c r="AL115" i="14"/>
  <c r="AM28" i="11"/>
  <c r="AI99" i="17"/>
  <c r="AL21" i="7"/>
  <c r="AI128" i="17"/>
  <c r="AL172" i="14"/>
  <c r="AL110" i="14"/>
  <c r="AI94" i="17"/>
  <c r="AM28" i="6"/>
  <c r="AL113" i="14"/>
  <c r="AI97" i="17"/>
  <c r="AM28" i="9"/>
  <c r="AI129" i="17"/>
  <c r="AL173" i="14"/>
  <c r="AL21" i="8"/>
  <c r="AL54" i="4"/>
  <c r="AL35" i="4" s="1"/>
  <c r="AI59" i="17"/>
  <c r="AL75" i="14"/>
  <c r="AL83" i="14"/>
  <c r="AI67" i="17" s="1"/>
  <c r="AL62" i="3"/>
  <c r="AI213" i="17" s="1"/>
  <c r="AL61" i="3"/>
  <c r="AI210" i="17" s="1"/>
  <c r="AM28" i="7"/>
  <c r="AL111" i="14"/>
  <c r="AI95" i="17"/>
  <c r="AL112" i="14"/>
  <c r="AI96" i="17"/>
  <c r="AM28" i="8"/>
  <c r="AL21" i="4"/>
  <c r="AL169" i="14"/>
  <c r="AI125" i="17"/>
  <c r="AL177" i="14"/>
  <c r="AI133" i="17" s="1"/>
  <c r="AL32" i="3"/>
  <c r="AI174" i="17" s="1"/>
  <c r="AL33" i="3"/>
  <c r="AI177" i="17" s="1"/>
  <c r="AL21" i="9"/>
  <c r="AI130" i="17"/>
  <c r="AL174" i="14"/>
  <c r="AI126" i="17"/>
  <c r="AL21" i="5"/>
  <c r="AL170" i="14"/>
  <c r="AL54" i="7"/>
  <c r="AL214" i="14" s="1"/>
  <c r="AI62" i="17"/>
  <c r="AL78" i="14"/>
  <c r="AI127" i="17"/>
  <c r="AL171" i="14"/>
  <c r="AL21" i="6"/>
  <c r="AM54" i="14" l="1"/>
  <c r="AI52" i="17"/>
  <c r="AL69" i="14"/>
  <c r="AI53" i="17"/>
  <c r="AL35" i="6"/>
  <c r="AI50" i="17" s="1"/>
  <c r="AL149" i="14"/>
  <c r="AL36" i="6"/>
  <c r="AM19" i="6"/>
  <c r="AM45" i="6" s="1"/>
  <c r="AL148" i="14"/>
  <c r="AM19" i="5"/>
  <c r="AL36" i="5"/>
  <c r="AL152" i="14"/>
  <c r="AL36" i="9"/>
  <c r="AM19" i="9"/>
  <c r="AM45" i="9" s="1"/>
  <c r="AN99" i="14"/>
  <c r="AM99" i="14"/>
  <c r="AN28" i="6"/>
  <c r="AJ83" i="17"/>
  <c r="AN28" i="5"/>
  <c r="AM98" i="14"/>
  <c r="AN98" i="14"/>
  <c r="AJ82" i="17"/>
  <c r="AL212" i="14"/>
  <c r="AM101" i="14"/>
  <c r="AJ85" i="17"/>
  <c r="AN101" i="14"/>
  <c r="AN28" i="8"/>
  <c r="AL211" i="14"/>
  <c r="AL71" i="3"/>
  <c r="AL72" i="3"/>
  <c r="AL219" i="14"/>
  <c r="AN28" i="9"/>
  <c r="AM102" i="14"/>
  <c r="AN102" i="14"/>
  <c r="AJ86" i="17"/>
  <c r="AM19" i="7"/>
  <c r="AM45" i="7" s="1"/>
  <c r="AL150" i="14"/>
  <c r="AL36" i="7"/>
  <c r="AL35" i="10"/>
  <c r="AL217" i="14"/>
  <c r="AN54" i="14"/>
  <c r="AJ41" i="17"/>
  <c r="AM12" i="8"/>
  <c r="AL35" i="5"/>
  <c r="AL36" i="4"/>
  <c r="AM19" i="4"/>
  <c r="AM45" i="4" s="1"/>
  <c r="AL147" i="14"/>
  <c r="AL27" i="3"/>
  <c r="AL155" i="14"/>
  <c r="AL28" i="3"/>
  <c r="AM100" i="14"/>
  <c r="AN100" i="14"/>
  <c r="AN28" i="7"/>
  <c r="AJ84" i="17"/>
  <c r="AM50" i="14"/>
  <c r="AL64" i="14"/>
  <c r="AI48" i="17"/>
  <c r="AL151" i="14"/>
  <c r="AM19" i="8"/>
  <c r="AL36" i="8"/>
  <c r="AL35" i="11"/>
  <c r="AL36" i="10"/>
  <c r="AM19" i="10"/>
  <c r="AM45" i="10" s="1"/>
  <c r="AL153" i="14"/>
  <c r="AM103" i="14"/>
  <c r="AN103" i="14"/>
  <c r="AJ87" i="17"/>
  <c r="AN28" i="10"/>
  <c r="AL35" i="7"/>
  <c r="AM104" i="14"/>
  <c r="AN28" i="11"/>
  <c r="AN104" i="14"/>
  <c r="AJ88" i="17"/>
  <c r="AN97" i="14"/>
  <c r="AJ81" i="17"/>
  <c r="AM97" i="14"/>
  <c r="AN28" i="4"/>
  <c r="AM105" i="14"/>
  <c r="AM39" i="3"/>
  <c r="AM40" i="3"/>
  <c r="AL66" i="14"/>
  <c r="AM52" i="14"/>
  <c r="AM19" i="11"/>
  <c r="AM45" i="11" s="1"/>
  <c r="AL154" i="14"/>
  <c r="AL36" i="11"/>
  <c r="AJ42" i="17"/>
  <c r="AN55" i="14"/>
  <c r="AM12" i="9"/>
  <c r="AL50" i="3" l="1"/>
  <c r="AI195" i="17" s="1"/>
  <c r="AN93" i="14"/>
  <c r="AM93" i="14"/>
  <c r="AJ77" i="17"/>
  <c r="AN45" i="11"/>
  <c r="AI22" i="17"/>
  <c r="AL9" i="11"/>
  <c r="AL35" i="14"/>
  <c r="AJ89" i="17"/>
  <c r="AN105" i="14"/>
  <c r="AL71" i="14"/>
  <c r="AI55" i="17"/>
  <c r="AM57" i="14"/>
  <c r="AM45" i="8"/>
  <c r="AN19" i="8"/>
  <c r="AJ118" i="17"/>
  <c r="AN137" i="14"/>
  <c r="AM137" i="14"/>
  <c r="AO20" i="8"/>
  <c r="AO162" i="14" s="1"/>
  <c r="AL72" i="14"/>
  <c r="AI56" i="17" s="1"/>
  <c r="AN45" i="7"/>
  <c r="AN89" i="14"/>
  <c r="AM89" i="14"/>
  <c r="AJ73" i="17"/>
  <c r="AM136" i="14"/>
  <c r="AN136" i="14"/>
  <c r="AN19" i="7"/>
  <c r="AO20" i="7"/>
  <c r="AO161" i="14" s="1"/>
  <c r="AJ117" i="17"/>
  <c r="AN45" i="6"/>
  <c r="AN88" i="14"/>
  <c r="AJ72" i="17"/>
  <c r="AM88" i="14"/>
  <c r="AN12" i="9"/>
  <c r="AM44" i="14"/>
  <c r="AN44" i="14"/>
  <c r="AJ31" i="17"/>
  <c r="AM133" i="14"/>
  <c r="AN19" i="4"/>
  <c r="AN133" i="14"/>
  <c r="AO20" i="4"/>
  <c r="AJ114" i="17"/>
  <c r="AM26" i="3"/>
  <c r="AM141" i="14"/>
  <c r="AM25" i="3"/>
  <c r="AM43" i="14"/>
  <c r="AN43" i="14"/>
  <c r="AN12" i="8"/>
  <c r="AJ30" i="17"/>
  <c r="AI54" i="17"/>
  <c r="AM56" i="14"/>
  <c r="AL70" i="14"/>
  <c r="AN138" i="14"/>
  <c r="AN19" i="9"/>
  <c r="AM138" i="14"/>
  <c r="AJ119" i="17"/>
  <c r="AO20" i="9"/>
  <c r="AO163" i="14" s="1"/>
  <c r="AO20" i="6"/>
  <c r="AO160" i="14" s="1"/>
  <c r="AN135" i="14"/>
  <c r="AN19" i="6"/>
  <c r="AJ116" i="17"/>
  <c r="AM135" i="14"/>
  <c r="AM140" i="14"/>
  <c r="AJ121" i="17"/>
  <c r="AN140" i="14"/>
  <c r="AN19" i="11"/>
  <c r="AO20" i="11"/>
  <c r="AO165" i="14" s="1"/>
  <c r="AJ183" i="17"/>
  <c r="AN40" i="3"/>
  <c r="AN86" i="14"/>
  <c r="AJ70" i="17"/>
  <c r="AN45" i="4"/>
  <c r="AM86" i="14"/>
  <c r="AN139" i="14"/>
  <c r="AO20" i="10"/>
  <c r="AO164" i="14" s="1"/>
  <c r="AJ120" i="17"/>
  <c r="AM139" i="14"/>
  <c r="AN19" i="10"/>
  <c r="AL28" i="14"/>
  <c r="AI15" i="17"/>
  <c r="AL9" i="4"/>
  <c r="AL36" i="14"/>
  <c r="AI23" i="17" s="1"/>
  <c r="AL52" i="3"/>
  <c r="AI201" i="17" s="1"/>
  <c r="AL51" i="3"/>
  <c r="AI198" i="17" s="1"/>
  <c r="AL31" i="14"/>
  <c r="AL9" i="7"/>
  <c r="AI18" i="17"/>
  <c r="AJ75" i="17"/>
  <c r="AN45" i="9"/>
  <c r="AM91" i="14"/>
  <c r="AN91" i="14"/>
  <c r="AL9" i="9"/>
  <c r="AI20" i="17"/>
  <c r="AL33" i="14"/>
  <c r="AL9" i="5"/>
  <c r="AI16" i="17"/>
  <c r="AL29" i="14"/>
  <c r="AL9" i="6"/>
  <c r="AI17" i="17"/>
  <c r="AL30" i="14"/>
  <c r="AN52" i="14"/>
  <c r="AM12" i="6"/>
  <c r="AJ39" i="17"/>
  <c r="AJ180" i="17"/>
  <c r="AN39" i="3"/>
  <c r="AL67" i="14"/>
  <c r="AI51" i="17"/>
  <c r="AM53" i="14"/>
  <c r="AM92" i="14"/>
  <c r="AN45" i="10"/>
  <c r="AJ76" i="17"/>
  <c r="AN92" i="14"/>
  <c r="AI21" i="17"/>
  <c r="AL9" i="10"/>
  <c r="AL34" i="14"/>
  <c r="AI19" i="17"/>
  <c r="AL32" i="14"/>
  <c r="AL9" i="8"/>
  <c r="AL49" i="3"/>
  <c r="AI192" i="17" s="1"/>
  <c r="AJ37" i="17"/>
  <c r="AM12" i="4"/>
  <c r="AN50" i="14"/>
  <c r="AI49" i="17"/>
  <c r="AL65" i="14"/>
  <c r="AM51" i="14"/>
  <c r="AM45" i="5"/>
  <c r="AM64" i="3" s="1"/>
  <c r="AN134" i="14"/>
  <c r="AN19" i="5"/>
  <c r="AJ115" i="17"/>
  <c r="AM134" i="14"/>
  <c r="AO20" i="5"/>
  <c r="AO159" i="14" s="1"/>
  <c r="AM54" i="3" l="1"/>
  <c r="AJ204" i="17" s="1"/>
  <c r="AN64" i="3"/>
  <c r="AJ216" i="17"/>
  <c r="AN39" i="14"/>
  <c r="AJ26" i="17"/>
  <c r="AN12" i="4"/>
  <c r="AM39" i="14"/>
  <c r="AI7" i="17"/>
  <c r="AL20" i="14"/>
  <c r="AM10" i="7"/>
  <c r="AM11" i="7"/>
  <c r="AJ43" i="17"/>
  <c r="AM12" i="10"/>
  <c r="AN56" i="14"/>
  <c r="AJ122" i="17"/>
  <c r="AN141" i="14"/>
  <c r="AM12" i="5"/>
  <c r="AJ38" i="17"/>
  <c r="AN51" i="14"/>
  <c r="AM55" i="3"/>
  <c r="AL21" i="14"/>
  <c r="AI8" i="17"/>
  <c r="AM11" i="8"/>
  <c r="AM44" i="8" s="1"/>
  <c r="AM10" i="8"/>
  <c r="AM11" i="10"/>
  <c r="AL23" i="14"/>
  <c r="AI10" i="17"/>
  <c r="AM10" i="10"/>
  <c r="AM41" i="14"/>
  <c r="AN41" i="14"/>
  <c r="AN12" i="6"/>
  <c r="AJ28" i="17"/>
  <c r="AI6" i="17"/>
  <c r="AM11" i="6"/>
  <c r="AM10" i="6"/>
  <c r="AL19" i="14"/>
  <c r="AI9" i="17"/>
  <c r="AL22" i="14"/>
  <c r="AM10" i="9"/>
  <c r="AM11" i="9"/>
  <c r="AM11" i="4"/>
  <c r="AI4" i="17"/>
  <c r="AM10" i="4"/>
  <c r="AL17" i="14"/>
  <c r="AL25" i="14"/>
  <c r="AI12" i="17" s="1"/>
  <c r="AL13" i="3"/>
  <c r="AI147" i="17" s="1"/>
  <c r="AL12" i="3"/>
  <c r="AI1" i="17" s="1"/>
  <c r="AJ171" i="17"/>
  <c r="AN26" i="3"/>
  <c r="AM11" i="11"/>
  <c r="AL24" i="14"/>
  <c r="AI11" i="17"/>
  <c r="AM10" i="11"/>
  <c r="AJ71" i="17"/>
  <c r="AM87" i="14"/>
  <c r="AN87" i="14"/>
  <c r="AN45" i="5"/>
  <c r="AM58" i="14"/>
  <c r="AI5" i="17"/>
  <c r="AL18" i="14"/>
  <c r="AM11" i="5"/>
  <c r="AM44" i="5" s="1"/>
  <c r="AM10" i="5"/>
  <c r="AM94" i="14"/>
  <c r="AJ74" i="17"/>
  <c r="AM90" i="14"/>
  <c r="AN90" i="14"/>
  <c r="AN45" i="8"/>
  <c r="AN53" i="14"/>
  <c r="AJ40" i="17"/>
  <c r="AM12" i="7"/>
  <c r="AM65" i="3"/>
  <c r="AN25" i="3"/>
  <c r="AJ168" i="17"/>
  <c r="AO158" i="14"/>
  <c r="AO166" i="14"/>
  <c r="AO30" i="3"/>
  <c r="AO29" i="3"/>
  <c r="AN57" i="14"/>
  <c r="AJ44" i="17"/>
  <c r="AM12" i="11"/>
  <c r="AN54" i="3" l="1"/>
  <c r="AM47" i="14"/>
  <c r="AN47" i="14" s="1"/>
  <c r="AM76" i="14"/>
  <c r="AM54" i="5"/>
  <c r="AM35" i="5" s="1"/>
  <c r="AJ60" i="17"/>
  <c r="AN76" i="14"/>
  <c r="AN44" i="5"/>
  <c r="AJ63" i="17"/>
  <c r="AM54" i="8"/>
  <c r="AN79" i="14"/>
  <c r="AN44" i="8"/>
  <c r="AM79" i="14"/>
  <c r="AM22" i="11"/>
  <c r="AN187" i="14"/>
  <c r="AN10" i="11"/>
  <c r="AJ143" i="17"/>
  <c r="AM187" i="14"/>
  <c r="AN119" i="14"/>
  <c r="AM29" i="4"/>
  <c r="AM119" i="14"/>
  <c r="AJ103" i="17"/>
  <c r="AN11" i="4"/>
  <c r="AM14" i="3"/>
  <c r="AM44" i="4"/>
  <c r="AM127" i="14"/>
  <c r="AM15" i="3"/>
  <c r="AN125" i="14"/>
  <c r="AM44" i="10"/>
  <c r="AJ109" i="17"/>
  <c r="AN11" i="10"/>
  <c r="AM125" i="14"/>
  <c r="AM29" i="10"/>
  <c r="AM29" i="8"/>
  <c r="AM123" i="14"/>
  <c r="AJ107" i="17"/>
  <c r="AN123" i="14"/>
  <c r="AN11" i="8"/>
  <c r="AJ33" i="17"/>
  <c r="AM46" i="14"/>
  <c r="AN12" i="11"/>
  <c r="AN46" i="14"/>
  <c r="AN11" i="9"/>
  <c r="AM29" i="9"/>
  <c r="AJ108" i="17"/>
  <c r="AM124" i="14"/>
  <c r="AN124" i="14"/>
  <c r="AM44" i="9"/>
  <c r="AM186" i="14"/>
  <c r="AN10" i="10"/>
  <c r="AN186" i="14"/>
  <c r="AM22" i="10"/>
  <c r="AJ142" i="17"/>
  <c r="AJ106" i="17"/>
  <c r="AM29" i="7"/>
  <c r="AN122" i="14"/>
  <c r="AM122" i="14"/>
  <c r="AN11" i="7"/>
  <c r="AM44" i="7"/>
  <c r="AM19" i="3"/>
  <c r="AJ219" i="17"/>
  <c r="AN65" i="3"/>
  <c r="AJ137" i="17"/>
  <c r="AM181" i="14"/>
  <c r="AM22" i="5"/>
  <c r="AN10" i="5"/>
  <c r="AN181" i="14"/>
  <c r="AN58" i="14"/>
  <c r="AJ45" i="17"/>
  <c r="AN180" i="14"/>
  <c r="AN10" i="4"/>
  <c r="AJ136" i="17"/>
  <c r="AM22" i="4"/>
  <c r="AM180" i="14"/>
  <c r="AM188" i="14"/>
  <c r="AM17" i="3"/>
  <c r="AM16" i="3"/>
  <c r="AJ141" i="17"/>
  <c r="AN185" i="14"/>
  <c r="AN10" i="9"/>
  <c r="AM22" i="9"/>
  <c r="AM185" i="14"/>
  <c r="AN10" i="6"/>
  <c r="AN182" i="14"/>
  <c r="AJ138" i="17"/>
  <c r="AM182" i="14"/>
  <c r="AM22" i="6"/>
  <c r="AJ139" i="17"/>
  <c r="AM183" i="14"/>
  <c r="AM22" i="7"/>
  <c r="AN10" i="7"/>
  <c r="AN183" i="14"/>
  <c r="AN42" i="14"/>
  <c r="AJ29" i="17"/>
  <c r="AN12" i="7"/>
  <c r="AM42" i="14"/>
  <c r="AN94" i="14"/>
  <c r="AJ78" i="17"/>
  <c r="AM120" i="14"/>
  <c r="AJ104" i="17"/>
  <c r="AM29" i="5"/>
  <c r="AN120" i="14"/>
  <c r="AN11" i="5"/>
  <c r="AJ110" i="17"/>
  <c r="AN126" i="14"/>
  <c r="AN11" i="11"/>
  <c r="AM126" i="14"/>
  <c r="AM29" i="11"/>
  <c r="AM44" i="11"/>
  <c r="AN121" i="14"/>
  <c r="AN11" i="6"/>
  <c r="AM121" i="14"/>
  <c r="AM29" i="6"/>
  <c r="AJ105" i="17"/>
  <c r="AM44" i="6"/>
  <c r="AM22" i="8"/>
  <c r="AJ140" i="17"/>
  <c r="AM184" i="14"/>
  <c r="AN184" i="14"/>
  <c r="AN10" i="8"/>
  <c r="AJ207" i="17"/>
  <c r="AN55" i="3"/>
  <c r="AJ27" i="17"/>
  <c r="AM40" i="14"/>
  <c r="AN40" i="14"/>
  <c r="AN12" i="5"/>
  <c r="AN45" i="14"/>
  <c r="AM45" i="14"/>
  <c r="AJ32" i="17"/>
  <c r="AN12" i="10"/>
  <c r="AM18" i="3"/>
  <c r="AJ34" i="17" l="1"/>
  <c r="AJ162" i="17"/>
  <c r="AN18" i="3"/>
  <c r="AJ94" i="17"/>
  <c r="AM110" i="14"/>
  <c r="AN110" i="14"/>
  <c r="AN29" i="6"/>
  <c r="AO28" i="6"/>
  <c r="AJ66" i="17"/>
  <c r="AM82" i="14"/>
  <c r="AN82" i="14"/>
  <c r="AM54" i="11"/>
  <c r="AN44" i="11"/>
  <c r="AJ127" i="17"/>
  <c r="AM21" i="6"/>
  <c r="AN171" i="14"/>
  <c r="AM171" i="14"/>
  <c r="AN22" i="6"/>
  <c r="AN17" i="3"/>
  <c r="AJ159" i="17"/>
  <c r="AN170" i="14"/>
  <c r="AN22" i="5"/>
  <c r="AJ126" i="17"/>
  <c r="AM170" i="14"/>
  <c r="AM21" i="5"/>
  <c r="AJ150" i="17"/>
  <c r="AN14" i="3"/>
  <c r="AN108" i="14"/>
  <c r="AJ92" i="17"/>
  <c r="AN29" i="4"/>
  <c r="AM108" i="14"/>
  <c r="AO28" i="4"/>
  <c r="AM43" i="3"/>
  <c r="AM42" i="3"/>
  <c r="AM116" i="14"/>
  <c r="AJ49" i="17"/>
  <c r="AM65" i="14"/>
  <c r="AN35" i="5"/>
  <c r="AN65" i="14"/>
  <c r="AO51" i="14"/>
  <c r="AJ129" i="17"/>
  <c r="AM173" i="14"/>
  <c r="AM21" i="8"/>
  <c r="AN173" i="14"/>
  <c r="AN22" i="8"/>
  <c r="AN29" i="11"/>
  <c r="AO28" i="11"/>
  <c r="AJ99" i="17"/>
  <c r="AN115" i="14"/>
  <c r="AM115" i="14"/>
  <c r="AJ93" i="17"/>
  <c r="AM109" i="14"/>
  <c r="AN109" i="14"/>
  <c r="AN29" i="5"/>
  <c r="AO28" i="5"/>
  <c r="AN172" i="14"/>
  <c r="AN22" i="7"/>
  <c r="AJ128" i="17"/>
  <c r="AM21" i="7"/>
  <c r="AM172" i="14"/>
  <c r="AN188" i="14"/>
  <c r="AJ144" i="17"/>
  <c r="AN19" i="3"/>
  <c r="AJ165" i="17"/>
  <c r="AJ131" i="17"/>
  <c r="AN175" i="14"/>
  <c r="AM175" i="14"/>
  <c r="AN22" i="10"/>
  <c r="AM21" i="10"/>
  <c r="AJ153" i="17"/>
  <c r="AN15" i="3"/>
  <c r="AM54" i="6"/>
  <c r="AM35" i="6" s="1"/>
  <c r="AM77" i="14"/>
  <c r="AJ61" i="17"/>
  <c r="AN44" i="6"/>
  <c r="AN77" i="14"/>
  <c r="AM54" i="7"/>
  <c r="AM35" i="7" s="1"/>
  <c r="AN44" i="7"/>
  <c r="AM78" i="14"/>
  <c r="AJ62" i="17"/>
  <c r="AN78" i="14"/>
  <c r="AN29" i="7"/>
  <c r="AN111" i="14"/>
  <c r="AJ95" i="17"/>
  <c r="AM111" i="14"/>
  <c r="AO28" i="7"/>
  <c r="AM80" i="14"/>
  <c r="AJ64" i="17"/>
  <c r="AM54" i="9"/>
  <c r="AN80" i="14"/>
  <c r="AN44" i="9"/>
  <c r="AN29" i="9"/>
  <c r="AJ97" i="17"/>
  <c r="AM113" i="14"/>
  <c r="AN113" i="14"/>
  <c r="AO28" i="9"/>
  <c r="AM112" i="14"/>
  <c r="AJ96" i="17"/>
  <c r="AN29" i="8"/>
  <c r="AN112" i="14"/>
  <c r="AO28" i="8"/>
  <c r="AN127" i="14"/>
  <c r="AJ111" i="17"/>
  <c r="AJ132" i="17"/>
  <c r="AN22" i="11"/>
  <c r="AM176" i="14"/>
  <c r="AM21" i="11"/>
  <c r="AN176" i="14"/>
  <c r="AM35" i="8"/>
  <c r="AN215" i="14"/>
  <c r="AN54" i="8"/>
  <c r="AM215" i="14"/>
  <c r="AM212" i="14"/>
  <c r="AN54" i="5"/>
  <c r="AN212" i="14"/>
  <c r="AN174" i="14"/>
  <c r="AJ130" i="17"/>
  <c r="AM21" i="9"/>
  <c r="AM174" i="14"/>
  <c r="AN22" i="9"/>
  <c r="AN16" i="3"/>
  <c r="AJ156" i="17"/>
  <c r="AN22" i="4"/>
  <c r="AN169" i="14"/>
  <c r="AM169" i="14"/>
  <c r="AM21" i="4"/>
  <c r="AJ125" i="17"/>
  <c r="AM33" i="3"/>
  <c r="AM32" i="3"/>
  <c r="AM177" i="14"/>
  <c r="AN114" i="14"/>
  <c r="AM114" i="14"/>
  <c r="AJ98" i="17"/>
  <c r="AO28" i="10"/>
  <c r="AN29" i="10"/>
  <c r="AJ65" i="17"/>
  <c r="AM81" i="14"/>
  <c r="AN44" i="10"/>
  <c r="AN81" i="14"/>
  <c r="AM54" i="10"/>
  <c r="AM75" i="14"/>
  <c r="AM54" i="4"/>
  <c r="AN44" i="4"/>
  <c r="AJ59" i="17"/>
  <c r="AN75" i="14"/>
  <c r="AM62" i="3"/>
  <c r="AM83" i="14"/>
  <c r="AM61" i="3"/>
  <c r="AJ174" i="17" l="1"/>
  <c r="AN32" i="3"/>
  <c r="AM68" i="14"/>
  <c r="AJ52" i="17"/>
  <c r="AN35" i="8"/>
  <c r="AN68" i="14"/>
  <c r="AO54" i="14"/>
  <c r="AK85" i="17"/>
  <c r="AO101" i="14"/>
  <c r="AO100" i="14"/>
  <c r="AK84" i="17"/>
  <c r="AM213" i="14"/>
  <c r="AN54" i="6"/>
  <c r="AN213" i="14"/>
  <c r="AK38" i="17"/>
  <c r="AO12" i="5"/>
  <c r="AK81" i="17"/>
  <c r="AO97" i="14"/>
  <c r="AO39" i="3"/>
  <c r="AK180" i="17" s="1"/>
  <c r="AO105" i="14"/>
  <c r="AK89" i="17" s="1"/>
  <c r="AO40" i="3"/>
  <c r="AK183" i="17" s="1"/>
  <c r="AN61" i="3"/>
  <c r="AJ210" i="17"/>
  <c r="AM35" i="10"/>
  <c r="AN54" i="10"/>
  <c r="AN217" i="14"/>
  <c r="AM217" i="14"/>
  <c r="AN33" i="3"/>
  <c r="AJ177" i="17"/>
  <c r="AO102" i="14"/>
  <c r="AK86" i="17"/>
  <c r="AM216" i="14"/>
  <c r="AN54" i="9"/>
  <c r="AN216" i="14"/>
  <c r="AN67" i="14"/>
  <c r="AM67" i="14"/>
  <c r="AJ51" i="17"/>
  <c r="AO53" i="14"/>
  <c r="AN35" i="7"/>
  <c r="AN21" i="7"/>
  <c r="AM150" i="14"/>
  <c r="AN150" i="14"/>
  <c r="AO19" i="7"/>
  <c r="AM36" i="7"/>
  <c r="AK82" i="17"/>
  <c r="AO98" i="14"/>
  <c r="AK88" i="17"/>
  <c r="AO104" i="14"/>
  <c r="AM151" i="14"/>
  <c r="AN151" i="14"/>
  <c r="AN21" i="8"/>
  <c r="AM36" i="8"/>
  <c r="AO19" i="8"/>
  <c r="AN116" i="14"/>
  <c r="AJ100" i="17"/>
  <c r="AN21" i="6"/>
  <c r="AN149" i="14"/>
  <c r="AO19" i="6"/>
  <c r="AM149" i="14"/>
  <c r="AM36" i="6"/>
  <c r="AN54" i="11"/>
  <c r="AM218" i="14"/>
  <c r="AN218" i="14"/>
  <c r="AK83" i="17"/>
  <c r="AO99" i="14"/>
  <c r="AO45" i="6"/>
  <c r="AJ67" i="17"/>
  <c r="AN83" i="14"/>
  <c r="AO19" i="11"/>
  <c r="AM154" i="14"/>
  <c r="AN21" i="11"/>
  <c r="AN154" i="14"/>
  <c r="AM36" i="11"/>
  <c r="AM35" i="9"/>
  <c r="AN214" i="14"/>
  <c r="AN54" i="7"/>
  <c r="AM214" i="14"/>
  <c r="AJ186" i="17"/>
  <c r="AN42" i="3"/>
  <c r="AN62" i="3"/>
  <c r="AJ213" i="17"/>
  <c r="AM35" i="4"/>
  <c r="AN211" i="14"/>
  <c r="AM211" i="14"/>
  <c r="AN54" i="4"/>
  <c r="AM72" i="3"/>
  <c r="AN72" i="3" s="1"/>
  <c r="AM71" i="3"/>
  <c r="AN71" i="3" s="1"/>
  <c r="AM219" i="14"/>
  <c r="AN219" i="14" s="1"/>
  <c r="AK87" i="17"/>
  <c r="AO103" i="14"/>
  <c r="AN177" i="14"/>
  <c r="AJ133" i="17"/>
  <c r="AN147" i="14"/>
  <c r="AM147" i="14"/>
  <c r="AM36" i="4"/>
  <c r="AO19" i="4"/>
  <c r="AO45" i="4" s="1"/>
  <c r="AN21" i="4"/>
  <c r="AM155" i="14"/>
  <c r="AN155" i="14" s="1"/>
  <c r="AM28" i="3"/>
  <c r="AN28" i="3" s="1"/>
  <c r="AM27" i="3"/>
  <c r="AN27" i="3" s="1"/>
  <c r="AN152" i="14"/>
  <c r="AM152" i="14"/>
  <c r="AN21" i="9"/>
  <c r="AM36" i="9"/>
  <c r="AO19" i="9"/>
  <c r="AM66" i="14"/>
  <c r="AJ50" i="17"/>
  <c r="AN35" i="6"/>
  <c r="AN66" i="14"/>
  <c r="AO52" i="14"/>
  <c r="AN153" i="14"/>
  <c r="AN21" i="10"/>
  <c r="AM153" i="14"/>
  <c r="AM36" i="10"/>
  <c r="AO19" i="10"/>
  <c r="AJ189" i="17"/>
  <c r="AN43" i="3"/>
  <c r="AM148" i="14"/>
  <c r="AN21" i="5"/>
  <c r="AN148" i="14"/>
  <c r="AO19" i="5"/>
  <c r="AO45" i="5" s="1"/>
  <c r="AM36" i="5"/>
  <c r="AM35" i="11"/>
  <c r="AO86" i="14" l="1"/>
  <c r="AK70" i="17"/>
  <c r="AK71" i="17"/>
  <c r="AO87" i="14"/>
  <c r="AJ16" i="17"/>
  <c r="AM9" i="5"/>
  <c r="AM29" i="14"/>
  <c r="AN29" i="14"/>
  <c r="AN36" i="5"/>
  <c r="AN34" i="14"/>
  <c r="AJ21" i="17"/>
  <c r="AN36" i="10"/>
  <c r="AM34" i="14"/>
  <c r="AM9" i="10"/>
  <c r="AK39" i="17"/>
  <c r="AO12" i="6"/>
  <c r="AJ48" i="17"/>
  <c r="AO50" i="14"/>
  <c r="AN64" i="14"/>
  <c r="AN35" i="4"/>
  <c r="AM64" i="14"/>
  <c r="AM72" i="14"/>
  <c r="AM50" i="3"/>
  <c r="AM49" i="3"/>
  <c r="AJ53" i="17"/>
  <c r="AO55" i="14"/>
  <c r="AN69" i="14"/>
  <c r="AM69" i="14"/>
  <c r="AN35" i="9"/>
  <c r="AK72" i="17"/>
  <c r="AO88" i="14"/>
  <c r="AK116" i="17"/>
  <c r="AP20" i="6"/>
  <c r="AP160" i="14" s="1"/>
  <c r="AO135" i="14"/>
  <c r="AP20" i="5"/>
  <c r="AP159" i="14" s="1"/>
  <c r="AK115" i="17"/>
  <c r="AO134" i="14"/>
  <c r="AP20" i="9"/>
  <c r="AP163" i="14" s="1"/>
  <c r="AO138" i="14"/>
  <c r="AK119" i="17"/>
  <c r="AJ22" i="17"/>
  <c r="AM9" i="11"/>
  <c r="AN36" i="11"/>
  <c r="AN35" i="14"/>
  <c r="AM35" i="14"/>
  <c r="AK121" i="17"/>
  <c r="AP20" i="11"/>
  <c r="AP165" i="14" s="1"/>
  <c r="AO140" i="14"/>
  <c r="AP20" i="8"/>
  <c r="AP162" i="14" s="1"/>
  <c r="AO137" i="14"/>
  <c r="AK118" i="17"/>
  <c r="AN36" i="7"/>
  <c r="AN31" i="14"/>
  <c r="AJ18" i="17"/>
  <c r="AM31" i="14"/>
  <c r="AM9" i="7"/>
  <c r="AK27" i="17"/>
  <c r="AO40" i="14"/>
  <c r="AK41" i="17"/>
  <c r="AO12" i="8"/>
  <c r="AN36" i="9"/>
  <c r="AJ20" i="17"/>
  <c r="AM33" i="14"/>
  <c r="AM9" i="9"/>
  <c r="AN33" i="14"/>
  <c r="AK114" i="17"/>
  <c r="AP20" i="4"/>
  <c r="AO133" i="14"/>
  <c r="AO141" i="14"/>
  <c r="AK122" i="17" s="1"/>
  <c r="AO26" i="3"/>
  <c r="AK171" i="17" s="1"/>
  <c r="AO25" i="3"/>
  <c r="AK168" i="17" s="1"/>
  <c r="AJ17" i="17"/>
  <c r="AM9" i="6"/>
  <c r="AN36" i="6"/>
  <c r="AN30" i="14"/>
  <c r="AM30" i="14"/>
  <c r="AM9" i="8"/>
  <c r="AM32" i="14"/>
  <c r="AJ19" i="17"/>
  <c r="AN32" i="14"/>
  <c r="AN36" i="8"/>
  <c r="AO45" i="11"/>
  <c r="AK117" i="17"/>
  <c r="AO136" i="14"/>
  <c r="AP20" i="7"/>
  <c r="AP161" i="14" s="1"/>
  <c r="AO45" i="7"/>
  <c r="AO45" i="8"/>
  <c r="AM71" i="14"/>
  <c r="AO57" i="14"/>
  <c r="AN71" i="14"/>
  <c r="AN35" i="11"/>
  <c r="AJ55" i="17"/>
  <c r="AO45" i="10"/>
  <c r="AO139" i="14"/>
  <c r="AP20" i="10"/>
  <c r="AP164" i="14" s="1"/>
  <c r="AK120" i="17"/>
  <c r="AN28" i="14"/>
  <c r="AN36" i="4"/>
  <c r="AM9" i="4"/>
  <c r="AM28" i="14"/>
  <c r="AJ15" i="17"/>
  <c r="AM51" i="3"/>
  <c r="AM36" i="14"/>
  <c r="AM52" i="3"/>
  <c r="AO12" i="7"/>
  <c r="AK40" i="17"/>
  <c r="AO45" i="9"/>
  <c r="AO56" i="14"/>
  <c r="AN70" i="14"/>
  <c r="AN35" i="10"/>
  <c r="AJ54" i="17"/>
  <c r="AM70" i="14"/>
  <c r="AO64" i="3" l="1"/>
  <c r="AK216" i="17" s="1"/>
  <c r="AO42" i="14"/>
  <c r="AK29" i="17"/>
  <c r="AO92" i="14"/>
  <c r="AK76" i="17"/>
  <c r="AK44" i="17"/>
  <c r="AO12" i="11"/>
  <c r="AM21" i="14"/>
  <c r="AJ8" i="17"/>
  <c r="AN21" i="14"/>
  <c r="AN9" i="8"/>
  <c r="AO11" i="8"/>
  <c r="AO10" i="8"/>
  <c r="AN19" i="14"/>
  <c r="AM19" i="14"/>
  <c r="AJ6" i="17"/>
  <c r="AN9" i="6"/>
  <c r="AO10" i="6"/>
  <c r="AO11" i="6"/>
  <c r="AJ195" i="17"/>
  <c r="AN50" i="3"/>
  <c r="AO12" i="10"/>
  <c r="AK43" i="17"/>
  <c r="AN52" i="3"/>
  <c r="AJ201" i="17"/>
  <c r="AN22" i="14"/>
  <c r="AJ9" i="17"/>
  <c r="AM22" i="14"/>
  <c r="AN9" i="9"/>
  <c r="AO11" i="9"/>
  <c r="AO10" i="9"/>
  <c r="AK42" i="17"/>
  <c r="AO12" i="9"/>
  <c r="AJ56" i="17"/>
  <c r="AN72" i="14"/>
  <c r="AO12" i="4"/>
  <c r="AK37" i="17"/>
  <c r="AO58" i="14"/>
  <c r="AK45" i="17" s="1"/>
  <c r="AO55" i="3"/>
  <c r="AK207" i="17" s="1"/>
  <c r="AO54" i="3"/>
  <c r="AK204" i="17" s="1"/>
  <c r="AJ10" i="17"/>
  <c r="AM23" i="14"/>
  <c r="AO10" i="10"/>
  <c r="AO11" i="10"/>
  <c r="AN23" i="14"/>
  <c r="AN9" i="10"/>
  <c r="AJ5" i="17"/>
  <c r="AM18" i="14"/>
  <c r="AN18" i="14"/>
  <c r="AN9" i="5"/>
  <c r="AO11" i="5"/>
  <c r="AO10" i="5"/>
  <c r="AO65" i="3"/>
  <c r="AK219" i="17" s="1"/>
  <c r="AO91" i="14"/>
  <c r="AK75" i="17"/>
  <c r="AN36" i="14"/>
  <c r="AJ23" i="17"/>
  <c r="AM17" i="14"/>
  <c r="AO11" i="4"/>
  <c r="AJ4" i="17"/>
  <c r="AO10" i="4"/>
  <c r="AN9" i="4"/>
  <c r="AN17" i="14"/>
  <c r="AM13" i="3"/>
  <c r="AM25" i="14"/>
  <c r="AM12" i="3"/>
  <c r="AK74" i="17"/>
  <c r="AO90" i="14"/>
  <c r="AP158" i="14"/>
  <c r="AP29" i="3"/>
  <c r="AP30" i="3"/>
  <c r="AP166" i="14"/>
  <c r="AO43" i="14"/>
  <c r="AK30" i="17"/>
  <c r="AO11" i="11"/>
  <c r="AO44" i="11" s="1"/>
  <c r="AN9" i="11"/>
  <c r="AJ11" i="17"/>
  <c r="AO10" i="11"/>
  <c r="AN24" i="14"/>
  <c r="AM24" i="14"/>
  <c r="AN51" i="3"/>
  <c r="AJ198" i="17"/>
  <c r="AK73" i="17"/>
  <c r="AO89" i="14"/>
  <c r="AO93" i="14"/>
  <c r="AK77" i="17"/>
  <c r="AO11" i="7"/>
  <c r="AN9" i="7"/>
  <c r="AN20" i="14"/>
  <c r="AO10" i="7"/>
  <c r="AM20" i="14"/>
  <c r="AJ7" i="17"/>
  <c r="AN49" i="3"/>
  <c r="AJ192" i="17"/>
  <c r="AK28" i="17"/>
  <c r="AO41" i="14"/>
  <c r="AO94" i="14"/>
  <c r="AK78" i="17" s="1"/>
  <c r="AK143" i="17" l="1"/>
  <c r="AO22" i="11"/>
  <c r="AO187" i="14"/>
  <c r="AO29" i="4"/>
  <c r="AO119" i="14"/>
  <c r="AK103" i="17"/>
  <c r="AO14" i="3"/>
  <c r="AK150" i="17" s="1"/>
  <c r="AO127" i="14"/>
  <c r="AK111" i="17" s="1"/>
  <c r="AO15" i="3"/>
  <c r="AK153" i="17" s="1"/>
  <c r="AO44" i="4"/>
  <c r="AK104" i="17"/>
  <c r="AO29" i="5"/>
  <c r="AO120" i="14"/>
  <c r="AO44" i="5"/>
  <c r="AO22" i="10"/>
  <c r="AO186" i="14"/>
  <c r="AK142" i="17"/>
  <c r="AO44" i="8"/>
  <c r="AO123" i="14"/>
  <c r="AO29" i="8"/>
  <c r="AK107" i="17"/>
  <c r="AO29" i="7"/>
  <c r="AK106" i="17"/>
  <c r="AO122" i="14"/>
  <c r="AO44" i="7"/>
  <c r="AN12" i="3"/>
  <c r="AJ1" i="17"/>
  <c r="AK141" i="17"/>
  <c r="AO185" i="14"/>
  <c r="AO22" i="9"/>
  <c r="AO29" i="6"/>
  <c r="AO121" i="14"/>
  <c r="AK105" i="17"/>
  <c r="AO44" i="6"/>
  <c r="AO183" i="14"/>
  <c r="AO22" i="7"/>
  <c r="AK139" i="17"/>
  <c r="AJ12" i="17"/>
  <c r="AN25" i="14"/>
  <c r="AO22" i="4"/>
  <c r="AO180" i="14"/>
  <c r="AK136" i="17"/>
  <c r="AO17" i="3"/>
  <c r="AK159" i="17" s="1"/>
  <c r="AO188" i="14"/>
  <c r="AK144" i="17" s="1"/>
  <c r="AO16" i="3"/>
  <c r="AK156" i="17" s="1"/>
  <c r="AO44" i="9"/>
  <c r="AO29" i="9"/>
  <c r="AK108" i="17"/>
  <c r="AO124" i="14"/>
  <c r="AO45" i="14"/>
  <c r="AK32" i="17"/>
  <c r="AO182" i="14"/>
  <c r="AK138" i="17"/>
  <c r="AO22" i="6"/>
  <c r="AK33" i="17"/>
  <c r="AO46" i="14"/>
  <c r="AK66" i="17"/>
  <c r="AO82" i="14"/>
  <c r="AO54" i="11"/>
  <c r="AK110" i="17"/>
  <c r="AO126" i="14"/>
  <c r="AO29" i="11"/>
  <c r="AJ147" i="17"/>
  <c r="AN13" i="3"/>
  <c r="AO22" i="5"/>
  <c r="AO181" i="14"/>
  <c r="AK137" i="17"/>
  <c r="AK109" i="17"/>
  <c r="AO125" i="14"/>
  <c r="AO29" i="10"/>
  <c r="AO44" i="10"/>
  <c r="AK26" i="17"/>
  <c r="AO39" i="14"/>
  <c r="AO47" i="14"/>
  <c r="AK34" i="17" s="1"/>
  <c r="AO19" i="3"/>
  <c r="AK165" i="17" s="1"/>
  <c r="AO18" i="3"/>
  <c r="AK162" i="17" s="1"/>
  <c r="AK31" i="17"/>
  <c r="AO44" i="14"/>
  <c r="AK140" i="17"/>
  <c r="AO184" i="14"/>
  <c r="AO22" i="8"/>
  <c r="AK98" i="17" l="1"/>
  <c r="AO114" i="14"/>
  <c r="AP28" i="10"/>
  <c r="AO35" i="11"/>
  <c r="AO218" i="14"/>
  <c r="AO21" i="9"/>
  <c r="AK130" i="17"/>
  <c r="AO174" i="14"/>
  <c r="AO111" i="14"/>
  <c r="AK95" i="17"/>
  <c r="AP28" i="7"/>
  <c r="AK131" i="17"/>
  <c r="AO175" i="14"/>
  <c r="AO21" i="10"/>
  <c r="AK93" i="17"/>
  <c r="AO109" i="14"/>
  <c r="AP28" i="5"/>
  <c r="AK92" i="17"/>
  <c r="AO108" i="14"/>
  <c r="AP28" i="4"/>
  <c r="AO43" i="3"/>
  <c r="AK189" i="17" s="1"/>
  <c r="AO116" i="14"/>
  <c r="AK100" i="17" s="1"/>
  <c r="AO42" i="3"/>
  <c r="AK186" i="17" s="1"/>
  <c r="AP28" i="11"/>
  <c r="AO115" i="14"/>
  <c r="AK99" i="17"/>
  <c r="AO21" i="4"/>
  <c r="AK125" i="17"/>
  <c r="AO169" i="14"/>
  <c r="AO177" i="14"/>
  <c r="AK133" i="17" s="1"/>
  <c r="AO32" i="3"/>
  <c r="AK174" i="17" s="1"/>
  <c r="AO33" i="3"/>
  <c r="AK177" i="17" s="1"/>
  <c r="AO21" i="7"/>
  <c r="AK128" i="17"/>
  <c r="AO172" i="14"/>
  <c r="AO54" i="7"/>
  <c r="AO214" i="14" s="1"/>
  <c r="AO78" i="14"/>
  <c r="AK62" i="17"/>
  <c r="AO79" i="14"/>
  <c r="AK63" i="17"/>
  <c r="AO54" i="8"/>
  <c r="AO76" i="14"/>
  <c r="AO54" i="5"/>
  <c r="AK60" i="17"/>
  <c r="AO170" i="14"/>
  <c r="AK126" i="17"/>
  <c r="AO21" i="5"/>
  <c r="AO171" i="14"/>
  <c r="AO21" i="6"/>
  <c r="AK127" i="17"/>
  <c r="AO113" i="14"/>
  <c r="AK97" i="17"/>
  <c r="AP28" i="9"/>
  <c r="AK94" i="17"/>
  <c r="AO110" i="14"/>
  <c r="AP28" i="6"/>
  <c r="AO54" i="4"/>
  <c r="AO75" i="14"/>
  <c r="AK59" i="17"/>
  <c r="AO62" i="3"/>
  <c r="AK213" i="17" s="1"/>
  <c r="AO61" i="3"/>
  <c r="AK210" i="17" s="1"/>
  <c r="AO83" i="14"/>
  <c r="AK67" i="17" s="1"/>
  <c r="AK132" i="17"/>
  <c r="AO176" i="14"/>
  <c r="AO21" i="11"/>
  <c r="AO21" i="8"/>
  <c r="AK129" i="17"/>
  <c r="AO173" i="14"/>
  <c r="AO54" i="10"/>
  <c r="AO81" i="14"/>
  <c r="AK65" i="17"/>
  <c r="AK64" i="17"/>
  <c r="AO80" i="14"/>
  <c r="AO54" i="9"/>
  <c r="AO216" i="14" s="1"/>
  <c r="AK61" i="17"/>
  <c r="AO54" i="6"/>
  <c r="AO213" i="14" s="1"/>
  <c r="AO77" i="14"/>
  <c r="AO112" i="14"/>
  <c r="AK96" i="17"/>
  <c r="AP28" i="8"/>
  <c r="AO35" i="7" l="1"/>
  <c r="AK51" i="17" s="1"/>
  <c r="AO35" i="6"/>
  <c r="AP52" i="14" s="1"/>
  <c r="AP101" i="14"/>
  <c r="AL85" i="17"/>
  <c r="AO151" i="14"/>
  <c r="AP19" i="8"/>
  <c r="AO36" i="8"/>
  <c r="AO148" i="14"/>
  <c r="AP19" i="5"/>
  <c r="AP45" i="5" s="1"/>
  <c r="AO36" i="5"/>
  <c r="AO35" i="5"/>
  <c r="AO212" i="14"/>
  <c r="AP104" i="14"/>
  <c r="AL88" i="17"/>
  <c r="AL81" i="17"/>
  <c r="AP97" i="14"/>
  <c r="AP39" i="3"/>
  <c r="AL180" i="17" s="1"/>
  <c r="AP40" i="3"/>
  <c r="AL183" i="17" s="1"/>
  <c r="AP105" i="14"/>
  <c r="AL89" i="17" s="1"/>
  <c r="AK55" i="17"/>
  <c r="AO71" i="14"/>
  <c r="AP57" i="14"/>
  <c r="AO35" i="10"/>
  <c r="AO217" i="14"/>
  <c r="AP19" i="11"/>
  <c r="AO154" i="14"/>
  <c r="AO36" i="11"/>
  <c r="AO147" i="14"/>
  <c r="AP19" i="4"/>
  <c r="AO27" i="3"/>
  <c r="AO36" i="4"/>
  <c r="AO155" i="14"/>
  <c r="AO28" i="3"/>
  <c r="AP100" i="14"/>
  <c r="AL84" i="17"/>
  <c r="AP103" i="14"/>
  <c r="AL87" i="17"/>
  <c r="AO211" i="14"/>
  <c r="AO219" i="14"/>
  <c r="AO72" i="3"/>
  <c r="AO71" i="3"/>
  <c r="AL86" i="17"/>
  <c r="AP102" i="14"/>
  <c r="AO36" i="6"/>
  <c r="AO149" i="14"/>
  <c r="AP19" i="6"/>
  <c r="AP45" i="6" s="1"/>
  <c r="AO35" i="8"/>
  <c r="AO215" i="14"/>
  <c r="AO153" i="14"/>
  <c r="AP19" i="10"/>
  <c r="AO36" i="10"/>
  <c r="AO152" i="14"/>
  <c r="AP19" i="9"/>
  <c r="AP45" i="9" s="1"/>
  <c r="AO36" i="9"/>
  <c r="AO35" i="9"/>
  <c r="AO35" i="4"/>
  <c r="AP99" i="14"/>
  <c r="AL83" i="17"/>
  <c r="AP19" i="7"/>
  <c r="AP45" i="7" s="1"/>
  <c r="AO150" i="14"/>
  <c r="AO36" i="7"/>
  <c r="AL82" i="17"/>
  <c r="AP98" i="14"/>
  <c r="AP53" i="14" l="1"/>
  <c r="AK50" i="17"/>
  <c r="AO67" i="14"/>
  <c r="AO66" i="14"/>
  <c r="AL73" i="17"/>
  <c r="AP89" i="14"/>
  <c r="AP91" i="14"/>
  <c r="AL75" i="17"/>
  <c r="AP88" i="14"/>
  <c r="AL72" i="17"/>
  <c r="AK53" i="17"/>
  <c r="AO69" i="14"/>
  <c r="AP55" i="14"/>
  <c r="AO9" i="10"/>
  <c r="AK21" i="17"/>
  <c r="AO34" i="14"/>
  <c r="AK52" i="17"/>
  <c r="AO68" i="14"/>
  <c r="AP54" i="14"/>
  <c r="AP133" i="14"/>
  <c r="AL114" i="17"/>
  <c r="AQ20" i="4"/>
  <c r="AP25" i="3"/>
  <c r="AL168" i="17" s="1"/>
  <c r="AP141" i="14"/>
  <c r="AL122" i="17" s="1"/>
  <c r="AP26" i="3"/>
  <c r="AL171" i="17" s="1"/>
  <c r="AP45" i="4"/>
  <c r="AQ20" i="5"/>
  <c r="AQ159" i="14" s="1"/>
  <c r="AL115" i="17"/>
  <c r="AP134" i="14"/>
  <c r="AO31" i="14"/>
  <c r="AK18" i="17"/>
  <c r="AO9" i="7"/>
  <c r="AO9" i="9"/>
  <c r="AO33" i="14"/>
  <c r="AK20" i="17"/>
  <c r="AQ20" i="10"/>
  <c r="AQ164" i="14" s="1"/>
  <c r="AP139" i="14"/>
  <c r="AL120" i="17"/>
  <c r="AP45" i="10"/>
  <c r="AL116" i="17"/>
  <c r="AP135" i="14"/>
  <c r="AQ20" i="6"/>
  <c r="AQ160" i="14" s="1"/>
  <c r="AK22" i="17"/>
  <c r="AO9" i="11"/>
  <c r="AO35" i="14"/>
  <c r="AO72" i="14"/>
  <c r="AK56" i="17" s="1"/>
  <c r="AK54" i="17"/>
  <c r="AO70" i="14"/>
  <c r="AP56" i="14"/>
  <c r="AL71" i="17"/>
  <c r="AP87" i="14"/>
  <c r="AQ20" i="9"/>
  <c r="AQ163" i="14" s="1"/>
  <c r="AP138" i="14"/>
  <c r="AL119" i="17"/>
  <c r="AL39" i="17"/>
  <c r="AP12" i="6"/>
  <c r="AK15" i="17"/>
  <c r="AO28" i="14"/>
  <c r="AO9" i="4"/>
  <c r="AO51" i="3"/>
  <c r="AK198" i="17" s="1"/>
  <c r="AO52" i="3"/>
  <c r="AK201" i="17" s="1"/>
  <c r="AO36" i="14"/>
  <c r="AK23" i="17" s="1"/>
  <c r="AL44" i="17"/>
  <c r="AP12" i="11"/>
  <c r="AO65" i="14"/>
  <c r="AK49" i="17"/>
  <c r="AP51" i="14"/>
  <c r="AK19" i="17"/>
  <c r="AO32" i="14"/>
  <c r="AO9" i="8"/>
  <c r="AQ20" i="7"/>
  <c r="AQ161" i="14" s="1"/>
  <c r="AP136" i="14"/>
  <c r="AL117" i="17"/>
  <c r="AO64" i="14"/>
  <c r="AP50" i="14"/>
  <c r="AK48" i="17"/>
  <c r="AO50" i="3"/>
  <c r="AK195" i="17" s="1"/>
  <c r="AO49" i="3"/>
  <c r="AK192" i="17" s="1"/>
  <c r="AK17" i="17"/>
  <c r="AO30" i="14"/>
  <c r="AO9" i="6"/>
  <c r="AL40" i="17"/>
  <c r="AP12" i="7"/>
  <c r="AP45" i="11"/>
  <c r="AQ20" i="11"/>
  <c r="AQ165" i="14" s="1"/>
  <c r="AP140" i="14"/>
  <c r="AL121" i="17"/>
  <c r="AO9" i="5"/>
  <c r="AO29" i="14"/>
  <c r="AK16" i="17"/>
  <c r="AP45" i="8"/>
  <c r="AQ20" i="8"/>
  <c r="AQ162" i="14" s="1"/>
  <c r="AL118" i="17"/>
  <c r="AP137" i="14"/>
  <c r="AK8" i="17" l="1"/>
  <c r="AO21" i="14"/>
  <c r="AP10" i="8"/>
  <c r="AP11" i="8"/>
  <c r="AO24" i="14"/>
  <c r="AP10" i="11"/>
  <c r="AP11" i="11"/>
  <c r="AK11" i="17"/>
  <c r="AP10" i="7"/>
  <c r="AP11" i="7"/>
  <c r="AO20" i="14"/>
  <c r="AK7" i="17"/>
  <c r="AP12" i="9"/>
  <c r="AL42" i="17"/>
  <c r="AK6" i="17"/>
  <c r="AP10" i="6"/>
  <c r="AP11" i="6"/>
  <c r="AO19" i="14"/>
  <c r="AL76" i="17"/>
  <c r="AP92" i="14"/>
  <c r="AO18" i="14"/>
  <c r="AK5" i="17"/>
  <c r="AP10" i="5"/>
  <c r="AP11" i="5"/>
  <c r="AP93" i="14"/>
  <c r="AL77" i="17"/>
  <c r="AP44" i="11"/>
  <c r="AL33" i="17"/>
  <c r="AP46" i="14"/>
  <c r="AP41" i="14"/>
  <c r="AL28" i="17"/>
  <c r="AP12" i="8"/>
  <c r="AL41" i="17"/>
  <c r="AP90" i="14"/>
  <c r="AL74" i="17"/>
  <c r="AP44" i="8"/>
  <c r="AP42" i="14"/>
  <c r="AL29" i="17"/>
  <c r="AP12" i="4"/>
  <c r="AP54" i="3"/>
  <c r="AL204" i="17" s="1"/>
  <c r="AL37" i="17"/>
  <c r="AP55" i="3"/>
  <c r="AL207" i="17" s="1"/>
  <c r="AP58" i="14"/>
  <c r="AL45" i="17" s="1"/>
  <c r="AP12" i="5"/>
  <c r="AL38" i="17"/>
  <c r="AO17" i="14"/>
  <c r="AK4" i="17"/>
  <c r="AP10" i="4"/>
  <c r="AP11" i="4"/>
  <c r="AP44" i="4" s="1"/>
  <c r="AO13" i="3"/>
  <c r="AK147" i="17" s="1"/>
  <c r="AO25" i="14"/>
  <c r="AK12" i="17" s="1"/>
  <c r="AO12" i="3"/>
  <c r="AK1" i="17" s="1"/>
  <c r="AL43" i="17"/>
  <c r="AP12" i="10"/>
  <c r="AO22" i="14"/>
  <c r="AK9" i="17"/>
  <c r="AP10" i="9"/>
  <c r="AP11" i="9"/>
  <c r="AL70" i="17"/>
  <c r="AP86" i="14"/>
  <c r="AP65" i="3"/>
  <c r="AL219" i="17" s="1"/>
  <c r="AP64" i="3"/>
  <c r="AL216" i="17" s="1"/>
  <c r="AP94" i="14"/>
  <c r="AL78" i="17" s="1"/>
  <c r="AQ158" i="14"/>
  <c r="AQ29" i="3"/>
  <c r="AQ166" i="14"/>
  <c r="AQ30" i="3"/>
  <c r="AO23" i="14"/>
  <c r="AK10" i="17"/>
  <c r="AP11" i="10"/>
  <c r="AP10" i="10"/>
  <c r="AL59" i="17" l="1"/>
  <c r="AP54" i="4"/>
  <c r="AP35" i="4" s="1"/>
  <c r="AP75" i="14"/>
  <c r="AP29" i="10"/>
  <c r="AP125" i="14"/>
  <c r="AL109" i="17"/>
  <c r="AL27" i="17"/>
  <c r="AP40" i="14"/>
  <c r="AP54" i="8"/>
  <c r="AP215" i="14" s="1"/>
  <c r="AP79" i="14"/>
  <c r="AL63" i="17"/>
  <c r="AP123" i="14"/>
  <c r="AP29" i="8"/>
  <c r="AL107" i="17"/>
  <c r="AP124" i="14"/>
  <c r="AL108" i="17"/>
  <c r="AP29" i="9"/>
  <c r="AP44" i="9"/>
  <c r="AP45" i="14"/>
  <c r="AL32" i="17"/>
  <c r="AP39" i="14"/>
  <c r="AP18" i="3"/>
  <c r="AL162" i="17" s="1"/>
  <c r="AL26" i="17"/>
  <c r="AP19" i="3"/>
  <c r="AL165" i="17" s="1"/>
  <c r="AP47" i="14"/>
  <c r="AL34" i="17" s="1"/>
  <c r="AL30" i="17"/>
  <c r="AP43" i="14"/>
  <c r="AL110" i="17"/>
  <c r="AP29" i="11"/>
  <c r="AP126" i="14"/>
  <c r="AP22" i="8"/>
  <c r="AL140" i="17"/>
  <c r="AP184" i="14"/>
  <c r="AP185" i="14"/>
  <c r="AP22" i="9"/>
  <c r="AL141" i="17"/>
  <c r="AL103" i="17"/>
  <c r="AP29" i="4"/>
  <c r="AP119" i="14"/>
  <c r="AP127" i="14"/>
  <c r="AL111" i="17" s="1"/>
  <c r="AP14" i="3"/>
  <c r="AL150" i="17" s="1"/>
  <c r="AP15" i="3"/>
  <c r="AL153" i="17" s="1"/>
  <c r="AL104" i="17"/>
  <c r="AP29" i="5"/>
  <c r="AP120" i="14"/>
  <c r="AP44" i="5"/>
  <c r="AL105" i="17"/>
  <c r="AP121" i="14"/>
  <c r="AP29" i="6"/>
  <c r="AP44" i="6"/>
  <c r="AP29" i="7"/>
  <c r="AP122" i="14"/>
  <c r="AL106" i="17"/>
  <c r="AP44" i="7"/>
  <c r="AP22" i="11"/>
  <c r="AL143" i="17"/>
  <c r="AP187" i="14"/>
  <c r="AL142" i="17"/>
  <c r="AP186" i="14"/>
  <c r="AP22" i="10"/>
  <c r="AP180" i="14"/>
  <c r="AP22" i="4"/>
  <c r="AL136" i="17"/>
  <c r="AP16" i="3"/>
  <c r="AL156" i="17" s="1"/>
  <c r="AP17" i="3"/>
  <c r="AL159" i="17" s="1"/>
  <c r="AP188" i="14"/>
  <c r="AL144" i="17" s="1"/>
  <c r="AP82" i="14"/>
  <c r="AL66" i="17"/>
  <c r="AP54" i="11"/>
  <c r="AP218" i="14" s="1"/>
  <c r="AP22" i="5"/>
  <c r="AL137" i="17"/>
  <c r="AP181" i="14"/>
  <c r="AP44" i="10"/>
  <c r="AL138" i="17"/>
  <c r="AP182" i="14"/>
  <c r="AP22" i="6"/>
  <c r="AL31" i="17"/>
  <c r="AP44" i="14"/>
  <c r="AP22" i="7"/>
  <c r="AL139" i="17"/>
  <c r="AP183" i="14"/>
  <c r="AL131" i="17" l="1"/>
  <c r="AP175" i="14"/>
  <c r="AP21" i="10"/>
  <c r="AP21" i="8"/>
  <c r="AL129" i="17"/>
  <c r="AP173" i="14"/>
  <c r="AP80" i="14"/>
  <c r="AL64" i="17"/>
  <c r="AP54" i="9"/>
  <c r="AP216" i="14" s="1"/>
  <c r="AP35" i="8"/>
  <c r="AL48" i="17"/>
  <c r="AQ50" i="14"/>
  <c r="AP64" i="14"/>
  <c r="AP62" i="3"/>
  <c r="AL213" i="17" s="1"/>
  <c r="AP81" i="14"/>
  <c r="AL65" i="17"/>
  <c r="AP54" i="10"/>
  <c r="AP217" i="14" s="1"/>
  <c r="AP170" i="14"/>
  <c r="AP21" i="5"/>
  <c r="AL126" i="17"/>
  <c r="AL132" i="17"/>
  <c r="AP176" i="14"/>
  <c r="AP21" i="11"/>
  <c r="AL95" i="17"/>
  <c r="AQ28" i="7"/>
  <c r="AP111" i="14"/>
  <c r="AL93" i="17"/>
  <c r="AP109" i="14"/>
  <c r="AQ28" i="5"/>
  <c r="AL97" i="17"/>
  <c r="AP113" i="14"/>
  <c r="AQ28" i="9"/>
  <c r="AQ28" i="10"/>
  <c r="AP114" i="14"/>
  <c r="AL98" i="17"/>
  <c r="AP21" i="7"/>
  <c r="AP172" i="14"/>
  <c r="AL128" i="17"/>
  <c r="AL127" i="17"/>
  <c r="AP171" i="14"/>
  <c r="AP21" i="6"/>
  <c r="AP35" i="11"/>
  <c r="AP169" i="14"/>
  <c r="AP21" i="4"/>
  <c r="AL125" i="17"/>
  <c r="AP33" i="3"/>
  <c r="AL177" i="17" s="1"/>
  <c r="AP177" i="14"/>
  <c r="AL133" i="17" s="1"/>
  <c r="AP32" i="3"/>
  <c r="AL174" i="17" s="1"/>
  <c r="AP78" i="14"/>
  <c r="AP54" i="7"/>
  <c r="AP214" i="14" s="1"/>
  <c r="AL62" i="17"/>
  <c r="AP77" i="14"/>
  <c r="AP54" i="6"/>
  <c r="AP213" i="14" s="1"/>
  <c r="AL61" i="17"/>
  <c r="AP54" i="5"/>
  <c r="AP76" i="14"/>
  <c r="AL60" i="17"/>
  <c r="AQ28" i="11"/>
  <c r="AP115" i="14"/>
  <c r="AL99" i="17"/>
  <c r="AL96" i="17"/>
  <c r="AP112" i="14"/>
  <c r="AQ28" i="8"/>
  <c r="AP61" i="3"/>
  <c r="AL210" i="17" s="1"/>
  <c r="AP211" i="14"/>
  <c r="AQ28" i="6"/>
  <c r="AL94" i="17"/>
  <c r="AP110" i="14"/>
  <c r="AL92" i="17"/>
  <c r="AQ28" i="4"/>
  <c r="AP108" i="14"/>
  <c r="AP43" i="3"/>
  <c r="AL189" i="17" s="1"/>
  <c r="AP42" i="3"/>
  <c r="AL186" i="17" s="1"/>
  <c r="AP116" i="14"/>
  <c r="AL100" i="17" s="1"/>
  <c r="AP174" i="14"/>
  <c r="AL130" i="17"/>
  <c r="AP21" i="9"/>
  <c r="AP83" i="14"/>
  <c r="AL67" i="17" s="1"/>
  <c r="AP35" i="10" l="1"/>
  <c r="AQ56" i="14" s="1"/>
  <c r="AP71" i="3"/>
  <c r="AP72" i="3"/>
  <c r="AP219" i="14"/>
  <c r="AP35" i="7"/>
  <c r="AP67" i="14" s="1"/>
  <c r="AP35" i="6"/>
  <c r="AQ52" i="14" s="1"/>
  <c r="AP152" i="14"/>
  <c r="AQ19" i="9"/>
  <c r="AQ45" i="9" s="1"/>
  <c r="AP36" i="9"/>
  <c r="AL55" i="17"/>
  <c r="AQ57" i="14"/>
  <c r="AP71" i="14"/>
  <c r="AP151" i="14"/>
  <c r="AQ19" i="8"/>
  <c r="AP36" i="8"/>
  <c r="AM85" i="17"/>
  <c r="AQ101" i="14"/>
  <c r="AP35" i="5"/>
  <c r="AP212" i="14"/>
  <c r="AP149" i="14"/>
  <c r="AP36" i="6"/>
  <c r="AQ19" i="6"/>
  <c r="AQ45" i="6" s="1"/>
  <c r="AQ103" i="14"/>
  <c r="AM87" i="17"/>
  <c r="AM82" i="17"/>
  <c r="AQ98" i="14"/>
  <c r="AM84" i="17"/>
  <c r="AQ100" i="14"/>
  <c r="AP70" i="14"/>
  <c r="AL54" i="17"/>
  <c r="AL52" i="17"/>
  <c r="AP68" i="14"/>
  <c r="AQ54" i="14"/>
  <c r="AP36" i="10"/>
  <c r="AQ19" i="10"/>
  <c r="AP153" i="14"/>
  <c r="AM88" i="17"/>
  <c r="AQ104" i="14"/>
  <c r="AQ19" i="4"/>
  <c r="AQ45" i="4" s="1"/>
  <c r="AP147" i="14"/>
  <c r="AP36" i="4"/>
  <c r="AP27" i="3"/>
  <c r="AP28" i="3"/>
  <c r="AP155" i="14"/>
  <c r="AP36" i="7"/>
  <c r="AQ19" i="7"/>
  <c r="AP150" i="14"/>
  <c r="AM86" i="17"/>
  <c r="AQ102" i="14"/>
  <c r="AP35" i="9"/>
  <c r="AM81" i="17"/>
  <c r="AQ97" i="14"/>
  <c r="AQ39" i="3"/>
  <c r="AM180" i="17" s="1"/>
  <c r="AQ105" i="14"/>
  <c r="AM89" i="17" s="1"/>
  <c r="AQ40" i="3"/>
  <c r="AM183" i="17" s="1"/>
  <c r="AQ99" i="14"/>
  <c r="AM83" i="17"/>
  <c r="AQ19" i="11"/>
  <c r="AQ45" i="11" s="1"/>
  <c r="AP154" i="14"/>
  <c r="AP36" i="11"/>
  <c r="AP148" i="14"/>
  <c r="AQ19" i="5"/>
  <c r="AP36" i="5"/>
  <c r="AM37" i="17"/>
  <c r="AQ12" i="4"/>
  <c r="AQ53" i="14" l="1"/>
  <c r="AL50" i="17"/>
  <c r="AP66" i="14"/>
  <c r="AL51" i="17"/>
  <c r="AQ93" i="14"/>
  <c r="AM77" i="17"/>
  <c r="AP35" i="14"/>
  <c r="AL22" i="17"/>
  <c r="AP9" i="11"/>
  <c r="AP69" i="14"/>
  <c r="AL53" i="17"/>
  <c r="AQ55" i="14"/>
  <c r="AQ45" i="10"/>
  <c r="AM120" i="17"/>
  <c r="AR20" i="10"/>
  <c r="AR164" i="14" s="1"/>
  <c r="AQ139" i="14"/>
  <c r="AP9" i="6"/>
  <c r="AP30" i="14"/>
  <c r="AL17" i="17"/>
  <c r="AQ45" i="8"/>
  <c r="AM118" i="17"/>
  <c r="AR20" i="8"/>
  <c r="AR162" i="14" s="1"/>
  <c r="AQ137" i="14"/>
  <c r="AL16" i="17"/>
  <c r="AP29" i="14"/>
  <c r="AP9" i="5"/>
  <c r="AM70" i="17"/>
  <c r="AQ86" i="14"/>
  <c r="AR20" i="4"/>
  <c r="AQ133" i="14"/>
  <c r="AM114" i="17"/>
  <c r="AQ141" i="14"/>
  <c r="AM122" i="17" s="1"/>
  <c r="AQ25" i="3"/>
  <c r="AM168" i="17" s="1"/>
  <c r="AQ26" i="3"/>
  <c r="AM171" i="17" s="1"/>
  <c r="AL21" i="17"/>
  <c r="AP34" i="14"/>
  <c r="AP9" i="10"/>
  <c r="AL20" i="17"/>
  <c r="AP33" i="14"/>
  <c r="AP9" i="9"/>
  <c r="AQ45" i="5"/>
  <c r="AM115" i="17"/>
  <c r="AQ134" i="14"/>
  <c r="AR20" i="5"/>
  <c r="AR159" i="14" s="1"/>
  <c r="AQ140" i="14"/>
  <c r="AM121" i="17"/>
  <c r="AR20" i="11"/>
  <c r="AR165" i="14" s="1"/>
  <c r="AQ91" i="14"/>
  <c r="AM75" i="17"/>
  <c r="AQ45" i="7"/>
  <c r="AQ136" i="14"/>
  <c r="AM117" i="17"/>
  <c r="AR20" i="7"/>
  <c r="AR161" i="14" s="1"/>
  <c r="AQ12" i="7"/>
  <c r="AM40" i="17"/>
  <c r="AM41" i="17"/>
  <c r="AQ12" i="8"/>
  <c r="AM119" i="17"/>
  <c r="AR20" i="9"/>
  <c r="AR163" i="14" s="1"/>
  <c r="AQ138" i="14"/>
  <c r="AM26" i="17"/>
  <c r="AQ39" i="14"/>
  <c r="AM72" i="17"/>
  <c r="AQ88" i="14"/>
  <c r="AP9" i="7"/>
  <c r="AP31" i="14"/>
  <c r="AL18" i="17"/>
  <c r="AP28" i="14"/>
  <c r="AL15" i="17"/>
  <c r="AP9" i="4"/>
  <c r="AP51" i="3"/>
  <c r="AL198" i="17" s="1"/>
  <c r="AP52" i="3"/>
  <c r="AL201" i="17" s="1"/>
  <c r="AP36" i="14"/>
  <c r="AL23" i="17" s="1"/>
  <c r="AQ12" i="6"/>
  <c r="AM39" i="17"/>
  <c r="AQ12" i="10"/>
  <c r="AM43" i="17"/>
  <c r="AM116" i="17"/>
  <c r="AQ135" i="14"/>
  <c r="AR20" i="6"/>
  <c r="AR160" i="14" s="1"/>
  <c r="AL49" i="17"/>
  <c r="AP65" i="14"/>
  <c r="AQ51" i="14"/>
  <c r="AP50" i="3"/>
  <c r="AL195" i="17" s="1"/>
  <c r="AP49" i="3"/>
  <c r="AL192" i="17" s="1"/>
  <c r="AP72" i="14"/>
  <c r="AL56" i="17" s="1"/>
  <c r="AL19" i="17"/>
  <c r="AP9" i="8"/>
  <c r="AP32" i="14"/>
  <c r="AQ12" i="11"/>
  <c r="AM44" i="17"/>
  <c r="AP21" i="14" l="1"/>
  <c r="AL8" i="17"/>
  <c r="AQ10" i="8"/>
  <c r="AQ11" i="8"/>
  <c r="AQ44" i="8" s="1"/>
  <c r="AQ45" i="14"/>
  <c r="AM32" i="17"/>
  <c r="AP20" i="14"/>
  <c r="AQ10" i="7"/>
  <c r="AQ11" i="7"/>
  <c r="AL7" i="17"/>
  <c r="AL5" i="17"/>
  <c r="AP18" i="14"/>
  <c r="AQ11" i="5"/>
  <c r="AQ44" i="5" s="1"/>
  <c r="AQ10" i="5"/>
  <c r="AQ12" i="5"/>
  <c r="AM38" i="17"/>
  <c r="AQ54" i="3"/>
  <c r="AM204" i="17" s="1"/>
  <c r="AQ55" i="3"/>
  <c r="AM207" i="17" s="1"/>
  <c r="AQ58" i="14"/>
  <c r="AM45" i="17" s="1"/>
  <c r="AQ87" i="14"/>
  <c r="AM71" i="17"/>
  <c r="AQ64" i="3"/>
  <c r="AM216" i="17" s="1"/>
  <c r="AQ94" i="14"/>
  <c r="AM78" i="17" s="1"/>
  <c r="AQ65" i="3"/>
  <c r="AM219" i="17" s="1"/>
  <c r="AQ10" i="10"/>
  <c r="AP23" i="14"/>
  <c r="AQ11" i="10"/>
  <c r="AQ44" i="10" s="1"/>
  <c r="AL10" i="17"/>
  <c r="AR158" i="14"/>
  <c r="AR30" i="3"/>
  <c r="AR29" i="3"/>
  <c r="AR166" i="14"/>
  <c r="AM33" i="17"/>
  <c r="AQ46" i="14"/>
  <c r="AQ42" i="14"/>
  <c r="AM29" i="17"/>
  <c r="AQ89" i="14"/>
  <c r="AM73" i="17"/>
  <c r="AQ44" i="7"/>
  <c r="AL9" i="17"/>
  <c r="AP22" i="14"/>
  <c r="AQ11" i="9"/>
  <c r="AQ10" i="9"/>
  <c r="AQ10" i="6"/>
  <c r="AQ11" i="6"/>
  <c r="AP19" i="14"/>
  <c r="AL6" i="17"/>
  <c r="AQ92" i="14"/>
  <c r="AM76" i="17"/>
  <c r="AQ11" i="11"/>
  <c r="AP24" i="14"/>
  <c r="AL11" i="17"/>
  <c r="AQ10" i="11"/>
  <c r="AQ41" i="14"/>
  <c r="AM28" i="17"/>
  <c r="AQ10" i="4"/>
  <c r="AQ11" i="4"/>
  <c r="AL4" i="17"/>
  <c r="AP17" i="14"/>
  <c r="AP12" i="3"/>
  <c r="AL1" i="17" s="1"/>
  <c r="AP25" i="14"/>
  <c r="AL12" i="17" s="1"/>
  <c r="AP13" i="3"/>
  <c r="AL147" i="17" s="1"/>
  <c r="AQ43" i="14"/>
  <c r="AM30" i="17"/>
  <c r="AM74" i="17"/>
  <c r="AQ90" i="14"/>
  <c r="AM42" i="17"/>
  <c r="AQ12" i="9"/>
  <c r="AM63" i="17" l="1"/>
  <c r="AQ54" i="8"/>
  <c r="AQ215" i="14" s="1"/>
  <c r="AQ79" i="14"/>
  <c r="AQ180" i="14"/>
  <c r="AQ22" i="4"/>
  <c r="AM136" i="17"/>
  <c r="AQ17" i="3"/>
  <c r="AM159" i="17" s="1"/>
  <c r="AQ188" i="14"/>
  <c r="AM144" i="17" s="1"/>
  <c r="AQ16" i="3"/>
  <c r="AM156" i="17" s="1"/>
  <c r="AM105" i="17"/>
  <c r="AQ29" i="6"/>
  <c r="AQ121" i="14"/>
  <c r="AQ44" i="6"/>
  <c r="AQ22" i="7"/>
  <c r="AQ183" i="14"/>
  <c r="AM139" i="17"/>
  <c r="AQ123" i="14"/>
  <c r="AQ29" i="8"/>
  <c r="AM107" i="17"/>
  <c r="AM65" i="17"/>
  <c r="AQ81" i="14"/>
  <c r="AQ54" i="10"/>
  <c r="AM138" i="17"/>
  <c r="AQ22" i="6"/>
  <c r="AQ182" i="14"/>
  <c r="AM142" i="17"/>
  <c r="AQ22" i="10"/>
  <c r="AQ186" i="14"/>
  <c r="AQ76" i="14"/>
  <c r="AM60" i="17"/>
  <c r="AQ54" i="5"/>
  <c r="AM27" i="17"/>
  <c r="AQ40" i="14"/>
  <c r="AQ47" i="14"/>
  <c r="AM34" i="17" s="1"/>
  <c r="AQ19" i="3"/>
  <c r="AM165" i="17" s="1"/>
  <c r="AQ18" i="3"/>
  <c r="AM162" i="17" s="1"/>
  <c r="AM140" i="17"/>
  <c r="AQ22" i="8"/>
  <c r="AQ184" i="14"/>
  <c r="AM31" i="17"/>
  <c r="AQ44" i="14"/>
  <c r="AQ126" i="14"/>
  <c r="AM110" i="17"/>
  <c r="AQ29" i="11"/>
  <c r="AQ44" i="11"/>
  <c r="AM141" i="17"/>
  <c r="AQ22" i="9"/>
  <c r="AQ185" i="14"/>
  <c r="AM62" i="17"/>
  <c r="AQ54" i="7"/>
  <c r="AQ214" i="14" s="1"/>
  <c r="AQ78" i="14"/>
  <c r="AQ22" i="5"/>
  <c r="AM137" i="17"/>
  <c r="AQ181" i="14"/>
  <c r="AQ44" i="4"/>
  <c r="AQ119" i="14"/>
  <c r="AQ29" i="4"/>
  <c r="AM103" i="17"/>
  <c r="AQ15" i="3"/>
  <c r="AM153" i="17" s="1"/>
  <c r="AQ127" i="14"/>
  <c r="AM111" i="17" s="1"/>
  <c r="AQ14" i="3"/>
  <c r="AM150" i="17" s="1"/>
  <c r="AM143" i="17"/>
  <c r="AQ187" i="14"/>
  <c r="AQ22" i="11"/>
  <c r="AQ124" i="14"/>
  <c r="AM108" i="17"/>
  <c r="AQ29" i="9"/>
  <c r="AQ44" i="9"/>
  <c r="AQ29" i="10"/>
  <c r="AM109" i="17"/>
  <c r="AQ125" i="14"/>
  <c r="AQ29" i="5"/>
  <c r="AQ120" i="14"/>
  <c r="AM104" i="17"/>
  <c r="AQ29" i="7"/>
  <c r="AM106" i="17"/>
  <c r="AQ122" i="14"/>
  <c r="AQ35" i="7" l="1"/>
  <c r="AM97" i="17"/>
  <c r="AQ113" i="14"/>
  <c r="AR28" i="9"/>
  <c r="AQ75" i="14"/>
  <c r="AQ54" i="4"/>
  <c r="AQ35" i="4" s="1"/>
  <c r="AM59" i="17"/>
  <c r="AQ61" i="3"/>
  <c r="AM210" i="17" s="1"/>
  <c r="AQ62" i="3"/>
  <c r="AM213" i="17" s="1"/>
  <c r="AQ170" i="14"/>
  <c r="AQ21" i="5"/>
  <c r="AM126" i="17"/>
  <c r="AR28" i="6"/>
  <c r="AM94" i="17"/>
  <c r="AQ110" i="14"/>
  <c r="AQ35" i="8"/>
  <c r="AM98" i="17"/>
  <c r="AQ114" i="14"/>
  <c r="AR28" i="10"/>
  <c r="AR53" i="14"/>
  <c r="AQ67" i="14"/>
  <c r="AM51" i="17"/>
  <c r="AQ82" i="14"/>
  <c r="AQ54" i="11"/>
  <c r="AQ218" i="14" s="1"/>
  <c r="AM66" i="17"/>
  <c r="AQ171" i="14"/>
  <c r="AM127" i="17"/>
  <c r="AQ21" i="6"/>
  <c r="AM96" i="17"/>
  <c r="AQ112" i="14"/>
  <c r="AR28" i="8"/>
  <c r="AQ172" i="14"/>
  <c r="AQ21" i="7"/>
  <c r="AM128" i="17"/>
  <c r="AM95" i="17"/>
  <c r="AQ111" i="14"/>
  <c r="AR28" i="7"/>
  <c r="AM93" i="17"/>
  <c r="AQ109" i="14"/>
  <c r="AR28" i="5"/>
  <c r="AM92" i="17"/>
  <c r="AQ108" i="14"/>
  <c r="AR28" i="4"/>
  <c r="AQ42" i="3"/>
  <c r="AM186" i="17" s="1"/>
  <c r="AQ43" i="3"/>
  <c r="AM189" i="17" s="1"/>
  <c r="AQ116" i="14"/>
  <c r="AM100" i="17" s="1"/>
  <c r="AR28" i="11"/>
  <c r="AM99" i="17"/>
  <c r="AQ115" i="14"/>
  <c r="AM129" i="17"/>
  <c r="AQ173" i="14"/>
  <c r="AQ21" i="8"/>
  <c r="AQ35" i="5"/>
  <c r="AQ212" i="14"/>
  <c r="AQ21" i="10"/>
  <c r="AQ175" i="14"/>
  <c r="AM131" i="17"/>
  <c r="AQ83" i="14"/>
  <c r="AM67" i="17" s="1"/>
  <c r="AQ77" i="14"/>
  <c r="AM61" i="17"/>
  <c r="AQ54" i="6"/>
  <c r="AQ213" i="14" s="1"/>
  <c r="AQ169" i="14"/>
  <c r="AM125" i="17"/>
  <c r="AQ21" i="4"/>
  <c r="AQ32" i="3"/>
  <c r="AM174" i="17" s="1"/>
  <c r="AQ177" i="14"/>
  <c r="AM133" i="17" s="1"/>
  <c r="AQ33" i="3"/>
  <c r="AM177" i="17" s="1"/>
  <c r="AM64" i="17"/>
  <c r="AQ54" i="9"/>
  <c r="AQ216" i="14" s="1"/>
  <c r="AQ80" i="14"/>
  <c r="AM132" i="17"/>
  <c r="AQ21" i="11"/>
  <c r="AQ176" i="14"/>
  <c r="AM130" i="17"/>
  <c r="AQ174" i="14"/>
  <c r="AQ21" i="9"/>
  <c r="AQ35" i="10"/>
  <c r="AQ217" i="14"/>
  <c r="AQ35" i="9" l="1"/>
  <c r="AR56" i="14"/>
  <c r="AM54" i="17"/>
  <c r="AQ70" i="14"/>
  <c r="AQ35" i="6"/>
  <c r="AQ36" i="10"/>
  <c r="AR19" i="10"/>
  <c r="AQ153" i="14"/>
  <c r="AN88" i="17"/>
  <c r="AR104" i="14"/>
  <c r="AN81" i="17"/>
  <c r="AR97" i="14"/>
  <c r="AR105" i="14"/>
  <c r="AN89" i="17" s="1"/>
  <c r="AR39" i="3"/>
  <c r="AN180" i="17" s="1"/>
  <c r="AR40" i="3"/>
  <c r="AN183" i="17" s="1"/>
  <c r="AN85" i="17"/>
  <c r="AR101" i="14"/>
  <c r="AR12" i="7"/>
  <c r="AN40" i="17"/>
  <c r="AM52" i="17"/>
  <c r="AQ68" i="14"/>
  <c r="AR54" i="14"/>
  <c r="AQ152" i="14"/>
  <c r="AR19" i="9"/>
  <c r="AR45" i="9" s="1"/>
  <c r="AQ36" i="9"/>
  <c r="AQ154" i="14"/>
  <c r="AR19" i="11"/>
  <c r="AQ36" i="11"/>
  <c r="AR103" i="14"/>
  <c r="AN87" i="17"/>
  <c r="AQ148" i="14"/>
  <c r="AR19" i="5"/>
  <c r="AQ36" i="5"/>
  <c r="AQ64" i="14"/>
  <c r="AM48" i="17"/>
  <c r="AR50" i="14"/>
  <c r="AN86" i="17"/>
  <c r="AR102" i="14"/>
  <c r="AQ36" i="4"/>
  <c r="AQ147" i="14"/>
  <c r="AR19" i="4"/>
  <c r="AQ28" i="3"/>
  <c r="AQ155" i="14"/>
  <c r="AQ27" i="3"/>
  <c r="AM49" i="17"/>
  <c r="AQ65" i="14"/>
  <c r="AR51" i="14"/>
  <c r="AN84" i="17"/>
  <c r="AR100" i="14"/>
  <c r="AQ150" i="14"/>
  <c r="AR19" i="7"/>
  <c r="AQ36" i="7"/>
  <c r="AQ35" i="11"/>
  <c r="AQ49" i="3" s="1"/>
  <c r="AM192" i="17" s="1"/>
  <c r="AM53" i="17"/>
  <c r="AQ69" i="14"/>
  <c r="AR55" i="14"/>
  <c r="AQ151" i="14"/>
  <c r="AR19" i="8"/>
  <c r="AQ36" i="8"/>
  <c r="AR98" i="14"/>
  <c r="AN82" i="17"/>
  <c r="AR19" i="6"/>
  <c r="AQ36" i="6"/>
  <c r="AQ149" i="14"/>
  <c r="AR99" i="14"/>
  <c r="AN83" i="17"/>
  <c r="AQ211" i="14"/>
  <c r="AQ71" i="3"/>
  <c r="AQ72" i="3"/>
  <c r="AQ219" i="14"/>
  <c r="AS20" i="6" l="1"/>
  <c r="AS160" i="14" s="1"/>
  <c r="AR135" i="14"/>
  <c r="AN116" i="17"/>
  <c r="AQ9" i="8"/>
  <c r="AM19" i="17"/>
  <c r="AQ32" i="14"/>
  <c r="AN117" i="17"/>
  <c r="AS20" i="7"/>
  <c r="AS161" i="14" s="1"/>
  <c r="AR136" i="14"/>
  <c r="AR45" i="7"/>
  <c r="AQ29" i="14"/>
  <c r="AM16" i="17"/>
  <c r="AQ9" i="5"/>
  <c r="AM20" i="17"/>
  <c r="AQ33" i="14"/>
  <c r="AQ9" i="9"/>
  <c r="AM50" i="17"/>
  <c r="AQ66" i="14"/>
  <c r="AR52" i="14"/>
  <c r="AR45" i="6"/>
  <c r="AS20" i="8"/>
  <c r="AS162" i="14" s="1"/>
  <c r="AR137" i="14"/>
  <c r="AN118" i="17"/>
  <c r="AR12" i="5"/>
  <c r="AN38" i="17"/>
  <c r="AQ9" i="4"/>
  <c r="AQ28" i="14"/>
  <c r="AM15" i="17"/>
  <c r="AQ52" i="3"/>
  <c r="AM201" i="17" s="1"/>
  <c r="AQ36" i="14"/>
  <c r="AM23" i="17" s="1"/>
  <c r="AQ51" i="3"/>
  <c r="AM198" i="17" s="1"/>
  <c r="AN37" i="17"/>
  <c r="AR12" i="4"/>
  <c r="AR45" i="5"/>
  <c r="AN115" i="17"/>
  <c r="AR134" i="14"/>
  <c r="AS20" i="5"/>
  <c r="AS159" i="14" s="1"/>
  <c r="AM22" i="17"/>
  <c r="AQ9" i="11"/>
  <c r="AQ35" i="14"/>
  <c r="AS20" i="9"/>
  <c r="AS163" i="14" s="1"/>
  <c r="AN119" i="17"/>
  <c r="AR138" i="14"/>
  <c r="AR45" i="8"/>
  <c r="AQ71" i="14"/>
  <c r="AR57" i="14"/>
  <c r="AM55" i="17"/>
  <c r="AQ72" i="14"/>
  <c r="AM56" i="17" s="1"/>
  <c r="AR140" i="14"/>
  <c r="AN121" i="17"/>
  <c r="AS20" i="11"/>
  <c r="AS165" i="14" s="1"/>
  <c r="AR45" i="11"/>
  <c r="AS20" i="10"/>
  <c r="AS164" i="14" s="1"/>
  <c r="AR45" i="10"/>
  <c r="AR139" i="14"/>
  <c r="AN120" i="17"/>
  <c r="AQ9" i="6"/>
  <c r="AM17" i="17"/>
  <c r="AQ30" i="14"/>
  <c r="AN42" i="17"/>
  <c r="AR12" i="9"/>
  <c r="AQ9" i="7"/>
  <c r="AQ31" i="14"/>
  <c r="AM18" i="17"/>
  <c r="AS20" i="4"/>
  <c r="AR133" i="14"/>
  <c r="AN114" i="17"/>
  <c r="AR25" i="3"/>
  <c r="AN168" i="17" s="1"/>
  <c r="AR26" i="3"/>
  <c r="AN171" i="17" s="1"/>
  <c r="AR141" i="14"/>
  <c r="AN122" i="17" s="1"/>
  <c r="AR91" i="14"/>
  <c r="AN75" i="17"/>
  <c r="AQ50" i="3"/>
  <c r="AM195" i="17" s="1"/>
  <c r="AN41" i="17"/>
  <c r="AR12" i="8"/>
  <c r="AR42" i="14"/>
  <c r="AN29" i="17"/>
  <c r="AR45" i="4"/>
  <c r="AQ34" i="14"/>
  <c r="AQ9" i="10"/>
  <c r="AM21" i="17"/>
  <c r="AN43" i="17"/>
  <c r="AR12" i="10"/>
  <c r="AR55" i="3" l="1"/>
  <c r="AN207" i="17" s="1"/>
  <c r="AR45" i="14"/>
  <c r="AN32" i="17"/>
  <c r="AR44" i="14"/>
  <c r="AN31" i="17"/>
  <c r="AR10" i="6"/>
  <c r="AQ19" i="14"/>
  <c r="AM6" i="17"/>
  <c r="AR11" i="6"/>
  <c r="AR44" i="6" s="1"/>
  <c r="AR54" i="3"/>
  <c r="AN204" i="17" s="1"/>
  <c r="AM4" i="17"/>
  <c r="AR11" i="4"/>
  <c r="AR44" i="4" s="1"/>
  <c r="AR10" i="4"/>
  <c r="AQ17" i="14"/>
  <c r="AQ13" i="3"/>
  <c r="AM147" i="17" s="1"/>
  <c r="AQ12" i="3"/>
  <c r="AM1" i="17" s="1"/>
  <c r="AQ25" i="14"/>
  <c r="AM12" i="17" s="1"/>
  <c r="AN72" i="17"/>
  <c r="AR88" i="14"/>
  <c r="AQ22" i="14"/>
  <c r="AM9" i="17"/>
  <c r="AR11" i="9"/>
  <c r="AR10" i="9"/>
  <c r="AQ21" i="14"/>
  <c r="AM8" i="17"/>
  <c r="AR11" i="8"/>
  <c r="AR44" i="8" s="1"/>
  <c r="AR10" i="8"/>
  <c r="AR86" i="14"/>
  <c r="AN70" i="17"/>
  <c r="AR65" i="3"/>
  <c r="AN219" i="17" s="1"/>
  <c r="AR94" i="14"/>
  <c r="AN78" i="17" s="1"/>
  <c r="AR64" i="3"/>
  <c r="AN216" i="17" s="1"/>
  <c r="AR43" i="14"/>
  <c r="AN30" i="17"/>
  <c r="AN77" i="17"/>
  <c r="AR93" i="14"/>
  <c r="AN74" i="17"/>
  <c r="AR90" i="14"/>
  <c r="AR87" i="14"/>
  <c r="AN71" i="17"/>
  <c r="AR39" i="14"/>
  <c r="AN26" i="17"/>
  <c r="AR12" i="6"/>
  <c r="AN39" i="17"/>
  <c r="AR10" i="7"/>
  <c r="AQ20" i="14"/>
  <c r="AR11" i="7"/>
  <c r="AM7" i="17"/>
  <c r="AN73" i="17"/>
  <c r="AR89" i="14"/>
  <c r="AR44" i="7"/>
  <c r="AQ23" i="14"/>
  <c r="AR11" i="10"/>
  <c r="AR10" i="10"/>
  <c r="AM10" i="17"/>
  <c r="AS158" i="14"/>
  <c r="AS30" i="3"/>
  <c r="AS166" i="14"/>
  <c r="AS29" i="3"/>
  <c r="AR92" i="14"/>
  <c r="AN76" i="17"/>
  <c r="AN44" i="17"/>
  <c r="AR12" i="11"/>
  <c r="AR19" i="3" s="1"/>
  <c r="AN165" i="17" s="1"/>
  <c r="AQ24" i="14"/>
  <c r="AR11" i="11"/>
  <c r="AR10" i="11"/>
  <c r="AM11" i="17"/>
  <c r="AR58" i="14"/>
  <c r="AN45" i="17" s="1"/>
  <c r="AN27" i="17"/>
  <c r="AR40" i="14"/>
  <c r="AQ18" i="14"/>
  <c r="AM5" i="17"/>
  <c r="AR11" i="5"/>
  <c r="AR10" i="5"/>
  <c r="AR181" i="14" l="1"/>
  <c r="AN137" i="17"/>
  <c r="AR22" i="5"/>
  <c r="AN63" i="17"/>
  <c r="AR79" i="14"/>
  <c r="AR54" i="8"/>
  <c r="AR215" i="14" s="1"/>
  <c r="AR22" i="8"/>
  <c r="AR184" i="14"/>
  <c r="AN140" i="17"/>
  <c r="AR185" i="14"/>
  <c r="AR22" i="9"/>
  <c r="AN141" i="17"/>
  <c r="AR77" i="14"/>
  <c r="AN61" i="17"/>
  <c r="AR54" i="6"/>
  <c r="AR213" i="14" s="1"/>
  <c r="AR119" i="14"/>
  <c r="AR29" i="4"/>
  <c r="AN103" i="17"/>
  <c r="AR14" i="3"/>
  <c r="AN150" i="17" s="1"/>
  <c r="AR127" i="14"/>
  <c r="AN111" i="17" s="1"/>
  <c r="AR15" i="3"/>
  <c r="AN153" i="17" s="1"/>
  <c r="AN104" i="17"/>
  <c r="AR29" i="5"/>
  <c r="AR120" i="14"/>
  <c r="AN143" i="17"/>
  <c r="AR22" i="11"/>
  <c r="AR187" i="14"/>
  <c r="AR46" i="14"/>
  <c r="AN33" i="17"/>
  <c r="AR54" i="7"/>
  <c r="AR214" i="14" s="1"/>
  <c r="AN62" i="17"/>
  <c r="AR78" i="14"/>
  <c r="AN106" i="17"/>
  <c r="AR29" i="7"/>
  <c r="AR122" i="14"/>
  <c r="AN28" i="17"/>
  <c r="AR41" i="14"/>
  <c r="AN59" i="17"/>
  <c r="AR75" i="14"/>
  <c r="AR54" i="4"/>
  <c r="AR211" i="14" s="1"/>
  <c r="AR29" i="8"/>
  <c r="AR123" i="14"/>
  <c r="AN107" i="17"/>
  <c r="AR44" i="9"/>
  <c r="AR29" i="9"/>
  <c r="AN108" i="17"/>
  <c r="AR124" i="14"/>
  <c r="AR44" i="11"/>
  <c r="AN110" i="17"/>
  <c r="AR126" i="14"/>
  <c r="AR29" i="11"/>
  <c r="AN142" i="17"/>
  <c r="AR186" i="14"/>
  <c r="AR22" i="10"/>
  <c r="AR18" i="3"/>
  <c r="AN162" i="17" s="1"/>
  <c r="AR22" i="6"/>
  <c r="AN138" i="17"/>
  <c r="AR182" i="14"/>
  <c r="AR125" i="14"/>
  <c r="AN109" i="17"/>
  <c r="AR29" i="10"/>
  <c r="AR44" i="10"/>
  <c r="AN139" i="17"/>
  <c r="AR22" i="7"/>
  <c r="AR183" i="14"/>
  <c r="AR47" i="14"/>
  <c r="AN34" i="17" s="1"/>
  <c r="AR44" i="5"/>
  <c r="AN136" i="17"/>
  <c r="AR22" i="4"/>
  <c r="AR180" i="14"/>
  <c r="AR188" i="14"/>
  <c r="AN144" i="17" s="1"/>
  <c r="AR17" i="3"/>
  <c r="AN159" i="17" s="1"/>
  <c r="AR16" i="3"/>
  <c r="AN156" i="17" s="1"/>
  <c r="AN105" i="17"/>
  <c r="AR29" i="6"/>
  <c r="AR121" i="14"/>
  <c r="AR35" i="7" l="1"/>
  <c r="AR35" i="4"/>
  <c r="AN48" i="17" s="1"/>
  <c r="AR172" i="14"/>
  <c r="AN128" i="17"/>
  <c r="AR21" i="7"/>
  <c r="AR171" i="14"/>
  <c r="AR21" i="6"/>
  <c r="AN127" i="17"/>
  <c r="AR82" i="14"/>
  <c r="AN66" i="17"/>
  <c r="AR54" i="11"/>
  <c r="AR218" i="14" s="1"/>
  <c r="AR113" i="14"/>
  <c r="AN97" i="17"/>
  <c r="AS28" i="9"/>
  <c r="AR67" i="14"/>
  <c r="AN51" i="17"/>
  <c r="AS53" i="14"/>
  <c r="AN132" i="17"/>
  <c r="AR176" i="14"/>
  <c r="AR21" i="11"/>
  <c r="AN93" i="17"/>
  <c r="AR109" i="14"/>
  <c r="AS28" i="5"/>
  <c r="AR35" i="6"/>
  <c r="AR35" i="8"/>
  <c r="AS28" i="6"/>
  <c r="AN94" i="17"/>
  <c r="AR110" i="14"/>
  <c r="AR54" i="5"/>
  <c r="AN60" i="17"/>
  <c r="AR76" i="14"/>
  <c r="AR61" i="3"/>
  <c r="AN210" i="17" s="1"/>
  <c r="AR83" i="14"/>
  <c r="AN67" i="17" s="1"/>
  <c r="AR62" i="3"/>
  <c r="AN213" i="17" s="1"/>
  <c r="AR115" i="14"/>
  <c r="AN99" i="17"/>
  <c r="AS28" i="11"/>
  <c r="AR54" i="9"/>
  <c r="AR216" i="14" s="1"/>
  <c r="AN64" i="17"/>
  <c r="AR80" i="14"/>
  <c r="AR112" i="14"/>
  <c r="AN96" i="17"/>
  <c r="AS28" i="8"/>
  <c r="AN126" i="17"/>
  <c r="AR21" i="5"/>
  <c r="AR170" i="14"/>
  <c r="AR81" i="14"/>
  <c r="AN65" i="17"/>
  <c r="AR54" i="10"/>
  <c r="AR175" i="14"/>
  <c r="AR21" i="10"/>
  <c r="AN131" i="17"/>
  <c r="AS50" i="14"/>
  <c r="AN95" i="17"/>
  <c r="AS28" i="7"/>
  <c r="AR111" i="14"/>
  <c r="AN92" i="17"/>
  <c r="AR108" i="14"/>
  <c r="AS28" i="4"/>
  <c r="AR116" i="14"/>
  <c r="AN100" i="17" s="1"/>
  <c r="AR43" i="3"/>
  <c r="AN189" i="17" s="1"/>
  <c r="AR42" i="3"/>
  <c r="AN186" i="17" s="1"/>
  <c r="AN130" i="17"/>
  <c r="AR174" i="14"/>
  <c r="AR21" i="9"/>
  <c r="AR21" i="4"/>
  <c r="AN125" i="17"/>
  <c r="AR169" i="14"/>
  <c r="AR32" i="3"/>
  <c r="AN174" i="17" s="1"/>
  <c r="AR177" i="14"/>
  <c r="AN133" i="17" s="1"/>
  <c r="AR33" i="3"/>
  <c r="AN177" i="17" s="1"/>
  <c r="AR114" i="14"/>
  <c r="AN98" i="17"/>
  <c r="AS28" i="10"/>
  <c r="AR173" i="14"/>
  <c r="AN129" i="17"/>
  <c r="AR21" i="8"/>
  <c r="AR64" i="14" l="1"/>
  <c r="AS103" i="14"/>
  <c r="AO87" i="17"/>
  <c r="AR147" i="14"/>
  <c r="AS19" i="4"/>
  <c r="AR36" i="4"/>
  <c r="AR155" i="14"/>
  <c r="AR27" i="3"/>
  <c r="AR28" i="3"/>
  <c r="AO88" i="17"/>
  <c r="AS104" i="14"/>
  <c r="AR35" i="5"/>
  <c r="AR212" i="14"/>
  <c r="AR72" i="3"/>
  <c r="AR71" i="3"/>
  <c r="AR219" i="14"/>
  <c r="AR68" i="14"/>
  <c r="AN52" i="17"/>
  <c r="AS54" i="14"/>
  <c r="AO40" i="17"/>
  <c r="AS12" i="7"/>
  <c r="AR151" i="14"/>
  <c r="AS19" i="8"/>
  <c r="AR36" i="8"/>
  <c r="AR152" i="14"/>
  <c r="AS19" i="9"/>
  <c r="AS45" i="9" s="1"/>
  <c r="AR36" i="9"/>
  <c r="AS12" i="4"/>
  <c r="AO37" i="17"/>
  <c r="AR36" i="10"/>
  <c r="AR153" i="14"/>
  <c r="AS19" i="10"/>
  <c r="AS101" i="14"/>
  <c r="AO85" i="17"/>
  <c r="AR35" i="9"/>
  <c r="AN50" i="17"/>
  <c r="AS52" i="14"/>
  <c r="AR66" i="14"/>
  <c r="AS19" i="11"/>
  <c r="AR154" i="14"/>
  <c r="AR36" i="11"/>
  <c r="AS19" i="7"/>
  <c r="AS45" i="7" s="1"/>
  <c r="AR150" i="14"/>
  <c r="AR36" i="7"/>
  <c r="AS98" i="14"/>
  <c r="AO82" i="17"/>
  <c r="AR35" i="11"/>
  <c r="AS97" i="14"/>
  <c r="AO81" i="17"/>
  <c r="AS40" i="3"/>
  <c r="AO183" i="17" s="1"/>
  <c r="AS39" i="3"/>
  <c r="AO180" i="17" s="1"/>
  <c r="AS105" i="14"/>
  <c r="AO89" i="17" s="1"/>
  <c r="AS100" i="14"/>
  <c r="AO84" i="17"/>
  <c r="AR217" i="14"/>
  <c r="AR35" i="10"/>
  <c r="AR148" i="14"/>
  <c r="AS19" i="5"/>
  <c r="AR36" i="5"/>
  <c r="AO83" i="17"/>
  <c r="AS99" i="14"/>
  <c r="AO86" i="17"/>
  <c r="AS102" i="14"/>
  <c r="AS19" i="6"/>
  <c r="AR149" i="14"/>
  <c r="AR36" i="6"/>
  <c r="AO121" i="17" l="1"/>
  <c r="AS140" i="14"/>
  <c r="AT20" i="11"/>
  <c r="AT165" i="14" s="1"/>
  <c r="AN53" i="17"/>
  <c r="AR69" i="14"/>
  <c r="AS55" i="14"/>
  <c r="AS45" i="10"/>
  <c r="AS139" i="14"/>
  <c r="AT20" i="10"/>
  <c r="AT164" i="14" s="1"/>
  <c r="AO120" i="17"/>
  <c r="AS39" i="14"/>
  <c r="AO26" i="17"/>
  <c r="AR9" i="8"/>
  <c r="AR32" i="14"/>
  <c r="AN19" i="17"/>
  <c r="AR65" i="14"/>
  <c r="AN49" i="17"/>
  <c r="AS51" i="14"/>
  <c r="AR72" i="14"/>
  <c r="AN56" i="17" s="1"/>
  <c r="AR50" i="3"/>
  <c r="AN195" i="17" s="1"/>
  <c r="AR49" i="3"/>
  <c r="AN192" i="17" s="1"/>
  <c r="AS45" i="4"/>
  <c r="AS133" i="14"/>
  <c r="AT20" i="4"/>
  <c r="AO114" i="17"/>
  <c r="AS141" i="14"/>
  <c r="AO122" i="17" s="1"/>
  <c r="AS26" i="3"/>
  <c r="AO171" i="17" s="1"/>
  <c r="AS25" i="3"/>
  <c r="AO168" i="17" s="1"/>
  <c r="AN17" i="17"/>
  <c r="AR30" i="14"/>
  <c r="AR9" i="6"/>
  <c r="AO75" i="17"/>
  <c r="AS91" i="14"/>
  <c r="AN54" i="17"/>
  <c r="AS56" i="14"/>
  <c r="AR70" i="14"/>
  <c r="AS89" i="14"/>
  <c r="AO73" i="17"/>
  <c r="AS136" i="14"/>
  <c r="AT20" i="7"/>
  <c r="AT161" i="14" s="1"/>
  <c r="AO117" i="17"/>
  <c r="AN20" i="17"/>
  <c r="AR33" i="14"/>
  <c r="AR9" i="9"/>
  <c r="AS45" i="8"/>
  <c r="AS137" i="14"/>
  <c r="AO118" i="17"/>
  <c r="AT20" i="8"/>
  <c r="AT162" i="14" s="1"/>
  <c r="AO41" i="17"/>
  <c r="AS12" i="8"/>
  <c r="AS45" i="11"/>
  <c r="AN16" i="17"/>
  <c r="AR29" i="14"/>
  <c r="AR9" i="5"/>
  <c r="AN22" i="17"/>
  <c r="AR9" i="11"/>
  <c r="AR35" i="14"/>
  <c r="AS12" i="6"/>
  <c r="AO39" i="17"/>
  <c r="AR9" i="10"/>
  <c r="AR34" i="14"/>
  <c r="AN21" i="17"/>
  <c r="AS138" i="14"/>
  <c r="AO119" i="17"/>
  <c r="AT20" i="9"/>
  <c r="AT163" i="14" s="1"/>
  <c r="AS45" i="6"/>
  <c r="AT20" i="6"/>
  <c r="AT160" i="14" s="1"/>
  <c r="AS135" i="14"/>
  <c r="AO116" i="17"/>
  <c r="AS45" i="5"/>
  <c r="AS134" i="14"/>
  <c r="AO115" i="17"/>
  <c r="AT20" i="5"/>
  <c r="AT159" i="14" s="1"/>
  <c r="AR71" i="14"/>
  <c r="AN55" i="17"/>
  <c r="AS57" i="14"/>
  <c r="AR31" i="14"/>
  <c r="AR9" i="7"/>
  <c r="AN18" i="17"/>
  <c r="AO29" i="17"/>
  <c r="AS42" i="14"/>
  <c r="AR9" i="4"/>
  <c r="AR28" i="14"/>
  <c r="AN15" i="17"/>
  <c r="AR51" i="3"/>
  <c r="AN198" i="17" s="1"/>
  <c r="AR52" i="3"/>
  <c r="AN201" i="17" s="1"/>
  <c r="AR36" i="14"/>
  <c r="AN23" i="17" s="1"/>
  <c r="AS10" i="4" l="1"/>
  <c r="AS11" i="4"/>
  <c r="AS44" i="4" s="1"/>
  <c r="AR17" i="14"/>
  <c r="AN4" i="17"/>
  <c r="AR13" i="3"/>
  <c r="AN147" i="17" s="1"/>
  <c r="AR25" i="14"/>
  <c r="AN12" i="17" s="1"/>
  <c r="AR12" i="3"/>
  <c r="AN1" i="17" s="1"/>
  <c r="AN7" i="17"/>
  <c r="AS11" i="7"/>
  <c r="AR20" i="14"/>
  <c r="AS10" i="7"/>
  <c r="AS10" i="10"/>
  <c r="AS11" i="10"/>
  <c r="AR23" i="14"/>
  <c r="AN10" i="17"/>
  <c r="AR24" i="14"/>
  <c r="AS10" i="11"/>
  <c r="AS11" i="11"/>
  <c r="AS44" i="11" s="1"/>
  <c r="AN11" i="17"/>
  <c r="AO43" i="17"/>
  <c r="AS12" i="10"/>
  <c r="AT158" i="14"/>
  <c r="AT166" i="14"/>
  <c r="AT29" i="3"/>
  <c r="AT30" i="3"/>
  <c r="AO71" i="17"/>
  <c r="AS87" i="14"/>
  <c r="AS88" i="14"/>
  <c r="AO72" i="17"/>
  <c r="AS93" i="14"/>
  <c r="AO77" i="17"/>
  <c r="AS90" i="14"/>
  <c r="AO74" i="17"/>
  <c r="AN6" i="17"/>
  <c r="AS11" i="6"/>
  <c r="AR19" i="14"/>
  <c r="AS10" i="6"/>
  <c r="AS92" i="14"/>
  <c r="AO76" i="17"/>
  <c r="AS12" i="11"/>
  <c r="AO44" i="17"/>
  <c r="AO28" i="17"/>
  <c r="AS41" i="14"/>
  <c r="AN5" i="17"/>
  <c r="AR18" i="14"/>
  <c r="AS11" i="5"/>
  <c r="AS44" i="5" s="1"/>
  <c r="AS10" i="5"/>
  <c r="AN9" i="17"/>
  <c r="AR22" i="14"/>
  <c r="AS11" i="9"/>
  <c r="AS10" i="9"/>
  <c r="AO70" i="17"/>
  <c r="AS86" i="14"/>
  <c r="AS65" i="3"/>
  <c r="AO219" i="17" s="1"/>
  <c r="AS64" i="3"/>
  <c r="AO216" i="17" s="1"/>
  <c r="AS94" i="14"/>
  <c r="AO78" i="17" s="1"/>
  <c r="AS12" i="5"/>
  <c r="AO38" i="17"/>
  <c r="AS54" i="3"/>
  <c r="AO204" i="17" s="1"/>
  <c r="AS58" i="14"/>
  <c r="AO45" i="17" s="1"/>
  <c r="AS55" i="3"/>
  <c r="AO207" i="17" s="1"/>
  <c r="AO42" i="17"/>
  <c r="AS12" i="9"/>
  <c r="AO30" i="17"/>
  <c r="AS43" i="14"/>
  <c r="AN8" i="17"/>
  <c r="AR21" i="14"/>
  <c r="AS11" i="8"/>
  <c r="AS10" i="8"/>
  <c r="AS54" i="5" l="1"/>
  <c r="AS212" i="14" s="1"/>
  <c r="AS76" i="14"/>
  <c r="AO60" i="17"/>
  <c r="AS185" i="14"/>
  <c r="AO141" i="17"/>
  <c r="AS22" i="9"/>
  <c r="AS22" i="5"/>
  <c r="AS181" i="14"/>
  <c r="AO137" i="17"/>
  <c r="AS46" i="14"/>
  <c r="AO33" i="17"/>
  <c r="AS22" i="10"/>
  <c r="AO142" i="17"/>
  <c r="AS186" i="14"/>
  <c r="AO27" i="17"/>
  <c r="AS40" i="14"/>
  <c r="AS47" i="14"/>
  <c r="AO34" i="17" s="1"/>
  <c r="AS18" i="3"/>
  <c r="AO162" i="17" s="1"/>
  <c r="AS19" i="3"/>
  <c r="AO165" i="17" s="1"/>
  <c r="AS29" i="9"/>
  <c r="AS124" i="14"/>
  <c r="AO108" i="17"/>
  <c r="AS44" i="9"/>
  <c r="AS29" i="5"/>
  <c r="AS120" i="14"/>
  <c r="AO104" i="17"/>
  <c r="AS29" i="6"/>
  <c r="AO105" i="17"/>
  <c r="AS121" i="14"/>
  <c r="AS44" i="6"/>
  <c r="AO139" i="17"/>
  <c r="AS183" i="14"/>
  <c r="AS22" i="7"/>
  <c r="AS184" i="14"/>
  <c r="AO140" i="17"/>
  <c r="AS22" i="8"/>
  <c r="AO31" i="17"/>
  <c r="AS44" i="14"/>
  <c r="AO59" i="17"/>
  <c r="AS54" i="4"/>
  <c r="AS75" i="14"/>
  <c r="AS82" i="14"/>
  <c r="AS54" i="11"/>
  <c r="AS218" i="14" s="1"/>
  <c r="AO66" i="17"/>
  <c r="AS126" i="14"/>
  <c r="AS29" i="11"/>
  <c r="AO110" i="17"/>
  <c r="AS119" i="14"/>
  <c r="AO103" i="17"/>
  <c r="AS29" i="4"/>
  <c r="AS15" i="3"/>
  <c r="AO153" i="17" s="1"/>
  <c r="AS127" i="14"/>
  <c r="AO111" i="17" s="1"/>
  <c r="AS14" i="3"/>
  <c r="AO150" i="17" s="1"/>
  <c r="AS29" i="8"/>
  <c r="AS123" i="14"/>
  <c r="AO107" i="17"/>
  <c r="AS22" i="6"/>
  <c r="AO138" i="17"/>
  <c r="AS182" i="14"/>
  <c r="AS44" i="8"/>
  <c r="AO32" i="17"/>
  <c r="AS45" i="14"/>
  <c r="AS187" i="14"/>
  <c r="AS22" i="11"/>
  <c r="AO143" i="17"/>
  <c r="AS125" i="14"/>
  <c r="AS44" i="10"/>
  <c r="AO109" i="17"/>
  <c r="AS29" i="10"/>
  <c r="AS122" i="14"/>
  <c r="AO106" i="17"/>
  <c r="AS29" i="7"/>
  <c r="AS44" i="7"/>
  <c r="AS22" i="4"/>
  <c r="AS180" i="14"/>
  <c r="AO136" i="17"/>
  <c r="AS188" i="14"/>
  <c r="AO144" i="17" s="1"/>
  <c r="AS16" i="3"/>
  <c r="AO156" i="17" s="1"/>
  <c r="AS17" i="3"/>
  <c r="AO159" i="17" s="1"/>
  <c r="AS35" i="5" l="1"/>
  <c r="AS35" i="11"/>
  <c r="AO55" i="17" s="1"/>
  <c r="AO125" i="17"/>
  <c r="AS21" i="4"/>
  <c r="AS169" i="14"/>
  <c r="AS33" i="3"/>
  <c r="AO177" i="17" s="1"/>
  <c r="AS32" i="3"/>
  <c r="AO174" i="17" s="1"/>
  <c r="AS177" i="14"/>
  <c r="AO133" i="17" s="1"/>
  <c r="AS35" i="4"/>
  <c r="AS211" i="14"/>
  <c r="AS54" i="6"/>
  <c r="AS35" i="6" s="1"/>
  <c r="AS77" i="14"/>
  <c r="AO61" i="17"/>
  <c r="AO97" i="17"/>
  <c r="AS113" i="14"/>
  <c r="AT28" i="9"/>
  <c r="AO126" i="17"/>
  <c r="AS170" i="14"/>
  <c r="AS21" i="5"/>
  <c r="AS65" i="14"/>
  <c r="AO49" i="17"/>
  <c r="AT51" i="14"/>
  <c r="AO62" i="17"/>
  <c r="AS78" i="14"/>
  <c r="AS54" i="7"/>
  <c r="AS214" i="14" s="1"/>
  <c r="AO98" i="17"/>
  <c r="AS114" i="14"/>
  <c r="AT28" i="10"/>
  <c r="AS21" i="6"/>
  <c r="AO127" i="17"/>
  <c r="AS171" i="14"/>
  <c r="AO96" i="17"/>
  <c r="AS112" i="14"/>
  <c r="AT28" i="8"/>
  <c r="AS108" i="14"/>
  <c r="AT28" i="4"/>
  <c r="AO92" i="17"/>
  <c r="AS116" i="14"/>
  <c r="AO100" i="17" s="1"/>
  <c r="AS43" i="3"/>
  <c r="AO189" i="17" s="1"/>
  <c r="AS42" i="3"/>
  <c r="AO186" i="17" s="1"/>
  <c r="AT28" i="11"/>
  <c r="AS115" i="14"/>
  <c r="AO99" i="17"/>
  <c r="AS172" i="14"/>
  <c r="AO128" i="17"/>
  <c r="AS21" i="7"/>
  <c r="AO64" i="17"/>
  <c r="AS54" i="9"/>
  <c r="AS216" i="14" s="1"/>
  <c r="AS80" i="14"/>
  <c r="AS21" i="10"/>
  <c r="AS175" i="14"/>
  <c r="AO131" i="17"/>
  <c r="AS83" i="14"/>
  <c r="AO67" i="17" s="1"/>
  <c r="AT28" i="7"/>
  <c r="AS111" i="14"/>
  <c r="AO95" i="17"/>
  <c r="AO132" i="17"/>
  <c r="AS176" i="14"/>
  <c r="AS21" i="11"/>
  <c r="AS79" i="14"/>
  <c r="AS54" i="8"/>
  <c r="AO63" i="17"/>
  <c r="AO129" i="17"/>
  <c r="AS173" i="14"/>
  <c r="AS21" i="8"/>
  <c r="AS174" i="14"/>
  <c r="AS21" i="9"/>
  <c r="AO130" i="17"/>
  <c r="AS62" i="3"/>
  <c r="AO213" i="17" s="1"/>
  <c r="AS54" i="10"/>
  <c r="AS81" i="14"/>
  <c r="AO65" i="17"/>
  <c r="AS110" i="14"/>
  <c r="AO94" i="17"/>
  <c r="AT28" i="6"/>
  <c r="AS109" i="14"/>
  <c r="AO93" i="17"/>
  <c r="AT28" i="5"/>
  <c r="AS61" i="3"/>
  <c r="AO210" i="17" s="1"/>
  <c r="AT57" i="14" l="1"/>
  <c r="AT12" i="11" s="1"/>
  <c r="AS71" i="14"/>
  <c r="AT19" i="11"/>
  <c r="AT45" i="11" s="1"/>
  <c r="AS154" i="14"/>
  <c r="AS36" i="11"/>
  <c r="AT97" i="14"/>
  <c r="AP81" i="17"/>
  <c r="AT40" i="3"/>
  <c r="AP183" i="17" s="1"/>
  <c r="AT105" i="14"/>
  <c r="AP89" i="17" s="1"/>
  <c r="AT39" i="3"/>
  <c r="AP180" i="17" s="1"/>
  <c r="AP87" i="17"/>
  <c r="AT103" i="14"/>
  <c r="AO50" i="17"/>
  <c r="AT52" i="14"/>
  <c r="AS66" i="14"/>
  <c r="AP83" i="17"/>
  <c r="AT99" i="14"/>
  <c r="AS152" i="14"/>
  <c r="AT19" i="9"/>
  <c r="AT45" i="9" s="1"/>
  <c r="AS36" i="9"/>
  <c r="AT100" i="14"/>
  <c r="AP84" i="17"/>
  <c r="AS36" i="10"/>
  <c r="AT19" i="10"/>
  <c r="AS153" i="14"/>
  <c r="AT102" i="14"/>
  <c r="AP86" i="17"/>
  <c r="AS64" i="14"/>
  <c r="AT50" i="14"/>
  <c r="AO48" i="17"/>
  <c r="AT98" i="14"/>
  <c r="AP82" i="17"/>
  <c r="AS35" i="10"/>
  <c r="AS217" i="14"/>
  <c r="AP44" i="17"/>
  <c r="AS35" i="8"/>
  <c r="AS215" i="14"/>
  <c r="AS35" i="9"/>
  <c r="AS150" i="14"/>
  <c r="AS36" i="7"/>
  <c r="AT19" i="7"/>
  <c r="AT101" i="14"/>
  <c r="AP85" i="17"/>
  <c r="AS148" i="14"/>
  <c r="AT19" i="5"/>
  <c r="AS36" i="5"/>
  <c r="AS36" i="4"/>
  <c r="AS147" i="14"/>
  <c r="AT19" i="4"/>
  <c r="AS155" i="14"/>
  <c r="AS27" i="3"/>
  <c r="AS28" i="3"/>
  <c r="AS151" i="14"/>
  <c r="AT19" i="8"/>
  <c r="AS36" i="8"/>
  <c r="AT104" i="14"/>
  <c r="AP88" i="17"/>
  <c r="AS36" i="6"/>
  <c r="AS149" i="14"/>
  <c r="AT19" i="6"/>
  <c r="AT45" i="6" s="1"/>
  <c r="AS35" i="7"/>
  <c r="AP38" i="17"/>
  <c r="AT12" i="5"/>
  <c r="AS213" i="14"/>
  <c r="AS72" i="3"/>
  <c r="AS219" i="14"/>
  <c r="AS71" i="3"/>
  <c r="AP72" i="17" l="1"/>
  <c r="AT88" i="14"/>
  <c r="AT53" i="14"/>
  <c r="AO51" i="17"/>
  <c r="AS67" i="14"/>
  <c r="AP77" i="17"/>
  <c r="AT93" i="14"/>
  <c r="AT137" i="14"/>
  <c r="AP118" i="17"/>
  <c r="AU20" i="8"/>
  <c r="AU162" i="14" s="1"/>
  <c r="AO16" i="17"/>
  <c r="AS29" i="14"/>
  <c r="AS9" i="5"/>
  <c r="AT45" i="8"/>
  <c r="AS9" i="7"/>
  <c r="AO18" i="17"/>
  <c r="AS31" i="14"/>
  <c r="AS68" i="14"/>
  <c r="AO52" i="17"/>
  <c r="AT54" i="14"/>
  <c r="AT56" i="14"/>
  <c r="AO54" i="17"/>
  <c r="AS70" i="14"/>
  <c r="AT91" i="14"/>
  <c r="AP75" i="17"/>
  <c r="AT139" i="14"/>
  <c r="AP120" i="17"/>
  <c r="AT45" i="10"/>
  <c r="AU20" i="10"/>
  <c r="AU164" i="14" s="1"/>
  <c r="AS33" i="14"/>
  <c r="AS9" i="9"/>
  <c r="AO20" i="17"/>
  <c r="AP116" i="17"/>
  <c r="AT135" i="14"/>
  <c r="AU20" i="6"/>
  <c r="AU160" i="14" s="1"/>
  <c r="AU20" i="4"/>
  <c r="AT133" i="14"/>
  <c r="AP114" i="17"/>
  <c r="AT26" i="3"/>
  <c r="AP171" i="17" s="1"/>
  <c r="AT25" i="3"/>
  <c r="AP168" i="17" s="1"/>
  <c r="AT141" i="14"/>
  <c r="AP122" i="17" s="1"/>
  <c r="AP115" i="17"/>
  <c r="AT134" i="14"/>
  <c r="AU20" i="5"/>
  <c r="AU159" i="14" s="1"/>
  <c r="AS72" i="14"/>
  <c r="AO56" i="17" s="1"/>
  <c r="AP37" i="17"/>
  <c r="AT12" i="4"/>
  <c r="AS34" i="14"/>
  <c r="AO21" i="17"/>
  <c r="AS9" i="10"/>
  <c r="AT138" i="14"/>
  <c r="AP119" i="17"/>
  <c r="AU20" i="9"/>
  <c r="AU163" i="14" s="1"/>
  <c r="AS35" i="14"/>
  <c r="AO22" i="17"/>
  <c r="AS9" i="11"/>
  <c r="AT40" i="14"/>
  <c r="AP27" i="17"/>
  <c r="AO53" i="17"/>
  <c r="AS69" i="14"/>
  <c r="AT55" i="14"/>
  <c r="AP33" i="17"/>
  <c r="AT46" i="14"/>
  <c r="AS49" i="3"/>
  <c r="AO192" i="17" s="1"/>
  <c r="AT45" i="4"/>
  <c r="AS9" i="6"/>
  <c r="AO17" i="17"/>
  <c r="AS30" i="14"/>
  <c r="AS9" i="8"/>
  <c r="AS32" i="14"/>
  <c r="AO19" i="17"/>
  <c r="AS28" i="14"/>
  <c r="AO15" i="17"/>
  <c r="AS9" i="4"/>
  <c r="AS52" i="3"/>
  <c r="AO201" i="17" s="1"/>
  <c r="AS36" i="14"/>
  <c r="AO23" i="17" s="1"/>
  <c r="AS51" i="3"/>
  <c r="AO198" i="17" s="1"/>
  <c r="AT45" i="7"/>
  <c r="AT136" i="14"/>
  <c r="AU20" i="7"/>
  <c r="AU161" i="14" s="1"/>
  <c r="AP117" i="17"/>
  <c r="AT45" i="5"/>
  <c r="AS50" i="3"/>
  <c r="AO195" i="17" s="1"/>
  <c r="AT12" i="6"/>
  <c r="AP39" i="17"/>
  <c r="AT140" i="14"/>
  <c r="AU20" i="11"/>
  <c r="AU165" i="14" s="1"/>
  <c r="AP121" i="17"/>
  <c r="AT87" i="14" l="1"/>
  <c r="AP71" i="17"/>
  <c r="AP73" i="17"/>
  <c r="AT89" i="14"/>
  <c r="AT11" i="4"/>
  <c r="AT44" i="4" s="1"/>
  <c r="AS17" i="14"/>
  <c r="AT10" i="4"/>
  <c r="AO4" i="17"/>
  <c r="AS13" i="3"/>
  <c r="AO147" i="17" s="1"/>
  <c r="AS12" i="3"/>
  <c r="AO1" i="17" s="1"/>
  <c r="AS25" i="14"/>
  <c r="AO12" i="17" s="1"/>
  <c r="AT10" i="6"/>
  <c r="AT11" i="6"/>
  <c r="AO6" i="17"/>
  <c r="AS19" i="14"/>
  <c r="AP26" i="17"/>
  <c r="AT39" i="14"/>
  <c r="AU158" i="14"/>
  <c r="AU29" i="3"/>
  <c r="AU166" i="14"/>
  <c r="AU30" i="3"/>
  <c r="AP76" i="17"/>
  <c r="AT92" i="14"/>
  <c r="AP43" i="17"/>
  <c r="AT12" i="10"/>
  <c r="AO5" i="17"/>
  <c r="AS18" i="14"/>
  <c r="AT10" i="5"/>
  <c r="AT11" i="5"/>
  <c r="AT44" i="5" s="1"/>
  <c r="AP40" i="17"/>
  <c r="AT12" i="7"/>
  <c r="AO8" i="17"/>
  <c r="AS21" i="14"/>
  <c r="AT11" i="8"/>
  <c r="AT44" i="8" s="1"/>
  <c r="AT10" i="8"/>
  <c r="AT86" i="14"/>
  <c r="AP70" i="17"/>
  <c r="AT94" i="14"/>
  <c r="AP78" i="17" s="1"/>
  <c r="AT64" i="3"/>
  <c r="AP216" i="17" s="1"/>
  <c r="AT65" i="3"/>
  <c r="AP219" i="17" s="1"/>
  <c r="AT12" i="9"/>
  <c r="AP42" i="17"/>
  <c r="AT54" i="3"/>
  <c r="AP204" i="17" s="1"/>
  <c r="AS22" i="14"/>
  <c r="AO9" i="17"/>
  <c r="AT10" i="9"/>
  <c r="AT11" i="9"/>
  <c r="AP41" i="17"/>
  <c r="AT12" i="8"/>
  <c r="AP28" i="17"/>
  <c r="AT41" i="14"/>
  <c r="AT10" i="10"/>
  <c r="AO10" i="17"/>
  <c r="AS23" i="14"/>
  <c r="AT11" i="10"/>
  <c r="AT55" i="3"/>
  <c r="AP207" i="17" s="1"/>
  <c r="AS20" i="14"/>
  <c r="AO7" i="17"/>
  <c r="AT11" i="7"/>
  <c r="AT10" i="7"/>
  <c r="AT11" i="11"/>
  <c r="AT10" i="11"/>
  <c r="AS24" i="14"/>
  <c r="AO11" i="17"/>
  <c r="AT58" i="14"/>
  <c r="AP45" i="17" s="1"/>
  <c r="AP74" i="17"/>
  <c r="AT90" i="14"/>
  <c r="AT76" i="14" l="1"/>
  <c r="AP60" i="17"/>
  <c r="AT54" i="5"/>
  <c r="AT212" i="14" s="1"/>
  <c r="AP139" i="17"/>
  <c r="AT22" i="7"/>
  <c r="AT183" i="14"/>
  <c r="AT22" i="10"/>
  <c r="AP142" i="17"/>
  <c r="AT186" i="14"/>
  <c r="AP30" i="17"/>
  <c r="AT43" i="14"/>
  <c r="AT22" i="8"/>
  <c r="AT184" i="14"/>
  <c r="AP140" i="17"/>
  <c r="AT42" i="14"/>
  <c r="AP29" i="17"/>
  <c r="AT19" i="3"/>
  <c r="AP165" i="17" s="1"/>
  <c r="AP63" i="17"/>
  <c r="AT54" i="8"/>
  <c r="AT215" i="14" s="1"/>
  <c r="AT79" i="14"/>
  <c r="AT29" i="7"/>
  <c r="AT122" i="14"/>
  <c r="AP106" i="17"/>
  <c r="AT29" i="10"/>
  <c r="AT125" i="14"/>
  <c r="AT44" i="10"/>
  <c r="AP109" i="17"/>
  <c r="AT44" i="14"/>
  <c r="AP31" i="17"/>
  <c r="AT75" i="14"/>
  <c r="AT54" i="4"/>
  <c r="AT211" i="14" s="1"/>
  <c r="AP59" i="17"/>
  <c r="AT29" i="8"/>
  <c r="AT123" i="14"/>
  <c r="AP107" i="17"/>
  <c r="AT121" i="14"/>
  <c r="AP105" i="17"/>
  <c r="AT29" i="6"/>
  <c r="AT44" i="6"/>
  <c r="AT119" i="14"/>
  <c r="AT29" i="4"/>
  <c r="AP103" i="17"/>
  <c r="AT14" i="3"/>
  <c r="AP150" i="17" s="1"/>
  <c r="AT15" i="3"/>
  <c r="AP153" i="17" s="1"/>
  <c r="AT127" i="14"/>
  <c r="AP111" i="17" s="1"/>
  <c r="AT22" i="11"/>
  <c r="AT187" i="14"/>
  <c r="AP143" i="17"/>
  <c r="AT29" i="9"/>
  <c r="AT124" i="14"/>
  <c r="AP108" i="17"/>
  <c r="AT44" i="9"/>
  <c r="AT120" i="14"/>
  <c r="AP104" i="17"/>
  <c r="AT29" i="5"/>
  <c r="AT45" i="14"/>
  <c r="AP32" i="17"/>
  <c r="AT47" i="14"/>
  <c r="AP34" i="17" s="1"/>
  <c r="AP138" i="17"/>
  <c r="AT22" i="6"/>
  <c r="AT182" i="14"/>
  <c r="AT44" i="7"/>
  <c r="AP110" i="17"/>
  <c r="AT126" i="14"/>
  <c r="AT29" i="11"/>
  <c r="AT44" i="11"/>
  <c r="AT185" i="14"/>
  <c r="AT22" i="9"/>
  <c r="AP141" i="17"/>
  <c r="AT181" i="14"/>
  <c r="AP137" i="17"/>
  <c r="AT22" i="5"/>
  <c r="AT18" i="3"/>
  <c r="AP162" i="17" s="1"/>
  <c r="AP136" i="17"/>
  <c r="AT22" i="4"/>
  <c r="AT180" i="14"/>
  <c r="AT17" i="3"/>
  <c r="AP159" i="17" s="1"/>
  <c r="AT188" i="14"/>
  <c r="AP144" i="17" s="1"/>
  <c r="AT16" i="3"/>
  <c r="AP156" i="17" s="1"/>
  <c r="AT35" i="5" l="1"/>
  <c r="AT35" i="8"/>
  <c r="AT68" i="14" s="1"/>
  <c r="AT61" i="3"/>
  <c r="AP210" i="17" s="1"/>
  <c r="AT113" i="14"/>
  <c r="AP97" i="17"/>
  <c r="AU28" i="9"/>
  <c r="AU28" i="4"/>
  <c r="AP92" i="17"/>
  <c r="AT108" i="14"/>
  <c r="AT116" i="14"/>
  <c r="AP100" i="17" s="1"/>
  <c r="AT42" i="3"/>
  <c r="AP186" i="17" s="1"/>
  <c r="AT43" i="3"/>
  <c r="AP189" i="17" s="1"/>
  <c r="AP98" i="17"/>
  <c r="AU28" i="10"/>
  <c r="AT114" i="14"/>
  <c r="AP49" i="17"/>
  <c r="AT65" i="14"/>
  <c r="AU51" i="14"/>
  <c r="AP66" i="17"/>
  <c r="AT54" i="11"/>
  <c r="AT218" i="14" s="1"/>
  <c r="AT82" i="14"/>
  <c r="AT78" i="14"/>
  <c r="AP62" i="17"/>
  <c r="AT54" i="7"/>
  <c r="AT214" i="14" s="1"/>
  <c r="AP93" i="17"/>
  <c r="AT109" i="14"/>
  <c r="AU28" i="5"/>
  <c r="AT54" i="9"/>
  <c r="AT216" i="14" s="1"/>
  <c r="AP64" i="17"/>
  <c r="AT80" i="14"/>
  <c r="AT112" i="14"/>
  <c r="AP96" i="17"/>
  <c r="AU28" i="8"/>
  <c r="AP131" i="17"/>
  <c r="AT175" i="14"/>
  <c r="AT21" i="10"/>
  <c r="AT21" i="4"/>
  <c r="AP125" i="17"/>
  <c r="AT169" i="14"/>
  <c r="AT32" i="3"/>
  <c r="AP174" i="17" s="1"/>
  <c r="AT177" i="14"/>
  <c r="AP133" i="17" s="1"/>
  <c r="AT33" i="3"/>
  <c r="AP177" i="17" s="1"/>
  <c r="AT170" i="14"/>
  <c r="AT21" i="5"/>
  <c r="AP126" i="17"/>
  <c r="AP99" i="17"/>
  <c r="AT115" i="14"/>
  <c r="AU28" i="11"/>
  <c r="AT54" i="6"/>
  <c r="AT77" i="14"/>
  <c r="AP61" i="17"/>
  <c r="AT35" i="4"/>
  <c r="AT81" i="14"/>
  <c r="AT54" i="10"/>
  <c r="AP65" i="17"/>
  <c r="AT83" i="14"/>
  <c r="AP67" i="17" s="1"/>
  <c r="AT21" i="9"/>
  <c r="AP130" i="17"/>
  <c r="AT174" i="14"/>
  <c r="AP127" i="17"/>
  <c r="AT21" i="6"/>
  <c r="AT171" i="14"/>
  <c r="AT21" i="11"/>
  <c r="AT176" i="14"/>
  <c r="AP132" i="17"/>
  <c r="AU28" i="6"/>
  <c r="AP94" i="17"/>
  <c r="AT110" i="14"/>
  <c r="AU28" i="7"/>
  <c r="AP95" i="17"/>
  <c r="AT111" i="14"/>
  <c r="AP129" i="17"/>
  <c r="AT21" i="8"/>
  <c r="AT173" i="14"/>
  <c r="AT172" i="14"/>
  <c r="AT21" i="7"/>
  <c r="AP128" i="17"/>
  <c r="AT62" i="3"/>
  <c r="AP213" i="17" s="1"/>
  <c r="AU54" i="14" l="1"/>
  <c r="AP52" i="17"/>
  <c r="AT35" i="9"/>
  <c r="AP53" i="17" s="1"/>
  <c r="AT150" i="14"/>
  <c r="AU19" i="7"/>
  <c r="AU45" i="7" s="1"/>
  <c r="AT36" i="7"/>
  <c r="AT64" i="14"/>
  <c r="AP48" i="17"/>
  <c r="AU50" i="14"/>
  <c r="AT213" i="14"/>
  <c r="AT219" i="14"/>
  <c r="AT72" i="3"/>
  <c r="AT71" i="3"/>
  <c r="AT147" i="14"/>
  <c r="AU19" i="4"/>
  <c r="AT36" i="4"/>
  <c r="AT155" i="14"/>
  <c r="AT27" i="3"/>
  <c r="AT28" i="3"/>
  <c r="AQ85" i="17"/>
  <c r="AU101" i="14"/>
  <c r="AU97" i="14"/>
  <c r="AQ81" i="17"/>
  <c r="AU45" i="4"/>
  <c r="AU40" i="3"/>
  <c r="AQ183" i="17" s="1"/>
  <c r="AU105" i="14"/>
  <c r="AQ89" i="17" s="1"/>
  <c r="AU39" i="3"/>
  <c r="AQ180" i="17" s="1"/>
  <c r="AU19" i="11"/>
  <c r="AU45" i="11" s="1"/>
  <c r="AT154" i="14"/>
  <c r="AT36" i="11"/>
  <c r="AQ88" i="17"/>
  <c r="AU104" i="14"/>
  <c r="AT148" i="14"/>
  <c r="AU19" i="5"/>
  <c r="AT36" i="5"/>
  <c r="AT36" i="10"/>
  <c r="AU19" i="10"/>
  <c r="AU45" i="10" s="1"/>
  <c r="AT153" i="14"/>
  <c r="AU12" i="8"/>
  <c r="AQ41" i="17"/>
  <c r="AU103" i="14"/>
  <c r="AQ87" i="17"/>
  <c r="AQ86" i="17"/>
  <c r="AU102" i="14"/>
  <c r="AU99" i="14"/>
  <c r="AQ83" i="17"/>
  <c r="AT217" i="14"/>
  <c r="AT35" i="10"/>
  <c r="AT35" i="7"/>
  <c r="AT35" i="11"/>
  <c r="AU12" i="5"/>
  <c r="AQ38" i="17"/>
  <c r="AT151" i="14"/>
  <c r="AU19" i="8"/>
  <c r="AT36" i="8"/>
  <c r="AU100" i="14"/>
  <c r="AQ84" i="17"/>
  <c r="AT149" i="14"/>
  <c r="AU19" i="6"/>
  <c r="AU45" i="6" s="1"/>
  <c r="AT36" i="6"/>
  <c r="AT152" i="14"/>
  <c r="AU19" i="9"/>
  <c r="AU45" i="9" s="1"/>
  <c r="AT36" i="9"/>
  <c r="AT35" i="6"/>
  <c r="AT69" i="14"/>
  <c r="AU55" i="14"/>
  <c r="AU98" i="14"/>
  <c r="AQ82" i="17"/>
  <c r="AU92" i="14" l="1"/>
  <c r="AQ76" i="17"/>
  <c r="AU88" i="14"/>
  <c r="AQ72" i="17"/>
  <c r="AQ75" i="17"/>
  <c r="AU91" i="14"/>
  <c r="AQ73" i="17"/>
  <c r="AU89" i="14"/>
  <c r="AQ118" i="17"/>
  <c r="AU137" i="14"/>
  <c r="AV20" i="8"/>
  <c r="AV162" i="14" s="1"/>
  <c r="AU40" i="14"/>
  <c r="AQ27" i="17"/>
  <c r="AT9" i="10"/>
  <c r="AP21" i="17"/>
  <c r="AT34" i="14"/>
  <c r="AU93" i="14"/>
  <c r="AQ77" i="17"/>
  <c r="AQ114" i="17"/>
  <c r="AV20" i="4"/>
  <c r="AU133" i="14"/>
  <c r="AU141" i="14"/>
  <c r="AQ122" i="17" s="1"/>
  <c r="AU26" i="3"/>
  <c r="AQ171" i="17" s="1"/>
  <c r="AU25" i="3"/>
  <c r="AQ168" i="17" s="1"/>
  <c r="AP50" i="17"/>
  <c r="AT66" i="14"/>
  <c r="AU52" i="14"/>
  <c r="AT50" i="3"/>
  <c r="AP195" i="17" s="1"/>
  <c r="AT49" i="3"/>
  <c r="AP192" i="17" s="1"/>
  <c r="AT72" i="14"/>
  <c r="AP56" i="17" s="1"/>
  <c r="AT30" i="14"/>
  <c r="AP17" i="17"/>
  <c r="AT9" i="6"/>
  <c r="AU57" i="14"/>
  <c r="AT71" i="14"/>
  <c r="AP55" i="17"/>
  <c r="AU43" i="14"/>
  <c r="AQ30" i="17"/>
  <c r="AT29" i="14"/>
  <c r="AT9" i="5"/>
  <c r="AP16" i="17"/>
  <c r="AV20" i="11"/>
  <c r="AV165" i="14" s="1"/>
  <c r="AU140" i="14"/>
  <c r="AQ121" i="17"/>
  <c r="AQ70" i="17"/>
  <c r="AU86" i="14"/>
  <c r="AU45" i="8"/>
  <c r="AT31" i="14"/>
  <c r="AP18" i="17"/>
  <c r="AT9" i="7"/>
  <c r="AQ42" i="17"/>
  <c r="AU12" i="9"/>
  <c r="AT9" i="9"/>
  <c r="AT33" i="14"/>
  <c r="AP20" i="17"/>
  <c r="AV20" i="6"/>
  <c r="AV160" i="14" s="1"/>
  <c r="AU135" i="14"/>
  <c r="AQ116" i="17"/>
  <c r="AT67" i="14"/>
  <c r="AP51" i="17"/>
  <c r="AU53" i="14"/>
  <c r="AU45" i="5"/>
  <c r="AU134" i="14"/>
  <c r="AQ115" i="17"/>
  <c r="AV20" i="5"/>
  <c r="AV159" i="14" s="1"/>
  <c r="AU12" i="4"/>
  <c r="AQ37" i="17"/>
  <c r="AV20" i="7"/>
  <c r="AV161" i="14" s="1"/>
  <c r="AQ117" i="17"/>
  <c r="AU136" i="14"/>
  <c r="AU138" i="14"/>
  <c r="AV20" i="9"/>
  <c r="AV163" i="14" s="1"/>
  <c r="AQ119" i="17"/>
  <c r="AP19" i="17"/>
  <c r="AT9" i="8"/>
  <c r="AT32" i="14"/>
  <c r="AU56" i="14"/>
  <c r="AP54" i="17"/>
  <c r="AT70" i="14"/>
  <c r="AV20" i="10"/>
  <c r="AV164" i="14" s="1"/>
  <c r="AU139" i="14"/>
  <c r="AQ120" i="17"/>
  <c r="AP22" i="17"/>
  <c r="AT9" i="11"/>
  <c r="AT35" i="14"/>
  <c r="AT28" i="14"/>
  <c r="AP15" i="17"/>
  <c r="AT9" i="4"/>
  <c r="AT51" i="3"/>
  <c r="AP198" i="17" s="1"/>
  <c r="AT52" i="3"/>
  <c r="AP201" i="17" s="1"/>
  <c r="AT36" i="14"/>
  <c r="AP23" i="17" s="1"/>
  <c r="AU64" i="3" l="1"/>
  <c r="AQ216" i="17" s="1"/>
  <c r="AT21" i="14"/>
  <c r="AP8" i="17"/>
  <c r="AU11" i="8"/>
  <c r="AU10" i="8"/>
  <c r="AU12" i="7"/>
  <c r="AQ40" i="17"/>
  <c r="AT22" i="14"/>
  <c r="AP9" i="17"/>
  <c r="AU10" i="9"/>
  <c r="AU11" i="9"/>
  <c r="AP5" i="17"/>
  <c r="AT18" i="14"/>
  <c r="AU10" i="5"/>
  <c r="AU11" i="5"/>
  <c r="AU11" i="6"/>
  <c r="AU10" i="6"/>
  <c r="AT19" i="14"/>
  <c r="AP6" i="17"/>
  <c r="AU11" i="10"/>
  <c r="AP10" i="17"/>
  <c r="AT23" i="14"/>
  <c r="AU10" i="10"/>
  <c r="AQ31" i="17"/>
  <c r="AU44" i="14"/>
  <c r="AV158" i="14"/>
  <c r="AV30" i="3"/>
  <c r="AV29" i="3"/>
  <c r="AV166" i="14"/>
  <c r="AQ43" i="17"/>
  <c r="AU12" i="10"/>
  <c r="AQ26" i="17"/>
  <c r="AU39" i="14"/>
  <c r="AQ74" i="17"/>
  <c r="AU90" i="14"/>
  <c r="AU44" i="8"/>
  <c r="AU12" i="6"/>
  <c r="AQ39" i="17"/>
  <c r="AU58" i="14"/>
  <c r="AQ45" i="17" s="1"/>
  <c r="AU54" i="3"/>
  <c r="AQ204" i="17" s="1"/>
  <c r="AU55" i="3"/>
  <c r="AQ207" i="17" s="1"/>
  <c r="AU11" i="4"/>
  <c r="AP4" i="17"/>
  <c r="AT17" i="14"/>
  <c r="AU10" i="4"/>
  <c r="AT12" i="3"/>
  <c r="AP1" i="17" s="1"/>
  <c r="AT13" i="3"/>
  <c r="AP147" i="17" s="1"/>
  <c r="AT25" i="14"/>
  <c r="AP12" i="17" s="1"/>
  <c r="AU11" i="11"/>
  <c r="AT24" i="14"/>
  <c r="AU10" i="11"/>
  <c r="AP11" i="17"/>
  <c r="AQ71" i="17"/>
  <c r="AU87" i="14"/>
  <c r="AU44" i="5"/>
  <c r="AT20" i="14"/>
  <c r="AU11" i="7"/>
  <c r="AU10" i="7"/>
  <c r="AP7" i="17"/>
  <c r="AU94" i="14"/>
  <c r="AQ78" i="17" s="1"/>
  <c r="AQ44" i="17"/>
  <c r="AU12" i="11"/>
  <c r="AU65" i="3"/>
  <c r="AQ219" i="17" s="1"/>
  <c r="AU54" i="8" l="1"/>
  <c r="AU215" i="14" s="1"/>
  <c r="AQ63" i="17"/>
  <c r="AU79" i="14"/>
  <c r="AU22" i="6"/>
  <c r="AQ138" i="17"/>
  <c r="AU182" i="14"/>
  <c r="AU22" i="8"/>
  <c r="AQ140" i="17"/>
  <c r="AU184" i="14"/>
  <c r="AU76" i="14"/>
  <c r="AQ60" i="17"/>
  <c r="AU54" i="5"/>
  <c r="AU212" i="14" s="1"/>
  <c r="AU187" i="14"/>
  <c r="AQ143" i="17"/>
  <c r="AU22" i="11"/>
  <c r="AU45" i="14"/>
  <c r="AQ32" i="17"/>
  <c r="AU125" i="14"/>
  <c r="AU44" i="10"/>
  <c r="AQ109" i="17"/>
  <c r="AU29" i="10"/>
  <c r="AU29" i="6"/>
  <c r="AU121" i="14"/>
  <c r="AQ105" i="17"/>
  <c r="AU44" i="6"/>
  <c r="AQ107" i="17"/>
  <c r="AU123" i="14"/>
  <c r="AU29" i="8"/>
  <c r="AQ33" i="17"/>
  <c r="AU46" i="14"/>
  <c r="AU183" i="14"/>
  <c r="AQ139" i="17"/>
  <c r="AU22" i="7"/>
  <c r="AU29" i="4"/>
  <c r="AQ103" i="17"/>
  <c r="AU119" i="14"/>
  <c r="AU127" i="14"/>
  <c r="AQ111" i="17" s="1"/>
  <c r="AU14" i="3"/>
  <c r="AQ150" i="17" s="1"/>
  <c r="AU44" i="4"/>
  <c r="AU15" i="3"/>
  <c r="AQ153" i="17" s="1"/>
  <c r="AU186" i="14"/>
  <c r="AU22" i="10"/>
  <c r="AQ142" i="17"/>
  <c r="AU120" i="14"/>
  <c r="AU29" i="5"/>
  <c r="AQ104" i="17"/>
  <c r="AU29" i="9"/>
  <c r="AU124" i="14"/>
  <c r="AQ108" i="17"/>
  <c r="AU44" i="9"/>
  <c r="AQ106" i="17"/>
  <c r="AU122" i="14"/>
  <c r="AU29" i="7"/>
  <c r="AU44" i="7"/>
  <c r="AU126" i="14"/>
  <c r="AU29" i="11"/>
  <c r="AQ110" i="17"/>
  <c r="AU44" i="11"/>
  <c r="AU180" i="14"/>
  <c r="AQ136" i="17"/>
  <c r="AU22" i="4"/>
  <c r="AU16" i="3"/>
  <c r="AQ156" i="17" s="1"/>
  <c r="AU17" i="3"/>
  <c r="AQ159" i="17" s="1"/>
  <c r="AU188" i="14"/>
  <c r="AQ144" i="17" s="1"/>
  <c r="AU41" i="14"/>
  <c r="AQ28" i="17"/>
  <c r="AU47" i="14"/>
  <c r="AQ34" i="17" s="1"/>
  <c r="AU18" i="3"/>
  <c r="AQ162" i="17" s="1"/>
  <c r="AU19" i="3"/>
  <c r="AQ165" i="17" s="1"/>
  <c r="AQ137" i="17"/>
  <c r="AU181" i="14"/>
  <c r="AU22" i="5"/>
  <c r="AU185" i="14"/>
  <c r="AQ141" i="17"/>
  <c r="AU22" i="9"/>
  <c r="AQ29" i="17"/>
  <c r="AU42" i="14"/>
  <c r="AU35" i="8" l="1"/>
  <c r="AU35" i="5"/>
  <c r="AU174" i="14"/>
  <c r="AQ130" i="17"/>
  <c r="AU21" i="9"/>
  <c r="AU170" i="14"/>
  <c r="AU21" i="5"/>
  <c r="AQ126" i="17"/>
  <c r="AU21" i="4"/>
  <c r="AQ125" i="17"/>
  <c r="AU169" i="14"/>
  <c r="AU32" i="3"/>
  <c r="AQ174" i="17" s="1"/>
  <c r="AU177" i="14"/>
  <c r="AQ133" i="17" s="1"/>
  <c r="AU33" i="3"/>
  <c r="AQ177" i="17" s="1"/>
  <c r="AU111" i="14"/>
  <c r="AQ95" i="17"/>
  <c r="AV28" i="7"/>
  <c r="AQ64" i="17"/>
  <c r="AU54" i="9"/>
  <c r="AU216" i="14" s="1"/>
  <c r="AU80" i="14"/>
  <c r="AQ59" i="17"/>
  <c r="AU75" i="14"/>
  <c r="AU54" i="4"/>
  <c r="AU61" i="3"/>
  <c r="AQ210" i="17" s="1"/>
  <c r="AU62" i="3"/>
  <c r="AQ213" i="17" s="1"/>
  <c r="AU83" i="14"/>
  <c r="AQ67" i="17" s="1"/>
  <c r="AQ61" i="17"/>
  <c r="AU77" i="14"/>
  <c r="AU54" i="6"/>
  <c r="AU213" i="14" s="1"/>
  <c r="AV28" i="10"/>
  <c r="AU114" i="14"/>
  <c r="AQ98" i="17"/>
  <c r="AU173" i="14"/>
  <c r="AU21" i="8"/>
  <c r="AQ129" i="17"/>
  <c r="AU68" i="14"/>
  <c r="AQ52" i="17"/>
  <c r="AV54" i="14"/>
  <c r="AQ99" i="17"/>
  <c r="AU115" i="14"/>
  <c r="AV28" i="11"/>
  <c r="AQ131" i="17"/>
  <c r="AU175" i="14"/>
  <c r="AU21" i="10"/>
  <c r="AV28" i="4"/>
  <c r="AQ92" i="17"/>
  <c r="AU108" i="14"/>
  <c r="AU43" i="3"/>
  <c r="AQ189" i="17" s="1"/>
  <c r="AU116" i="14"/>
  <c r="AQ100" i="17" s="1"/>
  <c r="AU42" i="3"/>
  <c r="AQ186" i="17" s="1"/>
  <c r="AU112" i="14"/>
  <c r="AQ96" i="17"/>
  <c r="AV28" i="8"/>
  <c r="AQ49" i="17"/>
  <c r="AU65" i="14"/>
  <c r="AV51" i="14"/>
  <c r="AU109" i="14"/>
  <c r="AQ93" i="17"/>
  <c r="AV28" i="5"/>
  <c r="AU21" i="7"/>
  <c r="AQ128" i="17"/>
  <c r="AU172" i="14"/>
  <c r="AU54" i="10"/>
  <c r="AU81" i="14"/>
  <c r="AQ65" i="17"/>
  <c r="AU176" i="14"/>
  <c r="AQ132" i="17"/>
  <c r="AU21" i="11"/>
  <c r="AQ66" i="17"/>
  <c r="AU54" i="11"/>
  <c r="AU218" i="14" s="1"/>
  <c r="AU82" i="14"/>
  <c r="AU54" i="7"/>
  <c r="AU214" i="14" s="1"/>
  <c r="AU78" i="14"/>
  <c r="AQ62" i="17"/>
  <c r="AQ97" i="17"/>
  <c r="AU113" i="14"/>
  <c r="AV28" i="9"/>
  <c r="AQ94" i="17"/>
  <c r="AV28" i="6"/>
  <c r="AU110" i="14"/>
  <c r="AU171" i="14"/>
  <c r="AQ127" i="17"/>
  <c r="AU21" i="6"/>
  <c r="AU35" i="11" l="1"/>
  <c r="AV57" i="14" s="1"/>
  <c r="AU35" i="9"/>
  <c r="AU69" i="14" s="1"/>
  <c r="AU35" i="7"/>
  <c r="AQ51" i="17" s="1"/>
  <c r="AV19" i="11"/>
  <c r="AV45" i="11" s="1"/>
  <c r="AU154" i="14"/>
  <c r="AU36" i="11"/>
  <c r="AV19" i="7"/>
  <c r="AV45" i="7" s="1"/>
  <c r="AU150" i="14"/>
  <c r="AU36" i="7"/>
  <c r="AV12" i="5"/>
  <c r="AR38" i="17"/>
  <c r="AU153" i="14"/>
  <c r="AU36" i="10"/>
  <c r="AV19" i="10"/>
  <c r="AV102" i="14"/>
  <c r="AR86" i="17"/>
  <c r="AU217" i="14"/>
  <c r="AU35" i="10"/>
  <c r="AV98" i="14"/>
  <c r="AR82" i="17"/>
  <c r="AQ53" i="17"/>
  <c r="AV55" i="14"/>
  <c r="AV100" i="14"/>
  <c r="AR84" i="17"/>
  <c r="AV19" i="4"/>
  <c r="AU147" i="14"/>
  <c r="AU36" i="4"/>
  <c r="AU27" i="3"/>
  <c r="AU155" i="14"/>
  <c r="AU28" i="3"/>
  <c r="AU152" i="14"/>
  <c r="AV19" i="9"/>
  <c r="AU36" i="9"/>
  <c r="AR41" i="17"/>
  <c r="AV12" i="8"/>
  <c r="AU151" i="14"/>
  <c r="AU36" i="8"/>
  <c r="AV19" i="8"/>
  <c r="AV45" i="8" s="1"/>
  <c r="AV103" i="14"/>
  <c r="AR87" i="17"/>
  <c r="AU35" i="4"/>
  <c r="AU211" i="14"/>
  <c r="AU72" i="3"/>
  <c r="AU219" i="14"/>
  <c r="AU71" i="3"/>
  <c r="AV19" i="6"/>
  <c r="AV45" i="6" s="1"/>
  <c r="AU149" i="14"/>
  <c r="AU36" i="6"/>
  <c r="AR83" i="17"/>
  <c r="AV99" i="14"/>
  <c r="AV101" i="14"/>
  <c r="AR85" i="17"/>
  <c r="AR81" i="17"/>
  <c r="AV97" i="14"/>
  <c r="AV45" i="4"/>
  <c r="AV39" i="3"/>
  <c r="AR180" i="17" s="1"/>
  <c r="AV40" i="3"/>
  <c r="AR183" i="17" s="1"/>
  <c r="AV105" i="14"/>
  <c r="AR89" i="17" s="1"/>
  <c r="AV104" i="14"/>
  <c r="AR88" i="17"/>
  <c r="AU35" i="6"/>
  <c r="AU148" i="14"/>
  <c r="AV19" i="5"/>
  <c r="AV45" i="5" s="1"/>
  <c r="AU36" i="5"/>
  <c r="AQ55" i="17" l="1"/>
  <c r="AU71" i="14"/>
  <c r="AU67" i="14"/>
  <c r="AV53" i="14"/>
  <c r="AV12" i="7" s="1"/>
  <c r="AV87" i="14"/>
  <c r="AR71" i="17"/>
  <c r="AV86" i="14"/>
  <c r="AR70" i="17"/>
  <c r="AV135" i="14"/>
  <c r="AW20" i="6"/>
  <c r="AW160" i="14" s="1"/>
  <c r="AR116" i="17"/>
  <c r="AV137" i="14"/>
  <c r="AW20" i="8"/>
  <c r="AW162" i="14" s="1"/>
  <c r="AR118" i="17"/>
  <c r="AV56" i="14"/>
  <c r="AU70" i="14"/>
  <c r="AQ54" i="17"/>
  <c r="AU9" i="7"/>
  <c r="AU31" i="14"/>
  <c r="AQ18" i="17"/>
  <c r="AQ50" i="17"/>
  <c r="AV52" i="14"/>
  <c r="AU66" i="14"/>
  <c r="AV90" i="14"/>
  <c r="AR74" i="17"/>
  <c r="AV88" i="14"/>
  <c r="AR72" i="17"/>
  <c r="AU64" i="14"/>
  <c r="AQ48" i="17"/>
  <c r="AV50" i="14"/>
  <c r="AU50" i="3"/>
  <c r="AQ195" i="17" s="1"/>
  <c r="AU72" i="14"/>
  <c r="AQ56" i="17" s="1"/>
  <c r="AU49" i="3"/>
  <c r="AQ192" i="17" s="1"/>
  <c r="AU32" i="14"/>
  <c r="AQ19" i="17"/>
  <c r="AU9" i="8"/>
  <c r="AU33" i="14"/>
  <c r="AU9" i="9"/>
  <c r="AQ20" i="17"/>
  <c r="AV133" i="14"/>
  <c r="AR114" i="17"/>
  <c r="AW20" i="4"/>
  <c r="AV25" i="3"/>
  <c r="AR168" i="17" s="1"/>
  <c r="AV26" i="3"/>
  <c r="AR171" i="17" s="1"/>
  <c r="AV141" i="14"/>
  <c r="AR122" i="17" s="1"/>
  <c r="AV12" i="9"/>
  <c r="AR42" i="17"/>
  <c r="AR121" i="17"/>
  <c r="AW20" i="11"/>
  <c r="AW165" i="14" s="1"/>
  <c r="AV140" i="14"/>
  <c r="AU29" i="14"/>
  <c r="AQ16" i="17"/>
  <c r="AU9" i="5"/>
  <c r="AV93" i="14"/>
  <c r="AR77" i="17"/>
  <c r="AU30" i="14"/>
  <c r="AU9" i="6"/>
  <c r="AQ17" i="17"/>
  <c r="AW20" i="9"/>
  <c r="AW163" i="14" s="1"/>
  <c r="AV138" i="14"/>
  <c r="AR119" i="17"/>
  <c r="AR73" i="17"/>
  <c r="AV89" i="14"/>
  <c r="AV45" i="10"/>
  <c r="AW20" i="10"/>
  <c r="AW164" i="14" s="1"/>
  <c r="AV139" i="14"/>
  <c r="AR120" i="17"/>
  <c r="AR117" i="17"/>
  <c r="AW20" i="7"/>
  <c r="AW161" i="14" s="1"/>
  <c r="AV136" i="14"/>
  <c r="AV12" i="11"/>
  <c r="AR44" i="17"/>
  <c r="AR115" i="17"/>
  <c r="AV134" i="14"/>
  <c r="AW20" i="5"/>
  <c r="AW159" i="14" s="1"/>
  <c r="AV43" i="14"/>
  <c r="AR30" i="17"/>
  <c r="AQ15" i="17"/>
  <c r="AU9" i="4"/>
  <c r="AU28" i="14"/>
  <c r="AU51" i="3"/>
  <c r="AQ198" i="17" s="1"/>
  <c r="AU52" i="3"/>
  <c r="AQ201" i="17" s="1"/>
  <c r="AU36" i="14"/>
  <c r="AQ23" i="17" s="1"/>
  <c r="AV45" i="9"/>
  <c r="AV94" i="14" s="1"/>
  <c r="AR78" i="17" s="1"/>
  <c r="AU34" i="14"/>
  <c r="AQ21" i="17"/>
  <c r="AU9" i="10"/>
  <c r="AR27" i="17"/>
  <c r="AV40" i="14"/>
  <c r="AU9" i="11"/>
  <c r="AQ22" i="17"/>
  <c r="AU35" i="14"/>
  <c r="AR40" i="17" l="1"/>
  <c r="AV46" i="14"/>
  <c r="AR33" i="17"/>
  <c r="AQ5" i="17"/>
  <c r="AU18" i="14"/>
  <c r="AV10" i="5"/>
  <c r="AV11" i="5"/>
  <c r="AR43" i="17"/>
  <c r="AV12" i="10"/>
  <c r="AR75" i="17"/>
  <c r="AV91" i="14"/>
  <c r="AU21" i="14"/>
  <c r="AQ8" i="17"/>
  <c r="AV10" i="8"/>
  <c r="AV11" i="8"/>
  <c r="AV12" i="6"/>
  <c r="AR39" i="17"/>
  <c r="AV10" i="7"/>
  <c r="AQ7" i="17"/>
  <c r="AU20" i="14"/>
  <c r="AV11" i="7"/>
  <c r="AV64" i="3"/>
  <c r="AR216" i="17" s="1"/>
  <c r="AR29" i="17"/>
  <c r="AV42" i="14"/>
  <c r="AV10" i="11"/>
  <c r="AU24" i="14"/>
  <c r="AQ11" i="17"/>
  <c r="AV11" i="11"/>
  <c r="AV11" i="10"/>
  <c r="AV10" i="10"/>
  <c r="AQ10" i="17"/>
  <c r="AU23" i="14"/>
  <c r="AV10" i="4"/>
  <c r="AV11" i="4"/>
  <c r="AQ4" i="17"/>
  <c r="AU17" i="14"/>
  <c r="AU25" i="14"/>
  <c r="AQ12" i="17" s="1"/>
  <c r="AU12" i="3"/>
  <c r="AQ1" i="17" s="1"/>
  <c r="AU13" i="3"/>
  <c r="AQ147" i="17" s="1"/>
  <c r="AV92" i="14"/>
  <c r="AR76" i="17"/>
  <c r="AQ6" i="17"/>
  <c r="AU19" i="14"/>
  <c r="AV11" i="6"/>
  <c r="AV10" i="6"/>
  <c r="AV44" i="14"/>
  <c r="AR31" i="17"/>
  <c r="AW158" i="14"/>
  <c r="AW166" i="14"/>
  <c r="AW29" i="3"/>
  <c r="AW30" i="3"/>
  <c r="AQ9" i="17"/>
  <c r="AU22" i="14"/>
  <c r="AV11" i="9"/>
  <c r="AV10" i="9"/>
  <c r="AV12" i="4"/>
  <c r="AR37" i="17"/>
  <c r="AV54" i="3"/>
  <c r="AR204" i="17" s="1"/>
  <c r="AV55" i="3"/>
  <c r="AR207" i="17" s="1"/>
  <c r="AV58" i="14"/>
  <c r="AR45" i="17" s="1"/>
  <c r="AV65" i="3"/>
  <c r="AR219" i="17" s="1"/>
  <c r="AR108" i="17" l="1"/>
  <c r="AV124" i="14"/>
  <c r="AV29" i="9"/>
  <c r="AV29" i="8"/>
  <c r="AV123" i="14"/>
  <c r="AR107" i="17"/>
  <c r="AV44" i="8"/>
  <c r="AV44" i="9"/>
  <c r="AV119" i="14"/>
  <c r="AR103" i="17"/>
  <c r="AV29" i="4"/>
  <c r="AV14" i="3"/>
  <c r="AR150" i="17" s="1"/>
  <c r="AV44" i="4"/>
  <c r="AV127" i="14"/>
  <c r="AR111" i="17" s="1"/>
  <c r="AV15" i="3"/>
  <c r="AR153" i="17" s="1"/>
  <c r="AV22" i="10"/>
  <c r="AV186" i="14"/>
  <c r="AR142" i="17"/>
  <c r="AR139" i="17"/>
  <c r="AV183" i="14"/>
  <c r="AV22" i="7"/>
  <c r="AV184" i="14"/>
  <c r="AR140" i="17"/>
  <c r="AV22" i="8"/>
  <c r="AV44" i="5"/>
  <c r="AR104" i="17"/>
  <c r="AV120" i="14"/>
  <c r="AV29" i="5"/>
  <c r="AV39" i="14"/>
  <c r="AR26" i="17"/>
  <c r="AV19" i="3"/>
  <c r="AR165" i="17" s="1"/>
  <c r="AV18" i="3"/>
  <c r="AR162" i="17" s="1"/>
  <c r="AV47" i="14"/>
  <c r="AR34" i="17" s="1"/>
  <c r="AV182" i="14"/>
  <c r="AV22" i="6"/>
  <c r="AR138" i="17"/>
  <c r="AV22" i="4"/>
  <c r="AV180" i="14"/>
  <c r="AR136" i="17"/>
  <c r="AV17" i="3"/>
  <c r="AR159" i="17" s="1"/>
  <c r="AV188" i="14"/>
  <c r="AR144" i="17" s="1"/>
  <c r="AV16" i="3"/>
  <c r="AR156" i="17" s="1"/>
  <c r="AV29" i="10"/>
  <c r="AV125" i="14"/>
  <c r="AR109" i="17"/>
  <c r="AV44" i="10"/>
  <c r="AR143" i="17"/>
  <c r="AV187" i="14"/>
  <c r="AV22" i="11"/>
  <c r="AV44" i="7"/>
  <c r="AV122" i="14"/>
  <c r="AV29" i="7"/>
  <c r="AR106" i="17"/>
  <c r="AR137" i="17"/>
  <c r="AV22" i="5"/>
  <c r="AV181" i="14"/>
  <c r="AR141" i="17"/>
  <c r="AV22" i="9"/>
  <c r="AV185" i="14"/>
  <c r="AR105" i="17"/>
  <c r="AV29" i="6"/>
  <c r="AV121" i="14"/>
  <c r="AV44" i="6"/>
  <c r="AV126" i="14"/>
  <c r="AR110" i="17"/>
  <c r="AV29" i="11"/>
  <c r="AV44" i="11"/>
  <c r="AR28" i="17"/>
  <c r="AV41" i="14"/>
  <c r="AV45" i="14"/>
  <c r="AR32" i="17"/>
  <c r="AR94" i="17" l="1"/>
  <c r="AV110" i="14"/>
  <c r="AW28" i="6"/>
  <c r="AV21" i="9"/>
  <c r="AV174" i="14"/>
  <c r="AR130" i="17"/>
  <c r="AV170" i="14"/>
  <c r="AR126" i="17"/>
  <c r="AV21" i="5"/>
  <c r="AW28" i="10"/>
  <c r="AR98" i="17"/>
  <c r="AV114" i="14"/>
  <c r="AV171" i="14"/>
  <c r="AR127" i="17"/>
  <c r="AV21" i="6"/>
  <c r="AV76" i="14"/>
  <c r="AV54" i="5"/>
  <c r="AV212" i="14" s="1"/>
  <c r="AR60" i="17"/>
  <c r="AR62" i="17"/>
  <c r="AV54" i="7"/>
  <c r="AV214" i="14" s="1"/>
  <c r="AV78" i="14"/>
  <c r="AV81" i="14"/>
  <c r="AR65" i="17"/>
  <c r="AV54" i="10"/>
  <c r="AV217" i="14" s="1"/>
  <c r="AV109" i="14"/>
  <c r="AR93" i="17"/>
  <c r="AW28" i="5"/>
  <c r="AR128" i="17"/>
  <c r="AV172" i="14"/>
  <c r="AV21" i="7"/>
  <c r="AV75" i="14"/>
  <c r="AV54" i="4"/>
  <c r="AV35" i="4" s="1"/>
  <c r="AR59" i="17"/>
  <c r="AV62" i="3"/>
  <c r="AR213" i="17" s="1"/>
  <c r="AV61" i="3"/>
  <c r="AR210" i="17" s="1"/>
  <c r="AV83" i="14"/>
  <c r="AR67" i="17" s="1"/>
  <c r="AR97" i="17"/>
  <c r="AV113" i="14"/>
  <c r="AW28" i="9"/>
  <c r="AR66" i="17"/>
  <c r="AV54" i="11"/>
  <c r="AV218" i="14" s="1"/>
  <c r="AV82" i="14"/>
  <c r="AV54" i="6"/>
  <c r="AV213" i="14" s="1"/>
  <c r="AR61" i="17"/>
  <c r="AV77" i="14"/>
  <c r="AV176" i="14"/>
  <c r="AV21" i="11"/>
  <c r="AR132" i="17"/>
  <c r="AR125" i="17"/>
  <c r="AV169" i="14"/>
  <c r="AV21" i="4"/>
  <c r="AV32" i="3"/>
  <c r="AR174" i="17" s="1"/>
  <c r="AV33" i="3"/>
  <c r="AR177" i="17" s="1"/>
  <c r="AV177" i="14"/>
  <c r="AR133" i="17" s="1"/>
  <c r="AV21" i="8"/>
  <c r="AV173" i="14"/>
  <c r="AR129" i="17"/>
  <c r="AV175" i="14"/>
  <c r="AV21" i="10"/>
  <c r="AR131" i="17"/>
  <c r="AV80" i="14"/>
  <c r="AV54" i="9"/>
  <c r="AV216" i="14" s="1"/>
  <c r="AR64" i="17"/>
  <c r="AV115" i="14"/>
  <c r="AR99" i="17"/>
  <c r="AW28" i="11"/>
  <c r="AV111" i="14"/>
  <c r="AR95" i="17"/>
  <c r="AW28" i="7"/>
  <c r="AV108" i="14"/>
  <c r="AR92" i="17"/>
  <c r="AW28" i="4"/>
  <c r="AV43" i="3"/>
  <c r="AR189" i="17" s="1"/>
  <c r="AV42" i="3"/>
  <c r="AR186" i="17" s="1"/>
  <c r="AV116" i="14"/>
  <c r="AR100" i="17" s="1"/>
  <c r="AV79" i="14"/>
  <c r="AV54" i="8"/>
  <c r="AV215" i="14" s="1"/>
  <c r="AR63" i="17"/>
  <c r="AV112" i="14"/>
  <c r="AR96" i="17"/>
  <c r="AW28" i="8"/>
  <c r="AV35" i="6" l="1"/>
  <c r="AV66" i="14" s="1"/>
  <c r="AV35" i="8"/>
  <c r="AW54" i="14" s="1"/>
  <c r="AV35" i="9"/>
  <c r="AV69" i="14" s="1"/>
  <c r="AV35" i="5"/>
  <c r="AV65" i="14" s="1"/>
  <c r="AS84" i="17"/>
  <c r="AW100" i="14"/>
  <c r="AV35" i="11"/>
  <c r="AV35" i="7"/>
  <c r="AV152" i="14"/>
  <c r="AW19" i="9"/>
  <c r="AV36" i="9"/>
  <c r="AW97" i="14"/>
  <c r="AS81" i="17"/>
  <c r="AW40" i="3"/>
  <c r="AS183" i="17" s="1"/>
  <c r="AW105" i="14"/>
  <c r="AS89" i="17" s="1"/>
  <c r="AW39" i="3"/>
  <c r="AS180" i="17" s="1"/>
  <c r="AR50" i="17"/>
  <c r="AS86" i="17"/>
  <c r="AW102" i="14"/>
  <c r="AW45" i="9"/>
  <c r="AV211" i="14"/>
  <c r="AV72" i="3"/>
  <c r="AV71" i="3"/>
  <c r="AV219" i="14"/>
  <c r="AW19" i="6"/>
  <c r="AW45" i="6" s="1"/>
  <c r="AV149" i="14"/>
  <c r="AV36" i="6"/>
  <c r="AW99" i="14"/>
  <c r="AS83" i="17"/>
  <c r="AV68" i="14"/>
  <c r="AW55" i="14"/>
  <c r="AR53" i="17"/>
  <c r="AW98" i="14"/>
  <c r="AS82" i="17"/>
  <c r="AW103" i="14"/>
  <c r="AS87" i="17"/>
  <c r="AS85" i="17"/>
  <c r="AW101" i="14"/>
  <c r="AW104" i="14"/>
  <c r="AS88" i="17"/>
  <c r="AV153" i="14"/>
  <c r="AW19" i="10"/>
  <c r="AW45" i="10" s="1"/>
  <c r="AV36" i="10"/>
  <c r="AV151" i="14"/>
  <c r="AW19" i="8"/>
  <c r="AV36" i="8"/>
  <c r="AV147" i="14"/>
  <c r="AW19" i="4"/>
  <c r="AV28" i="3"/>
  <c r="AV27" i="3"/>
  <c r="AV155" i="14"/>
  <c r="AV36" i="4"/>
  <c r="AW19" i="11"/>
  <c r="AW45" i="11" s="1"/>
  <c r="AV154" i="14"/>
  <c r="AV36" i="11"/>
  <c r="AR48" i="17"/>
  <c r="AV64" i="14"/>
  <c r="AW50" i="14"/>
  <c r="AV150" i="14"/>
  <c r="AV36" i="7"/>
  <c r="AW19" i="7"/>
  <c r="AV35" i="10"/>
  <c r="AV148" i="14"/>
  <c r="AW19" i="5"/>
  <c r="AV36" i="5"/>
  <c r="AW52" i="14" l="1"/>
  <c r="AS39" i="17" s="1"/>
  <c r="AW51" i="14"/>
  <c r="AS38" i="17" s="1"/>
  <c r="AR49" i="17"/>
  <c r="AR52" i="17"/>
  <c r="AV49" i="3"/>
  <c r="AR192" i="17" s="1"/>
  <c r="AW93" i="14"/>
  <c r="AS77" i="17"/>
  <c r="AW88" i="14"/>
  <c r="AS72" i="17"/>
  <c r="AV29" i="14"/>
  <c r="AV9" i="5"/>
  <c r="AR16" i="17"/>
  <c r="AW136" i="14"/>
  <c r="AS117" i="17"/>
  <c r="AX20" i="7"/>
  <c r="AX161" i="14" s="1"/>
  <c r="AW12" i="4"/>
  <c r="AS37" i="17"/>
  <c r="AV28" i="14"/>
  <c r="AR15" i="17"/>
  <c r="AV9" i="4"/>
  <c r="AV52" i="3"/>
  <c r="AR201" i="17" s="1"/>
  <c r="AV36" i="14"/>
  <c r="AR23" i="17" s="1"/>
  <c r="AV51" i="3"/>
  <c r="AR198" i="17" s="1"/>
  <c r="AW133" i="14"/>
  <c r="AX20" i="4"/>
  <c r="AS114" i="17"/>
  <c r="AW25" i="3"/>
  <c r="AS168" i="17" s="1"/>
  <c r="AW141" i="14"/>
  <c r="AS122" i="17" s="1"/>
  <c r="AW26" i="3"/>
  <c r="AS171" i="17" s="1"/>
  <c r="AS76" i="17"/>
  <c r="AW92" i="14"/>
  <c r="AW91" i="14"/>
  <c r="AS75" i="17"/>
  <c r="AV9" i="9"/>
  <c r="AR20" i="17"/>
  <c r="AV33" i="14"/>
  <c r="AR55" i="17"/>
  <c r="AV71" i="14"/>
  <c r="AW57" i="14"/>
  <c r="AW45" i="5"/>
  <c r="AX20" i="5"/>
  <c r="AX159" i="14" s="1"/>
  <c r="AS115" i="17"/>
  <c r="AW134" i="14"/>
  <c r="AV31" i="14"/>
  <c r="AR18" i="17"/>
  <c r="AV9" i="7"/>
  <c r="AR22" i="17"/>
  <c r="AV35" i="14"/>
  <c r="AV9" i="11"/>
  <c r="AR21" i="17"/>
  <c r="AV34" i="14"/>
  <c r="AV9" i="10"/>
  <c r="AW12" i="8"/>
  <c r="AS41" i="17"/>
  <c r="AV9" i="6"/>
  <c r="AV30" i="14"/>
  <c r="AR17" i="17"/>
  <c r="AW45" i="4"/>
  <c r="AX20" i="9"/>
  <c r="AX163" i="14" s="1"/>
  <c r="AW138" i="14"/>
  <c r="AS119" i="17"/>
  <c r="AW45" i="7"/>
  <c r="AR19" i="17"/>
  <c r="AV32" i="14"/>
  <c r="AV9" i="8"/>
  <c r="AS120" i="17"/>
  <c r="AX20" i="10"/>
  <c r="AX164" i="14" s="1"/>
  <c r="AW139" i="14"/>
  <c r="AW12" i="9"/>
  <c r="AS42" i="17"/>
  <c r="AV70" i="14"/>
  <c r="AW56" i="14"/>
  <c r="AR54" i="17"/>
  <c r="AV50" i="3"/>
  <c r="AR195" i="17" s="1"/>
  <c r="AV72" i="14"/>
  <c r="AR56" i="17" s="1"/>
  <c r="AS121" i="17"/>
  <c r="AW140" i="14"/>
  <c r="AX20" i="11"/>
  <c r="AX165" i="14" s="1"/>
  <c r="AW45" i="8"/>
  <c r="AX20" i="8"/>
  <c r="AX162" i="14" s="1"/>
  <c r="AS118" i="17"/>
  <c r="AW137" i="14"/>
  <c r="AX20" i="6"/>
  <c r="AX160" i="14" s="1"/>
  <c r="AS116" i="17"/>
  <c r="AW135" i="14"/>
  <c r="AR51" i="17"/>
  <c r="AV67" i="14"/>
  <c r="AW53" i="14"/>
  <c r="AW12" i="6" l="1"/>
  <c r="AW12" i="5"/>
  <c r="AS27" i="17" s="1"/>
  <c r="AW54" i="3"/>
  <c r="AS204" i="17" s="1"/>
  <c r="AS30" i="17"/>
  <c r="AW43" i="14"/>
  <c r="AV24" i="14"/>
  <c r="AW11" i="11"/>
  <c r="AR11" i="17"/>
  <c r="AW10" i="11"/>
  <c r="AV22" i="14"/>
  <c r="AR9" i="17"/>
  <c r="AW10" i="9"/>
  <c r="AW11" i="9"/>
  <c r="AW40" i="14"/>
  <c r="AX158" i="14"/>
  <c r="AX29" i="3"/>
  <c r="AX166" i="14"/>
  <c r="AX30" i="3"/>
  <c r="AR5" i="17"/>
  <c r="AV18" i="14"/>
  <c r="AW10" i="5"/>
  <c r="AW11" i="5"/>
  <c r="AW12" i="7"/>
  <c r="AS40" i="17"/>
  <c r="AW89" i="14"/>
  <c r="AS73" i="17"/>
  <c r="AW11" i="6"/>
  <c r="AR6" i="17"/>
  <c r="AV19" i="14"/>
  <c r="AW10" i="6"/>
  <c r="AW11" i="10"/>
  <c r="AV23" i="14"/>
  <c r="AR10" i="17"/>
  <c r="AW10" i="10"/>
  <c r="AV17" i="14"/>
  <c r="AW10" i="4"/>
  <c r="AW11" i="4"/>
  <c r="AR4" i="17"/>
  <c r="AV13" i="3"/>
  <c r="AR147" i="17" s="1"/>
  <c r="AV25" i="14"/>
  <c r="AR12" i="17" s="1"/>
  <c r="AV12" i="3"/>
  <c r="AR1" i="17" s="1"/>
  <c r="AW58" i="14"/>
  <c r="AS45" i="17" s="1"/>
  <c r="AW55" i="3"/>
  <c r="AS207" i="17" s="1"/>
  <c r="AW12" i="10"/>
  <c r="AS43" i="17"/>
  <c r="AS31" i="17"/>
  <c r="AW44" i="14"/>
  <c r="AR8" i="17"/>
  <c r="AV21" i="14"/>
  <c r="AW10" i="8"/>
  <c r="AW11" i="8"/>
  <c r="AW86" i="14"/>
  <c r="AS70" i="17"/>
  <c r="AW64" i="3"/>
  <c r="AS216" i="17" s="1"/>
  <c r="AW94" i="14"/>
  <c r="AS78" i="17" s="1"/>
  <c r="AW87" i="14"/>
  <c r="AS71" i="17"/>
  <c r="AW44" i="5"/>
  <c r="AS28" i="17"/>
  <c r="AW41" i="14"/>
  <c r="AW90" i="14"/>
  <c r="AS74" i="17"/>
  <c r="AW44" i="8"/>
  <c r="AV20" i="14"/>
  <c r="AR7" i="17"/>
  <c r="AW10" i="7"/>
  <c r="AW11" i="7"/>
  <c r="AW44" i="7" s="1"/>
  <c r="AW12" i="11"/>
  <c r="AS44" i="17"/>
  <c r="AW65" i="3"/>
  <c r="AS219" i="17" s="1"/>
  <c r="AS26" i="17"/>
  <c r="AW39" i="14"/>
  <c r="AW47" i="14" l="1"/>
  <c r="AS34" i="17" s="1"/>
  <c r="AW19" i="3"/>
  <c r="AS165" i="17" s="1"/>
  <c r="AW18" i="3"/>
  <c r="AS162" i="17" s="1"/>
  <c r="AW54" i="7"/>
  <c r="AW214" i="14" s="1"/>
  <c r="AW78" i="14"/>
  <c r="AS62" i="17"/>
  <c r="AW186" i="14"/>
  <c r="AS142" i="17"/>
  <c r="AW22" i="10"/>
  <c r="AW22" i="6"/>
  <c r="AS138" i="17"/>
  <c r="AW182" i="14"/>
  <c r="AS29" i="17"/>
  <c r="AW42" i="14"/>
  <c r="AW29" i="9"/>
  <c r="AW124" i="14"/>
  <c r="AS108" i="17"/>
  <c r="AW44" i="9"/>
  <c r="AS143" i="17"/>
  <c r="AW187" i="14"/>
  <c r="AW22" i="11"/>
  <c r="AW46" i="14"/>
  <c r="AS33" i="17"/>
  <c r="AW44" i="4"/>
  <c r="AS103" i="17"/>
  <c r="AW119" i="14"/>
  <c r="AW29" i="4"/>
  <c r="AW127" i="14"/>
  <c r="AS111" i="17" s="1"/>
  <c r="AW14" i="3"/>
  <c r="AS150" i="17" s="1"/>
  <c r="AW15" i="3"/>
  <c r="AS153" i="17" s="1"/>
  <c r="AW29" i="5"/>
  <c r="AS104" i="17"/>
  <c r="AW120" i="14"/>
  <c r="AS141" i="17"/>
  <c r="AW22" i="9"/>
  <c r="AW185" i="14"/>
  <c r="AW122" i="14"/>
  <c r="AW29" i="7"/>
  <c r="AS106" i="17"/>
  <c r="AW79" i="14"/>
  <c r="AW54" i="8"/>
  <c r="AW215" i="14" s="1"/>
  <c r="AS63" i="17"/>
  <c r="AW123" i="14"/>
  <c r="AW29" i="8"/>
  <c r="AS107" i="17"/>
  <c r="AW45" i="14"/>
  <c r="AS32" i="17"/>
  <c r="AW180" i="14"/>
  <c r="AS136" i="17"/>
  <c r="AW22" i="4"/>
  <c r="AW16" i="3"/>
  <c r="AS156" i="17" s="1"/>
  <c r="AW17" i="3"/>
  <c r="AS159" i="17" s="1"/>
  <c r="AW188" i="14"/>
  <c r="AS144" i="17" s="1"/>
  <c r="AW181" i="14"/>
  <c r="AW22" i="5"/>
  <c r="AS137" i="17"/>
  <c r="AW29" i="11"/>
  <c r="AS110" i="17"/>
  <c r="AW126" i="14"/>
  <c r="AW44" i="11"/>
  <c r="AS139" i="17"/>
  <c r="AW183" i="14"/>
  <c r="AW22" i="7"/>
  <c r="AW76" i="14"/>
  <c r="AS60" i="17"/>
  <c r="AW54" i="5"/>
  <c r="AW212" i="14" s="1"/>
  <c r="AS140" i="17"/>
  <c r="AW22" i="8"/>
  <c r="AW184" i="14"/>
  <c r="AS109" i="17"/>
  <c r="AW125" i="14"/>
  <c r="AW29" i="10"/>
  <c r="AW44" i="10"/>
  <c r="AW29" i="6"/>
  <c r="AS105" i="17"/>
  <c r="AW121" i="14"/>
  <c r="AW44" i="6"/>
  <c r="AW35" i="7" l="1"/>
  <c r="AS51" i="17" s="1"/>
  <c r="AW35" i="5"/>
  <c r="AW35" i="8"/>
  <c r="AS52" i="17" s="1"/>
  <c r="AS98" i="17"/>
  <c r="AW114" i="14"/>
  <c r="AX28" i="10"/>
  <c r="AS126" i="17"/>
  <c r="AW21" i="5"/>
  <c r="AW170" i="14"/>
  <c r="AS96" i="17"/>
  <c r="AW112" i="14"/>
  <c r="AX28" i="8"/>
  <c r="AW109" i="14"/>
  <c r="AS93" i="17"/>
  <c r="AX28" i="5"/>
  <c r="AS92" i="17"/>
  <c r="AX28" i="4"/>
  <c r="AW108" i="14"/>
  <c r="AW116" i="14"/>
  <c r="AS100" i="17" s="1"/>
  <c r="AW42" i="3"/>
  <c r="AS186" i="17" s="1"/>
  <c r="AW43" i="3"/>
  <c r="AS189" i="17" s="1"/>
  <c r="AW171" i="14"/>
  <c r="AS127" i="17"/>
  <c r="AW21" i="6"/>
  <c r="AX53" i="14"/>
  <c r="AW67" i="14"/>
  <c r="AW21" i="8"/>
  <c r="AS129" i="17"/>
  <c r="AW173" i="14"/>
  <c r="AS99" i="17"/>
  <c r="AW115" i="14"/>
  <c r="AX28" i="11"/>
  <c r="AS125" i="17"/>
  <c r="AW21" i="4"/>
  <c r="AW169" i="14"/>
  <c r="AW32" i="3"/>
  <c r="AS174" i="17" s="1"/>
  <c r="AW177" i="14"/>
  <c r="AS133" i="17" s="1"/>
  <c r="AW33" i="3"/>
  <c r="AS177" i="17" s="1"/>
  <c r="AS131" i="17"/>
  <c r="AW175" i="14"/>
  <c r="AW21" i="10"/>
  <c r="AX28" i="6"/>
  <c r="AW110" i="14"/>
  <c r="AS94" i="17"/>
  <c r="AS66" i="17"/>
  <c r="AW54" i="11"/>
  <c r="AW218" i="14" s="1"/>
  <c r="AW82" i="14"/>
  <c r="AS97" i="17"/>
  <c r="AW113" i="14"/>
  <c r="AX28" i="9"/>
  <c r="AW77" i="14"/>
  <c r="AW54" i="6"/>
  <c r="AW213" i="14" s="1"/>
  <c r="AS61" i="17"/>
  <c r="AW54" i="10"/>
  <c r="AS65" i="17"/>
  <c r="AW81" i="14"/>
  <c r="AS49" i="17"/>
  <c r="AW65" i="14"/>
  <c r="AX51" i="14"/>
  <c r="AW172" i="14"/>
  <c r="AS128" i="17"/>
  <c r="AW21" i="7"/>
  <c r="AW111" i="14"/>
  <c r="AS95" i="17"/>
  <c r="AX28" i="7"/>
  <c r="AW21" i="9"/>
  <c r="AW174" i="14"/>
  <c r="AS130" i="17"/>
  <c r="AW54" i="4"/>
  <c r="AW75" i="14"/>
  <c r="AS59" i="17"/>
  <c r="AW62" i="3"/>
  <c r="AS213" i="17" s="1"/>
  <c r="AW61" i="3"/>
  <c r="AS210" i="17" s="1"/>
  <c r="AW83" i="14"/>
  <c r="AS67" i="17" s="1"/>
  <c r="AW21" i="11"/>
  <c r="AW176" i="14"/>
  <c r="AS132" i="17"/>
  <c r="AS64" i="17"/>
  <c r="AW54" i="9"/>
  <c r="AW216" i="14" s="1"/>
  <c r="AW80" i="14"/>
  <c r="AX54" i="14" l="1"/>
  <c r="AW68" i="14"/>
  <c r="AW35" i="6"/>
  <c r="AX52" i="14" s="1"/>
  <c r="AW35" i="11"/>
  <c r="AX57" i="14" s="1"/>
  <c r="AW211" i="14"/>
  <c r="AW219" i="14"/>
  <c r="AW71" i="3"/>
  <c r="AW72" i="3"/>
  <c r="AX100" i="14"/>
  <c r="AT84" i="17"/>
  <c r="AT86" i="17"/>
  <c r="AX102" i="14"/>
  <c r="AT83" i="17"/>
  <c r="AX99" i="14"/>
  <c r="AW36" i="4"/>
  <c r="AW147" i="14"/>
  <c r="AX19" i="4"/>
  <c r="AW155" i="14"/>
  <c r="AW28" i="3"/>
  <c r="AW27" i="3"/>
  <c r="AX98" i="14"/>
  <c r="AT82" i="17"/>
  <c r="AW154" i="14"/>
  <c r="AX19" i="11"/>
  <c r="AX45" i="11" s="1"/>
  <c r="AW36" i="11"/>
  <c r="AW35" i="4"/>
  <c r="AW153" i="14"/>
  <c r="AX19" i="10"/>
  <c r="AW36" i="10"/>
  <c r="AX103" i="14"/>
  <c r="AT87" i="17"/>
  <c r="AW35" i="9"/>
  <c r="AT38" i="17"/>
  <c r="AX12" i="5"/>
  <c r="AT88" i="17"/>
  <c r="AX104" i="14"/>
  <c r="AX12" i="7"/>
  <c r="AT40" i="17"/>
  <c r="AX97" i="14"/>
  <c r="AT81" i="17"/>
  <c r="AX45" i="4"/>
  <c r="AX105" i="14"/>
  <c r="AT89" i="17" s="1"/>
  <c r="AX39" i="3"/>
  <c r="AT180" i="17" s="1"/>
  <c r="AX40" i="3"/>
  <c r="AT183" i="17" s="1"/>
  <c r="AW152" i="14"/>
  <c r="AX19" i="9"/>
  <c r="AW36" i="9"/>
  <c r="AX19" i="7"/>
  <c r="AW150" i="14"/>
  <c r="AW36" i="7"/>
  <c r="AW217" i="14"/>
  <c r="AW35" i="10"/>
  <c r="AT41" i="17"/>
  <c r="AX12" i="8"/>
  <c r="AW151" i="14"/>
  <c r="AX19" i="8"/>
  <c r="AW36" i="8"/>
  <c r="AW36" i="6"/>
  <c r="AW149" i="14"/>
  <c r="AX19" i="6"/>
  <c r="AX101" i="14"/>
  <c r="AT85" i="17"/>
  <c r="AW148" i="14"/>
  <c r="AX19" i="5"/>
  <c r="AW36" i="5"/>
  <c r="AS55" i="17" l="1"/>
  <c r="AW71" i="14"/>
  <c r="AS50" i="17"/>
  <c r="AW66" i="14"/>
  <c r="AY20" i="6"/>
  <c r="AY160" i="14" s="1"/>
  <c r="AT116" i="17"/>
  <c r="AX135" i="14"/>
  <c r="AX45" i="8"/>
  <c r="AX137" i="14"/>
  <c r="AT118" i="17"/>
  <c r="AY20" i="8"/>
  <c r="AX56" i="14"/>
  <c r="AS54" i="17"/>
  <c r="AW70" i="14"/>
  <c r="AX136" i="14"/>
  <c r="AY20" i="7"/>
  <c r="AY161" i="14" s="1"/>
  <c r="AT117" i="17"/>
  <c r="AX93" i="14"/>
  <c r="AT77" i="17"/>
  <c r="AW34" i="14"/>
  <c r="AW9" i="10"/>
  <c r="AS21" i="17"/>
  <c r="AW35" i="14"/>
  <c r="AS22" i="17"/>
  <c r="AW9" i="11"/>
  <c r="AX45" i="6"/>
  <c r="AS20" i="17"/>
  <c r="AW9" i="9"/>
  <c r="AW33" i="14"/>
  <c r="AS53" i="17"/>
  <c r="AW69" i="14"/>
  <c r="AX55" i="14"/>
  <c r="AX45" i="10"/>
  <c r="AY20" i="10"/>
  <c r="AY164" i="14" s="1"/>
  <c r="AX139" i="14"/>
  <c r="AT120" i="17"/>
  <c r="AT121" i="17"/>
  <c r="AX140" i="14"/>
  <c r="AY20" i="11"/>
  <c r="AY165" i="14" s="1"/>
  <c r="AT114" i="17"/>
  <c r="AX133" i="14"/>
  <c r="AY20" i="4"/>
  <c r="AX141" i="14"/>
  <c r="AT122" i="17" s="1"/>
  <c r="AX25" i="3"/>
  <c r="AT168" i="17" s="1"/>
  <c r="AX26" i="3"/>
  <c r="AT171" i="17" s="1"/>
  <c r="AX45" i="7"/>
  <c r="AS16" i="17"/>
  <c r="AW9" i="5"/>
  <c r="AW29" i="14"/>
  <c r="AS17" i="17"/>
  <c r="AW9" i="6"/>
  <c r="AW30" i="14"/>
  <c r="AT30" i="17"/>
  <c r="AX43" i="14"/>
  <c r="AW9" i="7"/>
  <c r="AS18" i="17"/>
  <c r="AW31" i="14"/>
  <c r="AX45" i="9"/>
  <c r="AT119" i="17"/>
  <c r="AX138" i="14"/>
  <c r="AY20" i="9"/>
  <c r="AY163" i="14" s="1"/>
  <c r="AT39" i="17"/>
  <c r="AX12" i="6"/>
  <c r="AX45" i="5"/>
  <c r="AX134" i="14"/>
  <c r="AT115" i="17"/>
  <c r="AY20" i="5"/>
  <c r="AS19" i="17"/>
  <c r="AW32" i="14"/>
  <c r="AW9" i="8"/>
  <c r="AT70" i="17"/>
  <c r="AX86" i="14"/>
  <c r="AX42" i="14"/>
  <c r="AT29" i="17"/>
  <c r="AX12" i="11"/>
  <c r="AT44" i="17"/>
  <c r="AT27" i="17"/>
  <c r="AX40" i="14"/>
  <c r="AX50" i="14"/>
  <c r="AS48" i="17"/>
  <c r="AW64" i="14"/>
  <c r="AW50" i="3"/>
  <c r="AS195" i="17" s="1"/>
  <c r="AW72" i="14"/>
  <c r="AS56" i="17" s="1"/>
  <c r="AW49" i="3"/>
  <c r="AS192" i="17" s="1"/>
  <c r="AW28" i="14"/>
  <c r="AW9" i="4"/>
  <c r="AS15" i="17"/>
  <c r="AW52" i="3"/>
  <c r="AS201" i="17" s="1"/>
  <c r="AW36" i="14"/>
  <c r="AS23" i="17" s="1"/>
  <c r="AW51" i="3"/>
  <c r="AS198" i="17" s="1"/>
  <c r="AT71" i="17" l="1"/>
  <c r="AX87" i="14"/>
  <c r="AX65" i="3"/>
  <c r="AT219" i="17" s="1"/>
  <c r="AX64" i="3"/>
  <c r="AT216" i="17" s="1"/>
  <c r="AX94" i="14"/>
  <c r="AT78" i="17" s="1"/>
  <c r="AT73" i="17"/>
  <c r="AX89" i="14"/>
  <c r="AY158" i="14"/>
  <c r="AY166" i="14"/>
  <c r="AY30" i="3"/>
  <c r="AY29" i="3"/>
  <c r="AX88" i="14"/>
  <c r="AT72" i="17"/>
  <c r="AX90" i="14"/>
  <c r="AT74" i="17"/>
  <c r="AW21" i="14"/>
  <c r="AS8" i="17"/>
  <c r="AX10" i="8"/>
  <c r="AX11" i="8"/>
  <c r="AY159" i="14"/>
  <c r="AT28" i="17"/>
  <c r="AX41" i="14"/>
  <c r="AT76" i="17"/>
  <c r="AX92" i="14"/>
  <c r="AX11" i="11"/>
  <c r="AW24" i="14"/>
  <c r="AX10" i="11"/>
  <c r="AS11" i="17"/>
  <c r="AW23" i="14"/>
  <c r="AS10" i="17"/>
  <c r="AX11" i="10"/>
  <c r="AX10" i="10"/>
  <c r="AY162" i="14"/>
  <c r="AT37" i="17"/>
  <c r="AX12" i="4"/>
  <c r="AX55" i="3"/>
  <c r="AT207" i="17" s="1"/>
  <c r="AX58" i="14"/>
  <c r="AT45" i="17" s="1"/>
  <c r="AX54" i="3"/>
  <c r="AT204" i="17" s="1"/>
  <c r="AS7" i="17"/>
  <c r="AW20" i="14"/>
  <c r="AX11" i="7"/>
  <c r="AX10" i="7"/>
  <c r="AW18" i="14"/>
  <c r="AS5" i="17"/>
  <c r="AX10" i="5"/>
  <c r="AX11" i="5"/>
  <c r="AT42" i="17"/>
  <c r="AX12" i="9"/>
  <c r="AW22" i="14"/>
  <c r="AS9" i="17"/>
  <c r="AX11" i="9"/>
  <c r="AX44" i="9" s="1"/>
  <c r="AX10" i="9"/>
  <c r="AW17" i="14"/>
  <c r="AS4" i="17"/>
  <c r="AX10" i="4"/>
  <c r="AX11" i="4"/>
  <c r="AW12" i="3"/>
  <c r="AS1" i="17" s="1"/>
  <c r="AW25" i="14"/>
  <c r="AS12" i="17" s="1"/>
  <c r="AW13" i="3"/>
  <c r="AS147" i="17" s="1"/>
  <c r="AT33" i="17"/>
  <c r="AX46" i="14"/>
  <c r="AT75" i="17"/>
  <c r="AX91" i="14"/>
  <c r="AW19" i="14"/>
  <c r="AS6" i="17"/>
  <c r="AX11" i="6"/>
  <c r="AX44" i="6" s="1"/>
  <c r="AX10" i="6"/>
  <c r="AT43" i="17"/>
  <c r="AX12" i="10"/>
  <c r="AT61" i="17" l="1"/>
  <c r="AX77" i="14"/>
  <c r="AX54" i="6"/>
  <c r="AX213" i="14" s="1"/>
  <c r="AT138" i="17"/>
  <c r="AX22" i="6"/>
  <c r="AX182" i="14"/>
  <c r="AX80" i="14"/>
  <c r="AT64" i="17"/>
  <c r="AX54" i="9"/>
  <c r="AX216" i="14" s="1"/>
  <c r="AX29" i="5"/>
  <c r="AX120" i="14"/>
  <c r="AT104" i="17"/>
  <c r="AX22" i="7"/>
  <c r="AX183" i="14"/>
  <c r="AT139" i="17"/>
  <c r="AT26" i="17"/>
  <c r="AX39" i="14"/>
  <c r="AX47" i="14"/>
  <c r="AT34" i="17" s="1"/>
  <c r="AX18" i="3"/>
  <c r="AT162" i="17" s="1"/>
  <c r="AX19" i="3"/>
  <c r="AT165" i="17" s="1"/>
  <c r="AX126" i="14"/>
  <c r="AX29" i="11"/>
  <c r="AT110" i="17"/>
  <c r="AX44" i="11"/>
  <c r="AT105" i="17"/>
  <c r="AX121" i="14"/>
  <c r="AX29" i="6"/>
  <c r="AX119" i="14"/>
  <c r="AX29" i="4"/>
  <c r="AT103" i="17"/>
  <c r="AX14" i="3"/>
  <c r="AT150" i="17" s="1"/>
  <c r="AX44" i="4"/>
  <c r="AX127" i="14"/>
  <c r="AT111" i="17" s="1"/>
  <c r="AX15" i="3"/>
  <c r="AT153" i="17" s="1"/>
  <c r="AT141" i="17"/>
  <c r="AX185" i="14"/>
  <c r="AX22" i="9"/>
  <c r="AX22" i="5"/>
  <c r="AT137" i="17"/>
  <c r="AX181" i="14"/>
  <c r="AX29" i="7"/>
  <c r="AT106" i="17"/>
  <c r="AX122" i="14"/>
  <c r="AT142" i="17"/>
  <c r="AX186" i="14"/>
  <c r="AX22" i="10"/>
  <c r="AX29" i="8"/>
  <c r="AX123" i="14"/>
  <c r="AT107" i="17"/>
  <c r="AX44" i="8"/>
  <c r="AX44" i="7"/>
  <c r="AX44" i="5"/>
  <c r="AT32" i="17"/>
  <c r="AX45" i="14"/>
  <c r="AX180" i="14"/>
  <c r="AX22" i="4"/>
  <c r="AT136" i="17"/>
  <c r="AX17" i="3"/>
  <c r="AT159" i="17" s="1"/>
  <c r="AX16" i="3"/>
  <c r="AT156" i="17" s="1"/>
  <c r="AX188" i="14"/>
  <c r="AT144" i="17" s="1"/>
  <c r="AX124" i="14"/>
  <c r="AT108" i="17"/>
  <c r="AX29" i="9"/>
  <c r="AX44" i="14"/>
  <c r="AT31" i="17"/>
  <c r="AX125" i="14"/>
  <c r="AX29" i="10"/>
  <c r="AT109" i="17"/>
  <c r="AT143" i="17"/>
  <c r="AX187" i="14"/>
  <c r="AX22" i="11"/>
  <c r="AX44" i="10"/>
  <c r="AX184" i="14"/>
  <c r="AT140" i="17"/>
  <c r="AX22" i="8"/>
  <c r="AX173" i="14" l="1"/>
  <c r="AT129" i="17"/>
  <c r="AX21" i="8"/>
  <c r="AX176" i="14"/>
  <c r="AX21" i="11"/>
  <c r="AT132" i="17"/>
  <c r="AY28" i="10"/>
  <c r="AT98" i="17"/>
  <c r="AX114" i="14"/>
  <c r="AT131" i="17"/>
  <c r="AX175" i="14"/>
  <c r="AX21" i="10"/>
  <c r="AX75" i="14"/>
  <c r="AX54" i="4"/>
  <c r="AT59" i="17"/>
  <c r="AX62" i="3"/>
  <c r="AT213" i="17" s="1"/>
  <c r="AX61" i="3"/>
  <c r="AT210" i="17" s="1"/>
  <c r="AX83" i="14"/>
  <c r="AT67" i="17" s="1"/>
  <c r="AT66" i="17"/>
  <c r="AX54" i="11"/>
  <c r="AX218" i="14" s="1"/>
  <c r="AX82" i="14"/>
  <c r="AT128" i="17"/>
  <c r="AX172" i="14"/>
  <c r="AX21" i="7"/>
  <c r="AX109" i="14"/>
  <c r="AT93" i="17"/>
  <c r="AY28" i="5"/>
  <c r="AX21" i="4"/>
  <c r="AX169" i="14"/>
  <c r="AT125" i="17"/>
  <c r="AX33" i="3"/>
  <c r="AT177" i="17" s="1"/>
  <c r="AX177" i="14"/>
  <c r="AT133" i="17" s="1"/>
  <c r="AX32" i="3"/>
  <c r="AT174" i="17" s="1"/>
  <c r="AX54" i="5"/>
  <c r="AX212" i="14" s="1"/>
  <c r="AX76" i="14"/>
  <c r="AT60" i="17"/>
  <c r="AT95" i="17"/>
  <c r="AX111" i="14"/>
  <c r="AY28" i="7"/>
  <c r="AX21" i="5"/>
  <c r="AT126" i="17"/>
  <c r="AX170" i="14"/>
  <c r="AY28" i="6"/>
  <c r="AX110" i="14"/>
  <c r="AT94" i="17"/>
  <c r="AX35" i="9"/>
  <c r="AT97" i="17"/>
  <c r="AX113" i="14"/>
  <c r="AY28" i="9"/>
  <c r="AX78" i="14"/>
  <c r="AX54" i="7"/>
  <c r="AX214" i="14" s="1"/>
  <c r="AT62" i="17"/>
  <c r="AT99" i="17"/>
  <c r="AX115" i="14"/>
  <c r="AY28" i="11"/>
  <c r="AX171" i="14"/>
  <c r="AT127" i="17"/>
  <c r="AX21" i="6"/>
  <c r="AX35" i="6"/>
  <c r="AT65" i="17"/>
  <c r="AX54" i="10"/>
  <c r="AX217" i="14" s="1"/>
  <c r="AX81" i="14"/>
  <c r="AX54" i="8"/>
  <c r="AX215" i="14" s="1"/>
  <c r="AX79" i="14"/>
  <c r="AT63" i="17"/>
  <c r="AX112" i="14"/>
  <c r="AT96" i="17"/>
  <c r="AY28" i="8"/>
  <c r="AX174" i="14"/>
  <c r="AX21" i="9"/>
  <c r="AT130" i="17"/>
  <c r="AY28" i="4"/>
  <c r="AT92" i="17"/>
  <c r="AX108" i="14"/>
  <c r="AX43" i="3"/>
  <c r="AT189" i="17" s="1"/>
  <c r="AX116" i="14"/>
  <c r="AT100" i="17" s="1"/>
  <c r="AX42" i="3"/>
  <c r="AT186" i="17" s="1"/>
  <c r="AX35" i="5" l="1"/>
  <c r="AX65" i="14" s="1"/>
  <c r="AX35" i="11"/>
  <c r="AT55" i="17" s="1"/>
  <c r="AX35" i="10"/>
  <c r="AY56" i="14" s="1"/>
  <c r="AX35" i="8"/>
  <c r="AX68" i="14" s="1"/>
  <c r="AX152" i="14"/>
  <c r="AY19" i="9"/>
  <c r="AX36" i="9"/>
  <c r="AX35" i="7"/>
  <c r="AU86" i="17"/>
  <c r="AY45" i="9"/>
  <c r="AY102" i="14"/>
  <c r="AX153" i="14"/>
  <c r="AX36" i="10"/>
  <c r="AY19" i="10"/>
  <c r="AT54" i="17"/>
  <c r="AX66" i="14"/>
  <c r="AY52" i="14"/>
  <c r="AT50" i="17"/>
  <c r="AU88" i="17"/>
  <c r="AY104" i="14"/>
  <c r="AX148" i="14"/>
  <c r="AX36" i="5"/>
  <c r="AY19" i="5"/>
  <c r="AY45" i="5" s="1"/>
  <c r="AY51" i="14"/>
  <c r="AX71" i="14"/>
  <c r="AX211" i="14"/>
  <c r="AX71" i="3"/>
  <c r="AX72" i="3"/>
  <c r="AX219" i="14"/>
  <c r="AY103" i="14"/>
  <c r="AU87" i="17"/>
  <c r="AX151" i="14"/>
  <c r="AX36" i="8"/>
  <c r="AY19" i="8"/>
  <c r="AU81" i="17"/>
  <c r="AY97" i="14"/>
  <c r="AY40" i="3"/>
  <c r="AU183" i="17" s="1"/>
  <c r="AY105" i="14"/>
  <c r="AU89" i="17" s="1"/>
  <c r="AY39" i="3"/>
  <c r="AU180" i="17" s="1"/>
  <c r="AY101" i="14"/>
  <c r="AU85" i="17"/>
  <c r="AY45" i="8"/>
  <c r="AX149" i="14"/>
  <c r="AX36" i="6"/>
  <c r="AY19" i="6"/>
  <c r="AU83" i="17"/>
  <c r="AY99" i="14"/>
  <c r="AY100" i="14"/>
  <c r="AU84" i="17"/>
  <c r="AX147" i="14"/>
  <c r="AY19" i="4"/>
  <c r="AY45" i="4" s="1"/>
  <c r="AX36" i="4"/>
  <c r="AX27" i="3"/>
  <c r="AX28" i="3"/>
  <c r="AX155" i="14"/>
  <c r="AX150" i="14"/>
  <c r="AX36" i="7"/>
  <c r="AY19" i="7"/>
  <c r="AY45" i="7" s="1"/>
  <c r="AX69" i="14"/>
  <c r="AT53" i="17"/>
  <c r="AY55" i="14"/>
  <c r="AU82" i="17"/>
  <c r="AY98" i="14"/>
  <c r="AX35" i="4"/>
  <c r="AY19" i="11"/>
  <c r="AY45" i="11" s="1"/>
  <c r="AX154" i="14"/>
  <c r="AX36" i="11"/>
  <c r="AT49" i="17" l="1"/>
  <c r="AY57" i="14"/>
  <c r="AX70" i="14"/>
  <c r="AY54" i="14"/>
  <c r="AU41" i="17" s="1"/>
  <c r="AT52" i="17"/>
  <c r="AY86" i="14"/>
  <c r="AU70" i="17"/>
  <c r="AY93" i="14"/>
  <c r="AU77" i="17"/>
  <c r="AY89" i="14"/>
  <c r="AU73" i="17"/>
  <c r="AX9" i="11"/>
  <c r="AT22" i="17"/>
  <c r="AX35" i="14"/>
  <c r="AU42" i="17"/>
  <c r="AY12" i="9"/>
  <c r="AT18" i="17"/>
  <c r="AX31" i="14"/>
  <c r="AX9" i="7"/>
  <c r="AT19" i="17"/>
  <c r="AX32" i="14"/>
  <c r="AX9" i="8"/>
  <c r="AT51" i="17"/>
  <c r="AX67" i="14"/>
  <c r="AY53" i="14"/>
  <c r="AU71" i="17"/>
  <c r="AY87" i="14"/>
  <c r="AX9" i="4"/>
  <c r="AT15" i="17"/>
  <c r="AX28" i="14"/>
  <c r="AX36" i="14"/>
  <c r="AT23" i="17" s="1"/>
  <c r="AX52" i="3"/>
  <c r="AT201" i="17" s="1"/>
  <c r="AX51" i="3"/>
  <c r="AT198" i="17" s="1"/>
  <c r="AU44" i="17"/>
  <c r="AY12" i="11"/>
  <c r="AU39" i="17"/>
  <c r="AY12" i="6"/>
  <c r="AY12" i="10"/>
  <c r="AU43" i="17"/>
  <c r="AY139" i="14"/>
  <c r="AZ20" i="10"/>
  <c r="AU120" i="17"/>
  <c r="AY45" i="10"/>
  <c r="AX9" i="9"/>
  <c r="AX33" i="14"/>
  <c r="AT20" i="17"/>
  <c r="AZ20" i="11"/>
  <c r="AY140" i="14"/>
  <c r="AU121" i="17"/>
  <c r="AZ20" i="4"/>
  <c r="AY133" i="14"/>
  <c r="AU114" i="17"/>
  <c r="AY26" i="3"/>
  <c r="AU171" i="17" s="1"/>
  <c r="AY141" i="14"/>
  <c r="AU122" i="17" s="1"/>
  <c r="AY25" i="3"/>
  <c r="AU168" i="17" s="1"/>
  <c r="AY135" i="14"/>
  <c r="AZ20" i="6"/>
  <c r="AU116" i="17"/>
  <c r="AY90" i="14"/>
  <c r="AU74" i="17"/>
  <c r="AY134" i="14"/>
  <c r="AU115" i="17"/>
  <c r="AZ20" i="5"/>
  <c r="AX9" i="10"/>
  <c r="AT21" i="17"/>
  <c r="AX34" i="14"/>
  <c r="AU75" i="17"/>
  <c r="AY91" i="14"/>
  <c r="AU119" i="17"/>
  <c r="AZ20" i="9"/>
  <c r="AY138" i="14"/>
  <c r="AT48" i="17"/>
  <c r="AX64" i="14"/>
  <c r="AX49" i="3"/>
  <c r="AT192" i="17" s="1"/>
  <c r="AX50" i="3"/>
  <c r="AT195" i="17" s="1"/>
  <c r="AX72" i="14"/>
  <c r="AT56" i="17" s="1"/>
  <c r="AY50" i="14"/>
  <c r="AU117" i="17"/>
  <c r="AZ20" i="7"/>
  <c r="AY136" i="14"/>
  <c r="AY45" i="6"/>
  <c r="AT17" i="17"/>
  <c r="AX30" i="14"/>
  <c r="AX9" i="6"/>
  <c r="AY137" i="14"/>
  <c r="AZ20" i="8"/>
  <c r="AU118" i="17"/>
  <c r="AU38" i="17"/>
  <c r="AY12" i="5"/>
  <c r="AT16" i="17"/>
  <c r="AX29" i="14"/>
  <c r="AX9" i="5"/>
  <c r="AY12" i="8" l="1"/>
  <c r="AY64" i="3"/>
  <c r="AU216" i="17" s="1"/>
  <c r="AX19" i="14"/>
  <c r="AY11" i="6"/>
  <c r="AY10" i="6"/>
  <c r="AT6" i="17"/>
  <c r="AZ159" i="14"/>
  <c r="BA20" i="5"/>
  <c r="BA159" i="14"/>
  <c r="AZ160" i="14"/>
  <c r="BA20" i="6"/>
  <c r="BA160" i="14"/>
  <c r="AZ164" i="14"/>
  <c r="BA20" i="10"/>
  <c r="BA164" i="14"/>
  <c r="AY41" i="14"/>
  <c r="AU28" i="17"/>
  <c r="AY11" i="7"/>
  <c r="AT7" i="17"/>
  <c r="AX20" i="14"/>
  <c r="AY10" i="7"/>
  <c r="AY44" i="14"/>
  <c r="AU31" i="17"/>
  <c r="AY11" i="11"/>
  <c r="AY10" i="11"/>
  <c r="AX24" i="14"/>
  <c r="AT11" i="17"/>
  <c r="AY94" i="14"/>
  <c r="AU78" i="17" s="1"/>
  <c r="AX18" i="14"/>
  <c r="AT5" i="17"/>
  <c r="AY10" i="5"/>
  <c r="AY11" i="5"/>
  <c r="BA20" i="7"/>
  <c r="BA161" i="14"/>
  <c r="AZ161" i="14"/>
  <c r="AX22" i="14"/>
  <c r="AT9" i="17"/>
  <c r="AY10" i="9"/>
  <c r="AY11" i="9"/>
  <c r="AT4" i="17"/>
  <c r="AX17" i="14"/>
  <c r="AY10" i="4"/>
  <c r="AY11" i="4"/>
  <c r="AX12" i="3"/>
  <c r="AT1" i="17" s="1"/>
  <c r="AX13" i="3"/>
  <c r="AT147" i="17" s="1"/>
  <c r="AX25" i="14"/>
  <c r="AT12" i="17" s="1"/>
  <c r="AX21" i="14"/>
  <c r="AT8" i="17"/>
  <c r="AY10" i="8"/>
  <c r="AY11" i="8"/>
  <c r="AU27" i="17"/>
  <c r="AY40" i="14"/>
  <c r="AZ162" i="14"/>
  <c r="BA20" i="8"/>
  <c r="BA162" i="14"/>
  <c r="AT10" i="17"/>
  <c r="AY11" i="10"/>
  <c r="AY10" i="10"/>
  <c r="AX23" i="14"/>
  <c r="BA165" i="14"/>
  <c r="BA20" i="11"/>
  <c r="AZ165" i="14"/>
  <c r="AU76" i="17"/>
  <c r="AY92" i="14"/>
  <c r="AU33" i="17"/>
  <c r="AY46" i="14"/>
  <c r="AU40" i="17"/>
  <c r="AY12" i="7"/>
  <c r="AY43" i="14"/>
  <c r="AU30" i="17"/>
  <c r="AU72" i="17"/>
  <c r="AY88" i="14"/>
  <c r="AY12" i="4"/>
  <c r="AU37" i="17"/>
  <c r="AY58" i="14"/>
  <c r="AU45" i="17" s="1"/>
  <c r="AY55" i="3"/>
  <c r="AU207" i="17" s="1"/>
  <c r="AY54" i="3"/>
  <c r="AU204" i="17" s="1"/>
  <c r="AZ163" i="14"/>
  <c r="BA163" i="14"/>
  <c r="BA20" i="9"/>
  <c r="BA20" i="4"/>
  <c r="BA158" i="14"/>
  <c r="AZ158" i="14"/>
  <c r="AZ29" i="3"/>
  <c r="BA29" i="3" s="1"/>
  <c r="AZ30" i="3"/>
  <c r="BA30" i="3" s="1"/>
  <c r="AZ166" i="14"/>
  <c r="BA166" i="14" s="1"/>
  <c r="AU32" i="17"/>
  <c r="AY45" i="14"/>
  <c r="AY65" i="3"/>
  <c r="AU219" i="17" s="1"/>
  <c r="AY19" i="3" l="1"/>
  <c r="AU165" i="17" s="1"/>
  <c r="AU142" i="17"/>
  <c r="AY22" i="10"/>
  <c r="AY186" i="14"/>
  <c r="AY184" i="14"/>
  <c r="AU140" i="17"/>
  <c r="AY22" i="8"/>
  <c r="AU143" i="17"/>
  <c r="AY187" i="14"/>
  <c r="AY22" i="11"/>
  <c r="AY29" i="7"/>
  <c r="AU106" i="17"/>
  <c r="AY122" i="14"/>
  <c r="AY44" i="7"/>
  <c r="AU26" i="17"/>
  <c r="AY39" i="14"/>
  <c r="AY18" i="3"/>
  <c r="AU162" i="17" s="1"/>
  <c r="AY47" i="14"/>
  <c r="AU34" i="17" s="1"/>
  <c r="AU29" i="17"/>
  <c r="AY42" i="14"/>
  <c r="AY44" i="10"/>
  <c r="AY29" i="10"/>
  <c r="AY125" i="14"/>
  <c r="AU109" i="17"/>
  <c r="AY44" i="5"/>
  <c r="AY29" i="5"/>
  <c r="AU104" i="17"/>
  <c r="AY120" i="14"/>
  <c r="AU110" i="17"/>
  <c r="AY126" i="14"/>
  <c r="AY29" i="11"/>
  <c r="AY44" i="11"/>
  <c r="AY183" i="14"/>
  <c r="AY22" i="7"/>
  <c r="AU139" i="17"/>
  <c r="AU138" i="17"/>
  <c r="AY182" i="14"/>
  <c r="AY22" i="6"/>
  <c r="AY44" i="4"/>
  <c r="AY29" i="4"/>
  <c r="AU103" i="17"/>
  <c r="AY119" i="14"/>
  <c r="AY15" i="3"/>
  <c r="AU153" i="17" s="1"/>
  <c r="AY14" i="3"/>
  <c r="AU150" i="17" s="1"/>
  <c r="AY127" i="14"/>
  <c r="AU111" i="17" s="1"/>
  <c r="AY124" i="14"/>
  <c r="AY29" i="9"/>
  <c r="AU108" i="17"/>
  <c r="AY44" i="9"/>
  <c r="AY181" i="14"/>
  <c r="AY22" i="5"/>
  <c r="AU137" i="17"/>
  <c r="AY44" i="6"/>
  <c r="AY29" i="6"/>
  <c r="AU105" i="17"/>
  <c r="AY121" i="14"/>
  <c r="AY44" i="8"/>
  <c r="AY123" i="14"/>
  <c r="AY29" i="8"/>
  <c r="AU107" i="17"/>
  <c r="AU136" i="17"/>
  <c r="AY22" i="4"/>
  <c r="AY180" i="14"/>
  <c r="AY17" i="3"/>
  <c r="AU159" i="17" s="1"/>
  <c r="AY188" i="14"/>
  <c r="AU144" i="17" s="1"/>
  <c r="AY16" i="3"/>
  <c r="AU156" i="17" s="1"/>
  <c r="AY185" i="14"/>
  <c r="AY22" i="9"/>
  <c r="AU141" i="17"/>
  <c r="AU125" i="17" l="1"/>
  <c r="AY169" i="14"/>
  <c r="AY21" i="4"/>
  <c r="AY33" i="3"/>
  <c r="AU177" i="17" s="1"/>
  <c r="AY177" i="14"/>
  <c r="AU133" i="17" s="1"/>
  <c r="AY32" i="3"/>
  <c r="AU174" i="17" s="1"/>
  <c r="AY54" i="8"/>
  <c r="AY35" i="8" s="1"/>
  <c r="AU63" i="17"/>
  <c r="AY79" i="14"/>
  <c r="AY54" i="6"/>
  <c r="AY213" i="14" s="1"/>
  <c r="AU61" i="17"/>
  <c r="AY77" i="14"/>
  <c r="AU64" i="17"/>
  <c r="AY54" i="9"/>
  <c r="AY216" i="14" s="1"/>
  <c r="AY80" i="14"/>
  <c r="AU62" i="17"/>
  <c r="AY54" i="7"/>
  <c r="AY214" i="14" s="1"/>
  <c r="AY78" i="14"/>
  <c r="AU132" i="17"/>
  <c r="AY176" i="14"/>
  <c r="AY21" i="11"/>
  <c r="AY170" i="14"/>
  <c r="AU126" i="17"/>
  <c r="AY21" i="5"/>
  <c r="AZ28" i="4"/>
  <c r="AU92" i="17"/>
  <c r="AY108" i="14"/>
  <c r="AY43" i="3"/>
  <c r="AU189" i="17" s="1"/>
  <c r="AY42" i="3"/>
  <c r="AU186" i="17" s="1"/>
  <c r="AY116" i="14"/>
  <c r="AU100" i="17" s="1"/>
  <c r="AY54" i="11"/>
  <c r="AY218" i="14" s="1"/>
  <c r="AY82" i="14"/>
  <c r="AU66" i="17"/>
  <c r="AU130" i="17"/>
  <c r="AY21" i="9"/>
  <c r="AY174" i="14"/>
  <c r="AU96" i="17"/>
  <c r="AY112" i="14"/>
  <c r="AZ28" i="8"/>
  <c r="AU97" i="17"/>
  <c r="AY113" i="14"/>
  <c r="AZ28" i="9"/>
  <c r="AY54" i="4"/>
  <c r="AY75" i="14"/>
  <c r="AU59" i="17"/>
  <c r="AY62" i="3"/>
  <c r="AU213" i="17" s="1"/>
  <c r="AY83" i="14"/>
  <c r="AU67" i="17" s="1"/>
  <c r="AY61" i="3"/>
  <c r="AU210" i="17" s="1"/>
  <c r="AZ28" i="11"/>
  <c r="AU99" i="17"/>
  <c r="AY115" i="14"/>
  <c r="AU93" i="17"/>
  <c r="AY109" i="14"/>
  <c r="AZ28" i="5"/>
  <c r="AU98" i="17"/>
  <c r="AZ28" i="10"/>
  <c r="AY114" i="14"/>
  <c r="AY21" i="8"/>
  <c r="AY173" i="14"/>
  <c r="AU129" i="17"/>
  <c r="AY175" i="14"/>
  <c r="AU131" i="17"/>
  <c r="AY21" i="10"/>
  <c r="AY110" i="14"/>
  <c r="AZ28" i="6"/>
  <c r="AU94" i="17"/>
  <c r="AU127" i="17"/>
  <c r="AY171" i="14"/>
  <c r="AY21" i="6"/>
  <c r="AY21" i="7"/>
  <c r="AU128" i="17"/>
  <c r="AY172" i="14"/>
  <c r="AU60" i="17"/>
  <c r="AY54" i="5"/>
  <c r="AY35" i="5" s="1"/>
  <c r="AY76" i="14"/>
  <c r="AY81" i="14"/>
  <c r="AU65" i="17"/>
  <c r="AY54" i="10"/>
  <c r="AY217" i="14" s="1"/>
  <c r="AZ28" i="7"/>
  <c r="AU95" i="17"/>
  <c r="AY111" i="14"/>
  <c r="AY35" i="6" l="1"/>
  <c r="AY66" i="14" s="1"/>
  <c r="AY35" i="9"/>
  <c r="AY69" i="14" s="1"/>
  <c r="AY35" i="7"/>
  <c r="AZ53" i="14" s="1"/>
  <c r="AY35" i="10"/>
  <c r="AU54" i="17" s="1"/>
  <c r="AY65" i="14"/>
  <c r="AU49" i="17"/>
  <c r="AZ51" i="14"/>
  <c r="BA103" i="14"/>
  <c r="BA28" i="10"/>
  <c r="AZ103" i="14"/>
  <c r="AV87" i="17"/>
  <c r="BA28" i="5"/>
  <c r="AV82" i="17"/>
  <c r="BA98" i="14"/>
  <c r="AZ98" i="14"/>
  <c r="AY211" i="14"/>
  <c r="AY219" i="14"/>
  <c r="AY72" i="3"/>
  <c r="AY71" i="3"/>
  <c r="AZ52" i="14"/>
  <c r="AU50" i="17"/>
  <c r="AV84" i="17"/>
  <c r="AZ100" i="14"/>
  <c r="BA28" i="7"/>
  <c r="BA100" i="14"/>
  <c r="AY153" i="14"/>
  <c r="AY36" i="10"/>
  <c r="AZ19" i="10"/>
  <c r="BA104" i="14"/>
  <c r="BA28" i="11"/>
  <c r="AZ104" i="14"/>
  <c r="AV88" i="17"/>
  <c r="AY35" i="4"/>
  <c r="BA102" i="14"/>
  <c r="AZ102" i="14"/>
  <c r="BA28" i="9"/>
  <c r="AV86" i="17"/>
  <c r="BA28" i="4"/>
  <c r="AZ97" i="14"/>
  <c r="BA97" i="14"/>
  <c r="AV81" i="17"/>
  <c r="AZ105" i="14"/>
  <c r="AZ39" i="3"/>
  <c r="AZ40" i="3"/>
  <c r="AY154" i="14"/>
  <c r="AZ19" i="11"/>
  <c r="AY36" i="11"/>
  <c r="AY215" i="14"/>
  <c r="AZ19" i="4"/>
  <c r="AY147" i="14"/>
  <c r="AY36" i="4"/>
  <c r="AY28" i="3"/>
  <c r="AY155" i="14"/>
  <c r="AY27" i="3"/>
  <c r="AY212" i="14"/>
  <c r="AY150" i="14"/>
  <c r="AZ19" i="7"/>
  <c r="AY36" i="7"/>
  <c r="AY151" i="14"/>
  <c r="AZ19" i="8"/>
  <c r="AY36" i="8"/>
  <c r="AZ101" i="14"/>
  <c r="AV85" i="17"/>
  <c r="BA28" i="8"/>
  <c r="BA101" i="14"/>
  <c r="AY152" i="14"/>
  <c r="AZ19" i="9"/>
  <c r="AZ45" i="9" s="1"/>
  <c r="AY36" i="9"/>
  <c r="AY148" i="14"/>
  <c r="AZ19" i="5"/>
  <c r="AY36" i="5"/>
  <c r="AZ55" i="14"/>
  <c r="AU52" i="17"/>
  <c r="AY68" i="14"/>
  <c r="AZ54" i="14"/>
  <c r="AY149" i="14"/>
  <c r="AZ19" i="6"/>
  <c r="AZ45" i="6" s="1"/>
  <c r="AY36" i="6"/>
  <c r="AZ99" i="14"/>
  <c r="BA99" i="14"/>
  <c r="AV83" i="17"/>
  <c r="BA28" i="6"/>
  <c r="AY35" i="11"/>
  <c r="AZ56" i="14" l="1"/>
  <c r="AY70" i="14"/>
  <c r="AU53" i="17"/>
  <c r="AY67" i="14"/>
  <c r="AU51" i="17"/>
  <c r="AZ88" i="14"/>
  <c r="BA45" i="6"/>
  <c r="AV72" i="17"/>
  <c r="BA88" i="14"/>
  <c r="BA45" i="9"/>
  <c r="AZ91" i="14"/>
  <c r="BA91" i="14"/>
  <c r="AV75" i="17"/>
  <c r="AU55" i="17"/>
  <c r="AZ57" i="14"/>
  <c r="AY71" i="14"/>
  <c r="AZ45" i="5"/>
  <c r="AV115" i="17"/>
  <c r="BA19" i="5"/>
  <c r="AZ134" i="14"/>
  <c r="BA134" i="14"/>
  <c r="BB20" i="5"/>
  <c r="BB159" i="14" s="1"/>
  <c r="AU19" i="17"/>
  <c r="AY9" i="8"/>
  <c r="AY32" i="14"/>
  <c r="AV117" i="17"/>
  <c r="BA19" i="7"/>
  <c r="BB20" i="7"/>
  <c r="BB161" i="14" s="1"/>
  <c r="AZ136" i="14"/>
  <c r="BA136" i="14"/>
  <c r="BA40" i="3"/>
  <c r="AV183" i="17"/>
  <c r="BB20" i="10"/>
  <c r="BB164" i="14" s="1"/>
  <c r="BA19" i="10"/>
  <c r="AZ45" i="10"/>
  <c r="AV120" i="17"/>
  <c r="BA139" i="14"/>
  <c r="AZ139" i="14"/>
  <c r="AZ45" i="8"/>
  <c r="BA19" i="8"/>
  <c r="AZ137" i="14"/>
  <c r="AV118" i="17"/>
  <c r="BA137" i="14"/>
  <c r="BB20" i="8"/>
  <c r="BB162" i="14" s="1"/>
  <c r="AZ12" i="10"/>
  <c r="BA56" i="14"/>
  <c r="AV43" i="17"/>
  <c r="BB20" i="4"/>
  <c r="AV114" i="17"/>
  <c r="BA19" i="4"/>
  <c r="AZ133" i="14"/>
  <c r="BA133" i="14"/>
  <c r="AZ141" i="14"/>
  <c r="AZ25" i="3"/>
  <c r="AZ26" i="3"/>
  <c r="AY9" i="11"/>
  <c r="AY35" i="14"/>
  <c r="AU22" i="17"/>
  <c r="AV180" i="17"/>
  <c r="BA39" i="3"/>
  <c r="AY34" i="14"/>
  <c r="AY9" i="10"/>
  <c r="AU21" i="17"/>
  <c r="AV38" i="17"/>
  <c r="AZ12" i="5"/>
  <c r="BA51" i="14"/>
  <c r="AY9" i="6"/>
  <c r="AY30" i="14"/>
  <c r="AU17" i="17"/>
  <c r="AZ12" i="9"/>
  <c r="AV42" i="17"/>
  <c r="BA55" i="14"/>
  <c r="AU16" i="17"/>
  <c r="AY9" i="5"/>
  <c r="AY29" i="14"/>
  <c r="AY9" i="9"/>
  <c r="AU20" i="17"/>
  <c r="AY33" i="14"/>
  <c r="BB20" i="11"/>
  <c r="BB165" i="14" s="1"/>
  <c r="BA19" i="11"/>
  <c r="AZ140" i="14"/>
  <c r="BA140" i="14"/>
  <c r="AV121" i="17"/>
  <c r="AV89" i="17"/>
  <c r="BA105" i="14"/>
  <c r="AU48" i="17"/>
  <c r="AY64" i="14"/>
  <c r="AZ50" i="14"/>
  <c r="AY72" i="14"/>
  <c r="AU56" i="17" s="1"/>
  <c r="AY50" i="3"/>
  <c r="AU195" i="17" s="1"/>
  <c r="AY49" i="3"/>
  <c r="AU192" i="17" s="1"/>
  <c r="BA52" i="14"/>
  <c r="AZ12" i="6"/>
  <c r="AV39" i="17"/>
  <c r="AZ135" i="14"/>
  <c r="BB20" i="6"/>
  <c r="BB160" i="14" s="1"/>
  <c r="BA135" i="14"/>
  <c r="BA19" i="6"/>
  <c r="AV116" i="17"/>
  <c r="AZ12" i="8"/>
  <c r="AV41" i="17"/>
  <c r="BA54" i="14"/>
  <c r="AZ138" i="14"/>
  <c r="AV119" i="17"/>
  <c r="BA19" i="9"/>
  <c r="BB20" i="9"/>
  <c r="BB163" i="14" s="1"/>
  <c r="BA138" i="14"/>
  <c r="AY9" i="7"/>
  <c r="AU18" i="17"/>
  <c r="AY31" i="14"/>
  <c r="AY9" i="4"/>
  <c r="AU15" i="17"/>
  <c r="AY28" i="14"/>
  <c r="AY51" i="3"/>
  <c r="AU198" i="17" s="1"/>
  <c r="AY52" i="3"/>
  <c r="AU201" i="17" s="1"/>
  <c r="AY36" i="14"/>
  <c r="AU23" i="17" s="1"/>
  <c r="AZ45" i="4"/>
  <c r="AZ45" i="11"/>
  <c r="AZ45" i="7"/>
  <c r="AZ12" i="7"/>
  <c r="BA53" i="14"/>
  <c r="AV40" i="17"/>
  <c r="BA45" i="4" l="1"/>
  <c r="BA86" i="14"/>
  <c r="AZ86" i="14"/>
  <c r="AV70" i="17"/>
  <c r="AZ64" i="3"/>
  <c r="AZ65" i="3"/>
  <c r="AZ94" i="14"/>
  <c r="BA44" i="14"/>
  <c r="AZ44" i="14"/>
  <c r="BA12" i="9"/>
  <c r="AV31" i="17"/>
  <c r="BA26" i="3"/>
  <c r="AV171" i="17"/>
  <c r="AZ12" i="11"/>
  <c r="AV44" i="17"/>
  <c r="BA57" i="14"/>
  <c r="AZ42" i="14"/>
  <c r="AV29" i="17"/>
  <c r="BA12" i="7"/>
  <c r="BA42" i="14"/>
  <c r="AY20" i="14"/>
  <c r="AZ10" i="7"/>
  <c r="AZ11" i="7"/>
  <c r="AU7" i="17"/>
  <c r="AZ11" i="10"/>
  <c r="AZ10" i="10"/>
  <c r="AY23" i="14"/>
  <c r="AU10" i="17"/>
  <c r="AV168" i="17"/>
  <c r="BA25" i="3"/>
  <c r="AV74" i="17"/>
  <c r="AZ90" i="14"/>
  <c r="BA90" i="14"/>
  <c r="BA45" i="8"/>
  <c r="BA45" i="10"/>
  <c r="BA92" i="14"/>
  <c r="AZ92" i="14"/>
  <c r="AV76" i="17"/>
  <c r="BA45" i="7"/>
  <c r="BA89" i="14"/>
  <c r="AZ89" i="14"/>
  <c r="AV73" i="17"/>
  <c r="AZ44" i="7"/>
  <c r="AZ10" i="4"/>
  <c r="AZ11" i="4"/>
  <c r="AY17" i="14"/>
  <c r="AU4" i="17"/>
  <c r="AY25" i="14"/>
  <c r="AU12" i="17" s="1"/>
  <c r="AY13" i="3"/>
  <c r="AU147" i="17" s="1"/>
  <c r="AY12" i="3"/>
  <c r="AU1" i="17" s="1"/>
  <c r="AZ41" i="14"/>
  <c r="BA41" i="14"/>
  <c r="AV28" i="17"/>
  <c r="BA12" i="6"/>
  <c r="AZ40" i="14"/>
  <c r="AV27" i="17"/>
  <c r="BA40" i="14"/>
  <c r="BA12" i="5"/>
  <c r="AV122" i="17"/>
  <c r="BA141" i="14"/>
  <c r="AV32" i="17"/>
  <c r="BA45" i="14"/>
  <c r="BA12" i="10"/>
  <c r="AZ45" i="14"/>
  <c r="AU8" i="17"/>
  <c r="AY21" i="14"/>
  <c r="AZ10" i="8"/>
  <c r="AZ11" i="8"/>
  <c r="AZ44" i="8" s="1"/>
  <c r="AV71" i="17"/>
  <c r="AZ87" i="14"/>
  <c r="BA45" i="5"/>
  <c r="BA87" i="14"/>
  <c r="BA93" i="14"/>
  <c r="BA45" i="11"/>
  <c r="AV77" i="17"/>
  <c r="AZ93" i="14"/>
  <c r="AZ43" i="14"/>
  <c r="AV30" i="17"/>
  <c r="BA12" i="8"/>
  <c r="BA43" i="14"/>
  <c r="AV37" i="17"/>
  <c r="BA50" i="14"/>
  <c r="AZ12" i="4"/>
  <c r="AZ54" i="3"/>
  <c r="AZ58" i="14"/>
  <c r="AZ55" i="3"/>
  <c r="AY22" i="14"/>
  <c r="AU9" i="17"/>
  <c r="AZ11" i="9"/>
  <c r="AZ10" i="9"/>
  <c r="AU5" i="17"/>
  <c r="AY18" i="14"/>
  <c r="AZ11" i="5"/>
  <c r="AZ10" i="5"/>
  <c r="AZ11" i="6"/>
  <c r="AY19" i="14"/>
  <c r="AU6" i="17"/>
  <c r="AZ10" i="6"/>
  <c r="AZ11" i="11"/>
  <c r="AZ10" i="11"/>
  <c r="AU11" i="17"/>
  <c r="AY24" i="14"/>
  <c r="BB158" i="14"/>
  <c r="BB166" i="14"/>
  <c r="BB29" i="3"/>
  <c r="BB30" i="3"/>
  <c r="AZ54" i="8" l="1"/>
  <c r="AV63" i="17"/>
  <c r="AZ79" i="14"/>
  <c r="BA44" i="8"/>
  <c r="BA79" i="14"/>
  <c r="BA10" i="11"/>
  <c r="BA187" i="14"/>
  <c r="AZ22" i="11"/>
  <c r="AZ187" i="14"/>
  <c r="AV143" i="17"/>
  <c r="AV137" i="17"/>
  <c r="AZ181" i="14"/>
  <c r="AZ22" i="5"/>
  <c r="BA181" i="14"/>
  <c r="BA10" i="5"/>
  <c r="AV141" i="17"/>
  <c r="BA185" i="14"/>
  <c r="AZ22" i="9"/>
  <c r="AZ185" i="14"/>
  <c r="BA10" i="9"/>
  <c r="BA55" i="3"/>
  <c r="AV207" i="17"/>
  <c r="AV140" i="17"/>
  <c r="AZ22" i="8"/>
  <c r="AZ184" i="14"/>
  <c r="BA184" i="14"/>
  <c r="BA10" i="8"/>
  <c r="BA10" i="4"/>
  <c r="AZ180" i="14"/>
  <c r="AZ22" i="4"/>
  <c r="AV136" i="17"/>
  <c r="BA180" i="14"/>
  <c r="AZ16" i="3"/>
  <c r="AZ188" i="14"/>
  <c r="AZ17" i="3"/>
  <c r="AZ22" i="10"/>
  <c r="BA10" i="10"/>
  <c r="AZ186" i="14"/>
  <c r="AV142" i="17"/>
  <c r="BA186" i="14"/>
  <c r="AZ183" i="14"/>
  <c r="AV139" i="17"/>
  <c r="AZ22" i="7"/>
  <c r="BA183" i="14"/>
  <c r="BA10" i="7"/>
  <c r="BA12" i="11"/>
  <c r="AV33" i="17"/>
  <c r="BA46" i="14"/>
  <c r="AZ46" i="14"/>
  <c r="BA94" i="14"/>
  <c r="AV78" i="17"/>
  <c r="BA126" i="14"/>
  <c r="AZ29" i="11"/>
  <c r="AZ126" i="14"/>
  <c r="AV110" i="17"/>
  <c r="BA11" i="11"/>
  <c r="BA11" i="6"/>
  <c r="AZ121" i="14"/>
  <c r="BA121" i="14"/>
  <c r="AZ29" i="6"/>
  <c r="AV105" i="17"/>
  <c r="AZ44" i="6"/>
  <c r="AZ29" i="5"/>
  <c r="AZ120" i="14"/>
  <c r="AV104" i="17"/>
  <c r="BA120" i="14"/>
  <c r="BA11" i="5"/>
  <c r="BA124" i="14"/>
  <c r="AZ124" i="14"/>
  <c r="AV108" i="17"/>
  <c r="BA11" i="9"/>
  <c r="AZ29" i="9"/>
  <c r="AZ44" i="9"/>
  <c r="BA58" i="14"/>
  <c r="AV45" i="17"/>
  <c r="AZ54" i="7"/>
  <c r="AZ35" i="7" s="1"/>
  <c r="AZ78" i="14"/>
  <c r="BA78" i="14"/>
  <c r="BA44" i="7"/>
  <c r="AV62" i="17"/>
  <c r="AZ29" i="10"/>
  <c r="AZ125" i="14"/>
  <c r="BA11" i="10"/>
  <c r="BA125" i="14"/>
  <c r="AV109" i="17"/>
  <c r="BA65" i="3"/>
  <c r="AV219" i="17"/>
  <c r="AZ22" i="6"/>
  <c r="AZ182" i="14"/>
  <c r="BA10" i="6"/>
  <c r="BA182" i="14"/>
  <c r="AV138" i="17"/>
  <c r="BA54" i="3"/>
  <c r="AV204" i="17"/>
  <c r="AZ44" i="5"/>
  <c r="BA64" i="3"/>
  <c r="AV216" i="17"/>
  <c r="BA12" i="4"/>
  <c r="AZ39" i="14"/>
  <c r="AV26" i="17"/>
  <c r="BA39" i="14"/>
  <c r="AZ19" i="3"/>
  <c r="AZ18" i="3"/>
  <c r="AZ47" i="14"/>
  <c r="AZ44" i="11"/>
  <c r="AZ29" i="8"/>
  <c r="AZ123" i="14"/>
  <c r="AV107" i="17"/>
  <c r="BA123" i="14"/>
  <c r="BA11" i="8"/>
  <c r="AZ119" i="14"/>
  <c r="AV103" i="17"/>
  <c r="BA119" i="14"/>
  <c r="AZ29" i="4"/>
  <c r="BA11" i="4"/>
  <c r="AZ15" i="3"/>
  <c r="AZ127" i="14"/>
  <c r="AZ14" i="3"/>
  <c r="AZ44" i="10"/>
  <c r="AZ29" i="7"/>
  <c r="BA11" i="7"/>
  <c r="BA122" i="14"/>
  <c r="AV106" i="17"/>
  <c r="AZ122" i="14"/>
  <c r="AZ44" i="4"/>
  <c r="AV51" i="17" l="1"/>
  <c r="BA35" i="7"/>
  <c r="AZ67" i="14"/>
  <c r="BB53" i="14"/>
  <c r="BA67" i="14"/>
  <c r="AZ83" i="14"/>
  <c r="BA44" i="10"/>
  <c r="BA81" i="14"/>
  <c r="AZ54" i="10"/>
  <c r="AZ35" i="10" s="1"/>
  <c r="AV65" i="17"/>
  <c r="AZ81" i="14"/>
  <c r="BA114" i="14"/>
  <c r="AZ114" i="14"/>
  <c r="AV98" i="17"/>
  <c r="BA29" i="10"/>
  <c r="BB28" i="10"/>
  <c r="BA110" i="14"/>
  <c r="AZ110" i="14"/>
  <c r="BA29" i="6"/>
  <c r="BB28" i="6"/>
  <c r="AV94" i="17"/>
  <c r="AV156" i="17"/>
  <c r="BA16" i="3"/>
  <c r="BA22" i="11"/>
  <c r="AZ21" i="11"/>
  <c r="BA176" i="14"/>
  <c r="AZ176" i="14"/>
  <c r="AV132" i="17"/>
  <c r="AV150" i="17"/>
  <c r="BA14" i="3"/>
  <c r="AZ108" i="14"/>
  <c r="BA29" i="4"/>
  <c r="AV92" i="17"/>
  <c r="BB28" i="4"/>
  <c r="BA108" i="14"/>
  <c r="AZ43" i="3"/>
  <c r="AZ42" i="3"/>
  <c r="AZ116" i="14"/>
  <c r="BA47" i="14"/>
  <c r="AV34" i="17"/>
  <c r="AV127" i="17"/>
  <c r="BA171" i="14"/>
  <c r="AZ21" i="6"/>
  <c r="BA22" i="6"/>
  <c r="AZ171" i="14"/>
  <c r="AV93" i="17"/>
  <c r="AZ109" i="14"/>
  <c r="BA109" i="14"/>
  <c r="BA29" i="5"/>
  <c r="BB28" i="5"/>
  <c r="AZ175" i="14"/>
  <c r="AZ21" i="10"/>
  <c r="BA22" i="10"/>
  <c r="AV131" i="17"/>
  <c r="BA175" i="14"/>
  <c r="BA22" i="9"/>
  <c r="AZ21" i="9"/>
  <c r="AZ174" i="14"/>
  <c r="AV130" i="17"/>
  <c r="BA174" i="14"/>
  <c r="AZ75" i="14"/>
  <c r="AZ54" i="4"/>
  <c r="AZ35" i="4" s="1"/>
  <c r="BA75" i="14"/>
  <c r="AV59" i="17"/>
  <c r="BA44" i="4"/>
  <c r="AZ62" i="3"/>
  <c r="AZ61" i="3"/>
  <c r="BA127" i="14"/>
  <c r="AV111" i="17"/>
  <c r="AZ112" i="14"/>
  <c r="AV96" i="17"/>
  <c r="BA29" i="8"/>
  <c r="BA112" i="14"/>
  <c r="BB28" i="8"/>
  <c r="BA18" i="3"/>
  <c r="AV162" i="17"/>
  <c r="AV60" i="17"/>
  <c r="AZ54" i="5"/>
  <c r="AZ76" i="14"/>
  <c r="BA44" i="5"/>
  <c r="BA76" i="14"/>
  <c r="BA54" i="7"/>
  <c r="BA214" i="14"/>
  <c r="AZ214" i="14"/>
  <c r="BA80" i="14"/>
  <c r="AV64" i="17"/>
  <c r="AZ80" i="14"/>
  <c r="BA44" i="9"/>
  <c r="AZ54" i="9"/>
  <c r="AZ35" i="9" s="1"/>
  <c r="AV61" i="17"/>
  <c r="BA44" i="6"/>
  <c r="AZ54" i="6"/>
  <c r="BA77" i="14"/>
  <c r="AZ77" i="14"/>
  <c r="AZ21" i="7"/>
  <c r="BA22" i="7"/>
  <c r="BA172" i="14"/>
  <c r="AZ172" i="14"/>
  <c r="AV128" i="17"/>
  <c r="AV159" i="17"/>
  <c r="BA17" i="3"/>
  <c r="AV129" i="17"/>
  <c r="AZ21" i="8"/>
  <c r="BA22" i="8"/>
  <c r="AZ173" i="14"/>
  <c r="BA173" i="14"/>
  <c r="BA111" i="14"/>
  <c r="AV95" i="17"/>
  <c r="AZ111" i="14"/>
  <c r="BB28" i="7"/>
  <c r="BA29" i="7"/>
  <c r="BA15" i="3"/>
  <c r="AV153" i="17"/>
  <c r="AZ54" i="11"/>
  <c r="AZ35" i="11" s="1"/>
  <c r="BA44" i="11"/>
  <c r="AV66" i="17"/>
  <c r="BA82" i="14"/>
  <c r="AZ82" i="14"/>
  <c r="BA19" i="3"/>
  <c r="AV165" i="17"/>
  <c r="AZ113" i="14"/>
  <c r="AV97" i="17"/>
  <c r="BA113" i="14"/>
  <c r="BA29" i="9"/>
  <c r="BB28" i="9"/>
  <c r="AZ115" i="14"/>
  <c r="AV99" i="17"/>
  <c r="BB28" i="11"/>
  <c r="BA115" i="14"/>
  <c r="BA29" i="11"/>
  <c r="AV144" i="17"/>
  <c r="BA188" i="14"/>
  <c r="BA169" i="14"/>
  <c r="BA22" i="4"/>
  <c r="AZ21" i="4"/>
  <c r="AV125" i="17"/>
  <c r="AZ169" i="14"/>
  <c r="AZ33" i="3"/>
  <c r="AZ177" i="14"/>
  <c r="AZ32" i="3"/>
  <c r="AV126" i="17"/>
  <c r="AZ21" i="5"/>
  <c r="BA170" i="14"/>
  <c r="AZ170" i="14"/>
  <c r="BA22" i="5"/>
  <c r="AZ35" i="8"/>
  <c r="AZ215" i="14"/>
  <c r="BA215" i="14"/>
  <c r="BA54" i="8"/>
  <c r="AV52" i="17" l="1"/>
  <c r="AZ68" i="14"/>
  <c r="BA68" i="14"/>
  <c r="BA35" i="8"/>
  <c r="BB54" i="14"/>
  <c r="AZ148" i="14"/>
  <c r="BA21" i="5"/>
  <c r="BA148" i="14"/>
  <c r="BB19" i="5"/>
  <c r="AZ36" i="5"/>
  <c r="BA33" i="3"/>
  <c r="AV177" i="17"/>
  <c r="AV55" i="17"/>
  <c r="BB57" i="14"/>
  <c r="BA35" i="11"/>
  <c r="AZ71" i="14"/>
  <c r="BA71" i="14"/>
  <c r="AZ151" i="14"/>
  <c r="BA151" i="14"/>
  <c r="BA21" i="8"/>
  <c r="BB19" i="8"/>
  <c r="AZ36" i="8"/>
  <c r="BA150" i="14"/>
  <c r="BB19" i="7"/>
  <c r="BB45" i="7" s="1"/>
  <c r="BA21" i="7"/>
  <c r="AZ150" i="14"/>
  <c r="AZ36" i="7"/>
  <c r="BA213" i="14"/>
  <c r="AZ213" i="14"/>
  <c r="BA54" i="6"/>
  <c r="BA216" i="14"/>
  <c r="BA54" i="9"/>
  <c r="AZ216" i="14"/>
  <c r="AZ212" i="14"/>
  <c r="BA54" i="5"/>
  <c r="BA212" i="14"/>
  <c r="BB45" i="8"/>
  <c r="AW85" i="17"/>
  <c r="BB101" i="14"/>
  <c r="AV213" i="17"/>
  <c r="BA62" i="3"/>
  <c r="BB19" i="6"/>
  <c r="AZ36" i="6"/>
  <c r="BA149" i="14"/>
  <c r="AZ149" i="14"/>
  <c r="BA21" i="6"/>
  <c r="AZ70" i="14"/>
  <c r="AV54" i="17"/>
  <c r="BB56" i="14"/>
  <c r="BA35" i="10"/>
  <c r="BA70" i="14"/>
  <c r="AW40" i="17"/>
  <c r="BB12" i="7"/>
  <c r="BB102" i="14"/>
  <c r="AW86" i="17"/>
  <c r="BA54" i="11"/>
  <c r="BA218" i="14"/>
  <c r="AZ218" i="14"/>
  <c r="BB100" i="14"/>
  <c r="AW84" i="17"/>
  <c r="AZ35" i="6"/>
  <c r="BA35" i="4"/>
  <c r="BB50" i="14"/>
  <c r="BA64" i="14"/>
  <c r="AZ64" i="14"/>
  <c r="AV48" i="17"/>
  <c r="AZ211" i="14"/>
  <c r="BA54" i="4"/>
  <c r="BA211" i="14"/>
  <c r="AZ72" i="3"/>
  <c r="BA72" i="3" s="1"/>
  <c r="AZ71" i="3"/>
  <c r="BA71" i="3" s="1"/>
  <c r="AZ219" i="14"/>
  <c r="BA219" i="14" s="1"/>
  <c r="BB98" i="14"/>
  <c r="AW82" i="17"/>
  <c r="BA116" i="14"/>
  <c r="AV100" i="17"/>
  <c r="BB97" i="14"/>
  <c r="AW81" i="17"/>
  <c r="BB40" i="3"/>
  <c r="AW183" i="17" s="1"/>
  <c r="BB105" i="14"/>
  <c r="AW89" i="17" s="1"/>
  <c r="BB39" i="3"/>
  <c r="AW180" i="17" s="1"/>
  <c r="BA32" i="3"/>
  <c r="AV174" i="17"/>
  <c r="AW88" i="17"/>
  <c r="BB104" i="14"/>
  <c r="AZ35" i="5"/>
  <c r="BA152" i="14"/>
  <c r="BA21" i="9"/>
  <c r="AZ152" i="14"/>
  <c r="BB19" i="9"/>
  <c r="AZ36" i="9"/>
  <c r="AV186" i="17"/>
  <c r="BA42" i="3"/>
  <c r="BB19" i="11"/>
  <c r="BA154" i="14"/>
  <c r="BA21" i="11"/>
  <c r="AZ154" i="14"/>
  <c r="AZ36" i="11"/>
  <c r="AV67" i="17"/>
  <c r="BA83" i="14"/>
  <c r="AV133" i="17"/>
  <c r="BA177" i="14"/>
  <c r="BA21" i="4"/>
  <c r="BA147" i="14"/>
  <c r="AZ147" i="14"/>
  <c r="BB19" i="4"/>
  <c r="AZ28" i="3"/>
  <c r="BA28" i="3" s="1"/>
  <c r="AZ155" i="14"/>
  <c r="BA155" i="14" s="1"/>
  <c r="AZ27" i="3"/>
  <c r="BA27" i="3" s="1"/>
  <c r="AZ36" i="4"/>
  <c r="BA69" i="14"/>
  <c r="AV53" i="17"/>
  <c r="BA35" i="9"/>
  <c r="AZ69" i="14"/>
  <c r="BB55" i="14"/>
  <c r="AV210" i="17"/>
  <c r="BA61" i="3"/>
  <c r="AZ153" i="14"/>
  <c r="BB19" i="10"/>
  <c r="BA153" i="14"/>
  <c r="BA21" i="10"/>
  <c r="AZ36" i="10"/>
  <c r="BA43" i="3"/>
  <c r="AV189" i="17"/>
  <c r="AW83" i="17"/>
  <c r="BB45" i="6"/>
  <c r="BB99" i="14"/>
  <c r="BB103" i="14"/>
  <c r="AW87" i="17"/>
  <c r="BA217" i="14"/>
  <c r="BA54" i="10"/>
  <c r="AZ217" i="14"/>
  <c r="BB88" i="14" l="1"/>
  <c r="AW72" i="17"/>
  <c r="AZ9" i="10"/>
  <c r="BA36" i="10"/>
  <c r="AZ34" i="14"/>
  <c r="AV21" i="17"/>
  <c r="BA34" i="14"/>
  <c r="BA28" i="14"/>
  <c r="AV15" i="17"/>
  <c r="AZ28" i="14"/>
  <c r="AZ9" i="4"/>
  <c r="BA36" i="4"/>
  <c r="AZ36" i="14"/>
  <c r="AZ51" i="3"/>
  <c r="AZ52" i="3"/>
  <c r="BC20" i="4"/>
  <c r="BB133" i="14"/>
  <c r="AW114" i="17"/>
  <c r="BB26" i="3"/>
  <c r="AW171" i="17" s="1"/>
  <c r="BB25" i="3"/>
  <c r="AW168" i="17" s="1"/>
  <c r="BB141" i="14"/>
  <c r="AW122" i="17" s="1"/>
  <c r="AZ9" i="11"/>
  <c r="AV22" i="17"/>
  <c r="AZ35" i="14"/>
  <c r="BA35" i="14"/>
  <c r="BA36" i="11"/>
  <c r="AW121" i="17"/>
  <c r="BB140" i="14"/>
  <c r="BC20" i="11"/>
  <c r="BC165" i="14" s="1"/>
  <c r="BC20" i="9"/>
  <c r="BC163" i="14" s="1"/>
  <c r="BB138" i="14"/>
  <c r="AW119" i="17"/>
  <c r="AV49" i="17"/>
  <c r="AZ65" i="14"/>
  <c r="BA35" i="5"/>
  <c r="BA65" i="14"/>
  <c r="BB51" i="14"/>
  <c r="AZ50" i="3"/>
  <c r="AW73" i="17"/>
  <c r="BB89" i="14"/>
  <c r="BA36" i="6"/>
  <c r="AV17" i="17"/>
  <c r="BA30" i="14"/>
  <c r="AZ30" i="14"/>
  <c r="AZ9" i="6"/>
  <c r="AW117" i="17"/>
  <c r="BB136" i="14"/>
  <c r="BC20" i="7"/>
  <c r="BC161" i="14" s="1"/>
  <c r="BB45" i="11"/>
  <c r="BB45" i="4"/>
  <c r="AZ49" i="3"/>
  <c r="AW37" i="17"/>
  <c r="BB12" i="4"/>
  <c r="BC20" i="6"/>
  <c r="BC160" i="14" s="1"/>
  <c r="AW116" i="17"/>
  <c r="BB135" i="14"/>
  <c r="AZ9" i="7"/>
  <c r="AV18" i="17"/>
  <c r="BA31" i="14"/>
  <c r="BA36" i="7"/>
  <c r="AZ31" i="14"/>
  <c r="AW29" i="17"/>
  <c r="BB42" i="14"/>
  <c r="AW43" i="17"/>
  <c r="BB12" i="10"/>
  <c r="AZ32" i="14"/>
  <c r="AV19" i="17"/>
  <c r="AZ9" i="8"/>
  <c r="BA32" i="14"/>
  <c r="BA36" i="8"/>
  <c r="BB12" i="11"/>
  <c r="AW44" i="17"/>
  <c r="AZ9" i="5"/>
  <c r="AV16" i="17"/>
  <c r="AZ29" i="14"/>
  <c r="BA29" i="14"/>
  <c r="BA36" i="5"/>
  <c r="BB45" i="10"/>
  <c r="BB139" i="14"/>
  <c r="AW120" i="17"/>
  <c r="BC20" i="10"/>
  <c r="BC164" i="14" s="1"/>
  <c r="BB12" i="9"/>
  <c r="AW42" i="17"/>
  <c r="AZ9" i="9"/>
  <c r="BA36" i="9"/>
  <c r="BA33" i="14"/>
  <c r="AZ33" i="14"/>
  <c r="AV20" i="17"/>
  <c r="AZ72" i="14"/>
  <c r="BB52" i="14"/>
  <c r="AV50" i="17"/>
  <c r="BA66" i="14"/>
  <c r="BA35" i="6"/>
  <c r="AZ66" i="14"/>
  <c r="BB45" i="9"/>
  <c r="AW74" i="17"/>
  <c r="BB90" i="14"/>
  <c r="BC20" i="8"/>
  <c r="BC162" i="14" s="1"/>
  <c r="BB137" i="14"/>
  <c r="AW118" i="17"/>
  <c r="BB45" i="5"/>
  <c r="AW115" i="17"/>
  <c r="BC20" i="5"/>
  <c r="BC159" i="14" s="1"/>
  <c r="BB134" i="14"/>
  <c r="AW41" i="17"/>
  <c r="BB12" i="8"/>
  <c r="BB58" i="14" l="1"/>
  <c r="AW45" i="17" s="1"/>
  <c r="AW30" i="17"/>
  <c r="BB43" i="14"/>
  <c r="AV56" i="17"/>
  <c r="BA72" i="14"/>
  <c r="AZ18" i="14"/>
  <c r="AV5" i="17"/>
  <c r="BA18" i="14"/>
  <c r="BA9" i="5"/>
  <c r="BB10" i="5"/>
  <c r="BB11" i="5"/>
  <c r="BB44" i="5" s="1"/>
  <c r="AW32" i="17"/>
  <c r="BB45" i="14"/>
  <c r="BB12" i="5"/>
  <c r="AW38" i="17"/>
  <c r="BA9" i="11"/>
  <c r="BA24" i="14"/>
  <c r="AV11" i="17"/>
  <c r="AZ24" i="14"/>
  <c r="BB11" i="11"/>
  <c r="BB44" i="11" s="1"/>
  <c r="BB10" i="11"/>
  <c r="AV198" i="17"/>
  <c r="BA51" i="3"/>
  <c r="AZ22" i="14"/>
  <c r="AV9" i="17"/>
  <c r="BA9" i="9"/>
  <c r="BA22" i="14"/>
  <c r="BB10" i="9"/>
  <c r="BB11" i="9"/>
  <c r="BB44" i="9" s="1"/>
  <c r="AZ21" i="14"/>
  <c r="AV8" i="17"/>
  <c r="BA21" i="14"/>
  <c r="BA9" i="8"/>
  <c r="BB10" i="8"/>
  <c r="BB11" i="8"/>
  <c r="BA9" i="7"/>
  <c r="BA20" i="14"/>
  <c r="AZ20" i="14"/>
  <c r="AV7" i="17"/>
  <c r="BB10" i="7"/>
  <c r="BB11" i="7"/>
  <c r="BB55" i="3"/>
  <c r="AW207" i="17" s="1"/>
  <c r="AV192" i="17"/>
  <c r="BA49" i="3"/>
  <c r="BA36" i="14"/>
  <c r="AV23" i="17"/>
  <c r="AW71" i="17"/>
  <c r="BB87" i="14"/>
  <c r="BB91" i="14"/>
  <c r="AW75" i="17"/>
  <c r="BB46" i="14"/>
  <c r="AW33" i="17"/>
  <c r="BB54" i="3"/>
  <c r="AW204" i="17" s="1"/>
  <c r="BB86" i="14"/>
  <c r="AW70" i="17"/>
  <c r="BB94" i="14"/>
  <c r="AW78" i="17" s="1"/>
  <c r="BB64" i="3"/>
  <c r="AW216" i="17" s="1"/>
  <c r="BB65" i="3"/>
  <c r="AW219" i="17" s="1"/>
  <c r="BC158" i="14"/>
  <c r="BC30" i="3"/>
  <c r="BC166" i="14"/>
  <c r="BC29" i="3"/>
  <c r="BB12" i="6"/>
  <c r="BB18" i="3" s="1"/>
  <c r="AW162" i="17" s="1"/>
  <c r="AW39" i="17"/>
  <c r="AW31" i="17"/>
  <c r="BB44" i="14"/>
  <c r="BB92" i="14"/>
  <c r="AW76" i="17"/>
  <c r="AW26" i="17"/>
  <c r="BB39" i="14"/>
  <c r="BB19" i="3"/>
  <c r="AW165" i="17" s="1"/>
  <c r="BB93" i="14"/>
  <c r="AW77" i="17"/>
  <c r="AZ19" i="14"/>
  <c r="BA9" i="6"/>
  <c r="AV6" i="17"/>
  <c r="BA19" i="14"/>
  <c r="BB10" i="6"/>
  <c r="BB11" i="6"/>
  <c r="AV195" i="17"/>
  <c r="BA50" i="3"/>
  <c r="BA52" i="3"/>
  <c r="AV201" i="17"/>
  <c r="AZ17" i="14"/>
  <c r="BB11" i="4"/>
  <c r="AV4" i="17"/>
  <c r="BA17" i="14"/>
  <c r="BB10" i="4"/>
  <c r="BA9" i="4"/>
  <c r="AZ13" i="3"/>
  <c r="AZ25" i="14"/>
  <c r="AZ12" i="3"/>
  <c r="AV10" i="17"/>
  <c r="BA23" i="14"/>
  <c r="BB10" i="10"/>
  <c r="BA9" i="10"/>
  <c r="AZ23" i="14"/>
  <c r="BB11" i="10"/>
  <c r="BB47" i="14" l="1"/>
  <c r="AW34" i="17" s="1"/>
  <c r="BB22" i="10"/>
  <c r="AW142" i="17"/>
  <c r="BB186" i="14"/>
  <c r="BA25" i="14"/>
  <c r="AV12" i="17"/>
  <c r="BB121" i="14"/>
  <c r="AW105" i="17"/>
  <c r="BB29" i="6"/>
  <c r="BB44" i="6"/>
  <c r="BB41" i="14"/>
  <c r="AW28" i="17"/>
  <c r="BB29" i="8"/>
  <c r="BB123" i="14"/>
  <c r="AW107" i="17"/>
  <c r="BB44" i="8"/>
  <c r="BB44" i="10"/>
  <c r="AW109" i="17"/>
  <c r="BB125" i="14"/>
  <c r="BB29" i="10"/>
  <c r="BA13" i="3"/>
  <c r="AV147" i="17"/>
  <c r="AW138" i="17"/>
  <c r="BB182" i="14"/>
  <c r="BB22" i="6"/>
  <c r="AW140" i="17"/>
  <c r="BB22" i="8"/>
  <c r="BB184" i="14"/>
  <c r="AW104" i="17"/>
  <c r="BB120" i="14"/>
  <c r="BB29" i="5"/>
  <c r="BB119" i="14"/>
  <c r="AW103" i="17"/>
  <c r="BB29" i="4"/>
  <c r="BB15" i="3"/>
  <c r="AW153" i="17" s="1"/>
  <c r="BB127" i="14"/>
  <c r="AW111" i="17" s="1"/>
  <c r="BB14" i="3"/>
  <c r="AW150" i="17" s="1"/>
  <c r="BB82" i="14"/>
  <c r="BB54" i="11"/>
  <c r="BB218" i="14" s="1"/>
  <c r="AW66" i="17"/>
  <c r="BB44" i="4"/>
  <c r="AW60" i="17"/>
  <c r="BB54" i="5"/>
  <c r="BB76" i="14"/>
  <c r="AW106" i="17"/>
  <c r="BB29" i="7"/>
  <c r="BB122" i="14"/>
  <c r="BB44" i="7"/>
  <c r="AW108" i="17"/>
  <c r="BB124" i="14"/>
  <c r="BB29" i="9"/>
  <c r="AW143" i="17"/>
  <c r="BB22" i="11"/>
  <c r="BB187" i="14"/>
  <c r="AW27" i="17"/>
  <c r="BB40" i="14"/>
  <c r="BB22" i="5"/>
  <c r="BB181" i="14"/>
  <c r="AW137" i="17"/>
  <c r="AV1" i="17"/>
  <c r="BA12" i="3"/>
  <c r="BB22" i="4"/>
  <c r="AW136" i="17"/>
  <c r="BB180" i="14"/>
  <c r="BB16" i="3"/>
  <c r="AW156" i="17" s="1"/>
  <c r="BB188" i="14"/>
  <c r="AW144" i="17" s="1"/>
  <c r="BB17" i="3"/>
  <c r="AW159" i="17" s="1"/>
  <c r="AW64" i="17"/>
  <c r="BB54" i="9"/>
  <c r="BB216" i="14" s="1"/>
  <c r="BB80" i="14"/>
  <c r="AW139" i="17"/>
  <c r="BB183" i="14"/>
  <c r="BB22" i="7"/>
  <c r="BB185" i="14"/>
  <c r="BB22" i="9"/>
  <c r="AW141" i="17"/>
  <c r="AW110" i="17"/>
  <c r="BB29" i="11"/>
  <c r="BB126" i="14"/>
  <c r="BB35" i="9" l="1"/>
  <c r="AW62" i="17"/>
  <c r="BB54" i="7"/>
  <c r="BB214" i="14" s="1"/>
  <c r="BB78" i="14"/>
  <c r="BB35" i="11"/>
  <c r="BB173" i="14"/>
  <c r="AW129" i="17"/>
  <c r="BB21" i="8"/>
  <c r="BB110" i="14"/>
  <c r="BC28" i="6"/>
  <c r="AW94" i="17"/>
  <c r="BB115" i="14"/>
  <c r="BC28" i="11"/>
  <c r="AW99" i="17"/>
  <c r="BB174" i="14"/>
  <c r="BB21" i="9"/>
  <c r="AW130" i="17"/>
  <c r="AW126" i="17"/>
  <c r="BB21" i="5"/>
  <c r="BB170" i="14"/>
  <c r="AW97" i="17"/>
  <c r="BB113" i="14"/>
  <c r="BC28" i="9"/>
  <c r="BB35" i="5"/>
  <c r="BB212" i="14"/>
  <c r="BB69" i="14"/>
  <c r="AW53" i="17"/>
  <c r="BC55" i="14"/>
  <c r="BB176" i="14"/>
  <c r="BB21" i="11"/>
  <c r="AW132" i="17"/>
  <c r="BB111" i="14"/>
  <c r="AW95" i="17"/>
  <c r="BC28" i="7"/>
  <c r="AW127" i="17"/>
  <c r="BB21" i="6"/>
  <c r="BB171" i="14"/>
  <c r="BB81" i="14"/>
  <c r="BB54" i="10"/>
  <c r="BB217" i="14" s="1"/>
  <c r="AW65" i="17"/>
  <c r="AW128" i="17"/>
  <c r="BB21" i="7"/>
  <c r="BB172" i="14"/>
  <c r="AW125" i="17"/>
  <c r="BB169" i="14"/>
  <c r="BB21" i="4"/>
  <c r="BB33" i="3"/>
  <c r="AW177" i="17" s="1"/>
  <c r="BB177" i="14"/>
  <c r="AW133" i="17" s="1"/>
  <c r="BB32" i="3"/>
  <c r="AW174" i="17" s="1"/>
  <c r="AW59" i="17"/>
  <c r="BB54" i="4"/>
  <c r="BB75" i="14"/>
  <c r="BB62" i="3"/>
  <c r="AW213" i="17" s="1"/>
  <c r="BB61" i="3"/>
  <c r="AW210" i="17" s="1"/>
  <c r="BB83" i="14"/>
  <c r="AW67" i="17" s="1"/>
  <c r="BC28" i="4"/>
  <c r="AW92" i="17"/>
  <c r="BB108" i="14"/>
  <c r="BB116" i="14"/>
  <c r="AW100" i="17" s="1"/>
  <c r="BB43" i="3"/>
  <c r="AW189" i="17" s="1"/>
  <c r="BB42" i="3"/>
  <c r="AW186" i="17" s="1"/>
  <c r="AW93" i="17"/>
  <c r="BB109" i="14"/>
  <c r="BC28" i="5"/>
  <c r="BB114" i="14"/>
  <c r="AW98" i="17"/>
  <c r="BC28" i="10"/>
  <c r="BB54" i="8"/>
  <c r="AW63" i="17"/>
  <c r="BB79" i="14"/>
  <c r="BB112" i="14"/>
  <c r="AW96" i="17"/>
  <c r="BC28" i="8"/>
  <c r="BB54" i="6"/>
  <c r="BB213" i="14" s="1"/>
  <c r="BB77" i="14"/>
  <c r="AW61" i="17"/>
  <c r="AW131" i="17"/>
  <c r="BB175" i="14"/>
  <c r="BB21" i="10"/>
  <c r="BB35" i="6" l="1"/>
  <c r="BC52" i="14" s="1"/>
  <c r="BB35" i="10"/>
  <c r="AW54" i="17" s="1"/>
  <c r="BB211" i="14"/>
  <c r="BB219" i="14"/>
  <c r="BB72" i="3"/>
  <c r="BB71" i="3"/>
  <c r="BC19" i="6"/>
  <c r="BC45" i="6" s="1"/>
  <c r="BB149" i="14"/>
  <c r="BB36" i="6"/>
  <c r="BC12" i="9"/>
  <c r="AX42" i="17"/>
  <c r="BB65" i="14"/>
  <c r="AW49" i="17"/>
  <c r="BC51" i="14"/>
  <c r="BB152" i="14"/>
  <c r="BC19" i="9"/>
  <c r="BC45" i="9" s="1"/>
  <c r="BB36" i="9"/>
  <c r="BB151" i="14"/>
  <c r="BC19" i="8"/>
  <c r="BC45" i="8" s="1"/>
  <c r="BB36" i="8"/>
  <c r="BB35" i="7"/>
  <c r="AW50" i="17"/>
  <c r="AX85" i="17"/>
  <c r="BC101" i="14"/>
  <c r="BC19" i="4"/>
  <c r="BC45" i="4" s="1"/>
  <c r="BB147" i="14"/>
  <c r="BB36" i="4"/>
  <c r="BB28" i="3"/>
  <c r="BB27" i="3"/>
  <c r="BB155" i="14"/>
  <c r="BC19" i="7"/>
  <c r="BB36" i="7"/>
  <c r="BB150" i="14"/>
  <c r="AX86" i="17"/>
  <c r="BC102" i="14"/>
  <c r="BB148" i="14"/>
  <c r="BC19" i="5"/>
  <c r="BB36" i="5"/>
  <c r="BC19" i="10"/>
  <c r="BB153" i="14"/>
  <c r="BB36" i="10"/>
  <c r="BB35" i="8"/>
  <c r="BB215" i="14"/>
  <c r="AX82" i="17"/>
  <c r="BC98" i="14"/>
  <c r="AX81" i="17"/>
  <c r="BC97" i="14"/>
  <c r="BC40" i="3"/>
  <c r="AX183" i="17" s="1"/>
  <c r="BC105" i="14"/>
  <c r="AX89" i="17" s="1"/>
  <c r="BC39" i="3"/>
  <c r="AX180" i="17" s="1"/>
  <c r="BB35" i="4"/>
  <c r="AX84" i="17"/>
  <c r="BC100" i="14"/>
  <c r="BB154" i="14"/>
  <c r="BC19" i="11"/>
  <c r="BC45" i="11" s="1"/>
  <c r="BB36" i="11"/>
  <c r="AX83" i="17"/>
  <c r="BC99" i="14"/>
  <c r="AX87" i="17"/>
  <c r="BC103" i="14"/>
  <c r="BC56" i="14"/>
  <c r="BB70" i="14"/>
  <c r="BC104" i="14"/>
  <c r="AX88" i="17"/>
  <c r="BB71" i="14"/>
  <c r="AW55" i="17"/>
  <c r="BC57" i="14"/>
  <c r="BB66" i="14" l="1"/>
  <c r="AX44" i="17"/>
  <c r="BC12" i="11"/>
  <c r="AX72" i="17"/>
  <c r="BC88" i="14"/>
  <c r="AX70" i="17"/>
  <c r="BC86" i="14"/>
  <c r="AX39" i="17"/>
  <c r="BC12" i="6"/>
  <c r="AX38" i="17"/>
  <c r="BC12" i="5"/>
  <c r="BC44" i="14"/>
  <c r="AX31" i="17"/>
  <c r="BC139" i="14"/>
  <c r="AX120" i="17"/>
  <c r="BD20" i="10"/>
  <c r="BD164" i="14" s="1"/>
  <c r="BC45" i="10"/>
  <c r="BC133" i="14"/>
  <c r="BD20" i="4"/>
  <c r="AX114" i="17"/>
  <c r="BC141" i="14"/>
  <c r="AX122" i="17" s="1"/>
  <c r="BC25" i="3"/>
  <c r="AX168" i="17" s="1"/>
  <c r="BC26" i="3"/>
  <c r="AX171" i="17" s="1"/>
  <c r="AW51" i="17"/>
  <c r="BC53" i="14"/>
  <c r="BB67" i="14"/>
  <c r="BB9" i="9"/>
  <c r="AW20" i="17"/>
  <c r="BB33" i="14"/>
  <c r="BB9" i="6"/>
  <c r="AW17" i="17"/>
  <c r="BB30" i="14"/>
  <c r="BB35" i="14"/>
  <c r="BB9" i="11"/>
  <c r="AW22" i="17"/>
  <c r="AW52" i="17"/>
  <c r="BB68" i="14"/>
  <c r="BC54" i="14"/>
  <c r="AW16" i="17"/>
  <c r="BB9" i="5"/>
  <c r="BB29" i="14"/>
  <c r="AX75" i="17"/>
  <c r="BC91" i="14"/>
  <c r="BB9" i="7"/>
  <c r="AW18" i="17"/>
  <c r="BB31" i="14"/>
  <c r="AW19" i="17"/>
  <c r="BB32" i="14"/>
  <c r="BB9" i="8"/>
  <c r="BC138" i="14"/>
  <c r="BD20" i="9"/>
  <c r="BD163" i="14" s="1"/>
  <c r="AX119" i="17"/>
  <c r="AX77" i="17"/>
  <c r="BC93" i="14"/>
  <c r="AX43" i="17"/>
  <c r="BC12" i="10"/>
  <c r="BC140" i="14"/>
  <c r="AX121" i="17"/>
  <c r="BD20" i="11"/>
  <c r="BD165" i="14" s="1"/>
  <c r="AW48" i="17"/>
  <c r="BB64" i="14"/>
  <c r="BC50" i="14"/>
  <c r="BB72" i="14"/>
  <c r="AW56" i="17" s="1"/>
  <c r="BB49" i="3"/>
  <c r="AW192" i="17" s="1"/>
  <c r="BB50" i="3"/>
  <c r="AW195" i="17" s="1"/>
  <c r="BB9" i="10"/>
  <c r="BB34" i="14"/>
  <c r="AW21" i="17"/>
  <c r="BC45" i="5"/>
  <c r="BC134" i="14"/>
  <c r="AX115" i="17"/>
  <c r="BD20" i="5"/>
  <c r="BD159" i="14" s="1"/>
  <c r="BC45" i="7"/>
  <c r="AX117" i="17"/>
  <c r="BC136" i="14"/>
  <c r="BD20" i="7"/>
  <c r="BD161" i="14" s="1"/>
  <c r="BB28" i="14"/>
  <c r="BB9" i="4"/>
  <c r="AW15" i="17"/>
  <c r="BB51" i="3"/>
  <c r="AW198" i="17" s="1"/>
  <c r="BB52" i="3"/>
  <c r="AW201" i="17" s="1"/>
  <c r="BB36" i="14"/>
  <c r="AW23" i="17" s="1"/>
  <c r="AX74" i="17"/>
  <c r="BC90" i="14"/>
  <c r="BC137" i="14"/>
  <c r="BD20" i="8"/>
  <c r="BD162" i="14" s="1"/>
  <c r="AX118" i="17"/>
  <c r="BC135" i="14"/>
  <c r="BD20" i="6"/>
  <c r="BD160" i="14" s="1"/>
  <c r="AX116" i="17"/>
  <c r="BC87" i="14" l="1"/>
  <c r="AX71" i="17"/>
  <c r="BC65" i="3"/>
  <c r="AX219" i="17" s="1"/>
  <c r="BC94" i="14"/>
  <c r="AX78" i="17" s="1"/>
  <c r="BC64" i="3"/>
  <c r="AX216" i="17" s="1"/>
  <c r="BB20" i="14"/>
  <c r="BC11" i="7"/>
  <c r="AW7" i="17"/>
  <c r="BC10" i="7"/>
  <c r="BC12" i="7"/>
  <c r="AX40" i="17"/>
  <c r="BC92" i="14"/>
  <c r="AX76" i="17"/>
  <c r="BC40" i="14"/>
  <c r="AX27" i="17"/>
  <c r="BC45" i="14"/>
  <c r="AX32" i="17"/>
  <c r="AW5" i="17"/>
  <c r="BB18" i="14"/>
  <c r="BC11" i="5"/>
  <c r="BC10" i="5"/>
  <c r="BB17" i="14"/>
  <c r="BC10" i="4"/>
  <c r="BC11" i="4"/>
  <c r="AW4" i="17"/>
  <c r="BB25" i="14"/>
  <c r="AW12" i="17" s="1"/>
  <c r="BB13" i="3"/>
  <c r="AW147" i="17" s="1"/>
  <c r="BB12" i="3"/>
  <c r="AW1" i="17" s="1"/>
  <c r="BB22" i="14"/>
  <c r="AW9" i="17"/>
  <c r="BC10" i="9"/>
  <c r="BC11" i="9"/>
  <c r="BD158" i="14"/>
  <c r="BD29" i="3"/>
  <c r="BD166" i="14"/>
  <c r="BD30" i="3"/>
  <c r="AX28" i="17"/>
  <c r="BC41" i="14"/>
  <c r="AX33" i="17"/>
  <c r="BC46" i="14"/>
  <c r="BC89" i="14"/>
  <c r="AX73" i="17"/>
  <c r="BC44" i="7"/>
  <c r="BB23" i="14"/>
  <c r="AW10" i="17"/>
  <c r="BC11" i="10"/>
  <c r="BC10" i="10"/>
  <c r="AX37" i="17"/>
  <c r="BC12" i="4"/>
  <c r="BC58" i="14"/>
  <c r="AX45" i="17" s="1"/>
  <c r="BC54" i="3"/>
  <c r="AX204" i="17" s="1"/>
  <c r="BC55" i="3"/>
  <c r="AX207" i="17" s="1"/>
  <c r="BB21" i="14"/>
  <c r="AW8" i="17"/>
  <c r="BC10" i="8"/>
  <c r="BC11" i="8"/>
  <c r="AX41" i="17"/>
  <c r="BC12" i="8"/>
  <c r="BB24" i="14"/>
  <c r="BC11" i="11"/>
  <c r="BC10" i="11"/>
  <c r="AW11" i="17"/>
  <c r="BC11" i="6"/>
  <c r="AW6" i="17"/>
  <c r="BC10" i="6"/>
  <c r="BB19" i="14"/>
  <c r="BC19" i="3" l="1"/>
  <c r="AX165" i="17" s="1"/>
  <c r="AX103" i="17"/>
  <c r="BC29" i="4"/>
  <c r="BC119" i="14"/>
  <c r="BC14" i="3"/>
  <c r="AX150" i="17" s="1"/>
  <c r="BC15" i="3"/>
  <c r="AX153" i="17" s="1"/>
  <c r="BC44" i="4"/>
  <c r="BC127" i="14"/>
  <c r="AX111" i="17" s="1"/>
  <c r="AX104" i="17"/>
  <c r="BC120" i="14"/>
  <c r="BC29" i="5"/>
  <c r="BC122" i="14"/>
  <c r="AX106" i="17"/>
  <c r="BC29" i="7"/>
  <c r="AX140" i="17"/>
  <c r="BC22" i="8"/>
  <c r="BC184" i="14"/>
  <c r="BC22" i="10"/>
  <c r="AX142" i="17"/>
  <c r="BC186" i="14"/>
  <c r="BC182" i="14"/>
  <c r="AX138" i="17"/>
  <c r="BC22" i="6"/>
  <c r="AX143" i="17"/>
  <c r="BC22" i="11"/>
  <c r="BC187" i="14"/>
  <c r="BC43" i="14"/>
  <c r="AX30" i="17"/>
  <c r="BC125" i="14"/>
  <c r="BC29" i="10"/>
  <c r="AX109" i="17"/>
  <c r="BC22" i="9"/>
  <c r="BC185" i="14"/>
  <c r="AX141" i="17"/>
  <c r="AX136" i="17"/>
  <c r="BC180" i="14"/>
  <c r="BC22" i="4"/>
  <c r="BC17" i="3"/>
  <c r="AX159" i="17" s="1"/>
  <c r="BC188" i="14"/>
  <c r="AX144" i="17" s="1"/>
  <c r="BC16" i="3"/>
  <c r="AX156" i="17" s="1"/>
  <c r="BC44" i="10"/>
  <c r="BC42" i="14"/>
  <c r="AX29" i="17"/>
  <c r="BC44" i="5"/>
  <c r="BC54" i="7"/>
  <c r="BC214" i="14" s="1"/>
  <c r="BC78" i="14"/>
  <c r="AX62" i="17"/>
  <c r="BC124" i="14"/>
  <c r="BC29" i="9"/>
  <c r="AX108" i="17"/>
  <c r="BC44" i="9"/>
  <c r="AX110" i="17"/>
  <c r="BC29" i="11"/>
  <c r="BC126" i="14"/>
  <c r="BC44" i="11"/>
  <c r="AX26" i="17"/>
  <c r="BC39" i="14"/>
  <c r="BC18" i="3"/>
  <c r="AX162" i="17" s="1"/>
  <c r="BC47" i="14"/>
  <c r="AX34" i="17" s="1"/>
  <c r="BC22" i="7"/>
  <c r="BC183" i="14"/>
  <c r="AX139" i="17"/>
  <c r="BC29" i="6"/>
  <c r="BC121" i="14"/>
  <c r="AX105" i="17"/>
  <c r="BC44" i="6"/>
  <c r="BC44" i="8"/>
  <c r="AX107" i="17"/>
  <c r="BC123" i="14"/>
  <c r="BC29" i="8"/>
  <c r="BC181" i="14"/>
  <c r="AX137" i="17"/>
  <c r="BC22" i="5"/>
  <c r="BC35" i="7" l="1"/>
  <c r="BD53" i="14" s="1"/>
  <c r="BC21" i="7"/>
  <c r="BC172" i="14"/>
  <c r="AX128" i="17"/>
  <c r="BD28" i="11"/>
  <c r="AX99" i="17"/>
  <c r="BC115" i="14"/>
  <c r="BC80" i="14"/>
  <c r="BC54" i="9"/>
  <c r="BC216" i="14" s="1"/>
  <c r="AX64" i="17"/>
  <c r="AX60" i="17"/>
  <c r="BC76" i="14"/>
  <c r="BC54" i="5"/>
  <c r="BC81" i="14"/>
  <c r="AX65" i="17"/>
  <c r="BC54" i="10"/>
  <c r="BC217" i="14" s="1"/>
  <c r="AX125" i="17"/>
  <c r="BC169" i="14"/>
  <c r="BC21" i="4"/>
  <c r="BC177" i="14"/>
  <c r="AX133" i="17" s="1"/>
  <c r="BC32" i="3"/>
  <c r="AX174" i="17" s="1"/>
  <c r="BC33" i="3"/>
  <c r="AX177" i="17" s="1"/>
  <c r="BD28" i="10"/>
  <c r="BC114" i="14"/>
  <c r="AX98" i="17"/>
  <c r="AX127" i="17"/>
  <c r="BC171" i="14"/>
  <c r="BC21" i="6"/>
  <c r="BC173" i="14"/>
  <c r="BC21" i="8"/>
  <c r="AX129" i="17"/>
  <c r="AX63" i="17"/>
  <c r="BC54" i="8"/>
  <c r="BC79" i="14"/>
  <c r="AX94" i="17"/>
  <c r="BC110" i="14"/>
  <c r="BD28" i="6"/>
  <c r="AX131" i="17"/>
  <c r="BC21" i="10"/>
  <c r="BC175" i="14"/>
  <c r="BC170" i="14"/>
  <c r="AX126" i="17"/>
  <c r="BC21" i="5"/>
  <c r="BC112" i="14"/>
  <c r="AX96" i="17"/>
  <c r="BD28" i="8"/>
  <c r="AX61" i="17"/>
  <c r="BC77" i="14"/>
  <c r="BC54" i="6"/>
  <c r="BC213" i="14" s="1"/>
  <c r="BC82" i="14"/>
  <c r="BC54" i="11"/>
  <c r="BC218" i="14" s="1"/>
  <c r="AX66" i="17"/>
  <c r="AX97" i="17"/>
  <c r="BC113" i="14"/>
  <c r="BD28" i="9"/>
  <c r="AX130" i="17"/>
  <c r="BC21" i="9"/>
  <c r="BC174" i="14"/>
  <c r="BC21" i="11"/>
  <c r="AX132" i="17"/>
  <c r="BC176" i="14"/>
  <c r="BD28" i="7"/>
  <c r="AX95" i="17"/>
  <c r="BC111" i="14"/>
  <c r="BC109" i="14"/>
  <c r="AX93" i="17"/>
  <c r="BD28" i="5"/>
  <c r="AX59" i="17"/>
  <c r="BC75" i="14"/>
  <c r="BC54" i="4"/>
  <c r="BC61" i="3"/>
  <c r="AX210" i="17" s="1"/>
  <c r="BC62" i="3"/>
  <c r="AX213" i="17" s="1"/>
  <c r="BC83" i="14"/>
  <c r="AX67" i="17" s="1"/>
  <c r="BD28" i="4"/>
  <c r="BC108" i="14"/>
  <c r="AX92" i="17"/>
  <c r="BC43" i="3"/>
  <c r="AX189" i="17" s="1"/>
  <c r="BC116" i="14"/>
  <c r="AX100" i="17" s="1"/>
  <c r="BC42" i="3"/>
  <c r="AX186" i="17" s="1"/>
  <c r="AX51" i="17" l="1"/>
  <c r="BC67" i="14"/>
  <c r="BC35" i="6"/>
  <c r="AX50" i="17" s="1"/>
  <c r="BC35" i="10"/>
  <c r="BD56" i="14" s="1"/>
  <c r="BC211" i="14"/>
  <c r="BC71" i="3"/>
  <c r="BC72" i="3"/>
  <c r="BC219" i="14"/>
  <c r="BD100" i="14"/>
  <c r="AY84" i="17"/>
  <c r="BC149" i="14"/>
  <c r="BD19" i="6"/>
  <c r="BD45" i="6" s="1"/>
  <c r="BC36" i="6"/>
  <c r="BC35" i="5"/>
  <c r="BC212" i="14"/>
  <c r="BD104" i="14"/>
  <c r="AY88" i="17"/>
  <c r="BC152" i="14"/>
  <c r="BD19" i="9"/>
  <c r="BD45" i="9" s="1"/>
  <c r="BC36" i="9"/>
  <c r="BC148" i="14"/>
  <c r="BD19" i="5"/>
  <c r="BC36" i="5"/>
  <c r="BC153" i="14"/>
  <c r="BC36" i="10"/>
  <c r="BD19" i="10"/>
  <c r="AY87" i="17"/>
  <c r="BD103" i="14"/>
  <c r="BD19" i="4"/>
  <c r="BD45" i="4" s="1"/>
  <c r="BC147" i="14"/>
  <c r="BC28" i="3"/>
  <c r="BC36" i="4"/>
  <c r="BC27" i="3"/>
  <c r="BC155" i="14"/>
  <c r="BD12" i="7"/>
  <c r="AY40" i="17"/>
  <c r="BC35" i="11"/>
  <c r="AY85" i="17"/>
  <c r="BD101" i="14"/>
  <c r="BC151" i="14"/>
  <c r="BD19" i="8"/>
  <c r="BD45" i="8" s="1"/>
  <c r="BC36" i="8"/>
  <c r="BC35" i="9"/>
  <c r="BD97" i="14"/>
  <c r="AY81" i="17"/>
  <c r="BD105" i="14"/>
  <c r="AY89" i="17" s="1"/>
  <c r="BD40" i="3"/>
  <c r="AY183" i="17" s="1"/>
  <c r="BD39" i="3"/>
  <c r="AY180" i="17" s="1"/>
  <c r="BC35" i="4"/>
  <c r="AY82" i="17"/>
  <c r="BD98" i="14"/>
  <c r="BD19" i="11"/>
  <c r="BC154" i="14"/>
  <c r="BC36" i="11"/>
  <c r="AY86" i="17"/>
  <c r="BD102" i="14"/>
  <c r="BD99" i="14"/>
  <c r="AY83" i="17"/>
  <c r="BC35" i="8"/>
  <c r="BC215" i="14"/>
  <c r="BC150" i="14"/>
  <c r="BD19" i="7"/>
  <c r="BC36" i="7"/>
  <c r="AX54" i="17" l="1"/>
  <c r="BC70" i="14"/>
  <c r="BD52" i="14"/>
  <c r="AY39" i="17" s="1"/>
  <c r="BC66" i="14"/>
  <c r="BD45" i="7"/>
  <c r="AY117" i="17"/>
  <c r="BD136" i="14"/>
  <c r="BE20" i="7"/>
  <c r="BE161" i="14" s="1"/>
  <c r="AY72" i="17"/>
  <c r="BD88" i="14"/>
  <c r="BD91" i="14"/>
  <c r="AY75" i="17"/>
  <c r="BD55" i="14"/>
  <c r="AX53" i="17"/>
  <c r="BC69" i="14"/>
  <c r="BC28" i="14"/>
  <c r="AX15" i="17"/>
  <c r="BC9" i="4"/>
  <c r="BC51" i="3"/>
  <c r="AX198" i="17" s="1"/>
  <c r="BC52" i="3"/>
  <c r="AX201" i="17" s="1"/>
  <c r="BC36" i="14"/>
  <c r="AX23" i="17" s="1"/>
  <c r="AX20" i="17"/>
  <c r="BC9" i="9"/>
  <c r="BC33" i="14"/>
  <c r="BE20" i="6"/>
  <c r="BE160" i="14" s="1"/>
  <c r="BD135" i="14"/>
  <c r="AY116" i="17"/>
  <c r="AY121" i="17"/>
  <c r="BE20" i="11"/>
  <c r="BE165" i="14" s="1"/>
  <c r="BD140" i="14"/>
  <c r="BC49" i="3"/>
  <c r="AX192" i="17" s="1"/>
  <c r="BC64" i="14"/>
  <c r="AX48" i="17"/>
  <c r="BC72" i="14"/>
  <c r="AX56" i="17" s="1"/>
  <c r="BD50" i="14"/>
  <c r="BC50" i="3"/>
  <c r="AX195" i="17" s="1"/>
  <c r="BD86" i="14"/>
  <c r="AY70" i="17"/>
  <c r="BC32" i="14"/>
  <c r="BC9" i="8"/>
  <c r="AX19" i="17"/>
  <c r="AY74" i="17"/>
  <c r="BD90" i="14"/>
  <c r="AY29" i="17"/>
  <c r="BD42" i="14"/>
  <c r="AX16" i="17"/>
  <c r="BC29" i="14"/>
  <c r="BC9" i="5"/>
  <c r="AY119" i="17"/>
  <c r="BE20" i="9"/>
  <c r="BE163" i="14" s="1"/>
  <c r="BD138" i="14"/>
  <c r="BD12" i="10"/>
  <c r="AY43" i="17"/>
  <c r="AY118" i="17"/>
  <c r="BD137" i="14"/>
  <c r="BE20" i="8"/>
  <c r="BE162" i="14" s="1"/>
  <c r="AY120" i="17"/>
  <c r="BD45" i="10"/>
  <c r="BD139" i="14"/>
  <c r="BE20" i="10"/>
  <c r="BE164" i="14" s="1"/>
  <c r="BD45" i="5"/>
  <c r="AY115" i="17"/>
  <c r="BD134" i="14"/>
  <c r="BE20" i="5"/>
  <c r="BE159" i="14" s="1"/>
  <c r="BC31" i="14"/>
  <c r="BC9" i="7"/>
  <c r="AX18" i="17"/>
  <c r="BC68" i="14"/>
  <c r="AX52" i="17"/>
  <c r="BD54" i="14"/>
  <c r="BC9" i="11"/>
  <c r="BC35" i="14"/>
  <c r="AX22" i="17"/>
  <c r="BC71" i="14"/>
  <c r="AX55" i="17"/>
  <c r="BD57" i="14"/>
  <c r="BE20" i="4"/>
  <c r="BD133" i="14"/>
  <c r="AY114" i="17"/>
  <c r="BD26" i="3"/>
  <c r="AY171" i="17" s="1"/>
  <c r="BD141" i="14"/>
  <c r="AY122" i="17" s="1"/>
  <c r="BD25" i="3"/>
  <c r="AY168" i="17" s="1"/>
  <c r="AX21" i="17"/>
  <c r="BC34" i="14"/>
  <c r="BC9" i="10"/>
  <c r="BD45" i="11"/>
  <c r="AX49" i="17"/>
  <c r="BC65" i="14"/>
  <c r="BD51" i="14"/>
  <c r="BC30" i="14"/>
  <c r="AX17" i="17"/>
  <c r="BC9" i="6"/>
  <c r="BD12" i="6" l="1"/>
  <c r="BD12" i="5"/>
  <c r="AY38" i="17"/>
  <c r="AX10" i="17"/>
  <c r="BD11" i="10"/>
  <c r="BD10" i="10"/>
  <c r="BC23" i="14"/>
  <c r="BE158" i="14"/>
  <c r="BE166" i="14"/>
  <c r="BE29" i="3"/>
  <c r="BE30" i="3"/>
  <c r="BD92" i="14"/>
  <c r="AY76" i="17"/>
  <c r="BC18" i="14"/>
  <c r="AX5" i="17"/>
  <c r="BD11" i="5"/>
  <c r="BD44" i="5" s="1"/>
  <c r="BD10" i="5"/>
  <c r="BC21" i="14"/>
  <c r="AX8" i="17"/>
  <c r="BD10" i="8"/>
  <c r="BD11" i="8"/>
  <c r="BD10" i="6"/>
  <c r="AX6" i="17"/>
  <c r="BD11" i="6"/>
  <c r="BC19" i="14"/>
  <c r="BD12" i="11"/>
  <c r="AY44" i="17"/>
  <c r="BD87" i="14"/>
  <c r="AY71" i="17"/>
  <c r="BD94" i="14"/>
  <c r="AY78" i="17" s="1"/>
  <c r="BD64" i="3"/>
  <c r="AY216" i="17" s="1"/>
  <c r="BD65" i="3"/>
  <c r="AY219" i="17" s="1"/>
  <c r="AY37" i="17"/>
  <c r="BD58" i="14"/>
  <c r="AY45" i="17" s="1"/>
  <c r="BD12" i="4"/>
  <c r="BD54" i="3"/>
  <c r="AY204" i="17" s="1"/>
  <c r="BD55" i="3"/>
  <c r="AY207" i="17" s="1"/>
  <c r="BC22" i="14"/>
  <c r="AX9" i="17"/>
  <c r="BD10" i="9"/>
  <c r="BD11" i="9"/>
  <c r="AY28" i="17"/>
  <c r="BD41" i="14"/>
  <c r="BD12" i="9"/>
  <c r="AY42" i="17"/>
  <c r="BC24" i="14"/>
  <c r="BD11" i="11"/>
  <c r="AX11" i="17"/>
  <c r="BD10" i="11"/>
  <c r="AX4" i="17"/>
  <c r="BD10" i="4"/>
  <c r="BD11" i="4"/>
  <c r="BC17" i="14"/>
  <c r="BC25" i="14"/>
  <c r="AX12" i="17" s="1"/>
  <c r="BC13" i="3"/>
  <c r="AX147" i="17" s="1"/>
  <c r="BC12" i="3"/>
  <c r="AX1" i="17" s="1"/>
  <c r="AY77" i="17"/>
  <c r="BD93" i="14"/>
  <c r="BD44" i="11"/>
  <c r="BD12" i="8"/>
  <c r="AY41" i="17"/>
  <c r="BD11" i="7"/>
  <c r="BD44" i="7" s="1"/>
  <c r="AX7" i="17"/>
  <c r="BC20" i="14"/>
  <c r="BD10" i="7"/>
  <c r="BD45" i="14"/>
  <c r="AY32" i="17"/>
  <c r="BD89" i="14"/>
  <c r="AY73" i="17"/>
  <c r="BD22" i="7" l="1"/>
  <c r="AY139" i="17"/>
  <c r="BD183" i="14"/>
  <c r="AY26" i="17"/>
  <c r="BD47" i="14"/>
  <c r="AY34" i="17" s="1"/>
  <c r="BD39" i="14"/>
  <c r="BD19" i="3"/>
  <c r="AY165" i="17" s="1"/>
  <c r="BD18" i="3"/>
  <c r="AY162" i="17" s="1"/>
  <c r="AY105" i="17"/>
  <c r="BD121" i="14"/>
  <c r="BD29" i="6"/>
  <c r="BD44" i="6"/>
  <c r="AY140" i="17"/>
  <c r="BD184" i="14"/>
  <c r="BD22" i="8"/>
  <c r="AY104" i="17"/>
  <c r="BD120" i="14"/>
  <c r="BD29" i="5"/>
  <c r="AY143" i="17"/>
  <c r="BD22" i="11"/>
  <c r="BD187" i="14"/>
  <c r="BD43" i="14"/>
  <c r="AY30" i="17"/>
  <c r="BD44" i="4"/>
  <c r="BD119" i="14"/>
  <c r="AY103" i="17"/>
  <c r="BD29" i="4"/>
  <c r="BD15" i="3"/>
  <c r="AY153" i="17" s="1"/>
  <c r="BD14" i="3"/>
  <c r="AY150" i="17" s="1"/>
  <c r="BD127" i="14"/>
  <c r="AY111" i="17" s="1"/>
  <c r="AY108" i="17"/>
  <c r="BD29" i="9"/>
  <c r="BD124" i="14"/>
  <c r="BD44" i="9"/>
  <c r="BD54" i="5"/>
  <c r="AY60" i="17"/>
  <c r="BD76" i="14"/>
  <c r="BD46" i="14"/>
  <c r="AY33" i="17"/>
  <c r="AY138" i="17"/>
  <c r="BD22" i="6"/>
  <c r="BD182" i="14"/>
  <c r="BD186" i="14"/>
  <c r="BD22" i="10"/>
  <c r="AY142" i="17"/>
  <c r="BD54" i="7"/>
  <c r="BD214" i="14" s="1"/>
  <c r="BD78" i="14"/>
  <c r="AY62" i="17"/>
  <c r="AY106" i="17"/>
  <c r="BD122" i="14"/>
  <c r="BD29" i="7"/>
  <c r="AY66" i="17"/>
  <c r="BD54" i="11"/>
  <c r="BD218" i="14" s="1"/>
  <c r="BD82" i="14"/>
  <c r="BD22" i="4"/>
  <c r="AY136" i="17"/>
  <c r="BD180" i="14"/>
  <c r="BD16" i="3"/>
  <c r="AY156" i="17" s="1"/>
  <c r="BD188" i="14"/>
  <c r="AY144" i="17" s="1"/>
  <c r="BD17" i="3"/>
  <c r="AY159" i="17" s="1"/>
  <c r="BD29" i="11"/>
  <c r="BD126" i="14"/>
  <c r="AY110" i="17"/>
  <c r="AY31" i="17"/>
  <c r="BD44" i="14"/>
  <c r="BD22" i="9"/>
  <c r="AY141" i="17"/>
  <c r="BD185" i="14"/>
  <c r="BD44" i="8"/>
  <c r="BD29" i="8"/>
  <c r="BD123" i="14"/>
  <c r="AY107" i="17"/>
  <c r="BD181" i="14"/>
  <c r="AY137" i="17"/>
  <c r="BD22" i="5"/>
  <c r="AY109" i="17"/>
  <c r="BD29" i="10"/>
  <c r="BD44" i="10"/>
  <c r="BD125" i="14"/>
  <c r="AY27" i="17"/>
  <c r="BD40" i="14"/>
  <c r="AY96" i="17" l="1"/>
  <c r="BD112" i="14"/>
  <c r="BE28" i="8"/>
  <c r="BD35" i="5"/>
  <c r="BD212" i="14"/>
  <c r="AY97" i="17"/>
  <c r="BD113" i="14"/>
  <c r="BE28" i="9"/>
  <c r="BD75" i="14"/>
  <c r="AY59" i="17"/>
  <c r="BD54" i="4"/>
  <c r="BD35" i="4" s="1"/>
  <c r="BD61" i="3"/>
  <c r="AY210" i="17" s="1"/>
  <c r="BD83" i="14"/>
  <c r="AY67" i="17" s="1"/>
  <c r="BD62" i="3"/>
  <c r="AY213" i="17" s="1"/>
  <c r="BD109" i="14"/>
  <c r="AY93" i="17"/>
  <c r="BE28" i="5"/>
  <c r="BD173" i="14"/>
  <c r="BD21" i="8"/>
  <c r="AY129" i="17"/>
  <c r="BD110" i="14"/>
  <c r="AY94" i="17"/>
  <c r="BE28" i="6"/>
  <c r="AY63" i="17"/>
  <c r="BD54" i="8"/>
  <c r="BD79" i="14"/>
  <c r="AY130" i="17"/>
  <c r="BD21" i="9"/>
  <c r="BD174" i="14"/>
  <c r="BD169" i="14"/>
  <c r="BD21" i="4"/>
  <c r="AY125" i="17"/>
  <c r="BD177" i="14"/>
  <c r="AY133" i="17" s="1"/>
  <c r="BD33" i="3"/>
  <c r="AY177" i="17" s="1"/>
  <c r="BD32" i="3"/>
  <c r="AY174" i="17" s="1"/>
  <c r="BD35" i="7"/>
  <c r="AY127" i="17"/>
  <c r="BD171" i="14"/>
  <c r="BD21" i="6"/>
  <c r="BD80" i="14"/>
  <c r="BD54" i="9"/>
  <c r="BD216" i="14" s="1"/>
  <c r="AY64" i="17"/>
  <c r="BE28" i="4"/>
  <c r="BD108" i="14"/>
  <c r="AY92" i="17"/>
  <c r="BD43" i="3"/>
  <c r="AY189" i="17" s="1"/>
  <c r="BD42" i="3"/>
  <c r="AY186" i="17" s="1"/>
  <c r="BD116" i="14"/>
  <c r="AY100" i="17" s="1"/>
  <c r="AY132" i="17"/>
  <c r="BD21" i="11"/>
  <c r="BD176" i="14"/>
  <c r="BD81" i="14"/>
  <c r="BD54" i="10"/>
  <c r="AY65" i="17"/>
  <c r="AY126" i="17"/>
  <c r="BD21" i="5"/>
  <c r="BD170" i="14"/>
  <c r="BD35" i="11"/>
  <c r="AY95" i="17"/>
  <c r="BD111" i="14"/>
  <c r="BE28" i="7"/>
  <c r="AY131" i="17"/>
  <c r="BD175" i="14"/>
  <c r="BD21" i="10"/>
  <c r="BE28" i="10"/>
  <c r="BD114" i="14"/>
  <c r="AY98" i="17"/>
  <c r="AY99" i="17"/>
  <c r="BD115" i="14"/>
  <c r="BE28" i="11"/>
  <c r="BD54" i="6"/>
  <c r="BD213" i="14" s="1"/>
  <c r="AY61" i="17"/>
  <c r="BD77" i="14"/>
  <c r="BD172" i="14"/>
  <c r="BD21" i="7"/>
  <c r="AY128" i="17"/>
  <c r="BD35" i="6" l="1"/>
  <c r="BD66" i="14" s="1"/>
  <c r="BD35" i="9"/>
  <c r="AY53" i="17" s="1"/>
  <c r="AZ88" i="17"/>
  <c r="BE104" i="14"/>
  <c r="BE57" i="14"/>
  <c r="BD71" i="14"/>
  <c r="AY55" i="17"/>
  <c r="BD154" i="14"/>
  <c r="BE19" i="11"/>
  <c r="BD36" i="11"/>
  <c r="BE19" i="6"/>
  <c r="BE45" i="6" s="1"/>
  <c r="BD36" i="6"/>
  <c r="BD149" i="14"/>
  <c r="BE19" i="4"/>
  <c r="BE45" i="4" s="1"/>
  <c r="BD147" i="14"/>
  <c r="BD36" i="4"/>
  <c r="BD28" i="3"/>
  <c r="BD27" i="3"/>
  <c r="BD155" i="14"/>
  <c r="BE99" i="14"/>
  <c r="AZ83" i="17"/>
  <c r="BD151" i="14"/>
  <c r="BE19" i="8"/>
  <c r="BE45" i="8" s="1"/>
  <c r="BD36" i="8"/>
  <c r="AY48" i="17"/>
  <c r="BE50" i="14"/>
  <c r="BD64" i="14"/>
  <c r="AZ86" i="17"/>
  <c r="BE102" i="14"/>
  <c r="AY49" i="17"/>
  <c r="BD65" i="14"/>
  <c r="BE51" i="14"/>
  <c r="BE103" i="14"/>
  <c r="AZ87" i="17"/>
  <c r="AZ84" i="17"/>
  <c r="BE100" i="14"/>
  <c r="BD35" i="10"/>
  <c r="BD217" i="14"/>
  <c r="BD211" i="14"/>
  <c r="BD71" i="3"/>
  <c r="BD72" i="3"/>
  <c r="BD219" i="14"/>
  <c r="BE101" i="14"/>
  <c r="AZ85" i="17"/>
  <c r="BD36" i="7"/>
  <c r="BE19" i="7"/>
  <c r="BD150" i="14"/>
  <c r="BD153" i="14"/>
  <c r="BE19" i="10"/>
  <c r="BE45" i="10" s="1"/>
  <c r="BD36" i="10"/>
  <c r="BD148" i="14"/>
  <c r="BE19" i="5"/>
  <c r="BE45" i="5" s="1"/>
  <c r="BD36" i="5"/>
  <c r="BD35" i="8"/>
  <c r="BD215" i="14"/>
  <c r="AZ82" i="17"/>
  <c r="BE98" i="14"/>
  <c r="BE97" i="14"/>
  <c r="AZ81" i="17"/>
  <c r="BE105" i="14"/>
  <c r="AZ89" i="17" s="1"/>
  <c r="BE39" i="3"/>
  <c r="AZ180" i="17" s="1"/>
  <c r="BE40" i="3"/>
  <c r="AZ183" i="17" s="1"/>
  <c r="BD67" i="14"/>
  <c r="AY51" i="17"/>
  <c r="BE53" i="14"/>
  <c r="BD152" i="14"/>
  <c r="BE19" i="9"/>
  <c r="BD36" i="9"/>
  <c r="BD72" i="14" l="1"/>
  <c r="AY56" i="17" s="1"/>
  <c r="BE52" i="14"/>
  <c r="BD69" i="14"/>
  <c r="BE55" i="14"/>
  <c r="AZ42" i="17" s="1"/>
  <c r="AY50" i="17"/>
  <c r="AY20" i="17"/>
  <c r="BD9" i="9"/>
  <c r="BD33" i="14"/>
  <c r="BF20" i="5"/>
  <c r="BF159" i="14" s="1"/>
  <c r="AZ115" i="17"/>
  <c r="BE134" i="14"/>
  <c r="AZ38" i="17"/>
  <c r="BE12" i="5"/>
  <c r="BE12" i="4"/>
  <c r="AZ37" i="17"/>
  <c r="BE135" i="14"/>
  <c r="AZ116" i="17"/>
  <c r="BF20" i="6"/>
  <c r="BF160" i="14" s="1"/>
  <c r="BD9" i="11"/>
  <c r="AY22" i="17"/>
  <c r="BD35" i="14"/>
  <c r="BE138" i="14"/>
  <c r="AZ119" i="17"/>
  <c r="BF20" i="9"/>
  <c r="BF163" i="14" s="1"/>
  <c r="BE86" i="14"/>
  <c r="AZ70" i="17"/>
  <c r="AZ74" i="17"/>
  <c r="BE90" i="14"/>
  <c r="BE56" i="14"/>
  <c r="BD70" i="14"/>
  <c r="AY54" i="17"/>
  <c r="AZ76" i="17"/>
  <c r="BE92" i="14"/>
  <c r="BE45" i="9"/>
  <c r="AZ72" i="17"/>
  <c r="BE88" i="14"/>
  <c r="AZ114" i="17"/>
  <c r="BF20" i="4"/>
  <c r="BE133" i="14"/>
  <c r="BE25" i="3"/>
  <c r="AZ168" i="17" s="1"/>
  <c r="BE26" i="3"/>
  <c r="AZ171" i="17" s="1"/>
  <c r="BE141" i="14"/>
  <c r="AZ122" i="17" s="1"/>
  <c r="AZ121" i="17"/>
  <c r="BF20" i="11"/>
  <c r="BF165" i="14" s="1"/>
  <c r="BE140" i="14"/>
  <c r="BE12" i="11"/>
  <c r="AZ44" i="17"/>
  <c r="BE12" i="6"/>
  <c r="AZ39" i="17"/>
  <c r="BE87" i="14"/>
  <c r="AZ71" i="17"/>
  <c r="AY52" i="17"/>
  <c r="BD68" i="14"/>
  <c r="BE54" i="14"/>
  <c r="BD49" i="3"/>
  <c r="AY192" i="17" s="1"/>
  <c r="BD50" i="3"/>
  <c r="AY195" i="17" s="1"/>
  <c r="AY21" i="17"/>
  <c r="BD34" i="14"/>
  <c r="BD9" i="10"/>
  <c r="BF20" i="7"/>
  <c r="BF161" i="14" s="1"/>
  <c r="BE136" i="14"/>
  <c r="AZ117" i="17"/>
  <c r="BE45" i="7"/>
  <c r="AY19" i="17"/>
  <c r="BD32" i="14"/>
  <c r="BD9" i="8"/>
  <c r="BE45" i="11"/>
  <c r="AZ40" i="17"/>
  <c r="BE12" i="7"/>
  <c r="BD9" i="5"/>
  <c r="BD29" i="14"/>
  <c r="AY16" i="17"/>
  <c r="BE139" i="14"/>
  <c r="BF20" i="10"/>
  <c r="BF164" i="14" s="1"/>
  <c r="AZ120" i="17"/>
  <c r="AY18" i="17"/>
  <c r="BD31" i="14"/>
  <c r="BD9" i="7"/>
  <c r="BE137" i="14"/>
  <c r="AZ118" i="17"/>
  <c r="BF20" i="8"/>
  <c r="BF162" i="14" s="1"/>
  <c r="BD9" i="4"/>
  <c r="AY15" i="17"/>
  <c r="BD28" i="14"/>
  <c r="BD52" i="3"/>
  <c r="AY201" i="17" s="1"/>
  <c r="BD36" i="14"/>
  <c r="AY23" i="17" s="1"/>
  <c r="BD51" i="3"/>
  <c r="AY198" i="17" s="1"/>
  <c r="BD9" i="6"/>
  <c r="AY17" i="17"/>
  <c r="BD30" i="14"/>
  <c r="BE12" i="9" l="1"/>
  <c r="BE44" i="14" s="1"/>
  <c r="BD17" i="14"/>
  <c r="AY4" i="17"/>
  <c r="BE11" i="4"/>
  <c r="BE10" i="4"/>
  <c r="BD13" i="3"/>
  <c r="AY147" i="17" s="1"/>
  <c r="BD12" i="3"/>
  <c r="AY1" i="17" s="1"/>
  <c r="BD25" i="14"/>
  <c r="AY12" i="17" s="1"/>
  <c r="AZ77" i="17"/>
  <c r="BE93" i="14"/>
  <c r="BE89" i="14"/>
  <c r="AZ73" i="17"/>
  <c r="BE10" i="10"/>
  <c r="BE11" i="10"/>
  <c r="BD23" i="14"/>
  <c r="AY10" i="17"/>
  <c r="BE41" i="14"/>
  <c r="AZ28" i="17"/>
  <c r="BF158" i="14"/>
  <c r="BF29" i="3"/>
  <c r="BF166" i="14"/>
  <c r="BF30" i="3"/>
  <c r="BE91" i="14"/>
  <c r="AZ75" i="17"/>
  <c r="BE10" i="11"/>
  <c r="AY11" i="17"/>
  <c r="BD24" i="14"/>
  <c r="BE11" i="11"/>
  <c r="BE44" i="11" s="1"/>
  <c r="BE10" i="7"/>
  <c r="AY7" i="17"/>
  <c r="BD20" i="14"/>
  <c r="BE11" i="7"/>
  <c r="BD18" i="14"/>
  <c r="AY5" i="17"/>
  <c r="BE11" i="5"/>
  <c r="BE10" i="5"/>
  <c r="AY8" i="17"/>
  <c r="BD21" i="14"/>
  <c r="BE10" i="8"/>
  <c r="BE11" i="8"/>
  <c r="AZ41" i="17"/>
  <c r="BE12" i="8"/>
  <c r="BE55" i="3"/>
  <c r="AZ207" i="17" s="1"/>
  <c r="BE58" i="14"/>
  <c r="AZ45" i="17" s="1"/>
  <c r="BE54" i="3"/>
  <c r="AZ204" i="17" s="1"/>
  <c r="BE65" i="3"/>
  <c r="AZ219" i="17" s="1"/>
  <c r="BE39" i="14"/>
  <c r="AZ26" i="17"/>
  <c r="AY6" i="17"/>
  <c r="BD19" i="14"/>
  <c r="BE10" i="6"/>
  <c r="BE11" i="6"/>
  <c r="BE42" i="14"/>
  <c r="AZ29" i="17"/>
  <c r="AZ33" i="17"/>
  <c r="BE46" i="14"/>
  <c r="BE12" i="10"/>
  <c r="AZ43" i="17"/>
  <c r="BE94" i="14"/>
  <c r="AZ78" i="17" s="1"/>
  <c r="AY9" i="17"/>
  <c r="BD22" i="14"/>
  <c r="BE11" i="9"/>
  <c r="BE10" i="9"/>
  <c r="BE64" i="3"/>
  <c r="AZ216" i="17" s="1"/>
  <c r="BE40" i="14"/>
  <c r="AZ27" i="17"/>
  <c r="AZ31" i="17" l="1"/>
  <c r="BE82" i="14"/>
  <c r="AZ66" i="17"/>
  <c r="BE54" i="11"/>
  <c r="BE218" i="14" s="1"/>
  <c r="AZ108" i="17"/>
  <c r="BE29" i="9"/>
  <c r="BE124" i="14"/>
  <c r="BE22" i="8"/>
  <c r="BE184" i="14"/>
  <c r="AZ140" i="17"/>
  <c r="BE29" i="5"/>
  <c r="AZ104" i="17"/>
  <c r="BE120" i="14"/>
  <c r="BE44" i="5"/>
  <c r="BE180" i="14"/>
  <c r="AZ136" i="17"/>
  <c r="BE22" i="4"/>
  <c r="BE188" i="14"/>
  <c r="AZ144" i="17" s="1"/>
  <c r="BE16" i="3"/>
  <c r="AZ156" i="17" s="1"/>
  <c r="BE17" i="3"/>
  <c r="AZ159" i="17" s="1"/>
  <c r="AZ32" i="17"/>
  <c r="BE45" i="14"/>
  <c r="BE43" i="14"/>
  <c r="AZ30" i="17"/>
  <c r="BE19" i="3"/>
  <c r="AZ165" i="17" s="1"/>
  <c r="BE18" i="3"/>
  <c r="AZ162" i="17" s="1"/>
  <c r="BE47" i="14"/>
  <c r="AZ34" i="17" s="1"/>
  <c r="BE119" i="14"/>
  <c r="AZ103" i="17"/>
  <c r="BE29" i="4"/>
  <c r="BE44" i="4"/>
  <c r="BE127" i="14"/>
  <c r="AZ111" i="17" s="1"/>
  <c r="BE15" i="3"/>
  <c r="AZ153" i="17" s="1"/>
  <c r="BE14" i="3"/>
  <c r="AZ150" i="17" s="1"/>
  <c r="BE44" i="6"/>
  <c r="BE121" i="14"/>
  <c r="AZ105" i="17"/>
  <c r="BE29" i="6"/>
  <c r="BE183" i="14"/>
  <c r="BE22" i="7"/>
  <c r="AZ139" i="17"/>
  <c r="AZ143" i="17"/>
  <c r="BE22" i="11"/>
  <c r="BE187" i="14"/>
  <c r="AZ109" i="17"/>
  <c r="BE29" i="10"/>
  <c r="BE44" i="10"/>
  <c r="BE125" i="14"/>
  <c r="BE22" i="9"/>
  <c r="BE185" i="14"/>
  <c r="AZ141" i="17"/>
  <c r="BE182" i="14"/>
  <c r="AZ138" i="17"/>
  <c r="BE22" i="6"/>
  <c r="BE44" i="8"/>
  <c r="BE29" i="8"/>
  <c r="AZ107" i="17"/>
  <c r="BE123" i="14"/>
  <c r="AZ137" i="17"/>
  <c r="BE181" i="14"/>
  <c r="BE22" i="5"/>
  <c r="BE44" i="7"/>
  <c r="AZ106" i="17"/>
  <c r="BE122" i="14"/>
  <c r="BE29" i="7"/>
  <c r="AZ110" i="17"/>
  <c r="BE126" i="14"/>
  <c r="BE29" i="11"/>
  <c r="BE44" i="9"/>
  <c r="BE22" i="10"/>
  <c r="AZ142" i="17"/>
  <c r="BE186" i="14"/>
  <c r="BE35" i="11" l="1"/>
  <c r="BE71" i="14" s="1"/>
  <c r="AZ64" i="17"/>
  <c r="BE80" i="14"/>
  <c r="BE54" i="9"/>
  <c r="BE216" i="14" s="1"/>
  <c r="AZ95" i="17"/>
  <c r="BF28" i="7"/>
  <c r="BE111" i="14"/>
  <c r="BE54" i="8"/>
  <c r="BE79" i="14"/>
  <c r="AZ63" i="17"/>
  <c r="BE172" i="14"/>
  <c r="BE21" i="7"/>
  <c r="AZ128" i="17"/>
  <c r="AZ125" i="17"/>
  <c r="BE21" i="4"/>
  <c r="BE169" i="14"/>
  <c r="BE32" i="3"/>
  <c r="AZ174" i="17" s="1"/>
  <c r="BE177" i="14"/>
  <c r="AZ133" i="17" s="1"/>
  <c r="BE33" i="3"/>
  <c r="AZ177" i="17" s="1"/>
  <c r="AZ99" i="17"/>
  <c r="BE115" i="14"/>
  <c r="BF28" i="11"/>
  <c r="AZ126" i="17"/>
  <c r="BE170" i="14"/>
  <c r="BE21" i="5"/>
  <c r="BE21" i="6"/>
  <c r="BE171" i="14"/>
  <c r="AZ127" i="17"/>
  <c r="BE81" i="14"/>
  <c r="AZ65" i="17"/>
  <c r="BE54" i="10"/>
  <c r="BE21" i="11"/>
  <c r="BE176" i="14"/>
  <c r="AZ132" i="17"/>
  <c r="AZ61" i="17"/>
  <c r="BE77" i="14"/>
  <c r="BE54" i="6"/>
  <c r="BE213" i="14" s="1"/>
  <c r="AZ59" i="17"/>
  <c r="BE75" i="14"/>
  <c r="BE54" i="4"/>
  <c r="BE35" i="4" s="1"/>
  <c r="BE62" i="3"/>
  <c r="AZ213" i="17" s="1"/>
  <c r="BE83" i="14"/>
  <c r="AZ67" i="17" s="1"/>
  <c r="BE61" i="3"/>
  <c r="AZ210" i="17" s="1"/>
  <c r="BF28" i="10"/>
  <c r="BE114" i="14"/>
  <c r="AZ98" i="17"/>
  <c r="BF28" i="6"/>
  <c r="BE110" i="14"/>
  <c r="AZ94" i="17"/>
  <c r="BE108" i="14"/>
  <c r="AZ92" i="17"/>
  <c r="BF28" i="4"/>
  <c r="BE43" i="3"/>
  <c r="AZ189" i="17" s="1"/>
  <c r="BE42" i="3"/>
  <c r="AZ186" i="17" s="1"/>
  <c r="BE116" i="14"/>
  <c r="AZ100" i="17" s="1"/>
  <c r="BE113" i="14"/>
  <c r="AZ97" i="17"/>
  <c r="BF28" i="9"/>
  <c r="AZ131" i="17"/>
  <c r="BE175" i="14"/>
  <c r="BE21" i="10"/>
  <c r="AZ62" i="17"/>
  <c r="BE54" i="7"/>
  <c r="BE214" i="14" s="1"/>
  <c r="BE78" i="14"/>
  <c r="AZ96" i="17"/>
  <c r="BE112" i="14"/>
  <c r="BF28" i="8"/>
  <c r="BE174" i="14"/>
  <c r="BE21" i="9"/>
  <c r="AZ130" i="17"/>
  <c r="BE54" i="5"/>
  <c r="AZ60" i="17"/>
  <c r="BE76" i="14"/>
  <c r="BE109" i="14"/>
  <c r="AZ93" i="17"/>
  <c r="BF28" i="5"/>
  <c r="BE173" i="14"/>
  <c r="BE21" i="8"/>
  <c r="AZ129" i="17"/>
  <c r="BE35" i="7" l="1"/>
  <c r="AZ55" i="17"/>
  <c r="BF57" i="14"/>
  <c r="BE35" i="6"/>
  <c r="BF52" i="14" s="1"/>
  <c r="BE151" i="14"/>
  <c r="BF19" i="8"/>
  <c r="BE36" i="8"/>
  <c r="BF99" i="14"/>
  <c r="BA83" i="17"/>
  <c r="BE211" i="14"/>
  <c r="BE219" i="14"/>
  <c r="BE71" i="3"/>
  <c r="BE72" i="3"/>
  <c r="BE148" i="14"/>
  <c r="BF19" i="5"/>
  <c r="BF45" i="5" s="1"/>
  <c r="BE36" i="5"/>
  <c r="BF19" i="7"/>
  <c r="BF45" i="7" s="1"/>
  <c r="BE150" i="14"/>
  <c r="BE36" i="7"/>
  <c r="BE35" i="8"/>
  <c r="BE215" i="14"/>
  <c r="BE35" i="9"/>
  <c r="BE152" i="14"/>
  <c r="BF19" i="9"/>
  <c r="BE36" i="9"/>
  <c r="BA86" i="17"/>
  <c r="BF102" i="14"/>
  <c r="BF45" i="9"/>
  <c r="BF19" i="11"/>
  <c r="BE154" i="14"/>
  <c r="BE36" i="11"/>
  <c r="BF19" i="4"/>
  <c r="BF45" i="4" s="1"/>
  <c r="BE36" i="4"/>
  <c r="BE147" i="14"/>
  <c r="BE27" i="3"/>
  <c r="BE28" i="3"/>
  <c r="BE155" i="14"/>
  <c r="BF98" i="14"/>
  <c r="BA82" i="17"/>
  <c r="BF53" i="14"/>
  <c r="AZ51" i="17"/>
  <c r="BE67" i="14"/>
  <c r="BE153" i="14"/>
  <c r="BE36" i="10"/>
  <c r="BF19" i="10"/>
  <c r="BF45" i="10" s="1"/>
  <c r="BE35" i="10"/>
  <c r="BE217" i="14"/>
  <c r="BA44" i="17"/>
  <c r="BF12" i="11"/>
  <c r="BA84" i="17"/>
  <c r="BF100" i="14"/>
  <c r="BE35" i="5"/>
  <c r="BE212" i="14"/>
  <c r="BA85" i="17"/>
  <c r="BF101" i="14"/>
  <c r="BA81" i="17"/>
  <c r="BF97" i="14"/>
  <c r="BF39" i="3"/>
  <c r="BA180" i="17" s="1"/>
  <c r="BF105" i="14"/>
  <c r="BA89" i="17" s="1"/>
  <c r="BF40" i="3"/>
  <c r="BA183" i="17" s="1"/>
  <c r="BA87" i="17"/>
  <c r="BF103" i="14"/>
  <c r="AZ48" i="17"/>
  <c r="BF50" i="14"/>
  <c r="BE64" i="14"/>
  <c r="BE149" i="14"/>
  <c r="BF19" i="6"/>
  <c r="BE36" i="6"/>
  <c r="BA88" i="17"/>
  <c r="BF104" i="14"/>
  <c r="AZ50" i="17" l="1"/>
  <c r="BE66" i="14"/>
  <c r="BF92" i="14"/>
  <c r="BA76" i="17"/>
  <c r="BE65" i="14"/>
  <c r="AZ49" i="17"/>
  <c r="BF51" i="14"/>
  <c r="BE72" i="14"/>
  <c r="AZ56" i="17" s="1"/>
  <c r="BE50" i="3"/>
  <c r="AZ195" i="17" s="1"/>
  <c r="BE49" i="3"/>
  <c r="AZ192" i="17" s="1"/>
  <c r="BA33" i="17"/>
  <c r="BF46" i="14"/>
  <c r="BA120" i="17"/>
  <c r="BG20" i="10"/>
  <c r="BG164" i="14" s="1"/>
  <c r="BF139" i="14"/>
  <c r="AZ22" i="17"/>
  <c r="BE9" i="11"/>
  <c r="BE35" i="14"/>
  <c r="BA75" i="17"/>
  <c r="BF91" i="14"/>
  <c r="BA119" i="17"/>
  <c r="BG20" i="9"/>
  <c r="BG163" i="14" s="1"/>
  <c r="BF138" i="14"/>
  <c r="BE68" i="14"/>
  <c r="AZ52" i="17"/>
  <c r="BF54" i="14"/>
  <c r="BE9" i="5"/>
  <c r="AZ16" i="17"/>
  <c r="BE29" i="14"/>
  <c r="BF12" i="6"/>
  <c r="BA39" i="17"/>
  <c r="BA37" i="17"/>
  <c r="BF12" i="4"/>
  <c r="BF86" i="14"/>
  <c r="BA70" i="17"/>
  <c r="BA73" i="17"/>
  <c r="BF89" i="14"/>
  <c r="BE34" i="14"/>
  <c r="AZ21" i="17"/>
  <c r="BE9" i="10"/>
  <c r="BF12" i="7"/>
  <c r="BA40" i="17"/>
  <c r="AZ18" i="17"/>
  <c r="BE31" i="14"/>
  <c r="BE9" i="7"/>
  <c r="BG20" i="5"/>
  <c r="BG159" i="14" s="1"/>
  <c r="BA115" i="17"/>
  <c r="BF134" i="14"/>
  <c r="BE9" i="8"/>
  <c r="BE32" i="14"/>
  <c r="AZ19" i="17"/>
  <c r="AZ17" i="17"/>
  <c r="BE9" i="6"/>
  <c r="BE30" i="14"/>
  <c r="AZ15" i="17"/>
  <c r="BE9" i="4"/>
  <c r="BE28" i="14"/>
  <c r="BE52" i="3"/>
  <c r="AZ201" i="17" s="1"/>
  <c r="BE36" i="14"/>
  <c r="AZ23" i="17" s="1"/>
  <c r="BE51" i="3"/>
  <c r="AZ198" i="17" s="1"/>
  <c r="BF45" i="11"/>
  <c r="BA121" i="17"/>
  <c r="BG20" i="11"/>
  <c r="BG165" i="14" s="1"/>
  <c r="BF140" i="14"/>
  <c r="BF55" i="14"/>
  <c r="BE69" i="14"/>
  <c r="AZ53" i="17"/>
  <c r="BF45" i="8"/>
  <c r="BF137" i="14"/>
  <c r="BA118" i="17"/>
  <c r="BG20" i="8"/>
  <c r="BG162" i="14" s="1"/>
  <c r="BF45" i="6"/>
  <c r="BG20" i="6"/>
  <c r="BG160" i="14" s="1"/>
  <c r="BA116" i="17"/>
  <c r="BF135" i="14"/>
  <c r="BF56" i="14"/>
  <c r="AZ54" i="17"/>
  <c r="BE70" i="14"/>
  <c r="BA71" i="17"/>
  <c r="BF87" i="14"/>
  <c r="BG20" i="4"/>
  <c r="BF133" i="14"/>
  <c r="BA114" i="17"/>
  <c r="BF141" i="14"/>
  <c r="BA122" i="17" s="1"/>
  <c r="BF25" i="3"/>
  <c r="BA168" i="17" s="1"/>
  <c r="BF26" i="3"/>
  <c r="BA171" i="17" s="1"/>
  <c r="BE9" i="9"/>
  <c r="AZ20" i="17"/>
  <c r="BE33" i="14"/>
  <c r="BF136" i="14"/>
  <c r="BA117" i="17"/>
  <c r="BG20" i="7"/>
  <c r="BG161" i="14" s="1"/>
  <c r="BG158" i="14" l="1"/>
  <c r="BG30" i="3"/>
  <c r="BG29" i="3"/>
  <c r="BG166" i="14"/>
  <c r="AZ5" i="17"/>
  <c r="BE18" i="14"/>
  <c r="BF11" i="5"/>
  <c r="BF10" i="5"/>
  <c r="AZ11" i="17"/>
  <c r="BF10" i="11"/>
  <c r="BF11" i="11"/>
  <c r="BF44" i="11" s="1"/>
  <c r="BE24" i="14"/>
  <c r="BF12" i="10"/>
  <c r="BA43" i="17"/>
  <c r="BA72" i="17"/>
  <c r="BF88" i="14"/>
  <c r="BF12" i="9"/>
  <c r="BA42" i="17"/>
  <c r="BF93" i="14"/>
  <c r="BA77" i="17"/>
  <c r="BF11" i="6"/>
  <c r="BF10" i="6"/>
  <c r="AZ6" i="17"/>
  <c r="BE19" i="14"/>
  <c r="AZ8" i="17"/>
  <c r="BE21" i="14"/>
  <c r="BF10" i="8"/>
  <c r="BF11" i="8"/>
  <c r="BF65" i="3"/>
  <c r="BA219" i="17" s="1"/>
  <c r="BA28" i="17"/>
  <c r="BF41" i="14"/>
  <c r="BA41" i="17"/>
  <c r="BF12" i="8"/>
  <c r="BE22" i="14"/>
  <c r="AZ9" i="17"/>
  <c r="BF11" i="9"/>
  <c r="BF10" i="9"/>
  <c r="BF90" i="14"/>
  <c r="BA74" i="17"/>
  <c r="BF44" i="8"/>
  <c r="AZ4" i="17"/>
  <c r="BE17" i="14"/>
  <c r="BF11" i="4"/>
  <c r="BF10" i="4"/>
  <c r="BE12" i="3"/>
  <c r="AZ1" i="17" s="1"/>
  <c r="BE25" i="14"/>
  <c r="AZ12" i="17" s="1"/>
  <c r="BE13" i="3"/>
  <c r="AZ147" i="17" s="1"/>
  <c r="BF11" i="7"/>
  <c r="AZ7" i="17"/>
  <c r="BE20" i="14"/>
  <c r="BF10" i="7"/>
  <c r="BF42" i="14"/>
  <c r="BA29" i="17"/>
  <c r="BF39" i="14"/>
  <c r="BA26" i="17"/>
  <c r="BA38" i="17"/>
  <c r="BF12" i="5"/>
  <c r="BF54" i="3"/>
  <c r="BA204" i="17" s="1"/>
  <c r="BF55" i="3"/>
  <c r="BA207" i="17" s="1"/>
  <c r="BF58" i="14"/>
  <c r="BA45" i="17" s="1"/>
  <c r="BF10" i="10"/>
  <c r="BE23" i="14"/>
  <c r="AZ10" i="17"/>
  <c r="BF11" i="10"/>
  <c r="BF64" i="3"/>
  <c r="BA216" i="17" s="1"/>
  <c r="BF94" i="14"/>
  <c r="BA78" i="17" s="1"/>
  <c r="BA106" i="17" l="1"/>
  <c r="BF122" i="14"/>
  <c r="BF29" i="7"/>
  <c r="BF44" i="7"/>
  <c r="BF180" i="14"/>
  <c r="BF22" i="4"/>
  <c r="BA136" i="17"/>
  <c r="BF17" i="3"/>
  <c r="BA159" i="17" s="1"/>
  <c r="BF16" i="3"/>
  <c r="BA156" i="17" s="1"/>
  <c r="BF188" i="14"/>
  <c r="BA144" i="17" s="1"/>
  <c r="BA63" i="17"/>
  <c r="BF54" i="8"/>
  <c r="BF79" i="14"/>
  <c r="BA108" i="17"/>
  <c r="BF29" i="9"/>
  <c r="BF124" i="14"/>
  <c r="BF44" i="9"/>
  <c r="BF43" i="14"/>
  <c r="BA30" i="17"/>
  <c r="BA105" i="17"/>
  <c r="BF29" i="6"/>
  <c r="BF121" i="14"/>
  <c r="BF181" i="14"/>
  <c r="BF22" i="5"/>
  <c r="BA137" i="17"/>
  <c r="BF183" i="14"/>
  <c r="BA139" i="17"/>
  <c r="BF22" i="7"/>
  <c r="BA103" i="17"/>
  <c r="BF119" i="14"/>
  <c r="BF29" i="4"/>
  <c r="BF15" i="3"/>
  <c r="BA153" i="17" s="1"/>
  <c r="BF44" i="4"/>
  <c r="BF14" i="3"/>
  <c r="BA150" i="17" s="1"/>
  <c r="BF127" i="14"/>
  <c r="BA111" i="17" s="1"/>
  <c r="BA107" i="17"/>
  <c r="BF29" i="8"/>
  <c r="BF123" i="14"/>
  <c r="BA66" i="17"/>
  <c r="BF82" i="14"/>
  <c r="BF54" i="11"/>
  <c r="BF218" i="14" s="1"/>
  <c r="BA110" i="17"/>
  <c r="BF29" i="11"/>
  <c r="BF126" i="14"/>
  <c r="BF44" i="5"/>
  <c r="BF29" i="5"/>
  <c r="BF120" i="14"/>
  <c r="BA104" i="17"/>
  <c r="BF22" i="10"/>
  <c r="BF186" i="14"/>
  <c r="BA142" i="17"/>
  <c r="BA140" i="17"/>
  <c r="BF22" i="8"/>
  <c r="BF184" i="14"/>
  <c r="BA31" i="17"/>
  <c r="BF44" i="14"/>
  <c r="BF187" i="14"/>
  <c r="BF22" i="11"/>
  <c r="BA143" i="17"/>
  <c r="BF29" i="10"/>
  <c r="BF125" i="14"/>
  <c r="BF44" i="10"/>
  <c r="BA109" i="17"/>
  <c r="BA27" i="17"/>
  <c r="BF40" i="14"/>
  <c r="BF18" i="3"/>
  <c r="BA162" i="17" s="1"/>
  <c r="BF19" i="3"/>
  <c r="BA165" i="17" s="1"/>
  <c r="BF47" i="14"/>
  <c r="BA34" i="17" s="1"/>
  <c r="BA141" i="17"/>
  <c r="BF22" i="9"/>
  <c r="BF185" i="14"/>
  <c r="BA138" i="17"/>
  <c r="BF22" i="6"/>
  <c r="BF182" i="14"/>
  <c r="BF44" i="6"/>
  <c r="BF45" i="14"/>
  <c r="BA32" i="17"/>
  <c r="BF35" i="11" l="1"/>
  <c r="BA55" i="17" s="1"/>
  <c r="BA98" i="17"/>
  <c r="BF114" i="14"/>
  <c r="BG28" i="10"/>
  <c r="BG28" i="11"/>
  <c r="BF115" i="14"/>
  <c r="BA99" i="17"/>
  <c r="BA96" i="17"/>
  <c r="BF112" i="14"/>
  <c r="BG28" i="8"/>
  <c r="BA59" i="17"/>
  <c r="BF75" i="14"/>
  <c r="BF54" i="4"/>
  <c r="BF83" i="14"/>
  <c r="BA67" i="17" s="1"/>
  <c r="BF62" i="3"/>
  <c r="BA213" i="17" s="1"/>
  <c r="BF61" i="3"/>
  <c r="BA210" i="17" s="1"/>
  <c r="BF35" i="8"/>
  <c r="BF215" i="14"/>
  <c r="BF54" i="7"/>
  <c r="BF214" i="14" s="1"/>
  <c r="BF78" i="14"/>
  <c r="BA62" i="17"/>
  <c r="BF21" i="6"/>
  <c r="BA127" i="17"/>
  <c r="BF171" i="14"/>
  <c r="BF174" i="14"/>
  <c r="BF21" i="9"/>
  <c r="BA130" i="17"/>
  <c r="BF173" i="14"/>
  <c r="BA129" i="17"/>
  <c r="BF21" i="8"/>
  <c r="BF21" i="10"/>
  <c r="BF175" i="14"/>
  <c r="BA131" i="17"/>
  <c r="BA93" i="17"/>
  <c r="BF109" i="14"/>
  <c r="BG28" i="5"/>
  <c r="BF21" i="7"/>
  <c r="BA128" i="17"/>
  <c r="BF172" i="14"/>
  <c r="BA94" i="17"/>
  <c r="BG28" i="6"/>
  <c r="BF110" i="14"/>
  <c r="BA97" i="17"/>
  <c r="BF113" i="14"/>
  <c r="BG28" i="9"/>
  <c r="BG28" i="7"/>
  <c r="BA95" i="17"/>
  <c r="BF111" i="14"/>
  <c r="BF54" i="10"/>
  <c r="BF81" i="14"/>
  <c r="BA65" i="17"/>
  <c r="BF176" i="14"/>
  <c r="BA132" i="17"/>
  <c r="BF21" i="11"/>
  <c r="BF54" i="5"/>
  <c r="BA60" i="17"/>
  <c r="BF76" i="14"/>
  <c r="BF71" i="14"/>
  <c r="BG57" i="14"/>
  <c r="BG28" i="4"/>
  <c r="BF108" i="14"/>
  <c r="BA92" i="17"/>
  <c r="BF43" i="3"/>
  <c r="BA189" i="17" s="1"/>
  <c r="BF42" i="3"/>
  <c r="BA186" i="17" s="1"/>
  <c r="BF116" i="14"/>
  <c r="BA100" i="17" s="1"/>
  <c r="BA126" i="17"/>
  <c r="BF170" i="14"/>
  <c r="BF21" i="5"/>
  <c r="BF54" i="9"/>
  <c r="BF216" i="14" s="1"/>
  <c r="BA64" i="17"/>
  <c r="BF80" i="14"/>
  <c r="BF169" i="14"/>
  <c r="BA125" i="17"/>
  <c r="BF21" i="4"/>
  <c r="BF177" i="14"/>
  <c r="BA133" i="17" s="1"/>
  <c r="BF32" i="3"/>
  <c r="BA174" i="17" s="1"/>
  <c r="BF33" i="3"/>
  <c r="BA177" i="17" s="1"/>
  <c r="BF54" i="6"/>
  <c r="BF213" i="14" s="1"/>
  <c r="BA61" i="17"/>
  <c r="BF77" i="14"/>
  <c r="BF35" i="6" l="1"/>
  <c r="BB44" i="17"/>
  <c r="BG12" i="11"/>
  <c r="BF35" i="5"/>
  <c r="BF212" i="14"/>
  <c r="BF36" i="10"/>
  <c r="BG19" i="10"/>
  <c r="BF153" i="14"/>
  <c r="BF211" i="14"/>
  <c r="BF219" i="14"/>
  <c r="BF71" i="3"/>
  <c r="BF72" i="3"/>
  <c r="BB88" i="17"/>
  <c r="BG104" i="14"/>
  <c r="BF66" i="14"/>
  <c r="BG52" i="14"/>
  <c r="BA50" i="17"/>
  <c r="BF36" i="11"/>
  <c r="BG19" i="11"/>
  <c r="BG45" i="11" s="1"/>
  <c r="BF154" i="14"/>
  <c r="BB84" i="17"/>
  <c r="BG100" i="14"/>
  <c r="BF151" i="14"/>
  <c r="BG19" i="8"/>
  <c r="BF36" i="8"/>
  <c r="BF152" i="14"/>
  <c r="BG19" i="9"/>
  <c r="BF36" i="9"/>
  <c r="BF36" i="6"/>
  <c r="BF149" i="14"/>
  <c r="BG19" i="6"/>
  <c r="BG45" i="6" s="1"/>
  <c r="BG103" i="14"/>
  <c r="BB87" i="17"/>
  <c r="BF35" i="9"/>
  <c r="BF148" i="14"/>
  <c r="BG19" i="5"/>
  <c r="BF36" i="5"/>
  <c r="BB81" i="17"/>
  <c r="BG97" i="14"/>
  <c r="BG40" i="3"/>
  <c r="BB183" i="17" s="1"/>
  <c r="BG105" i="14"/>
  <c r="BB89" i="17" s="1"/>
  <c r="BG39" i="3"/>
  <c r="BB180" i="17" s="1"/>
  <c r="BF35" i="10"/>
  <c r="BF217" i="14"/>
  <c r="BB86" i="17"/>
  <c r="BG102" i="14"/>
  <c r="BG45" i="9"/>
  <c r="BG99" i="14"/>
  <c r="BB83" i="17"/>
  <c r="BG19" i="7"/>
  <c r="BF150" i="14"/>
  <c r="BF36" i="7"/>
  <c r="BF35" i="7"/>
  <c r="BG19" i="4"/>
  <c r="BG45" i="4" s="1"/>
  <c r="BF147" i="14"/>
  <c r="BF36" i="4"/>
  <c r="BF27" i="3"/>
  <c r="BF155" i="14"/>
  <c r="BF28" i="3"/>
  <c r="BB82" i="17"/>
  <c r="BG98" i="14"/>
  <c r="BA52" i="17"/>
  <c r="BF68" i="14"/>
  <c r="BG54" i="14"/>
  <c r="BF35" i="4"/>
  <c r="BG101" i="14"/>
  <c r="BB85" i="17"/>
  <c r="BB70" i="17" l="1"/>
  <c r="BG86" i="14"/>
  <c r="BB41" i="17"/>
  <c r="BG12" i="8"/>
  <c r="BG53" i="14"/>
  <c r="BF67" i="14"/>
  <c r="BA51" i="17"/>
  <c r="BB72" i="17"/>
  <c r="BG88" i="14"/>
  <c r="BB75" i="17"/>
  <c r="BG91" i="14"/>
  <c r="BA54" i="17"/>
  <c r="BG56" i="14"/>
  <c r="BF70" i="14"/>
  <c r="BG45" i="5"/>
  <c r="BB115" i="17"/>
  <c r="BG134" i="14"/>
  <c r="BH20" i="5"/>
  <c r="BH159" i="14" s="1"/>
  <c r="BF33" i="14"/>
  <c r="BA20" i="17"/>
  <c r="BF9" i="9"/>
  <c r="BG45" i="8"/>
  <c r="BG137" i="14"/>
  <c r="BB118" i="17"/>
  <c r="BH20" i="8"/>
  <c r="BH162" i="14" s="1"/>
  <c r="BB39" i="17"/>
  <c r="BG12" i="6"/>
  <c r="BF28" i="14"/>
  <c r="BF9" i="4"/>
  <c r="BA15" i="17"/>
  <c r="BF36" i="14"/>
  <c r="BA23" i="17" s="1"/>
  <c r="BF52" i="3"/>
  <c r="BA201" i="17" s="1"/>
  <c r="BF51" i="3"/>
  <c r="BA198" i="17" s="1"/>
  <c r="BA18" i="17"/>
  <c r="BF31" i="14"/>
  <c r="BF9" i="7"/>
  <c r="BG135" i="14"/>
  <c r="BB116" i="17"/>
  <c r="BH20" i="6"/>
  <c r="BH160" i="14" s="1"/>
  <c r="BB119" i="17"/>
  <c r="BH20" i="9"/>
  <c r="BH163" i="14" s="1"/>
  <c r="BG138" i="14"/>
  <c r="BG140" i="14"/>
  <c r="BH20" i="11"/>
  <c r="BH165" i="14" s="1"/>
  <c r="BB121" i="17"/>
  <c r="BA49" i="17"/>
  <c r="BF65" i="14"/>
  <c r="BG51" i="14"/>
  <c r="BF69" i="14"/>
  <c r="BA53" i="17"/>
  <c r="BG55" i="14"/>
  <c r="BF35" i="14"/>
  <c r="BA22" i="17"/>
  <c r="BF9" i="11"/>
  <c r="BB77" i="17"/>
  <c r="BG93" i="14"/>
  <c r="BG45" i="10"/>
  <c r="BH20" i="10"/>
  <c r="BH164" i="14" s="1"/>
  <c r="BG139" i="14"/>
  <c r="BB120" i="17"/>
  <c r="BG46" i="14"/>
  <c r="BB33" i="17"/>
  <c r="BA48" i="17"/>
  <c r="BG50" i="14"/>
  <c r="BF64" i="14"/>
  <c r="BF72" i="14"/>
  <c r="BA56" i="17" s="1"/>
  <c r="BF50" i="3"/>
  <c r="BA195" i="17" s="1"/>
  <c r="BF49" i="3"/>
  <c r="BA192" i="17" s="1"/>
  <c r="BH20" i="4"/>
  <c r="BG133" i="14"/>
  <c r="BB114" i="17"/>
  <c r="BG26" i="3"/>
  <c r="BB171" i="17" s="1"/>
  <c r="BG141" i="14"/>
  <c r="BB122" i="17" s="1"/>
  <c r="BG25" i="3"/>
  <c r="BB168" i="17" s="1"/>
  <c r="BG45" i="7"/>
  <c r="BB117" i="17"/>
  <c r="BG136" i="14"/>
  <c r="BH20" i="7"/>
  <c r="BH161" i="14" s="1"/>
  <c r="BF9" i="5"/>
  <c r="BF29" i="14"/>
  <c r="BA16" i="17"/>
  <c r="BF30" i="14"/>
  <c r="BF9" i="6"/>
  <c r="BA17" i="17"/>
  <c r="BF9" i="8"/>
  <c r="BA19" i="17"/>
  <c r="BF32" i="14"/>
  <c r="BA21" i="17"/>
  <c r="BF9" i="10"/>
  <c r="BF34" i="14"/>
  <c r="BG94" i="14" l="1"/>
  <c r="BB78" i="17" s="1"/>
  <c r="BF23" i="14"/>
  <c r="BG10" i="10"/>
  <c r="BA10" i="17"/>
  <c r="BG11" i="10"/>
  <c r="BF21" i="14"/>
  <c r="BA8" i="17"/>
  <c r="BG10" i="8"/>
  <c r="BG11" i="8"/>
  <c r="BG44" i="8" s="1"/>
  <c r="BH158" i="14"/>
  <c r="BH30" i="3"/>
  <c r="BH166" i="14"/>
  <c r="BH29" i="3"/>
  <c r="BG92" i="14"/>
  <c r="BB76" i="17"/>
  <c r="BA11" i="17"/>
  <c r="BG10" i="11"/>
  <c r="BF24" i="14"/>
  <c r="BG11" i="11"/>
  <c r="BG41" i="14"/>
  <c r="BB28" i="17"/>
  <c r="BG12" i="10"/>
  <c r="BB43" i="17"/>
  <c r="BG43" i="14"/>
  <c r="BB30" i="17"/>
  <c r="BG12" i="4"/>
  <c r="BB37" i="17"/>
  <c r="BG58" i="14"/>
  <c r="BB45" i="17" s="1"/>
  <c r="BG55" i="3"/>
  <c r="BB207" i="17" s="1"/>
  <c r="BG54" i="3"/>
  <c r="BB204" i="17" s="1"/>
  <c r="BA6" i="17"/>
  <c r="BF19" i="14"/>
  <c r="BG10" i="6"/>
  <c r="BG11" i="6"/>
  <c r="BA5" i="17"/>
  <c r="BF18" i="14"/>
  <c r="BG11" i="5"/>
  <c r="BG44" i="5" s="1"/>
  <c r="BG10" i="5"/>
  <c r="BB73" i="17"/>
  <c r="BG89" i="14"/>
  <c r="BB38" i="17"/>
  <c r="BG12" i="5"/>
  <c r="BG10" i="4"/>
  <c r="BG11" i="4"/>
  <c r="BA4" i="17"/>
  <c r="BF17" i="14"/>
  <c r="BF12" i="3"/>
  <c r="BA1" i="17" s="1"/>
  <c r="BF25" i="14"/>
  <c r="BA12" i="17" s="1"/>
  <c r="BF13" i="3"/>
  <c r="BA147" i="17" s="1"/>
  <c r="BB74" i="17"/>
  <c r="BG90" i="14"/>
  <c r="BB71" i="17"/>
  <c r="BG87" i="14"/>
  <c r="BG12" i="7"/>
  <c r="BB40" i="17"/>
  <c r="BG64" i="3"/>
  <c r="BB216" i="17" s="1"/>
  <c r="BG12" i="9"/>
  <c r="BB42" i="17"/>
  <c r="BG11" i="7"/>
  <c r="BG10" i="7"/>
  <c r="BF20" i="14"/>
  <c r="BA7" i="17"/>
  <c r="BA9" i="17"/>
  <c r="BF22" i="14"/>
  <c r="BG11" i="9"/>
  <c r="BG10" i="9"/>
  <c r="BG65" i="3"/>
  <c r="BB219" i="17" s="1"/>
  <c r="BB106" i="17" l="1"/>
  <c r="BG29" i="7"/>
  <c r="BG122" i="14"/>
  <c r="BG187" i="14"/>
  <c r="BG22" i="11"/>
  <c r="BB143" i="17"/>
  <c r="BB107" i="17"/>
  <c r="BG29" i="8"/>
  <c r="BG123" i="14"/>
  <c r="BG44" i="10"/>
  <c r="BB109" i="17"/>
  <c r="BG29" i="10"/>
  <c r="BG125" i="14"/>
  <c r="BG22" i="9"/>
  <c r="BB141" i="17"/>
  <c r="BG185" i="14"/>
  <c r="BB27" i="17"/>
  <c r="BG40" i="14"/>
  <c r="BB140" i="17"/>
  <c r="BG184" i="14"/>
  <c r="BG22" i="8"/>
  <c r="BG29" i="9"/>
  <c r="BG124" i="14"/>
  <c r="BB108" i="17"/>
  <c r="BG44" i="9"/>
  <c r="BB29" i="17"/>
  <c r="BG42" i="14"/>
  <c r="BG79" i="14"/>
  <c r="BB63" i="17"/>
  <c r="BG54" i="8"/>
  <c r="BG215" i="14" s="1"/>
  <c r="BB103" i="17"/>
  <c r="BG119" i="14"/>
  <c r="BG29" i="4"/>
  <c r="BG15" i="3"/>
  <c r="BB153" i="17" s="1"/>
  <c r="BG127" i="14"/>
  <c r="BB111" i="17" s="1"/>
  <c r="BG44" i="4"/>
  <c r="BG14" i="3"/>
  <c r="BB150" i="17" s="1"/>
  <c r="BG181" i="14"/>
  <c r="BG22" i="5"/>
  <c r="BB137" i="17"/>
  <c r="BG121" i="14"/>
  <c r="BG29" i="6"/>
  <c r="BB105" i="17"/>
  <c r="BG44" i="6"/>
  <c r="BG39" i="14"/>
  <c r="BB26" i="17"/>
  <c r="BG18" i="3"/>
  <c r="BB162" i="17" s="1"/>
  <c r="BG47" i="14"/>
  <c r="BB34" i="17" s="1"/>
  <c r="BG19" i="3"/>
  <c r="BB165" i="17" s="1"/>
  <c r="BG29" i="11"/>
  <c r="BB110" i="17"/>
  <c r="BG126" i="14"/>
  <c r="BG44" i="11"/>
  <c r="BB142" i="17"/>
  <c r="BG186" i="14"/>
  <c r="BG22" i="10"/>
  <c r="BG183" i="14"/>
  <c r="BB139" i="17"/>
  <c r="BG22" i="7"/>
  <c r="BB31" i="17"/>
  <c r="BG44" i="14"/>
  <c r="BB60" i="17"/>
  <c r="BG76" i="14"/>
  <c r="BG54" i="5"/>
  <c r="BG212" i="14" s="1"/>
  <c r="BB136" i="17"/>
  <c r="BG180" i="14"/>
  <c r="BG22" i="4"/>
  <c r="BG16" i="3"/>
  <c r="BB156" i="17" s="1"/>
  <c r="BG188" i="14"/>
  <c r="BB144" i="17" s="1"/>
  <c r="BG17" i="3"/>
  <c r="BB159" i="17" s="1"/>
  <c r="BG44" i="7"/>
  <c r="BG120" i="14"/>
  <c r="BG29" i="5"/>
  <c r="BB104" i="17"/>
  <c r="BG182" i="14"/>
  <c r="BG22" i="6"/>
  <c r="BB138" i="17"/>
  <c r="BB32" i="17"/>
  <c r="BG45" i="14"/>
  <c r="BG35" i="8" l="1"/>
  <c r="BH54" i="14" s="1"/>
  <c r="BG21" i="6"/>
  <c r="BB127" i="17"/>
  <c r="BG171" i="14"/>
  <c r="BG109" i="14"/>
  <c r="BB93" i="17"/>
  <c r="BH28" i="5"/>
  <c r="BG21" i="7"/>
  <c r="BG172" i="14"/>
  <c r="BB128" i="17"/>
  <c r="BB61" i="17"/>
  <c r="BG54" i="6"/>
  <c r="BG213" i="14" s="1"/>
  <c r="BG77" i="14"/>
  <c r="BB92" i="17"/>
  <c r="BH28" i="4"/>
  <c r="BG108" i="14"/>
  <c r="BG43" i="3"/>
  <c r="BB189" i="17" s="1"/>
  <c r="BG42" i="3"/>
  <c r="BB186" i="17" s="1"/>
  <c r="BG116" i="14"/>
  <c r="BB100" i="17" s="1"/>
  <c r="BG173" i="14"/>
  <c r="BB129" i="17"/>
  <c r="BG21" i="8"/>
  <c r="BB96" i="17"/>
  <c r="BG112" i="14"/>
  <c r="BH28" i="8"/>
  <c r="BG35" i="5"/>
  <c r="BH28" i="11"/>
  <c r="BB99" i="17"/>
  <c r="BG115" i="14"/>
  <c r="BB59" i="17"/>
  <c r="BG54" i="4"/>
  <c r="BG75" i="14"/>
  <c r="BG83" i="14"/>
  <c r="BB67" i="17" s="1"/>
  <c r="BG62" i="3"/>
  <c r="BB213" i="17" s="1"/>
  <c r="BG21" i="9"/>
  <c r="BG174" i="14"/>
  <c r="BB130" i="17"/>
  <c r="BG61" i="3"/>
  <c r="BB210" i="17" s="1"/>
  <c r="BG81" i="14"/>
  <c r="BG54" i="10"/>
  <c r="BB65" i="17"/>
  <c r="BB62" i="17"/>
  <c r="BG78" i="14"/>
  <c r="BG54" i="7"/>
  <c r="BG214" i="14" s="1"/>
  <c r="BB125" i="17"/>
  <c r="BG21" i="4"/>
  <c r="BG169" i="14"/>
  <c r="BG33" i="3"/>
  <c r="BB177" i="17" s="1"/>
  <c r="BG177" i="14"/>
  <c r="BB133" i="17" s="1"/>
  <c r="BG32" i="3"/>
  <c r="BB174" i="17" s="1"/>
  <c r="BB66" i="17"/>
  <c r="BG82" i="14"/>
  <c r="BG54" i="11"/>
  <c r="BG218" i="14" s="1"/>
  <c r="BH28" i="6"/>
  <c r="BG110" i="14"/>
  <c r="BB94" i="17"/>
  <c r="BB126" i="17"/>
  <c r="BG170" i="14"/>
  <c r="BG21" i="5"/>
  <c r="BG54" i="9"/>
  <c r="BG216" i="14" s="1"/>
  <c r="BG80" i="14"/>
  <c r="BB64" i="17"/>
  <c r="BB97" i="17"/>
  <c r="BG113" i="14"/>
  <c r="BH28" i="9"/>
  <c r="BH28" i="7"/>
  <c r="BB95" i="17"/>
  <c r="BG111" i="14"/>
  <c r="BG21" i="10"/>
  <c r="BG175" i="14"/>
  <c r="BB131" i="17"/>
  <c r="BH28" i="10"/>
  <c r="BB98" i="17"/>
  <c r="BG114" i="14"/>
  <c r="BG21" i="11"/>
  <c r="BG176" i="14"/>
  <c r="BB132" i="17"/>
  <c r="BB52" i="17" l="1"/>
  <c r="BG68" i="14"/>
  <c r="BG35" i="7"/>
  <c r="BH53" i="14" s="1"/>
  <c r="BG35" i="11"/>
  <c r="BG147" i="14"/>
  <c r="BH19" i="4"/>
  <c r="BH45" i="4" s="1"/>
  <c r="BG36" i="4"/>
  <c r="BG28" i="3"/>
  <c r="BG155" i="14"/>
  <c r="BG27" i="3"/>
  <c r="BG152" i="14"/>
  <c r="BH19" i="9"/>
  <c r="BH45" i="9" s="1"/>
  <c r="BG36" i="9"/>
  <c r="BH103" i="14"/>
  <c r="BC87" i="17"/>
  <c r="BG211" i="14"/>
  <c r="BG71" i="3"/>
  <c r="BG219" i="14"/>
  <c r="BG72" i="3"/>
  <c r="BC88" i="17"/>
  <c r="BH104" i="14"/>
  <c r="BC81" i="17"/>
  <c r="BH97" i="14"/>
  <c r="BH39" i="3"/>
  <c r="BC180" i="17" s="1"/>
  <c r="BH105" i="14"/>
  <c r="BC89" i="17" s="1"/>
  <c r="BH40" i="3"/>
  <c r="BC183" i="17" s="1"/>
  <c r="BH19" i="7"/>
  <c r="BH45" i="7" s="1"/>
  <c r="BG150" i="14"/>
  <c r="BG36" i="7"/>
  <c r="BG154" i="14"/>
  <c r="BG36" i="11"/>
  <c r="BH19" i="11"/>
  <c r="BC41" i="17"/>
  <c r="BH12" i="8"/>
  <c r="BH100" i="14"/>
  <c r="BC84" i="17"/>
  <c r="BG148" i="14"/>
  <c r="BH19" i="5"/>
  <c r="BH45" i="5" s="1"/>
  <c r="BG36" i="5"/>
  <c r="BG67" i="14"/>
  <c r="BB49" i="17"/>
  <c r="BG65" i="14"/>
  <c r="BH51" i="14"/>
  <c r="BG151" i="14"/>
  <c r="BH19" i="8"/>
  <c r="BG36" i="8"/>
  <c r="BH98" i="14"/>
  <c r="BC82" i="17"/>
  <c r="BG153" i="14"/>
  <c r="BG36" i="10"/>
  <c r="BH19" i="10"/>
  <c r="BH102" i="14"/>
  <c r="BC86" i="17"/>
  <c r="BG35" i="9"/>
  <c r="BC83" i="17"/>
  <c r="BH99" i="14"/>
  <c r="BG35" i="10"/>
  <c r="BG217" i="14"/>
  <c r="BG35" i="4"/>
  <c r="BC85" i="17"/>
  <c r="BH101" i="14"/>
  <c r="BG35" i="6"/>
  <c r="BH19" i="6"/>
  <c r="BG36" i="6"/>
  <c r="BG149" i="14"/>
  <c r="BB51" i="17" l="1"/>
  <c r="BG30" i="14"/>
  <c r="BB17" i="17"/>
  <c r="BG9" i="6"/>
  <c r="BG70" i="14"/>
  <c r="BH56" i="14"/>
  <c r="BB54" i="17"/>
  <c r="BB53" i="17"/>
  <c r="BG69" i="14"/>
  <c r="BH55" i="14"/>
  <c r="BB19" i="17"/>
  <c r="BG32" i="14"/>
  <c r="BG9" i="8"/>
  <c r="BH89" i="14"/>
  <c r="BC73" i="17"/>
  <c r="BB18" i="17"/>
  <c r="BG9" i="7"/>
  <c r="BG31" i="14"/>
  <c r="BC114" i="17"/>
  <c r="BI20" i="4"/>
  <c r="BH133" i="14"/>
  <c r="BH141" i="14"/>
  <c r="BC122" i="17" s="1"/>
  <c r="BH26" i="3"/>
  <c r="BC171" i="17" s="1"/>
  <c r="BH25" i="3"/>
  <c r="BC168" i="17" s="1"/>
  <c r="BH135" i="14"/>
  <c r="BI20" i="6"/>
  <c r="BI160" i="14" s="1"/>
  <c r="BC116" i="17"/>
  <c r="BH45" i="6"/>
  <c r="BC120" i="17"/>
  <c r="BH139" i="14"/>
  <c r="BI20" i="10"/>
  <c r="BI164" i="14" s="1"/>
  <c r="BC71" i="17"/>
  <c r="BH87" i="14"/>
  <c r="BH45" i="8"/>
  <c r="BI20" i="8"/>
  <c r="BI162" i="14" s="1"/>
  <c r="BC118" i="17"/>
  <c r="BH137" i="14"/>
  <c r="BB16" i="17"/>
  <c r="BG29" i="14"/>
  <c r="BG9" i="5"/>
  <c r="BH45" i="11"/>
  <c r="BH140" i="14"/>
  <c r="BC121" i="17"/>
  <c r="BI20" i="11"/>
  <c r="BI165" i="14" s="1"/>
  <c r="BG9" i="9"/>
  <c r="BG33" i="14"/>
  <c r="BB20" i="17"/>
  <c r="BB50" i="17"/>
  <c r="BH52" i="14"/>
  <c r="BG66" i="14"/>
  <c r="BG64" i="14"/>
  <c r="BH50" i="14"/>
  <c r="BB48" i="17"/>
  <c r="BG50" i="3"/>
  <c r="BB195" i="17" s="1"/>
  <c r="BG72" i="14"/>
  <c r="BB56" i="17" s="1"/>
  <c r="BG49" i="3"/>
  <c r="BB192" i="17" s="1"/>
  <c r="BG9" i="10"/>
  <c r="BB21" i="17"/>
  <c r="BG34" i="14"/>
  <c r="BI20" i="5"/>
  <c r="BI159" i="14" s="1"/>
  <c r="BH134" i="14"/>
  <c r="BC115" i="17"/>
  <c r="BB22" i="17"/>
  <c r="BG35" i="14"/>
  <c r="BG9" i="11"/>
  <c r="BH136" i="14"/>
  <c r="BC117" i="17"/>
  <c r="BI20" i="7"/>
  <c r="BI161" i="14" s="1"/>
  <c r="BH86" i="14"/>
  <c r="BC70" i="17"/>
  <c r="BI20" i="9"/>
  <c r="BI163" i="14" s="1"/>
  <c r="BH138" i="14"/>
  <c r="BC119" i="17"/>
  <c r="BG71" i="14"/>
  <c r="BH57" i="14"/>
  <c r="BB55" i="17"/>
  <c r="BC75" i="17"/>
  <c r="BH91" i="14"/>
  <c r="BH12" i="5"/>
  <c r="BC38" i="17"/>
  <c r="BC40" i="17"/>
  <c r="BH12" i="7"/>
  <c r="BC30" i="17"/>
  <c r="BH43" i="14"/>
  <c r="BB15" i="17"/>
  <c r="BG28" i="14"/>
  <c r="BG9" i="4"/>
  <c r="BG51" i="3"/>
  <c r="BB198" i="17" s="1"/>
  <c r="BG52" i="3"/>
  <c r="BB201" i="17" s="1"/>
  <c r="BG36" i="14"/>
  <c r="BB23" i="17" s="1"/>
  <c r="BH45" i="10"/>
  <c r="BC29" i="17" l="1"/>
  <c r="BH42" i="14"/>
  <c r="BC27" i="17"/>
  <c r="BH40" i="14"/>
  <c r="BH88" i="14"/>
  <c r="BC72" i="17"/>
  <c r="BH64" i="3"/>
  <c r="BC216" i="17" s="1"/>
  <c r="BH65" i="3"/>
  <c r="BC219" i="17" s="1"/>
  <c r="BH94" i="14"/>
  <c r="BC78" i="17" s="1"/>
  <c r="BI158" i="14"/>
  <c r="BI30" i="3"/>
  <c r="BI29" i="3"/>
  <c r="BI166" i="14"/>
  <c r="BB8" i="17"/>
  <c r="BG21" i="14"/>
  <c r="BH10" i="8"/>
  <c r="BH11" i="8"/>
  <c r="BH44" i="8" s="1"/>
  <c r="BC44" i="17"/>
  <c r="BH12" i="11"/>
  <c r="BH11" i="11"/>
  <c r="BH44" i="11" s="1"/>
  <c r="BH10" i="11"/>
  <c r="BG24" i="14"/>
  <c r="BB11" i="17"/>
  <c r="BG19" i="14"/>
  <c r="BH11" i="6"/>
  <c r="BH10" i="6"/>
  <c r="BB6" i="17"/>
  <c r="BC76" i="17"/>
  <c r="BH92" i="14"/>
  <c r="BB4" i="17"/>
  <c r="BG17" i="14"/>
  <c r="BH10" i="4"/>
  <c r="BH11" i="4"/>
  <c r="BG12" i="3"/>
  <c r="BB1" i="17" s="1"/>
  <c r="BG13" i="3"/>
  <c r="BB147" i="17" s="1"/>
  <c r="BG25" i="14"/>
  <c r="BB12" i="17" s="1"/>
  <c r="BB10" i="17"/>
  <c r="BG23" i="14"/>
  <c r="BH10" i="10"/>
  <c r="BH11" i="10"/>
  <c r="BH12" i="6"/>
  <c r="BC39" i="17"/>
  <c r="BG22" i="14"/>
  <c r="BB9" i="17"/>
  <c r="BH11" i="9"/>
  <c r="BH10" i="9"/>
  <c r="BH93" i="14"/>
  <c r="BC77" i="17"/>
  <c r="BH90" i="14"/>
  <c r="BC74" i="17"/>
  <c r="BC37" i="17"/>
  <c r="BH54" i="3"/>
  <c r="BC204" i="17" s="1"/>
  <c r="BH12" i="4"/>
  <c r="BH58" i="14"/>
  <c r="BC45" i="17" s="1"/>
  <c r="BH55" i="3"/>
  <c r="BC207" i="17" s="1"/>
  <c r="BG18" i="14"/>
  <c r="BB5" i="17"/>
  <c r="BH11" i="5"/>
  <c r="BH10" i="5"/>
  <c r="BB7" i="17"/>
  <c r="BH10" i="7"/>
  <c r="BG20" i="14"/>
  <c r="BH11" i="7"/>
  <c r="BC42" i="17"/>
  <c r="BH12" i="9"/>
  <c r="BC43" i="17"/>
  <c r="BH12" i="10"/>
  <c r="BC106" i="17" l="1"/>
  <c r="BH122" i="14"/>
  <c r="BH29" i="7"/>
  <c r="BH44" i="7"/>
  <c r="BH181" i="14"/>
  <c r="BH22" i="5"/>
  <c r="BC137" i="17"/>
  <c r="BH54" i="11"/>
  <c r="BH218" i="14" s="1"/>
  <c r="BC66" i="17"/>
  <c r="BH82" i="14"/>
  <c r="BC108" i="17"/>
  <c r="BH124" i="14"/>
  <c r="BH29" i="9"/>
  <c r="BH44" i="9"/>
  <c r="BH41" i="14"/>
  <c r="BC28" i="17"/>
  <c r="BC103" i="17"/>
  <c r="BH119" i="14"/>
  <c r="BH29" i="4"/>
  <c r="BH44" i="4"/>
  <c r="BH14" i="3"/>
  <c r="BC150" i="17" s="1"/>
  <c r="BH15" i="3"/>
  <c r="BC153" i="17" s="1"/>
  <c r="BH127" i="14"/>
  <c r="BC111" i="17" s="1"/>
  <c r="BH29" i="6"/>
  <c r="BC105" i="17"/>
  <c r="BH121" i="14"/>
  <c r="BH22" i="11"/>
  <c r="BH187" i="14"/>
  <c r="BC143" i="17"/>
  <c r="BH29" i="8"/>
  <c r="BH123" i="14"/>
  <c r="BC107" i="17"/>
  <c r="BH44" i="5"/>
  <c r="BH29" i="5"/>
  <c r="BC104" i="17"/>
  <c r="BH120" i="14"/>
  <c r="BH79" i="14"/>
  <c r="BH54" i="8"/>
  <c r="BH215" i="14" s="1"/>
  <c r="BC63" i="17"/>
  <c r="BH44" i="10"/>
  <c r="BH29" i="10"/>
  <c r="BC109" i="17"/>
  <c r="BH125" i="14"/>
  <c r="BH22" i="4"/>
  <c r="BH180" i="14"/>
  <c r="BC136" i="17"/>
  <c r="BH188" i="14"/>
  <c r="BC144" i="17" s="1"/>
  <c r="BH16" i="3"/>
  <c r="BC156" i="17" s="1"/>
  <c r="BH17" i="3"/>
  <c r="BC159" i="17" s="1"/>
  <c r="BH29" i="11"/>
  <c r="BH126" i="14"/>
  <c r="BC110" i="17"/>
  <c r="BC140" i="17"/>
  <c r="BH184" i="14"/>
  <c r="BH22" i="8"/>
  <c r="BH44" i="14"/>
  <c r="BC31" i="17"/>
  <c r="BH22" i="7"/>
  <c r="BC139" i="17"/>
  <c r="BH183" i="14"/>
  <c r="BH39" i="14"/>
  <c r="BC26" i="17"/>
  <c r="BH19" i="3"/>
  <c r="BC165" i="17" s="1"/>
  <c r="BH18" i="3"/>
  <c r="BC162" i="17" s="1"/>
  <c r="BC142" i="17"/>
  <c r="BH22" i="10"/>
  <c r="BH186" i="14"/>
  <c r="BC33" i="17"/>
  <c r="BH46" i="14"/>
  <c r="BH45" i="14"/>
  <c r="BC32" i="17"/>
  <c r="BH22" i="9"/>
  <c r="BH185" i="14"/>
  <c r="BC141" i="17"/>
  <c r="BH182" i="14"/>
  <c r="BH22" i="6"/>
  <c r="BC138" i="17"/>
  <c r="BH44" i="6"/>
  <c r="BH47" i="14"/>
  <c r="BC34" i="17" s="1"/>
  <c r="BH35" i="11" l="1"/>
  <c r="BH71" i="14" s="1"/>
  <c r="BH35" i="8"/>
  <c r="BH171" i="14"/>
  <c r="BH21" i="6"/>
  <c r="BC127" i="17"/>
  <c r="BH21" i="10"/>
  <c r="BC131" i="17"/>
  <c r="BH175" i="14"/>
  <c r="BC98" i="17"/>
  <c r="BI28" i="10"/>
  <c r="BH114" i="14"/>
  <c r="BC94" i="17"/>
  <c r="BH110" i="14"/>
  <c r="BI28" i="6"/>
  <c r="BH75" i="14"/>
  <c r="BH54" i="4"/>
  <c r="BH35" i="4" s="1"/>
  <c r="BC59" i="17"/>
  <c r="BH61" i="3"/>
  <c r="BC210" i="17" s="1"/>
  <c r="BH83" i="14"/>
  <c r="BC67" i="17" s="1"/>
  <c r="BH62" i="3"/>
  <c r="BC213" i="17" s="1"/>
  <c r="BH54" i="9"/>
  <c r="BH216" i="14" s="1"/>
  <c r="BH80" i="14"/>
  <c r="BC64" i="17"/>
  <c r="BC62" i="17"/>
  <c r="BH78" i="14"/>
  <c r="BH54" i="7"/>
  <c r="BH214" i="14" s="1"/>
  <c r="BH21" i="9"/>
  <c r="BC130" i="17"/>
  <c r="BH174" i="14"/>
  <c r="BC128" i="17"/>
  <c r="BH172" i="14"/>
  <c r="BH21" i="7"/>
  <c r="BH21" i="4"/>
  <c r="BH169" i="14"/>
  <c r="BC125" i="17"/>
  <c r="BH32" i="3"/>
  <c r="BC174" i="17" s="1"/>
  <c r="BH177" i="14"/>
  <c r="BC133" i="17" s="1"/>
  <c r="BH33" i="3"/>
  <c r="BC177" i="17" s="1"/>
  <c r="BC65" i="17"/>
  <c r="BH54" i="10"/>
  <c r="BH217" i="14" s="1"/>
  <c r="BH81" i="14"/>
  <c r="BH109" i="14"/>
  <c r="BC93" i="17"/>
  <c r="BI28" i="5"/>
  <c r="BH176" i="14"/>
  <c r="BC132" i="17"/>
  <c r="BH21" i="11"/>
  <c r="BI28" i="4"/>
  <c r="BC92" i="17"/>
  <c r="BH108" i="14"/>
  <c r="BH116" i="14"/>
  <c r="BC100" i="17" s="1"/>
  <c r="BH42" i="3"/>
  <c r="BC186" i="17" s="1"/>
  <c r="BH43" i="3"/>
  <c r="BC189" i="17" s="1"/>
  <c r="BH113" i="14"/>
  <c r="BC97" i="17"/>
  <c r="BI28" i="9"/>
  <c r="BC95" i="17"/>
  <c r="BI28" i="7"/>
  <c r="BH111" i="14"/>
  <c r="BC61" i="17"/>
  <c r="BH77" i="14"/>
  <c r="BH54" i="6"/>
  <c r="BH213" i="14" s="1"/>
  <c r="BH21" i="8"/>
  <c r="BC129" i="17"/>
  <c r="BH173" i="14"/>
  <c r="BI54" i="14"/>
  <c r="BH68" i="14"/>
  <c r="BC52" i="17"/>
  <c r="BC60" i="17"/>
  <c r="BH54" i="5"/>
  <c r="BH212" i="14" s="1"/>
  <c r="BH76" i="14"/>
  <c r="BC96" i="17"/>
  <c r="BH112" i="14"/>
  <c r="BI28" i="8"/>
  <c r="BC126" i="17"/>
  <c r="BH170" i="14"/>
  <c r="BH21" i="5"/>
  <c r="BI28" i="11"/>
  <c r="BH115" i="14"/>
  <c r="BC99" i="17"/>
  <c r="BC55" i="17" l="1"/>
  <c r="BI57" i="14"/>
  <c r="BI12" i="11" s="1"/>
  <c r="BH35" i="7"/>
  <c r="BI53" i="14" s="1"/>
  <c r="BH148" i="14"/>
  <c r="BI19" i="5"/>
  <c r="BI45" i="5" s="1"/>
  <c r="BH36" i="5"/>
  <c r="BI12" i="8"/>
  <c r="BD41" i="17"/>
  <c r="BI19" i="11"/>
  <c r="BI45" i="11" s="1"/>
  <c r="BH154" i="14"/>
  <c r="BH36" i="11"/>
  <c r="BI19" i="7"/>
  <c r="BH150" i="14"/>
  <c r="BH36" i="7"/>
  <c r="BD44" i="17"/>
  <c r="BI50" i="14"/>
  <c r="BC48" i="17"/>
  <c r="BH64" i="14"/>
  <c r="BI99" i="14"/>
  <c r="BD83" i="17"/>
  <c r="BD87" i="17"/>
  <c r="BI103" i="14"/>
  <c r="BH153" i="14"/>
  <c r="BH36" i="10"/>
  <c r="BI19" i="10"/>
  <c r="BD84" i="17"/>
  <c r="BI100" i="14"/>
  <c r="BH152" i="14"/>
  <c r="BI19" i="9"/>
  <c r="BI45" i="9" s="1"/>
  <c r="BH36" i="9"/>
  <c r="BH35" i="5"/>
  <c r="BH35" i="10"/>
  <c r="BH35" i="9"/>
  <c r="BH211" i="14"/>
  <c r="BH71" i="3"/>
  <c r="BH72" i="3"/>
  <c r="BH219" i="14"/>
  <c r="BH149" i="14"/>
  <c r="BI19" i="6"/>
  <c r="BH36" i="6"/>
  <c r="BD88" i="17"/>
  <c r="BI104" i="14"/>
  <c r="BI101" i="14"/>
  <c r="BD85" i="17"/>
  <c r="BH151" i="14"/>
  <c r="BI19" i="8"/>
  <c r="BH36" i="8"/>
  <c r="BH35" i="6"/>
  <c r="BD86" i="17"/>
  <c r="BI102" i="14"/>
  <c r="BI97" i="14"/>
  <c r="BD81" i="17"/>
  <c r="BI105" i="14"/>
  <c r="BD89" i="17" s="1"/>
  <c r="BI39" i="3"/>
  <c r="BD180" i="17" s="1"/>
  <c r="BI40" i="3"/>
  <c r="BD183" i="17" s="1"/>
  <c r="BD82" i="17"/>
  <c r="BI98" i="14"/>
  <c r="BI19" i="4"/>
  <c r="BH147" i="14"/>
  <c r="BH36" i="4"/>
  <c r="BH28" i="3"/>
  <c r="BH155" i="14"/>
  <c r="BH27" i="3"/>
  <c r="BC51" i="17" l="1"/>
  <c r="BH67" i="14"/>
  <c r="BH72" i="14"/>
  <c r="BC56" i="17" s="1"/>
  <c r="BH66" i="14"/>
  <c r="BC50" i="17"/>
  <c r="BI52" i="14"/>
  <c r="BD77" i="17"/>
  <c r="BI93" i="14"/>
  <c r="BI138" i="14"/>
  <c r="BJ20" i="9"/>
  <c r="BJ163" i="14" s="1"/>
  <c r="BD119" i="17"/>
  <c r="BD120" i="17"/>
  <c r="BI139" i="14"/>
  <c r="BJ20" i="10"/>
  <c r="BJ164" i="14" s="1"/>
  <c r="BH50" i="3"/>
  <c r="BC195" i="17" s="1"/>
  <c r="BH31" i="14"/>
  <c r="BC18" i="17"/>
  <c r="BH9" i="7"/>
  <c r="BI43" i="14"/>
  <c r="BD30" i="17"/>
  <c r="BD114" i="17"/>
  <c r="BJ20" i="4"/>
  <c r="BI133" i="14"/>
  <c r="BI25" i="3"/>
  <c r="BD168" i="17" s="1"/>
  <c r="BI141" i="14"/>
  <c r="BD122" i="17" s="1"/>
  <c r="BI26" i="3"/>
  <c r="BD171" i="17" s="1"/>
  <c r="BI45" i="4"/>
  <c r="BI91" i="14"/>
  <c r="BD75" i="17"/>
  <c r="BH32" i="14"/>
  <c r="BC19" i="17"/>
  <c r="BH9" i="8"/>
  <c r="BC53" i="17"/>
  <c r="BH69" i="14"/>
  <c r="BI55" i="14"/>
  <c r="BC54" i="17"/>
  <c r="BI56" i="14"/>
  <c r="BH70" i="14"/>
  <c r="BH9" i="10"/>
  <c r="BH34" i="14"/>
  <c r="BC21" i="17"/>
  <c r="BI12" i="4"/>
  <c r="BD37" i="17"/>
  <c r="BD121" i="17"/>
  <c r="BI140" i="14"/>
  <c r="BJ20" i="11"/>
  <c r="BJ165" i="14" s="1"/>
  <c r="BC16" i="17"/>
  <c r="BH29" i="14"/>
  <c r="BH9" i="5"/>
  <c r="BI45" i="8"/>
  <c r="BJ20" i="8"/>
  <c r="BJ162" i="14" s="1"/>
  <c r="BD118" i="17"/>
  <c r="BI137" i="14"/>
  <c r="BH30" i="14"/>
  <c r="BC17" i="17"/>
  <c r="BH9" i="6"/>
  <c r="BI12" i="7"/>
  <c r="BD40" i="17"/>
  <c r="BC49" i="17"/>
  <c r="BH65" i="14"/>
  <c r="BI51" i="14"/>
  <c r="BH49" i="3"/>
  <c r="BC192" i="17" s="1"/>
  <c r="BI46" i="14"/>
  <c r="BD33" i="17"/>
  <c r="BI45" i="7"/>
  <c r="BI136" i="14"/>
  <c r="BJ20" i="7"/>
  <c r="BJ161" i="14" s="1"/>
  <c r="BD117" i="17"/>
  <c r="BD115" i="17"/>
  <c r="BJ20" i="5"/>
  <c r="BJ159" i="14" s="1"/>
  <c r="BI134" i="14"/>
  <c r="BH9" i="4"/>
  <c r="BC15" i="17"/>
  <c r="BH28" i="14"/>
  <c r="BH51" i="3"/>
  <c r="BC198" i="17" s="1"/>
  <c r="BH36" i="14"/>
  <c r="BC23" i="17" s="1"/>
  <c r="BH52" i="3"/>
  <c r="BC201" i="17" s="1"/>
  <c r="BD71" i="17"/>
  <c r="BI87" i="14"/>
  <c r="BI45" i="6"/>
  <c r="BJ20" i="6"/>
  <c r="BJ160" i="14" s="1"/>
  <c r="BI135" i="14"/>
  <c r="BD116" i="17"/>
  <c r="BC20" i="17"/>
  <c r="BH9" i="9"/>
  <c r="BH33" i="14"/>
  <c r="BI45" i="10"/>
  <c r="BH9" i="11"/>
  <c r="BC22" i="17"/>
  <c r="BH35" i="14"/>
  <c r="BI54" i="3" l="1"/>
  <c r="BD204" i="17" s="1"/>
  <c r="BH23" i="14"/>
  <c r="BI11" i="10"/>
  <c r="BC10" i="17"/>
  <c r="BI10" i="10"/>
  <c r="BD42" i="17"/>
  <c r="BI12" i="9"/>
  <c r="BH22" i="14"/>
  <c r="BC9" i="17"/>
  <c r="BI11" i="9"/>
  <c r="BI10" i="9"/>
  <c r="BI39" i="14"/>
  <c r="BD26" i="17"/>
  <c r="BI86" i="14"/>
  <c r="BD70" i="17"/>
  <c r="BI94" i="14"/>
  <c r="BD78" i="17" s="1"/>
  <c r="BI64" i="3"/>
  <c r="BD216" i="17" s="1"/>
  <c r="BI65" i="3"/>
  <c r="BD219" i="17" s="1"/>
  <c r="BI12" i="6"/>
  <c r="BD39" i="17"/>
  <c r="BI88" i="14"/>
  <c r="BD72" i="17"/>
  <c r="BC4" i="17"/>
  <c r="BI11" i="4"/>
  <c r="BI44" i="4" s="1"/>
  <c r="BI10" i="4"/>
  <c r="BH17" i="14"/>
  <c r="BH25" i="14"/>
  <c r="BC12" i="17" s="1"/>
  <c r="BH12" i="3"/>
  <c r="BC1" i="17" s="1"/>
  <c r="BH13" i="3"/>
  <c r="BC147" i="17" s="1"/>
  <c r="BI89" i="14"/>
  <c r="BD73" i="17"/>
  <c r="BD38" i="17"/>
  <c r="BI12" i="5"/>
  <c r="BI42" i="14"/>
  <c r="BD29" i="17"/>
  <c r="BI90" i="14"/>
  <c r="BD74" i="17"/>
  <c r="BI55" i="3"/>
  <c r="BD207" i="17" s="1"/>
  <c r="BD43" i="17"/>
  <c r="BI12" i="10"/>
  <c r="BJ158" i="14"/>
  <c r="BJ166" i="14"/>
  <c r="BJ29" i="3"/>
  <c r="BJ30" i="3"/>
  <c r="BI11" i="11"/>
  <c r="BI10" i="11"/>
  <c r="BH24" i="14"/>
  <c r="BC11" i="17"/>
  <c r="BD76" i="17"/>
  <c r="BI92" i="14"/>
  <c r="BC6" i="17"/>
  <c r="BI11" i="6"/>
  <c r="BI10" i="6"/>
  <c r="BH19" i="14"/>
  <c r="BH18" i="14"/>
  <c r="BC5" i="17"/>
  <c r="BI11" i="5"/>
  <c r="BI10" i="5"/>
  <c r="BI58" i="14"/>
  <c r="BD45" i="17" s="1"/>
  <c r="BC8" i="17"/>
  <c r="BH21" i="14"/>
  <c r="BI11" i="8"/>
  <c r="BI10" i="8"/>
  <c r="BC7" i="17"/>
  <c r="BI11" i="7"/>
  <c r="BH20" i="14"/>
  <c r="BI10" i="7"/>
  <c r="BI47" i="14" l="1"/>
  <c r="BD34" i="17" s="1"/>
  <c r="BI54" i="4"/>
  <c r="BI75" i="14"/>
  <c r="BD59" i="17"/>
  <c r="BI29" i="6"/>
  <c r="BI121" i="14"/>
  <c r="BD105" i="17"/>
  <c r="BD32" i="17"/>
  <c r="BI45" i="14"/>
  <c r="BI186" i="14"/>
  <c r="BI22" i="10"/>
  <c r="BD142" i="17"/>
  <c r="BD139" i="17"/>
  <c r="BI183" i="14"/>
  <c r="BI22" i="7"/>
  <c r="BI184" i="14"/>
  <c r="BI22" i="8"/>
  <c r="BD140" i="17"/>
  <c r="BI40" i="14"/>
  <c r="BD27" i="17"/>
  <c r="BI44" i="6"/>
  <c r="BD28" i="17"/>
  <c r="BI41" i="14"/>
  <c r="BI19" i="3"/>
  <c r="BD165" i="17" s="1"/>
  <c r="BI22" i="9"/>
  <c r="BD141" i="17"/>
  <c r="BI185" i="14"/>
  <c r="BI123" i="14"/>
  <c r="BD107" i="17"/>
  <c r="BI29" i="8"/>
  <c r="BI22" i="5"/>
  <c r="BD137" i="17"/>
  <c r="BI181" i="14"/>
  <c r="BD143" i="17"/>
  <c r="BI22" i="11"/>
  <c r="BI187" i="14"/>
  <c r="BI180" i="14"/>
  <c r="BD136" i="17"/>
  <c r="BI22" i="4"/>
  <c r="BI188" i="14"/>
  <c r="BD144" i="17" s="1"/>
  <c r="BI17" i="3"/>
  <c r="BD159" i="17" s="1"/>
  <c r="BI16" i="3"/>
  <c r="BD156" i="17" s="1"/>
  <c r="BI18" i="3"/>
  <c r="BD162" i="17" s="1"/>
  <c r="BD108" i="17"/>
  <c r="BI124" i="14"/>
  <c r="BI29" i="9"/>
  <c r="BI44" i="9"/>
  <c r="BD31" i="17"/>
  <c r="BI44" i="14"/>
  <c r="BI29" i="10"/>
  <c r="BD109" i="17"/>
  <c r="BI44" i="10"/>
  <c r="BI125" i="14"/>
  <c r="BI122" i="14"/>
  <c r="BD106" i="17"/>
  <c r="BI29" i="7"/>
  <c r="BI44" i="5"/>
  <c r="BD104" i="17"/>
  <c r="BI29" i="5"/>
  <c r="BI120" i="14"/>
  <c r="BI182" i="14"/>
  <c r="BD138" i="17"/>
  <c r="BI22" i="6"/>
  <c r="BI29" i="11"/>
  <c r="BD110" i="17"/>
  <c r="BI126" i="14"/>
  <c r="BI44" i="11"/>
  <c r="BI44" i="8"/>
  <c r="BI44" i="7"/>
  <c r="BI119" i="14"/>
  <c r="BD103" i="17"/>
  <c r="BI29" i="4"/>
  <c r="BI15" i="3"/>
  <c r="BD153" i="17" s="1"/>
  <c r="BI127" i="14"/>
  <c r="BD111" i="17" s="1"/>
  <c r="BI14" i="3"/>
  <c r="BD150" i="17" s="1"/>
  <c r="BI62" i="3" l="1"/>
  <c r="BD213" i="17" s="1"/>
  <c r="BD62" i="17"/>
  <c r="BI54" i="7"/>
  <c r="BI214" i="14" s="1"/>
  <c r="BI78" i="14"/>
  <c r="BI114" i="14"/>
  <c r="BJ28" i="10"/>
  <c r="BD98" i="17"/>
  <c r="BD96" i="17"/>
  <c r="BI112" i="14"/>
  <c r="BJ28" i="8"/>
  <c r="BJ28" i="4"/>
  <c r="BD92" i="17"/>
  <c r="BI108" i="14"/>
  <c r="BI43" i="3"/>
  <c r="BD189" i="17" s="1"/>
  <c r="BI42" i="3"/>
  <c r="BD186" i="17" s="1"/>
  <c r="BI116" i="14"/>
  <c r="BD100" i="17" s="1"/>
  <c r="BI54" i="8"/>
  <c r="BI215" i="14" s="1"/>
  <c r="BD63" i="17"/>
  <c r="BI79" i="14"/>
  <c r="BI115" i="14"/>
  <c r="BD99" i="17"/>
  <c r="BJ28" i="11"/>
  <c r="BD60" i="17"/>
  <c r="BI76" i="14"/>
  <c r="BI54" i="5"/>
  <c r="BI35" i="5" s="1"/>
  <c r="BI80" i="14"/>
  <c r="BI54" i="9"/>
  <c r="BI216" i="14" s="1"/>
  <c r="BD64" i="17"/>
  <c r="BD125" i="17"/>
  <c r="BI21" i="4"/>
  <c r="BI169" i="14"/>
  <c r="BI32" i="3"/>
  <c r="BD174" i="17" s="1"/>
  <c r="BI177" i="14"/>
  <c r="BD133" i="17" s="1"/>
  <c r="BI33" i="3"/>
  <c r="BD177" i="17" s="1"/>
  <c r="BD132" i="17"/>
  <c r="BI176" i="14"/>
  <c r="BI21" i="11"/>
  <c r="BI21" i="8"/>
  <c r="BI173" i="14"/>
  <c r="BD129" i="17"/>
  <c r="BJ28" i="6"/>
  <c r="BD94" i="17"/>
  <c r="BI110" i="14"/>
  <c r="BI54" i="11"/>
  <c r="BI218" i="14" s="1"/>
  <c r="BI82" i="14"/>
  <c r="BD66" i="17"/>
  <c r="BI21" i="6"/>
  <c r="BD127" i="17"/>
  <c r="BI171" i="14"/>
  <c r="BD95" i="17"/>
  <c r="BI111" i="14"/>
  <c r="BJ28" i="7"/>
  <c r="BD65" i="17"/>
  <c r="BI81" i="14"/>
  <c r="BI54" i="10"/>
  <c r="BI113" i="14"/>
  <c r="BD97" i="17"/>
  <c r="BJ28" i="9"/>
  <c r="BI170" i="14"/>
  <c r="BD126" i="17"/>
  <c r="BI21" i="5"/>
  <c r="BI174" i="14"/>
  <c r="BD130" i="17"/>
  <c r="BI21" i="9"/>
  <c r="BI61" i="3"/>
  <c r="BD210" i="17" s="1"/>
  <c r="BI109" i="14"/>
  <c r="BD93" i="17"/>
  <c r="BJ28" i="5"/>
  <c r="BD61" i="17"/>
  <c r="BI54" i="6"/>
  <c r="BI213" i="14" s="1"/>
  <c r="BI77" i="14"/>
  <c r="BI172" i="14"/>
  <c r="BD128" i="17"/>
  <c r="BI21" i="7"/>
  <c r="BD131" i="17"/>
  <c r="BI175" i="14"/>
  <c r="BI21" i="10"/>
  <c r="BI83" i="14"/>
  <c r="BD67" i="17" s="1"/>
  <c r="BI35" i="4"/>
  <c r="BI211" i="14"/>
  <c r="BI35" i="8" l="1"/>
  <c r="BI68" i="14" s="1"/>
  <c r="BI35" i="7"/>
  <c r="BI67" i="14" s="1"/>
  <c r="BI35" i="9"/>
  <c r="BI69" i="14" s="1"/>
  <c r="BI35" i="6"/>
  <c r="BJ52" i="14" s="1"/>
  <c r="BI65" i="14"/>
  <c r="BD49" i="17"/>
  <c r="BJ51" i="14"/>
  <c r="BI64" i="14"/>
  <c r="BD48" i="17"/>
  <c r="BJ50" i="14"/>
  <c r="BE82" i="17"/>
  <c r="BJ98" i="14"/>
  <c r="BI152" i="14"/>
  <c r="BJ19" i="9"/>
  <c r="BI36" i="9"/>
  <c r="BJ100" i="14"/>
  <c r="BE84" i="17"/>
  <c r="BE83" i="17"/>
  <c r="BJ99" i="14"/>
  <c r="BI154" i="14"/>
  <c r="BJ19" i="11"/>
  <c r="BI36" i="11"/>
  <c r="BD52" i="17"/>
  <c r="BI150" i="14"/>
  <c r="BJ19" i="7"/>
  <c r="BJ45" i="7" s="1"/>
  <c r="BI36" i="7"/>
  <c r="BI217" i="14"/>
  <c r="BI35" i="10"/>
  <c r="BJ19" i="6"/>
  <c r="BI149" i="14"/>
  <c r="BI36" i="6"/>
  <c r="BD53" i="17"/>
  <c r="BJ104" i="14"/>
  <c r="BE88" i="17"/>
  <c r="BJ97" i="14"/>
  <c r="BE81" i="17"/>
  <c r="BJ39" i="3"/>
  <c r="BE180" i="17" s="1"/>
  <c r="BJ40" i="3"/>
  <c r="BE183" i="17" s="1"/>
  <c r="BJ105" i="14"/>
  <c r="BE89" i="17" s="1"/>
  <c r="BI36" i="10"/>
  <c r="BI153" i="14"/>
  <c r="BJ19" i="10"/>
  <c r="BE86" i="17"/>
  <c r="BJ102" i="14"/>
  <c r="BI35" i="11"/>
  <c r="BI212" i="14"/>
  <c r="BI72" i="3"/>
  <c r="BI71" i="3"/>
  <c r="BI219" i="14"/>
  <c r="BJ101" i="14"/>
  <c r="BE85" i="17"/>
  <c r="BE87" i="17"/>
  <c r="BJ103" i="14"/>
  <c r="BI148" i="14"/>
  <c r="BJ19" i="5"/>
  <c r="BI36" i="5"/>
  <c r="BI151" i="14"/>
  <c r="BJ19" i="8"/>
  <c r="BJ45" i="8" s="1"/>
  <c r="BI36" i="8"/>
  <c r="BI147" i="14"/>
  <c r="BI36" i="4"/>
  <c r="BJ19" i="4"/>
  <c r="BJ45" i="4" s="1"/>
  <c r="BI155" i="14"/>
  <c r="BI27" i="3"/>
  <c r="BI28" i="3"/>
  <c r="BI66" i="14" l="1"/>
  <c r="BJ54" i="14"/>
  <c r="BJ12" i="8" s="1"/>
  <c r="BD51" i="17"/>
  <c r="BJ53" i="14"/>
  <c r="BJ12" i="7" s="1"/>
  <c r="BD50" i="17"/>
  <c r="BI49" i="3"/>
  <c r="BD192" i="17" s="1"/>
  <c r="BJ55" i="14"/>
  <c r="BE42" i="17" s="1"/>
  <c r="BE74" i="17"/>
  <c r="BJ90" i="14"/>
  <c r="BJ86" i="14"/>
  <c r="BE70" i="17"/>
  <c r="BJ89" i="14"/>
  <c r="BE73" i="17"/>
  <c r="BI9" i="4"/>
  <c r="BD15" i="17"/>
  <c r="BI28" i="14"/>
  <c r="BI51" i="3"/>
  <c r="BD198" i="17" s="1"/>
  <c r="BI36" i="14"/>
  <c r="BD23" i="17" s="1"/>
  <c r="BI52" i="3"/>
  <c r="BD201" i="17" s="1"/>
  <c r="BD54" i="17"/>
  <c r="BJ56" i="14"/>
  <c r="BI70" i="14"/>
  <c r="BE41" i="17"/>
  <c r="BJ45" i="11"/>
  <c r="BE121" i="17"/>
  <c r="BK20" i="11"/>
  <c r="BK165" i="14" s="1"/>
  <c r="BJ140" i="14"/>
  <c r="BJ45" i="9"/>
  <c r="BE119" i="17"/>
  <c r="BK20" i="9"/>
  <c r="BK163" i="14" s="1"/>
  <c r="BJ138" i="14"/>
  <c r="BE37" i="17"/>
  <c r="BJ12" i="4"/>
  <c r="BI50" i="3"/>
  <c r="BD195" i="17" s="1"/>
  <c r="BI9" i="5"/>
  <c r="BI29" i="14"/>
  <c r="BD16" i="17"/>
  <c r="BI34" i="14"/>
  <c r="BD21" i="17"/>
  <c r="BI9" i="10"/>
  <c r="BD17" i="17"/>
  <c r="BI30" i="14"/>
  <c r="BI9" i="6"/>
  <c r="BJ12" i="5"/>
  <c r="BE38" i="17"/>
  <c r="BD19" i="17"/>
  <c r="BI9" i="8"/>
  <c r="BI32" i="14"/>
  <c r="BJ45" i="5"/>
  <c r="BK20" i="5"/>
  <c r="BK159" i="14" s="1"/>
  <c r="BJ134" i="14"/>
  <c r="BE115" i="17"/>
  <c r="BI31" i="14"/>
  <c r="BD18" i="17"/>
  <c r="BI9" i="7"/>
  <c r="BJ133" i="14"/>
  <c r="BE114" i="17"/>
  <c r="BK20" i="4"/>
  <c r="BJ26" i="3"/>
  <c r="BE171" i="17" s="1"/>
  <c r="BJ141" i="14"/>
  <c r="BE122" i="17" s="1"/>
  <c r="BJ25" i="3"/>
  <c r="BE168" i="17" s="1"/>
  <c r="BK20" i="8"/>
  <c r="BK162" i="14" s="1"/>
  <c r="BJ137" i="14"/>
  <c r="BE118" i="17"/>
  <c r="BJ57" i="14"/>
  <c r="BD55" i="17"/>
  <c r="BI71" i="14"/>
  <c r="BJ139" i="14"/>
  <c r="BJ45" i="10"/>
  <c r="BE120" i="17"/>
  <c r="BK20" i="10"/>
  <c r="BK164" i="14" s="1"/>
  <c r="BJ45" i="6"/>
  <c r="BE116" i="17"/>
  <c r="BK20" i="6"/>
  <c r="BK160" i="14" s="1"/>
  <c r="BJ135" i="14"/>
  <c r="BJ136" i="14"/>
  <c r="BE117" i="17"/>
  <c r="BK20" i="7"/>
  <c r="BK161" i="14" s="1"/>
  <c r="BI35" i="14"/>
  <c r="BI9" i="11"/>
  <c r="BD22" i="17"/>
  <c r="BD20" i="17"/>
  <c r="BI33" i="14"/>
  <c r="BI9" i="9"/>
  <c r="BJ12" i="6"/>
  <c r="BE39" i="17"/>
  <c r="BI72" i="14"/>
  <c r="BD56" i="17" s="1"/>
  <c r="BJ12" i="9" l="1"/>
  <c r="BE40" i="17"/>
  <c r="BE71" i="17"/>
  <c r="BJ87" i="14"/>
  <c r="BJ54" i="3"/>
  <c r="BE204" i="17" s="1"/>
  <c r="BJ58" i="14"/>
  <c r="BE45" i="17" s="1"/>
  <c r="BJ12" i="10"/>
  <c r="BJ55" i="3"/>
  <c r="BE207" i="17" s="1"/>
  <c r="BE43" i="17"/>
  <c r="BJ65" i="3"/>
  <c r="BE219" i="17" s="1"/>
  <c r="BE29" i="17"/>
  <c r="BJ42" i="14"/>
  <c r="BE26" i="17"/>
  <c r="BJ39" i="14"/>
  <c r="BJ64" i="3"/>
  <c r="BE216" i="17" s="1"/>
  <c r="BJ41" i="14"/>
  <c r="BE28" i="17"/>
  <c r="BJ92" i="14"/>
  <c r="BE76" i="17"/>
  <c r="BJ12" i="11"/>
  <c r="BE44" i="17"/>
  <c r="BK158" i="14"/>
  <c r="BK166" i="14"/>
  <c r="BK30" i="3"/>
  <c r="BK29" i="3"/>
  <c r="BJ44" i="14"/>
  <c r="BE31" i="17"/>
  <c r="BD8" i="17"/>
  <c r="BI21" i="14"/>
  <c r="BJ10" i="8"/>
  <c r="BJ11" i="8"/>
  <c r="BE27" i="17"/>
  <c r="BJ40" i="14"/>
  <c r="BJ10" i="10"/>
  <c r="BJ11" i="10"/>
  <c r="BD10" i="17"/>
  <c r="BI23" i="14"/>
  <c r="BE30" i="17"/>
  <c r="BJ43" i="14"/>
  <c r="BD9" i="17"/>
  <c r="BI22" i="14"/>
  <c r="BJ10" i="9"/>
  <c r="BJ11" i="9"/>
  <c r="BJ44" i="9" s="1"/>
  <c r="BJ10" i="11"/>
  <c r="BI24" i="14"/>
  <c r="BD11" i="17"/>
  <c r="BJ11" i="11"/>
  <c r="BJ44" i="11" s="1"/>
  <c r="BE72" i="17"/>
  <c r="BJ88" i="14"/>
  <c r="BD7" i="17"/>
  <c r="BJ10" i="7"/>
  <c r="BJ11" i="7"/>
  <c r="BI20" i="14"/>
  <c r="BI19" i="14"/>
  <c r="BJ11" i="6"/>
  <c r="BJ44" i="6" s="1"/>
  <c r="BD6" i="17"/>
  <c r="BJ10" i="6"/>
  <c r="BD5" i="17"/>
  <c r="BI18" i="14"/>
  <c r="BJ10" i="5"/>
  <c r="BJ11" i="5"/>
  <c r="BJ44" i="5" s="1"/>
  <c r="BE75" i="17"/>
  <c r="BJ91" i="14"/>
  <c r="BJ93" i="14"/>
  <c r="BE77" i="17"/>
  <c r="BJ10" i="4"/>
  <c r="BI17" i="14"/>
  <c r="BD4" i="17"/>
  <c r="BJ11" i="4"/>
  <c r="BI25" i="14"/>
  <c r="BD12" i="17" s="1"/>
  <c r="BI13" i="3"/>
  <c r="BD147" i="17" s="1"/>
  <c r="BI12" i="3"/>
  <c r="BD1" i="17" s="1"/>
  <c r="BJ94" i="14"/>
  <c r="BE78" i="17" s="1"/>
  <c r="BE60" i="17" l="1"/>
  <c r="BJ76" i="14"/>
  <c r="BJ54" i="5"/>
  <c r="BJ212" i="14" s="1"/>
  <c r="BE136" i="17"/>
  <c r="BJ22" i="4"/>
  <c r="BJ180" i="14"/>
  <c r="BJ188" i="14"/>
  <c r="BE144" i="17" s="1"/>
  <c r="BJ16" i="3"/>
  <c r="BE156" i="17" s="1"/>
  <c r="BJ17" i="3"/>
  <c r="BE159" i="17" s="1"/>
  <c r="BJ54" i="9"/>
  <c r="BJ216" i="14" s="1"/>
  <c r="BJ80" i="14"/>
  <c r="BE64" i="17"/>
  <c r="BE137" i="17"/>
  <c r="BJ22" i="5"/>
  <c r="BJ181" i="14"/>
  <c r="BE106" i="17"/>
  <c r="BJ122" i="14"/>
  <c r="BJ29" i="7"/>
  <c r="BJ44" i="7"/>
  <c r="BE142" i="17"/>
  <c r="BJ186" i="14"/>
  <c r="BJ22" i="10"/>
  <c r="BJ123" i="14"/>
  <c r="BJ29" i="8"/>
  <c r="BE107" i="17"/>
  <c r="BJ44" i="8"/>
  <c r="BJ46" i="14"/>
  <c r="BE33" i="17"/>
  <c r="BE103" i="17"/>
  <c r="BJ119" i="14"/>
  <c r="BJ29" i="4"/>
  <c r="BJ44" i="4"/>
  <c r="BJ15" i="3"/>
  <c r="BE153" i="17" s="1"/>
  <c r="BJ14" i="3"/>
  <c r="BE150" i="17" s="1"/>
  <c r="BJ127" i="14"/>
  <c r="BE111" i="17" s="1"/>
  <c r="BJ54" i="11"/>
  <c r="BJ218" i="14" s="1"/>
  <c r="BE66" i="17"/>
  <c r="BJ82" i="14"/>
  <c r="BJ29" i="6"/>
  <c r="BJ121" i="14"/>
  <c r="BE105" i="17"/>
  <c r="BJ22" i="7"/>
  <c r="BJ183" i="14"/>
  <c r="BE139" i="17"/>
  <c r="BE143" i="17"/>
  <c r="BJ22" i="11"/>
  <c r="BJ187" i="14"/>
  <c r="BJ22" i="8"/>
  <c r="BE140" i="17"/>
  <c r="BJ184" i="14"/>
  <c r="BJ29" i="11"/>
  <c r="BE110" i="17"/>
  <c r="BJ126" i="14"/>
  <c r="BJ124" i="14"/>
  <c r="BE108" i="17"/>
  <c r="BJ29" i="9"/>
  <c r="BE32" i="17"/>
  <c r="BJ47" i="14"/>
  <c r="BE34" i="17" s="1"/>
  <c r="BJ45" i="14"/>
  <c r="BJ19" i="3"/>
  <c r="BE165" i="17" s="1"/>
  <c r="BJ18" i="3"/>
  <c r="BE162" i="17" s="1"/>
  <c r="BJ120" i="14"/>
  <c r="BE104" i="17"/>
  <c r="BJ29" i="5"/>
  <c r="BJ22" i="6"/>
  <c r="BE138" i="17"/>
  <c r="BJ182" i="14"/>
  <c r="BJ54" i="6"/>
  <c r="BJ213" i="14" s="1"/>
  <c r="BE61" i="17"/>
  <c r="BJ77" i="14"/>
  <c r="BJ22" i="9"/>
  <c r="BE141" i="17"/>
  <c r="BJ185" i="14"/>
  <c r="BJ125" i="14"/>
  <c r="BE109" i="17"/>
  <c r="BJ29" i="10"/>
  <c r="BJ44" i="10"/>
  <c r="BJ35" i="11" l="1"/>
  <c r="BE55" i="17" s="1"/>
  <c r="BJ35" i="9"/>
  <c r="BJ35" i="6"/>
  <c r="BE50" i="17" s="1"/>
  <c r="BJ81" i="14"/>
  <c r="BJ54" i="10"/>
  <c r="BJ217" i="14" s="1"/>
  <c r="BE65" i="17"/>
  <c r="BJ109" i="14"/>
  <c r="BE93" i="17"/>
  <c r="BK28" i="5"/>
  <c r="BJ21" i="11"/>
  <c r="BE132" i="17"/>
  <c r="BJ176" i="14"/>
  <c r="BJ21" i="7"/>
  <c r="BE128" i="17"/>
  <c r="BJ172" i="14"/>
  <c r="BK57" i="14"/>
  <c r="BJ71" i="14"/>
  <c r="BE92" i="17"/>
  <c r="BK28" i="4"/>
  <c r="BJ108" i="14"/>
  <c r="BJ42" i="3"/>
  <c r="BE186" i="17" s="1"/>
  <c r="BJ43" i="3"/>
  <c r="BE189" i="17" s="1"/>
  <c r="BJ116" i="14"/>
  <c r="BE100" i="17" s="1"/>
  <c r="BE126" i="17"/>
  <c r="BJ170" i="14"/>
  <c r="BJ21" i="5"/>
  <c r="BJ35" i="5"/>
  <c r="BJ114" i="14"/>
  <c r="BK28" i="10"/>
  <c r="BE98" i="17"/>
  <c r="BE97" i="17"/>
  <c r="BJ113" i="14"/>
  <c r="BK28" i="9"/>
  <c r="BJ112" i="14"/>
  <c r="BE96" i="17"/>
  <c r="BK28" i="8"/>
  <c r="BE127" i="17"/>
  <c r="BJ21" i="6"/>
  <c r="BJ171" i="14"/>
  <c r="BK28" i="11"/>
  <c r="BE99" i="17"/>
  <c r="BJ115" i="14"/>
  <c r="BJ173" i="14"/>
  <c r="BJ21" i="8"/>
  <c r="BE129" i="17"/>
  <c r="BJ79" i="14"/>
  <c r="BE63" i="17"/>
  <c r="BJ54" i="8"/>
  <c r="BJ215" i="14" s="1"/>
  <c r="BE62" i="17"/>
  <c r="BJ54" i="7"/>
  <c r="BJ214" i="14" s="1"/>
  <c r="BJ78" i="14"/>
  <c r="BE53" i="17"/>
  <c r="BK55" i="14"/>
  <c r="BJ69" i="14"/>
  <c r="BE125" i="17"/>
  <c r="BJ169" i="14"/>
  <c r="BJ21" i="4"/>
  <c r="BJ32" i="3"/>
  <c r="BE174" i="17" s="1"/>
  <c r="BJ33" i="3"/>
  <c r="BE177" i="17" s="1"/>
  <c r="BJ177" i="14"/>
  <c r="BE133" i="17" s="1"/>
  <c r="BJ174" i="14"/>
  <c r="BE130" i="17"/>
  <c r="BJ21" i="9"/>
  <c r="BJ110" i="14"/>
  <c r="BE94" i="17"/>
  <c r="BK28" i="6"/>
  <c r="BE59" i="17"/>
  <c r="BJ75" i="14"/>
  <c r="BJ54" i="4"/>
  <c r="BJ35" i="4" s="1"/>
  <c r="BJ62" i="3"/>
  <c r="BE213" i="17" s="1"/>
  <c r="BJ83" i="14"/>
  <c r="BE67" i="17" s="1"/>
  <c r="BJ61" i="3"/>
  <c r="BE210" i="17" s="1"/>
  <c r="BE131" i="17"/>
  <c r="BJ21" i="10"/>
  <c r="BJ175" i="14"/>
  <c r="BE95" i="17"/>
  <c r="BJ111" i="14"/>
  <c r="BK28" i="7"/>
  <c r="BJ35" i="8" l="1"/>
  <c r="BJ66" i="14"/>
  <c r="BJ35" i="7"/>
  <c r="BJ49" i="3" s="1"/>
  <c r="BE192" i="17" s="1"/>
  <c r="BK52" i="14"/>
  <c r="BF39" i="17" s="1"/>
  <c r="BJ35" i="10"/>
  <c r="BK50" i="14"/>
  <c r="BE48" i="17"/>
  <c r="BJ64" i="14"/>
  <c r="BJ36" i="6"/>
  <c r="BK19" i="6"/>
  <c r="BK45" i="6" s="1"/>
  <c r="BJ149" i="14"/>
  <c r="BJ148" i="14"/>
  <c r="BK19" i="5"/>
  <c r="BJ36" i="5"/>
  <c r="BF84" i="17"/>
  <c r="BK100" i="14"/>
  <c r="BJ36" i="10"/>
  <c r="BJ153" i="14"/>
  <c r="BK19" i="10"/>
  <c r="BK45" i="10" s="1"/>
  <c r="BJ152" i="14"/>
  <c r="BK19" i="9"/>
  <c r="BJ36" i="9"/>
  <c r="BK53" i="14"/>
  <c r="BJ68" i="14"/>
  <c r="BE52" i="17"/>
  <c r="BK54" i="14"/>
  <c r="BF86" i="17"/>
  <c r="BK102" i="14"/>
  <c r="BK45" i="9"/>
  <c r="BF87" i="17"/>
  <c r="BK103" i="14"/>
  <c r="BK19" i="11"/>
  <c r="BK45" i="11" s="1"/>
  <c r="BJ154" i="14"/>
  <c r="BJ36" i="11"/>
  <c r="BK99" i="14"/>
  <c r="BF83" i="17"/>
  <c r="BJ151" i="14"/>
  <c r="BK19" i="8"/>
  <c r="BK45" i="8" s="1"/>
  <c r="BJ36" i="8"/>
  <c r="BK104" i="14"/>
  <c r="BF88" i="17"/>
  <c r="BK101" i="14"/>
  <c r="BF85" i="17"/>
  <c r="BK19" i="7"/>
  <c r="BJ150" i="14"/>
  <c r="BJ36" i="7"/>
  <c r="BK98" i="14"/>
  <c r="BF82" i="17"/>
  <c r="BK45" i="5"/>
  <c r="BJ211" i="14"/>
  <c r="BJ72" i="3"/>
  <c r="BJ219" i="14"/>
  <c r="BJ71" i="3"/>
  <c r="BJ147" i="14"/>
  <c r="BJ36" i="4"/>
  <c r="BK19" i="4"/>
  <c r="BK45" i="4" s="1"/>
  <c r="BJ27" i="3"/>
  <c r="BJ28" i="3"/>
  <c r="BJ155" i="14"/>
  <c r="BK12" i="9"/>
  <c r="BF42" i="17"/>
  <c r="BE49" i="17"/>
  <c r="BJ65" i="14"/>
  <c r="BK51" i="14"/>
  <c r="BK97" i="14"/>
  <c r="BF81" i="17"/>
  <c r="BK40" i="3"/>
  <c r="BF183" i="17" s="1"/>
  <c r="BK39" i="3"/>
  <c r="BF180" i="17" s="1"/>
  <c r="BK105" i="14"/>
  <c r="BF89" i="17" s="1"/>
  <c r="BK12" i="11"/>
  <c r="BF44" i="17"/>
  <c r="BK12" i="6" l="1"/>
  <c r="BE51" i="17"/>
  <c r="BJ67" i="14"/>
  <c r="BJ72" i="14"/>
  <c r="BE56" i="17" s="1"/>
  <c r="BJ50" i="3"/>
  <c r="BE195" i="17" s="1"/>
  <c r="BK56" i="14"/>
  <c r="BJ70" i="14"/>
  <c r="BE54" i="17"/>
  <c r="BF77" i="17"/>
  <c r="BK93" i="14"/>
  <c r="BK46" i="14"/>
  <c r="BF33" i="17"/>
  <c r="BK86" i="14"/>
  <c r="BF70" i="17"/>
  <c r="BJ9" i="4"/>
  <c r="BE15" i="17"/>
  <c r="BJ28" i="14"/>
  <c r="BJ51" i="3"/>
  <c r="BE198" i="17" s="1"/>
  <c r="BJ36" i="14"/>
  <c r="BE23" i="17" s="1"/>
  <c r="BJ52" i="3"/>
  <c r="BE201" i="17" s="1"/>
  <c r="BL20" i="7"/>
  <c r="BL161" i="14" s="1"/>
  <c r="BK136" i="14"/>
  <c r="BF117" i="17"/>
  <c r="BJ9" i="8"/>
  <c r="BJ32" i="14"/>
  <c r="BE19" i="17"/>
  <c r="BJ35" i="14"/>
  <c r="BJ9" i="11"/>
  <c r="BE22" i="17"/>
  <c r="BK92" i="14"/>
  <c r="BF76" i="17"/>
  <c r="BJ33" i="14"/>
  <c r="BE20" i="17"/>
  <c r="BJ9" i="9"/>
  <c r="BL20" i="8"/>
  <c r="BK137" i="14"/>
  <c r="BF118" i="17"/>
  <c r="BK138" i="14"/>
  <c r="BF119" i="17"/>
  <c r="BL20" i="9"/>
  <c r="BL163" i="14" s="1"/>
  <c r="BJ34" i="14"/>
  <c r="BE21" i="17"/>
  <c r="BJ9" i="10"/>
  <c r="BJ9" i="5"/>
  <c r="BJ29" i="14"/>
  <c r="BE16" i="17"/>
  <c r="BL20" i="6"/>
  <c r="BL160" i="14" s="1"/>
  <c r="BF116" i="17"/>
  <c r="BK135" i="14"/>
  <c r="BE18" i="17"/>
  <c r="BJ31" i="14"/>
  <c r="BJ9" i="7"/>
  <c r="BK41" i="14"/>
  <c r="BF28" i="17"/>
  <c r="BF121" i="17"/>
  <c r="BL20" i="11"/>
  <c r="BL165" i="14" s="1"/>
  <c r="BK140" i="14"/>
  <c r="BK12" i="8"/>
  <c r="BF41" i="17"/>
  <c r="BK45" i="7"/>
  <c r="BK94" i="14" s="1"/>
  <c r="BF78" i="17" s="1"/>
  <c r="BF43" i="17"/>
  <c r="BK12" i="10"/>
  <c r="BK134" i="14"/>
  <c r="BF115" i="17"/>
  <c r="BL20" i="5"/>
  <c r="BJ9" i="6"/>
  <c r="BJ30" i="14"/>
  <c r="BE17" i="17"/>
  <c r="BK12" i="5"/>
  <c r="BF38" i="17"/>
  <c r="BF31" i="17"/>
  <c r="BK44" i="14"/>
  <c r="BK133" i="14"/>
  <c r="BL20" i="4"/>
  <c r="BF114" i="17"/>
  <c r="BK26" i="3"/>
  <c r="BF171" i="17" s="1"/>
  <c r="BK25" i="3"/>
  <c r="BF168" i="17" s="1"/>
  <c r="BK141" i="14"/>
  <c r="BF122" i="17" s="1"/>
  <c r="BF71" i="17"/>
  <c r="BK87" i="14"/>
  <c r="BF74" i="17"/>
  <c r="BK90" i="14"/>
  <c r="BK88" i="14"/>
  <c r="BF72" i="17"/>
  <c r="BK91" i="14"/>
  <c r="BF75" i="17"/>
  <c r="BF40" i="17"/>
  <c r="BK12" i="7"/>
  <c r="BL20" i="10"/>
  <c r="BL164" i="14" s="1"/>
  <c r="BK139" i="14"/>
  <c r="BF120" i="17"/>
  <c r="BF37" i="17"/>
  <c r="BK58" i="14"/>
  <c r="BF45" i="17" s="1"/>
  <c r="BK12" i="4"/>
  <c r="BK54" i="3"/>
  <c r="BF204" i="17" s="1"/>
  <c r="BK55" i="3"/>
  <c r="BF207" i="17" s="1"/>
  <c r="BJ19" i="14" l="1"/>
  <c r="BK11" i="6"/>
  <c r="BE6" i="17"/>
  <c r="BK10" i="6"/>
  <c r="BE7" i="17"/>
  <c r="BK11" i="7"/>
  <c r="BK10" i="7"/>
  <c r="BJ20" i="14"/>
  <c r="BL162" i="14"/>
  <c r="BJ24" i="14"/>
  <c r="BK10" i="11"/>
  <c r="BE11" i="17"/>
  <c r="BK11" i="11"/>
  <c r="BE8" i="17"/>
  <c r="BJ21" i="14"/>
  <c r="BK11" i="8"/>
  <c r="BK10" i="8"/>
  <c r="BK42" i="14"/>
  <c r="BF29" i="17"/>
  <c r="BF27" i="17"/>
  <c r="BK40" i="14"/>
  <c r="BK45" i="14"/>
  <c r="BF32" i="17"/>
  <c r="BJ18" i="14"/>
  <c r="BE5" i="17"/>
  <c r="BK11" i="5"/>
  <c r="BK10" i="5"/>
  <c r="BJ22" i="14"/>
  <c r="BE9" i="17"/>
  <c r="BK11" i="9"/>
  <c r="BK10" i="9"/>
  <c r="BK10" i="4"/>
  <c r="BK11" i="4"/>
  <c r="BE4" i="17"/>
  <c r="BJ17" i="14"/>
  <c r="BJ13" i="3"/>
  <c r="BE147" i="17" s="1"/>
  <c r="BJ25" i="14"/>
  <c r="BE12" i="17" s="1"/>
  <c r="BJ12" i="3"/>
  <c r="BE1" i="17" s="1"/>
  <c r="BL158" i="14"/>
  <c r="BL29" i="3"/>
  <c r="BL166" i="14"/>
  <c r="BL30" i="3"/>
  <c r="BL159" i="14"/>
  <c r="BF30" i="17"/>
  <c r="BK43" i="14"/>
  <c r="BK11" i="10"/>
  <c r="BK10" i="10"/>
  <c r="BJ23" i="14"/>
  <c r="BE10" i="17"/>
  <c r="BK65" i="3"/>
  <c r="BF219" i="17" s="1"/>
  <c r="BF26" i="17"/>
  <c r="BK18" i="3"/>
  <c r="BF162" i="17" s="1"/>
  <c r="BK19" i="3"/>
  <c r="BF165" i="17" s="1"/>
  <c r="BK39" i="14"/>
  <c r="BK47" i="14"/>
  <c r="BF34" i="17" s="1"/>
  <c r="BF73" i="17"/>
  <c r="BK89" i="14"/>
  <c r="BK44" i="7"/>
  <c r="BK64" i="3"/>
  <c r="BF216" i="17" s="1"/>
  <c r="BK78" i="14" l="1"/>
  <c r="BK54" i="7"/>
  <c r="BK214" i="14" s="1"/>
  <c r="BF62" i="17"/>
  <c r="BK44" i="10"/>
  <c r="BF109" i="17"/>
  <c r="BK29" i="10"/>
  <c r="BK125" i="14"/>
  <c r="BK29" i="4"/>
  <c r="BF103" i="17"/>
  <c r="BK119" i="14"/>
  <c r="BK15" i="3"/>
  <c r="BF153" i="17" s="1"/>
  <c r="BK14" i="3"/>
  <c r="BF150" i="17" s="1"/>
  <c r="BK44" i="4"/>
  <c r="BK127" i="14"/>
  <c r="BF111" i="17" s="1"/>
  <c r="BK22" i="6"/>
  <c r="BF138" i="17"/>
  <c r="BK182" i="14"/>
  <c r="BF136" i="17"/>
  <c r="BK22" i="4"/>
  <c r="BK180" i="14"/>
  <c r="BK16" i="3"/>
  <c r="BF156" i="17" s="1"/>
  <c r="BK17" i="3"/>
  <c r="BF159" i="17" s="1"/>
  <c r="BK188" i="14"/>
  <c r="BF144" i="17" s="1"/>
  <c r="BF140" i="17"/>
  <c r="BK184" i="14"/>
  <c r="BK22" i="8"/>
  <c r="BK29" i="11"/>
  <c r="BF110" i="17"/>
  <c r="BK126" i="14"/>
  <c r="BK44" i="11"/>
  <c r="BK183" i="14"/>
  <c r="BK22" i="7"/>
  <c r="BF139" i="17"/>
  <c r="BK22" i="9"/>
  <c r="BK185" i="14"/>
  <c r="BF141" i="17"/>
  <c r="BK181" i="14"/>
  <c r="BF137" i="17"/>
  <c r="BK22" i="5"/>
  <c r="BF107" i="17"/>
  <c r="BK123" i="14"/>
  <c r="BK29" i="8"/>
  <c r="BK44" i="8"/>
  <c r="BK29" i="7"/>
  <c r="BK122" i="14"/>
  <c r="BF106" i="17"/>
  <c r="BK44" i="6"/>
  <c r="BK121" i="14"/>
  <c r="BF105" i="17"/>
  <c r="BK29" i="6"/>
  <c r="BK22" i="10"/>
  <c r="BF142" i="17"/>
  <c r="BK186" i="14"/>
  <c r="BK124" i="14"/>
  <c r="BK29" i="9"/>
  <c r="BF108" i="17"/>
  <c r="BK44" i="9"/>
  <c r="BF104" i="17"/>
  <c r="BK120" i="14"/>
  <c r="BK29" i="5"/>
  <c r="BK44" i="5"/>
  <c r="BF143" i="17"/>
  <c r="BK22" i="11"/>
  <c r="BK187" i="14"/>
  <c r="BK76" i="14" l="1"/>
  <c r="BK54" i="5"/>
  <c r="BF60" i="17"/>
  <c r="BF97" i="17"/>
  <c r="BK113" i="14"/>
  <c r="BL28" i="9"/>
  <c r="BF131" i="17"/>
  <c r="BK21" i="10"/>
  <c r="BK175" i="14"/>
  <c r="BK54" i="6"/>
  <c r="BK213" i="14" s="1"/>
  <c r="BK77" i="14"/>
  <c r="BF61" i="17"/>
  <c r="BK54" i="8"/>
  <c r="BK215" i="14" s="1"/>
  <c r="BF63" i="17"/>
  <c r="BK79" i="14"/>
  <c r="BF130" i="17"/>
  <c r="BK21" i="9"/>
  <c r="BK174" i="14"/>
  <c r="BK82" i="14"/>
  <c r="BF66" i="17"/>
  <c r="BK54" i="11"/>
  <c r="BK218" i="14" s="1"/>
  <c r="BK21" i="4"/>
  <c r="BK169" i="14"/>
  <c r="BF125" i="17"/>
  <c r="BK33" i="3"/>
  <c r="BF177" i="17" s="1"/>
  <c r="BK32" i="3"/>
  <c r="BF174" i="17" s="1"/>
  <c r="BK177" i="14"/>
  <c r="BF133" i="17" s="1"/>
  <c r="BK171" i="14"/>
  <c r="BF127" i="17"/>
  <c r="BK21" i="6"/>
  <c r="BK35" i="7"/>
  <c r="BL28" i="6"/>
  <c r="BK110" i="14"/>
  <c r="BF94" i="17"/>
  <c r="BK173" i="14"/>
  <c r="BF129" i="17"/>
  <c r="BK21" i="8"/>
  <c r="BK114" i="14"/>
  <c r="BL28" i="10"/>
  <c r="BF98" i="17"/>
  <c r="BK176" i="14"/>
  <c r="BF132" i="17"/>
  <c r="BK21" i="11"/>
  <c r="BK109" i="14"/>
  <c r="BF93" i="17"/>
  <c r="BL28" i="5"/>
  <c r="BK54" i="9"/>
  <c r="BK216" i="14" s="1"/>
  <c r="BF64" i="17"/>
  <c r="BK80" i="14"/>
  <c r="BK112" i="14"/>
  <c r="BF96" i="17"/>
  <c r="BL28" i="8"/>
  <c r="BK170" i="14"/>
  <c r="BK21" i="5"/>
  <c r="BF126" i="17"/>
  <c r="BK172" i="14"/>
  <c r="BK21" i="7"/>
  <c r="BF128" i="17"/>
  <c r="BK54" i="4"/>
  <c r="BK35" i="4" s="1"/>
  <c r="BF59" i="17"/>
  <c r="BK75" i="14"/>
  <c r="BK61" i="3"/>
  <c r="BF210" i="17" s="1"/>
  <c r="BK62" i="3"/>
  <c r="BF213" i="17" s="1"/>
  <c r="BK83" i="14"/>
  <c r="BF67" i="17" s="1"/>
  <c r="BL28" i="7"/>
  <c r="BK111" i="14"/>
  <c r="BF95" i="17"/>
  <c r="BF99" i="17"/>
  <c r="BK115" i="14"/>
  <c r="BL28" i="11"/>
  <c r="BK108" i="14"/>
  <c r="BL28" i="4"/>
  <c r="BF92" i="17"/>
  <c r="BK43" i="3"/>
  <c r="BF189" i="17" s="1"/>
  <c r="BK116" i="14"/>
  <c r="BF100" i="17" s="1"/>
  <c r="BK42" i="3"/>
  <c r="BF186" i="17" s="1"/>
  <c r="BK81" i="14"/>
  <c r="BF65" i="17"/>
  <c r="BK54" i="10"/>
  <c r="BK35" i="11" l="1"/>
  <c r="BK35" i="10"/>
  <c r="BK217" i="14"/>
  <c r="BG85" i="17"/>
  <c r="BL101" i="14"/>
  <c r="BK151" i="14"/>
  <c r="BL19" i="8"/>
  <c r="BK36" i="8"/>
  <c r="BK153" i="14"/>
  <c r="BL19" i="10"/>
  <c r="BK36" i="10"/>
  <c r="BL104" i="14"/>
  <c r="BG88" i="17"/>
  <c r="BK211" i="14"/>
  <c r="BK72" i="3"/>
  <c r="BK71" i="3"/>
  <c r="BK219" i="14"/>
  <c r="BK35" i="9"/>
  <c r="BG83" i="17"/>
  <c r="BL99" i="14"/>
  <c r="BK152" i="14"/>
  <c r="BL19" i="9"/>
  <c r="BL45" i="9" s="1"/>
  <c r="BK36" i="9"/>
  <c r="BL100" i="14"/>
  <c r="BG84" i="17"/>
  <c r="BK64" i="14"/>
  <c r="BL50" i="14"/>
  <c r="BF48" i="17"/>
  <c r="BK148" i="14"/>
  <c r="BL19" i="5"/>
  <c r="BK36" i="5"/>
  <c r="BL19" i="11"/>
  <c r="BK154" i="14"/>
  <c r="BK36" i="11"/>
  <c r="BL103" i="14"/>
  <c r="BG87" i="17"/>
  <c r="BK67" i="14"/>
  <c r="BL53" i="14"/>
  <c r="BF51" i="17"/>
  <c r="BF55" i="17"/>
  <c r="BL57" i="14"/>
  <c r="BK71" i="14"/>
  <c r="BL102" i="14"/>
  <c r="BG86" i="17"/>
  <c r="BK35" i="5"/>
  <c r="BK212" i="14"/>
  <c r="BL97" i="14"/>
  <c r="BG81" i="17"/>
  <c r="BL39" i="3"/>
  <c r="BG180" i="17" s="1"/>
  <c r="BL105" i="14"/>
  <c r="BG89" i="17" s="1"/>
  <c r="BL40" i="3"/>
  <c r="BG183" i="17" s="1"/>
  <c r="BK36" i="7"/>
  <c r="BL19" i="7"/>
  <c r="BK150" i="14"/>
  <c r="BG82" i="17"/>
  <c r="BL98" i="14"/>
  <c r="BK36" i="6"/>
  <c r="BL19" i="6"/>
  <c r="BK149" i="14"/>
  <c r="BK147" i="14"/>
  <c r="BL19" i="4"/>
  <c r="BL45" i="4" s="1"/>
  <c r="BK36" i="4"/>
  <c r="BK28" i="3"/>
  <c r="BK27" i="3"/>
  <c r="BK155" i="14"/>
  <c r="BK35" i="8"/>
  <c r="BK35" i="6"/>
  <c r="BK72" i="14" l="1"/>
  <c r="BF56" i="17" s="1"/>
  <c r="BG70" i="17"/>
  <c r="BL86" i="14"/>
  <c r="BL45" i="7"/>
  <c r="BM20" i="7"/>
  <c r="BG117" i="17"/>
  <c r="BL136" i="14"/>
  <c r="BL91" i="14"/>
  <c r="BG75" i="17"/>
  <c r="BL45" i="11"/>
  <c r="BL140" i="14"/>
  <c r="BG121" i="17"/>
  <c r="BM20" i="11"/>
  <c r="BL12" i="4"/>
  <c r="BG37" i="17"/>
  <c r="BK9" i="9"/>
  <c r="BK33" i="14"/>
  <c r="BF20" i="17"/>
  <c r="BK9" i="8"/>
  <c r="BF19" i="17"/>
  <c r="BK32" i="14"/>
  <c r="BK66" i="14"/>
  <c r="BL52" i="14"/>
  <c r="BF50" i="17"/>
  <c r="BK9" i="7"/>
  <c r="BK31" i="14"/>
  <c r="BF18" i="17"/>
  <c r="BF49" i="17"/>
  <c r="BK65" i="14"/>
  <c r="BL51" i="14"/>
  <c r="BK9" i="5"/>
  <c r="BK29" i="14"/>
  <c r="BF16" i="17"/>
  <c r="BK49" i="3"/>
  <c r="BF192" i="17" s="1"/>
  <c r="BG119" i="17"/>
  <c r="BL138" i="14"/>
  <c r="BM20" i="9"/>
  <c r="BK9" i="10"/>
  <c r="BK34" i="14"/>
  <c r="BF21" i="17"/>
  <c r="BL45" i="8"/>
  <c r="BG118" i="17"/>
  <c r="BL137" i="14"/>
  <c r="BM20" i="8"/>
  <c r="BK68" i="14"/>
  <c r="BF52" i="17"/>
  <c r="BL54" i="14"/>
  <c r="BK28" i="14"/>
  <c r="BK9" i="4"/>
  <c r="BF15" i="17"/>
  <c r="BK51" i="3"/>
  <c r="BF198" i="17" s="1"/>
  <c r="BK52" i="3"/>
  <c r="BF201" i="17" s="1"/>
  <c r="BK36" i="14"/>
  <c r="BF23" i="17" s="1"/>
  <c r="BL135" i="14"/>
  <c r="BG116" i="17"/>
  <c r="BM20" i="6"/>
  <c r="BG40" i="17"/>
  <c r="BL12" i="7"/>
  <c r="BF22" i="17"/>
  <c r="BK9" i="11"/>
  <c r="BK35" i="14"/>
  <c r="BL45" i="5"/>
  <c r="BG115" i="17"/>
  <c r="BL134" i="14"/>
  <c r="BM20" i="5"/>
  <c r="BK50" i="3"/>
  <c r="BF195" i="17" s="1"/>
  <c r="BL55" i="14"/>
  <c r="BF53" i="17"/>
  <c r="BK69" i="14"/>
  <c r="BL45" i="10"/>
  <c r="BG120" i="17"/>
  <c r="BL139" i="14"/>
  <c r="BM20" i="10"/>
  <c r="BL133" i="14"/>
  <c r="BG114" i="17"/>
  <c r="BM20" i="4"/>
  <c r="BL141" i="14"/>
  <c r="BG122" i="17" s="1"/>
  <c r="BL26" i="3"/>
  <c r="BG171" i="17" s="1"/>
  <c r="BL25" i="3"/>
  <c r="BG168" i="17" s="1"/>
  <c r="BK30" i="14"/>
  <c r="BF17" i="17"/>
  <c r="BK9" i="6"/>
  <c r="BG44" i="17"/>
  <c r="BL12" i="11"/>
  <c r="BL45" i="6"/>
  <c r="BL56" i="14"/>
  <c r="BK70" i="14"/>
  <c r="BF54" i="17"/>
  <c r="BL65" i="3" l="1"/>
  <c r="BG219" i="17" s="1"/>
  <c r="BG42" i="17"/>
  <c r="BL12" i="9"/>
  <c r="BL11" i="11"/>
  <c r="BL44" i="11" s="1"/>
  <c r="BL10" i="11"/>
  <c r="BK24" i="14"/>
  <c r="BF11" i="17"/>
  <c r="BN160" i="14"/>
  <c r="BN20" i="6"/>
  <c r="BM160" i="14"/>
  <c r="BL90" i="14"/>
  <c r="BG74" i="17"/>
  <c r="BG38" i="17"/>
  <c r="BL12" i="5"/>
  <c r="BL55" i="3"/>
  <c r="BG207" i="17" s="1"/>
  <c r="BN161" i="14"/>
  <c r="BN20" i="7"/>
  <c r="BM161" i="14"/>
  <c r="BL54" i="3"/>
  <c r="BG204" i="17" s="1"/>
  <c r="BL12" i="10"/>
  <c r="BG43" i="17"/>
  <c r="BL10" i="6"/>
  <c r="BK19" i="14"/>
  <c r="BL11" i="6"/>
  <c r="BL44" i="6" s="1"/>
  <c r="BF6" i="17"/>
  <c r="BG76" i="17"/>
  <c r="BL92" i="14"/>
  <c r="BL12" i="8"/>
  <c r="BG41" i="17"/>
  <c r="BM162" i="14"/>
  <c r="BN162" i="14"/>
  <c r="BN20" i="8"/>
  <c r="BN163" i="14"/>
  <c r="BN20" i="9"/>
  <c r="BM163" i="14"/>
  <c r="BK20" i="14"/>
  <c r="BL10" i="7"/>
  <c r="BL11" i="7"/>
  <c r="BL44" i="7" s="1"/>
  <c r="BF7" i="17"/>
  <c r="BG73" i="17"/>
  <c r="BL89" i="14"/>
  <c r="BG72" i="17"/>
  <c r="BL88" i="14"/>
  <c r="BN20" i="10"/>
  <c r="BN164" i="14"/>
  <c r="BM164" i="14"/>
  <c r="BL87" i="14"/>
  <c r="BG71" i="17"/>
  <c r="BL42" i="14"/>
  <c r="BG29" i="17"/>
  <c r="BF9" i="17"/>
  <c r="BK22" i="14"/>
  <c r="BL10" i="9"/>
  <c r="BL11" i="9"/>
  <c r="BG26" i="17"/>
  <c r="BL39" i="14"/>
  <c r="BG77" i="17"/>
  <c r="BL93" i="14"/>
  <c r="BL94" i="14"/>
  <c r="BG78" i="17" s="1"/>
  <c r="BG33" i="17"/>
  <c r="BL46" i="14"/>
  <c r="BN158" i="14"/>
  <c r="BN20" i="4"/>
  <c r="BM158" i="14"/>
  <c r="BM166" i="14"/>
  <c r="BN166" i="14" s="1"/>
  <c r="BM29" i="3"/>
  <c r="BN29" i="3" s="1"/>
  <c r="BM30" i="3"/>
  <c r="BN30" i="3" s="1"/>
  <c r="BM159" i="14"/>
  <c r="BN20" i="5"/>
  <c r="BN159" i="14"/>
  <c r="BK17" i="14"/>
  <c r="BF4" i="17"/>
  <c r="BL10" i="4"/>
  <c r="BL11" i="4"/>
  <c r="BK25" i="14"/>
  <c r="BF12" i="17" s="1"/>
  <c r="BK12" i="3"/>
  <c r="BF1" i="17" s="1"/>
  <c r="BK13" i="3"/>
  <c r="BF147" i="17" s="1"/>
  <c r="BF10" i="17"/>
  <c r="BK23" i="14"/>
  <c r="BL11" i="10"/>
  <c r="BL10" i="10"/>
  <c r="BF5" i="17"/>
  <c r="BK18" i="14"/>
  <c r="BL10" i="5"/>
  <c r="BL11" i="5"/>
  <c r="BG39" i="17"/>
  <c r="BL12" i="6"/>
  <c r="BF8" i="17"/>
  <c r="BK21" i="14"/>
  <c r="BL11" i="8"/>
  <c r="BL10" i="8"/>
  <c r="BL58" i="14"/>
  <c r="BG45" i="17" s="1"/>
  <c r="BM165" i="14"/>
  <c r="BN165" i="14"/>
  <c r="BN20" i="11"/>
  <c r="BL64" i="3"/>
  <c r="BG216" i="17" s="1"/>
  <c r="BL47" i="14" l="1"/>
  <c r="BG34" i="17" s="1"/>
  <c r="BL29" i="8"/>
  <c r="BG107" i="17"/>
  <c r="BL123" i="14"/>
  <c r="BL29" i="4"/>
  <c r="BG103" i="17"/>
  <c r="BL119" i="14"/>
  <c r="BL15" i="3"/>
  <c r="BG153" i="17" s="1"/>
  <c r="BL14" i="3"/>
  <c r="BG150" i="17" s="1"/>
  <c r="BL44" i="4"/>
  <c r="BL127" i="14"/>
  <c r="BG111" i="17" s="1"/>
  <c r="BL19" i="3"/>
  <c r="BG165" i="17" s="1"/>
  <c r="BL182" i="14"/>
  <c r="BG138" i="17"/>
  <c r="BL22" i="6"/>
  <c r="BL120" i="14"/>
  <c r="BL29" i="5"/>
  <c r="BG104" i="17"/>
  <c r="BG142" i="17"/>
  <c r="BL22" i="10"/>
  <c r="BL186" i="14"/>
  <c r="BL22" i="4"/>
  <c r="BG136" i="17"/>
  <c r="BL180" i="14"/>
  <c r="BL188" i="14"/>
  <c r="BG144" i="17" s="1"/>
  <c r="BL17" i="3"/>
  <c r="BG159" i="17" s="1"/>
  <c r="BL16" i="3"/>
  <c r="BG156" i="17" s="1"/>
  <c r="BG66" i="17"/>
  <c r="BL82" i="14"/>
  <c r="BL54" i="11"/>
  <c r="BL218" i="14" s="1"/>
  <c r="BL18" i="3"/>
  <c r="BG162" i="17" s="1"/>
  <c r="BG108" i="17"/>
  <c r="BL124" i="14"/>
  <c r="BL29" i="9"/>
  <c r="BL44" i="9"/>
  <c r="BL44" i="5"/>
  <c r="BL181" i="14"/>
  <c r="BL22" i="5"/>
  <c r="BG137" i="17"/>
  <c r="BL29" i="10"/>
  <c r="BL125" i="14"/>
  <c r="BG109" i="17"/>
  <c r="BL44" i="10"/>
  <c r="BG141" i="17"/>
  <c r="BL185" i="14"/>
  <c r="BL22" i="9"/>
  <c r="BL78" i="14"/>
  <c r="BG62" i="17"/>
  <c r="BL54" i="7"/>
  <c r="BL214" i="14" s="1"/>
  <c r="BL29" i="7"/>
  <c r="BG106" i="17"/>
  <c r="BL122" i="14"/>
  <c r="BG30" i="17"/>
  <c r="BL43" i="14"/>
  <c r="BL121" i="14"/>
  <c r="BL29" i="6"/>
  <c r="BG105" i="17"/>
  <c r="BL45" i="14"/>
  <c r="BG32" i="17"/>
  <c r="BG27" i="17"/>
  <c r="BL40" i="14"/>
  <c r="BL44" i="8"/>
  <c r="BL22" i="11"/>
  <c r="BL187" i="14"/>
  <c r="BG143" i="17"/>
  <c r="BL44" i="14"/>
  <c r="BG31" i="17"/>
  <c r="BG140" i="17"/>
  <c r="BL22" i="8"/>
  <c r="BL184" i="14"/>
  <c r="BL41" i="14"/>
  <c r="BG28" i="17"/>
  <c r="BL54" i="6"/>
  <c r="BL213" i="14" s="1"/>
  <c r="BL77" i="14"/>
  <c r="BG61" i="17"/>
  <c r="BL22" i="7"/>
  <c r="BL183" i="14"/>
  <c r="BG139" i="17"/>
  <c r="BG110" i="17"/>
  <c r="BL29" i="11"/>
  <c r="BL126" i="14"/>
  <c r="BL35" i="6" l="1"/>
  <c r="BL35" i="7"/>
  <c r="BL67" i="14" s="1"/>
  <c r="BG63" i="17"/>
  <c r="BL79" i="14"/>
  <c r="BL54" i="8"/>
  <c r="BL35" i="8" s="1"/>
  <c r="BG130" i="17"/>
  <c r="BL174" i="14"/>
  <c r="BL21" i="9"/>
  <c r="BL113" i="14"/>
  <c r="BG97" i="17"/>
  <c r="BM28" i="9"/>
  <c r="BL35" i="11"/>
  <c r="BL54" i="4"/>
  <c r="BL35" i="4" s="1"/>
  <c r="BL75" i="14"/>
  <c r="BG59" i="17"/>
  <c r="BL61" i="3"/>
  <c r="BG210" i="17" s="1"/>
  <c r="BL62" i="3"/>
  <c r="BG213" i="17" s="1"/>
  <c r="BL83" i="14"/>
  <c r="BG67" i="17" s="1"/>
  <c r="BG94" i="17"/>
  <c r="BM28" i="6"/>
  <c r="BL110" i="14"/>
  <c r="BL54" i="5"/>
  <c r="BG60" i="17"/>
  <c r="BL76" i="14"/>
  <c r="BL21" i="4"/>
  <c r="BG125" i="17"/>
  <c r="BL169" i="14"/>
  <c r="BL32" i="3"/>
  <c r="BG174" i="17" s="1"/>
  <c r="BL177" i="14"/>
  <c r="BG133" i="17" s="1"/>
  <c r="BL33" i="3"/>
  <c r="BG177" i="17" s="1"/>
  <c r="BG93" i="17"/>
  <c r="BL109" i="14"/>
  <c r="BM28" i="5"/>
  <c r="BM28" i="4"/>
  <c r="BL108" i="14"/>
  <c r="BG92" i="17"/>
  <c r="BL42" i="3"/>
  <c r="BG186" i="17" s="1"/>
  <c r="BL116" i="14"/>
  <c r="BG100" i="17" s="1"/>
  <c r="BL43" i="3"/>
  <c r="BG189" i="17" s="1"/>
  <c r="BG99" i="17"/>
  <c r="BM28" i="11"/>
  <c r="BL115" i="14"/>
  <c r="BG128" i="17"/>
  <c r="BL21" i="7"/>
  <c r="BL172" i="14"/>
  <c r="BL21" i="8"/>
  <c r="BG129" i="17"/>
  <c r="BL173" i="14"/>
  <c r="BM28" i="7"/>
  <c r="BG95" i="17"/>
  <c r="BL111" i="14"/>
  <c r="BM28" i="10"/>
  <c r="BG98" i="17"/>
  <c r="BL114" i="14"/>
  <c r="BM52" i="14"/>
  <c r="BL66" i="14"/>
  <c r="BG50" i="17"/>
  <c r="BL176" i="14"/>
  <c r="BG132" i="17"/>
  <c r="BL21" i="11"/>
  <c r="BM53" i="14"/>
  <c r="BL81" i="14"/>
  <c r="BG65" i="17"/>
  <c r="BL54" i="10"/>
  <c r="BG126" i="17"/>
  <c r="BL170" i="14"/>
  <c r="BL21" i="5"/>
  <c r="BL80" i="14"/>
  <c r="BL54" i="9"/>
  <c r="BL216" i="14" s="1"/>
  <c r="BG64" i="17"/>
  <c r="BL21" i="10"/>
  <c r="BL175" i="14"/>
  <c r="BG131" i="17"/>
  <c r="BL171" i="14"/>
  <c r="BG127" i="17"/>
  <c r="BL21" i="6"/>
  <c r="BL112" i="14"/>
  <c r="BG96" i="17"/>
  <c r="BM28" i="8"/>
  <c r="BG51" i="17" l="1"/>
  <c r="BL68" i="14"/>
  <c r="BG52" i="17"/>
  <c r="BM54" i="14"/>
  <c r="BL148" i="14"/>
  <c r="BM19" i="5"/>
  <c r="BL36" i="5"/>
  <c r="BN100" i="14"/>
  <c r="BN28" i="7"/>
  <c r="BM100" i="14"/>
  <c r="BH84" i="17"/>
  <c r="BN104" i="14"/>
  <c r="BN28" i="11"/>
  <c r="BH88" i="17"/>
  <c r="BM104" i="14"/>
  <c r="BL212" i="14"/>
  <c r="BM102" i="14"/>
  <c r="BN102" i="14"/>
  <c r="BH86" i="17"/>
  <c r="BN28" i="9"/>
  <c r="BL154" i="14"/>
  <c r="BM19" i="11"/>
  <c r="BM45" i="11" s="1"/>
  <c r="BL36" i="11"/>
  <c r="BN103" i="14"/>
  <c r="BN28" i="10"/>
  <c r="BH87" i="17"/>
  <c r="BM103" i="14"/>
  <c r="BL150" i="14"/>
  <c r="BL36" i="7"/>
  <c r="BM19" i="7"/>
  <c r="BM45" i="7" s="1"/>
  <c r="BL35" i="5"/>
  <c r="BL215" i="14"/>
  <c r="BM19" i="6"/>
  <c r="BL149" i="14"/>
  <c r="BL36" i="6"/>
  <c r="BM12" i="7"/>
  <c r="BN53" i="14"/>
  <c r="BH40" i="17"/>
  <c r="BM12" i="6"/>
  <c r="BN52" i="14"/>
  <c r="BH39" i="17"/>
  <c r="BM45" i="5"/>
  <c r="BH82" i="17"/>
  <c r="BN28" i="5"/>
  <c r="BM98" i="14"/>
  <c r="BN98" i="14"/>
  <c r="BL36" i="4"/>
  <c r="BM19" i="4"/>
  <c r="BL147" i="14"/>
  <c r="BL28" i="3"/>
  <c r="BL27" i="3"/>
  <c r="BL155" i="14"/>
  <c r="BN28" i="6"/>
  <c r="BN99" i="14"/>
  <c r="BM99" i="14"/>
  <c r="BH83" i="17"/>
  <c r="BM45" i="6"/>
  <c r="BL211" i="14"/>
  <c r="BL219" i="14"/>
  <c r="BL72" i="3"/>
  <c r="BL71" i="3"/>
  <c r="BN28" i="8"/>
  <c r="BN101" i="14"/>
  <c r="BM101" i="14"/>
  <c r="BH85" i="17"/>
  <c r="BL36" i="10"/>
  <c r="BM19" i="10"/>
  <c r="BL153" i="14"/>
  <c r="BL35" i="9"/>
  <c r="BL217" i="14"/>
  <c r="BL35" i="10"/>
  <c r="BL151" i="14"/>
  <c r="BM19" i="8"/>
  <c r="BL36" i="8"/>
  <c r="BM97" i="14"/>
  <c r="BN28" i="4"/>
  <c r="BH81" i="17"/>
  <c r="BN97" i="14"/>
  <c r="BM105" i="14"/>
  <c r="BM40" i="3"/>
  <c r="BM39" i="3"/>
  <c r="BL64" i="14"/>
  <c r="BM50" i="14"/>
  <c r="BG48" i="17"/>
  <c r="BG55" i="17"/>
  <c r="BL71" i="14"/>
  <c r="BM57" i="14"/>
  <c r="BL152" i="14"/>
  <c r="BM19" i="9"/>
  <c r="BL36" i="9"/>
  <c r="BN45" i="7" l="1"/>
  <c r="BN89" i="14"/>
  <c r="BM89" i="14"/>
  <c r="BH73" i="17"/>
  <c r="BM45" i="9"/>
  <c r="BN19" i="9"/>
  <c r="BH119" i="17"/>
  <c r="BN138" i="14"/>
  <c r="BM138" i="14"/>
  <c r="BO20" i="9"/>
  <c r="BO163" i="14" s="1"/>
  <c r="BN39" i="3"/>
  <c r="BH180" i="17"/>
  <c r="BL32" i="14"/>
  <c r="BL9" i="8"/>
  <c r="BG19" i="17"/>
  <c r="BL70" i="14"/>
  <c r="BG54" i="17"/>
  <c r="BM56" i="14"/>
  <c r="BM45" i="10"/>
  <c r="BO20" i="10"/>
  <c r="BO164" i="14" s="1"/>
  <c r="BH120" i="17"/>
  <c r="BM139" i="14"/>
  <c r="BN139" i="14"/>
  <c r="BN19" i="10"/>
  <c r="BH72" i="17"/>
  <c r="BN88" i="14"/>
  <c r="BN45" i="6"/>
  <c r="BM88" i="14"/>
  <c r="BM87" i="14"/>
  <c r="BH71" i="17"/>
  <c r="BN87" i="14"/>
  <c r="BN45" i="5"/>
  <c r="BN93" i="14"/>
  <c r="BH77" i="17"/>
  <c r="BM93" i="14"/>
  <c r="BN45" i="11"/>
  <c r="BH41" i="17"/>
  <c r="BM12" i="8"/>
  <c r="BN54" i="14"/>
  <c r="BN40" i="3"/>
  <c r="BH183" i="17"/>
  <c r="BG21" i="17"/>
  <c r="BL9" i="10"/>
  <c r="BL34" i="14"/>
  <c r="BM45" i="4"/>
  <c r="BH114" i="17"/>
  <c r="BN19" i="4"/>
  <c r="BN133" i="14"/>
  <c r="BO20" i="4"/>
  <c r="BM133" i="14"/>
  <c r="BM26" i="3"/>
  <c r="BM25" i="3"/>
  <c r="BM141" i="14"/>
  <c r="BH116" i="17"/>
  <c r="BO20" i="6"/>
  <c r="BO160" i="14" s="1"/>
  <c r="BN135" i="14"/>
  <c r="BN19" i="6"/>
  <c r="BM135" i="14"/>
  <c r="BL65" i="14"/>
  <c r="BG49" i="17"/>
  <c r="BM51" i="14"/>
  <c r="BL50" i="3"/>
  <c r="BG195" i="17" s="1"/>
  <c r="BL72" i="14"/>
  <c r="BG56" i="17" s="1"/>
  <c r="BL49" i="3"/>
  <c r="BG192" i="17" s="1"/>
  <c r="BL35" i="14"/>
  <c r="BG22" i="17"/>
  <c r="BL9" i="11"/>
  <c r="BO20" i="5"/>
  <c r="BO159" i="14" s="1"/>
  <c r="BH115" i="17"/>
  <c r="BM134" i="14"/>
  <c r="BN134" i="14"/>
  <c r="BN19" i="5"/>
  <c r="BH44" i="17"/>
  <c r="BM12" i="11"/>
  <c r="BN57" i="14"/>
  <c r="BN50" i="14"/>
  <c r="BH37" i="17"/>
  <c r="BM12" i="4"/>
  <c r="BH89" i="17"/>
  <c r="BN105" i="14"/>
  <c r="BH118" i="17"/>
  <c r="BN137" i="14"/>
  <c r="BN19" i="8"/>
  <c r="BM137" i="14"/>
  <c r="BO20" i="8"/>
  <c r="BO162" i="14" s="1"/>
  <c r="BL69" i="14"/>
  <c r="BG53" i="17"/>
  <c r="BM55" i="14"/>
  <c r="BG15" i="17"/>
  <c r="BL28" i="14"/>
  <c r="BL9" i="4"/>
  <c r="BL36" i="14"/>
  <c r="BG23" i="17" s="1"/>
  <c r="BL51" i="3"/>
  <c r="BG198" i="17" s="1"/>
  <c r="BL52" i="3"/>
  <c r="BG201" i="17" s="1"/>
  <c r="BN42" i="14"/>
  <c r="BM42" i="14"/>
  <c r="BH29" i="17"/>
  <c r="BN12" i="7"/>
  <c r="BH117" i="17"/>
  <c r="BO20" i="7"/>
  <c r="BO161" i="14" s="1"/>
  <c r="BN136" i="14"/>
  <c r="BM136" i="14"/>
  <c r="BN19" i="7"/>
  <c r="BN19" i="11"/>
  <c r="BN140" i="14"/>
  <c r="BH121" i="17"/>
  <c r="BM140" i="14"/>
  <c r="BO20" i="11"/>
  <c r="BO165" i="14" s="1"/>
  <c r="BL29" i="14"/>
  <c r="BG16" i="17"/>
  <c r="BL9" i="5"/>
  <c r="BL9" i="9"/>
  <c r="BG20" i="17"/>
  <c r="BL33" i="14"/>
  <c r="BM45" i="8"/>
  <c r="BH28" i="17"/>
  <c r="BN41" i="14"/>
  <c r="BN12" i="6"/>
  <c r="BM41" i="14"/>
  <c r="BG17" i="17"/>
  <c r="BL30" i="14"/>
  <c r="BL9" i="6"/>
  <c r="BG18" i="17"/>
  <c r="BL9" i="7"/>
  <c r="BL31" i="14"/>
  <c r="BM90" i="14" l="1"/>
  <c r="BH74" i="17"/>
  <c r="BN90" i="14"/>
  <c r="BN45" i="8"/>
  <c r="BN12" i="4"/>
  <c r="BN39" i="14"/>
  <c r="BM39" i="14"/>
  <c r="BH26" i="17"/>
  <c r="BN46" i="14"/>
  <c r="BH33" i="17"/>
  <c r="BN12" i="11"/>
  <c r="BM46" i="14"/>
  <c r="BG11" i="17"/>
  <c r="BM11" i="11"/>
  <c r="BM10" i="11"/>
  <c r="BL24" i="14"/>
  <c r="BM12" i="5"/>
  <c r="BH38" i="17"/>
  <c r="BN51" i="14"/>
  <c r="BM55" i="3"/>
  <c r="BM58" i="14"/>
  <c r="BM54" i="3"/>
  <c r="BH122" i="17"/>
  <c r="BN141" i="14"/>
  <c r="BO158" i="14"/>
  <c r="BO30" i="3"/>
  <c r="BO166" i="14"/>
  <c r="BO29" i="3"/>
  <c r="BH70" i="17"/>
  <c r="BM86" i="14"/>
  <c r="BN45" i="4"/>
  <c r="BN86" i="14"/>
  <c r="BM64" i="3"/>
  <c r="BM94" i="14"/>
  <c r="BM65" i="3"/>
  <c r="BH30" i="17"/>
  <c r="BM43" i="14"/>
  <c r="BN12" i="8"/>
  <c r="BN43" i="14"/>
  <c r="BL21" i="14"/>
  <c r="BG8" i="17"/>
  <c r="BM11" i="8"/>
  <c r="BM10" i="8"/>
  <c r="BL19" i="14"/>
  <c r="BM10" i="6"/>
  <c r="BM11" i="6"/>
  <c r="BG6" i="17"/>
  <c r="BH42" i="17"/>
  <c r="BM12" i="9"/>
  <c r="BN55" i="14"/>
  <c r="BN25" i="3"/>
  <c r="BH168" i="17"/>
  <c r="BN92" i="14"/>
  <c r="BM92" i="14"/>
  <c r="BH76" i="17"/>
  <c r="BN45" i="10"/>
  <c r="BG5" i="17"/>
  <c r="BL18" i="14"/>
  <c r="BM11" i="5"/>
  <c r="BM10" i="5"/>
  <c r="BL17" i="14"/>
  <c r="BM11" i="4"/>
  <c r="BG4" i="17"/>
  <c r="BM10" i="4"/>
  <c r="BL25" i="14"/>
  <c r="BG12" i="17" s="1"/>
  <c r="BL12" i="3"/>
  <c r="BG1" i="17" s="1"/>
  <c r="BL13" i="3"/>
  <c r="BG147" i="17" s="1"/>
  <c r="BN26" i="3"/>
  <c r="BH171" i="17"/>
  <c r="BL23" i="14"/>
  <c r="BG10" i="17"/>
  <c r="BM11" i="10"/>
  <c r="BM10" i="10"/>
  <c r="BM12" i="10"/>
  <c r="BH43" i="17"/>
  <c r="BN56" i="14"/>
  <c r="BH75" i="17"/>
  <c r="BN45" i="9"/>
  <c r="BN91" i="14"/>
  <c r="BM91" i="14"/>
  <c r="BL20" i="14"/>
  <c r="BG7" i="17"/>
  <c r="BM10" i="7"/>
  <c r="BM11" i="7"/>
  <c r="BL22" i="14"/>
  <c r="BG9" i="17"/>
  <c r="BM10" i="9"/>
  <c r="BM11" i="9"/>
  <c r="BM44" i="6" l="1"/>
  <c r="BM121" i="14"/>
  <c r="BN121" i="14"/>
  <c r="BM29" i="6"/>
  <c r="BN11" i="6"/>
  <c r="BH105" i="17"/>
  <c r="BN64" i="3"/>
  <c r="BH216" i="17"/>
  <c r="BH204" i="17"/>
  <c r="BN54" i="3"/>
  <c r="BM187" i="14"/>
  <c r="BH143" i="17"/>
  <c r="BM22" i="11"/>
  <c r="BN10" i="11"/>
  <c r="BN187" i="14"/>
  <c r="BN12" i="10"/>
  <c r="BM45" i="14"/>
  <c r="BH32" i="17"/>
  <c r="BN45" i="14"/>
  <c r="BN119" i="14"/>
  <c r="BM119" i="14"/>
  <c r="BM29" i="4"/>
  <c r="BH103" i="17"/>
  <c r="BN11" i="4"/>
  <c r="BM127" i="14"/>
  <c r="BM14" i="3"/>
  <c r="BM15" i="3"/>
  <c r="BM181" i="14"/>
  <c r="BH137" i="17"/>
  <c r="BM22" i="5"/>
  <c r="BN10" i="5"/>
  <c r="BN181" i="14"/>
  <c r="BM44" i="14"/>
  <c r="BH31" i="17"/>
  <c r="BN44" i="14"/>
  <c r="BN12" i="9"/>
  <c r="BM22" i="6"/>
  <c r="BH138" i="17"/>
  <c r="BN182" i="14"/>
  <c r="BN10" i="6"/>
  <c r="BM182" i="14"/>
  <c r="BH140" i="17"/>
  <c r="BM22" i="8"/>
  <c r="BM184" i="14"/>
  <c r="BN10" i="8"/>
  <c r="BN184" i="14"/>
  <c r="BM44" i="4"/>
  <c r="BH45" i="17"/>
  <c r="BN58" i="14"/>
  <c r="BH110" i="17"/>
  <c r="BN126" i="14"/>
  <c r="BM29" i="11"/>
  <c r="BN11" i="11"/>
  <c r="BM126" i="14"/>
  <c r="BM44" i="11"/>
  <c r="BM124" i="14"/>
  <c r="BM29" i="9"/>
  <c r="BH108" i="17"/>
  <c r="BN124" i="14"/>
  <c r="BN11" i="9"/>
  <c r="BM29" i="7"/>
  <c r="BN11" i="7"/>
  <c r="BH106" i="17"/>
  <c r="BN122" i="14"/>
  <c r="BM122" i="14"/>
  <c r="BM44" i="7"/>
  <c r="BM44" i="9"/>
  <c r="BN10" i="10"/>
  <c r="BH142" i="17"/>
  <c r="BM186" i="14"/>
  <c r="BN186" i="14"/>
  <c r="BM22" i="10"/>
  <c r="BM29" i="5"/>
  <c r="BH104" i="17"/>
  <c r="BM120" i="14"/>
  <c r="BN11" i="5"/>
  <c r="BN120" i="14"/>
  <c r="BM44" i="5"/>
  <c r="BM44" i="8"/>
  <c r="BH107" i="17"/>
  <c r="BM123" i="14"/>
  <c r="BM29" i="8"/>
  <c r="BN123" i="14"/>
  <c r="BN11" i="8"/>
  <c r="BH219" i="17"/>
  <c r="BN65" i="3"/>
  <c r="BN55" i="3"/>
  <c r="BH207" i="17"/>
  <c r="BM40" i="14"/>
  <c r="BH27" i="17"/>
  <c r="BN12" i="5"/>
  <c r="BN40" i="14"/>
  <c r="BM19" i="3"/>
  <c r="BM18" i="3"/>
  <c r="BM47" i="14"/>
  <c r="BM22" i="9"/>
  <c r="BN185" i="14"/>
  <c r="BN10" i="9"/>
  <c r="BM185" i="14"/>
  <c r="BH141" i="17"/>
  <c r="BM22" i="7"/>
  <c r="BM183" i="14"/>
  <c r="BN183" i="14"/>
  <c r="BN10" i="7"/>
  <c r="BH139" i="17"/>
  <c r="BH109" i="17"/>
  <c r="BM29" i="10"/>
  <c r="BM44" i="10"/>
  <c r="BM125" i="14"/>
  <c r="BN125" i="14"/>
  <c r="BN11" i="10"/>
  <c r="BM22" i="4"/>
  <c r="BN10" i="4"/>
  <c r="BN180" i="14"/>
  <c r="BH136" i="17"/>
  <c r="BM180" i="14"/>
  <c r="BM188" i="14"/>
  <c r="BM16" i="3"/>
  <c r="BM17" i="3"/>
  <c r="BN94" i="14"/>
  <c r="BH78" i="17"/>
  <c r="BH125" i="17" l="1"/>
  <c r="BN22" i="4"/>
  <c r="BN169" i="14"/>
  <c r="BM169" i="14"/>
  <c r="BM21" i="4"/>
  <c r="BM32" i="3"/>
  <c r="BM177" i="14"/>
  <c r="BM33" i="3"/>
  <c r="BN81" i="14"/>
  <c r="BH65" i="17"/>
  <c r="BM54" i="10"/>
  <c r="BM81" i="14"/>
  <c r="BN44" i="10"/>
  <c r="BN19" i="3"/>
  <c r="BH165" i="17"/>
  <c r="BH63" i="17"/>
  <c r="BM79" i="14"/>
  <c r="BM54" i="8"/>
  <c r="BN79" i="14"/>
  <c r="BN44" i="8"/>
  <c r="BM21" i="10"/>
  <c r="BN175" i="14"/>
  <c r="BH131" i="17"/>
  <c r="BM175" i="14"/>
  <c r="BN22" i="10"/>
  <c r="BH97" i="17"/>
  <c r="BN113" i="14"/>
  <c r="BM113" i="14"/>
  <c r="BN29" i="9"/>
  <c r="BO28" i="9"/>
  <c r="BN29" i="6"/>
  <c r="BM110" i="14"/>
  <c r="BN110" i="14"/>
  <c r="BH94" i="17"/>
  <c r="BO28" i="6"/>
  <c r="BH159" i="17"/>
  <c r="BN17" i="3"/>
  <c r="BH98" i="17"/>
  <c r="BM114" i="14"/>
  <c r="BN29" i="10"/>
  <c r="BO28" i="10"/>
  <c r="BN114" i="14"/>
  <c r="BM21" i="9"/>
  <c r="BH130" i="17"/>
  <c r="BN22" i="9"/>
  <c r="BM174" i="14"/>
  <c r="BN174" i="14"/>
  <c r="BM112" i="14"/>
  <c r="BH96" i="17"/>
  <c r="BN29" i="8"/>
  <c r="BN112" i="14"/>
  <c r="BO28" i="8"/>
  <c r="BM54" i="5"/>
  <c r="BH60" i="17"/>
  <c r="BM76" i="14"/>
  <c r="BN76" i="14"/>
  <c r="BN44" i="5"/>
  <c r="BM54" i="9"/>
  <c r="BM35" i="9" s="1"/>
  <c r="BN80" i="14"/>
  <c r="BH64" i="17"/>
  <c r="BM80" i="14"/>
  <c r="BN44" i="9"/>
  <c r="BO28" i="11"/>
  <c r="BN29" i="11"/>
  <c r="BN115" i="14"/>
  <c r="BH99" i="17"/>
  <c r="BM115" i="14"/>
  <c r="BN171" i="14"/>
  <c r="BM171" i="14"/>
  <c r="BM21" i="6"/>
  <c r="BN22" i="6"/>
  <c r="BH127" i="17"/>
  <c r="BH153" i="17"/>
  <c r="BN15" i="3"/>
  <c r="BN16" i="3"/>
  <c r="BH156" i="17"/>
  <c r="BH34" i="17"/>
  <c r="BN47" i="14"/>
  <c r="BN44" i="7"/>
  <c r="BN78" i="14"/>
  <c r="BM54" i="7"/>
  <c r="BM35" i="7" s="1"/>
  <c r="BH62" i="17"/>
  <c r="BM78" i="14"/>
  <c r="BM54" i="11"/>
  <c r="BM35" i="11" s="1"/>
  <c r="BN44" i="11"/>
  <c r="BM82" i="14"/>
  <c r="BN82" i="14"/>
  <c r="BH66" i="17"/>
  <c r="BM75" i="14"/>
  <c r="BH59" i="17"/>
  <c r="BN44" i="4"/>
  <c r="BM54" i="4"/>
  <c r="BN75" i="14"/>
  <c r="BM61" i="3"/>
  <c r="BM62" i="3"/>
  <c r="BM83" i="14"/>
  <c r="BH126" i="17"/>
  <c r="BM21" i="5"/>
  <c r="BN22" i="5"/>
  <c r="BM170" i="14"/>
  <c r="BN170" i="14"/>
  <c r="BN14" i="3"/>
  <c r="BH150" i="17"/>
  <c r="BN29" i="4"/>
  <c r="BM108" i="14"/>
  <c r="BH92" i="17"/>
  <c r="BN108" i="14"/>
  <c r="BO28" i="4"/>
  <c r="BM116" i="14"/>
  <c r="BM42" i="3"/>
  <c r="BM43" i="3"/>
  <c r="BN188" i="14"/>
  <c r="BH144" i="17"/>
  <c r="BH128" i="17"/>
  <c r="BM172" i="14"/>
  <c r="BM21" i="7"/>
  <c r="BN22" i="7"/>
  <c r="BN172" i="14"/>
  <c r="BN18" i="3"/>
  <c r="BH162" i="17"/>
  <c r="BM109" i="14"/>
  <c r="BH93" i="17"/>
  <c r="BN29" i="5"/>
  <c r="BN109" i="14"/>
  <c r="BO28" i="5"/>
  <c r="BH95" i="17"/>
  <c r="BO28" i="7"/>
  <c r="BN111" i="14"/>
  <c r="BM111" i="14"/>
  <c r="BN29" i="7"/>
  <c r="BM173" i="14"/>
  <c r="BN173" i="14"/>
  <c r="BH129" i="17"/>
  <c r="BM21" i="8"/>
  <c r="BN22" i="8"/>
  <c r="BN127" i="14"/>
  <c r="BH111" i="17"/>
  <c r="BM176" i="14"/>
  <c r="BH132" i="17"/>
  <c r="BN22" i="11"/>
  <c r="BN176" i="14"/>
  <c r="BM21" i="11"/>
  <c r="BN77" i="14"/>
  <c r="BN44" i="6"/>
  <c r="BH61" i="17"/>
  <c r="BM54" i="6"/>
  <c r="BM35" i="6" s="1"/>
  <c r="BM77" i="14"/>
  <c r="BN35" i="6" l="1"/>
  <c r="BN66" i="14"/>
  <c r="BO52" i="14"/>
  <c r="BH50" i="17"/>
  <c r="BM66" i="14"/>
  <c r="BM36" i="7"/>
  <c r="BN150" i="14"/>
  <c r="BN21" i="7"/>
  <c r="BO19" i="7"/>
  <c r="BM150" i="14"/>
  <c r="BI81" i="17"/>
  <c r="BO97" i="14"/>
  <c r="BO40" i="3"/>
  <c r="BI183" i="17" s="1"/>
  <c r="BO105" i="14"/>
  <c r="BI89" i="17" s="1"/>
  <c r="BO39" i="3"/>
  <c r="BI180" i="17" s="1"/>
  <c r="BN83" i="14"/>
  <c r="BH67" i="17"/>
  <c r="BO104" i="14"/>
  <c r="BI88" i="17"/>
  <c r="BI85" i="17"/>
  <c r="BO101" i="14"/>
  <c r="BH177" i="17"/>
  <c r="BN33" i="3"/>
  <c r="BO100" i="14"/>
  <c r="BI84" i="17"/>
  <c r="BN43" i="3"/>
  <c r="BH189" i="17"/>
  <c r="BN62" i="3"/>
  <c r="BH213" i="17"/>
  <c r="BN54" i="4"/>
  <c r="BN211" i="14"/>
  <c r="BM211" i="14"/>
  <c r="BM219" i="14"/>
  <c r="BN219" i="14" s="1"/>
  <c r="BM72" i="3"/>
  <c r="BN72" i="3" s="1"/>
  <c r="BM71" i="3"/>
  <c r="BN71" i="3" s="1"/>
  <c r="BM71" i="14"/>
  <c r="BH55" i="17"/>
  <c r="BO57" i="14"/>
  <c r="BN35" i="11"/>
  <c r="BN71" i="14"/>
  <c r="BN149" i="14"/>
  <c r="BM36" i="6"/>
  <c r="BM149" i="14"/>
  <c r="BO19" i="6"/>
  <c r="BN21" i="6"/>
  <c r="BN35" i="9"/>
  <c r="BM69" i="14"/>
  <c r="BN69" i="14"/>
  <c r="BH53" i="17"/>
  <c r="BO55" i="14"/>
  <c r="BN152" i="14"/>
  <c r="BN21" i="9"/>
  <c r="BM152" i="14"/>
  <c r="BO19" i="9"/>
  <c r="BO45" i="9" s="1"/>
  <c r="BM36" i="9"/>
  <c r="BO99" i="14"/>
  <c r="BI83" i="17"/>
  <c r="BM35" i="10"/>
  <c r="BN54" i="10"/>
  <c r="BM217" i="14"/>
  <c r="BN217" i="14"/>
  <c r="BN177" i="14"/>
  <c r="BH133" i="17"/>
  <c r="BM213" i="14"/>
  <c r="BN54" i="6"/>
  <c r="BN213" i="14"/>
  <c r="BN154" i="14"/>
  <c r="BO19" i="11"/>
  <c r="BN21" i="11"/>
  <c r="BM154" i="14"/>
  <c r="BM36" i="11"/>
  <c r="BM151" i="14"/>
  <c r="BN151" i="14"/>
  <c r="BN21" i="8"/>
  <c r="BO19" i="8"/>
  <c r="BM36" i="8"/>
  <c r="BH186" i="17"/>
  <c r="BN42" i="3"/>
  <c r="BM148" i="14"/>
  <c r="BN148" i="14"/>
  <c r="BN21" i="5"/>
  <c r="BO19" i="5"/>
  <c r="BO45" i="5" s="1"/>
  <c r="BM36" i="5"/>
  <c r="BH210" i="17"/>
  <c r="BN61" i="3"/>
  <c r="BM218" i="14"/>
  <c r="BN218" i="14"/>
  <c r="BN54" i="11"/>
  <c r="BM214" i="14"/>
  <c r="BN214" i="14"/>
  <c r="BN54" i="7"/>
  <c r="BN216" i="14"/>
  <c r="BN54" i="9"/>
  <c r="BM216" i="14"/>
  <c r="BI86" i="17"/>
  <c r="BO102" i="14"/>
  <c r="BM35" i="8"/>
  <c r="BM215" i="14"/>
  <c r="BN215" i="14"/>
  <c r="BN54" i="8"/>
  <c r="BN32" i="3"/>
  <c r="BH174" i="17"/>
  <c r="BI82" i="17"/>
  <c r="BO98" i="14"/>
  <c r="BN116" i="14"/>
  <c r="BH100" i="17"/>
  <c r="BM35" i="4"/>
  <c r="BN35" i="7"/>
  <c r="BN67" i="14"/>
  <c r="BH51" i="17"/>
  <c r="BO53" i="14"/>
  <c r="BM67" i="14"/>
  <c r="BM35" i="5"/>
  <c r="BM212" i="14"/>
  <c r="BN212" i="14"/>
  <c r="BN54" i="5"/>
  <c r="BO103" i="14"/>
  <c r="BI87" i="17"/>
  <c r="BN153" i="14"/>
  <c r="BN21" i="10"/>
  <c r="BM153" i="14"/>
  <c r="BO19" i="10"/>
  <c r="BM36" i="10"/>
  <c r="BN21" i="4"/>
  <c r="BN147" i="14"/>
  <c r="BM36" i="4"/>
  <c r="BM147" i="14"/>
  <c r="BO19" i="4"/>
  <c r="BM28" i="3"/>
  <c r="BN28" i="3" s="1"/>
  <c r="BM155" i="14"/>
  <c r="BN155" i="14" s="1"/>
  <c r="BM27" i="3"/>
  <c r="BN27" i="3" s="1"/>
  <c r="BM65" i="14" l="1"/>
  <c r="BH49" i="17"/>
  <c r="BN65" i="14"/>
  <c r="BN35" i="5"/>
  <c r="BO51" i="14"/>
  <c r="BI75" i="17"/>
  <c r="BO91" i="14"/>
  <c r="BO133" i="14"/>
  <c r="BP20" i="4"/>
  <c r="BI114" i="17"/>
  <c r="BO25" i="3"/>
  <c r="BI168" i="17" s="1"/>
  <c r="BO26" i="3"/>
  <c r="BI171" i="17" s="1"/>
  <c r="BO141" i="14"/>
  <c r="BI122" i="17" s="1"/>
  <c r="BM32" i="14"/>
  <c r="BM9" i="8"/>
  <c r="BH19" i="17"/>
  <c r="BN36" i="8"/>
  <c r="BN32" i="14"/>
  <c r="BI121" i="17"/>
  <c r="BP20" i="11"/>
  <c r="BP165" i="14" s="1"/>
  <c r="BO140" i="14"/>
  <c r="BO45" i="6"/>
  <c r="BI116" i="17"/>
  <c r="BO135" i="14"/>
  <c r="BP20" i="6"/>
  <c r="BP160" i="14" s="1"/>
  <c r="BI39" i="17"/>
  <c r="BO12" i="6"/>
  <c r="BM9" i="10"/>
  <c r="BN34" i="14"/>
  <c r="BN36" i="10"/>
  <c r="BH21" i="17"/>
  <c r="BM34" i="14"/>
  <c r="BI40" i="17"/>
  <c r="BO12" i="7"/>
  <c r="BN35" i="4"/>
  <c r="BN64" i="14"/>
  <c r="BM64" i="14"/>
  <c r="BH48" i="17"/>
  <c r="BO50" i="14"/>
  <c r="BM50" i="3"/>
  <c r="BM72" i="14"/>
  <c r="BM49" i="3"/>
  <c r="BM68" i="14"/>
  <c r="BH52" i="17"/>
  <c r="BN68" i="14"/>
  <c r="BN35" i="8"/>
  <c r="BO54" i="14"/>
  <c r="BM29" i="14"/>
  <c r="BH16" i="17"/>
  <c r="BM9" i="5"/>
  <c r="BN29" i="14"/>
  <c r="BN36" i="5"/>
  <c r="BO45" i="8"/>
  <c r="BO137" i="14"/>
  <c r="BP20" i="8"/>
  <c r="BP162" i="14" s="1"/>
  <c r="BI118" i="17"/>
  <c r="BM9" i="11"/>
  <c r="BN36" i="11"/>
  <c r="BM35" i="14"/>
  <c r="BN35" i="14"/>
  <c r="BH22" i="17"/>
  <c r="BN36" i="9"/>
  <c r="BH20" i="17"/>
  <c r="BM33" i="14"/>
  <c r="BN33" i="14"/>
  <c r="BM9" i="9"/>
  <c r="BM9" i="7"/>
  <c r="BN31" i="14"/>
  <c r="BN36" i="7"/>
  <c r="BM31" i="14"/>
  <c r="BH18" i="17"/>
  <c r="BM28" i="14"/>
  <c r="BM9" i="4"/>
  <c r="BH15" i="17"/>
  <c r="BN28" i="14"/>
  <c r="BN36" i="4"/>
  <c r="BM51" i="3"/>
  <c r="BM52" i="3"/>
  <c r="BM36" i="14"/>
  <c r="BO139" i="14"/>
  <c r="BO45" i="10"/>
  <c r="BP20" i="10"/>
  <c r="BP164" i="14" s="1"/>
  <c r="BI120" i="17"/>
  <c r="BI71" i="17"/>
  <c r="BO87" i="14"/>
  <c r="BP20" i="5"/>
  <c r="BP159" i="14" s="1"/>
  <c r="BO134" i="14"/>
  <c r="BI115" i="17"/>
  <c r="BO56" i="14"/>
  <c r="BN35" i="10"/>
  <c r="BM70" i="14"/>
  <c r="BN70" i="14"/>
  <c r="BH54" i="17"/>
  <c r="BO138" i="14"/>
  <c r="BI119" i="17"/>
  <c r="BP20" i="9"/>
  <c r="BP163" i="14" s="1"/>
  <c r="BO12" i="9"/>
  <c r="BI42" i="17"/>
  <c r="BN30" i="14"/>
  <c r="BN36" i="6"/>
  <c r="BM9" i="6"/>
  <c r="BH17" i="17"/>
  <c r="BM30" i="14"/>
  <c r="BI44" i="17"/>
  <c r="BO12" i="11"/>
  <c r="BO45" i="11"/>
  <c r="BO45" i="4"/>
  <c r="BO45" i="7"/>
  <c r="BO136" i="14"/>
  <c r="BI117" i="17"/>
  <c r="BP20" i="7"/>
  <c r="BP161" i="14" s="1"/>
  <c r="BI70" i="17" l="1"/>
  <c r="BO86" i="14"/>
  <c r="BO65" i="3"/>
  <c r="BI219" i="17" s="1"/>
  <c r="BO94" i="14"/>
  <c r="BI78" i="17" s="1"/>
  <c r="BO64" i="3"/>
  <c r="BI216" i="17" s="1"/>
  <c r="BN52" i="3"/>
  <c r="BH201" i="17"/>
  <c r="BN9" i="9"/>
  <c r="BM22" i="14"/>
  <c r="BH9" i="17"/>
  <c r="BN22" i="14"/>
  <c r="BO11" i="9"/>
  <c r="BO10" i="9"/>
  <c r="BI41" i="17"/>
  <c r="BO12" i="8"/>
  <c r="BO12" i="4"/>
  <c r="BO58" i="14"/>
  <c r="BI45" i="17" s="1"/>
  <c r="BO54" i="3"/>
  <c r="BI204" i="17" s="1"/>
  <c r="BI37" i="17"/>
  <c r="BO55" i="3"/>
  <c r="BI207" i="17" s="1"/>
  <c r="BO41" i="14"/>
  <c r="BI28" i="17"/>
  <c r="BM21" i="14"/>
  <c r="BH8" i="17"/>
  <c r="BN9" i="8"/>
  <c r="BN21" i="14"/>
  <c r="BO10" i="8"/>
  <c r="BO11" i="8"/>
  <c r="BO44" i="8" s="1"/>
  <c r="BI77" i="17"/>
  <c r="BO93" i="14"/>
  <c r="BI76" i="17"/>
  <c r="BO92" i="14"/>
  <c r="BH198" i="17"/>
  <c r="BN51" i="3"/>
  <c r="BN9" i="4"/>
  <c r="BO11" i="4"/>
  <c r="BN17" i="14"/>
  <c r="BH4" i="17"/>
  <c r="BM17" i="14"/>
  <c r="BO10" i="4"/>
  <c r="BM12" i="3"/>
  <c r="BM25" i="14"/>
  <c r="BM13" i="3"/>
  <c r="BN24" i="14"/>
  <c r="BN9" i="11"/>
  <c r="BO11" i="11"/>
  <c r="BM24" i="14"/>
  <c r="BH11" i="17"/>
  <c r="BO10" i="11"/>
  <c r="BH5" i="17"/>
  <c r="BM18" i="14"/>
  <c r="BN18" i="14"/>
  <c r="BN9" i="5"/>
  <c r="BO10" i="5"/>
  <c r="BO11" i="5"/>
  <c r="BH192" i="17"/>
  <c r="BN49" i="3"/>
  <c r="BO42" i="14"/>
  <c r="BI29" i="17"/>
  <c r="BI72" i="17"/>
  <c r="BO88" i="14"/>
  <c r="BO46" i="14"/>
  <c r="BI33" i="17"/>
  <c r="BN9" i="6"/>
  <c r="BN19" i="14"/>
  <c r="BH6" i="17"/>
  <c r="BO10" i="6"/>
  <c r="BM19" i="14"/>
  <c r="BO11" i="6"/>
  <c r="BO44" i="6" s="1"/>
  <c r="BI31" i="17"/>
  <c r="BO44" i="14"/>
  <c r="BI74" i="17"/>
  <c r="BO90" i="14"/>
  <c r="BN72" i="14"/>
  <c r="BH56" i="17"/>
  <c r="BP158" i="14"/>
  <c r="BP166" i="14"/>
  <c r="BP30" i="3"/>
  <c r="BP29" i="3"/>
  <c r="BI73" i="17"/>
  <c r="BO89" i="14"/>
  <c r="BI43" i="17"/>
  <c r="BO12" i="10"/>
  <c r="BN36" i="14"/>
  <c r="BH23" i="17"/>
  <c r="BO10" i="7"/>
  <c r="BN9" i="7"/>
  <c r="BM20" i="14"/>
  <c r="BO11" i="7"/>
  <c r="BH7" i="17"/>
  <c r="BN20" i="14"/>
  <c r="BN50" i="3"/>
  <c r="BH195" i="17"/>
  <c r="BH10" i="17"/>
  <c r="BN23" i="14"/>
  <c r="BO11" i="10"/>
  <c r="BO44" i="10" s="1"/>
  <c r="BM23" i="14"/>
  <c r="BN9" i="10"/>
  <c r="BO10" i="10"/>
  <c r="BI38" i="17"/>
  <c r="BO12" i="5"/>
  <c r="BI65" i="17" l="1"/>
  <c r="BO81" i="14"/>
  <c r="BO54" i="10"/>
  <c r="BI142" i="17"/>
  <c r="BO186" i="14"/>
  <c r="BO22" i="10"/>
  <c r="BO47" i="14"/>
  <c r="BI34" i="17" s="1"/>
  <c r="BO45" i="14"/>
  <c r="BI32" i="17"/>
  <c r="BO22" i="4"/>
  <c r="BO180" i="14"/>
  <c r="BI136" i="17"/>
  <c r="BO188" i="14"/>
  <c r="BI144" i="17" s="1"/>
  <c r="BO16" i="3"/>
  <c r="BI156" i="17" s="1"/>
  <c r="BO17" i="3"/>
  <c r="BI159" i="17" s="1"/>
  <c r="BO29" i="4"/>
  <c r="BI103" i="17"/>
  <c r="BO119" i="14"/>
  <c r="BO14" i="3"/>
  <c r="BI150" i="17" s="1"/>
  <c r="BO15" i="3"/>
  <c r="BI153" i="17" s="1"/>
  <c r="BO127" i="14"/>
  <c r="BI111" i="17" s="1"/>
  <c r="BO43" i="14"/>
  <c r="BI30" i="17"/>
  <c r="BI139" i="17"/>
  <c r="BO22" i="7"/>
  <c r="BO183" i="14"/>
  <c r="BI105" i="17"/>
  <c r="BO29" i="6"/>
  <c r="BO121" i="14"/>
  <c r="BO120" i="14"/>
  <c r="BI104" i="17"/>
  <c r="BO29" i="5"/>
  <c r="BO44" i="5"/>
  <c r="BN13" i="3"/>
  <c r="BH147" i="17"/>
  <c r="BO44" i="4"/>
  <c r="BI27" i="17"/>
  <c r="BO40" i="14"/>
  <c r="BO122" i="14"/>
  <c r="BI106" i="17"/>
  <c r="BO29" i="7"/>
  <c r="BO44" i="7"/>
  <c r="BI61" i="17"/>
  <c r="BO54" i="6"/>
  <c r="BO213" i="14" s="1"/>
  <c r="BO77" i="14"/>
  <c r="BI137" i="17"/>
  <c r="BO22" i="5"/>
  <c r="BO181" i="14"/>
  <c r="BO126" i="14"/>
  <c r="BI110" i="17"/>
  <c r="BO29" i="11"/>
  <c r="BH12" i="17"/>
  <c r="BN25" i="14"/>
  <c r="BI107" i="17"/>
  <c r="BO29" i="8"/>
  <c r="BO123" i="14"/>
  <c r="BI26" i="17"/>
  <c r="BO39" i="14"/>
  <c r="BO18" i="3"/>
  <c r="BI162" i="17" s="1"/>
  <c r="BO19" i="3"/>
  <c r="BI165" i="17" s="1"/>
  <c r="BO185" i="14"/>
  <c r="BI141" i="17"/>
  <c r="BO22" i="9"/>
  <c r="BI109" i="17"/>
  <c r="BO125" i="14"/>
  <c r="BO29" i="10"/>
  <c r="BI63" i="17"/>
  <c r="BO54" i="8"/>
  <c r="BO215" i="14" s="1"/>
  <c r="BO79" i="14"/>
  <c r="BI138" i="17"/>
  <c r="BO22" i="6"/>
  <c r="BO182" i="14"/>
  <c r="BO22" i="11"/>
  <c r="BO187" i="14"/>
  <c r="BI143" i="17"/>
  <c r="BN12" i="3"/>
  <c r="BH1" i="17"/>
  <c r="BO44" i="11"/>
  <c r="BO184" i="14"/>
  <c r="BO22" i="8"/>
  <c r="BI140" i="17"/>
  <c r="BO29" i="9"/>
  <c r="BO124" i="14"/>
  <c r="BI108" i="17"/>
  <c r="BO44" i="9"/>
  <c r="BP28" i="11" l="1"/>
  <c r="BI99" i="17"/>
  <c r="BO115" i="14"/>
  <c r="BI95" i="17"/>
  <c r="BO111" i="14"/>
  <c r="BP28" i="7"/>
  <c r="BO108" i="14"/>
  <c r="BI92" i="17"/>
  <c r="BP28" i="4"/>
  <c r="BO42" i="3"/>
  <c r="BI186" i="17" s="1"/>
  <c r="BO43" i="3"/>
  <c r="BI189" i="17" s="1"/>
  <c r="BO116" i="14"/>
  <c r="BI100" i="17" s="1"/>
  <c r="BI64" i="17"/>
  <c r="BO80" i="14"/>
  <c r="BO54" i="9"/>
  <c r="BO216" i="14" s="1"/>
  <c r="BO54" i="11"/>
  <c r="BO218" i="14" s="1"/>
  <c r="BI66" i="17"/>
  <c r="BO82" i="14"/>
  <c r="BO21" i="5"/>
  <c r="BI126" i="17"/>
  <c r="BO170" i="14"/>
  <c r="BO35" i="6"/>
  <c r="BO76" i="14"/>
  <c r="BI60" i="17"/>
  <c r="BO54" i="5"/>
  <c r="BO35" i="10"/>
  <c r="BO217" i="14"/>
  <c r="BO113" i="14"/>
  <c r="BI97" i="17"/>
  <c r="BP28" i="9"/>
  <c r="BI96" i="17"/>
  <c r="BO112" i="14"/>
  <c r="BP28" i="8"/>
  <c r="BO176" i="14"/>
  <c r="BO21" i="11"/>
  <c r="BI132" i="17"/>
  <c r="BO35" i="8"/>
  <c r="BI98" i="17"/>
  <c r="BO114" i="14"/>
  <c r="BP28" i="10"/>
  <c r="BO174" i="14"/>
  <c r="BO21" i="9"/>
  <c r="BI130" i="17"/>
  <c r="BI59" i="17"/>
  <c r="BO75" i="14"/>
  <c r="BO54" i="4"/>
  <c r="BO61" i="3"/>
  <c r="BI210" i="17" s="1"/>
  <c r="BO83" i="14"/>
  <c r="BI67" i="17" s="1"/>
  <c r="BO62" i="3"/>
  <c r="BI213" i="17" s="1"/>
  <c r="BO172" i="14"/>
  <c r="BI128" i="17"/>
  <c r="BO21" i="7"/>
  <c r="BO21" i="4"/>
  <c r="BO169" i="14"/>
  <c r="BI125" i="17"/>
  <c r="BO177" i="14"/>
  <c r="BI133" i="17" s="1"/>
  <c r="BO33" i="3"/>
  <c r="BI177" i="17" s="1"/>
  <c r="BO32" i="3"/>
  <c r="BI174" i="17" s="1"/>
  <c r="BO21" i="10"/>
  <c r="BI131" i="17"/>
  <c r="BO175" i="14"/>
  <c r="BI127" i="17"/>
  <c r="BO21" i="6"/>
  <c r="BO171" i="14"/>
  <c r="BI129" i="17"/>
  <c r="BO21" i="8"/>
  <c r="BO173" i="14"/>
  <c r="BO78" i="14"/>
  <c r="BI62" i="17"/>
  <c r="BO54" i="7"/>
  <c r="BO214" i="14" s="1"/>
  <c r="BI93" i="17"/>
  <c r="BO109" i="14"/>
  <c r="BP28" i="5"/>
  <c r="BI94" i="17"/>
  <c r="BP28" i="6"/>
  <c r="BO110" i="14"/>
  <c r="BO35" i="7" l="1"/>
  <c r="BI51" i="17" s="1"/>
  <c r="BO35" i="11"/>
  <c r="BO71" i="14" s="1"/>
  <c r="BO35" i="9"/>
  <c r="BP55" i="14" s="1"/>
  <c r="BJ86" i="17"/>
  <c r="BP102" i="14"/>
  <c r="BO66" i="14"/>
  <c r="BP52" i="14"/>
  <c r="BI50" i="17"/>
  <c r="BP99" i="14"/>
  <c r="BJ83" i="17"/>
  <c r="BO150" i="14"/>
  <c r="BO36" i="7"/>
  <c r="BP19" i="7"/>
  <c r="BP45" i="7" s="1"/>
  <c r="BI52" i="17"/>
  <c r="BO68" i="14"/>
  <c r="BP54" i="14"/>
  <c r="BJ85" i="17"/>
  <c r="BP101" i="14"/>
  <c r="BO35" i="5"/>
  <c r="BO212" i="14"/>
  <c r="BO147" i="14"/>
  <c r="BP19" i="4"/>
  <c r="BP45" i="4" s="1"/>
  <c r="BO155" i="14"/>
  <c r="BO27" i="3"/>
  <c r="BO36" i="4"/>
  <c r="BO28" i="3"/>
  <c r="BO152" i="14"/>
  <c r="BP19" i="9"/>
  <c r="BO36" i="9"/>
  <c r="BI54" i="17"/>
  <c r="BP56" i="14"/>
  <c r="BO70" i="14"/>
  <c r="BP53" i="14"/>
  <c r="BO36" i="6"/>
  <c r="BP19" i="6"/>
  <c r="BO149" i="14"/>
  <c r="BO153" i="14"/>
  <c r="BP19" i="10"/>
  <c r="BO36" i="10"/>
  <c r="BP103" i="14"/>
  <c r="BJ87" i="17"/>
  <c r="BJ84" i="17"/>
  <c r="BP100" i="14"/>
  <c r="BO211" i="14"/>
  <c r="BO219" i="14"/>
  <c r="BO71" i="3"/>
  <c r="BO72" i="3"/>
  <c r="BJ82" i="17"/>
  <c r="BP98" i="14"/>
  <c r="BO151" i="14"/>
  <c r="BP19" i="8"/>
  <c r="BO36" i="8"/>
  <c r="BO35" i="4"/>
  <c r="BP19" i="11"/>
  <c r="BP45" i="11" s="1"/>
  <c r="BO154" i="14"/>
  <c r="BO36" i="11"/>
  <c r="BO148" i="14"/>
  <c r="BP19" i="5"/>
  <c r="BP45" i="5" s="1"/>
  <c r="BO36" i="5"/>
  <c r="BP97" i="14"/>
  <c r="BJ81" i="17"/>
  <c r="BP39" i="3"/>
  <c r="BJ180" i="17" s="1"/>
  <c r="BP105" i="14"/>
  <c r="BJ89" i="17" s="1"/>
  <c r="BP40" i="3"/>
  <c r="BJ183" i="17" s="1"/>
  <c r="BJ88" i="17"/>
  <c r="BP104" i="14"/>
  <c r="BO67" i="14" l="1"/>
  <c r="BP57" i="14"/>
  <c r="BJ44" i="17" s="1"/>
  <c r="BI55" i="17"/>
  <c r="BO69" i="14"/>
  <c r="BI53" i="17"/>
  <c r="BJ71" i="17"/>
  <c r="BP87" i="14"/>
  <c r="BJ77" i="17"/>
  <c r="BP93" i="14"/>
  <c r="BO32" i="14"/>
  <c r="BO9" i="8"/>
  <c r="BI19" i="17"/>
  <c r="BI21" i="17"/>
  <c r="BO9" i="10"/>
  <c r="BO34" i="14"/>
  <c r="BP45" i="6"/>
  <c r="BP135" i="14"/>
  <c r="BQ20" i="6"/>
  <c r="BQ160" i="14" s="1"/>
  <c r="BJ116" i="17"/>
  <c r="BJ119" i="17"/>
  <c r="BP138" i="14"/>
  <c r="BQ20" i="9"/>
  <c r="BQ163" i="14" s="1"/>
  <c r="BO9" i="5"/>
  <c r="BO29" i="14"/>
  <c r="BI16" i="17"/>
  <c r="BQ20" i="8"/>
  <c r="BQ162" i="14" s="1"/>
  <c r="BP137" i="14"/>
  <c r="BJ118" i="17"/>
  <c r="BP45" i="10"/>
  <c r="BQ20" i="10"/>
  <c r="BQ164" i="14" s="1"/>
  <c r="BP139" i="14"/>
  <c r="BJ120" i="17"/>
  <c r="BO30" i="14"/>
  <c r="BO9" i="6"/>
  <c r="BI17" i="17"/>
  <c r="BP12" i="10"/>
  <c r="BJ43" i="17"/>
  <c r="BI49" i="17"/>
  <c r="BO65" i="14"/>
  <c r="BP51" i="14"/>
  <c r="BJ117" i="17"/>
  <c r="BQ20" i="7"/>
  <c r="BQ161" i="14" s="1"/>
  <c r="BP136" i="14"/>
  <c r="BJ42" i="17"/>
  <c r="BP12" i="9"/>
  <c r="BJ70" i="17"/>
  <c r="BP86" i="14"/>
  <c r="BQ20" i="5"/>
  <c r="BQ159" i="14" s="1"/>
  <c r="BP134" i="14"/>
  <c r="BJ115" i="17"/>
  <c r="BJ121" i="17"/>
  <c r="BQ20" i="11"/>
  <c r="BQ165" i="14" s="1"/>
  <c r="BP140" i="14"/>
  <c r="BQ20" i="4"/>
  <c r="BJ114" i="17"/>
  <c r="BP133" i="14"/>
  <c r="BP26" i="3"/>
  <c r="BJ171" i="17" s="1"/>
  <c r="BP141" i="14"/>
  <c r="BJ122" i="17" s="1"/>
  <c r="BP25" i="3"/>
  <c r="BJ168" i="17" s="1"/>
  <c r="BP12" i="8"/>
  <c r="BJ41" i="17"/>
  <c r="BI18" i="17"/>
  <c r="BO9" i="7"/>
  <c r="BO31" i="14"/>
  <c r="BJ39" i="17"/>
  <c r="BP12" i="6"/>
  <c r="BP45" i="9"/>
  <c r="BO35" i="14"/>
  <c r="BO9" i="11"/>
  <c r="BI22" i="17"/>
  <c r="BP12" i="7"/>
  <c r="BJ40" i="17"/>
  <c r="BI48" i="17"/>
  <c r="BO64" i="14"/>
  <c r="BP50" i="14"/>
  <c r="BO72" i="14"/>
  <c r="BI56" i="17" s="1"/>
  <c r="BO49" i="3"/>
  <c r="BI192" i="17" s="1"/>
  <c r="BO50" i="3"/>
  <c r="BI195" i="17" s="1"/>
  <c r="BP89" i="14"/>
  <c r="BJ73" i="17"/>
  <c r="BI20" i="17"/>
  <c r="BO9" i="9"/>
  <c r="BO33" i="14"/>
  <c r="BO9" i="4"/>
  <c r="BO28" i="14"/>
  <c r="BI15" i="17"/>
  <c r="BO36" i="14"/>
  <c r="BI23" i="17" s="1"/>
  <c r="BO52" i="3"/>
  <c r="BI201" i="17" s="1"/>
  <c r="BO51" i="3"/>
  <c r="BI198" i="17" s="1"/>
  <c r="BP45" i="8"/>
  <c r="BP12" i="11" l="1"/>
  <c r="BP65" i="3"/>
  <c r="BJ219" i="17" s="1"/>
  <c r="BJ76" i="17"/>
  <c r="BP92" i="14"/>
  <c r="BO21" i="14"/>
  <c r="BI8" i="17"/>
  <c r="BP11" i="8"/>
  <c r="BP44" i="8" s="1"/>
  <c r="BP10" i="8"/>
  <c r="BJ74" i="17"/>
  <c r="BP90" i="14"/>
  <c r="BO22" i="14"/>
  <c r="BI9" i="17"/>
  <c r="BP10" i="9"/>
  <c r="BP11" i="9"/>
  <c r="BP44" i="9" s="1"/>
  <c r="BP54" i="3"/>
  <c r="BJ204" i="17" s="1"/>
  <c r="BJ37" i="17"/>
  <c r="BP12" i="4"/>
  <c r="BP55" i="3"/>
  <c r="BJ207" i="17" s="1"/>
  <c r="BP58" i="14"/>
  <c r="BJ45" i="17" s="1"/>
  <c r="BP42" i="14"/>
  <c r="BJ29" i="17"/>
  <c r="BJ75" i="17"/>
  <c r="BP91" i="14"/>
  <c r="BO20" i="14"/>
  <c r="BP10" i="7"/>
  <c r="BI7" i="17"/>
  <c r="BP11" i="7"/>
  <c r="BP43" i="14"/>
  <c r="BJ30" i="17"/>
  <c r="BP94" i="14"/>
  <c r="BJ78" i="17" s="1"/>
  <c r="BP12" i="5"/>
  <c r="BJ38" i="17"/>
  <c r="BJ32" i="17"/>
  <c r="BP45" i="14"/>
  <c r="BI10" i="17"/>
  <c r="BO23" i="14"/>
  <c r="BP11" i="10"/>
  <c r="BP44" i="10" s="1"/>
  <c r="BP10" i="10"/>
  <c r="BP46" i="14"/>
  <c r="BJ33" i="17"/>
  <c r="BP44" i="14"/>
  <c r="BJ31" i="17"/>
  <c r="BP41" i="14"/>
  <c r="BJ28" i="17"/>
  <c r="BP10" i="4"/>
  <c r="BI4" i="17"/>
  <c r="BO17" i="14"/>
  <c r="BP11" i="4"/>
  <c r="BO12" i="3"/>
  <c r="BI1" i="17" s="1"/>
  <c r="BO25" i="14"/>
  <c r="BI12" i="17" s="1"/>
  <c r="BO13" i="3"/>
  <c r="BI147" i="17" s="1"/>
  <c r="BO24" i="14"/>
  <c r="BI11" i="17"/>
  <c r="BP10" i="11"/>
  <c r="BP11" i="11"/>
  <c r="BQ158" i="14"/>
  <c r="BQ30" i="3"/>
  <c r="BQ166" i="14"/>
  <c r="BQ29" i="3"/>
  <c r="BP64" i="3"/>
  <c r="BJ216" i="17" s="1"/>
  <c r="BO19" i="14"/>
  <c r="BP10" i="6"/>
  <c r="BP11" i="6"/>
  <c r="BP44" i="6" s="1"/>
  <c r="BI6" i="17"/>
  <c r="BO18" i="14"/>
  <c r="BI5" i="17"/>
  <c r="BP10" i="5"/>
  <c r="BP11" i="5"/>
  <c r="BJ72" i="17"/>
  <c r="BP88" i="14"/>
  <c r="BJ65" i="17" l="1"/>
  <c r="BP81" i="14"/>
  <c r="BJ105" i="17"/>
  <c r="BP121" i="14"/>
  <c r="BP29" i="6"/>
  <c r="BP187" i="14"/>
  <c r="BP22" i="11"/>
  <c r="BJ143" i="17"/>
  <c r="BJ27" i="17"/>
  <c r="BP40" i="14"/>
  <c r="BJ26" i="17"/>
  <c r="BP39" i="14"/>
  <c r="BP47" i="14"/>
  <c r="BJ34" i="17" s="1"/>
  <c r="BP18" i="3"/>
  <c r="BJ162" i="17" s="1"/>
  <c r="BP19" i="3"/>
  <c r="BJ165" i="17" s="1"/>
  <c r="BP54" i="10"/>
  <c r="BP35" i="10" s="1"/>
  <c r="BP22" i="4"/>
  <c r="BJ136" i="17"/>
  <c r="BP180" i="14"/>
  <c r="BP17" i="3"/>
  <c r="BJ159" i="17" s="1"/>
  <c r="BP188" i="14"/>
  <c r="BJ144" i="17" s="1"/>
  <c r="BP16" i="3"/>
  <c r="BJ156" i="17" s="1"/>
  <c r="BP29" i="10"/>
  <c r="BP125" i="14"/>
  <c r="BJ109" i="17"/>
  <c r="BP29" i="7"/>
  <c r="BP122" i="14"/>
  <c r="BJ106" i="17"/>
  <c r="BP44" i="7"/>
  <c r="BJ64" i="17"/>
  <c r="BP54" i="9"/>
  <c r="BP216" i="14" s="1"/>
  <c r="BP80" i="14"/>
  <c r="BP54" i="6"/>
  <c r="BP213" i="14" s="1"/>
  <c r="BP77" i="14"/>
  <c r="BJ61" i="17"/>
  <c r="BP181" i="14"/>
  <c r="BJ137" i="17"/>
  <c r="BP22" i="5"/>
  <c r="BJ110" i="17"/>
  <c r="BP29" i="11"/>
  <c r="BP126" i="14"/>
  <c r="BP44" i="11"/>
  <c r="BP22" i="7"/>
  <c r="BJ139" i="17"/>
  <c r="BP183" i="14"/>
  <c r="BP182" i="14"/>
  <c r="BJ138" i="17"/>
  <c r="BP22" i="6"/>
  <c r="BJ142" i="17"/>
  <c r="BP22" i="10"/>
  <c r="BP186" i="14"/>
  <c r="BJ141" i="17"/>
  <c r="BP22" i="9"/>
  <c r="BP185" i="14"/>
  <c r="BP120" i="14"/>
  <c r="BP29" i="5"/>
  <c r="BJ104" i="17"/>
  <c r="BP44" i="5"/>
  <c r="BP29" i="4"/>
  <c r="BP119" i="14"/>
  <c r="BJ103" i="17"/>
  <c r="BP15" i="3"/>
  <c r="BJ153" i="17" s="1"/>
  <c r="BP44" i="4"/>
  <c r="BP127" i="14"/>
  <c r="BJ111" i="17" s="1"/>
  <c r="BP14" i="3"/>
  <c r="BJ150" i="17" s="1"/>
  <c r="BJ140" i="17"/>
  <c r="BP22" i="8"/>
  <c r="BP184" i="14"/>
  <c r="BP29" i="9"/>
  <c r="BJ108" i="17"/>
  <c r="BP124" i="14"/>
  <c r="BJ63" i="17"/>
  <c r="BP79" i="14"/>
  <c r="BP54" i="8"/>
  <c r="BP215" i="14" s="1"/>
  <c r="BJ107" i="17"/>
  <c r="BP123" i="14"/>
  <c r="BP29" i="8"/>
  <c r="BP217" i="14" l="1"/>
  <c r="BP35" i="8"/>
  <c r="BQ54" i="14" s="1"/>
  <c r="BQ28" i="10"/>
  <c r="BJ98" i="17"/>
  <c r="BP114" i="14"/>
  <c r="BP110" i="14"/>
  <c r="BJ94" i="17"/>
  <c r="BQ28" i="6"/>
  <c r="BP113" i="14"/>
  <c r="BJ97" i="17"/>
  <c r="BQ28" i="9"/>
  <c r="BJ60" i="17"/>
  <c r="BP54" i="5"/>
  <c r="BP76" i="14"/>
  <c r="BJ99" i="17"/>
  <c r="BP115" i="14"/>
  <c r="BQ28" i="11"/>
  <c r="BJ96" i="17"/>
  <c r="BP112" i="14"/>
  <c r="BQ28" i="8"/>
  <c r="BP172" i="14"/>
  <c r="BP21" i="7"/>
  <c r="BJ128" i="17"/>
  <c r="BQ28" i="7"/>
  <c r="BP111" i="14"/>
  <c r="BJ95" i="17"/>
  <c r="BP21" i="9"/>
  <c r="BP174" i="14"/>
  <c r="BJ130" i="17"/>
  <c r="BJ126" i="17"/>
  <c r="BP170" i="14"/>
  <c r="BP21" i="5"/>
  <c r="BJ127" i="17"/>
  <c r="BP171" i="14"/>
  <c r="BP21" i="6"/>
  <c r="BJ129" i="17"/>
  <c r="BP173" i="14"/>
  <c r="BP21" i="8"/>
  <c r="BJ59" i="17"/>
  <c r="BP54" i="4"/>
  <c r="BP75" i="14"/>
  <c r="BP61" i="3"/>
  <c r="BJ210" i="17" s="1"/>
  <c r="BP83" i="14"/>
  <c r="BJ67" i="17" s="1"/>
  <c r="BP62" i="3"/>
  <c r="BJ213" i="17" s="1"/>
  <c r="BJ92" i="17"/>
  <c r="BQ28" i="4"/>
  <c r="BP108" i="14"/>
  <c r="BP116" i="14"/>
  <c r="BJ100" i="17" s="1"/>
  <c r="BP42" i="3"/>
  <c r="BJ186" i="17" s="1"/>
  <c r="BP43" i="3"/>
  <c r="BJ189" i="17" s="1"/>
  <c r="BJ93" i="17"/>
  <c r="BP109" i="14"/>
  <c r="BQ28" i="5"/>
  <c r="BP21" i="10"/>
  <c r="BP175" i="14"/>
  <c r="BJ131" i="17"/>
  <c r="BP82" i="14"/>
  <c r="BJ66" i="17"/>
  <c r="BP54" i="11"/>
  <c r="BP218" i="14" s="1"/>
  <c r="BP35" i="6"/>
  <c r="BP35" i="9"/>
  <c r="BP54" i="7"/>
  <c r="BP214" i="14" s="1"/>
  <c r="BJ62" i="17"/>
  <c r="BP78" i="14"/>
  <c r="BP21" i="4"/>
  <c r="BJ125" i="17"/>
  <c r="BP169" i="14"/>
  <c r="BP33" i="3"/>
  <c r="BJ177" i="17" s="1"/>
  <c r="BP32" i="3"/>
  <c r="BJ174" i="17" s="1"/>
  <c r="BP177" i="14"/>
  <c r="BJ133" i="17" s="1"/>
  <c r="BP21" i="11"/>
  <c r="BP176" i="14"/>
  <c r="BJ132" i="17"/>
  <c r="BJ54" i="17"/>
  <c r="BQ56" i="14"/>
  <c r="BP70" i="14"/>
  <c r="BJ52" i="17" l="1"/>
  <c r="BP68" i="14"/>
  <c r="BP147" i="14"/>
  <c r="BQ19" i="4"/>
  <c r="BQ45" i="4" s="1"/>
  <c r="BP155" i="14"/>
  <c r="BP28" i="3"/>
  <c r="BP27" i="3"/>
  <c r="BP36" i="4"/>
  <c r="BP36" i="6"/>
  <c r="BQ19" i="6"/>
  <c r="BQ45" i="6" s="1"/>
  <c r="BP149" i="14"/>
  <c r="BP35" i="7"/>
  <c r="BJ53" i="17"/>
  <c r="BP69" i="14"/>
  <c r="BQ55" i="14"/>
  <c r="BQ19" i="10"/>
  <c r="BP36" i="10"/>
  <c r="BP153" i="14"/>
  <c r="BK81" i="17"/>
  <c r="BQ97" i="14"/>
  <c r="BQ39" i="3"/>
  <c r="BK180" i="17" s="1"/>
  <c r="BQ40" i="3"/>
  <c r="BK183" i="17" s="1"/>
  <c r="BQ105" i="14"/>
  <c r="BK89" i="17" s="1"/>
  <c r="BP151" i="14"/>
  <c r="BQ19" i="8"/>
  <c r="BP36" i="8"/>
  <c r="BQ104" i="14"/>
  <c r="BK88" i="17"/>
  <c r="BP35" i="5"/>
  <c r="BP212" i="14"/>
  <c r="BQ19" i="11"/>
  <c r="BQ45" i="11" s="1"/>
  <c r="BP154" i="14"/>
  <c r="BP36" i="11"/>
  <c r="BJ50" i="17"/>
  <c r="BP66" i="14"/>
  <c r="BQ52" i="14"/>
  <c r="BQ98" i="14"/>
  <c r="BK82" i="17"/>
  <c r="BP148" i="14"/>
  <c r="BQ19" i="5"/>
  <c r="BP36" i="5"/>
  <c r="BQ100" i="14"/>
  <c r="BK84" i="17"/>
  <c r="BQ101" i="14"/>
  <c r="BK85" i="17"/>
  <c r="BQ99" i="14"/>
  <c r="BK83" i="17"/>
  <c r="BP150" i="14"/>
  <c r="BP36" i="7"/>
  <c r="BQ19" i="7"/>
  <c r="BQ45" i="7" s="1"/>
  <c r="BP35" i="11"/>
  <c r="BP35" i="4"/>
  <c r="BP211" i="14"/>
  <c r="BP71" i="3"/>
  <c r="BP72" i="3"/>
  <c r="BP219" i="14"/>
  <c r="BQ12" i="8"/>
  <c r="BK41" i="17"/>
  <c r="BP152" i="14"/>
  <c r="BQ19" i="9"/>
  <c r="BP36" i="9"/>
  <c r="BQ102" i="14"/>
  <c r="BK86" i="17"/>
  <c r="BQ103" i="14"/>
  <c r="BK87" i="17"/>
  <c r="BQ12" i="10"/>
  <c r="BK43" i="17"/>
  <c r="BK72" i="17" l="1"/>
  <c r="BQ88" i="14"/>
  <c r="BQ93" i="14"/>
  <c r="BK77" i="17"/>
  <c r="BP71" i="14"/>
  <c r="BJ55" i="17"/>
  <c r="BQ57" i="14"/>
  <c r="BQ140" i="14"/>
  <c r="BK121" i="17"/>
  <c r="BR20" i="11"/>
  <c r="BR165" i="14" s="1"/>
  <c r="BK70" i="17"/>
  <c r="BQ86" i="14"/>
  <c r="BP9" i="10"/>
  <c r="BP34" i="14"/>
  <c r="BJ21" i="17"/>
  <c r="BP30" i="14"/>
  <c r="BP9" i="6"/>
  <c r="BJ17" i="17"/>
  <c r="BQ45" i="9"/>
  <c r="BR20" i="9"/>
  <c r="BR163" i="14" s="1"/>
  <c r="BQ138" i="14"/>
  <c r="BK119" i="17"/>
  <c r="BQ50" i="14"/>
  <c r="BP64" i="14"/>
  <c r="BJ48" i="17"/>
  <c r="BP72" i="14"/>
  <c r="BJ56" i="17" s="1"/>
  <c r="BP50" i="3"/>
  <c r="BJ195" i="17" s="1"/>
  <c r="BP49" i="3"/>
  <c r="BJ192" i="17" s="1"/>
  <c r="BQ12" i="6"/>
  <c r="BK39" i="17"/>
  <c r="BK116" i="17"/>
  <c r="BR20" i="6"/>
  <c r="BR160" i="14" s="1"/>
  <c r="BQ135" i="14"/>
  <c r="BR20" i="7"/>
  <c r="BR161" i="14" s="1"/>
  <c r="BQ136" i="14"/>
  <c r="BK117" i="17"/>
  <c r="BP29" i="14"/>
  <c r="BJ16" i="17"/>
  <c r="BP9" i="5"/>
  <c r="BK120" i="17"/>
  <c r="BQ45" i="10"/>
  <c r="BR20" i="10"/>
  <c r="BR164" i="14" s="1"/>
  <c r="BQ139" i="14"/>
  <c r="BP67" i="14"/>
  <c r="BQ53" i="14"/>
  <c r="BJ51" i="17"/>
  <c r="BJ15" i="17"/>
  <c r="BP28" i="14"/>
  <c r="BP9" i="4"/>
  <c r="BP36" i="14"/>
  <c r="BJ23" i="17" s="1"/>
  <c r="BP52" i="3"/>
  <c r="BJ201" i="17" s="1"/>
  <c r="BP51" i="3"/>
  <c r="BJ198" i="17" s="1"/>
  <c r="BR20" i="4"/>
  <c r="BQ133" i="14"/>
  <c r="BK114" i="17"/>
  <c r="BQ25" i="3"/>
  <c r="BK168" i="17" s="1"/>
  <c r="BQ26" i="3"/>
  <c r="BK171" i="17" s="1"/>
  <c r="BQ141" i="14"/>
  <c r="BK122" i="17" s="1"/>
  <c r="BQ89" i="14"/>
  <c r="BK73" i="17"/>
  <c r="BQ45" i="8"/>
  <c r="BR20" i="8"/>
  <c r="BR162" i="14" s="1"/>
  <c r="BQ137" i="14"/>
  <c r="BK118" i="17"/>
  <c r="BJ20" i="17"/>
  <c r="BP33" i="14"/>
  <c r="BP9" i="9"/>
  <c r="BK30" i="17"/>
  <c r="BQ43" i="14"/>
  <c r="BP9" i="7"/>
  <c r="BJ18" i="17"/>
  <c r="BP31" i="14"/>
  <c r="BQ45" i="5"/>
  <c r="BK115" i="17"/>
  <c r="BQ134" i="14"/>
  <c r="BR20" i="5"/>
  <c r="BR159" i="14" s="1"/>
  <c r="BJ22" i="17"/>
  <c r="BP35" i="14"/>
  <c r="BP9" i="11"/>
  <c r="BJ49" i="17"/>
  <c r="BP65" i="14"/>
  <c r="BQ51" i="14"/>
  <c r="BP32" i="14"/>
  <c r="BJ19" i="17"/>
  <c r="BP9" i="8"/>
  <c r="BQ12" i="9"/>
  <c r="BK42" i="17"/>
  <c r="BQ45" i="14"/>
  <c r="BK32" i="17"/>
  <c r="BK76" i="17" l="1"/>
  <c r="BQ92" i="14"/>
  <c r="BK28" i="17"/>
  <c r="BQ41" i="14"/>
  <c r="BK71" i="17"/>
  <c r="BQ87" i="14"/>
  <c r="BQ64" i="3"/>
  <c r="BK216" i="17" s="1"/>
  <c r="BQ65" i="3"/>
  <c r="BK219" i="17" s="1"/>
  <c r="BQ94" i="14"/>
  <c r="BK78" i="17" s="1"/>
  <c r="BJ6" i="17"/>
  <c r="BQ11" i="6"/>
  <c r="BP19" i="14"/>
  <c r="BQ10" i="6"/>
  <c r="BQ10" i="10"/>
  <c r="BJ10" i="17"/>
  <c r="BP23" i="14"/>
  <c r="BQ11" i="10"/>
  <c r="BQ12" i="7"/>
  <c r="BK40" i="17"/>
  <c r="BP24" i="14"/>
  <c r="BJ11" i="17"/>
  <c r="BQ11" i="11"/>
  <c r="BQ10" i="11"/>
  <c r="BP18" i="14"/>
  <c r="BJ5" i="17"/>
  <c r="BQ10" i="5"/>
  <c r="BQ11" i="5"/>
  <c r="BQ12" i="4"/>
  <c r="BK37" i="17"/>
  <c r="BQ54" i="3"/>
  <c r="BK204" i="17" s="1"/>
  <c r="BQ58" i="14"/>
  <c r="BK45" i="17" s="1"/>
  <c r="BQ55" i="3"/>
  <c r="BK207" i="17" s="1"/>
  <c r="BJ8" i="17"/>
  <c r="BP21" i="14"/>
  <c r="BQ10" i="8"/>
  <c r="BQ11" i="8"/>
  <c r="BQ44" i="8" s="1"/>
  <c r="BQ10" i="7"/>
  <c r="BP20" i="14"/>
  <c r="BJ7" i="17"/>
  <c r="BQ11" i="7"/>
  <c r="BP22" i="14"/>
  <c r="BJ9" i="17"/>
  <c r="BQ10" i="9"/>
  <c r="BQ11" i="9"/>
  <c r="BQ44" i="9" s="1"/>
  <c r="BR158" i="14"/>
  <c r="BR29" i="3"/>
  <c r="BR166" i="14"/>
  <c r="BR30" i="3"/>
  <c r="BJ4" i="17"/>
  <c r="BQ10" i="4"/>
  <c r="BQ11" i="4"/>
  <c r="BP17" i="14"/>
  <c r="BP25" i="14"/>
  <c r="BJ12" i="17" s="1"/>
  <c r="BP12" i="3"/>
  <c r="BJ1" i="17" s="1"/>
  <c r="BP13" i="3"/>
  <c r="BJ147" i="17" s="1"/>
  <c r="BK31" i="17"/>
  <c r="BQ44" i="14"/>
  <c r="BK38" i="17"/>
  <c r="BQ12" i="5"/>
  <c r="BK74" i="17"/>
  <c r="BQ90" i="14"/>
  <c r="BQ91" i="14"/>
  <c r="BK75" i="17"/>
  <c r="BQ12" i="11"/>
  <c r="BK44" i="17"/>
  <c r="BK33" i="17" l="1"/>
  <c r="BQ46" i="14"/>
  <c r="BK27" i="17"/>
  <c r="BQ40" i="14"/>
  <c r="BQ22" i="7"/>
  <c r="BK139" i="17"/>
  <c r="BQ183" i="14"/>
  <c r="BK109" i="17"/>
  <c r="BQ29" i="10"/>
  <c r="BQ125" i="14"/>
  <c r="BK138" i="17"/>
  <c r="BQ22" i="6"/>
  <c r="BQ182" i="14"/>
  <c r="BQ80" i="14"/>
  <c r="BQ54" i="9"/>
  <c r="BQ216" i="14" s="1"/>
  <c r="BK64" i="17"/>
  <c r="BQ44" i="10"/>
  <c r="BK108" i="17"/>
  <c r="BQ124" i="14"/>
  <c r="BQ29" i="9"/>
  <c r="BQ122" i="14"/>
  <c r="BQ29" i="7"/>
  <c r="BK106" i="17"/>
  <c r="BQ44" i="7"/>
  <c r="BK107" i="17"/>
  <c r="BQ29" i="8"/>
  <c r="BQ123" i="14"/>
  <c r="BQ39" i="14"/>
  <c r="BK26" i="17"/>
  <c r="BQ18" i="3"/>
  <c r="BK162" i="17" s="1"/>
  <c r="BQ19" i="3"/>
  <c r="BK165" i="17" s="1"/>
  <c r="BQ47" i="14"/>
  <c r="BK34" i="17" s="1"/>
  <c r="BQ44" i="4"/>
  <c r="BK103" i="17"/>
  <c r="BQ29" i="4"/>
  <c r="BQ119" i="14"/>
  <c r="BQ14" i="3"/>
  <c r="BK150" i="17" s="1"/>
  <c r="BQ127" i="14"/>
  <c r="BK111" i="17" s="1"/>
  <c r="BQ15" i="3"/>
  <c r="BK153" i="17" s="1"/>
  <c r="BQ22" i="9"/>
  <c r="BK141" i="17"/>
  <c r="BQ185" i="14"/>
  <c r="BQ184" i="14"/>
  <c r="BK140" i="17"/>
  <c r="BQ22" i="8"/>
  <c r="BK104" i="17"/>
  <c r="BQ120" i="14"/>
  <c r="BQ29" i="5"/>
  <c r="BQ187" i="14"/>
  <c r="BK143" i="17"/>
  <c r="BQ22" i="11"/>
  <c r="BK105" i="17"/>
  <c r="BQ121" i="14"/>
  <c r="BQ29" i="6"/>
  <c r="BQ44" i="6"/>
  <c r="BQ79" i="14"/>
  <c r="BQ54" i="8"/>
  <c r="BQ215" i="14" s="1"/>
  <c r="BK63" i="17"/>
  <c r="BQ22" i="4"/>
  <c r="BK136" i="17"/>
  <c r="BQ180" i="14"/>
  <c r="BQ17" i="3"/>
  <c r="BK159" i="17" s="1"/>
  <c r="BQ188" i="14"/>
  <c r="BK144" i="17" s="1"/>
  <c r="BQ16" i="3"/>
  <c r="BK156" i="17" s="1"/>
  <c r="BQ181" i="14"/>
  <c r="BQ22" i="5"/>
  <c r="BK137" i="17"/>
  <c r="BQ29" i="11"/>
  <c r="BQ126" i="14"/>
  <c r="BK110" i="17"/>
  <c r="BQ44" i="11"/>
  <c r="BQ42" i="14"/>
  <c r="BK29" i="17"/>
  <c r="BQ22" i="10"/>
  <c r="BQ186" i="14"/>
  <c r="BK142" i="17"/>
  <c r="BQ44" i="5"/>
  <c r="BQ35" i="8" l="1"/>
  <c r="BQ35" i="9"/>
  <c r="BR55" i="14" s="1"/>
  <c r="BQ21" i="11"/>
  <c r="BQ176" i="14"/>
  <c r="BK132" i="17"/>
  <c r="BK129" i="17"/>
  <c r="BQ173" i="14"/>
  <c r="BQ21" i="8"/>
  <c r="BQ78" i="14"/>
  <c r="BK62" i="17"/>
  <c r="BQ54" i="7"/>
  <c r="BQ214" i="14" s="1"/>
  <c r="BQ115" i="14"/>
  <c r="BK99" i="17"/>
  <c r="BR28" i="11"/>
  <c r="BK94" i="17"/>
  <c r="BQ110" i="14"/>
  <c r="BR28" i="6"/>
  <c r="BK59" i="17"/>
  <c r="BQ54" i="4"/>
  <c r="BQ35" i="4" s="1"/>
  <c r="BQ75" i="14"/>
  <c r="BQ61" i="3"/>
  <c r="BK210" i="17" s="1"/>
  <c r="BQ62" i="3"/>
  <c r="BK213" i="17" s="1"/>
  <c r="BQ83" i="14"/>
  <c r="BK67" i="17" s="1"/>
  <c r="BQ113" i="14"/>
  <c r="BK97" i="17"/>
  <c r="BR28" i="9"/>
  <c r="BQ69" i="14"/>
  <c r="BQ114" i="14"/>
  <c r="BK98" i="17"/>
  <c r="BR28" i="10"/>
  <c r="BQ21" i="7"/>
  <c r="BK128" i="17"/>
  <c r="BQ172" i="14"/>
  <c r="BK126" i="17"/>
  <c r="BQ170" i="14"/>
  <c r="BQ21" i="5"/>
  <c r="BQ77" i="14"/>
  <c r="BQ54" i="6"/>
  <c r="BQ213" i="14" s="1"/>
  <c r="BK61" i="17"/>
  <c r="BK93" i="17"/>
  <c r="BQ109" i="14"/>
  <c r="BR28" i="5"/>
  <c r="BK65" i="17"/>
  <c r="BQ54" i="10"/>
  <c r="BQ217" i="14" s="1"/>
  <c r="BQ81" i="14"/>
  <c r="BK131" i="17"/>
  <c r="BQ21" i="10"/>
  <c r="BQ175" i="14"/>
  <c r="BQ54" i="11"/>
  <c r="BQ218" i="14" s="1"/>
  <c r="BK66" i="17"/>
  <c r="BQ82" i="14"/>
  <c r="BQ174" i="14"/>
  <c r="BK130" i="17"/>
  <c r="BQ21" i="9"/>
  <c r="BQ112" i="14"/>
  <c r="BK96" i="17"/>
  <c r="BR28" i="8"/>
  <c r="BR28" i="7"/>
  <c r="BK95" i="17"/>
  <c r="BQ111" i="14"/>
  <c r="BK127" i="17"/>
  <c r="BQ21" i="6"/>
  <c r="BQ171" i="14"/>
  <c r="BK52" i="17"/>
  <c r="BQ68" i="14"/>
  <c r="BR54" i="14"/>
  <c r="BQ54" i="5"/>
  <c r="BK60" i="17"/>
  <c r="BQ76" i="14"/>
  <c r="BQ169" i="14"/>
  <c r="BK125" i="17"/>
  <c r="BQ21" i="4"/>
  <c r="BQ32" i="3"/>
  <c r="BK174" i="17" s="1"/>
  <c r="BQ33" i="3"/>
  <c r="BK177" i="17" s="1"/>
  <c r="BQ177" i="14"/>
  <c r="BK133" i="17" s="1"/>
  <c r="BQ108" i="14"/>
  <c r="BR28" i="4"/>
  <c r="BK92" i="17"/>
  <c r="BQ42" i="3"/>
  <c r="BK186" i="17" s="1"/>
  <c r="BQ116" i="14"/>
  <c r="BK100" i="17" s="1"/>
  <c r="BQ43" i="3"/>
  <c r="BK189" i="17" s="1"/>
  <c r="BK53" i="17" l="1"/>
  <c r="BQ35" i="11"/>
  <c r="BQ35" i="10"/>
  <c r="BR56" i="14" s="1"/>
  <c r="BL42" i="17"/>
  <c r="BR12" i="9"/>
  <c r="BR12" i="8"/>
  <c r="BL41" i="17"/>
  <c r="BQ149" i="14"/>
  <c r="BR19" i="6"/>
  <c r="BR45" i="6" s="1"/>
  <c r="BQ36" i="6"/>
  <c r="BL84" i="17"/>
  <c r="BR100" i="14"/>
  <c r="BQ152" i="14"/>
  <c r="BR19" i="9"/>
  <c r="BR45" i="9" s="1"/>
  <c r="BQ36" i="9"/>
  <c r="BQ153" i="14"/>
  <c r="BQ36" i="10"/>
  <c r="BR19" i="10"/>
  <c r="BR45" i="10" s="1"/>
  <c r="BK54" i="17"/>
  <c r="BQ70" i="14"/>
  <c r="BL87" i="17"/>
  <c r="BR103" i="14"/>
  <c r="BR50" i="14"/>
  <c r="BK48" i="17"/>
  <c r="BQ64" i="14"/>
  <c r="BR97" i="14"/>
  <c r="BL81" i="17"/>
  <c r="BR40" i="3"/>
  <c r="BL183" i="17" s="1"/>
  <c r="BR105" i="14"/>
  <c r="BL89" i="17" s="1"/>
  <c r="BR39" i="3"/>
  <c r="BL180" i="17" s="1"/>
  <c r="BR101" i="14"/>
  <c r="BL85" i="17"/>
  <c r="BQ35" i="6"/>
  <c r="BQ148" i="14"/>
  <c r="BR19" i="5"/>
  <c r="BQ36" i="5"/>
  <c r="BL86" i="17"/>
  <c r="BR102" i="14"/>
  <c r="BQ211" i="14"/>
  <c r="BQ219" i="14"/>
  <c r="BQ71" i="3"/>
  <c r="BQ72" i="3"/>
  <c r="BQ35" i="7"/>
  <c r="BQ151" i="14"/>
  <c r="BR19" i="8"/>
  <c r="BQ36" i="8"/>
  <c r="BQ35" i="5"/>
  <c r="BQ212" i="14"/>
  <c r="BQ71" i="14"/>
  <c r="BK55" i="17"/>
  <c r="BR57" i="14"/>
  <c r="BL83" i="17"/>
  <c r="BR99" i="14"/>
  <c r="BR19" i="4"/>
  <c r="BQ147" i="14"/>
  <c r="BQ155" i="14"/>
  <c r="BQ27" i="3"/>
  <c r="BQ36" i="4"/>
  <c r="BQ28" i="3"/>
  <c r="BR98" i="14"/>
  <c r="BL82" i="17"/>
  <c r="BQ150" i="14"/>
  <c r="BR19" i="7"/>
  <c r="BR45" i="7" s="1"/>
  <c r="BQ36" i="7"/>
  <c r="BR104" i="14"/>
  <c r="BL88" i="17"/>
  <c r="BQ154" i="14"/>
  <c r="BR19" i="11"/>
  <c r="BR45" i="11" s="1"/>
  <c r="BQ36" i="11"/>
  <c r="BL76" i="17" l="1"/>
  <c r="BR92" i="14"/>
  <c r="BQ49" i="3"/>
  <c r="BK192" i="17" s="1"/>
  <c r="BR89" i="14"/>
  <c r="BL73" i="17"/>
  <c r="BR88" i="14"/>
  <c r="BL72" i="17"/>
  <c r="BL77" i="17"/>
  <c r="BR93" i="14"/>
  <c r="BQ28" i="14"/>
  <c r="BQ9" i="4"/>
  <c r="BK15" i="17"/>
  <c r="BQ52" i="3"/>
  <c r="BK201" i="17" s="1"/>
  <c r="BQ36" i="14"/>
  <c r="BK23" i="17" s="1"/>
  <c r="BQ51" i="3"/>
  <c r="BK198" i="17" s="1"/>
  <c r="BQ9" i="7"/>
  <c r="BQ31" i="14"/>
  <c r="BK18" i="17"/>
  <c r="BL44" i="17"/>
  <c r="BR12" i="11"/>
  <c r="BQ65" i="14"/>
  <c r="BK49" i="17"/>
  <c r="BR51" i="14"/>
  <c r="BK51" i="17"/>
  <c r="BQ67" i="14"/>
  <c r="BR53" i="14"/>
  <c r="BQ66" i="14"/>
  <c r="BR52" i="14"/>
  <c r="BK50" i="17"/>
  <c r="BQ50" i="3"/>
  <c r="BK195" i="17" s="1"/>
  <c r="BQ9" i="9"/>
  <c r="BQ33" i="14"/>
  <c r="BK20" i="17"/>
  <c r="BR12" i="4"/>
  <c r="BL37" i="17"/>
  <c r="BR43" i="14"/>
  <c r="BL30" i="17"/>
  <c r="BL117" i="17"/>
  <c r="BS20" i="7"/>
  <c r="BS161" i="14" s="1"/>
  <c r="BR136" i="14"/>
  <c r="BQ9" i="8"/>
  <c r="BK19" i="17"/>
  <c r="BQ32" i="14"/>
  <c r="BK16" i="17"/>
  <c r="BQ29" i="14"/>
  <c r="BQ9" i="5"/>
  <c r="BS20" i="10"/>
  <c r="BS164" i="14" s="1"/>
  <c r="BL120" i="17"/>
  <c r="BR139" i="14"/>
  <c r="BL119" i="17"/>
  <c r="BS20" i="9"/>
  <c r="BS163" i="14" s="1"/>
  <c r="BR138" i="14"/>
  <c r="BR44" i="14"/>
  <c r="BL31" i="17"/>
  <c r="BS20" i="11"/>
  <c r="BS165" i="14" s="1"/>
  <c r="BR140" i="14"/>
  <c r="BL121" i="17"/>
  <c r="BR133" i="14"/>
  <c r="BS20" i="4"/>
  <c r="BL114" i="17"/>
  <c r="BR26" i="3"/>
  <c r="BL171" i="17" s="1"/>
  <c r="BR141" i="14"/>
  <c r="BL122" i="17" s="1"/>
  <c r="BR25" i="3"/>
  <c r="BL168" i="17" s="1"/>
  <c r="BR45" i="4"/>
  <c r="BS20" i="6"/>
  <c r="BS160" i="14" s="1"/>
  <c r="BR135" i="14"/>
  <c r="BL116" i="17"/>
  <c r="BK22" i="17"/>
  <c r="BQ9" i="11"/>
  <c r="BQ35" i="14"/>
  <c r="BR45" i="8"/>
  <c r="BL118" i="17"/>
  <c r="BR137" i="14"/>
  <c r="BS20" i="8"/>
  <c r="BS162" i="14" s="1"/>
  <c r="BR91" i="14"/>
  <c r="BL75" i="17"/>
  <c r="BR45" i="5"/>
  <c r="BR134" i="14"/>
  <c r="BL115" i="17"/>
  <c r="BS20" i="5"/>
  <c r="BS159" i="14" s="1"/>
  <c r="BQ72" i="14"/>
  <c r="BK56" i="17" s="1"/>
  <c r="BL43" i="17"/>
  <c r="BR12" i="10"/>
  <c r="BK21" i="17"/>
  <c r="BQ9" i="10"/>
  <c r="BQ34" i="14"/>
  <c r="BK17" i="17"/>
  <c r="BQ9" i="6"/>
  <c r="BQ30" i="14"/>
  <c r="BL39" i="17" l="1"/>
  <c r="BR12" i="6"/>
  <c r="BQ20" i="14"/>
  <c r="BR10" i="7"/>
  <c r="BK7" i="17"/>
  <c r="BR11" i="7"/>
  <c r="BK10" i="17"/>
  <c r="BR10" i="10"/>
  <c r="BR11" i="10"/>
  <c r="BQ23" i="14"/>
  <c r="BR55" i="3"/>
  <c r="BL207" i="17" s="1"/>
  <c r="BK11" i="17"/>
  <c r="BR11" i="11"/>
  <c r="BQ24" i="14"/>
  <c r="BR10" i="11"/>
  <c r="BK9" i="17"/>
  <c r="BQ22" i="14"/>
  <c r="BR10" i="9"/>
  <c r="BR11" i="9"/>
  <c r="BL38" i="17"/>
  <c r="BR12" i="5"/>
  <c r="BQ17" i="14"/>
  <c r="BR10" i="4"/>
  <c r="BR11" i="4"/>
  <c r="BR44" i="4" s="1"/>
  <c r="BK4" i="17"/>
  <c r="BQ13" i="3"/>
  <c r="BK147" i="17" s="1"/>
  <c r="BQ25" i="14"/>
  <c r="BK12" i="17" s="1"/>
  <c r="BQ12" i="3"/>
  <c r="BK1" i="17" s="1"/>
  <c r="BK6" i="17"/>
  <c r="BR10" i="6"/>
  <c r="BR11" i="6"/>
  <c r="BQ19" i="14"/>
  <c r="BR86" i="14"/>
  <c r="BL70" i="17"/>
  <c r="BR64" i="3"/>
  <c r="BL216" i="17" s="1"/>
  <c r="BR65" i="3"/>
  <c r="BL219" i="17" s="1"/>
  <c r="BR94" i="14"/>
  <c r="BL78" i="17" s="1"/>
  <c r="BQ18" i="14"/>
  <c r="BK5" i="17"/>
  <c r="BR11" i="5"/>
  <c r="BR44" i="5" s="1"/>
  <c r="BR10" i="5"/>
  <c r="BL26" i="17"/>
  <c r="BR39" i="14"/>
  <c r="BR12" i="7"/>
  <c r="BR19" i="3" s="1"/>
  <c r="BL165" i="17" s="1"/>
  <c r="BL40" i="17"/>
  <c r="BR54" i="3"/>
  <c r="BL204" i="17" s="1"/>
  <c r="BR46" i="14"/>
  <c r="BL33" i="17"/>
  <c r="BL32" i="17"/>
  <c r="BR45" i="14"/>
  <c r="BL71" i="17"/>
  <c r="BR87" i="14"/>
  <c r="BL74" i="17"/>
  <c r="BR90" i="14"/>
  <c r="BS158" i="14"/>
  <c r="BS29" i="3"/>
  <c r="BS30" i="3"/>
  <c r="BS166" i="14"/>
  <c r="BK8" i="17"/>
  <c r="BQ21" i="14"/>
  <c r="BR10" i="8"/>
  <c r="BR11" i="8"/>
  <c r="BR58" i="14"/>
  <c r="BL45" i="17" s="1"/>
  <c r="BR47" i="14" l="1"/>
  <c r="BL34" i="17" s="1"/>
  <c r="BR18" i="3"/>
  <c r="BL162" i="17" s="1"/>
  <c r="BR75" i="14"/>
  <c r="BL59" i="17"/>
  <c r="BR54" i="4"/>
  <c r="BL136" i="17"/>
  <c r="BR180" i="14"/>
  <c r="BR22" i="4"/>
  <c r="BR16" i="3"/>
  <c r="BL156" i="17" s="1"/>
  <c r="BR17" i="3"/>
  <c r="BL159" i="17" s="1"/>
  <c r="BR188" i="14"/>
  <c r="BL144" i="17" s="1"/>
  <c r="BL107" i="17"/>
  <c r="BR123" i="14"/>
  <c r="BR29" i="8"/>
  <c r="BR44" i="8"/>
  <c r="BR22" i="5"/>
  <c r="BL137" i="17"/>
  <c r="BR181" i="14"/>
  <c r="BL138" i="17"/>
  <c r="BR22" i="6"/>
  <c r="BR182" i="14"/>
  <c r="BR29" i="9"/>
  <c r="BR124" i="14"/>
  <c r="BL108" i="17"/>
  <c r="BR44" i="9"/>
  <c r="BR22" i="11"/>
  <c r="BR187" i="14"/>
  <c r="BL143" i="17"/>
  <c r="BR76" i="14"/>
  <c r="BL60" i="17"/>
  <c r="BR54" i="5"/>
  <c r="BR121" i="14"/>
  <c r="BR29" i="6"/>
  <c r="BL105" i="17"/>
  <c r="BR44" i="6"/>
  <c r="BR183" i="14"/>
  <c r="BL139" i="17"/>
  <c r="BR22" i="7"/>
  <c r="BL140" i="17"/>
  <c r="BR184" i="14"/>
  <c r="BR22" i="8"/>
  <c r="BL104" i="17"/>
  <c r="BR29" i="5"/>
  <c r="BR120" i="14"/>
  <c r="BR185" i="14"/>
  <c r="BL141" i="17"/>
  <c r="BR22" i="9"/>
  <c r="BR122" i="14"/>
  <c r="BR29" i="7"/>
  <c r="BL106" i="17"/>
  <c r="BR44" i="7"/>
  <c r="BR41" i="14"/>
  <c r="BL28" i="17"/>
  <c r="BL142" i="17"/>
  <c r="BR22" i="10"/>
  <c r="BR186" i="14"/>
  <c r="BR42" i="14"/>
  <c r="BL29" i="17"/>
  <c r="BR29" i="4"/>
  <c r="BR119" i="14"/>
  <c r="BL103" i="17"/>
  <c r="BR15" i="3"/>
  <c r="BL153" i="17" s="1"/>
  <c r="BR127" i="14"/>
  <c r="BL111" i="17" s="1"/>
  <c r="BR14" i="3"/>
  <c r="BL150" i="17" s="1"/>
  <c r="BR40" i="14"/>
  <c r="BL27" i="17"/>
  <c r="BR29" i="11"/>
  <c r="BL110" i="17"/>
  <c r="BR126" i="14"/>
  <c r="BR44" i="11"/>
  <c r="BR29" i="10"/>
  <c r="BR125" i="14"/>
  <c r="BR44" i="10"/>
  <c r="BL109" i="17"/>
  <c r="BS28" i="10" l="1"/>
  <c r="BR114" i="14"/>
  <c r="BL98" i="17"/>
  <c r="BR21" i="10"/>
  <c r="BR175" i="14"/>
  <c r="BL131" i="17"/>
  <c r="BR54" i="6"/>
  <c r="BR213" i="14" s="1"/>
  <c r="BL61" i="17"/>
  <c r="BR77" i="14"/>
  <c r="BR61" i="3"/>
  <c r="BL210" i="17" s="1"/>
  <c r="BL127" i="17"/>
  <c r="BR171" i="14"/>
  <c r="BR21" i="6"/>
  <c r="BR54" i="11"/>
  <c r="BR218" i="14" s="1"/>
  <c r="BR82" i="14"/>
  <c r="BL66" i="17"/>
  <c r="BL92" i="17"/>
  <c r="BR108" i="14"/>
  <c r="BS28" i="4"/>
  <c r="BR43" i="3"/>
  <c r="BL189" i="17" s="1"/>
  <c r="BR42" i="3"/>
  <c r="BL186" i="17" s="1"/>
  <c r="BR116" i="14"/>
  <c r="BL100" i="17" s="1"/>
  <c r="BR83" i="14"/>
  <c r="BL67" i="17" s="1"/>
  <c r="BR54" i="7"/>
  <c r="BR214" i="14" s="1"/>
  <c r="BL62" i="17"/>
  <c r="BR78" i="14"/>
  <c r="BR21" i="7"/>
  <c r="BL128" i="17"/>
  <c r="BR172" i="14"/>
  <c r="BR21" i="11"/>
  <c r="BR176" i="14"/>
  <c r="BL132" i="17"/>
  <c r="BR170" i="14"/>
  <c r="BL126" i="17"/>
  <c r="BR21" i="5"/>
  <c r="BR35" i="4"/>
  <c r="BR211" i="14"/>
  <c r="BR35" i="5"/>
  <c r="BR212" i="14"/>
  <c r="BL96" i="17"/>
  <c r="BR112" i="14"/>
  <c r="BS28" i="8"/>
  <c r="BL65" i="17"/>
  <c r="BR81" i="14"/>
  <c r="BR54" i="10"/>
  <c r="BR62" i="3"/>
  <c r="BL213" i="17" s="1"/>
  <c r="BR174" i="14"/>
  <c r="BR21" i="9"/>
  <c r="BL130" i="17"/>
  <c r="BR173" i="14"/>
  <c r="BR21" i="8"/>
  <c r="BL129" i="17"/>
  <c r="BS28" i="6"/>
  <c r="BR110" i="14"/>
  <c r="BL94" i="17"/>
  <c r="BL97" i="17"/>
  <c r="BR113" i="14"/>
  <c r="BS28" i="9"/>
  <c r="BR54" i="8"/>
  <c r="BR215" i="14" s="1"/>
  <c r="BL63" i="17"/>
  <c r="BR79" i="14"/>
  <c r="BL125" i="17"/>
  <c r="BR169" i="14"/>
  <c r="BR21" i="4"/>
  <c r="BR32" i="3"/>
  <c r="BL174" i="17" s="1"/>
  <c r="BR177" i="14"/>
  <c r="BL133" i="17" s="1"/>
  <c r="BR33" i="3"/>
  <c r="BL177" i="17" s="1"/>
  <c r="BS28" i="11"/>
  <c r="BR115" i="14"/>
  <c r="BL99" i="17"/>
  <c r="BL95" i="17"/>
  <c r="BS28" i="7"/>
  <c r="BR111" i="14"/>
  <c r="BL93" i="17"/>
  <c r="BR109" i="14"/>
  <c r="BS28" i="5"/>
  <c r="BR54" i="9"/>
  <c r="BR216" i="14" s="1"/>
  <c r="BR80" i="14"/>
  <c r="BL64" i="17"/>
  <c r="BR35" i="9" l="1"/>
  <c r="BM82" i="17"/>
  <c r="BS98" i="14"/>
  <c r="BM84" i="17"/>
  <c r="BS100" i="14"/>
  <c r="BR35" i="8"/>
  <c r="BM86" i="17"/>
  <c r="BS102" i="14"/>
  <c r="BR72" i="3"/>
  <c r="BR148" i="14"/>
  <c r="BS19" i="5"/>
  <c r="BR36" i="5"/>
  <c r="BS19" i="7"/>
  <c r="BS45" i="7" s="1"/>
  <c r="BR150" i="14"/>
  <c r="BR36" i="7"/>
  <c r="BR35" i="11"/>
  <c r="BR149" i="14"/>
  <c r="BS19" i="6"/>
  <c r="BR36" i="6"/>
  <c r="BR35" i="6"/>
  <c r="BR151" i="14"/>
  <c r="BS19" i="8"/>
  <c r="BR36" i="8"/>
  <c r="BS104" i="14"/>
  <c r="BM88" i="17"/>
  <c r="BR36" i="4"/>
  <c r="BS19" i="4"/>
  <c r="BR147" i="14"/>
  <c r="BR155" i="14"/>
  <c r="BR27" i="3"/>
  <c r="BR28" i="3"/>
  <c r="BM83" i="17"/>
  <c r="BS99" i="14"/>
  <c r="BR217" i="14"/>
  <c r="BR35" i="10"/>
  <c r="BM85" i="17"/>
  <c r="BS101" i="14"/>
  <c r="BS45" i="8"/>
  <c r="BL49" i="17"/>
  <c r="BR65" i="14"/>
  <c r="BS51" i="14"/>
  <c r="BR154" i="14"/>
  <c r="BS19" i="11"/>
  <c r="BR36" i="11"/>
  <c r="BR35" i="7"/>
  <c r="BM81" i="17"/>
  <c r="BS45" i="4"/>
  <c r="BS97" i="14"/>
  <c r="BS40" i="3"/>
  <c r="BM183" i="17" s="1"/>
  <c r="BS105" i="14"/>
  <c r="BM89" i="17" s="1"/>
  <c r="BS39" i="3"/>
  <c r="BM180" i="17" s="1"/>
  <c r="BM87" i="17"/>
  <c r="BS103" i="14"/>
  <c r="BL48" i="17"/>
  <c r="BR64" i="14"/>
  <c r="BS50" i="14"/>
  <c r="BR219" i="14"/>
  <c r="BR152" i="14"/>
  <c r="BS19" i="9"/>
  <c r="BS45" i="9" s="1"/>
  <c r="BR36" i="9"/>
  <c r="BR153" i="14"/>
  <c r="BR36" i="10"/>
  <c r="BS19" i="10"/>
  <c r="BS45" i="10" s="1"/>
  <c r="BR71" i="3"/>
  <c r="BM75" i="17" l="1"/>
  <c r="BS91" i="14"/>
  <c r="BS92" i="14"/>
  <c r="BM76" i="17"/>
  <c r="BS90" i="14"/>
  <c r="BM74" i="17"/>
  <c r="BR9" i="8"/>
  <c r="BR32" i="14"/>
  <c r="BL19" i="17"/>
  <c r="BL17" i="17"/>
  <c r="BR9" i="6"/>
  <c r="BR30" i="14"/>
  <c r="BL18" i="17"/>
  <c r="BR31" i="14"/>
  <c r="BR9" i="7"/>
  <c r="BS45" i="5"/>
  <c r="BM115" i="17"/>
  <c r="BS134" i="14"/>
  <c r="BT20" i="5"/>
  <c r="BT159" i="14" s="1"/>
  <c r="BS89" i="14"/>
  <c r="BM73" i="17"/>
  <c r="BR34" i="14"/>
  <c r="BR9" i="10"/>
  <c r="BL21" i="17"/>
  <c r="BR35" i="14"/>
  <c r="BL22" i="17"/>
  <c r="BR9" i="11"/>
  <c r="BM118" i="17"/>
  <c r="BT20" i="8"/>
  <c r="BT162" i="14" s="1"/>
  <c r="BS137" i="14"/>
  <c r="BS45" i="6"/>
  <c r="BT20" i="6"/>
  <c r="BT160" i="14" s="1"/>
  <c r="BS135" i="14"/>
  <c r="BM116" i="17"/>
  <c r="BT20" i="9"/>
  <c r="BT163" i="14" s="1"/>
  <c r="BS138" i="14"/>
  <c r="BM119" i="17"/>
  <c r="BM70" i="17"/>
  <c r="BS86" i="14"/>
  <c r="BT20" i="11"/>
  <c r="BT165" i="14" s="1"/>
  <c r="BS140" i="14"/>
  <c r="BM121" i="17"/>
  <c r="BS45" i="11"/>
  <c r="BM117" i="17"/>
  <c r="BS136" i="14"/>
  <c r="BT20" i="7"/>
  <c r="BT161" i="14" s="1"/>
  <c r="BR69" i="14"/>
  <c r="BL53" i="17"/>
  <c r="BS55" i="14"/>
  <c r="BM120" i="17"/>
  <c r="BS139" i="14"/>
  <c r="BT20" i="10"/>
  <c r="BT164" i="14" s="1"/>
  <c r="BM37" i="17"/>
  <c r="BS12" i="4"/>
  <c r="BR67" i="14"/>
  <c r="BL51" i="17"/>
  <c r="BS53" i="14"/>
  <c r="BM38" i="17"/>
  <c r="BS12" i="5"/>
  <c r="BR9" i="4"/>
  <c r="BL15" i="17"/>
  <c r="BR28" i="14"/>
  <c r="BR51" i="3"/>
  <c r="BL198" i="17" s="1"/>
  <c r="BR52" i="3"/>
  <c r="BL201" i="17" s="1"/>
  <c r="BR36" i="14"/>
  <c r="BL23" i="17" s="1"/>
  <c r="BL20" i="17"/>
  <c r="BR9" i="9"/>
  <c r="BR33" i="14"/>
  <c r="BR49" i="3"/>
  <c r="BL192" i="17" s="1"/>
  <c r="BR70" i="14"/>
  <c r="BL54" i="17"/>
  <c r="BS56" i="14"/>
  <c r="BS133" i="14"/>
  <c r="BM114" i="17"/>
  <c r="BT20" i="4"/>
  <c r="BS26" i="3"/>
  <c r="BM171" i="17" s="1"/>
  <c r="BS25" i="3"/>
  <c r="BM168" i="17" s="1"/>
  <c r="BS141" i="14"/>
  <c r="BM122" i="17" s="1"/>
  <c r="BL50" i="17"/>
  <c r="BR66" i="14"/>
  <c r="BS52" i="14"/>
  <c r="BR72" i="14"/>
  <c r="BL56" i="17" s="1"/>
  <c r="BR71" i="14"/>
  <c r="BL55" i="17"/>
  <c r="BS57" i="14"/>
  <c r="BR29" i="14"/>
  <c r="BL16" i="17"/>
  <c r="BR9" i="5"/>
  <c r="BR68" i="14"/>
  <c r="BL52" i="17"/>
  <c r="BS54" i="14"/>
  <c r="BR50" i="3"/>
  <c r="BL195" i="17" s="1"/>
  <c r="BS65" i="3" l="1"/>
  <c r="BM219" i="17" s="1"/>
  <c r="BM44" i="17"/>
  <c r="BS12" i="11"/>
  <c r="BM39" i="17"/>
  <c r="BS12" i="6"/>
  <c r="BS55" i="3"/>
  <c r="BM207" i="17" s="1"/>
  <c r="BM27" i="17"/>
  <c r="BS40" i="14"/>
  <c r="BS93" i="14"/>
  <c r="BM77" i="17"/>
  <c r="BS94" i="14"/>
  <c r="BM78" i="17" s="1"/>
  <c r="BS58" i="14"/>
  <c r="BM45" i="17" s="1"/>
  <c r="BM71" i="17"/>
  <c r="BS87" i="14"/>
  <c r="BR18" i="14"/>
  <c r="BL5" i="17"/>
  <c r="BS10" i="5"/>
  <c r="BS11" i="5"/>
  <c r="BS44" i="5" s="1"/>
  <c r="BS12" i="10"/>
  <c r="BM43" i="17"/>
  <c r="BS39" i="14"/>
  <c r="BM26" i="17"/>
  <c r="BS64" i="3"/>
  <c r="BM216" i="17" s="1"/>
  <c r="BS88" i="14"/>
  <c r="BM72" i="17"/>
  <c r="BL7" i="17"/>
  <c r="BS10" i="7"/>
  <c r="BR20" i="14"/>
  <c r="BS11" i="7"/>
  <c r="BL6" i="17"/>
  <c r="BS11" i="6"/>
  <c r="BS44" i="6" s="1"/>
  <c r="BS10" i="6"/>
  <c r="BR19" i="14"/>
  <c r="BR21" i="14"/>
  <c r="BL8" i="17"/>
  <c r="BS11" i="8"/>
  <c r="BS10" i="8"/>
  <c r="BS54" i="3"/>
  <c r="BM204" i="17" s="1"/>
  <c r="BS12" i="8"/>
  <c r="BM41" i="17"/>
  <c r="BT158" i="14"/>
  <c r="BT166" i="14"/>
  <c r="BT30" i="3"/>
  <c r="BT29" i="3"/>
  <c r="BL9" i="17"/>
  <c r="BR22" i="14"/>
  <c r="BS11" i="9"/>
  <c r="BS10" i="9"/>
  <c r="BS10" i="4"/>
  <c r="BL4" i="17"/>
  <c r="BR17" i="14"/>
  <c r="BS11" i="4"/>
  <c r="BR25" i="14"/>
  <c r="BL12" i="17" s="1"/>
  <c r="BR12" i="3"/>
  <c r="BL1" i="17" s="1"/>
  <c r="BR13" i="3"/>
  <c r="BL147" i="17" s="1"/>
  <c r="BS12" i="7"/>
  <c r="BM40" i="17"/>
  <c r="BS12" i="9"/>
  <c r="BM42" i="17"/>
  <c r="BS11" i="11"/>
  <c r="BS44" i="11" s="1"/>
  <c r="BS10" i="11"/>
  <c r="BR24" i="14"/>
  <c r="BL11" i="17"/>
  <c r="BS10" i="10"/>
  <c r="BR23" i="14"/>
  <c r="BS11" i="10"/>
  <c r="BL10" i="17"/>
  <c r="BS54" i="11" l="1"/>
  <c r="BS218" i="14" s="1"/>
  <c r="BS82" i="14"/>
  <c r="BM66" i="17"/>
  <c r="BM60" i="17"/>
  <c r="BS54" i="5"/>
  <c r="BS76" i="14"/>
  <c r="BS119" i="14"/>
  <c r="BM103" i="17"/>
  <c r="BS29" i="4"/>
  <c r="BS44" i="4"/>
  <c r="BS15" i="3"/>
  <c r="BM153" i="17" s="1"/>
  <c r="BS14" i="3"/>
  <c r="BM150" i="17" s="1"/>
  <c r="BS127" i="14"/>
  <c r="BM111" i="17" s="1"/>
  <c r="BS184" i="14"/>
  <c r="BM140" i="17"/>
  <c r="BS22" i="8"/>
  <c r="BS54" i="6"/>
  <c r="BS213" i="14" s="1"/>
  <c r="BM61" i="17"/>
  <c r="BS77" i="14"/>
  <c r="BS125" i="14"/>
  <c r="BM109" i="17"/>
  <c r="BS44" i="10"/>
  <c r="BS29" i="10"/>
  <c r="BM108" i="17"/>
  <c r="BS29" i="9"/>
  <c r="BS124" i="14"/>
  <c r="BS44" i="9"/>
  <c r="BS29" i="8"/>
  <c r="BS123" i="14"/>
  <c r="BM107" i="17"/>
  <c r="BS44" i="8"/>
  <c r="BS182" i="14"/>
  <c r="BM138" i="17"/>
  <c r="BS22" i="6"/>
  <c r="BS22" i="5"/>
  <c r="BM137" i="17"/>
  <c r="BS181" i="14"/>
  <c r="BM29" i="17"/>
  <c r="BS42" i="14"/>
  <c r="BS185" i="14"/>
  <c r="BM141" i="17"/>
  <c r="BS22" i="9"/>
  <c r="BS122" i="14"/>
  <c r="BM106" i="17"/>
  <c r="BS29" i="7"/>
  <c r="BS44" i="7"/>
  <c r="BS29" i="5"/>
  <c r="BS120" i="14"/>
  <c r="BM104" i="17"/>
  <c r="BS41" i="14"/>
  <c r="BM28" i="17"/>
  <c r="BS18" i="3"/>
  <c r="BM162" i="17" s="1"/>
  <c r="BS47" i="14"/>
  <c r="BM34" i="17" s="1"/>
  <c r="BS19" i="3"/>
  <c r="BM165" i="17" s="1"/>
  <c r="BS22" i="11"/>
  <c r="BS187" i="14"/>
  <c r="BM143" i="17"/>
  <c r="BM31" i="17"/>
  <c r="BS44" i="14"/>
  <c r="BM30" i="17"/>
  <c r="BS43" i="14"/>
  <c r="BS29" i="6"/>
  <c r="BM105" i="17"/>
  <c r="BS121" i="14"/>
  <c r="BS183" i="14"/>
  <c r="BS22" i="7"/>
  <c r="BM139" i="17"/>
  <c r="BS46" i="14"/>
  <c r="BM33" i="17"/>
  <c r="BM142" i="17"/>
  <c r="BS186" i="14"/>
  <c r="BS22" i="10"/>
  <c r="BM110" i="17"/>
  <c r="BS29" i="11"/>
  <c r="BS126" i="14"/>
  <c r="BS22" i="4"/>
  <c r="BM136" i="17"/>
  <c r="BS180" i="14"/>
  <c r="BS17" i="3"/>
  <c r="BM159" i="17" s="1"/>
  <c r="BS16" i="3"/>
  <c r="BM156" i="17" s="1"/>
  <c r="BS188" i="14"/>
  <c r="BM144" i="17" s="1"/>
  <c r="BS45" i="14"/>
  <c r="BM32" i="17"/>
  <c r="BS35" i="11" l="1"/>
  <c r="BT57" i="14" s="1"/>
  <c r="BS35" i="6"/>
  <c r="BT52" i="14" s="1"/>
  <c r="BM63" i="17"/>
  <c r="BS54" i="8"/>
  <c r="BS79" i="14"/>
  <c r="BS113" i="14"/>
  <c r="BM97" i="17"/>
  <c r="BT28" i="9"/>
  <c r="BM55" i="17"/>
  <c r="BS71" i="14"/>
  <c r="BS115" i="14"/>
  <c r="BM99" i="17"/>
  <c r="BT28" i="11"/>
  <c r="BS109" i="14"/>
  <c r="BM93" i="17"/>
  <c r="BT28" i="5"/>
  <c r="BM127" i="17"/>
  <c r="BS21" i="6"/>
  <c r="BS171" i="14"/>
  <c r="BM59" i="17"/>
  <c r="BS75" i="14"/>
  <c r="BS54" i="4"/>
  <c r="BS35" i="4" s="1"/>
  <c r="BS83" i="14"/>
  <c r="BM67" i="17" s="1"/>
  <c r="BS62" i="3"/>
  <c r="BM213" i="17" s="1"/>
  <c r="BS61" i="3"/>
  <c r="BM210" i="17" s="1"/>
  <c r="BS170" i="14"/>
  <c r="BM126" i="17"/>
  <c r="BS21" i="5"/>
  <c r="BM128" i="17"/>
  <c r="BS172" i="14"/>
  <c r="BS21" i="7"/>
  <c r="BM94" i="17"/>
  <c r="BS110" i="14"/>
  <c r="BT28" i="6"/>
  <c r="BS78" i="14"/>
  <c r="BM62" i="17"/>
  <c r="BS54" i="7"/>
  <c r="BS214" i="14" s="1"/>
  <c r="BS54" i="9"/>
  <c r="BS216" i="14" s="1"/>
  <c r="BS80" i="14"/>
  <c r="BM64" i="17"/>
  <c r="BM98" i="17"/>
  <c r="BS114" i="14"/>
  <c r="BT28" i="10"/>
  <c r="BM92" i="17"/>
  <c r="BT28" i="4"/>
  <c r="BS108" i="14"/>
  <c r="BS42" i="3"/>
  <c r="BM186" i="17" s="1"/>
  <c r="BS43" i="3"/>
  <c r="BM189" i="17" s="1"/>
  <c r="BS116" i="14"/>
  <c r="BM100" i="17" s="1"/>
  <c r="BS35" i="5"/>
  <c r="BS212" i="14"/>
  <c r="BM96" i="17"/>
  <c r="BS112" i="14"/>
  <c r="BT28" i="8"/>
  <c r="BM125" i="17"/>
  <c r="BS169" i="14"/>
  <c r="BS21" i="4"/>
  <c r="BS32" i="3"/>
  <c r="BM174" i="17" s="1"/>
  <c r="BS33" i="3"/>
  <c r="BM177" i="17" s="1"/>
  <c r="BS177" i="14"/>
  <c r="BM133" i="17" s="1"/>
  <c r="BS175" i="14"/>
  <c r="BM131" i="17"/>
  <c r="BS21" i="10"/>
  <c r="BM132" i="17"/>
  <c r="BS21" i="11"/>
  <c r="BS176" i="14"/>
  <c r="BS111" i="14"/>
  <c r="BM95" i="17"/>
  <c r="BT28" i="7"/>
  <c r="BS174" i="14"/>
  <c r="BS21" i="9"/>
  <c r="BM130" i="17"/>
  <c r="BS81" i="14"/>
  <c r="BM65" i="17"/>
  <c r="BS54" i="10"/>
  <c r="BS173" i="14"/>
  <c r="BM129" i="17"/>
  <c r="BS21" i="8"/>
  <c r="BM50" i="17" l="1"/>
  <c r="BS35" i="7"/>
  <c r="BS66" i="14"/>
  <c r="BM48" i="17"/>
  <c r="BT50" i="14"/>
  <c r="BS64" i="14"/>
  <c r="BS35" i="10"/>
  <c r="BS217" i="14"/>
  <c r="BS148" i="14"/>
  <c r="BT19" i="5"/>
  <c r="BT45" i="5" s="1"/>
  <c r="BS36" i="5"/>
  <c r="BN88" i="17"/>
  <c r="BT104" i="14"/>
  <c r="BS151" i="14"/>
  <c r="BT19" i="8"/>
  <c r="BS36" i="8"/>
  <c r="BN85" i="17"/>
  <c r="BT101" i="14"/>
  <c r="BT45" i="8"/>
  <c r="BS65" i="14"/>
  <c r="BM49" i="17"/>
  <c r="BT51" i="14"/>
  <c r="BT12" i="6"/>
  <c r="BN39" i="17"/>
  <c r="BT53" i="14"/>
  <c r="BS67" i="14"/>
  <c r="BM51" i="17"/>
  <c r="BT19" i="7"/>
  <c r="BT45" i="7" s="1"/>
  <c r="BS150" i="14"/>
  <c r="BS36" i="7"/>
  <c r="BT98" i="14"/>
  <c r="BN82" i="17"/>
  <c r="BS152" i="14"/>
  <c r="BT19" i="9"/>
  <c r="BS36" i="9"/>
  <c r="BT19" i="10"/>
  <c r="BS153" i="14"/>
  <c r="BS36" i="10"/>
  <c r="BT12" i="11"/>
  <c r="BN44" i="17"/>
  <c r="BN84" i="17"/>
  <c r="BT100" i="14"/>
  <c r="BT19" i="11"/>
  <c r="BS154" i="14"/>
  <c r="BS36" i="11"/>
  <c r="BS36" i="4"/>
  <c r="BT19" i="4"/>
  <c r="BT45" i="4" s="1"/>
  <c r="BS147" i="14"/>
  <c r="BS27" i="3"/>
  <c r="BS155" i="14"/>
  <c r="BS28" i="3"/>
  <c r="BT97" i="14"/>
  <c r="BN81" i="17"/>
  <c r="BT40" i="3"/>
  <c r="BN183" i="17" s="1"/>
  <c r="BT105" i="14"/>
  <c r="BN89" i="17" s="1"/>
  <c r="BT39" i="3"/>
  <c r="BN180" i="17" s="1"/>
  <c r="BS35" i="9"/>
  <c r="BT99" i="14"/>
  <c r="BN83" i="17"/>
  <c r="BN86" i="17"/>
  <c r="BT102" i="14"/>
  <c r="BS35" i="8"/>
  <c r="BS215" i="14"/>
  <c r="BT103" i="14"/>
  <c r="BN87" i="17"/>
  <c r="BS211" i="14"/>
  <c r="BS72" i="3"/>
  <c r="BS71" i="3"/>
  <c r="BS219" i="14"/>
  <c r="BT19" i="6"/>
  <c r="BS149" i="14"/>
  <c r="BS36" i="6"/>
  <c r="BS49" i="3" l="1"/>
  <c r="BM192" i="17" s="1"/>
  <c r="BS72" i="14"/>
  <c r="BM56" i="17" s="1"/>
  <c r="BN70" i="17"/>
  <c r="BT86" i="14"/>
  <c r="BT140" i="14"/>
  <c r="BU20" i="11"/>
  <c r="BU165" i="14" s="1"/>
  <c r="BN121" i="17"/>
  <c r="BM18" i="17"/>
  <c r="BS9" i="7"/>
  <c r="BS31" i="14"/>
  <c r="BN38" i="17"/>
  <c r="BT12" i="5"/>
  <c r="BM17" i="17"/>
  <c r="BS9" i="6"/>
  <c r="BS30" i="14"/>
  <c r="BM53" i="17"/>
  <c r="BS69" i="14"/>
  <c r="BT55" i="14"/>
  <c r="BM15" i="17"/>
  <c r="BS9" i="4"/>
  <c r="BS28" i="14"/>
  <c r="BS52" i="3"/>
  <c r="BM201" i="17" s="1"/>
  <c r="BS51" i="3"/>
  <c r="BM198" i="17" s="1"/>
  <c r="BS36" i="14"/>
  <c r="BM23" i="17" s="1"/>
  <c r="BN73" i="17"/>
  <c r="BT89" i="14"/>
  <c r="BN33" i="17"/>
  <c r="BT46" i="14"/>
  <c r="BM20" i="17"/>
  <c r="BS9" i="9"/>
  <c r="BS33" i="14"/>
  <c r="BN71" i="17"/>
  <c r="BT87" i="14"/>
  <c r="BN40" i="17"/>
  <c r="BT12" i="7"/>
  <c r="BS29" i="14"/>
  <c r="BM16" i="17"/>
  <c r="BS9" i="5"/>
  <c r="BM54" i="17"/>
  <c r="BS70" i="14"/>
  <c r="BT56" i="14"/>
  <c r="BT90" i="14"/>
  <c r="BN74" i="17"/>
  <c r="BN118" i="17"/>
  <c r="BT137" i="14"/>
  <c r="BU20" i="8"/>
  <c r="BU162" i="14" s="1"/>
  <c r="BS35" i="14"/>
  <c r="BM22" i="17"/>
  <c r="BS9" i="11"/>
  <c r="BM21" i="17"/>
  <c r="BS34" i="14"/>
  <c r="BS9" i="10"/>
  <c r="BT45" i="9"/>
  <c r="BT138" i="14"/>
  <c r="BN119" i="17"/>
  <c r="BU20" i="9"/>
  <c r="BU163" i="14" s="1"/>
  <c r="BT136" i="14"/>
  <c r="BU20" i="7"/>
  <c r="BU161" i="14" s="1"/>
  <c r="BN117" i="17"/>
  <c r="BT45" i="11"/>
  <c r="BT134" i="14"/>
  <c r="BN115" i="17"/>
  <c r="BU20" i="5"/>
  <c r="BU159" i="14" s="1"/>
  <c r="BN37" i="17"/>
  <c r="BT12" i="4"/>
  <c r="BT133" i="14"/>
  <c r="BU20" i="4"/>
  <c r="BN114" i="17"/>
  <c r="BT141" i="14"/>
  <c r="BN122" i="17" s="1"/>
  <c r="BT26" i="3"/>
  <c r="BN171" i="17" s="1"/>
  <c r="BT25" i="3"/>
  <c r="BN168" i="17" s="1"/>
  <c r="BT45" i="10"/>
  <c r="BT139" i="14"/>
  <c r="BN120" i="17"/>
  <c r="BU20" i="10"/>
  <c r="BU164" i="14" s="1"/>
  <c r="BT45" i="6"/>
  <c r="BT135" i="14"/>
  <c r="BU20" i="6"/>
  <c r="BU160" i="14" s="1"/>
  <c r="BN116" i="17"/>
  <c r="BM52" i="17"/>
  <c r="BS68" i="14"/>
  <c r="BT54" i="14"/>
  <c r="BT41" i="14"/>
  <c r="BN28" i="17"/>
  <c r="BS32" i="14"/>
  <c r="BS9" i="8"/>
  <c r="BM19" i="17"/>
  <c r="BS50" i="3"/>
  <c r="BM195" i="17" s="1"/>
  <c r="BT54" i="3" l="1"/>
  <c r="BN204" i="17" s="1"/>
  <c r="BT88" i="14"/>
  <c r="BN72" i="17"/>
  <c r="BT39" i="14"/>
  <c r="BN26" i="17"/>
  <c r="BN29" i="17"/>
  <c r="BT42" i="14"/>
  <c r="BT55" i="3"/>
  <c r="BN207" i="17" s="1"/>
  <c r="BN76" i="17"/>
  <c r="BT92" i="14"/>
  <c r="BS18" i="14"/>
  <c r="BM5" i="17"/>
  <c r="BT11" i="5"/>
  <c r="BT10" i="5"/>
  <c r="BM4" i="17"/>
  <c r="BT10" i="4"/>
  <c r="BS17" i="14"/>
  <c r="BT11" i="4"/>
  <c r="BS13" i="3"/>
  <c r="BM147" i="17" s="1"/>
  <c r="BS12" i="3"/>
  <c r="BM1" i="17" s="1"/>
  <c r="BS25" i="14"/>
  <c r="BM12" i="17" s="1"/>
  <c r="BM7" i="17"/>
  <c r="BS20" i="14"/>
  <c r="BT10" i="7"/>
  <c r="BT11" i="7"/>
  <c r="BT64" i="3"/>
  <c r="BN216" i="17" s="1"/>
  <c r="BM8" i="17"/>
  <c r="BS21" i="14"/>
  <c r="BT10" i="8"/>
  <c r="BT11" i="8"/>
  <c r="BN41" i="17"/>
  <c r="BT12" i="8"/>
  <c r="BU158" i="14"/>
  <c r="BU166" i="14"/>
  <c r="BU29" i="3"/>
  <c r="BU30" i="3"/>
  <c r="BT93" i="14"/>
  <c r="BN77" i="17"/>
  <c r="BT91" i="14"/>
  <c r="BN75" i="17"/>
  <c r="BM11" i="17"/>
  <c r="BS24" i="14"/>
  <c r="BT11" i="11"/>
  <c r="BT44" i="11" s="1"/>
  <c r="BT10" i="11"/>
  <c r="BT58" i="14"/>
  <c r="BN45" i="17" s="1"/>
  <c r="BT12" i="10"/>
  <c r="BN43" i="17"/>
  <c r="BS22" i="14"/>
  <c r="BM9" i="17"/>
  <c r="BT10" i="9"/>
  <c r="BT11" i="9"/>
  <c r="BT44" i="9" s="1"/>
  <c r="BT40" i="14"/>
  <c r="BN27" i="17"/>
  <c r="BT65" i="3"/>
  <c r="BN219" i="17" s="1"/>
  <c r="BT11" i="10"/>
  <c r="BT10" i="10"/>
  <c r="BS23" i="14"/>
  <c r="BM10" i="17"/>
  <c r="BN42" i="17"/>
  <c r="BT12" i="9"/>
  <c r="BS19" i="14"/>
  <c r="BT10" i="6"/>
  <c r="BM6" i="17"/>
  <c r="BT11" i="6"/>
  <c r="BT44" i="6" s="1"/>
  <c r="BT94" i="14"/>
  <c r="BN78" i="17" s="1"/>
  <c r="BT80" i="14" l="1"/>
  <c r="BT54" i="9"/>
  <c r="BT216" i="14" s="1"/>
  <c r="BN64" i="17"/>
  <c r="BN61" i="17"/>
  <c r="BT54" i="6"/>
  <c r="BT213" i="14" s="1"/>
  <c r="BT77" i="14"/>
  <c r="BT184" i="14"/>
  <c r="BN140" i="17"/>
  <c r="BT22" i="8"/>
  <c r="BT182" i="14"/>
  <c r="BT22" i="6"/>
  <c r="BN138" i="17"/>
  <c r="BT44" i="10"/>
  <c r="BT125" i="14"/>
  <c r="BN109" i="17"/>
  <c r="BT29" i="10"/>
  <c r="BT82" i="14"/>
  <c r="BT54" i="11"/>
  <c r="BT218" i="14" s="1"/>
  <c r="BN66" i="17"/>
  <c r="BN30" i="17"/>
  <c r="BT43" i="14"/>
  <c r="BT19" i="3"/>
  <c r="BN165" i="17" s="1"/>
  <c r="BN139" i="17"/>
  <c r="BT183" i="14"/>
  <c r="BT22" i="7"/>
  <c r="BT22" i="4"/>
  <c r="BT180" i="14"/>
  <c r="BN136" i="17"/>
  <c r="BT17" i="3"/>
  <c r="BN159" i="17" s="1"/>
  <c r="BT16" i="3"/>
  <c r="BN156" i="17" s="1"/>
  <c r="BT188" i="14"/>
  <c r="BN144" i="17" s="1"/>
  <c r="BT44" i="14"/>
  <c r="BN31" i="17"/>
  <c r="BN141" i="17"/>
  <c r="BT185" i="14"/>
  <c r="BT22" i="9"/>
  <c r="BT29" i="7"/>
  <c r="BT122" i="14"/>
  <c r="BN106" i="17"/>
  <c r="BT44" i="7"/>
  <c r="BT120" i="14"/>
  <c r="BT29" i="5"/>
  <c r="BN104" i="17"/>
  <c r="BT44" i="5"/>
  <c r="BT18" i="3"/>
  <c r="BN162" i="17" s="1"/>
  <c r="BN143" i="17"/>
  <c r="BT22" i="11"/>
  <c r="BT187" i="14"/>
  <c r="BT47" i="14"/>
  <c r="BN34" i="17" s="1"/>
  <c r="BN142" i="17"/>
  <c r="BT22" i="10"/>
  <c r="BT186" i="14"/>
  <c r="BN32" i="17"/>
  <c r="BT45" i="14"/>
  <c r="BN105" i="17"/>
  <c r="BT121" i="14"/>
  <c r="BT29" i="6"/>
  <c r="BT124" i="14"/>
  <c r="BN108" i="17"/>
  <c r="BT29" i="9"/>
  <c r="BT29" i="11"/>
  <c r="BN110" i="17"/>
  <c r="BT126" i="14"/>
  <c r="BN107" i="17"/>
  <c r="BT123" i="14"/>
  <c r="BT29" i="8"/>
  <c r="BT44" i="8"/>
  <c r="BT29" i="4"/>
  <c r="BT119" i="14"/>
  <c r="BN103" i="17"/>
  <c r="BT15" i="3"/>
  <c r="BN153" i="17" s="1"/>
  <c r="BT127" i="14"/>
  <c r="BN111" i="17" s="1"/>
  <c r="BT44" i="4"/>
  <c r="BT14" i="3"/>
  <c r="BN150" i="17" s="1"/>
  <c r="BT181" i="14"/>
  <c r="BT22" i="5"/>
  <c r="BN137" i="17"/>
  <c r="BT35" i="11" l="1"/>
  <c r="BT35" i="6"/>
  <c r="BN50" i="17" s="1"/>
  <c r="BT54" i="10"/>
  <c r="BN65" i="17"/>
  <c r="BT81" i="14"/>
  <c r="BU52" i="14"/>
  <c r="BT75" i="14"/>
  <c r="BT54" i="4"/>
  <c r="BT35" i="4" s="1"/>
  <c r="BN59" i="17"/>
  <c r="BT61" i="3"/>
  <c r="BN210" i="17" s="1"/>
  <c r="BT62" i="3"/>
  <c r="BN213" i="17" s="1"/>
  <c r="BT83" i="14"/>
  <c r="BN67" i="17" s="1"/>
  <c r="BT112" i="14"/>
  <c r="BN96" i="17"/>
  <c r="BU28" i="8"/>
  <c r="BN131" i="17"/>
  <c r="BT21" i="10"/>
  <c r="BT175" i="14"/>
  <c r="BT21" i="11"/>
  <c r="BN132" i="17"/>
  <c r="BT176" i="14"/>
  <c r="BN62" i="17"/>
  <c r="BT78" i="14"/>
  <c r="BT54" i="7"/>
  <c r="BT214" i="14" s="1"/>
  <c r="BN125" i="17"/>
  <c r="BT169" i="14"/>
  <c r="BT21" i="4"/>
  <c r="BT177" i="14"/>
  <c r="BN133" i="17" s="1"/>
  <c r="BT32" i="3"/>
  <c r="BN174" i="17" s="1"/>
  <c r="BT33" i="3"/>
  <c r="BN177" i="17" s="1"/>
  <c r="BU57" i="14"/>
  <c r="BT71" i="14"/>
  <c r="BN55" i="17"/>
  <c r="BN98" i="17"/>
  <c r="BT114" i="14"/>
  <c r="BU28" i="10"/>
  <c r="BT173" i="14"/>
  <c r="BT21" i="8"/>
  <c r="BN129" i="17"/>
  <c r="BN97" i="17"/>
  <c r="BT113" i="14"/>
  <c r="BU28" i="9"/>
  <c r="BT76" i="14"/>
  <c r="BN60" i="17"/>
  <c r="BT54" i="5"/>
  <c r="BT111" i="14"/>
  <c r="BN95" i="17"/>
  <c r="BU28" i="7"/>
  <c r="BN126" i="17"/>
  <c r="BT170" i="14"/>
  <c r="BT21" i="5"/>
  <c r="BT108" i="14"/>
  <c r="BN92" i="17"/>
  <c r="BU28" i="4"/>
  <c r="BT116" i="14"/>
  <c r="BN100" i="17" s="1"/>
  <c r="BT43" i="3"/>
  <c r="BN189" i="17" s="1"/>
  <c r="BT42" i="3"/>
  <c r="BN186" i="17" s="1"/>
  <c r="BN99" i="17"/>
  <c r="BT115" i="14"/>
  <c r="BU28" i="11"/>
  <c r="BN130" i="17"/>
  <c r="BT21" i="9"/>
  <c r="BT174" i="14"/>
  <c r="BT21" i="7"/>
  <c r="BT172" i="14"/>
  <c r="BN128" i="17"/>
  <c r="BN127" i="17"/>
  <c r="BT21" i="6"/>
  <c r="BT171" i="14"/>
  <c r="BT35" i="9"/>
  <c r="BT54" i="8"/>
  <c r="BT215" i="14" s="1"/>
  <c r="BN63" i="17"/>
  <c r="BT79" i="14"/>
  <c r="BN94" i="17"/>
  <c r="BT110" i="14"/>
  <c r="BU28" i="6"/>
  <c r="BN93" i="17"/>
  <c r="BT109" i="14"/>
  <c r="BU28" i="5"/>
  <c r="BT66" i="14" l="1"/>
  <c r="BT35" i="8"/>
  <c r="BU54" i="14" s="1"/>
  <c r="BN48" i="17"/>
  <c r="BT64" i="14"/>
  <c r="BU50" i="14"/>
  <c r="BT68" i="14"/>
  <c r="BT152" i="14"/>
  <c r="BU19" i="9"/>
  <c r="BU45" i="9" s="1"/>
  <c r="BT36" i="9"/>
  <c r="BO86" i="17"/>
  <c r="BU102" i="14"/>
  <c r="BU99" i="14"/>
  <c r="BO83" i="17"/>
  <c r="BT35" i="5"/>
  <c r="BT212" i="14"/>
  <c r="BT154" i="14"/>
  <c r="BT36" i="11"/>
  <c r="BU19" i="11"/>
  <c r="BU45" i="11" s="1"/>
  <c r="BO39" i="17"/>
  <c r="BU12" i="6"/>
  <c r="BT150" i="14"/>
  <c r="BU19" i="7"/>
  <c r="BU45" i="7" s="1"/>
  <c r="BT36" i="7"/>
  <c r="BU100" i="14"/>
  <c r="BO84" i="17"/>
  <c r="BU103" i="14"/>
  <c r="BO87" i="17"/>
  <c r="BT35" i="7"/>
  <c r="BT153" i="14"/>
  <c r="BU19" i="10"/>
  <c r="BT36" i="10"/>
  <c r="BT69" i="14"/>
  <c r="BN53" i="17"/>
  <c r="BU55" i="14"/>
  <c r="BO81" i="17"/>
  <c r="BU97" i="14"/>
  <c r="BU40" i="3"/>
  <c r="BO183" i="17" s="1"/>
  <c r="BU105" i="14"/>
  <c r="BO89" i="17" s="1"/>
  <c r="BU39" i="3"/>
  <c r="BO180" i="17" s="1"/>
  <c r="BT151" i="14"/>
  <c r="BU19" i="8"/>
  <c r="BT36" i="8"/>
  <c r="BU101" i="14"/>
  <c r="BO85" i="17"/>
  <c r="BU45" i="8"/>
  <c r="BT211" i="14"/>
  <c r="BT72" i="3"/>
  <c r="BT219" i="14"/>
  <c r="BT71" i="3"/>
  <c r="BU98" i="14"/>
  <c r="BO82" i="17"/>
  <c r="BT149" i="14"/>
  <c r="BT36" i="6"/>
  <c r="BU19" i="6"/>
  <c r="BU45" i="6" s="1"/>
  <c r="BU104" i="14"/>
  <c r="BO88" i="17"/>
  <c r="BT148" i="14"/>
  <c r="BU19" i="5"/>
  <c r="BT36" i="5"/>
  <c r="BU12" i="11"/>
  <c r="BO44" i="17"/>
  <c r="BU19" i="4"/>
  <c r="BU45" i="4" s="1"/>
  <c r="BT147" i="14"/>
  <c r="BT36" i="4"/>
  <c r="BT155" i="14"/>
  <c r="BT27" i="3"/>
  <c r="BT28" i="3"/>
  <c r="BT35" i="10"/>
  <c r="BT217" i="14"/>
  <c r="BN52" i="17" l="1"/>
  <c r="BU93" i="14"/>
  <c r="BO77" i="17"/>
  <c r="BO72" i="17"/>
  <c r="BU88" i="14"/>
  <c r="BU89" i="14"/>
  <c r="BO73" i="17"/>
  <c r="BN54" i="17"/>
  <c r="BU56" i="14"/>
  <c r="BT70" i="14"/>
  <c r="BO33" i="17"/>
  <c r="BU46" i="14"/>
  <c r="BO70" i="17"/>
  <c r="BU86" i="14"/>
  <c r="BT65" i="14"/>
  <c r="BN49" i="17"/>
  <c r="BU51" i="14"/>
  <c r="BT9" i="9"/>
  <c r="BT33" i="14"/>
  <c r="BN20" i="17"/>
  <c r="BT49" i="3"/>
  <c r="BN192" i="17" s="1"/>
  <c r="BT9" i="5"/>
  <c r="BN16" i="17"/>
  <c r="BT29" i="14"/>
  <c r="BT9" i="6"/>
  <c r="BT30" i="14"/>
  <c r="BN17" i="17"/>
  <c r="BU53" i="14"/>
  <c r="BT67" i="14"/>
  <c r="BN51" i="17"/>
  <c r="BT35" i="14"/>
  <c r="BT9" i="11"/>
  <c r="BN22" i="17"/>
  <c r="BU138" i="14"/>
  <c r="BV20" i="9"/>
  <c r="BV163" i="14" s="1"/>
  <c r="BO119" i="17"/>
  <c r="BU12" i="4"/>
  <c r="BO37" i="17"/>
  <c r="BT9" i="4"/>
  <c r="BN15" i="17"/>
  <c r="BT28" i="14"/>
  <c r="BT52" i="3"/>
  <c r="BN201" i="17" s="1"/>
  <c r="BT51" i="3"/>
  <c r="BN198" i="17" s="1"/>
  <c r="BT36" i="14"/>
  <c r="BN23" i="17" s="1"/>
  <c r="BU135" i="14"/>
  <c r="BV20" i="6"/>
  <c r="BV160" i="14" s="1"/>
  <c r="BO116" i="17"/>
  <c r="BO117" i="17"/>
  <c r="BV20" i="7"/>
  <c r="BV161" i="14" s="1"/>
  <c r="BU136" i="14"/>
  <c r="BV20" i="4"/>
  <c r="BU133" i="14"/>
  <c r="BO114" i="17"/>
  <c r="BU141" i="14"/>
  <c r="BO122" i="17" s="1"/>
  <c r="BU25" i="3"/>
  <c r="BO168" i="17" s="1"/>
  <c r="BU26" i="3"/>
  <c r="BO171" i="17" s="1"/>
  <c r="BU45" i="5"/>
  <c r="BV20" i="5"/>
  <c r="BV159" i="14" s="1"/>
  <c r="BO115" i="17"/>
  <c r="BU134" i="14"/>
  <c r="BT32" i="14"/>
  <c r="BT9" i="8"/>
  <c r="BN19" i="17"/>
  <c r="BT9" i="10"/>
  <c r="BN21" i="17"/>
  <c r="BT34" i="14"/>
  <c r="BU41" i="14"/>
  <c r="BO28" i="17"/>
  <c r="BT72" i="14"/>
  <c r="BN56" i="17" s="1"/>
  <c r="BV20" i="11"/>
  <c r="BV165" i="14" s="1"/>
  <c r="BO121" i="17"/>
  <c r="BU140" i="14"/>
  <c r="BO74" i="17"/>
  <c r="BU90" i="14"/>
  <c r="BU137" i="14"/>
  <c r="BV20" i="8"/>
  <c r="BV162" i="14" s="1"/>
  <c r="BO118" i="17"/>
  <c r="BU12" i="9"/>
  <c r="BO42" i="17"/>
  <c r="BU139" i="14"/>
  <c r="BU45" i="10"/>
  <c r="BO120" i="17"/>
  <c r="BV20" i="10"/>
  <c r="BV164" i="14" s="1"/>
  <c r="BT9" i="7"/>
  <c r="BN18" i="17"/>
  <c r="BT31" i="14"/>
  <c r="BU91" i="14"/>
  <c r="BO75" i="17"/>
  <c r="BO41" i="17"/>
  <c r="BU12" i="8"/>
  <c r="BT50" i="3"/>
  <c r="BN195" i="17" s="1"/>
  <c r="BU58" i="14" l="1"/>
  <c r="BO45" i="17" s="1"/>
  <c r="BT21" i="14"/>
  <c r="BN8" i="17"/>
  <c r="BU10" i="8"/>
  <c r="BU11" i="8"/>
  <c r="BV158" i="14"/>
  <c r="BV166" i="14"/>
  <c r="BV29" i="3"/>
  <c r="BV30" i="3"/>
  <c r="BO76" i="17"/>
  <c r="BU92" i="14"/>
  <c r="BU44" i="14"/>
  <c r="BO31" i="17"/>
  <c r="BU65" i="3"/>
  <c r="BO219" i="17" s="1"/>
  <c r="BU11" i="4"/>
  <c r="BU10" i="4"/>
  <c r="BT17" i="14"/>
  <c r="BN4" i="17"/>
  <c r="BT12" i="3"/>
  <c r="BN1" i="17" s="1"/>
  <c r="BT25" i="14"/>
  <c r="BN12" i="17" s="1"/>
  <c r="BT13" i="3"/>
  <c r="BN147" i="17" s="1"/>
  <c r="BU39" i="14"/>
  <c r="BO26" i="17"/>
  <c r="BN5" i="17"/>
  <c r="BT18" i="14"/>
  <c r="BU10" i="5"/>
  <c r="BU11" i="5"/>
  <c r="BU44" i="5" s="1"/>
  <c r="BU55" i="3"/>
  <c r="BO207" i="17" s="1"/>
  <c r="BO43" i="17"/>
  <c r="BU12" i="10"/>
  <c r="BU11" i="7"/>
  <c r="BT20" i="14"/>
  <c r="BU10" i="7"/>
  <c r="BN7" i="17"/>
  <c r="BT23" i="14"/>
  <c r="BU11" i="10"/>
  <c r="BU10" i="10"/>
  <c r="BN10" i="17"/>
  <c r="BU87" i="14"/>
  <c r="BO71" i="17"/>
  <c r="BU94" i="14"/>
  <c r="BO78" i="17" s="1"/>
  <c r="BN6" i="17"/>
  <c r="BU11" i="6"/>
  <c r="BT19" i="14"/>
  <c r="BU10" i="6"/>
  <c r="BU64" i="3"/>
  <c r="BO216" i="17" s="1"/>
  <c r="BU12" i="5"/>
  <c r="BO38" i="17"/>
  <c r="BU43" i="14"/>
  <c r="BO30" i="17"/>
  <c r="BU54" i="3"/>
  <c r="BO204" i="17" s="1"/>
  <c r="BU11" i="11"/>
  <c r="BN11" i="17"/>
  <c r="BU10" i="11"/>
  <c r="BT24" i="14"/>
  <c r="BU12" i="7"/>
  <c r="BO40" i="17"/>
  <c r="BT22" i="14"/>
  <c r="BN9" i="17"/>
  <c r="BU11" i="9"/>
  <c r="BU10" i="9"/>
  <c r="BU18" i="3" l="1"/>
  <c r="BO162" i="17" s="1"/>
  <c r="BU47" i="14"/>
  <c r="BO34" i="17" s="1"/>
  <c r="BO142" i="17"/>
  <c r="BU186" i="14"/>
  <c r="BU22" i="10"/>
  <c r="BU187" i="14"/>
  <c r="BO143" i="17"/>
  <c r="BU22" i="11"/>
  <c r="BU22" i="7"/>
  <c r="BO139" i="17"/>
  <c r="BU183" i="14"/>
  <c r="BO105" i="17"/>
  <c r="BU121" i="14"/>
  <c r="BU29" i="6"/>
  <c r="BU44" i="6"/>
  <c r="BU44" i="10"/>
  <c r="BU125" i="14"/>
  <c r="BU29" i="10"/>
  <c r="BO109" i="17"/>
  <c r="BU19" i="3"/>
  <c r="BO165" i="17" s="1"/>
  <c r="BU119" i="14"/>
  <c r="BO103" i="17"/>
  <c r="BU29" i="4"/>
  <c r="BU44" i="4"/>
  <c r="BU15" i="3"/>
  <c r="BO153" i="17" s="1"/>
  <c r="BU14" i="3"/>
  <c r="BO150" i="17" s="1"/>
  <c r="BU127" i="14"/>
  <c r="BO111" i="17" s="1"/>
  <c r="BU22" i="8"/>
  <c r="BU184" i="14"/>
  <c r="BO140" i="17"/>
  <c r="BU124" i="14"/>
  <c r="BO108" i="17"/>
  <c r="BU29" i="9"/>
  <c r="BU44" i="9"/>
  <c r="BU42" i="14"/>
  <c r="BO29" i="17"/>
  <c r="BO110" i="17"/>
  <c r="BU126" i="14"/>
  <c r="BU29" i="11"/>
  <c r="BU44" i="11"/>
  <c r="BO106" i="17"/>
  <c r="BU29" i="7"/>
  <c r="BU122" i="14"/>
  <c r="BU44" i="7"/>
  <c r="BU120" i="14"/>
  <c r="BO104" i="17"/>
  <c r="BU29" i="5"/>
  <c r="BU76" i="14"/>
  <c r="BO60" i="17"/>
  <c r="BU54" i="5"/>
  <c r="BU212" i="14" s="1"/>
  <c r="BU180" i="14"/>
  <c r="BO136" i="17"/>
  <c r="BU22" i="4"/>
  <c r="BU17" i="3"/>
  <c r="BO159" i="17" s="1"/>
  <c r="BU16" i="3"/>
  <c r="BO156" i="17" s="1"/>
  <c r="BU188" i="14"/>
  <c r="BO144" i="17" s="1"/>
  <c r="BO107" i="17"/>
  <c r="BU29" i="8"/>
  <c r="BU123" i="14"/>
  <c r="BU44" i="8"/>
  <c r="BO141" i="17"/>
  <c r="BU22" i="9"/>
  <c r="BU185" i="14"/>
  <c r="BO27" i="17"/>
  <c r="BU40" i="14"/>
  <c r="BU22" i="6"/>
  <c r="BO138" i="17"/>
  <c r="BU182" i="14"/>
  <c r="BO32" i="17"/>
  <c r="BU45" i="14"/>
  <c r="BO137" i="17"/>
  <c r="BU181" i="14"/>
  <c r="BU22" i="5"/>
  <c r="BU35" i="5" l="1"/>
  <c r="BU65" i="14" s="1"/>
  <c r="BO126" i="17"/>
  <c r="BU170" i="14"/>
  <c r="BU21" i="5"/>
  <c r="BU114" i="14"/>
  <c r="BV28" i="10"/>
  <c r="BO98" i="17"/>
  <c r="BO94" i="17"/>
  <c r="BV28" i="6"/>
  <c r="BU110" i="14"/>
  <c r="BU174" i="14"/>
  <c r="BU21" i="9"/>
  <c r="BO130" i="17"/>
  <c r="BU54" i="9"/>
  <c r="BU216" i="14" s="1"/>
  <c r="BU80" i="14"/>
  <c r="BO64" i="17"/>
  <c r="BO128" i="17"/>
  <c r="BU21" i="7"/>
  <c r="BU172" i="14"/>
  <c r="BU21" i="10"/>
  <c r="BO131" i="17"/>
  <c r="BU175" i="14"/>
  <c r="BO96" i="17"/>
  <c r="BU112" i="14"/>
  <c r="BV28" i="8"/>
  <c r="BO49" i="17"/>
  <c r="BU78" i="14"/>
  <c r="BU54" i="7"/>
  <c r="BU214" i="14" s="1"/>
  <c r="BO62" i="17"/>
  <c r="BU82" i="14"/>
  <c r="BU54" i="11"/>
  <c r="BU218" i="14" s="1"/>
  <c r="BO66" i="17"/>
  <c r="BU21" i="8"/>
  <c r="BO129" i="17"/>
  <c r="BU173" i="14"/>
  <c r="BU54" i="4"/>
  <c r="BU35" i="4" s="1"/>
  <c r="BU75" i="14"/>
  <c r="BO59" i="17"/>
  <c r="BU61" i="3"/>
  <c r="BO210" i="17" s="1"/>
  <c r="BU83" i="14"/>
  <c r="BO67" i="17" s="1"/>
  <c r="BU62" i="3"/>
  <c r="BO213" i="17" s="1"/>
  <c r="BU81" i="14"/>
  <c r="BU54" i="10"/>
  <c r="BU217" i="14" s="1"/>
  <c r="BO65" i="17"/>
  <c r="BU176" i="14"/>
  <c r="BO132" i="17"/>
  <c r="BU21" i="11"/>
  <c r="BV28" i="7"/>
  <c r="BO95" i="17"/>
  <c r="BU111" i="14"/>
  <c r="BU171" i="14"/>
  <c r="BO127" i="17"/>
  <c r="BU21" i="6"/>
  <c r="BU54" i="8"/>
  <c r="BU215" i="14" s="1"/>
  <c r="BO63" i="17"/>
  <c r="BU79" i="14"/>
  <c r="BU169" i="14"/>
  <c r="BU21" i="4"/>
  <c r="BO125" i="17"/>
  <c r="BU32" i="3"/>
  <c r="BO174" i="17" s="1"/>
  <c r="BU177" i="14"/>
  <c r="BO133" i="17" s="1"/>
  <c r="BU33" i="3"/>
  <c r="BO177" i="17" s="1"/>
  <c r="BU109" i="14"/>
  <c r="BO93" i="17"/>
  <c r="BV28" i="5"/>
  <c r="BO99" i="17"/>
  <c r="BU115" i="14"/>
  <c r="BV28" i="11"/>
  <c r="BO97" i="17"/>
  <c r="BU113" i="14"/>
  <c r="BV28" i="9"/>
  <c r="BV28" i="4"/>
  <c r="BU108" i="14"/>
  <c r="BO92" i="17"/>
  <c r="BU42" i="3"/>
  <c r="BO186" i="17" s="1"/>
  <c r="BU43" i="3"/>
  <c r="BO189" i="17" s="1"/>
  <c r="BU116" i="14"/>
  <c r="BO100" i="17" s="1"/>
  <c r="BO61" i="17"/>
  <c r="BU77" i="14"/>
  <c r="BU54" i="6"/>
  <c r="BU213" i="14" s="1"/>
  <c r="BV51" i="14" l="1"/>
  <c r="BU35" i="7"/>
  <c r="BO51" i="17" s="1"/>
  <c r="BU35" i="11"/>
  <c r="BU71" i="14" s="1"/>
  <c r="BU35" i="9"/>
  <c r="BU69" i="14" s="1"/>
  <c r="BV98" i="14"/>
  <c r="BP82" i="17"/>
  <c r="BU219" i="14"/>
  <c r="BU211" i="14"/>
  <c r="BU72" i="3"/>
  <c r="BU71" i="3"/>
  <c r="BV19" i="10"/>
  <c r="BU153" i="14"/>
  <c r="BU36" i="10"/>
  <c r="BV97" i="14"/>
  <c r="BP81" i="17"/>
  <c r="BV39" i="3"/>
  <c r="BP180" i="17" s="1"/>
  <c r="BV40" i="3"/>
  <c r="BP183" i="17" s="1"/>
  <c r="BV105" i="14"/>
  <c r="BP89" i="17" s="1"/>
  <c r="BV104" i="14"/>
  <c r="BP88" i="17"/>
  <c r="BU35" i="8"/>
  <c r="BV19" i="6"/>
  <c r="BV45" i="6" s="1"/>
  <c r="BU149" i="14"/>
  <c r="BU36" i="6"/>
  <c r="BU152" i="14"/>
  <c r="BV19" i="9"/>
  <c r="BV45" i="9" s="1"/>
  <c r="BU36" i="9"/>
  <c r="BU148" i="14"/>
  <c r="BV19" i="5"/>
  <c r="BU36" i="5"/>
  <c r="BU64" i="14"/>
  <c r="BO48" i="17"/>
  <c r="BV50" i="14"/>
  <c r="BV53" i="14"/>
  <c r="BV99" i="14"/>
  <c r="BP83" i="17"/>
  <c r="BV102" i="14"/>
  <c r="BP86" i="17"/>
  <c r="BP84" i="17"/>
  <c r="BV100" i="14"/>
  <c r="BU35" i="10"/>
  <c r="BV19" i="7"/>
  <c r="BU150" i="14"/>
  <c r="BU36" i="7"/>
  <c r="BV12" i="5"/>
  <c r="BP38" i="17"/>
  <c r="BU35" i="6"/>
  <c r="BV19" i="4"/>
  <c r="BU147" i="14"/>
  <c r="BU36" i="4"/>
  <c r="BU155" i="14"/>
  <c r="BU27" i="3"/>
  <c r="BU28" i="3"/>
  <c r="BU154" i="14"/>
  <c r="BV19" i="11"/>
  <c r="BV45" i="11" s="1"/>
  <c r="BU36" i="11"/>
  <c r="BU151" i="14"/>
  <c r="BV19" i="8"/>
  <c r="BU36" i="8"/>
  <c r="BP85" i="17"/>
  <c r="BV101" i="14"/>
  <c r="BP87" i="17"/>
  <c r="BV103" i="14"/>
  <c r="BU67" i="14" l="1"/>
  <c r="BO55" i="17"/>
  <c r="BV57" i="14"/>
  <c r="BO53" i="17"/>
  <c r="BV55" i="14"/>
  <c r="BU72" i="14"/>
  <c r="BO56" i="17" s="1"/>
  <c r="BP77" i="17"/>
  <c r="BV93" i="14"/>
  <c r="BV91" i="14"/>
  <c r="BP75" i="17"/>
  <c r="BP27" i="17"/>
  <c r="BV40" i="14"/>
  <c r="BU49" i="3"/>
  <c r="BO192" i="17" s="1"/>
  <c r="BU70" i="14"/>
  <c r="BO54" i="17"/>
  <c r="BV56" i="14"/>
  <c r="BV88" i="14"/>
  <c r="BP72" i="17"/>
  <c r="BP37" i="17"/>
  <c r="BV12" i="4"/>
  <c r="BV45" i="5"/>
  <c r="BW20" i="5"/>
  <c r="BW159" i="14" s="1"/>
  <c r="BV134" i="14"/>
  <c r="BP115" i="17"/>
  <c r="BU30" i="14"/>
  <c r="BO17" i="17"/>
  <c r="BU9" i="6"/>
  <c r="BV45" i="8"/>
  <c r="BV137" i="14"/>
  <c r="BW20" i="8"/>
  <c r="BW162" i="14" s="1"/>
  <c r="BP118" i="17"/>
  <c r="BO15" i="17"/>
  <c r="BU28" i="14"/>
  <c r="BU9" i="4"/>
  <c r="BU36" i="14"/>
  <c r="BO23" i="17" s="1"/>
  <c r="BU52" i="3"/>
  <c r="BO201" i="17" s="1"/>
  <c r="BU51" i="3"/>
  <c r="BO198" i="17" s="1"/>
  <c r="BP117" i="17"/>
  <c r="BW20" i="7"/>
  <c r="BW161" i="14" s="1"/>
  <c r="BV136" i="14"/>
  <c r="BO16" i="17"/>
  <c r="BU29" i="14"/>
  <c r="BU9" i="5"/>
  <c r="BU9" i="11"/>
  <c r="BO22" i="17"/>
  <c r="BU35" i="14"/>
  <c r="BP114" i="17"/>
  <c r="BV133" i="14"/>
  <c r="BW20" i="4"/>
  <c r="BV25" i="3"/>
  <c r="BP168" i="17" s="1"/>
  <c r="BV26" i="3"/>
  <c r="BP171" i="17" s="1"/>
  <c r="BV141" i="14"/>
  <c r="BP122" i="17" s="1"/>
  <c r="BU31" i="14"/>
  <c r="BO18" i="17"/>
  <c r="BU9" i="7"/>
  <c r="BV45" i="7"/>
  <c r="BP40" i="17"/>
  <c r="BV12" i="7"/>
  <c r="BU34" i="14"/>
  <c r="BO21" i="17"/>
  <c r="BU9" i="10"/>
  <c r="BP42" i="17"/>
  <c r="BV12" i="9"/>
  <c r="BV138" i="14"/>
  <c r="BW20" i="9"/>
  <c r="BW163" i="14" s="1"/>
  <c r="BP119" i="17"/>
  <c r="BU68" i="14"/>
  <c r="BO52" i="17"/>
  <c r="BV54" i="14"/>
  <c r="BV139" i="14"/>
  <c r="BP120" i="17"/>
  <c r="BW20" i="10"/>
  <c r="BW164" i="14" s="1"/>
  <c r="BV45" i="10"/>
  <c r="BU9" i="8"/>
  <c r="BU32" i="14"/>
  <c r="BO19" i="17"/>
  <c r="BV140" i="14"/>
  <c r="BW20" i="11"/>
  <c r="BW165" i="14" s="1"/>
  <c r="BP121" i="17"/>
  <c r="BU66" i="14"/>
  <c r="BV52" i="14"/>
  <c r="BO50" i="17"/>
  <c r="BU50" i="3"/>
  <c r="BO195" i="17" s="1"/>
  <c r="BU9" i="9"/>
  <c r="BO20" i="17"/>
  <c r="BU33" i="14"/>
  <c r="BV12" i="11"/>
  <c r="BP44" i="17"/>
  <c r="BV135" i="14"/>
  <c r="BP116" i="17"/>
  <c r="BW20" i="6"/>
  <c r="BW160" i="14" s="1"/>
  <c r="BV45" i="4"/>
  <c r="BP33" i="17" l="1"/>
  <c r="BV46" i="14"/>
  <c r="BO10" i="17"/>
  <c r="BV10" i="10"/>
  <c r="BU23" i="14"/>
  <c r="BV11" i="10"/>
  <c r="BO8" i="17"/>
  <c r="BU21" i="14"/>
  <c r="BV10" i="8"/>
  <c r="BV11" i="8"/>
  <c r="BP73" i="17"/>
  <c r="BV89" i="14"/>
  <c r="BO11" i="17"/>
  <c r="BV11" i="11"/>
  <c r="BU24" i="14"/>
  <c r="BV10" i="11"/>
  <c r="BP26" i="17"/>
  <c r="BV39" i="14"/>
  <c r="BV12" i="6"/>
  <c r="BP39" i="17"/>
  <c r="BV44" i="14"/>
  <c r="BP31" i="17"/>
  <c r="BO7" i="17"/>
  <c r="BV10" i="7"/>
  <c r="BU20" i="14"/>
  <c r="BV11" i="7"/>
  <c r="BO5" i="17"/>
  <c r="BU18" i="14"/>
  <c r="BV10" i="5"/>
  <c r="BV11" i="5"/>
  <c r="BV44" i="5" s="1"/>
  <c r="BP74" i="17"/>
  <c r="BV90" i="14"/>
  <c r="BP71" i="17"/>
  <c r="BV87" i="14"/>
  <c r="BV58" i="14"/>
  <c r="BP45" i="17" s="1"/>
  <c r="BW158" i="14"/>
  <c r="BW29" i="3"/>
  <c r="BW166" i="14"/>
  <c r="BW30" i="3"/>
  <c r="BP70" i="17"/>
  <c r="BV86" i="14"/>
  <c r="BV65" i="3"/>
  <c r="BP219" i="17" s="1"/>
  <c r="BV64" i="3"/>
  <c r="BP216" i="17" s="1"/>
  <c r="BV94" i="14"/>
  <c r="BP78" i="17" s="1"/>
  <c r="BO9" i="17"/>
  <c r="BU22" i="14"/>
  <c r="BV10" i="9"/>
  <c r="BV11" i="9"/>
  <c r="BV92" i="14"/>
  <c r="BP76" i="17"/>
  <c r="BP41" i="17"/>
  <c r="BV12" i="8"/>
  <c r="BP29" i="17"/>
  <c r="BV42" i="14"/>
  <c r="BU17" i="14"/>
  <c r="BO4" i="17"/>
  <c r="BV10" i="4"/>
  <c r="BV11" i="4"/>
  <c r="BU25" i="14"/>
  <c r="BO12" i="17" s="1"/>
  <c r="BU13" i="3"/>
  <c r="BO147" i="17" s="1"/>
  <c r="BU12" i="3"/>
  <c r="BO1" i="17" s="1"/>
  <c r="BO6" i="17"/>
  <c r="BV11" i="6"/>
  <c r="BU19" i="14"/>
  <c r="BV10" i="6"/>
  <c r="BV54" i="3"/>
  <c r="BP204" i="17" s="1"/>
  <c r="BV55" i="3"/>
  <c r="BP207" i="17" s="1"/>
  <c r="BV12" i="10"/>
  <c r="BP43" i="17"/>
  <c r="BV47" i="14" l="1"/>
  <c r="BP34" i="17" s="1"/>
  <c r="BV18" i="3"/>
  <c r="BP162" i="17" s="1"/>
  <c r="BV76" i="14"/>
  <c r="BP60" i="17"/>
  <c r="BV54" i="5"/>
  <c r="BV212" i="14" s="1"/>
  <c r="BV123" i="14"/>
  <c r="BP107" i="17"/>
  <c r="BV29" i="8"/>
  <c r="BV182" i="14"/>
  <c r="BP138" i="17"/>
  <c r="BV22" i="6"/>
  <c r="BV22" i="4"/>
  <c r="BP136" i="17"/>
  <c r="BV180" i="14"/>
  <c r="BV188" i="14"/>
  <c r="BP144" i="17" s="1"/>
  <c r="BV16" i="3"/>
  <c r="BP156" i="17" s="1"/>
  <c r="BV17" i="3"/>
  <c r="BP159" i="17" s="1"/>
  <c r="BV44" i="8"/>
  <c r="BV181" i="14"/>
  <c r="BV22" i="5"/>
  <c r="BP137" i="17"/>
  <c r="BP140" i="17"/>
  <c r="BV184" i="14"/>
  <c r="BV22" i="8"/>
  <c r="BV119" i="14"/>
  <c r="BV29" i="4"/>
  <c r="BP103" i="17"/>
  <c r="BV14" i="3"/>
  <c r="BP150" i="17" s="1"/>
  <c r="BV127" i="14"/>
  <c r="BP111" i="17" s="1"/>
  <c r="BV15" i="3"/>
  <c r="BP153" i="17" s="1"/>
  <c r="BV185" i="14"/>
  <c r="BP141" i="17"/>
  <c r="BV22" i="9"/>
  <c r="BV44" i="7"/>
  <c r="BV29" i="7"/>
  <c r="BV122" i="14"/>
  <c r="BP106" i="17"/>
  <c r="BV29" i="11"/>
  <c r="BV126" i="14"/>
  <c r="BP110" i="17"/>
  <c r="BV44" i="11"/>
  <c r="BV45" i="14"/>
  <c r="BP32" i="17"/>
  <c r="BV44" i="4"/>
  <c r="BV183" i="14"/>
  <c r="BP139" i="17"/>
  <c r="BV22" i="7"/>
  <c r="BP143" i="17"/>
  <c r="BV22" i="11"/>
  <c r="BV187" i="14"/>
  <c r="BV22" i="10"/>
  <c r="BP142" i="17"/>
  <c r="BV186" i="14"/>
  <c r="BV120" i="14"/>
  <c r="BP104" i="17"/>
  <c r="BV29" i="5"/>
  <c r="BV41" i="14"/>
  <c r="BP28" i="17"/>
  <c r="BP109" i="17"/>
  <c r="BV44" i="10"/>
  <c r="BV125" i="14"/>
  <c r="BV29" i="10"/>
  <c r="BP105" i="17"/>
  <c r="BV29" i="6"/>
  <c r="BV121" i="14"/>
  <c r="BV44" i="6"/>
  <c r="BP30" i="17"/>
  <c r="BV43" i="14"/>
  <c r="BP108" i="17"/>
  <c r="BV124" i="14"/>
  <c r="BV29" i="9"/>
  <c r="BV44" i="9"/>
  <c r="BV19" i="3"/>
  <c r="BP165" i="17" s="1"/>
  <c r="BV35" i="5" l="1"/>
  <c r="BV65" i="14" s="1"/>
  <c r="BP66" i="17"/>
  <c r="BV54" i="11"/>
  <c r="BV218" i="14" s="1"/>
  <c r="BV82" i="14"/>
  <c r="BV108" i="14"/>
  <c r="BP92" i="17"/>
  <c r="BW28" i="4"/>
  <c r="BV43" i="3"/>
  <c r="BP189" i="17" s="1"/>
  <c r="BV42" i="3"/>
  <c r="BP186" i="17" s="1"/>
  <c r="BV116" i="14"/>
  <c r="BP100" i="17" s="1"/>
  <c r="BV21" i="5"/>
  <c r="BV170" i="14"/>
  <c r="BP126" i="17"/>
  <c r="BP49" i="17"/>
  <c r="BV80" i="14"/>
  <c r="BV54" i="9"/>
  <c r="BV216" i="14" s="1"/>
  <c r="BP64" i="17"/>
  <c r="BV114" i="14"/>
  <c r="BW28" i="10"/>
  <c r="BP98" i="17"/>
  <c r="BP93" i="17"/>
  <c r="BV109" i="14"/>
  <c r="BW28" i="5"/>
  <c r="BP59" i="17"/>
  <c r="BV75" i="14"/>
  <c r="BV54" i="4"/>
  <c r="BV62" i="3"/>
  <c r="BP213" i="17" s="1"/>
  <c r="BV83" i="14"/>
  <c r="BP67" i="17" s="1"/>
  <c r="BV61" i="3"/>
  <c r="BP210" i="17" s="1"/>
  <c r="BV174" i="14"/>
  <c r="BV21" i="9"/>
  <c r="BP130" i="17"/>
  <c r="BV21" i="6"/>
  <c r="BV171" i="14"/>
  <c r="BP127" i="17"/>
  <c r="BP96" i="17"/>
  <c r="BV112" i="14"/>
  <c r="BW28" i="8"/>
  <c r="BV113" i="14"/>
  <c r="BP97" i="17"/>
  <c r="BW28" i="9"/>
  <c r="BV110" i="14"/>
  <c r="BP94" i="17"/>
  <c r="BW28" i="6"/>
  <c r="BV175" i="14"/>
  <c r="BV21" i="10"/>
  <c r="BP131" i="17"/>
  <c r="BV172" i="14"/>
  <c r="BV21" i="7"/>
  <c r="BP128" i="17"/>
  <c r="BV111" i="14"/>
  <c r="BW28" i="7"/>
  <c r="BP95" i="17"/>
  <c r="BV54" i="8"/>
  <c r="BV215" i="14" s="1"/>
  <c r="BV79" i="14"/>
  <c r="BP63" i="17"/>
  <c r="BV77" i="14"/>
  <c r="BV54" i="6"/>
  <c r="BV213" i="14" s="1"/>
  <c r="BP61" i="17"/>
  <c r="BV176" i="14"/>
  <c r="BV21" i="11"/>
  <c r="BP132" i="17"/>
  <c r="BV21" i="4"/>
  <c r="BP125" i="17"/>
  <c r="BV169" i="14"/>
  <c r="BV177" i="14"/>
  <c r="BP133" i="17" s="1"/>
  <c r="BV32" i="3"/>
  <c r="BP174" i="17" s="1"/>
  <c r="BV33" i="3"/>
  <c r="BP177" i="17" s="1"/>
  <c r="BP65" i="17"/>
  <c r="BV54" i="10"/>
  <c r="BV81" i="14"/>
  <c r="BW28" i="11"/>
  <c r="BV115" i="14"/>
  <c r="BP99" i="17"/>
  <c r="BP62" i="17"/>
  <c r="BV78" i="14"/>
  <c r="BV54" i="7"/>
  <c r="BV214" i="14" s="1"/>
  <c r="BV173" i="14"/>
  <c r="BV21" i="8"/>
  <c r="BP129" i="17"/>
  <c r="BW51" i="14" l="1"/>
  <c r="BV35" i="8"/>
  <c r="BP52" i="17" s="1"/>
  <c r="BV35" i="9"/>
  <c r="BP53" i="17" s="1"/>
  <c r="BV35" i="11"/>
  <c r="BW57" i="14" s="1"/>
  <c r="BV35" i="6"/>
  <c r="BP50" i="17" s="1"/>
  <c r="BV35" i="7"/>
  <c r="BV67" i="14" s="1"/>
  <c r="BW52" i="14"/>
  <c r="BQ86" i="17"/>
  <c r="BW102" i="14"/>
  <c r="BV149" i="14"/>
  <c r="BW19" i="6"/>
  <c r="BV36" i="6"/>
  <c r="BV217" i="14"/>
  <c r="BV35" i="10"/>
  <c r="BW100" i="14"/>
  <c r="BQ84" i="17"/>
  <c r="BW99" i="14"/>
  <c r="BQ83" i="17"/>
  <c r="BV148" i="14"/>
  <c r="BV36" i="5"/>
  <c r="BW19" i="5"/>
  <c r="BW45" i="5" s="1"/>
  <c r="BW97" i="14"/>
  <c r="BQ81" i="17"/>
  <c r="BW40" i="3"/>
  <c r="BQ183" i="17" s="1"/>
  <c r="BW105" i="14"/>
  <c r="BQ89" i="17" s="1"/>
  <c r="BW39" i="3"/>
  <c r="BQ180" i="17" s="1"/>
  <c r="BV68" i="14"/>
  <c r="BW12" i="5"/>
  <c r="BQ38" i="17"/>
  <c r="BW19" i="11"/>
  <c r="BV154" i="14"/>
  <c r="BV36" i="11"/>
  <c r="BV152" i="14"/>
  <c r="BW19" i="9"/>
  <c r="BW45" i="9" s="1"/>
  <c r="BV36" i="9"/>
  <c r="BW98" i="14"/>
  <c r="BQ82" i="17"/>
  <c r="BQ87" i="17"/>
  <c r="BW103" i="14"/>
  <c r="BV147" i="14"/>
  <c r="BW19" i="4"/>
  <c r="BV36" i="4"/>
  <c r="BV27" i="3"/>
  <c r="BV28" i="3"/>
  <c r="BV155" i="14"/>
  <c r="BW19" i="7"/>
  <c r="BV150" i="14"/>
  <c r="BV36" i="7"/>
  <c r="BV151" i="14"/>
  <c r="BW19" i="8"/>
  <c r="BV36" i="8"/>
  <c r="BW104" i="14"/>
  <c r="BQ88" i="17"/>
  <c r="BW45" i="11"/>
  <c r="BW19" i="10"/>
  <c r="BV153" i="14"/>
  <c r="BV36" i="10"/>
  <c r="BW101" i="14"/>
  <c r="BQ85" i="17"/>
  <c r="BV35" i="4"/>
  <c r="BV211" i="14"/>
  <c r="BV219" i="14"/>
  <c r="BV71" i="3"/>
  <c r="BV72" i="3"/>
  <c r="BW54" i="14" l="1"/>
  <c r="BP51" i="17"/>
  <c r="BW53" i="14"/>
  <c r="BW12" i="7" s="1"/>
  <c r="BW55" i="14"/>
  <c r="BQ42" i="17" s="1"/>
  <c r="BV69" i="14"/>
  <c r="BP55" i="17"/>
  <c r="BV71" i="14"/>
  <c r="BV66" i="14"/>
  <c r="BQ75" i="17"/>
  <c r="BW91" i="14"/>
  <c r="BW45" i="10"/>
  <c r="BW139" i="14"/>
  <c r="BQ120" i="17"/>
  <c r="BX20" i="10"/>
  <c r="BX164" i="14" s="1"/>
  <c r="BW12" i="11"/>
  <c r="BQ44" i="17"/>
  <c r="BW50" i="14"/>
  <c r="BV64" i="14"/>
  <c r="BP48" i="17"/>
  <c r="BV50" i="3"/>
  <c r="BP195" i="17" s="1"/>
  <c r="BV49" i="3"/>
  <c r="BP192" i="17" s="1"/>
  <c r="BV72" i="14"/>
  <c r="BP56" i="17" s="1"/>
  <c r="BW93" i="14"/>
  <c r="BQ77" i="17"/>
  <c r="BQ118" i="17"/>
  <c r="BW137" i="14"/>
  <c r="BX20" i="8"/>
  <c r="BX162" i="14" s="1"/>
  <c r="BW136" i="14"/>
  <c r="BQ117" i="17"/>
  <c r="BX20" i="7"/>
  <c r="BX161" i="14" s="1"/>
  <c r="BP15" i="17"/>
  <c r="BV9" i="4"/>
  <c r="BV28" i="14"/>
  <c r="BV36" i="14"/>
  <c r="BP23" i="17" s="1"/>
  <c r="BV51" i="3"/>
  <c r="BP198" i="17" s="1"/>
  <c r="BV52" i="3"/>
  <c r="BP201" i="17" s="1"/>
  <c r="BP22" i="17"/>
  <c r="BV35" i="14"/>
  <c r="BV9" i="11"/>
  <c r="BW12" i="8"/>
  <c r="BQ41" i="17"/>
  <c r="BQ39" i="17"/>
  <c r="BW12" i="6"/>
  <c r="BV9" i="8"/>
  <c r="BV32" i="14"/>
  <c r="BP19" i="17"/>
  <c r="BP21" i="17"/>
  <c r="BV9" i="10"/>
  <c r="BV34" i="14"/>
  <c r="BW133" i="14"/>
  <c r="BQ114" i="17"/>
  <c r="BX20" i="4"/>
  <c r="BW141" i="14"/>
  <c r="BQ122" i="17" s="1"/>
  <c r="BW25" i="3"/>
  <c r="BQ168" i="17" s="1"/>
  <c r="BW26" i="3"/>
  <c r="BQ171" i="17" s="1"/>
  <c r="BV33" i="14"/>
  <c r="BP20" i="17"/>
  <c r="BV9" i="9"/>
  <c r="BQ115" i="17"/>
  <c r="BW134" i="14"/>
  <c r="BX20" i="5"/>
  <c r="BX159" i="14" s="1"/>
  <c r="BP54" i="17"/>
  <c r="BV70" i="14"/>
  <c r="BW56" i="14"/>
  <c r="BP17" i="17"/>
  <c r="BV30" i="14"/>
  <c r="BV9" i="6"/>
  <c r="BQ27" i="17"/>
  <c r="BW40" i="14"/>
  <c r="BW45" i="8"/>
  <c r="BV31" i="14"/>
  <c r="BP18" i="17"/>
  <c r="BV9" i="7"/>
  <c r="BW87" i="14"/>
  <c r="BQ71" i="17"/>
  <c r="BX20" i="9"/>
  <c r="BX163" i="14" s="1"/>
  <c r="BW138" i="14"/>
  <c r="BQ119" i="17"/>
  <c r="BQ121" i="17"/>
  <c r="BW140" i="14"/>
  <c r="BX20" i="11"/>
  <c r="BX165" i="14" s="1"/>
  <c r="BW45" i="4"/>
  <c r="BP16" i="17"/>
  <c r="BV9" i="5"/>
  <c r="BV29" i="14"/>
  <c r="BW45" i="7"/>
  <c r="BW45" i="6"/>
  <c r="BW135" i="14"/>
  <c r="BX20" i="6"/>
  <c r="BX160" i="14" s="1"/>
  <c r="BQ116" i="17"/>
  <c r="BQ40" i="17" l="1"/>
  <c r="BW12" i="9"/>
  <c r="BW89" i="14"/>
  <c r="BQ73" i="17"/>
  <c r="BQ28" i="17"/>
  <c r="BW41" i="14"/>
  <c r="BW92" i="14"/>
  <c r="BQ76" i="17"/>
  <c r="BP9" i="17"/>
  <c r="BV22" i="14"/>
  <c r="BW10" i="9"/>
  <c r="BW11" i="9"/>
  <c r="BQ30" i="17"/>
  <c r="BW43" i="14"/>
  <c r="BP4" i="17"/>
  <c r="BW11" i="4"/>
  <c r="BW44" i="4" s="1"/>
  <c r="BW10" i="4"/>
  <c r="BV17" i="14"/>
  <c r="BV13" i="3"/>
  <c r="BP147" i="17" s="1"/>
  <c r="BV25" i="14"/>
  <c r="BP12" i="17" s="1"/>
  <c r="BV12" i="3"/>
  <c r="BP1" i="17" s="1"/>
  <c r="BW88" i="14"/>
  <c r="BQ72" i="17"/>
  <c r="BW46" i="14"/>
  <c r="BQ33" i="17"/>
  <c r="BQ31" i="17"/>
  <c r="BW44" i="14"/>
  <c r="BP5" i="17"/>
  <c r="BV18" i="14"/>
  <c r="BW10" i="5"/>
  <c r="BW11" i="5"/>
  <c r="BQ74" i="17"/>
  <c r="BW90" i="14"/>
  <c r="BQ43" i="17"/>
  <c r="BW12" i="10"/>
  <c r="BW42" i="14"/>
  <c r="BQ29" i="17"/>
  <c r="BV24" i="14"/>
  <c r="BP11" i="17"/>
  <c r="BW10" i="11"/>
  <c r="BW11" i="11"/>
  <c r="BQ37" i="17"/>
  <c r="BW12" i="4"/>
  <c r="BW55" i="3"/>
  <c r="BQ207" i="17" s="1"/>
  <c r="BW54" i="3"/>
  <c r="BQ204" i="17" s="1"/>
  <c r="BW58" i="14"/>
  <c r="BQ45" i="17" s="1"/>
  <c r="BW86" i="14"/>
  <c r="BQ70" i="17"/>
  <c r="BW65" i="3"/>
  <c r="BQ219" i="17" s="1"/>
  <c r="BW64" i="3"/>
  <c r="BQ216" i="17" s="1"/>
  <c r="BW94" i="14"/>
  <c r="BQ78" i="17" s="1"/>
  <c r="BW11" i="7"/>
  <c r="BW44" i="7" s="1"/>
  <c r="BP7" i="17"/>
  <c r="BV20" i="14"/>
  <c r="BW10" i="7"/>
  <c r="BV19" i="14"/>
  <c r="BW11" i="6"/>
  <c r="BW10" i="6"/>
  <c r="BP6" i="17"/>
  <c r="BX158" i="14"/>
  <c r="BX29" i="3"/>
  <c r="BX30" i="3"/>
  <c r="BX166" i="14"/>
  <c r="BV23" i="14"/>
  <c r="BW10" i="10"/>
  <c r="BW11" i="10"/>
  <c r="BP10" i="17"/>
  <c r="BP8" i="17"/>
  <c r="BV21" i="14"/>
  <c r="BW10" i="8"/>
  <c r="BW11" i="8"/>
  <c r="BQ62" i="17" l="1"/>
  <c r="BW78" i="14"/>
  <c r="BW54" i="7"/>
  <c r="BW214" i="14" s="1"/>
  <c r="BQ139" i="17"/>
  <c r="BW183" i="14"/>
  <c r="BW22" i="7"/>
  <c r="BW124" i="14"/>
  <c r="BQ108" i="17"/>
  <c r="BW29" i="9"/>
  <c r="BW44" i="9"/>
  <c r="BW22" i="8"/>
  <c r="BW184" i="14"/>
  <c r="BQ140" i="17"/>
  <c r="BQ109" i="17"/>
  <c r="BW44" i="10"/>
  <c r="BW125" i="14"/>
  <c r="BW29" i="10"/>
  <c r="BW182" i="14"/>
  <c r="BQ138" i="17"/>
  <c r="BW22" i="6"/>
  <c r="BW39" i="14"/>
  <c r="BQ26" i="17"/>
  <c r="BW19" i="3"/>
  <c r="BQ165" i="17" s="1"/>
  <c r="BW47" i="14"/>
  <c r="BQ34" i="17" s="1"/>
  <c r="BW18" i="3"/>
  <c r="BQ162" i="17" s="1"/>
  <c r="BQ32" i="17"/>
  <c r="BW45" i="14"/>
  <c r="BW120" i="14"/>
  <c r="BW29" i="5"/>
  <c r="BQ104" i="17"/>
  <c r="BW44" i="5"/>
  <c r="BW22" i="9"/>
  <c r="BQ141" i="17"/>
  <c r="BW185" i="14"/>
  <c r="BW22" i="10"/>
  <c r="BQ142" i="17"/>
  <c r="BW186" i="14"/>
  <c r="BW29" i="6"/>
  <c r="BQ105" i="17"/>
  <c r="BW121" i="14"/>
  <c r="BQ59" i="17"/>
  <c r="BW54" i="4"/>
  <c r="BW211" i="14" s="1"/>
  <c r="BW75" i="14"/>
  <c r="BW22" i="5"/>
  <c r="BW181" i="14"/>
  <c r="BQ137" i="17"/>
  <c r="BW180" i="14"/>
  <c r="BQ136" i="17"/>
  <c r="BW22" i="4"/>
  <c r="BW188" i="14"/>
  <c r="BQ144" i="17" s="1"/>
  <c r="BW16" i="3"/>
  <c r="BQ156" i="17" s="1"/>
  <c r="BW17" i="3"/>
  <c r="BQ159" i="17" s="1"/>
  <c r="BW44" i="8"/>
  <c r="BQ107" i="17"/>
  <c r="BW29" i="8"/>
  <c r="BW123" i="14"/>
  <c r="BQ143" i="17"/>
  <c r="BW22" i="11"/>
  <c r="BW187" i="14"/>
  <c r="BW122" i="14"/>
  <c r="BW29" i="7"/>
  <c r="BQ106" i="17"/>
  <c r="BQ110" i="17"/>
  <c r="BW29" i="11"/>
  <c r="BW126" i="14"/>
  <c r="BW44" i="11"/>
  <c r="BW44" i="6"/>
  <c r="BW29" i="4"/>
  <c r="BW119" i="14"/>
  <c r="BQ103" i="17"/>
  <c r="BW15" i="3"/>
  <c r="BQ153" i="17" s="1"/>
  <c r="BW127" i="14"/>
  <c r="BQ111" i="17" s="1"/>
  <c r="BW14" i="3"/>
  <c r="BQ150" i="17" s="1"/>
  <c r="BW35" i="4" l="1"/>
  <c r="BW77" i="14"/>
  <c r="BQ61" i="17"/>
  <c r="BW54" i="6"/>
  <c r="BW213" i="14" s="1"/>
  <c r="BW110" i="14"/>
  <c r="BQ94" i="17"/>
  <c r="BX28" i="6"/>
  <c r="BW76" i="14"/>
  <c r="BQ60" i="17"/>
  <c r="BW54" i="5"/>
  <c r="BW35" i="5" s="1"/>
  <c r="BW61" i="3"/>
  <c r="BQ210" i="17" s="1"/>
  <c r="BW62" i="3"/>
  <c r="BQ213" i="17" s="1"/>
  <c r="BW83" i="14"/>
  <c r="BQ67" i="17" s="1"/>
  <c r="BW114" i="14"/>
  <c r="BQ98" i="17"/>
  <c r="BX28" i="10"/>
  <c r="BW35" i="7"/>
  <c r="BW82" i="14"/>
  <c r="BQ66" i="17"/>
  <c r="BW54" i="11"/>
  <c r="BW218" i="14" s="1"/>
  <c r="BW21" i="11"/>
  <c r="BW176" i="14"/>
  <c r="BQ132" i="17"/>
  <c r="BQ96" i="17"/>
  <c r="BW112" i="14"/>
  <c r="BX28" i="8"/>
  <c r="BW21" i="5"/>
  <c r="BQ126" i="17"/>
  <c r="BW170" i="14"/>
  <c r="BW171" i="14"/>
  <c r="BQ127" i="17"/>
  <c r="BW21" i="6"/>
  <c r="BQ64" i="17"/>
  <c r="BW80" i="14"/>
  <c r="BW54" i="9"/>
  <c r="BW216" i="14" s="1"/>
  <c r="BW21" i="7"/>
  <c r="BW172" i="14"/>
  <c r="BQ128" i="17"/>
  <c r="BW111" i="14"/>
  <c r="BX28" i="7"/>
  <c r="BQ95" i="17"/>
  <c r="BX50" i="14"/>
  <c r="BQ48" i="17"/>
  <c r="BW64" i="14"/>
  <c r="BW81" i="14"/>
  <c r="BQ65" i="17"/>
  <c r="BW54" i="10"/>
  <c r="BW217" i="14" s="1"/>
  <c r="BW113" i="14"/>
  <c r="BQ97" i="17"/>
  <c r="BX28" i="9"/>
  <c r="BX28" i="4"/>
  <c r="BW108" i="14"/>
  <c r="BQ92" i="17"/>
  <c r="BW42" i="3"/>
  <c r="BQ186" i="17" s="1"/>
  <c r="BW43" i="3"/>
  <c r="BQ189" i="17" s="1"/>
  <c r="BW116" i="14"/>
  <c r="BQ100" i="17" s="1"/>
  <c r="BQ99" i="17"/>
  <c r="BX28" i="11"/>
  <c r="BW115" i="14"/>
  <c r="BW79" i="14"/>
  <c r="BQ63" i="17"/>
  <c r="BW54" i="8"/>
  <c r="BW215" i="14" s="1"/>
  <c r="BW21" i="4"/>
  <c r="BW169" i="14"/>
  <c r="BQ125" i="17"/>
  <c r="BW33" i="3"/>
  <c r="BQ177" i="17" s="1"/>
  <c r="BW32" i="3"/>
  <c r="BQ174" i="17" s="1"/>
  <c r="BW177" i="14"/>
  <c r="BQ133" i="17" s="1"/>
  <c r="BQ131" i="17"/>
  <c r="BW21" i="10"/>
  <c r="BW175" i="14"/>
  <c r="BW174" i="14"/>
  <c r="BQ130" i="17"/>
  <c r="BW21" i="9"/>
  <c r="BW109" i="14"/>
  <c r="BQ93" i="17"/>
  <c r="BX28" i="5"/>
  <c r="BQ129" i="17"/>
  <c r="BW21" i="8"/>
  <c r="BW173" i="14"/>
  <c r="BW35" i="11" l="1"/>
  <c r="BX57" i="14" s="1"/>
  <c r="BX51" i="14"/>
  <c r="BW65" i="14"/>
  <c r="BQ49" i="17"/>
  <c r="BW151" i="14"/>
  <c r="BX19" i="8"/>
  <c r="BW36" i="8"/>
  <c r="BW147" i="14"/>
  <c r="BX19" i="4"/>
  <c r="BX45" i="4" s="1"/>
  <c r="BW27" i="3"/>
  <c r="BW155" i="14"/>
  <c r="BW36" i="4"/>
  <c r="BW28" i="3"/>
  <c r="BW35" i="9"/>
  <c r="BR85" i="17"/>
  <c r="BX101" i="14"/>
  <c r="BX45" i="8"/>
  <c r="BW35" i="6"/>
  <c r="BW152" i="14"/>
  <c r="BX19" i="9"/>
  <c r="BX45" i="9" s="1"/>
  <c r="BW36" i="9"/>
  <c r="BW36" i="10"/>
  <c r="BX19" i="10"/>
  <c r="BX45" i="10" s="1"/>
  <c r="BW153" i="14"/>
  <c r="BW35" i="8"/>
  <c r="BR81" i="17"/>
  <c r="BX97" i="14"/>
  <c r="BX105" i="14"/>
  <c r="BR89" i="17" s="1"/>
  <c r="BX39" i="3"/>
  <c r="BR180" i="17" s="1"/>
  <c r="BX40" i="3"/>
  <c r="BR183" i="17" s="1"/>
  <c r="BW35" i="10"/>
  <c r="BR84" i="17"/>
  <c r="BX100" i="14"/>
  <c r="BX19" i="7"/>
  <c r="BW36" i="7"/>
  <c r="BW150" i="14"/>
  <c r="BW154" i="14"/>
  <c r="BX19" i="11"/>
  <c r="BW36" i="11"/>
  <c r="BR83" i="17"/>
  <c r="BX99" i="14"/>
  <c r="BX98" i="14"/>
  <c r="BR82" i="17"/>
  <c r="BX104" i="14"/>
  <c r="BR88" i="17"/>
  <c r="BX45" i="11"/>
  <c r="BR86" i="17"/>
  <c r="BX102" i="14"/>
  <c r="BX19" i="6"/>
  <c r="BW149" i="14"/>
  <c r="BW36" i="6"/>
  <c r="BW67" i="14"/>
  <c r="BX53" i="14"/>
  <c r="BQ51" i="17"/>
  <c r="BW212" i="14"/>
  <c r="BW72" i="3"/>
  <c r="BW219" i="14"/>
  <c r="BW71" i="3"/>
  <c r="BX12" i="4"/>
  <c r="BR37" i="17"/>
  <c r="BW148" i="14"/>
  <c r="BX19" i="5"/>
  <c r="BX45" i="5" s="1"/>
  <c r="BW36" i="5"/>
  <c r="BX103" i="14"/>
  <c r="BR87" i="17"/>
  <c r="BQ55" i="17" l="1"/>
  <c r="BW71" i="14"/>
  <c r="BR71" i="17"/>
  <c r="BX87" i="14"/>
  <c r="BR76" i="17"/>
  <c r="BX92" i="14"/>
  <c r="BR40" i="17"/>
  <c r="BX12" i="7"/>
  <c r="BX45" i="6"/>
  <c r="BR116" i="17"/>
  <c r="BY20" i="6"/>
  <c r="BY160" i="14" s="1"/>
  <c r="BX135" i="14"/>
  <c r="BQ21" i="17"/>
  <c r="BW9" i="10"/>
  <c r="BW34" i="14"/>
  <c r="BX52" i="14"/>
  <c r="BQ50" i="17"/>
  <c r="BW66" i="14"/>
  <c r="BW9" i="8"/>
  <c r="BW32" i="14"/>
  <c r="BQ19" i="17"/>
  <c r="BW50" i="3"/>
  <c r="BQ195" i="17" s="1"/>
  <c r="BR77" i="17"/>
  <c r="BX93" i="14"/>
  <c r="BX54" i="14"/>
  <c r="BQ52" i="17"/>
  <c r="BW68" i="14"/>
  <c r="BW9" i="9"/>
  <c r="BQ20" i="17"/>
  <c r="BW33" i="14"/>
  <c r="BQ53" i="17"/>
  <c r="BW69" i="14"/>
  <c r="BX55" i="14"/>
  <c r="BR118" i="17"/>
  <c r="BY20" i="8"/>
  <c r="BX137" i="14"/>
  <c r="BW9" i="5"/>
  <c r="BW29" i="14"/>
  <c r="BQ16" i="17"/>
  <c r="BR26" i="17"/>
  <c r="BX39" i="14"/>
  <c r="BQ17" i="17"/>
  <c r="BW30" i="14"/>
  <c r="BW9" i="6"/>
  <c r="BX91" i="14"/>
  <c r="BR75" i="17"/>
  <c r="BW9" i="11"/>
  <c r="BW35" i="14"/>
  <c r="BQ22" i="17"/>
  <c r="BW9" i="7"/>
  <c r="BQ18" i="17"/>
  <c r="BW31" i="14"/>
  <c r="BW72" i="14"/>
  <c r="BQ56" i="17" s="1"/>
  <c r="BX56" i="14"/>
  <c r="BQ54" i="17"/>
  <c r="BW70" i="14"/>
  <c r="BR70" i="17"/>
  <c r="BX86" i="14"/>
  <c r="BY20" i="9"/>
  <c r="BY163" i="14" s="1"/>
  <c r="BR119" i="17"/>
  <c r="BX138" i="14"/>
  <c r="BX90" i="14"/>
  <c r="BR74" i="17"/>
  <c r="BX133" i="14"/>
  <c r="BR114" i="17"/>
  <c r="BY20" i="4"/>
  <c r="BX25" i="3"/>
  <c r="BR168" i="17" s="1"/>
  <c r="BX26" i="3"/>
  <c r="BR171" i="17" s="1"/>
  <c r="BX141" i="14"/>
  <c r="BR122" i="17" s="1"/>
  <c r="BR44" i="17"/>
  <c r="BX12" i="11"/>
  <c r="BR115" i="17"/>
  <c r="BY20" i="5"/>
  <c r="BX134" i="14"/>
  <c r="BR121" i="17"/>
  <c r="BX140" i="14"/>
  <c r="BY20" i="11"/>
  <c r="BY165" i="14" s="1"/>
  <c r="BX45" i="7"/>
  <c r="BY20" i="7"/>
  <c r="BY161" i="14" s="1"/>
  <c r="BR117" i="17"/>
  <c r="BX136" i="14"/>
  <c r="BX139" i="14"/>
  <c r="BY20" i="10"/>
  <c r="BY164" i="14" s="1"/>
  <c r="BR120" i="17"/>
  <c r="BW9" i="4"/>
  <c r="BQ15" i="17"/>
  <c r="BW28" i="14"/>
  <c r="BW52" i="3"/>
  <c r="BQ201" i="17" s="1"/>
  <c r="BW51" i="3"/>
  <c r="BQ198" i="17" s="1"/>
  <c r="BW36" i="14"/>
  <c r="BQ23" i="17" s="1"/>
  <c r="BW49" i="3"/>
  <c r="BQ192" i="17" s="1"/>
  <c r="BR38" i="17"/>
  <c r="BX12" i="5"/>
  <c r="BX54" i="3" l="1"/>
  <c r="BR204" i="17" s="1"/>
  <c r="BX94" i="14"/>
  <c r="BR78" i="17" s="1"/>
  <c r="BX55" i="3"/>
  <c r="BR207" i="17" s="1"/>
  <c r="BX58" i="14"/>
  <c r="BR45" i="17" s="1"/>
  <c r="BY159" i="14"/>
  <c r="BX64" i="3"/>
  <c r="BR216" i="17" s="1"/>
  <c r="BX12" i="10"/>
  <c r="BR43" i="17"/>
  <c r="BX11" i="7"/>
  <c r="BX44" i="7" s="1"/>
  <c r="BQ7" i="17"/>
  <c r="BX10" i="7"/>
  <c r="BW20" i="14"/>
  <c r="BY162" i="14"/>
  <c r="BR39" i="17"/>
  <c r="BX12" i="6"/>
  <c r="BR29" i="17"/>
  <c r="BX42" i="14"/>
  <c r="BW18" i="14"/>
  <c r="BQ5" i="17"/>
  <c r="BX10" i="5"/>
  <c r="BX11" i="5"/>
  <c r="BW21" i="14"/>
  <c r="BQ8" i="17"/>
  <c r="BX11" i="8"/>
  <c r="BX10" i="8"/>
  <c r="BX89" i="14"/>
  <c r="BR73" i="17"/>
  <c r="BX46" i="14"/>
  <c r="BR33" i="17"/>
  <c r="BX65" i="3"/>
  <c r="BR219" i="17" s="1"/>
  <c r="BX12" i="9"/>
  <c r="BR42" i="17"/>
  <c r="BX12" i="8"/>
  <c r="BR41" i="17"/>
  <c r="BX11" i="10"/>
  <c r="BX10" i="10"/>
  <c r="BQ10" i="17"/>
  <c r="BW23" i="14"/>
  <c r="BX40" i="14"/>
  <c r="BR27" i="17"/>
  <c r="BQ4" i="17"/>
  <c r="BX10" i="4"/>
  <c r="BW17" i="14"/>
  <c r="BX11" i="4"/>
  <c r="BW25" i="14"/>
  <c r="BQ12" i="17" s="1"/>
  <c r="BW13" i="3"/>
  <c r="BQ147" i="17" s="1"/>
  <c r="BW12" i="3"/>
  <c r="BQ1" i="17" s="1"/>
  <c r="BY158" i="14"/>
  <c r="BY166" i="14"/>
  <c r="BY29" i="3"/>
  <c r="BY30" i="3"/>
  <c r="BQ11" i="17"/>
  <c r="BW24" i="14"/>
  <c r="BX11" i="11"/>
  <c r="BX10" i="11"/>
  <c r="BQ6" i="17"/>
  <c r="BX10" i="6"/>
  <c r="BW19" i="14"/>
  <c r="BX11" i="6"/>
  <c r="BX44" i="6" s="1"/>
  <c r="BW22" i="14"/>
  <c r="BQ9" i="17"/>
  <c r="BX11" i="9"/>
  <c r="BX10" i="9"/>
  <c r="BX88" i="14"/>
  <c r="BR72" i="17"/>
  <c r="BX47" i="14" l="1"/>
  <c r="BR34" i="17" s="1"/>
  <c r="BX22" i="6"/>
  <c r="BX182" i="14"/>
  <c r="BR138" i="17"/>
  <c r="BX18" i="3"/>
  <c r="BR162" i="17" s="1"/>
  <c r="BX122" i="14"/>
  <c r="BX29" i="7"/>
  <c r="BR106" i="17"/>
  <c r="BX185" i="14"/>
  <c r="BX22" i="9"/>
  <c r="BR141" i="17"/>
  <c r="BR103" i="17"/>
  <c r="BX29" i="4"/>
  <c r="BX119" i="14"/>
  <c r="BX15" i="3"/>
  <c r="BR153" i="17" s="1"/>
  <c r="BX44" i="4"/>
  <c r="BX14" i="3"/>
  <c r="BR150" i="17" s="1"/>
  <c r="BX127" i="14"/>
  <c r="BR111" i="17" s="1"/>
  <c r="BX44" i="14"/>
  <c r="BR31" i="17"/>
  <c r="BX22" i="8"/>
  <c r="BR140" i="17"/>
  <c r="BX184" i="14"/>
  <c r="BR104" i="17"/>
  <c r="BX120" i="14"/>
  <c r="BX29" i="5"/>
  <c r="BX44" i="5"/>
  <c r="BX77" i="14"/>
  <c r="BR61" i="17"/>
  <c r="BX54" i="6"/>
  <c r="BX213" i="14" s="1"/>
  <c r="BR108" i="17"/>
  <c r="BX124" i="14"/>
  <c r="BX29" i="9"/>
  <c r="BX44" i="9"/>
  <c r="BR105" i="17"/>
  <c r="BX29" i="6"/>
  <c r="BX121" i="14"/>
  <c r="BR143" i="17"/>
  <c r="BX187" i="14"/>
  <c r="BX22" i="11"/>
  <c r="BX22" i="10"/>
  <c r="BR142" i="17"/>
  <c r="BX186" i="14"/>
  <c r="BR30" i="17"/>
  <c r="BX43" i="14"/>
  <c r="BX54" i="7"/>
  <c r="BX214" i="14" s="1"/>
  <c r="BX78" i="14"/>
  <c r="BR62" i="17"/>
  <c r="BX123" i="14"/>
  <c r="BX29" i="8"/>
  <c r="BR107" i="17"/>
  <c r="BX44" i="8"/>
  <c r="BX181" i="14"/>
  <c r="BX22" i="5"/>
  <c r="BR137" i="17"/>
  <c r="BR139" i="17"/>
  <c r="BX22" i="7"/>
  <c r="BX183" i="14"/>
  <c r="BX45" i="14"/>
  <c r="BR32" i="17"/>
  <c r="BR110" i="17"/>
  <c r="BX29" i="11"/>
  <c r="BX126" i="14"/>
  <c r="BX44" i="11"/>
  <c r="BR136" i="17"/>
  <c r="BX22" i="4"/>
  <c r="BX180" i="14"/>
  <c r="BX16" i="3"/>
  <c r="BR156" i="17" s="1"/>
  <c r="BX188" i="14"/>
  <c r="BR144" i="17" s="1"/>
  <c r="BX17" i="3"/>
  <c r="BR159" i="17" s="1"/>
  <c r="BR109" i="17"/>
  <c r="BX44" i="10"/>
  <c r="BX29" i="10"/>
  <c r="BX125" i="14"/>
  <c r="BR28" i="17"/>
  <c r="BX41" i="14"/>
  <c r="BX19" i="3"/>
  <c r="BR165" i="17" s="1"/>
  <c r="BX35" i="7" l="1"/>
  <c r="BX169" i="14"/>
  <c r="BR125" i="17"/>
  <c r="BX21" i="4"/>
  <c r="BX177" i="14"/>
  <c r="BR133" i="17" s="1"/>
  <c r="BX32" i="3"/>
  <c r="BR174" i="17" s="1"/>
  <c r="BX33" i="3"/>
  <c r="BR177" i="17" s="1"/>
  <c r="BY28" i="11"/>
  <c r="BR99" i="17"/>
  <c r="BX115" i="14"/>
  <c r="BY53" i="14"/>
  <c r="BR51" i="17"/>
  <c r="BX67" i="14"/>
  <c r="BX54" i="9"/>
  <c r="BX216" i="14" s="1"/>
  <c r="BX80" i="14"/>
  <c r="BR64" i="17"/>
  <c r="BY28" i="10"/>
  <c r="BR98" i="17"/>
  <c r="BX114" i="14"/>
  <c r="BX172" i="14"/>
  <c r="BX21" i="7"/>
  <c r="BR128" i="17"/>
  <c r="BX170" i="14"/>
  <c r="BX21" i="5"/>
  <c r="BR126" i="17"/>
  <c r="BX175" i="14"/>
  <c r="BX21" i="10"/>
  <c r="BR131" i="17"/>
  <c r="BX35" i="6"/>
  <c r="BX54" i="5"/>
  <c r="BX212" i="14" s="1"/>
  <c r="BX76" i="14"/>
  <c r="BR60" i="17"/>
  <c r="BX21" i="8"/>
  <c r="BX173" i="14"/>
  <c r="BR129" i="17"/>
  <c r="BR95" i="17"/>
  <c r="BY28" i="7"/>
  <c r="BX111" i="14"/>
  <c r="BX54" i="10"/>
  <c r="BR65" i="17"/>
  <c r="BX81" i="14"/>
  <c r="BX82" i="14"/>
  <c r="BX54" i="11"/>
  <c r="BX218" i="14" s="1"/>
  <c r="BR66" i="17"/>
  <c r="BR96" i="17"/>
  <c r="BX112" i="14"/>
  <c r="BY28" i="8"/>
  <c r="BR132" i="17"/>
  <c r="BX21" i="11"/>
  <c r="BX176" i="14"/>
  <c r="BR94" i="17"/>
  <c r="BX110" i="14"/>
  <c r="BY28" i="6"/>
  <c r="BR97" i="17"/>
  <c r="BX113" i="14"/>
  <c r="BY28" i="9"/>
  <c r="BX108" i="14"/>
  <c r="BY28" i="4"/>
  <c r="BR92" i="17"/>
  <c r="BX43" i="3"/>
  <c r="BR189" i="17" s="1"/>
  <c r="BX116" i="14"/>
  <c r="BR100" i="17" s="1"/>
  <c r="BX42" i="3"/>
  <c r="BR186" i="17" s="1"/>
  <c r="BR130" i="17"/>
  <c r="BX174" i="14"/>
  <c r="BX21" i="9"/>
  <c r="BX171" i="14"/>
  <c r="BX21" i="6"/>
  <c r="BR127" i="17"/>
  <c r="BR63" i="17"/>
  <c r="BX79" i="14"/>
  <c r="BX54" i="8"/>
  <c r="BX215" i="14" s="1"/>
  <c r="BX109" i="14"/>
  <c r="BR93" i="17"/>
  <c r="BY28" i="5"/>
  <c r="BX54" i="4"/>
  <c r="BR59" i="17"/>
  <c r="BX75" i="14"/>
  <c r="BX83" i="14"/>
  <c r="BR67" i="17" s="1"/>
  <c r="BX62" i="3"/>
  <c r="BR213" i="17" s="1"/>
  <c r="BX61" i="3"/>
  <c r="BR210" i="17" s="1"/>
  <c r="BX35" i="11" l="1"/>
  <c r="BX35" i="5"/>
  <c r="BX35" i="8"/>
  <c r="BY97" i="14"/>
  <c r="BS81" i="17"/>
  <c r="BY105" i="14"/>
  <c r="BS89" i="17" s="1"/>
  <c r="BY40" i="3"/>
  <c r="BS183" i="17" s="1"/>
  <c r="BY39" i="3"/>
  <c r="BS180" i="17" s="1"/>
  <c r="BX35" i="10"/>
  <c r="BX217" i="14"/>
  <c r="BX148" i="14"/>
  <c r="BY19" i="5"/>
  <c r="BX36" i="5"/>
  <c r="BX35" i="9"/>
  <c r="BX152" i="14"/>
  <c r="BY19" i="9"/>
  <c r="BY45" i="9" s="1"/>
  <c r="BX36" i="9"/>
  <c r="BY99" i="14"/>
  <c r="BS83" i="17"/>
  <c r="BY19" i="11"/>
  <c r="BX154" i="14"/>
  <c r="BX36" i="11"/>
  <c r="BY19" i="10"/>
  <c r="BX153" i="14"/>
  <c r="BX36" i="10"/>
  <c r="BS88" i="17"/>
  <c r="BY104" i="14"/>
  <c r="BY45" i="11"/>
  <c r="BX147" i="14"/>
  <c r="BY19" i="4"/>
  <c r="BY45" i="4" s="1"/>
  <c r="BX36" i="4"/>
  <c r="BX27" i="3"/>
  <c r="BX28" i="3"/>
  <c r="BX155" i="14"/>
  <c r="BX211" i="14"/>
  <c r="BX71" i="3"/>
  <c r="BX219" i="14"/>
  <c r="BX72" i="3"/>
  <c r="BS86" i="17"/>
  <c r="BY102" i="14"/>
  <c r="BY57" i="14"/>
  <c r="BR55" i="17"/>
  <c r="BX71" i="14"/>
  <c r="BS84" i="17"/>
  <c r="BY100" i="14"/>
  <c r="BX151" i="14"/>
  <c r="BY19" i="8"/>
  <c r="BY45" i="8" s="1"/>
  <c r="BX36" i="8"/>
  <c r="BS40" i="17"/>
  <c r="BY12" i="7"/>
  <c r="BX35" i="4"/>
  <c r="BS82" i="17"/>
  <c r="BY98" i="14"/>
  <c r="BX149" i="14"/>
  <c r="BY19" i="6"/>
  <c r="BX36" i="6"/>
  <c r="BS85" i="17"/>
  <c r="BY101" i="14"/>
  <c r="BX65" i="14"/>
  <c r="BR49" i="17"/>
  <c r="BY51" i="14"/>
  <c r="BX66" i="14"/>
  <c r="BY52" i="14"/>
  <c r="BR50" i="17"/>
  <c r="BX150" i="14"/>
  <c r="BX36" i="7"/>
  <c r="BY19" i="7"/>
  <c r="BY45" i="7" s="1"/>
  <c r="BY103" i="14"/>
  <c r="BS87" i="17"/>
  <c r="BS73" i="17" l="1"/>
  <c r="BY89" i="14"/>
  <c r="BS70" i="17"/>
  <c r="BY86" i="14"/>
  <c r="BS74" i="17"/>
  <c r="BY90" i="14"/>
  <c r="BX9" i="7"/>
  <c r="BR18" i="17"/>
  <c r="BX31" i="14"/>
  <c r="BR17" i="17"/>
  <c r="BX9" i="6"/>
  <c r="BX30" i="14"/>
  <c r="BS77" i="17"/>
  <c r="BY93" i="14"/>
  <c r="BZ20" i="11"/>
  <c r="BY140" i="14"/>
  <c r="BS121" i="17"/>
  <c r="BX33" i="14"/>
  <c r="BR20" i="17"/>
  <c r="BX9" i="9"/>
  <c r="BX29" i="14"/>
  <c r="BX9" i="5"/>
  <c r="BR16" i="17"/>
  <c r="BR54" i="17"/>
  <c r="BY56" i="14"/>
  <c r="BX70" i="14"/>
  <c r="BS38" i="17"/>
  <c r="BY12" i="5"/>
  <c r="BS116" i="17"/>
  <c r="BY135" i="14"/>
  <c r="BZ20" i="6"/>
  <c r="BX32" i="14"/>
  <c r="BR19" i="17"/>
  <c r="BX9" i="8"/>
  <c r="BS44" i="17"/>
  <c r="BY12" i="11"/>
  <c r="BR15" i="17"/>
  <c r="BX28" i="14"/>
  <c r="BX9" i="4"/>
  <c r="BX51" i="3"/>
  <c r="BR198" i="17" s="1"/>
  <c r="BX52" i="3"/>
  <c r="BR201" i="17" s="1"/>
  <c r="BX36" i="14"/>
  <c r="BR23" i="17" s="1"/>
  <c r="BZ20" i="10"/>
  <c r="BS120" i="17"/>
  <c r="BY139" i="14"/>
  <c r="BY45" i="10"/>
  <c r="BY45" i="6"/>
  <c r="BS119" i="17"/>
  <c r="BZ20" i="9"/>
  <c r="BY138" i="14"/>
  <c r="BY45" i="5"/>
  <c r="BZ20" i="5"/>
  <c r="BY134" i="14"/>
  <c r="BS115" i="17"/>
  <c r="BX64" i="14"/>
  <c r="BY50" i="14"/>
  <c r="BR48" i="17"/>
  <c r="BX49" i="3"/>
  <c r="BR192" i="17" s="1"/>
  <c r="BX50" i="3"/>
  <c r="BR195" i="17" s="1"/>
  <c r="BX72" i="14"/>
  <c r="BR56" i="17" s="1"/>
  <c r="BS118" i="17"/>
  <c r="BZ20" i="8"/>
  <c r="BY137" i="14"/>
  <c r="BZ20" i="4"/>
  <c r="BY133" i="14"/>
  <c r="BS114" i="17"/>
  <c r="BY25" i="3"/>
  <c r="BS168" i="17" s="1"/>
  <c r="BY141" i="14"/>
  <c r="BS122" i="17" s="1"/>
  <c r="BY26" i="3"/>
  <c r="BS171" i="17" s="1"/>
  <c r="BX35" i="14"/>
  <c r="BR22" i="17"/>
  <c r="BX9" i="11"/>
  <c r="BS117" i="17"/>
  <c r="BZ20" i="7"/>
  <c r="BY136" i="14"/>
  <c r="BS39" i="17"/>
  <c r="BY12" i="6"/>
  <c r="BS29" i="17"/>
  <c r="BY42" i="14"/>
  <c r="BY91" i="14"/>
  <c r="BS75" i="17"/>
  <c r="BX9" i="10"/>
  <c r="BR21" i="17"/>
  <c r="BX34" i="14"/>
  <c r="BX69" i="14"/>
  <c r="BR53" i="17"/>
  <c r="BY55" i="14"/>
  <c r="BR52" i="17"/>
  <c r="BX68" i="14"/>
  <c r="BY54" i="14"/>
  <c r="BY65" i="3" l="1"/>
  <c r="BS219" i="17" s="1"/>
  <c r="BZ161" i="14"/>
  <c r="CA161" i="14"/>
  <c r="CA20" i="7"/>
  <c r="BZ159" i="14"/>
  <c r="CA20" i="5"/>
  <c r="CA159" i="14"/>
  <c r="BZ163" i="14"/>
  <c r="CA20" i="9"/>
  <c r="CA163" i="14"/>
  <c r="BZ165" i="14"/>
  <c r="CA20" i="11"/>
  <c r="CA165" i="14"/>
  <c r="BS28" i="17"/>
  <c r="BY41" i="14"/>
  <c r="BZ162" i="14"/>
  <c r="CA20" i="8"/>
  <c r="CA162" i="14"/>
  <c r="BY87" i="14"/>
  <c r="BS71" i="17"/>
  <c r="BS33" i="17"/>
  <c r="BY46" i="14"/>
  <c r="BX18" i="14"/>
  <c r="BR5" i="17"/>
  <c r="BY10" i="5"/>
  <c r="BY11" i="5"/>
  <c r="BY44" i="5" s="1"/>
  <c r="BY11" i="6"/>
  <c r="BY44" i="6" s="1"/>
  <c r="BY10" i="6"/>
  <c r="BX19" i="14"/>
  <c r="BR6" i="17"/>
  <c r="BR7" i="17"/>
  <c r="BX20" i="14"/>
  <c r="BY11" i="7"/>
  <c r="BY10" i="7"/>
  <c r="BY94" i="14"/>
  <c r="BS78" i="17" s="1"/>
  <c r="BS42" i="17"/>
  <c r="BY12" i="9"/>
  <c r="BX24" i="14"/>
  <c r="BR11" i="17"/>
  <c r="BY10" i="11"/>
  <c r="BY11" i="11"/>
  <c r="CA158" i="14"/>
  <c r="CA20" i="4"/>
  <c r="BZ158" i="14"/>
  <c r="BZ29" i="3"/>
  <c r="CA29" i="3" s="1"/>
  <c r="BZ166" i="14"/>
  <c r="CA166" i="14" s="1"/>
  <c r="BZ30" i="3"/>
  <c r="CA30" i="3" s="1"/>
  <c r="BS72" i="17"/>
  <c r="BY88" i="14"/>
  <c r="CA20" i="10"/>
  <c r="BZ164" i="14"/>
  <c r="CA164" i="14"/>
  <c r="BX17" i="14"/>
  <c r="BY10" i="4"/>
  <c r="BY11" i="4"/>
  <c r="BR4" i="17"/>
  <c r="BX13" i="3"/>
  <c r="BR147" i="17" s="1"/>
  <c r="BX12" i="3"/>
  <c r="BR1" i="17" s="1"/>
  <c r="BX25" i="14"/>
  <c r="BR12" i="17" s="1"/>
  <c r="CA20" i="6"/>
  <c r="BZ160" i="14"/>
  <c r="CA160" i="14"/>
  <c r="BY12" i="10"/>
  <c r="BS43" i="17"/>
  <c r="BS41" i="17"/>
  <c r="BY12" i="8"/>
  <c r="BY11" i="10"/>
  <c r="BX23" i="14"/>
  <c r="BR10" i="17"/>
  <c r="BY10" i="10"/>
  <c r="BY12" i="4"/>
  <c r="BS37" i="17"/>
  <c r="BY54" i="3"/>
  <c r="BS204" i="17" s="1"/>
  <c r="BY58" i="14"/>
  <c r="BS45" i="17" s="1"/>
  <c r="BY55" i="3"/>
  <c r="BS207" i="17" s="1"/>
  <c r="BS76" i="17"/>
  <c r="BY92" i="14"/>
  <c r="BX21" i="14"/>
  <c r="BR8" i="17"/>
  <c r="BY10" i="8"/>
  <c r="BY11" i="8"/>
  <c r="BS27" i="17"/>
  <c r="BY40" i="14"/>
  <c r="BX22" i="14"/>
  <c r="BR9" i="17"/>
  <c r="BY11" i="9"/>
  <c r="BY10" i="9"/>
  <c r="BY64" i="3"/>
  <c r="BS216" i="17" s="1"/>
  <c r="BY76" i="14" l="1"/>
  <c r="BY54" i="5"/>
  <c r="BY35" i="5" s="1"/>
  <c r="BS60" i="17"/>
  <c r="BS140" i="17"/>
  <c r="BY184" i="14"/>
  <c r="BY22" i="8"/>
  <c r="BY43" i="14"/>
  <c r="BS30" i="17"/>
  <c r="BS136" i="17"/>
  <c r="BY22" i="4"/>
  <c r="BY180" i="14"/>
  <c r="BY188" i="14"/>
  <c r="BS144" i="17" s="1"/>
  <c r="BY17" i="3"/>
  <c r="BS159" i="17" s="1"/>
  <c r="BY16" i="3"/>
  <c r="BS156" i="17" s="1"/>
  <c r="BY44" i="14"/>
  <c r="BS31" i="17"/>
  <c r="BY122" i="14"/>
  <c r="BY29" i="7"/>
  <c r="BS106" i="17"/>
  <c r="BY44" i="7"/>
  <c r="BS137" i="17"/>
  <c r="BY181" i="14"/>
  <c r="BY22" i="5"/>
  <c r="BY39" i="14"/>
  <c r="BS26" i="17"/>
  <c r="BY18" i="3"/>
  <c r="BS162" i="17" s="1"/>
  <c r="BY19" i="3"/>
  <c r="BS165" i="17" s="1"/>
  <c r="BY47" i="14"/>
  <c r="BS34" i="17" s="1"/>
  <c r="BY44" i="10"/>
  <c r="BY125" i="14"/>
  <c r="BY29" i="10"/>
  <c r="BS109" i="17"/>
  <c r="BY77" i="14"/>
  <c r="BS61" i="17"/>
  <c r="BY54" i="6"/>
  <c r="BY213" i="14" s="1"/>
  <c r="BY22" i="6"/>
  <c r="BS138" i="17"/>
  <c r="BY182" i="14"/>
  <c r="BY185" i="14"/>
  <c r="BS141" i="17"/>
  <c r="BY22" i="9"/>
  <c r="BS142" i="17"/>
  <c r="BY186" i="14"/>
  <c r="BY22" i="10"/>
  <c r="BY126" i="14"/>
  <c r="BY29" i="11"/>
  <c r="BS110" i="17"/>
  <c r="BY44" i="11"/>
  <c r="BS105" i="17"/>
  <c r="BY29" i="6"/>
  <c r="BY121" i="14"/>
  <c r="BY124" i="14"/>
  <c r="BY29" i="9"/>
  <c r="BS108" i="17"/>
  <c r="BY44" i="9"/>
  <c r="BS107" i="17"/>
  <c r="BY29" i="8"/>
  <c r="BY123" i="14"/>
  <c r="BY44" i="8"/>
  <c r="BS32" i="17"/>
  <c r="BY45" i="14"/>
  <c r="BY119" i="14"/>
  <c r="BY29" i="4"/>
  <c r="BS103" i="17"/>
  <c r="BY127" i="14"/>
  <c r="BS111" i="17" s="1"/>
  <c r="BY44" i="4"/>
  <c r="BY15" i="3"/>
  <c r="BS153" i="17" s="1"/>
  <c r="BY14" i="3"/>
  <c r="BS150" i="17" s="1"/>
  <c r="BS143" i="17"/>
  <c r="BY187" i="14"/>
  <c r="BY22" i="11"/>
  <c r="BS139" i="17"/>
  <c r="BY183" i="14"/>
  <c r="BY22" i="7"/>
  <c r="BY29" i="5"/>
  <c r="BS104" i="17"/>
  <c r="BY120" i="14"/>
  <c r="BY113" i="14" l="1"/>
  <c r="BS97" i="17"/>
  <c r="BZ28" i="9"/>
  <c r="BZ28" i="6"/>
  <c r="BY110" i="14"/>
  <c r="BS94" i="17"/>
  <c r="BS99" i="17"/>
  <c r="BZ28" i="11"/>
  <c r="BY115" i="14"/>
  <c r="BY35" i="6"/>
  <c r="BY54" i="7"/>
  <c r="BY214" i="14" s="1"/>
  <c r="BY78" i="14"/>
  <c r="BS62" i="17"/>
  <c r="BY65" i="14"/>
  <c r="BS49" i="17"/>
  <c r="BZ51" i="14"/>
  <c r="BY114" i="14"/>
  <c r="BS98" i="17"/>
  <c r="BZ28" i="10"/>
  <c r="BY170" i="14"/>
  <c r="BS126" i="17"/>
  <c r="BY21" i="5"/>
  <c r="BY169" i="14"/>
  <c r="BS125" i="17"/>
  <c r="BY21" i="4"/>
  <c r="BY33" i="3"/>
  <c r="BS177" i="17" s="1"/>
  <c r="BY177" i="14"/>
  <c r="BS133" i="17" s="1"/>
  <c r="BY32" i="3"/>
  <c r="BS174" i="17" s="1"/>
  <c r="BY109" i="14"/>
  <c r="BS93" i="17"/>
  <c r="BZ28" i="5"/>
  <c r="BY176" i="14"/>
  <c r="BS132" i="17"/>
  <c r="BY21" i="11"/>
  <c r="BZ28" i="4"/>
  <c r="BY108" i="14"/>
  <c r="BS92" i="17"/>
  <c r="BY116" i="14"/>
  <c r="BS100" i="17" s="1"/>
  <c r="BY42" i="3"/>
  <c r="BS186" i="17" s="1"/>
  <c r="BY43" i="3"/>
  <c r="BS189" i="17" s="1"/>
  <c r="BY79" i="14"/>
  <c r="BS63" i="17"/>
  <c r="BY54" i="8"/>
  <c r="BY35" i="8" s="1"/>
  <c r="BY54" i="9"/>
  <c r="BY216" i="14" s="1"/>
  <c r="BS64" i="17"/>
  <c r="BY80" i="14"/>
  <c r="BY82" i="14"/>
  <c r="BS66" i="17"/>
  <c r="BY54" i="11"/>
  <c r="BY218" i="14" s="1"/>
  <c r="BY175" i="14"/>
  <c r="BY21" i="10"/>
  <c r="BS131" i="17"/>
  <c r="BY21" i="9"/>
  <c r="BY174" i="14"/>
  <c r="BS130" i="17"/>
  <c r="BS95" i="17"/>
  <c r="BZ28" i="7"/>
  <c r="BY111" i="14"/>
  <c r="BY212" i="14"/>
  <c r="BS128" i="17"/>
  <c r="BY21" i="7"/>
  <c r="BY172" i="14"/>
  <c r="BY75" i="14"/>
  <c r="BS59" i="17"/>
  <c r="BY54" i="4"/>
  <c r="BY62" i="3"/>
  <c r="BS213" i="17" s="1"/>
  <c r="BY61" i="3"/>
  <c r="BS210" i="17" s="1"/>
  <c r="BY83" i="14"/>
  <c r="BS67" i="17" s="1"/>
  <c r="BS96" i="17"/>
  <c r="BY112" i="14"/>
  <c r="BZ28" i="8"/>
  <c r="BY21" i="6"/>
  <c r="BS127" i="17"/>
  <c r="BY171" i="14"/>
  <c r="BY54" i="10"/>
  <c r="BY217" i="14" s="1"/>
  <c r="BS65" i="17"/>
  <c r="BY81" i="14"/>
  <c r="BS129" i="17"/>
  <c r="BY21" i="8"/>
  <c r="BY173" i="14"/>
  <c r="BY35" i="9" l="1"/>
  <c r="BZ98" i="14"/>
  <c r="CA98" i="14"/>
  <c r="CA28" i="5"/>
  <c r="BT82" i="17"/>
  <c r="BT87" i="17"/>
  <c r="BZ103" i="14"/>
  <c r="CA103" i="14"/>
  <c r="CA28" i="10"/>
  <c r="BT88" i="17"/>
  <c r="CA104" i="14"/>
  <c r="BZ104" i="14"/>
  <c r="CA28" i="11"/>
  <c r="BZ99" i="14"/>
  <c r="BT83" i="17"/>
  <c r="CA28" i="6"/>
  <c r="CA99" i="14"/>
  <c r="BY72" i="3"/>
  <c r="BY71" i="3"/>
  <c r="BY211" i="14"/>
  <c r="BY219" i="14"/>
  <c r="BZ19" i="7"/>
  <c r="BY36" i="7"/>
  <c r="BY150" i="14"/>
  <c r="BY153" i="14"/>
  <c r="BZ19" i="10"/>
  <c r="BY36" i="10"/>
  <c r="BS52" i="17"/>
  <c r="BY68" i="14"/>
  <c r="BZ54" i="14"/>
  <c r="BY148" i="14"/>
  <c r="BZ19" i="5"/>
  <c r="BY36" i="5"/>
  <c r="CA28" i="9"/>
  <c r="CA102" i="14"/>
  <c r="BT86" i="17"/>
  <c r="BZ102" i="14"/>
  <c r="BY35" i="10"/>
  <c r="CA28" i="8"/>
  <c r="BZ101" i="14"/>
  <c r="BT85" i="17"/>
  <c r="CA101" i="14"/>
  <c r="BY215" i="14"/>
  <c r="CA97" i="14"/>
  <c r="BZ97" i="14"/>
  <c r="CA28" i="4"/>
  <c r="BT81" i="17"/>
  <c r="BZ105" i="14"/>
  <c r="BZ40" i="3"/>
  <c r="BZ39" i="3"/>
  <c r="BZ19" i="4"/>
  <c r="BY147" i="14"/>
  <c r="BY155" i="14"/>
  <c r="BY28" i="3"/>
  <c r="BY27" i="3"/>
  <c r="BY36" i="4"/>
  <c r="BY35" i="7"/>
  <c r="BS50" i="17"/>
  <c r="BY66" i="14"/>
  <c r="BZ52" i="14"/>
  <c r="BY151" i="14"/>
  <c r="BZ19" i="8"/>
  <c r="BY36" i="8"/>
  <c r="BZ19" i="6"/>
  <c r="BZ45" i="6" s="1"/>
  <c r="BY36" i="6"/>
  <c r="BY149" i="14"/>
  <c r="BY35" i="4"/>
  <c r="BZ100" i="14"/>
  <c r="CA100" i="14"/>
  <c r="CA28" i="7"/>
  <c r="BZ45" i="7"/>
  <c r="BT84" i="17"/>
  <c r="BY152" i="14"/>
  <c r="BZ19" i="9"/>
  <c r="BZ45" i="9" s="1"/>
  <c r="BY36" i="9"/>
  <c r="BY35" i="11"/>
  <c r="BY69" i="14"/>
  <c r="BS53" i="17"/>
  <c r="BZ55" i="14"/>
  <c r="BZ19" i="11"/>
  <c r="BY154" i="14"/>
  <c r="BY36" i="11"/>
  <c r="BZ12" i="5"/>
  <c r="BT38" i="17"/>
  <c r="CA51" i="14"/>
  <c r="BZ88" i="14" l="1"/>
  <c r="CA45" i="6"/>
  <c r="CA88" i="14"/>
  <c r="BT72" i="17"/>
  <c r="CA45" i="9"/>
  <c r="BT75" i="17"/>
  <c r="CA91" i="14"/>
  <c r="BZ91" i="14"/>
  <c r="BS17" i="17"/>
  <c r="BY9" i="6"/>
  <c r="BY30" i="14"/>
  <c r="CB20" i="4"/>
  <c r="CA133" i="14"/>
  <c r="CA19" i="4"/>
  <c r="BZ133" i="14"/>
  <c r="BT114" i="17"/>
  <c r="BZ26" i="3"/>
  <c r="BZ141" i="14"/>
  <c r="BZ25" i="3"/>
  <c r="CA19" i="11"/>
  <c r="CB20" i="11"/>
  <c r="CB165" i="14" s="1"/>
  <c r="BZ140" i="14"/>
  <c r="BT121" i="17"/>
  <c r="CA140" i="14"/>
  <c r="BZ57" i="14"/>
  <c r="BS55" i="17"/>
  <c r="BY71" i="14"/>
  <c r="CA19" i="6"/>
  <c r="BZ135" i="14"/>
  <c r="BT116" i="17"/>
  <c r="CB20" i="6"/>
  <c r="CB160" i="14" s="1"/>
  <c r="CA135" i="14"/>
  <c r="BZ45" i="8"/>
  <c r="CA137" i="14"/>
  <c r="BT118" i="17"/>
  <c r="CB20" i="8"/>
  <c r="CB162" i="14" s="1"/>
  <c r="BZ137" i="14"/>
  <c r="CA19" i="8"/>
  <c r="CA39" i="3"/>
  <c r="BT180" i="17"/>
  <c r="BZ45" i="4"/>
  <c r="BS54" i="17"/>
  <c r="BZ56" i="14"/>
  <c r="BY70" i="14"/>
  <c r="BS16" i="17"/>
  <c r="BY9" i="5"/>
  <c r="BY29" i="14"/>
  <c r="BZ45" i="11"/>
  <c r="BT27" i="17"/>
  <c r="BZ40" i="14"/>
  <c r="CA40" i="14"/>
  <c r="CA12" i="5"/>
  <c r="BZ12" i="9"/>
  <c r="BT42" i="17"/>
  <c r="CA55" i="14"/>
  <c r="BY9" i="9"/>
  <c r="BY33" i="14"/>
  <c r="BS20" i="17"/>
  <c r="BT73" i="17"/>
  <c r="CA89" i="14"/>
  <c r="CA45" i="7"/>
  <c r="BZ89" i="14"/>
  <c r="BY64" i="14"/>
  <c r="BY50" i="3"/>
  <c r="BS195" i="17" s="1"/>
  <c r="BS48" i="17"/>
  <c r="BY72" i="14"/>
  <c r="BS56" i="17" s="1"/>
  <c r="BZ50" i="14"/>
  <c r="BY49" i="3"/>
  <c r="BS192" i="17" s="1"/>
  <c r="BY67" i="14"/>
  <c r="BZ53" i="14"/>
  <c r="BS51" i="17"/>
  <c r="BT183" i="17"/>
  <c r="CA40" i="3"/>
  <c r="BY9" i="10"/>
  <c r="BS21" i="17"/>
  <c r="BY34" i="14"/>
  <c r="BY9" i="7"/>
  <c r="BY31" i="14"/>
  <c r="BS18" i="17"/>
  <c r="BY35" i="14"/>
  <c r="BS22" i="17"/>
  <c r="BY9" i="11"/>
  <c r="CA19" i="9"/>
  <c r="BZ138" i="14"/>
  <c r="CB20" i="9"/>
  <c r="CB163" i="14" s="1"/>
  <c r="BT119" i="17"/>
  <c r="CA138" i="14"/>
  <c r="BY32" i="14"/>
  <c r="BS19" i="17"/>
  <c r="BY9" i="8"/>
  <c r="BT39" i="17"/>
  <c r="CA52" i="14"/>
  <c r="BZ12" i="6"/>
  <c r="BY28" i="14"/>
  <c r="BS15" i="17"/>
  <c r="BY9" i="4"/>
  <c r="BY36" i="14"/>
  <c r="BS23" i="17" s="1"/>
  <c r="BY52" i="3"/>
  <c r="BS201" i="17" s="1"/>
  <c r="BY51" i="3"/>
  <c r="BS198" i="17" s="1"/>
  <c r="CA105" i="14"/>
  <c r="BT89" i="17"/>
  <c r="CA19" i="5"/>
  <c r="CA134" i="14"/>
  <c r="CB20" i="5"/>
  <c r="CB159" i="14" s="1"/>
  <c r="BT115" i="17"/>
  <c r="BZ134" i="14"/>
  <c r="BZ12" i="8"/>
  <c r="BT41" i="17"/>
  <c r="CA54" i="14"/>
  <c r="CA19" i="10"/>
  <c r="CA139" i="14"/>
  <c r="BZ139" i="14"/>
  <c r="CB20" i="10"/>
  <c r="CB164" i="14" s="1"/>
  <c r="BT120" i="17"/>
  <c r="BZ45" i="10"/>
  <c r="CA136" i="14"/>
  <c r="CA19" i="7"/>
  <c r="BZ136" i="14"/>
  <c r="CB20" i="7"/>
  <c r="CB161" i="14" s="1"/>
  <c r="BT117" i="17"/>
  <c r="BZ45" i="5"/>
  <c r="BT30" i="17" l="1"/>
  <c r="BZ43" i="14"/>
  <c r="CA12" i="8"/>
  <c r="CA43" i="14"/>
  <c r="BZ10" i="4"/>
  <c r="BS4" i="17"/>
  <c r="BZ11" i="4"/>
  <c r="BZ44" i="4" s="1"/>
  <c r="BY17" i="14"/>
  <c r="BY13" i="3"/>
  <c r="BS147" i="17" s="1"/>
  <c r="BY12" i="3"/>
  <c r="BS1" i="17" s="1"/>
  <c r="BY25" i="14"/>
  <c r="BS12" i="17" s="1"/>
  <c r="BS8" i="17"/>
  <c r="BY21" i="14"/>
  <c r="BZ10" i="8"/>
  <c r="BZ11" i="8"/>
  <c r="BZ44" i="8" s="1"/>
  <c r="BZ58" i="14"/>
  <c r="BZ12" i="4"/>
  <c r="BZ54" i="3"/>
  <c r="BT37" i="17"/>
  <c r="BZ55" i="3"/>
  <c r="CA50" i="14"/>
  <c r="BS9" i="17"/>
  <c r="BY22" i="14"/>
  <c r="BZ10" i="9"/>
  <c r="BZ11" i="9"/>
  <c r="BZ12" i="10"/>
  <c r="CA56" i="14"/>
  <c r="BT43" i="17"/>
  <c r="CB158" i="14"/>
  <c r="CB30" i="3"/>
  <c r="CB166" i="14"/>
  <c r="CB29" i="3"/>
  <c r="BT71" i="17"/>
  <c r="BZ87" i="14"/>
  <c r="CA87" i="14"/>
  <c r="CA45" i="5"/>
  <c r="BZ10" i="11"/>
  <c r="BZ11" i="11"/>
  <c r="BY24" i="14"/>
  <c r="BS11" i="17"/>
  <c r="BY23" i="14"/>
  <c r="BZ11" i="10"/>
  <c r="BZ44" i="10" s="1"/>
  <c r="BZ10" i="10"/>
  <c r="BS10" i="17"/>
  <c r="BT40" i="17"/>
  <c r="CA53" i="14"/>
  <c r="BZ12" i="7"/>
  <c r="BT77" i="17"/>
  <c r="CA93" i="14"/>
  <c r="CA45" i="11"/>
  <c r="BZ93" i="14"/>
  <c r="BS5" i="17"/>
  <c r="BY18" i="14"/>
  <c r="BZ11" i="5"/>
  <c r="BZ10" i="5"/>
  <c r="CA25" i="3"/>
  <c r="BT168" i="17"/>
  <c r="BS7" i="17"/>
  <c r="BZ11" i="7"/>
  <c r="BZ10" i="7"/>
  <c r="BY20" i="14"/>
  <c r="BZ86" i="14"/>
  <c r="CA86" i="14"/>
  <c r="BT70" i="17"/>
  <c r="CA45" i="4"/>
  <c r="BZ65" i="3"/>
  <c r="BZ64" i="3"/>
  <c r="BZ94" i="14"/>
  <c r="BT122" i="17"/>
  <c r="CA141" i="14"/>
  <c r="BZ10" i="6"/>
  <c r="BY19" i="14"/>
  <c r="BZ11" i="6"/>
  <c r="BS6" i="17"/>
  <c r="CA45" i="10"/>
  <c r="BT76" i="17"/>
  <c r="CA92" i="14"/>
  <c r="BZ92" i="14"/>
  <c r="CA12" i="6"/>
  <c r="BT28" i="17"/>
  <c r="CA41" i="14"/>
  <c r="BZ41" i="14"/>
  <c r="BT31" i="17"/>
  <c r="BZ44" i="14"/>
  <c r="CA12" i="9"/>
  <c r="CA44" i="14"/>
  <c r="BT74" i="17"/>
  <c r="BZ90" i="14"/>
  <c r="CA90" i="14"/>
  <c r="CA45" i="8"/>
  <c r="BZ12" i="11"/>
  <c r="CA57" i="14"/>
  <c r="BT44" i="17"/>
  <c r="BT171" i="17"/>
  <c r="CA26" i="3"/>
  <c r="BT65" i="17" l="1"/>
  <c r="CA44" i="10"/>
  <c r="BZ81" i="14"/>
  <c r="CA81" i="14"/>
  <c r="BZ54" i="10"/>
  <c r="BZ35" i="10" s="1"/>
  <c r="CB56" i="14" s="1"/>
  <c r="BZ22" i="6"/>
  <c r="BT138" i="17"/>
  <c r="BZ182" i="14"/>
  <c r="CA182" i="14"/>
  <c r="CA10" i="6"/>
  <c r="CA64" i="3"/>
  <c r="BT216" i="17"/>
  <c r="BZ183" i="14"/>
  <c r="CA10" i="7"/>
  <c r="CA183" i="14"/>
  <c r="BZ22" i="7"/>
  <c r="BT139" i="17"/>
  <c r="BT104" i="17"/>
  <c r="BZ120" i="14"/>
  <c r="BZ29" i="5"/>
  <c r="CA120" i="14"/>
  <c r="CA11" i="5"/>
  <c r="CA42" i="14"/>
  <c r="CA12" i="7"/>
  <c r="BZ42" i="14"/>
  <c r="BT29" i="17"/>
  <c r="BZ186" i="14"/>
  <c r="BZ22" i="10"/>
  <c r="BT142" i="17"/>
  <c r="CA10" i="10"/>
  <c r="CA186" i="14"/>
  <c r="BZ22" i="9"/>
  <c r="BT141" i="17"/>
  <c r="BZ185" i="14"/>
  <c r="CA185" i="14"/>
  <c r="CA10" i="9"/>
  <c r="BT207" i="17"/>
  <c r="CA55" i="3"/>
  <c r="CA58" i="14"/>
  <c r="BT45" i="17"/>
  <c r="BZ22" i="8"/>
  <c r="BZ184" i="14"/>
  <c r="BT140" i="17"/>
  <c r="CA10" i="8"/>
  <c r="CA184" i="14"/>
  <c r="BT33" i="17"/>
  <c r="BZ46" i="14"/>
  <c r="CA12" i="11"/>
  <c r="CA46" i="14"/>
  <c r="CA65" i="3"/>
  <c r="BT219" i="17"/>
  <c r="CA122" i="14"/>
  <c r="CA11" i="7"/>
  <c r="BZ122" i="14"/>
  <c r="BZ29" i="7"/>
  <c r="BT106" i="17"/>
  <c r="BZ44" i="7"/>
  <c r="BZ125" i="14"/>
  <c r="CA11" i="10"/>
  <c r="BZ29" i="10"/>
  <c r="CA125" i="14"/>
  <c r="BT109" i="17"/>
  <c r="BT110" i="17"/>
  <c r="CA11" i="11"/>
  <c r="BZ126" i="14"/>
  <c r="BZ29" i="11"/>
  <c r="CA126" i="14"/>
  <c r="BZ44" i="5"/>
  <c r="CA180" i="14"/>
  <c r="CA10" i="4"/>
  <c r="BZ180" i="14"/>
  <c r="BZ22" i="4"/>
  <c r="BT136" i="17"/>
  <c r="BZ188" i="14"/>
  <c r="BZ16" i="3"/>
  <c r="BZ17" i="3"/>
  <c r="BZ54" i="8"/>
  <c r="BT63" i="17"/>
  <c r="BZ79" i="14"/>
  <c r="CA79" i="14"/>
  <c r="CA44" i="8"/>
  <c r="CA11" i="6"/>
  <c r="CA121" i="14"/>
  <c r="BZ121" i="14"/>
  <c r="BT105" i="17"/>
  <c r="BZ29" i="6"/>
  <c r="BZ44" i="6"/>
  <c r="BZ75" i="14"/>
  <c r="BZ54" i="4"/>
  <c r="BT59" i="17"/>
  <c r="CA75" i="14"/>
  <c r="CA44" i="4"/>
  <c r="BT143" i="17"/>
  <c r="BZ187" i="14"/>
  <c r="CA10" i="11"/>
  <c r="BZ22" i="11"/>
  <c r="CA187" i="14"/>
  <c r="BZ45" i="14"/>
  <c r="CA12" i="10"/>
  <c r="CA45" i="14"/>
  <c r="BT32" i="17"/>
  <c r="BT204" i="17"/>
  <c r="CA54" i="3"/>
  <c r="CA94" i="14"/>
  <c r="BT78" i="17"/>
  <c r="BZ22" i="5"/>
  <c r="BT137" i="17"/>
  <c r="BZ181" i="14"/>
  <c r="CA181" i="14"/>
  <c r="CA10" i="5"/>
  <c r="BZ44" i="11"/>
  <c r="BZ29" i="9"/>
  <c r="CA11" i="9"/>
  <c r="BT108" i="17"/>
  <c r="CA124" i="14"/>
  <c r="BZ124" i="14"/>
  <c r="BZ44" i="9"/>
  <c r="CA12" i="4"/>
  <c r="BZ18" i="3"/>
  <c r="BT26" i="17"/>
  <c r="BZ47" i="14"/>
  <c r="BZ39" i="14"/>
  <c r="BZ19" i="3"/>
  <c r="CA39" i="14"/>
  <c r="BZ29" i="8"/>
  <c r="BT107" i="17"/>
  <c r="BZ123" i="14"/>
  <c r="CA11" i="8"/>
  <c r="CA123" i="14"/>
  <c r="CA11" i="4"/>
  <c r="BZ29" i="4"/>
  <c r="BZ119" i="14"/>
  <c r="CA119" i="14"/>
  <c r="BT103" i="17"/>
  <c r="BZ14" i="3"/>
  <c r="BZ15" i="3"/>
  <c r="BZ127" i="14"/>
  <c r="BZ70" i="14" l="1"/>
  <c r="BT54" i="17"/>
  <c r="CA70" i="14"/>
  <c r="CA35" i="10"/>
  <c r="BZ83" i="14"/>
  <c r="CA83" i="14" s="1"/>
  <c r="BZ170" i="14"/>
  <c r="BZ21" i="5"/>
  <c r="BT126" i="17"/>
  <c r="CA170" i="14"/>
  <c r="CA22" i="5"/>
  <c r="BZ61" i="3"/>
  <c r="BZ77" i="14"/>
  <c r="BT61" i="17"/>
  <c r="BZ54" i="6"/>
  <c r="BZ35" i="6" s="1"/>
  <c r="CA77" i="14"/>
  <c r="CA44" i="6"/>
  <c r="CA16" i="3"/>
  <c r="BT156" i="17"/>
  <c r="CA29" i="7"/>
  <c r="BZ111" i="14"/>
  <c r="BT95" i="17"/>
  <c r="CB28" i="7"/>
  <c r="CA111" i="14"/>
  <c r="BZ173" i="14"/>
  <c r="CA173" i="14"/>
  <c r="BT129" i="17"/>
  <c r="BZ21" i="8"/>
  <c r="CA22" i="8"/>
  <c r="BZ109" i="14"/>
  <c r="BT93" i="17"/>
  <c r="CA29" i="5"/>
  <c r="CA109" i="14"/>
  <c r="CB28" i="5"/>
  <c r="BZ21" i="7"/>
  <c r="BT128" i="17"/>
  <c r="BZ172" i="14"/>
  <c r="CA172" i="14"/>
  <c r="CA22" i="7"/>
  <c r="BT111" i="17"/>
  <c r="CA127" i="14"/>
  <c r="BT165" i="17"/>
  <c r="CA19" i="3"/>
  <c r="BT162" i="17"/>
  <c r="CA18" i="3"/>
  <c r="CA29" i="9"/>
  <c r="BT97" i="17"/>
  <c r="CA113" i="14"/>
  <c r="BZ113" i="14"/>
  <c r="CB28" i="9"/>
  <c r="CA54" i="4"/>
  <c r="CA211" i="14"/>
  <c r="BZ211" i="14"/>
  <c r="CA29" i="6"/>
  <c r="BZ110" i="14"/>
  <c r="CB28" i="6"/>
  <c r="BT94" i="17"/>
  <c r="CA110" i="14"/>
  <c r="CA188" i="14"/>
  <c r="BT144" i="17"/>
  <c r="CA29" i="11"/>
  <c r="BZ115" i="14"/>
  <c r="CB28" i="11"/>
  <c r="BT99" i="17"/>
  <c r="CA115" i="14"/>
  <c r="CA15" i="3"/>
  <c r="BT153" i="17"/>
  <c r="BZ112" i="14"/>
  <c r="BT96" i="17"/>
  <c r="CA112" i="14"/>
  <c r="CA29" i="8"/>
  <c r="CB28" i="8"/>
  <c r="BZ54" i="11"/>
  <c r="CA44" i="11"/>
  <c r="BT66" i="17"/>
  <c r="BZ82" i="14"/>
  <c r="CA82" i="14"/>
  <c r="BZ62" i="3"/>
  <c r="BZ35" i="8"/>
  <c r="BZ215" i="14"/>
  <c r="CA215" i="14"/>
  <c r="CA54" i="8"/>
  <c r="BZ78" i="14"/>
  <c r="CA44" i="7"/>
  <c r="CA78" i="14"/>
  <c r="BT62" i="17"/>
  <c r="BZ54" i="7"/>
  <c r="BZ174" i="14"/>
  <c r="BT130" i="17"/>
  <c r="CA174" i="14"/>
  <c r="CA22" i="9"/>
  <c r="BZ21" i="9"/>
  <c r="BT131" i="17"/>
  <c r="CA22" i="10"/>
  <c r="BZ175" i="14"/>
  <c r="CA175" i="14"/>
  <c r="BZ21" i="10"/>
  <c r="CA22" i="6"/>
  <c r="BZ171" i="14"/>
  <c r="BZ21" i="6"/>
  <c r="CA171" i="14"/>
  <c r="BT127" i="17"/>
  <c r="CA14" i="3"/>
  <c r="BT150" i="17"/>
  <c r="CB28" i="4"/>
  <c r="CA29" i="4"/>
  <c r="BT92" i="17"/>
  <c r="BZ108" i="14"/>
  <c r="CA108" i="14"/>
  <c r="BZ43" i="3"/>
  <c r="BZ42" i="3"/>
  <c r="BZ116" i="14"/>
  <c r="CA47" i="14"/>
  <c r="BT34" i="17"/>
  <c r="BZ80" i="14"/>
  <c r="CA80" i="14"/>
  <c r="CA44" i="9"/>
  <c r="BT64" i="17"/>
  <c r="BZ54" i="9"/>
  <c r="BZ35" i="9" s="1"/>
  <c r="BZ21" i="11"/>
  <c r="CA22" i="11"/>
  <c r="CA176" i="14"/>
  <c r="BZ176" i="14"/>
  <c r="BT132" i="17"/>
  <c r="BZ35" i="4"/>
  <c r="BT159" i="17"/>
  <c r="CA17" i="3"/>
  <c r="CA169" i="14"/>
  <c r="CA22" i="4"/>
  <c r="BT125" i="17"/>
  <c r="BZ169" i="14"/>
  <c r="BZ21" i="4"/>
  <c r="BZ32" i="3"/>
  <c r="BZ177" i="14"/>
  <c r="BZ33" i="3"/>
  <c r="BZ76" i="14"/>
  <c r="BT60" i="17"/>
  <c r="BZ54" i="5"/>
  <c r="CA76" i="14"/>
  <c r="CA44" i="5"/>
  <c r="CB28" i="10"/>
  <c r="CA114" i="14"/>
  <c r="BZ114" i="14"/>
  <c r="BT98" i="17"/>
  <c r="CA29" i="10"/>
  <c r="CA54" i="10"/>
  <c r="BZ217" i="14"/>
  <c r="CA217" i="14"/>
  <c r="CB12" i="10"/>
  <c r="BU43" i="17"/>
  <c r="BZ71" i="3" l="1"/>
  <c r="CA71" i="3" s="1"/>
  <c r="BZ72" i="3"/>
  <c r="CA72" i="3" s="1"/>
  <c r="BZ35" i="5"/>
  <c r="BZ65" i="14" s="1"/>
  <c r="BT67" i="17"/>
  <c r="CA35" i="9"/>
  <c r="BZ69" i="14"/>
  <c r="CA69" i="14"/>
  <c r="BT53" i="17"/>
  <c r="CB55" i="14"/>
  <c r="BZ147" i="14"/>
  <c r="CB19" i="4"/>
  <c r="CB45" i="4" s="1"/>
  <c r="CA21" i="4"/>
  <c r="CA147" i="14"/>
  <c r="BZ36" i="4"/>
  <c r="BZ155" i="14"/>
  <c r="CA155" i="14" s="1"/>
  <c r="BZ28" i="3"/>
  <c r="CA28" i="3" s="1"/>
  <c r="BZ27" i="3"/>
  <c r="CA27" i="3" s="1"/>
  <c r="CA154" i="14"/>
  <c r="BZ154" i="14"/>
  <c r="CB19" i="11"/>
  <c r="CA21" i="11"/>
  <c r="BZ36" i="11"/>
  <c r="CA43" i="3"/>
  <c r="BT189" i="17"/>
  <c r="CA54" i="7"/>
  <c r="CA214" i="14"/>
  <c r="BZ214" i="14"/>
  <c r="CA54" i="11"/>
  <c r="BZ218" i="14"/>
  <c r="CA218" i="14"/>
  <c r="BZ219" i="14"/>
  <c r="CA219" i="14" s="1"/>
  <c r="CB19" i="7"/>
  <c r="CA150" i="14"/>
  <c r="BZ150" i="14"/>
  <c r="CA21" i="7"/>
  <c r="BZ36" i="7"/>
  <c r="CB100" i="14"/>
  <c r="BU84" i="17"/>
  <c r="CA61" i="3"/>
  <c r="BT210" i="17"/>
  <c r="BZ148" i="14"/>
  <c r="CA148" i="14"/>
  <c r="CA21" i="5"/>
  <c r="BZ36" i="5"/>
  <c r="CB19" i="5"/>
  <c r="CA33" i="3"/>
  <c r="BT177" i="17"/>
  <c r="BU81" i="17"/>
  <c r="CB97" i="14"/>
  <c r="CB105" i="14"/>
  <c r="BU89" i="17" s="1"/>
  <c r="CB40" i="3"/>
  <c r="BU183" i="17" s="1"/>
  <c r="CB39" i="3"/>
  <c r="BU180" i="17" s="1"/>
  <c r="BZ35" i="7"/>
  <c r="BZ68" i="14"/>
  <c r="BT52" i="17"/>
  <c r="CA35" i="8"/>
  <c r="CA68" i="14"/>
  <c r="CB54" i="14"/>
  <c r="BU85" i="17"/>
  <c r="CB101" i="14"/>
  <c r="BU83" i="17"/>
  <c r="CB99" i="14"/>
  <c r="CB102" i="14"/>
  <c r="BU86" i="17"/>
  <c r="CB98" i="14"/>
  <c r="BU82" i="17"/>
  <c r="BZ213" i="14"/>
  <c r="CA54" i="6"/>
  <c r="CA213" i="14"/>
  <c r="BU87" i="17"/>
  <c r="CB103" i="14"/>
  <c r="BZ212" i="14"/>
  <c r="CA212" i="14"/>
  <c r="CA54" i="5"/>
  <c r="BT133" i="17"/>
  <c r="CA177" i="14"/>
  <c r="CA116" i="14"/>
  <c r="BT100" i="17"/>
  <c r="CB19" i="10"/>
  <c r="CA153" i="14"/>
  <c r="CA21" i="10"/>
  <c r="BZ153" i="14"/>
  <c r="BZ36" i="10"/>
  <c r="CA62" i="3"/>
  <c r="BT213" i="17"/>
  <c r="CB104" i="14"/>
  <c r="BU88" i="17"/>
  <c r="CB52" i="14"/>
  <c r="BZ66" i="14"/>
  <c r="CA35" i="6"/>
  <c r="CA66" i="14"/>
  <c r="BT50" i="17"/>
  <c r="BT174" i="17"/>
  <c r="CA32" i="3"/>
  <c r="CA64" i="14"/>
  <c r="BZ64" i="14"/>
  <c r="BT48" i="17"/>
  <c r="CA35" i="4"/>
  <c r="CB50" i="14"/>
  <c r="CA216" i="14"/>
  <c r="BZ216" i="14"/>
  <c r="CA54" i="9"/>
  <c r="CA42" i="3"/>
  <c r="BT186" i="17"/>
  <c r="BZ149" i="14"/>
  <c r="CA149" i="14"/>
  <c r="CA21" i="6"/>
  <c r="CB19" i="6"/>
  <c r="BZ36" i="6"/>
  <c r="CA21" i="9"/>
  <c r="BZ152" i="14"/>
  <c r="CA152" i="14"/>
  <c r="CB19" i="9"/>
  <c r="CB45" i="9" s="1"/>
  <c r="BZ36" i="9"/>
  <c r="BZ35" i="11"/>
  <c r="BZ151" i="14"/>
  <c r="CA21" i="8"/>
  <c r="CA151" i="14"/>
  <c r="CB19" i="8"/>
  <c r="BZ36" i="8"/>
  <c r="CB45" i="14"/>
  <c r="BU32" i="17"/>
  <c r="CA65" i="14" l="1"/>
  <c r="CB51" i="14"/>
  <c r="CB12" i="5" s="1"/>
  <c r="CA35" i="5"/>
  <c r="BT49" i="17"/>
  <c r="CB91" i="14"/>
  <c r="BU75" i="17"/>
  <c r="BZ9" i="8"/>
  <c r="BZ32" i="14"/>
  <c r="BT19" i="17"/>
  <c r="CA32" i="14"/>
  <c r="CA36" i="8"/>
  <c r="CB135" i="14"/>
  <c r="BU116" i="17"/>
  <c r="CC20" i="6"/>
  <c r="CC160" i="14" s="1"/>
  <c r="CB45" i="6"/>
  <c r="BU114" i="17"/>
  <c r="CB133" i="14"/>
  <c r="CC20" i="4"/>
  <c r="CB141" i="14"/>
  <c r="BU122" i="17" s="1"/>
  <c r="CB25" i="3"/>
  <c r="BU168" i="17" s="1"/>
  <c r="CB26" i="3"/>
  <c r="BU171" i="17" s="1"/>
  <c r="CC20" i="8"/>
  <c r="CC162" i="14" s="1"/>
  <c r="CB137" i="14"/>
  <c r="BU118" i="17"/>
  <c r="BT55" i="17"/>
  <c r="CB57" i="14"/>
  <c r="CA71" i="14"/>
  <c r="CA35" i="11"/>
  <c r="BZ71" i="14"/>
  <c r="BZ50" i="3"/>
  <c r="CA35" i="14"/>
  <c r="BZ9" i="11"/>
  <c r="BZ35" i="14"/>
  <c r="BT22" i="17"/>
  <c r="CA36" i="11"/>
  <c r="BZ28" i="14"/>
  <c r="BT15" i="17"/>
  <c r="BZ9" i="4"/>
  <c r="CA36" i="4"/>
  <c r="CA28" i="14"/>
  <c r="BZ52" i="3"/>
  <c r="BZ36" i="14"/>
  <c r="BZ51" i="3"/>
  <c r="CA33" i="14"/>
  <c r="BZ9" i="9"/>
  <c r="BZ33" i="14"/>
  <c r="BT20" i="17"/>
  <c r="CA36" i="9"/>
  <c r="BZ72" i="14"/>
  <c r="CB12" i="6"/>
  <c r="BU39" i="17"/>
  <c r="CB12" i="8"/>
  <c r="BU41" i="17"/>
  <c r="CB45" i="5"/>
  <c r="CB134" i="14"/>
  <c r="CC20" i="5"/>
  <c r="CC159" i="14" s="1"/>
  <c r="BU115" i="17"/>
  <c r="BU42" i="17"/>
  <c r="CB12" i="9"/>
  <c r="BU119" i="17"/>
  <c r="CC20" i="9"/>
  <c r="CC163" i="14" s="1"/>
  <c r="CB138" i="14"/>
  <c r="BT17" i="17"/>
  <c r="BZ9" i="6"/>
  <c r="BZ30" i="14"/>
  <c r="CA30" i="14"/>
  <c r="CA36" i="6"/>
  <c r="CB12" i="4"/>
  <c r="BU37" i="17"/>
  <c r="CA36" i="10"/>
  <c r="CA34" i="14"/>
  <c r="BZ9" i="10"/>
  <c r="BZ34" i="14"/>
  <c r="BT21" i="17"/>
  <c r="CB45" i="10"/>
  <c r="CC20" i="10"/>
  <c r="CC164" i="14" s="1"/>
  <c r="BU120" i="17"/>
  <c r="CB139" i="14"/>
  <c r="CB45" i="8"/>
  <c r="BZ67" i="14"/>
  <c r="BT51" i="17"/>
  <c r="CB53" i="14"/>
  <c r="CA35" i="7"/>
  <c r="CA67" i="14"/>
  <c r="CB86" i="14"/>
  <c r="BU70" i="17"/>
  <c r="BZ9" i="5"/>
  <c r="BZ29" i="14"/>
  <c r="BT16" i="17"/>
  <c r="CA29" i="14"/>
  <c r="CA36" i="5"/>
  <c r="BZ9" i="7"/>
  <c r="CA31" i="14"/>
  <c r="BZ31" i="14"/>
  <c r="BT18" i="17"/>
  <c r="CA36" i="7"/>
  <c r="CB45" i="7"/>
  <c r="CC20" i="7"/>
  <c r="CC161" i="14" s="1"/>
  <c r="CB136" i="14"/>
  <c r="BU117" i="17"/>
  <c r="CB45" i="11"/>
  <c r="CC20" i="11"/>
  <c r="CC165" i="14" s="1"/>
  <c r="CB140" i="14"/>
  <c r="BU121" i="17"/>
  <c r="BZ49" i="3"/>
  <c r="BU38" i="17" l="1"/>
  <c r="CB54" i="3"/>
  <c r="BU204" i="17" s="1"/>
  <c r="CB55" i="3"/>
  <c r="BU207" i="17" s="1"/>
  <c r="CB58" i="14"/>
  <c r="BU45" i="17" s="1"/>
  <c r="CA49" i="3"/>
  <c r="BT192" i="17"/>
  <c r="CB93" i="14"/>
  <c r="BU77" i="17"/>
  <c r="CB89" i="14"/>
  <c r="BU73" i="17"/>
  <c r="BU26" i="17"/>
  <c r="CB39" i="14"/>
  <c r="CA9" i="6"/>
  <c r="BZ19" i="14"/>
  <c r="BT6" i="17"/>
  <c r="CB11" i="6"/>
  <c r="CB44" i="6" s="1"/>
  <c r="CB10" i="6"/>
  <c r="CA19" i="14"/>
  <c r="BU71" i="17"/>
  <c r="CB87" i="14"/>
  <c r="CB64" i="3"/>
  <c r="BU216" i="17" s="1"/>
  <c r="CB65" i="3"/>
  <c r="BU219" i="17" s="1"/>
  <c r="CB94" i="14"/>
  <c r="BU78" i="17" s="1"/>
  <c r="CA51" i="3"/>
  <c r="BT198" i="17"/>
  <c r="BU72" i="17"/>
  <c r="CB88" i="14"/>
  <c r="BZ21" i="14"/>
  <c r="BT8" i="17"/>
  <c r="CA9" i="8"/>
  <c r="CA21" i="14"/>
  <c r="CB10" i="8"/>
  <c r="CB11" i="8"/>
  <c r="CB10" i="7"/>
  <c r="CA20" i="14"/>
  <c r="BT7" i="17"/>
  <c r="CB11" i="7"/>
  <c r="BZ20" i="14"/>
  <c r="CA9" i="7"/>
  <c r="CA23" i="14"/>
  <c r="CB11" i="10"/>
  <c r="BZ23" i="14"/>
  <c r="CA9" i="10"/>
  <c r="CB10" i="10"/>
  <c r="BT10" i="17"/>
  <c r="BU28" i="17"/>
  <c r="CB41" i="14"/>
  <c r="CA36" i="14"/>
  <c r="BT23" i="17"/>
  <c r="CB10" i="4"/>
  <c r="CB11" i="4"/>
  <c r="CA9" i="4"/>
  <c r="BT4" i="17"/>
  <c r="CA17" i="14"/>
  <c r="BZ17" i="14"/>
  <c r="BZ13" i="3"/>
  <c r="BZ25" i="14"/>
  <c r="BZ12" i="3"/>
  <c r="BT195" i="17"/>
  <c r="CA50" i="3"/>
  <c r="BU44" i="17"/>
  <c r="CB12" i="11"/>
  <c r="BZ18" i="14"/>
  <c r="BT5" i="17"/>
  <c r="CA9" i="5"/>
  <c r="CA18" i="14"/>
  <c r="CB10" i="5"/>
  <c r="CB11" i="5"/>
  <c r="CB90" i="14"/>
  <c r="BU74" i="17"/>
  <c r="CB92" i="14"/>
  <c r="BU76" i="17"/>
  <c r="CB44" i="10"/>
  <c r="CB44" i="14"/>
  <c r="BU31" i="17"/>
  <c r="BT56" i="17"/>
  <c r="CA72" i="14"/>
  <c r="CA9" i="9"/>
  <c r="BZ22" i="14"/>
  <c r="BT9" i="17"/>
  <c r="CA22" i="14"/>
  <c r="CB10" i="9"/>
  <c r="CB11" i="9"/>
  <c r="CA52" i="3"/>
  <c r="BT201" i="17"/>
  <c r="CC158" i="14"/>
  <c r="CC29" i="3"/>
  <c r="CC166" i="14"/>
  <c r="CC30" i="3"/>
  <c r="CB12" i="7"/>
  <c r="CB47" i="14" s="1"/>
  <c r="BU34" i="17" s="1"/>
  <c r="BU40" i="17"/>
  <c r="CB43" i="14"/>
  <c r="BU30" i="17"/>
  <c r="CA24" i="14"/>
  <c r="BZ24" i="14"/>
  <c r="CA9" i="11"/>
  <c r="CB10" i="11"/>
  <c r="BT11" i="17"/>
  <c r="CB11" i="11"/>
  <c r="BU27" i="17"/>
  <c r="CB40" i="14"/>
  <c r="BU110" i="17" l="1"/>
  <c r="CB126" i="14"/>
  <c r="CB29" i="11"/>
  <c r="CB54" i="10"/>
  <c r="CB81" i="14"/>
  <c r="BU65" i="17"/>
  <c r="CA25" i="14"/>
  <c r="BT12" i="17"/>
  <c r="CB125" i="14"/>
  <c r="CB29" i="10"/>
  <c r="BU109" i="17"/>
  <c r="CB29" i="7"/>
  <c r="CB122" i="14"/>
  <c r="BU106" i="17"/>
  <c r="CB44" i="8"/>
  <c r="CB123" i="14"/>
  <c r="BU107" i="17"/>
  <c r="CB29" i="8"/>
  <c r="CB18" i="3"/>
  <c r="BU162" i="17" s="1"/>
  <c r="CB44" i="7"/>
  <c r="CB29" i="9"/>
  <c r="BU108" i="17"/>
  <c r="CB124" i="14"/>
  <c r="CB44" i="9"/>
  <c r="CB120" i="14"/>
  <c r="BU104" i="17"/>
  <c r="CB29" i="5"/>
  <c r="BT147" i="17"/>
  <c r="CA13" i="3"/>
  <c r="BU142" i="17"/>
  <c r="CB22" i="10"/>
  <c r="CB186" i="14"/>
  <c r="CB184" i="14"/>
  <c r="BU140" i="17"/>
  <c r="CB22" i="8"/>
  <c r="BU143" i="17"/>
  <c r="CB187" i="14"/>
  <c r="CB22" i="11"/>
  <c r="BU29" i="17"/>
  <c r="CB42" i="14"/>
  <c r="CB185" i="14"/>
  <c r="BU141" i="17"/>
  <c r="CB22" i="9"/>
  <c r="CB22" i="5"/>
  <c r="BU137" i="17"/>
  <c r="CB181" i="14"/>
  <c r="CB44" i="4"/>
  <c r="CB119" i="14"/>
  <c r="BU103" i="17"/>
  <c r="CB29" i="4"/>
  <c r="CB127" i="14"/>
  <c r="BU111" i="17" s="1"/>
  <c r="CB15" i="3"/>
  <c r="BU153" i="17" s="1"/>
  <c r="CB14" i="3"/>
  <c r="BU150" i="17" s="1"/>
  <c r="BU61" i="17"/>
  <c r="CB54" i="6"/>
  <c r="CB213" i="14" s="1"/>
  <c r="CB77" i="14"/>
  <c r="CB44" i="5"/>
  <c r="CB182" i="14"/>
  <c r="CB22" i="6"/>
  <c r="BU138" i="17"/>
  <c r="CB46" i="14"/>
  <c r="BU33" i="17"/>
  <c r="BT1" i="17"/>
  <c r="CA12" i="3"/>
  <c r="CB180" i="14"/>
  <c r="BU136" i="17"/>
  <c r="CB22" i="4"/>
  <c r="CB188" i="14"/>
  <c r="BU144" i="17" s="1"/>
  <c r="CB16" i="3"/>
  <c r="BU156" i="17" s="1"/>
  <c r="CB17" i="3"/>
  <c r="BU159" i="17" s="1"/>
  <c r="BU139" i="17"/>
  <c r="CB22" i="7"/>
  <c r="CB183" i="14"/>
  <c r="BU105" i="17"/>
  <c r="CB29" i="6"/>
  <c r="CB121" i="14"/>
  <c r="CB19" i="3"/>
  <c r="BU165" i="17" s="1"/>
  <c r="CB44" i="11"/>
  <c r="BU94" i="17" l="1"/>
  <c r="CB110" i="14"/>
  <c r="CC28" i="6"/>
  <c r="BU125" i="17"/>
  <c r="CB21" i="4"/>
  <c r="CB169" i="14"/>
  <c r="CB33" i="3"/>
  <c r="BU177" i="17" s="1"/>
  <c r="CB177" i="14"/>
  <c r="BU133" i="17" s="1"/>
  <c r="CB32" i="3"/>
  <c r="BU174" i="17" s="1"/>
  <c r="CB35" i="6"/>
  <c r="BU130" i="17"/>
  <c r="CB174" i="14"/>
  <c r="CB21" i="9"/>
  <c r="CB111" i="14"/>
  <c r="BU95" i="17"/>
  <c r="CC28" i="7"/>
  <c r="CB35" i="10"/>
  <c r="CB217" i="14"/>
  <c r="BU66" i="17"/>
  <c r="CB54" i="11"/>
  <c r="CB218" i="14" s="1"/>
  <c r="CB82" i="14"/>
  <c r="BU127" i="17"/>
  <c r="CB21" i="6"/>
  <c r="CB171" i="14"/>
  <c r="CB54" i="8"/>
  <c r="CB215" i="14" s="1"/>
  <c r="BU63" i="17"/>
  <c r="CB79" i="14"/>
  <c r="CC28" i="11"/>
  <c r="CB115" i="14"/>
  <c r="BU99" i="17"/>
  <c r="CB54" i="4"/>
  <c r="CB35" i="4" s="1"/>
  <c r="BU59" i="17"/>
  <c r="CB75" i="14"/>
  <c r="CB62" i="3"/>
  <c r="BU213" i="17" s="1"/>
  <c r="CB83" i="14"/>
  <c r="BU67" i="17" s="1"/>
  <c r="CB61" i="3"/>
  <c r="BU210" i="17" s="1"/>
  <c r="CB170" i="14"/>
  <c r="BU126" i="17"/>
  <c r="CB21" i="5"/>
  <c r="BU132" i="17"/>
  <c r="CB21" i="11"/>
  <c r="CB176" i="14"/>
  <c r="CB21" i="8"/>
  <c r="CB173" i="14"/>
  <c r="BU129" i="17"/>
  <c r="BU131" i="17"/>
  <c r="CB175" i="14"/>
  <c r="CB21" i="10"/>
  <c r="BU97" i="17"/>
  <c r="CB113" i="14"/>
  <c r="CC28" i="9"/>
  <c r="BU96" i="17"/>
  <c r="CB112" i="14"/>
  <c r="CC28" i="8"/>
  <c r="CC28" i="10"/>
  <c r="BU98" i="17"/>
  <c r="CB114" i="14"/>
  <c r="CB172" i="14"/>
  <c r="BU128" i="17"/>
  <c r="CB21" i="7"/>
  <c r="CB54" i="5"/>
  <c r="CB76" i="14"/>
  <c r="BU60" i="17"/>
  <c r="BU92" i="17"/>
  <c r="CB108" i="14"/>
  <c r="CC28" i="4"/>
  <c r="CB42" i="3"/>
  <c r="BU186" i="17" s="1"/>
  <c r="CB116" i="14"/>
  <c r="BU100" i="17" s="1"/>
  <c r="CB43" i="3"/>
  <c r="BU189" i="17" s="1"/>
  <c r="BU93" i="17"/>
  <c r="CB109" i="14"/>
  <c r="CC28" i="5"/>
  <c r="CB54" i="9"/>
  <c r="CB216" i="14" s="1"/>
  <c r="CB80" i="14"/>
  <c r="BU64" i="17"/>
  <c r="BU62" i="17"/>
  <c r="CB78" i="14"/>
  <c r="CB54" i="7"/>
  <c r="CB214" i="14" s="1"/>
  <c r="CB35" i="8" l="1"/>
  <c r="CB35" i="7"/>
  <c r="CB67" i="14" s="1"/>
  <c r="CB35" i="9"/>
  <c r="CB69" i="14" s="1"/>
  <c r="CB35" i="5"/>
  <c r="CB212" i="14"/>
  <c r="CB154" i="14"/>
  <c r="CC19" i="11"/>
  <c r="CC45" i="11" s="1"/>
  <c r="CB36" i="11"/>
  <c r="CC50" i="14"/>
  <c r="CB64" i="14"/>
  <c r="BU48" i="17"/>
  <c r="CB149" i="14"/>
  <c r="CC19" i="6"/>
  <c r="CC45" i="6" s="1"/>
  <c r="CB36" i="6"/>
  <c r="BV84" i="17"/>
  <c r="CC100" i="14"/>
  <c r="CC98" i="14"/>
  <c r="BV82" i="17"/>
  <c r="CB150" i="14"/>
  <c r="CC19" i="7"/>
  <c r="CC45" i="7" s="1"/>
  <c r="CB36" i="7"/>
  <c r="CC19" i="10"/>
  <c r="CB36" i="10"/>
  <c r="CB153" i="14"/>
  <c r="CC99" i="14"/>
  <c r="BV83" i="17"/>
  <c r="CC103" i="14"/>
  <c r="BV87" i="17"/>
  <c r="BV86" i="17"/>
  <c r="CC102" i="14"/>
  <c r="CB151" i="14"/>
  <c r="CC19" i="8"/>
  <c r="CB36" i="8"/>
  <c r="CB148" i="14"/>
  <c r="CC19" i="5"/>
  <c r="CB36" i="5"/>
  <c r="BV88" i="17"/>
  <c r="CC104" i="14"/>
  <c r="CB35" i="11"/>
  <c r="CB66" i="14"/>
  <c r="CC52" i="14"/>
  <c r="BU50" i="17"/>
  <c r="CC97" i="14"/>
  <c r="BV81" i="17"/>
  <c r="CC40" i="3"/>
  <c r="BV183" i="17" s="1"/>
  <c r="CC105" i="14"/>
  <c r="BV89" i="17" s="1"/>
  <c r="CC39" i="3"/>
  <c r="BV180" i="17" s="1"/>
  <c r="CC101" i="14"/>
  <c r="BV85" i="17"/>
  <c r="CB211" i="14"/>
  <c r="CB219" i="14"/>
  <c r="CB71" i="3"/>
  <c r="CB72" i="3"/>
  <c r="BU52" i="17"/>
  <c r="CB68" i="14"/>
  <c r="CC54" i="14"/>
  <c r="BU54" i="17"/>
  <c r="CB70" i="14"/>
  <c r="CC56" i="14"/>
  <c r="CB152" i="14"/>
  <c r="CC19" i="9"/>
  <c r="CB36" i="9"/>
  <c r="CB36" i="4"/>
  <c r="CC19" i="4"/>
  <c r="CB147" i="14"/>
  <c r="CB27" i="3"/>
  <c r="CB28" i="3"/>
  <c r="CB155" i="14"/>
  <c r="CC53" i="14" l="1"/>
  <c r="BU53" i="17"/>
  <c r="BU51" i="17"/>
  <c r="CC55" i="14"/>
  <c r="BV42" i="17" s="1"/>
  <c r="CB33" i="14"/>
  <c r="BU20" i="17"/>
  <c r="CB9" i="9"/>
  <c r="BV77" i="17"/>
  <c r="CC93" i="14"/>
  <c r="CB9" i="8"/>
  <c r="BU19" i="17"/>
  <c r="CB32" i="14"/>
  <c r="CC136" i="14"/>
  <c r="BV117" i="17"/>
  <c r="CD20" i="7"/>
  <c r="CD161" i="14" s="1"/>
  <c r="CC12" i="7"/>
  <c r="BV40" i="17"/>
  <c r="CD20" i="11"/>
  <c r="CD165" i="14" s="1"/>
  <c r="CC140" i="14"/>
  <c r="BV121" i="17"/>
  <c r="CC138" i="14"/>
  <c r="BV119" i="17"/>
  <c r="CD20" i="9"/>
  <c r="CD163" i="14" s="1"/>
  <c r="BU55" i="17"/>
  <c r="CC57" i="14"/>
  <c r="CB71" i="14"/>
  <c r="BU16" i="17"/>
  <c r="CB9" i="5"/>
  <c r="CB29" i="14"/>
  <c r="CC45" i="8"/>
  <c r="CD20" i="8"/>
  <c r="CD162" i="14" s="1"/>
  <c r="BV118" i="17"/>
  <c r="CC137" i="14"/>
  <c r="CC45" i="9"/>
  <c r="BU21" i="17"/>
  <c r="CB34" i="14"/>
  <c r="CB9" i="10"/>
  <c r="CB72" i="14"/>
  <c r="BU56" i="17" s="1"/>
  <c r="BV114" i="17"/>
  <c r="CC133" i="14"/>
  <c r="CD20" i="4"/>
  <c r="CC25" i="3"/>
  <c r="BV168" i="17" s="1"/>
  <c r="CC26" i="3"/>
  <c r="BV171" i="17" s="1"/>
  <c r="CC141" i="14"/>
  <c r="BV122" i="17" s="1"/>
  <c r="BV41" i="17"/>
  <c r="CC12" i="8"/>
  <c r="CC45" i="5"/>
  <c r="CC134" i="14"/>
  <c r="CD20" i="5"/>
  <c r="CD159" i="14" s="1"/>
  <c r="BV115" i="17"/>
  <c r="CD20" i="10"/>
  <c r="CD164" i="14" s="1"/>
  <c r="CC45" i="10"/>
  <c r="CC139" i="14"/>
  <c r="BV120" i="17"/>
  <c r="CB9" i="6"/>
  <c r="BU17" i="17"/>
  <c r="CB30" i="14"/>
  <c r="CB49" i="3"/>
  <c r="BU192" i="17" s="1"/>
  <c r="BV37" i="17"/>
  <c r="CC12" i="4"/>
  <c r="CB9" i="4"/>
  <c r="BU15" i="17"/>
  <c r="CB28" i="14"/>
  <c r="CB36" i="14"/>
  <c r="BU23" i="17" s="1"/>
  <c r="CB51" i="3"/>
  <c r="BU198" i="17" s="1"/>
  <c r="CB52" i="3"/>
  <c r="BU201" i="17" s="1"/>
  <c r="CC12" i="10"/>
  <c r="BV43" i="17"/>
  <c r="CC45" i="4"/>
  <c r="CC12" i="6"/>
  <c r="BV39" i="17"/>
  <c r="BV72" i="17"/>
  <c r="CC88" i="14"/>
  <c r="CB31" i="14"/>
  <c r="BU18" i="17"/>
  <c r="CB9" i="7"/>
  <c r="CC89" i="14"/>
  <c r="BV73" i="17"/>
  <c r="BV116" i="17"/>
  <c r="CD20" i="6"/>
  <c r="CD160" i="14" s="1"/>
  <c r="CC135" i="14"/>
  <c r="CB50" i="3"/>
  <c r="BU195" i="17" s="1"/>
  <c r="BU22" i="17"/>
  <c r="CB9" i="11"/>
  <c r="CB35" i="14"/>
  <c r="BU49" i="17"/>
  <c r="CB65" i="14"/>
  <c r="CC51" i="14"/>
  <c r="CC12" i="9" l="1"/>
  <c r="BV38" i="17"/>
  <c r="CC12" i="5"/>
  <c r="CC11" i="11"/>
  <c r="BU11" i="17"/>
  <c r="CB24" i="14"/>
  <c r="CC10" i="11"/>
  <c r="BV28" i="17"/>
  <c r="CC41" i="14"/>
  <c r="CC54" i="3"/>
  <c r="BV204" i="17" s="1"/>
  <c r="BU10" i="17"/>
  <c r="CC11" i="10"/>
  <c r="CC44" i="10" s="1"/>
  <c r="CB23" i="14"/>
  <c r="CC10" i="10"/>
  <c r="CC90" i="14"/>
  <c r="BV74" i="17"/>
  <c r="CB20" i="14"/>
  <c r="BU7" i="17"/>
  <c r="CC10" i="7"/>
  <c r="CC11" i="7"/>
  <c r="CC86" i="14"/>
  <c r="BV70" i="17"/>
  <c r="CC64" i="3"/>
  <c r="BV216" i="17" s="1"/>
  <c r="CC65" i="3"/>
  <c r="BV219" i="17" s="1"/>
  <c r="CC94" i="14"/>
  <c r="BV78" i="17" s="1"/>
  <c r="CB17" i="14"/>
  <c r="CC10" i="4"/>
  <c r="BU4" i="17"/>
  <c r="CC11" i="4"/>
  <c r="CB25" i="14"/>
  <c r="BU12" i="17" s="1"/>
  <c r="CB12" i="3"/>
  <c r="BU1" i="17" s="1"/>
  <c r="CB13" i="3"/>
  <c r="BU147" i="17" s="1"/>
  <c r="CC39" i="14"/>
  <c r="BV26" i="17"/>
  <c r="CC47" i="14"/>
  <c r="BV34" i="17" s="1"/>
  <c r="BV76" i="17"/>
  <c r="CC92" i="14"/>
  <c r="BV30" i="17"/>
  <c r="CC43" i="14"/>
  <c r="BV44" i="17"/>
  <c r="CC12" i="11"/>
  <c r="BU8" i="17"/>
  <c r="CB21" i="14"/>
  <c r="CC11" i="8"/>
  <c r="CC10" i="8"/>
  <c r="CB22" i="14"/>
  <c r="BU9" i="17"/>
  <c r="CC10" i="9"/>
  <c r="CC11" i="9"/>
  <c r="CC55" i="3"/>
  <c r="BV207" i="17" s="1"/>
  <c r="CC10" i="6"/>
  <c r="CC11" i="6"/>
  <c r="BU6" i="17"/>
  <c r="CB19" i="14"/>
  <c r="CD158" i="14"/>
  <c r="CD166" i="14"/>
  <c r="CD30" i="3"/>
  <c r="CD29" i="3"/>
  <c r="CB18" i="14"/>
  <c r="BU5" i="17"/>
  <c r="CC10" i="5"/>
  <c r="CC11" i="5"/>
  <c r="CC44" i="5" s="1"/>
  <c r="CC45" i="14"/>
  <c r="BV32" i="17"/>
  <c r="CC58" i="14"/>
  <c r="BV45" i="17" s="1"/>
  <c r="BV71" i="17"/>
  <c r="CC87" i="14"/>
  <c r="CC44" i="14"/>
  <c r="BV31" i="17"/>
  <c r="CC91" i="14"/>
  <c r="BV75" i="17"/>
  <c r="CC44" i="9"/>
  <c r="BV29" i="17"/>
  <c r="CC42" i="14"/>
  <c r="CC80" i="14" l="1"/>
  <c r="CC54" i="9"/>
  <c r="CC216" i="14" s="1"/>
  <c r="BV64" i="17"/>
  <c r="CC120" i="14"/>
  <c r="BV104" i="17"/>
  <c r="CC29" i="5"/>
  <c r="CC22" i="7"/>
  <c r="CC183" i="14"/>
  <c r="BV139" i="17"/>
  <c r="CC29" i="10"/>
  <c r="BV109" i="17"/>
  <c r="CC125" i="14"/>
  <c r="CC29" i="11"/>
  <c r="CC126" i="14"/>
  <c r="BV110" i="17"/>
  <c r="CC44" i="11"/>
  <c r="CC22" i="5"/>
  <c r="CC181" i="14"/>
  <c r="BV137" i="17"/>
  <c r="BV108" i="17"/>
  <c r="CC29" i="9"/>
  <c r="CC124" i="14"/>
  <c r="CC184" i="14"/>
  <c r="CC22" i="8"/>
  <c r="BV140" i="17"/>
  <c r="CC46" i="14"/>
  <c r="BV33" i="17"/>
  <c r="CC18" i="3"/>
  <c r="BV162" i="17" s="1"/>
  <c r="BV103" i="17"/>
  <c r="CC119" i="14"/>
  <c r="CC29" i="4"/>
  <c r="CC127" i="14"/>
  <c r="BV111" i="17" s="1"/>
  <c r="CC14" i="3"/>
  <c r="BV150" i="17" s="1"/>
  <c r="CC15" i="3"/>
  <c r="BV153" i="17" s="1"/>
  <c r="CC44" i="4"/>
  <c r="CC187" i="14"/>
  <c r="CC22" i="11"/>
  <c r="BV143" i="17"/>
  <c r="CC76" i="14"/>
  <c r="BV60" i="17"/>
  <c r="CC54" i="5"/>
  <c r="CC212" i="14" s="1"/>
  <c r="CC121" i="14"/>
  <c r="BV105" i="17"/>
  <c r="CC29" i="6"/>
  <c r="CC44" i="6"/>
  <c r="BV141" i="17"/>
  <c r="CC185" i="14"/>
  <c r="CC22" i="9"/>
  <c r="CC29" i="8"/>
  <c r="CC123" i="14"/>
  <c r="BV107" i="17"/>
  <c r="CC54" i="10"/>
  <c r="BV65" i="17"/>
  <c r="CC81" i="14"/>
  <c r="BV142" i="17"/>
  <c r="CC22" i="10"/>
  <c r="CC186" i="14"/>
  <c r="BV27" i="17"/>
  <c r="CC40" i="14"/>
  <c r="CC182" i="14"/>
  <c r="BV138" i="17"/>
  <c r="CC22" i="6"/>
  <c r="CC19" i="3"/>
  <c r="BV165" i="17" s="1"/>
  <c r="CC180" i="14"/>
  <c r="CC22" i="4"/>
  <c r="BV136" i="17"/>
  <c r="CC16" i="3"/>
  <c r="BV156" i="17" s="1"/>
  <c r="CC17" i="3"/>
  <c r="BV159" i="17" s="1"/>
  <c r="CC188" i="14"/>
  <c r="BV144" i="17" s="1"/>
  <c r="CC122" i="14"/>
  <c r="CC29" i="7"/>
  <c r="BV106" i="17"/>
  <c r="CC44" i="7"/>
  <c r="CC44" i="8"/>
  <c r="CC35" i="9" l="1"/>
  <c r="CC69" i="14" s="1"/>
  <c r="CC35" i="5"/>
  <c r="BV49" i="17" s="1"/>
  <c r="CC78" i="14"/>
  <c r="CC54" i="7"/>
  <c r="CC214" i="14" s="1"/>
  <c r="BV62" i="17"/>
  <c r="CC169" i="14"/>
  <c r="CC21" i="4"/>
  <c r="BV125" i="17"/>
  <c r="CC32" i="3"/>
  <c r="BV174" i="17" s="1"/>
  <c r="CC177" i="14"/>
  <c r="BV133" i="17" s="1"/>
  <c r="CC33" i="3"/>
  <c r="BV177" i="17" s="1"/>
  <c r="BV61" i="17"/>
  <c r="CC54" i="6"/>
  <c r="CC213" i="14" s="1"/>
  <c r="CC77" i="14"/>
  <c r="CC173" i="14"/>
  <c r="CC21" i="8"/>
  <c r="BV129" i="17"/>
  <c r="BV97" i="17"/>
  <c r="CC113" i="14"/>
  <c r="CD28" i="9"/>
  <c r="BV98" i="17"/>
  <c r="CD28" i="10"/>
  <c r="CC114" i="14"/>
  <c r="CC21" i="9"/>
  <c r="CC174" i="14"/>
  <c r="BV130" i="17"/>
  <c r="BV94" i="17"/>
  <c r="CD28" i="6"/>
  <c r="CC110" i="14"/>
  <c r="CC21" i="11"/>
  <c r="BV132" i="17"/>
  <c r="CC176" i="14"/>
  <c r="CC170" i="14"/>
  <c r="CC21" i="5"/>
  <c r="BV126" i="17"/>
  <c r="CC115" i="14"/>
  <c r="BV99" i="17"/>
  <c r="CD28" i="11"/>
  <c r="CC109" i="14"/>
  <c r="BV93" i="17"/>
  <c r="CD28" i="5"/>
  <c r="CD28" i="7"/>
  <c r="CC111" i="14"/>
  <c r="BV95" i="17"/>
  <c r="CC175" i="14"/>
  <c r="CC21" i="10"/>
  <c r="BV131" i="17"/>
  <c r="CC217" i="14"/>
  <c r="CC35" i="10"/>
  <c r="CC54" i="11"/>
  <c r="CC218" i="14" s="1"/>
  <c r="CC82" i="14"/>
  <c r="BV66" i="17"/>
  <c r="CC79" i="14"/>
  <c r="CC54" i="8"/>
  <c r="CC215" i="14" s="1"/>
  <c r="BV63" i="17"/>
  <c r="BV127" i="17"/>
  <c r="CC21" i="6"/>
  <c r="CC171" i="14"/>
  <c r="CC83" i="14"/>
  <c r="BV67" i="17" s="1"/>
  <c r="CC112" i="14"/>
  <c r="BV96" i="17"/>
  <c r="CD28" i="8"/>
  <c r="BV59" i="17"/>
  <c r="CC54" i="4"/>
  <c r="CC75" i="14"/>
  <c r="CC61" i="3"/>
  <c r="BV210" i="17" s="1"/>
  <c r="CC62" i="3"/>
  <c r="BV213" i="17" s="1"/>
  <c r="BV92" i="17"/>
  <c r="CC108" i="14"/>
  <c r="CD28" i="4"/>
  <c r="CC42" i="3"/>
  <c r="BV186" i="17" s="1"/>
  <c r="CC116" i="14"/>
  <c r="BV100" i="17" s="1"/>
  <c r="CC43" i="3"/>
  <c r="BV189" i="17" s="1"/>
  <c r="CC172" i="14"/>
  <c r="BV128" i="17"/>
  <c r="CC21" i="7"/>
  <c r="CD55" i="14" l="1"/>
  <c r="BW42" i="17" s="1"/>
  <c r="BV53" i="17"/>
  <c r="CD51" i="14"/>
  <c r="BW38" i="17" s="1"/>
  <c r="CC65" i="14"/>
  <c r="CC35" i="6"/>
  <c r="BV50" i="17" s="1"/>
  <c r="CC35" i="7"/>
  <c r="CC67" i="14" s="1"/>
  <c r="CC36" i="7"/>
  <c r="CC150" i="14"/>
  <c r="CD19" i="7"/>
  <c r="CD45" i="7" s="1"/>
  <c r="CC35" i="4"/>
  <c r="CC211" i="14"/>
  <c r="CC71" i="3"/>
  <c r="CC219" i="14"/>
  <c r="CC72" i="3"/>
  <c r="CD19" i="10"/>
  <c r="CC153" i="14"/>
  <c r="CC36" i="10"/>
  <c r="CD100" i="14"/>
  <c r="BW84" i="17"/>
  <c r="CD104" i="14"/>
  <c r="BW88" i="17"/>
  <c r="CC148" i="14"/>
  <c r="CD19" i="5"/>
  <c r="CD45" i="5" s="1"/>
  <c r="CC36" i="5"/>
  <c r="CC154" i="14"/>
  <c r="CD19" i="11"/>
  <c r="CC36" i="11"/>
  <c r="CC35" i="8"/>
  <c r="CC35" i="11"/>
  <c r="CD56" i="14"/>
  <c r="BV54" i="17"/>
  <c r="CC70" i="14"/>
  <c r="BW82" i="17"/>
  <c r="CD98" i="14"/>
  <c r="CD102" i="14"/>
  <c r="BW86" i="17"/>
  <c r="CC151" i="14"/>
  <c r="CD19" i="8"/>
  <c r="CC36" i="8"/>
  <c r="BW81" i="17"/>
  <c r="CD97" i="14"/>
  <c r="CD39" i="3"/>
  <c r="BW180" i="17" s="1"/>
  <c r="CD105" i="14"/>
  <c r="BW89" i="17" s="1"/>
  <c r="CD40" i="3"/>
  <c r="BW183" i="17" s="1"/>
  <c r="CD101" i="14"/>
  <c r="BW85" i="17"/>
  <c r="CD99" i="14"/>
  <c r="BW83" i="17"/>
  <c r="CC152" i="14"/>
  <c r="CD19" i="9"/>
  <c r="CC36" i="9"/>
  <c r="CD19" i="4"/>
  <c r="CD45" i="4" s="1"/>
  <c r="CC147" i="14"/>
  <c r="CC36" i="4"/>
  <c r="CC155" i="14"/>
  <c r="CC28" i="3"/>
  <c r="CC27" i="3"/>
  <c r="CC149" i="14"/>
  <c r="CC36" i="6"/>
  <c r="CD19" i="6"/>
  <c r="CD45" i="6" s="1"/>
  <c r="CD12" i="9"/>
  <c r="CD103" i="14"/>
  <c r="BW87" i="17"/>
  <c r="BV51" i="17" l="1"/>
  <c r="CD12" i="5"/>
  <c r="CD53" i="14"/>
  <c r="CD12" i="7" s="1"/>
  <c r="CC66" i="14"/>
  <c r="CD52" i="14"/>
  <c r="CD12" i="6" s="1"/>
  <c r="CD88" i="14"/>
  <c r="BW72" i="17"/>
  <c r="BW70" i="17"/>
  <c r="CD86" i="14"/>
  <c r="CC30" i="14"/>
  <c r="CC9" i="6"/>
  <c r="BV17" i="17"/>
  <c r="BW119" i="17"/>
  <c r="CE20" i="9"/>
  <c r="CE163" i="14" s="1"/>
  <c r="CD138" i="14"/>
  <c r="CC71" i="14"/>
  <c r="BV55" i="17"/>
  <c r="CD57" i="14"/>
  <c r="CC9" i="5"/>
  <c r="CC29" i="14"/>
  <c r="BV16" i="17"/>
  <c r="CC64" i="14"/>
  <c r="CD50" i="14"/>
  <c r="BV48" i="17"/>
  <c r="CC72" i="14"/>
  <c r="BV56" i="17" s="1"/>
  <c r="CC49" i="3"/>
  <c r="BV192" i="17" s="1"/>
  <c r="CC50" i="3"/>
  <c r="BV195" i="17" s="1"/>
  <c r="BW27" i="17"/>
  <c r="CD40" i="14"/>
  <c r="CC9" i="4"/>
  <c r="CC28" i="14"/>
  <c r="BV15" i="17"/>
  <c r="CC52" i="3"/>
  <c r="BV201" i="17" s="1"/>
  <c r="CC36" i="14"/>
  <c r="BV23" i="17" s="1"/>
  <c r="CC51" i="3"/>
  <c r="BV198" i="17" s="1"/>
  <c r="CC68" i="14"/>
  <c r="BV52" i="17"/>
  <c r="CD54" i="14"/>
  <c r="CC9" i="11"/>
  <c r="CC35" i="14"/>
  <c r="BV22" i="17"/>
  <c r="CD134" i="14"/>
  <c r="BW115" i="17"/>
  <c r="CE20" i="5"/>
  <c r="CE159" i="14" s="1"/>
  <c r="CC9" i="10"/>
  <c r="CC34" i="14"/>
  <c r="BV21" i="17"/>
  <c r="CE20" i="7"/>
  <c r="CE161" i="14" s="1"/>
  <c r="CD136" i="14"/>
  <c r="BW117" i="17"/>
  <c r="CD44" i="14"/>
  <c r="BW31" i="17"/>
  <c r="CC9" i="8"/>
  <c r="CC32" i="14"/>
  <c r="BV19" i="17"/>
  <c r="CD45" i="9"/>
  <c r="BW71" i="17"/>
  <c r="CD87" i="14"/>
  <c r="CD140" i="14"/>
  <c r="BW121" i="17"/>
  <c r="CE20" i="11"/>
  <c r="CE165" i="14" s="1"/>
  <c r="CD89" i="14"/>
  <c r="BW73" i="17"/>
  <c r="CD135" i="14"/>
  <c r="CE20" i="6"/>
  <c r="CE160" i="14" s="1"/>
  <c r="BW116" i="17"/>
  <c r="CE20" i="4"/>
  <c r="BW114" i="17"/>
  <c r="CD133" i="14"/>
  <c r="CD26" i="3"/>
  <c r="BW171" i="17" s="1"/>
  <c r="CD141" i="14"/>
  <c r="BW122" i="17" s="1"/>
  <c r="CD25" i="3"/>
  <c r="BW168" i="17" s="1"/>
  <c r="CC33" i="14"/>
  <c r="BV20" i="17"/>
  <c r="CC9" i="9"/>
  <c r="CD45" i="8"/>
  <c r="BW118" i="17"/>
  <c r="CE20" i="8"/>
  <c r="CE162" i="14" s="1"/>
  <c r="CD137" i="14"/>
  <c r="BW43" i="17"/>
  <c r="CD12" i="10"/>
  <c r="CD45" i="11"/>
  <c r="CD45" i="10"/>
  <c r="BW120" i="17"/>
  <c r="CD139" i="14"/>
  <c r="CE20" i="10"/>
  <c r="CE164" i="14" s="1"/>
  <c r="BV18" i="17"/>
  <c r="CC9" i="7"/>
  <c r="CC31" i="14"/>
  <c r="BW40" i="17" l="1"/>
  <c r="BW39" i="17"/>
  <c r="CD42" i="14"/>
  <c r="BW29" i="17"/>
  <c r="BW74" i="17"/>
  <c r="CD90" i="14"/>
  <c r="CD10" i="10"/>
  <c r="CC23" i="14"/>
  <c r="BV10" i="17"/>
  <c r="CD11" i="10"/>
  <c r="BW41" i="17"/>
  <c r="CD12" i="8"/>
  <c r="BV4" i="17"/>
  <c r="CD10" i="4"/>
  <c r="CD11" i="4"/>
  <c r="CC17" i="14"/>
  <c r="CC12" i="3"/>
  <c r="BV1" i="17" s="1"/>
  <c r="CC13" i="3"/>
  <c r="BV147" i="17" s="1"/>
  <c r="CC25" i="14"/>
  <c r="BV12" i="17" s="1"/>
  <c r="CD12" i="4"/>
  <c r="BW37" i="17"/>
  <c r="CD55" i="3"/>
  <c r="BW207" i="17" s="1"/>
  <c r="CD54" i="3"/>
  <c r="BW204" i="17" s="1"/>
  <c r="CD58" i="14"/>
  <c r="BW45" i="17" s="1"/>
  <c r="CC18" i="14"/>
  <c r="BV5" i="17"/>
  <c r="CD10" i="5"/>
  <c r="CD11" i="5"/>
  <c r="CD11" i="7"/>
  <c r="BV7" i="17"/>
  <c r="CC20" i="14"/>
  <c r="CD10" i="7"/>
  <c r="BV9" i="17"/>
  <c r="CC22" i="14"/>
  <c r="CD11" i="9"/>
  <c r="CD44" i="9" s="1"/>
  <c r="CD10" i="9"/>
  <c r="CE158" i="14"/>
  <c r="CE30" i="3"/>
  <c r="CE29" i="3"/>
  <c r="CE166" i="14"/>
  <c r="BV8" i="17"/>
  <c r="CC21" i="14"/>
  <c r="CD10" i="8"/>
  <c r="CD11" i="8"/>
  <c r="CD12" i="11"/>
  <c r="BW44" i="17"/>
  <c r="CD11" i="6"/>
  <c r="CD10" i="6"/>
  <c r="BV6" i="17"/>
  <c r="CC19" i="14"/>
  <c r="CD64" i="3"/>
  <c r="BW216" i="17" s="1"/>
  <c r="BW76" i="17"/>
  <c r="CD92" i="14"/>
  <c r="BW32" i="17"/>
  <c r="CD45" i="14"/>
  <c r="CD91" i="14"/>
  <c r="BW75" i="17"/>
  <c r="CD41" i="14"/>
  <c r="BW28" i="17"/>
  <c r="CD65" i="3"/>
  <c r="BW219" i="17" s="1"/>
  <c r="CD93" i="14"/>
  <c r="BW77" i="17"/>
  <c r="BV11" i="17"/>
  <c r="CD11" i="11"/>
  <c r="CD10" i="11"/>
  <c r="CC24" i="14"/>
  <c r="CD94" i="14"/>
  <c r="BW78" i="17" s="1"/>
  <c r="CD47" i="14" l="1"/>
  <c r="BW34" i="17" s="1"/>
  <c r="BW110" i="17"/>
  <c r="CD29" i="11"/>
  <c r="CD126" i="14"/>
  <c r="CD80" i="14"/>
  <c r="CD54" i="9"/>
  <c r="CD216" i="14" s="1"/>
  <c r="BW64" i="17"/>
  <c r="BW105" i="17"/>
  <c r="CD29" i="6"/>
  <c r="CD121" i="14"/>
  <c r="CD44" i="6"/>
  <c r="CD123" i="14"/>
  <c r="CD29" i="8"/>
  <c r="BW107" i="17"/>
  <c r="CD185" i="14"/>
  <c r="BW141" i="17"/>
  <c r="CD22" i="9"/>
  <c r="CD22" i="7"/>
  <c r="CD183" i="14"/>
  <c r="BW139" i="17"/>
  <c r="CD29" i="5"/>
  <c r="CD120" i="14"/>
  <c r="BW104" i="17"/>
  <c r="CD44" i="5"/>
  <c r="CD39" i="14"/>
  <c r="BW26" i="17"/>
  <c r="CD18" i="3"/>
  <c r="BW162" i="17" s="1"/>
  <c r="CD19" i="3"/>
  <c r="BW165" i="17" s="1"/>
  <c r="CD22" i="8"/>
  <c r="BW140" i="17"/>
  <c r="CD184" i="14"/>
  <c r="BW108" i="17"/>
  <c r="CD29" i="9"/>
  <c r="CD124" i="14"/>
  <c r="BW137" i="17"/>
  <c r="CD181" i="14"/>
  <c r="CD22" i="5"/>
  <c r="BW103" i="17"/>
  <c r="CD119" i="14"/>
  <c r="CD29" i="4"/>
  <c r="CD127" i="14"/>
  <c r="BW111" i="17" s="1"/>
  <c r="CD14" i="3"/>
  <c r="BW150" i="17" s="1"/>
  <c r="CD44" i="4"/>
  <c r="CD15" i="3"/>
  <c r="BW153" i="17" s="1"/>
  <c r="BW30" i="17"/>
  <c r="CD43" i="14"/>
  <c r="CD44" i="11"/>
  <c r="CD22" i="4"/>
  <c r="BW136" i="17"/>
  <c r="CD180" i="14"/>
  <c r="CD17" i="3"/>
  <c r="BW159" i="17" s="1"/>
  <c r="CD188" i="14"/>
  <c r="BW144" i="17" s="1"/>
  <c r="CD16" i="3"/>
  <c r="BW156" i="17" s="1"/>
  <c r="CD186" i="14"/>
  <c r="CD22" i="10"/>
  <c r="BW142" i="17"/>
  <c r="CD187" i="14"/>
  <c r="CD22" i="11"/>
  <c r="BW143" i="17"/>
  <c r="CD22" i="6"/>
  <c r="BW138" i="17"/>
  <c r="CD182" i="14"/>
  <c r="CD46" i="14"/>
  <c r="BW33" i="17"/>
  <c r="CD29" i="7"/>
  <c r="CD122" i="14"/>
  <c r="BW106" i="17"/>
  <c r="CD44" i="7"/>
  <c r="CD125" i="14"/>
  <c r="BW109" i="17"/>
  <c r="CD29" i="10"/>
  <c r="CD44" i="10"/>
  <c r="CD44" i="8"/>
  <c r="CE28" i="10" l="1"/>
  <c r="CD114" i="14"/>
  <c r="BW98" i="17"/>
  <c r="BW127" i="17"/>
  <c r="CD21" i="6"/>
  <c r="CD171" i="14"/>
  <c r="CD169" i="14"/>
  <c r="BW125" i="17"/>
  <c r="CD21" i="4"/>
  <c r="CD177" i="14"/>
  <c r="BW133" i="17" s="1"/>
  <c r="CD32" i="3"/>
  <c r="BW174" i="17" s="1"/>
  <c r="CD33" i="3"/>
  <c r="BW177" i="17" s="1"/>
  <c r="CD21" i="7"/>
  <c r="CD172" i="14"/>
  <c r="BW128" i="17"/>
  <c r="BW131" i="17"/>
  <c r="CD175" i="14"/>
  <c r="CD21" i="10"/>
  <c r="CD82" i="14"/>
  <c r="BW66" i="17"/>
  <c r="CD54" i="11"/>
  <c r="CD218" i="14" s="1"/>
  <c r="BW92" i="17"/>
  <c r="CE28" i="4"/>
  <c r="CD108" i="14"/>
  <c r="CD43" i="3"/>
  <c r="BW189" i="17" s="1"/>
  <c r="CD42" i="3"/>
  <c r="BW186" i="17" s="1"/>
  <c r="CD116" i="14"/>
  <c r="BW100" i="17" s="1"/>
  <c r="CD170" i="14"/>
  <c r="CD21" i="5"/>
  <c r="BW126" i="17"/>
  <c r="BW60" i="17"/>
  <c r="CD54" i="5"/>
  <c r="CD212" i="14" s="1"/>
  <c r="CD76" i="14"/>
  <c r="CD109" i="14"/>
  <c r="BW93" i="17"/>
  <c r="CE28" i="5"/>
  <c r="BW61" i="17"/>
  <c r="CD77" i="14"/>
  <c r="CD54" i="6"/>
  <c r="CD213" i="14" s="1"/>
  <c r="CD35" i="9"/>
  <c r="BW63" i="17"/>
  <c r="CD54" i="8"/>
  <c r="CD79" i="14"/>
  <c r="CE28" i="7"/>
  <c r="BW95" i="17"/>
  <c r="CD111" i="14"/>
  <c r="BW132" i="17"/>
  <c r="CD21" i="11"/>
  <c r="CD176" i="14"/>
  <c r="CD54" i="4"/>
  <c r="CD75" i="14"/>
  <c r="BW59" i="17"/>
  <c r="CD83" i="14"/>
  <c r="BW67" i="17" s="1"/>
  <c r="CD62" i="3"/>
  <c r="BW213" i="17" s="1"/>
  <c r="CD61" i="3"/>
  <c r="BW210" i="17" s="1"/>
  <c r="BW97" i="17"/>
  <c r="CD113" i="14"/>
  <c r="CE28" i="9"/>
  <c r="CD174" i="14"/>
  <c r="BW130" i="17"/>
  <c r="CD21" i="9"/>
  <c r="CE28" i="11"/>
  <c r="BW99" i="17"/>
  <c r="CD115" i="14"/>
  <c r="CD54" i="10"/>
  <c r="CD81" i="14"/>
  <c r="BW65" i="17"/>
  <c r="BW62" i="17"/>
  <c r="CD78" i="14"/>
  <c r="CD54" i="7"/>
  <c r="CD214" i="14" s="1"/>
  <c r="BW129" i="17"/>
  <c r="CD21" i="8"/>
  <c r="CD173" i="14"/>
  <c r="CD112" i="14"/>
  <c r="BW96" i="17"/>
  <c r="CE28" i="8"/>
  <c r="BW94" i="17"/>
  <c r="CE28" i="6"/>
  <c r="CD110" i="14"/>
  <c r="CD35" i="5" l="1"/>
  <c r="BW49" i="17" s="1"/>
  <c r="CD35" i="6"/>
  <c r="CD66" i="14" s="1"/>
  <c r="BX81" i="17"/>
  <c r="CE97" i="14"/>
  <c r="CE39" i="3"/>
  <c r="BX180" i="17" s="1"/>
  <c r="CE40" i="3"/>
  <c r="BX183" i="17" s="1"/>
  <c r="CE105" i="14"/>
  <c r="BX89" i="17" s="1"/>
  <c r="CE99" i="14"/>
  <c r="BX83" i="17"/>
  <c r="CD35" i="7"/>
  <c r="CE19" i="11"/>
  <c r="CE45" i="11" s="1"/>
  <c r="CD154" i="14"/>
  <c r="CD36" i="11"/>
  <c r="CE100" i="14"/>
  <c r="BX84" i="17"/>
  <c r="CD69" i="14"/>
  <c r="BW53" i="17"/>
  <c r="CE55" i="14"/>
  <c r="CD65" i="14"/>
  <c r="CE104" i="14"/>
  <c r="BX88" i="17"/>
  <c r="BX86" i="17"/>
  <c r="CE102" i="14"/>
  <c r="CD211" i="14"/>
  <c r="CD219" i="14"/>
  <c r="CD71" i="3"/>
  <c r="CD72" i="3"/>
  <c r="CE98" i="14"/>
  <c r="BX82" i="17"/>
  <c r="CD148" i="14"/>
  <c r="CD36" i="5"/>
  <c r="CE19" i="5"/>
  <c r="CD153" i="14"/>
  <c r="CE19" i="10"/>
  <c r="CD36" i="10"/>
  <c r="CE101" i="14"/>
  <c r="BX85" i="17"/>
  <c r="CD151" i="14"/>
  <c r="CE19" i="8"/>
  <c r="CD36" i="8"/>
  <c r="CD217" i="14"/>
  <c r="CD35" i="10"/>
  <c r="CD152" i="14"/>
  <c r="CE19" i="9"/>
  <c r="CD36" i="9"/>
  <c r="CD35" i="4"/>
  <c r="CD35" i="8"/>
  <c r="CD215" i="14"/>
  <c r="CD35" i="11"/>
  <c r="CD36" i="7"/>
  <c r="CE19" i="7"/>
  <c r="CD150" i="14"/>
  <c r="CE19" i="4"/>
  <c r="CD147" i="14"/>
  <c r="CD28" i="3"/>
  <c r="CD155" i="14"/>
  <c r="CD36" i="4"/>
  <c r="CD27" i="3"/>
  <c r="CD149" i="14"/>
  <c r="CE19" i="6"/>
  <c r="CD36" i="6"/>
  <c r="CE45" i="10"/>
  <c r="CE103" i="14"/>
  <c r="BX87" i="17"/>
  <c r="BW50" i="17" l="1"/>
  <c r="CE51" i="14"/>
  <c r="CE12" i="5" s="1"/>
  <c r="CE52" i="14"/>
  <c r="CE12" i="6" s="1"/>
  <c r="CD9" i="6"/>
  <c r="CD30" i="14"/>
  <c r="BW17" i="17"/>
  <c r="CD28" i="14"/>
  <c r="BW15" i="17"/>
  <c r="CD9" i="4"/>
  <c r="CD36" i="14"/>
  <c r="BW23" i="17" s="1"/>
  <c r="CD52" i="3"/>
  <c r="BW201" i="17" s="1"/>
  <c r="CD51" i="3"/>
  <c r="BW198" i="17" s="1"/>
  <c r="CE45" i="4"/>
  <c r="BX114" i="17"/>
  <c r="CE133" i="14"/>
  <c r="CF20" i="4"/>
  <c r="CE26" i="3"/>
  <c r="BX171" i="17" s="1"/>
  <c r="CE25" i="3"/>
  <c r="BX168" i="17" s="1"/>
  <c r="CE141" i="14"/>
  <c r="BX122" i="17" s="1"/>
  <c r="CD71" i="14"/>
  <c r="BW55" i="17"/>
  <c r="CE57" i="14"/>
  <c r="BW20" i="17"/>
  <c r="CD9" i="9"/>
  <c r="CD33" i="14"/>
  <c r="BX120" i="17"/>
  <c r="CF20" i="10"/>
  <c r="CF164" i="14" s="1"/>
  <c r="CE139" i="14"/>
  <c r="BX77" i="17"/>
  <c r="CE93" i="14"/>
  <c r="CD35" i="14"/>
  <c r="BW22" i="17"/>
  <c r="CD9" i="11"/>
  <c r="CF20" i="6"/>
  <c r="CF160" i="14" s="1"/>
  <c r="BX116" i="17"/>
  <c r="CE135" i="14"/>
  <c r="CE138" i="14"/>
  <c r="CF20" i="9"/>
  <c r="CF163" i="14" s="1"/>
  <c r="BX119" i="17"/>
  <c r="BW19" i="17"/>
  <c r="CD32" i="14"/>
  <c r="CD9" i="8"/>
  <c r="CE45" i="9"/>
  <c r="CE136" i="14"/>
  <c r="CF20" i="7"/>
  <c r="CF161" i="14" s="1"/>
  <c r="BX117" i="17"/>
  <c r="CD68" i="14"/>
  <c r="BW52" i="17"/>
  <c r="CE54" i="14"/>
  <c r="CE45" i="8"/>
  <c r="CF20" i="8"/>
  <c r="CF162" i="14" s="1"/>
  <c r="CE137" i="14"/>
  <c r="BX118" i="17"/>
  <c r="CE134" i="14"/>
  <c r="CF20" i="5"/>
  <c r="CF159" i="14" s="1"/>
  <c r="BX115" i="17"/>
  <c r="BX42" i="17"/>
  <c r="CE12" i="9"/>
  <c r="CE45" i="7"/>
  <c r="CE140" i="14"/>
  <c r="BX121" i="17"/>
  <c r="CF20" i="11"/>
  <c r="CF165" i="14" s="1"/>
  <c r="CE45" i="6"/>
  <c r="BX76" i="17"/>
  <c r="CE92" i="14"/>
  <c r="CD9" i="7"/>
  <c r="BW18" i="17"/>
  <c r="CD31" i="14"/>
  <c r="CE50" i="14"/>
  <c r="CD64" i="14"/>
  <c r="BW48" i="17"/>
  <c r="CD49" i="3"/>
  <c r="BW192" i="17" s="1"/>
  <c r="CD50" i="3"/>
  <c r="BW195" i="17" s="1"/>
  <c r="CD72" i="14"/>
  <c r="BW56" i="17" s="1"/>
  <c r="CE56" i="14"/>
  <c r="CD70" i="14"/>
  <c r="BW54" i="17"/>
  <c r="BW21" i="17"/>
  <c r="CD34" i="14"/>
  <c r="CD9" i="10"/>
  <c r="CD29" i="14"/>
  <c r="BW16" i="17"/>
  <c r="CD9" i="5"/>
  <c r="CE45" i="5"/>
  <c r="BW51" i="17"/>
  <c r="CD67" i="14"/>
  <c r="CE53" i="14"/>
  <c r="BX39" i="17" l="1"/>
  <c r="BX38" i="17"/>
  <c r="BW7" i="17"/>
  <c r="CD20" i="14"/>
  <c r="CE10" i="7"/>
  <c r="CE11" i="7"/>
  <c r="BX41" i="17"/>
  <c r="CE12" i="8"/>
  <c r="BX28" i="17"/>
  <c r="CE41" i="14"/>
  <c r="CE12" i="4"/>
  <c r="BX37" i="17"/>
  <c r="CE55" i="3"/>
  <c r="BX207" i="17" s="1"/>
  <c r="CE58" i="14"/>
  <c r="BX45" i="17" s="1"/>
  <c r="CE54" i="3"/>
  <c r="BX204" i="17" s="1"/>
  <c r="BX31" i="17"/>
  <c r="CE44" i="14"/>
  <c r="CD24" i="14"/>
  <c r="CE11" i="11"/>
  <c r="CE10" i="11"/>
  <c r="BW11" i="17"/>
  <c r="BX44" i="17"/>
  <c r="CE12" i="11"/>
  <c r="BX40" i="17"/>
  <c r="CE12" i="7"/>
  <c r="BX71" i="17"/>
  <c r="CE87" i="14"/>
  <c r="CD23" i="14"/>
  <c r="CE11" i="10"/>
  <c r="BW10" i="17"/>
  <c r="CE10" i="10"/>
  <c r="BX75" i="17"/>
  <c r="CE91" i="14"/>
  <c r="BX70" i="17"/>
  <c r="CE86" i="14"/>
  <c r="CE94" i="14"/>
  <c r="BX78" i="17" s="1"/>
  <c r="CE65" i="3"/>
  <c r="BX219" i="17" s="1"/>
  <c r="CE64" i="3"/>
  <c r="BX216" i="17" s="1"/>
  <c r="BW4" i="17"/>
  <c r="CE10" i="4"/>
  <c r="CE11" i="4"/>
  <c r="CE44" i="4" s="1"/>
  <c r="CD17" i="14"/>
  <c r="CD12" i="3"/>
  <c r="BW1" i="17" s="1"/>
  <c r="CD25" i="14"/>
  <c r="BW12" i="17" s="1"/>
  <c r="CD13" i="3"/>
  <c r="BW147" i="17" s="1"/>
  <c r="BX27" i="17"/>
  <c r="CE40" i="14"/>
  <c r="CD18" i="14"/>
  <c r="BW5" i="17"/>
  <c r="CE11" i="5"/>
  <c r="CE10" i="5"/>
  <c r="CE12" i="10"/>
  <c r="BX43" i="17"/>
  <c r="BX72" i="17"/>
  <c r="CE88" i="14"/>
  <c r="BX73" i="17"/>
  <c r="CE89" i="14"/>
  <c r="CE44" i="7"/>
  <c r="CE90" i="14"/>
  <c r="BX74" i="17"/>
  <c r="BW8" i="17"/>
  <c r="CD21" i="14"/>
  <c r="CE11" i="8"/>
  <c r="CE44" i="8" s="1"/>
  <c r="CE10" i="8"/>
  <c r="CD22" i="14"/>
  <c r="BW9" i="17"/>
  <c r="CE10" i="9"/>
  <c r="CE11" i="9"/>
  <c r="CE44" i="9" s="1"/>
  <c r="CF158" i="14"/>
  <c r="CF30" i="3"/>
  <c r="CF166" i="14"/>
  <c r="CF29" i="3"/>
  <c r="BW6" i="17"/>
  <c r="CE11" i="6"/>
  <c r="CE10" i="6"/>
  <c r="CD19" i="14"/>
  <c r="CE54" i="4" l="1"/>
  <c r="CE211" i="14" s="1"/>
  <c r="BX59" i="17"/>
  <c r="CE75" i="14"/>
  <c r="CE54" i="9"/>
  <c r="CE216" i="14" s="1"/>
  <c r="CE80" i="14"/>
  <c r="BX64" i="17"/>
  <c r="CE54" i="7"/>
  <c r="CE214" i="14" s="1"/>
  <c r="BX62" i="17"/>
  <c r="CE78" i="14"/>
  <c r="CE22" i="5"/>
  <c r="CE181" i="14"/>
  <c r="BX137" i="17"/>
  <c r="CE180" i="14"/>
  <c r="CE22" i="4"/>
  <c r="BX136" i="17"/>
  <c r="CE16" i="3"/>
  <c r="BX156" i="17" s="1"/>
  <c r="CE188" i="14"/>
  <c r="BX144" i="17" s="1"/>
  <c r="CE17" i="3"/>
  <c r="BX159" i="17" s="1"/>
  <c r="CE22" i="11"/>
  <c r="BX143" i="17"/>
  <c r="CE187" i="14"/>
  <c r="CE122" i="14"/>
  <c r="CE29" i="7"/>
  <c r="BX106" i="17"/>
  <c r="CE29" i="9"/>
  <c r="BX108" i="17"/>
  <c r="CE124" i="14"/>
  <c r="CE22" i="8"/>
  <c r="CE184" i="14"/>
  <c r="BX140" i="17"/>
  <c r="CE54" i="8"/>
  <c r="BX63" i="17"/>
  <c r="CE79" i="14"/>
  <c r="CE29" i="5"/>
  <c r="CE120" i="14"/>
  <c r="BX104" i="17"/>
  <c r="CE29" i="10"/>
  <c r="CE125" i="14"/>
  <c r="BX109" i="17"/>
  <c r="CE44" i="10"/>
  <c r="CE46" i="14"/>
  <c r="BX33" i="17"/>
  <c r="BX110" i="17"/>
  <c r="CE29" i="11"/>
  <c r="CE126" i="14"/>
  <c r="CE44" i="11"/>
  <c r="CE183" i="14"/>
  <c r="CE22" i="7"/>
  <c r="BX139" i="17"/>
  <c r="BX138" i="17"/>
  <c r="CE22" i="6"/>
  <c r="CE182" i="14"/>
  <c r="CE185" i="14"/>
  <c r="CE22" i="9"/>
  <c r="BX141" i="17"/>
  <c r="BX107" i="17"/>
  <c r="CE123" i="14"/>
  <c r="CE29" i="8"/>
  <c r="BX29" i="17"/>
  <c r="CE42" i="14"/>
  <c r="BX26" i="17"/>
  <c r="CE39" i="14"/>
  <c r="CE47" i="14"/>
  <c r="BX34" i="17" s="1"/>
  <c r="CE19" i="3"/>
  <c r="BX165" i="17" s="1"/>
  <c r="CE18" i="3"/>
  <c r="BX162" i="17" s="1"/>
  <c r="BX30" i="17"/>
  <c r="CE43" i="14"/>
  <c r="BX105" i="17"/>
  <c r="CE29" i="6"/>
  <c r="CE121" i="14"/>
  <c r="CE44" i="6"/>
  <c r="CE45" i="14"/>
  <c r="BX32" i="17"/>
  <c r="CE29" i="4"/>
  <c r="BX103" i="17"/>
  <c r="CE119" i="14"/>
  <c r="CE14" i="3"/>
  <c r="BX150" i="17" s="1"/>
  <c r="CE127" i="14"/>
  <c r="BX111" i="17" s="1"/>
  <c r="CE15" i="3"/>
  <c r="BX153" i="17" s="1"/>
  <c r="CE186" i="14"/>
  <c r="CE22" i="10"/>
  <c r="BX142" i="17"/>
  <c r="CE44" i="5"/>
  <c r="CE35" i="9" l="1"/>
  <c r="CE69" i="14" s="1"/>
  <c r="CE35" i="4"/>
  <c r="CE35" i="7"/>
  <c r="CF53" i="14" s="1"/>
  <c r="CE35" i="8"/>
  <c r="CE215" i="14"/>
  <c r="CE173" i="14"/>
  <c r="BX129" i="17"/>
  <c r="CE21" i="8"/>
  <c r="BX97" i="17"/>
  <c r="CE113" i="14"/>
  <c r="CF28" i="9"/>
  <c r="CE170" i="14"/>
  <c r="CE21" i="5"/>
  <c r="BX126" i="17"/>
  <c r="CF50" i="14"/>
  <c r="CE64" i="14"/>
  <c r="BX48" i="17"/>
  <c r="CE76" i="14"/>
  <c r="BX60" i="17"/>
  <c r="CE54" i="5"/>
  <c r="CE77" i="14"/>
  <c r="BX61" i="17"/>
  <c r="CE54" i="6"/>
  <c r="CE213" i="14" s="1"/>
  <c r="CE21" i="7"/>
  <c r="CE172" i="14"/>
  <c r="BX128" i="17"/>
  <c r="CE115" i="14"/>
  <c r="BX99" i="17"/>
  <c r="CF28" i="11"/>
  <c r="CF28" i="10"/>
  <c r="CE114" i="14"/>
  <c r="BX98" i="17"/>
  <c r="CE109" i="14"/>
  <c r="BX93" i="17"/>
  <c r="CF28" i="5"/>
  <c r="CF55" i="14"/>
  <c r="CE61" i="3"/>
  <c r="BX210" i="17" s="1"/>
  <c r="CF28" i="4"/>
  <c r="BX92" i="17"/>
  <c r="CE108" i="14"/>
  <c r="CE42" i="3"/>
  <c r="BX186" i="17" s="1"/>
  <c r="CE43" i="3"/>
  <c r="BX189" i="17" s="1"/>
  <c r="CE116" i="14"/>
  <c r="BX100" i="17" s="1"/>
  <c r="CE112" i="14"/>
  <c r="BX96" i="17"/>
  <c r="CF28" i="8"/>
  <c r="BX127" i="17"/>
  <c r="CE21" i="6"/>
  <c r="CE171" i="14"/>
  <c r="BX65" i="17"/>
  <c r="CE54" i="10"/>
  <c r="CE81" i="14"/>
  <c r="CF28" i="7"/>
  <c r="BX95" i="17"/>
  <c r="CE111" i="14"/>
  <c r="BX132" i="17"/>
  <c r="CE176" i="14"/>
  <c r="CE21" i="11"/>
  <c r="CE62" i="3"/>
  <c r="BX213" i="17" s="1"/>
  <c r="BX131" i="17"/>
  <c r="CE21" i="10"/>
  <c r="CE175" i="14"/>
  <c r="BX94" i="17"/>
  <c r="CF28" i="6"/>
  <c r="CE110" i="14"/>
  <c r="CE174" i="14"/>
  <c r="CE21" i="9"/>
  <c r="BX130" i="17"/>
  <c r="BX66" i="17"/>
  <c r="CE82" i="14"/>
  <c r="CE54" i="11"/>
  <c r="CE218" i="14" s="1"/>
  <c r="CE21" i="4"/>
  <c r="BX125" i="17"/>
  <c r="CE169" i="14"/>
  <c r="CE177" i="14"/>
  <c r="BX133" i="17" s="1"/>
  <c r="CE33" i="3"/>
  <c r="BX177" i="17" s="1"/>
  <c r="CE32" i="3"/>
  <c r="BX174" i="17" s="1"/>
  <c r="CE83" i="14"/>
  <c r="BX67" i="17" s="1"/>
  <c r="BX51" i="17" l="1"/>
  <c r="CE67" i="14"/>
  <c r="BX53" i="17"/>
  <c r="CF19" i="4"/>
  <c r="CE147" i="14"/>
  <c r="CE36" i="4"/>
  <c r="CE27" i="3"/>
  <c r="CE28" i="3"/>
  <c r="CE155" i="14"/>
  <c r="CE153" i="14"/>
  <c r="CE36" i="10"/>
  <c r="CF19" i="10"/>
  <c r="BY84" i="17"/>
  <c r="CF100" i="14"/>
  <c r="BY87" i="17"/>
  <c r="CF103" i="14"/>
  <c r="BY37" i="17"/>
  <c r="CF12" i="4"/>
  <c r="CF102" i="14"/>
  <c r="BY86" i="17"/>
  <c r="CE35" i="11"/>
  <c r="CF99" i="14"/>
  <c r="BY83" i="17"/>
  <c r="CE149" i="14"/>
  <c r="CE36" i="6"/>
  <c r="CF19" i="6"/>
  <c r="BY42" i="17"/>
  <c r="CF12" i="9"/>
  <c r="CF12" i="7"/>
  <c r="BY40" i="17"/>
  <c r="CF104" i="14"/>
  <c r="BY88" i="17"/>
  <c r="CE152" i="14"/>
  <c r="CF19" i="9"/>
  <c r="CE36" i="9"/>
  <c r="CE217" i="14"/>
  <c r="CE35" i="10"/>
  <c r="CE150" i="14"/>
  <c r="CF19" i="7"/>
  <c r="CE36" i="7"/>
  <c r="CE148" i="14"/>
  <c r="CF19" i="5"/>
  <c r="CF45" i="5" s="1"/>
  <c r="CE36" i="5"/>
  <c r="CE154" i="14"/>
  <c r="CF19" i="11"/>
  <c r="CF45" i="11" s="1"/>
  <c r="CE36" i="11"/>
  <c r="BY85" i="17"/>
  <c r="CF101" i="14"/>
  <c r="CF97" i="14"/>
  <c r="BY81" i="17"/>
  <c r="CF105" i="14"/>
  <c r="BY89" i="17" s="1"/>
  <c r="CF39" i="3"/>
  <c r="BY180" i="17" s="1"/>
  <c r="CF40" i="3"/>
  <c r="BY183" i="17" s="1"/>
  <c r="CF98" i="14"/>
  <c r="BY82" i="17"/>
  <c r="CE35" i="6"/>
  <c r="CE35" i="5"/>
  <c r="CE212" i="14"/>
  <c r="CE71" i="3"/>
  <c r="CE72" i="3"/>
  <c r="CE219" i="14"/>
  <c r="CE151" i="14"/>
  <c r="CF19" i="8"/>
  <c r="CE36" i="8"/>
  <c r="CE68" i="14"/>
  <c r="BX52" i="17"/>
  <c r="CF54" i="14"/>
  <c r="BX19" i="17" l="1"/>
  <c r="CE9" i="8"/>
  <c r="CE32" i="14"/>
  <c r="CE66" i="14"/>
  <c r="BX50" i="17"/>
  <c r="CF52" i="14"/>
  <c r="CE9" i="5"/>
  <c r="BX16" i="17"/>
  <c r="CE29" i="14"/>
  <c r="CF136" i="14"/>
  <c r="CG20" i="7"/>
  <c r="CG161" i="14" s="1"/>
  <c r="BY117" i="17"/>
  <c r="CE33" i="14"/>
  <c r="BX20" i="17"/>
  <c r="CE9" i="9"/>
  <c r="CF44" i="14"/>
  <c r="BY31" i="17"/>
  <c r="BY26" i="17"/>
  <c r="CF39" i="14"/>
  <c r="CF45" i="7"/>
  <c r="CE34" i="14"/>
  <c r="CE9" i="10"/>
  <c r="BX21" i="17"/>
  <c r="CF12" i="8"/>
  <c r="BY41" i="17"/>
  <c r="CF45" i="8"/>
  <c r="BY118" i="17"/>
  <c r="CF137" i="14"/>
  <c r="CG20" i="8"/>
  <c r="CG162" i="14" s="1"/>
  <c r="CE35" i="14"/>
  <c r="CE9" i="11"/>
  <c r="BX22" i="17"/>
  <c r="CF134" i="14"/>
  <c r="BY115" i="17"/>
  <c r="CG20" i="5"/>
  <c r="CG159" i="14" s="1"/>
  <c r="BY119" i="17"/>
  <c r="CG20" i="9"/>
  <c r="CG163" i="14" s="1"/>
  <c r="CF138" i="14"/>
  <c r="CF45" i="9"/>
  <c r="CE9" i="4"/>
  <c r="CE28" i="14"/>
  <c r="BX15" i="17"/>
  <c r="CE36" i="14"/>
  <c r="BX23" i="17" s="1"/>
  <c r="CE51" i="3"/>
  <c r="BX198" i="17" s="1"/>
  <c r="CE52" i="3"/>
  <c r="BX201" i="17" s="1"/>
  <c r="BY71" i="17"/>
  <c r="CF87" i="14"/>
  <c r="CG20" i="11"/>
  <c r="CG165" i="14" s="1"/>
  <c r="CF140" i="14"/>
  <c r="BY121" i="17"/>
  <c r="BX54" i="17"/>
  <c r="CE70" i="14"/>
  <c r="CF56" i="14"/>
  <c r="CF45" i="6"/>
  <c r="CG20" i="6"/>
  <c r="CG160" i="14" s="1"/>
  <c r="BY116" i="17"/>
  <c r="CF135" i="14"/>
  <c r="CE65" i="14"/>
  <c r="BX49" i="17"/>
  <c r="CF51" i="14"/>
  <c r="CE49" i="3"/>
  <c r="BX192" i="17" s="1"/>
  <c r="CE72" i="14"/>
  <c r="BX56" i="17" s="1"/>
  <c r="CE50" i="3"/>
  <c r="BX195" i="17" s="1"/>
  <c r="CE31" i="14"/>
  <c r="CE9" i="7"/>
  <c r="BX18" i="17"/>
  <c r="CF93" i="14"/>
  <c r="BY77" i="17"/>
  <c r="CF42" i="14"/>
  <c r="BY29" i="17"/>
  <c r="CE9" i="6"/>
  <c r="BX17" i="17"/>
  <c r="CE30" i="14"/>
  <c r="CE71" i="14"/>
  <c r="BX55" i="17"/>
  <c r="CF57" i="14"/>
  <c r="CF139" i="14"/>
  <c r="CG20" i="10"/>
  <c r="CG164" i="14" s="1"/>
  <c r="BY120" i="17"/>
  <c r="CF45" i="10"/>
  <c r="CF45" i="4"/>
  <c r="CG20" i="4"/>
  <c r="BY114" i="17"/>
  <c r="CF133" i="14"/>
  <c r="CF26" i="3"/>
  <c r="BY171" i="17" s="1"/>
  <c r="CF141" i="14"/>
  <c r="BY122" i="17" s="1"/>
  <c r="CF25" i="3"/>
  <c r="BY168" i="17" s="1"/>
  <c r="BY70" i="17" l="1"/>
  <c r="CF86" i="14"/>
  <c r="CF65" i="3"/>
  <c r="BY219" i="17" s="1"/>
  <c r="CF64" i="3"/>
  <c r="BY216" i="17" s="1"/>
  <c r="CF94" i="14"/>
  <c r="BY78" i="17" s="1"/>
  <c r="BY72" i="17"/>
  <c r="CF88" i="14"/>
  <c r="BY75" i="17"/>
  <c r="CF91" i="14"/>
  <c r="CF90" i="14"/>
  <c r="BY74" i="17"/>
  <c r="CF92" i="14"/>
  <c r="BY76" i="17"/>
  <c r="CF12" i="11"/>
  <c r="BY44" i="17"/>
  <c r="BX7" i="17"/>
  <c r="CF11" i="7"/>
  <c r="CE20" i="14"/>
  <c r="CF10" i="7"/>
  <c r="CF12" i="10"/>
  <c r="BY43" i="17"/>
  <c r="BX10" i="17"/>
  <c r="CF10" i="10"/>
  <c r="CF11" i="10"/>
  <c r="CE23" i="14"/>
  <c r="BX9" i="17"/>
  <c r="CE22" i="14"/>
  <c r="CF11" i="9"/>
  <c r="CF10" i="9"/>
  <c r="BX5" i="17"/>
  <c r="CE18" i="14"/>
  <c r="CF11" i="5"/>
  <c r="CF10" i="5"/>
  <c r="BX6" i="17"/>
  <c r="CE19" i="14"/>
  <c r="CF11" i="6"/>
  <c r="CF10" i="6"/>
  <c r="BY38" i="17"/>
  <c r="CF12" i="5"/>
  <c r="CF58" i="14"/>
  <c r="BY45" i="17" s="1"/>
  <c r="CF55" i="3"/>
  <c r="BY207" i="17" s="1"/>
  <c r="CF54" i="3"/>
  <c r="BY204" i="17" s="1"/>
  <c r="BX11" i="17"/>
  <c r="CF10" i="11"/>
  <c r="CE24" i="14"/>
  <c r="CF11" i="11"/>
  <c r="BY39" i="17"/>
  <c r="CF12" i="6"/>
  <c r="BX8" i="17"/>
  <c r="CE21" i="14"/>
  <c r="CF10" i="8"/>
  <c r="CF11" i="8"/>
  <c r="CF44" i="8" s="1"/>
  <c r="CG158" i="14"/>
  <c r="CG166" i="14"/>
  <c r="CG29" i="3"/>
  <c r="CG30" i="3"/>
  <c r="CE17" i="14"/>
  <c r="CF10" i="4"/>
  <c r="BX4" i="17"/>
  <c r="CF11" i="4"/>
  <c r="CF44" i="4" s="1"/>
  <c r="CE13" i="3"/>
  <c r="BX147" i="17" s="1"/>
  <c r="CE25" i="14"/>
  <c r="BX12" i="17" s="1"/>
  <c r="CE12" i="3"/>
  <c r="BX1" i="17" s="1"/>
  <c r="CF43" i="14"/>
  <c r="BY30" i="17"/>
  <c r="BY73" i="17"/>
  <c r="CF89" i="14"/>
  <c r="CF44" i="7"/>
  <c r="CF79" i="14" l="1"/>
  <c r="CF54" i="8"/>
  <c r="CF215" i="14" s="1"/>
  <c r="BY63" i="17"/>
  <c r="CF54" i="4"/>
  <c r="CF35" i="4" s="1"/>
  <c r="BY59" i="17"/>
  <c r="CF75" i="14"/>
  <c r="CF22" i="8"/>
  <c r="CF184" i="14"/>
  <c r="BY140" i="17"/>
  <c r="BY105" i="17"/>
  <c r="CF29" i="6"/>
  <c r="CF121" i="14"/>
  <c r="CF29" i="5"/>
  <c r="BY104" i="17"/>
  <c r="CF120" i="14"/>
  <c r="CF44" i="5"/>
  <c r="CF29" i="9"/>
  <c r="CF124" i="14"/>
  <c r="BY108" i="17"/>
  <c r="CF44" i="10"/>
  <c r="CF125" i="14"/>
  <c r="BY109" i="17"/>
  <c r="CF29" i="10"/>
  <c r="CF45" i="14"/>
  <c r="BY32" i="17"/>
  <c r="CF44" i="9"/>
  <c r="CF180" i="14"/>
  <c r="CF22" i="4"/>
  <c r="BY136" i="17"/>
  <c r="CF16" i="3"/>
  <c r="BY156" i="17" s="1"/>
  <c r="CF17" i="3"/>
  <c r="BY159" i="17" s="1"/>
  <c r="CF188" i="14"/>
  <c r="BY144" i="17" s="1"/>
  <c r="BY110" i="17"/>
  <c r="CF126" i="14"/>
  <c r="CF29" i="11"/>
  <c r="CF44" i="11"/>
  <c r="CF40" i="14"/>
  <c r="BY27" i="17"/>
  <c r="CF47" i="14"/>
  <c r="BY34" i="17" s="1"/>
  <c r="CF18" i="3"/>
  <c r="BY162" i="17" s="1"/>
  <c r="CF19" i="3"/>
  <c r="BY165" i="17" s="1"/>
  <c r="CF22" i="10"/>
  <c r="CF186" i="14"/>
  <c r="BY142" i="17"/>
  <c r="CF183" i="14"/>
  <c r="BY139" i="17"/>
  <c r="CF22" i="7"/>
  <c r="CF54" i="7"/>
  <c r="CF214" i="14" s="1"/>
  <c r="CF78" i="14"/>
  <c r="BY62" i="17"/>
  <c r="CF46" i="14"/>
  <c r="BY33" i="17"/>
  <c r="CF119" i="14"/>
  <c r="CF29" i="4"/>
  <c r="BY103" i="17"/>
  <c r="CF127" i="14"/>
  <c r="BY111" i="17" s="1"/>
  <c r="CF14" i="3"/>
  <c r="BY150" i="17" s="1"/>
  <c r="CF15" i="3"/>
  <c r="BY153" i="17" s="1"/>
  <c r="CF123" i="14"/>
  <c r="BY107" i="17"/>
  <c r="CF29" i="8"/>
  <c r="CF41" i="14"/>
  <c r="BY28" i="17"/>
  <c r="CF22" i="11"/>
  <c r="CF187" i="14"/>
  <c r="BY143" i="17"/>
  <c r="CF182" i="14"/>
  <c r="CF22" i="6"/>
  <c r="BY138" i="17"/>
  <c r="BY137" i="17"/>
  <c r="CF22" i="5"/>
  <c r="CF181" i="14"/>
  <c r="CF22" i="9"/>
  <c r="BY141" i="17"/>
  <c r="CF185" i="14"/>
  <c r="BY106" i="17"/>
  <c r="CF29" i="7"/>
  <c r="CF122" i="14"/>
  <c r="CF44" i="6"/>
  <c r="CF35" i="8" l="1"/>
  <c r="CG54" i="14" s="1"/>
  <c r="CF35" i="7"/>
  <c r="BY51" i="17" s="1"/>
  <c r="CF62" i="3"/>
  <c r="BY213" i="17" s="1"/>
  <c r="CF111" i="14"/>
  <c r="BY95" i="17"/>
  <c r="CG28" i="7"/>
  <c r="CF170" i="14"/>
  <c r="BY126" i="17"/>
  <c r="CF21" i="5"/>
  <c r="BY96" i="17"/>
  <c r="CF112" i="14"/>
  <c r="CG28" i="8"/>
  <c r="BY128" i="17"/>
  <c r="CF172" i="14"/>
  <c r="CF21" i="7"/>
  <c r="CF54" i="11"/>
  <c r="CF218" i="14" s="1"/>
  <c r="BY66" i="17"/>
  <c r="CF82" i="14"/>
  <c r="CF21" i="4"/>
  <c r="CF169" i="14"/>
  <c r="BY125" i="17"/>
  <c r="CF32" i="3"/>
  <c r="BY174" i="17" s="1"/>
  <c r="CF33" i="3"/>
  <c r="BY177" i="17" s="1"/>
  <c r="CF177" i="14"/>
  <c r="BY133" i="17" s="1"/>
  <c r="BY65" i="17"/>
  <c r="CF54" i="10"/>
  <c r="CF217" i="14" s="1"/>
  <c r="CF81" i="14"/>
  <c r="BY97" i="17"/>
  <c r="CF113" i="14"/>
  <c r="CG28" i="9"/>
  <c r="BY129" i="17"/>
  <c r="CF21" i="8"/>
  <c r="CF173" i="14"/>
  <c r="CF21" i="9"/>
  <c r="BY130" i="17"/>
  <c r="CF174" i="14"/>
  <c r="CF21" i="10"/>
  <c r="BY131" i="17"/>
  <c r="CF175" i="14"/>
  <c r="CF115" i="14"/>
  <c r="BY99" i="17"/>
  <c r="CG28" i="11"/>
  <c r="CG28" i="10"/>
  <c r="BY98" i="17"/>
  <c r="CF114" i="14"/>
  <c r="BY60" i="17"/>
  <c r="CF76" i="14"/>
  <c r="CF54" i="5"/>
  <c r="CF109" i="14"/>
  <c r="BY93" i="17"/>
  <c r="CG28" i="5"/>
  <c r="CF61" i="3"/>
  <c r="BY210" i="17" s="1"/>
  <c r="CF54" i="6"/>
  <c r="CF213" i="14" s="1"/>
  <c r="CF77" i="14"/>
  <c r="BY61" i="17"/>
  <c r="BY64" i="17"/>
  <c r="CF80" i="14"/>
  <c r="CF54" i="9"/>
  <c r="CF216" i="14" s="1"/>
  <c r="CG50" i="14"/>
  <c r="BY48" i="17"/>
  <c r="CF64" i="14"/>
  <c r="CF171" i="14"/>
  <c r="BY127" i="17"/>
  <c r="CF21" i="6"/>
  <c r="CF176" i="14"/>
  <c r="BY132" i="17"/>
  <c r="CF21" i="11"/>
  <c r="CG28" i="4"/>
  <c r="BY92" i="17"/>
  <c r="CF108" i="14"/>
  <c r="CF116" i="14"/>
  <c r="BY100" i="17" s="1"/>
  <c r="CF42" i="3"/>
  <c r="BY186" i="17" s="1"/>
  <c r="CF43" i="3"/>
  <c r="BY189" i="17" s="1"/>
  <c r="BY94" i="17"/>
  <c r="CG28" i="6"/>
  <c r="CF110" i="14"/>
  <c r="CF83" i="14"/>
  <c r="BY67" i="17" s="1"/>
  <c r="CF211" i="14"/>
  <c r="BY52" i="17" l="1"/>
  <c r="CF68" i="14"/>
  <c r="CF67" i="14"/>
  <c r="CG53" i="14"/>
  <c r="BZ40" i="17" s="1"/>
  <c r="CF72" i="3"/>
  <c r="CF219" i="14"/>
  <c r="CF71" i="3"/>
  <c r="CF35" i="6"/>
  <c r="BY50" i="17" s="1"/>
  <c r="CF35" i="11"/>
  <c r="BY55" i="17" s="1"/>
  <c r="CG98" i="14"/>
  <c r="BZ82" i="17"/>
  <c r="BZ87" i="17"/>
  <c r="CG103" i="14"/>
  <c r="BZ86" i="17"/>
  <c r="CG102" i="14"/>
  <c r="CG19" i="4"/>
  <c r="CG45" i="4" s="1"/>
  <c r="CF147" i="14"/>
  <c r="CF36" i="4"/>
  <c r="CF28" i="3"/>
  <c r="CF155" i="14"/>
  <c r="CF27" i="3"/>
  <c r="CG104" i="14"/>
  <c r="BZ88" i="17"/>
  <c r="CF152" i="14"/>
  <c r="CF36" i="9"/>
  <c r="CG19" i="9"/>
  <c r="CG45" i="9" s="1"/>
  <c r="CF150" i="14"/>
  <c r="CG19" i="7"/>
  <c r="CF36" i="7"/>
  <c r="CG100" i="14"/>
  <c r="BZ84" i="17"/>
  <c r="CG97" i="14"/>
  <c r="BZ81" i="17"/>
  <c r="CG40" i="3"/>
  <c r="BZ183" i="17" s="1"/>
  <c r="CG39" i="3"/>
  <c r="BZ180" i="17" s="1"/>
  <c r="CG105" i="14"/>
  <c r="BZ89" i="17" s="1"/>
  <c r="CG19" i="6"/>
  <c r="CG45" i="6" s="1"/>
  <c r="CF149" i="14"/>
  <c r="CF36" i="6"/>
  <c r="BZ37" i="17"/>
  <c r="CG12" i="4"/>
  <c r="CF153" i="14"/>
  <c r="CF36" i="10"/>
  <c r="CG19" i="10"/>
  <c r="BZ41" i="17"/>
  <c r="CG12" i="8"/>
  <c r="CF151" i="14"/>
  <c r="CG19" i="8"/>
  <c r="CG45" i="8" s="1"/>
  <c r="CF36" i="8"/>
  <c r="CF148" i="14"/>
  <c r="CG19" i="5"/>
  <c r="CF36" i="5"/>
  <c r="BZ83" i="17"/>
  <c r="CG99" i="14"/>
  <c r="CG19" i="11"/>
  <c r="CF154" i="14"/>
  <c r="CF36" i="11"/>
  <c r="CF35" i="9"/>
  <c r="CF35" i="5"/>
  <c r="CF212" i="14"/>
  <c r="CF35" i="10"/>
  <c r="BZ85" i="17"/>
  <c r="CG101" i="14"/>
  <c r="CG12" i="7" l="1"/>
  <c r="CG57" i="14"/>
  <c r="BZ44" i="17" s="1"/>
  <c r="CG52" i="14"/>
  <c r="CG12" i="6" s="1"/>
  <c r="CF66" i="14"/>
  <c r="CF71" i="14"/>
  <c r="CG91" i="14"/>
  <c r="BZ75" i="17"/>
  <c r="CF35" i="14"/>
  <c r="CF9" i="11"/>
  <c r="BY22" i="17"/>
  <c r="BZ72" i="17"/>
  <c r="CG88" i="14"/>
  <c r="CH20" i="8"/>
  <c r="CH162" i="14" s="1"/>
  <c r="CG137" i="14"/>
  <c r="BZ118" i="17"/>
  <c r="CG139" i="14"/>
  <c r="BZ120" i="17"/>
  <c r="CH20" i="10"/>
  <c r="CH164" i="14" s="1"/>
  <c r="CG45" i="10"/>
  <c r="BY20" i="17"/>
  <c r="CF33" i="14"/>
  <c r="CF9" i="9"/>
  <c r="CF9" i="4"/>
  <c r="CF28" i="14"/>
  <c r="BY15" i="17"/>
  <c r="CF36" i="14"/>
  <c r="BY23" i="17" s="1"/>
  <c r="CF52" i="3"/>
  <c r="BY201" i="17" s="1"/>
  <c r="CF51" i="3"/>
  <c r="BY198" i="17" s="1"/>
  <c r="BY54" i="17"/>
  <c r="CG56" i="14"/>
  <c r="CF70" i="14"/>
  <c r="CG42" i="14"/>
  <c r="BZ29" i="17"/>
  <c r="BY21" i="17"/>
  <c r="CF9" i="10"/>
  <c r="CF34" i="14"/>
  <c r="CF9" i="6"/>
  <c r="BY17" i="17"/>
  <c r="CF30" i="14"/>
  <c r="CF31" i="14"/>
  <c r="CF9" i="7"/>
  <c r="BY18" i="17"/>
  <c r="BZ74" i="17"/>
  <c r="CG90" i="14"/>
  <c r="BZ121" i="17"/>
  <c r="CH20" i="11"/>
  <c r="CH165" i="14" s="1"/>
  <c r="CG140" i="14"/>
  <c r="CF29" i="14"/>
  <c r="CF9" i="5"/>
  <c r="BY16" i="17"/>
  <c r="CG43" i="14"/>
  <c r="BZ30" i="17"/>
  <c r="CG136" i="14"/>
  <c r="BZ117" i="17"/>
  <c r="CH20" i="7"/>
  <c r="CH161" i="14" s="1"/>
  <c r="CG45" i="11"/>
  <c r="CH20" i="4"/>
  <c r="CG133" i="14"/>
  <c r="BZ114" i="17"/>
  <c r="CG25" i="3"/>
  <c r="BZ168" i="17" s="1"/>
  <c r="CG26" i="3"/>
  <c r="BZ171" i="17" s="1"/>
  <c r="CG141" i="14"/>
  <c r="BZ122" i="17" s="1"/>
  <c r="BY49" i="17"/>
  <c r="CF65" i="14"/>
  <c r="CG51" i="14"/>
  <c r="CF50" i="3"/>
  <c r="BY195" i="17" s="1"/>
  <c r="CF72" i="14"/>
  <c r="BY56" i="17" s="1"/>
  <c r="CF49" i="3"/>
  <c r="BY192" i="17" s="1"/>
  <c r="CG55" i="14"/>
  <c r="CF69" i="14"/>
  <c r="BY53" i="17"/>
  <c r="CG45" i="5"/>
  <c r="BZ115" i="17"/>
  <c r="CH20" i="5"/>
  <c r="CH159" i="14" s="1"/>
  <c r="CG134" i="14"/>
  <c r="BY19" i="17"/>
  <c r="CF32" i="14"/>
  <c r="CF9" i="8"/>
  <c r="CG39" i="14"/>
  <c r="BZ26" i="17"/>
  <c r="BZ116" i="17"/>
  <c r="CH20" i="6"/>
  <c r="CH160" i="14" s="1"/>
  <c r="CG135" i="14"/>
  <c r="BZ70" i="17"/>
  <c r="CG86" i="14"/>
  <c r="CG45" i="7"/>
  <c r="BZ119" i="17"/>
  <c r="CH20" i="9"/>
  <c r="CH163" i="14" s="1"/>
  <c r="CG138" i="14"/>
  <c r="CG12" i="11" l="1"/>
  <c r="BZ39" i="17"/>
  <c r="CG87" i="14"/>
  <c r="BZ71" i="17"/>
  <c r="CG64" i="3"/>
  <c r="BZ216" i="17" s="1"/>
  <c r="CG94" i="14"/>
  <c r="BZ78" i="17" s="1"/>
  <c r="CG65" i="3"/>
  <c r="BZ219" i="17" s="1"/>
  <c r="CG93" i="14"/>
  <c r="BZ77" i="17"/>
  <c r="BY5" i="17"/>
  <c r="CF18" i="14"/>
  <c r="CG11" i="5"/>
  <c r="CG10" i="5"/>
  <c r="CG41" i="14"/>
  <c r="BZ28" i="17"/>
  <c r="BY8" i="17"/>
  <c r="CF21" i="14"/>
  <c r="CG11" i="8"/>
  <c r="CG10" i="8"/>
  <c r="BY7" i="17"/>
  <c r="CG10" i="7"/>
  <c r="CG11" i="7"/>
  <c r="CG44" i="7" s="1"/>
  <c r="CF20" i="14"/>
  <c r="BY6" i="17"/>
  <c r="CG10" i="6"/>
  <c r="CF19" i="14"/>
  <c r="CG11" i="6"/>
  <c r="CG10" i="4"/>
  <c r="CF17" i="14"/>
  <c r="BY4" i="17"/>
  <c r="CG11" i="4"/>
  <c r="CF13" i="3"/>
  <c r="BY147" i="17" s="1"/>
  <c r="CF25" i="14"/>
  <c r="BY12" i="17" s="1"/>
  <c r="CF12" i="3"/>
  <c r="BY1" i="17" s="1"/>
  <c r="BZ33" i="17"/>
  <c r="CG46" i="14"/>
  <c r="CG89" i="14"/>
  <c r="BZ73" i="17"/>
  <c r="CG55" i="3"/>
  <c r="BZ207" i="17" s="1"/>
  <c r="CG12" i="10"/>
  <c r="BZ43" i="17"/>
  <c r="BY9" i="17"/>
  <c r="CF22" i="14"/>
  <c r="CG10" i="9"/>
  <c r="CG11" i="9"/>
  <c r="BZ42" i="17"/>
  <c r="CG12" i="9"/>
  <c r="CG12" i="5"/>
  <c r="BZ38" i="17"/>
  <c r="CG58" i="14"/>
  <c r="BZ45" i="17" s="1"/>
  <c r="CG54" i="3"/>
  <c r="BZ204" i="17" s="1"/>
  <c r="CH158" i="14"/>
  <c r="CH30" i="3"/>
  <c r="CH166" i="14"/>
  <c r="CH29" i="3"/>
  <c r="CF23" i="14"/>
  <c r="CG11" i="10"/>
  <c r="CG10" i="10"/>
  <c r="BY10" i="17"/>
  <c r="BZ76" i="17"/>
  <c r="CG92" i="14"/>
  <c r="CF24" i="14"/>
  <c r="CG10" i="11"/>
  <c r="BY11" i="17"/>
  <c r="CG11" i="11"/>
  <c r="BZ62" i="17" l="1"/>
  <c r="CG78" i="14"/>
  <c r="CG54" i="7"/>
  <c r="CG214" i="14" s="1"/>
  <c r="CG180" i="14"/>
  <c r="CG22" i="4"/>
  <c r="BZ136" i="17"/>
  <c r="CG188" i="14"/>
  <c r="BZ144" i="17" s="1"/>
  <c r="CG16" i="3"/>
  <c r="BZ156" i="17" s="1"/>
  <c r="CG17" i="3"/>
  <c r="BZ159" i="17" s="1"/>
  <c r="CG29" i="5"/>
  <c r="BZ104" i="17"/>
  <c r="CG120" i="14"/>
  <c r="BZ143" i="17"/>
  <c r="CG22" i="11"/>
  <c r="CG187" i="14"/>
  <c r="BZ27" i="17"/>
  <c r="CG40" i="14"/>
  <c r="CG19" i="3"/>
  <c r="BZ165" i="17" s="1"/>
  <c r="CG47" i="14"/>
  <c r="BZ34" i="17" s="1"/>
  <c r="CG18" i="3"/>
  <c r="BZ162" i="17" s="1"/>
  <c r="BZ108" i="17"/>
  <c r="CG29" i="9"/>
  <c r="CG124" i="14"/>
  <c r="CG44" i="9"/>
  <c r="CG119" i="14"/>
  <c r="CG29" i="4"/>
  <c r="BZ103" i="17"/>
  <c r="CG44" i="4"/>
  <c r="CG15" i="3"/>
  <c r="BZ153" i="17" s="1"/>
  <c r="CG14" i="3"/>
  <c r="BZ150" i="17" s="1"/>
  <c r="CG127" i="14"/>
  <c r="BZ111" i="17" s="1"/>
  <c r="BZ105" i="17"/>
  <c r="CG121" i="14"/>
  <c r="CG29" i="6"/>
  <c r="CG44" i="6"/>
  <c r="BZ140" i="17"/>
  <c r="CG22" i="8"/>
  <c r="CG184" i="14"/>
  <c r="CG44" i="5"/>
  <c r="CG22" i="10"/>
  <c r="CG186" i="14"/>
  <c r="BZ142" i="17"/>
  <c r="CG185" i="14"/>
  <c r="BZ141" i="17"/>
  <c r="CG22" i="9"/>
  <c r="CG45" i="14"/>
  <c r="BZ32" i="17"/>
  <c r="BZ106" i="17"/>
  <c r="CG29" i="7"/>
  <c r="CG122" i="14"/>
  <c r="BZ107" i="17"/>
  <c r="CG29" i="8"/>
  <c r="CG123" i="14"/>
  <c r="CG44" i="8"/>
  <c r="CG29" i="11"/>
  <c r="BZ110" i="17"/>
  <c r="CG126" i="14"/>
  <c r="BZ109" i="17"/>
  <c r="CG44" i="10"/>
  <c r="CG125" i="14"/>
  <c r="CG29" i="10"/>
  <c r="CG44" i="14"/>
  <c r="BZ31" i="17"/>
  <c r="BZ138" i="17"/>
  <c r="CG182" i="14"/>
  <c r="CG22" i="6"/>
  <c r="CG183" i="14"/>
  <c r="BZ139" i="17"/>
  <c r="CG22" i="7"/>
  <c r="CG22" i="5"/>
  <c r="BZ137" i="17"/>
  <c r="CG181" i="14"/>
  <c r="CG44" i="11"/>
  <c r="BZ98" i="17" l="1"/>
  <c r="CH28" i="10"/>
  <c r="CG114" i="14"/>
  <c r="BZ60" i="17"/>
  <c r="CG76" i="14"/>
  <c r="CG54" i="5"/>
  <c r="CG212" i="14" s="1"/>
  <c r="BZ59" i="17"/>
  <c r="CG54" i="4"/>
  <c r="CG35" i="4" s="1"/>
  <c r="CG75" i="14"/>
  <c r="CG83" i="14"/>
  <c r="BZ67" i="17" s="1"/>
  <c r="CG62" i="3"/>
  <c r="BZ213" i="17" s="1"/>
  <c r="CG61" i="3"/>
  <c r="BZ210" i="17" s="1"/>
  <c r="CG54" i="9"/>
  <c r="CG216" i="14" s="1"/>
  <c r="CG80" i="14"/>
  <c r="CG35" i="9"/>
  <c r="BZ64" i="17"/>
  <c r="BZ132" i="17"/>
  <c r="CG176" i="14"/>
  <c r="CG21" i="11"/>
  <c r="CG111" i="14"/>
  <c r="CH28" i="7"/>
  <c r="BZ95" i="17"/>
  <c r="CG77" i="14"/>
  <c r="CG54" i="6"/>
  <c r="CG213" i="14" s="1"/>
  <c r="BZ61" i="17"/>
  <c r="BZ93" i="17"/>
  <c r="CG109" i="14"/>
  <c r="CH28" i="5"/>
  <c r="BZ66" i="17"/>
  <c r="CG82" i="14"/>
  <c r="CG54" i="11"/>
  <c r="CG218" i="14" s="1"/>
  <c r="CG21" i="5"/>
  <c r="CG170" i="14"/>
  <c r="BZ126" i="17"/>
  <c r="BZ127" i="17"/>
  <c r="CG171" i="14"/>
  <c r="CG21" i="6"/>
  <c r="CG54" i="10"/>
  <c r="BZ65" i="17"/>
  <c r="CG81" i="14"/>
  <c r="BZ99" i="17"/>
  <c r="CH28" i="11"/>
  <c r="CG115" i="14"/>
  <c r="CG112" i="14"/>
  <c r="BZ96" i="17"/>
  <c r="CH28" i="8"/>
  <c r="CG21" i="9"/>
  <c r="CG174" i="14"/>
  <c r="BZ130" i="17"/>
  <c r="BZ94" i="17"/>
  <c r="CG110" i="14"/>
  <c r="CH28" i="6"/>
  <c r="CH28" i="4"/>
  <c r="BZ92" i="17"/>
  <c r="CG108" i="14"/>
  <c r="CG116" i="14"/>
  <c r="BZ100" i="17" s="1"/>
  <c r="CG42" i="3"/>
  <c r="BZ186" i="17" s="1"/>
  <c r="CG43" i="3"/>
  <c r="BZ189" i="17" s="1"/>
  <c r="CG21" i="4"/>
  <c r="BZ125" i="17"/>
  <c r="CG169" i="14"/>
  <c r="CG177" i="14"/>
  <c r="BZ133" i="17" s="1"/>
  <c r="CG32" i="3"/>
  <c r="BZ174" i="17" s="1"/>
  <c r="CG33" i="3"/>
  <c r="BZ177" i="17" s="1"/>
  <c r="CG35" i="7"/>
  <c r="BZ128" i="17"/>
  <c r="CG21" i="7"/>
  <c r="CG172" i="14"/>
  <c r="BZ63" i="17"/>
  <c r="CG54" i="8"/>
  <c r="CG215" i="14" s="1"/>
  <c r="CG79" i="14"/>
  <c r="CG175" i="14"/>
  <c r="CG21" i="10"/>
  <c r="BZ131" i="17"/>
  <c r="CG173" i="14"/>
  <c r="BZ129" i="17"/>
  <c r="CG21" i="8"/>
  <c r="CG113" i="14"/>
  <c r="BZ97" i="17"/>
  <c r="CH28" i="9"/>
  <c r="CG64" i="14" l="1"/>
  <c r="CH50" i="14"/>
  <c r="BZ48" i="17"/>
  <c r="CG35" i="8"/>
  <c r="CA83" i="17"/>
  <c r="CH99" i="14"/>
  <c r="CG148" i="14"/>
  <c r="CH19" i="5"/>
  <c r="CG36" i="5"/>
  <c r="CG35" i="6"/>
  <c r="CG36" i="7"/>
  <c r="CH19" i="7"/>
  <c r="CG150" i="14"/>
  <c r="CG147" i="14"/>
  <c r="CG36" i="4"/>
  <c r="CH19" i="4"/>
  <c r="CH45" i="4" s="1"/>
  <c r="CG28" i="3"/>
  <c r="CG27" i="3"/>
  <c r="CG155" i="14"/>
  <c r="CG152" i="14"/>
  <c r="CH19" i="9"/>
  <c r="CH45" i="9" s="1"/>
  <c r="CG36" i="9"/>
  <c r="CG35" i="11"/>
  <c r="CA82" i="17"/>
  <c r="CH98" i="14"/>
  <c r="CH100" i="14"/>
  <c r="CA84" i="17"/>
  <c r="CH45" i="7"/>
  <c r="CG35" i="5"/>
  <c r="CG151" i="14"/>
  <c r="CH19" i="8"/>
  <c r="CH45" i="8" s="1"/>
  <c r="CG36" i="8"/>
  <c r="CH19" i="10"/>
  <c r="CG36" i="10"/>
  <c r="CG153" i="14"/>
  <c r="CA85" i="17"/>
  <c r="CH101" i="14"/>
  <c r="CA88" i="17"/>
  <c r="CH104" i="14"/>
  <c r="CG35" i="10"/>
  <c r="CG217" i="14"/>
  <c r="CH103" i="14"/>
  <c r="CA87" i="17"/>
  <c r="CA86" i="17"/>
  <c r="CH102" i="14"/>
  <c r="BZ51" i="17"/>
  <c r="CH53" i="14"/>
  <c r="CG67" i="14"/>
  <c r="CA81" i="17"/>
  <c r="CH97" i="14"/>
  <c r="CH39" i="3"/>
  <c r="CA180" i="17" s="1"/>
  <c r="CH105" i="14"/>
  <c r="CA89" i="17" s="1"/>
  <c r="CH40" i="3"/>
  <c r="CA183" i="17" s="1"/>
  <c r="CH19" i="6"/>
  <c r="CH45" i="6" s="1"/>
  <c r="CG36" i="6"/>
  <c r="CG149" i="14"/>
  <c r="CG154" i="14"/>
  <c r="CH19" i="11"/>
  <c r="CH45" i="11" s="1"/>
  <c r="CG36" i="11"/>
  <c r="BZ53" i="17"/>
  <c r="CG69" i="14"/>
  <c r="CH55" i="14"/>
  <c r="CG211" i="14"/>
  <c r="CG71" i="3"/>
  <c r="CG72" i="3"/>
  <c r="CG219" i="14"/>
  <c r="CG72" i="14" l="1"/>
  <c r="BZ56" i="17" s="1"/>
  <c r="CA72" i="17"/>
  <c r="CH88" i="14"/>
  <c r="CH93" i="14"/>
  <c r="CA77" i="17"/>
  <c r="BZ54" i="17"/>
  <c r="CH56" i="14"/>
  <c r="CG70" i="14"/>
  <c r="CH137" i="14"/>
  <c r="CA118" i="17"/>
  <c r="CI20" i="8"/>
  <c r="CI162" i="14" s="1"/>
  <c r="CH133" i="14"/>
  <c r="CI20" i="4"/>
  <c r="CA114" i="17"/>
  <c r="CH141" i="14"/>
  <c r="CA122" i="17" s="1"/>
  <c r="CH25" i="3"/>
  <c r="CA168" i="17" s="1"/>
  <c r="CH26" i="3"/>
  <c r="CA171" i="17" s="1"/>
  <c r="CA117" i="17"/>
  <c r="CH136" i="14"/>
  <c r="CI20" i="7"/>
  <c r="CI161" i="14" s="1"/>
  <c r="CH45" i="5"/>
  <c r="CH134" i="14"/>
  <c r="CA115" i="17"/>
  <c r="CI20" i="5"/>
  <c r="CI159" i="14" s="1"/>
  <c r="CH90" i="14"/>
  <c r="CA74" i="17"/>
  <c r="CG9" i="10"/>
  <c r="CG34" i="14"/>
  <c r="BZ21" i="17"/>
  <c r="CH57" i="14"/>
  <c r="BZ55" i="17"/>
  <c r="CG71" i="14"/>
  <c r="CG28" i="14"/>
  <c r="BZ15" i="17"/>
  <c r="CG9" i="4"/>
  <c r="CG52" i="3"/>
  <c r="BZ201" i="17" s="1"/>
  <c r="CG36" i="14"/>
  <c r="BZ23" i="17" s="1"/>
  <c r="CG51" i="3"/>
  <c r="BZ198" i="17" s="1"/>
  <c r="CG31" i="14"/>
  <c r="BZ18" i="17"/>
  <c r="CG9" i="7"/>
  <c r="BZ52" i="17"/>
  <c r="CG68" i="14"/>
  <c r="CH54" i="14"/>
  <c r="CG9" i="11"/>
  <c r="CG35" i="14"/>
  <c r="BZ22" i="17"/>
  <c r="CG30" i="14"/>
  <c r="CG9" i="6"/>
  <c r="BZ17" i="17"/>
  <c r="CA75" i="17"/>
  <c r="CH91" i="14"/>
  <c r="CH45" i="10"/>
  <c r="CH64" i="3" s="1"/>
  <c r="CA216" i="17" s="1"/>
  <c r="CI20" i="10"/>
  <c r="CI164" i="14" s="1"/>
  <c r="CH139" i="14"/>
  <c r="CA120" i="17"/>
  <c r="BZ49" i="17"/>
  <c r="CG65" i="14"/>
  <c r="CH51" i="14"/>
  <c r="CG9" i="9"/>
  <c r="CG33" i="14"/>
  <c r="BZ20" i="17"/>
  <c r="CH52" i="14"/>
  <c r="BZ50" i="17"/>
  <c r="CG66" i="14"/>
  <c r="CG49" i="3"/>
  <c r="BZ192" i="17" s="1"/>
  <c r="CA37" i="17"/>
  <c r="CH12" i="4"/>
  <c r="CH12" i="9"/>
  <c r="CA42" i="17"/>
  <c r="CI20" i="11"/>
  <c r="CI165" i="14" s="1"/>
  <c r="CA121" i="17"/>
  <c r="CH140" i="14"/>
  <c r="CI20" i="6"/>
  <c r="CI160" i="14" s="1"/>
  <c r="CA116" i="17"/>
  <c r="CH135" i="14"/>
  <c r="CA70" i="17"/>
  <c r="CH86" i="14"/>
  <c r="CH12" i="7"/>
  <c r="CA40" i="17"/>
  <c r="CG32" i="14"/>
  <c r="CG9" i="8"/>
  <c r="BZ19" i="17"/>
  <c r="CA73" i="17"/>
  <c r="CH89" i="14"/>
  <c r="CH138" i="14"/>
  <c r="CA119" i="17"/>
  <c r="CI20" i="9"/>
  <c r="CI163" i="14" s="1"/>
  <c r="CG9" i="5"/>
  <c r="BZ16" i="17"/>
  <c r="CG29" i="14"/>
  <c r="CG50" i="3"/>
  <c r="BZ195" i="17" s="1"/>
  <c r="CH54" i="3" l="1"/>
  <c r="CA204" i="17" s="1"/>
  <c r="CH94" i="14"/>
  <c r="CA78" i="17" s="1"/>
  <c r="CH65" i="3"/>
  <c r="CA219" i="17" s="1"/>
  <c r="CH44" i="14"/>
  <c r="CA31" i="17"/>
  <c r="CA26" i="17"/>
  <c r="CH39" i="14"/>
  <c r="BZ9" i="17"/>
  <c r="CG22" i="14"/>
  <c r="CH11" i="9"/>
  <c r="CH10" i="9"/>
  <c r="CH11" i="6"/>
  <c r="CG19" i="14"/>
  <c r="BZ6" i="17"/>
  <c r="CH10" i="6"/>
  <c r="CH11" i="11"/>
  <c r="BZ11" i="17"/>
  <c r="CH10" i="11"/>
  <c r="CG24" i="14"/>
  <c r="CH11" i="7"/>
  <c r="CG20" i="14"/>
  <c r="BZ7" i="17"/>
  <c r="CH10" i="7"/>
  <c r="CH12" i="10"/>
  <c r="CA43" i="17"/>
  <c r="CG18" i="14"/>
  <c r="BZ5" i="17"/>
  <c r="CH10" i="5"/>
  <c r="CH11" i="5"/>
  <c r="CH44" i="5" s="1"/>
  <c r="CA29" i="17"/>
  <c r="CH42" i="14"/>
  <c r="CA39" i="17"/>
  <c r="CH12" i="6"/>
  <c r="CH12" i="5"/>
  <c r="CA38" i="17"/>
  <c r="CA41" i="17"/>
  <c r="CH12" i="8"/>
  <c r="CA71" i="17"/>
  <c r="CH87" i="14"/>
  <c r="CI158" i="14"/>
  <c r="CI29" i="3"/>
  <c r="CI166" i="14"/>
  <c r="CI30" i="3"/>
  <c r="BZ8" i="17"/>
  <c r="CG21" i="14"/>
  <c r="CH10" i="8"/>
  <c r="CH11" i="8"/>
  <c r="CH58" i="14"/>
  <c r="CA45" i="17" s="1"/>
  <c r="CH10" i="4"/>
  <c r="CH11" i="4"/>
  <c r="BZ4" i="17"/>
  <c r="CG17" i="14"/>
  <c r="CG25" i="14"/>
  <c r="BZ12" i="17" s="1"/>
  <c r="CG12" i="3"/>
  <c r="BZ1" i="17" s="1"/>
  <c r="CG13" i="3"/>
  <c r="BZ147" i="17" s="1"/>
  <c r="BZ10" i="17"/>
  <c r="CH11" i="10"/>
  <c r="CH10" i="10"/>
  <c r="CG23" i="14"/>
  <c r="CH55" i="3"/>
  <c r="CA207" i="17" s="1"/>
  <c r="CA76" i="17"/>
  <c r="CH92" i="14"/>
  <c r="CH12" i="11"/>
  <c r="CA44" i="17"/>
  <c r="CH18" i="3" l="1"/>
  <c r="CA162" i="17" s="1"/>
  <c r="CH183" i="14"/>
  <c r="CH22" i="7"/>
  <c r="CA139" i="17"/>
  <c r="CH22" i="6"/>
  <c r="CH182" i="14"/>
  <c r="CA138" i="17"/>
  <c r="CA141" i="17"/>
  <c r="CH185" i="14"/>
  <c r="CH22" i="9"/>
  <c r="CH46" i="14"/>
  <c r="CA33" i="17"/>
  <c r="CH44" i="8"/>
  <c r="CH123" i="14"/>
  <c r="CA107" i="17"/>
  <c r="CH29" i="8"/>
  <c r="CA60" i="17"/>
  <c r="CH76" i="14"/>
  <c r="CH54" i="5"/>
  <c r="CH212" i="14" s="1"/>
  <c r="CH43" i="14"/>
  <c r="CA30" i="17"/>
  <c r="CA27" i="17"/>
  <c r="CH40" i="14"/>
  <c r="CH22" i="11"/>
  <c r="CA143" i="17"/>
  <c r="CH187" i="14"/>
  <c r="CH124" i="14"/>
  <c r="CH29" i="9"/>
  <c r="CA108" i="17"/>
  <c r="CH44" i="9"/>
  <c r="CH47" i="14"/>
  <c r="CA34" i="17" s="1"/>
  <c r="CH22" i="10"/>
  <c r="CA142" i="17"/>
  <c r="CH186" i="14"/>
  <c r="CH119" i="14"/>
  <c r="CA103" i="17"/>
  <c r="CH29" i="4"/>
  <c r="CH44" i="4"/>
  <c r="CH127" i="14"/>
  <c r="CA111" i="17" s="1"/>
  <c r="CH15" i="3"/>
  <c r="CA153" i="17" s="1"/>
  <c r="CH14" i="3"/>
  <c r="CA150" i="17" s="1"/>
  <c r="CH184" i="14"/>
  <c r="CH22" i="8"/>
  <c r="CA140" i="17"/>
  <c r="CA28" i="17"/>
  <c r="CH41" i="14"/>
  <c r="CA104" i="17"/>
  <c r="CH120" i="14"/>
  <c r="CH29" i="5"/>
  <c r="CH19" i="3"/>
  <c r="CA165" i="17" s="1"/>
  <c r="CH125" i="14"/>
  <c r="CH44" i="10"/>
  <c r="CH29" i="10"/>
  <c r="CA109" i="17"/>
  <c r="CA136" i="17"/>
  <c r="CH180" i="14"/>
  <c r="CH22" i="4"/>
  <c r="CH16" i="3"/>
  <c r="CA156" i="17" s="1"/>
  <c r="CH17" i="3"/>
  <c r="CA159" i="17" s="1"/>
  <c r="CH188" i="14"/>
  <c r="CA144" i="17" s="1"/>
  <c r="CH22" i="5"/>
  <c r="CH181" i="14"/>
  <c r="CA137" i="17"/>
  <c r="CH45" i="14"/>
  <c r="CA32" i="17"/>
  <c r="CA106" i="17"/>
  <c r="CH122" i="14"/>
  <c r="CH29" i="7"/>
  <c r="CH44" i="7"/>
  <c r="CA110" i="17"/>
  <c r="CH126" i="14"/>
  <c r="CH29" i="11"/>
  <c r="CH44" i="11"/>
  <c r="CH121" i="14"/>
  <c r="CH29" i="6"/>
  <c r="CA105" i="17"/>
  <c r="CH44" i="6"/>
  <c r="CH75" i="14" l="1"/>
  <c r="CH54" i="4"/>
  <c r="CH35" i="4" s="1"/>
  <c r="CA59" i="17"/>
  <c r="CH83" i="14"/>
  <c r="CA67" i="17" s="1"/>
  <c r="CH62" i="3"/>
  <c r="CA213" i="17" s="1"/>
  <c r="CH61" i="3"/>
  <c r="CA210" i="17" s="1"/>
  <c r="CH35" i="5"/>
  <c r="CH21" i="6"/>
  <c r="CH171" i="14"/>
  <c r="CA127" i="17"/>
  <c r="CA61" i="17"/>
  <c r="CH77" i="14"/>
  <c r="CH54" i="6"/>
  <c r="CH213" i="14" s="1"/>
  <c r="CH54" i="11"/>
  <c r="CH218" i="14" s="1"/>
  <c r="CH82" i="14"/>
  <c r="CA66" i="17"/>
  <c r="CH54" i="7"/>
  <c r="CH214" i="14" s="1"/>
  <c r="CA62" i="17"/>
  <c r="CH78" i="14"/>
  <c r="CA92" i="17"/>
  <c r="CI28" i="4"/>
  <c r="CH108" i="14"/>
  <c r="CH116" i="14"/>
  <c r="CA100" i="17" s="1"/>
  <c r="CH42" i="3"/>
  <c r="CA186" i="17" s="1"/>
  <c r="CH43" i="3"/>
  <c r="CA189" i="17" s="1"/>
  <c r="CA64" i="17"/>
  <c r="CH80" i="14"/>
  <c r="CH54" i="9"/>
  <c r="CH216" i="14" s="1"/>
  <c r="CI28" i="11"/>
  <c r="CA99" i="17"/>
  <c r="CH115" i="14"/>
  <c r="CA95" i="17"/>
  <c r="CI28" i="7"/>
  <c r="CH111" i="14"/>
  <c r="CA126" i="17"/>
  <c r="CH170" i="14"/>
  <c r="CH21" i="5"/>
  <c r="CH21" i="4"/>
  <c r="CH169" i="14"/>
  <c r="CA125" i="17"/>
  <c r="CH32" i="3"/>
  <c r="CA174" i="17" s="1"/>
  <c r="CH177" i="14"/>
  <c r="CA133" i="17" s="1"/>
  <c r="CH33" i="3"/>
  <c r="CA177" i="17" s="1"/>
  <c r="CH114" i="14"/>
  <c r="CI28" i="10"/>
  <c r="CA98" i="17"/>
  <c r="CA131" i="17"/>
  <c r="CH175" i="14"/>
  <c r="CH21" i="10"/>
  <c r="CH79" i="14"/>
  <c r="CA63" i="17"/>
  <c r="CH54" i="8"/>
  <c r="CH215" i="14" s="1"/>
  <c r="CH21" i="7"/>
  <c r="CH172" i="14"/>
  <c r="CA128" i="17"/>
  <c r="CI28" i="6"/>
  <c r="CH110" i="14"/>
  <c r="CA94" i="17"/>
  <c r="CH81" i="14"/>
  <c r="CH54" i="10"/>
  <c r="CH217" i="14" s="1"/>
  <c r="CA65" i="17"/>
  <c r="CH109" i="14"/>
  <c r="CA93" i="17"/>
  <c r="CI28" i="5"/>
  <c r="CA129" i="17"/>
  <c r="CH21" i="8"/>
  <c r="CH173" i="14"/>
  <c r="CH113" i="14"/>
  <c r="CA97" i="17"/>
  <c r="CI28" i="9"/>
  <c r="CH21" i="11"/>
  <c r="CH176" i="14"/>
  <c r="CA132" i="17"/>
  <c r="CH112" i="14"/>
  <c r="CA96" i="17"/>
  <c r="CI28" i="8"/>
  <c r="CH21" i="9"/>
  <c r="CH174" i="14"/>
  <c r="CA130" i="17"/>
  <c r="CH35" i="8" l="1"/>
  <c r="CA52" i="17" s="1"/>
  <c r="CH35" i="7"/>
  <c r="CI53" i="14" s="1"/>
  <c r="CH35" i="11"/>
  <c r="CI57" i="14" s="1"/>
  <c r="CH152" i="14"/>
  <c r="CI19" i="9"/>
  <c r="CI45" i="9" s="1"/>
  <c r="CH36" i="9"/>
  <c r="CH35" i="10"/>
  <c r="CH65" i="14"/>
  <c r="CA49" i="17"/>
  <c r="CI51" i="14"/>
  <c r="CB85" i="17"/>
  <c r="CI101" i="14"/>
  <c r="CB82" i="17"/>
  <c r="CI98" i="14"/>
  <c r="CI19" i="7"/>
  <c r="CH150" i="14"/>
  <c r="CH36" i="7"/>
  <c r="CH147" i="14"/>
  <c r="CI19" i="4"/>
  <c r="CI45" i="4" s="1"/>
  <c r="CH36" i="4"/>
  <c r="CH27" i="3"/>
  <c r="CH28" i="3"/>
  <c r="CH155" i="14"/>
  <c r="CH35" i="9"/>
  <c r="CH35" i="6"/>
  <c r="CH211" i="14"/>
  <c r="CH71" i="3"/>
  <c r="CH219" i="14"/>
  <c r="CH72" i="3"/>
  <c r="CH154" i="14"/>
  <c r="CI19" i="11"/>
  <c r="CI45" i="11" s="1"/>
  <c r="CH36" i="11"/>
  <c r="CB83" i="17"/>
  <c r="CI99" i="14"/>
  <c r="CH68" i="14"/>
  <c r="CI54" i="14"/>
  <c r="CH36" i="10"/>
  <c r="CI19" i="10"/>
  <c r="CH153" i="14"/>
  <c r="CI103" i="14"/>
  <c r="CB87" i="17"/>
  <c r="CH148" i="14"/>
  <c r="CI19" i="5"/>
  <c r="CH36" i="5"/>
  <c r="CI100" i="14"/>
  <c r="CB84" i="17"/>
  <c r="CI45" i="7"/>
  <c r="CB88" i="17"/>
  <c r="CI104" i="14"/>
  <c r="CI102" i="14"/>
  <c r="CB86" i="17"/>
  <c r="CH151" i="14"/>
  <c r="CI19" i="8"/>
  <c r="CH36" i="8"/>
  <c r="CI97" i="14"/>
  <c r="CB81" i="17"/>
  <c r="CI105" i="14"/>
  <c r="CB89" i="17" s="1"/>
  <c r="CI40" i="3"/>
  <c r="CB183" i="17" s="1"/>
  <c r="CI39" i="3"/>
  <c r="CB180" i="17" s="1"/>
  <c r="CI19" i="6"/>
  <c r="CH149" i="14"/>
  <c r="CH36" i="6"/>
  <c r="CA48" i="17"/>
  <c r="CI50" i="14"/>
  <c r="CH64" i="14"/>
  <c r="CH71" i="14" l="1"/>
  <c r="CA51" i="17"/>
  <c r="CH67" i="14"/>
  <c r="CA55" i="17"/>
  <c r="CH72" i="14"/>
  <c r="CA56" i="17" s="1"/>
  <c r="CH50" i="3"/>
  <c r="CA195" i="17" s="1"/>
  <c r="CH49" i="3"/>
  <c r="CA192" i="17" s="1"/>
  <c r="CB37" i="17"/>
  <c r="CI12" i="4"/>
  <c r="CB116" i="17"/>
  <c r="CI135" i="14"/>
  <c r="CJ20" i="6"/>
  <c r="CJ160" i="14" s="1"/>
  <c r="CB73" i="17"/>
  <c r="CI89" i="14"/>
  <c r="CI45" i="5"/>
  <c r="CI134" i="14"/>
  <c r="CB115" i="17"/>
  <c r="CJ20" i="5"/>
  <c r="CJ159" i="14" s="1"/>
  <c r="CA50" i="17"/>
  <c r="CH66" i="14"/>
  <c r="CI52" i="14"/>
  <c r="CA53" i="17"/>
  <c r="CH69" i="14"/>
  <c r="CI55" i="14"/>
  <c r="CH28" i="14"/>
  <c r="CH9" i="4"/>
  <c r="CA15" i="17"/>
  <c r="CH52" i="3"/>
  <c r="CA201" i="17" s="1"/>
  <c r="CH36" i="14"/>
  <c r="CA23" i="17" s="1"/>
  <c r="CH51" i="3"/>
  <c r="CA198" i="17" s="1"/>
  <c r="CH70" i="14"/>
  <c r="CI56" i="14"/>
  <c r="CA54" i="17"/>
  <c r="CI12" i="7"/>
  <c r="CB40" i="17"/>
  <c r="CB77" i="17"/>
  <c r="CI93" i="14"/>
  <c r="CB120" i="17"/>
  <c r="CI45" i="10"/>
  <c r="CI139" i="14"/>
  <c r="CJ20" i="10"/>
  <c r="CJ164" i="14" s="1"/>
  <c r="CA22" i="17"/>
  <c r="CH9" i="11"/>
  <c r="CH35" i="14"/>
  <c r="CJ20" i="4"/>
  <c r="CI133" i="14"/>
  <c r="CB114" i="17"/>
  <c r="CI26" i="3"/>
  <c r="CB171" i="17" s="1"/>
  <c r="CI25" i="3"/>
  <c r="CB168" i="17" s="1"/>
  <c r="CI141" i="14"/>
  <c r="CB122" i="17" s="1"/>
  <c r="CB117" i="17"/>
  <c r="CJ20" i="7"/>
  <c r="CJ161" i="14" s="1"/>
  <c r="CI136" i="14"/>
  <c r="CB38" i="17"/>
  <c r="CI12" i="5"/>
  <c r="CH33" i="14"/>
  <c r="CH9" i="9"/>
  <c r="CA20" i="17"/>
  <c r="CH30" i="14"/>
  <c r="CH9" i="6"/>
  <c r="CA17" i="17"/>
  <c r="CH9" i="8"/>
  <c r="CA19" i="17"/>
  <c r="CH32" i="14"/>
  <c r="CI91" i="14"/>
  <c r="CB75" i="17"/>
  <c r="CH34" i="14"/>
  <c r="CA21" i="17"/>
  <c r="CH9" i="10"/>
  <c r="CI45" i="6"/>
  <c r="CJ20" i="11"/>
  <c r="CJ165" i="14" s="1"/>
  <c r="CB121" i="17"/>
  <c r="CI140" i="14"/>
  <c r="CJ20" i="9"/>
  <c r="CJ163" i="14" s="1"/>
  <c r="CB119" i="17"/>
  <c r="CI138" i="14"/>
  <c r="CB70" i="17"/>
  <c r="CI86" i="14"/>
  <c r="CI137" i="14"/>
  <c r="CJ20" i="8"/>
  <c r="CJ162" i="14" s="1"/>
  <c r="CB118" i="17"/>
  <c r="CH9" i="5"/>
  <c r="CH29" i="14"/>
  <c r="CA16" i="17"/>
  <c r="CI12" i="8"/>
  <c r="CB41" i="17"/>
  <c r="CB44" i="17"/>
  <c r="CI12" i="11"/>
  <c r="CH9" i="7"/>
  <c r="CA18" i="17"/>
  <c r="CH31" i="14"/>
  <c r="CI45" i="8"/>
  <c r="CI55" i="3" l="1"/>
  <c r="CB207" i="17" s="1"/>
  <c r="CB74" i="17"/>
  <c r="CI90" i="14"/>
  <c r="CI46" i="14"/>
  <c r="CB33" i="17"/>
  <c r="CI43" i="14"/>
  <c r="CB30" i="17"/>
  <c r="CA9" i="17"/>
  <c r="CH22" i="14"/>
  <c r="CI10" i="9"/>
  <c r="CI11" i="9"/>
  <c r="CI54" i="3"/>
  <c r="CB204" i="17" s="1"/>
  <c r="CA6" i="17"/>
  <c r="CH19" i="14"/>
  <c r="CI11" i="6"/>
  <c r="CI10" i="6"/>
  <c r="CJ158" i="14"/>
  <c r="CJ29" i="3"/>
  <c r="CJ166" i="14"/>
  <c r="CJ30" i="3"/>
  <c r="CI42" i="14"/>
  <c r="CB29" i="17"/>
  <c r="CA4" i="17"/>
  <c r="CI11" i="4"/>
  <c r="CI10" i="4"/>
  <c r="CH17" i="14"/>
  <c r="CH25" i="14"/>
  <c r="CA12" i="17" s="1"/>
  <c r="CH13" i="3"/>
  <c r="CA147" i="17" s="1"/>
  <c r="CH12" i="3"/>
  <c r="CA1" i="17" s="1"/>
  <c r="CB71" i="17"/>
  <c r="CI87" i="14"/>
  <c r="CI65" i="3"/>
  <c r="CB219" i="17" s="1"/>
  <c r="CI94" i="14"/>
  <c r="CB78" i="17" s="1"/>
  <c r="CI64" i="3"/>
  <c r="CB216" i="17" s="1"/>
  <c r="CI88" i="14"/>
  <c r="CB72" i="17"/>
  <c r="CI12" i="6"/>
  <c r="CB39" i="17"/>
  <c r="CB26" i="17"/>
  <c r="CI39" i="14"/>
  <c r="CA7" i="17"/>
  <c r="CH20" i="14"/>
  <c r="CI11" i="7"/>
  <c r="CI10" i="7"/>
  <c r="CH18" i="14"/>
  <c r="CA5" i="17"/>
  <c r="CI10" i="5"/>
  <c r="CI11" i="5"/>
  <c r="CI44" i="5" s="1"/>
  <c r="CH23" i="14"/>
  <c r="CA10" i="17"/>
  <c r="CI11" i="10"/>
  <c r="CI10" i="10"/>
  <c r="CH21" i="14"/>
  <c r="CA8" i="17"/>
  <c r="CI11" i="8"/>
  <c r="CI10" i="8"/>
  <c r="CI40" i="14"/>
  <c r="CB27" i="17"/>
  <c r="CA11" i="17"/>
  <c r="CI11" i="11"/>
  <c r="CI10" i="11"/>
  <c r="CH24" i="14"/>
  <c r="CI92" i="14"/>
  <c r="CB76" i="17"/>
  <c r="CI58" i="14"/>
  <c r="CB45" i="17" s="1"/>
  <c r="CI12" i="10"/>
  <c r="CB43" i="17"/>
  <c r="CI12" i="9"/>
  <c r="CI18" i="3" s="1"/>
  <c r="CB162" i="17" s="1"/>
  <c r="CB42" i="17"/>
  <c r="CI76" i="14" l="1"/>
  <c r="CB60" i="17"/>
  <c r="CI54" i="5"/>
  <c r="CI212" i="14" s="1"/>
  <c r="CI19" i="3"/>
  <c r="CB165" i="17" s="1"/>
  <c r="CB32" i="17"/>
  <c r="CI45" i="14"/>
  <c r="CI123" i="14"/>
  <c r="CB107" i="17"/>
  <c r="CI29" i="8"/>
  <c r="CI29" i="10"/>
  <c r="CB109" i="17"/>
  <c r="CI125" i="14"/>
  <c r="CI44" i="10"/>
  <c r="CB137" i="17"/>
  <c r="CI181" i="14"/>
  <c r="CI22" i="5"/>
  <c r="CI29" i="7"/>
  <c r="CB106" i="17"/>
  <c r="CI122" i="14"/>
  <c r="CI44" i="7"/>
  <c r="CI41" i="14"/>
  <c r="CB28" i="17"/>
  <c r="CB141" i="17"/>
  <c r="CI185" i="14"/>
  <c r="CI22" i="9"/>
  <c r="CI187" i="14"/>
  <c r="CI22" i="11"/>
  <c r="CB143" i="17"/>
  <c r="CB136" i="17"/>
  <c r="CI22" i="4"/>
  <c r="CI180" i="14"/>
  <c r="CI188" i="14"/>
  <c r="CB144" i="17" s="1"/>
  <c r="CI17" i="3"/>
  <c r="CB159" i="17" s="1"/>
  <c r="CI16" i="3"/>
  <c r="CB156" i="17" s="1"/>
  <c r="CI44" i="8"/>
  <c r="CI44" i="14"/>
  <c r="CB31" i="17"/>
  <c r="CB110" i="17"/>
  <c r="CI29" i="11"/>
  <c r="CI126" i="14"/>
  <c r="CI44" i="11"/>
  <c r="CI119" i="14"/>
  <c r="CB103" i="17"/>
  <c r="CI29" i="4"/>
  <c r="CI15" i="3"/>
  <c r="CB153" i="17" s="1"/>
  <c r="CI14" i="3"/>
  <c r="CB150" i="17" s="1"/>
  <c r="CI44" i="4"/>
  <c r="CI127" i="14"/>
  <c r="CB111" i="17" s="1"/>
  <c r="CI22" i="6"/>
  <c r="CI182" i="14"/>
  <c r="CB138" i="17"/>
  <c r="CI22" i="8"/>
  <c r="CB140" i="17"/>
  <c r="CI184" i="14"/>
  <c r="CI186" i="14"/>
  <c r="CI22" i="10"/>
  <c r="CB142" i="17"/>
  <c r="CB104" i="17"/>
  <c r="CI29" i="5"/>
  <c r="CI120" i="14"/>
  <c r="CI22" i="7"/>
  <c r="CB139" i="17"/>
  <c r="CI183" i="14"/>
  <c r="CI47" i="14"/>
  <c r="CB34" i="17" s="1"/>
  <c r="CI44" i="6"/>
  <c r="CI121" i="14"/>
  <c r="CB105" i="17"/>
  <c r="CI29" i="6"/>
  <c r="CI29" i="9"/>
  <c r="CB108" i="17"/>
  <c r="CI124" i="14"/>
  <c r="CI44" i="9"/>
  <c r="CI35" i="5" l="1"/>
  <c r="CI80" i="14"/>
  <c r="CI54" i="9"/>
  <c r="CI216" i="14" s="1"/>
  <c r="CB64" i="17"/>
  <c r="CI110" i="14"/>
  <c r="CB94" i="17"/>
  <c r="CJ28" i="6"/>
  <c r="CI54" i="8"/>
  <c r="CI215" i="14" s="1"/>
  <c r="CI79" i="14"/>
  <c r="CB63" i="17"/>
  <c r="CI176" i="14"/>
  <c r="CB132" i="17"/>
  <c r="CI21" i="11"/>
  <c r="CB95" i="17"/>
  <c r="CI111" i="14"/>
  <c r="CJ28" i="7"/>
  <c r="CB98" i="17"/>
  <c r="CI114" i="14"/>
  <c r="CJ28" i="10"/>
  <c r="CI65" i="14"/>
  <c r="CB49" i="17"/>
  <c r="CJ51" i="14"/>
  <c r="CI21" i="10"/>
  <c r="CI175" i="14"/>
  <c r="CB131" i="17"/>
  <c r="CI171" i="14"/>
  <c r="CI21" i="6"/>
  <c r="CB127" i="17"/>
  <c r="CB66" i="17"/>
  <c r="CI82" i="14"/>
  <c r="CI54" i="11"/>
  <c r="CI218" i="14" s="1"/>
  <c r="CB125" i="17"/>
  <c r="CI21" i="4"/>
  <c r="CI169" i="14"/>
  <c r="CI32" i="3"/>
  <c r="CB174" i="17" s="1"/>
  <c r="CI177" i="14"/>
  <c r="CB133" i="17" s="1"/>
  <c r="CI33" i="3"/>
  <c r="CB177" i="17" s="1"/>
  <c r="CB62" i="17"/>
  <c r="CI78" i="14"/>
  <c r="CI54" i="7"/>
  <c r="CI214" i="14" s="1"/>
  <c r="CI54" i="10"/>
  <c r="CB65" i="17"/>
  <c r="CI81" i="14"/>
  <c r="CB93" i="17"/>
  <c r="CI109" i="14"/>
  <c r="CJ28" i="5"/>
  <c r="CI173" i="14"/>
  <c r="CI21" i="8"/>
  <c r="CB129" i="17"/>
  <c r="CJ28" i="4"/>
  <c r="CB92" i="17"/>
  <c r="CI108" i="14"/>
  <c r="CI116" i="14"/>
  <c r="CB100" i="17" s="1"/>
  <c r="CI43" i="3"/>
  <c r="CB189" i="17" s="1"/>
  <c r="CI42" i="3"/>
  <c r="CB186" i="17" s="1"/>
  <c r="CI21" i="5"/>
  <c r="CI170" i="14"/>
  <c r="CB126" i="17"/>
  <c r="CI112" i="14"/>
  <c r="CB96" i="17"/>
  <c r="CJ28" i="8"/>
  <c r="CB97" i="17"/>
  <c r="CI113" i="14"/>
  <c r="CJ28" i="9"/>
  <c r="CI77" i="14"/>
  <c r="CB61" i="17"/>
  <c r="CI54" i="6"/>
  <c r="CI213" i="14" s="1"/>
  <c r="CB128" i="17"/>
  <c r="CI172" i="14"/>
  <c r="CI21" i="7"/>
  <c r="CB59" i="17"/>
  <c r="CI75" i="14"/>
  <c r="CI54" i="4"/>
  <c r="CI35" i="4" s="1"/>
  <c r="CI62" i="3"/>
  <c r="CB213" i="17" s="1"/>
  <c r="CI61" i="3"/>
  <c r="CB210" i="17" s="1"/>
  <c r="CI83" i="14"/>
  <c r="CB67" i="17" s="1"/>
  <c r="CJ28" i="11"/>
  <c r="CB99" i="17"/>
  <c r="CI115" i="14"/>
  <c r="CI174" i="14"/>
  <c r="CB130" i="17"/>
  <c r="CI21" i="9"/>
  <c r="CI35" i="8" l="1"/>
  <c r="CI68" i="14" s="1"/>
  <c r="CI35" i="6"/>
  <c r="CI35" i="7"/>
  <c r="CJ53" i="14" s="1"/>
  <c r="CB48" i="17"/>
  <c r="CJ50" i="14"/>
  <c r="CI64" i="14"/>
  <c r="CC85" i="17"/>
  <c r="CJ101" i="14"/>
  <c r="CI35" i="10"/>
  <c r="CI217" i="14"/>
  <c r="CI149" i="14"/>
  <c r="CJ19" i="6"/>
  <c r="CJ45" i="6" s="1"/>
  <c r="CI36" i="6"/>
  <c r="CI153" i="14"/>
  <c r="CJ19" i="10"/>
  <c r="CI36" i="10"/>
  <c r="CC87" i="17"/>
  <c r="CJ103" i="14"/>
  <c r="CI152" i="14"/>
  <c r="CJ19" i="9"/>
  <c r="CJ45" i="9" s="1"/>
  <c r="CI36" i="9"/>
  <c r="CI66" i="14"/>
  <c r="CJ52" i="14"/>
  <c r="CB50" i="17"/>
  <c r="CC86" i="17"/>
  <c r="CJ102" i="14"/>
  <c r="CI148" i="14"/>
  <c r="CJ19" i="5"/>
  <c r="CJ45" i="5" s="1"/>
  <c r="CI36" i="5"/>
  <c r="CI151" i="14"/>
  <c r="CJ19" i="8"/>
  <c r="CI36" i="8"/>
  <c r="CI147" i="14"/>
  <c r="CJ19" i="4"/>
  <c r="CJ45" i="4" s="1"/>
  <c r="CI36" i="4"/>
  <c r="CI27" i="3"/>
  <c r="CI155" i="14"/>
  <c r="CI28" i="3"/>
  <c r="CC38" i="17"/>
  <c r="CJ12" i="5"/>
  <c r="CB52" i="17"/>
  <c r="CC83" i="17"/>
  <c r="CJ99" i="14"/>
  <c r="CJ104" i="14"/>
  <c r="CC88" i="17"/>
  <c r="CI211" i="14"/>
  <c r="CI71" i="3"/>
  <c r="CI72" i="3"/>
  <c r="CI219" i="14"/>
  <c r="CJ19" i="7"/>
  <c r="CJ45" i="7" s="1"/>
  <c r="CI150" i="14"/>
  <c r="CI36" i="7"/>
  <c r="CJ19" i="11"/>
  <c r="CI154" i="14"/>
  <c r="CI36" i="11"/>
  <c r="CJ97" i="14"/>
  <c r="CC81" i="17"/>
  <c r="CJ40" i="3"/>
  <c r="CC183" i="17" s="1"/>
  <c r="CJ105" i="14"/>
  <c r="CC89" i="17" s="1"/>
  <c r="CJ39" i="3"/>
  <c r="CC180" i="17" s="1"/>
  <c r="CJ98" i="14"/>
  <c r="CC82" i="17"/>
  <c r="CI35" i="11"/>
  <c r="CJ100" i="14"/>
  <c r="CC84" i="17"/>
  <c r="CI35" i="9"/>
  <c r="CJ54" i="14" l="1"/>
  <c r="CJ12" i="8" s="1"/>
  <c r="CI67" i="14"/>
  <c r="CB51" i="17"/>
  <c r="CC71" i="17"/>
  <c r="CJ87" i="14"/>
  <c r="CI9" i="7"/>
  <c r="CB18" i="17"/>
  <c r="CI31" i="14"/>
  <c r="CC27" i="17"/>
  <c r="CJ40" i="14"/>
  <c r="CK20" i="8"/>
  <c r="CK162" i="14" s="1"/>
  <c r="CJ137" i="14"/>
  <c r="CC118" i="17"/>
  <c r="CI9" i="9"/>
  <c r="CI33" i="14"/>
  <c r="CB20" i="17"/>
  <c r="CI30" i="14"/>
  <c r="CI9" i="6"/>
  <c r="CB17" i="17"/>
  <c r="CB54" i="17"/>
  <c r="CI70" i="14"/>
  <c r="CJ56" i="14"/>
  <c r="CI35" i="14"/>
  <c r="CI9" i="11"/>
  <c r="CB22" i="17"/>
  <c r="CC72" i="17"/>
  <c r="CJ88" i="14"/>
  <c r="CB15" i="17"/>
  <c r="CI28" i="14"/>
  <c r="CI9" i="4"/>
  <c r="CI52" i="3"/>
  <c r="CB201" i="17" s="1"/>
  <c r="CI36" i="14"/>
  <c r="CB23" i="17" s="1"/>
  <c r="CI51" i="3"/>
  <c r="CB198" i="17" s="1"/>
  <c r="CC119" i="17"/>
  <c r="CK20" i="9"/>
  <c r="CK163" i="14" s="1"/>
  <c r="CJ138" i="14"/>
  <c r="CI34" i="14"/>
  <c r="CI9" i="10"/>
  <c r="CB21" i="17"/>
  <c r="CC116" i="17"/>
  <c r="CJ135" i="14"/>
  <c r="CK20" i="6"/>
  <c r="CK160" i="14" s="1"/>
  <c r="CI69" i="14"/>
  <c r="CB53" i="17"/>
  <c r="CJ55" i="14"/>
  <c r="CI72" i="14"/>
  <c r="CB56" i="17" s="1"/>
  <c r="CI50" i="3"/>
  <c r="CB195" i="17" s="1"/>
  <c r="CI49" i="3"/>
  <c r="CB192" i="17" s="1"/>
  <c r="CJ57" i="14"/>
  <c r="CB55" i="17"/>
  <c r="CI71" i="14"/>
  <c r="CJ86" i="14"/>
  <c r="CC70" i="17"/>
  <c r="CC117" i="17"/>
  <c r="CJ136" i="14"/>
  <c r="CK20" i="7"/>
  <c r="CK161" i="14" s="1"/>
  <c r="CJ133" i="14"/>
  <c r="CC114" i="17"/>
  <c r="CK20" i="4"/>
  <c r="CJ141" i="14"/>
  <c r="CC122" i="17" s="1"/>
  <c r="CJ26" i="3"/>
  <c r="CC171" i="17" s="1"/>
  <c r="CJ25" i="3"/>
  <c r="CC168" i="17" s="1"/>
  <c r="CC40" i="17"/>
  <c r="CJ12" i="7"/>
  <c r="CI29" i="14"/>
  <c r="CB16" i="17"/>
  <c r="CI9" i="5"/>
  <c r="CJ91" i="14"/>
  <c r="CC75" i="17"/>
  <c r="CJ12" i="6"/>
  <c r="CC39" i="17"/>
  <c r="CJ45" i="10"/>
  <c r="CJ139" i="14"/>
  <c r="CC120" i="17"/>
  <c r="CK20" i="10"/>
  <c r="CK164" i="14" s="1"/>
  <c r="CJ45" i="8"/>
  <c r="CJ12" i="4"/>
  <c r="CC37" i="17"/>
  <c r="CJ89" i="14"/>
  <c r="CC73" i="17"/>
  <c r="CJ45" i="11"/>
  <c r="CJ140" i="14"/>
  <c r="CK20" i="11"/>
  <c r="CK165" i="14" s="1"/>
  <c r="CC121" i="17"/>
  <c r="CI9" i="8"/>
  <c r="CB19" i="17"/>
  <c r="CI32" i="14"/>
  <c r="CJ134" i="14"/>
  <c r="CC115" i="17"/>
  <c r="CK20" i="5"/>
  <c r="CK159" i="14" s="1"/>
  <c r="CC41" i="17" l="1"/>
  <c r="CJ94" i="14"/>
  <c r="CC78" i="17" s="1"/>
  <c r="CB8" i="17"/>
  <c r="CI21" i="14"/>
  <c r="CJ10" i="8"/>
  <c r="CJ11" i="8"/>
  <c r="CJ44" i="8" s="1"/>
  <c r="CJ93" i="14"/>
  <c r="CC77" i="17"/>
  <c r="CJ42" i="14"/>
  <c r="CC29" i="17"/>
  <c r="CJ10" i="7"/>
  <c r="CB7" i="17"/>
  <c r="CI20" i="14"/>
  <c r="CJ11" i="7"/>
  <c r="CJ39" i="14"/>
  <c r="CC26" i="17"/>
  <c r="CC28" i="17"/>
  <c r="CJ41" i="14"/>
  <c r="CB5" i="17"/>
  <c r="CI18" i="14"/>
  <c r="CJ10" i="5"/>
  <c r="CJ11" i="5"/>
  <c r="CK158" i="14"/>
  <c r="CK30" i="3"/>
  <c r="CK166" i="14"/>
  <c r="CK29" i="3"/>
  <c r="CI24" i="14"/>
  <c r="CJ10" i="11"/>
  <c r="CB11" i="17"/>
  <c r="CJ11" i="11"/>
  <c r="CJ44" i="11" s="1"/>
  <c r="CJ43" i="14"/>
  <c r="CC30" i="17"/>
  <c r="CJ90" i="14"/>
  <c r="CC74" i="17"/>
  <c r="CC76" i="17"/>
  <c r="CJ92" i="14"/>
  <c r="CJ65" i="3"/>
  <c r="CC219" i="17" s="1"/>
  <c r="CI23" i="14"/>
  <c r="CB10" i="17"/>
  <c r="CJ11" i="10"/>
  <c r="CJ10" i="10"/>
  <c r="CJ64" i="3"/>
  <c r="CC216" i="17" s="1"/>
  <c r="CJ12" i="11"/>
  <c r="CC44" i="17"/>
  <c r="CC42" i="17"/>
  <c r="CJ12" i="9"/>
  <c r="CJ54" i="3"/>
  <c r="CC204" i="17" s="1"/>
  <c r="CJ55" i="3"/>
  <c r="CC207" i="17" s="1"/>
  <c r="CJ58" i="14"/>
  <c r="CC45" i="17" s="1"/>
  <c r="CJ11" i="4"/>
  <c r="CB4" i="17"/>
  <c r="CI17" i="14"/>
  <c r="CJ10" i="4"/>
  <c r="CI25" i="14"/>
  <c r="CB12" i="17" s="1"/>
  <c r="CI13" i="3"/>
  <c r="CB147" i="17" s="1"/>
  <c r="CI12" i="3"/>
  <c r="CB1" i="17" s="1"/>
  <c r="CJ12" i="10"/>
  <c r="CC43" i="17"/>
  <c r="CB6" i="17"/>
  <c r="CJ11" i="6"/>
  <c r="CJ10" i="6"/>
  <c r="CI19" i="14"/>
  <c r="CB9" i="17"/>
  <c r="CI22" i="14"/>
  <c r="CJ11" i="9"/>
  <c r="CJ10" i="9"/>
  <c r="CJ82" i="14" l="1"/>
  <c r="CC66" i="17"/>
  <c r="CJ54" i="11"/>
  <c r="CJ218" i="14" s="1"/>
  <c r="CJ22" i="9"/>
  <c r="CC141" i="17"/>
  <c r="CJ185" i="14"/>
  <c r="CC103" i="17"/>
  <c r="CJ119" i="14"/>
  <c r="CJ29" i="4"/>
  <c r="CJ14" i="3"/>
  <c r="CC150" i="17" s="1"/>
  <c r="CJ44" i="4"/>
  <c r="CJ127" i="14"/>
  <c r="CC111" i="17" s="1"/>
  <c r="CJ15" i="3"/>
  <c r="CC153" i="17" s="1"/>
  <c r="CC33" i="17"/>
  <c r="CJ46" i="14"/>
  <c r="CJ181" i="14"/>
  <c r="CC137" i="17"/>
  <c r="CJ22" i="5"/>
  <c r="CJ29" i="8"/>
  <c r="CJ123" i="14"/>
  <c r="CC107" i="17"/>
  <c r="CC108" i="17"/>
  <c r="CJ124" i="14"/>
  <c r="CJ29" i="9"/>
  <c r="CJ44" i="9"/>
  <c r="CJ182" i="14"/>
  <c r="CJ22" i="6"/>
  <c r="CC138" i="17"/>
  <c r="CC32" i="17"/>
  <c r="CJ45" i="14"/>
  <c r="CJ22" i="4"/>
  <c r="CJ180" i="14"/>
  <c r="CC136" i="17"/>
  <c r="CJ188" i="14"/>
  <c r="CC144" i="17" s="1"/>
  <c r="CJ16" i="3"/>
  <c r="CC156" i="17" s="1"/>
  <c r="CJ17" i="3"/>
  <c r="CC159" i="17" s="1"/>
  <c r="CC31" i="17"/>
  <c r="CJ44" i="14"/>
  <c r="CJ18" i="3"/>
  <c r="CC162" i="17" s="1"/>
  <c r="CJ47" i="14"/>
  <c r="CC34" i="17" s="1"/>
  <c r="CJ19" i="3"/>
  <c r="CC165" i="17" s="1"/>
  <c r="CJ79" i="14"/>
  <c r="CC63" i="17"/>
  <c r="CJ54" i="8"/>
  <c r="CJ215" i="14" s="1"/>
  <c r="CJ22" i="11"/>
  <c r="CJ187" i="14"/>
  <c r="CC143" i="17"/>
  <c r="CC140" i="17"/>
  <c r="CJ22" i="8"/>
  <c r="CJ184" i="14"/>
  <c r="CJ44" i="6"/>
  <c r="CC105" i="17"/>
  <c r="CJ121" i="14"/>
  <c r="CJ29" i="6"/>
  <c r="CJ186" i="14"/>
  <c r="CJ22" i="10"/>
  <c r="CC142" i="17"/>
  <c r="CJ183" i="14"/>
  <c r="CC139" i="17"/>
  <c r="CJ22" i="7"/>
  <c r="CC109" i="17"/>
  <c r="CJ44" i="10"/>
  <c r="CJ29" i="10"/>
  <c r="CJ125" i="14"/>
  <c r="CJ126" i="14"/>
  <c r="CJ29" i="11"/>
  <c r="CC110" i="17"/>
  <c r="CJ120" i="14"/>
  <c r="CJ29" i="5"/>
  <c r="CC104" i="17"/>
  <c r="CJ44" i="5"/>
  <c r="CJ122" i="14"/>
  <c r="CJ29" i="7"/>
  <c r="CC106" i="17"/>
  <c r="CJ44" i="7"/>
  <c r="CJ35" i="8" l="1"/>
  <c r="CJ68" i="14" s="1"/>
  <c r="CK28" i="10"/>
  <c r="CC98" i="17"/>
  <c r="CJ114" i="14"/>
  <c r="CJ54" i="6"/>
  <c r="CJ213" i="14" s="1"/>
  <c r="CC61" i="17"/>
  <c r="CJ77" i="14"/>
  <c r="CJ35" i="11"/>
  <c r="CC95" i="17"/>
  <c r="CK28" i="7"/>
  <c r="CJ111" i="14"/>
  <c r="CJ115" i="14"/>
  <c r="CC99" i="17"/>
  <c r="CK28" i="11"/>
  <c r="CC65" i="17"/>
  <c r="CJ81" i="14"/>
  <c r="CJ54" i="10"/>
  <c r="CK28" i="6"/>
  <c r="CJ110" i="14"/>
  <c r="CC94" i="17"/>
  <c r="CJ112" i="14"/>
  <c r="CC96" i="17"/>
  <c r="CK28" i="8"/>
  <c r="CC92" i="17"/>
  <c r="CJ108" i="14"/>
  <c r="CK28" i="4"/>
  <c r="CJ42" i="3"/>
  <c r="CC186" i="17" s="1"/>
  <c r="CJ116" i="14"/>
  <c r="CC100" i="17" s="1"/>
  <c r="CJ43" i="3"/>
  <c r="CC189" i="17" s="1"/>
  <c r="CC93" i="17"/>
  <c r="CJ109" i="14"/>
  <c r="CK28" i="5"/>
  <c r="CJ80" i="14"/>
  <c r="CJ54" i="9"/>
  <c r="CJ216" i="14" s="1"/>
  <c r="CC64" i="17"/>
  <c r="CJ78" i="14"/>
  <c r="CC62" i="17"/>
  <c r="CJ54" i="7"/>
  <c r="CJ214" i="14" s="1"/>
  <c r="CC60" i="17"/>
  <c r="CJ54" i="5"/>
  <c r="CJ212" i="14" s="1"/>
  <c r="CJ76" i="14"/>
  <c r="CC128" i="17"/>
  <c r="CJ21" i="7"/>
  <c r="CJ172" i="14"/>
  <c r="CJ175" i="14"/>
  <c r="CC131" i="17"/>
  <c r="CJ21" i="10"/>
  <c r="CC129" i="17"/>
  <c r="CJ21" i="8"/>
  <c r="CJ173" i="14"/>
  <c r="CJ176" i="14"/>
  <c r="CJ21" i="11"/>
  <c r="CC132" i="17"/>
  <c r="CJ169" i="14"/>
  <c r="CJ21" i="4"/>
  <c r="CC125" i="17"/>
  <c r="CJ33" i="3"/>
  <c r="CC177" i="17" s="1"/>
  <c r="CJ177" i="14"/>
  <c r="CC133" i="17" s="1"/>
  <c r="CJ32" i="3"/>
  <c r="CC174" i="17" s="1"/>
  <c r="CJ21" i="6"/>
  <c r="CC127" i="17"/>
  <c r="CJ171" i="14"/>
  <c r="CC97" i="17"/>
  <c r="CJ113" i="14"/>
  <c r="CK28" i="9"/>
  <c r="CC126" i="17"/>
  <c r="CJ170" i="14"/>
  <c r="CJ21" i="5"/>
  <c r="CC59" i="17"/>
  <c r="CJ54" i="4"/>
  <c r="CJ35" i="4" s="1"/>
  <c r="CJ75" i="14"/>
  <c r="CJ62" i="3"/>
  <c r="CC213" i="17" s="1"/>
  <c r="CJ61" i="3"/>
  <c r="CC210" i="17" s="1"/>
  <c r="CJ83" i="14"/>
  <c r="CC67" i="17" s="1"/>
  <c r="CC130" i="17"/>
  <c r="CJ174" i="14"/>
  <c r="CJ21" i="9"/>
  <c r="CK54" i="14" l="1"/>
  <c r="CD41" i="17" s="1"/>
  <c r="CC52" i="17"/>
  <c r="CJ152" i="14"/>
  <c r="CK19" i="9"/>
  <c r="CK45" i="9" s="1"/>
  <c r="CJ36" i="9"/>
  <c r="CJ211" i="14"/>
  <c r="CJ219" i="14"/>
  <c r="CJ71" i="3"/>
  <c r="CJ72" i="3"/>
  <c r="CJ35" i="9"/>
  <c r="CJ35" i="10"/>
  <c r="CJ217" i="14"/>
  <c r="CD86" i="17"/>
  <c r="CK102" i="14"/>
  <c r="CJ151" i="14"/>
  <c r="CK19" i="8"/>
  <c r="CJ36" i="8"/>
  <c r="CJ35" i="5"/>
  <c r="CJ35" i="7"/>
  <c r="CD82" i="17"/>
  <c r="CK98" i="14"/>
  <c r="CJ71" i="14"/>
  <c r="CC55" i="17"/>
  <c r="CK57" i="14"/>
  <c r="CJ35" i="6"/>
  <c r="CC48" i="17"/>
  <c r="CJ64" i="14"/>
  <c r="CK50" i="14"/>
  <c r="CJ148" i="14"/>
  <c r="CK19" i="5"/>
  <c r="CJ36" i="5"/>
  <c r="CJ149" i="14"/>
  <c r="CJ36" i="6"/>
  <c r="CK19" i="6"/>
  <c r="CJ154" i="14"/>
  <c r="CK19" i="11"/>
  <c r="CK45" i="11" s="1"/>
  <c r="CJ36" i="11"/>
  <c r="CD85" i="17"/>
  <c r="CK101" i="14"/>
  <c r="CK45" i="8"/>
  <c r="CK19" i="4"/>
  <c r="CK45" i="4" s="1"/>
  <c r="CJ36" i="4"/>
  <c r="CJ147" i="14"/>
  <c r="CJ28" i="3"/>
  <c r="CJ27" i="3"/>
  <c r="CJ155" i="14"/>
  <c r="CK19" i="10"/>
  <c r="CJ36" i="10"/>
  <c r="CJ153" i="14"/>
  <c r="CK19" i="7"/>
  <c r="CJ150" i="14"/>
  <c r="CJ36" i="7"/>
  <c r="CD81" i="17"/>
  <c r="CK97" i="14"/>
  <c r="CK39" i="3"/>
  <c r="CD180" i="17" s="1"/>
  <c r="CK40" i="3"/>
  <c r="CD183" i="17" s="1"/>
  <c r="CK105" i="14"/>
  <c r="CD89" i="17" s="1"/>
  <c r="CD83" i="17"/>
  <c r="CK99" i="14"/>
  <c r="CK104" i="14"/>
  <c r="CD88" i="17"/>
  <c r="CK100" i="14"/>
  <c r="CD84" i="17"/>
  <c r="CD87" i="17"/>
  <c r="CK103" i="14"/>
  <c r="CK12" i="8" l="1"/>
  <c r="CJ72" i="14"/>
  <c r="CC56" i="17" s="1"/>
  <c r="CJ50" i="3"/>
  <c r="CC195" i="17" s="1"/>
  <c r="CK133" i="14"/>
  <c r="CD114" i="17"/>
  <c r="CL20" i="4"/>
  <c r="CK26" i="3"/>
  <c r="CD171" i="17" s="1"/>
  <c r="CK141" i="14"/>
  <c r="CD122" i="17" s="1"/>
  <c r="CK25" i="3"/>
  <c r="CD168" i="17" s="1"/>
  <c r="CK90" i="14"/>
  <c r="CD74" i="17"/>
  <c r="CK140" i="14"/>
  <c r="CD121" i="17"/>
  <c r="CL20" i="11"/>
  <c r="CL165" i="14" s="1"/>
  <c r="CD118" i="17"/>
  <c r="CK137" i="14"/>
  <c r="CL20" i="8"/>
  <c r="CC53" i="17"/>
  <c r="CJ69" i="14"/>
  <c r="CK55" i="14"/>
  <c r="CJ9" i="7"/>
  <c r="CC18" i="17"/>
  <c r="CJ31" i="14"/>
  <c r="CJ9" i="10"/>
  <c r="CJ34" i="14"/>
  <c r="CC21" i="17"/>
  <c r="CD30" i="17"/>
  <c r="CK43" i="14"/>
  <c r="CJ9" i="5"/>
  <c r="CJ29" i="14"/>
  <c r="CC16" i="17"/>
  <c r="CJ66" i="14"/>
  <c r="CC50" i="17"/>
  <c r="CK52" i="14"/>
  <c r="CK53" i="14"/>
  <c r="CC51" i="17"/>
  <c r="CJ67" i="14"/>
  <c r="CJ33" i="14"/>
  <c r="CC20" i="17"/>
  <c r="CJ9" i="9"/>
  <c r="CK93" i="14"/>
  <c r="CD77" i="17"/>
  <c r="CK86" i="14"/>
  <c r="CD70" i="17"/>
  <c r="CK45" i="10"/>
  <c r="CK139" i="14"/>
  <c r="CL20" i="10"/>
  <c r="CL164" i="14" s="1"/>
  <c r="CD120" i="17"/>
  <c r="CK45" i="6"/>
  <c r="CD116" i="17"/>
  <c r="CK135" i="14"/>
  <c r="CL20" i="6"/>
  <c r="CL160" i="14" s="1"/>
  <c r="CD115" i="17"/>
  <c r="CL20" i="5"/>
  <c r="CK134" i="14"/>
  <c r="CD37" i="17"/>
  <c r="CK12" i="4"/>
  <c r="CD44" i="17"/>
  <c r="CK12" i="11"/>
  <c r="CK45" i="5"/>
  <c r="CC49" i="17"/>
  <c r="CJ65" i="14"/>
  <c r="CK51" i="14"/>
  <c r="CL20" i="9"/>
  <c r="CL163" i="14" s="1"/>
  <c r="CK138" i="14"/>
  <c r="CD119" i="17"/>
  <c r="CK45" i="7"/>
  <c r="CL20" i="7"/>
  <c r="CL161" i="14" s="1"/>
  <c r="CK136" i="14"/>
  <c r="CD117" i="17"/>
  <c r="CJ9" i="4"/>
  <c r="CJ28" i="14"/>
  <c r="CC15" i="17"/>
  <c r="CJ52" i="3"/>
  <c r="CC201" i="17" s="1"/>
  <c r="CJ51" i="3"/>
  <c r="CC198" i="17" s="1"/>
  <c r="CJ36" i="14"/>
  <c r="CC23" i="17" s="1"/>
  <c r="CJ35" i="14"/>
  <c r="CC22" i="17"/>
  <c r="CJ9" i="11"/>
  <c r="CJ9" i="6"/>
  <c r="CC17" i="17"/>
  <c r="CJ30" i="14"/>
  <c r="CJ9" i="8"/>
  <c r="CJ32" i="14"/>
  <c r="CC19" i="17"/>
  <c r="CD75" i="17"/>
  <c r="CK91" i="14"/>
  <c r="CJ49" i="3"/>
  <c r="CC192" i="17" s="1"/>
  <c r="CC54" i="17"/>
  <c r="CK56" i="14"/>
  <c r="CJ70" i="14"/>
  <c r="CK55" i="3" l="1"/>
  <c r="CD207" i="17" s="1"/>
  <c r="CK12" i="5"/>
  <c r="CD38" i="17"/>
  <c r="CK46" i="14"/>
  <c r="CD33" i="17"/>
  <c r="CK58" i="14"/>
  <c r="CD45" i="17" s="1"/>
  <c r="CC9" i="17"/>
  <c r="CJ22" i="14"/>
  <c r="CK11" i="9"/>
  <c r="CK10" i="9"/>
  <c r="CJ20" i="14"/>
  <c r="CK10" i="7"/>
  <c r="CK11" i="7"/>
  <c r="CK44" i="7" s="1"/>
  <c r="CC7" i="17"/>
  <c r="CL159" i="14"/>
  <c r="CK12" i="7"/>
  <c r="CD40" i="17"/>
  <c r="CK10" i="10"/>
  <c r="CC10" i="17"/>
  <c r="CK11" i="10"/>
  <c r="CJ23" i="14"/>
  <c r="CD42" i="17"/>
  <c r="CK12" i="9"/>
  <c r="CL162" i="14"/>
  <c r="CL158" i="14"/>
  <c r="CL29" i="3"/>
  <c r="CL30" i="3"/>
  <c r="CL166" i="14"/>
  <c r="CC6" i="17"/>
  <c r="CK10" i="6"/>
  <c r="CK11" i="6"/>
  <c r="CK44" i="6" s="1"/>
  <c r="CJ19" i="14"/>
  <c r="CK54" i="3"/>
  <c r="CD204" i="17" s="1"/>
  <c r="CK88" i="14"/>
  <c r="CD72" i="17"/>
  <c r="CK92" i="14"/>
  <c r="CD76" i="17"/>
  <c r="CK12" i="6"/>
  <c r="CD39" i="17"/>
  <c r="CD43" i="17"/>
  <c r="CK12" i="10"/>
  <c r="CC8" i="17"/>
  <c r="CJ21" i="14"/>
  <c r="CK11" i="8"/>
  <c r="CK10" i="8"/>
  <c r="CC11" i="17"/>
  <c r="CJ24" i="14"/>
  <c r="CK11" i="11"/>
  <c r="CK10" i="11"/>
  <c r="CJ17" i="14"/>
  <c r="CK11" i="4"/>
  <c r="CC4" i="17"/>
  <c r="CK10" i="4"/>
  <c r="CJ25" i="14"/>
  <c r="CC12" i="17" s="1"/>
  <c r="CJ13" i="3"/>
  <c r="CC147" i="17" s="1"/>
  <c r="CJ12" i="3"/>
  <c r="CC1" i="17" s="1"/>
  <c r="CK89" i="14"/>
  <c r="CD73" i="17"/>
  <c r="CD71" i="17"/>
  <c r="CK87" i="14"/>
  <c r="CK65" i="3"/>
  <c r="CD219" i="17" s="1"/>
  <c r="CK94" i="14"/>
  <c r="CD78" i="17" s="1"/>
  <c r="CK64" i="3"/>
  <c r="CD216" i="17" s="1"/>
  <c r="CK39" i="14"/>
  <c r="CD26" i="17"/>
  <c r="CC5" i="17"/>
  <c r="CJ18" i="14"/>
  <c r="CK10" i="5"/>
  <c r="CK11" i="5"/>
  <c r="CK18" i="3" l="1"/>
  <c r="CD162" i="17" s="1"/>
  <c r="CK19" i="3"/>
  <c r="CD165" i="17" s="1"/>
  <c r="CK47" i="14"/>
  <c r="CD34" i="17" s="1"/>
  <c r="CK54" i="6"/>
  <c r="CK213" i="14" s="1"/>
  <c r="CK77" i="14"/>
  <c r="CD61" i="17"/>
  <c r="CK44" i="5"/>
  <c r="CD104" i="17"/>
  <c r="CK29" i="5"/>
  <c r="CK120" i="14"/>
  <c r="CD136" i="17"/>
  <c r="CK22" i="4"/>
  <c r="CK180" i="14"/>
  <c r="CK17" i="3"/>
  <c r="CD159" i="17" s="1"/>
  <c r="CK188" i="14"/>
  <c r="CD144" i="17" s="1"/>
  <c r="CK16" i="3"/>
  <c r="CD156" i="17" s="1"/>
  <c r="CK187" i="14"/>
  <c r="CK22" i="11"/>
  <c r="CD143" i="17"/>
  <c r="CD140" i="17"/>
  <c r="CK184" i="14"/>
  <c r="CK22" i="8"/>
  <c r="CD32" i="17"/>
  <c r="CK45" i="14"/>
  <c r="CK182" i="14"/>
  <c r="CD138" i="17"/>
  <c r="CK22" i="6"/>
  <c r="CK181" i="14"/>
  <c r="CD137" i="17"/>
  <c r="CK22" i="5"/>
  <c r="CK29" i="11"/>
  <c r="CK126" i="14"/>
  <c r="CD110" i="17"/>
  <c r="CK44" i="11"/>
  <c r="CK123" i="14"/>
  <c r="CD107" i="17"/>
  <c r="CK29" i="8"/>
  <c r="CK44" i="8"/>
  <c r="CK29" i="10"/>
  <c r="CK125" i="14"/>
  <c r="CD109" i="17"/>
  <c r="CK44" i="10"/>
  <c r="CK42" i="14"/>
  <c r="CD29" i="17"/>
  <c r="CK185" i="14"/>
  <c r="CD141" i="17"/>
  <c r="CK22" i="9"/>
  <c r="CD62" i="17"/>
  <c r="CK54" i="7"/>
  <c r="CK214" i="14" s="1"/>
  <c r="CK78" i="14"/>
  <c r="CK44" i="4"/>
  <c r="CK119" i="14"/>
  <c r="CK29" i="4"/>
  <c r="CD103" i="17"/>
  <c r="CK15" i="3"/>
  <c r="CD153" i="17" s="1"/>
  <c r="CK127" i="14"/>
  <c r="CD111" i="17" s="1"/>
  <c r="CK14" i="3"/>
  <c r="CD150" i="17" s="1"/>
  <c r="CD31" i="17"/>
  <c r="CK44" i="14"/>
  <c r="CK29" i="7"/>
  <c r="CK122" i="14"/>
  <c r="CD106" i="17"/>
  <c r="CK29" i="9"/>
  <c r="CD108" i="17"/>
  <c r="CK124" i="14"/>
  <c r="CK44" i="9"/>
  <c r="CD28" i="17"/>
  <c r="CK41" i="14"/>
  <c r="CK121" i="14"/>
  <c r="CK29" i="6"/>
  <c r="CD105" i="17"/>
  <c r="CK22" i="10"/>
  <c r="CK186" i="14"/>
  <c r="CD142" i="17"/>
  <c r="CD139" i="17"/>
  <c r="CK183" i="14"/>
  <c r="CK22" i="7"/>
  <c r="CD27" i="17"/>
  <c r="CK40" i="14"/>
  <c r="CK35" i="6" l="1"/>
  <c r="CK66" i="14" s="1"/>
  <c r="CK21" i="10"/>
  <c r="CK175" i="14"/>
  <c r="CD131" i="17"/>
  <c r="CD59" i="17"/>
  <c r="CK75" i="14"/>
  <c r="CK54" i="4"/>
  <c r="CK35" i="4" s="1"/>
  <c r="CK61" i="3"/>
  <c r="CD210" i="17" s="1"/>
  <c r="CK83" i="14"/>
  <c r="CD67" i="17" s="1"/>
  <c r="CK62" i="3"/>
  <c r="CD213" i="17" s="1"/>
  <c r="CK35" i="7"/>
  <c r="CK81" i="14"/>
  <c r="CD65" i="17"/>
  <c r="CK54" i="10"/>
  <c r="CD63" i="17"/>
  <c r="CK79" i="14"/>
  <c r="CK54" i="8"/>
  <c r="CK215" i="14" s="1"/>
  <c r="CD99" i="17"/>
  <c r="CK115" i="14"/>
  <c r="CL28" i="11"/>
  <c r="CD50" i="17"/>
  <c r="CL52" i="14"/>
  <c r="CK54" i="11"/>
  <c r="CK218" i="14" s="1"/>
  <c r="CD66" i="17"/>
  <c r="CK82" i="14"/>
  <c r="CK21" i="6"/>
  <c r="CK171" i="14"/>
  <c r="CD127" i="17"/>
  <c r="CD125" i="17"/>
  <c r="CK169" i="14"/>
  <c r="CK21" i="4"/>
  <c r="CK32" i="3"/>
  <c r="CD174" i="17" s="1"/>
  <c r="CK177" i="14"/>
  <c r="CD133" i="17" s="1"/>
  <c r="CK33" i="3"/>
  <c r="CD177" i="17" s="1"/>
  <c r="CK109" i="14"/>
  <c r="CD93" i="17"/>
  <c r="CL28" i="5"/>
  <c r="CL28" i="6"/>
  <c r="CD94" i="17"/>
  <c r="CK110" i="14"/>
  <c r="CD95" i="17"/>
  <c r="CL28" i="7"/>
  <c r="CK111" i="14"/>
  <c r="CD92" i="17"/>
  <c r="CK108" i="14"/>
  <c r="CL28" i="4"/>
  <c r="CK116" i="14"/>
  <c r="CD100" i="17" s="1"/>
  <c r="CK43" i="3"/>
  <c r="CD189" i="17" s="1"/>
  <c r="CK42" i="3"/>
  <c r="CD186" i="17" s="1"/>
  <c r="CK21" i="9"/>
  <c r="CD130" i="17"/>
  <c r="CK174" i="14"/>
  <c r="CK112" i="14"/>
  <c r="CD96" i="17"/>
  <c r="CL28" i="8"/>
  <c r="CK170" i="14"/>
  <c r="CK21" i="5"/>
  <c r="CD126" i="17"/>
  <c r="CK21" i="7"/>
  <c r="CD128" i="17"/>
  <c r="CK172" i="14"/>
  <c r="CK80" i="14"/>
  <c r="CD64" i="17"/>
  <c r="CK54" i="9"/>
  <c r="CK216" i="14" s="1"/>
  <c r="CK113" i="14"/>
  <c r="CD97" i="17"/>
  <c r="CL28" i="9"/>
  <c r="CL28" i="10"/>
  <c r="CK114" i="14"/>
  <c r="CD98" i="17"/>
  <c r="CK21" i="8"/>
  <c r="CD129" i="17"/>
  <c r="CK173" i="14"/>
  <c r="CK21" i="11"/>
  <c r="CK176" i="14"/>
  <c r="CD132" i="17"/>
  <c r="CK76" i="14"/>
  <c r="CK54" i="5"/>
  <c r="CK212" i="14" s="1"/>
  <c r="CD60" i="17"/>
  <c r="CK35" i="8" l="1"/>
  <c r="CK35" i="5"/>
  <c r="CL51" i="14" s="1"/>
  <c r="CK35" i="9"/>
  <c r="CD53" i="17" s="1"/>
  <c r="CL50" i="14"/>
  <c r="CD48" i="17"/>
  <c r="CK64" i="14"/>
  <c r="CL103" i="14"/>
  <c r="CE87" i="17"/>
  <c r="CK148" i="14"/>
  <c r="CL19" i="5"/>
  <c r="CK36" i="5"/>
  <c r="CE82" i="17"/>
  <c r="CL98" i="14"/>
  <c r="CK35" i="11"/>
  <c r="CE39" i="17"/>
  <c r="CL12" i="6"/>
  <c r="CK151" i="14"/>
  <c r="CL19" i="8"/>
  <c r="CK36" i="8"/>
  <c r="CL102" i="14"/>
  <c r="CE86" i="17"/>
  <c r="CD51" i="17"/>
  <c r="CL53" i="14"/>
  <c r="CK67" i="14"/>
  <c r="CL19" i="11"/>
  <c r="CK154" i="14"/>
  <c r="CK36" i="11"/>
  <c r="CL19" i="7"/>
  <c r="CL45" i="7" s="1"/>
  <c r="CK150" i="14"/>
  <c r="CK36" i="7"/>
  <c r="CL101" i="14"/>
  <c r="CE85" i="17"/>
  <c r="CK147" i="14"/>
  <c r="CL19" i="4"/>
  <c r="CL45" i="4" s="1"/>
  <c r="CK36" i="4"/>
  <c r="CK155" i="14"/>
  <c r="CK28" i="3"/>
  <c r="CK27" i="3"/>
  <c r="CD52" i="17"/>
  <c r="CK68" i="14"/>
  <c r="CL54" i="14"/>
  <c r="CK217" i="14"/>
  <c r="CK35" i="10"/>
  <c r="CK211" i="14"/>
  <c r="CK219" i="14"/>
  <c r="CK71" i="3"/>
  <c r="CK72" i="3"/>
  <c r="CK152" i="14"/>
  <c r="CL19" i="9"/>
  <c r="CL45" i="9" s="1"/>
  <c r="CK36" i="9"/>
  <c r="CL97" i="14"/>
  <c r="CE81" i="17"/>
  <c r="CL40" i="3"/>
  <c r="CE183" i="17" s="1"/>
  <c r="CL105" i="14"/>
  <c r="CE89" i="17" s="1"/>
  <c r="CL39" i="3"/>
  <c r="CE180" i="17" s="1"/>
  <c r="CE84" i="17"/>
  <c r="CL100" i="14"/>
  <c r="CL99" i="14"/>
  <c r="CE83" i="17"/>
  <c r="CL19" i="6"/>
  <c r="CL45" i="6" s="1"/>
  <c r="CK149" i="14"/>
  <c r="CK36" i="6"/>
  <c r="CE88" i="17"/>
  <c r="CL104" i="14"/>
  <c r="CL45" i="11"/>
  <c r="CK36" i="10"/>
  <c r="CK153" i="14"/>
  <c r="CL19" i="10"/>
  <c r="CK65" i="14" l="1"/>
  <c r="CK69" i="14"/>
  <c r="CD49" i="17"/>
  <c r="CL55" i="14"/>
  <c r="CE42" i="17" s="1"/>
  <c r="CK49" i="3"/>
  <c r="CD192" i="17" s="1"/>
  <c r="CL91" i="14"/>
  <c r="CE75" i="17"/>
  <c r="CL88" i="14"/>
  <c r="CE72" i="17"/>
  <c r="CK33" i="14"/>
  <c r="CK9" i="9"/>
  <c r="CD20" i="17"/>
  <c r="CM20" i="4"/>
  <c r="CL133" i="14"/>
  <c r="CE114" i="17"/>
  <c r="CL25" i="3"/>
  <c r="CE168" i="17" s="1"/>
  <c r="CL26" i="3"/>
  <c r="CE171" i="17" s="1"/>
  <c r="CL141" i="14"/>
  <c r="CE122" i="17" s="1"/>
  <c r="CK35" i="14"/>
  <c r="CK9" i="11"/>
  <c r="CD22" i="17"/>
  <c r="CL12" i="7"/>
  <c r="CE40" i="17"/>
  <c r="CL45" i="5"/>
  <c r="CL134" i="14"/>
  <c r="CE115" i="17"/>
  <c r="CM20" i="5"/>
  <c r="CK72" i="14"/>
  <c r="CD56" i="17" s="1"/>
  <c r="CK34" i="14"/>
  <c r="CD21" i="17"/>
  <c r="CK9" i="10"/>
  <c r="CD17" i="17"/>
  <c r="CK9" i="6"/>
  <c r="CK30" i="14"/>
  <c r="CE70" i="17"/>
  <c r="CL86" i="14"/>
  <c r="CL138" i="14"/>
  <c r="CE119" i="17"/>
  <c r="CM20" i="9"/>
  <c r="CE41" i="17"/>
  <c r="CL12" i="8"/>
  <c r="CD18" i="17"/>
  <c r="CK31" i="14"/>
  <c r="CK9" i="7"/>
  <c r="CE28" i="17"/>
  <c r="CL41" i="14"/>
  <c r="CE77" i="17"/>
  <c r="CL93" i="14"/>
  <c r="CM20" i="11"/>
  <c r="CE121" i="17"/>
  <c r="CL140" i="14"/>
  <c r="CD19" i="17"/>
  <c r="CK9" i="8"/>
  <c r="CK32" i="14"/>
  <c r="CL45" i="10"/>
  <c r="CM20" i="10"/>
  <c r="CL139" i="14"/>
  <c r="CE120" i="17"/>
  <c r="CL135" i="14"/>
  <c r="CE116" i="17"/>
  <c r="CM20" i="6"/>
  <c r="CE73" i="17"/>
  <c r="CL89" i="14"/>
  <c r="CD54" i="17"/>
  <c r="CK70" i="14"/>
  <c r="CL56" i="14"/>
  <c r="CK9" i="4"/>
  <c r="CK28" i="14"/>
  <c r="CD15" i="17"/>
  <c r="CK36" i="14"/>
  <c r="CD23" i="17" s="1"/>
  <c r="CK51" i="3"/>
  <c r="CD198" i="17" s="1"/>
  <c r="CK52" i="3"/>
  <c r="CD201" i="17" s="1"/>
  <c r="CE117" i="17"/>
  <c r="CL136" i="14"/>
  <c r="CM20" i="7"/>
  <c r="CL45" i="8"/>
  <c r="CM20" i="8"/>
  <c r="CE118" i="17"/>
  <c r="CL137" i="14"/>
  <c r="CK71" i="14"/>
  <c r="CD55" i="17"/>
  <c r="CL57" i="14"/>
  <c r="CD16" i="17"/>
  <c r="CK29" i="14"/>
  <c r="CK9" i="5"/>
  <c r="CE38" i="17"/>
  <c r="CL12" i="5"/>
  <c r="CK50" i="3"/>
  <c r="CD195" i="17" s="1"/>
  <c r="CE37" i="17"/>
  <c r="CL12" i="4"/>
  <c r="CL12" i="9" l="1"/>
  <c r="CL40" i="14"/>
  <c r="CE27" i="17"/>
  <c r="CL90" i="14"/>
  <c r="CE74" i="17"/>
  <c r="CN160" i="14"/>
  <c r="CM160" i="14"/>
  <c r="CN20" i="6"/>
  <c r="CL44" i="14"/>
  <c r="CE31" i="17"/>
  <c r="CN20" i="9"/>
  <c r="CN163" i="14"/>
  <c r="CM163" i="14"/>
  <c r="CL65" i="3"/>
  <c r="CE219" i="17" s="1"/>
  <c r="CL10" i="10"/>
  <c r="CL11" i="10"/>
  <c r="CD10" i="17"/>
  <c r="CK23" i="14"/>
  <c r="CL87" i="14"/>
  <c r="CE71" i="17"/>
  <c r="CL10" i="11"/>
  <c r="CL11" i="11"/>
  <c r="CK24" i="14"/>
  <c r="CD11" i="17"/>
  <c r="CL12" i="11"/>
  <c r="CE44" i="17"/>
  <c r="CN161" i="14"/>
  <c r="CM161" i="14"/>
  <c r="CN20" i="7"/>
  <c r="CD4" i="17"/>
  <c r="CL10" i="4"/>
  <c r="CL11" i="4"/>
  <c r="CK17" i="14"/>
  <c r="CK25" i="14"/>
  <c r="CD12" i="17" s="1"/>
  <c r="CK12" i="3"/>
  <c r="CD1" i="17" s="1"/>
  <c r="CK13" i="3"/>
  <c r="CD147" i="17" s="1"/>
  <c r="CN164" i="14"/>
  <c r="CM164" i="14"/>
  <c r="CN20" i="10"/>
  <c r="CL10" i="7"/>
  <c r="CL11" i="7"/>
  <c r="CD7" i="17"/>
  <c r="CK20" i="14"/>
  <c r="CE30" i="17"/>
  <c r="CL43" i="14"/>
  <c r="CL94" i="14"/>
  <c r="CE78" i="17" s="1"/>
  <c r="CM159" i="14"/>
  <c r="CN20" i="5"/>
  <c r="CN159" i="14"/>
  <c r="CK22" i="14"/>
  <c r="CD9" i="17"/>
  <c r="CL10" i="9"/>
  <c r="CL11" i="9"/>
  <c r="CD5" i="17"/>
  <c r="CK18" i="14"/>
  <c r="CL11" i="5"/>
  <c r="CL44" i="5" s="1"/>
  <c r="CL10" i="5"/>
  <c r="CE43" i="17"/>
  <c r="CL55" i="3"/>
  <c r="CE207" i="17" s="1"/>
  <c r="CL12" i="10"/>
  <c r="CL58" i="14"/>
  <c r="CE45" i="17" s="1"/>
  <c r="CL54" i="3"/>
  <c r="CE204" i="17" s="1"/>
  <c r="CE76" i="17"/>
  <c r="CL92" i="14"/>
  <c r="CL11" i="6"/>
  <c r="CL10" i="6"/>
  <c r="CD6" i="17"/>
  <c r="CK19" i="14"/>
  <c r="CE29" i="17"/>
  <c r="CL42" i="14"/>
  <c r="CE26" i="17"/>
  <c r="CL39" i="14"/>
  <c r="CM162" i="14"/>
  <c r="CN20" i="8"/>
  <c r="CN162" i="14"/>
  <c r="CK21" i="14"/>
  <c r="CD8" i="17"/>
  <c r="CL10" i="8"/>
  <c r="CL11" i="8"/>
  <c r="CN20" i="11"/>
  <c r="CM165" i="14"/>
  <c r="CN165" i="14"/>
  <c r="CL64" i="3"/>
  <c r="CE216" i="17" s="1"/>
  <c r="CM158" i="14"/>
  <c r="CN20" i="4"/>
  <c r="CN158" i="14"/>
  <c r="CM166" i="14"/>
  <c r="CN166" i="14" s="1"/>
  <c r="CM30" i="3"/>
  <c r="CN30" i="3" s="1"/>
  <c r="CM29" i="3"/>
  <c r="CN29" i="3" s="1"/>
  <c r="CL76" i="14" l="1"/>
  <c r="CL54" i="5"/>
  <c r="CL35" i="5" s="1"/>
  <c r="CE60" i="17"/>
  <c r="CL123" i="14"/>
  <c r="CL29" i="8"/>
  <c r="CE107" i="17"/>
  <c r="CL44" i="8"/>
  <c r="CL22" i="8"/>
  <c r="CE140" i="17"/>
  <c r="CL184" i="14"/>
  <c r="CE138" i="17"/>
  <c r="CL22" i="6"/>
  <c r="CL182" i="14"/>
  <c r="CL122" i="14"/>
  <c r="CE106" i="17"/>
  <c r="CL29" i="7"/>
  <c r="CL44" i="7"/>
  <c r="CL126" i="14"/>
  <c r="CE110" i="17"/>
  <c r="CL29" i="11"/>
  <c r="CL44" i="11"/>
  <c r="CL44" i="6"/>
  <c r="CE105" i="17"/>
  <c r="CL121" i="14"/>
  <c r="CL29" i="6"/>
  <c r="CL22" i="5"/>
  <c r="CL181" i="14"/>
  <c r="CE137" i="17"/>
  <c r="CL124" i="14"/>
  <c r="CL29" i="9"/>
  <c r="CE108" i="17"/>
  <c r="CL44" i="9"/>
  <c r="CE139" i="17"/>
  <c r="CL22" i="7"/>
  <c r="CL183" i="14"/>
  <c r="CL119" i="14"/>
  <c r="CL29" i="4"/>
  <c r="CE103" i="17"/>
  <c r="CL44" i="4"/>
  <c r="CL15" i="3"/>
  <c r="CE153" i="17" s="1"/>
  <c r="CL127" i="14"/>
  <c r="CE111" i="17" s="1"/>
  <c r="CL14" i="3"/>
  <c r="CE150" i="17" s="1"/>
  <c r="CL46" i="14"/>
  <c r="CE33" i="17"/>
  <c r="CL187" i="14"/>
  <c r="CL22" i="11"/>
  <c r="CE143" i="17"/>
  <c r="CL125" i="14"/>
  <c r="CL44" i="10"/>
  <c r="CE109" i="17"/>
  <c r="CL29" i="10"/>
  <c r="CL45" i="14"/>
  <c r="CL19" i="3"/>
  <c r="CE165" i="17" s="1"/>
  <c r="CE32" i="17"/>
  <c r="CL47" i="14"/>
  <c r="CE34" i="17" s="1"/>
  <c r="CL18" i="3"/>
  <c r="CE162" i="17" s="1"/>
  <c r="CL120" i="14"/>
  <c r="CL29" i="5"/>
  <c r="CE104" i="17"/>
  <c r="CL185" i="14"/>
  <c r="CE141" i="17"/>
  <c r="CL22" i="9"/>
  <c r="CL180" i="14"/>
  <c r="CE136" i="17"/>
  <c r="CL22" i="4"/>
  <c r="CL188" i="14"/>
  <c r="CE144" i="17" s="1"/>
  <c r="CL16" i="3"/>
  <c r="CE156" i="17" s="1"/>
  <c r="CL17" i="3"/>
  <c r="CE159" i="17" s="1"/>
  <c r="CL22" i="10"/>
  <c r="CE142" i="17"/>
  <c r="CL186" i="14"/>
  <c r="CE93" i="17" l="1"/>
  <c r="CL109" i="14"/>
  <c r="CM28" i="5"/>
  <c r="CL21" i="11"/>
  <c r="CL176" i="14"/>
  <c r="CE132" i="17"/>
  <c r="CL54" i="4"/>
  <c r="CE59" i="17"/>
  <c r="CL75" i="14"/>
  <c r="CL62" i="3"/>
  <c r="CE213" i="17" s="1"/>
  <c r="CL83" i="14"/>
  <c r="CE67" i="17" s="1"/>
  <c r="CL61" i="3"/>
  <c r="CE210" i="17" s="1"/>
  <c r="CL112" i="14"/>
  <c r="CE96" i="17"/>
  <c r="CM28" i="8"/>
  <c r="CL65" i="14"/>
  <c r="CE49" i="17"/>
  <c r="CM51" i="14"/>
  <c r="CL21" i="10"/>
  <c r="CE131" i="17"/>
  <c r="CL175" i="14"/>
  <c r="CE125" i="17"/>
  <c r="CL169" i="14"/>
  <c r="CL21" i="4"/>
  <c r="CL177" i="14"/>
  <c r="CE133" i="17" s="1"/>
  <c r="CL33" i="3"/>
  <c r="CE177" i="17" s="1"/>
  <c r="CL32" i="3"/>
  <c r="CE174" i="17" s="1"/>
  <c r="CL21" i="9"/>
  <c r="CL174" i="14"/>
  <c r="CE130" i="17"/>
  <c r="CL54" i="10"/>
  <c r="CE65" i="17"/>
  <c r="CL81" i="14"/>
  <c r="CL21" i="7"/>
  <c r="CE128" i="17"/>
  <c r="CL172" i="14"/>
  <c r="CE126" i="17"/>
  <c r="CL170" i="14"/>
  <c r="CL21" i="5"/>
  <c r="CL77" i="14"/>
  <c r="CL54" i="6"/>
  <c r="CL213" i="14" s="1"/>
  <c r="CE61" i="17"/>
  <c r="CL108" i="14"/>
  <c r="CM28" i="4"/>
  <c r="CE92" i="17"/>
  <c r="CL116" i="14"/>
  <c r="CE100" i="17" s="1"/>
  <c r="CL42" i="3"/>
  <c r="CE186" i="17" s="1"/>
  <c r="CL43" i="3"/>
  <c r="CE189" i="17" s="1"/>
  <c r="CE97" i="17"/>
  <c r="CL113" i="14"/>
  <c r="CM28" i="9"/>
  <c r="CL110" i="14"/>
  <c r="CM28" i="6"/>
  <c r="CE94" i="17"/>
  <c r="CL54" i="11"/>
  <c r="CL218" i="14" s="1"/>
  <c r="CL82" i="14"/>
  <c r="CE66" i="17"/>
  <c r="CE62" i="17"/>
  <c r="CL78" i="14"/>
  <c r="CL54" i="7"/>
  <c r="CL214" i="14" s="1"/>
  <c r="CE129" i="17"/>
  <c r="CL173" i="14"/>
  <c r="CL21" i="8"/>
  <c r="CL212" i="14"/>
  <c r="CM28" i="10"/>
  <c r="CL114" i="14"/>
  <c r="CE98" i="17"/>
  <c r="CL54" i="9"/>
  <c r="CL35" i="9" s="1"/>
  <c r="CL80" i="14"/>
  <c r="CE64" i="17"/>
  <c r="CM28" i="11"/>
  <c r="CE99" i="17"/>
  <c r="CL115" i="14"/>
  <c r="CM28" i="7"/>
  <c r="CL111" i="14"/>
  <c r="CE95" i="17"/>
  <c r="CL171" i="14"/>
  <c r="CL21" i="6"/>
  <c r="CE127" i="17"/>
  <c r="CL79" i="14"/>
  <c r="CL54" i="8"/>
  <c r="CL35" i="8" s="1"/>
  <c r="CE63" i="17"/>
  <c r="CL35" i="6" l="1"/>
  <c r="CL35" i="7"/>
  <c r="CM53" i="14" s="1"/>
  <c r="CL149" i="14"/>
  <c r="CM19" i="6"/>
  <c r="CM45" i="6" s="1"/>
  <c r="CL36" i="6"/>
  <c r="CN28" i="7"/>
  <c r="CF84" i="17"/>
  <c r="CM100" i="14"/>
  <c r="CN100" i="14"/>
  <c r="CN103" i="14"/>
  <c r="CM103" i="14"/>
  <c r="CF87" i="17"/>
  <c r="CN28" i="10"/>
  <c r="CL151" i="14"/>
  <c r="CM19" i="8"/>
  <c r="CL36" i="8"/>
  <c r="CL35" i="11"/>
  <c r="CN99" i="14"/>
  <c r="CM99" i="14"/>
  <c r="CN28" i="6"/>
  <c r="CF83" i="17"/>
  <c r="CL150" i="14"/>
  <c r="CL36" i="7"/>
  <c r="CM19" i="7"/>
  <c r="CL215" i="14"/>
  <c r="CL216" i="14"/>
  <c r="CN28" i="4"/>
  <c r="CM97" i="14"/>
  <c r="CN97" i="14"/>
  <c r="CF81" i="17"/>
  <c r="CM105" i="14"/>
  <c r="CM39" i="3"/>
  <c r="CM40" i="3"/>
  <c r="CM98" i="14"/>
  <c r="CF82" i="17"/>
  <c r="CN28" i="5"/>
  <c r="CN98" i="14"/>
  <c r="CN28" i="9"/>
  <c r="CM102" i="14"/>
  <c r="CF86" i="17"/>
  <c r="CN102" i="14"/>
  <c r="CL152" i="14"/>
  <c r="CM19" i="9"/>
  <c r="CM45" i="9" s="1"/>
  <c r="CL36" i="9"/>
  <c r="CL147" i="14"/>
  <c r="CM19" i="4"/>
  <c r="CL36" i="4"/>
  <c r="CL28" i="3"/>
  <c r="CL155" i="14"/>
  <c r="CL27" i="3"/>
  <c r="CM12" i="5"/>
  <c r="CF38" i="17"/>
  <c r="CN51" i="14"/>
  <c r="CM19" i="11"/>
  <c r="CL154" i="14"/>
  <c r="CL36" i="11"/>
  <c r="CM54" i="14"/>
  <c r="CL68" i="14"/>
  <c r="CE52" i="17"/>
  <c r="CM104" i="14"/>
  <c r="CF88" i="17"/>
  <c r="CN28" i="11"/>
  <c r="CN104" i="14"/>
  <c r="CE53" i="17"/>
  <c r="CL69" i="14"/>
  <c r="CM55" i="14"/>
  <c r="CL66" i="14"/>
  <c r="CE50" i="17"/>
  <c r="CM52" i="14"/>
  <c r="CL148" i="14"/>
  <c r="CM19" i="5"/>
  <c r="CL36" i="5"/>
  <c r="CL35" i="10"/>
  <c r="CL217" i="14"/>
  <c r="CM19" i="10"/>
  <c r="CL36" i="10"/>
  <c r="CL153" i="14"/>
  <c r="CM101" i="14"/>
  <c r="CN101" i="14"/>
  <c r="CF85" i="17"/>
  <c r="CN28" i="8"/>
  <c r="CL35" i="4"/>
  <c r="CL211" i="14"/>
  <c r="CL72" i="3"/>
  <c r="CL219" i="14"/>
  <c r="CL71" i="3"/>
  <c r="CL67" i="14" l="1"/>
  <c r="CE51" i="17"/>
  <c r="CE21" i="17"/>
  <c r="CL34" i="14"/>
  <c r="CL9" i="10"/>
  <c r="CL33" i="14"/>
  <c r="CE20" i="17"/>
  <c r="CL9" i="9"/>
  <c r="CN91" i="14"/>
  <c r="CM91" i="14"/>
  <c r="CN45" i="9"/>
  <c r="CF75" i="17"/>
  <c r="CF89" i="17"/>
  <c r="CN105" i="14"/>
  <c r="CL9" i="7"/>
  <c r="CL31" i="14"/>
  <c r="CE18" i="17"/>
  <c r="CL64" i="14"/>
  <c r="CM50" i="14"/>
  <c r="CE48" i="17"/>
  <c r="CL49" i="3"/>
  <c r="CE192" i="17" s="1"/>
  <c r="CL72" i="14"/>
  <c r="CE56" i="17" s="1"/>
  <c r="CL50" i="3"/>
  <c r="CE195" i="17" s="1"/>
  <c r="CF120" i="17"/>
  <c r="CN19" i="10"/>
  <c r="CM139" i="14"/>
  <c r="CO20" i="10"/>
  <c r="CO164" i="14" s="1"/>
  <c r="CN139" i="14"/>
  <c r="CM45" i="10"/>
  <c r="CE16" i="17"/>
  <c r="CL29" i="14"/>
  <c r="CL9" i="5"/>
  <c r="CF39" i="17"/>
  <c r="CN52" i="14"/>
  <c r="CM12" i="6"/>
  <c r="CM45" i="11"/>
  <c r="CM140" i="14"/>
  <c r="CO20" i="11"/>
  <c r="CO165" i="14" s="1"/>
  <c r="CN140" i="14"/>
  <c r="CN19" i="11"/>
  <c r="CF121" i="17"/>
  <c r="CF27" i="17"/>
  <c r="CM40" i="14"/>
  <c r="CN40" i="14"/>
  <c r="CN12" i="5"/>
  <c r="CL9" i="4"/>
  <c r="CE15" i="17"/>
  <c r="CL28" i="14"/>
  <c r="CL51" i="3"/>
  <c r="CE198" i="17" s="1"/>
  <c r="CL52" i="3"/>
  <c r="CE201" i="17" s="1"/>
  <c r="CL36" i="14"/>
  <c r="CE23" i="17" s="1"/>
  <c r="CF119" i="17"/>
  <c r="CO20" i="9"/>
  <c r="CO163" i="14" s="1"/>
  <c r="CM138" i="14"/>
  <c r="CN19" i="9"/>
  <c r="CN138" i="14"/>
  <c r="CL9" i="6"/>
  <c r="CL30" i="14"/>
  <c r="CE17" i="17"/>
  <c r="CM12" i="7"/>
  <c r="CF40" i="17"/>
  <c r="CN53" i="14"/>
  <c r="CM12" i="8"/>
  <c r="CF41" i="17"/>
  <c r="CN54" i="14"/>
  <c r="CM45" i="4"/>
  <c r="CM133" i="14"/>
  <c r="CN133" i="14"/>
  <c r="CO20" i="4"/>
  <c r="CN19" i="4"/>
  <c r="CF114" i="17"/>
  <c r="CM26" i="3"/>
  <c r="CM25" i="3"/>
  <c r="CM141" i="14"/>
  <c r="CN40" i="3"/>
  <c r="CF183" i="17"/>
  <c r="CM88" i="14"/>
  <c r="CN88" i="14"/>
  <c r="CN45" i="6"/>
  <c r="CF72" i="17"/>
  <c r="CE19" i="17"/>
  <c r="CL9" i="8"/>
  <c r="CL32" i="14"/>
  <c r="CF116" i="17"/>
  <c r="CN135" i="14"/>
  <c r="CM135" i="14"/>
  <c r="CO20" i="6"/>
  <c r="CO160" i="14" s="1"/>
  <c r="CN19" i="6"/>
  <c r="CE54" i="17"/>
  <c r="CM56" i="14"/>
  <c r="CL70" i="14"/>
  <c r="CM45" i="5"/>
  <c r="CN19" i="5"/>
  <c r="CO20" i="5"/>
  <c r="CO159" i="14" s="1"/>
  <c r="CN134" i="14"/>
  <c r="CF115" i="17"/>
  <c r="CM134" i="14"/>
  <c r="CF42" i="17"/>
  <c r="CN55" i="14"/>
  <c r="CM12" i="9"/>
  <c r="CL9" i="11"/>
  <c r="CE22" i="17"/>
  <c r="CL35" i="14"/>
  <c r="CF180" i="17"/>
  <c r="CN39" i="3"/>
  <c r="CM45" i="7"/>
  <c r="CO20" i="7"/>
  <c r="CO161" i="14" s="1"/>
  <c r="CF117" i="17"/>
  <c r="CM136" i="14"/>
  <c r="CN136" i="14"/>
  <c r="CN19" i="7"/>
  <c r="CL71" i="14"/>
  <c r="CE55" i="17"/>
  <c r="CM57" i="14"/>
  <c r="CM45" i="8"/>
  <c r="CO20" i="8"/>
  <c r="CO162" i="14" s="1"/>
  <c r="CF118" i="17"/>
  <c r="CN19" i="8"/>
  <c r="CN137" i="14"/>
  <c r="CM137" i="14"/>
  <c r="CF74" i="17" l="1"/>
  <c r="CM90" i="14"/>
  <c r="CN90" i="14"/>
  <c r="CN45" i="8"/>
  <c r="CM44" i="14"/>
  <c r="CN12" i="9"/>
  <c r="CF31" i="17"/>
  <c r="CN44" i="14"/>
  <c r="CN26" i="3"/>
  <c r="CF171" i="17"/>
  <c r="CM11" i="6"/>
  <c r="CM10" i="6"/>
  <c r="CE6" i="17"/>
  <c r="CL19" i="14"/>
  <c r="CE4" i="17"/>
  <c r="CM10" i="4"/>
  <c r="CM11" i="4"/>
  <c r="CM44" i="4" s="1"/>
  <c r="CL17" i="14"/>
  <c r="CL13" i="3"/>
  <c r="CE147" i="17" s="1"/>
  <c r="CL12" i="3"/>
  <c r="CE1" i="17" s="1"/>
  <c r="CL25" i="14"/>
  <c r="CE12" i="17" s="1"/>
  <c r="CN41" i="14"/>
  <c r="CF28" i="17"/>
  <c r="CN12" i="6"/>
  <c r="CM41" i="14"/>
  <c r="CN45" i="10"/>
  <c r="CF76" i="17"/>
  <c r="CM92" i="14"/>
  <c r="CN92" i="14"/>
  <c r="CF44" i="17"/>
  <c r="CM12" i="11"/>
  <c r="CN57" i="14"/>
  <c r="CM89" i="14"/>
  <c r="CF73" i="17"/>
  <c r="CN45" i="7"/>
  <c r="CN89" i="14"/>
  <c r="CF71" i="17"/>
  <c r="CM87" i="14"/>
  <c r="CN45" i="5"/>
  <c r="CN87" i="14"/>
  <c r="CE8" i="17"/>
  <c r="CL21" i="14"/>
  <c r="CM10" i="8"/>
  <c r="CM11" i="8"/>
  <c r="CN42" i="14"/>
  <c r="CN12" i="7"/>
  <c r="CM42" i="14"/>
  <c r="CF29" i="17"/>
  <c r="CE5" i="17"/>
  <c r="CL18" i="14"/>
  <c r="CM10" i="5"/>
  <c r="CM11" i="5"/>
  <c r="CL23" i="14"/>
  <c r="CM11" i="10"/>
  <c r="CM10" i="10"/>
  <c r="CE10" i="17"/>
  <c r="CM11" i="11"/>
  <c r="CM44" i="11" s="1"/>
  <c r="CL24" i="14"/>
  <c r="CE11" i="17"/>
  <c r="CM10" i="11"/>
  <c r="CN141" i="14"/>
  <c r="CF122" i="17"/>
  <c r="CN45" i="4"/>
  <c r="CF70" i="17"/>
  <c r="CN86" i="14"/>
  <c r="CM86" i="14"/>
  <c r="CM65" i="3"/>
  <c r="CM94" i="14"/>
  <c r="CM64" i="3"/>
  <c r="CF30" i="17"/>
  <c r="CM43" i="14"/>
  <c r="CN12" i="8"/>
  <c r="CN43" i="14"/>
  <c r="CN50" i="14"/>
  <c r="CF37" i="17"/>
  <c r="CM12" i="4"/>
  <c r="CM54" i="3"/>
  <c r="CM58" i="14"/>
  <c r="CM55" i="3"/>
  <c r="CL20" i="14"/>
  <c r="CE7" i="17"/>
  <c r="CM10" i="7"/>
  <c r="CM11" i="7"/>
  <c r="CM44" i="7" s="1"/>
  <c r="CL22" i="14"/>
  <c r="CE9" i="17"/>
  <c r="CM11" i="9"/>
  <c r="CM10" i="9"/>
  <c r="CN56" i="14"/>
  <c r="CM12" i="10"/>
  <c r="CF43" i="17"/>
  <c r="CF168" i="17"/>
  <c r="CN25" i="3"/>
  <c r="CO158" i="14"/>
  <c r="CO30" i="3"/>
  <c r="CO166" i="14"/>
  <c r="CO29" i="3"/>
  <c r="CN45" i="11"/>
  <c r="CM93" i="14"/>
  <c r="CF77" i="17"/>
  <c r="CN93" i="14"/>
  <c r="CM54" i="7" l="1"/>
  <c r="CM78" i="14"/>
  <c r="CN44" i="7"/>
  <c r="CF62" i="17"/>
  <c r="CM35" i="7"/>
  <c r="CN78" i="14"/>
  <c r="CF108" i="17"/>
  <c r="CN124" i="14"/>
  <c r="CN11" i="9"/>
  <c r="CM124" i="14"/>
  <c r="CM29" i="9"/>
  <c r="CM44" i="9"/>
  <c r="CF139" i="17"/>
  <c r="CN10" i="7"/>
  <c r="CN183" i="14"/>
  <c r="CM22" i="7"/>
  <c r="CM183" i="14"/>
  <c r="CF45" i="17"/>
  <c r="CN58" i="14"/>
  <c r="CN65" i="3"/>
  <c r="CF219" i="17"/>
  <c r="CF143" i="17"/>
  <c r="CM22" i="11"/>
  <c r="CM187" i="14"/>
  <c r="CN10" i="11"/>
  <c r="CN187" i="14"/>
  <c r="CF107" i="17"/>
  <c r="CM123" i="14"/>
  <c r="CM29" i="8"/>
  <c r="CN123" i="14"/>
  <c r="CN11" i="8"/>
  <c r="CF66" i="17"/>
  <c r="CM82" i="14"/>
  <c r="CN44" i="11"/>
  <c r="CN82" i="14"/>
  <c r="CM54" i="11"/>
  <c r="CM35" i="11" s="1"/>
  <c r="CN12" i="10"/>
  <c r="CN45" i="14"/>
  <c r="CM45" i="14"/>
  <c r="CF32" i="17"/>
  <c r="CN54" i="3"/>
  <c r="CF204" i="17"/>
  <c r="CM75" i="14"/>
  <c r="CM54" i="4"/>
  <c r="CN44" i="4"/>
  <c r="CN75" i="14"/>
  <c r="CF59" i="17"/>
  <c r="CM22" i="10"/>
  <c r="CF142" i="17"/>
  <c r="CN10" i="10"/>
  <c r="CM186" i="14"/>
  <c r="CN186" i="14"/>
  <c r="CF140" i="17"/>
  <c r="CM184" i="14"/>
  <c r="CM22" i="8"/>
  <c r="CN184" i="14"/>
  <c r="CN10" i="8"/>
  <c r="CM29" i="4"/>
  <c r="CN11" i="4"/>
  <c r="CF103" i="17"/>
  <c r="CM119" i="14"/>
  <c r="CN119" i="14"/>
  <c r="CM127" i="14"/>
  <c r="CM15" i="3"/>
  <c r="CM14" i="3"/>
  <c r="CM44" i="8"/>
  <c r="CM39" i="14"/>
  <c r="CF26" i="17"/>
  <c r="CN39" i="14"/>
  <c r="CN12" i="4"/>
  <c r="CM47" i="14"/>
  <c r="CM18" i="3"/>
  <c r="CM19" i="3"/>
  <c r="CN64" i="3"/>
  <c r="CF216" i="17"/>
  <c r="CM44" i="10"/>
  <c r="CN11" i="10"/>
  <c r="CF109" i="17"/>
  <c r="CM125" i="14"/>
  <c r="CM29" i="10"/>
  <c r="CN125" i="14"/>
  <c r="CF104" i="17"/>
  <c r="CM29" i="5"/>
  <c r="CM120" i="14"/>
  <c r="CN11" i="5"/>
  <c r="CN120" i="14"/>
  <c r="CM44" i="5"/>
  <c r="CF136" i="17"/>
  <c r="CN180" i="14"/>
  <c r="CM180" i="14"/>
  <c r="CM22" i="4"/>
  <c r="CN10" i="4"/>
  <c r="CM16" i="3"/>
  <c r="CM17" i="3"/>
  <c r="CM188" i="14"/>
  <c r="CM22" i="6"/>
  <c r="CF138" i="17"/>
  <c r="CN182" i="14"/>
  <c r="CN10" i="6"/>
  <c r="CM182" i="14"/>
  <c r="CN10" i="9"/>
  <c r="CF141" i="17"/>
  <c r="CM22" i="9"/>
  <c r="CM185" i="14"/>
  <c r="CN185" i="14"/>
  <c r="CM122" i="14"/>
  <c r="CF106" i="17"/>
  <c r="CN122" i="14"/>
  <c r="CN11" i="7"/>
  <c r="CM29" i="7"/>
  <c r="CN55" i="3"/>
  <c r="CF207" i="17"/>
  <c r="CF78" i="17"/>
  <c r="CN94" i="14"/>
  <c r="CN11" i="11"/>
  <c r="CF110" i="17"/>
  <c r="CM29" i="11"/>
  <c r="CN126" i="14"/>
  <c r="CM126" i="14"/>
  <c r="CM181" i="14"/>
  <c r="CM22" i="5"/>
  <c r="CF137" i="17"/>
  <c r="CN181" i="14"/>
  <c r="CN10" i="5"/>
  <c r="CM46" i="14"/>
  <c r="CF33" i="17"/>
  <c r="CN12" i="11"/>
  <c r="CN46" i="14"/>
  <c r="CN121" i="14"/>
  <c r="CF105" i="17"/>
  <c r="CN11" i="6"/>
  <c r="CM29" i="6"/>
  <c r="CM121" i="14"/>
  <c r="CM44" i="6"/>
  <c r="CM71" i="14" l="1"/>
  <c r="CN71" i="14"/>
  <c r="CO57" i="14"/>
  <c r="CN35" i="11"/>
  <c r="CF55" i="17"/>
  <c r="CM110" i="14"/>
  <c r="CF94" i="17"/>
  <c r="CN110" i="14"/>
  <c r="CN29" i="6"/>
  <c r="CO28" i="6"/>
  <c r="CN29" i="7"/>
  <c r="CN111" i="14"/>
  <c r="CF95" i="17"/>
  <c r="CM111" i="14"/>
  <c r="CO28" i="7"/>
  <c r="CN174" i="14"/>
  <c r="CN22" i="9"/>
  <c r="CF130" i="17"/>
  <c r="CM21" i="9"/>
  <c r="CM174" i="14"/>
  <c r="CF144" i="17"/>
  <c r="CN188" i="14"/>
  <c r="CN169" i="14"/>
  <c r="CF125" i="17"/>
  <c r="CM169" i="14"/>
  <c r="CN22" i="4"/>
  <c r="CM21" i="4"/>
  <c r="CM32" i="3"/>
  <c r="CM33" i="3"/>
  <c r="CM177" i="14"/>
  <c r="CM76" i="14"/>
  <c r="CF60" i="17"/>
  <c r="CM54" i="5"/>
  <c r="CN76" i="14"/>
  <c r="CN44" i="5"/>
  <c r="CM114" i="14"/>
  <c r="CO28" i="10"/>
  <c r="CN114" i="14"/>
  <c r="CF98" i="17"/>
  <c r="CN29" i="10"/>
  <c r="CM54" i="10"/>
  <c r="CM35" i="10" s="1"/>
  <c r="CF65" i="17"/>
  <c r="CN44" i="10"/>
  <c r="CN81" i="14"/>
  <c r="CM81" i="14"/>
  <c r="CF165" i="17"/>
  <c r="CN19" i="3"/>
  <c r="CN14" i="3"/>
  <c r="CF150" i="17"/>
  <c r="CM62" i="3"/>
  <c r="CF132" i="17"/>
  <c r="CN176" i="14"/>
  <c r="CM176" i="14"/>
  <c r="CN22" i="11"/>
  <c r="CM21" i="11"/>
  <c r="CM54" i="9"/>
  <c r="CM35" i="9" s="1"/>
  <c r="CF64" i="17"/>
  <c r="CM80" i="14"/>
  <c r="CN80" i="14"/>
  <c r="CN44" i="9"/>
  <c r="CF126" i="17"/>
  <c r="CM21" i="5"/>
  <c r="CN22" i="5"/>
  <c r="CM170" i="14"/>
  <c r="CN170" i="14"/>
  <c r="CF99" i="17"/>
  <c r="CN115" i="14"/>
  <c r="CO28" i="11"/>
  <c r="CN29" i="11"/>
  <c r="CM115" i="14"/>
  <c r="CF159" i="17"/>
  <c r="CN17" i="3"/>
  <c r="CF93" i="17"/>
  <c r="CM109" i="14"/>
  <c r="CN109" i="14"/>
  <c r="CN29" i="5"/>
  <c r="CO28" i="5"/>
  <c r="CN18" i="3"/>
  <c r="CF162" i="17"/>
  <c r="CF153" i="17"/>
  <c r="CN15" i="3"/>
  <c r="CM83" i="14"/>
  <c r="CM35" i="4"/>
  <c r="CM211" i="14"/>
  <c r="CN211" i="14"/>
  <c r="CN54" i="4"/>
  <c r="CF97" i="17"/>
  <c r="CM113" i="14"/>
  <c r="CN29" i="9"/>
  <c r="CN113" i="14"/>
  <c r="CO28" i="9"/>
  <c r="CN44" i="6"/>
  <c r="CM77" i="14"/>
  <c r="CN77" i="14"/>
  <c r="CF61" i="17"/>
  <c r="CM54" i="6"/>
  <c r="CM35" i="6" s="1"/>
  <c r="CF156" i="17"/>
  <c r="CN16" i="3"/>
  <c r="CF34" i="17"/>
  <c r="CN47" i="14"/>
  <c r="CN127" i="14"/>
  <c r="CF111" i="17"/>
  <c r="CN22" i="10"/>
  <c r="CN175" i="14"/>
  <c r="CM175" i="14"/>
  <c r="CF131" i="17"/>
  <c r="CM21" i="10"/>
  <c r="CN218" i="14"/>
  <c r="CN54" i="11"/>
  <c r="CM218" i="14"/>
  <c r="CF96" i="17"/>
  <c r="CM112" i="14"/>
  <c r="CN112" i="14"/>
  <c r="CN29" i="8"/>
  <c r="CO28" i="8"/>
  <c r="CN171" i="14"/>
  <c r="CN22" i="6"/>
  <c r="CF127" i="17"/>
  <c r="CM21" i="6"/>
  <c r="CM171" i="14"/>
  <c r="CF63" i="17"/>
  <c r="CM54" i="8"/>
  <c r="CM79" i="14"/>
  <c r="CN44" i="8"/>
  <c r="CN79" i="14"/>
  <c r="CM108" i="14"/>
  <c r="CF92" i="17"/>
  <c r="CO28" i="4"/>
  <c r="CN108" i="14"/>
  <c r="CN29" i="4"/>
  <c r="CM43" i="3"/>
  <c r="CM116" i="14"/>
  <c r="CM42" i="3"/>
  <c r="CM173" i="14"/>
  <c r="CN173" i="14"/>
  <c r="CN22" i="8"/>
  <c r="CM21" i="8"/>
  <c r="CF129" i="17"/>
  <c r="CM61" i="3"/>
  <c r="CN172" i="14"/>
  <c r="CM21" i="7"/>
  <c r="CM172" i="14"/>
  <c r="CF128" i="17"/>
  <c r="CN22" i="7"/>
  <c r="CF51" i="17"/>
  <c r="CN35" i="7"/>
  <c r="CM67" i="14"/>
  <c r="CO53" i="14"/>
  <c r="CN67" i="14"/>
  <c r="CN214" i="14"/>
  <c r="CM214" i="14"/>
  <c r="CN54" i="7"/>
  <c r="CM71" i="3" l="1"/>
  <c r="CN71" i="3" s="1"/>
  <c r="CF53" i="17"/>
  <c r="CN69" i="14"/>
  <c r="CM69" i="14"/>
  <c r="CN35" i="9"/>
  <c r="CO55" i="14"/>
  <c r="CF54" i="17"/>
  <c r="CN35" i="10"/>
  <c r="CM70" i="14"/>
  <c r="CO56" i="14"/>
  <c r="CN70" i="14"/>
  <c r="CM35" i="8"/>
  <c r="CM215" i="14"/>
  <c r="CN215" i="14"/>
  <c r="CN54" i="8"/>
  <c r="CO102" i="14"/>
  <c r="CG86" i="17"/>
  <c r="CM219" i="14"/>
  <c r="CN219" i="14" s="1"/>
  <c r="CF67" i="17"/>
  <c r="CN83" i="14"/>
  <c r="CM148" i="14"/>
  <c r="CN148" i="14"/>
  <c r="CN21" i="5"/>
  <c r="CO19" i="5"/>
  <c r="CM36" i="5"/>
  <c r="CO19" i="11"/>
  <c r="CN21" i="11"/>
  <c r="CM154" i="14"/>
  <c r="CN154" i="14"/>
  <c r="CM36" i="11"/>
  <c r="CN32" i="3"/>
  <c r="CF174" i="17"/>
  <c r="CN150" i="14"/>
  <c r="CO19" i="7"/>
  <c r="CN21" i="7"/>
  <c r="CM150" i="14"/>
  <c r="CM36" i="7"/>
  <c r="CM151" i="14"/>
  <c r="CN21" i="8"/>
  <c r="CN151" i="14"/>
  <c r="CO19" i="8"/>
  <c r="CM36" i="8"/>
  <c r="CN42" i="3"/>
  <c r="CF186" i="17"/>
  <c r="CM72" i="3"/>
  <c r="CN72" i="3" s="1"/>
  <c r="CO98" i="14"/>
  <c r="CG82" i="17"/>
  <c r="CF213" i="17"/>
  <c r="CN62" i="3"/>
  <c r="CM147" i="14"/>
  <c r="CO19" i="4"/>
  <c r="CO45" i="4" s="1"/>
  <c r="CN21" i="4"/>
  <c r="CN147" i="14"/>
  <c r="CM36" i="4"/>
  <c r="CM28" i="3"/>
  <c r="CN28" i="3" s="1"/>
  <c r="CM27" i="3"/>
  <c r="CN27" i="3" s="1"/>
  <c r="CM155" i="14"/>
  <c r="CN155" i="14" s="1"/>
  <c r="CM152" i="14"/>
  <c r="CN152" i="14"/>
  <c r="CN21" i="9"/>
  <c r="CO19" i="9"/>
  <c r="CO45" i="9" s="1"/>
  <c r="CM36" i="9"/>
  <c r="CG84" i="17"/>
  <c r="CO100" i="14"/>
  <c r="CO45" i="7"/>
  <c r="CO12" i="11"/>
  <c r="CG44" i="17"/>
  <c r="CG40" i="17"/>
  <c r="CO12" i="7"/>
  <c r="CN116" i="14"/>
  <c r="CF100" i="17"/>
  <c r="CG81" i="17"/>
  <c r="CO97" i="14"/>
  <c r="CO40" i="3"/>
  <c r="CG183" i="17" s="1"/>
  <c r="CO39" i="3"/>
  <c r="CG180" i="17" s="1"/>
  <c r="CO105" i="14"/>
  <c r="CG89" i="17" s="1"/>
  <c r="CF50" i="17"/>
  <c r="CO52" i="14"/>
  <c r="CM66" i="14"/>
  <c r="CN66" i="14"/>
  <c r="CN35" i="6"/>
  <c r="CO104" i="14"/>
  <c r="CG88" i="17"/>
  <c r="CO45" i="11"/>
  <c r="CN177" i="14"/>
  <c r="CF133" i="17"/>
  <c r="CG83" i="17"/>
  <c r="CO99" i="14"/>
  <c r="CN61" i="3"/>
  <c r="CF210" i="17"/>
  <c r="CN43" i="3"/>
  <c r="CF189" i="17"/>
  <c r="CM149" i="14"/>
  <c r="CM36" i="6"/>
  <c r="CN149" i="14"/>
  <c r="CO19" i="6"/>
  <c r="CN21" i="6"/>
  <c r="CG85" i="17"/>
  <c r="CO101" i="14"/>
  <c r="CN21" i="10"/>
  <c r="CM36" i="10"/>
  <c r="CN153" i="14"/>
  <c r="CM153" i="14"/>
  <c r="CO19" i="10"/>
  <c r="CM213" i="14"/>
  <c r="CN54" i="6"/>
  <c r="CN213" i="14"/>
  <c r="CM64" i="14"/>
  <c r="CF48" i="17"/>
  <c r="CN64" i="14"/>
  <c r="CO50" i="14"/>
  <c r="CN35" i="4"/>
  <c r="CM216" i="14"/>
  <c r="CN216" i="14"/>
  <c r="CN54" i="9"/>
  <c r="CN54" i="10"/>
  <c r="CM217" i="14"/>
  <c r="CN217" i="14"/>
  <c r="CO103" i="14"/>
  <c r="CG87" i="17"/>
  <c r="CM35" i="5"/>
  <c r="CM212" i="14"/>
  <c r="CN54" i="5"/>
  <c r="CN212" i="14"/>
  <c r="CF177" i="17"/>
  <c r="CN33" i="3"/>
  <c r="CM50" i="3" l="1"/>
  <c r="CN50" i="3" s="1"/>
  <c r="CM72" i="14"/>
  <c r="CN72" i="14" s="1"/>
  <c r="CM49" i="3"/>
  <c r="CO91" i="14"/>
  <c r="CG75" i="17"/>
  <c r="CG37" i="17"/>
  <c r="CO12" i="4"/>
  <c r="CO135" i="14"/>
  <c r="CP20" i="6"/>
  <c r="CP160" i="14" s="1"/>
  <c r="CG116" i="17"/>
  <c r="CO45" i="6"/>
  <c r="CO86" i="14"/>
  <c r="CG70" i="17"/>
  <c r="CG33" i="17"/>
  <c r="CO46" i="14"/>
  <c r="CF20" i="17"/>
  <c r="CN36" i="9"/>
  <c r="CM33" i="14"/>
  <c r="CM9" i="9"/>
  <c r="CN33" i="14"/>
  <c r="CM9" i="4"/>
  <c r="CN36" i="4"/>
  <c r="CM28" i="14"/>
  <c r="CN28" i="14"/>
  <c r="CF15" i="17"/>
  <c r="CM51" i="3"/>
  <c r="CM52" i="3"/>
  <c r="CM36" i="14"/>
  <c r="CO93" i="14"/>
  <c r="CG77" i="17"/>
  <c r="CO42" i="14"/>
  <c r="CG29" i="17"/>
  <c r="CO89" i="14"/>
  <c r="CG73" i="17"/>
  <c r="CO138" i="14"/>
  <c r="CG119" i="17"/>
  <c r="CP20" i="9"/>
  <c r="CP163" i="14" s="1"/>
  <c r="CM9" i="8"/>
  <c r="CF19" i="17"/>
  <c r="CM32" i="14"/>
  <c r="CN32" i="14"/>
  <c r="CN36" i="8"/>
  <c r="CO136" i="14"/>
  <c r="CP20" i="7"/>
  <c r="CP161" i="14" s="1"/>
  <c r="CG117" i="17"/>
  <c r="CM9" i="11"/>
  <c r="CN36" i="11"/>
  <c r="CF22" i="17"/>
  <c r="CN35" i="14"/>
  <c r="CM35" i="14"/>
  <c r="CP20" i="11"/>
  <c r="CP165" i="14" s="1"/>
  <c r="CO140" i="14"/>
  <c r="CG121" i="17"/>
  <c r="CM68" i="14"/>
  <c r="CF52" i="17"/>
  <c r="CN68" i="14"/>
  <c r="CN35" i="8"/>
  <c r="CO54" i="14"/>
  <c r="CN49" i="3"/>
  <c r="CF192" i="17"/>
  <c r="CN36" i="10"/>
  <c r="CM9" i="10"/>
  <c r="CF21" i="17"/>
  <c r="CM34" i="14"/>
  <c r="CN34" i="14"/>
  <c r="CN36" i="6"/>
  <c r="CN30" i="14"/>
  <c r="CM30" i="14"/>
  <c r="CF17" i="17"/>
  <c r="CM9" i="6"/>
  <c r="CO45" i="8"/>
  <c r="CP20" i="8"/>
  <c r="CP162" i="14" s="1"/>
  <c r="CG118" i="17"/>
  <c r="CO137" i="14"/>
  <c r="CF18" i="17"/>
  <c r="CN36" i="7"/>
  <c r="CM31" i="14"/>
  <c r="CM9" i="7"/>
  <c r="CN31" i="14"/>
  <c r="CM9" i="5"/>
  <c r="CM29" i="14"/>
  <c r="CF16" i="17"/>
  <c r="CN36" i="5"/>
  <c r="CN29" i="14"/>
  <c r="CM65" i="14"/>
  <c r="CF49" i="17"/>
  <c r="CN65" i="14"/>
  <c r="CN35" i="5"/>
  <c r="CO51" i="14"/>
  <c r="CO45" i="10"/>
  <c r="CO139" i="14"/>
  <c r="CP20" i="10"/>
  <c r="CP164" i="14" s="1"/>
  <c r="CG120" i="17"/>
  <c r="CG39" i="17"/>
  <c r="CO12" i="6"/>
  <c r="CP20" i="4"/>
  <c r="CO133" i="14"/>
  <c r="CG114" i="17"/>
  <c r="CO26" i="3"/>
  <c r="CG171" i="17" s="1"/>
  <c r="CO25" i="3"/>
  <c r="CG168" i="17" s="1"/>
  <c r="CO141" i="14"/>
  <c r="CG122" i="17" s="1"/>
  <c r="CO45" i="5"/>
  <c r="CO134" i="14"/>
  <c r="CG115" i="17"/>
  <c r="CP20" i="5"/>
  <c r="CP159" i="14" s="1"/>
  <c r="CG43" i="17"/>
  <c r="CO12" i="10"/>
  <c r="CO12" i="9"/>
  <c r="CG42" i="17"/>
  <c r="CO58" i="14" l="1"/>
  <c r="CG45" i="17" s="1"/>
  <c r="CF56" i="17"/>
  <c r="CF195" i="17"/>
  <c r="CO94" i="14"/>
  <c r="CG78" i="17" s="1"/>
  <c r="CG32" i="17"/>
  <c r="CO45" i="14"/>
  <c r="CP158" i="14"/>
  <c r="CP166" i="14"/>
  <c r="CP30" i="3"/>
  <c r="CP29" i="3"/>
  <c r="CM18" i="14"/>
  <c r="CF5" i="17"/>
  <c r="CN18" i="14"/>
  <c r="CN9" i="5"/>
  <c r="CO11" i="5"/>
  <c r="CO10" i="5"/>
  <c r="CN9" i="4"/>
  <c r="CM17" i="14"/>
  <c r="CO10" i="4"/>
  <c r="CO11" i="4"/>
  <c r="CF4" i="17"/>
  <c r="CN17" i="14"/>
  <c r="CM25" i="14"/>
  <c r="CM13" i="3"/>
  <c r="CM12" i="3"/>
  <c r="CO54" i="3"/>
  <c r="CG204" i="17" s="1"/>
  <c r="CG28" i="17"/>
  <c r="CO41" i="14"/>
  <c r="CF23" i="17"/>
  <c r="CN36" i="14"/>
  <c r="CO39" i="14"/>
  <c r="CG26" i="17"/>
  <c r="CO87" i="14"/>
  <c r="CG71" i="17"/>
  <c r="CO44" i="5"/>
  <c r="CG76" i="17"/>
  <c r="CO92" i="14"/>
  <c r="CN9" i="7"/>
  <c r="CM20" i="14"/>
  <c r="CF7" i="17"/>
  <c r="CO11" i="7"/>
  <c r="CN20" i="14"/>
  <c r="CO10" i="7"/>
  <c r="CG74" i="17"/>
  <c r="CO90" i="14"/>
  <c r="CN52" i="3"/>
  <c r="CF201" i="17"/>
  <c r="CM22" i="14"/>
  <c r="CN22" i="14"/>
  <c r="CF9" i="17"/>
  <c r="CN9" i="9"/>
  <c r="CO11" i="9"/>
  <c r="CO10" i="9"/>
  <c r="CO64" i="3"/>
  <c r="CG216" i="17" s="1"/>
  <c r="CG72" i="17"/>
  <c r="CO88" i="14"/>
  <c r="CG31" i="17"/>
  <c r="CO44" i="14"/>
  <c r="CO12" i="5"/>
  <c r="CG38" i="17"/>
  <c r="CN19" i="14"/>
  <c r="CM19" i="14"/>
  <c r="CO11" i="6"/>
  <c r="CF6" i="17"/>
  <c r="CO10" i="6"/>
  <c r="CN9" i="6"/>
  <c r="CF10" i="17"/>
  <c r="CN23" i="14"/>
  <c r="CO10" i="10"/>
  <c r="CN9" i="10"/>
  <c r="CM23" i="14"/>
  <c r="CO11" i="10"/>
  <c r="CO12" i="8"/>
  <c r="CG41" i="17"/>
  <c r="CF11" i="17"/>
  <c r="CO11" i="11"/>
  <c r="CN24" i="14"/>
  <c r="CM24" i="14"/>
  <c r="CN9" i="11"/>
  <c r="CO10" i="11"/>
  <c r="CF8" i="17"/>
  <c r="CM21" i="14"/>
  <c r="CN21" i="14"/>
  <c r="CN9" i="8"/>
  <c r="CO11" i="8"/>
  <c r="CO10" i="8"/>
  <c r="CN51" i="3"/>
  <c r="CF198" i="17"/>
  <c r="CO65" i="3"/>
  <c r="CG219" i="17" s="1"/>
  <c r="CO55" i="3"/>
  <c r="CG207" i="17" s="1"/>
  <c r="CO18" i="3" l="1"/>
  <c r="CG162" i="17" s="1"/>
  <c r="CO187" i="14"/>
  <c r="CO22" i="11"/>
  <c r="CG143" i="17"/>
  <c r="CO126" i="14"/>
  <c r="CG110" i="17"/>
  <c r="CO29" i="11"/>
  <c r="CO44" i="11"/>
  <c r="CG30" i="17"/>
  <c r="CO43" i="14"/>
  <c r="CO186" i="14"/>
  <c r="CG142" i="17"/>
  <c r="CO22" i="10"/>
  <c r="CO182" i="14"/>
  <c r="CO22" i="6"/>
  <c r="CG138" i="17"/>
  <c r="CG108" i="17"/>
  <c r="CO124" i="14"/>
  <c r="CO29" i="9"/>
  <c r="CO44" i="9"/>
  <c r="CO44" i="7"/>
  <c r="CO122" i="14"/>
  <c r="CG106" i="17"/>
  <c r="CO29" i="7"/>
  <c r="CN13" i="3"/>
  <c r="CF147" i="17"/>
  <c r="CG103" i="17"/>
  <c r="CO29" i="4"/>
  <c r="CO119" i="14"/>
  <c r="CO14" i="3"/>
  <c r="CG150" i="17" s="1"/>
  <c r="CO127" i="14"/>
  <c r="CG111" i="17" s="1"/>
  <c r="CO15" i="3"/>
  <c r="CG153" i="17" s="1"/>
  <c r="CO44" i="4"/>
  <c r="CG137" i="17"/>
  <c r="CO22" i="5"/>
  <c r="CO181" i="14"/>
  <c r="CO125" i="14"/>
  <c r="CO29" i="10"/>
  <c r="CG109" i="17"/>
  <c r="CO44" i="10"/>
  <c r="CO19" i="3"/>
  <c r="CG165" i="17" s="1"/>
  <c r="CN25" i="14"/>
  <c r="CF12" i="17"/>
  <c r="CG136" i="17"/>
  <c r="CO22" i="4"/>
  <c r="CO180" i="14"/>
  <c r="CO16" i="3"/>
  <c r="CG156" i="17" s="1"/>
  <c r="CO17" i="3"/>
  <c r="CG159" i="17" s="1"/>
  <c r="CO188" i="14"/>
  <c r="CG144" i="17" s="1"/>
  <c r="CO120" i="14"/>
  <c r="CG104" i="17"/>
  <c r="CO29" i="5"/>
  <c r="CO184" i="14"/>
  <c r="CG140" i="17"/>
  <c r="CO22" i="8"/>
  <c r="CO29" i="6"/>
  <c r="CO121" i="14"/>
  <c r="CG105" i="17"/>
  <c r="CG139" i="17"/>
  <c r="CO22" i="7"/>
  <c r="CO183" i="14"/>
  <c r="CO54" i="5"/>
  <c r="CO212" i="14" s="1"/>
  <c r="CG60" i="17"/>
  <c r="CO76" i="14"/>
  <c r="CO123" i="14"/>
  <c r="CO29" i="8"/>
  <c r="CG107" i="17"/>
  <c r="CO40" i="14"/>
  <c r="CG27" i="17"/>
  <c r="CO44" i="6"/>
  <c r="CO185" i="14"/>
  <c r="CO22" i="9"/>
  <c r="CG141" i="17"/>
  <c r="CO44" i="8"/>
  <c r="CO47" i="14"/>
  <c r="CG34" i="17" s="1"/>
  <c r="CF1" i="17"/>
  <c r="CN12" i="3"/>
  <c r="CG128" i="17" l="1"/>
  <c r="CO172" i="14"/>
  <c r="CO21" i="7"/>
  <c r="CG94" i="17"/>
  <c r="CO110" i="14"/>
  <c r="CP28" i="6"/>
  <c r="CO114" i="14"/>
  <c r="CG98" i="17"/>
  <c r="CP28" i="10"/>
  <c r="CO21" i="5"/>
  <c r="CG126" i="17"/>
  <c r="CO170" i="14"/>
  <c r="CO80" i="14"/>
  <c r="CG64" i="17"/>
  <c r="CO54" i="9"/>
  <c r="CO216" i="14" s="1"/>
  <c r="CO21" i="9"/>
  <c r="CG130" i="17"/>
  <c r="CO174" i="14"/>
  <c r="CO112" i="14"/>
  <c r="CG96" i="17"/>
  <c r="CP28" i="8"/>
  <c r="CG125" i="17"/>
  <c r="CO169" i="14"/>
  <c r="CO21" i="4"/>
  <c r="CO33" i="3"/>
  <c r="CG177" i="17" s="1"/>
  <c r="CO177" i="14"/>
  <c r="CG133" i="17" s="1"/>
  <c r="CO32" i="3"/>
  <c r="CG174" i="17" s="1"/>
  <c r="CO113" i="14"/>
  <c r="CG97" i="17"/>
  <c r="CP28" i="9"/>
  <c r="CO171" i="14"/>
  <c r="CG127" i="17"/>
  <c r="CO21" i="6"/>
  <c r="CG66" i="17"/>
  <c r="CO54" i="11"/>
  <c r="CO218" i="14" s="1"/>
  <c r="CO82" i="14"/>
  <c r="CO79" i="14"/>
  <c r="CO54" i="8"/>
  <c r="CG63" i="17"/>
  <c r="CG129" i="17"/>
  <c r="CO21" i="8"/>
  <c r="CO173" i="14"/>
  <c r="CG93" i="17"/>
  <c r="CO109" i="14"/>
  <c r="CP28" i="5"/>
  <c r="CO54" i="10"/>
  <c r="CO217" i="14" s="1"/>
  <c r="CO81" i="14"/>
  <c r="CG65" i="17"/>
  <c r="CO75" i="14"/>
  <c r="CG59" i="17"/>
  <c r="CO54" i="4"/>
  <c r="CO35" i="4" s="1"/>
  <c r="CO83" i="14"/>
  <c r="CG67" i="17" s="1"/>
  <c r="CO61" i="3"/>
  <c r="CG210" i="17" s="1"/>
  <c r="CO62" i="3"/>
  <c r="CG213" i="17" s="1"/>
  <c r="CO78" i="14"/>
  <c r="CO54" i="7"/>
  <c r="CO214" i="14" s="1"/>
  <c r="CG62" i="17"/>
  <c r="CP28" i="11"/>
  <c r="CG99" i="17"/>
  <c r="CO115" i="14"/>
  <c r="CG132" i="17"/>
  <c r="CO176" i="14"/>
  <c r="CO21" i="11"/>
  <c r="CO54" i="6"/>
  <c r="CO213" i="14" s="1"/>
  <c r="CG61" i="17"/>
  <c r="CO77" i="14"/>
  <c r="CO35" i="5"/>
  <c r="CO108" i="14"/>
  <c r="CP28" i="4"/>
  <c r="CG92" i="17"/>
  <c r="CO43" i="3"/>
  <c r="CG189" i="17" s="1"/>
  <c r="CO116" i="14"/>
  <c r="CG100" i="17" s="1"/>
  <c r="CO42" i="3"/>
  <c r="CG186" i="17" s="1"/>
  <c r="CG95" i="17"/>
  <c r="CO111" i="14"/>
  <c r="CP28" i="7"/>
  <c r="CO21" i="10"/>
  <c r="CO175" i="14"/>
  <c r="CG131" i="17"/>
  <c r="CO35" i="11" l="1"/>
  <c r="CO35" i="9"/>
  <c r="CO35" i="6"/>
  <c r="CG50" i="17" s="1"/>
  <c r="CG48" i="17"/>
  <c r="CP50" i="14"/>
  <c r="CO64" i="14"/>
  <c r="CP19" i="11"/>
  <c r="CP45" i="11" s="1"/>
  <c r="CO154" i="14"/>
  <c r="CO36" i="11"/>
  <c r="CO35" i="8"/>
  <c r="CO215" i="14"/>
  <c r="CO36" i="10"/>
  <c r="CP19" i="10"/>
  <c r="CO153" i="14"/>
  <c r="CP97" i="14"/>
  <c r="CH81" i="17"/>
  <c r="CP105" i="14"/>
  <c r="CH89" i="17" s="1"/>
  <c r="CP40" i="3"/>
  <c r="CH183" i="17" s="1"/>
  <c r="CP39" i="3"/>
  <c r="CH180" i="17" s="1"/>
  <c r="CP104" i="14"/>
  <c r="CH88" i="17"/>
  <c r="CH82" i="17"/>
  <c r="CP98" i="14"/>
  <c r="CO151" i="14"/>
  <c r="CP19" i="8"/>
  <c r="CO36" i="8"/>
  <c r="CH86" i="17"/>
  <c r="CP102" i="14"/>
  <c r="CO150" i="14"/>
  <c r="CP19" i="7"/>
  <c r="CP45" i="7" s="1"/>
  <c r="CO36" i="7"/>
  <c r="CP100" i="14"/>
  <c r="CH84" i="17"/>
  <c r="CO211" i="14"/>
  <c r="CO72" i="3"/>
  <c r="CO71" i="3"/>
  <c r="CO219" i="14"/>
  <c r="CP57" i="14"/>
  <c r="CG55" i="17"/>
  <c r="CO71" i="14"/>
  <c r="CO36" i="6"/>
  <c r="CP19" i="6"/>
  <c r="CO149" i="14"/>
  <c r="CP101" i="14"/>
  <c r="CH85" i="17"/>
  <c r="CO148" i="14"/>
  <c r="CP19" i="5"/>
  <c r="CO36" i="5"/>
  <c r="CH83" i="17"/>
  <c r="CP99" i="14"/>
  <c r="CP45" i="6"/>
  <c r="CG49" i="17"/>
  <c r="CO65" i="14"/>
  <c r="CP51" i="14"/>
  <c r="CO35" i="7"/>
  <c r="CO35" i="10"/>
  <c r="CO36" i="4"/>
  <c r="CO147" i="14"/>
  <c r="CP19" i="4"/>
  <c r="CO28" i="3"/>
  <c r="CO155" i="14"/>
  <c r="CO27" i="3"/>
  <c r="CO152" i="14"/>
  <c r="CP19" i="9"/>
  <c r="CP45" i="9" s="1"/>
  <c r="CO36" i="9"/>
  <c r="CO69" i="14"/>
  <c r="CG53" i="17"/>
  <c r="CP55" i="14"/>
  <c r="CH87" i="17"/>
  <c r="CP103" i="14"/>
  <c r="CO66" i="14" l="1"/>
  <c r="CP52" i="14"/>
  <c r="CO49" i="3"/>
  <c r="CG192" i="17" s="1"/>
  <c r="CP91" i="14"/>
  <c r="CH75" i="17"/>
  <c r="CO33" i="14"/>
  <c r="CO9" i="9"/>
  <c r="CG20" i="17"/>
  <c r="CG15" i="17"/>
  <c r="CO9" i="4"/>
  <c r="CO28" i="14"/>
  <c r="CO36" i="14"/>
  <c r="CG23" i="17" s="1"/>
  <c r="CO52" i="3"/>
  <c r="CG201" i="17" s="1"/>
  <c r="CO51" i="3"/>
  <c r="CG198" i="17" s="1"/>
  <c r="CH116" i="17"/>
  <c r="CQ20" i="6"/>
  <c r="CQ160" i="14" s="1"/>
  <c r="CP135" i="14"/>
  <c r="CP12" i="11"/>
  <c r="CH44" i="17"/>
  <c r="CO9" i="7"/>
  <c r="CO31" i="14"/>
  <c r="CG18" i="17"/>
  <c r="CP45" i="8"/>
  <c r="CQ20" i="8"/>
  <c r="CQ162" i="14" s="1"/>
  <c r="CH118" i="17"/>
  <c r="CP137" i="14"/>
  <c r="CP45" i="10"/>
  <c r="CH120" i="17"/>
  <c r="CQ20" i="10"/>
  <c r="CQ164" i="14" s="1"/>
  <c r="CP139" i="14"/>
  <c r="CO9" i="11"/>
  <c r="CG22" i="17"/>
  <c r="CO35" i="14"/>
  <c r="CH39" i="17"/>
  <c r="CP12" i="6"/>
  <c r="CH42" i="17"/>
  <c r="CP12" i="9"/>
  <c r="CQ20" i="9"/>
  <c r="CQ163" i="14" s="1"/>
  <c r="CP138" i="14"/>
  <c r="CH119" i="17"/>
  <c r="CP56" i="14"/>
  <c r="CO70" i="14"/>
  <c r="CG54" i="17"/>
  <c r="CO9" i="5"/>
  <c r="CG16" i="17"/>
  <c r="CO29" i="14"/>
  <c r="CO9" i="6"/>
  <c r="CO30" i="14"/>
  <c r="CG17" i="17"/>
  <c r="CQ20" i="7"/>
  <c r="CQ161" i="14" s="1"/>
  <c r="CH117" i="17"/>
  <c r="CP136" i="14"/>
  <c r="CO9" i="10"/>
  <c r="CG21" i="17"/>
  <c r="CO34" i="14"/>
  <c r="CH37" i="17"/>
  <c r="CP12" i="4"/>
  <c r="CH114" i="17"/>
  <c r="CQ20" i="4"/>
  <c r="CP133" i="14"/>
  <c r="CP26" i="3"/>
  <c r="CH171" i="17" s="1"/>
  <c r="CP25" i="3"/>
  <c r="CH168" i="17" s="1"/>
  <c r="CP141" i="14"/>
  <c r="CH122" i="17" s="1"/>
  <c r="CO67" i="14"/>
  <c r="CP53" i="14"/>
  <c r="CG51" i="17"/>
  <c r="CH72" i="17"/>
  <c r="CP88" i="14"/>
  <c r="CP134" i="14"/>
  <c r="CH115" i="17"/>
  <c r="CQ20" i="5"/>
  <c r="CQ159" i="14" s="1"/>
  <c r="CP89" i="14"/>
  <c r="CH73" i="17"/>
  <c r="CH77" i="17"/>
  <c r="CP93" i="14"/>
  <c r="CP45" i="4"/>
  <c r="CP140" i="14"/>
  <c r="CH121" i="17"/>
  <c r="CQ20" i="11"/>
  <c r="CQ165" i="14" s="1"/>
  <c r="CO50" i="3"/>
  <c r="CG195" i="17" s="1"/>
  <c r="CO72" i="14"/>
  <c r="CG56" i="17" s="1"/>
  <c r="CH38" i="17"/>
  <c r="CP12" i="5"/>
  <c r="CO32" i="14"/>
  <c r="CO9" i="8"/>
  <c r="CG19" i="17"/>
  <c r="CP45" i="5"/>
  <c r="CO68" i="14"/>
  <c r="CG52" i="17"/>
  <c r="CP54" i="14"/>
  <c r="CG8" i="17" l="1"/>
  <c r="CO21" i="14"/>
  <c r="CP11" i="8"/>
  <c r="CP44" i="8" s="1"/>
  <c r="CP10" i="8"/>
  <c r="CO18" i="14"/>
  <c r="CG5" i="17"/>
  <c r="CP10" i="5"/>
  <c r="CP11" i="5"/>
  <c r="CP44" i="5" s="1"/>
  <c r="CH74" i="17"/>
  <c r="CP90" i="14"/>
  <c r="CG9" i="17"/>
  <c r="CO22" i="14"/>
  <c r="CP11" i="9"/>
  <c r="CP10" i="9"/>
  <c r="CP12" i="7"/>
  <c r="CH40" i="17"/>
  <c r="CP54" i="3"/>
  <c r="CH204" i="17" s="1"/>
  <c r="CP10" i="6"/>
  <c r="CP11" i="6"/>
  <c r="CG6" i="17"/>
  <c r="CO19" i="14"/>
  <c r="CH31" i="17"/>
  <c r="CP44" i="14"/>
  <c r="CH33" i="17"/>
  <c r="CP46" i="14"/>
  <c r="CG4" i="17"/>
  <c r="CO17" i="14"/>
  <c r="CP10" i="4"/>
  <c r="CP11" i="4"/>
  <c r="CO25" i="14"/>
  <c r="CG12" i="17" s="1"/>
  <c r="CO12" i="3"/>
  <c r="CG1" i="17" s="1"/>
  <c r="CO13" i="3"/>
  <c r="CG147" i="17" s="1"/>
  <c r="CP87" i="14"/>
  <c r="CH71" i="17"/>
  <c r="CP86" i="14"/>
  <c r="CH70" i="17"/>
  <c r="CP94" i="14"/>
  <c r="CH78" i="17" s="1"/>
  <c r="CP65" i="3"/>
  <c r="CH219" i="17" s="1"/>
  <c r="CP44" i="4"/>
  <c r="CP64" i="3"/>
  <c r="CH216" i="17" s="1"/>
  <c r="CP55" i="3"/>
  <c r="CH207" i="17" s="1"/>
  <c r="CH41" i="17"/>
  <c r="CP12" i="8"/>
  <c r="CP40" i="14"/>
  <c r="CH27" i="17"/>
  <c r="CQ158" i="14"/>
  <c r="CQ166" i="14"/>
  <c r="CQ30" i="3"/>
  <c r="CQ29" i="3"/>
  <c r="CP39" i="14"/>
  <c r="CH26" i="17"/>
  <c r="CP10" i="10"/>
  <c r="CP11" i="10"/>
  <c r="CO23" i="14"/>
  <c r="CG10" i="17"/>
  <c r="CP58" i="14"/>
  <c r="CH45" i="17" s="1"/>
  <c r="CH43" i="17"/>
  <c r="CP12" i="10"/>
  <c r="CH28" i="17"/>
  <c r="CP41" i="14"/>
  <c r="CP11" i="11"/>
  <c r="CP10" i="11"/>
  <c r="CO24" i="14"/>
  <c r="CG11" i="17"/>
  <c r="CP92" i="14"/>
  <c r="CH76" i="17"/>
  <c r="CP11" i="7"/>
  <c r="CP10" i="7"/>
  <c r="CG7" i="17"/>
  <c r="CO20" i="14"/>
  <c r="CP47" i="14" l="1"/>
  <c r="CH34" i="17" s="1"/>
  <c r="CH106" i="17"/>
  <c r="CP122" i="14"/>
  <c r="CP29" i="7"/>
  <c r="CP44" i="7"/>
  <c r="CP29" i="4"/>
  <c r="CP119" i="14"/>
  <c r="CH103" i="17"/>
  <c r="CP15" i="3"/>
  <c r="CH153" i="17" s="1"/>
  <c r="CP127" i="14"/>
  <c r="CH111" i="17" s="1"/>
  <c r="CP14" i="3"/>
  <c r="CH150" i="17" s="1"/>
  <c r="CP29" i="6"/>
  <c r="CP121" i="14"/>
  <c r="CH105" i="17"/>
  <c r="CP44" i="6"/>
  <c r="CH29" i="17"/>
  <c r="CP42" i="14"/>
  <c r="CP29" i="5"/>
  <c r="CH104" i="17"/>
  <c r="CP120" i="14"/>
  <c r="CH140" i="17"/>
  <c r="CP22" i="8"/>
  <c r="CP184" i="14"/>
  <c r="CP187" i="14"/>
  <c r="CP22" i="11"/>
  <c r="CH143" i="17"/>
  <c r="CH32" i="17"/>
  <c r="CP45" i="14"/>
  <c r="CP19" i="3"/>
  <c r="CH165" i="17" s="1"/>
  <c r="CP43" i="14"/>
  <c r="CH30" i="17"/>
  <c r="CP75" i="14"/>
  <c r="CH59" i="17"/>
  <c r="CP54" i="4"/>
  <c r="CP211" i="14" s="1"/>
  <c r="CH136" i="17"/>
  <c r="CP22" i="4"/>
  <c r="CP180" i="14"/>
  <c r="CP17" i="3"/>
  <c r="CH159" i="17" s="1"/>
  <c r="CP188" i="14"/>
  <c r="CH144" i="17" s="1"/>
  <c r="CP16" i="3"/>
  <c r="CH156" i="17" s="1"/>
  <c r="CP22" i="6"/>
  <c r="CH138" i="17"/>
  <c r="CP182" i="14"/>
  <c r="CP22" i="9"/>
  <c r="CH141" i="17"/>
  <c r="CP185" i="14"/>
  <c r="CP54" i="8"/>
  <c r="CP215" i="14" s="1"/>
  <c r="CP79" i="14"/>
  <c r="CH63" i="17"/>
  <c r="CH137" i="17"/>
  <c r="CP22" i="5"/>
  <c r="CP181" i="14"/>
  <c r="CP123" i="14"/>
  <c r="CP29" i="8"/>
  <c r="CH107" i="17"/>
  <c r="CP126" i="14"/>
  <c r="CP29" i="11"/>
  <c r="CH110" i="17"/>
  <c r="CP44" i="11"/>
  <c r="CP29" i="10"/>
  <c r="CP125" i="14"/>
  <c r="CH109" i="17"/>
  <c r="CP44" i="10"/>
  <c r="CP18" i="3"/>
  <c r="CH162" i="17" s="1"/>
  <c r="CP54" i="5"/>
  <c r="CH60" i="17"/>
  <c r="CP76" i="14"/>
  <c r="CP44" i="9"/>
  <c r="CP124" i="14"/>
  <c r="CP29" i="9"/>
  <c r="CH108" i="17"/>
  <c r="CH139" i="17"/>
  <c r="CP183" i="14"/>
  <c r="CP22" i="7"/>
  <c r="CP186" i="14"/>
  <c r="CH142" i="17"/>
  <c r="CP22" i="10"/>
  <c r="CP35" i="8" l="1"/>
  <c r="CH52" i="17" s="1"/>
  <c r="CP35" i="4"/>
  <c r="CP64" i="14" s="1"/>
  <c r="CP21" i="7"/>
  <c r="CH128" i="17"/>
  <c r="CP172" i="14"/>
  <c r="CH65" i="17"/>
  <c r="CP81" i="14"/>
  <c r="CP54" i="10"/>
  <c r="CP82" i="14"/>
  <c r="CP54" i="11"/>
  <c r="CP218" i="14" s="1"/>
  <c r="CH66" i="17"/>
  <c r="CP68" i="14"/>
  <c r="CP21" i="11"/>
  <c r="CH132" i="17"/>
  <c r="CP176" i="14"/>
  <c r="CH129" i="17"/>
  <c r="CP21" i="8"/>
  <c r="CP173" i="14"/>
  <c r="CH94" i="17"/>
  <c r="CQ28" i="6"/>
  <c r="CP110" i="14"/>
  <c r="CQ28" i="7"/>
  <c r="CH95" i="17"/>
  <c r="CP111" i="14"/>
  <c r="CH131" i="17"/>
  <c r="CP175" i="14"/>
  <c r="CP21" i="10"/>
  <c r="CH97" i="17"/>
  <c r="CP113" i="14"/>
  <c r="CQ28" i="9"/>
  <c r="CH93" i="17"/>
  <c r="CP109" i="14"/>
  <c r="CQ28" i="5"/>
  <c r="CP54" i="6"/>
  <c r="CP35" i="6" s="1"/>
  <c r="CH61" i="17"/>
  <c r="CP77" i="14"/>
  <c r="CP62" i="3"/>
  <c r="CH213" i="17" s="1"/>
  <c r="CP61" i="3"/>
  <c r="CH210" i="17" s="1"/>
  <c r="CP83" i="14"/>
  <c r="CH67" i="17" s="1"/>
  <c r="CP35" i="5"/>
  <c r="CP212" i="14"/>
  <c r="CQ28" i="11"/>
  <c r="CH99" i="17"/>
  <c r="CP115" i="14"/>
  <c r="CP112" i="14"/>
  <c r="CH96" i="17"/>
  <c r="CQ28" i="8"/>
  <c r="CP170" i="14"/>
  <c r="CH126" i="17"/>
  <c r="CP21" i="5"/>
  <c r="CP21" i="6"/>
  <c r="CP171" i="14"/>
  <c r="CH127" i="17"/>
  <c r="CQ28" i="4"/>
  <c r="CH92" i="17"/>
  <c r="CP108" i="14"/>
  <c r="CP42" i="3"/>
  <c r="CH186" i="17" s="1"/>
  <c r="CP43" i="3"/>
  <c r="CH189" i="17" s="1"/>
  <c r="CP116" i="14"/>
  <c r="CH100" i="17" s="1"/>
  <c r="CP80" i="14"/>
  <c r="CP54" i="9"/>
  <c r="CP216" i="14" s="1"/>
  <c r="CH64" i="17"/>
  <c r="CP114" i="14"/>
  <c r="CQ28" i="10"/>
  <c r="CH98" i="17"/>
  <c r="CP174" i="14"/>
  <c r="CP21" i="9"/>
  <c r="CH130" i="17"/>
  <c r="CP21" i="4"/>
  <c r="CP169" i="14"/>
  <c r="CH125" i="17"/>
  <c r="CP33" i="3"/>
  <c r="CH177" i="17" s="1"/>
  <c r="CP177" i="14"/>
  <c r="CH133" i="17" s="1"/>
  <c r="CP32" i="3"/>
  <c r="CH174" i="17" s="1"/>
  <c r="CH62" i="17"/>
  <c r="CP78" i="14"/>
  <c r="CP54" i="7"/>
  <c r="CP214" i="14" s="1"/>
  <c r="CQ50" i="14" l="1"/>
  <c r="CQ54" i="14"/>
  <c r="CH48" i="17"/>
  <c r="CP35" i="7"/>
  <c r="CP35" i="9"/>
  <c r="CP36" i="6"/>
  <c r="CP149" i="14"/>
  <c r="CQ19" i="6"/>
  <c r="CQ45" i="6" s="1"/>
  <c r="CI85" i="17"/>
  <c r="CQ101" i="14"/>
  <c r="CI83" i="17"/>
  <c r="CQ99" i="14"/>
  <c r="CQ19" i="4"/>
  <c r="CQ45" i="4" s="1"/>
  <c r="CP147" i="14"/>
  <c r="CP36" i="4"/>
  <c r="CP27" i="3"/>
  <c r="CP28" i="3"/>
  <c r="CP155" i="14"/>
  <c r="CI81" i="17"/>
  <c r="CQ97" i="14"/>
  <c r="CQ105" i="14"/>
  <c r="CI89" i="17" s="1"/>
  <c r="CQ39" i="3"/>
  <c r="CI180" i="17" s="1"/>
  <c r="CQ40" i="3"/>
  <c r="CI183" i="17" s="1"/>
  <c r="CP148" i="14"/>
  <c r="CQ19" i="5"/>
  <c r="CQ45" i="5" s="1"/>
  <c r="CP36" i="5"/>
  <c r="CI88" i="17"/>
  <c r="CQ104" i="14"/>
  <c r="CP36" i="10"/>
  <c r="CQ19" i="10"/>
  <c r="CP153" i="14"/>
  <c r="CQ12" i="4"/>
  <c r="CI37" i="17"/>
  <c r="CQ103" i="14"/>
  <c r="CI87" i="17"/>
  <c r="CP213" i="14"/>
  <c r="CP71" i="3"/>
  <c r="CP219" i="14"/>
  <c r="CP72" i="3"/>
  <c r="CQ102" i="14"/>
  <c r="CI86" i="17"/>
  <c r="CI84" i="17"/>
  <c r="CQ100" i="14"/>
  <c r="CP35" i="11"/>
  <c r="CP35" i="10"/>
  <c r="CP217" i="14"/>
  <c r="CP152" i="14"/>
  <c r="CQ19" i="9"/>
  <c r="CP36" i="9"/>
  <c r="CP65" i="14"/>
  <c r="CH49" i="17"/>
  <c r="CQ51" i="14"/>
  <c r="CP66" i="14"/>
  <c r="CH50" i="17"/>
  <c r="CQ52" i="14"/>
  <c r="CI82" i="17"/>
  <c r="CQ98" i="14"/>
  <c r="CP151" i="14"/>
  <c r="CQ19" i="8"/>
  <c r="CQ45" i="8" s="1"/>
  <c r="CP36" i="8"/>
  <c r="CQ19" i="11"/>
  <c r="CQ45" i="11" s="1"/>
  <c r="CP154" i="14"/>
  <c r="CP36" i="11"/>
  <c r="CQ12" i="8"/>
  <c r="CI41" i="17"/>
  <c r="CQ19" i="7"/>
  <c r="CP150" i="14"/>
  <c r="CP36" i="7"/>
  <c r="CQ90" i="14" l="1"/>
  <c r="CI74" i="17"/>
  <c r="CI77" i="17"/>
  <c r="CQ93" i="14"/>
  <c r="CI30" i="17"/>
  <c r="CQ43" i="14"/>
  <c r="CP32" i="14"/>
  <c r="CH19" i="17"/>
  <c r="CP9" i="8"/>
  <c r="CI71" i="17"/>
  <c r="CQ87" i="14"/>
  <c r="CI120" i="17"/>
  <c r="CQ139" i="14"/>
  <c r="CR20" i="10"/>
  <c r="CR164" i="14" s="1"/>
  <c r="CQ88" i="14"/>
  <c r="CI72" i="17"/>
  <c r="CQ136" i="14"/>
  <c r="CR20" i="7"/>
  <c r="CR161" i="14" s="1"/>
  <c r="CI117" i="17"/>
  <c r="CP35" i="14"/>
  <c r="CP9" i="11"/>
  <c r="CH22" i="17"/>
  <c r="CR20" i="8"/>
  <c r="CR162" i="14" s="1"/>
  <c r="CI118" i="17"/>
  <c r="CQ137" i="14"/>
  <c r="CP9" i="9"/>
  <c r="CH20" i="17"/>
  <c r="CP33" i="14"/>
  <c r="CH54" i="17"/>
  <c r="CQ56" i="14"/>
  <c r="CP70" i="14"/>
  <c r="CP34" i="14"/>
  <c r="CP9" i="10"/>
  <c r="CH21" i="17"/>
  <c r="CP29" i="14"/>
  <c r="CP9" i="5"/>
  <c r="CH16" i="17"/>
  <c r="CP28" i="14"/>
  <c r="CP9" i="4"/>
  <c r="CH15" i="17"/>
  <c r="CP51" i="3"/>
  <c r="CH198" i="17" s="1"/>
  <c r="CP52" i="3"/>
  <c r="CH201" i="17" s="1"/>
  <c r="CP36" i="14"/>
  <c r="CH23" i="17" s="1"/>
  <c r="CP30" i="14"/>
  <c r="CP9" i="6"/>
  <c r="CH17" i="17"/>
  <c r="CI38" i="17"/>
  <c r="CQ12" i="5"/>
  <c r="CI119" i="17"/>
  <c r="CR20" i="9"/>
  <c r="CR163" i="14" s="1"/>
  <c r="CQ138" i="14"/>
  <c r="CH55" i="17"/>
  <c r="CP71" i="14"/>
  <c r="CQ57" i="14"/>
  <c r="CQ45" i="10"/>
  <c r="CQ39" i="14"/>
  <c r="CI26" i="17"/>
  <c r="CI115" i="17"/>
  <c r="CR20" i="5"/>
  <c r="CR159" i="14" s="1"/>
  <c r="CQ134" i="14"/>
  <c r="CP69" i="14"/>
  <c r="CH53" i="17"/>
  <c r="CQ55" i="14"/>
  <c r="CH18" i="17"/>
  <c r="CP31" i="14"/>
  <c r="CP9" i="7"/>
  <c r="CQ140" i="14"/>
  <c r="CR20" i="11"/>
  <c r="CR165" i="14" s="1"/>
  <c r="CI121" i="17"/>
  <c r="CI39" i="17"/>
  <c r="CQ12" i="6"/>
  <c r="CQ45" i="7"/>
  <c r="CQ45" i="9"/>
  <c r="CI70" i="17"/>
  <c r="CQ86" i="14"/>
  <c r="CQ133" i="14"/>
  <c r="CR20" i="4"/>
  <c r="CI114" i="17"/>
  <c r="CQ26" i="3"/>
  <c r="CI171" i="17" s="1"/>
  <c r="CQ141" i="14"/>
  <c r="CI122" i="17" s="1"/>
  <c r="CQ25" i="3"/>
  <c r="CI168" i="17" s="1"/>
  <c r="CQ135" i="14"/>
  <c r="CI116" i="17"/>
  <c r="CR20" i="6"/>
  <c r="CR160" i="14" s="1"/>
  <c r="CH51" i="17"/>
  <c r="CQ53" i="14"/>
  <c r="CP67" i="14"/>
  <c r="CP72" i="14"/>
  <c r="CH56" i="17" s="1"/>
  <c r="CP49" i="3"/>
  <c r="CH192" i="17" s="1"/>
  <c r="CP50" i="3"/>
  <c r="CH195" i="17" s="1"/>
  <c r="CQ94" i="14" l="1"/>
  <c r="CI78" i="17" s="1"/>
  <c r="CQ64" i="3"/>
  <c r="CI216" i="17" s="1"/>
  <c r="CQ65" i="3"/>
  <c r="CI219" i="17" s="1"/>
  <c r="CR158" i="14"/>
  <c r="CR29" i="3"/>
  <c r="CR166" i="14"/>
  <c r="CR30" i="3"/>
  <c r="CI75" i="17"/>
  <c r="CQ91" i="14"/>
  <c r="CQ12" i="11"/>
  <c r="CI44" i="17"/>
  <c r="CQ40" i="14"/>
  <c r="CI27" i="17"/>
  <c r="CH5" i="17"/>
  <c r="CP18" i="14"/>
  <c r="CQ11" i="5"/>
  <c r="CQ10" i="5"/>
  <c r="CQ11" i="11"/>
  <c r="CP24" i="14"/>
  <c r="CH11" i="17"/>
  <c r="CQ10" i="11"/>
  <c r="CQ89" i="14"/>
  <c r="CI73" i="17"/>
  <c r="CP17" i="14"/>
  <c r="CQ10" i="4"/>
  <c r="CQ11" i="4"/>
  <c r="CH4" i="17"/>
  <c r="CP13" i="3"/>
  <c r="CH147" i="17" s="1"/>
  <c r="CP25" i="14"/>
  <c r="CH12" i="17" s="1"/>
  <c r="CP12" i="3"/>
  <c r="CH1" i="17" s="1"/>
  <c r="CH8" i="17"/>
  <c r="CP21" i="14"/>
  <c r="CQ10" i="8"/>
  <c r="CQ11" i="8"/>
  <c r="CQ41" i="14"/>
  <c r="CI28" i="17"/>
  <c r="CQ12" i="9"/>
  <c r="CI42" i="17"/>
  <c r="CI43" i="17"/>
  <c r="CQ12" i="10"/>
  <c r="CP22" i="14"/>
  <c r="CH9" i="17"/>
  <c r="CQ11" i="9"/>
  <c r="CQ10" i="9"/>
  <c r="CI40" i="17"/>
  <c r="CQ12" i="7"/>
  <c r="CQ54" i="3"/>
  <c r="CI204" i="17" s="1"/>
  <c r="CQ58" i="14"/>
  <c r="CI45" i="17" s="1"/>
  <c r="CQ55" i="3"/>
  <c r="CI207" i="17" s="1"/>
  <c r="CH7" i="17"/>
  <c r="CQ11" i="7"/>
  <c r="CP20" i="14"/>
  <c r="CQ10" i="7"/>
  <c r="CQ92" i="14"/>
  <c r="CI76" i="17"/>
  <c r="CH6" i="17"/>
  <c r="CP19" i="14"/>
  <c r="CQ10" i="6"/>
  <c r="CQ11" i="6"/>
  <c r="CH10" i="17"/>
  <c r="CP23" i="14"/>
  <c r="CQ10" i="10"/>
  <c r="CQ11" i="10"/>
  <c r="CQ29" i="10" l="1"/>
  <c r="CI109" i="17"/>
  <c r="CQ44" i="10"/>
  <c r="CQ125" i="14"/>
  <c r="CQ121" i="14"/>
  <c r="CQ29" i="6"/>
  <c r="CI105" i="17"/>
  <c r="CQ44" i="6"/>
  <c r="CQ122" i="14"/>
  <c r="CI106" i="17"/>
  <c r="CQ29" i="7"/>
  <c r="CQ124" i="14"/>
  <c r="CQ29" i="9"/>
  <c r="CI108" i="17"/>
  <c r="CQ22" i="11"/>
  <c r="CI143" i="17"/>
  <c r="CQ187" i="14"/>
  <c r="CI137" i="17"/>
  <c r="CQ22" i="5"/>
  <c r="CQ181" i="14"/>
  <c r="CI33" i="17"/>
  <c r="CQ46" i="14"/>
  <c r="CQ186" i="14"/>
  <c r="CI142" i="17"/>
  <c r="CQ22" i="10"/>
  <c r="CI138" i="17"/>
  <c r="CQ182" i="14"/>
  <c r="CQ22" i="6"/>
  <c r="CI29" i="17"/>
  <c r="CQ42" i="14"/>
  <c r="CQ47" i="14"/>
  <c r="CI34" i="17" s="1"/>
  <c r="CQ19" i="3"/>
  <c r="CI165" i="17" s="1"/>
  <c r="CQ18" i="3"/>
  <c r="CI162" i="17" s="1"/>
  <c r="CQ44" i="7"/>
  <c r="CQ44" i="5"/>
  <c r="CQ120" i="14"/>
  <c r="CI104" i="17"/>
  <c r="CQ29" i="5"/>
  <c r="CQ44" i="9"/>
  <c r="CI139" i="17"/>
  <c r="CQ22" i="7"/>
  <c r="CQ183" i="14"/>
  <c r="CQ44" i="8"/>
  <c r="CQ123" i="14"/>
  <c r="CI107" i="17"/>
  <c r="CQ29" i="8"/>
  <c r="CQ119" i="14"/>
  <c r="CI103" i="17"/>
  <c r="CQ29" i="4"/>
  <c r="CQ15" i="3"/>
  <c r="CI153" i="17" s="1"/>
  <c r="CQ44" i="4"/>
  <c r="CQ127" i="14"/>
  <c r="CI111" i="17" s="1"/>
  <c r="CQ14" i="3"/>
  <c r="CI150" i="17" s="1"/>
  <c r="CI141" i="17"/>
  <c r="CQ22" i="9"/>
  <c r="CQ185" i="14"/>
  <c r="CQ45" i="14"/>
  <c r="CI32" i="17"/>
  <c r="CQ44" i="14"/>
  <c r="CI31" i="17"/>
  <c r="CI140" i="17"/>
  <c r="CQ184" i="14"/>
  <c r="CQ22" i="8"/>
  <c r="CI136" i="17"/>
  <c r="CQ22" i="4"/>
  <c r="CQ180" i="14"/>
  <c r="CQ17" i="3"/>
  <c r="CI159" i="17" s="1"/>
  <c r="CQ16" i="3"/>
  <c r="CI156" i="17" s="1"/>
  <c r="CQ188" i="14"/>
  <c r="CI144" i="17" s="1"/>
  <c r="CQ126" i="14"/>
  <c r="CI110" i="17"/>
  <c r="CQ29" i="11"/>
  <c r="CQ44" i="11"/>
  <c r="CQ54" i="8" l="1"/>
  <c r="CI63" i="17"/>
  <c r="CQ79" i="14"/>
  <c r="CQ54" i="9"/>
  <c r="CQ216" i="14" s="1"/>
  <c r="CI64" i="17"/>
  <c r="CQ80" i="14"/>
  <c r="CQ175" i="14"/>
  <c r="CI131" i="17"/>
  <c r="CQ21" i="10"/>
  <c r="CQ170" i="14"/>
  <c r="CI126" i="17"/>
  <c r="CQ21" i="5"/>
  <c r="CI132" i="17"/>
  <c r="CQ176" i="14"/>
  <c r="CQ21" i="11"/>
  <c r="CQ77" i="14"/>
  <c r="CQ54" i="6"/>
  <c r="CQ213" i="14" s="1"/>
  <c r="CI61" i="17"/>
  <c r="CI129" i="17"/>
  <c r="CQ173" i="14"/>
  <c r="CQ21" i="8"/>
  <c r="CQ108" i="14"/>
  <c r="CR28" i="4"/>
  <c r="CI92" i="17"/>
  <c r="CQ116" i="14"/>
  <c r="CI100" i="17" s="1"/>
  <c r="CQ43" i="3"/>
  <c r="CI189" i="17" s="1"/>
  <c r="CQ42" i="3"/>
  <c r="CI186" i="17" s="1"/>
  <c r="CI96" i="17"/>
  <c r="CQ112" i="14"/>
  <c r="CR28" i="8"/>
  <c r="CQ76" i="14"/>
  <c r="CI60" i="17"/>
  <c r="CQ54" i="5"/>
  <c r="CQ212" i="14" s="1"/>
  <c r="CQ171" i="14"/>
  <c r="CQ21" i="6"/>
  <c r="CI127" i="17"/>
  <c r="CQ111" i="14"/>
  <c r="CR28" i="7"/>
  <c r="CI95" i="17"/>
  <c r="CQ81" i="14"/>
  <c r="CQ54" i="10"/>
  <c r="CI65" i="17"/>
  <c r="CQ54" i="11"/>
  <c r="CQ218" i="14" s="1"/>
  <c r="CQ82" i="14"/>
  <c r="CI66" i="17"/>
  <c r="CQ21" i="4"/>
  <c r="CI125" i="17"/>
  <c r="CQ169" i="14"/>
  <c r="CQ33" i="3"/>
  <c r="CI177" i="17" s="1"/>
  <c r="CQ32" i="3"/>
  <c r="CI174" i="17" s="1"/>
  <c r="CQ177" i="14"/>
  <c r="CI133" i="17" s="1"/>
  <c r="CQ21" i="7"/>
  <c r="CI128" i="17"/>
  <c r="CQ172" i="14"/>
  <c r="CQ109" i="14"/>
  <c r="CI93" i="17"/>
  <c r="CR28" i="5"/>
  <c r="CI62" i="17"/>
  <c r="CQ54" i="7"/>
  <c r="CQ214" i="14" s="1"/>
  <c r="CQ78" i="14"/>
  <c r="CQ110" i="14"/>
  <c r="CI94" i="17"/>
  <c r="CR28" i="6"/>
  <c r="CI99" i="17"/>
  <c r="CQ115" i="14"/>
  <c r="CR28" i="11"/>
  <c r="CI130" i="17"/>
  <c r="CQ174" i="14"/>
  <c r="CQ21" i="9"/>
  <c r="CQ54" i="4"/>
  <c r="CI59" i="17"/>
  <c r="CQ75" i="14"/>
  <c r="CQ61" i="3"/>
  <c r="CI210" i="17" s="1"/>
  <c r="CQ62" i="3"/>
  <c r="CI213" i="17" s="1"/>
  <c r="CQ83" i="14"/>
  <c r="CI67" i="17" s="1"/>
  <c r="CQ113" i="14"/>
  <c r="CI97" i="17"/>
  <c r="CR28" i="9"/>
  <c r="CQ114" i="14"/>
  <c r="CI98" i="17"/>
  <c r="CR28" i="10"/>
  <c r="CQ35" i="7" l="1"/>
  <c r="CQ35" i="11"/>
  <c r="CQ35" i="6"/>
  <c r="CQ66" i="14" s="1"/>
  <c r="CQ35" i="5"/>
  <c r="CI49" i="17" s="1"/>
  <c r="CJ86" i="17"/>
  <c r="CR102" i="14"/>
  <c r="CR99" i="14"/>
  <c r="CJ83" i="17"/>
  <c r="CQ150" i="14"/>
  <c r="CR19" i="7"/>
  <c r="CQ36" i="7"/>
  <c r="CQ217" i="14"/>
  <c r="CQ35" i="10"/>
  <c r="CR101" i="14"/>
  <c r="CJ85" i="17"/>
  <c r="CR52" i="14"/>
  <c r="CQ154" i="14"/>
  <c r="CR19" i="11"/>
  <c r="CR45" i="11" s="1"/>
  <c r="CQ36" i="11"/>
  <c r="CR103" i="14"/>
  <c r="CJ87" i="17"/>
  <c r="CQ211" i="14"/>
  <c r="CQ71" i="3"/>
  <c r="CQ219" i="14"/>
  <c r="CQ72" i="3"/>
  <c r="CJ88" i="17"/>
  <c r="CR104" i="14"/>
  <c r="CQ151" i="14"/>
  <c r="CR19" i="8"/>
  <c r="CQ36" i="8"/>
  <c r="CQ35" i="9"/>
  <c r="CQ35" i="4"/>
  <c r="CQ152" i="14"/>
  <c r="CR19" i="9"/>
  <c r="CQ36" i="9"/>
  <c r="CR19" i="4"/>
  <c r="CR45" i="4" s="1"/>
  <c r="CQ147" i="14"/>
  <c r="CQ36" i="4"/>
  <c r="CQ28" i="3"/>
  <c r="CQ155" i="14"/>
  <c r="CQ27" i="3"/>
  <c r="CQ36" i="6"/>
  <c r="CQ149" i="14"/>
  <c r="CR19" i="6"/>
  <c r="CR19" i="10"/>
  <c r="CQ36" i="10"/>
  <c r="CQ153" i="14"/>
  <c r="CR53" i="14"/>
  <c r="CI51" i="17"/>
  <c r="CQ67" i="14"/>
  <c r="CR98" i="14"/>
  <c r="CJ82" i="17"/>
  <c r="CR57" i="14"/>
  <c r="CI55" i="17"/>
  <c r="CQ71" i="14"/>
  <c r="CR45" i="7"/>
  <c r="CR100" i="14"/>
  <c r="CJ84" i="17"/>
  <c r="CR97" i="14"/>
  <c r="CJ81" i="17"/>
  <c r="CR39" i="3"/>
  <c r="CJ180" i="17" s="1"/>
  <c r="CR40" i="3"/>
  <c r="CJ183" i="17" s="1"/>
  <c r="CR105" i="14"/>
  <c r="CJ89" i="17" s="1"/>
  <c r="CQ148" i="14"/>
  <c r="CR19" i="5"/>
  <c r="CQ36" i="5"/>
  <c r="CQ35" i="8"/>
  <c r="CQ215" i="14"/>
  <c r="CI50" i="17" l="1"/>
  <c r="CR51" i="14"/>
  <c r="CQ65" i="14"/>
  <c r="CR86" i="14"/>
  <c r="CJ70" i="17"/>
  <c r="CR12" i="11"/>
  <c r="CJ44" i="17"/>
  <c r="CI21" i="17"/>
  <c r="CQ34" i="14"/>
  <c r="CQ9" i="10"/>
  <c r="CQ9" i="6"/>
  <c r="CQ30" i="14"/>
  <c r="CI17" i="17"/>
  <c r="CQ28" i="14"/>
  <c r="CI15" i="17"/>
  <c r="CQ9" i="4"/>
  <c r="CQ51" i="3"/>
  <c r="CI198" i="17" s="1"/>
  <c r="CQ36" i="14"/>
  <c r="CI23" i="17" s="1"/>
  <c r="CQ52" i="3"/>
  <c r="CI201" i="17" s="1"/>
  <c r="CS20" i="9"/>
  <c r="CS163" i="14" s="1"/>
  <c r="CR138" i="14"/>
  <c r="CJ119" i="17"/>
  <c r="CQ9" i="8"/>
  <c r="CI19" i="17"/>
  <c r="CQ32" i="14"/>
  <c r="CQ35" i="14"/>
  <c r="CI22" i="17"/>
  <c r="CQ9" i="11"/>
  <c r="CI54" i="17"/>
  <c r="CR56" i="14"/>
  <c r="CQ70" i="14"/>
  <c r="CQ68" i="14"/>
  <c r="CI52" i="17"/>
  <c r="CR54" i="14"/>
  <c r="CJ73" i="17"/>
  <c r="CR89" i="14"/>
  <c r="CS20" i="10"/>
  <c r="CS164" i="14" s="1"/>
  <c r="CR45" i="10"/>
  <c r="CJ120" i="17"/>
  <c r="CR139" i="14"/>
  <c r="CR45" i="8"/>
  <c r="CS20" i="8"/>
  <c r="CS162" i="14" s="1"/>
  <c r="CJ118" i="17"/>
  <c r="CR137" i="14"/>
  <c r="CS20" i="11"/>
  <c r="CS165" i="14" s="1"/>
  <c r="CJ121" i="17"/>
  <c r="CR140" i="14"/>
  <c r="CJ39" i="17"/>
  <c r="CR12" i="6"/>
  <c r="CJ38" i="17"/>
  <c r="CR12" i="5"/>
  <c r="CR45" i="9"/>
  <c r="CI16" i="17"/>
  <c r="CQ9" i="5"/>
  <c r="CQ29" i="14"/>
  <c r="CJ40" i="17"/>
  <c r="CR12" i="7"/>
  <c r="CS20" i="6"/>
  <c r="CS160" i="14" s="1"/>
  <c r="CJ116" i="17"/>
  <c r="CR135" i="14"/>
  <c r="CR133" i="14"/>
  <c r="CS20" i="4"/>
  <c r="CJ114" i="17"/>
  <c r="CR26" i="3"/>
  <c r="CJ171" i="17" s="1"/>
  <c r="CR25" i="3"/>
  <c r="CJ168" i="17" s="1"/>
  <c r="CR141" i="14"/>
  <c r="CJ122" i="17" s="1"/>
  <c r="CQ64" i="14"/>
  <c r="CR50" i="14"/>
  <c r="CI48" i="17"/>
  <c r="CQ72" i="14"/>
  <c r="CI56" i="17" s="1"/>
  <c r="CQ50" i="3"/>
  <c r="CI195" i="17" s="1"/>
  <c r="CQ49" i="3"/>
  <c r="CI192" i="17" s="1"/>
  <c r="CQ9" i="7"/>
  <c r="CQ31" i="14"/>
  <c r="CI18" i="17"/>
  <c r="CR45" i="5"/>
  <c r="CR134" i="14"/>
  <c r="CJ115" i="17"/>
  <c r="CS20" i="5"/>
  <c r="CS159" i="14" s="1"/>
  <c r="CQ33" i="14"/>
  <c r="CI20" i="17"/>
  <c r="CQ9" i="9"/>
  <c r="CQ69" i="14"/>
  <c r="CI53" i="17"/>
  <c r="CR55" i="14"/>
  <c r="CR93" i="14"/>
  <c r="CJ77" i="17"/>
  <c r="CR136" i="14"/>
  <c r="CS20" i="7"/>
  <c r="CS161" i="14" s="1"/>
  <c r="CJ117" i="17"/>
  <c r="CR45" i="6"/>
  <c r="CQ22" i="14" l="1"/>
  <c r="CI9" i="17"/>
  <c r="CR11" i="9"/>
  <c r="CR44" i="9" s="1"/>
  <c r="CR10" i="9"/>
  <c r="CR90" i="14"/>
  <c r="CJ74" i="17"/>
  <c r="CR12" i="8"/>
  <c r="CJ41" i="17"/>
  <c r="CJ43" i="17"/>
  <c r="CR12" i="10"/>
  <c r="CQ19" i="14"/>
  <c r="CR11" i="6"/>
  <c r="CR44" i="6" s="1"/>
  <c r="CR10" i="6"/>
  <c r="CI6" i="17"/>
  <c r="CR12" i="9"/>
  <c r="CJ42" i="17"/>
  <c r="CS158" i="14"/>
  <c r="CS29" i="3"/>
  <c r="CS30" i="3"/>
  <c r="CS166" i="14"/>
  <c r="CQ18" i="14"/>
  <c r="CI5" i="17"/>
  <c r="CR10" i="5"/>
  <c r="CR11" i="5"/>
  <c r="CR44" i="5" s="1"/>
  <c r="CR40" i="14"/>
  <c r="CJ27" i="17"/>
  <c r="CI10" i="17"/>
  <c r="CQ23" i="14"/>
  <c r="CR10" i="10"/>
  <c r="CR11" i="10"/>
  <c r="CR46" i="14"/>
  <c r="CJ33" i="17"/>
  <c r="CJ72" i="17"/>
  <c r="CR88" i="14"/>
  <c r="CQ20" i="14"/>
  <c r="CI7" i="17"/>
  <c r="CR11" i="7"/>
  <c r="CR10" i="7"/>
  <c r="CR42" i="14"/>
  <c r="CJ29" i="17"/>
  <c r="CQ24" i="14"/>
  <c r="CR10" i="11"/>
  <c r="CR11" i="11"/>
  <c r="CI11" i="17"/>
  <c r="CR87" i="14"/>
  <c r="CJ71" i="17"/>
  <c r="CR65" i="3"/>
  <c r="CJ219" i="17" s="1"/>
  <c r="CR64" i="3"/>
  <c r="CJ216" i="17" s="1"/>
  <c r="CR94" i="14"/>
  <c r="CJ78" i="17" s="1"/>
  <c r="CR12" i="4"/>
  <c r="CJ37" i="17"/>
  <c r="CR54" i="3"/>
  <c r="CJ204" i="17" s="1"/>
  <c r="CR55" i="3"/>
  <c r="CJ207" i="17" s="1"/>
  <c r="CR58" i="14"/>
  <c r="CJ45" i="17" s="1"/>
  <c r="CJ75" i="17"/>
  <c r="CR91" i="14"/>
  <c r="CR41" i="14"/>
  <c r="CJ28" i="17"/>
  <c r="CR92" i="14"/>
  <c r="CJ76" i="17"/>
  <c r="CQ21" i="14"/>
  <c r="CI8" i="17"/>
  <c r="CR11" i="8"/>
  <c r="CR10" i="8"/>
  <c r="CQ17" i="14"/>
  <c r="CR10" i="4"/>
  <c r="CR11" i="4"/>
  <c r="CI4" i="17"/>
  <c r="CQ12" i="3"/>
  <c r="CI1" i="17" s="1"/>
  <c r="CQ13" i="3"/>
  <c r="CI147" i="17" s="1"/>
  <c r="CQ25" i="14"/>
  <c r="CI12" i="17" s="1"/>
  <c r="CR184" i="14" l="1"/>
  <c r="CR22" i="8"/>
  <c r="CJ140" i="17"/>
  <c r="CR54" i="9"/>
  <c r="CR216" i="14" s="1"/>
  <c r="CJ64" i="17"/>
  <c r="CR80" i="14"/>
  <c r="CJ143" i="17"/>
  <c r="CR187" i="14"/>
  <c r="CR22" i="11"/>
  <c r="CJ139" i="17"/>
  <c r="CR22" i="7"/>
  <c r="CR183" i="14"/>
  <c r="CJ61" i="17"/>
  <c r="CR54" i="6"/>
  <c r="CR213" i="14" s="1"/>
  <c r="CR77" i="14"/>
  <c r="CJ32" i="17"/>
  <c r="CR45" i="14"/>
  <c r="CJ30" i="17"/>
  <c r="CR43" i="14"/>
  <c r="CR22" i="9"/>
  <c r="CR185" i="14"/>
  <c r="CJ141" i="17"/>
  <c r="CR44" i="4"/>
  <c r="CJ103" i="17"/>
  <c r="CR29" i="4"/>
  <c r="CR119" i="14"/>
  <c r="CR127" i="14"/>
  <c r="CJ111" i="17" s="1"/>
  <c r="CR14" i="3"/>
  <c r="CJ150" i="17" s="1"/>
  <c r="CR15" i="3"/>
  <c r="CJ153" i="17" s="1"/>
  <c r="CR29" i="8"/>
  <c r="CJ107" i="17"/>
  <c r="CR123" i="14"/>
  <c r="CR29" i="7"/>
  <c r="CR122" i="14"/>
  <c r="CJ106" i="17"/>
  <c r="CR44" i="7"/>
  <c r="CJ104" i="17"/>
  <c r="CR29" i="5"/>
  <c r="CR120" i="14"/>
  <c r="CJ138" i="17"/>
  <c r="CR182" i="14"/>
  <c r="CR22" i="6"/>
  <c r="CR44" i="8"/>
  <c r="CJ108" i="17"/>
  <c r="CR124" i="14"/>
  <c r="CR29" i="9"/>
  <c r="CR180" i="14"/>
  <c r="CJ136" i="17"/>
  <c r="CR22" i="4"/>
  <c r="CR17" i="3"/>
  <c r="CJ159" i="17" s="1"/>
  <c r="CR188" i="14"/>
  <c r="CJ144" i="17" s="1"/>
  <c r="CR16" i="3"/>
  <c r="CJ156" i="17" s="1"/>
  <c r="CR44" i="10"/>
  <c r="CJ109" i="17"/>
  <c r="CR125" i="14"/>
  <c r="CR29" i="10"/>
  <c r="CJ137" i="17"/>
  <c r="CR181" i="14"/>
  <c r="CR22" i="5"/>
  <c r="CJ105" i="17"/>
  <c r="CR29" i="6"/>
  <c r="CR121" i="14"/>
  <c r="CR39" i="14"/>
  <c r="CJ26" i="17"/>
  <c r="CR19" i="3"/>
  <c r="CJ165" i="17" s="1"/>
  <c r="CR47" i="14"/>
  <c r="CJ34" i="17" s="1"/>
  <c r="CR18" i="3"/>
  <c r="CJ162" i="17" s="1"/>
  <c r="CR76" i="14"/>
  <c r="CR54" i="5"/>
  <c r="CJ60" i="17"/>
  <c r="CR126" i="14"/>
  <c r="CR29" i="11"/>
  <c r="CJ110" i="17"/>
  <c r="CR44" i="11"/>
  <c r="CJ142" i="17"/>
  <c r="CR186" i="14"/>
  <c r="CR22" i="10"/>
  <c r="CR44" i="14"/>
  <c r="CJ31" i="17"/>
  <c r="CR35" i="6" l="1"/>
  <c r="CR82" i="14"/>
  <c r="CR54" i="11"/>
  <c r="CR218" i="14" s="1"/>
  <c r="CJ66" i="17"/>
  <c r="CJ98" i="17"/>
  <c r="CS28" i="10"/>
  <c r="CR114" i="14"/>
  <c r="CJ93" i="17"/>
  <c r="CR109" i="14"/>
  <c r="CS28" i="5"/>
  <c r="CR54" i="4"/>
  <c r="CR35" i="4" s="1"/>
  <c r="CR75" i="14"/>
  <c r="CJ59" i="17"/>
  <c r="CR83" i="14"/>
  <c r="CJ67" i="17" s="1"/>
  <c r="CR61" i="3"/>
  <c r="CJ210" i="17" s="1"/>
  <c r="CJ130" i="17"/>
  <c r="CR21" i="9"/>
  <c r="CR174" i="14"/>
  <c r="CJ131" i="17"/>
  <c r="CR175" i="14"/>
  <c r="CR21" i="10"/>
  <c r="CR35" i="5"/>
  <c r="CR212" i="14"/>
  <c r="CR170" i="14"/>
  <c r="CJ126" i="17"/>
  <c r="CR21" i="5"/>
  <c r="CR111" i="14"/>
  <c r="CJ95" i="17"/>
  <c r="CS28" i="7"/>
  <c r="CJ96" i="17"/>
  <c r="CR112" i="14"/>
  <c r="CS28" i="8"/>
  <c r="CR21" i="11"/>
  <c r="CJ132" i="17"/>
  <c r="CR176" i="14"/>
  <c r="CS28" i="11"/>
  <c r="CR115" i="14"/>
  <c r="CJ99" i="17"/>
  <c r="CR110" i="14"/>
  <c r="CJ94" i="17"/>
  <c r="CS28" i="6"/>
  <c r="CJ63" i="17"/>
  <c r="CR79" i="14"/>
  <c r="CR54" i="8"/>
  <c r="CR78" i="14"/>
  <c r="CR54" i="7"/>
  <c r="CR214" i="14" s="1"/>
  <c r="CJ62" i="17"/>
  <c r="CR108" i="14"/>
  <c r="CJ92" i="17"/>
  <c r="CS28" i="4"/>
  <c r="CR43" i="3"/>
  <c r="CJ189" i="17" s="1"/>
  <c r="CR42" i="3"/>
  <c r="CJ186" i="17" s="1"/>
  <c r="CR116" i="14"/>
  <c r="CJ100" i="17" s="1"/>
  <c r="CS52" i="14"/>
  <c r="CR66" i="14"/>
  <c r="CJ50" i="17"/>
  <c r="CR21" i="8"/>
  <c r="CJ129" i="17"/>
  <c r="CR173" i="14"/>
  <c r="CR62" i="3"/>
  <c r="CJ213" i="17" s="1"/>
  <c r="CR54" i="10"/>
  <c r="CR35" i="10" s="1"/>
  <c r="CR81" i="14"/>
  <c r="CJ65" i="17"/>
  <c r="CJ125" i="17"/>
  <c r="CR169" i="14"/>
  <c r="CR21" i="4"/>
  <c r="CR177" i="14"/>
  <c r="CJ133" i="17" s="1"/>
  <c r="CR32" i="3"/>
  <c r="CJ174" i="17" s="1"/>
  <c r="CR33" i="3"/>
  <c r="CJ177" i="17" s="1"/>
  <c r="CJ97" i="17"/>
  <c r="CR113" i="14"/>
  <c r="CS28" i="9"/>
  <c r="CR21" i="6"/>
  <c r="CJ127" i="17"/>
  <c r="CR171" i="14"/>
  <c r="CJ128" i="17"/>
  <c r="CR172" i="14"/>
  <c r="CR21" i="7"/>
  <c r="CR35" i="9"/>
  <c r="CR35" i="11" l="1"/>
  <c r="CR36" i="6"/>
  <c r="CR149" i="14"/>
  <c r="CS19" i="6"/>
  <c r="CS45" i="6" s="1"/>
  <c r="CS12" i="6"/>
  <c r="CK39" i="17"/>
  <c r="CK81" i="17"/>
  <c r="CS97" i="14"/>
  <c r="CS39" i="3"/>
  <c r="CK180" i="17" s="1"/>
  <c r="CS105" i="14"/>
  <c r="CK89" i="17" s="1"/>
  <c r="CS40" i="3"/>
  <c r="CK183" i="17" s="1"/>
  <c r="CJ55" i="17"/>
  <c r="CS57" i="14"/>
  <c r="CR71" i="14"/>
  <c r="CK86" i="17"/>
  <c r="CS102" i="14"/>
  <c r="CR72" i="3"/>
  <c r="CR217" i="14"/>
  <c r="CR151" i="14"/>
  <c r="CS19" i="8"/>
  <c r="CR36" i="8"/>
  <c r="CR148" i="14"/>
  <c r="CS19" i="5"/>
  <c r="CR36" i="5"/>
  <c r="CR65" i="14"/>
  <c r="CJ49" i="17"/>
  <c r="CS51" i="14"/>
  <c r="CR211" i="14"/>
  <c r="CR219" i="14"/>
  <c r="CR71" i="3"/>
  <c r="CR69" i="14"/>
  <c r="CJ53" i="17"/>
  <c r="CS55" i="14"/>
  <c r="CR70" i="14"/>
  <c r="CJ54" i="17"/>
  <c r="CS56" i="14"/>
  <c r="CS99" i="14"/>
  <c r="CK83" i="17"/>
  <c r="CS19" i="11"/>
  <c r="CR154" i="14"/>
  <c r="CR36" i="11"/>
  <c r="CS100" i="14"/>
  <c r="CK84" i="17"/>
  <c r="CS19" i="10"/>
  <c r="CS45" i="10" s="1"/>
  <c r="CR153" i="14"/>
  <c r="CR36" i="10"/>
  <c r="CR152" i="14"/>
  <c r="CS19" i="9"/>
  <c r="CS45" i="9" s="1"/>
  <c r="CR36" i="9"/>
  <c r="CR64" i="14"/>
  <c r="CS50" i="14"/>
  <c r="CJ48" i="17"/>
  <c r="CK82" i="17"/>
  <c r="CS98" i="14"/>
  <c r="CS45" i="5"/>
  <c r="CK87" i="17"/>
  <c r="CS103" i="14"/>
  <c r="CR36" i="7"/>
  <c r="CS19" i="7"/>
  <c r="CS45" i="7" s="1"/>
  <c r="CR150" i="14"/>
  <c r="CS19" i="4"/>
  <c r="CR147" i="14"/>
  <c r="CR27" i="3"/>
  <c r="CR155" i="14"/>
  <c r="CR36" i="4"/>
  <c r="CR28" i="3"/>
  <c r="CR35" i="7"/>
  <c r="CR35" i="8"/>
  <c r="CR215" i="14"/>
  <c r="CK88" i="17"/>
  <c r="CS45" i="11"/>
  <c r="CS104" i="14"/>
  <c r="CS101" i="14"/>
  <c r="CK85" i="17"/>
  <c r="CS91" i="14" l="1"/>
  <c r="CK75" i="17"/>
  <c r="CJ52" i="17"/>
  <c r="CR68" i="14"/>
  <c r="CS54" i="14"/>
  <c r="CR49" i="3"/>
  <c r="CJ192" i="17" s="1"/>
  <c r="CR9" i="9"/>
  <c r="CR33" i="14"/>
  <c r="CJ20" i="17"/>
  <c r="CS88" i="14"/>
  <c r="CK72" i="17"/>
  <c r="CK38" i="17"/>
  <c r="CS12" i="5"/>
  <c r="CT20" i="5"/>
  <c r="CT159" i="14" s="1"/>
  <c r="CS134" i="14"/>
  <c r="CK115" i="17"/>
  <c r="CK44" i="17"/>
  <c r="CS12" i="11"/>
  <c r="CK28" i="17"/>
  <c r="CS41" i="14"/>
  <c r="CK77" i="17"/>
  <c r="CS93" i="14"/>
  <c r="CJ51" i="17"/>
  <c r="CS53" i="14"/>
  <c r="CS54" i="3" s="1"/>
  <c r="CK204" i="17" s="1"/>
  <c r="CR67" i="14"/>
  <c r="CS136" i="14"/>
  <c r="CK117" i="17"/>
  <c r="CT20" i="7"/>
  <c r="CT161" i="14" s="1"/>
  <c r="CK119" i="17"/>
  <c r="CT20" i="9"/>
  <c r="CT163" i="14" s="1"/>
  <c r="CS138" i="14"/>
  <c r="CK120" i="17"/>
  <c r="CT20" i="10"/>
  <c r="CT164" i="14" s="1"/>
  <c r="CS139" i="14"/>
  <c r="CR9" i="11"/>
  <c r="CJ22" i="17"/>
  <c r="CR35" i="14"/>
  <c r="CK116" i="17"/>
  <c r="CT20" i="6"/>
  <c r="CT160" i="14" s="1"/>
  <c r="CS135" i="14"/>
  <c r="CJ18" i="17"/>
  <c r="CR9" i="7"/>
  <c r="CR31" i="14"/>
  <c r="CR50" i="3"/>
  <c r="CJ195" i="17" s="1"/>
  <c r="CK37" i="17"/>
  <c r="CS12" i="4"/>
  <c r="CK73" i="17"/>
  <c r="CS89" i="14"/>
  <c r="CS12" i="9"/>
  <c r="CK42" i="17"/>
  <c r="CR32" i="14"/>
  <c r="CJ19" i="17"/>
  <c r="CR9" i="8"/>
  <c r="CR9" i="4"/>
  <c r="CJ15" i="17"/>
  <c r="CR28" i="14"/>
  <c r="CR36" i="14"/>
  <c r="CJ23" i="17" s="1"/>
  <c r="CR51" i="3"/>
  <c r="CJ198" i="17" s="1"/>
  <c r="CR52" i="3"/>
  <c r="CJ201" i="17" s="1"/>
  <c r="CS45" i="4"/>
  <c r="CK114" i="17"/>
  <c r="CS133" i="14"/>
  <c r="CT20" i="4"/>
  <c r="CS141" i="14"/>
  <c r="CK122" i="17" s="1"/>
  <c r="CS26" i="3"/>
  <c r="CK171" i="17" s="1"/>
  <c r="CS25" i="3"/>
  <c r="CK168" i="17" s="1"/>
  <c r="CK76" i="17"/>
  <c r="CS92" i="14"/>
  <c r="CK71" i="17"/>
  <c r="CS87" i="14"/>
  <c r="CR72" i="14"/>
  <c r="CJ56" i="17" s="1"/>
  <c r="CR34" i="14"/>
  <c r="CJ21" i="17"/>
  <c r="CR9" i="10"/>
  <c r="CK121" i="17"/>
  <c r="CS140" i="14"/>
  <c r="CT20" i="11"/>
  <c r="CT165" i="14" s="1"/>
  <c r="CS12" i="10"/>
  <c r="CK43" i="17"/>
  <c r="CR29" i="14"/>
  <c r="CR9" i="5"/>
  <c r="CJ16" i="17"/>
  <c r="CS45" i="8"/>
  <c r="CS137" i="14"/>
  <c r="CT20" i="8"/>
  <c r="CT162" i="14" s="1"/>
  <c r="CK118" i="17"/>
  <c r="CR9" i="6"/>
  <c r="CR30" i="14"/>
  <c r="CJ17" i="17"/>
  <c r="CS55" i="3" l="1"/>
  <c r="CK207" i="17" s="1"/>
  <c r="CS58" i="14"/>
  <c r="CK45" i="17" s="1"/>
  <c r="CR19" i="14"/>
  <c r="CS11" i="6"/>
  <c r="CS10" i="6"/>
  <c r="CJ6" i="17"/>
  <c r="CR17" i="14"/>
  <c r="CJ4" i="17"/>
  <c r="CS10" i="4"/>
  <c r="CS11" i="4"/>
  <c r="CR12" i="3"/>
  <c r="CJ1" i="17" s="1"/>
  <c r="CR13" i="3"/>
  <c r="CJ147" i="17" s="1"/>
  <c r="CR25" i="14"/>
  <c r="CJ12" i="17" s="1"/>
  <c r="CS39" i="14"/>
  <c r="CK26" i="17"/>
  <c r="CS11" i="7"/>
  <c r="CJ7" i="17"/>
  <c r="CR20" i="14"/>
  <c r="CS10" i="7"/>
  <c r="CJ9" i="17"/>
  <c r="CR22" i="14"/>
  <c r="CS11" i="9"/>
  <c r="CS10" i="9"/>
  <c r="CK74" i="17"/>
  <c r="CS90" i="14"/>
  <c r="CR21" i="14"/>
  <c r="CJ8" i="17"/>
  <c r="CS11" i="8"/>
  <c r="CS44" i="8" s="1"/>
  <c r="CS10" i="8"/>
  <c r="CS44" i="14"/>
  <c r="CK31" i="17"/>
  <c r="CK27" i="17"/>
  <c r="CS40" i="14"/>
  <c r="CS45" i="14"/>
  <c r="CK32" i="17"/>
  <c r="CR23" i="14"/>
  <c r="CJ10" i="17"/>
  <c r="CS10" i="10"/>
  <c r="CS11" i="10"/>
  <c r="CS86" i="14"/>
  <c r="CK70" i="17"/>
  <c r="CS94" i="14"/>
  <c r="CK78" i="17" s="1"/>
  <c r="CS65" i="3"/>
  <c r="CK219" i="17" s="1"/>
  <c r="CS44" i="4"/>
  <c r="CS46" i="14"/>
  <c r="CK33" i="17"/>
  <c r="CS12" i="8"/>
  <c r="CK41" i="17"/>
  <c r="CJ5" i="17"/>
  <c r="CR18" i="14"/>
  <c r="CS11" i="5"/>
  <c r="CS10" i="5"/>
  <c r="CS64" i="3"/>
  <c r="CK216" i="17" s="1"/>
  <c r="CT158" i="14"/>
  <c r="CT30" i="3"/>
  <c r="CT29" i="3"/>
  <c r="CT166" i="14"/>
  <c r="CS10" i="11"/>
  <c r="CJ11" i="17"/>
  <c r="CR24" i="14"/>
  <c r="CS11" i="11"/>
  <c r="CS12" i="7"/>
  <c r="CK40" i="17"/>
  <c r="CS42" i="14" l="1"/>
  <c r="CK29" i="17"/>
  <c r="CS22" i="11"/>
  <c r="CS187" i="14"/>
  <c r="CK143" i="17"/>
  <c r="CS43" i="14"/>
  <c r="CK30" i="17"/>
  <c r="CS75" i="14"/>
  <c r="CS54" i="4"/>
  <c r="CS211" i="14" s="1"/>
  <c r="CK59" i="17"/>
  <c r="CS29" i="7"/>
  <c r="CS122" i="14"/>
  <c r="CK106" i="17"/>
  <c r="CS44" i="7"/>
  <c r="CS29" i="4"/>
  <c r="CS119" i="14"/>
  <c r="CK103" i="17"/>
  <c r="CS127" i="14"/>
  <c r="CK111" i="17" s="1"/>
  <c r="CS14" i="3"/>
  <c r="CK150" i="17" s="1"/>
  <c r="CS15" i="3"/>
  <c r="CK153" i="17" s="1"/>
  <c r="CS29" i="11"/>
  <c r="CS126" i="14"/>
  <c r="CK110" i="17"/>
  <c r="CS44" i="11"/>
  <c r="CS125" i="14"/>
  <c r="CK109" i="17"/>
  <c r="CS29" i="10"/>
  <c r="CS44" i="10"/>
  <c r="CS185" i="14"/>
  <c r="CS22" i="9"/>
  <c r="CK141" i="17"/>
  <c r="CK139" i="17"/>
  <c r="CS22" i="7"/>
  <c r="CS183" i="14"/>
  <c r="CS19" i="3"/>
  <c r="CK165" i="17" s="1"/>
  <c r="CK136" i="17"/>
  <c r="CS180" i="14"/>
  <c r="CS22" i="4"/>
  <c r="CS16" i="3"/>
  <c r="CK156" i="17" s="1"/>
  <c r="CS188" i="14"/>
  <c r="CK144" i="17" s="1"/>
  <c r="CS17" i="3"/>
  <c r="CK159" i="17" s="1"/>
  <c r="CS182" i="14"/>
  <c r="CK138" i="17"/>
  <c r="CS22" i="6"/>
  <c r="CS181" i="14"/>
  <c r="CK137" i="17"/>
  <c r="CS22" i="5"/>
  <c r="CK142" i="17"/>
  <c r="CS186" i="14"/>
  <c r="CS22" i="10"/>
  <c r="CS184" i="14"/>
  <c r="CS22" i="8"/>
  <c r="CK140" i="17"/>
  <c r="CK63" i="17"/>
  <c r="CS54" i="8"/>
  <c r="CS79" i="14"/>
  <c r="CS124" i="14"/>
  <c r="CS29" i="9"/>
  <c r="CK108" i="17"/>
  <c r="CS44" i="9"/>
  <c r="CS47" i="14"/>
  <c r="CK34" i="17" s="1"/>
  <c r="CS29" i="6"/>
  <c r="CK105" i="17"/>
  <c r="CS121" i="14"/>
  <c r="CS44" i="6"/>
  <c r="CS29" i="5"/>
  <c r="CS120" i="14"/>
  <c r="CK104" i="17"/>
  <c r="CS44" i="5"/>
  <c r="CS18" i="3"/>
  <c r="CK162" i="17" s="1"/>
  <c r="CS29" i="8"/>
  <c r="CS123" i="14"/>
  <c r="CK107" i="17"/>
  <c r="CK96" i="17" l="1"/>
  <c r="CS112" i="14"/>
  <c r="CT28" i="8"/>
  <c r="CK61" i="17"/>
  <c r="CS54" i="6"/>
  <c r="CS213" i="14" s="1"/>
  <c r="CS77" i="14"/>
  <c r="CK97" i="17"/>
  <c r="CS113" i="14"/>
  <c r="CT28" i="9"/>
  <c r="CK127" i="17"/>
  <c r="CS171" i="14"/>
  <c r="CS21" i="6"/>
  <c r="CT28" i="11"/>
  <c r="CS115" i="14"/>
  <c r="CK99" i="17"/>
  <c r="CK132" i="17"/>
  <c r="CS176" i="14"/>
  <c r="CS21" i="11"/>
  <c r="CS54" i="9"/>
  <c r="CS216" i="14" s="1"/>
  <c r="CS80" i="14"/>
  <c r="CK64" i="17"/>
  <c r="CS175" i="14"/>
  <c r="CK131" i="17"/>
  <c r="CS21" i="10"/>
  <c r="CK126" i="17"/>
  <c r="CS170" i="14"/>
  <c r="CS21" i="5"/>
  <c r="CS54" i="10"/>
  <c r="CS81" i="14"/>
  <c r="CK65" i="17"/>
  <c r="CS54" i="11"/>
  <c r="CS218" i="14" s="1"/>
  <c r="CK66" i="17"/>
  <c r="CS82" i="14"/>
  <c r="CS76" i="14"/>
  <c r="CS54" i="5"/>
  <c r="CS35" i="5" s="1"/>
  <c r="CK60" i="17"/>
  <c r="CS83" i="14"/>
  <c r="CK67" i="17" s="1"/>
  <c r="CS62" i="3"/>
  <c r="CK213" i="17" s="1"/>
  <c r="CS61" i="3"/>
  <c r="CK210" i="17" s="1"/>
  <c r="CS109" i="14"/>
  <c r="CK93" i="17"/>
  <c r="CT28" i="5"/>
  <c r="CS169" i="14"/>
  <c r="CK125" i="17"/>
  <c r="CS21" i="4"/>
  <c r="CS33" i="3"/>
  <c r="CK177" i="17" s="1"/>
  <c r="CS177" i="14"/>
  <c r="CK133" i="17" s="1"/>
  <c r="CS32" i="3"/>
  <c r="CK174" i="17" s="1"/>
  <c r="CK98" i="17"/>
  <c r="CT28" i="10"/>
  <c r="CS114" i="14"/>
  <c r="CK92" i="17"/>
  <c r="CS108" i="14"/>
  <c r="CT28" i="4"/>
  <c r="CS42" i="3"/>
  <c r="CK186" i="17" s="1"/>
  <c r="CS116" i="14"/>
  <c r="CK100" i="17" s="1"/>
  <c r="CS43" i="3"/>
  <c r="CK189" i="17" s="1"/>
  <c r="CK95" i="17"/>
  <c r="CT28" i="7"/>
  <c r="CS111" i="14"/>
  <c r="CK94" i="17"/>
  <c r="CT28" i="6"/>
  <c r="CS110" i="14"/>
  <c r="CS35" i="8"/>
  <c r="CS215" i="14"/>
  <c r="CS173" i="14"/>
  <c r="CS21" i="8"/>
  <c r="CK129" i="17"/>
  <c r="CS172" i="14"/>
  <c r="CS21" i="7"/>
  <c r="CK128" i="17"/>
  <c r="CK130" i="17"/>
  <c r="CS174" i="14"/>
  <c r="CS21" i="9"/>
  <c r="CS78" i="14"/>
  <c r="CK62" i="17"/>
  <c r="CS54" i="7"/>
  <c r="CS35" i="4"/>
  <c r="CS35" i="9" l="1"/>
  <c r="CS35" i="6"/>
  <c r="CK50" i="17" s="1"/>
  <c r="CS65" i="14"/>
  <c r="CK49" i="17"/>
  <c r="CT51" i="14"/>
  <c r="CK52" i="17"/>
  <c r="CS68" i="14"/>
  <c r="CT54" i="14"/>
  <c r="CS35" i="11"/>
  <c r="CS151" i="14"/>
  <c r="CT19" i="8"/>
  <c r="CT45" i="8" s="1"/>
  <c r="CS36" i="8"/>
  <c r="CL84" i="17"/>
  <c r="CT100" i="14"/>
  <c r="CT55" i="14"/>
  <c r="CK53" i="17"/>
  <c r="CS69" i="14"/>
  <c r="CS154" i="14"/>
  <c r="CT19" i="11"/>
  <c r="CT45" i="11" s="1"/>
  <c r="CS36" i="11"/>
  <c r="CT101" i="14"/>
  <c r="CL85" i="17"/>
  <c r="CT50" i="14"/>
  <c r="CS64" i="14"/>
  <c r="CK48" i="17"/>
  <c r="CS152" i="14"/>
  <c r="CT19" i="9"/>
  <c r="CT45" i="9" s="1"/>
  <c r="CS36" i="9"/>
  <c r="CS150" i="14"/>
  <c r="CT19" i="7"/>
  <c r="CS36" i="7"/>
  <c r="CL83" i="17"/>
  <c r="CT99" i="14"/>
  <c r="CT97" i="14"/>
  <c r="CL81" i="17"/>
  <c r="CT39" i="3"/>
  <c r="CL180" i="17" s="1"/>
  <c r="CT105" i="14"/>
  <c r="CL89" i="17" s="1"/>
  <c r="CT40" i="3"/>
  <c r="CL183" i="17" s="1"/>
  <c r="CL87" i="17"/>
  <c r="CT103" i="14"/>
  <c r="CT98" i="14"/>
  <c r="CL82" i="17"/>
  <c r="CS212" i="14"/>
  <c r="CS72" i="3"/>
  <c r="CS219" i="14"/>
  <c r="CS71" i="3"/>
  <c r="CS35" i="10"/>
  <c r="CS217" i="14"/>
  <c r="CS153" i="14"/>
  <c r="CS36" i="10"/>
  <c r="CT19" i="10"/>
  <c r="CL88" i="17"/>
  <c r="CT104" i="14"/>
  <c r="CT102" i="14"/>
  <c r="CL86" i="17"/>
  <c r="CS35" i="7"/>
  <c r="CS214" i="14"/>
  <c r="CS36" i="4"/>
  <c r="CS147" i="14"/>
  <c r="CT19" i="4"/>
  <c r="CS27" i="3"/>
  <c r="CS28" i="3"/>
  <c r="CS155" i="14"/>
  <c r="CS148" i="14"/>
  <c r="CT19" i="5"/>
  <c r="CS36" i="5"/>
  <c r="CS149" i="14"/>
  <c r="CT19" i="6"/>
  <c r="CT45" i="6" s="1"/>
  <c r="CS36" i="6"/>
  <c r="CS66" i="14" l="1"/>
  <c r="CT52" i="14"/>
  <c r="CS50" i="3"/>
  <c r="CK195" i="17" s="1"/>
  <c r="CT88" i="14"/>
  <c r="CL72" i="17"/>
  <c r="CT93" i="14"/>
  <c r="CL77" i="17"/>
  <c r="CK21" i="17"/>
  <c r="CS9" i="10"/>
  <c r="CS34" i="14"/>
  <c r="CT45" i="7"/>
  <c r="CT136" i="14"/>
  <c r="CL117" i="17"/>
  <c r="CU20" i="7"/>
  <c r="CU161" i="14" s="1"/>
  <c r="CT90" i="14"/>
  <c r="CL74" i="17"/>
  <c r="CK16" i="17"/>
  <c r="CS29" i="14"/>
  <c r="CS9" i="5"/>
  <c r="CK15" i="17"/>
  <c r="CS28" i="14"/>
  <c r="CS9" i="4"/>
  <c r="CS36" i="14"/>
  <c r="CK23" i="17" s="1"/>
  <c r="CS52" i="3"/>
  <c r="CK201" i="17" s="1"/>
  <c r="CS51" i="3"/>
  <c r="CK198" i="17" s="1"/>
  <c r="CS72" i="14"/>
  <c r="CK56" i="17" s="1"/>
  <c r="CK55" i="17"/>
  <c r="CS71" i="14"/>
  <c r="CT57" i="14"/>
  <c r="CL38" i="17"/>
  <c r="CT12" i="5"/>
  <c r="CS30" i="14"/>
  <c r="CK17" i="17"/>
  <c r="CS9" i="6"/>
  <c r="CT45" i="5"/>
  <c r="CT134" i="14"/>
  <c r="CL115" i="17"/>
  <c r="CU20" i="5"/>
  <c r="CU159" i="14" s="1"/>
  <c r="CK20" i="17"/>
  <c r="CS33" i="14"/>
  <c r="CS9" i="9"/>
  <c r="CT12" i="4"/>
  <c r="CL37" i="17"/>
  <c r="CS9" i="11"/>
  <c r="CS35" i="14"/>
  <c r="CK22" i="17"/>
  <c r="CS32" i="14"/>
  <c r="CS9" i="8"/>
  <c r="CK19" i="17"/>
  <c r="CT12" i="8"/>
  <c r="CL41" i="17"/>
  <c r="CL116" i="17"/>
  <c r="CT135" i="14"/>
  <c r="CU20" i="6"/>
  <c r="CU160" i="14" s="1"/>
  <c r="CU20" i="4"/>
  <c r="CL114" i="17"/>
  <c r="CT133" i="14"/>
  <c r="CT25" i="3"/>
  <c r="CL168" i="17" s="1"/>
  <c r="CT141" i="14"/>
  <c r="CL122" i="17" s="1"/>
  <c r="CT26" i="3"/>
  <c r="CL171" i="17" s="1"/>
  <c r="CT53" i="14"/>
  <c r="CK51" i="17"/>
  <c r="CS67" i="14"/>
  <c r="CL75" i="17"/>
  <c r="CT91" i="14"/>
  <c r="CL120" i="17"/>
  <c r="CU20" i="10"/>
  <c r="CU164" i="14" s="1"/>
  <c r="CT139" i="14"/>
  <c r="CT56" i="14"/>
  <c r="CK54" i="17"/>
  <c r="CS70" i="14"/>
  <c r="CT45" i="10"/>
  <c r="CT45" i="4"/>
  <c r="CS9" i="7"/>
  <c r="CK18" i="17"/>
  <c r="CS31" i="14"/>
  <c r="CT138" i="14"/>
  <c r="CU20" i="9"/>
  <c r="CU163" i="14" s="1"/>
  <c r="CL119" i="17"/>
  <c r="CS49" i="3"/>
  <c r="CK192" i="17" s="1"/>
  <c r="CT12" i="6"/>
  <c r="CL39" i="17"/>
  <c r="CT140" i="14"/>
  <c r="CL121" i="17"/>
  <c r="CU20" i="11"/>
  <c r="CU165" i="14" s="1"/>
  <c r="CT12" i="9"/>
  <c r="CL42" i="17"/>
  <c r="CL118" i="17"/>
  <c r="CT137" i="14"/>
  <c r="CU20" i="8"/>
  <c r="CU162" i="14" s="1"/>
  <c r="CT55" i="3" l="1"/>
  <c r="CL207" i="17" s="1"/>
  <c r="CL70" i="17"/>
  <c r="CT86" i="14"/>
  <c r="CT65" i="3"/>
  <c r="CL219" i="17" s="1"/>
  <c r="CT94" i="14"/>
  <c r="CL78" i="17" s="1"/>
  <c r="CT64" i="3"/>
  <c r="CL216" i="17" s="1"/>
  <c r="CT12" i="10"/>
  <c r="CL43" i="17"/>
  <c r="CT39" i="14"/>
  <c r="CL26" i="17"/>
  <c r="CT87" i="14"/>
  <c r="CL71" i="17"/>
  <c r="CT10" i="10"/>
  <c r="CT11" i="10"/>
  <c r="CK10" i="17"/>
  <c r="CS23" i="14"/>
  <c r="CL76" i="17"/>
  <c r="CT92" i="14"/>
  <c r="CT12" i="7"/>
  <c r="CL40" i="17"/>
  <c r="CT43" i="14"/>
  <c r="CL30" i="17"/>
  <c r="CS22" i="14"/>
  <c r="CK9" i="17"/>
  <c r="CT11" i="9"/>
  <c r="CT10" i="9"/>
  <c r="CS19" i="14"/>
  <c r="CT10" i="6"/>
  <c r="CT11" i="6"/>
  <c r="CK6" i="17"/>
  <c r="CL27" i="17"/>
  <c r="CT40" i="14"/>
  <c r="CK5" i="17"/>
  <c r="CS18" i="14"/>
  <c r="CT11" i="5"/>
  <c r="CT44" i="5" s="1"/>
  <c r="CT10" i="5"/>
  <c r="CT44" i="14"/>
  <c r="CL31" i="17"/>
  <c r="CT58" i="14"/>
  <c r="CL45" i="17" s="1"/>
  <c r="CT10" i="4"/>
  <c r="CT11" i="4"/>
  <c r="CK4" i="17"/>
  <c r="CS17" i="14"/>
  <c r="CS25" i="14"/>
  <c r="CK12" i="17" s="1"/>
  <c r="CS13" i="3"/>
  <c r="CK147" i="17" s="1"/>
  <c r="CS12" i="3"/>
  <c r="CK1" i="17" s="1"/>
  <c r="CL73" i="17"/>
  <c r="CT89" i="14"/>
  <c r="CL28" i="17"/>
  <c r="CT41" i="14"/>
  <c r="CT10" i="7"/>
  <c r="CS20" i="14"/>
  <c r="CK7" i="17"/>
  <c r="CT11" i="7"/>
  <c r="CT44" i="7" s="1"/>
  <c r="CU158" i="14"/>
  <c r="CU166" i="14"/>
  <c r="CU29" i="3"/>
  <c r="CU30" i="3"/>
  <c r="CK8" i="17"/>
  <c r="CS21" i="14"/>
  <c r="CT10" i="8"/>
  <c r="CT11" i="8"/>
  <c r="CT10" i="11"/>
  <c r="CK11" i="17"/>
  <c r="CS24" i="14"/>
  <c r="CT11" i="11"/>
  <c r="CT54" i="3"/>
  <c r="CL204" i="17" s="1"/>
  <c r="CT12" i="11"/>
  <c r="CL44" i="17"/>
  <c r="CT54" i="5" l="1"/>
  <c r="CT212" i="14" s="1"/>
  <c r="CT76" i="14"/>
  <c r="CL60" i="17"/>
  <c r="CL62" i="17"/>
  <c r="CT78" i="14"/>
  <c r="CT54" i="7"/>
  <c r="CT214" i="14" s="1"/>
  <c r="CT46" i="14"/>
  <c r="CL33" i="17"/>
  <c r="CL103" i="17"/>
  <c r="CT119" i="14"/>
  <c r="CT29" i="4"/>
  <c r="CT14" i="3"/>
  <c r="CL150" i="17" s="1"/>
  <c r="CT127" i="14"/>
  <c r="CL111" i="17" s="1"/>
  <c r="CT15" i="3"/>
  <c r="CL153" i="17" s="1"/>
  <c r="CT187" i="14"/>
  <c r="CT22" i="11"/>
  <c r="CL143" i="17"/>
  <c r="CT22" i="7"/>
  <c r="CT183" i="14"/>
  <c r="CL139" i="17"/>
  <c r="CT22" i="4"/>
  <c r="CL136" i="17"/>
  <c r="CT180" i="14"/>
  <c r="CT188" i="14"/>
  <c r="CL144" i="17" s="1"/>
  <c r="CT17" i="3"/>
  <c r="CL159" i="17" s="1"/>
  <c r="CT16" i="3"/>
  <c r="CL156" i="17" s="1"/>
  <c r="CT185" i="14"/>
  <c r="CL141" i="17"/>
  <c r="CT22" i="9"/>
  <c r="CL29" i="17"/>
  <c r="CT42" i="14"/>
  <c r="CT45" i="14"/>
  <c r="CL32" i="17"/>
  <c r="CT29" i="11"/>
  <c r="CT126" i="14"/>
  <c r="CL110" i="17"/>
  <c r="CT44" i="11"/>
  <c r="CL107" i="17"/>
  <c r="CT29" i="8"/>
  <c r="CT123" i="14"/>
  <c r="CT44" i="8"/>
  <c r="CL106" i="17"/>
  <c r="CT122" i="14"/>
  <c r="CT29" i="7"/>
  <c r="CT22" i="5"/>
  <c r="CT181" i="14"/>
  <c r="CL137" i="17"/>
  <c r="CT29" i="6"/>
  <c r="CL105" i="17"/>
  <c r="CT121" i="14"/>
  <c r="CT44" i="6"/>
  <c r="CL108" i="17"/>
  <c r="CT29" i="9"/>
  <c r="CT124" i="14"/>
  <c r="CT44" i="9"/>
  <c r="CT29" i="10"/>
  <c r="CT44" i="10"/>
  <c r="CL109" i="17"/>
  <c r="CT125" i="14"/>
  <c r="CT18" i="3"/>
  <c r="CL162" i="17" s="1"/>
  <c r="CT184" i="14"/>
  <c r="CT22" i="8"/>
  <c r="CL140" i="17"/>
  <c r="CT120" i="14"/>
  <c r="CT29" i="5"/>
  <c r="CL104" i="17"/>
  <c r="CL138" i="17"/>
  <c r="CT182" i="14"/>
  <c r="CT22" i="6"/>
  <c r="CT22" i="10"/>
  <c r="CT186" i="14"/>
  <c r="CL142" i="17"/>
  <c r="CT19" i="3"/>
  <c r="CL165" i="17" s="1"/>
  <c r="CT47" i="14"/>
  <c r="CL34" i="17" s="1"/>
  <c r="CT44" i="4"/>
  <c r="CT35" i="5" l="1"/>
  <c r="CT175" i="14"/>
  <c r="CL131" i="17"/>
  <c r="CT21" i="10"/>
  <c r="CL98" i="17"/>
  <c r="CU28" i="10"/>
  <c r="CT114" i="14"/>
  <c r="CT113" i="14"/>
  <c r="CL97" i="17"/>
  <c r="CU28" i="9"/>
  <c r="CT112" i="14"/>
  <c r="CL96" i="17"/>
  <c r="CU28" i="8"/>
  <c r="CL130" i="17"/>
  <c r="CT174" i="14"/>
  <c r="CT21" i="9"/>
  <c r="CT169" i="14"/>
  <c r="CL125" i="17"/>
  <c r="CT21" i="4"/>
  <c r="CT177" i="14"/>
  <c r="CL133" i="17" s="1"/>
  <c r="CT32" i="3"/>
  <c r="CL174" i="17" s="1"/>
  <c r="CT33" i="3"/>
  <c r="CL177" i="17" s="1"/>
  <c r="CL49" i="17"/>
  <c r="CT65" i="14"/>
  <c r="CU51" i="14"/>
  <c r="CL127" i="17"/>
  <c r="CT171" i="14"/>
  <c r="CT21" i="6"/>
  <c r="CT80" i="14"/>
  <c r="CL64" i="17"/>
  <c r="CT54" i="9"/>
  <c r="CT216" i="14" s="1"/>
  <c r="CL94" i="17"/>
  <c r="CU28" i="6"/>
  <c r="CT110" i="14"/>
  <c r="CT170" i="14"/>
  <c r="CL126" i="17"/>
  <c r="CT21" i="5"/>
  <c r="CL63" i="17"/>
  <c r="CT54" i="8"/>
  <c r="CT215" i="14" s="1"/>
  <c r="CT79" i="14"/>
  <c r="CL99" i="17"/>
  <c r="CU28" i="11"/>
  <c r="CT115" i="14"/>
  <c r="CT21" i="11"/>
  <c r="CL132" i="17"/>
  <c r="CT176" i="14"/>
  <c r="CT35" i="7"/>
  <c r="CT109" i="14"/>
  <c r="CL93" i="17"/>
  <c r="CU28" i="5"/>
  <c r="CT173" i="14"/>
  <c r="CT21" i="8"/>
  <c r="CL129" i="17"/>
  <c r="CT54" i="6"/>
  <c r="CT213" i="14" s="1"/>
  <c r="CT77" i="14"/>
  <c r="CL61" i="17"/>
  <c r="CT111" i="14"/>
  <c r="CU28" i="7"/>
  <c r="CL95" i="17"/>
  <c r="CT54" i="11"/>
  <c r="CT218" i="14" s="1"/>
  <c r="CT82" i="14"/>
  <c r="CL66" i="17"/>
  <c r="CL92" i="17"/>
  <c r="CT108" i="14"/>
  <c r="CU28" i="4"/>
  <c r="CT116" i="14"/>
  <c r="CL100" i="17" s="1"/>
  <c r="CT42" i="3"/>
  <c r="CL186" i="17" s="1"/>
  <c r="CT43" i="3"/>
  <c r="CL189" i="17" s="1"/>
  <c r="CT54" i="4"/>
  <c r="CT35" i="4" s="1"/>
  <c r="CT75" i="14"/>
  <c r="CL59" i="17"/>
  <c r="CT61" i="3"/>
  <c r="CL210" i="17" s="1"/>
  <c r="CT83" i="14"/>
  <c r="CL67" i="17" s="1"/>
  <c r="CT62" i="3"/>
  <c r="CL213" i="17" s="1"/>
  <c r="CT54" i="10"/>
  <c r="CT81" i="14"/>
  <c r="CL65" i="17"/>
  <c r="CT21" i="7"/>
  <c r="CL128" i="17"/>
  <c r="CT172" i="14"/>
  <c r="CT35" i="9" l="1"/>
  <c r="CT35" i="8"/>
  <c r="CT68" i="14" s="1"/>
  <c r="CT35" i="11"/>
  <c r="CT71" i="14" s="1"/>
  <c r="CT211" i="14"/>
  <c r="CT71" i="3"/>
  <c r="CT219" i="14"/>
  <c r="CT72" i="3"/>
  <c r="CU97" i="14"/>
  <c r="CM81" i="17"/>
  <c r="CU40" i="3"/>
  <c r="CM183" i="17" s="1"/>
  <c r="CU39" i="3"/>
  <c r="CM180" i="17" s="1"/>
  <c r="CU105" i="14"/>
  <c r="CM89" i="17" s="1"/>
  <c r="CM84" i="17"/>
  <c r="CU100" i="14"/>
  <c r="CT67" i="14"/>
  <c r="CL51" i="17"/>
  <c r="CU53" i="14"/>
  <c r="CM38" i="17"/>
  <c r="CU12" i="5"/>
  <c r="CM85" i="17"/>
  <c r="CU101" i="14"/>
  <c r="CT217" i="14"/>
  <c r="CT35" i="10"/>
  <c r="CU50" i="14"/>
  <c r="CT64" i="14"/>
  <c r="CL48" i="17"/>
  <c r="CM82" i="17"/>
  <c r="CU98" i="14"/>
  <c r="CU104" i="14"/>
  <c r="CM88" i="17"/>
  <c r="CL53" i="17"/>
  <c r="CT69" i="14"/>
  <c r="CU55" i="14"/>
  <c r="CT149" i="14"/>
  <c r="CU19" i="6"/>
  <c r="CU45" i="6" s="1"/>
  <c r="CT36" i="6"/>
  <c r="CT152" i="14"/>
  <c r="CU19" i="9"/>
  <c r="CU45" i="9" s="1"/>
  <c r="CT36" i="9"/>
  <c r="CT36" i="10"/>
  <c r="CU19" i="10"/>
  <c r="CT153" i="14"/>
  <c r="CU19" i="7"/>
  <c r="CT150" i="14"/>
  <c r="CT36" i="7"/>
  <c r="CT35" i="6"/>
  <c r="CT147" i="14"/>
  <c r="CU19" i="4"/>
  <c r="CT36" i="4"/>
  <c r="CT28" i="3"/>
  <c r="CT27" i="3"/>
  <c r="CT155" i="14"/>
  <c r="CU57" i="14"/>
  <c r="CT151" i="14"/>
  <c r="CU19" i="8"/>
  <c r="CU45" i="8" s="1"/>
  <c r="CT36" i="8"/>
  <c r="CU19" i="11"/>
  <c r="CT154" i="14"/>
  <c r="CT36" i="11"/>
  <c r="CL52" i="17"/>
  <c r="CT148" i="14"/>
  <c r="CU19" i="5"/>
  <c r="CU45" i="5" s="1"/>
  <c r="CT36" i="5"/>
  <c r="CM83" i="17"/>
  <c r="CU99" i="14"/>
  <c r="CM86" i="17"/>
  <c r="CU102" i="14"/>
  <c r="CM87" i="17"/>
  <c r="CU103" i="14"/>
  <c r="CL55" i="17" l="1"/>
  <c r="CU54" i="14"/>
  <c r="CM41" i="17" s="1"/>
  <c r="CU87" i="14"/>
  <c r="CM71" i="17"/>
  <c r="CU90" i="14"/>
  <c r="CM74" i="17"/>
  <c r="CV20" i="4"/>
  <c r="CM114" i="17"/>
  <c r="CU133" i="14"/>
  <c r="CU26" i="3"/>
  <c r="CM171" i="17" s="1"/>
  <c r="CU25" i="3"/>
  <c r="CM168" i="17" s="1"/>
  <c r="CU141" i="14"/>
  <c r="CM122" i="17" s="1"/>
  <c r="CT9" i="10"/>
  <c r="CT34" i="14"/>
  <c r="CL21" i="17"/>
  <c r="CT9" i="6"/>
  <c r="CL17" i="17"/>
  <c r="CT30" i="14"/>
  <c r="CM40" i="17"/>
  <c r="CU12" i="7"/>
  <c r="CL16" i="17"/>
  <c r="CT29" i="14"/>
  <c r="CT9" i="5"/>
  <c r="CU45" i="11"/>
  <c r="CU140" i="14"/>
  <c r="CV20" i="11"/>
  <c r="CV165" i="14" s="1"/>
  <c r="CM121" i="17"/>
  <c r="CM44" i="17"/>
  <c r="CU12" i="11"/>
  <c r="CU136" i="14"/>
  <c r="CM117" i="17"/>
  <c r="CV20" i="7"/>
  <c r="CV161" i="14" s="1"/>
  <c r="CT9" i="9"/>
  <c r="CL20" i="17"/>
  <c r="CT33" i="14"/>
  <c r="CV20" i="6"/>
  <c r="CV160" i="14" s="1"/>
  <c r="CU135" i="14"/>
  <c r="CM116" i="17"/>
  <c r="CM72" i="17"/>
  <c r="CU88" i="14"/>
  <c r="CU134" i="14"/>
  <c r="CV20" i="5"/>
  <c r="CV159" i="14" s="1"/>
  <c r="CM115" i="17"/>
  <c r="CT32" i="14"/>
  <c r="CL19" i="17"/>
  <c r="CT9" i="8"/>
  <c r="CL50" i="17"/>
  <c r="CU52" i="14"/>
  <c r="CT66" i="14"/>
  <c r="CT49" i="3"/>
  <c r="CL192" i="17" s="1"/>
  <c r="CT50" i="3"/>
  <c r="CL195" i="17" s="1"/>
  <c r="CT72" i="14"/>
  <c r="CL56" i="17" s="1"/>
  <c r="CM119" i="17"/>
  <c r="CV20" i="9"/>
  <c r="CV163" i="14" s="1"/>
  <c r="CU138" i="14"/>
  <c r="CM37" i="17"/>
  <c r="CU12" i="4"/>
  <c r="CM27" i="17"/>
  <c r="CU40" i="14"/>
  <c r="CU91" i="14"/>
  <c r="CM75" i="17"/>
  <c r="CT9" i="11"/>
  <c r="CT35" i="14"/>
  <c r="CL22" i="17"/>
  <c r="CV20" i="8"/>
  <c r="CV162" i="14" s="1"/>
  <c r="CU137" i="14"/>
  <c r="CM118" i="17"/>
  <c r="CT9" i="4"/>
  <c r="CL15" i="17"/>
  <c r="CT28" i="14"/>
  <c r="CT52" i="3"/>
  <c r="CL201" i="17" s="1"/>
  <c r="CT36" i="14"/>
  <c r="CL23" i="17" s="1"/>
  <c r="CT51" i="3"/>
  <c r="CL198" i="17" s="1"/>
  <c r="CT31" i="14"/>
  <c r="CL18" i="17"/>
  <c r="CT9" i="7"/>
  <c r="CU139" i="14"/>
  <c r="CM120" i="17"/>
  <c r="CV20" i="10"/>
  <c r="CV164" i="14" s="1"/>
  <c r="CU45" i="10"/>
  <c r="CU12" i="9"/>
  <c r="CM42" i="17"/>
  <c r="CT70" i="14"/>
  <c r="CL54" i="17"/>
  <c r="CU56" i="14"/>
  <c r="CU45" i="7"/>
  <c r="CU45" i="4"/>
  <c r="CU12" i="8" l="1"/>
  <c r="CM43" i="17"/>
  <c r="CU12" i="10"/>
  <c r="CM31" i="17"/>
  <c r="CU44" i="14"/>
  <c r="CU10" i="11"/>
  <c r="CL11" i="17"/>
  <c r="CT24" i="14"/>
  <c r="CU11" i="11"/>
  <c r="CU44" i="11" s="1"/>
  <c r="CU92" i="14"/>
  <c r="CM76" i="17"/>
  <c r="CL7" i="17"/>
  <c r="CT20" i="14"/>
  <c r="CU10" i="7"/>
  <c r="CU11" i="7"/>
  <c r="CU10" i="4"/>
  <c r="CU11" i="4"/>
  <c r="CU44" i="4" s="1"/>
  <c r="CL4" i="17"/>
  <c r="CT17" i="14"/>
  <c r="CT12" i="3"/>
  <c r="CL1" i="17" s="1"/>
  <c r="CT13" i="3"/>
  <c r="CL147" i="17" s="1"/>
  <c r="CT25" i="14"/>
  <c r="CL12" i="17" s="1"/>
  <c r="CM39" i="17"/>
  <c r="CU12" i="6"/>
  <c r="CU58" i="14"/>
  <c r="CM45" i="17" s="1"/>
  <c r="CU54" i="3"/>
  <c r="CM204" i="17" s="1"/>
  <c r="CU55" i="3"/>
  <c r="CM207" i="17" s="1"/>
  <c r="CL9" i="17"/>
  <c r="CT22" i="14"/>
  <c r="CU10" i="9"/>
  <c r="CU11" i="9"/>
  <c r="CM33" i="17"/>
  <c r="CU46" i="14"/>
  <c r="CT23" i="14"/>
  <c r="CL10" i="17"/>
  <c r="CU11" i="10"/>
  <c r="CU10" i="10"/>
  <c r="CM30" i="17"/>
  <c r="CU43" i="14"/>
  <c r="CU86" i="14"/>
  <c r="CM70" i="17"/>
  <c r="CU65" i="3"/>
  <c r="CM219" i="17" s="1"/>
  <c r="CU64" i="3"/>
  <c r="CM216" i="17" s="1"/>
  <c r="CU94" i="14"/>
  <c r="CM78" i="17" s="1"/>
  <c r="CM77" i="17"/>
  <c r="CU93" i="14"/>
  <c r="CM29" i="17"/>
  <c r="CU42" i="14"/>
  <c r="CU10" i="6"/>
  <c r="CU11" i="6"/>
  <c r="CL6" i="17"/>
  <c r="CT19" i="14"/>
  <c r="CM73" i="17"/>
  <c r="CU89" i="14"/>
  <c r="CU44" i="7"/>
  <c r="CM26" i="17"/>
  <c r="CU39" i="14"/>
  <c r="CT21" i="14"/>
  <c r="CL8" i="17"/>
  <c r="CU11" i="8"/>
  <c r="CU10" i="8"/>
  <c r="CT18" i="14"/>
  <c r="CL5" i="17"/>
  <c r="CU10" i="5"/>
  <c r="CU11" i="5"/>
  <c r="CV158" i="14"/>
  <c r="CV166" i="14"/>
  <c r="CV29" i="3"/>
  <c r="CV30" i="3"/>
  <c r="CM137" i="17" l="1"/>
  <c r="CU181" i="14"/>
  <c r="CU22" i="5"/>
  <c r="CM107" i="17"/>
  <c r="CU29" i="8"/>
  <c r="CU123" i="14"/>
  <c r="CU44" i="8"/>
  <c r="CM59" i="17"/>
  <c r="CU54" i="4"/>
  <c r="CU211" i="14" s="1"/>
  <c r="CU75" i="14"/>
  <c r="CM28" i="17"/>
  <c r="CU41" i="14"/>
  <c r="CU19" i="3"/>
  <c r="CM165" i="17" s="1"/>
  <c r="CU47" i="14"/>
  <c r="CM34" i="17" s="1"/>
  <c r="CU18" i="3"/>
  <c r="CM162" i="17" s="1"/>
  <c r="CM136" i="17"/>
  <c r="CU180" i="14"/>
  <c r="CU22" i="4"/>
  <c r="CU16" i="3"/>
  <c r="CM156" i="17" s="1"/>
  <c r="CU188" i="14"/>
  <c r="CM144" i="17" s="1"/>
  <c r="CU17" i="3"/>
  <c r="CM159" i="17" s="1"/>
  <c r="CU54" i="7"/>
  <c r="CU214" i="14" s="1"/>
  <c r="CM62" i="17"/>
  <c r="CU78" i="14"/>
  <c r="CU124" i="14"/>
  <c r="CM108" i="17"/>
  <c r="CU29" i="9"/>
  <c r="CU44" i="9"/>
  <c r="CU122" i="14"/>
  <c r="CU29" i="7"/>
  <c r="CM106" i="17"/>
  <c r="CU44" i="6"/>
  <c r="CM105" i="17"/>
  <c r="CU121" i="14"/>
  <c r="CU29" i="6"/>
  <c r="CU82" i="14"/>
  <c r="CU54" i="11"/>
  <c r="CU218" i="14" s="1"/>
  <c r="CM66" i="17"/>
  <c r="CU22" i="10"/>
  <c r="CU186" i="14"/>
  <c r="CM142" i="17"/>
  <c r="CU185" i="14"/>
  <c r="CM141" i="17"/>
  <c r="CU22" i="9"/>
  <c r="CM139" i="17"/>
  <c r="CU22" i="7"/>
  <c r="CU183" i="14"/>
  <c r="CU187" i="14"/>
  <c r="CM143" i="17"/>
  <c r="CU22" i="11"/>
  <c r="CU45" i="14"/>
  <c r="CM32" i="17"/>
  <c r="CU44" i="5"/>
  <c r="CM104" i="17"/>
  <c r="CU29" i="5"/>
  <c r="CU120" i="14"/>
  <c r="CU184" i="14"/>
  <c r="CM140" i="17"/>
  <c r="CU22" i="8"/>
  <c r="CU22" i="6"/>
  <c r="CM138" i="17"/>
  <c r="CU182" i="14"/>
  <c r="CU44" i="10"/>
  <c r="CM109" i="17"/>
  <c r="CU29" i="10"/>
  <c r="CU125" i="14"/>
  <c r="CU119" i="14"/>
  <c r="CM103" i="17"/>
  <c r="CU29" i="4"/>
  <c r="CU15" i="3"/>
  <c r="CM153" i="17" s="1"/>
  <c r="CU14" i="3"/>
  <c r="CM150" i="17" s="1"/>
  <c r="CU127" i="14"/>
  <c r="CM111" i="17" s="1"/>
  <c r="CM110" i="17"/>
  <c r="CU126" i="14"/>
  <c r="CU29" i="11"/>
  <c r="CU35" i="7" l="1"/>
  <c r="CU35" i="4"/>
  <c r="CU64" i="14" s="1"/>
  <c r="CU35" i="11"/>
  <c r="CU71" i="14" s="1"/>
  <c r="CM129" i="17"/>
  <c r="CU173" i="14"/>
  <c r="CU21" i="8"/>
  <c r="CU111" i="14"/>
  <c r="CM95" i="17"/>
  <c r="CV28" i="7"/>
  <c r="CM97" i="17"/>
  <c r="CU113" i="14"/>
  <c r="CV28" i="9"/>
  <c r="CM92" i="17"/>
  <c r="CU108" i="14"/>
  <c r="CV28" i="4"/>
  <c r="CU43" i="3"/>
  <c r="CM189" i="17" s="1"/>
  <c r="CU116" i="14"/>
  <c r="CM100" i="17" s="1"/>
  <c r="CU42" i="3"/>
  <c r="CM186" i="17" s="1"/>
  <c r="CV28" i="10"/>
  <c r="CU114" i="14"/>
  <c r="CM98" i="17"/>
  <c r="CM93" i="17"/>
  <c r="CU109" i="14"/>
  <c r="CV28" i="5"/>
  <c r="CU21" i="9"/>
  <c r="CM130" i="17"/>
  <c r="CU174" i="14"/>
  <c r="CM126" i="17"/>
  <c r="CU170" i="14"/>
  <c r="CU21" i="5"/>
  <c r="CU171" i="14"/>
  <c r="CM127" i="17"/>
  <c r="CU21" i="6"/>
  <c r="CM132" i="17"/>
  <c r="CU176" i="14"/>
  <c r="CU21" i="11"/>
  <c r="CU21" i="7"/>
  <c r="CU172" i="14"/>
  <c r="CM128" i="17"/>
  <c r="CM131" i="17"/>
  <c r="CU21" i="10"/>
  <c r="CU175" i="14"/>
  <c r="CU77" i="14"/>
  <c r="CU54" i="6"/>
  <c r="CU213" i="14" s="1"/>
  <c r="CM61" i="17"/>
  <c r="CM125" i="17"/>
  <c r="CU21" i="4"/>
  <c r="CU169" i="14"/>
  <c r="CU33" i="3"/>
  <c r="CM177" i="17" s="1"/>
  <c r="CU177" i="14"/>
  <c r="CM133" i="17" s="1"/>
  <c r="CU32" i="3"/>
  <c r="CM174" i="17" s="1"/>
  <c r="CU112" i="14"/>
  <c r="CM96" i="17"/>
  <c r="CV28" i="8"/>
  <c r="CU115" i="14"/>
  <c r="CM99" i="17"/>
  <c r="CV28" i="11"/>
  <c r="CU81" i="14"/>
  <c r="CM65" i="17"/>
  <c r="CU54" i="10"/>
  <c r="CU217" i="14" s="1"/>
  <c r="CM60" i="17"/>
  <c r="CU76" i="14"/>
  <c r="CU54" i="5"/>
  <c r="CU35" i="5" s="1"/>
  <c r="CU61" i="3"/>
  <c r="CM210" i="17" s="1"/>
  <c r="CU83" i="14"/>
  <c r="CM67" i="17" s="1"/>
  <c r="CU62" i="3"/>
  <c r="CM213" i="17" s="1"/>
  <c r="CV57" i="14"/>
  <c r="CV28" i="6"/>
  <c r="CM94" i="17"/>
  <c r="CU110" i="14"/>
  <c r="CU80" i="14"/>
  <c r="CM64" i="17"/>
  <c r="CU54" i="9"/>
  <c r="CU216" i="14" s="1"/>
  <c r="CM51" i="17"/>
  <c r="CV53" i="14"/>
  <c r="CU67" i="14"/>
  <c r="CU54" i="8"/>
  <c r="CU215" i="14" s="1"/>
  <c r="CM63" i="17"/>
  <c r="CU79" i="14"/>
  <c r="CV50" i="14" l="1"/>
  <c r="CM48" i="17"/>
  <c r="CM55" i="17"/>
  <c r="CU35" i="8"/>
  <c r="CU68" i="14" s="1"/>
  <c r="CU35" i="10"/>
  <c r="CM54" i="17" s="1"/>
  <c r="CU35" i="9"/>
  <c r="CV101" i="14"/>
  <c r="CN85" i="17"/>
  <c r="CV103" i="14"/>
  <c r="CN87" i="17"/>
  <c r="CV97" i="14"/>
  <c r="CN81" i="17"/>
  <c r="CV39" i="3"/>
  <c r="CN180" i="17" s="1"/>
  <c r="CV40" i="3"/>
  <c r="CN183" i="17" s="1"/>
  <c r="CV105" i="14"/>
  <c r="CN89" i="17" s="1"/>
  <c r="CN44" i="17"/>
  <c r="CV12" i="11"/>
  <c r="CU65" i="14"/>
  <c r="CM49" i="17"/>
  <c r="CV51" i="14"/>
  <c r="CV104" i="14"/>
  <c r="CN88" i="17"/>
  <c r="CU35" i="6"/>
  <c r="CU148" i="14"/>
  <c r="CV19" i="5"/>
  <c r="CV45" i="5" s="1"/>
  <c r="CU36" i="5"/>
  <c r="CU151" i="14"/>
  <c r="CV19" i="8"/>
  <c r="CU36" i="8"/>
  <c r="CN37" i="17"/>
  <c r="CV12" i="4"/>
  <c r="CN40" i="17"/>
  <c r="CV12" i="7"/>
  <c r="CN83" i="17"/>
  <c r="CV99" i="14"/>
  <c r="CU212" i="14"/>
  <c r="CU72" i="3"/>
  <c r="CU71" i="3"/>
  <c r="CU219" i="14"/>
  <c r="CU153" i="14"/>
  <c r="CU36" i="10"/>
  <c r="CV19" i="10"/>
  <c r="CU36" i="7"/>
  <c r="CV19" i="7"/>
  <c r="CU150" i="14"/>
  <c r="CU149" i="14"/>
  <c r="CV19" i="6"/>
  <c r="CU36" i="6"/>
  <c r="CU152" i="14"/>
  <c r="CV19" i="9"/>
  <c r="CV45" i="9" s="1"/>
  <c r="CU36" i="9"/>
  <c r="CN84" i="17"/>
  <c r="CV100" i="14"/>
  <c r="CU70" i="14"/>
  <c r="CU36" i="4"/>
  <c r="CV19" i="4"/>
  <c r="CU147" i="14"/>
  <c r="CU155" i="14"/>
  <c r="CU27" i="3"/>
  <c r="CU28" i="3"/>
  <c r="CV19" i="11"/>
  <c r="CU154" i="14"/>
  <c r="CU36" i="11"/>
  <c r="CN82" i="17"/>
  <c r="CV98" i="14"/>
  <c r="CN86" i="17"/>
  <c r="CV102" i="14"/>
  <c r="CV54" i="14" l="1"/>
  <c r="CM52" i="17"/>
  <c r="CV56" i="14"/>
  <c r="CV12" i="10" s="1"/>
  <c r="CV140" i="14"/>
  <c r="CW20" i="11"/>
  <c r="CW165" i="14" s="1"/>
  <c r="CN121" i="17"/>
  <c r="CV138" i="14"/>
  <c r="CW20" i="9"/>
  <c r="CW163" i="14" s="1"/>
  <c r="CN119" i="17"/>
  <c r="CV139" i="14"/>
  <c r="CV45" i="10"/>
  <c r="CN120" i="17"/>
  <c r="CW20" i="10"/>
  <c r="CW164" i="14" s="1"/>
  <c r="CU9" i="5"/>
  <c r="CM16" i="17"/>
  <c r="CU29" i="14"/>
  <c r="CV45" i="11"/>
  <c r="CW20" i="4"/>
  <c r="CV133" i="14"/>
  <c r="CN114" i="17"/>
  <c r="CV141" i="14"/>
  <c r="CN122" i="17" s="1"/>
  <c r="CV25" i="3"/>
  <c r="CN168" i="17" s="1"/>
  <c r="CV26" i="3"/>
  <c r="CN171" i="17" s="1"/>
  <c r="CM21" i="17"/>
  <c r="CU34" i="14"/>
  <c r="CU9" i="10"/>
  <c r="CV39" i="14"/>
  <c r="CN26" i="17"/>
  <c r="CM19" i="17"/>
  <c r="CU9" i="8"/>
  <c r="CU32" i="14"/>
  <c r="CV134" i="14"/>
  <c r="CW20" i="5"/>
  <c r="CW159" i="14" s="1"/>
  <c r="CN115" i="17"/>
  <c r="CV45" i="4"/>
  <c r="CU9" i="11"/>
  <c r="CM22" i="17"/>
  <c r="CU35" i="14"/>
  <c r="CM15" i="17"/>
  <c r="CU28" i="14"/>
  <c r="CU9" i="4"/>
  <c r="CU36" i="14"/>
  <c r="CM23" i="17" s="1"/>
  <c r="CU51" i="3"/>
  <c r="CM198" i="17" s="1"/>
  <c r="CU52" i="3"/>
  <c r="CM201" i="17" s="1"/>
  <c r="CN41" i="17"/>
  <c r="CV12" i="8"/>
  <c r="CU9" i="6"/>
  <c r="CU30" i="14"/>
  <c r="CM17" i="17"/>
  <c r="CV45" i="7"/>
  <c r="CW20" i="7"/>
  <c r="CW161" i="14" s="1"/>
  <c r="CV136" i="14"/>
  <c r="CN117" i="17"/>
  <c r="CN29" i="17"/>
  <c r="CV42" i="14"/>
  <c r="CV45" i="8"/>
  <c r="CV137" i="14"/>
  <c r="CN118" i="17"/>
  <c r="CW20" i="8"/>
  <c r="CW162" i="14" s="1"/>
  <c r="CN33" i="17"/>
  <c r="CV46" i="14"/>
  <c r="CN75" i="17"/>
  <c r="CV91" i="14"/>
  <c r="CN71" i="17"/>
  <c r="CV87" i="14"/>
  <c r="CU9" i="9"/>
  <c r="CM20" i="17"/>
  <c r="CU33" i="14"/>
  <c r="CV135" i="14"/>
  <c r="CW20" i="6"/>
  <c r="CW160" i="14" s="1"/>
  <c r="CN116" i="17"/>
  <c r="CM18" i="17"/>
  <c r="CU9" i="7"/>
  <c r="CU31" i="14"/>
  <c r="CV45" i="6"/>
  <c r="CM50" i="17"/>
  <c r="CU66" i="14"/>
  <c r="CV52" i="14"/>
  <c r="CU50" i="3"/>
  <c r="CM195" i="17" s="1"/>
  <c r="CU49" i="3"/>
  <c r="CM192" i="17" s="1"/>
  <c r="CU72" i="14"/>
  <c r="CM56" i="17" s="1"/>
  <c r="CN38" i="17"/>
  <c r="CV12" i="5"/>
  <c r="CV55" i="14"/>
  <c r="CM53" i="17"/>
  <c r="CU69" i="14"/>
  <c r="CN43" i="17" l="1"/>
  <c r="CV10" i="7"/>
  <c r="CM7" i="17"/>
  <c r="CU20" i="14"/>
  <c r="CV11" i="7"/>
  <c r="CV44" i="7" s="1"/>
  <c r="CV89" i="14"/>
  <c r="CN73" i="17"/>
  <c r="CV43" i="14"/>
  <c r="CN30" i="17"/>
  <c r="CU23" i="14"/>
  <c r="CV11" i="10"/>
  <c r="CV10" i="10"/>
  <c r="CM10" i="17"/>
  <c r="CW158" i="14"/>
  <c r="CW30" i="3"/>
  <c r="CW166" i="14"/>
  <c r="CW29" i="3"/>
  <c r="CM5" i="17"/>
  <c r="CU18" i="14"/>
  <c r="CV11" i="5"/>
  <c r="CV10" i="5"/>
  <c r="CN42" i="17"/>
  <c r="CV12" i="9"/>
  <c r="CN32" i="17"/>
  <c r="CV45" i="14"/>
  <c r="CV11" i="4"/>
  <c r="CV44" i="4" s="1"/>
  <c r="CV10" i="4"/>
  <c r="CM4" i="17"/>
  <c r="CU17" i="14"/>
  <c r="CU13" i="3"/>
  <c r="CM147" i="17" s="1"/>
  <c r="CU25" i="14"/>
  <c r="CM12" i="17" s="1"/>
  <c r="CU12" i="3"/>
  <c r="CM1" i="17" s="1"/>
  <c r="CU21" i="14"/>
  <c r="CM8" i="17"/>
  <c r="CV10" i="8"/>
  <c r="CV11" i="8"/>
  <c r="CV44" i="8" s="1"/>
  <c r="CN77" i="17"/>
  <c r="CV93" i="14"/>
  <c r="CN27" i="17"/>
  <c r="CV40" i="14"/>
  <c r="CN72" i="17"/>
  <c r="CV88" i="14"/>
  <c r="CV90" i="14"/>
  <c r="CN74" i="17"/>
  <c r="CV10" i="11"/>
  <c r="CM11" i="17"/>
  <c r="CU24" i="14"/>
  <c r="CV11" i="11"/>
  <c r="CV12" i="6"/>
  <c r="CN39" i="17"/>
  <c r="CV55" i="3"/>
  <c r="CN207" i="17" s="1"/>
  <c r="CV54" i="3"/>
  <c r="CN204" i="17" s="1"/>
  <c r="CV58" i="14"/>
  <c r="CN45" i="17" s="1"/>
  <c r="CU22" i="14"/>
  <c r="CM9" i="17"/>
  <c r="CV11" i="9"/>
  <c r="CV10" i="9"/>
  <c r="CM6" i="17"/>
  <c r="CV10" i="6"/>
  <c r="CV11" i="6"/>
  <c r="CU19" i="14"/>
  <c r="CV86" i="14"/>
  <c r="CN70" i="17"/>
  <c r="CV65" i="3"/>
  <c r="CN219" i="17" s="1"/>
  <c r="CV64" i="3"/>
  <c r="CN216" i="17" s="1"/>
  <c r="CV94" i="14"/>
  <c r="CN78" i="17" s="1"/>
  <c r="CV92" i="14"/>
  <c r="CN76" i="17"/>
  <c r="CV18" i="3" l="1"/>
  <c r="CN162" i="17" s="1"/>
  <c r="CV54" i="7"/>
  <c r="CV214" i="14" s="1"/>
  <c r="CV78" i="14"/>
  <c r="CN62" i="17"/>
  <c r="CV19" i="3"/>
  <c r="CN165" i="17" s="1"/>
  <c r="CV54" i="4"/>
  <c r="CV75" i="14"/>
  <c r="CN59" i="17"/>
  <c r="CV121" i="14"/>
  <c r="CV29" i="6"/>
  <c r="CN105" i="17"/>
  <c r="CN108" i="17"/>
  <c r="CV124" i="14"/>
  <c r="CV29" i="9"/>
  <c r="CV44" i="9"/>
  <c r="CV187" i="14"/>
  <c r="CV22" i="11"/>
  <c r="CN143" i="17"/>
  <c r="CV22" i="6"/>
  <c r="CN138" i="17"/>
  <c r="CV182" i="14"/>
  <c r="CV126" i="14"/>
  <c r="CN110" i="17"/>
  <c r="CV29" i="11"/>
  <c r="CV54" i="8"/>
  <c r="CV215" i="14" s="1"/>
  <c r="CV79" i="14"/>
  <c r="CN63" i="17"/>
  <c r="CV29" i="8"/>
  <c r="CN107" i="17"/>
  <c r="CV123" i="14"/>
  <c r="CV181" i="14"/>
  <c r="CV22" i="5"/>
  <c r="CN137" i="17"/>
  <c r="CV44" i="6"/>
  <c r="CV44" i="11"/>
  <c r="CN140" i="17"/>
  <c r="CV22" i="8"/>
  <c r="CV184" i="14"/>
  <c r="CN136" i="17"/>
  <c r="CV22" i="4"/>
  <c r="CV180" i="14"/>
  <c r="CV188" i="14"/>
  <c r="CN144" i="17" s="1"/>
  <c r="CV16" i="3"/>
  <c r="CN156" i="17" s="1"/>
  <c r="CV17" i="3"/>
  <c r="CN159" i="17" s="1"/>
  <c r="CV120" i="14"/>
  <c r="CN104" i="17"/>
  <c r="CV29" i="5"/>
  <c r="CV44" i="5"/>
  <c r="CN142" i="17"/>
  <c r="CV186" i="14"/>
  <c r="CV22" i="10"/>
  <c r="CV22" i="7"/>
  <c r="CV183" i="14"/>
  <c r="CN139" i="17"/>
  <c r="CN141" i="17"/>
  <c r="CV185" i="14"/>
  <c r="CV22" i="9"/>
  <c r="CV41" i="14"/>
  <c r="CN28" i="17"/>
  <c r="CN103" i="17"/>
  <c r="CV119" i="14"/>
  <c r="CV29" i="4"/>
  <c r="CV15" i="3"/>
  <c r="CN153" i="17" s="1"/>
  <c r="CV127" i="14"/>
  <c r="CN111" i="17" s="1"/>
  <c r="CV14" i="3"/>
  <c r="CN150" i="17" s="1"/>
  <c r="CV44" i="14"/>
  <c r="CN31" i="17"/>
  <c r="CV44" i="10"/>
  <c r="CV125" i="14"/>
  <c r="CV29" i="10"/>
  <c r="CN109" i="17"/>
  <c r="CV122" i="14"/>
  <c r="CN106" i="17"/>
  <c r="CV29" i="7"/>
  <c r="CV47" i="14"/>
  <c r="CN34" i="17" s="1"/>
  <c r="CV35" i="7" l="1"/>
  <c r="CV67" i="14" s="1"/>
  <c r="CV62" i="3"/>
  <c r="CN213" i="17" s="1"/>
  <c r="CV81" i="14"/>
  <c r="CV54" i="10"/>
  <c r="CV217" i="14" s="1"/>
  <c r="CN65" i="17"/>
  <c r="CV21" i="10"/>
  <c r="CN131" i="17"/>
  <c r="CV175" i="14"/>
  <c r="CV169" i="14"/>
  <c r="CV21" i="4"/>
  <c r="CN125" i="17"/>
  <c r="CV32" i="3"/>
  <c r="CN174" i="17" s="1"/>
  <c r="CV177" i="14"/>
  <c r="CN133" i="17" s="1"/>
  <c r="CV33" i="3"/>
  <c r="CN177" i="17" s="1"/>
  <c r="CV173" i="14"/>
  <c r="CV21" i="8"/>
  <c r="CN129" i="17"/>
  <c r="CV35" i="8"/>
  <c r="CN99" i="17"/>
  <c r="CW28" i="11"/>
  <c r="CV115" i="14"/>
  <c r="CW53" i="14"/>
  <c r="CV109" i="14"/>
  <c r="CN93" i="17"/>
  <c r="CW28" i="5"/>
  <c r="CN127" i="17"/>
  <c r="CV171" i="14"/>
  <c r="CV21" i="6"/>
  <c r="CV80" i="14"/>
  <c r="CV54" i="9"/>
  <c r="CV216" i="14" s="1"/>
  <c r="CN64" i="17"/>
  <c r="CV83" i="14"/>
  <c r="CN67" i="17" s="1"/>
  <c r="CV111" i="14"/>
  <c r="CW28" i="7"/>
  <c r="CN95" i="17"/>
  <c r="CV114" i="14"/>
  <c r="CN98" i="17"/>
  <c r="CW28" i="10"/>
  <c r="CN130" i="17"/>
  <c r="CV21" i="9"/>
  <c r="CV174" i="14"/>
  <c r="CV54" i="11"/>
  <c r="CV218" i="14" s="1"/>
  <c r="CN66" i="17"/>
  <c r="CV82" i="14"/>
  <c r="CN126" i="17"/>
  <c r="CV21" i="5"/>
  <c r="CV170" i="14"/>
  <c r="CV35" i="4"/>
  <c r="CV211" i="14"/>
  <c r="CN92" i="17"/>
  <c r="CW28" i="4"/>
  <c r="CV108" i="14"/>
  <c r="CV116" i="14"/>
  <c r="CN100" i="17" s="1"/>
  <c r="CV43" i="3"/>
  <c r="CN189" i="17" s="1"/>
  <c r="CV42" i="3"/>
  <c r="CN186" i="17" s="1"/>
  <c r="CV21" i="7"/>
  <c r="CV172" i="14"/>
  <c r="CN128" i="17"/>
  <c r="CN60" i="17"/>
  <c r="CV54" i="5"/>
  <c r="CV212" i="14" s="1"/>
  <c r="CV76" i="14"/>
  <c r="CV77" i="14"/>
  <c r="CV54" i="6"/>
  <c r="CV213" i="14" s="1"/>
  <c r="CN61" i="17"/>
  <c r="CN96" i="17"/>
  <c r="CV112" i="14"/>
  <c r="CW28" i="8"/>
  <c r="CV21" i="11"/>
  <c r="CN132" i="17"/>
  <c r="CV176" i="14"/>
  <c r="CN97" i="17"/>
  <c r="CV113" i="14"/>
  <c r="CW28" i="9"/>
  <c r="CV110" i="14"/>
  <c r="CW28" i="6"/>
  <c r="CN94" i="17"/>
  <c r="CV61" i="3"/>
  <c r="CN210" i="17" s="1"/>
  <c r="CN51" i="17" l="1"/>
  <c r="CV35" i="10"/>
  <c r="CW56" i="14" s="1"/>
  <c r="CV35" i="6"/>
  <c r="CW52" i="14" s="1"/>
  <c r="CV35" i="5"/>
  <c r="CW51" i="14" s="1"/>
  <c r="CW103" i="14"/>
  <c r="CO87" i="17"/>
  <c r="CO83" i="17"/>
  <c r="CW99" i="14"/>
  <c r="CO85" i="17"/>
  <c r="CW101" i="14"/>
  <c r="CV71" i="3"/>
  <c r="CN48" i="17"/>
  <c r="CW50" i="14"/>
  <c r="CV64" i="14"/>
  <c r="CV35" i="11"/>
  <c r="CO88" i="17"/>
  <c r="CW104" i="14"/>
  <c r="CV151" i="14"/>
  <c r="CW19" i="8"/>
  <c r="CV36" i="8"/>
  <c r="CW19" i="11"/>
  <c r="CW45" i="11" s="1"/>
  <c r="CV36" i="11"/>
  <c r="CV154" i="14"/>
  <c r="CV66" i="14"/>
  <c r="CN50" i="17"/>
  <c r="CW100" i="14"/>
  <c r="CO84" i="17"/>
  <c r="CV36" i="7"/>
  <c r="CW19" i="7"/>
  <c r="CW45" i="7" s="1"/>
  <c r="CV150" i="14"/>
  <c r="CV72" i="3"/>
  <c r="CV152" i="14"/>
  <c r="CW19" i="9"/>
  <c r="CW45" i="9" s="1"/>
  <c r="CV36" i="9"/>
  <c r="CV35" i="9"/>
  <c r="CW98" i="14"/>
  <c r="CO82" i="17"/>
  <c r="CO86" i="17"/>
  <c r="CW102" i="14"/>
  <c r="CW97" i="14"/>
  <c r="CO81" i="17"/>
  <c r="CW39" i="3"/>
  <c r="CO180" i="17" s="1"/>
  <c r="CW40" i="3"/>
  <c r="CO183" i="17" s="1"/>
  <c r="CW105" i="14"/>
  <c r="CO89" i="17" s="1"/>
  <c r="CV219" i="14"/>
  <c r="CV148" i="14"/>
  <c r="CW19" i="5"/>
  <c r="CV36" i="5"/>
  <c r="CW19" i="6"/>
  <c r="CV149" i="14"/>
  <c r="CV36" i="6"/>
  <c r="CO40" i="17"/>
  <c r="CW12" i="7"/>
  <c r="CW54" i="14"/>
  <c r="CV68" i="14"/>
  <c r="CN52" i="17"/>
  <c r="CW19" i="4"/>
  <c r="CV36" i="4"/>
  <c r="CV147" i="14"/>
  <c r="CV155" i="14"/>
  <c r="CV28" i="3"/>
  <c r="CV27" i="3"/>
  <c r="CW19" i="10"/>
  <c r="CV153" i="14"/>
  <c r="CV36" i="10"/>
  <c r="CV65" i="14" l="1"/>
  <c r="CN54" i="17"/>
  <c r="CV70" i="14"/>
  <c r="CN49" i="17"/>
  <c r="CV72" i="14"/>
  <c r="CN56" i="17" s="1"/>
  <c r="CV9" i="4"/>
  <c r="CV28" i="14"/>
  <c r="CN15" i="17"/>
  <c r="CV52" i="3"/>
  <c r="CN201" i="17" s="1"/>
  <c r="CV51" i="3"/>
  <c r="CN198" i="17" s="1"/>
  <c r="CV36" i="14"/>
  <c r="CN23" i="17" s="1"/>
  <c r="CV32" i="14"/>
  <c r="CV9" i="8"/>
  <c r="CN19" i="17"/>
  <c r="CV50" i="3"/>
  <c r="CN195" i="17" s="1"/>
  <c r="CW133" i="14"/>
  <c r="CX20" i="4"/>
  <c r="CO114" i="17"/>
  <c r="CW141" i="14"/>
  <c r="CO122" i="17" s="1"/>
  <c r="CW25" i="3"/>
  <c r="CO168" i="17" s="1"/>
  <c r="CW26" i="3"/>
  <c r="CO171" i="17" s="1"/>
  <c r="CO29" i="17"/>
  <c r="CW42" i="14"/>
  <c r="CW45" i="6"/>
  <c r="CW135" i="14"/>
  <c r="CX20" i="6"/>
  <c r="CX160" i="14" s="1"/>
  <c r="CO116" i="17"/>
  <c r="CW45" i="4"/>
  <c r="CO75" i="17"/>
  <c r="CW91" i="14"/>
  <c r="CN20" i="17"/>
  <c r="CV33" i="14"/>
  <c r="CV9" i="9"/>
  <c r="CO38" i="17"/>
  <c r="CW12" i="5"/>
  <c r="CW45" i="8"/>
  <c r="CX20" i="8"/>
  <c r="CX162" i="14" s="1"/>
  <c r="CW137" i="14"/>
  <c r="CO118" i="17"/>
  <c r="CO77" i="17"/>
  <c r="CW93" i="14"/>
  <c r="CO41" i="17"/>
  <c r="CW12" i="8"/>
  <c r="CO73" i="17"/>
  <c r="CW89" i="14"/>
  <c r="CW12" i="10"/>
  <c r="CO43" i="17"/>
  <c r="CN16" i="17"/>
  <c r="CV29" i="14"/>
  <c r="CV9" i="5"/>
  <c r="CO119" i="17"/>
  <c r="CX20" i="9"/>
  <c r="CX163" i="14" s="1"/>
  <c r="CW138" i="14"/>
  <c r="CO117" i="17"/>
  <c r="CW136" i="14"/>
  <c r="CX20" i="7"/>
  <c r="CX161" i="14" s="1"/>
  <c r="CV35" i="14"/>
  <c r="CN22" i="17"/>
  <c r="CV9" i="11"/>
  <c r="CV71" i="14"/>
  <c r="CW57" i="14"/>
  <c r="CN55" i="17"/>
  <c r="CO37" i="17"/>
  <c r="CW12" i="4"/>
  <c r="CN53" i="17"/>
  <c r="CV69" i="14"/>
  <c r="CW55" i="14"/>
  <c r="CV34" i="14"/>
  <c r="CN21" i="17"/>
  <c r="CV9" i="10"/>
  <c r="CW45" i="10"/>
  <c r="CW139" i="14"/>
  <c r="CX20" i="10"/>
  <c r="CX164" i="14" s="1"/>
  <c r="CO120" i="17"/>
  <c r="CV30" i="14"/>
  <c r="CV9" i="6"/>
  <c r="CN17" i="17"/>
  <c r="CX20" i="5"/>
  <c r="CX159" i="14" s="1"/>
  <c r="CO115" i="17"/>
  <c r="CW134" i="14"/>
  <c r="CW45" i="5"/>
  <c r="CN18" i="17"/>
  <c r="CV31" i="14"/>
  <c r="CV9" i="7"/>
  <c r="CO39" i="17"/>
  <c r="CW12" i="6"/>
  <c r="CW140" i="14"/>
  <c r="CX20" i="11"/>
  <c r="CX165" i="14" s="1"/>
  <c r="CO121" i="17"/>
  <c r="CV49" i="3"/>
  <c r="CN192" i="17" s="1"/>
  <c r="CW41" i="14" l="1"/>
  <c r="CO28" i="17"/>
  <c r="CO42" i="17"/>
  <c r="CW12" i="9"/>
  <c r="CW87" i="14"/>
  <c r="CO71" i="17"/>
  <c r="CW11" i="10"/>
  <c r="CW44" i="10" s="1"/>
  <c r="CV23" i="14"/>
  <c r="CN10" i="17"/>
  <c r="CW10" i="10"/>
  <c r="CW39" i="14"/>
  <c r="CO26" i="17"/>
  <c r="CW54" i="3"/>
  <c r="CO204" i="17" s="1"/>
  <c r="CW40" i="14"/>
  <c r="CO27" i="17"/>
  <c r="CW86" i="14"/>
  <c r="CO70" i="17"/>
  <c r="CW94" i="14"/>
  <c r="CO78" i="17" s="1"/>
  <c r="CW64" i="3"/>
  <c r="CO216" i="17" s="1"/>
  <c r="CW65" i="3"/>
  <c r="CO219" i="17" s="1"/>
  <c r="CW88" i="14"/>
  <c r="CO72" i="17"/>
  <c r="CW12" i="11"/>
  <c r="CO44" i="17"/>
  <c r="CV18" i="14"/>
  <c r="CN5" i="17"/>
  <c r="CW10" i="5"/>
  <c r="CW11" i="5"/>
  <c r="CV21" i="14"/>
  <c r="CN8" i="17"/>
  <c r="CW10" i="8"/>
  <c r="CW11" i="8"/>
  <c r="CW44" i="8" s="1"/>
  <c r="CV20" i="14"/>
  <c r="CN7" i="17"/>
  <c r="CW10" i="7"/>
  <c r="CW11" i="7"/>
  <c r="CV24" i="14"/>
  <c r="CW10" i="11"/>
  <c r="CN11" i="17"/>
  <c r="CW11" i="11"/>
  <c r="CO30" i="17"/>
  <c r="CW43" i="14"/>
  <c r="CW92" i="14"/>
  <c r="CO76" i="17"/>
  <c r="CW55" i="3"/>
  <c r="CO207" i="17" s="1"/>
  <c r="CO32" i="17"/>
  <c r="CW45" i="14"/>
  <c r="CX158" i="14"/>
  <c r="CX166" i="14"/>
  <c r="CX30" i="3"/>
  <c r="CX29" i="3"/>
  <c r="CV19" i="14"/>
  <c r="CW11" i="6"/>
  <c r="CW44" i="6" s="1"/>
  <c r="CW10" i="6"/>
  <c r="CN6" i="17"/>
  <c r="CW58" i="14"/>
  <c r="CO45" i="17" s="1"/>
  <c r="CO74" i="17"/>
  <c r="CW90" i="14"/>
  <c r="CN9" i="17"/>
  <c r="CV22" i="14"/>
  <c r="CW11" i="9"/>
  <c r="CW10" i="9"/>
  <c r="CW11" i="4"/>
  <c r="CV17" i="14"/>
  <c r="CN4" i="17"/>
  <c r="CW10" i="4"/>
  <c r="CV25" i="14"/>
  <c r="CN12" i="17" s="1"/>
  <c r="CV12" i="3"/>
  <c r="CN1" i="17" s="1"/>
  <c r="CV13" i="3"/>
  <c r="CN147" i="17" s="1"/>
  <c r="CW81" i="14" l="1"/>
  <c r="CW54" i="10"/>
  <c r="CW35" i="10" s="1"/>
  <c r="CO65" i="17"/>
  <c r="CO61" i="17"/>
  <c r="CW54" i="6"/>
  <c r="CW213" i="14" s="1"/>
  <c r="CW77" i="14"/>
  <c r="CO103" i="17"/>
  <c r="CW29" i="4"/>
  <c r="CW119" i="14"/>
  <c r="CW127" i="14"/>
  <c r="CO111" i="17" s="1"/>
  <c r="CW14" i="3"/>
  <c r="CO150" i="17" s="1"/>
  <c r="CW15" i="3"/>
  <c r="CO153" i="17" s="1"/>
  <c r="CO143" i="17"/>
  <c r="CW22" i="11"/>
  <c r="CW187" i="14"/>
  <c r="CW22" i="8"/>
  <c r="CO140" i="17"/>
  <c r="CW184" i="14"/>
  <c r="CW46" i="14"/>
  <c r="CO33" i="17"/>
  <c r="CW47" i="14"/>
  <c r="CO34" i="17" s="1"/>
  <c r="CW180" i="14"/>
  <c r="CW22" i="4"/>
  <c r="CO136" i="17"/>
  <c r="CW17" i="3"/>
  <c r="CO159" i="17" s="1"/>
  <c r="CW16" i="3"/>
  <c r="CO156" i="17" s="1"/>
  <c r="CW188" i="14"/>
  <c r="CO144" i="17" s="1"/>
  <c r="CO141" i="17"/>
  <c r="CW185" i="14"/>
  <c r="CW22" i="9"/>
  <c r="CW54" i="8"/>
  <c r="CW215" i="14" s="1"/>
  <c r="CW79" i="14"/>
  <c r="CO63" i="17"/>
  <c r="CW19" i="3"/>
  <c r="CO165" i="17" s="1"/>
  <c r="CO109" i="17"/>
  <c r="CW29" i="10"/>
  <c r="CW125" i="14"/>
  <c r="CW29" i="6"/>
  <c r="CW121" i="14"/>
  <c r="CO105" i="17"/>
  <c r="CW22" i="7"/>
  <c r="CO139" i="17"/>
  <c r="CW183" i="14"/>
  <c r="CO137" i="17"/>
  <c r="CW181" i="14"/>
  <c r="CW22" i="5"/>
  <c r="CO108" i="17"/>
  <c r="CW29" i="9"/>
  <c r="CW124" i="14"/>
  <c r="CW44" i="9"/>
  <c r="CW22" i="6"/>
  <c r="CW182" i="14"/>
  <c r="CO138" i="17"/>
  <c r="CW29" i="11"/>
  <c r="CW126" i="14"/>
  <c r="CO110" i="17"/>
  <c r="CW44" i="11"/>
  <c r="CW122" i="14"/>
  <c r="CO106" i="17"/>
  <c r="CW29" i="7"/>
  <c r="CW44" i="7"/>
  <c r="CO107" i="17"/>
  <c r="CW29" i="8"/>
  <c r="CW123" i="14"/>
  <c r="CW29" i="5"/>
  <c r="CO104" i="17"/>
  <c r="CW120" i="14"/>
  <c r="CW44" i="4"/>
  <c r="CW18" i="3"/>
  <c r="CO162" i="17" s="1"/>
  <c r="CW186" i="14"/>
  <c r="CW22" i="10"/>
  <c r="CO142" i="17"/>
  <c r="CW44" i="5"/>
  <c r="CW44" i="14"/>
  <c r="CO31" i="17"/>
  <c r="CW70" i="14"/>
  <c r="CX56" i="14"/>
  <c r="CO54" i="17"/>
  <c r="CW217" i="14"/>
  <c r="CO126" i="17" l="1"/>
  <c r="CW21" i="5"/>
  <c r="CW170" i="14"/>
  <c r="CW21" i="11"/>
  <c r="CW176" i="14"/>
  <c r="CO132" i="17"/>
  <c r="CW54" i="5"/>
  <c r="CW212" i="14" s="1"/>
  <c r="CW76" i="14"/>
  <c r="CO60" i="17"/>
  <c r="CW112" i="14"/>
  <c r="CO96" i="17"/>
  <c r="CX28" i="8"/>
  <c r="CO127" i="17"/>
  <c r="CW21" i="6"/>
  <c r="CW171" i="14"/>
  <c r="CO97" i="17"/>
  <c r="CW113" i="14"/>
  <c r="CX28" i="9"/>
  <c r="CO128" i="17"/>
  <c r="CW172" i="14"/>
  <c r="CW21" i="7"/>
  <c r="CW35" i="8"/>
  <c r="CW21" i="4"/>
  <c r="CW169" i="14"/>
  <c r="CO125" i="17"/>
  <c r="CW177" i="14"/>
  <c r="CO133" i="17" s="1"/>
  <c r="CW33" i="3"/>
  <c r="CO177" i="17" s="1"/>
  <c r="CW32" i="3"/>
  <c r="CO174" i="17" s="1"/>
  <c r="CO95" i="17"/>
  <c r="CW111" i="14"/>
  <c r="CX28" i="7"/>
  <c r="CO94" i="17"/>
  <c r="CX28" i="6"/>
  <c r="CW110" i="14"/>
  <c r="CW75" i="14"/>
  <c r="CW54" i="4"/>
  <c r="CW35" i="4" s="1"/>
  <c r="CO59" i="17"/>
  <c r="CW83" i="14"/>
  <c r="CO67" i="17" s="1"/>
  <c r="CW61" i="3"/>
  <c r="CO210" i="17" s="1"/>
  <c r="CW62" i="3"/>
  <c r="CO213" i="17" s="1"/>
  <c r="CO93" i="17"/>
  <c r="CW109" i="14"/>
  <c r="CX28" i="5"/>
  <c r="CO99" i="17"/>
  <c r="CX28" i="11"/>
  <c r="CW115" i="14"/>
  <c r="CX28" i="10"/>
  <c r="CW114" i="14"/>
  <c r="CO98" i="17"/>
  <c r="CW174" i="14"/>
  <c r="CO130" i="17"/>
  <c r="CW21" i="9"/>
  <c r="CW21" i="8"/>
  <c r="CO129" i="17"/>
  <c r="CW173" i="14"/>
  <c r="CO92" i="17"/>
  <c r="CX28" i="4"/>
  <c r="CW108" i="14"/>
  <c r="CW116" i="14"/>
  <c r="CO100" i="17" s="1"/>
  <c r="CW42" i="3"/>
  <c r="CO186" i="17" s="1"/>
  <c r="CW43" i="3"/>
  <c r="CO189" i="17" s="1"/>
  <c r="CW35" i="6"/>
  <c r="CW21" i="10"/>
  <c r="CO131" i="17"/>
  <c r="CW175" i="14"/>
  <c r="CO62" i="17"/>
  <c r="CW54" i="7"/>
  <c r="CW214" i="14" s="1"/>
  <c r="CW78" i="14"/>
  <c r="CO66" i="17"/>
  <c r="CW82" i="14"/>
  <c r="CW54" i="11"/>
  <c r="CW218" i="14" s="1"/>
  <c r="CO64" i="17"/>
  <c r="CW54" i="9"/>
  <c r="CW216" i="14" s="1"/>
  <c r="CW80" i="14"/>
  <c r="CX12" i="10"/>
  <c r="CP43" i="17"/>
  <c r="CW35" i="11" l="1"/>
  <c r="CX57" i="14" s="1"/>
  <c r="CX50" i="14"/>
  <c r="CW64" i="14"/>
  <c r="CO48" i="17"/>
  <c r="CW66" i="14"/>
  <c r="CX52" i="14"/>
  <c r="CO50" i="17"/>
  <c r="CW154" i="14"/>
  <c r="CX19" i="11"/>
  <c r="CX45" i="11" s="1"/>
  <c r="CW36" i="11"/>
  <c r="CW35" i="9"/>
  <c r="CW35" i="7"/>
  <c r="CP81" i="17"/>
  <c r="CX97" i="14"/>
  <c r="CX105" i="14"/>
  <c r="CP89" i="17" s="1"/>
  <c r="CX40" i="3"/>
  <c r="CP183" i="17" s="1"/>
  <c r="CX39" i="3"/>
  <c r="CP180" i="17" s="1"/>
  <c r="CW151" i="14"/>
  <c r="CX19" i="8"/>
  <c r="CX45" i="8" s="1"/>
  <c r="CW36" i="8"/>
  <c r="CP88" i="17"/>
  <c r="CX104" i="14"/>
  <c r="CW68" i="14"/>
  <c r="CO52" i="17"/>
  <c r="CX54" i="14"/>
  <c r="CP86" i="17"/>
  <c r="CX102" i="14"/>
  <c r="CW36" i="6"/>
  <c r="CX19" i="6"/>
  <c r="CX45" i="6" s="1"/>
  <c r="CW149" i="14"/>
  <c r="CX100" i="14"/>
  <c r="CP84" i="17"/>
  <c r="CW36" i="4"/>
  <c r="CW147" i="14"/>
  <c r="CX19" i="4"/>
  <c r="CX45" i="4" s="1"/>
  <c r="CW28" i="3"/>
  <c r="CW155" i="14"/>
  <c r="CW27" i="3"/>
  <c r="CW152" i="14"/>
  <c r="CX19" i="9"/>
  <c r="CX45" i="9" s="1"/>
  <c r="CW36" i="9"/>
  <c r="CP83" i="17"/>
  <c r="CX99" i="14"/>
  <c r="CX19" i="7"/>
  <c r="CW150" i="14"/>
  <c r="CW36" i="7"/>
  <c r="CW35" i="5"/>
  <c r="CW148" i="14"/>
  <c r="CX19" i="5"/>
  <c r="CW36" i="5"/>
  <c r="CW36" i="10"/>
  <c r="CX19" i="10"/>
  <c r="CW153" i="14"/>
  <c r="CX103" i="14"/>
  <c r="CP87" i="17"/>
  <c r="CP82" i="17"/>
  <c r="CX98" i="14"/>
  <c r="CW211" i="14"/>
  <c r="CW72" i="3"/>
  <c r="CW71" i="3"/>
  <c r="CW219" i="14"/>
  <c r="CP85" i="17"/>
  <c r="CX101" i="14"/>
  <c r="CP32" i="17"/>
  <c r="CX45" i="14"/>
  <c r="CO55" i="17" l="1"/>
  <c r="CW49" i="3"/>
  <c r="CO192" i="17" s="1"/>
  <c r="CW71" i="14"/>
  <c r="CP75" i="17"/>
  <c r="CX91" i="14"/>
  <c r="CX12" i="8"/>
  <c r="CP41" i="17"/>
  <c r="CP70" i="17"/>
  <c r="CX86" i="14"/>
  <c r="CX12" i="11"/>
  <c r="CP44" i="17"/>
  <c r="CO22" i="17"/>
  <c r="CW9" i="11"/>
  <c r="CW35" i="14"/>
  <c r="CX12" i="6"/>
  <c r="CP39" i="17"/>
  <c r="CX45" i="5"/>
  <c r="CP115" i="17"/>
  <c r="CX134" i="14"/>
  <c r="CY20" i="5"/>
  <c r="CX45" i="10"/>
  <c r="CY20" i="10"/>
  <c r="CY164" i="14" s="1"/>
  <c r="CP120" i="17"/>
  <c r="CX139" i="14"/>
  <c r="CY20" i="7"/>
  <c r="CY161" i="14" s="1"/>
  <c r="CP117" i="17"/>
  <c r="CX136" i="14"/>
  <c r="CO20" i="17"/>
  <c r="CW9" i="9"/>
  <c r="CW33" i="14"/>
  <c r="CW28" i="14"/>
  <c r="CO15" i="17"/>
  <c r="CW9" i="4"/>
  <c r="CW52" i="3"/>
  <c r="CO201" i="17" s="1"/>
  <c r="CW51" i="3"/>
  <c r="CO198" i="17" s="1"/>
  <c r="CW36" i="14"/>
  <c r="CO23" i="17" s="1"/>
  <c r="CP121" i="17"/>
  <c r="CY20" i="11"/>
  <c r="CY165" i="14" s="1"/>
  <c r="CX140" i="14"/>
  <c r="CP74" i="17"/>
  <c r="CX90" i="14"/>
  <c r="CW34" i="14"/>
  <c r="CO21" i="17"/>
  <c r="CW9" i="10"/>
  <c r="CW65" i="14"/>
  <c r="CO49" i="17"/>
  <c r="CX51" i="14"/>
  <c r="CX88" i="14"/>
  <c r="CP72" i="17"/>
  <c r="CP119" i="17"/>
  <c r="CX138" i="14"/>
  <c r="CY20" i="9"/>
  <c r="CY163" i="14" s="1"/>
  <c r="CX45" i="7"/>
  <c r="CX135" i="14"/>
  <c r="CY20" i="6"/>
  <c r="CY160" i="14" s="1"/>
  <c r="CP116" i="17"/>
  <c r="CW32" i="14"/>
  <c r="CO19" i="17"/>
  <c r="CW9" i="8"/>
  <c r="CW50" i="3"/>
  <c r="CO195" i="17" s="1"/>
  <c r="CW9" i="5"/>
  <c r="CW29" i="14"/>
  <c r="CO16" i="17"/>
  <c r="CW9" i="7"/>
  <c r="CW31" i="14"/>
  <c r="CO18" i="17"/>
  <c r="CY20" i="4"/>
  <c r="CX133" i="14"/>
  <c r="CP114" i="17"/>
  <c r="CX26" i="3"/>
  <c r="CP171" i="17" s="1"/>
  <c r="CX25" i="3"/>
  <c r="CP168" i="17" s="1"/>
  <c r="CX141" i="14"/>
  <c r="CP122" i="17" s="1"/>
  <c r="CW9" i="6"/>
  <c r="CO17" i="17"/>
  <c r="CW30" i="14"/>
  <c r="CP77" i="17"/>
  <c r="CX93" i="14"/>
  <c r="CY20" i="8"/>
  <c r="CX137" i="14"/>
  <c r="CP118" i="17"/>
  <c r="CX53" i="14"/>
  <c r="CO51" i="17"/>
  <c r="CW67" i="14"/>
  <c r="CW69" i="14"/>
  <c r="CO53" i="17"/>
  <c r="CX55" i="14"/>
  <c r="CW72" i="14"/>
  <c r="CO56" i="17" s="1"/>
  <c r="CX12" i="4"/>
  <c r="CP37" i="17"/>
  <c r="CX55" i="3" l="1"/>
  <c r="CP207" i="17" s="1"/>
  <c r="CX58" i="14"/>
  <c r="CP45" i="17" s="1"/>
  <c r="CX54" i="3"/>
  <c r="CP204" i="17" s="1"/>
  <c r="CP26" i="17"/>
  <c r="CX39" i="14"/>
  <c r="CO10" i="17"/>
  <c r="CX10" i="10"/>
  <c r="CW23" i="14"/>
  <c r="CX11" i="10"/>
  <c r="CO4" i="17"/>
  <c r="CX10" i="4"/>
  <c r="CW17" i="14"/>
  <c r="CX11" i="4"/>
  <c r="CW12" i="3"/>
  <c r="CO1" i="17" s="1"/>
  <c r="CW13" i="3"/>
  <c r="CO147" i="17" s="1"/>
  <c r="CW25" i="14"/>
  <c r="CO12" i="17" s="1"/>
  <c r="CO9" i="17"/>
  <c r="CW22" i="14"/>
  <c r="CX11" i="9"/>
  <c r="CX10" i="9"/>
  <c r="CP76" i="17"/>
  <c r="CX92" i="14"/>
  <c r="CP33" i="17"/>
  <c r="CX46" i="14"/>
  <c r="CP30" i="17"/>
  <c r="CX43" i="14"/>
  <c r="CO6" i="17"/>
  <c r="CW19" i="14"/>
  <c r="CX11" i="6"/>
  <c r="CX10" i="6"/>
  <c r="CO5" i="17"/>
  <c r="CW18" i="14"/>
  <c r="CX10" i="5"/>
  <c r="CX11" i="5"/>
  <c r="CX44" i="5" s="1"/>
  <c r="CX89" i="14"/>
  <c r="CP73" i="17"/>
  <c r="CX12" i="5"/>
  <c r="CP38" i="17"/>
  <c r="CP71" i="17"/>
  <c r="CX87" i="14"/>
  <c r="CX11" i="11"/>
  <c r="CO11" i="17"/>
  <c r="CX10" i="11"/>
  <c r="CW24" i="14"/>
  <c r="CX94" i="14"/>
  <c r="CP78" i="17" s="1"/>
  <c r="CX12" i="9"/>
  <c r="CP42" i="17"/>
  <c r="CO7" i="17"/>
  <c r="CW20" i="14"/>
  <c r="CX10" i="7"/>
  <c r="CX11" i="7"/>
  <c r="CY159" i="14"/>
  <c r="CX64" i="3"/>
  <c r="CP216" i="17" s="1"/>
  <c r="CP40" i="17"/>
  <c r="CX12" i="7"/>
  <c r="CY162" i="14"/>
  <c r="CY158" i="14"/>
  <c r="CY166" i="14"/>
  <c r="CY30" i="3"/>
  <c r="CY29" i="3"/>
  <c r="CO8" i="17"/>
  <c r="CW21" i="14"/>
  <c r="CX10" i="8"/>
  <c r="CX11" i="8"/>
  <c r="CP28" i="17"/>
  <c r="CX41" i="14"/>
  <c r="CX65" i="3"/>
  <c r="CP219" i="17" s="1"/>
  <c r="CX18" i="3" l="1"/>
  <c r="CP162" i="17" s="1"/>
  <c r="CX22" i="8"/>
  <c r="CX184" i="14"/>
  <c r="CP140" i="17"/>
  <c r="CX44" i="7"/>
  <c r="CX122" i="14"/>
  <c r="CP106" i="17"/>
  <c r="CX29" i="7"/>
  <c r="CX54" i="5"/>
  <c r="CX212" i="14" s="1"/>
  <c r="CX76" i="14"/>
  <c r="CP60" i="17"/>
  <c r="CX29" i="5"/>
  <c r="CP104" i="17"/>
  <c r="CX120" i="14"/>
  <c r="CP138" i="17"/>
  <c r="CX182" i="14"/>
  <c r="CX22" i="6"/>
  <c r="CX22" i="9"/>
  <c r="CX185" i="14"/>
  <c r="CP141" i="17"/>
  <c r="CX183" i="14"/>
  <c r="CP139" i="17"/>
  <c r="CX22" i="7"/>
  <c r="CP143" i="17"/>
  <c r="CX187" i="14"/>
  <c r="CX22" i="11"/>
  <c r="CX40" i="14"/>
  <c r="CP27" i="17"/>
  <c r="CP137" i="17"/>
  <c r="CX181" i="14"/>
  <c r="CX22" i="5"/>
  <c r="CX29" i="6"/>
  <c r="CP105" i="17"/>
  <c r="CX121" i="14"/>
  <c r="CX44" i="6"/>
  <c r="CP108" i="17"/>
  <c r="CX124" i="14"/>
  <c r="CX29" i="9"/>
  <c r="CX44" i="9"/>
  <c r="CX22" i="4"/>
  <c r="CX180" i="14"/>
  <c r="CP136" i="17"/>
  <c r="CX16" i="3"/>
  <c r="CP156" i="17" s="1"/>
  <c r="CX17" i="3"/>
  <c r="CP159" i="17" s="1"/>
  <c r="CX188" i="14"/>
  <c r="CP144" i="17" s="1"/>
  <c r="CP142" i="17"/>
  <c r="CX22" i="10"/>
  <c r="CX186" i="14"/>
  <c r="CX19" i="3"/>
  <c r="CP165" i="17" s="1"/>
  <c r="CP29" i="17"/>
  <c r="CX42" i="14"/>
  <c r="CX44" i="14"/>
  <c r="CP31" i="17"/>
  <c r="CX29" i="8"/>
  <c r="CX123" i="14"/>
  <c r="CP107" i="17"/>
  <c r="CX44" i="8"/>
  <c r="CX126" i="14"/>
  <c r="CX29" i="11"/>
  <c r="CP110" i="17"/>
  <c r="CX44" i="11"/>
  <c r="CX44" i="4"/>
  <c r="CP103" i="17"/>
  <c r="CX29" i="4"/>
  <c r="CX119" i="14"/>
  <c r="CX127" i="14"/>
  <c r="CP111" i="17" s="1"/>
  <c r="CX15" i="3"/>
  <c r="CP153" i="17" s="1"/>
  <c r="CX14" i="3"/>
  <c r="CP150" i="17" s="1"/>
  <c r="CX125" i="14"/>
  <c r="CX44" i="10"/>
  <c r="CX29" i="10"/>
  <c r="CP109" i="17"/>
  <c r="CX47" i="14"/>
  <c r="CP34" i="17" s="1"/>
  <c r="CP98" i="17" l="1"/>
  <c r="CX114" i="14"/>
  <c r="CY28" i="10"/>
  <c r="CY28" i="11"/>
  <c r="CX115" i="14"/>
  <c r="CP99" i="17"/>
  <c r="CP61" i="17"/>
  <c r="CX54" i="6"/>
  <c r="CX213" i="14" s="1"/>
  <c r="CX77" i="14"/>
  <c r="CX174" i="14"/>
  <c r="CP130" i="17"/>
  <c r="CX21" i="9"/>
  <c r="CX35" i="5"/>
  <c r="CP95" i="17"/>
  <c r="CX111" i="14"/>
  <c r="CY28" i="7"/>
  <c r="CX81" i="14"/>
  <c r="CX54" i="10"/>
  <c r="CX217" i="14" s="1"/>
  <c r="CP65" i="17"/>
  <c r="CX54" i="4"/>
  <c r="CP59" i="17"/>
  <c r="CX75" i="14"/>
  <c r="CX83" i="14"/>
  <c r="CP67" i="17" s="1"/>
  <c r="CX61" i="3"/>
  <c r="CP210" i="17" s="1"/>
  <c r="CX62" i="3"/>
  <c r="CP213" i="17" s="1"/>
  <c r="CP97" i="17"/>
  <c r="CX113" i="14"/>
  <c r="CY28" i="9"/>
  <c r="CP126" i="17"/>
  <c r="CX170" i="14"/>
  <c r="CX21" i="5"/>
  <c r="CP127" i="17"/>
  <c r="CX21" i="6"/>
  <c r="CX171" i="14"/>
  <c r="CP66" i="17"/>
  <c r="CX82" i="14"/>
  <c r="CX54" i="11"/>
  <c r="CX218" i="14" s="1"/>
  <c r="CX79" i="14"/>
  <c r="CP63" i="17"/>
  <c r="CX54" i="8"/>
  <c r="CX215" i="14" s="1"/>
  <c r="CX112" i="14"/>
  <c r="CP96" i="17"/>
  <c r="CY28" i="8"/>
  <c r="CX21" i="4"/>
  <c r="CP125" i="17"/>
  <c r="CX169" i="14"/>
  <c r="CX177" i="14"/>
  <c r="CP133" i="17" s="1"/>
  <c r="CX32" i="3"/>
  <c r="CP174" i="17" s="1"/>
  <c r="CX33" i="3"/>
  <c r="CP177" i="17" s="1"/>
  <c r="CX21" i="7"/>
  <c r="CP128" i="17"/>
  <c r="CX172" i="14"/>
  <c r="CY28" i="4"/>
  <c r="CP92" i="17"/>
  <c r="CX108" i="14"/>
  <c r="CX42" i="3"/>
  <c r="CP186" i="17" s="1"/>
  <c r="CX116" i="14"/>
  <c r="CP100" i="17" s="1"/>
  <c r="CX43" i="3"/>
  <c r="CP189" i="17" s="1"/>
  <c r="CP131" i="17"/>
  <c r="CX21" i="10"/>
  <c r="CX175" i="14"/>
  <c r="CP64" i="17"/>
  <c r="CX54" i="9"/>
  <c r="CX216" i="14" s="1"/>
  <c r="CX80" i="14"/>
  <c r="CX110" i="14"/>
  <c r="CP94" i="17"/>
  <c r="CY28" i="6"/>
  <c r="CX21" i="11"/>
  <c r="CP132" i="17"/>
  <c r="CX176" i="14"/>
  <c r="CP93" i="17"/>
  <c r="CX109" i="14"/>
  <c r="CY28" i="5"/>
  <c r="CP62" i="17"/>
  <c r="CX78" i="14"/>
  <c r="CX54" i="7"/>
  <c r="CX214" i="14" s="1"/>
  <c r="CX21" i="8"/>
  <c r="CX173" i="14"/>
  <c r="CP129" i="17"/>
  <c r="CX35" i="9" l="1"/>
  <c r="CX35" i="8"/>
  <c r="CP52" i="17" s="1"/>
  <c r="CX35" i="10"/>
  <c r="CX70" i="14" s="1"/>
  <c r="CQ83" i="17"/>
  <c r="CY99" i="14"/>
  <c r="CY19" i="10"/>
  <c r="CX153" i="14"/>
  <c r="CX36" i="10"/>
  <c r="CY19" i="4"/>
  <c r="CX36" i="4"/>
  <c r="CX147" i="14"/>
  <c r="CX28" i="3"/>
  <c r="CX27" i="3"/>
  <c r="CX155" i="14"/>
  <c r="CX35" i="11"/>
  <c r="CY104" i="14"/>
  <c r="CQ88" i="17"/>
  <c r="CX151" i="14"/>
  <c r="CY19" i="8"/>
  <c r="CX36" i="8"/>
  <c r="CY101" i="14"/>
  <c r="CQ85" i="17"/>
  <c r="CX36" i="6"/>
  <c r="CX149" i="14"/>
  <c r="CY19" i="6"/>
  <c r="CY103" i="14"/>
  <c r="CQ87" i="17"/>
  <c r="CX35" i="7"/>
  <c r="CQ82" i="17"/>
  <c r="CY98" i="14"/>
  <c r="CX150" i="14"/>
  <c r="CY19" i="7"/>
  <c r="CY45" i="7" s="1"/>
  <c r="CX36" i="7"/>
  <c r="CQ86" i="17"/>
  <c r="CY102" i="14"/>
  <c r="CX35" i="4"/>
  <c r="CX211" i="14"/>
  <c r="CX72" i="3"/>
  <c r="CX71" i="3"/>
  <c r="CX219" i="14"/>
  <c r="CP49" i="17"/>
  <c r="CX65" i="14"/>
  <c r="CY51" i="14"/>
  <c r="CX35" i="6"/>
  <c r="CY19" i="11"/>
  <c r="CX154" i="14"/>
  <c r="CX36" i="11"/>
  <c r="CX69" i="14"/>
  <c r="CP53" i="17"/>
  <c r="CY55" i="14"/>
  <c r="CY97" i="14"/>
  <c r="CQ81" i="17"/>
  <c r="CY45" i="4"/>
  <c r="CY105" i="14"/>
  <c r="CQ89" i="17" s="1"/>
  <c r="CY40" i="3"/>
  <c r="CQ183" i="17" s="1"/>
  <c r="CY39" i="3"/>
  <c r="CQ180" i="17" s="1"/>
  <c r="CX68" i="14"/>
  <c r="CY54" i="14"/>
  <c r="CX148" i="14"/>
  <c r="CY19" i="5"/>
  <c r="CX36" i="5"/>
  <c r="CQ84" i="17"/>
  <c r="CY100" i="14"/>
  <c r="CX152" i="14"/>
  <c r="CY19" i="9"/>
  <c r="CX36" i="9"/>
  <c r="CP54" i="17" l="1"/>
  <c r="CY56" i="14"/>
  <c r="CY12" i="10" s="1"/>
  <c r="CQ119" i="17"/>
  <c r="CY138" i="14"/>
  <c r="CZ20" i="9"/>
  <c r="CY12" i="8"/>
  <c r="CQ41" i="17"/>
  <c r="CX35" i="14"/>
  <c r="CP22" i="17"/>
  <c r="CX9" i="11"/>
  <c r="CY12" i="5"/>
  <c r="CQ38" i="17"/>
  <c r="CX9" i="7"/>
  <c r="CP18" i="17"/>
  <c r="CX31" i="14"/>
  <c r="CY45" i="8"/>
  <c r="CY137" i="14"/>
  <c r="CQ118" i="17"/>
  <c r="CZ20" i="8"/>
  <c r="CX71" i="14"/>
  <c r="CY57" i="14"/>
  <c r="CP55" i="17"/>
  <c r="CX29" i="14"/>
  <c r="CP16" i="17"/>
  <c r="CX9" i="5"/>
  <c r="CQ42" i="17"/>
  <c r="CY12" i="9"/>
  <c r="CY45" i="9"/>
  <c r="CY136" i="14"/>
  <c r="CZ20" i="7"/>
  <c r="CQ117" i="17"/>
  <c r="CY45" i="6"/>
  <c r="CQ116" i="17"/>
  <c r="CZ20" i="6"/>
  <c r="CY135" i="14"/>
  <c r="CX28" i="14"/>
  <c r="CX9" i="4"/>
  <c r="CP15" i="17"/>
  <c r="CX51" i="3"/>
  <c r="CP198" i="17" s="1"/>
  <c r="CX36" i="14"/>
  <c r="CP23" i="17" s="1"/>
  <c r="CX52" i="3"/>
  <c r="CP201" i="17" s="1"/>
  <c r="CY45" i="10"/>
  <c r="CQ120" i="17"/>
  <c r="CY139" i="14"/>
  <c r="CZ20" i="10"/>
  <c r="CQ73" i="17"/>
  <c r="CY89" i="14"/>
  <c r="CY45" i="5"/>
  <c r="CZ20" i="5"/>
  <c r="CY134" i="14"/>
  <c r="CQ115" i="17"/>
  <c r="CQ70" i="17"/>
  <c r="CY86" i="14"/>
  <c r="CZ20" i="11"/>
  <c r="CY140" i="14"/>
  <c r="CQ121" i="17"/>
  <c r="CP51" i="17"/>
  <c r="CX67" i="14"/>
  <c r="CY53" i="14"/>
  <c r="CY45" i="11"/>
  <c r="CQ114" i="17"/>
  <c r="CZ20" i="4"/>
  <c r="CY133" i="14"/>
  <c r="CY141" i="14"/>
  <c r="CQ122" i="17" s="1"/>
  <c r="CY25" i="3"/>
  <c r="CQ168" i="17" s="1"/>
  <c r="CY26" i="3"/>
  <c r="CQ171" i="17" s="1"/>
  <c r="CP20" i="17"/>
  <c r="CX33" i="14"/>
  <c r="CX9" i="9"/>
  <c r="CY52" i="14"/>
  <c r="CP50" i="17"/>
  <c r="CX66" i="14"/>
  <c r="CP48" i="17"/>
  <c r="CY50" i="14"/>
  <c r="CX64" i="14"/>
  <c r="CX50" i="3"/>
  <c r="CP195" i="17" s="1"/>
  <c r="CX72" i="14"/>
  <c r="CP56" i="17" s="1"/>
  <c r="CX49" i="3"/>
  <c r="CP192" i="17" s="1"/>
  <c r="CX9" i="6"/>
  <c r="CX30" i="14"/>
  <c r="CP17" i="17"/>
  <c r="CP19" i="17"/>
  <c r="CX9" i="8"/>
  <c r="CX32" i="14"/>
  <c r="CX9" i="10"/>
  <c r="CX34" i="14"/>
  <c r="CP21" i="17"/>
  <c r="CQ43" i="17" l="1"/>
  <c r="CY11" i="10"/>
  <c r="CP10" i="17"/>
  <c r="CX23" i="14"/>
  <c r="CY10" i="10"/>
  <c r="CP9" i="17"/>
  <c r="CX22" i="14"/>
  <c r="CY10" i="9"/>
  <c r="CY11" i="9"/>
  <c r="CZ160" i="14"/>
  <c r="DA160" i="14"/>
  <c r="DA20" i="6"/>
  <c r="CZ161" i="14"/>
  <c r="DA161" i="14"/>
  <c r="DA20" i="7"/>
  <c r="CY11" i="7"/>
  <c r="CP7" i="17"/>
  <c r="CY10" i="7"/>
  <c r="CX20" i="14"/>
  <c r="CQ27" i="17"/>
  <c r="CY40" i="14"/>
  <c r="CQ77" i="17"/>
  <c r="CY93" i="14"/>
  <c r="CQ31" i="17"/>
  <c r="CY44" i="14"/>
  <c r="CY90" i="14"/>
  <c r="CQ74" i="17"/>
  <c r="CY11" i="11"/>
  <c r="CY44" i="11" s="1"/>
  <c r="CP11" i="17"/>
  <c r="CX24" i="14"/>
  <c r="CY10" i="11"/>
  <c r="DA20" i="9"/>
  <c r="CZ163" i="14"/>
  <c r="DA163" i="14"/>
  <c r="CP8" i="17"/>
  <c r="CX21" i="14"/>
  <c r="CY11" i="8"/>
  <c r="CY10" i="8"/>
  <c r="CP6" i="17"/>
  <c r="CX19" i="14"/>
  <c r="CY10" i="6"/>
  <c r="CY11" i="6"/>
  <c r="CY44" i="6" s="1"/>
  <c r="CY12" i="7"/>
  <c r="CQ40" i="17"/>
  <c r="CZ159" i="14"/>
  <c r="DA159" i="14"/>
  <c r="DA20" i="5"/>
  <c r="CY92" i="14"/>
  <c r="CQ76" i="17"/>
  <c r="CY44" i="10"/>
  <c r="CY45" i="14"/>
  <c r="CQ32" i="17"/>
  <c r="CY88" i="14"/>
  <c r="CQ72" i="17"/>
  <c r="CQ75" i="17"/>
  <c r="CY91" i="14"/>
  <c r="CZ162" i="14"/>
  <c r="DA162" i="14"/>
  <c r="DA20" i="8"/>
  <c r="CY12" i="4"/>
  <c r="CQ37" i="17"/>
  <c r="CY58" i="14"/>
  <c r="CQ45" i="17" s="1"/>
  <c r="CY54" i="3"/>
  <c r="CQ204" i="17" s="1"/>
  <c r="CY55" i="3"/>
  <c r="CQ207" i="17" s="1"/>
  <c r="CQ39" i="17"/>
  <c r="CY12" i="6"/>
  <c r="DA158" i="14"/>
  <c r="DA20" i="4"/>
  <c r="CZ158" i="14"/>
  <c r="CZ30" i="3"/>
  <c r="DA30" i="3" s="1"/>
  <c r="CZ166" i="14"/>
  <c r="DA166" i="14" s="1"/>
  <c r="CZ29" i="3"/>
  <c r="DA29" i="3" s="1"/>
  <c r="DA20" i="11"/>
  <c r="CZ165" i="14"/>
  <c r="DA165" i="14"/>
  <c r="CY87" i="14"/>
  <c r="CQ71" i="17"/>
  <c r="CY94" i="14"/>
  <c r="CQ78" i="17" s="1"/>
  <c r="CY64" i="3"/>
  <c r="CQ216" i="17" s="1"/>
  <c r="CY65" i="3"/>
  <c r="CQ219" i="17" s="1"/>
  <c r="CZ164" i="14"/>
  <c r="DA20" i="10"/>
  <c r="DA164" i="14"/>
  <c r="CP4" i="17"/>
  <c r="CX17" i="14"/>
  <c r="CY11" i="4"/>
  <c r="CY10" i="4"/>
  <c r="CX12" i="3"/>
  <c r="CP1" i="17" s="1"/>
  <c r="CX13" i="3"/>
  <c r="CP147" i="17" s="1"/>
  <c r="CX25" i="14"/>
  <c r="CP12" i="17" s="1"/>
  <c r="CP5" i="17"/>
  <c r="CX18" i="14"/>
  <c r="CY11" i="5"/>
  <c r="CY44" i="5" s="1"/>
  <c r="CY10" i="5"/>
  <c r="CQ44" i="17"/>
  <c r="CY12" i="11"/>
  <c r="CQ30" i="17"/>
  <c r="CY43" i="14"/>
  <c r="CQ66" i="17" l="1"/>
  <c r="CY82" i="14"/>
  <c r="CY54" i="11"/>
  <c r="CY218" i="14" s="1"/>
  <c r="CY76" i="14"/>
  <c r="CY54" i="5"/>
  <c r="CY35" i="5" s="1"/>
  <c r="CQ60" i="17"/>
  <c r="CQ136" i="17"/>
  <c r="CY180" i="14"/>
  <c r="CY22" i="4"/>
  <c r="CY188" i="14"/>
  <c r="CQ144" i="17" s="1"/>
  <c r="CY17" i="3"/>
  <c r="CQ159" i="17" s="1"/>
  <c r="CY16" i="3"/>
  <c r="CQ156" i="17" s="1"/>
  <c r="CY41" i="14"/>
  <c r="CQ28" i="17"/>
  <c r="CY77" i="14"/>
  <c r="CY54" i="6"/>
  <c r="CY213" i="14" s="1"/>
  <c r="CQ61" i="17"/>
  <c r="CQ29" i="17"/>
  <c r="CY42" i="14"/>
  <c r="CY22" i="11"/>
  <c r="CY187" i="14"/>
  <c r="CQ143" i="17"/>
  <c r="CY44" i="9"/>
  <c r="CY29" i="9"/>
  <c r="CY124" i="14"/>
  <c r="CQ108" i="17"/>
  <c r="CY186" i="14"/>
  <c r="CY22" i="10"/>
  <c r="CQ142" i="17"/>
  <c r="CY181" i="14"/>
  <c r="CY22" i="5"/>
  <c r="CQ137" i="17"/>
  <c r="CQ103" i="17"/>
  <c r="CY119" i="14"/>
  <c r="CY29" i="4"/>
  <c r="CY15" i="3"/>
  <c r="CQ153" i="17" s="1"/>
  <c r="CY127" i="14"/>
  <c r="CQ111" i="17" s="1"/>
  <c r="CY44" i="4"/>
  <c r="CY14" i="3"/>
  <c r="CQ150" i="17" s="1"/>
  <c r="CY81" i="14"/>
  <c r="CY54" i="10"/>
  <c r="CQ65" i="17"/>
  <c r="CY121" i="14"/>
  <c r="CY29" i="6"/>
  <c r="CQ105" i="17"/>
  <c r="CQ140" i="17"/>
  <c r="CY184" i="14"/>
  <c r="CY22" i="8"/>
  <c r="CQ106" i="17"/>
  <c r="CY29" i="7"/>
  <c r="CY122" i="14"/>
  <c r="CY44" i="7"/>
  <c r="CQ141" i="17"/>
  <c r="CY185" i="14"/>
  <c r="CY22" i="9"/>
  <c r="CY29" i="5"/>
  <c r="CY120" i="14"/>
  <c r="CQ104" i="17"/>
  <c r="CQ26" i="17"/>
  <c r="CY39" i="14"/>
  <c r="CY18" i="3"/>
  <c r="CQ162" i="17" s="1"/>
  <c r="CY19" i="3"/>
  <c r="CQ165" i="17" s="1"/>
  <c r="CY47" i="14"/>
  <c r="CQ34" i="17" s="1"/>
  <c r="CY182" i="14"/>
  <c r="CQ138" i="17"/>
  <c r="CY22" i="6"/>
  <c r="CQ107" i="17"/>
  <c r="CY29" i="8"/>
  <c r="CY123" i="14"/>
  <c r="CY44" i="8"/>
  <c r="CY46" i="14"/>
  <c r="CQ33" i="17"/>
  <c r="CY126" i="14"/>
  <c r="CQ110" i="17"/>
  <c r="CY29" i="11"/>
  <c r="CQ139" i="17"/>
  <c r="CY183" i="14"/>
  <c r="CY22" i="7"/>
  <c r="CY29" i="10"/>
  <c r="CQ109" i="17"/>
  <c r="CY125" i="14"/>
  <c r="CY35" i="6" l="1"/>
  <c r="CY35" i="11"/>
  <c r="CZ57" i="14" s="1"/>
  <c r="CQ63" i="17"/>
  <c r="CY54" i="8"/>
  <c r="CY35" i="8" s="1"/>
  <c r="CY79" i="14"/>
  <c r="CY111" i="14"/>
  <c r="CQ95" i="17"/>
  <c r="CZ28" i="7"/>
  <c r="CY217" i="14"/>
  <c r="CY35" i="10"/>
  <c r="CY21" i="10"/>
  <c r="CY175" i="14"/>
  <c r="CQ131" i="17"/>
  <c r="CQ49" i="17"/>
  <c r="CY65" i="14"/>
  <c r="CZ51" i="14"/>
  <c r="CQ96" i="17"/>
  <c r="CY112" i="14"/>
  <c r="CZ28" i="8"/>
  <c r="CY109" i="14"/>
  <c r="CQ93" i="17"/>
  <c r="CZ28" i="5"/>
  <c r="CQ129" i="17"/>
  <c r="CY173" i="14"/>
  <c r="CY21" i="8"/>
  <c r="CZ28" i="6"/>
  <c r="CQ94" i="17"/>
  <c r="CY110" i="14"/>
  <c r="CQ126" i="17"/>
  <c r="CY21" i="5"/>
  <c r="CY170" i="14"/>
  <c r="CY113" i="14"/>
  <c r="CQ97" i="17"/>
  <c r="CZ28" i="9"/>
  <c r="CY176" i="14"/>
  <c r="CY21" i="11"/>
  <c r="CQ132" i="17"/>
  <c r="CZ52" i="14"/>
  <c r="CY66" i="14"/>
  <c r="CQ50" i="17"/>
  <c r="CY114" i="14"/>
  <c r="CZ28" i="10"/>
  <c r="CQ98" i="17"/>
  <c r="CY115" i="14"/>
  <c r="CQ99" i="17"/>
  <c r="CZ28" i="11"/>
  <c r="CQ62" i="17"/>
  <c r="CY54" i="7"/>
  <c r="CY214" i="14" s="1"/>
  <c r="CY78" i="14"/>
  <c r="CQ92" i="17"/>
  <c r="CY108" i="14"/>
  <c r="CZ28" i="4"/>
  <c r="CY42" i="3"/>
  <c r="CQ186" i="17" s="1"/>
  <c r="CY116" i="14"/>
  <c r="CQ100" i="17" s="1"/>
  <c r="CY43" i="3"/>
  <c r="CQ189" i="17" s="1"/>
  <c r="CQ64" i="17"/>
  <c r="CY54" i="9"/>
  <c r="CY216" i="14" s="1"/>
  <c r="CY80" i="14"/>
  <c r="CY212" i="14"/>
  <c r="CQ128" i="17"/>
  <c r="CY172" i="14"/>
  <c r="CY21" i="7"/>
  <c r="CQ127" i="17"/>
  <c r="CY171" i="14"/>
  <c r="CY21" i="6"/>
  <c r="CY174" i="14"/>
  <c r="CQ130" i="17"/>
  <c r="CY21" i="9"/>
  <c r="CY54" i="4"/>
  <c r="CY35" i="4" s="1"/>
  <c r="CQ59" i="17"/>
  <c r="CY75" i="14"/>
  <c r="CY61" i="3"/>
  <c r="CQ210" i="17" s="1"/>
  <c r="CY83" i="14"/>
  <c r="CQ67" i="17" s="1"/>
  <c r="CY62" i="3"/>
  <c r="CQ213" i="17" s="1"/>
  <c r="CY21" i="4"/>
  <c r="CY169" i="14"/>
  <c r="CQ125" i="17"/>
  <c r="CY177" i="14"/>
  <c r="CQ133" i="17" s="1"/>
  <c r="CY32" i="3"/>
  <c r="CQ174" i="17" s="1"/>
  <c r="CY33" i="3"/>
  <c r="CQ177" i="17" s="1"/>
  <c r="CY71" i="14" l="1"/>
  <c r="CQ55" i="17"/>
  <c r="CY35" i="7"/>
  <c r="CY67" i="14" s="1"/>
  <c r="CY150" i="14"/>
  <c r="CZ19" i="7"/>
  <c r="CZ45" i="7" s="1"/>
  <c r="CY36" i="7"/>
  <c r="DA104" i="14"/>
  <c r="CZ104" i="14"/>
  <c r="CR88" i="17"/>
  <c r="DA28" i="11"/>
  <c r="DA103" i="14"/>
  <c r="CR87" i="17"/>
  <c r="CZ103" i="14"/>
  <c r="DA28" i="10"/>
  <c r="CZ12" i="6"/>
  <c r="CR39" i="17"/>
  <c r="DA52" i="14"/>
  <c r="DA28" i="9"/>
  <c r="DA102" i="14"/>
  <c r="CZ102" i="14"/>
  <c r="CR86" i="17"/>
  <c r="CY148" i="14"/>
  <c r="CZ19" i="5"/>
  <c r="CY36" i="5"/>
  <c r="CR83" i="17"/>
  <c r="DA28" i="6"/>
  <c r="CZ99" i="14"/>
  <c r="DA99" i="14"/>
  <c r="CZ12" i="11"/>
  <c r="DA57" i="14"/>
  <c r="CR44" i="17"/>
  <c r="CZ19" i="10"/>
  <c r="CZ45" i="10" s="1"/>
  <c r="CY153" i="14"/>
  <c r="CY36" i="10"/>
  <c r="CQ52" i="17"/>
  <c r="CY68" i="14"/>
  <c r="CZ54" i="14"/>
  <c r="CY211" i="14"/>
  <c r="CY219" i="14"/>
  <c r="CY72" i="3"/>
  <c r="CY71" i="3"/>
  <c r="CY149" i="14"/>
  <c r="CZ19" i="6"/>
  <c r="CY36" i="6"/>
  <c r="DA97" i="14"/>
  <c r="CR81" i="17"/>
  <c r="DA28" i="4"/>
  <c r="CZ97" i="14"/>
  <c r="CZ40" i="3"/>
  <c r="CZ105" i="14"/>
  <c r="CZ39" i="3"/>
  <c r="CY151" i="14"/>
  <c r="CZ19" i="8"/>
  <c r="CZ45" i="8" s="1"/>
  <c r="CY36" i="8"/>
  <c r="CQ54" i="17"/>
  <c r="CY70" i="14"/>
  <c r="CZ56" i="14"/>
  <c r="CY147" i="14"/>
  <c r="CZ19" i="4"/>
  <c r="CY28" i="3"/>
  <c r="CY36" i="4"/>
  <c r="CY155" i="14"/>
  <c r="CY27" i="3"/>
  <c r="CY152" i="14"/>
  <c r="CZ19" i="9"/>
  <c r="CZ45" i="9" s="1"/>
  <c r="CY36" i="9"/>
  <c r="CY35" i="9"/>
  <c r="CZ19" i="11"/>
  <c r="CY154" i="14"/>
  <c r="CY36" i="11"/>
  <c r="CZ45" i="5"/>
  <c r="DA28" i="5"/>
  <c r="CZ98" i="14"/>
  <c r="DA98" i="14"/>
  <c r="CR82" i="17"/>
  <c r="CY215" i="14"/>
  <c r="CY64" i="14"/>
  <c r="CQ48" i="17"/>
  <c r="CZ50" i="14"/>
  <c r="DA101" i="14"/>
  <c r="DA28" i="8"/>
  <c r="CZ101" i="14"/>
  <c r="CR85" i="17"/>
  <c r="CR38" i="17"/>
  <c r="CZ12" i="5"/>
  <c r="DA51" i="14"/>
  <c r="DA100" i="14"/>
  <c r="CR84" i="17"/>
  <c r="CZ100" i="14"/>
  <c r="DA28" i="7"/>
  <c r="CZ53" i="14" l="1"/>
  <c r="CY72" i="14"/>
  <c r="CQ56" i="17" s="1"/>
  <c r="CQ51" i="17"/>
  <c r="CY50" i="3"/>
  <c r="CQ195" i="17" s="1"/>
  <c r="DA92" i="14"/>
  <c r="DA45" i="10"/>
  <c r="CZ92" i="14"/>
  <c r="CR76" i="17"/>
  <c r="CZ91" i="14"/>
  <c r="DA91" i="14"/>
  <c r="CR75" i="17"/>
  <c r="DA45" i="9"/>
  <c r="CZ40" i="14"/>
  <c r="CR27" i="17"/>
  <c r="DA12" i="5"/>
  <c r="DA40" i="14"/>
  <c r="CZ45" i="11"/>
  <c r="DA140" i="14"/>
  <c r="CZ140" i="14"/>
  <c r="DA19" i="11"/>
  <c r="DB20" i="11"/>
  <c r="DB165" i="14" s="1"/>
  <c r="CR121" i="17"/>
  <c r="CR180" i="17"/>
  <c r="DA39" i="3"/>
  <c r="CQ17" i="17"/>
  <c r="CY30" i="14"/>
  <c r="CY9" i="6"/>
  <c r="CQ21" i="17"/>
  <c r="CY9" i="10"/>
  <c r="CY34" i="14"/>
  <c r="CR28" i="17"/>
  <c r="CZ41" i="14"/>
  <c r="DA41" i="14"/>
  <c r="DA12" i="6"/>
  <c r="DA53" i="14"/>
  <c r="CZ12" i="7"/>
  <c r="CR40" i="17"/>
  <c r="CR73" i="17"/>
  <c r="CZ89" i="14"/>
  <c r="DA89" i="14"/>
  <c r="DA45" i="7"/>
  <c r="CZ87" i="14"/>
  <c r="CR71" i="17"/>
  <c r="DA45" i="5"/>
  <c r="DA87" i="14"/>
  <c r="CY69" i="14"/>
  <c r="CQ53" i="17"/>
  <c r="CZ55" i="14"/>
  <c r="CZ54" i="3" s="1"/>
  <c r="CZ133" i="14"/>
  <c r="CR114" i="17"/>
  <c r="DA133" i="14"/>
  <c r="DB20" i="4"/>
  <c r="DA19" i="4"/>
  <c r="CZ25" i="3"/>
  <c r="CZ26" i="3"/>
  <c r="CZ141" i="14"/>
  <c r="CQ19" i="17"/>
  <c r="CY9" i="8"/>
  <c r="CY32" i="14"/>
  <c r="CR89" i="17"/>
  <c r="DA105" i="14"/>
  <c r="DA19" i="6"/>
  <c r="CZ135" i="14"/>
  <c r="DB20" i="6"/>
  <c r="DB160" i="14" s="1"/>
  <c r="DA135" i="14"/>
  <c r="CR116" i="17"/>
  <c r="CR41" i="17"/>
  <c r="CZ12" i="8"/>
  <c r="DA54" i="14"/>
  <c r="DA12" i="11"/>
  <c r="CZ46" i="14"/>
  <c r="CR33" i="17"/>
  <c r="DA46" i="14"/>
  <c r="CY9" i="5"/>
  <c r="CY29" i="14"/>
  <c r="CQ16" i="17"/>
  <c r="CY31" i="14"/>
  <c r="CY9" i="7"/>
  <c r="CQ18" i="17"/>
  <c r="CR37" i="17"/>
  <c r="CZ12" i="4"/>
  <c r="DA50" i="14"/>
  <c r="CQ22" i="17"/>
  <c r="CY9" i="11"/>
  <c r="CY35" i="14"/>
  <c r="CY33" i="14"/>
  <c r="CY9" i="9"/>
  <c r="CQ20" i="17"/>
  <c r="CY49" i="3"/>
  <c r="CQ192" i="17" s="1"/>
  <c r="DA137" i="14"/>
  <c r="CR118" i="17"/>
  <c r="DA19" i="8"/>
  <c r="DB20" i="8"/>
  <c r="DB162" i="14" s="1"/>
  <c r="CZ137" i="14"/>
  <c r="CR183" i="17"/>
  <c r="DA40" i="3"/>
  <c r="DA139" i="14"/>
  <c r="DB20" i="10"/>
  <c r="DB164" i="14" s="1"/>
  <c r="DA19" i="10"/>
  <c r="CZ139" i="14"/>
  <c r="CR120" i="17"/>
  <c r="CZ45" i="6"/>
  <c r="CR115" i="17"/>
  <c r="DA19" i="5"/>
  <c r="CZ134" i="14"/>
  <c r="DA134" i="14"/>
  <c r="DB20" i="5"/>
  <c r="DB159" i="14" s="1"/>
  <c r="DA19" i="7"/>
  <c r="CZ136" i="14"/>
  <c r="DB20" i="7"/>
  <c r="DB161" i="14" s="1"/>
  <c r="DA136" i="14"/>
  <c r="CR117" i="17"/>
  <c r="CZ90" i="14"/>
  <c r="CR74" i="17"/>
  <c r="DA45" i="8"/>
  <c r="DA90" i="14"/>
  <c r="DB20" i="9"/>
  <c r="DB163" i="14" s="1"/>
  <c r="DA138" i="14"/>
  <c r="CR119" i="17"/>
  <c r="CZ138" i="14"/>
  <c r="DA19" i="9"/>
  <c r="CY28" i="14"/>
  <c r="CQ15" i="17"/>
  <c r="CY9" i="4"/>
  <c r="CY36" i="14"/>
  <c r="CQ23" i="17" s="1"/>
  <c r="CY52" i="3"/>
  <c r="CQ201" i="17" s="1"/>
  <c r="CY51" i="3"/>
  <c r="CQ198" i="17" s="1"/>
  <c r="CR43" i="17"/>
  <c r="DA56" i="14"/>
  <c r="CZ12" i="10"/>
  <c r="CZ45" i="4"/>
  <c r="CZ55" i="3" l="1"/>
  <c r="DA55" i="3" s="1"/>
  <c r="CZ58" i="14"/>
  <c r="DA58" i="14" s="1"/>
  <c r="CQ5" i="17"/>
  <c r="CY18" i="14"/>
  <c r="CZ10" i="5"/>
  <c r="CZ11" i="5"/>
  <c r="CZ11" i="10"/>
  <c r="CY23" i="14"/>
  <c r="CQ10" i="17"/>
  <c r="CZ10" i="10"/>
  <c r="DA45" i="11"/>
  <c r="DA93" i="14"/>
  <c r="CZ93" i="14"/>
  <c r="CR77" i="17"/>
  <c r="CR45" i="17"/>
  <c r="CR122" i="17"/>
  <c r="DA141" i="14"/>
  <c r="DB158" i="14"/>
  <c r="DB166" i="14"/>
  <c r="DB30" i="3"/>
  <c r="DB29" i="3"/>
  <c r="DA12" i="7"/>
  <c r="DA42" i="14"/>
  <c r="CR29" i="17"/>
  <c r="CZ42" i="14"/>
  <c r="DA45" i="4"/>
  <c r="DA86" i="14"/>
  <c r="CR70" i="17"/>
  <c r="CZ86" i="14"/>
  <c r="CZ65" i="3"/>
  <c r="CZ94" i="14"/>
  <c r="CR204" i="17"/>
  <c r="DA54" i="3"/>
  <c r="CY17" i="14"/>
  <c r="CZ10" i="4"/>
  <c r="CZ11" i="4"/>
  <c r="CZ44" i="4" s="1"/>
  <c r="CQ4" i="17"/>
  <c r="CY25" i="14"/>
  <c r="CQ12" i="17" s="1"/>
  <c r="CY13" i="3"/>
  <c r="CQ147" i="17" s="1"/>
  <c r="CY12" i="3"/>
  <c r="CQ1" i="17" s="1"/>
  <c r="CQ11" i="17"/>
  <c r="CZ11" i="11"/>
  <c r="CZ10" i="11"/>
  <c r="CY24" i="14"/>
  <c r="CZ10" i="7"/>
  <c r="CZ11" i="7"/>
  <c r="CY20" i="14"/>
  <c r="CQ7" i="17"/>
  <c r="CR171" i="17"/>
  <c r="DA26" i="3"/>
  <c r="CQ6" i="17"/>
  <c r="CZ11" i="6"/>
  <c r="CZ44" i="6" s="1"/>
  <c r="CZ10" i="6"/>
  <c r="CY19" i="14"/>
  <c r="DA12" i="10"/>
  <c r="DA45" i="14"/>
  <c r="CZ45" i="14"/>
  <c r="CR32" i="17"/>
  <c r="DA88" i="14"/>
  <c r="CZ88" i="14"/>
  <c r="CR72" i="17"/>
  <c r="DA45" i="6"/>
  <c r="CY22" i="14"/>
  <c r="CQ9" i="17"/>
  <c r="CZ11" i="9"/>
  <c r="CZ10" i="9"/>
  <c r="DA12" i="4"/>
  <c r="CZ39" i="14"/>
  <c r="CR26" i="17"/>
  <c r="DA39" i="14"/>
  <c r="CR30" i="17"/>
  <c r="CZ43" i="14"/>
  <c r="DA12" i="8"/>
  <c r="DA43" i="14"/>
  <c r="CY21" i="14"/>
  <c r="CQ8" i="17"/>
  <c r="CZ11" i="8"/>
  <c r="CZ10" i="8"/>
  <c r="DA25" i="3"/>
  <c r="CR168" i="17"/>
  <c r="CR42" i="17"/>
  <c r="CZ12" i="9"/>
  <c r="CZ47" i="14" s="1"/>
  <c r="DA55" i="14"/>
  <c r="CZ64" i="3"/>
  <c r="CR207" i="17" l="1"/>
  <c r="DA47" i="14"/>
  <c r="CR34" i="17"/>
  <c r="CZ75" i="14"/>
  <c r="CR59" i="17"/>
  <c r="DA75" i="14"/>
  <c r="CZ54" i="4"/>
  <c r="DA44" i="4"/>
  <c r="CZ184" i="14"/>
  <c r="CR140" i="17"/>
  <c r="CZ22" i="8"/>
  <c r="DA184" i="14"/>
  <c r="DA10" i="8"/>
  <c r="CZ124" i="14"/>
  <c r="DA124" i="14"/>
  <c r="CR108" i="17"/>
  <c r="CZ29" i="9"/>
  <c r="DA11" i="9"/>
  <c r="CZ44" i="9"/>
  <c r="DA77" i="14"/>
  <c r="CR61" i="17"/>
  <c r="DA44" i="6"/>
  <c r="CZ77" i="14"/>
  <c r="CZ54" i="6"/>
  <c r="CZ18" i="3"/>
  <c r="CR143" i="17"/>
  <c r="CZ187" i="14"/>
  <c r="CZ22" i="11"/>
  <c r="DA187" i="14"/>
  <c r="DA10" i="11"/>
  <c r="CZ180" i="14"/>
  <c r="DA180" i="14"/>
  <c r="CR136" i="17"/>
  <c r="DA10" i="4"/>
  <c r="CZ22" i="4"/>
  <c r="CZ16" i="3"/>
  <c r="CZ188" i="14"/>
  <c r="CZ17" i="3"/>
  <c r="CR78" i="17"/>
  <c r="DA94" i="14"/>
  <c r="CZ22" i="10"/>
  <c r="CZ186" i="14"/>
  <c r="DA186" i="14"/>
  <c r="CR142" i="17"/>
  <c r="DA10" i="10"/>
  <c r="CR107" i="17"/>
  <c r="CZ29" i="8"/>
  <c r="CZ123" i="14"/>
  <c r="DA11" i="8"/>
  <c r="DA123" i="14"/>
  <c r="CZ44" i="8"/>
  <c r="CZ44" i="7"/>
  <c r="CZ122" i="14"/>
  <c r="DA122" i="14"/>
  <c r="CZ29" i="7"/>
  <c r="CR106" i="17"/>
  <c r="DA11" i="7"/>
  <c r="DA11" i="11"/>
  <c r="CR110" i="17"/>
  <c r="DA126" i="14"/>
  <c r="CZ126" i="14"/>
  <c r="CZ29" i="11"/>
  <c r="CR31" i="17"/>
  <c r="CZ44" i="14"/>
  <c r="DA12" i="9"/>
  <c r="DA44" i="14"/>
  <c r="CZ19" i="3"/>
  <c r="CZ22" i="6"/>
  <c r="CZ182" i="14"/>
  <c r="DA10" i="6"/>
  <c r="CR138" i="17"/>
  <c r="DA182" i="14"/>
  <c r="DA10" i="7"/>
  <c r="CZ183" i="14"/>
  <c r="DA183" i="14"/>
  <c r="CR139" i="17"/>
  <c r="CZ22" i="7"/>
  <c r="DA65" i="3"/>
  <c r="CR219" i="17"/>
  <c r="CZ29" i="5"/>
  <c r="CR104" i="17"/>
  <c r="CZ120" i="14"/>
  <c r="DA120" i="14"/>
  <c r="DA11" i="5"/>
  <c r="CZ44" i="5"/>
  <c r="CR216" i="17"/>
  <c r="DA64" i="3"/>
  <c r="CR141" i="17"/>
  <c r="CZ22" i="9"/>
  <c r="CZ185" i="14"/>
  <c r="DA185" i="14"/>
  <c r="DA10" i="9"/>
  <c r="DA11" i="6"/>
  <c r="DA121" i="14"/>
  <c r="CZ121" i="14"/>
  <c r="CZ29" i="6"/>
  <c r="CR105" i="17"/>
  <c r="CR103" i="17"/>
  <c r="CZ29" i="4"/>
  <c r="DA11" i="4"/>
  <c r="DA119" i="14"/>
  <c r="CZ119" i="14"/>
  <c r="CZ15" i="3"/>
  <c r="CZ14" i="3"/>
  <c r="CZ127" i="14"/>
  <c r="CZ44" i="11"/>
  <c r="DA11" i="10"/>
  <c r="DA125" i="14"/>
  <c r="CR109" i="17"/>
  <c r="CZ44" i="10"/>
  <c r="CZ29" i="10"/>
  <c r="CZ125" i="14"/>
  <c r="CZ181" i="14"/>
  <c r="CZ22" i="5"/>
  <c r="CR137" i="17"/>
  <c r="DA10" i="5"/>
  <c r="DA181" i="14"/>
  <c r="CZ61" i="3" l="1"/>
  <c r="CR210" i="17" s="1"/>
  <c r="CZ114" i="14"/>
  <c r="CR98" i="17"/>
  <c r="DB28" i="10"/>
  <c r="DA114" i="14"/>
  <c r="DA29" i="10"/>
  <c r="CR153" i="17"/>
  <c r="DA15" i="3"/>
  <c r="DA29" i="4"/>
  <c r="CR92" i="17"/>
  <c r="CZ108" i="14"/>
  <c r="DA108" i="14"/>
  <c r="DB28" i="4"/>
  <c r="CZ116" i="14"/>
  <c r="CZ42" i="3"/>
  <c r="CZ43" i="3"/>
  <c r="CZ172" i="14"/>
  <c r="CZ21" i="7"/>
  <c r="CR128" i="17"/>
  <c r="DA22" i="7"/>
  <c r="DA172" i="14"/>
  <c r="CR99" i="17"/>
  <c r="DB28" i="11"/>
  <c r="DA29" i="11"/>
  <c r="CZ115" i="14"/>
  <c r="DA115" i="14"/>
  <c r="CR96" i="17"/>
  <c r="CZ112" i="14"/>
  <c r="DA29" i="8"/>
  <c r="DA112" i="14"/>
  <c r="DB28" i="8"/>
  <c r="CZ21" i="4"/>
  <c r="CZ169" i="14"/>
  <c r="DA22" i="4"/>
  <c r="CR125" i="17"/>
  <c r="DA169" i="14"/>
  <c r="CZ32" i="3"/>
  <c r="CZ177" i="14"/>
  <c r="CZ33" i="3"/>
  <c r="CR126" i="17"/>
  <c r="CZ21" i="5"/>
  <c r="CZ170" i="14"/>
  <c r="DA22" i="5"/>
  <c r="DA170" i="14"/>
  <c r="CZ54" i="10"/>
  <c r="DA81" i="14"/>
  <c r="DA44" i="10"/>
  <c r="CR65" i="17"/>
  <c r="CZ81" i="14"/>
  <c r="DA44" i="11"/>
  <c r="CZ82" i="14"/>
  <c r="CR66" i="17"/>
  <c r="DA82" i="14"/>
  <c r="CZ54" i="11"/>
  <c r="CZ35" i="11" s="1"/>
  <c r="CZ109" i="14"/>
  <c r="CR93" i="17"/>
  <c r="DA109" i="14"/>
  <c r="DA29" i="5"/>
  <c r="DB28" i="5"/>
  <c r="DA171" i="14"/>
  <c r="CZ171" i="14"/>
  <c r="CR127" i="17"/>
  <c r="CZ21" i="6"/>
  <c r="DA22" i="6"/>
  <c r="DA17" i="3"/>
  <c r="CR159" i="17"/>
  <c r="CZ80" i="14"/>
  <c r="CZ54" i="9"/>
  <c r="CR64" i="17"/>
  <c r="DA44" i="9"/>
  <c r="DA80" i="14"/>
  <c r="CZ35" i="9"/>
  <c r="CZ83" i="14"/>
  <c r="CZ211" i="14"/>
  <c r="DA211" i="14"/>
  <c r="DA54" i="4"/>
  <c r="DA127" i="14"/>
  <c r="CR111" i="17"/>
  <c r="CR165" i="17"/>
  <c r="DA19" i="3"/>
  <c r="CZ54" i="7"/>
  <c r="CZ35" i="7" s="1"/>
  <c r="CZ78" i="14"/>
  <c r="DA78" i="14"/>
  <c r="CR62" i="17"/>
  <c r="DA44" i="7"/>
  <c r="CZ175" i="14"/>
  <c r="CR131" i="17"/>
  <c r="CZ21" i="10"/>
  <c r="DA22" i="10"/>
  <c r="DA175" i="14"/>
  <c r="DA188" i="14"/>
  <c r="CR144" i="17"/>
  <c r="DA18" i="3"/>
  <c r="CR162" i="17"/>
  <c r="CR129" i="17"/>
  <c r="CZ21" i="8"/>
  <c r="DA22" i="8"/>
  <c r="DA173" i="14"/>
  <c r="CZ173" i="14"/>
  <c r="CZ35" i="4"/>
  <c r="DA14" i="3"/>
  <c r="CR150" i="17"/>
  <c r="DA29" i="6"/>
  <c r="DB28" i="6"/>
  <c r="CZ110" i="14"/>
  <c r="CR94" i="17"/>
  <c r="DA110" i="14"/>
  <c r="DA22" i="9"/>
  <c r="DA174" i="14"/>
  <c r="CZ174" i="14"/>
  <c r="CR130" i="17"/>
  <c r="CZ21" i="9"/>
  <c r="CZ76" i="14"/>
  <c r="CR60" i="17"/>
  <c r="CZ54" i="5"/>
  <c r="DA44" i="5"/>
  <c r="DA76" i="14"/>
  <c r="DA111" i="14"/>
  <c r="DA29" i="7"/>
  <c r="CZ111" i="14"/>
  <c r="CR95" i="17"/>
  <c r="DB28" i="7"/>
  <c r="CR63" i="17"/>
  <c r="CZ54" i="8"/>
  <c r="CZ79" i="14"/>
  <c r="DA44" i="8"/>
  <c r="DA79" i="14"/>
  <c r="CR156" i="17"/>
  <c r="DA16" i="3"/>
  <c r="CR132" i="17"/>
  <c r="DA22" i="11"/>
  <c r="CZ21" i="11"/>
  <c r="DA176" i="14"/>
  <c r="CZ176" i="14"/>
  <c r="CZ35" i="6"/>
  <c r="DA213" i="14"/>
  <c r="DA54" i="6"/>
  <c r="CZ213" i="14"/>
  <c r="CR97" i="17"/>
  <c r="DA29" i="9"/>
  <c r="DA113" i="14"/>
  <c r="CZ113" i="14"/>
  <c r="DB28" i="9"/>
  <c r="CZ62" i="3"/>
  <c r="DA61" i="3" l="1"/>
  <c r="CZ67" i="14"/>
  <c r="DA35" i="7"/>
  <c r="DA67" i="14"/>
  <c r="CR51" i="17"/>
  <c r="DB53" i="14"/>
  <c r="CR55" i="17"/>
  <c r="DA35" i="11"/>
  <c r="DA71" i="14"/>
  <c r="CZ71" i="14"/>
  <c r="DB57" i="14"/>
  <c r="DA33" i="3"/>
  <c r="CR177" i="17"/>
  <c r="CS85" i="17"/>
  <c r="DB101" i="14"/>
  <c r="DB104" i="14"/>
  <c r="CS88" i="17"/>
  <c r="DA42" i="3"/>
  <c r="CR186" i="17"/>
  <c r="DA62" i="3"/>
  <c r="CR213" i="17"/>
  <c r="DA154" i="14"/>
  <c r="DB19" i="11"/>
  <c r="DB45" i="11" s="1"/>
  <c r="CZ36" i="11"/>
  <c r="DA21" i="11"/>
  <c r="CZ154" i="14"/>
  <c r="CZ35" i="8"/>
  <c r="CZ215" i="14"/>
  <c r="DA54" i="8"/>
  <c r="DA215" i="14"/>
  <c r="CZ152" i="14"/>
  <c r="DA21" i="9"/>
  <c r="DA152" i="14"/>
  <c r="DB19" i="9"/>
  <c r="DB45" i="9" s="1"/>
  <c r="CZ36" i="9"/>
  <c r="CS83" i="17"/>
  <c r="DB99" i="14"/>
  <c r="CR48" i="17"/>
  <c r="CZ64" i="14"/>
  <c r="DB50" i="14"/>
  <c r="DA35" i="4"/>
  <c r="DA64" i="14"/>
  <c r="CZ151" i="14"/>
  <c r="DA151" i="14"/>
  <c r="DA21" i="8"/>
  <c r="DB19" i="8"/>
  <c r="DB45" i="8" s="1"/>
  <c r="CZ36" i="8"/>
  <c r="DA21" i="10"/>
  <c r="DA153" i="14"/>
  <c r="CZ153" i="14"/>
  <c r="DB19" i="10"/>
  <c r="CZ36" i="10"/>
  <c r="DA214" i="14"/>
  <c r="DA54" i="7"/>
  <c r="CZ214" i="14"/>
  <c r="CR67" i="17"/>
  <c r="DA83" i="14"/>
  <c r="DA54" i="11"/>
  <c r="CZ218" i="14"/>
  <c r="DA218" i="14"/>
  <c r="DA177" i="14"/>
  <c r="CR133" i="17"/>
  <c r="DA150" i="14"/>
  <c r="CZ150" i="14"/>
  <c r="CZ36" i="7"/>
  <c r="DA21" i="7"/>
  <c r="DB19" i="7"/>
  <c r="DB45" i="7" s="1"/>
  <c r="DA116" i="14"/>
  <c r="CR100" i="17"/>
  <c r="CS86" i="17"/>
  <c r="DB102" i="14"/>
  <c r="CZ66" i="14"/>
  <c r="CR50" i="17"/>
  <c r="DA66" i="14"/>
  <c r="DB52" i="14"/>
  <c r="DA35" i="6"/>
  <c r="CZ35" i="5"/>
  <c r="CZ212" i="14"/>
  <c r="DA54" i="5"/>
  <c r="DA212" i="14"/>
  <c r="CZ72" i="3"/>
  <c r="DA72" i="3" s="1"/>
  <c r="CZ219" i="14"/>
  <c r="DA219" i="14" s="1"/>
  <c r="CZ71" i="3"/>
  <c r="DA71" i="3" s="1"/>
  <c r="CR53" i="17"/>
  <c r="CZ69" i="14"/>
  <c r="DA35" i="9"/>
  <c r="DA69" i="14"/>
  <c r="DB55" i="14"/>
  <c r="CZ216" i="14"/>
  <c r="DA54" i="9"/>
  <c r="DA216" i="14"/>
  <c r="CZ217" i="14"/>
  <c r="CZ35" i="10"/>
  <c r="DA54" i="10"/>
  <c r="DA217" i="14"/>
  <c r="CZ148" i="14"/>
  <c r="DA21" i="5"/>
  <c r="DA148" i="14"/>
  <c r="CZ36" i="5"/>
  <c r="DB19" i="5"/>
  <c r="CR174" i="17"/>
  <c r="DA32" i="3"/>
  <c r="DB97" i="14"/>
  <c r="CS81" i="17"/>
  <c r="DB105" i="14"/>
  <c r="CS89" i="17" s="1"/>
  <c r="DB39" i="3"/>
  <c r="CS180" i="17" s="1"/>
  <c r="DB40" i="3"/>
  <c r="CS183" i="17" s="1"/>
  <c r="DB100" i="14"/>
  <c r="CS84" i="17"/>
  <c r="DA21" i="6"/>
  <c r="DB19" i="6"/>
  <c r="DB45" i="6" s="1"/>
  <c r="DA149" i="14"/>
  <c r="CZ36" i="6"/>
  <c r="CZ149" i="14"/>
  <c r="DB98" i="14"/>
  <c r="CS82" i="17"/>
  <c r="DA21" i="4"/>
  <c r="DA147" i="14"/>
  <c r="CZ147" i="14"/>
  <c r="DB19" i="4"/>
  <c r="CZ36" i="4"/>
  <c r="CZ28" i="3"/>
  <c r="DA28" i="3" s="1"/>
  <c r="CZ155" i="14"/>
  <c r="DA155" i="14" s="1"/>
  <c r="CZ27" i="3"/>
  <c r="DA27" i="3" s="1"/>
  <c r="DA43" i="3"/>
  <c r="CR189" i="17"/>
  <c r="DB103" i="14"/>
  <c r="CS87" i="17"/>
  <c r="CS72" i="17" l="1"/>
  <c r="DB88" i="14"/>
  <c r="CS77" i="17"/>
  <c r="DB93" i="14"/>
  <c r="CS74" i="17"/>
  <c r="DB90" i="14"/>
  <c r="CS114" i="17"/>
  <c r="DC20" i="4"/>
  <c r="DB133" i="14"/>
  <c r="DB25" i="3"/>
  <c r="CS168" i="17" s="1"/>
  <c r="DB26" i="3"/>
  <c r="CS171" i="17" s="1"/>
  <c r="DB141" i="14"/>
  <c r="CS122" i="17" s="1"/>
  <c r="DA30" i="14"/>
  <c r="CR17" i="17"/>
  <c r="CZ30" i="14"/>
  <c r="DA36" i="6"/>
  <c r="CZ9" i="6"/>
  <c r="DB89" i="14"/>
  <c r="CS73" i="17"/>
  <c r="CZ29" i="14"/>
  <c r="CR16" i="17"/>
  <c r="CZ9" i="5"/>
  <c r="DA29" i="14"/>
  <c r="DA36" i="5"/>
  <c r="CS39" i="17"/>
  <c r="DB12" i="6"/>
  <c r="DA36" i="7"/>
  <c r="CZ31" i="14"/>
  <c r="CZ9" i="7"/>
  <c r="DA31" i="14"/>
  <c r="CR18" i="17"/>
  <c r="DB138" i="14"/>
  <c r="DC20" i="9"/>
  <c r="DC163" i="14" s="1"/>
  <c r="CS119" i="17"/>
  <c r="DB91" i="14"/>
  <c r="CS75" i="17"/>
  <c r="CZ34" i="14"/>
  <c r="CZ9" i="10"/>
  <c r="CR21" i="17"/>
  <c r="DA36" i="10"/>
  <c r="DA34" i="14"/>
  <c r="CS37" i="17"/>
  <c r="DB12" i="4"/>
  <c r="DB135" i="14"/>
  <c r="CS116" i="17"/>
  <c r="DC20" i="6"/>
  <c r="DC160" i="14" s="1"/>
  <c r="DB45" i="4"/>
  <c r="CZ70" i="14"/>
  <c r="CR54" i="17"/>
  <c r="DA35" i="10"/>
  <c r="DB56" i="14"/>
  <c r="DA70" i="14"/>
  <c r="CR49" i="17"/>
  <c r="CZ65" i="14"/>
  <c r="DA35" i="5"/>
  <c r="DA65" i="14"/>
  <c r="DB51" i="14"/>
  <c r="CZ72" i="14"/>
  <c r="CZ49" i="3"/>
  <c r="CZ50" i="3"/>
  <c r="DC20" i="7"/>
  <c r="DC161" i="14" s="1"/>
  <c r="CS117" i="17"/>
  <c r="DB136" i="14"/>
  <c r="DB139" i="14"/>
  <c r="DB45" i="10"/>
  <c r="CS120" i="17"/>
  <c r="DC20" i="10"/>
  <c r="DC164" i="14" s="1"/>
  <c r="CZ9" i="8"/>
  <c r="CR19" i="17"/>
  <c r="CZ32" i="14"/>
  <c r="DA32" i="14"/>
  <c r="DA36" i="8"/>
  <c r="CZ9" i="11"/>
  <c r="DA36" i="11"/>
  <c r="DA35" i="14"/>
  <c r="CZ35" i="14"/>
  <c r="CR22" i="17"/>
  <c r="DB12" i="11"/>
  <c r="CS44" i="17"/>
  <c r="CZ9" i="4"/>
  <c r="DA28" i="14"/>
  <c r="DA36" i="4"/>
  <c r="CR15" i="17"/>
  <c r="CZ28" i="14"/>
  <c r="CZ51" i="3"/>
  <c r="CZ52" i="3"/>
  <c r="CZ36" i="14"/>
  <c r="DB45" i="5"/>
  <c r="CS115" i="17"/>
  <c r="DB134" i="14"/>
  <c r="DC20" i="5"/>
  <c r="DC159" i="14" s="1"/>
  <c r="DB12" i="9"/>
  <c r="CS42" i="17"/>
  <c r="DC20" i="8"/>
  <c r="DC162" i="14" s="1"/>
  <c r="DB137" i="14"/>
  <c r="CS118" i="17"/>
  <c r="CZ9" i="9"/>
  <c r="DA36" i="9"/>
  <c r="CR20" i="17"/>
  <c r="DA33" i="14"/>
  <c r="CZ33" i="14"/>
  <c r="CZ68" i="14"/>
  <c r="CR52" i="17"/>
  <c r="DA35" i="8"/>
  <c r="DA68" i="14"/>
  <c r="DB54" i="14"/>
  <c r="DB140" i="14"/>
  <c r="CS121" i="17"/>
  <c r="DC20" i="11"/>
  <c r="DC165" i="14" s="1"/>
  <c r="CS40" i="17"/>
  <c r="DB12" i="7"/>
  <c r="DB12" i="8" l="1"/>
  <c r="CS41" i="17"/>
  <c r="CS71" i="17"/>
  <c r="DB87" i="14"/>
  <c r="DB10" i="4"/>
  <c r="CR4" i="17"/>
  <c r="CZ17" i="14"/>
  <c r="DA17" i="14"/>
  <c r="DB11" i="4"/>
  <c r="DB44" i="4" s="1"/>
  <c r="DA9" i="4"/>
  <c r="CZ25" i="14"/>
  <c r="CZ12" i="3"/>
  <c r="CZ13" i="3"/>
  <c r="CR8" i="17"/>
  <c r="CZ21" i="14"/>
  <c r="DA21" i="14"/>
  <c r="DA9" i="8"/>
  <c r="DB10" i="8"/>
  <c r="DB11" i="8"/>
  <c r="CR195" i="17"/>
  <c r="DA50" i="3"/>
  <c r="DB41" i="14"/>
  <c r="CS28" i="17"/>
  <c r="CZ18" i="14"/>
  <c r="CR5" i="17"/>
  <c r="DA9" i="5"/>
  <c r="DA18" i="14"/>
  <c r="DB10" i="5"/>
  <c r="DB11" i="5"/>
  <c r="CR9" i="17"/>
  <c r="CZ22" i="14"/>
  <c r="DA9" i="9"/>
  <c r="DA22" i="14"/>
  <c r="DB10" i="9"/>
  <c r="DB11" i="9"/>
  <c r="CR23" i="17"/>
  <c r="DA36" i="14"/>
  <c r="DA49" i="3"/>
  <c r="CR192" i="17"/>
  <c r="DB12" i="10"/>
  <c r="CS43" i="17"/>
  <c r="CS70" i="17"/>
  <c r="DB86" i="14"/>
  <c r="DB65" i="3"/>
  <c r="CS219" i="17" s="1"/>
  <c r="DB94" i="14"/>
  <c r="CS78" i="17" s="1"/>
  <c r="DB64" i="3"/>
  <c r="CS216" i="17" s="1"/>
  <c r="DB39" i="14"/>
  <c r="CS26" i="17"/>
  <c r="CZ20" i="14"/>
  <c r="DB10" i="7"/>
  <c r="DA9" i="7"/>
  <c r="DB11" i="7"/>
  <c r="DA20" i="14"/>
  <c r="CR7" i="17"/>
  <c r="CZ19" i="14"/>
  <c r="DB10" i="6"/>
  <c r="CR6" i="17"/>
  <c r="DB11" i="6"/>
  <c r="DA19" i="14"/>
  <c r="DA9" i="6"/>
  <c r="DA52" i="3"/>
  <c r="CR201" i="17"/>
  <c r="DB46" i="14"/>
  <c r="CS33" i="17"/>
  <c r="CR56" i="17"/>
  <c r="DA72" i="14"/>
  <c r="CR10" i="17"/>
  <c r="DB11" i="10"/>
  <c r="DB10" i="10"/>
  <c r="DA23" i="14"/>
  <c r="DA9" i="10"/>
  <c r="CZ23" i="14"/>
  <c r="DC158" i="14"/>
  <c r="DC29" i="3"/>
  <c r="DC166" i="14"/>
  <c r="DC30" i="3"/>
  <c r="DB42" i="14"/>
  <c r="CS29" i="17"/>
  <c r="DB44" i="14"/>
  <c r="CS31" i="17"/>
  <c r="DA51" i="3"/>
  <c r="CR198" i="17"/>
  <c r="CZ24" i="14"/>
  <c r="DB10" i="11"/>
  <c r="DA24" i="14"/>
  <c r="CR11" i="17"/>
  <c r="DA9" i="11"/>
  <c r="DB11" i="11"/>
  <c r="CS76" i="17"/>
  <c r="DB92" i="14"/>
  <c r="CS38" i="17"/>
  <c r="DB12" i="5"/>
  <c r="DB55" i="3"/>
  <c r="CS207" i="17" s="1"/>
  <c r="DB54" i="3"/>
  <c r="CS204" i="17" s="1"/>
  <c r="DB58" i="14"/>
  <c r="CS45" i="17" s="1"/>
  <c r="DB125" i="14" l="1"/>
  <c r="DB29" i="10"/>
  <c r="DB44" i="10"/>
  <c r="CS109" i="17"/>
  <c r="DB185" i="14"/>
  <c r="DB22" i="9"/>
  <c r="CS141" i="17"/>
  <c r="DB184" i="14"/>
  <c r="CS140" i="17"/>
  <c r="DB22" i="8"/>
  <c r="DB22" i="6"/>
  <c r="CS138" i="17"/>
  <c r="DB182" i="14"/>
  <c r="DB44" i="7"/>
  <c r="DB29" i="7"/>
  <c r="CS106" i="17"/>
  <c r="DB122" i="14"/>
  <c r="DB120" i="14"/>
  <c r="CS104" i="17"/>
  <c r="DB29" i="5"/>
  <c r="DA13" i="3"/>
  <c r="CR147" i="17"/>
  <c r="DB119" i="14"/>
  <c r="CS103" i="17"/>
  <c r="DB29" i="4"/>
  <c r="DB127" i="14"/>
  <c r="CS111" i="17" s="1"/>
  <c r="DB15" i="3"/>
  <c r="CS153" i="17" s="1"/>
  <c r="DB14" i="3"/>
  <c r="CS150" i="17" s="1"/>
  <c r="DB22" i="4"/>
  <c r="DB180" i="14"/>
  <c r="CS136" i="17"/>
  <c r="DB188" i="14"/>
  <c r="CS144" i="17" s="1"/>
  <c r="DB16" i="3"/>
  <c r="CS156" i="17" s="1"/>
  <c r="DB17" i="3"/>
  <c r="CS159" i="17" s="1"/>
  <c r="DB75" i="14"/>
  <c r="CS59" i="17"/>
  <c r="DB54" i="4"/>
  <c r="DB45" i="14"/>
  <c r="CS32" i="17"/>
  <c r="DB22" i="5"/>
  <c r="DB181" i="14"/>
  <c r="CS137" i="17"/>
  <c r="DA12" i="3"/>
  <c r="CR1" i="17"/>
  <c r="DB44" i="5"/>
  <c r="DB40" i="14"/>
  <c r="CS27" i="17"/>
  <c r="DB47" i="14"/>
  <c r="CS34" i="17" s="1"/>
  <c r="DB18" i="3"/>
  <c r="CS162" i="17" s="1"/>
  <c r="DB19" i="3"/>
  <c r="CS165" i="17" s="1"/>
  <c r="DB29" i="11"/>
  <c r="CS110" i="17"/>
  <c r="DB126" i="14"/>
  <c r="DB44" i="11"/>
  <c r="DB187" i="14"/>
  <c r="CS143" i="17"/>
  <c r="DB22" i="11"/>
  <c r="DB186" i="14"/>
  <c r="CS142" i="17"/>
  <c r="DB22" i="10"/>
  <c r="DB44" i="6"/>
  <c r="DB29" i="6"/>
  <c r="CS105" i="17"/>
  <c r="DB121" i="14"/>
  <c r="DB183" i="14"/>
  <c r="CS139" i="17"/>
  <c r="DB22" i="7"/>
  <c r="DB29" i="9"/>
  <c r="DB124" i="14"/>
  <c r="CS108" i="17"/>
  <c r="DB44" i="9"/>
  <c r="DB123" i="14"/>
  <c r="CS107" i="17"/>
  <c r="DB29" i="8"/>
  <c r="DB44" i="8"/>
  <c r="DA25" i="14"/>
  <c r="CR12" i="17"/>
  <c r="CS30" i="17"/>
  <c r="DB43" i="14"/>
  <c r="DB112" i="14" l="1"/>
  <c r="CS96" i="17"/>
  <c r="DC28" i="8"/>
  <c r="DB172" i="14"/>
  <c r="CS128" i="17"/>
  <c r="DB21" i="7"/>
  <c r="CS99" i="17"/>
  <c r="DB115" i="14"/>
  <c r="DC28" i="11"/>
  <c r="DB35" i="4"/>
  <c r="DB211" i="14"/>
  <c r="CS125" i="17"/>
  <c r="DB21" i="4"/>
  <c r="DB169" i="14"/>
  <c r="DB32" i="3"/>
  <c r="CS174" i="17" s="1"/>
  <c r="DB177" i="14"/>
  <c r="CS133" i="17" s="1"/>
  <c r="DB33" i="3"/>
  <c r="CS177" i="17" s="1"/>
  <c r="DC28" i="4"/>
  <c r="CS92" i="17"/>
  <c r="DB108" i="14"/>
  <c r="DB43" i="3"/>
  <c r="CS189" i="17" s="1"/>
  <c r="DB42" i="3"/>
  <c r="CS186" i="17" s="1"/>
  <c r="DB116" i="14"/>
  <c r="CS100" i="17" s="1"/>
  <c r="CS62" i="17"/>
  <c r="DB54" i="7"/>
  <c r="DB214" i="14" s="1"/>
  <c r="DB78" i="14"/>
  <c r="DC28" i="6"/>
  <c r="DB110" i="14"/>
  <c r="CS94" i="17"/>
  <c r="CS66" i="17"/>
  <c r="DB82" i="14"/>
  <c r="DB54" i="11"/>
  <c r="DB218" i="14" s="1"/>
  <c r="DB21" i="5"/>
  <c r="DB170" i="14"/>
  <c r="CS126" i="17"/>
  <c r="DB173" i="14"/>
  <c r="DB21" i="8"/>
  <c r="CS129" i="17"/>
  <c r="DB81" i="14"/>
  <c r="DB54" i="10"/>
  <c r="CS65" i="17"/>
  <c r="CS63" i="17"/>
  <c r="DB54" i="8"/>
  <c r="DB79" i="14"/>
  <c r="CS61" i="17"/>
  <c r="DB54" i="6"/>
  <c r="DB213" i="14" s="1"/>
  <c r="DB77" i="14"/>
  <c r="DB21" i="11"/>
  <c r="DB176" i="14"/>
  <c r="CS132" i="17"/>
  <c r="DB109" i="14"/>
  <c r="CS93" i="17"/>
  <c r="DC28" i="5"/>
  <c r="DB21" i="9"/>
  <c r="DB174" i="14"/>
  <c r="CS130" i="17"/>
  <c r="DC28" i="10"/>
  <c r="DB114" i="14"/>
  <c r="CS98" i="17"/>
  <c r="CS64" i="17"/>
  <c r="DB54" i="9"/>
  <c r="DB216" i="14" s="1"/>
  <c r="DB80" i="14"/>
  <c r="CS97" i="17"/>
  <c r="DB113" i="14"/>
  <c r="DC28" i="9"/>
  <c r="CS131" i="17"/>
  <c r="DB21" i="10"/>
  <c r="DB175" i="14"/>
  <c r="DB54" i="5"/>
  <c r="DB76" i="14"/>
  <c r="CS60" i="17"/>
  <c r="DB62" i="3"/>
  <c r="CS213" i="17" s="1"/>
  <c r="DB83" i="14"/>
  <c r="CS67" i="17" s="1"/>
  <c r="DB61" i="3"/>
  <c r="CS210" i="17" s="1"/>
  <c r="DB111" i="14"/>
  <c r="CS95" i="17"/>
  <c r="DC28" i="7"/>
  <c r="DB171" i="14"/>
  <c r="CS127" i="17"/>
  <c r="DB21" i="6"/>
  <c r="DB35" i="6" l="1"/>
  <c r="DC52" i="14" s="1"/>
  <c r="DB35" i="9"/>
  <c r="CS53" i="17" s="1"/>
  <c r="DB36" i="6"/>
  <c r="DB149" i="14"/>
  <c r="DC19" i="6"/>
  <c r="DC45" i="6" s="1"/>
  <c r="CT87" i="17"/>
  <c r="DC103" i="14"/>
  <c r="DC98" i="14"/>
  <c r="CT82" i="17"/>
  <c r="DC99" i="14"/>
  <c r="CT83" i="17"/>
  <c r="DB36" i="10"/>
  <c r="DC19" i="10"/>
  <c r="DB153" i="14"/>
  <c r="DC19" i="11"/>
  <c r="DB154" i="14"/>
  <c r="DB36" i="11"/>
  <c r="DB151" i="14"/>
  <c r="DC19" i="8"/>
  <c r="DB36" i="8"/>
  <c r="DB148" i="14"/>
  <c r="DC19" i="5"/>
  <c r="DB36" i="5"/>
  <c r="DB35" i="7"/>
  <c r="DC101" i="14"/>
  <c r="CT85" i="17"/>
  <c r="DC45" i="8"/>
  <c r="CS50" i="17"/>
  <c r="DB66" i="14"/>
  <c r="DB35" i="10"/>
  <c r="DB217" i="14"/>
  <c r="DB35" i="11"/>
  <c r="DC97" i="14"/>
  <c r="CT81" i="17"/>
  <c r="DC40" i="3"/>
  <c r="CT183" i="17" s="1"/>
  <c r="DC39" i="3"/>
  <c r="CT180" i="17" s="1"/>
  <c r="DC105" i="14"/>
  <c r="CT89" i="17" s="1"/>
  <c r="DB64" i="14"/>
  <c r="DC50" i="14"/>
  <c r="CS48" i="17"/>
  <c r="DC19" i="7"/>
  <c r="DB150" i="14"/>
  <c r="DB36" i="7"/>
  <c r="CT84" i="17"/>
  <c r="DC100" i="14"/>
  <c r="DB35" i="5"/>
  <c r="DB212" i="14"/>
  <c r="DB71" i="3"/>
  <c r="DB72" i="3"/>
  <c r="DB219" i="14"/>
  <c r="CT86" i="17"/>
  <c r="DC102" i="14"/>
  <c r="DB152" i="14"/>
  <c r="DC19" i="9"/>
  <c r="DB36" i="9"/>
  <c r="DB35" i="8"/>
  <c r="DB215" i="14"/>
  <c r="DB147" i="14"/>
  <c r="DC19" i="4"/>
  <c r="DC45" i="4" s="1"/>
  <c r="DB36" i="4"/>
  <c r="DB28" i="3"/>
  <c r="DB155" i="14"/>
  <c r="DB27" i="3"/>
  <c r="DC45" i="11"/>
  <c r="DC104" i="14"/>
  <c r="CT88" i="17"/>
  <c r="DC55" i="14" l="1"/>
  <c r="CT42" i="17" s="1"/>
  <c r="DB69" i="14"/>
  <c r="CT70" i="17"/>
  <c r="DC86" i="14"/>
  <c r="DC138" i="14"/>
  <c r="DD20" i="9"/>
  <c r="DD163" i="14" s="1"/>
  <c r="CT119" i="17"/>
  <c r="DC136" i="14"/>
  <c r="DD20" i="7"/>
  <c r="DD161" i="14" s="1"/>
  <c r="CT117" i="17"/>
  <c r="DB70" i="14"/>
  <c r="CS54" i="17"/>
  <c r="DC56" i="14"/>
  <c r="CT74" i="17"/>
  <c r="DC90" i="14"/>
  <c r="CS16" i="17"/>
  <c r="DB29" i="14"/>
  <c r="DB9" i="5"/>
  <c r="DC137" i="14"/>
  <c r="CT118" i="17"/>
  <c r="DD20" i="8"/>
  <c r="DD162" i="14" s="1"/>
  <c r="CT121" i="17"/>
  <c r="DD20" i="11"/>
  <c r="DD165" i="14" s="1"/>
  <c r="DC140" i="14"/>
  <c r="DC88" i="14"/>
  <c r="CT72" i="17"/>
  <c r="DC12" i="9"/>
  <c r="DC134" i="14"/>
  <c r="DD20" i="5"/>
  <c r="DD159" i="14" s="1"/>
  <c r="CT115" i="17"/>
  <c r="DC135" i="14"/>
  <c r="DD20" i="6"/>
  <c r="DD160" i="14" s="1"/>
  <c r="CT116" i="17"/>
  <c r="DC93" i="14"/>
  <c r="CT77" i="17"/>
  <c r="DB28" i="14"/>
  <c r="DB9" i="4"/>
  <c r="CS15" i="17"/>
  <c r="DB51" i="3"/>
  <c r="CS198" i="17" s="1"/>
  <c r="DB52" i="3"/>
  <c r="CS201" i="17" s="1"/>
  <c r="DB36" i="14"/>
  <c r="CS23" i="17" s="1"/>
  <c r="DB68" i="14"/>
  <c r="CS52" i="17"/>
  <c r="DC54" i="14"/>
  <c r="CS49" i="17"/>
  <c r="DB65" i="14"/>
  <c r="DC51" i="14"/>
  <c r="DB50" i="3"/>
  <c r="CS195" i="17" s="1"/>
  <c r="DB49" i="3"/>
  <c r="CS192" i="17" s="1"/>
  <c r="DB72" i="14"/>
  <c r="CS56" i="17" s="1"/>
  <c r="CS18" i="17"/>
  <c r="DB31" i="14"/>
  <c r="DB9" i="7"/>
  <c r="DC12" i="4"/>
  <c r="CT37" i="17"/>
  <c r="CS55" i="17"/>
  <c r="DC57" i="14"/>
  <c r="DB71" i="14"/>
  <c r="DB35" i="14"/>
  <c r="CS22" i="17"/>
  <c r="DB9" i="11"/>
  <c r="DC45" i="10"/>
  <c r="CT120" i="17"/>
  <c r="DD20" i="10"/>
  <c r="DD164" i="14" s="1"/>
  <c r="DC139" i="14"/>
  <c r="DC45" i="5"/>
  <c r="DD20" i="4"/>
  <c r="DC133" i="14"/>
  <c r="CT114" i="17"/>
  <c r="DC141" i="14"/>
  <c r="CT122" i="17" s="1"/>
  <c r="DC26" i="3"/>
  <c r="CT171" i="17" s="1"/>
  <c r="DC25" i="3"/>
  <c r="CT168" i="17" s="1"/>
  <c r="CS20" i="17"/>
  <c r="DB9" i="9"/>
  <c r="DB33" i="14"/>
  <c r="DC45" i="9"/>
  <c r="DC45" i="7"/>
  <c r="DC12" i="6"/>
  <c r="CT39" i="17"/>
  <c r="DC53" i="14"/>
  <c r="CS51" i="17"/>
  <c r="DB67" i="14"/>
  <c r="DB32" i="14"/>
  <c r="CS19" i="17"/>
  <c r="DB9" i="8"/>
  <c r="DB9" i="10"/>
  <c r="CS21" i="17"/>
  <c r="DB34" i="14"/>
  <c r="DB9" i="6"/>
  <c r="DB30" i="14"/>
  <c r="CS17" i="17"/>
  <c r="DC64" i="3" l="1"/>
  <c r="CT216" i="17" s="1"/>
  <c r="DC12" i="7"/>
  <c r="CT40" i="17"/>
  <c r="CT75" i="17"/>
  <c r="DC91" i="14"/>
  <c r="DC12" i="8"/>
  <c r="CT41" i="17"/>
  <c r="DC44" i="14"/>
  <c r="CT31" i="17"/>
  <c r="DC12" i="10"/>
  <c r="CT43" i="17"/>
  <c r="DC65" i="3"/>
  <c r="CT219" i="17" s="1"/>
  <c r="DD158" i="14"/>
  <c r="DD166" i="14"/>
  <c r="DD30" i="3"/>
  <c r="DD29" i="3"/>
  <c r="CT38" i="17"/>
  <c r="DC12" i="5"/>
  <c r="DC54" i="3"/>
  <c r="CT204" i="17" s="1"/>
  <c r="DC58" i="14"/>
  <c r="CT45" i="17" s="1"/>
  <c r="DC55" i="3"/>
  <c r="CT207" i="17" s="1"/>
  <c r="DC10" i="10"/>
  <c r="CS10" i="17"/>
  <c r="DB23" i="14"/>
  <c r="DC11" i="10"/>
  <c r="CT28" i="17"/>
  <c r="DC41" i="14"/>
  <c r="DB22" i="14"/>
  <c r="CS9" i="17"/>
  <c r="DC10" i="9"/>
  <c r="DC11" i="9"/>
  <c r="DC87" i="14"/>
  <c r="CT71" i="17"/>
  <c r="DC92" i="14"/>
  <c r="CT76" i="17"/>
  <c r="DC39" i="14"/>
  <c r="CT26" i="17"/>
  <c r="DB19" i="14"/>
  <c r="DC10" i="6"/>
  <c r="DC11" i="6"/>
  <c r="CS6" i="17"/>
  <c r="DB21" i="14"/>
  <c r="CS8" i="17"/>
  <c r="DC11" i="8"/>
  <c r="DC10" i="8"/>
  <c r="DC89" i="14"/>
  <c r="CT73" i="17"/>
  <c r="CS11" i="17"/>
  <c r="DC10" i="11"/>
  <c r="DC11" i="11"/>
  <c r="DB24" i="14"/>
  <c r="CT44" i="17"/>
  <c r="DC12" i="11"/>
  <c r="DB20" i="14"/>
  <c r="CS7" i="17"/>
  <c r="DC11" i="7"/>
  <c r="DC44" i="7" s="1"/>
  <c r="DC10" i="7"/>
  <c r="DC10" i="4"/>
  <c r="CS4" i="17"/>
  <c r="DB17" i="14"/>
  <c r="DC11" i="4"/>
  <c r="DB12" i="3"/>
  <c r="CS1" i="17" s="1"/>
  <c r="DB25" i="14"/>
  <c r="CS12" i="17" s="1"/>
  <c r="DB13" i="3"/>
  <c r="CS147" i="17" s="1"/>
  <c r="CS5" i="17"/>
  <c r="DB18" i="14"/>
  <c r="DC10" i="5"/>
  <c r="DC11" i="5"/>
  <c r="DC94" i="14"/>
  <c r="CT78" i="17" s="1"/>
  <c r="CT62" i="17" l="1"/>
  <c r="DC78" i="14"/>
  <c r="DC54" i="7"/>
  <c r="DC214" i="14" s="1"/>
  <c r="DC181" i="14"/>
  <c r="CT137" i="17"/>
  <c r="DC22" i="5"/>
  <c r="DC44" i="8"/>
  <c r="CT107" i="17"/>
  <c r="DC123" i="14"/>
  <c r="DC29" i="8"/>
  <c r="CT105" i="17"/>
  <c r="DC121" i="14"/>
  <c r="DC29" i="6"/>
  <c r="DC44" i="6"/>
  <c r="DC125" i="14"/>
  <c r="CT109" i="17"/>
  <c r="DC29" i="10"/>
  <c r="DC44" i="10"/>
  <c r="CT27" i="17"/>
  <c r="DC40" i="14"/>
  <c r="DC19" i="3"/>
  <c r="CT165" i="17" s="1"/>
  <c r="DC47" i="14"/>
  <c r="CT34" i="17" s="1"/>
  <c r="DC18" i="3"/>
  <c r="CT162" i="17" s="1"/>
  <c r="CT32" i="17"/>
  <c r="DC45" i="14"/>
  <c r="CT136" i="17"/>
  <c r="DC22" i="4"/>
  <c r="DC180" i="14"/>
  <c r="DC17" i="3"/>
  <c r="CT159" i="17" s="1"/>
  <c r="DC16" i="3"/>
  <c r="CT156" i="17" s="1"/>
  <c r="DC188" i="14"/>
  <c r="CT144" i="17" s="1"/>
  <c r="DC126" i="14"/>
  <c r="CT110" i="17"/>
  <c r="DC29" i="11"/>
  <c r="DC44" i="11"/>
  <c r="DC182" i="14"/>
  <c r="CT138" i="17"/>
  <c r="DC22" i="6"/>
  <c r="DC119" i="14"/>
  <c r="DC29" i="4"/>
  <c r="CT103" i="17"/>
  <c r="DC15" i="3"/>
  <c r="CT153" i="17" s="1"/>
  <c r="DC44" i="4"/>
  <c r="DC14" i="3"/>
  <c r="CT150" i="17" s="1"/>
  <c r="DC127" i="14"/>
  <c r="CT111" i="17" s="1"/>
  <c r="DC183" i="14"/>
  <c r="CT139" i="17"/>
  <c r="DC22" i="7"/>
  <c r="DC46" i="14"/>
  <c r="CT33" i="17"/>
  <c r="CT143" i="17"/>
  <c r="DC22" i="11"/>
  <c r="DC187" i="14"/>
  <c r="DC29" i="9"/>
  <c r="DC124" i="14"/>
  <c r="CT108" i="17"/>
  <c r="CT30" i="17"/>
  <c r="DC43" i="14"/>
  <c r="CT104" i="17"/>
  <c r="DC120" i="14"/>
  <c r="DC29" i="5"/>
  <c r="CT106" i="17"/>
  <c r="DC29" i="7"/>
  <c r="DC122" i="14"/>
  <c r="CT140" i="17"/>
  <c r="DC184" i="14"/>
  <c r="DC22" i="8"/>
  <c r="DC44" i="5"/>
  <c r="DC185" i="14"/>
  <c r="CT141" i="17"/>
  <c r="DC22" i="9"/>
  <c r="CT142" i="17"/>
  <c r="DC22" i="10"/>
  <c r="DC186" i="14"/>
  <c r="DC44" i="9"/>
  <c r="CT29" i="17"/>
  <c r="DC42" i="14"/>
  <c r="DC21" i="9" l="1"/>
  <c r="DC174" i="14"/>
  <c r="CT130" i="17"/>
  <c r="CT93" i="17"/>
  <c r="DC109" i="14"/>
  <c r="DD28" i="5"/>
  <c r="CT128" i="17"/>
  <c r="DC21" i="7"/>
  <c r="DC172" i="14"/>
  <c r="CT92" i="17"/>
  <c r="DC108" i="14"/>
  <c r="DD28" i="4"/>
  <c r="DC42" i="3"/>
  <c r="CT186" i="17" s="1"/>
  <c r="DC43" i="3"/>
  <c r="CT189" i="17" s="1"/>
  <c r="DC116" i="14"/>
  <c r="CT100" i="17" s="1"/>
  <c r="DC114" i="14"/>
  <c r="DD28" i="10"/>
  <c r="CT98" i="17"/>
  <c r="DD28" i="6"/>
  <c r="DC110" i="14"/>
  <c r="CT94" i="17"/>
  <c r="DC112" i="14"/>
  <c r="CT96" i="17"/>
  <c r="DD28" i="8"/>
  <c r="DC35" i="7"/>
  <c r="DC21" i="10"/>
  <c r="CT131" i="17"/>
  <c r="DC175" i="14"/>
  <c r="DC173" i="14"/>
  <c r="DC21" i="8"/>
  <c r="CT129" i="17"/>
  <c r="CT95" i="17"/>
  <c r="DD28" i="7"/>
  <c r="DC111" i="14"/>
  <c r="CT97" i="17"/>
  <c r="DC113" i="14"/>
  <c r="DD28" i="9"/>
  <c r="DC75" i="14"/>
  <c r="DC54" i="4"/>
  <c r="DC35" i="4" s="1"/>
  <c r="CT59" i="17"/>
  <c r="DC61" i="3"/>
  <c r="CT210" i="17" s="1"/>
  <c r="DC62" i="3"/>
  <c r="CT213" i="17" s="1"/>
  <c r="DC83" i="14"/>
  <c r="CT67" i="17" s="1"/>
  <c r="CT66" i="17"/>
  <c r="DC82" i="14"/>
  <c r="DC54" i="11"/>
  <c r="DC218" i="14" s="1"/>
  <c r="CT125" i="17"/>
  <c r="DC21" i="4"/>
  <c r="DC169" i="14"/>
  <c r="DC33" i="3"/>
  <c r="CT177" i="17" s="1"/>
  <c r="DC32" i="3"/>
  <c r="CT174" i="17" s="1"/>
  <c r="DC177" i="14"/>
  <c r="CT133" i="17" s="1"/>
  <c r="DC170" i="14"/>
  <c r="CT126" i="17"/>
  <c r="DC21" i="5"/>
  <c r="DC171" i="14"/>
  <c r="DC21" i="6"/>
  <c r="CT127" i="17"/>
  <c r="CT99" i="17"/>
  <c r="DC115" i="14"/>
  <c r="DD28" i="11"/>
  <c r="DC80" i="14"/>
  <c r="CT64" i="17"/>
  <c r="DC54" i="9"/>
  <c r="DC216" i="14" s="1"/>
  <c r="DC54" i="5"/>
  <c r="DC212" i="14" s="1"/>
  <c r="DC76" i="14"/>
  <c r="CT60" i="17"/>
  <c r="CT132" i="17"/>
  <c r="DC21" i="11"/>
  <c r="DC176" i="14"/>
  <c r="CT65" i="17"/>
  <c r="DC81" i="14"/>
  <c r="DC54" i="10"/>
  <c r="CT61" i="17"/>
  <c r="DC77" i="14"/>
  <c r="DC54" i="6"/>
  <c r="DC213" i="14" s="1"/>
  <c r="DC79" i="14"/>
  <c r="DC54" i="8"/>
  <c r="CT63" i="17"/>
  <c r="DC35" i="6" l="1"/>
  <c r="DC35" i="11"/>
  <c r="CU85" i="17"/>
  <c r="DD101" i="14"/>
  <c r="DD97" i="14"/>
  <c r="CU81" i="17"/>
  <c r="DD39" i="3"/>
  <c r="CU180" i="17" s="1"/>
  <c r="DD40" i="3"/>
  <c r="CU183" i="17" s="1"/>
  <c r="DD105" i="14"/>
  <c r="CU89" i="17" s="1"/>
  <c r="DD19" i="7"/>
  <c r="DD45" i="7" s="1"/>
  <c r="DC150" i="14"/>
  <c r="DC36" i="7"/>
  <c r="DC35" i="8"/>
  <c r="DC215" i="14"/>
  <c r="DC35" i="5"/>
  <c r="DC35" i="9"/>
  <c r="CU88" i="17"/>
  <c r="DD104" i="14"/>
  <c r="DC36" i="6"/>
  <c r="DC149" i="14"/>
  <c r="DD19" i="6"/>
  <c r="DD45" i="6" s="1"/>
  <c r="DC211" i="14"/>
  <c r="DC71" i="3"/>
  <c r="DC219" i="14"/>
  <c r="DC72" i="3"/>
  <c r="CU83" i="17"/>
  <c r="DD99" i="14"/>
  <c r="DC147" i="14"/>
  <c r="DC36" i="4"/>
  <c r="DD19" i="4"/>
  <c r="DC28" i="3"/>
  <c r="DC155" i="14"/>
  <c r="DC27" i="3"/>
  <c r="DC151" i="14"/>
  <c r="DD19" i="8"/>
  <c r="DC36" i="8"/>
  <c r="DD19" i="10"/>
  <c r="DD45" i="10" s="1"/>
  <c r="DC36" i="10"/>
  <c r="DC153" i="14"/>
  <c r="CU82" i="17"/>
  <c r="DD98" i="14"/>
  <c r="DC66" i="14"/>
  <c r="DD52" i="14"/>
  <c r="CT50" i="17"/>
  <c r="DC35" i="10"/>
  <c r="DC217" i="14"/>
  <c r="DD19" i="11"/>
  <c r="DC154" i="14"/>
  <c r="DC36" i="11"/>
  <c r="DC148" i="14"/>
  <c r="DD19" i="5"/>
  <c r="DD45" i="5" s="1"/>
  <c r="DC36" i="5"/>
  <c r="CT48" i="17"/>
  <c r="DC64" i="14"/>
  <c r="DD50" i="14"/>
  <c r="CU86" i="17"/>
  <c r="DD102" i="14"/>
  <c r="DD100" i="14"/>
  <c r="CU84" i="17"/>
  <c r="DC67" i="14"/>
  <c r="DD53" i="14"/>
  <c r="CT51" i="17"/>
  <c r="DD103" i="14"/>
  <c r="CU87" i="17"/>
  <c r="DC152" i="14"/>
  <c r="DD19" i="9"/>
  <c r="DC36" i="9"/>
  <c r="DC9" i="9" l="1"/>
  <c r="DC33" i="14"/>
  <c r="CT20" i="17"/>
  <c r="CU37" i="17"/>
  <c r="DD12" i="4"/>
  <c r="DD134" i="14"/>
  <c r="CU115" i="17"/>
  <c r="DE20" i="5"/>
  <c r="DE159" i="14" s="1"/>
  <c r="DD140" i="14"/>
  <c r="DE20" i="11"/>
  <c r="DE165" i="14" s="1"/>
  <c r="CU121" i="17"/>
  <c r="DD12" i="6"/>
  <c r="CU39" i="17"/>
  <c r="DD139" i="14"/>
  <c r="CU120" i="17"/>
  <c r="DE20" i="10"/>
  <c r="DE164" i="14" s="1"/>
  <c r="DC9" i="4"/>
  <c r="DC28" i="14"/>
  <c r="CT15" i="17"/>
  <c r="DC51" i="3"/>
  <c r="CT198" i="17" s="1"/>
  <c r="DC36" i="14"/>
  <c r="CT23" i="17" s="1"/>
  <c r="DC52" i="3"/>
  <c r="CT201" i="17" s="1"/>
  <c r="DC65" i="14"/>
  <c r="CT49" i="17"/>
  <c r="DD51" i="14"/>
  <c r="DC50" i="3"/>
  <c r="CT195" i="17" s="1"/>
  <c r="DC72" i="14"/>
  <c r="CT56" i="17" s="1"/>
  <c r="DC49" i="3"/>
  <c r="CT192" i="17" s="1"/>
  <c r="DE20" i="9"/>
  <c r="DE163" i="14" s="1"/>
  <c r="CU119" i="17"/>
  <c r="DD138" i="14"/>
  <c r="CU73" i="17"/>
  <c r="DD89" i="14"/>
  <c r="DD45" i="9"/>
  <c r="DC32" i="14"/>
  <c r="DC9" i="8"/>
  <c r="CT19" i="17"/>
  <c r="DD135" i="14"/>
  <c r="CU116" i="17"/>
  <c r="DE20" i="6"/>
  <c r="DE160" i="14" s="1"/>
  <c r="DE20" i="7"/>
  <c r="DE161" i="14" s="1"/>
  <c r="DD136" i="14"/>
  <c r="CU117" i="17"/>
  <c r="DC35" i="14"/>
  <c r="DC9" i="11"/>
  <c r="CT22" i="17"/>
  <c r="DC70" i="14"/>
  <c r="DD56" i="14"/>
  <c r="CT54" i="17"/>
  <c r="DD45" i="8"/>
  <c r="DD137" i="14"/>
  <c r="CU118" i="17"/>
  <c r="DE20" i="8"/>
  <c r="DE162" i="14" s="1"/>
  <c r="DD45" i="11"/>
  <c r="CT52" i="17"/>
  <c r="DC68" i="14"/>
  <c r="DD54" i="14"/>
  <c r="DD92" i="14"/>
  <c r="CU76" i="17"/>
  <c r="CU40" i="17"/>
  <c r="DD12" i="7"/>
  <c r="CT16" i="17"/>
  <c r="DC29" i="14"/>
  <c r="DC9" i="5"/>
  <c r="DD87" i="14"/>
  <c r="CU71" i="17"/>
  <c r="CT21" i="17"/>
  <c r="DC34" i="14"/>
  <c r="DC9" i="10"/>
  <c r="DD133" i="14"/>
  <c r="DE20" i="4"/>
  <c r="CU114" i="17"/>
  <c r="DD25" i="3"/>
  <c r="CU168" i="17" s="1"/>
  <c r="DD141" i="14"/>
  <c r="CU122" i="17" s="1"/>
  <c r="DD26" i="3"/>
  <c r="CU171" i="17" s="1"/>
  <c r="CU72" i="17"/>
  <c r="DD88" i="14"/>
  <c r="CT17" i="17"/>
  <c r="DC30" i="14"/>
  <c r="DC9" i="6"/>
  <c r="CT53" i="17"/>
  <c r="DC69" i="14"/>
  <c r="DD55" i="14"/>
  <c r="DC9" i="7"/>
  <c r="CT18" i="17"/>
  <c r="DC31" i="14"/>
  <c r="DD45" i="4"/>
  <c r="DC71" i="14"/>
  <c r="DD57" i="14"/>
  <c r="CT55" i="17"/>
  <c r="CU70" i="17" l="1"/>
  <c r="DD86" i="14"/>
  <c r="DD64" i="3"/>
  <c r="CU216" i="17" s="1"/>
  <c r="DD94" i="14"/>
  <c r="CU78" i="17" s="1"/>
  <c r="DD65" i="3"/>
  <c r="CU219" i="17" s="1"/>
  <c r="CU42" i="17"/>
  <c r="DD12" i="9"/>
  <c r="CT5" i="17"/>
  <c r="DC18" i="14"/>
  <c r="DD11" i="5"/>
  <c r="DD10" i="5"/>
  <c r="DD11" i="11"/>
  <c r="DD44" i="11" s="1"/>
  <c r="DD10" i="11"/>
  <c r="DC24" i="14"/>
  <c r="CT11" i="17"/>
  <c r="DE158" i="14"/>
  <c r="DE30" i="3"/>
  <c r="DE29" i="3"/>
  <c r="DE166" i="14"/>
  <c r="DD12" i="10"/>
  <c r="CU43" i="17"/>
  <c r="CT8" i="17"/>
  <c r="DC21" i="14"/>
  <c r="DD11" i="8"/>
  <c r="DD44" i="8" s="1"/>
  <c r="DD10" i="8"/>
  <c r="CU44" i="17"/>
  <c r="DD12" i="11"/>
  <c r="CU77" i="17"/>
  <c r="DD93" i="14"/>
  <c r="DD12" i="5"/>
  <c r="CU38" i="17"/>
  <c r="DD54" i="3"/>
  <c r="CU204" i="17" s="1"/>
  <c r="DD58" i="14"/>
  <c r="CU45" i="17" s="1"/>
  <c r="DD55" i="3"/>
  <c r="CU207" i="17" s="1"/>
  <c r="DC17" i="14"/>
  <c r="CT4" i="17"/>
  <c r="DD11" i="4"/>
  <c r="DD44" i="4" s="1"/>
  <c r="DD10" i="4"/>
  <c r="DC12" i="3"/>
  <c r="CT1" i="17" s="1"/>
  <c r="DC25" i="14"/>
  <c r="CT12" i="17" s="1"/>
  <c r="DC13" i="3"/>
  <c r="CT147" i="17" s="1"/>
  <c r="DD10" i="7"/>
  <c r="CT7" i="17"/>
  <c r="DC20" i="14"/>
  <c r="DD11" i="7"/>
  <c r="DC19" i="14"/>
  <c r="CT6" i="17"/>
  <c r="DD10" i="6"/>
  <c r="DD11" i="6"/>
  <c r="CT10" i="17"/>
  <c r="DD11" i="10"/>
  <c r="DC23" i="14"/>
  <c r="DD10" i="10"/>
  <c r="DD42" i="14"/>
  <c r="CU29" i="17"/>
  <c r="DD12" i="8"/>
  <c r="CU41" i="17"/>
  <c r="DD90" i="14"/>
  <c r="CU74" i="17"/>
  <c r="CU75" i="17"/>
  <c r="DD91" i="14"/>
  <c r="DD41" i="14"/>
  <c r="CU28" i="17"/>
  <c r="CU26" i="17"/>
  <c r="DD39" i="14"/>
  <c r="DC22" i="14"/>
  <c r="CT9" i="17"/>
  <c r="DD10" i="9"/>
  <c r="DD11" i="9"/>
  <c r="DD54" i="4" l="1"/>
  <c r="DD211" i="14" s="1"/>
  <c r="DD75" i="14"/>
  <c r="CU59" i="17"/>
  <c r="DD29" i="9"/>
  <c r="DD124" i="14"/>
  <c r="CU108" i="17"/>
  <c r="DD44" i="9"/>
  <c r="CU30" i="17"/>
  <c r="DD43" i="14"/>
  <c r="DD182" i="14"/>
  <c r="DD22" i="6"/>
  <c r="CU138" i="17"/>
  <c r="CU66" i="17"/>
  <c r="DD54" i="11"/>
  <c r="DD218" i="14" s="1"/>
  <c r="DD82" i="14"/>
  <c r="DD44" i="5"/>
  <c r="CU104" i="17"/>
  <c r="DD120" i="14"/>
  <c r="DD29" i="5"/>
  <c r="CU31" i="17"/>
  <c r="DD44" i="14"/>
  <c r="CU141" i="17"/>
  <c r="DD22" i="9"/>
  <c r="DD185" i="14"/>
  <c r="DD44" i="10"/>
  <c r="DD29" i="10"/>
  <c r="CU109" i="17"/>
  <c r="DD125" i="14"/>
  <c r="DD22" i="8"/>
  <c r="CU140" i="17"/>
  <c r="DD184" i="14"/>
  <c r="CU143" i="17"/>
  <c r="DD187" i="14"/>
  <c r="DD22" i="11"/>
  <c r="DD183" i="14"/>
  <c r="DD22" i="7"/>
  <c r="CU139" i="17"/>
  <c r="DD22" i="4"/>
  <c r="DD180" i="14"/>
  <c r="CU136" i="17"/>
  <c r="DD17" i="3"/>
  <c r="CU159" i="17" s="1"/>
  <c r="DD188" i="14"/>
  <c r="CU144" i="17" s="1"/>
  <c r="DD16" i="3"/>
  <c r="CU156" i="17" s="1"/>
  <c r="CU107" i="17"/>
  <c r="DD123" i="14"/>
  <c r="DD29" i="8"/>
  <c r="DD45" i="14"/>
  <c r="CU32" i="17"/>
  <c r="CU110" i="17"/>
  <c r="DD29" i="11"/>
  <c r="DD126" i="14"/>
  <c r="DD54" i="8"/>
  <c r="CU63" i="17"/>
  <c r="DD79" i="14"/>
  <c r="CU142" i="17"/>
  <c r="DD22" i="10"/>
  <c r="DD186" i="14"/>
  <c r="DD29" i="6"/>
  <c r="CU105" i="17"/>
  <c r="DD121" i="14"/>
  <c r="DD44" i="6"/>
  <c r="DD29" i="7"/>
  <c r="DD122" i="14"/>
  <c r="CU106" i="17"/>
  <c r="DD44" i="7"/>
  <c r="DD29" i="4"/>
  <c r="DD119" i="14"/>
  <c r="CU103" i="17"/>
  <c r="DD127" i="14"/>
  <c r="CU111" i="17" s="1"/>
  <c r="DD15" i="3"/>
  <c r="CU153" i="17" s="1"/>
  <c r="DD14" i="3"/>
  <c r="CU150" i="17" s="1"/>
  <c r="CU27" i="17"/>
  <c r="DD40" i="14"/>
  <c r="DD47" i="14"/>
  <c r="CU34" i="17" s="1"/>
  <c r="DD18" i="3"/>
  <c r="CU162" i="17" s="1"/>
  <c r="DD19" i="3"/>
  <c r="CU165" i="17" s="1"/>
  <c r="CU33" i="17"/>
  <c r="DD46" i="14"/>
  <c r="DD22" i="5"/>
  <c r="CU137" i="17"/>
  <c r="DD181" i="14"/>
  <c r="DD35" i="4" l="1"/>
  <c r="CU48" i="17" s="1"/>
  <c r="CU131" i="17"/>
  <c r="DD175" i="14"/>
  <c r="DD21" i="10"/>
  <c r="DD35" i="8"/>
  <c r="DD215" i="14"/>
  <c r="DE28" i="10"/>
  <c r="CU98" i="17"/>
  <c r="DD114" i="14"/>
  <c r="CU130" i="17"/>
  <c r="DD21" i="9"/>
  <c r="DD174" i="14"/>
  <c r="DD54" i="9"/>
  <c r="DD216" i="14" s="1"/>
  <c r="CU64" i="17"/>
  <c r="DD80" i="14"/>
  <c r="CU97" i="17"/>
  <c r="DD113" i="14"/>
  <c r="DE28" i="9"/>
  <c r="CU128" i="17"/>
  <c r="DD21" i="7"/>
  <c r="DD172" i="14"/>
  <c r="DD173" i="14"/>
  <c r="CU129" i="17"/>
  <c r="DD21" i="8"/>
  <c r="DD54" i="10"/>
  <c r="DD81" i="14"/>
  <c r="CU65" i="17"/>
  <c r="DD54" i="5"/>
  <c r="CU60" i="17"/>
  <c r="DD76" i="14"/>
  <c r="DD83" i="14"/>
  <c r="CU67" i="17" s="1"/>
  <c r="DD108" i="14"/>
  <c r="DE28" i="4"/>
  <c r="CU92" i="17"/>
  <c r="DD42" i="3"/>
  <c r="CU186" i="17" s="1"/>
  <c r="DD116" i="14"/>
  <c r="CU100" i="17" s="1"/>
  <c r="DD43" i="3"/>
  <c r="CU189" i="17" s="1"/>
  <c r="DD111" i="14"/>
  <c r="DE28" i="7"/>
  <c r="CU95" i="17"/>
  <c r="DE28" i="6"/>
  <c r="CU94" i="17"/>
  <c r="DD110" i="14"/>
  <c r="DE28" i="11"/>
  <c r="DD115" i="14"/>
  <c r="CU99" i="17"/>
  <c r="CU93" i="17"/>
  <c r="DD109" i="14"/>
  <c r="DE28" i="5"/>
  <c r="DD35" i="11"/>
  <c r="DD61" i="3"/>
  <c r="CU210" i="17" s="1"/>
  <c r="DD170" i="14"/>
  <c r="DD21" i="5"/>
  <c r="CU126" i="17"/>
  <c r="DD54" i="7"/>
  <c r="DD214" i="14" s="1"/>
  <c r="CU62" i="17"/>
  <c r="DD78" i="14"/>
  <c r="DD77" i="14"/>
  <c r="DD54" i="6"/>
  <c r="DD213" i="14" s="1"/>
  <c r="CU61" i="17"/>
  <c r="DD112" i="14"/>
  <c r="CU96" i="17"/>
  <c r="DE28" i="8"/>
  <c r="CU125" i="17"/>
  <c r="DD169" i="14"/>
  <c r="DD21" i="4"/>
  <c r="DD32" i="3"/>
  <c r="CU174" i="17" s="1"/>
  <c r="DD177" i="14"/>
  <c r="CU133" i="17" s="1"/>
  <c r="DD33" i="3"/>
  <c r="CU177" i="17" s="1"/>
  <c r="DD21" i="11"/>
  <c r="DD176" i="14"/>
  <c r="CU132" i="17"/>
  <c r="DD171" i="14"/>
  <c r="CU127" i="17"/>
  <c r="DD21" i="6"/>
  <c r="DD62" i="3"/>
  <c r="CU213" i="17" s="1"/>
  <c r="DE50" i="14" l="1"/>
  <c r="DD64" i="14"/>
  <c r="DE19" i="11"/>
  <c r="DD154" i="14"/>
  <c r="DD36" i="11"/>
  <c r="DE19" i="4"/>
  <c r="DD147" i="14"/>
  <c r="DD36" i="4"/>
  <c r="DD27" i="3"/>
  <c r="DD28" i="3"/>
  <c r="DD155" i="14"/>
  <c r="DE104" i="14"/>
  <c r="CV88" i="17"/>
  <c r="DD217" i="14"/>
  <c r="DD35" i="10"/>
  <c r="DD68" i="14"/>
  <c r="CU52" i="17"/>
  <c r="DE54" i="14"/>
  <c r="DE100" i="14"/>
  <c r="CV84" i="17"/>
  <c r="DD212" i="14"/>
  <c r="DD71" i="3"/>
  <c r="DD72" i="3"/>
  <c r="DD219" i="14"/>
  <c r="DD151" i="14"/>
  <c r="DE19" i="8"/>
  <c r="DE45" i="8" s="1"/>
  <c r="DD36" i="8"/>
  <c r="DD150" i="14"/>
  <c r="DE19" i="7"/>
  <c r="DD36" i="7"/>
  <c r="DD35" i="9"/>
  <c r="DD153" i="14"/>
  <c r="DE19" i="10"/>
  <c r="DE45" i="10" s="1"/>
  <c r="DD36" i="10"/>
  <c r="DD35" i="6"/>
  <c r="DD35" i="7"/>
  <c r="CU55" i="17"/>
  <c r="DD71" i="14"/>
  <c r="DE57" i="14"/>
  <c r="DD35" i="5"/>
  <c r="CV86" i="17"/>
  <c r="DE102" i="14"/>
  <c r="DD152" i="14"/>
  <c r="DE19" i="9"/>
  <c r="DE45" i="9" s="1"/>
  <c r="DD36" i="9"/>
  <c r="CV87" i="17"/>
  <c r="DE103" i="14"/>
  <c r="DD149" i="14"/>
  <c r="DD36" i="6"/>
  <c r="DE19" i="6"/>
  <c r="DE45" i="6" s="1"/>
  <c r="CV85" i="17"/>
  <c r="DE101" i="14"/>
  <c r="DD148" i="14"/>
  <c r="DE19" i="5"/>
  <c r="DD36" i="5"/>
  <c r="DE98" i="14"/>
  <c r="CV82" i="17"/>
  <c r="DE45" i="5"/>
  <c r="DE99" i="14"/>
  <c r="CV83" i="17"/>
  <c r="DE97" i="14"/>
  <c r="DE45" i="4"/>
  <c r="CV81" i="17"/>
  <c r="DE105" i="14"/>
  <c r="CV89" i="17" s="1"/>
  <c r="DE39" i="3"/>
  <c r="CV180" i="17" s="1"/>
  <c r="DE40" i="3"/>
  <c r="CV183" i="17" s="1"/>
  <c r="CV37" i="17"/>
  <c r="DE12" i="4"/>
  <c r="CV70" i="17" l="1"/>
  <c r="DE86" i="14"/>
  <c r="CV72" i="17"/>
  <c r="DE88" i="14"/>
  <c r="CV116" i="17"/>
  <c r="DE135" i="14"/>
  <c r="DF20" i="6"/>
  <c r="DF160" i="14" s="1"/>
  <c r="DE92" i="14"/>
  <c r="CV76" i="17"/>
  <c r="CV120" i="17"/>
  <c r="DF20" i="10"/>
  <c r="DF164" i="14" s="1"/>
  <c r="DE139" i="14"/>
  <c r="DF20" i="7"/>
  <c r="DF161" i="14" s="1"/>
  <c r="CV117" i="17"/>
  <c r="DE136" i="14"/>
  <c r="CV41" i="17"/>
  <c r="DE12" i="8"/>
  <c r="DE133" i="14"/>
  <c r="CV114" i="17"/>
  <c r="DF20" i="4"/>
  <c r="DE141" i="14"/>
  <c r="CV122" i="17" s="1"/>
  <c r="DE26" i="3"/>
  <c r="CV171" i="17" s="1"/>
  <c r="DE25" i="3"/>
  <c r="CV168" i="17" s="1"/>
  <c r="CU16" i="17"/>
  <c r="DD29" i="14"/>
  <c r="DD9" i="5"/>
  <c r="DE90" i="14"/>
  <c r="CV74" i="17"/>
  <c r="DD9" i="6"/>
  <c r="DD30" i="14"/>
  <c r="CU17" i="17"/>
  <c r="DD65" i="14"/>
  <c r="CU49" i="17"/>
  <c r="DE51" i="14"/>
  <c r="DD50" i="3"/>
  <c r="CU195" i="17" s="1"/>
  <c r="DD49" i="3"/>
  <c r="CU192" i="17" s="1"/>
  <c r="DD72" i="14"/>
  <c r="CU56" i="17" s="1"/>
  <c r="DD67" i="14"/>
  <c r="DE53" i="14"/>
  <c r="CU51" i="17"/>
  <c r="DE45" i="7"/>
  <c r="DD35" i="14"/>
  <c r="DD9" i="11"/>
  <c r="CU22" i="17"/>
  <c r="DE39" i="14"/>
  <c r="CV26" i="17"/>
  <c r="CV71" i="17"/>
  <c r="DE87" i="14"/>
  <c r="DE134" i="14"/>
  <c r="DF20" i="5"/>
  <c r="DF159" i="14" s="1"/>
  <c r="CV115" i="17"/>
  <c r="DD9" i="9"/>
  <c r="CU20" i="17"/>
  <c r="DD33" i="14"/>
  <c r="CV75" i="17"/>
  <c r="DE91" i="14"/>
  <c r="CV44" i="17"/>
  <c r="DE12" i="11"/>
  <c r="DD66" i="14"/>
  <c r="DE52" i="14"/>
  <c r="CU50" i="17"/>
  <c r="DD69" i="14"/>
  <c r="CU53" i="17"/>
  <c r="DE55" i="14"/>
  <c r="DD32" i="14"/>
  <c r="DD9" i="8"/>
  <c r="CU19" i="17"/>
  <c r="CU15" i="17"/>
  <c r="DD9" i="4"/>
  <c r="DD28" i="14"/>
  <c r="DD51" i="3"/>
  <c r="CU198" i="17" s="1"/>
  <c r="DD36" i="14"/>
  <c r="CU23" i="17" s="1"/>
  <c r="DD52" i="3"/>
  <c r="CU201" i="17" s="1"/>
  <c r="DF20" i="9"/>
  <c r="DF163" i="14" s="1"/>
  <c r="DE138" i="14"/>
  <c r="CV119" i="17"/>
  <c r="CU21" i="17"/>
  <c r="DD9" i="10"/>
  <c r="DD34" i="14"/>
  <c r="DD31" i="14"/>
  <c r="DD9" i="7"/>
  <c r="CU18" i="17"/>
  <c r="CV118" i="17"/>
  <c r="DE137" i="14"/>
  <c r="DF20" i="8"/>
  <c r="DF162" i="14" s="1"/>
  <c r="CU54" i="17"/>
  <c r="DD70" i="14"/>
  <c r="DE56" i="14"/>
  <c r="DE45" i="11"/>
  <c r="DE140" i="14"/>
  <c r="CV121" i="17"/>
  <c r="DF20" i="11"/>
  <c r="DF165" i="14" s="1"/>
  <c r="DE93" i="14" l="1"/>
  <c r="CV77" i="17"/>
  <c r="DD23" i="14"/>
  <c r="CU10" i="17"/>
  <c r="DE11" i="10"/>
  <c r="DE10" i="10"/>
  <c r="DD22" i="14"/>
  <c r="CU9" i="17"/>
  <c r="DE10" i="9"/>
  <c r="DE11" i="9"/>
  <c r="CV73" i="17"/>
  <c r="DE89" i="14"/>
  <c r="CU6" i="17"/>
  <c r="DD19" i="14"/>
  <c r="DE10" i="6"/>
  <c r="DE11" i="6"/>
  <c r="CU5" i="17"/>
  <c r="DD18" i="14"/>
  <c r="DE11" i="5"/>
  <c r="DE10" i="5"/>
  <c r="DE65" i="3"/>
  <c r="CV219" i="17" s="1"/>
  <c r="DE12" i="10"/>
  <c r="CV43" i="17"/>
  <c r="CU7" i="17"/>
  <c r="DE11" i="7"/>
  <c r="DE10" i="7"/>
  <c r="DD20" i="14"/>
  <c r="CU8" i="17"/>
  <c r="DD21" i="14"/>
  <c r="DE10" i="8"/>
  <c r="DE11" i="8"/>
  <c r="DE46" i="14"/>
  <c r="CV33" i="17"/>
  <c r="DE64" i="3"/>
  <c r="CV216" i="17" s="1"/>
  <c r="CU4" i="17"/>
  <c r="DD17" i="14"/>
  <c r="DE10" i="4"/>
  <c r="DE11" i="4"/>
  <c r="DD13" i="3"/>
  <c r="CU147" i="17" s="1"/>
  <c r="DD12" i="3"/>
  <c r="CU1" i="17" s="1"/>
  <c r="DD25" i="14"/>
  <c r="CU12" i="17" s="1"/>
  <c r="DE10" i="11"/>
  <c r="DE11" i="11"/>
  <c r="DE44" i="11" s="1"/>
  <c r="CU11" i="17"/>
  <c r="DD24" i="14"/>
  <c r="CV40" i="17"/>
  <c r="DE12" i="7"/>
  <c r="DF158" i="14"/>
  <c r="DF30" i="3"/>
  <c r="DF166" i="14"/>
  <c r="DF29" i="3"/>
  <c r="DE43" i="14"/>
  <c r="CV30" i="17"/>
  <c r="DE94" i="14"/>
  <c r="CV78" i="17" s="1"/>
  <c r="CV42" i="17"/>
  <c r="DE12" i="9"/>
  <c r="DE12" i="6"/>
  <c r="CV39" i="17"/>
  <c r="CV38" i="17"/>
  <c r="DE12" i="5"/>
  <c r="DE58" i="14"/>
  <c r="CV45" i="17" s="1"/>
  <c r="DE55" i="3"/>
  <c r="CV207" i="17" s="1"/>
  <c r="DE54" i="3"/>
  <c r="CV204" i="17" s="1"/>
  <c r="DE54" i="11" l="1"/>
  <c r="DE218" i="14" s="1"/>
  <c r="CV66" i="17"/>
  <c r="DE82" i="14"/>
  <c r="CV31" i="17"/>
  <c r="DE44" i="14"/>
  <c r="DE187" i="14"/>
  <c r="DE22" i="11"/>
  <c r="CV143" i="17"/>
  <c r="DE29" i="4"/>
  <c r="CV103" i="17"/>
  <c r="DE119" i="14"/>
  <c r="DE44" i="4"/>
  <c r="DE127" i="14"/>
  <c r="CV111" i="17" s="1"/>
  <c r="DE15" i="3"/>
  <c r="CV153" i="17" s="1"/>
  <c r="DE14" i="3"/>
  <c r="CV150" i="17" s="1"/>
  <c r="CV107" i="17"/>
  <c r="DE123" i="14"/>
  <c r="DE29" i="8"/>
  <c r="DE44" i="8"/>
  <c r="DE44" i="5"/>
  <c r="DE29" i="5"/>
  <c r="CV104" i="17"/>
  <c r="DE120" i="14"/>
  <c r="CV138" i="17"/>
  <c r="DE182" i="14"/>
  <c r="DE22" i="6"/>
  <c r="DE22" i="4"/>
  <c r="CV136" i="17"/>
  <c r="DE180" i="14"/>
  <c r="DE17" i="3"/>
  <c r="CV159" i="17" s="1"/>
  <c r="DE16" i="3"/>
  <c r="CV156" i="17" s="1"/>
  <c r="DE188" i="14"/>
  <c r="CV144" i="17" s="1"/>
  <c r="DE22" i="8"/>
  <c r="DE184" i="14"/>
  <c r="CV140" i="17"/>
  <c r="DE183" i="14"/>
  <c r="DE22" i="7"/>
  <c r="CV139" i="17"/>
  <c r="DE45" i="14"/>
  <c r="CV32" i="17"/>
  <c r="DE29" i="9"/>
  <c r="DE124" i="14"/>
  <c r="CV108" i="17"/>
  <c r="DE44" i="9"/>
  <c r="DE186" i="14"/>
  <c r="CV142" i="17"/>
  <c r="DE22" i="10"/>
  <c r="CV28" i="17"/>
  <c r="DE41" i="14"/>
  <c r="DE44" i="7"/>
  <c r="DE29" i="7"/>
  <c r="CV106" i="17"/>
  <c r="DE122" i="14"/>
  <c r="DE22" i="9"/>
  <c r="DE185" i="14"/>
  <c r="CV141" i="17"/>
  <c r="DE125" i="14"/>
  <c r="CV109" i="17"/>
  <c r="DE29" i="10"/>
  <c r="DE44" i="10"/>
  <c r="CV27" i="17"/>
  <c r="DE40" i="14"/>
  <c r="DE18" i="3"/>
  <c r="CV162" i="17" s="1"/>
  <c r="DE47" i="14"/>
  <c r="CV34" i="17" s="1"/>
  <c r="DE19" i="3"/>
  <c r="CV165" i="17" s="1"/>
  <c r="CV29" i="17"/>
  <c r="DE42" i="14"/>
  <c r="DE29" i="11"/>
  <c r="CV110" i="17"/>
  <c r="DE126" i="14"/>
  <c r="DE22" i="5"/>
  <c r="DE181" i="14"/>
  <c r="CV137" i="17"/>
  <c r="DE29" i="6"/>
  <c r="CV105" i="17"/>
  <c r="DE121" i="14"/>
  <c r="DE44" i="6"/>
  <c r="DE35" i="11" l="1"/>
  <c r="CV55" i="17" s="1"/>
  <c r="DE54" i="6"/>
  <c r="DE213" i="14" s="1"/>
  <c r="CV61" i="17"/>
  <c r="DE77" i="14"/>
  <c r="DE81" i="14"/>
  <c r="DE54" i="10"/>
  <c r="DE217" i="14" s="1"/>
  <c r="CV65" i="17"/>
  <c r="DE109" i="14"/>
  <c r="CV93" i="17"/>
  <c r="DF28" i="5"/>
  <c r="DE112" i="14"/>
  <c r="CV96" i="17"/>
  <c r="DF28" i="8"/>
  <c r="CV98" i="17"/>
  <c r="DE114" i="14"/>
  <c r="DF28" i="10"/>
  <c r="CV125" i="17"/>
  <c r="DE21" i="4"/>
  <c r="DE169" i="14"/>
  <c r="DE177" i="14"/>
  <c r="CV133" i="17" s="1"/>
  <c r="DE32" i="3"/>
  <c r="CV174" i="17" s="1"/>
  <c r="DE33" i="3"/>
  <c r="CV177" i="17" s="1"/>
  <c r="DE76" i="14"/>
  <c r="CV60" i="17"/>
  <c r="DE54" i="5"/>
  <c r="DE108" i="14"/>
  <c r="DF28" i="4"/>
  <c r="CV92" i="17"/>
  <c r="DE42" i="3"/>
  <c r="CV186" i="17" s="1"/>
  <c r="DE116" i="14"/>
  <c r="CV100" i="17" s="1"/>
  <c r="DE43" i="3"/>
  <c r="CV189" i="17" s="1"/>
  <c r="CV99" i="17"/>
  <c r="DF28" i="11"/>
  <c r="DE115" i="14"/>
  <c r="CV95" i="17"/>
  <c r="DE111" i="14"/>
  <c r="DF28" i="7"/>
  <c r="CV97" i="17"/>
  <c r="DE113" i="14"/>
  <c r="DF28" i="9"/>
  <c r="DE172" i="14"/>
  <c r="DE21" i="7"/>
  <c r="CV128" i="17"/>
  <c r="DE21" i="6"/>
  <c r="CV127" i="17"/>
  <c r="DE171" i="14"/>
  <c r="DE54" i="8"/>
  <c r="DE215" i="14" s="1"/>
  <c r="CV63" i="17"/>
  <c r="DE79" i="14"/>
  <c r="CV59" i="17"/>
  <c r="DE54" i="4"/>
  <c r="DE75" i="14"/>
  <c r="DE83" i="14"/>
  <c r="CV67" i="17" s="1"/>
  <c r="DE61" i="3"/>
  <c r="CV210" i="17" s="1"/>
  <c r="DE62" i="3"/>
  <c r="CV213" i="17" s="1"/>
  <c r="DF28" i="6"/>
  <c r="CV94" i="17"/>
  <c r="DE110" i="14"/>
  <c r="DE170" i="14"/>
  <c r="CV126" i="17"/>
  <c r="DE21" i="5"/>
  <c r="DE21" i="9"/>
  <c r="CV130" i="17"/>
  <c r="DE174" i="14"/>
  <c r="DE54" i="7"/>
  <c r="DE214" i="14" s="1"/>
  <c r="CV62" i="17"/>
  <c r="DE78" i="14"/>
  <c r="DE21" i="10"/>
  <c r="DE175" i="14"/>
  <c r="CV131" i="17"/>
  <c r="DE54" i="9"/>
  <c r="DE216" i="14" s="1"/>
  <c r="DE80" i="14"/>
  <c r="CV64" i="17"/>
  <c r="DE173" i="14"/>
  <c r="CV129" i="17"/>
  <c r="DE21" i="8"/>
  <c r="DE21" i="11"/>
  <c r="DE176" i="14"/>
  <c r="CV132" i="17"/>
  <c r="DE71" i="14" l="1"/>
  <c r="DF57" i="14"/>
  <c r="DE35" i="9"/>
  <c r="DE69" i="14" s="1"/>
  <c r="DE35" i="6"/>
  <c r="DE66" i="14" s="1"/>
  <c r="DE35" i="8"/>
  <c r="CV52" i="17" s="1"/>
  <c r="DE154" i="14"/>
  <c r="DF19" i="11"/>
  <c r="DE36" i="11"/>
  <c r="DE35" i="7"/>
  <c r="DE35" i="4"/>
  <c r="DE211" i="14"/>
  <c r="DE219" i="14"/>
  <c r="DE72" i="3"/>
  <c r="DE71" i="3"/>
  <c r="DE149" i="14"/>
  <c r="DF19" i="6"/>
  <c r="DF45" i="6" s="1"/>
  <c r="DE36" i="6"/>
  <c r="DF102" i="14"/>
  <c r="CW86" i="17"/>
  <c r="DF103" i="14"/>
  <c r="CW87" i="17"/>
  <c r="DE151" i="14"/>
  <c r="DF19" i="8"/>
  <c r="DF45" i="8" s="1"/>
  <c r="DE36" i="8"/>
  <c r="DE152" i="14"/>
  <c r="DF19" i="9"/>
  <c r="DF45" i="9" s="1"/>
  <c r="DE36" i="9"/>
  <c r="CW81" i="17"/>
  <c r="DF97" i="14"/>
  <c r="DF105" i="14"/>
  <c r="CW89" i="17" s="1"/>
  <c r="DF40" i="3"/>
  <c r="CW183" i="17" s="1"/>
  <c r="DF39" i="3"/>
  <c r="CW180" i="17" s="1"/>
  <c r="CW82" i="17"/>
  <c r="DF98" i="14"/>
  <c r="DE35" i="10"/>
  <c r="DE153" i="14"/>
  <c r="DE36" i="10"/>
  <c r="DF19" i="10"/>
  <c r="DE148" i="14"/>
  <c r="DF19" i="5"/>
  <c r="DE36" i="5"/>
  <c r="DF19" i="7"/>
  <c r="DE150" i="14"/>
  <c r="DE36" i="7"/>
  <c r="DE36" i="4"/>
  <c r="DE147" i="14"/>
  <c r="DF19" i="4"/>
  <c r="DE155" i="14"/>
  <c r="DE27" i="3"/>
  <c r="DE28" i="3"/>
  <c r="CW85" i="17"/>
  <c r="DF101" i="14"/>
  <c r="CW83" i="17"/>
  <c r="DF99" i="14"/>
  <c r="DF100" i="14"/>
  <c r="CW84" i="17"/>
  <c r="DF104" i="14"/>
  <c r="CW88" i="17"/>
  <c r="DF45" i="11"/>
  <c r="DE35" i="5"/>
  <c r="DE212" i="14"/>
  <c r="DF12" i="11"/>
  <c r="CW44" i="17"/>
  <c r="CV50" i="17" l="1"/>
  <c r="DE68" i="14"/>
  <c r="DF52" i="14"/>
  <c r="DF54" i="14"/>
  <c r="DF12" i="8" s="1"/>
  <c r="CV53" i="17"/>
  <c r="DF55" i="14"/>
  <c r="DF12" i="9" s="1"/>
  <c r="CV18" i="17"/>
  <c r="DE31" i="14"/>
  <c r="DE9" i="7"/>
  <c r="DE70" i="14"/>
  <c r="CV54" i="17"/>
  <c r="DF56" i="14"/>
  <c r="DE64" i="14"/>
  <c r="CV48" i="17"/>
  <c r="DF50" i="14"/>
  <c r="DE49" i="3"/>
  <c r="CV192" i="17" s="1"/>
  <c r="DE72" i="14"/>
  <c r="CV56" i="17" s="1"/>
  <c r="DE50" i="3"/>
  <c r="CV195" i="17" s="1"/>
  <c r="CV49" i="17"/>
  <c r="DE65" i="14"/>
  <c r="DF51" i="14"/>
  <c r="DG20" i="4"/>
  <c r="DF133" i="14"/>
  <c r="CW114" i="17"/>
  <c r="DF25" i="3"/>
  <c r="CW168" i="17" s="1"/>
  <c r="DF141" i="14"/>
  <c r="CW122" i="17" s="1"/>
  <c r="DF26" i="3"/>
  <c r="CW171" i="17" s="1"/>
  <c r="DF45" i="10"/>
  <c r="DG20" i="10"/>
  <c r="DG164" i="14" s="1"/>
  <c r="DF139" i="14"/>
  <c r="CW120" i="17"/>
  <c r="DE32" i="14"/>
  <c r="CV19" i="17"/>
  <c r="DE9" i="8"/>
  <c r="DF12" i="6"/>
  <c r="CW39" i="17"/>
  <c r="DE9" i="6"/>
  <c r="DE30" i="14"/>
  <c r="CV17" i="17"/>
  <c r="DE67" i="14"/>
  <c r="CV51" i="17"/>
  <c r="DF53" i="14"/>
  <c r="CV22" i="17"/>
  <c r="DE9" i="11"/>
  <c r="DE35" i="14"/>
  <c r="DF93" i="14"/>
  <c r="CW77" i="17"/>
  <c r="DF45" i="7"/>
  <c r="DF136" i="14"/>
  <c r="DG20" i="7"/>
  <c r="DG161" i="14" s="1"/>
  <c r="CW117" i="17"/>
  <c r="DE29" i="14"/>
  <c r="DE9" i="5"/>
  <c r="CV16" i="17"/>
  <c r="CV21" i="17"/>
  <c r="DE34" i="14"/>
  <c r="DE9" i="10"/>
  <c r="DE9" i="9"/>
  <c r="CV20" i="17"/>
  <c r="DE33" i="14"/>
  <c r="DG20" i="8"/>
  <c r="DG162" i="14" s="1"/>
  <c r="CW118" i="17"/>
  <c r="DF137" i="14"/>
  <c r="CW75" i="17"/>
  <c r="DF91" i="14"/>
  <c r="DF135" i="14"/>
  <c r="DG20" i="6"/>
  <c r="DG160" i="14" s="1"/>
  <c r="CW116" i="17"/>
  <c r="DF140" i="14"/>
  <c r="CW121" i="17"/>
  <c r="DG20" i="11"/>
  <c r="DG165" i="14" s="1"/>
  <c r="CW33" i="17"/>
  <c r="DF46" i="14"/>
  <c r="CW72" i="17"/>
  <c r="DF88" i="14"/>
  <c r="CW74" i="17"/>
  <c r="DF90" i="14"/>
  <c r="CV15" i="17"/>
  <c r="DE9" i="4"/>
  <c r="DE28" i="14"/>
  <c r="DE51" i="3"/>
  <c r="CV198" i="17" s="1"/>
  <c r="DE52" i="3"/>
  <c r="CV201" i="17" s="1"/>
  <c r="DE36" i="14"/>
  <c r="CV23" i="17" s="1"/>
  <c r="CW41" i="17"/>
  <c r="DF45" i="5"/>
  <c r="DF134" i="14"/>
  <c r="CW115" i="17"/>
  <c r="DG20" i="5"/>
  <c r="DG159" i="14" s="1"/>
  <c r="DF45" i="4"/>
  <c r="DF138" i="14"/>
  <c r="DG20" i="9"/>
  <c r="DG163" i="14" s="1"/>
  <c r="CW119" i="17"/>
  <c r="CW42" i="17" l="1"/>
  <c r="CW70" i="17"/>
  <c r="DF86" i="14"/>
  <c r="DF64" i="3"/>
  <c r="CW216" i="17" s="1"/>
  <c r="DF65" i="3"/>
  <c r="CW219" i="17" s="1"/>
  <c r="DF94" i="14"/>
  <c r="CW78" i="17" s="1"/>
  <c r="CV10" i="17"/>
  <c r="DF11" i="10"/>
  <c r="DE23" i="14"/>
  <c r="DF10" i="10"/>
  <c r="CV5" i="17"/>
  <c r="DE18" i="14"/>
  <c r="DF11" i="5"/>
  <c r="DF44" i="5" s="1"/>
  <c r="DF10" i="5"/>
  <c r="DF12" i="7"/>
  <c r="CW40" i="17"/>
  <c r="CV8" i="17"/>
  <c r="DE21" i="14"/>
  <c r="DF11" i="8"/>
  <c r="DF10" i="8"/>
  <c r="DG158" i="14"/>
  <c r="DG30" i="3"/>
  <c r="DG166" i="14"/>
  <c r="DG29" i="3"/>
  <c r="CW71" i="17"/>
  <c r="DF87" i="14"/>
  <c r="DF10" i="4"/>
  <c r="DE17" i="14"/>
  <c r="CV4" i="17"/>
  <c r="DF11" i="4"/>
  <c r="DE12" i="3"/>
  <c r="CV1" i="17" s="1"/>
  <c r="DE13" i="3"/>
  <c r="CV147" i="17" s="1"/>
  <c r="DE25" i="14"/>
  <c r="CV12" i="17" s="1"/>
  <c r="DF89" i="14"/>
  <c r="CW73" i="17"/>
  <c r="CV6" i="17"/>
  <c r="DE19" i="14"/>
  <c r="DF11" i="6"/>
  <c r="DF10" i="6"/>
  <c r="CW38" i="17"/>
  <c r="DF12" i="5"/>
  <c r="DF10" i="7"/>
  <c r="DF11" i="7"/>
  <c r="DF44" i="7" s="1"/>
  <c r="CV7" i="17"/>
  <c r="DE20" i="14"/>
  <c r="DF44" i="14"/>
  <c r="CW31" i="17"/>
  <c r="DE24" i="14"/>
  <c r="CV11" i="17"/>
  <c r="DF11" i="11"/>
  <c r="DF10" i="11"/>
  <c r="CW76" i="17"/>
  <c r="DF92" i="14"/>
  <c r="CW43" i="17"/>
  <c r="DF12" i="10"/>
  <c r="DF43" i="14"/>
  <c r="CW30" i="17"/>
  <c r="CV9" i="17"/>
  <c r="DE22" i="14"/>
  <c r="DF11" i="9"/>
  <c r="DF10" i="9"/>
  <c r="CW28" i="17"/>
  <c r="DF41" i="14"/>
  <c r="DF12" i="4"/>
  <c r="CW37" i="17"/>
  <c r="DF58" i="14"/>
  <c r="CW45" i="17" s="1"/>
  <c r="DF54" i="3"/>
  <c r="CW204" i="17" s="1"/>
  <c r="DF55" i="3"/>
  <c r="CW207" i="17" s="1"/>
  <c r="CW62" i="17" l="1"/>
  <c r="DF54" i="7"/>
  <c r="DF214" i="14" s="1"/>
  <c r="DF78" i="14"/>
  <c r="CW26" i="17"/>
  <c r="DF39" i="14"/>
  <c r="DF19" i="3"/>
  <c r="CW165" i="17" s="1"/>
  <c r="DF18" i="3"/>
  <c r="CW162" i="17" s="1"/>
  <c r="DF47" i="14"/>
  <c r="CW34" i="17" s="1"/>
  <c r="DF124" i="14"/>
  <c r="CW108" i="17"/>
  <c r="DF29" i="9"/>
  <c r="DF44" i="9"/>
  <c r="DF22" i="7"/>
  <c r="DF183" i="14"/>
  <c r="CW139" i="17"/>
  <c r="CW138" i="17"/>
  <c r="DF182" i="14"/>
  <c r="DF22" i="6"/>
  <c r="DF29" i="5"/>
  <c r="DF120" i="14"/>
  <c r="CW104" i="17"/>
  <c r="DF29" i="6"/>
  <c r="CW105" i="17"/>
  <c r="DF121" i="14"/>
  <c r="DF44" i="6"/>
  <c r="CW136" i="17"/>
  <c r="DF22" i="4"/>
  <c r="DF180" i="14"/>
  <c r="DF16" i="3"/>
  <c r="CW156" i="17" s="1"/>
  <c r="DF188" i="14"/>
  <c r="CW144" i="17" s="1"/>
  <c r="DF17" i="3"/>
  <c r="CW159" i="17" s="1"/>
  <c r="CW140" i="17"/>
  <c r="DF184" i="14"/>
  <c r="DF22" i="8"/>
  <c r="DF125" i="14"/>
  <c r="DF44" i="10"/>
  <c r="CW109" i="17"/>
  <c r="DF29" i="10"/>
  <c r="CW32" i="17"/>
  <c r="DF45" i="14"/>
  <c r="DF187" i="14"/>
  <c r="CW143" i="17"/>
  <c r="DF22" i="11"/>
  <c r="CW27" i="17"/>
  <c r="DF40" i="14"/>
  <c r="DF44" i="4"/>
  <c r="CW103" i="17"/>
  <c r="DF29" i="4"/>
  <c r="DF119" i="14"/>
  <c r="DF14" i="3"/>
  <c r="CW150" i="17" s="1"/>
  <c r="DF15" i="3"/>
  <c r="CW153" i="17" s="1"/>
  <c r="DF127" i="14"/>
  <c r="CW111" i="17" s="1"/>
  <c r="CW60" i="17"/>
  <c r="DF76" i="14"/>
  <c r="DF54" i="5"/>
  <c r="DF44" i="8"/>
  <c r="DF29" i="8"/>
  <c r="DF123" i="14"/>
  <c r="CW107" i="17"/>
  <c r="DF42" i="14"/>
  <c r="CW29" i="17"/>
  <c r="DF185" i="14"/>
  <c r="DF22" i="9"/>
  <c r="CW141" i="17"/>
  <c r="DF29" i="11"/>
  <c r="DF126" i="14"/>
  <c r="CW110" i="17"/>
  <c r="DF44" i="11"/>
  <c r="DF122" i="14"/>
  <c r="DF29" i="7"/>
  <c r="CW106" i="17"/>
  <c r="DF22" i="5"/>
  <c r="DF181" i="14"/>
  <c r="CW137" i="17"/>
  <c r="DF186" i="14"/>
  <c r="CW142" i="17"/>
  <c r="DF22" i="10"/>
  <c r="CW59" i="17" l="1"/>
  <c r="DF54" i="4"/>
  <c r="DF35" i="4" s="1"/>
  <c r="DF75" i="14"/>
  <c r="DF83" i="14"/>
  <c r="CW67" i="17" s="1"/>
  <c r="DF61" i="3"/>
  <c r="CW210" i="17" s="1"/>
  <c r="DF62" i="3"/>
  <c r="CW213" i="17" s="1"/>
  <c r="DF176" i="14"/>
  <c r="CW132" i="17"/>
  <c r="DF21" i="11"/>
  <c r="DF172" i="14"/>
  <c r="CW128" i="17"/>
  <c r="DF21" i="7"/>
  <c r="DF175" i="14"/>
  <c r="CW131" i="17"/>
  <c r="DF21" i="10"/>
  <c r="DF111" i="14"/>
  <c r="DG28" i="7"/>
  <c r="CW95" i="17"/>
  <c r="CW130" i="17"/>
  <c r="DF21" i="9"/>
  <c r="DF174" i="14"/>
  <c r="CW96" i="17"/>
  <c r="DF112" i="14"/>
  <c r="DG28" i="8"/>
  <c r="CW98" i="17"/>
  <c r="DG28" i="10"/>
  <c r="DF114" i="14"/>
  <c r="DF169" i="14"/>
  <c r="DF21" i="4"/>
  <c r="CW125" i="17"/>
  <c r="DF32" i="3"/>
  <c r="CW174" i="17" s="1"/>
  <c r="DF177" i="14"/>
  <c r="CW133" i="17" s="1"/>
  <c r="DF33" i="3"/>
  <c r="CW177" i="17" s="1"/>
  <c r="DF35" i="7"/>
  <c r="DG28" i="11"/>
  <c r="CW99" i="17"/>
  <c r="DF115" i="14"/>
  <c r="DF54" i="8"/>
  <c r="CW63" i="17"/>
  <c r="DF79" i="14"/>
  <c r="CW92" i="17"/>
  <c r="DF108" i="14"/>
  <c r="DG28" i="4"/>
  <c r="DF42" i="3"/>
  <c r="CW186" i="17" s="1"/>
  <c r="DF43" i="3"/>
  <c r="CW189" i="17" s="1"/>
  <c r="DF116" i="14"/>
  <c r="CW100" i="17" s="1"/>
  <c r="DF173" i="14"/>
  <c r="DF21" i="8"/>
  <c r="CW129" i="17"/>
  <c r="CW94" i="17"/>
  <c r="DF110" i="14"/>
  <c r="DG28" i="6"/>
  <c r="CW93" i="17"/>
  <c r="DF109" i="14"/>
  <c r="DG28" i="5"/>
  <c r="DF54" i="9"/>
  <c r="DF216" i="14" s="1"/>
  <c r="CW64" i="17"/>
  <c r="DF80" i="14"/>
  <c r="CW126" i="17"/>
  <c r="DF170" i="14"/>
  <c r="DF21" i="5"/>
  <c r="CW66" i="17"/>
  <c r="DF54" i="11"/>
  <c r="DF218" i="14" s="1"/>
  <c r="DF82" i="14"/>
  <c r="DF35" i="5"/>
  <c r="DF212" i="14"/>
  <c r="DF81" i="14"/>
  <c r="DF54" i="10"/>
  <c r="CW65" i="17"/>
  <c r="DF77" i="14"/>
  <c r="CW61" i="17"/>
  <c r="DF54" i="6"/>
  <c r="DF213" i="14" s="1"/>
  <c r="DF171" i="14"/>
  <c r="DF21" i="6"/>
  <c r="CW127" i="17"/>
  <c r="CW97" i="17"/>
  <c r="DF113" i="14"/>
  <c r="DG28" i="9"/>
  <c r="DF35" i="6" l="1"/>
  <c r="CW50" i="17" s="1"/>
  <c r="CW49" i="17"/>
  <c r="DF65" i="14"/>
  <c r="DG51" i="14"/>
  <c r="DF35" i="9"/>
  <c r="DG98" i="14"/>
  <c r="CX82" i="17"/>
  <c r="CX81" i="17"/>
  <c r="DG97" i="14"/>
  <c r="DG105" i="14"/>
  <c r="CX89" i="17" s="1"/>
  <c r="DG40" i="3"/>
  <c r="CX183" i="17" s="1"/>
  <c r="DG39" i="3"/>
  <c r="CX180" i="17" s="1"/>
  <c r="CX88" i="17"/>
  <c r="DG104" i="14"/>
  <c r="DF153" i="14"/>
  <c r="DG19" i="10"/>
  <c r="DG45" i="10" s="1"/>
  <c r="DF36" i="10"/>
  <c r="CW48" i="17"/>
  <c r="DG50" i="14"/>
  <c r="DF64" i="14"/>
  <c r="DF217" i="14"/>
  <c r="DF35" i="10"/>
  <c r="DF35" i="11"/>
  <c r="DF148" i="14"/>
  <c r="DG19" i="5"/>
  <c r="DF36" i="5"/>
  <c r="DF35" i="8"/>
  <c r="DF215" i="14"/>
  <c r="CW51" i="17"/>
  <c r="DF67" i="14"/>
  <c r="DG53" i="14"/>
  <c r="DG103" i="14"/>
  <c r="CX87" i="17"/>
  <c r="DG102" i="14"/>
  <c r="CX86" i="17"/>
  <c r="DG19" i="6"/>
  <c r="DG45" i="6" s="1"/>
  <c r="DF36" i="6"/>
  <c r="DF149" i="14"/>
  <c r="DG19" i="4"/>
  <c r="DG45" i="4" s="1"/>
  <c r="DF147" i="14"/>
  <c r="DF27" i="3"/>
  <c r="DF36" i="4"/>
  <c r="DF28" i="3"/>
  <c r="DF155" i="14"/>
  <c r="CX84" i="17"/>
  <c r="DG100" i="14"/>
  <c r="DG19" i="11"/>
  <c r="DF154" i="14"/>
  <c r="DF36" i="11"/>
  <c r="DF211" i="14"/>
  <c r="DF219" i="14"/>
  <c r="DF71" i="3"/>
  <c r="DF72" i="3"/>
  <c r="DG99" i="14"/>
  <c r="CX83" i="17"/>
  <c r="DF151" i="14"/>
  <c r="DG19" i="8"/>
  <c r="DF36" i="8"/>
  <c r="CX85" i="17"/>
  <c r="DG101" i="14"/>
  <c r="DG45" i="8"/>
  <c r="DF152" i="14"/>
  <c r="DG19" i="9"/>
  <c r="DG45" i="9" s="1"/>
  <c r="DF36" i="9"/>
  <c r="DF150" i="14"/>
  <c r="DG19" i="7"/>
  <c r="DF36" i="7"/>
  <c r="DG52" i="14" l="1"/>
  <c r="DF66" i="14"/>
  <c r="CX70" i="17"/>
  <c r="DG86" i="14"/>
  <c r="DG91" i="14"/>
  <c r="CX75" i="17"/>
  <c r="DF33" i="14"/>
  <c r="DF9" i="9"/>
  <c r="CW20" i="17"/>
  <c r="CX74" i="17"/>
  <c r="DG90" i="14"/>
  <c r="DG137" i="14"/>
  <c r="DH20" i="8"/>
  <c r="DH162" i="14" s="1"/>
  <c r="CX118" i="17"/>
  <c r="DF35" i="14"/>
  <c r="CW22" i="17"/>
  <c r="DF9" i="11"/>
  <c r="DF28" i="14"/>
  <c r="CW15" i="17"/>
  <c r="DF9" i="4"/>
  <c r="DF36" i="14"/>
  <c r="CW23" i="17" s="1"/>
  <c r="DF52" i="3"/>
  <c r="CW201" i="17" s="1"/>
  <c r="DF51" i="3"/>
  <c r="CW198" i="17" s="1"/>
  <c r="DG92" i="14"/>
  <c r="CX76" i="17"/>
  <c r="DG134" i="14"/>
  <c r="CX115" i="17"/>
  <c r="DH20" i="5"/>
  <c r="DH159" i="14" s="1"/>
  <c r="DF34" i="14"/>
  <c r="DF9" i="10"/>
  <c r="CW21" i="17"/>
  <c r="DG55" i="14"/>
  <c r="DF69" i="14"/>
  <c r="CW53" i="17"/>
  <c r="CW18" i="17"/>
  <c r="DF31" i="14"/>
  <c r="DF9" i="7"/>
  <c r="CX119" i="17"/>
  <c r="DG138" i="14"/>
  <c r="DH20" i="9"/>
  <c r="DH163" i="14" s="1"/>
  <c r="DF9" i="6"/>
  <c r="CW17" i="17"/>
  <c r="DF30" i="14"/>
  <c r="CX120" i="17"/>
  <c r="DH20" i="10"/>
  <c r="DH164" i="14" s="1"/>
  <c r="DG139" i="14"/>
  <c r="DG45" i="5"/>
  <c r="DG12" i="5"/>
  <c r="CX38" i="17"/>
  <c r="DH20" i="7"/>
  <c r="DH161" i="14" s="1"/>
  <c r="CX117" i="17"/>
  <c r="DG136" i="14"/>
  <c r="CX72" i="17"/>
  <c r="DG88" i="14"/>
  <c r="CX39" i="17"/>
  <c r="DG12" i="6"/>
  <c r="DH20" i="11"/>
  <c r="DH165" i="14" s="1"/>
  <c r="DG140" i="14"/>
  <c r="CX121" i="17"/>
  <c r="CX116" i="17"/>
  <c r="DH20" i="6"/>
  <c r="DH160" i="14" s="1"/>
  <c r="DG135" i="14"/>
  <c r="DG12" i="7"/>
  <c r="CX40" i="17"/>
  <c r="DF68" i="14"/>
  <c r="CW52" i="17"/>
  <c r="DG54" i="14"/>
  <c r="DF49" i="3"/>
  <c r="CW192" i="17" s="1"/>
  <c r="DF72" i="14"/>
  <c r="CW56" i="17" s="1"/>
  <c r="DF50" i="3"/>
  <c r="CW195" i="17" s="1"/>
  <c r="CW55" i="17"/>
  <c r="DG57" i="14"/>
  <c r="DF71" i="14"/>
  <c r="CX37" i="17"/>
  <c r="DG12" i="4"/>
  <c r="DF9" i="8"/>
  <c r="CW19" i="17"/>
  <c r="DF32" i="14"/>
  <c r="DG45" i="7"/>
  <c r="CX114" i="17"/>
  <c r="DH20" i="4"/>
  <c r="DG133" i="14"/>
  <c r="DG26" i="3"/>
  <c r="CX171" i="17" s="1"/>
  <c r="DG25" i="3"/>
  <c r="CX168" i="17" s="1"/>
  <c r="DG141" i="14"/>
  <c r="CX122" i="17" s="1"/>
  <c r="CW16" i="17"/>
  <c r="DF29" i="14"/>
  <c r="DF9" i="5"/>
  <c r="CW54" i="17"/>
  <c r="DF70" i="14"/>
  <c r="DG56" i="14"/>
  <c r="DG45" i="11"/>
  <c r="DG94" i="14" l="1"/>
  <c r="CX78" i="17" s="1"/>
  <c r="DG93" i="14"/>
  <c r="CX77" i="17"/>
  <c r="CW5" i="17"/>
  <c r="DF18" i="14"/>
  <c r="DG11" i="5"/>
  <c r="DG10" i="5"/>
  <c r="CW8" i="17"/>
  <c r="DF21" i="14"/>
  <c r="DG11" i="8"/>
  <c r="DG10" i="8"/>
  <c r="CX44" i="17"/>
  <c r="DG12" i="11"/>
  <c r="CX28" i="17"/>
  <c r="DG41" i="14"/>
  <c r="DF24" i="14"/>
  <c r="DG11" i="11"/>
  <c r="DG44" i="11" s="1"/>
  <c r="DG10" i="11"/>
  <c r="CW11" i="17"/>
  <c r="DG64" i="3"/>
  <c r="CX216" i="17" s="1"/>
  <c r="DG12" i="10"/>
  <c r="CX43" i="17"/>
  <c r="CX73" i="17"/>
  <c r="DG89" i="14"/>
  <c r="DG39" i="14"/>
  <c r="CX26" i="17"/>
  <c r="CX41" i="17"/>
  <c r="DG12" i="8"/>
  <c r="DG55" i="3"/>
  <c r="CX207" i="17" s="1"/>
  <c r="DG58" i="14"/>
  <c r="CX45" i="17" s="1"/>
  <c r="DG54" i="3"/>
  <c r="CX204" i="17" s="1"/>
  <c r="CX29" i="17"/>
  <c r="DG42" i="14"/>
  <c r="DG10" i="6"/>
  <c r="DF19" i="14"/>
  <c r="CW6" i="17"/>
  <c r="DG11" i="6"/>
  <c r="CW10" i="17"/>
  <c r="DF23" i="14"/>
  <c r="DG10" i="10"/>
  <c r="DG11" i="10"/>
  <c r="DF17" i="14"/>
  <c r="CW4" i="17"/>
  <c r="DG10" i="4"/>
  <c r="DG11" i="4"/>
  <c r="DF13" i="3"/>
  <c r="CW147" i="17" s="1"/>
  <c r="DF12" i="3"/>
  <c r="CW1" i="17" s="1"/>
  <c r="DF25" i="14"/>
  <c r="CW12" i="17" s="1"/>
  <c r="DG40" i="14"/>
  <c r="CX27" i="17"/>
  <c r="DF20" i="14"/>
  <c r="CW7" i="17"/>
  <c r="DG11" i="7"/>
  <c r="DG10" i="7"/>
  <c r="DF22" i="14"/>
  <c r="CW9" i="17"/>
  <c r="DG10" i="9"/>
  <c r="DG11" i="9"/>
  <c r="DH158" i="14"/>
  <c r="DH29" i="3"/>
  <c r="DH30" i="3"/>
  <c r="DH166" i="14"/>
  <c r="DG87" i="14"/>
  <c r="CX71" i="17"/>
  <c r="DG44" i="5"/>
  <c r="DG12" i="9"/>
  <c r="CX42" i="17"/>
  <c r="DG65" i="3"/>
  <c r="CX219" i="17" s="1"/>
  <c r="CX66" i="17" l="1"/>
  <c r="DG54" i="11"/>
  <c r="DG218" i="14" s="1"/>
  <c r="DG82" i="14"/>
  <c r="DG76" i="14"/>
  <c r="CX60" i="17"/>
  <c r="DG54" i="5"/>
  <c r="DG212" i="14" s="1"/>
  <c r="DG185" i="14"/>
  <c r="DG22" i="9"/>
  <c r="CX141" i="17"/>
  <c r="DG29" i="7"/>
  <c r="DG122" i="14"/>
  <c r="CX106" i="17"/>
  <c r="CX138" i="17"/>
  <c r="DG182" i="14"/>
  <c r="DG22" i="6"/>
  <c r="DG29" i="4"/>
  <c r="DG119" i="14"/>
  <c r="CX103" i="17"/>
  <c r="DG15" i="3"/>
  <c r="CX153" i="17" s="1"/>
  <c r="DG44" i="4"/>
  <c r="DG14" i="3"/>
  <c r="CX150" i="17" s="1"/>
  <c r="DG127" i="14"/>
  <c r="CX111" i="17" s="1"/>
  <c r="CX109" i="17"/>
  <c r="DG125" i="14"/>
  <c r="DG44" i="10"/>
  <c r="DG29" i="10"/>
  <c r="DG121" i="14"/>
  <c r="CX105" i="17"/>
  <c r="DG29" i="6"/>
  <c r="DG44" i="6"/>
  <c r="DG184" i="14"/>
  <c r="DG22" i="8"/>
  <c r="CX140" i="17"/>
  <c r="CX137" i="17"/>
  <c r="DG181" i="14"/>
  <c r="DG22" i="5"/>
  <c r="DG180" i="14"/>
  <c r="DG22" i="4"/>
  <c r="CX136" i="17"/>
  <c r="DG16" i="3"/>
  <c r="CX156" i="17" s="1"/>
  <c r="DG17" i="3"/>
  <c r="CX159" i="17" s="1"/>
  <c r="DG188" i="14"/>
  <c r="CX144" i="17" s="1"/>
  <c r="DG22" i="10"/>
  <c r="CX142" i="17"/>
  <c r="DG186" i="14"/>
  <c r="DG22" i="11"/>
  <c r="DG187" i="14"/>
  <c r="CX143" i="17"/>
  <c r="DG44" i="8"/>
  <c r="CX107" i="17"/>
  <c r="DG29" i="8"/>
  <c r="DG123" i="14"/>
  <c r="DG120" i="14"/>
  <c r="DG29" i="5"/>
  <c r="CX104" i="17"/>
  <c r="DG44" i="14"/>
  <c r="CX31" i="17"/>
  <c r="DG29" i="9"/>
  <c r="DG124" i="14"/>
  <c r="CX108" i="17"/>
  <c r="DG44" i="9"/>
  <c r="DG22" i="7"/>
  <c r="DG183" i="14"/>
  <c r="CX139" i="17"/>
  <c r="CX30" i="17"/>
  <c r="DG43" i="14"/>
  <c r="DG47" i="14"/>
  <c r="CX34" i="17" s="1"/>
  <c r="DG19" i="3"/>
  <c r="CX165" i="17" s="1"/>
  <c r="DG18" i="3"/>
  <c r="CX162" i="17" s="1"/>
  <c r="DG44" i="7"/>
  <c r="DG45" i="14"/>
  <c r="CX32" i="17"/>
  <c r="DG126" i="14"/>
  <c r="DG29" i="11"/>
  <c r="CX110" i="17"/>
  <c r="CX33" i="17"/>
  <c r="DG46" i="14"/>
  <c r="DG115" i="14" l="1"/>
  <c r="DH28" i="11"/>
  <c r="CX99" i="17"/>
  <c r="CX62" i="17"/>
  <c r="DG78" i="14"/>
  <c r="DG54" i="7"/>
  <c r="DG214" i="14" s="1"/>
  <c r="CX93" i="17"/>
  <c r="DG109" i="14"/>
  <c r="DH28" i="5"/>
  <c r="CX96" i="17"/>
  <c r="DG112" i="14"/>
  <c r="DH28" i="8"/>
  <c r="CX131" i="17"/>
  <c r="DG175" i="14"/>
  <c r="DG21" i="10"/>
  <c r="DG170" i="14"/>
  <c r="DG21" i="5"/>
  <c r="CX126" i="17"/>
  <c r="DH28" i="6"/>
  <c r="DG110" i="14"/>
  <c r="CX94" i="17"/>
  <c r="CX65" i="17"/>
  <c r="DG81" i="14"/>
  <c r="DG54" i="10"/>
  <c r="DG35" i="5"/>
  <c r="DG35" i="11"/>
  <c r="CX128" i="17"/>
  <c r="DG172" i="14"/>
  <c r="DG21" i="7"/>
  <c r="DG21" i="11"/>
  <c r="CX132" i="17"/>
  <c r="DG176" i="14"/>
  <c r="DG21" i="4"/>
  <c r="DG169" i="14"/>
  <c r="CX125" i="17"/>
  <c r="DG32" i="3"/>
  <c r="CX174" i="17" s="1"/>
  <c r="DG33" i="3"/>
  <c r="CX177" i="17" s="1"/>
  <c r="DG177" i="14"/>
  <c r="CX133" i="17" s="1"/>
  <c r="CX129" i="17"/>
  <c r="DG173" i="14"/>
  <c r="DG21" i="8"/>
  <c r="DG75" i="14"/>
  <c r="CX59" i="17"/>
  <c r="DG54" i="4"/>
  <c r="DG35" i="4" s="1"/>
  <c r="DG62" i="3"/>
  <c r="CX213" i="17" s="1"/>
  <c r="DG61" i="3"/>
  <c r="CX210" i="17" s="1"/>
  <c r="DG83" i="14"/>
  <c r="CX67" i="17" s="1"/>
  <c r="DG108" i="14"/>
  <c r="DH28" i="4"/>
  <c r="CX92" i="17"/>
  <c r="DG42" i="3"/>
  <c r="CX186" i="17" s="1"/>
  <c r="DG43" i="3"/>
  <c r="CX189" i="17" s="1"/>
  <c r="DG116" i="14"/>
  <c r="CX100" i="17" s="1"/>
  <c r="DG113" i="14"/>
  <c r="CX97" i="17"/>
  <c r="DH28" i="9"/>
  <c r="DG79" i="14"/>
  <c r="DG54" i="8"/>
  <c r="DG215" i="14" s="1"/>
  <c r="CX63" i="17"/>
  <c r="CX127" i="17"/>
  <c r="DG171" i="14"/>
  <c r="DG21" i="6"/>
  <c r="DG21" i="9"/>
  <c r="CX130" i="17"/>
  <c r="DG174" i="14"/>
  <c r="CX64" i="17"/>
  <c r="DG54" i="9"/>
  <c r="DG216" i="14" s="1"/>
  <c r="DG80" i="14"/>
  <c r="CX61" i="17"/>
  <c r="DG54" i="6"/>
  <c r="DG213" i="14" s="1"/>
  <c r="DG77" i="14"/>
  <c r="DH28" i="10"/>
  <c r="DG114" i="14"/>
  <c r="CX98" i="17"/>
  <c r="CX95" i="17"/>
  <c r="DG111" i="14"/>
  <c r="DH28" i="7"/>
  <c r="DG35" i="8" l="1"/>
  <c r="DG68" i="14" s="1"/>
  <c r="DG35" i="6"/>
  <c r="DG35" i="9"/>
  <c r="DH99" i="14"/>
  <c r="CY83" i="17"/>
  <c r="DG153" i="14"/>
  <c r="DG36" i="10"/>
  <c r="DH19" i="10"/>
  <c r="DH97" i="14"/>
  <c r="CY81" i="17"/>
  <c r="DH39" i="3"/>
  <c r="CY180" i="17" s="1"/>
  <c r="DH40" i="3"/>
  <c r="CY183" i="17" s="1"/>
  <c r="DH105" i="14"/>
  <c r="CY89" i="17" s="1"/>
  <c r="DG154" i="14"/>
  <c r="DH19" i="11"/>
  <c r="DH45" i="11" s="1"/>
  <c r="DG36" i="11"/>
  <c r="DH57" i="14"/>
  <c r="DG71" i="14"/>
  <c r="CX55" i="17"/>
  <c r="DG35" i="7"/>
  <c r="CY84" i="17"/>
  <c r="DH100" i="14"/>
  <c r="DG152" i="14"/>
  <c r="DH19" i="9"/>
  <c r="DH45" i="9" s="1"/>
  <c r="DG36" i="9"/>
  <c r="CX52" i="17"/>
  <c r="DH54" i="14"/>
  <c r="DH102" i="14"/>
  <c r="CY86" i="17"/>
  <c r="CX48" i="17"/>
  <c r="DG64" i="14"/>
  <c r="DH50" i="14"/>
  <c r="DG151" i="14"/>
  <c r="DH19" i="8"/>
  <c r="DH45" i="8" s="1"/>
  <c r="DG36" i="8"/>
  <c r="DH19" i="4"/>
  <c r="DG147" i="14"/>
  <c r="DG36" i="4"/>
  <c r="DG27" i="3"/>
  <c r="DG28" i="3"/>
  <c r="DG155" i="14"/>
  <c r="DH19" i="7"/>
  <c r="DG150" i="14"/>
  <c r="DG36" i="7"/>
  <c r="CX49" i="17"/>
  <c r="DG65" i="14"/>
  <c r="DH51" i="14"/>
  <c r="DG148" i="14"/>
  <c r="DH19" i="5"/>
  <c r="DG36" i="5"/>
  <c r="CY82" i="17"/>
  <c r="DH98" i="14"/>
  <c r="DH104" i="14"/>
  <c r="CY88" i="17"/>
  <c r="CY87" i="17"/>
  <c r="DH103" i="14"/>
  <c r="DG149" i="14"/>
  <c r="DH19" i="6"/>
  <c r="DG36" i="6"/>
  <c r="DG211" i="14"/>
  <c r="DG71" i="3"/>
  <c r="DG72" i="3"/>
  <c r="DG219" i="14"/>
  <c r="DG35" i="10"/>
  <c r="DG217" i="14"/>
  <c r="CY85" i="17"/>
  <c r="DH101" i="14"/>
  <c r="DG49" i="3" l="1"/>
  <c r="CX192" i="17" s="1"/>
  <c r="DG72" i="14"/>
  <c r="CX56" i="17" s="1"/>
  <c r="CY75" i="17"/>
  <c r="DH91" i="14"/>
  <c r="DG9" i="6"/>
  <c r="DG30" i="14"/>
  <c r="CX17" i="17"/>
  <c r="DH45" i="5"/>
  <c r="DI20" i="5"/>
  <c r="DI159" i="14" s="1"/>
  <c r="DH134" i="14"/>
  <c r="CY115" i="17"/>
  <c r="CY37" i="17"/>
  <c r="DH12" i="4"/>
  <c r="DH140" i="14"/>
  <c r="CY121" i="17"/>
  <c r="DI20" i="11"/>
  <c r="DI165" i="14" s="1"/>
  <c r="DH45" i="10"/>
  <c r="DH139" i="14"/>
  <c r="CY120" i="17"/>
  <c r="DI20" i="10"/>
  <c r="DI164" i="14" s="1"/>
  <c r="DH135" i="14"/>
  <c r="DI20" i="6"/>
  <c r="DI160" i="14" s="1"/>
  <c r="CY116" i="17"/>
  <c r="DG31" i="14"/>
  <c r="DG9" i="7"/>
  <c r="CX18" i="17"/>
  <c r="DI20" i="4"/>
  <c r="DH133" i="14"/>
  <c r="CY114" i="17"/>
  <c r="DH25" i="3"/>
  <c r="CY168" i="17" s="1"/>
  <c r="DH141" i="14"/>
  <c r="CY122" i="17" s="1"/>
  <c r="DH26" i="3"/>
  <c r="CY171" i="17" s="1"/>
  <c r="DH45" i="4"/>
  <c r="DG9" i="10"/>
  <c r="DG34" i="14"/>
  <c r="CX21" i="17"/>
  <c r="CY77" i="17"/>
  <c r="DH93" i="14"/>
  <c r="DH12" i="5"/>
  <c r="CY38" i="17"/>
  <c r="DG9" i="8"/>
  <c r="CX19" i="17"/>
  <c r="DG32" i="14"/>
  <c r="CX20" i="17"/>
  <c r="DG9" i="9"/>
  <c r="DG33" i="14"/>
  <c r="CY44" i="17"/>
  <c r="DH12" i="11"/>
  <c r="CX53" i="17"/>
  <c r="DG69" i="14"/>
  <c r="DH55" i="14"/>
  <c r="CY74" i="17"/>
  <c r="DH90" i="14"/>
  <c r="DH56" i="14"/>
  <c r="CX54" i="17"/>
  <c r="DG70" i="14"/>
  <c r="DG9" i="5"/>
  <c r="CX16" i="17"/>
  <c r="DG29" i="14"/>
  <c r="DH45" i="7"/>
  <c r="CY117" i="17"/>
  <c r="DH136" i="14"/>
  <c r="DI20" i="7"/>
  <c r="DI161" i="14" s="1"/>
  <c r="DG28" i="14"/>
  <c r="DG9" i="4"/>
  <c r="CX15" i="17"/>
  <c r="DG51" i="3"/>
  <c r="CX198" i="17" s="1"/>
  <c r="DG52" i="3"/>
  <c r="CX201" i="17" s="1"/>
  <c r="DG36" i="14"/>
  <c r="CX23" i="17" s="1"/>
  <c r="CY118" i="17"/>
  <c r="DH137" i="14"/>
  <c r="DI20" i="8"/>
  <c r="DI162" i="14" s="1"/>
  <c r="DG50" i="3"/>
  <c r="CX195" i="17" s="1"/>
  <c r="CY41" i="17"/>
  <c r="DH12" i="8"/>
  <c r="DH138" i="14"/>
  <c r="DI20" i="9"/>
  <c r="DI163" i="14" s="1"/>
  <c r="CY119" i="17"/>
  <c r="CX51" i="17"/>
  <c r="DG67" i="14"/>
  <c r="DH53" i="14"/>
  <c r="DG9" i="11"/>
  <c r="DG35" i="14"/>
  <c r="CX22" i="17"/>
  <c r="DH45" i="6"/>
  <c r="DH52" i="14"/>
  <c r="CX50" i="17"/>
  <c r="DG66" i="14"/>
  <c r="DH54" i="3" l="1"/>
  <c r="CY204" i="17" s="1"/>
  <c r="DH12" i="10"/>
  <c r="CY43" i="17"/>
  <c r="CY42" i="17"/>
  <c r="DH12" i="9"/>
  <c r="CY70" i="17"/>
  <c r="DH86" i="14"/>
  <c r="DH64" i="3"/>
  <c r="CY216" i="17" s="1"/>
  <c r="DH94" i="14"/>
  <c r="CY78" i="17" s="1"/>
  <c r="DH65" i="3"/>
  <c r="CY219" i="17" s="1"/>
  <c r="CX7" i="17"/>
  <c r="DH11" i="7"/>
  <c r="DH44" i="7" s="1"/>
  <c r="DH10" i="7"/>
  <c r="DG20" i="14"/>
  <c r="DH92" i="14"/>
  <c r="CY76" i="17"/>
  <c r="DH10" i="6"/>
  <c r="DG19" i="14"/>
  <c r="CX6" i="17"/>
  <c r="DH11" i="6"/>
  <c r="DH44" i="6" s="1"/>
  <c r="DH12" i="6"/>
  <c r="CY39" i="17"/>
  <c r="DH10" i="11"/>
  <c r="CX11" i="17"/>
  <c r="DG24" i="14"/>
  <c r="DH11" i="11"/>
  <c r="DG17" i="14"/>
  <c r="DH10" i="4"/>
  <c r="DH11" i="4"/>
  <c r="CX4" i="17"/>
  <c r="DG13" i="3"/>
  <c r="CX147" i="17" s="1"/>
  <c r="DG12" i="3"/>
  <c r="CX1" i="17" s="1"/>
  <c r="DG25" i="14"/>
  <c r="CX12" i="17" s="1"/>
  <c r="DG18" i="14"/>
  <c r="CX5" i="17"/>
  <c r="DH10" i="5"/>
  <c r="DH11" i="5"/>
  <c r="DH44" i="5" s="1"/>
  <c r="DH40" i="14"/>
  <c r="CY27" i="17"/>
  <c r="DH55" i="3"/>
  <c r="CY207" i="17" s="1"/>
  <c r="CY71" i="17"/>
  <c r="DH87" i="14"/>
  <c r="DH88" i="14"/>
  <c r="CY72" i="17"/>
  <c r="CY40" i="17"/>
  <c r="DH12" i="7"/>
  <c r="CY30" i="17"/>
  <c r="DH43" i="14"/>
  <c r="DH89" i="14"/>
  <c r="CY73" i="17"/>
  <c r="CX9" i="17"/>
  <c r="DG22" i="14"/>
  <c r="DH11" i="9"/>
  <c r="DH10" i="9"/>
  <c r="DG21" i="14"/>
  <c r="CX8" i="17"/>
  <c r="DH10" i="8"/>
  <c r="DH11" i="8"/>
  <c r="DI158" i="14"/>
  <c r="DI166" i="14"/>
  <c r="DI29" i="3"/>
  <c r="DI30" i="3"/>
  <c r="DH58" i="14"/>
  <c r="CY45" i="17" s="1"/>
  <c r="CY33" i="17"/>
  <c r="DH46" i="14"/>
  <c r="CX10" i="17"/>
  <c r="DG23" i="14"/>
  <c r="DH11" i="10"/>
  <c r="DH10" i="10"/>
  <c r="DH39" i="14"/>
  <c r="CY26" i="17"/>
  <c r="DH47" i="14" l="1"/>
  <c r="CY34" i="17" s="1"/>
  <c r="DH19" i="3"/>
  <c r="CY165" i="17" s="1"/>
  <c r="DH29" i="10"/>
  <c r="DH125" i="14"/>
  <c r="DH44" i="10"/>
  <c r="CY109" i="17"/>
  <c r="CY107" i="17"/>
  <c r="DH29" i="8"/>
  <c r="DH123" i="14"/>
  <c r="DH44" i="8"/>
  <c r="DH185" i="14"/>
  <c r="DH22" i="9"/>
  <c r="CY141" i="17"/>
  <c r="DH54" i="7"/>
  <c r="DH214" i="14" s="1"/>
  <c r="DH78" i="14"/>
  <c r="CY62" i="17"/>
  <c r="CY61" i="17"/>
  <c r="DH54" i="6"/>
  <c r="DH213" i="14" s="1"/>
  <c r="DH77" i="14"/>
  <c r="CY143" i="17"/>
  <c r="DH22" i="11"/>
  <c r="DH187" i="14"/>
  <c r="CY31" i="17"/>
  <c r="DH44" i="14"/>
  <c r="DH22" i="8"/>
  <c r="DH184" i="14"/>
  <c r="CY140" i="17"/>
  <c r="DH124" i="14"/>
  <c r="DH29" i="9"/>
  <c r="CY108" i="17"/>
  <c r="DH44" i="9"/>
  <c r="DH126" i="14"/>
  <c r="DH29" i="11"/>
  <c r="CY110" i="17"/>
  <c r="DH44" i="11"/>
  <c r="DH42" i="14"/>
  <c r="CY29" i="17"/>
  <c r="DH120" i="14"/>
  <c r="CY104" i="17"/>
  <c r="DH29" i="5"/>
  <c r="DH119" i="14"/>
  <c r="CY103" i="17"/>
  <c r="DH29" i="4"/>
  <c r="DH14" i="3"/>
  <c r="CY150" i="17" s="1"/>
  <c r="DH15" i="3"/>
  <c r="CY153" i="17" s="1"/>
  <c r="DH127" i="14"/>
  <c r="CY111" i="17" s="1"/>
  <c r="DH41" i="14"/>
  <c r="CY28" i="17"/>
  <c r="DH22" i="6"/>
  <c r="DH182" i="14"/>
  <c r="CY138" i="17"/>
  <c r="DH22" i="7"/>
  <c r="DH183" i="14"/>
  <c r="CY139" i="17"/>
  <c r="DH44" i="4"/>
  <c r="DH22" i="10"/>
  <c r="DH186" i="14"/>
  <c r="CY142" i="17"/>
  <c r="DH54" i="5"/>
  <c r="DH212" i="14" s="1"/>
  <c r="CY60" i="17"/>
  <c r="DH76" i="14"/>
  <c r="CY137" i="17"/>
  <c r="DH181" i="14"/>
  <c r="DH22" i="5"/>
  <c r="DH180" i="14"/>
  <c r="DH22" i="4"/>
  <c r="CY136" i="17"/>
  <c r="DH188" i="14"/>
  <c r="CY144" i="17" s="1"/>
  <c r="DH16" i="3"/>
  <c r="CY156" i="17" s="1"/>
  <c r="DH17" i="3"/>
  <c r="CY159" i="17" s="1"/>
  <c r="CY105" i="17"/>
  <c r="DH121" i="14"/>
  <c r="DH29" i="6"/>
  <c r="DH29" i="7"/>
  <c r="CY106" i="17"/>
  <c r="DH122" i="14"/>
  <c r="DH18" i="3"/>
  <c r="CY162" i="17" s="1"/>
  <c r="DH45" i="14"/>
  <c r="CY32" i="17"/>
  <c r="DH35" i="6" l="1"/>
  <c r="DH35" i="7"/>
  <c r="DH111" i="14"/>
  <c r="CY95" i="17"/>
  <c r="DI28" i="7"/>
  <c r="DH169" i="14"/>
  <c r="CY125" i="17"/>
  <c r="DH21" i="4"/>
  <c r="DH33" i="3"/>
  <c r="CY177" i="17" s="1"/>
  <c r="DH177" i="14"/>
  <c r="CY133" i="17" s="1"/>
  <c r="DH32" i="3"/>
  <c r="CY174" i="17" s="1"/>
  <c r="DH175" i="14"/>
  <c r="CY131" i="17"/>
  <c r="DH21" i="10"/>
  <c r="DH21" i="7"/>
  <c r="CY128" i="17"/>
  <c r="DH172" i="14"/>
  <c r="DH54" i="11"/>
  <c r="DH218" i="14" s="1"/>
  <c r="DH82" i="14"/>
  <c r="CY66" i="17"/>
  <c r="DH173" i="14"/>
  <c r="DH21" i="8"/>
  <c r="CY129" i="17"/>
  <c r="DI28" i="6"/>
  <c r="DH110" i="14"/>
  <c r="CY94" i="17"/>
  <c r="CY59" i="17"/>
  <c r="DH54" i="4"/>
  <c r="DH75" i="14"/>
  <c r="DH62" i="3"/>
  <c r="CY213" i="17" s="1"/>
  <c r="DH61" i="3"/>
  <c r="CY210" i="17" s="1"/>
  <c r="DH83" i="14"/>
  <c r="CY67" i="17" s="1"/>
  <c r="DH80" i="14"/>
  <c r="CY64" i="17"/>
  <c r="DH54" i="9"/>
  <c r="DH216" i="14" s="1"/>
  <c r="DH21" i="11"/>
  <c r="DH176" i="14"/>
  <c r="CY132" i="17"/>
  <c r="CY130" i="17"/>
  <c r="DH21" i="9"/>
  <c r="DH174" i="14"/>
  <c r="DH81" i="14"/>
  <c r="CY65" i="17"/>
  <c r="DH54" i="10"/>
  <c r="DH35" i="5"/>
  <c r="CY92" i="17"/>
  <c r="DI28" i="4"/>
  <c r="DH108" i="14"/>
  <c r="DH42" i="3"/>
  <c r="CY186" i="17" s="1"/>
  <c r="DH116" i="14"/>
  <c r="CY100" i="17" s="1"/>
  <c r="DH43" i="3"/>
  <c r="CY189" i="17" s="1"/>
  <c r="DH109" i="14"/>
  <c r="CY93" i="17"/>
  <c r="DI28" i="5"/>
  <c r="DI28" i="11"/>
  <c r="DH115" i="14"/>
  <c r="CY99" i="17"/>
  <c r="DH112" i="14"/>
  <c r="CY96" i="17"/>
  <c r="DI28" i="8"/>
  <c r="CY126" i="17"/>
  <c r="DH21" i="5"/>
  <c r="DH170" i="14"/>
  <c r="CY127" i="17"/>
  <c r="DH171" i="14"/>
  <c r="DH21" i="6"/>
  <c r="DH113" i="14"/>
  <c r="CY97" i="17"/>
  <c r="DI28" i="9"/>
  <c r="DH66" i="14"/>
  <c r="CY50" i="17"/>
  <c r="DI52" i="14"/>
  <c r="CY51" i="17"/>
  <c r="DI53" i="14"/>
  <c r="DH67" i="14"/>
  <c r="DH79" i="14"/>
  <c r="DH54" i="8"/>
  <c r="DH215" i="14" s="1"/>
  <c r="CY63" i="17"/>
  <c r="DH35" i="8"/>
  <c r="DH114" i="14"/>
  <c r="DI28" i="10"/>
  <c r="CY98" i="17"/>
  <c r="DH35" i="11" l="1"/>
  <c r="CY52" i="17"/>
  <c r="DH68" i="14"/>
  <c r="DI54" i="14"/>
  <c r="CZ88" i="17"/>
  <c r="DI104" i="14"/>
  <c r="DI97" i="14"/>
  <c r="CZ81" i="17"/>
  <c r="DI105" i="14"/>
  <c r="CZ89" i="17" s="1"/>
  <c r="DI39" i="3"/>
  <c r="CZ180" i="17" s="1"/>
  <c r="DI40" i="3"/>
  <c r="CZ183" i="17" s="1"/>
  <c r="DI19" i="10"/>
  <c r="DH153" i="14"/>
  <c r="DH36" i="10"/>
  <c r="CZ40" i="17"/>
  <c r="DI12" i="7"/>
  <c r="DH149" i="14"/>
  <c r="DI19" i="6"/>
  <c r="DI45" i="6" s="1"/>
  <c r="DH36" i="6"/>
  <c r="DH148" i="14"/>
  <c r="DI19" i="5"/>
  <c r="DH36" i="5"/>
  <c r="CZ82" i="17"/>
  <c r="DI98" i="14"/>
  <c r="DI45" i="5"/>
  <c r="DH211" i="14"/>
  <c r="DH219" i="14"/>
  <c r="DH71" i="3"/>
  <c r="DH72" i="3"/>
  <c r="DI99" i="14"/>
  <c r="CZ83" i="17"/>
  <c r="DI57" i="14"/>
  <c r="DH71" i="14"/>
  <c r="CY55" i="17"/>
  <c r="DI100" i="14"/>
  <c r="CZ84" i="17"/>
  <c r="DI103" i="14"/>
  <c r="CZ87" i="17"/>
  <c r="DI102" i="14"/>
  <c r="CZ86" i="17"/>
  <c r="CY49" i="17"/>
  <c r="DH65" i="14"/>
  <c r="DI51" i="14"/>
  <c r="DH35" i="9"/>
  <c r="DI19" i="4"/>
  <c r="DH147" i="14"/>
  <c r="DH36" i="4"/>
  <c r="DH28" i="3"/>
  <c r="DH155" i="14"/>
  <c r="DH27" i="3"/>
  <c r="CZ39" i="17"/>
  <c r="DI12" i="6"/>
  <c r="CZ85" i="17"/>
  <c r="DI101" i="14"/>
  <c r="DH35" i="10"/>
  <c r="DH217" i="14"/>
  <c r="DH152" i="14"/>
  <c r="DI19" i="9"/>
  <c r="DH36" i="9"/>
  <c r="DH154" i="14"/>
  <c r="DI19" i="11"/>
  <c r="DH36" i="11"/>
  <c r="DH35" i="4"/>
  <c r="DH151" i="14"/>
  <c r="DI19" i="8"/>
  <c r="DH36" i="8"/>
  <c r="DI19" i="7"/>
  <c r="DI45" i="7" s="1"/>
  <c r="DH150" i="14"/>
  <c r="DH36" i="7"/>
  <c r="DI89" i="14" l="1"/>
  <c r="CZ73" i="17"/>
  <c r="CY18" i="17"/>
  <c r="DH31" i="14"/>
  <c r="DH9" i="7"/>
  <c r="DI45" i="8"/>
  <c r="DI137" i="14"/>
  <c r="CZ118" i="17"/>
  <c r="DJ20" i="8"/>
  <c r="DJ162" i="14" s="1"/>
  <c r="CZ121" i="17"/>
  <c r="DJ20" i="11"/>
  <c r="DJ165" i="14" s="1"/>
  <c r="DI140" i="14"/>
  <c r="DH9" i="6"/>
  <c r="CY17" i="17"/>
  <c r="DH30" i="14"/>
  <c r="DI133" i="14"/>
  <c r="CZ114" i="17"/>
  <c r="DJ20" i="4"/>
  <c r="DI25" i="3"/>
  <c r="CZ168" i="17" s="1"/>
  <c r="DI141" i="14"/>
  <c r="CZ122" i="17" s="1"/>
  <c r="DI26" i="3"/>
  <c r="CZ171" i="17" s="1"/>
  <c r="DI12" i="11"/>
  <c r="CZ44" i="17"/>
  <c r="DH29" i="14"/>
  <c r="DH9" i="5"/>
  <c r="CY16" i="17"/>
  <c r="DJ20" i="6"/>
  <c r="DJ160" i="14" s="1"/>
  <c r="CZ116" i="17"/>
  <c r="DI135" i="14"/>
  <c r="DH9" i="10"/>
  <c r="DH34" i="14"/>
  <c r="CY21" i="17"/>
  <c r="DI12" i="8"/>
  <c r="CZ41" i="17"/>
  <c r="DJ20" i="7"/>
  <c r="DJ161" i="14" s="1"/>
  <c r="CZ117" i="17"/>
  <c r="DI136" i="14"/>
  <c r="DH64" i="14"/>
  <c r="CY48" i="17"/>
  <c r="DI50" i="14"/>
  <c r="DH49" i="3"/>
  <c r="CY192" i="17" s="1"/>
  <c r="DH72" i="14"/>
  <c r="CY56" i="17" s="1"/>
  <c r="DH33" i="14"/>
  <c r="CY20" i="17"/>
  <c r="DH9" i="9"/>
  <c r="DH50" i="3"/>
  <c r="CY195" i="17" s="1"/>
  <c r="DI56" i="14"/>
  <c r="CY54" i="17"/>
  <c r="DH70" i="14"/>
  <c r="DI41" i="14"/>
  <c r="CZ28" i="17"/>
  <c r="DH69" i="14"/>
  <c r="CY53" i="17"/>
  <c r="DI55" i="14"/>
  <c r="DI87" i="14"/>
  <c r="CZ71" i="17"/>
  <c r="DJ20" i="5"/>
  <c r="DJ159" i="14" s="1"/>
  <c r="DI134" i="14"/>
  <c r="CZ115" i="17"/>
  <c r="DI45" i="11"/>
  <c r="CY19" i="17"/>
  <c r="DH9" i="8"/>
  <c r="DH32" i="14"/>
  <c r="CY22" i="17"/>
  <c r="DH9" i="11"/>
  <c r="DH35" i="14"/>
  <c r="CZ119" i="17"/>
  <c r="DJ20" i="9"/>
  <c r="DJ163" i="14" s="1"/>
  <c r="DI138" i="14"/>
  <c r="DH9" i="4"/>
  <c r="CY15" i="17"/>
  <c r="DH28" i="14"/>
  <c r="DH52" i="3"/>
  <c r="CY201" i="17" s="1"/>
  <c r="DH51" i="3"/>
  <c r="CY198" i="17" s="1"/>
  <c r="DH36" i="14"/>
  <c r="CY23" i="17" s="1"/>
  <c r="CZ38" i="17"/>
  <c r="DI12" i="5"/>
  <c r="DI45" i="9"/>
  <c r="DI88" i="14"/>
  <c r="CZ72" i="17"/>
  <c r="CZ29" i="17"/>
  <c r="DI42" i="14"/>
  <c r="DI45" i="10"/>
  <c r="DJ20" i="10"/>
  <c r="DJ164" i="14" s="1"/>
  <c r="DI139" i="14"/>
  <c r="CZ120" i="17"/>
  <c r="DI45" i="4"/>
  <c r="CZ75" i="17" l="1"/>
  <c r="DI91" i="14"/>
  <c r="DI93" i="14"/>
  <c r="CZ77" i="17"/>
  <c r="DH22" i="14"/>
  <c r="CY9" i="17"/>
  <c r="DI10" i="9"/>
  <c r="DI11" i="9"/>
  <c r="DI44" i="9" s="1"/>
  <c r="CY10" i="17"/>
  <c r="DI10" i="10"/>
  <c r="DI11" i="10"/>
  <c r="DH23" i="14"/>
  <c r="CZ33" i="17"/>
  <c r="DI46" i="14"/>
  <c r="DJ158" i="14"/>
  <c r="DJ30" i="3"/>
  <c r="DJ29" i="3"/>
  <c r="DJ166" i="14"/>
  <c r="DH17" i="14"/>
  <c r="DI10" i="4"/>
  <c r="DI11" i="4"/>
  <c r="CY4" i="17"/>
  <c r="DH12" i="3"/>
  <c r="CY1" i="17" s="1"/>
  <c r="DH13" i="3"/>
  <c r="CY147" i="17" s="1"/>
  <c r="DH25" i="14"/>
  <c r="CY12" i="17" s="1"/>
  <c r="CZ37" i="17"/>
  <c r="DI12" i="4"/>
  <c r="DI58" i="14"/>
  <c r="CZ45" i="17" s="1"/>
  <c r="DI55" i="3"/>
  <c r="CZ207" i="17" s="1"/>
  <c r="DI43" i="14"/>
  <c r="CZ30" i="17"/>
  <c r="CY5" i="17"/>
  <c r="DH18" i="14"/>
  <c r="DI10" i="5"/>
  <c r="DI11" i="5"/>
  <c r="DH19" i="14"/>
  <c r="DI10" i="6"/>
  <c r="CY6" i="17"/>
  <c r="DI11" i="6"/>
  <c r="DI90" i="14"/>
  <c r="CZ74" i="17"/>
  <c r="DI86" i="14"/>
  <c r="CZ70" i="17"/>
  <c r="DI44" i="4"/>
  <c r="DI94" i="14"/>
  <c r="CZ78" i="17" s="1"/>
  <c r="DI65" i="3"/>
  <c r="CZ219" i="17" s="1"/>
  <c r="DI64" i="3"/>
  <c r="CZ216" i="17" s="1"/>
  <c r="CZ76" i="17"/>
  <c r="DI92" i="14"/>
  <c r="DI40" i="14"/>
  <c r="CZ27" i="17"/>
  <c r="CY8" i="17"/>
  <c r="DH21" i="14"/>
  <c r="DI10" i="8"/>
  <c r="DI11" i="8"/>
  <c r="DI44" i="8" s="1"/>
  <c r="DI54" i="3"/>
  <c r="CZ204" i="17" s="1"/>
  <c r="CZ43" i="17"/>
  <c r="DI12" i="10"/>
  <c r="DH20" i="14"/>
  <c r="CY7" i="17"/>
  <c r="DI10" i="7"/>
  <c r="DI11" i="7"/>
  <c r="DI11" i="11"/>
  <c r="DI44" i="11" s="1"/>
  <c r="CY11" i="17"/>
  <c r="DI10" i="11"/>
  <c r="DH24" i="14"/>
  <c r="CZ42" i="17"/>
  <c r="DI12" i="9"/>
  <c r="CZ64" i="17" l="1"/>
  <c r="DI80" i="14"/>
  <c r="DI54" i="9"/>
  <c r="DI216" i="14" s="1"/>
  <c r="CZ66" i="17"/>
  <c r="DI82" i="14"/>
  <c r="DI54" i="11"/>
  <c r="DI218" i="14" s="1"/>
  <c r="DI54" i="8"/>
  <c r="DI215" i="14" s="1"/>
  <c r="CZ63" i="17"/>
  <c r="DI79" i="14"/>
  <c r="CZ106" i="17"/>
  <c r="DI29" i="7"/>
  <c r="DI122" i="14"/>
  <c r="DI44" i="7"/>
  <c r="CZ32" i="17"/>
  <c r="DI45" i="14"/>
  <c r="DI22" i="8"/>
  <c r="CZ140" i="17"/>
  <c r="DI184" i="14"/>
  <c r="DI119" i="14"/>
  <c r="DI29" i="4"/>
  <c r="CZ103" i="17"/>
  <c r="DI14" i="3"/>
  <c r="CZ150" i="17" s="1"/>
  <c r="DI127" i="14"/>
  <c r="CZ111" i="17" s="1"/>
  <c r="DI15" i="3"/>
  <c r="CZ153" i="17" s="1"/>
  <c r="DI186" i="14"/>
  <c r="CZ142" i="17"/>
  <c r="DI22" i="10"/>
  <c r="CZ143" i="17"/>
  <c r="DI22" i="11"/>
  <c r="DI187" i="14"/>
  <c r="CZ139" i="17"/>
  <c r="DI183" i="14"/>
  <c r="DI22" i="7"/>
  <c r="CZ105" i="17"/>
  <c r="DI121" i="14"/>
  <c r="DI29" i="6"/>
  <c r="DI44" i="6"/>
  <c r="DI44" i="5"/>
  <c r="DI120" i="14"/>
  <c r="DI29" i="5"/>
  <c r="CZ104" i="17"/>
  <c r="DI180" i="14"/>
  <c r="DI22" i="4"/>
  <c r="CZ136" i="17"/>
  <c r="DI16" i="3"/>
  <c r="CZ156" i="17" s="1"/>
  <c r="DI188" i="14"/>
  <c r="CZ144" i="17" s="1"/>
  <c r="DI17" i="3"/>
  <c r="CZ159" i="17" s="1"/>
  <c r="CZ31" i="17"/>
  <c r="DI44" i="14"/>
  <c r="DI181" i="14"/>
  <c r="CZ137" i="17"/>
  <c r="DI22" i="5"/>
  <c r="DI39" i="14"/>
  <c r="CZ26" i="17"/>
  <c r="DI19" i="3"/>
  <c r="CZ165" i="17" s="1"/>
  <c r="DI47" i="14"/>
  <c r="CZ34" i="17" s="1"/>
  <c r="DI18" i="3"/>
  <c r="CZ162" i="17" s="1"/>
  <c r="CZ108" i="17"/>
  <c r="DI29" i="9"/>
  <c r="DI124" i="14"/>
  <c r="DI126" i="14"/>
  <c r="CZ110" i="17"/>
  <c r="DI29" i="11"/>
  <c r="DI29" i="8"/>
  <c r="CZ107" i="17"/>
  <c r="DI123" i="14"/>
  <c r="DI75" i="14"/>
  <c r="CZ59" i="17"/>
  <c r="DI54" i="4"/>
  <c r="DI35" i="4" s="1"/>
  <c r="DI22" i="6"/>
  <c r="CZ138" i="17"/>
  <c r="DI182" i="14"/>
  <c r="DI44" i="10"/>
  <c r="DI125" i="14"/>
  <c r="CZ109" i="17"/>
  <c r="DI29" i="10"/>
  <c r="CZ141" i="17"/>
  <c r="DI185" i="14"/>
  <c r="DI22" i="9"/>
  <c r="DI35" i="8" l="1"/>
  <c r="DI35" i="11"/>
  <c r="DJ57" i="14" s="1"/>
  <c r="DI35" i="9"/>
  <c r="DI81" i="14"/>
  <c r="CZ65" i="17"/>
  <c r="DI54" i="10"/>
  <c r="DI217" i="14" s="1"/>
  <c r="DI61" i="3"/>
  <c r="CZ210" i="17" s="1"/>
  <c r="DI113" i="14"/>
  <c r="CZ97" i="17"/>
  <c r="DJ28" i="9"/>
  <c r="DI21" i="4"/>
  <c r="DI169" i="14"/>
  <c r="CZ125" i="17"/>
  <c r="DI177" i="14"/>
  <c r="CZ133" i="17" s="1"/>
  <c r="DI33" i="3"/>
  <c r="CZ177" i="17" s="1"/>
  <c r="DI32" i="3"/>
  <c r="CZ174" i="17" s="1"/>
  <c r="DI109" i="14"/>
  <c r="CZ93" i="17"/>
  <c r="DJ28" i="5"/>
  <c r="DI110" i="14"/>
  <c r="DJ28" i="6"/>
  <c r="CZ94" i="17"/>
  <c r="DJ28" i="4"/>
  <c r="CZ92" i="17"/>
  <c r="DI108" i="14"/>
  <c r="DI42" i="3"/>
  <c r="CZ186" i="17" s="1"/>
  <c r="DI43" i="3"/>
  <c r="CZ189" i="17" s="1"/>
  <c r="DI116" i="14"/>
  <c r="CZ100" i="17" s="1"/>
  <c r="DI78" i="14"/>
  <c r="CZ62" i="17"/>
  <c r="DI54" i="7"/>
  <c r="DI214" i="14" s="1"/>
  <c r="DI68" i="14"/>
  <c r="CZ52" i="17"/>
  <c r="DJ54" i="14"/>
  <c r="DI69" i="14"/>
  <c r="CZ53" i="17"/>
  <c r="DJ55" i="14"/>
  <c r="DI114" i="14"/>
  <c r="CZ98" i="17"/>
  <c r="DJ28" i="10"/>
  <c r="DI83" i="14"/>
  <c r="CZ67" i="17" s="1"/>
  <c r="CZ48" i="17"/>
  <c r="DJ50" i="14"/>
  <c r="DI64" i="14"/>
  <c r="CZ126" i="17"/>
  <c r="DI170" i="14"/>
  <c r="DI21" i="5"/>
  <c r="DI175" i="14"/>
  <c r="CZ131" i="17"/>
  <c r="DI21" i="10"/>
  <c r="CZ129" i="17"/>
  <c r="DI21" i="8"/>
  <c r="DI173" i="14"/>
  <c r="DI21" i="9"/>
  <c r="CZ130" i="17"/>
  <c r="DI174" i="14"/>
  <c r="DI62" i="3"/>
  <c r="CZ213" i="17" s="1"/>
  <c r="DI112" i="14"/>
  <c r="CZ96" i="17"/>
  <c r="DJ28" i="8"/>
  <c r="CZ60" i="17"/>
  <c r="DI76" i="14"/>
  <c r="DI54" i="5"/>
  <c r="DI212" i="14" s="1"/>
  <c r="CZ95" i="17"/>
  <c r="DJ28" i="7"/>
  <c r="DI111" i="14"/>
  <c r="DI171" i="14"/>
  <c r="CZ127" i="17"/>
  <c r="DI21" i="6"/>
  <c r="DI211" i="14"/>
  <c r="CZ99" i="17"/>
  <c r="DJ28" i="11"/>
  <c r="DI115" i="14"/>
  <c r="DI54" i="6"/>
  <c r="DI213" i="14" s="1"/>
  <c r="CZ61" i="17"/>
  <c r="DI77" i="14"/>
  <c r="DI172" i="14"/>
  <c r="DI21" i="7"/>
  <c r="CZ128" i="17"/>
  <c r="CZ132" i="17"/>
  <c r="DI21" i="11"/>
  <c r="DI176" i="14"/>
  <c r="DI71" i="14" l="1"/>
  <c r="CZ55" i="17"/>
  <c r="DI35" i="10"/>
  <c r="DJ56" i="14" s="1"/>
  <c r="DI71" i="3"/>
  <c r="DJ19" i="11"/>
  <c r="DI154" i="14"/>
  <c r="DI36" i="11"/>
  <c r="DJ19" i="6"/>
  <c r="DJ45" i="6" s="1"/>
  <c r="DI36" i="6"/>
  <c r="DI149" i="14"/>
  <c r="DA84" i="17"/>
  <c r="DJ100" i="14"/>
  <c r="DI152" i="14"/>
  <c r="DJ19" i="9"/>
  <c r="DJ45" i="9" s="1"/>
  <c r="DI36" i="9"/>
  <c r="DJ19" i="10"/>
  <c r="DI36" i="10"/>
  <c r="DI153" i="14"/>
  <c r="DA86" i="17"/>
  <c r="DJ102" i="14"/>
  <c r="CZ54" i="17"/>
  <c r="DI70" i="14"/>
  <c r="DI35" i="6"/>
  <c r="DI72" i="3"/>
  <c r="DA42" i="17"/>
  <c r="DJ12" i="9"/>
  <c r="DA83" i="17"/>
  <c r="DJ99" i="14"/>
  <c r="DA88" i="17"/>
  <c r="DJ104" i="14"/>
  <c r="DI219" i="14"/>
  <c r="DI35" i="5"/>
  <c r="DJ101" i="14"/>
  <c r="DA85" i="17"/>
  <c r="DI151" i="14"/>
  <c r="DJ19" i="8"/>
  <c r="DI36" i="8"/>
  <c r="DJ103" i="14"/>
  <c r="DA87" i="17"/>
  <c r="DJ12" i="11"/>
  <c r="DA44" i="17"/>
  <c r="DI35" i="7"/>
  <c r="DI150" i="14"/>
  <c r="DI36" i="7"/>
  <c r="DJ19" i="7"/>
  <c r="DI148" i="14"/>
  <c r="DJ19" i="5"/>
  <c r="DJ45" i="5" s="1"/>
  <c r="DI36" i="5"/>
  <c r="DA37" i="17"/>
  <c r="DJ12" i="4"/>
  <c r="DA41" i="17"/>
  <c r="DJ12" i="8"/>
  <c r="DJ97" i="14"/>
  <c r="DA81" i="17"/>
  <c r="DJ40" i="3"/>
  <c r="DA183" i="17" s="1"/>
  <c r="DJ39" i="3"/>
  <c r="DA180" i="17" s="1"/>
  <c r="DJ105" i="14"/>
  <c r="DA89" i="17" s="1"/>
  <c r="DJ98" i="14"/>
  <c r="DA82" i="17"/>
  <c r="DJ19" i="4"/>
  <c r="DI147" i="14"/>
  <c r="DI155" i="14"/>
  <c r="DI27" i="3"/>
  <c r="DI36" i="4"/>
  <c r="DI28" i="3"/>
  <c r="DJ39" i="14" l="1"/>
  <c r="DA26" i="17"/>
  <c r="CZ51" i="17"/>
  <c r="DJ53" i="14"/>
  <c r="DI67" i="14"/>
  <c r="DA43" i="17"/>
  <c r="DJ12" i="10"/>
  <c r="DI9" i="9"/>
  <c r="CZ20" i="17"/>
  <c r="DI33" i="14"/>
  <c r="DA116" i="17"/>
  <c r="DK20" i="6"/>
  <c r="DK160" i="14" s="1"/>
  <c r="DJ135" i="14"/>
  <c r="DA71" i="17"/>
  <c r="DJ87" i="14"/>
  <c r="DK20" i="7"/>
  <c r="DK161" i="14" s="1"/>
  <c r="DA117" i="17"/>
  <c r="DJ136" i="14"/>
  <c r="DI32" i="14"/>
  <c r="DI9" i="8"/>
  <c r="CZ19" i="17"/>
  <c r="DJ52" i="14"/>
  <c r="CZ50" i="17"/>
  <c r="DI66" i="14"/>
  <c r="DJ138" i="14"/>
  <c r="DK20" i="9"/>
  <c r="DK163" i="14" s="1"/>
  <c r="DA119" i="17"/>
  <c r="CZ22" i="17"/>
  <c r="DI35" i="14"/>
  <c r="DI9" i="11"/>
  <c r="DA30" i="17"/>
  <c r="DJ43" i="14"/>
  <c r="DI9" i="5"/>
  <c r="CZ16" i="17"/>
  <c r="DI29" i="14"/>
  <c r="DI9" i="7"/>
  <c r="DI31" i="14"/>
  <c r="CZ18" i="17"/>
  <c r="DJ46" i="14"/>
  <c r="DA33" i="17"/>
  <c r="DJ45" i="8"/>
  <c r="DA118" i="17"/>
  <c r="DJ137" i="14"/>
  <c r="DK20" i="8"/>
  <c r="DK162" i="14" s="1"/>
  <c r="DJ44" i="14"/>
  <c r="DA31" i="17"/>
  <c r="DA75" i="17"/>
  <c r="DJ91" i="14"/>
  <c r="DI9" i="10"/>
  <c r="DI34" i="14"/>
  <c r="CZ21" i="17"/>
  <c r="CZ15" i="17"/>
  <c r="DI28" i="14"/>
  <c r="DI9" i="4"/>
  <c r="DI51" i="3"/>
  <c r="CZ198" i="17" s="1"/>
  <c r="DI36" i="14"/>
  <c r="CZ23" i="17" s="1"/>
  <c r="DI52" i="3"/>
  <c r="CZ201" i="17" s="1"/>
  <c r="DK20" i="4"/>
  <c r="DJ133" i="14"/>
  <c r="DA114" i="17"/>
  <c r="DJ26" i="3"/>
  <c r="DA171" i="17" s="1"/>
  <c r="DJ25" i="3"/>
  <c r="DA168" i="17" s="1"/>
  <c r="DJ141" i="14"/>
  <c r="DA122" i="17" s="1"/>
  <c r="DJ45" i="4"/>
  <c r="DJ134" i="14"/>
  <c r="DK20" i="5"/>
  <c r="DK159" i="14" s="1"/>
  <c r="DA115" i="17"/>
  <c r="DI65" i="14"/>
  <c r="CZ49" i="17"/>
  <c r="DJ51" i="14"/>
  <c r="DI50" i="3"/>
  <c r="CZ195" i="17" s="1"/>
  <c r="DI49" i="3"/>
  <c r="CZ192" i="17" s="1"/>
  <c r="DI72" i="14"/>
  <c r="CZ56" i="17" s="1"/>
  <c r="DJ88" i="14"/>
  <c r="DA72" i="17"/>
  <c r="DJ139" i="14"/>
  <c r="DK20" i="10"/>
  <c r="DK164" i="14" s="1"/>
  <c r="DA120" i="17"/>
  <c r="DJ45" i="10"/>
  <c r="DJ45" i="7"/>
  <c r="DI9" i="6"/>
  <c r="CZ17" i="17"/>
  <c r="DI30" i="14"/>
  <c r="DJ45" i="11"/>
  <c r="DJ140" i="14"/>
  <c r="DA121" i="17"/>
  <c r="DK20" i="11"/>
  <c r="DK165" i="14" s="1"/>
  <c r="DA70" i="17" l="1"/>
  <c r="DJ86" i="14"/>
  <c r="DJ65" i="3"/>
  <c r="DA219" i="17" s="1"/>
  <c r="DJ64" i="3"/>
  <c r="DA216" i="17" s="1"/>
  <c r="DJ94" i="14"/>
  <c r="DA78" i="17" s="1"/>
  <c r="DI21" i="14"/>
  <c r="CZ8" i="17"/>
  <c r="DJ11" i="8"/>
  <c r="DJ44" i="8" s="1"/>
  <c r="DJ10" i="8"/>
  <c r="DI22" i="14"/>
  <c r="CZ9" i="17"/>
  <c r="DJ11" i="9"/>
  <c r="DJ10" i="9"/>
  <c r="DA40" i="17"/>
  <c r="DJ12" i="7"/>
  <c r="DJ10" i="6"/>
  <c r="CZ6" i="17"/>
  <c r="DI19" i="14"/>
  <c r="DJ11" i="6"/>
  <c r="DJ12" i="5"/>
  <c r="DA38" i="17"/>
  <c r="DJ55" i="3"/>
  <c r="DA207" i="17" s="1"/>
  <c r="DJ54" i="3"/>
  <c r="DA204" i="17" s="1"/>
  <c r="DJ58" i="14"/>
  <c r="DA45" i="17" s="1"/>
  <c r="DA74" i="17"/>
  <c r="DJ90" i="14"/>
  <c r="CZ5" i="17"/>
  <c r="DI18" i="14"/>
  <c r="DJ11" i="5"/>
  <c r="DJ10" i="5"/>
  <c r="CZ11" i="17"/>
  <c r="DI24" i="14"/>
  <c r="DJ11" i="11"/>
  <c r="DJ10" i="11"/>
  <c r="DJ45" i="14"/>
  <c r="DA32" i="17"/>
  <c r="DJ93" i="14"/>
  <c r="DA77" i="17"/>
  <c r="DJ89" i="14"/>
  <c r="DA73" i="17"/>
  <c r="DK158" i="14"/>
  <c r="DK29" i="3"/>
  <c r="DK30" i="3"/>
  <c r="DK166" i="14"/>
  <c r="CZ4" i="17"/>
  <c r="DI17" i="14"/>
  <c r="DJ10" i="4"/>
  <c r="DJ11" i="4"/>
  <c r="DI13" i="3"/>
  <c r="CZ147" i="17" s="1"/>
  <c r="DI25" i="14"/>
  <c r="CZ12" i="17" s="1"/>
  <c r="DI12" i="3"/>
  <c r="CZ1" i="17" s="1"/>
  <c r="DJ11" i="7"/>
  <c r="DI20" i="14"/>
  <c r="DJ10" i="7"/>
  <c r="CZ7" i="17"/>
  <c r="DJ12" i="6"/>
  <c r="DA39" i="17"/>
  <c r="DJ92" i="14"/>
  <c r="DA76" i="17"/>
  <c r="CZ10" i="17"/>
  <c r="DJ10" i="10"/>
  <c r="DJ11" i="10"/>
  <c r="DI23" i="14"/>
  <c r="DJ41" i="14" l="1"/>
  <c r="DA28" i="17"/>
  <c r="DJ29" i="7"/>
  <c r="DJ122" i="14"/>
  <c r="DA106" i="17"/>
  <c r="DJ44" i="4"/>
  <c r="DA103" i="17"/>
  <c r="DJ29" i="4"/>
  <c r="DJ119" i="14"/>
  <c r="DJ15" i="3"/>
  <c r="DA153" i="17" s="1"/>
  <c r="DJ14" i="3"/>
  <c r="DA150" i="17" s="1"/>
  <c r="DJ127" i="14"/>
  <c r="DA111" i="17" s="1"/>
  <c r="DJ44" i="7"/>
  <c r="DJ187" i="14"/>
  <c r="DJ22" i="11"/>
  <c r="DA143" i="17"/>
  <c r="DJ181" i="14"/>
  <c r="DJ22" i="5"/>
  <c r="DA137" i="17"/>
  <c r="DA63" i="17"/>
  <c r="DJ79" i="14"/>
  <c r="DJ54" i="8"/>
  <c r="DJ215" i="14" s="1"/>
  <c r="DJ40" i="14"/>
  <c r="DA27" i="17"/>
  <c r="DJ18" i="3"/>
  <c r="DA162" i="17" s="1"/>
  <c r="DJ19" i="3"/>
  <c r="DA165" i="17" s="1"/>
  <c r="DJ47" i="14"/>
  <c r="DA34" i="17" s="1"/>
  <c r="DJ182" i="14"/>
  <c r="DJ22" i="6"/>
  <c r="DA138" i="17"/>
  <c r="DJ44" i="9"/>
  <c r="DA108" i="17"/>
  <c r="DJ29" i="9"/>
  <c r="DJ124" i="14"/>
  <c r="DJ123" i="14"/>
  <c r="DA107" i="17"/>
  <c r="DJ29" i="8"/>
  <c r="DJ22" i="4"/>
  <c r="DA136" i="17"/>
  <c r="DJ180" i="14"/>
  <c r="DJ188" i="14"/>
  <c r="DA144" i="17" s="1"/>
  <c r="DJ17" i="3"/>
  <c r="DA159" i="17" s="1"/>
  <c r="DJ16" i="3"/>
  <c r="DA156" i="17" s="1"/>
  <c r="DJ126" i="14"/>
  <c r="DJ29" i="11"/>
  <c r="DA110" i="17"/>
  <c r="DJ44" i="5"/>
  <c r="DJ120" i="14"/>
  <c r="DJ29" i="5"/>
  <c r="DA104" i="17"/>
  <c r="DJ29" i="6"/>
  <c r="DA105" i="17"/>
  <c r="DJ121" i="14"/>
  <c r="DJ44" i="6"/>
  <c r="DJ42" i="14"/>
  <c r="DA29" i="17"/>
  <c r="DJ29" i="10"/>
  <c r="DJ125" i="14"/>
  <c r="DA109" i="17"/>
  <c r="DJ44" i="10"/>
  <c r="DA139" i="17"/>
  <c r="DJ183" i="14"/>
  <c r="DJ22" i="7"/>
  <c r="DJ186" i="14"/>
  <c r="DA142" i="17"/>
  <c r="DJ22" i="10"/>
  <c r="DJ44" i="11"/>
  <c r="DJ22" i="9"/>
  <c r="DJ185" i="14"/>
  <c r="DA141" i="17"/>
  <c r="DJ184" i="14"/>
  <c r="DA140" i="17"/>
  <c r="DJ22" i="8"/>
  <c r="DA130" i="17" l="1"/>
  <c r="DJ174" i="14"/>
  <c r="DJ21" i="9"/>
  <c r="DA65" i="17"/>
  <c r="DJ54" i="10"/>
  <c r="DJ217" i="14" s="1"/>
  <c r="DJ81" i="14"/>
  <c r="DJ21" i="4"/>
  <c r="DA125" i="17"/>
  <c r="DJ169" i="14"/>
  <c r="DJ177" i="14"/>
  <c r="DA133" i="17" s="1"/>
  <c r="DJ32" i="3"/>
  <c r="DA174" i="17" s="1"/>
  <c r="DJ33" i="3"/>
  <c r="DA177" i="17" s="1"/>
  <c r="DA132" i="17"/>
  <c r="DJ176" i="14"/>
  <c r="DJ21" i="11"/>
  <c r="DA95" i="17"/>
  <c r="DK28" i="7"/>
  <c r="DJ111" i="14"/>
  <c r="DJ54" i="11"/>
  <c r="DJ218" i="14" s="1"/>
  <c r="DA66" i="17"/>
  <c r="DJ82" i="14"/>
  <c r="DJ21" i="7"/>
  <c r="DA128" i="17"/>
  <c r="DJ172" i="14"/>
  <c r="DA93" i="17"/>
  <c r="DJ109" i="14"/>
  <c r="DK28" i="5"/>
  <c r="DK28" i="11"/>
  <c r="DJ115" i="14"/>
  <c r="DA99" i="17"/>
  <c r="DA64" i="17"/>
  <c r="DJ54" i="9"/>
  <c r="DJ216" i="14" s="1"/>
  <c r="DJ80" i="14"/>
  <c r="DA126" i="17"/>
  <c r="DJ170" i="14"/>
  <c r="DJ21" i="5"/>
  <c r="DA59" i="17"/>
  <c r="DJ75" i="14"/>
  <c r="DJ54" i="4"/>
  <c r="DJ35" i="4" s="1"/>
  <c r="DJ61" i="3"/>
  <c r="DA210" i="17" s="1"/>
  <c r="DJ83" i="14"/>
  <c r="DA67" i="17" s="1"/>
  <c r="DJ62" i="3"/>
  <c r="DA213" i="17" s="1"/>
  <c r="DJ173" i="14"/>
  <c r="DA129" i="17"/>
  <c r="DJ21" i="8"/>
  <c r="DJ175" i="14"/>
  <c r="DA131" i="17"/>
  <c r="DJ21" i="10"/>
  <c r="DJ110" i="14"/>
  <c r="DK28" i="6"/>
  <c r="DA94" i="17"/>
  <c r="DA96" i="17"/>
  <c r="DJ112" i="14"/>
  <c r="DK28" i="8"/>
  <c r="DA62" i="17"/>
  <c r="DJ78" i="14"/>
  <c r="DJ54" i="7"/>
  <c r="DJ214" i="14" s="1"/>
  <c r="DJ114" i="14"/>
  <c r="DA98" i="17"/>
  <c r="DK28" i="10"/>
  <c r="DJ54" i="6"/>
  <c r="DJ213" i="14" s="1"/>
  <c r="DJ77" i="14"/>
  <c r="DA61" i="17"/>
  <c r="DJ54" i="5"/>
  <c r="DJ212" i="14" s="1"/>
  <c r="DJ76" i="14"/>
  <c r="DA60" i="17"/>
  <c r="DJ113" i="14"/>
  <c r="DA97" i="17"/>
  <c r="DK28" i="9"/>
  <c r="DJ21" i="6"/>
  <c r="DA127" i="17"/>
  <c r="DJ171" i="14"/>
  <c r="DJ35" i="8"/>
  <c r="DK28" i="4"/>
  <c r="DA92" i="17"/>
  <c r="DJ108" i="14"/>
  <c r="DJ116" i="14"/>
  <c r="DA100" i="17" s="1"/>
  <c r="DJ42" i="3"/>
  <c r="DA186" i="17" s="1"/>
  <c r="DJ43" i="3"/>
  <c r="DA189" i="17" s="1"/>
  <c r="DJ35" i="7" l="1"/>
  <c r="DJ67" i="14" s="1"/>
  <c r="DJ35" i="9"/>
  <c r="DJ69" i="14" s="1"/>
  <c r="DK54" i="14"/>
  <c r="DJ68" i="14"/>
  <c r="DA52" i="17"/>
  <c r="DK102" i="14"/>
  <c r="DB86" i="17"/>
  <c r="DK19" i="10"/>
  <c r="DJ153" i="14"/>
  <c r="DJ36" i="10"/>
  <c r="DK19" i="7"/>
  <c r="DJ150" i="14"/>
  <c r="DJ36" i="7"/>
  <c r="DK19" i="11"/>
  <c r="DK45" i="11" s="1"/>
  <c r="DJ154" i="14"/>
  <c r="DJ36" i="11"/>
  <c r="DJ36" i="4"/>
  <c r="DJ147" i="14"/>
  <c r="DK19" i="4"/>
  <c r="DJ27" i="3"/>
  <c r="DJ155" i="14"/>
  <c r="DJ28" i="3"/>
  <c r="DJ35" i="10"/>
  <c r="DA48" i="17"/>
  <c r="DJ64" i="14"/>
  <c r="DK50" i="14"/>
  <c r="DJ148" i="14"/>
  <c r="DK19" i="5"/>
  <c r="DK45" i="5" s="1"/>
  <c r="DJ36" i="5"/>
  <c r="DJ35" i="11"/>
  <c r="DJ152" i="14"/>
  <c r="DJ36" i="9"/>
  <c r="DK19" i="9"/>
  <c r="DA51" i="17"/>
  <c r="DK101" i="14"/>
  <c r="DB85" i="17"/>
  <c r="DK99" i="14"/>
  <c r="DB83" i="17"/>
  <c r="DJ211" i="14"/>
  <c r="DJ71" i="3"/>
  <c r="DJ72" i="3"/>
  <c r="DJ219" i="14"/>
  <c r="DB88" i="17"/>
  <c r="DK104" i="14"/>
  <c r="DB84" i="17"/>
  <c r="DK100" i="14"/>
  <c r="DK45" i="7"/>
  <c r="DK97" i="14"/>
  <c r="DB81" i="17"/>
  <c r="DK45" i="4"/>
  <c r="DK105" i="14"/>
  <c r="DB89" i="17" s="1"/>
  <c r="DK39" i="3"/>
  <c r="DB180" i="17" s="1"/>
  <c r="DK40" i="3"/>
  <c r="DB183" i="17" s="1"/>
  <c r="DJ149" i="14"/>
  <c r="DK19" i="6"/>
  <c r="DJ36" i="6"/>
  <c r="DJ35" i="5"/>
  <c r="DJ35" i="6"/>
  <c r="DK103" i="14"/>
  <c r="DB87" i="17"/>
  <c r="DJ151" i="14"/>
  <c r="DJ36" i="8"/>
  <c r="DK19" i="8"/>
  <c r="DK98" i="14"/>
  <c r="DB82" i="17"/>
  <c r="DK53" i="14" l="1"/>
  <c r="DA53" i="17"/>
  <c r="DK55" i="14"/>
  <c r="DB42" i="17" s="1"/>
  <c r="DJ49" i="3"/>
  <c r="DA192" i="17" s="1"/>
  <c r="DB71" i="17"/>
  <c r="DK87" i="14"/>
  <c r="DJ9" i="8"/>
  <c r="DJ32" i="14"/>
  <c r="DA19" i="17"/>
  <c r="DK52" i="14"/>
  <c r="DA50" i="17"/>
  <c r="DJ66" i="14"/>
  <c r="DK86" i="14"/>
  <c r="DB70" i="17"/>
  <c r="DJ71" i="14"/>
  <c r="DA55" i="17"/>
  <c r="DK57" i="14"/>
  <c r="DA15" i="17"/>
  <c r="DJ28" i="14"/>
  <c r="DJ9" i="4"/>
  <c r="DJ51" i="3"/>
  <c r="DA198" i="17" s="1"/>
  <c r="DJ52" i="3"/>
  <c r="DA201" i="17" s="1"/>
  <c r="DJ36" i="14"/>
  <c r="DA23" i="17" s="1"/>
  <c r="DJ31" i="14"/>
  <c r="DJ9" i="7"/>
  <c r="DA18" i="17"/>
  <c r="DK139" i="14"/>
  <c r="DL20" i="10"/>
  <c r="DL164" i="14" s="1"/>
  <c r="DB120" i="17"/>
  <c r="DK45" i="10"/>
  <c r="DJ65" i="14"/>
  <c r="DA49" i="17"/>
  <c r="DK51" i="14"/>
  <c r="DB119" i="17"/>
  <c r="DK138" i="14"/>
  <c r="DL20" i="9"/>
  <c r="DL163" i="14" s="1"/>
  <c r="DA16" i="17"/>
  <c r="DJ29" i="14"/>
  <c r="DJ9" i="5"/>
  <c r="DJ50" i="3"/>
  <c r="DA195" i="17" s="1"/>
  <c r="DA22" i="17"/>
  <c r="DJ35" i="14"/>
  <c r="DJ9" i="11"/>
  <c r="DK12" i="9"/>
  <c r="DJ30" i="14"/>
  <c r="DA17" i="17"/>
  <c r="DJ9" i="6"/>
  <c r="DK93" i="14"/>
  <c r="DB77" i="17"/>
  <c r="DK12" i="7"/>
  <c r="DB40" i="17"/>
  <c r="DJ33" i="14"/>
  <c r="DJ9" i="9"/>
  <c r="DA20" i="17"/>
  <c r="DK134" i="14"/>
  <c r="DL20" i="5"/>
  <c r="DB115" i="17"/>
  <c r="DJ72" i="14"/>
  <c r="DA56" i="17" s="1"/>
  <c r="DA54" i="17"/>
  <c r="DJ70" i="14"/>
  <c r="DK56" i="14"/>
  <c r="DB114" i="17"/>
  <c r="DK133" i="14"/>
  <c r="DL20" i="4"/>
  <c r="DK26" i="3"/>
  <c r="DB171" i="17" s="1"/>
  <c r="DK141" i="14"/>
  <c r="DB122" i="17" s="1"/>
  <c r="DK25" i="3"/>
  <c r="DB168" i="17" s="1"/>
  <c r="DB117" i="17"/>
  <c r="DK136" i="14"/>
  <c r="DL20" i="7"/>
  <c r="DL161" i="14" s="1"/>
  <c r="DA21" i="17"/>
  <c r="DJ9" i="10"/>
  <c r="DJ34" i="14"/>
  <c r="DK45" i="9"/>
  <c r="DK45" i="8"/>
  <c r="DB118" i="17"/>
  <c r="DL20" i="8"/>
  <c r="DK137" i="14"/>
  <c r="DK45" i="6"/>
  <c r="DB116" i="17"/>
  <c r="DL20" i="6"/>
  <c r="DL160" i="14" s="1"/>
  <c r="DK135" i="14"/>
  <c r="DB73" i="17"/>
  <c r="DK89" i="14"/>
  <c r="DK12" i="4"/>
  <c r="DB37" i="17"/>
  <c r="DB121" i="17"/>
  <c r="DL20" i="11"/>
  <c r="DL165" i="14" s="1"/>
  <c r="DK140" i="14"/>
  <c r="DB41" i="17"/>
  <c r="DK12" i="8"/>
  <c r="DK54" i="3" l="1"/>
  <c r="DB204" i="17" s="1"/>
  <c r="DK55" i="3"/>
  <c r="DB207" i="17" s="1"/>
  <c r="DL162" i="14"/>
  <c r="DK58" i="14"/>
  <c r="DB45" i="17" s="1"/>
  <c r="DB43" i="17"/>
  <c r="DK12" i="10"/>
  <c r="DK42" i="14"/>
  <c r="DB29" i="17"/>
  <c r="DA6" i="17"/>
  <c r="DK11" i="6"/>
  <c r="DK44" i="6" s="1"/>
  <c r="DK10" i="6"/>
  <c r="DJ19" i="14"/>
  <c r="DK92" i="14"/>
  <c r="DB76" i="17"/>
  <c r="DA8" i="17"/>
  <c r="DJ21" i="14"/>
  <c r="DK11" i="8"/>
  <c r="DK44" i="8" s="1"/>
  <c r="DK10" i="8"/>
  <c r="DK88" i="14"/>
  <c r="DB72" i="17"/>
  <c r="DK64" i="3"/>
  <c r="DB216" i="17" s="1"/>
  <c r="DK65" i="3"/>
  <c r="DB219" i="17" s="1"/>
  <c r="DK94" i="14"/>
  <c r="DB78" i="17" s="1"/>
  <c r="DK10" i="10"/>
  <c r="DJ23" i="14"/>
  <c r="DA10" i="17"/>
  <c r="DK11" i="10"/>
  <c r="DK44" i="10" s="1"/>
  <c r="DL158" i="14"/>
  <c r="DL166" i="14"/>
  <c r="DL29" i="3"/>
  <c r="DL30" i="3"/>
  <c r="DA9" i="17"/>
  <c r="DJ22" i="14"/>
  <c r="DK11" i="9"/>
  <c r="DK44" i="9" s="1"/>
  <c r="DK10" i="9"/>
  <c r="DB31" i="17"/>
  <c r="DK44" i="14"/>
  <c r="DK12" i="5"/>
  <c r="DB38" i="17"/>
  <c r="DK11" i="7"/>
  <c r="DK10" i="7"/>
  <c r="DA7" i="17"/>
  <c r="DJ20" i="14"/>
  <c r="DK12" i="11"/>
  <c r="DB44" i="17"/>
  <c r="DB39" i="17"/>
  <c r="DK12" i="6"/>
  <c r="DB30" i="17"/>
  <c r="DK43" i="14"/>
  <c r="DK39" i="14"/>
  <c r="DB26" i="17"/>
  <c r="DB74" i="17"/>
  <c r="DK90" i="14"/>
  <c r="DL159" i="14"/>
  <c r="DA11" i="17"/>
  <c r="DK11" i="11"/>
  <c r="DK10" i="11"/>
  <c r="DJ24" i="14"/>
  <c r="DJ18" i="14"/>
  <c r="DA5" i="17"/>
  <c r="DK10" i="5"/>
  <c r="DK11" i="5"/>
  <c r="DJ17" i="14"/>
  <c r="DA4" i="17"/>
  <c r="DK10" i="4"/>
  <c r="DK11" i="4"/>
  <c r="DJ12" i="3"/>
  <c r="DA1" i="17" s="1"/>
  <c r="DJ25" i="14"/>
  <c r="DA12" i="17" s="1"/>
  <c r="DJ13" i="3"/>
  <c r="DA147" i="17" s="1"/>
  <c r="DK91" i="14"/>
  <c r="DB75" i="17"/>
  <c r="DK47" i="14" l="1"/>
  <c r="DB34" i="17" s="1"/>
  <c r="DK18" i="3"/>
  <c r="DB162" i="17" s="1"/>
  <c r="DK19" i="3"/>
  <c r="DB165" i="17" s="1"/>
  <c r="DK81" i="14"/>
  <c r="DB65" i="17"/>
  <c r="DK54" i="10"/>
  <c r="DK217" i="14" s="1"/>
  <c r="DB103" i="17"/>
  <c r="DK29" i="4"/>
  <c r="DK119" i="14"/>
  <c r="DK127" i="14"/>
  <c r="DB111" i="17" s="1"/>
  <c r="DK14" i="3"/>
  <c r="DB150" i="17" s="1"/>
  <c r="DK44" i="4"/>
  <c r="DK15" i="3"/>
  <c r="DB153" i="17" s="1"/>
  <c r="DK120" i="14"/>
  <c r="DB104" i="17"/>
  <c r="DK29" i="5"/>
  <c r="DK44" i="5"/>
  <c r="DK183" i="14"/>
  <c r="DB139" i="17"/>
  <c r="DK22" i="7"/>
  <c r="DK29" i="9"/>
  <c r="DB108" i="17"/>
  <c r="DK124" i="14"/>
  <c r="DB136" i="17"/>
  <c r="DK180" i="14"/>
  <c r="DK22" i="4"/>
  <c r="DK17" i="3"/>
  <c r="DB159" i="17" s="1"/>
  <c r="DK188" i="14"/>
  <c r="DB144" i="17" s="1"/>
  <c r="DK16" i="3"/>
  <c r="DB156" i="17" s="1"/>
  <c r="DK22" i="5"/>
  <c r="DK181" i="14"/>
  <c r="DB137" i="17"/>
  <c r="DK187" i="14"/>
  <c r="DK22" i="11"/>
  <c r="DB143" i="17"/>
  <c r="DK46" i="14"/>
  <c r="DB33" i="17"/>
  <c r="DB106" i="17"/>
  <c r="DK122" i="14"/>
  <c r="DK29" i="7"/>
  <c r="DK44" i="7"/>
  <c r="DK22" i="8"/>
  <c r="DK184" i="14"/>
  <c r="DB140" i="17"/>
  <c r="DK22" i="6"/>
  <c r="DB138" i="17"/>
  <c r="DK182" i="14"/>
  <c r="DK80" i="14"/>
  <c r="DB64" i="17"/>
  <c r="DK54" i="9"/>
  <c r="DK216" i="14" s="1"/>
  <c r="DK126" i="14"/>
  <c r="DB110" i="17"/>
  <c r="DK29" i="11"/>
  <c r="DK44" i="11"/>
  <c r="DK41" i="14"/>
  <c r="DB28" i="17"/>
  <c r="DK186" i="14"/>
  <c r="DB142" i="17"/>
  <c r="DK22" i="10"/>
  <c r="DK54" i="6"/>
  <c r="DK213" i="14" s="1"/>
  <c r="DK77" i="14"/>
  <c r="DB61" i="17"/>
  <c r="DK123" i="14"/>
  <c r="DB107" i="17"/>
  <c r="DK29" i="8"/>
  <c r="DK121" i="14"/>
  <c r="DB105" i="17"/>
  <c r="DK29" i="6"/>
  <c r="DB32" i="17"/>
  <c r="DK45" i="14"/>
  <c r="DK54" i="8"/>
  <c r="DK215" i="14" s="1"/>
  <c r="DK79" i="14"/>
  <c r="DB63" i="17"/>
  <c r="DK40" i="14"/>
  <c r="DB27" i="17"/>
  <c r="DK22" i="9"/>
  <c r="DB141" i="17"/>
  <c r="DK185" i="14"/>
  <c r="DK125" i="14"/>
  <c r="DK29" i="10"/>
  <c r="DB109" i="17"/>
  <c r="DK35" i="6" l="1"/>
  <c r="DK35" i="9"/>
  <c r="DB53" i="17" s="1"/>
  <c r="DK35" i="8"/>
  <c r="DK68" i="14" s="1"/>
  <c r="DK110" i="14"/>
  <c r="DB94" i="17"/>
  <c r="DL28" i="6"/>
  <c r="DK112" i="14"/>
  <c r="DB96" i="17"/>
  <c r="DL28" i="8"/>
  <c r="DL52" i="14"/>
  <c r="DB50" i="17"/>
  <c r="DK66" i="14"/>
  <c r="DK78" i="14"/>
  <c r="DK54" i="7"/>
  <c r="DK214" i="14" s="1"/>
  <c r="DB62" i="17"/>
  <c r="DK21" i="11"/>
  <c r="DK176" i="14"/>
  <c r="DB132" i="17"/>
  <c r="DK172" i="14"/>
  <c r="DK21" i="7"/>
  <c r="DB128" i="17"/>
  <c r="DB98" i="17"/>
  <c r="DK114" i="14"/>
  <c r="DL28" i="10"/>
  <c r="DK82" i="14"/>
  <c r="DK54" i="11"/>
  <c r="DK218" i="14" s="1"/>
  <c r="DB66" i="17"/>
  <c r="DL28" i="7"/>
  <c r="DK111" i="14"/>
  <c r="DB95" i="17"/>
  <c r="DB126" i="17"/>
  <c r="DK170" i="14"/>
  <c r="DK21" i="5"/>
  <c r="DB125" i="17"/>
  <c r="DK21" i="4"/>
  <c r="DK169" i="14"/>
  <c r="DK33" i="3"/>
  <c r="DB177" i="17" s="1"/>
  <c r="DK177" i="14"/>
  <c r="DB133" i="17" s="1"/>
  <c r="DK32" i="3"/>
  <c r="DB174" i="17" s="1"/>
  <c r="DB93" i="17"/>
  <c r="DK109" i="14"/>
  <c r="DL28" i="5"/>
  <c r="DB59" i="17"/>
  <c r="DK75" i="14"/>
  <c r="DK54" i="4"/>
  <c r="DK35" i="4" s="1"/>
  <c r="DK61" i="3"/>
  <c r="DB210" i="17" s="1"/>
  <c r="DK83" i="14"/>
  <c r="DB67" i="17" s="1"/>
  <c r="DK108" i="14"/>
  <c r="DL28" i="4"/>
  <c r="DB92" i="17"/>
  <c r="DK43" i="3"/>
  <c r="DB189" i="17" s="1"/>
  <c r="DK42" i="3"/>
  <c r="DB186" i="17" s="1"/>
  <c r="DK116" i="14"/>
  <c r="DB100" i="17" s="1"/>
  <c r="DK21" i="9"/>
  <c r="DB130" i="17"/>
  <c r="DK174" i="14"/>
  <c r="DK115" i="14"/>
  <c r="DL28" i="11"/>
  <c r="DB99" i="17"/>
  <c r="DK175" i="14"/>
  <c r="DB131" i="17"/>
  <c r="DK21" i="10"/>
  <c r="DL55" i="14"/>
  <c r="DK171" i="14"/>
  <c r="DK21" i="6"/>
  <c r="DB127" i="17"/>
  <c r="DK173" i="14"/>
  <c r="DB129" i="17"/>
  <c r="DK21" i="8"/>
  <c r="DB97" i="17"/>
  <c r="DK113" i="14"/>
  <c r="DL28" i="9"/>
  <c r="DK76" i="14"/>
  <c r="DK54" i="5"/>
  <c r="DK212" i="14" s="1"/>
  <c r="DB60" i="17"/>
  <c r="DK35" i="10"/>
  <c r="DK62" i="3"/>
  <c r="DB213" i="17" s="1"/>
  <c r="DK69" i="14" l="1"/>
  <c r="DL54" i="14"/>
  <c r="DC41" i="17" s="1"/>
  <c r="DB52" i="17"/>
  <c r="DK35" i="11"/>
  <c r="DB55" i="17" s="1"/>
  <c r="DL12" i="9"/>
  <c r="DC42" i="17"/>
  <c r="DK64" i="14"/>
  <c r="DB48" i="17"/>
  <c r="DL50" i="14"/>
  <c r="DK148" i="14"/>
  <c r="DL19" i="5"/>
  <c r="DL45" i="5" s="1"/>
  <c r="DK36" i="5"/>
  <c r="DL12" i="8"/>
  <c r="DC84" i="17"/>
  <c r="DL100" i="14"/>
  <c r="DC39" i="17"/>
  <c r="DL12" i="6"/>
  <c r="DL99" i="14"/>
  <c r="DC83" i="17"/>
  <c r="DB54" i="17"/>
  <c r="DL56" i="14"/>
  <c r="DK70" i="14"/>
  <c r="DK151" i="14"/>
  <c r="DL19" i="8"/>
  <c r="DL45" i="8" s="1"/>
  <c r="DK36" i="8"/>
  <c r="DK149" i="14"/>
  <c r="DL19" i="6"/>
  <c r="DK36" i="6"/>
  <c r="DK152" i="14"/>
  <c r="DL19" i="9"/>
  <c r="DK36" i="9"/>
  <c r="DL19" i="4"/>
  <c r="DL45" i="4" s="1"/>
  <c r="DK36" i="4"/>
  <c r="DK147" i="14"/>
  <c r="DK155" i="14"/>
  <c r="DK27" i="3"/>
  <c r="DK28" i="3"/>
  <c r="DL103" i="14"/>
  <c r="DC87" i="17"/>
  <c r="DK150" i="14"/>
  <c r="DK36" i="7"/>
  <c r="DL19" i="7"/>
  <c r="DL19" i="11"/>
  <c r="DL45" i="11" s="1"/>
  <c r="DK154" i="14"/>
  <c r="DK36" i="11"/>
  <c r="DC85" i="17"/>
  <c r="DL101" i="14"/>
  <c r="DK35" i="5"/>
  <c r="DC86" i="17"/>
  <c r="DL45" i="9"/>
  <c r="DL102" i="14"/>
  <c r="DK153" i="14"/>
  <c r="DK36" i="10"/>
  <c r="DL19" i="10"/>
  <c r="DC88" i="17"/>
  <c r="DL104" i="14"/>
  <c r="DC81" i="17"/>
  <c r="DL97" i="14"/>
  <c r="DL39" i="3"/>
  <c r="DC180" i="17" s="1"/>
  <c r="DL105" i="14"/>
  <c r="DC89" i="17" s="1"/>
  <c r="DL40" i="3"/>
  <c r="DC183" i="17" s="1"/>
  <c r="DK211" i="14"/>
  <c r="DK219" i="14"/>
  <c r="DK72" i="3"/>
  <c r="DK71" i="3"/>
  <c r="DL98" i="14"/>
  <c r="DC82" i="17"/>
  <c r="DK35" i="7"/>
  <c r="DK71" i="14" l="1"/>
  <c r="DL57" i="14"/>
  <c r="DK50" i="3"/>
  <c r="DB195" i="17" s="1"/>
  <c r="DC71" i="17"/>
  <c r="DL87" i="14"/>
  <c r="DC120" i="17"/>
  <c r="DM20" i="10"/>
  <c r="DL139" i="14"/>
  <c r="DK9" i="11"/>
  <c r="DB22" i="17"/>
  <c r="DK35" i="14"/>
  <c r="DB18" i="17"/>
  <c r="DK31" i="14"/>
  <c r="DK9" i="7"/>
  <c r="DB15" i="17"/>
  <c r="DK28" i="14"/>
  <c r="DK9" i="4"/>
  <c r="DK52" i="3"/>
  <c r="DB201" i="17" s="1"/>
  <c r="DK36" i="14"/>
  <c r="DB23" i="17" s="1"/>
  <c r="DK51" i="3"/>
  <c r="DB198" i="17" s="1"/>
  <c r="DB19" i="17"/>
  <c r="DK32" i="14"/>
  <c r="DK9" i="8"/>
  <c r="DC43" i="17"/>
  <c r="DL12" i="10"/>
  <c r="DC30" i="17"/>
  <c r="DL43" i="14"/>
  <c r="DK72" i="14"/>
  <c r="DB56" i="17" s="1"/>
  <c r="DC77" i="17"/>
  <c r="DL93" i="14"/>
  <c r="DK34" i="14"/>
  <c r="DK9" i="10"/>
  <c r="DB21" i="17"/>
  <c r="DL91" i="14"/>
  <c r="DC75" i="17"/>
  <c r="DL90" i="14"/>
  <c r="DC74" i="17"/>
  <c r="DM20" i="4"/>
  <c r="DL133" i="14"/>
  <c r="DC114" i="17"/>
  <c r="DL26" i="3"/>
  <c r="DC171" i="17" s="1"/>
  <c r="DL141" i="14"/>
  <c r="DC122" i="17" s="1"/>
  <c r="DL25" i="3"/>
  <c r="DC168" i="17" s="1"/>
  <c r="DB17" i="17"/>
  <c r="DK9" i="6"/>
  <c r="DK30" i="14"/>
  <c r="DC118" i="17"/>
  <c r="DM20" i="8"/>
  <c r="DL137" i="14"/>
  <c r="DC28" i="17"/>
  <c r="DL41" i="14"/>
  <c r="DK29" i="14"/>
  <c r="DK9" i="5"/>
  <c r="DB16" i="17"/>
  <c r="DK49" i="3"/>
  <c r="DB192" i="17" s="1"/>
  <c r="DL53" i="14"/>
  <c r="DB51" i="17"/>
  <c r="DK67" i="14"/>
  <c r="DL86" i="14"/>
  <c r="DC70" i="17"/>
  <c r="DM20" i="11"/>
  <c r="DC121" i="17"/>
  <c r="DL140" i="14"/>
  <c r="DC44" i="17"/>
  <c r="DL12" i="11"/>
  <c r="DB20" i="17"/>
  <c r="DK33" i="14"/>
  <c r="DK9" i="9"/>
  <c r="DM20" i="6"/>
  <c r="DC116" i="17"/>
  <c r="DL135" i="14"/>
  <c r="DL45" i="6"/>
  <c r="DM20" i="5"/>
  <c r="DC115" i="17"/>
  <c r="DL134" i="14"/>
  <c r="DL51" i="14"/>
  <c r="DL58" i="14" s="1"/>
  <c r="DC45" i="17" s="1"/>
  <c r="DK65" i="14"/>
  <c r="DB49" i="17"/>
  <c r="DC117" i="17"/>
  <c r="DL136" i="14"/>
  <c r="DM20" i="7"/>
  <c r="DL45" i="10"/>
  <c r="DM20" i="9"/>
  <c r="DL138" i="14"/>
  <c r="DC119" i="17"/>
  <c r="DL45" i="7"/>
  <c r="DL12" i="4"/>
  <c r="DC37" i="17"/>
  <c r="DL44" i="14"/>
  <c r="DC31" i="17"/>
  <c r="DL54" i="3" l="1"/>
  <c r="DC204" i="17" s="1"/>
  <c r="DL55" i="3"/>
  <c r="DC207" i="17" s="1"/>
  <c r="DM161" i="14"/>
  <c r="DN20" i="7"/>
  <c r="DN161" i="14"/>
  <c r="DK18" i="14"/>
  <c r="DB5" i="17"/>
  <c r="DL10" i="5"/>
  <c r="DL11" i="5"/>
  <c r="DN158" i="14"/>
  <c r="DM158" i="14"/>
  <c r="DN20" i="4"/>
  <c r="DM166" i="14"/>
  <c r="DN166" i="14" s="1"/>
  <c r="DM29" i="3"/>
  <c r="DN29" i="3" s="1"/>
  <c r="DM30" i="3"/>
  <c r="DN30" i="3" s="1"/>
  <c r="DL45" i="14"/>
  <c r="DC32" i="17"/>
  <c r="DB4" i="17"/>
  <c r="DK17" i="14"/>
  <c r="DL10" i="4"/>
  <c r="DL11" i="4"/>
  <c r="DK13" i="3"/>
  <c r="DB147" i="17" s="1"/>
  <c r="DK12" i="3"/>
  <c r="DB1" i="17" s="1"/>
  <c r="DK25" i="14"/>
  <c r="DB12" i="17" s="1"/>
  <c r="DL10" i="11"/>
  <c r="DL11" i="11"/>
  <c r="DK24" i="14"/>
  <c r="DB11" i="17"/>
  <c r="DL39" i="14"/>
  <c r="DC26" i="17"/>
  <c r="DC38" i="17"/>
  <c r="DL12" i="5"/>
  <c r="DM159" i="14"/>
  <c r="DN20" i="5"/>
  <c r="DN159" i="14"/>
  <c r="DN20" i="6"/>
  <c r="DM160" i="14"/>
  <c r="DN160" i="14"/>
  <c r="DC33" i="17"/>
  <c r="DL46" i="14"/>
  <c r="DN165" i="14"/>
  <c r="DN20" i="11"/>
  <c r="DM165" i="14"/>
  <c r="DL12" i="7"/>
  <c r="DC40" i="17"/>
  <c r="DK19" i="14"/>
  <c r="DL11" i="6"/>
  <c r="DL10" i="6"/>
  <c r="DB6" i="17"/>
  <c r="DK23" i="14"/>
  <c r="DB10" i="17"/>
  <c r="DL11" i="10"/>
  <c r="DL10" i="10"/>
  <c r="DL89" i="14"/>
  <c r="DC73" i="17"/>
  <c r="DM163" i="14"/>
  <c r="DN163" i="14"/>
  <c r="DN20" i="9"/>
  <c r="DC72" i="17"/>
  <c r="DL88" i="14"/>
  <c r="DK22" i="14"/>
  <c r="DB9" i="17"/>
  <c r="DL10" i="9"/>
  <c r="DL11" i="9"/>
  <c r="DL94" i="14"/>
  <c r="DC78" i="17" s="1"/>
  <c r="DM162" i="14"/>
  <c r="DN162" i="14"/>
  <c r="DN20" i="8"/>
  <c r="DK21" i="14"/>
  <c r="DB8" i="17"/>
  <c r="DL11" i="8"/>
  <c r="DL10" i="8"/>
  <c r="DN164" i="14"/>
  <c r="DN20" i="10"/>
  <c r="DM164" i="14"/>
  <c r="DL64" i="3"/>
  <c r="DC216" i="17" s="1"/>
  <c r="DL92" i="14"/>
  <c r="DC76" i="17"/>
  <c r="DL65" i="3"/>
  <c r="DC219" i="17" s="1"/>
  <c r="DL10" i="7"/>
  <c r="DL11" i="7"/>
  <c r="DL44" i="7" s="1"/>
  <c r="DK20" i="14"/>
  <c r="DB7" i="17"/>
  <c r="DL18" i="3" l="1"/>
  <c r="DC162" i="17" s="1"/>
  <c r="DL78" i="14"/>
  <c r="DL54" i="7"/>
  <c r="DL214" i="14" s="1"/>
  <c r="DC62" i="17"/>
  <c r="DL44" i="6"/>
  <c r="DL121" i="14"/>
  <c r="DL29" i="6"/>
  <c r="DC105" i="17"/>
  <c r="DL19" i="3"/>
  <c r="DC165" i="17" s="1"/>
  <c r="DL187" i="14"/>
  <c r="DC143" i="17"/>
  <c r="DL22" i="11"/>
  <c r="DL119" i="14"/>
  <c r="DC103" i="17"/>
  <c r="DL29" i="4"/>
  <c r="DL15" i="3"/>
  <c r="DC153" i="17" s="1"/>
  <c r="DL127" i="14"/>
  <c r="DC111" i="17" s="1"/>
  <c r="DL44" i="4"/>
  <c r="DL14" i="3"/>
  <c r="DC150" i="17" s="1"/>
  <c r="DL44" i="5"/>
  <c r="DL29" i="5"/>
  <c r="DC104" i="17"/>
  <c r="DL120" i="14"/>
  <c r="DL122" i="14"/>
  <c r="DL29" i="7"/>
  <c r="DC106" i="17"/>
  <c r="DC136" i="17"/>
  <c r="DL180" i="14"/>
  <c r="DL22" i="4"/>
  <c r="DL16" i="3"/>
  <c r="DC156" i="17" s="1"/>
  <c r="DL17" i="3"/>
  <c r="DC159" i="17" s="1"/>
  <c r="DL188" i="14"/>
  <c r="DC144" i="17" s="1"/>
  <c r="DC137" i="17"/>
  <c r="DL181" i="14"/>
  <c r="DL22" i="5"/>
  <c r="DL22" i="7"/>
  <c r="DC139" i="17"/>
  <c r="DL183" i="14"/>
  <c r="DL22" i="8"/>
  <c r="DL184" i="14"/>
  <c r="DC140" i="17"/>
  <c r="DL29" i="9"/>
  <c r="DC108" i="17"/>
  <c r="DL124" i="14"/>
  <c r="DL44" i="9"/>
  <c r="DL22" i="10"/>
  <c r="DC142" i="17"/>
  <c r="DL186" i="14"/>
  <c r="DC27" i="17"/>
  <c r="DL40" i="14"/>
  <c r="DL47" i="14"/>
  <c r="DC34" i="17" s="1"/>
  <c r="DL44" i="8"/>
  <c r="DL29" i="8"/>
  <c r="DC107" i="17"/>
  <c r="DL123" i="14"/>
  <c r="DL22" i="9"/>
  <c r="DC141" i="17"/>
  <c r="DL185" i="14"/>
  <c r="DC109" i="17"/>
  <c r="DL29" i="10"/>
  <c r="DL125" i="14"/>
  <c r="DL44" i="10"/>
  <c r="DC138" i="17"/>
  <c r="DL22" i="6"/>
  <c r="DL182" i="14"/>
  <c r="DL42" i="14"/>
  <c r="DC29" i="17"/>
  <c r="DC110" i="17"/>
  <c r="DL29" i="11"/>
  <c r="DL126" i="14"/>
  <c r="DL44" i="11"/>
  <c r="DL35" i="7" l="1"/>
  <c r="DL174" i="14"/>
  <c r="DC130" i="17"/>
  <c r="DL21" i="9"/>
  <c r="DL21" i="10"/>
  <c r="DC131" i="17"/>
  <c r="DL175" i="14"/>
  <c r="DL169" i="14"/>
  <c r="DL21" i="4"/>
  <c r="DC125" i="17"/>
  <c r="DL33" i="3"/>
  <c r="DC177" i="17" s="1"/>
  <c r="DL32" i="3"/>
  <c r="DC174" i="17" s="1"/>
  <c r="DL177" i="14"/>
  <c r="DC133" i="17" s="1"/>
  <c r="DC95" i="17"/>
  <c r="DL111" i="14"/>
  <c r="DM28" i="7"/>
  <c r="DL54" i="5"/>
  <c r="DL35" i="5" s="1"/>
  <c r="DL76" i="14"/>
  <c r="DC60" i="17"/>
  <c r="DL176" i="14"/>
  <c r="DL21" i="11"/>
  <c r="DC132" i="17"/>
  <c r="DC51" i="17"/>
  <c r="DM53" i="14"/>
  <c r="DL67" i="14"/>
  <c r="DM28" i="11"/>
  <c r="DC99" i="17"/>
  <c r="DL115" i="14"/>
  <c r="DL81" i="14"/>
  <c r="DL54" i="10"/>
  <c r="DL217" i="14" s="1"/>
  <c r="DC65" i="17"/>
  <c r="DL35" i="10"/>
  <c r="DC97" i="17"/>
  <c r="DL113" i="14"/>
  <c r="DM28" i="9"/>
  <c r="DC92" i="17"/>
  <c r="DL108" i="14"/>
  <c r="DM28" i="4"/>
  <c r="DL43" i="3"/>
  <c r="DC189" i="17" s="1"/>
  <c r="DL42" i="3"/>
  <c r="DC186" i="17" s="1"/>
  <c r="DL116" i="14"/>
  <c r="DC100" i="17" s="1"/>
  <c r="DL110" i="14"/>
  <c r="DM28" i="6"/>
  <c r="DC94" i="17"/>
  <c r="DC96" i="17"/>
  <c r="DL112" i="14"/>
  <c r="DM28" i="8"/>
  <c r="DL80" i="14"/>
  <c r="DL54" i="9"/>
  <c r="DL216" i="14" s="1"/>
  <c r="DC64" i="17"/>
  <c r="DC128" i="17"/>
  <c r="DL21" i="7"/>
  <c r="DL172" i="14"/>
  <c r="DL21" i="5"/>
  <c r="DL170" i="14"/>
  <c r="DC126" i="17"/>
  <c r="DL54" i="4"/>
  <c r="DL75" i="14"/>
  <c r="DC59" i="17"/>
  <c r="DL83" i="14"/>
  <c r="DC67" i="17" s="1"/>
  <c r="DL62" i="3"/>
  <c r="DC213" i="17" s="1"/>
  <c r="DL61" i="3"/>
  <c r="DC210" i="17" s="1"/>
  <c r="DL82" i="14"/>
  <c r="DL54" i="11"/>
  <c r="DL218" i="14" s="1"/>
  <c r="DC66" i="17"/>
  <c r="DL21" i="6"/>
  <c r="DC127" i="17"/>
  <c r="DL171" i="14"/>
  <c r="DM28" i="10"/>
  <c r="DL114" i="14"/>
  <c r="DC98" i="17"/>
  <c r="DL79" i="14"/>
  <c r="DL54" i="8"/>
  <c r="DL35" i="8" s="1"/>
  <c r="DC63" i="17"/>
  <c r="DC129" i="17"/>
  <c r="DL173" i="14"/>
  <c r="DL21" i="8"/>
  <c r="DL109" i="14"/>
  <c r="DC93" i="17"/>
  <c r="DM28" i="5"/>
  <c r="DC61" i="17"/>
  <c r="DL54" i="6"/>
  <c r="DL213" i="14" s="1"/>
  <c r="DL77" i="14"/>
  <c r="DL35" i="9" l="1"/>
  <c r="DL35" i="6"/>
  <c r="DL215" i="14"/>
  <c r="DN28" i="10"/>
  <c r="DM103" i="14"/>
  <c r="DN103" i="14"/>
  <c r="DD87" i="17"/>
  <c r="DL35" i="11"/>
  <c r="DD81" i="17"/>
  <c r="DN97" i="14"/>
  <c r="DM97" i="14"/>
  <c r="DN28" i="4"/>
  <c r="DM40" i="3"/>
  <c r="DM105" i="14"/>
  <c r="DM39" i="3"/>
  <c r="DN28" i="11"/>
  <c r="DN104" i="14"/>
  <c r="DM104" i="14"/>
  <c r="DD88" i="17"/>
  <c r="DL212" i="14"/>
  <c r="DM19" i="4"/>
  <c r="DL147" i="14"/>
  <c r="DL36" i="4"/>
  <c r="DL27" i="3"/>
  <c r="DL28" i="3"/>
  <c r="DL155" i="14"/>
  <c r="DM19" i="10"/>
  <c r="DL153" i="14"/>
  <c r="DL36" i="10"/>
  <c r="DL151" i="14"/>
  <c r="DL36" i="8"/>
  <c r="DM19" i="8"/>
  <c r="DL148" i="14"/>
  <c r="DM19" i="5"/>
  <c r="DL36" i="5"/>
  <c r="DC53" i="17"/>
  <c r="DM55" i="14"/>
  <c r="DL69" i="14"/>
  <c r="DL154" i="14"/>
  <c r="DM19" i="11"/>
  <c r="DL36" i="11"/>
  <c r="DC49" i="17"/>
  <c r="DL65" i="14"/>
  <c r="DM51" i="14"/>
  <c r="DD84" i="17"/>
  <c r="DM100" i="14"/>
  <c r="DN100" i="14"/>
  <c r="DN28" i="7"/>
  <c r="DL152" i="14"/>
  <c r="DM19" i="9"/>
  <c r="DL36" i="9"/>
  <c r="DM98" i="14"/>
  <c r="DD82" i="17"/>
  <c r="DN28" i="5"/>
  <c r="DN98" i="14"/>
  <c r="DM45" i="5"/>
  <c r="DM54" i="14"/>
  <c r="DL68" i="14"/>
  <c r="DC52" i="17"/>
  <c r="DL211" i="14"/>
  <c r="DL71" i="3"/>
  <c r="DL219" i="14"/>
  <c r="DL72" i="3"/>
  <c r="DL70" i="14"/>
  <c r="DM56" i="14"/>
  <c r="DC54" i="17"/>
  <c r="DN53" i="14"/>
  <c r="DD40" i="17"/>
  <c r="DM12" i="7"/>
  <c r="DL36" i="6"/>
  <c r="DM19" i="6"/>
  <c r="DL149" i="14"/>
  <c r="DL35" i="4"/>
  <c r="DM19" i="7"/>
  <c r="DM45" i="7" s="1"/>
  <c r="DL150" i="14"/>
  <c r="DL36" i="7"/>
  <c r="DN28" i="8"/>
  <c r="DD85" i="17"/>
  <c r="DN101" i="14"/>
  <c r="DM101" i="14"/>
  <c r="DN28" i="6"/>
  <c r="DD83" i="17"/>
  <c r="DM99" i="14"/>
  <c r="DN99" i="14"/>
  <c r="DM102" i="14"/>
  <c r="DN28" i="9"/>
  <c r="DN102" i="14"/>
  <c r="DD86" i="17"/>
  <c r="DM45" i="9"/>
  <c r="DN45" i="7" l="1"/>
  <c r="DM89" i="14"/>
  <c r="DD73" i="17"/>
  <c r="DN89" i="14"/>
  <c r="DM50" i="14"/>
  <c r="DC48" i="17"/>
  <c r="DL64" i="14"/>
  <c r="DL49" i="3"/>
  <c r="DC192" i="17" s="1"/>
  <c r="DL72" i="14"/>
  <c r="DC56" i="17" s="1"/>
  <c r="DL50" i="3"/>
  <c r="DC195" i="17" s="1"/>
  <c r="DM42" i="14"/>
  <c r="DN12" i="7"/>
  <c r="DN42" i="14"/>
  <c r="DD29" i="17"/>
  <c r="DN56" i="14"/>
  <c r="DD43" i="17"/>
  <c r="DM12" i="10"/>
  <c r="DD71" i="17"/>
  <c r="DM87" i="14"/>
  <c r="DN87" i="14"/>
  <c r="DN45" i="5"/>
  <c r="DL9" i="5"/>
  <c r="DC16" i="17"/>
  <c r="DL29" i="14"/>
  <c r="DC19" i="17"/>
  <c r="DL9" i="8"/>
  <c r="DL32" i="14"/>
  <c r="DN139" i="14"/>
  <c r="DO20" i="10"/>
  <c r="DO164" i="14" s="1"/>
  <c r="DM139" i="14"/>
  <c r="DN19" i="10"/>
  <c r="DD120" i="17"/>
  <c r="DL9" i="4"/>
  <c r="DL28" i="14"/>
  <c r="DC15" i="17"/>
  <c r="DL51" i="3"/>
  <c r="DC198" i="17" s="1"/>
  <c r="DL36" i="14"/>
  <c r="DC23" i="17" s="1"/>
  <c r="DL52" i="3"/>
  <c r="DC201" i="17" s="1"/>
  <c r="DD183" i="17"/>
  <c r="DN40" i="3"/>
  <c r="DM45" i="10"/>
  <c r="DC18" i="17"/>
  <c r="DL9" i="7"/>
  <c r="DL31" i="14"/>
  <c r="DL33" i="14"/>
  <c r="DC20" i="17"/>
  <c r="DL9" i="9"/>
  <c r="DD75" i="17"/>
  <c r="DN91" i="14"/>
  <c r="DM91" i="14"/>
  <c r="DN45" i="9"/>
  <c r="DN135" i="14"/>
  <c r="DO20" i="6"/>
  <c r="DO160" i="14" s="1"/>
  <c r="DD116" i="17"/>
  <c r="DM135" i="14"/>
  <c r="DN19" i="6"/>
  <c r="DD41" i="17"/>
  <c r="DM12" i="8"/>
  <c r="DN54" i="14"/>
  <c r="DM138" i="14"/>
  <c r="DO20" i="9"/>
  <c r="DO163" i="14" s="1"/>
  <c r="DN19" i="9"/>
  <c r="DN138" i="14"/>
  <c r="DD119" i="17"/>
  <c r="DL9" i="11"/>
  <c r="DL35" i="14"/>
  <c r="DC22" i="17"/>
  <c r="DN55" i="14"/>
  <c r="DD42" i="17"/>
  <c r="DM12" i="9"/>
  <c r="DL9" i="10"/>
  <c r="DL34" i="14"/>
  <c r="DC21" i="17"/>
  <c r="DM133" i="14"/>
  <c r="DO20" i="4"/>
  <c r="DD114" i="17"/>
  <c r="DN133" i="14"/>
  <c r="DN19" i="4"/>
  <c r="DM141" i="14"/>
  <c r="DM25" i="3"/>
  <c r="DM26" i="3"/>
  <c r="DD180" i="17"/>
  <c r="DN39" i="3"/>
  <c r="DM45" i="4"/>
  <c r="DC55" i="17"/>
  <c r="DM57" i="14"/>
  <c r="DL71" i="14"/>
  <c r="DM45" i="6"/>
  <c r="DM136" i="14"/>
  <c r="DN136" i="14"/>
  <c r="DO20" i="7"/>
  <c r="DO161" i="14" s="1"/>
  <c r="DN19" i="7"/>
  <c r="DD117" i="17"/>
  <c r="DL30" i="14"/>
  <c r="DC17" i="17"/>
  <c r="DL9" i="6"/>
  <c r="DM12" i="5"/>
  <c r="DD38" i="17"/>
  <c r="DN51" i="14"/>
  <c r="DM45" i="11"/>
  <c r="DN140" i="14"/>
  <c r="DM140" i="14"/>
  <c r="DO20" i="11"/>
  <c r="DO165" i="14" s="1"/>
  <c r="DN19" i="11"/>
  <c r="DD121" i="17"/>
  <c r="DN134" i="14"/>
  <c r="DO20" i="5"/>
  <c r="DO159" i="14" s="1"/>
  <c r="DN19" i="5"/>
  <c r="DD115" i="17"/>
  <c r="DM134" i="14"/>
  <c r="DM45" i="8"/>
  <c r="DN19" i="8"/>
  <c r="DM137" i="14"/>
  <c r="DD118" i="17"/>
  <c r="DN137" i="14"/>
  <c r="DO20" i="8"/>
  <c r="DO162" i="14" s="1"/>
  <c r="DN105" i="14"/>
  <c r="DD89" i="17"/>
  <c r="DM52" i="14"/>
  <c r="DC50" i="17"/>
  <c r="DL66" i="14"/>
  <c r="DD122" i="17" l="1"/>
  <c r="DN141" i="14"/>
  <c r="DO158" i="14"/>
  <c r="DO166" i="14"/>
  <c r="DO30" i="3"/>
  <c r="DO29" i="3"/>
  <c r="DC10" i="17"/>
  <c r="DL23" i="14"/>
  <c r="DM10" i="10"/>
  <c r="DM11" i="10"/>
  <c r="DC5" i="17"/>
  <c r="DL18" i="14"/>
  <c r="DM10" i="5"/>
  <c r="DM11" i="5"/>
  <c r="DN52" i="14"/>
  <c r="DM12" i="6"/>
  <c r="DD39" i="17"/>
  <c r="DD44" i="17"/>
  <c r="DM12" i="11"/>
  <c r="DN57" i="14"/>
  <c r="DN12" i="9"/>
  <c r="DD31" i="17"/>
  <c r="DN44" i="14"/>
  <c r="DM44" i="14"/>
  <c r="DN45" i="10"/>
  <c r="DN92" i="14"/>
  <c r="DM92" i="14"/>
  <c r="DD76" i="17"/>
  <c r="DC4" i="17"/>
  <c r="DL17" i="14"/>
  <c r="DM10" i="4"/>
  <c r="DM11" i="4"/>
  <c r="DL12" i="3"/>
  <c r="DC1" i="17" s="1"/>
  <c r="DL25" i="14"/>
  <c r="DC12" i="17" s="1"/>
  <c r="DL13" i="3"/>
  <c r="DC147" i="17" s="1"/>
  <c r="DM90" i="14"/>
  <c r="DD74" i="17"/>
  <c r="DN45" i="8"/>
  <c r="DN90" i="14"/>
  <c r="DM93" i="14"/>
  <c r="DD77" i="17"/>
  <c r="DN45" i="11"/>
  <c r="DN93" i="14"/>
  <c r="DD27" i="17"/>
  <c r="DM40" i="14"/>
  <c r="DN12" i="5"/>
  <c r="DN40" i="14"/>
  <c r="DN26" i="3"/>
  <c r="DD171" i="17"/>
  <c r="DM10" i="11"/>
  <c r="DL24" i="14"/>
  <c r="DM11" i="11"/>
  <c r="DM44" i="11" s="1"/>
  <c r="DC11" i="17"/>
  <c r="DL21" i="14"/>
  <c r="DC8" i="17"/>
  <c r="DM11" i="8"/>
  <c r="DM10" i="8"/>
  <c r="DN45" i="14"/>
  <c r="DN12" i="10"/>
  <c r="DM45" i="14"/>
  <c r="DD32" i="17"/>
  <c r="DM12" i="4"/>
  <c r="DD37" i="17"/>
  <c r="DN50" i="14"/>
  <c r="DM54" i="3"/>
  <c r="DM58" i="14"/>
  <c r="DM55" i="3"/>
  <c r="DM10" i="6"/>
  <c r="DC6" i="17"/>
  <c r="DM11" i="6"/>
  <c r="DM44" i="6" s="1"/>
  <c r="DL19" i="14"/>
  <c r="DN88" i="14"/>
  <c r="DN45" i="6"/>
  <c r="DD72" i="17"/>
  <c r="DM88" i="14"/>
  <c r="DM86" i="14"/>
  <c r="DN45" i="4"/>
  <c r="DN86" i="14"/>
  <c r="DD70" i="17"/>
  <c r="DM44" i="4"/>
  <c r="DM64" i="3"/>
  <c r="DM94" i="14"/>
  <c r="DM65" i="3"/>
  <c r="DN25" i="3"/>
  <c r="DD168" i="17"/>
  <c r="DM43" i="14"/>
  <c r="DD30" i="17"/>
  <c r="DN43" i="14"/>
  <c r="DN12" i="8"/>
  <c r="DC9" i="17"/>
  <c r="DL22" i="14"/>
  <c r="DM11" i="9"/>
  <c r="DM10" i="9"/>
  <c r="DC7" i="17"/>
  <c r="DM10" i="7"/>
  <c r="DM11" i="7"/>
  <c r="DL20" i="14"/>
  <c r="DN44" i="11" l="1"/>
  <c r="DD66" i="17"/>
  <c r="DM54" i="11"/>
  <c r="DM35" i="11" s="1"/>
  <c r="DM82" i="14"/>
  <c r="DN82" i="14"/>
  <c r="DN77" i="14"/>
  <c r="DD61" i="17"/>
  <c r="DM54" i="6"/>
  <c r="DM35" i="6" s="1"/>
  <c r="DN44" i="6"/>
  <c r="DM77" i="14"/>
  <c r="DN65" i="3"/>
  <c r="DD219" i="17"/>
  <c r="DM22" i="6"/>
  <c r="DN10" i="6"/>
  <c r="DM182" i="14"/>
  <c r="DN182" i="14"/>
  <c r="DD138" i="17"/>
  <c r="DN10" i="11"/>
  <c r="DD143" i="17"/>
  <c r="DM187" i="14"/>
  <c r="DM22" i="11"/>
  <c r="DN187" i="14"/>
  <c r="DM22" i="9"/>
  <c r="DD141" i="17"/>
  <c r="DM185" i="14"/>
  <c r="DN185" i="14"/>
  <c r="DN10" i="9"/>
  <c r="DD78" i="17"/>
  <c r="DN94" i="14"/>
  <c r="DD207" i="17"/>
  <c r="DN55" i="3"/>
  <c r="DM22" i="8"/>
  <c r="DD140" i="17"/>
  <c r="DM184" i="14"/>
  <c r="DN10" i="8"/>
  <c r="DN184" i="14"/>
  <c r="DM119" i="14"/>
  <c r="DN119" i="14"/>
  <c r="DD103" i="17"/>
  <c r="DM29" i="4"/>
  <c r="DN11" i="4"/>
  <c r="DM15" i="3"/>
  <c r="DM127" i="14"/>
  <c r="DM14" i="3"/>
  <c r="DM29" i="7"/>
  <c r="DD106" i="17"/>
  <c r="DM122" i="14"/>
  <c r="DN122" i="14"/>
  <c r="DN11" i="7"/>
  <c r="DM44" i="7"/>
  <c r="DN11" i="9"/>
  <c r="DN124" i="14"/>
  <c r="DM124" i="14"/>
  <c r="DD108" i="17"/>
  <c r="DM29" i="9"/>
  <c r="DM44" i="9"/>
  <c r="DD216" i="17"/>
  <c r="DN64" i="3"/>
  <c r="DN121" i="14"/>
  <c r="DN11" i="6"/>
  <c r="DM29" i="6"/>
  <c r="DM121" i="14"/>
  <c r="DD105" i="17"/>
  <c r="DN58" i="14"/>
  <c r="DD45" i="17"/>
  <c r="DM39" i="14"/>
  <c r="DN39" i="14"/>
  <c r="DD26" i="17"/>
  <c r="DN12" i="4"/>
  <c r="DM47" i="14"/>
  <c r="DM18" i="3"/>
  <c r="DM19" i="3"/>
  <c r="DM123" i="14"/>
  <c r="DD107" i="17"/>
  <c r="DM29" i="8"/>
  <c r="DN11" i="8"/>
  <c r="DN123" i="14"/>
  <c r="DD110" i="17"/>
  <c r="DN11" i="11"/>
  <c r="DM29" i="11"/>
  <c r="DN126" i="14"/>
  <c r="DM126" i="14"/>
  <c r="DM44" i="8"/>
  <c r="DN180" i="14"/>
  <c r="DM180" i="14"/>
  <c r="DM22" i="4"/>
  <c r="DD136" i="17"/>
  <c r="DN10" i="4"/>
  <c r="DM16" i="3"/>
  <c r="DM17" i="3"/>
  <c r="DM188" i="14"/>
  <c r="DN12" i="6"/>
  <c r="DM41" i="14"/>
  <c r="DD28" i="17"/>
  <c r="DN41" i="14"/>
  <c r="DM29" i="5"/>
  <c r="DD104" i="17"/>
  <c r="DM120" i="14"/>
  <c r="DN120" i="14"/>
  <c r="DN11" i="5"/>
  <c r="DM44" i="5"/>
  <c r="DN125" i="14"/>
  <c r="DM44" i="10"/>
  <c r="DN11" i="10"/>
  <c r="DM125" i="14"/>
  <c r="DD109" i="17"/>
  <c r="DM29" i="10"/>
  <c r="DM22" i="7"/>
  <c r="DD139" i="17"/>
  <c r="DM183" i="14"/>
  <c r="DN183" i="14"/>
  <c r="DN10" i="7"/>
  <c r="DM75" i="14"/>
  <c r="DN75" i="14"/>
  <c r="DM54" i="4"/>
  <c r="DN44" i="4"/>
  <c r="DD59" i="17"/>
  <c r="DD204" i="17"/>
  <c r="DN54" i="3"/>
  <c r="DN12" i="11"/>
  <c r="DN46" i="14"/>
  <c r="DM46" i="14"/>
  <c r="DD33" i="17"/>
  <c r="DD137" i="17"/>
  <c r="DM181" i="14"/>
  <c r="DM22" i="5"/>
  <c r="DN181" i="14"/>
  <c r="DN10" i="5"/>
  <c r="DD142" i="17"/>
  <c r="DM22" i="10"/>
  <c r="DM186" i="14"/>
  <c r="DN10" i="10"/>
  <c r="DN186" i="14"/>
  <c r="DN54" i="4" l="1"/>
  <c r="DN211" i="14"/>
  <c r="DM211" i="14"/>
  <c r="DM114" i="14"/>
  <c r="DO28" i="10"/>
  <c r="DN29" i="10"/>
  <c r="DD98" i="17"/>
  <c r="DN114" i="14"/>
  <c r="DM54" i="10"/>
  <c r="DD65" i="17"/>
  <c r="DN81" i="14"/>
  <c r="DM81" i="14"/>
  <c r="DN44" i="10"/>
  <c r="DD93" i="17"/>
  <c r="DM109" i="14"/>
  <c r="DN109" i="14"/>
  <c r="DN29" i="5"/>
  <c r="DO28" i="5"/>
  <c r="DD156" i="17"/>
  <c r="DN16" i="3"/>
  <c r="DN18" i="3"/>
  <c r="DD162" i="17"/>
  <c r="DM54" i="9"/>
  <c r="DM35" i="9" s="1"/>
  <c r="DM80" i="14"/>
  <c r="DD64" i="17"/>
  <c r="DN80" i="14"/>
  <c r="DN44" i="9"/>
  <c r="DD150" i="17"/>
  <c r="DN14" i="3"/>
  <c r="DO28" i="4"/>
  <c r="DM108" i="14"/>
  <c r="DN29" i="4"/>
  <c r="DN108" i="14"/>
  <c r="DD92" i="17"/>
  <c r="DM116" i="14"/>
  <c r="DM42" i="3"/>
  <c r="DM43" i="3"/>
  <c r="DN35" i="6"/>
  <c r="DO52" i="14"/>
  <c r="DM66" i="14"/>
  <c r="DD50" i="17"/>
  <c r="DN66" i="14"/>
  <c r="DM35" i="4"/>
  <c r="DO28" i="11"/>
  <c r="DN29" i="11"/>
  <c r="DN115" i="14"/>
  <c r="DD99" i="17"/>
  <c r="DM115" i="14"/>
  <c r="DN47" i="14"/>
  <c r="DD34" i="17"/>
  <c r="DN113" i="14"/>
  <c r="DD97" i="17"/>
  <c r="DN29" i="9"/>
  <c r="DM113" i="14"/>
  <c r="DO28" i="9"/>
  <c r="DN127" i="14"/>
  <c r="DD111" i="17"/>
  <c r="DN173" i="14"/>
  <c r="DM21" i="8"/>
  <c r="DM173" i="14"/>
  <c r="DN22" i="8"/>
  <c r="DD129" i="17"/>
  <c r="DN176" i="14"/>
  <c r="DM21" i="11"/>
  <c r="DN22" i="11"/>
  <c r="DD132" i="17"/>
  <c r="DM176" i="14"/>
  <c r="DD127" i="17"/>
  <c r="DM21" i="6"/>
  <c r="DM171" i="14"/>
  <c r="DN171" i="14"/>
  <c r="DN22" i="6"/>
  <c r="DM218" i="14"/>
  <c r="DN54" i="11"/>
  <c r="DN218" i="14"/>
  <c r="DM175" i="14"/>
  <c r="DN22" i="10"/>
  <c r="DM21" i="10"/>
  <c r="DN175" i="14"/>
  <c r="DD131" i="17"/>
  <c r="DM76" i="14"/>
  <c r="DM54" i="5"/>
  <c r="DM35" i="5" s="1"/>
  <c r="DD60" i="17"/>
  <c r="DN76" i="14"/>
  <c r="DN44" i="5"/>
  <c r="DM61" i="3"/>
  <c r="DM62" i="3"/>
  <c r="DM83" i="14"/>
  <c r="DN188" i="14"/>
  <c r="DD144" i="17"/>
  <c r="DM54" i="8"/>
  <c r="DM35" i="8" s="1"/>
  <c r="DD63" i="17"/>
  <c r="DM79" i="14"/>
  <c r="DN44" i="8"/>
  <c r="DN79" i="14"/>
  <c r="DM110" i="14"/>
  <c r="DN110" i="14"/>
  <c r="DO28" i="6"/>
  <c r="DN29" i="6"/>
  <c r="DD94" i="17"/>
  <c r="DN78" i="14"/>
  <c r="DM54" i="7"/>
  <c r="DM78" i="14"/>
  <c r="DD62" i="17"/>
  <c r="DN44" i="7"/>
  <c r="DM35" i="7"/>
  <c r="DD153" i="17"/>
  <c r="DN15" i="3"/>
  <c r="DN35" i="11"/>
  <c r="DN71" i="14"/>
  <c r="DM71" i="14"/>
  <c r="DD55" i="17"/>
  <c r="DO57" i="14"/>
  <c r="DN22" i="5"/>
  <c r="DN170" i="14"/>
  <c r="DD126" i="17"/>
  <c r="DM170" i="14"/>
  <c r="DM21" i="5"/>
  <c r="DN172" i="14"/>
  <c r="DN22" i="7"/>
  <c r="DM21" i="7"/>
  <c r="DM172" i="14"/>
  <c r="DD128" i="17"/>
  <c r="DD159" i="17"/>
  <c r="DN17" i="3"/>
  <c r="DN22" i="4"/>
  <c r="DM169" i="14"/>
  <c r="DN169" i="14"/>
  <c r="DD125" i="17"/>
  <c r="DM21" i="4"/>
  <c r="DM33" i="3"/>
  <c r="DM177" i="14"/>
  <c r="DM32" i="3"/>
  <c r="DM112" i="14"/>
  <c r="DD96" i="17"/>
  <c r="DN112" i="14"/>
  <c r="DN29" i="8"/>
  <c r="DO28" i="8"/>
  <c r="DD165" i="17"/>
  <c r="DN19" i="3"/>
  <c r="DN29" i="7"/>
  <c r="DN111" i="14"/>
  <c r="DM111" i="14"/>
  <c r="DD95" i="17"/>
  <c r="DO28" i="7"/>
  <c r="DD130" i="17"/>
  <c r="DM174" i="14"/>
  <c r="DM21" i="9"/>
  <c r="DN174" i="14"/>
  <c r="DN22" i="9"/>
  <c r="DN54" i="6"/>
  <c r="DM213" i="14"/>
  <c r="DN213" i="14"/>
  <c r="DD52" i="17" l="1"/>
  <c r="DM68" i="14"/>
  <c r="DN35" i="8"/>
  <c r="DN68" i="14"/>
  <c r="DO54" i="14"/>
  <c r="DE84" i="17"/>
  <c r="DO100" i="14"/>
  <c r="DN32" i="3"/>
  <c r="DD174" i="17"/>
  <c r="DN150" i="14"/>
  <c r="DO19" i="7"/>
  <c r="DN21" i="7"/>
  <c r="DM150" i="14"/>
  <c r="DM36" i="7"/>
  <c r="DE44" i="17"/>
  <c r="DO12" i="11"/>
  <c r="DN61" i="3"/>
  <c r="DD210" i="17"/>
  <c r="DM151" i="14"/>
  <c r="DN21" i="8"/>
  <c r="DN151" i="14"/>
  <c r="DO19" i="8"/>
  <c r="DM36" i="8"/>
  <c r="DE86" i="17"/>
  <c r="DO102" i="14"/>
  <c r="DM64" i="14"/>
  <c r="DD48" i="17"/>
  <c r="DO50" i="14"/>
  <c r="DN64" i="14"/>
  <c r="DN35" i="4"/>
  <c r="DO12" i="6"/>
  <c r="DE39" i="17"/>
  <c r="DN116" i="14"/>
  <c r="DD100" i="17"/>
  <c r="DD53" i="17"/>
  <c r="DO55" i="14"/>
  <c r="DN69" i="14"/>
  <c r="DM69" i="14"/>
  <c r="DN35" i="9"/>
  <c r="DM152" i="14"/>
  <c r="DN152" i="14"/>
  <c r="DN21" i="9"/>
  <c r="DO19" i="9"/>
  <c r="DO45" i="9" s="1"/>
  <c r="DM36" i="9"/>
  <c r="DD133" i="17"/>
  <c r="DN177" i="14"/>
  <c r="DM212" i="14"/>
  <c r="DN212" i="14"/>
  <c r="DN54" i="5"/>
  <c r="DM71" i="3"/>
  <c r="DN71" i="3" s="1"/>
  <c r="DM72" i="3"/>
  <c r="DN72" i="3" s="1"/>
  <c r="DM219" i="14"/>
  <c r="DN219" i="14" s="1"/>
  <c r="DN153" i="14"/>
  <c r="DO19" i="10"/>
  <c r="DM36" i="10"/>
  <c r="DN21" i="10"/>
  <c r="DM153" i="14"/>
  <c r="DE81" i="17"/>
  <c r="DO97" i="14"/>
  <c r="DO39" i="3"/>
  <c r="DE180" i="17" s="1"/>
  <c r="DO40" i="3"/>
  <c r="DE183" i="17" s="1"/>
  <c r="DO105" i="14"/>
  <c r="DE89" i="17" s="1"/>
  <c r="DM216" i="14"/>
  <c r="DN216" i="14"/>
  <c r="DN54" i="9"/>
  <c r="DD177" i="17"/>
  <c r="DN33" i="3"/>
  <c r="DD67" i="17"/>
  <c r="DN83" i="14"/>
  <c r="DM149" i="14"/>
  <c r="DN149" i="14"/>
  <c r="DO19" i="6"/>
  <c r="DN21" i="6"/>
  <c r="DM36" i="6"/>
  <c r="DN43" i="3"/>
  <c r="DD189" i="17"/>
  <c r="DO98" i="14"/>
  <c r="DE82" i="17"/>
  <c r="DO101" i="14"/>
  <c r="DE85" i="17"/>
  <c r="DM147" i="14"/>
  <c r="DO19" i="4"/>
  <c r="DN21" i="4"/>
  <c r="DN147" i="14"/>
  <c r="DM155" i="14"/>
  <c r="DN155" i="14" s="1"/>
  <c r="DM36" i="4"/>
  <c r="DM27" i="3"/>
  <c r="DN27" i="3" s="1"/>
  <c r="DM28" i="3"/>
  <c r="DN28" i="3" s="1"/>
  <c r="DM148" i="14"/>
  <c r="DN148" i="14"/>
  <c r="DN21" i="5"/>
  <c r="DO19" i="5"/>
  <c r="DM36" i="5"/>
  <c r="DO53" i="14"/>
  <c r="DN67" i="14"/>
  <c r="DD51" i="17"/>
  <c r="DN35" i="7"/>
  <c r="DM67" i="14"/>
  <c r="DN214" i="14"/>
  <c r="DN54" i="7"/>
  <c r="DM214" i="14"/>
  <c r="DE83" i="17"/>
  <c r="DO99" i="14"/>
  <c r="DO45" i="6"/>
  <c r="DM215" i="14"/>
  <c r="DN54" i="8"/>
  <c r="DN215" i="14"/>
  <c r="DD213" i="17"/>
  <c r="DN62" i="3"/>
  <c r="DM65" i="14"/>
  <c r="DD49" i="17"/>
  <c r="DN35" i="5"/>
  <c r="DN65" i="14"/>
  <c r="DO51" i="14"/>
  <c r="DO19" i="11"/>
  <c r="DN154" i="14"/>
  <c r="DN21" i="11"/>
  <c r="DM154" i="14"/>
  <c r="DM36" i="11"/>
  <c r="DO104" i="14"/>
  <c r="DE88" i="17"/>
  <c r="DN42" i="3"/>
  <c r="DD186" i="17"/>
  <c r="DM35" i="10"/>
  <c r="DM49" i="3" s="1"/>
  <c r="DM217" i="14"/>
  <c r="DN217" i="14"/>
  <c r="DN54" i="10"/>
  <c r="DE87" i="17"/>
  <c r="DO103" i="14"/>
  <c r="DN49" i="3" l="1"/>
  <c r="DD192" i="17"/>
  <c r="DE75" i="17"/>
  <c r="DO91" i="14"/>
  <c r="DM35" i="14"/>
  <c r="DM9" i="11"/>
  <c r="DN36" i="11"/>
  <c r="DN35" i="14"/>
  <c r="DD22" i="17"/>
  <c r="DE121" i="17"/>
  <c r="DP20" i="11"/>
  <c r="DP165" i="14" s="1"/>
  <c r="DO140" i="14"/>
  <c r="DO45" i="10"/>
  <c r="DE120" i="17"/>
  <c r="DO139" i="14"/>
  <c r="DP20" i="10"/>
  <c r="DP164" i="14" s="1"/>
  <c r="DE33" i="17"/>
  <c r="DO46" i="14"/>
  <c r="DM50" i="3"/>
  <c r="DO45" i="11"/>
  <c r="DE38" i="17"/>
  <c r="DO12" i="5"/>
  <c r="DE40" i="17"/>
  <c r="DO12" i="7"/>
  <c r="DM28" i="14"/>
  <c r="DN36" i="4"/>
  <c r="DM9" i="4"/>
  <c r="DN28" i="14"/>
  <c r="DD15" i="17"/>
  <c r="DM51" i="3"/>
  <c r="DM52" i="3"/>
  <c r="DM36" i="14"/>
  <c r="DO133" i="14"/>
  <c r="DE114" i="17"/>
  <c r="DP20" i="4"/>
  <c r="DO25" i="3"/>
  <c r="DE168" i="17" s="1"/>
  <c r="DO141" i="14"/>
  <c r="DE122" i="17" s="1"/>
  <c r="DO26" i="3"/>
  <c r="DE171" i="17" s="1"/>
  <c r="DO135" i="14"/>
  <c r="DP20" i="6"/>
  <c r="DP160" i="14" s="1"/>
  <c r="DE116" i="17"/>
  <c r="DD19" i="17"/>
  <c r="DM9" i="8"/>
  <c r="DM32" i="14"/>
  <c r="DN32" i="14"/>
  <c r="DN36" i="8"/>
  <c r="DO136" i="14"/>
  <c r="DE117" i="17"/>
  <c r="DP20" i="7"/>
  <c r="DP161" i="14" s="1"/>
  <c r="DO45" i="7"/>
  <c r="DN70" i="14"/>
  <c r="DD54" i="17"/>
  <c r="DM70" i="14"/>
  <c r="DO56" i="14"/>
  <c r="DN35" i="10"/>
  <c r="DM29" i="14"/>
  <c r="DM9" i="5"/>
  <c r="DD16" i="17"/>
  <c r="DN36" i="5"/>
  <c r="DN29" i="14"/>
  <c r="DO45" i="4"/>
  <c r="DN36" i="9"/>
  <c r="DM9" i="9"/>
  <c r="DM33" i="14"/>
  <c r="DD20" i="17"/>
  <c r="DN33" i="14"/>
  <c r="DO12" i="9"/>
  <c r="DE42" i="17"/>
  <c r="DE37" i="17"/>
  <c r="DO12" i="4"/>
  <c r="DO45" i="8"/>
  <c r="DE118" i="17"/>
  <c r="DP20" i="8"/>
  <c r="DP162" i="14" s="1"/>
  <c r="DO137" i="14"/>
  <c r="DN36" i="7"/>
  <c r="DN31" i="14"/>
  <c r="DM31" i="14"/>
  <c r="DD18" i="17"/>
  <c r="DM9" i="7"/>
  <c r="DM72" i="14"/>
  <c r="DE72" i="17"/>
  <c r="DO88" i="14"/>
  <c r="DO45" i="5"/>
  <c r="DE115" i="17"/>
  <c r="DP20" i="5"/>
  <c r="DP159" i="14" s="1"/>
  <c r="DO134" i="14"/>
  <c r="DM30" i="14"/>
  <c r="DM9" i="6"/>
  <c r="DN30" i="14"/>
  <c r="DN36" i="6"/>
  <c r="DD17" i="17"/>
  <c r="DM34" i="14"/>
  <c r="DD21" i="17"/>
  <c r="DM9" i="10"/>
  <c r="DN36" i="10"/>
  <c r="DN34" i="14"/>
  <c r="DO138" i="14"/>
  <c r="DE119" i="17"/>
  <c r="DP20" i="9"/>
  <c r="DP163" i="14" s="1"/>
  <c r="DE28" i="17"/>
  <c r="DO41" i="14"/>
  <c r="DO12" i="8"/>
  <c r="DE41" i="17"/>
  <c r="DO43" i="14" l="1"/>
  <c r="DE30" i="17"/>
  <c r="DE26" i="17"/>
  <c r="DO39" i="14"/>
  <c r="DO12" i="10"/>
  <c r="DO58" i="14"/>
  <c r="DE45" i="17" s="1"/>
  <c r="DE43" i="17"/>
  <c r="DO54" i="3"/>
  <c r="DE204" i="17" s="1"/>
  <c r="DO55" i="3"/>
  <c r="DE207" i="17" s="1"/>
  <c r="DO89" i="14"/>
  <c r="DE73" i="17"/>
  <c r="DN51" i="3"/>
  <c r="DD198" i="17"/>
  <c r="DD195" i="17"/>
  <c r="DN50" i="3"/>
  <c r="DM23" i="14"/>
  <c r="DN23" i="14"/>
  <c r="DO11" i="10"/>
  <c r="DN9" i="10"/>
  <c r="DO10" i="10"/>
  <c r="DD10" i="17"/>
  <c r="DE71" i="17"/>
  <c r="DO87" i="14"/>
  <c r="DN72" i="14"/>
  <c r="DD56" i="17"/>
  <c r="DO86" i="14"/>
  <c r="DE70" i="17"/>
  <c r="DO64" i="3"/>
  <c r="DE216" i="17" s="1"/>
  <c r="DO94" i="14"/>
  <c r="DE78" i="17" s="1"/>
  <c r="DO65" i="3"/>
  <c r="DE219" i="17" s="1"/>
  <c r="DM18" i="14"/>
  <c r="DD5" i="17"/>
  <c r="DN18" i="14"/>
  <c r="DN9" i="5"/>
  <c r="DO11" i="5"/>
  <c r="DO44" i="5" s="1"/>
  <c r="DO10" i="5"/>
  <c r="DE27" i="17"/>
  <c r="DO40" i="14"/>
  <c r="DO10" i="11"/>
  <c r="DD11" i="17"/>
  <c r="DO11" i="11"/>
  <c r="DO44" i="11" s="1"/>
  <c r="DN24" i="14"/>
  <c r="DM24" i="14"/>
  <c r="DN9" i="11"/>
  <c r="DD7" i="17"/>
  <c r="DO11" i="7"/>
  <c r="DN20" i="14"/>
  <c r="DN9" i="7"/>
  <c r="DM20" i="14"/>
  <c r="DO10" i="7"/>
  <c r="DD23" i="17"/>
  <c r="DN36" i="14"/>
  <c r="DO42" i="14"/>
  <c r="DE29" i="17"/>
  <c r="DO92" i="14"/>
  <c r="DE76" i="17"/>
  <c r="DN19" i="14"/>
  <c r="DD6" i="17"/>
  <c r="DO11" i="6"/>
  <c r="DO10" i="6"/>
  <c r="DN9" i="6"/>
  <c r="DM19" i="14"/>
  <c r="DE74" i="17"/>
  <c r="DO90" i="14"/>
  <c r="DE31" i="17"/>
  <c r="DO44" i="14"/>
  <c r="DM22" i="14"/>
  <c r="DD9" i="17"/>
  <c r="DN22" i="14"/>
  <c r="DN9" i="9"/>
  <c r="DO11" i="9"/>
  <c r="DO10" i="9"/>
  <c r="DM21" i="14"/>
  <c r="DD8" i="17"/>
  <c r="DN9" i="8"/>
  <c r="DN21" i="14"/>
  <c r="DO10" i="8"/>
  <c r="DO11" i="8"/>
  <c r="DO44" i="8" s="1"/>
  <c r="DP158" i="14"/>
  <c r="DP166" i="14"/>
  <c r="DP30" i="3"/>
  <c r="DP29" i="3"/>
  <c r="DN52" i="3"/>
  <c r="DD201" i="17"/>
  <c r="DO10" i="4"/>
  <c r="DM17" i="14"/>
  <c r="DO11" i="4"/>
  <c r="DN9" i="4"/>
  <c r="DN17" i="14"/>
  <c r="DD4" i="17"/>
  <c r="DM13" i="3"/>
  <c r="DM12" i="3"/>
  <c r="DM25" i="14"/>
  <c r="DE77" i="17"/>
  <c r="DO93" i="14"/>
  <c r="DN25" i="14" l="1"/>
  <c r="DD12" i="17"/>
  <c r="DE136" i="17"/>
  <c r="DO180" i="14"/>
  <c r="DO22" i="4"/>
  <c r="DO16" i="3"/>
  <c r="DE156" i="17" s="1"/>
  <c r="DO188" i="14"/>
  <c r="DE144" i="17" s="1"/>
  <c r="DO17" i="3"/>
  <c r="DE159" i="17" s="1"/>
  <c r="DO22" i="8"/>
  <c r="DE140" i="17"/>
  <c r="DO184" i="14"/>
  <c r="DE105" i="17"/>
  <c r="DO29" i="6"/>
  <c r="DO121" i="14"/>
  <c r="DO44" i="6"/>
  <c r="DE143" i="17"/>
  <c r="DO187" i="14"/>
  <c r="DO22" i="11"/>
  <c r="DO22" i="5"/>
  <c r="DO181" i="14"/>
  <c r="DE137" i="17"/>
  <c r="DO44" i="10"/>
  <c r="DO29" i="10"/>
  <c r="DE109" i="17"/>
  <c r="DO125" i="14"/>
  <c r="DO54" i="11"/>
  <c r="DO218" i="14" s="1"/>
  <c r="DO82" i="14"/>
  <c r="DE66" i="17"/>
  <c r="DD1" i="17"/>
  <c r="DN12" i="3"/>
  <c r="DO22" i="9"/>
  <c r="DO185" i="14"/>
  <c r="DE141" i="17"/>
  <c r="DO22" i="7"/>
  <c r="DE139" i="17"/>
  <c r="DO183" i="14"/>
  <c r="DE106" i="17"/>
  <c r="DO122" i="14"/>
  <c r="DO29" i="7"/>
  <c r="DO29" i="5"/>
  <c r="DE104" i="17"/>
  <c r="DO120" i="14"/>
  <c r="DD147" i="17"/>
  <c r="DN13" i="3"/>
  <c r="DO29" i="4"/>
  <c r="DO119" i="14"/>
  <c r="DE103" i="17"/>
  <c r="DO127" i="14"/>
  <c r="DE111" i="17" s="1"/>
  <c r="DO14" i="3"/>
  <c r="DE150" i="17" s="1"/>
  <c r="DO15" i="3"/>
  <c r="DE153" i="17" s="1"/>
  <c r="DO29" i="9"/>
  <c r="DO124" i="14"/>
  <c r="DE108" i="17"/>
  <c r="DO44" i="9"/>
  <c r="DO54" i="8"/>
  <c r="DO79" i="14"/>
  <c r="DE63" i="17"/>
  <c r="DO29" i="11"/>
  <c r="DO126" i="14"/>
  <c r="DE110" i="17"/>
  <c r="DO44" i="4"/>
  <c r="DE60" i="17"/>
  <c r="DO54" i="5"/>
  <c r="DO212" i="14" s="1"/>
  <c r="DO76" i="14"/>
  <c r="DO186" i="14"/>
  <c r="DO22" i="10"/>
  <c r="DE142" i="17"/>
  <c r="DO18" i="3"/>
  <c r="DE162" i="17" s="1"/>
  <c r="DO45" i="14"/>
  <c r="DO19" i="3"/>
  <c r="DE165" i="17" s="1"/>
  <c r="DE32" i="17"/>
  <c r="DO47" i="14"/>
  <c r="DE34" i="17" s="1"/>
  <c r="DO123" i="14"/>
  <c r="DO29" i="8"/>
  <c r="DE107" i="17"/>
  <c r="DO22" i="6"/>
  <c r="DO182" i="14"/>
  <c r="DE138" i="17"/>
  <c r="DO44" i="7"/>
  <c r="DO35" i="5" l="1"/>
  <c r="DE49" i="17" s="1"/>
  <c r="DE127" i="17"/>
  <c r="DO21" i="6"/>
  <c r="DO171" i="14"/>
  <c r="DE99" i="17"/>
  <c r="DO115" i="14"/>
  <c r="DP28" i="11"/>
  <c r="DO113" i="14"/>
  <c r="DE97" i="17"/>
  <c r="DP28" i="9"/>
  <c r="DO109" i="14"/>
  <c r="DE93" i="17"/>
  <c r="DP28" i="5"/>
  <c r="DO54" i="10"/>
  <c r="DO81" i="14"/>
  <c r="DE65" i="17"/>
  <c r="DO170" i="14"/>
  <c r="DO21" i="5"/>
  <c r="DE126" i="17"/>
  <c r="DO54" i="6"/>
  <c r="DO213" i="14" s="1"/>
  <c r="DO77" i="14"/>
  <c r="DE61" i="17"/>
  <c r="DO78" i="14"/>
  <c r="DE62" i="17"/>
  <c r="DO54" i="7"/>
  <c r="DO214" i="14" s="1"/>
  <c r="DO65" i="14"/>
  <c r="DO54" i="4"/>
  <c r="DO35" i="4" s="1"/>
  <c r="DO75" i="14"/>
  <c r="DE59" i="17"/>
  <c r="DO83" i="14"/>
  <c r="DE67" i="17" s="1"/>
  <c r="DO61" i="3"/>
  <c r="DE210" i="17" s="1"/>
  <c r="DO62" i="3"/>
  <c r="DE213" i="17" s="1"/>
  <c r="DE64" i="17"/>
  <c r="DO54" i="9"/>
  <c r="DO216" i="14" s="1"/>
  <c r="DO80" i="14"/>
  <c r="DO111" i="14"/>
  <c r="DP28" i="7"/>
  <c r="DE95" i="17"/>
  <c r="DO35" i="11"/>
  <c r="DO176" i="14"/>
  <c r="DE132" i="17"/>
  <c r="DO21" i="11"/>
  <c r="DP28" i="4"/>
  <c r="DO108" i="14"/>
  <c r="DE92" i="17"/>
  <c r="DO116" i="14"/>
  <c r="DE100" i="17" s="1"/>
  <c r="DO42" i="3"/>
  <c r="DE186" i="17" s="1"/>
  <c r="DO43" i="3"/>
  <c r="DE189" i="17" s="1"/>
  <c r="DE128" i="17"/>
  <c r="DO172" i="14"/>
  <c r="DO21" i="7"/>
  <c r="DE130" i="17"/>
  <c r="DO21" i="9"/>
  <c r="DO174" i="14"/>
  <c r="DP28" i="6"/>
  <c r="DE94" i="17"/>
  <c r="DO110" i="14"/>
  <c r="DO112" i="14"/>
  <c r="DE96" i="17"/>
  <c r="DP28" i="8"/>
  <c r="DO21" i="10"/>
  <c r="DO175" i="14"/>
  <c r="DE131" i="17"/>
  <c r="DO35" i="8"/>
  <c r="DO215" i="14"/>
  <c r="DO114" i="14"/>
  <c r="DP28" i="10"/>
  <c r="DE98" i="17"/>
  <c r="DO173" i="14"/>
  <c r="DE129" i="17"/>
  <c r="DO21" i="8"/>
  <c r="DO21" i="4"/>
  <c r="DE125" i="17"/>
  <c r="DO169" i="14"/>
  <c r="DO33" i="3"/>
  <c r="DE177" i="17" s="1"/>
  <c r="DO177" i="14"/>
  <c r="DE133" i="17" s="1"/>
  <c r="DO32" i="3"/>
  <c r="DE174" i="17" s="1"/>
  <c r="DP51" i="14" l="1"/>
  <c r="DO35" i="6"/>
  <c r="DP52" i="14" s="1"/>
  <c r="DO151" i="14"/>
  <c r="DP19" i="8"/>
  <c r="DP45" i="8" s="1"/>
  <c r="DO36" i="8"/>
  <c r="DF87" i="17"/>
  <c r="DP103" i="14"/>
  <c r="DF83" i="17"/>
  <c r="DP99" i="14"/>
  <c r="DP19" i="7"/>
  <c r="DP45" i="7" s="1"/>
  <c r="DO150" i="14"/>
  <c r="DO36" i="7"/>
  <c r="DP97" i="14"/>
  <c r="DF81" i="17"/>
  <c r="DP39" i="3"/>
  <c r="DF180" i="17" s="1"/>
  <c r="DP40" i="3"/>
  <c r="DF183" i="17" s="1"/>
  <c r="DP105" i="14"/>
  <c r="DF89" i="17" s="1"/>
  <c r="DO71" i="14"/>
  <c r="DE55" i="17"/>
  <c r="DP57" i="14"/>
  <c r="DO35" i="9"/>
  <c r="DF82" i="17"/>
  <c r="DP98" i="14"/>
  <c r="DO154" i="14"/>
  <c r="DP19" i="11"/>
  <c r="DO36" i="11"/>
  <c r="DP19" i="10"/>
  <c r="DO153" i="14"/>
  <c r="DO36" i="10"/>
  <c r="DO152" i="14"/>
  <c r="DP19" i="9"/>
  <c r="DP45" i="9" s="1"/>
  <c r="DO36" i="9"/>
  <c r="DF84" i="17"/>
  <c r="DP100" i="14"/>
  <c r="DO211" i="14"/>
  <c r="DO71" i="3"/>
  <c r="DO72" i="3"/>
  <c r="DO219" i="14"/>
  <c r="DO35" i="7"/>
  <c r="DP104" i="14"/>
  <c r="DF88" i="17"/>
  <c r="DP45" i="11"/>
  <c r="DP19" i="6"/>
  <c r="DO36" i="6"/>
  <c r="DO149" i="14"/>
  <c r="DP19" i="4"/>
  <c r="DO147" i="14"/>
  <c r="DO36" i="4"/>
  <c r="DO155" i="14"/>
  <c r="DO27" i="3"/>
  <c r="DO28" i="3"/>
  <c r="DE52" i="17"/>
  <c r="DO68" i="14"/>
  <c r="DP54" i="14"/>
  <c r="DP101" i="14"/>
  <c r="DF85" i="17"/>
  <c r="DO64" i="14"/>
  <c r="DE48" i="17"/>
  <c r="DP50" i="14"/>
  <c r="DP12" i="5"/>
  <c r="DF38" i="17"/>
  <c r="DO148" i="14"/>
  <c r="DP19" i="5"/>
  <c r="DO36" i="5"/>
  <c r="DO35" i="10"/>
  <c r="DO217" i="14"/>
  <c r="DF86" i="17"/>
  <c r="DP102" i="14"/>
  <c r="DO66" i="14" l="1"/>
  <c r="DE50" i="17"/>
  <c r="DO29" i="14"/>
  <c r="DO9" i="5"/>
  <c r="DE16" i="17"/>
  <c r="DP45" i="6"/>
  <c r="DQ20" i="6"/>
  <c r="DQ160" i="14" s="1"/>
  <c r="DF116" i="17"/>
  <c r="DP135" i="14"/>
  <c r="DQ20" i="9"/>
  <c r="DQ163" i="14" s="1"/>
  <c r="DF119" i="17"/>
  <c r="DP138" i="14"/>
  <c r="DF120" i="17"/>
  <c r="DP139" i="14"/>
  <c r="DP45" i="10"/>
  <c r="DQ20" i="10"/>
  <c r="DQ164" i="14" s="1"/>
  <c r="DO69" i="14"/>
  <c r="DE53" i="17"/>
  <c r="DP55" i="14"/>
  <c r="DQ20" i="7"/>
  <c r="DQ161" i="14" s="1"/>
  <c r="DF117" i="17"/>
  <c r="DP136" i="14"/>
  <c r="DP134" i="14"/>
  <c r="DQ20" i="5"/>
  <c r="DQ159" i="14" s="1"/>
  <c r="DF115" i="17"/>
  <c r="DP40" i="14"/>
  <c r="DF27" i="17"/>
  <c r="DF41" i="17"/>
  <c r="DP12" i="8"/>
  <c r="DF114" i="17"/>
  <c r="DP133" i="14"/>
  <c r="DQ20" i="4"/>
  <c r="DP26" i="3"/>
  <c r="DF171" i="17" s="1"/>
  <c r="DP141" i="14"/>
  <c r="DF122" i="17" s="1"/>
  <c r="DP25" i="3"/>
  <c r="DF168" i="17" s="1"/>
  <c r="DP93" i="14"/>
  <c r="DF77" i="17"/>
  <c r="DO9" i="11"/>
  <c r="DE22" i="17"/>
  <c r="DO35" i="14"/>
  <c r="DP12" i="11"/>
  <c r="DF44" i="17"/>
  <c r="DO32" i="14"/>
  <c r="DO9" i="8"/>
  <c r="DE19" i="17"/>
  <c r="DP12" i="4"/>
  <c r="DF37" i="17"/>
  <c r="DP90" i="14"/>
  <c r="DF74" i="17"/>
  <c r="DP12" i="6"/>
  <c r="DF39" i="17"/>
  <c r="DF73" i="17"/>
  <c r="DP89" i="14"/>
  <c r="DO9" i="10"/>
  <c r="DE21" i="17"/>
  <c r="DO34" i="14"/>
  <c r="DQ20" i="11"/>
  <c r="DQ165" i="14" s="1"/>
  <c r="DP140" i="14"/>
  <c r="DF121" i="17"/>
  <c r="DP45" i="5"/>
  <c r="DO9" i="7"/>
  <c r="DO31" i="14"/>
  <c r="DE18" i="17"/>
  <c r="DF118" i="17"/>
  <c r="DP137" i="14"/>
  <c r="DQ20" i="8"/>
  <c r="DQ162" i="14" s="1"/>
  <c r="DF75" i="17"/>
  <c r="DP91" i="14"/>
  <c r="DE54" i="17"/>
  <c r="DO70" i="14"/>
  <c r="DP56" i="14"/>
  <c r="DO28" i="14"/>
  <c r="DO9" i="4"/>
  <c r="DE15" i="17"/>
  <c r="DO36" i="14"/>
  <c r="DE23" i="17" s="1"/>
  <c r="DO51" i="3"/>
  <c r="DE198" i="17" s="1"/>
  <c r="DO52" i="3"/>
  <c r="DE201" i="17" s="1"/>
  <c r="DO9" i="6"/>
  <c r="DE17" i="17"/>
  <c r="DO30" i="14"/>
  <c r="DP53" i="14"/>
  <c r="DE51" i="17"/>
  <c r="DO67" i="14"/>
  <c r="DO72" i="14"/>
  <c r="DE56" i="17" s="1"/>
  <c r="DO49" i="3"/>
  <c r="DE192" i="17" s="1"/>
  <c r="DO50" i="3"/>
  <c r="DE195" i="17" s="1"/>
  <c r="DO9" i="9"/>
  <c r="DE20" i="17"/>
  <c r="DO33" i="14"/>
  <c r="DP45" i="4"/>
  <c r="DF70" i="17" l="1"/>
  <c r="DP86" i="14"/>
  <c r="DP94" i="14"/>
  <c r="DF78" i="17" s="1"/>
  <c r="DP65" i="3"/>
  <c r="DF219" i="17" s="1"/>
  <c r="DP64" i="3"/>
  <c r="DF216" i="17" s="1"/>
  <c r="DE6" i="17"/>
  <c r="DP11" i="6"/>
  <c r="DP10" i="6"/>
  <c r="DO19" i="14"/>
  <c r="DP87" i="14"/>
  <c r="DF71" i="17"/>
  <c r="DF26" i="17"/>
  <c r="DP39" i="14"/>
  <c r="DP11" i="11"/>
  <c r="DO24" i="14"/>
  <c r="DP10" i="11"/>
  <c r="DE11" i="17"/>
  <c r="DF72" i="17"/>
  <c r="DP88" i="14"/>
  <c r="DP44" i="6"/>
  <c r="DF40" i="17"/>
  <c r="DP12" i="7"/>
  <c r="DP58" i="14"/>
  <c r="DF45" i="17" s="1"/>
  <c r="DP54" i="3"/>
  <c r="DF204" i="17" s="1"/>
  <c r="DP55" i="3"/>
  <c r="DF207" i="17" s="1"/>
  <c r="DP11" i="4"/>
  <c r="DO17" i="14"/>
  <c r="DE4" i="17"/>
  <c r="DP10" i="4"/>
  <c r="DO13" i="3"/>
  <c r="DE147" i="17" s="1"/>
  <c r="DO12" i="3"/>
  <c r="DE1" i="17" s="1"/>
  <c r="DO25" i="14"/>
  <c r="DE12" i="17" s="1"/>
  <c r="DF33" i="17"/>
  <c r="DP46" i="14"/>
  <c r="DE10" i="17"/>
  <c r="DO23" i="14"/>
  <c r="DP11" i="10"/>
  <c r="DP10" i="10"/>
  <c r="DE8" i="17"/>
  <c r="DO21" i="14"/>
  <c r="DP11" i="8"/>
  <c r="DP10" i="8"/>
  <c r="DP43" i="14"/>
  <c r="DF30" i="17"/>
  <c r="DF42" i="17"/>
  <c r="DP12" i="9"/>
  <c r="DF76" i="17"/>
  <c r="DP92" i="14"/>
  <c r="DE5" i="17"/>
  <c r="DO18" i="14"/>
  <c r="DP10" i="5"/>
  <c r="DP11" i="5"/>
  <c r="DO22" i="14"/>
  <c r="DE9" i="17"/>
  <c r="DP10" i="9"/>
  <c r="DP11" i="9"/>
  <c r="DF43" i="17"/>
  <c r="DP12" i="10"/>
  <c r="DP10" i="7"/>
  <c r="DE7" i="17"/>
  <c r="DP11" i="7"/>
  <c r="DO20" i="14"/>
  <c r="DP41" i="14"/>
  <c r="DF28" i="17"/>
  <c r="DQ158" i="14"/>
  <c r="DQ30" i="3"/>
  <c r="DQ29" i="3"/>
  <c r="DQ166" i="14"/>
  <c r="DP45" i="14" l="1"/>
  <c r="DF32" i="17"/>
  <c r="DF107" i="17"/>
  <c r="DP123" i="14"/>
  <c r="DP29" i="8"/>
  <c r="DP44" i="8"/>
  <c r="DF109" i="17"/>
  <c r="DP29" i="10"/>
  <c r="DP125" i="14"/>
  <c r="DP29" i="4"/>
  <c r="DP119" i="14"/>
  <c r="DF103" i="17"/>
  <c r="DP15" i="3"/>
  <c r="DF153" i="17" s="1"/>
  <c r="DP127" i="14"/>
  <c r="DF111" i="17" s="1"/>
  <c r="DP14" i="3"/>
  <c r="DF150" i="17" s="1"/>
  <c r="DP42" i="14"/>
  <c r="DF29" i="17"/>
  <c r="DP19" i="3"/>
  <c r="DF165" i="17" s="1"/>
  <c r="DP18" i="3"/>
  <c r="DF162" i="17" s="1"/>
  <c r="DP47" i="14"/>
  <c r="DF34" i="17" s="1"/>
  <c r="DF110" i="17"/>
  <c r="DP29" i="11"/>
  <c r="DP126" i="14"/>
  <c r="DP44" i="11"/>
  <c r="DP29" i="6"/>
  <c r="DP121" i="14"/>
  <c r="DF105" i="17"/>
  <c r="DP29" i="7"/>
  <c r="DP122" i="14"/>
  <c r="DF106" i="17"/>
  <c r="DP44" i="7"/>
  <c r="DP180" i="14"/>
  <c r="DF136" i="17"/>
  <c r="DP22" i="4"/>
  <c r="DP16" i="3"/>
  <c r="DF156" i="17" s="1"/>
  <c r="DP188" i="14"/>
  <c r="DF144" i="17" s="1"/>
  <c r="DP17" i="3"/>
  <c r="DF159" i="17" s="1"/>
  <c r="DP44" i="4"/>
  <c r="DP124" i="14"/>
  <c r="DF108" i="17"/>
  <c r="DP29" i="9"/>
  <c r="DP44" i="9"/>
  <c r="DF104" i="17"/>
  <c r="DP29" i="5"/>
  <c r="DP120" i="14"/>
  <c r="DP44" i="10"/>
  <c r="DF31" i="17"/>
  <c r="DP44" i="14"/>
  <c r="DF61" i="17"/>
  <c r="DP54" i="6"/>
  <c r="DP213" i="14" s="1"/>
  <c r="DP77" i="14"/>
  <c r="DP187" i="14"/>
  <c r="DP22" i="11"/>
  <c r="DF143" i="17"/>
  <c r="DP22" i="7"/>
  <c r="DP183" i="14"/>
  <c r="DF139" i="17"/>
  <c r="DP185" i="14"/>
  <c r="DF141" i="17"/>
  <c r="DP22" i="9"/>
  <c r="DF137" i="17"/>
  <c r="DP22" i="5"/>
  <c r="DP181" i="14"/>
  <c r="DP184" i="14"/>
  <c r="DF140" i="17"/>
  <c r="DP22" i="8"/>
  <c r="DF142" i="17"/>
  <c r="DP22" i="10"/>
  <c r="DP186" i="14"/>
  <c r="DP44" i="5"/>
  <c r="DF138" i="17"/>
  <c r="DP182" i="14"/>
  <c r="DP22" i="6"/>
  <c r="DP54" i="9" l="1"/>
  <c r="DP216" i="14" s="1"/>
  <c r="DF64" i="17"/>
  <c r="DP80" i="14"/>
  <c r="DF59" i="17"/>
  <c r="DP61" i="3"/>
  <c r="DF210" i="17" s="1"/>
  <c r="DP75" i="14"/>
  <c r="DP54" i="4"/>
  <c r="DP35" i="4" s="1"/>
  <c r="DP83" i="14"/>
  <c r="DF67" i="17" s="1"/>
  <c r="DP62" i="3"/>
  <c r="DF213" i="17" s="1"/>
  <c r="DF125" i="17"/>
  <c r="DP169" i="14"/>
  <c r="DP21" i="4"/>
  <c r="DP32" i="3"/>
  <c r="DF174" i="17" s="1"/>
  <c r="DP33" i="3"/>
  <c r="DF177" i="17" s="1"/>
  <c r="DP177" i="14"/>
  <c r="DF133" i="17" s="1"/>
  <c r="DQ28" i="11"/>
  <c r="DF99" i="17"/>
  <c r="DP115" i="14"/>
  <c r="DP76" i="14"/>
  <c r="DP54" i="5"/>
  <c r="DF60" i="17"/>
  <c r="DF132" i="17"/>
  <c r="DP176" i="14"/>
  <c r="DP21" i="11"/>
  <c r="DP109" i="14"/>
  <c r="DF93" i="17"/>
  <c r="DQ28" i="5"/>
  <c r="DP113" i="14"/>
  <c r="DF97" i="17"/>
  <c r="DQ28" i="9"/>
  <c r="DP110" i="14"/>
  <c r="DQ28" i="6"/>
  <c r="DF94" i="17"/>
  <c r="DF92" i="17"/>
  <c r="DP108" i="14"/>
  <c r="DQ28" i="4"/>
  <c r="DP42" i="3"/>
  <c r="DF186" i="17" s="1"/>
  <c r="DP43" i="3"/>
  <c r="DF189" i="17" s="1"/>
  <c r="DP116" i="14"/>
  <c r="DF100" i="17" s="1"/>
  <c r="DP54" i="8"/>
  <c r="DP215" i="14" s="1"/>
  <c r="DF63" i="17"/>
  <c r="DP79" i="14"/>
  <c r="DP21" i="6"/>
  <c r="DP171" i="14"/>
  <c r="DF127" i="17"/>
  <c r="DP21" i="8"/>
  <c r="DF129" i="17"/>
  <c r="DP173" i="14"/>
  <c r="DP21" i="9"/>
  <c r="DP174" i="14"/>
  <c r="DF130" i="17"/>
  <c r="DF65" i="17"/>
  <c r="DP81" i="14"/>
  <c r="DP54" i="10"/>
  <c r="DP217" i="14" s="1"/>
  <c r="DQ28" i="7"/>
  <c r="DF95" i="17"/>
  <c r="DP111" i="14"/>
  <c r="DP54" i="11"/>
  <c r="DP218" i="14" s="1"/>
  <c r="DF66" i="17"/>
  <c r="DP82" i="14"/>
  <c r="DP175" i="14"/>
  <c r="DF131" i="17"/>
  <c r="DP21" i="10"/>
  <c r="DP21" i="5"/>
  <c r="DF126" i="17"/>
  <c r="DP170" i="14"/>
  <c r="DP172" i="14"/>
  <c r="DP21" i="7"/>
  <c r="DF128" i="17"/>
  <c r="DP35" i="6"/>
  <c r="DF62" i="17"/>
  <c r="DP78" i="14"/>
  <c r="DP54" i="7"/>
  <c r="DP214" i="14" s="1"/>
  <c r="DQ28" i="10"/>
  <c r="DF98" i="17"/>
  <c r="DP114" i="14"/>
  <c r="DP112" i="14"/>
  <c r="DF96" i="17"/>
  <c r="DQ28" i="8"/>
  <c r="DP35" i="8" l="1"/>
  <c r="DF52" i="17" s="1"/>
  <c r="DP35" i="9"/>
  <c r="DQ55" i="14" s="1"/>
  <c r="DP35" i="11"/>
  <c r="DF55" i="17" s="1"/>
  <c r="DQ103" i="14"/>
  <c r="DG87" i="17"/>
  <c r="DP153" i="14"/>
  <c r="DP36" i="10"/>
  <c r="DQ19" i="10"/>
  <c r="DP152" i="14"/>
  <c r="DQ19" i="9"/>
  <c r="DQ45" i="9" s="1"/>
  <c r="DP36" i="9"/>
  <c r="DG86" i="17"/>
  <c r="DQ102" i="14"/>
  <c r="DP211" i="14"/>
  <c r="DP71" i="3"/>
  <c r="DP72" i="3"/>
  <c r="DP219" i="14"/>
  <c r="DP69" i="14"/>
  <c r="DP35" i="7"/>
  <c r="DF50" i="17"/>
  <c r="DQ52" i="14"/>
  <c r="DP66" i="14"/>
  <c r="DQ100" i="14"/>
  <c r="DG84" i="17"/>
  <c r="DP35" i="10"/>
  <c r="DP36" i="6"/>
  <c r="DP149" i="14"/>
  <c r="DQ19" i="6"/>
  <c r="DG81" i="17"/>
  <c r="DQ97" i="14"/>
  <c r="DQ39" i="3"/>
  <c r="DG180" i="17" s="1"/>
  <c r="DQ40" i="3"/>
  <c r="DG183" i="17" s="1"/>
  <c r="DQ105" i="14"/>
  <c r="DG89" i="17" s="1"/>
  <c r="DG83" i="17"/>
  <c r="DQ99" i="14"/>
  <c r="DQ45" i="6"/>
  <c r="DQ19" i="11"/>
  <c r="DQ45" i="11" s="1"/>
  <c r="DP154" i="14"/>
  <c r="DP36" i="11"/>
  <c r="DP35" i="5"/>
  <c r="DP212" i="14"/>
  <c r="DG88" i="17"/>
  <c r="DQ104" i="14"/>
  <c r="DQ19" i="4"/>
  <c r="DP147" i="14"/>
  <c r="DP36" i="4"/>
  <c r="DP28" i="3"/>
  <c r="DP27" i="3"/>
  <c r="DP155" i="14"/>
  <c r="DF48" i="17"/>
  <c r="DP64" i="14"/>
  <c r="DQ50" i="14"/>
  <c r="DG85" i="17"/>
  <c r="DQ101" i="14"/>
  <c r="DQ19" i="7"/>
  <c r="DP150" i="14"/>
  <c r="DP36" i="7"/>
  <c r="DP148" i="14"/>
  <c r="DQ19" i="5"/>
  <c r="DQ45" i="5" s="1"/>
  <c r="DP36" i="5"/>
  <c r="DP151" i="14"/>
  <c r="DQ19" i="8"/>
  <c r="DP36" i="8"/>
  <c r="DQ54" i="14"/>
  <c r="DG82" i="17"/>
  <c r="DQ98" i="14"/>
  <c r="DP71" i="14" l="1"/>
  <c r="DP50" i="3"/>
  <c r="DF195" i="17" s="1"/>
  <c r="DQ57" i="14"/>
  <c r="DG44" i="17" s="1"/>
  <c r="DP68" i="14"/>
  <c r="DP72" i="14"/>
  <c r="DF56" i="17" s="1"/>
  <c r="DF53" i="17"/>
  <c r="DQ87" i="14"/>
  <c r="DG71" i="17"/>
  <c r="DP9" i="5"/>
  <c r="DF16" i="17"/>
  <c r="DP29" i="14"/>
  <c r="DR20" i="4"/>
  <c r="DQ133" i="14"/>
  <c r="DG114" i="17"/>
  <c r="DQ141" i="14"/>
  <c r="DG122" i="17" s="1"/>
  <c r="DQ25" i="3"/>
  <c r="DG168" i="17" s="1"/>
  <c r="DQ26" i="3"/>
  <c r="DG171" i="17" s="1"/>
  <c r="DR20" i="11"/>
  <c r="DR165" i="14" s="1"/>
  <c r="DQ140" i="14"/>
  <c r="DG121" i="17"/>
  <c r="DP30" i="14"/>
  <c r="DF17" i="17"/>
  <c r="DP9" i="6"/>
  <c r="DQ53" i="14"/>
  <c r="DP67" i="14"/>
  <c r="DF51" i="17"/>
  <c r="DF20" i="17"/>
  <c r="DP9" i="9"/>
  <c r="DP33" i="14"/>
  <c r="DP9" i="10"/>
  <c r="DF21" i="17"/>
  <c r="DP34" i="14"/>
  <c r="DQ12" i="8"/>
  <c r="DG41" i="17"/>
  <c r="DQ136" i="14"/>
  <c r="DR20" i="7"/>
  <c r="DR161" i="14" s="1"/>
  <c r="DG117" i="17"/>
  <c r="DQ93" i="14"/>
  <c r="DG77" i="17"/>
  <c r="DF49" i="17"/>
  <c r="DP65" i="14"/>
  <c r="DQ51" i="14"/>
  <c r="DG72" i="17"/>
  <c r="DQ88" i="14"/>
  <c r="DP70" i="14"/>
  <c r="DF54" i="17"/>
  <c r="DQ56" i="14"/>
  <c r="DQ12" i="9"/>
  <c r="DG42" i="17"/>
  <c r="DR20" i="9"/>
  <c r="DR163" i="14" s="1"/>
  <c r="DQ138" i="14"/>
  <c r="DG119" i="17"/>
  <c r="DQ134" i="14"/>
  <c r="DR20" i="5"/>
  <c r="DR159" i="14" s="1"/>
  <c r="DG115" i="17"/>
  <c r="DF19" i="17"/>
  <c r="DP9" i="8"/>
  <c r="DP32" i="14"/>
  <c r="DG37" i="17"/>
  <c r="DQ12" i="4"/>
  <c r="DP9" i="4"/>
  <c r="DP28" i="14"/>
  <c r="DF15" i="17"/>
  <c r="DP36" i="14"/>
  <c r="DF23" i="17" s="1"/>
  <c r="DP51" i="3"/>
  <c r="DF198" i="17" s="1"/>
  <c r="DP52" i="3"/>
  <c r="DF201" i="17" s="1"/>
  <c r="DP35" i="14"/>
  <c r="DF22" i="17"/>
  <c r="DP9" i="11"/>
  <c r="DG116" i="17"/>
  <c r="DR20" i="6"/>
  <c r="DR160" i="14" s="1"/>
  <c r="DQ135" i="14"/>
  <c r="DQ45" i="7"/>
  <c r="DG39" i="17"/>
  <c r="DQ12" i="6"/>
  <c r="DQ45" i="8"/>
  <c r="DR20" i="8"/>
  <c r="DR162" i="14" s="1"/>
  <c r="DG118" i="17"/>
  <c r="DQ137" i="14"/>
  <c r="DP31" i="14"/>
  <c r="DF18" i="17"/>
  <c r="DP9" i="7"/>
  <c r="DP49" i="3"/>
  <c r="DF192" i="17" s="1"/>
  <c r="DQ45" i="4"/>
  <c r="DQ91" i="14"/>
  <c r="DG75" i="17"/>
  <c r="DQ45" i="10"/>
  <c r="DG120" i="17"/>
  <c r="DR20" i="10"/>
  <c r="DR164" i="14" s="1"/>
  <c r="DQ139" i="14"/>
  <c r="DQ58" i="14" l="1"/>
  <c r="DG45" i="17" s="1"/>
  <c r="DQ12" i="11"/>
  <c r="DQ55" i="3"/>
  <c r="DG207" i="17" s="1"/>
  <c r="DQ54" i="3"/>
  <c r="DG204" i="17" s="1"/>
  <c r="DF7" i="17"/>
  <c r="DQ10" i="7"/>
  <c r="DQ11" i="7"/>
  <c r="DQ44" i="7" s="1"/>
  <c r="DP20" i="14"/>
  <c r="DG73" i="17"/>
  <c r="DQ89" i="14"/>
  <c r="DQ11" i="11"/>
  <c r="DF11" i="17"/>
  <c r="DP24" i="14"/>
  <c r="DQ10" i="11"/>
  <c r="DQ10" i="4"/>
  <c r="DP17" i="14"/>
  <c r="DQ11" i="4"/>
  <c r="DQ44" i="4" s="1"/>
  <c r="DF4" i="17"/>
  <c r="DP13" i="3"/>
  <c r="DF147" i="17" s="1"/>
  <c r="DP12" i="3"/>
  <c r="DF1" i="17" s="1"/>
  <c r="DP25" i="14"/>
  <c r="DF12" i="17" s="1"/>
  <c r="DG43" i="17"/>
  <c r="DQ12" i="10"/>
  <c r="DQ10" i="10"/>
  <c r="DQ11" i="10"/>
  <c r="DF10" i="17"/>
  <c r="DP23" i="14"/>
  <c r="DQ90" i="14"/>
  <c r="DG74" i="17"/>
  <c r="DQ43" i="14"/>
  <c r="DG30" i="17"/>
  <c r="DP18" i="14"/>
  <c r="DF5" i="17"/>
  <c r="DQ11" i="5"/>
  <c r="DQ10" i="5"/>
  <c r="DG76" i="17"/>
  <c r="DQ92" i="14"/>
  <c r="DG70" i="17"/>
  <c r="DQ86" i="14"/>
  <c r="DQ64" i="3"/>
  <c r="DG216" i="17" s="1"/>
  <c r="DQ94" i="14"/>
  <c r="DG78" i="17" s="1"/>
  <c r="DQ65" i="3"/>
  <c r="DG219" i="17" s="1"/>
  <c r="DG28" i="17"/>
  <c r="DQ41" i="14"/>
  <c r="DQ12" i="5"/>
  <c r="DG38" i="17"/>
  <c r="DF9" i="17"/>
  <c r="DP22" i="14"/>
  <c r="DQ11" i="9"/>
  <c r="DQ10" i="9"/>
  <c r="DG40" i="17"/>
  <c r="DQ12" i="7"/>
  <c r="DR158" i="14"/>
  <c r="DR29" i="3"/>
  <c r="DR30" i="3"/>
  <c r="DR166" i="14"/>
  <c r="DG33" i="17"/>
  <c r="DQ46" i="14"/>
  <c r="DQ39" i="14"/>
  <c r="DG26" i="17"/>
  <c r="DP21" i="14"/>
  <c r="DF8" i="17"/>
  <c r="DQ11" i="8"/>
  <c r="DQ10" i="8"/>
  <c r="DG31" i="17"/>
  <c r="DQ44" i="14"/>
  <c r="DQ10" i="6"/>
  <c r="DQ11" i="6"/>
  <c r="DP19" i="14"/>
  <c r="DF6" i="17"/>
  <c r="DQ47" i="14" l="1"/>
  <c r="DG34" i="17" s="1"/>
  <c r="DQ18" i="3"/>
  <c r="DG162" i="17" s="1"/>
  <c r="DQ182" i="14"/>
  <c r="DG138" i="17"/>
  <c r="DQ22" i="6"/>
  <c r="DQ22" i="8"/>
  <c r="DQ184" i="14"/>
  <c r="DG140" i="17"/>
  <c r="DQ19" i="3"/>
  <c r="DG165" i="17" s="1"/>
  <c r="DG32" i="17"/>
  <c r="DQ45" i="14"/>
  <c r="DQ22" i="4"/>
  <c r="DQ180" i="14"/>
  <c r="DG136" i="17"/>
  <c r="DQ188" i="14"/>
  <c r="DG144" i="17" s="1"/>
  <c r="DQ17" i="3"/>
  <c r="DG159" i="17" s="1"/>
  <c r="DQ16" i="3"/>
  <c r="DG156" i="17" s="1"/>
  <c r="DG110" i="17"/>
  <c r="DQ126" i="14"/>
  <c r="DQ29" i="11"/>
  <c r="DQ44" i="11"/>
  <c r="DQ123" i="14"/>
  <c r="DG107" i="17"/>
  <c r="DQ29" i="8"/>
  <c r="DG141" i="17"/>
  <c r="DQ22" i="9"/>
  <c r="DQ185" i="14"/>
  <c r="DQ75" i="14"/>
  <c r="DQ54" i="4"/>
  <c r="DQ211" i="14" s="1"/>
  <c r="DG59" i="17"/>
  <c r="DQ44" i="8"/>
  <c r="DQ22" i="11"/>
  <c r="DQ187" i="14"/>
  <c r="DG143" i="17"/>
  <c r="DG62" i="17"/>
  <c r="DQ54" i="7"/>
  <c r="DQ214" i="14" s="1"/>
  <c r="DQ78" i="14"/>
  <c r="DQ122" i="14"/>
  <c r="DQ29" i="7"/>
  <c r="DG106" i="17"/>
  <c r="DQ29" i="9"/>
  <c r="DQ124" i="14"/>
  <c r="DG108" i="17"/>
  <c r="DQ44" i="9"/>
  <c r="DQ181" i="14"/>
  <c r="DG137" i="17"/>
  <c r="DQ22" i="5"/>
  <c r="DQ125" i="14"/>
  <c r="DQ44" i="10"/>
  <c r="DG109" i="17"/>
  <c r="DQ29" i="10"/>
  <c r="DG103" i="17"/>
  <c r="DQ119" i="14"/>
  <c r="DQ29" i="4"/>
  <c r="DQ127" i="14"/>
  <c r="DG111" i="17" s="1"/>
  <c r="DQ15" i="3"/>
  <c r="DG153" i="17" s="1"/>
  <c r="DQ14" i="3"/>
  <c r="DG150" i="17" s="1"/>
  <c r="DQ22" i="7"/>
  <c r="DG139" i="17"/>
  <c r="DQ183" i="14"/>
  <c r="DQ29" i="6"/>
  <c r="DQ121" i="14"/>
  <c r="DG105" i="17"/>
  <c r="DQ44" i="6"/>
  <c r="DG29" i="17"/>
  <c r="DQ42" i="14"/>
  <c r="DG27" i="17"/>
  <c r="DQ40" i="14"/>
  <c r="DQ44" i="5"/>
  <c r="DQ120" i="14"/>
  <c r="DG104" i="17"/>
  <c r="DQ29" i="5"/>
  <c r="DQ186" i="14"/>
  <c r="DQ22" i="10"/>
  <c r="DG142" i="17"/>
  <c r="DQ35" i="7" l="1"/>
  <c r="DG51" i="17" s="1"/>
  <c r="DQ35" i="4"/>
  <c r="DQ64" i="14" s="1"/>
  <c r="DQ76" i="14"/>
  <c r="DQ54" i="5"/>
  <c r="DQ35" i="5" s="1"/>
  <c r="DG60" i="17"/>
  <c r="DQ62" i="3"/>
  <c r="DG213" i="17" s="1"/>
  <c r="DQ61" i="3"/>
  <c r="DG210" i="17" s="1"/>
  <c r="DQ83" i="14"/>
  <c r="DG67" i="17" s="1"/>
  <c r="DG98" i="17"/>
  <c r="DQ114" i="14"/>
  <c r="DR28" i="10"/>
  <c r="DQ113" i="14"/>
  <c r="DG97" i="17"/>
  <c r="DR28" i="9"/>
  <c r="DQ67" i="14"/>
  <c r="DG48" i="17"/>
  <c r="DQ54" i="11"/>
  <c r="DQ218" i="14" s="1"/>
  <c r="DQ82" i="14"/>
  <c r="DG66" i="17"/>
  <c r="DG129" i="17"/>
  <c r="DQ21" i="8"/>
  <c r="DQ173" i="14"/>
  <c r="DQ109" i="14"/>
  <c r="DG93" i="17"/>
  <c r="DR28" i="5"/>
  <c r="DQ21" i="7"/>
  <c r="DG128" i="17"/>
  <c r="DQ172" i="14"/>
  <c r="DQ108" i="14"/>
  <c r="DR28" i="4"/>
  <c r="DG92" i="17"/>
  <c r="DQ42" i="3"/>
  <c r="DG186" i="17" s="1"/>
  <c r="DQ116" i="14"/>
  <c r="DG100" i="17" s="1"/>
  <c r="DQ43" i="3"/>
  <c r="DG189" i="17" s="1"/>
  <c r="DG126" i="17"/>
  <c r="DQ170" i="14"/>
  <c r="DQ21" i="5"/>
  <c r="DG64" i="17"/>
  <c r="DQ54" i="9"/>
  <c r="DQ216" i="14" s="1"/>
  <c r="DQ80" i="14"/>
  <c r="DQ112" i="14"/>
  <c r="DG96" i="17"/>
  <c r="DR28" i="8"/>
  <c r="DG99" i="17"/>
  <c r="DQ115" i="14"/>
  <c r="DR28" i="11"/>
  <c r="DG125" i="17"/>
  <c r="DQ169" i="14"/>
  <c r="DQ21" i="4"/>
  <c r="DQ32" i="3"/>
  <c r="DG174" i="17" s="1"/>
  <c r="DQ33" i="3"/>
  <c r="DG177" i="17" s="1"/>
  <c r="DQ177" i="14"/>
  <c r="DG133" i="17" s="1"/>
  <c r="DQ171" i="14"/>
  <c r="DG127" i="17"/>
  <c r="DQ21" i="6"/>
  <c r="DQ175" i="14"/>
  <c r="DQ21" i="10"/>
  <c r="DG131" i="17"/>
  <c r="DQ110" i="14"/>
  <c r="DG94" i="17"/>
  <c r="DR28" i="6"/>
  <c r="DQ81" i="14"/>
  <c r="DG65" i="17"/>
  <c r="DQ54" i="10"/>
  <c r="DR28" i="7"/>
  <c r="DQ111" i="14"/>
  <c r="DG95" i="17"/>
  <c r="DQ176" i="14"/>
  <c r="DG132" i="17"/>
  <c r="DQ21" i="11"/>
  <c r="DG130" i="17"/>
  <c r="DQ174" i="14"/>
  <c r="DQ21" i="9"/>
  <c r="DG61" i="17"/>
  <c r="DQ77" i="14"/>
  <c r="DQ54" i="6"/>
  <c r="DQ213" i="14" s="1"/>
  <c r="DQ79" i="14"/>
  <c r="DG63" i="17"/>
  <c r="DQ54" i="8"/>
  <c r="DR50" i="14" l="1"/>
  <c r="DQ35" i="11"/>
  <c r="DG55" i="17" s="1"/>
  <c r="DQ35" i="9"/>
  <c r="DG53" i="17" s="1"/>
  <c r="DR53" i="14"/>
  <c r="DR12" i="7" s="1"/>
  <c r="DQ35" i="6"/>
  <c r="DQ66" i="14" s="1"/>
  <c r="DQ149" i="14"/>
  <c r="DR19" i="6"/>
  <c r="DQ36" i="6"/>
  <c r="DH85" i="17"/>
  <c r="DR101" i="14"/>
  <c r="DG49" i="17"/>
  <c r="DQ65" i="14"/>
  <c r="DR51" i="14"/>
  <c r="DR19" i="11"/>
  <c r="DR45" i="11" s="1"/>
  <c r="DQ154" i="14"/>
  <c r="DQ36" i="11"/>
  <c r="DR104" i="14"/>
  <c r="DH88" i="17"/>
  <c r="DQ71" i="14"/>
  <c r="DH37" i="17"/>
  <c r="DR12" i="4"/>
  <c r="DQ152" i="14"/>
  <c r="DR19" i="9"/>
  <c r="DR45" i="9" s="1"/>
  <c r="DQ36" i="9"/>
  <c r="DR100" i="14"/>
  <c r="DH84" i="17"/>
  <c r="DH83" i="17"/>
  <c r="DR99" i="14"/>
  <c r="DQ153" i="14"/>
  <c r="DR19" i="10"/>
  <c r="DQ36" i="10"/>
  <c r="DR19" i="4"/>
  <c r="DR45" i="4" s="1"/>
  <c r="DQ36" i="4"/>
  <c r="DQ147" i="14"/>
  <c r="DQ27" i="3"/>
  <c r="DQ28" i="3"/>
  <c r="DQ155" i="14"/>
  <c r="DR97" i="14"/>
  <c r="DH81" i="17"/>
  <c r="DR105" i="14"/>
  <c r="DH89" i="17" s="1"/>
  <c r="DR39" i="3"/>
  <c r="DH180" i="17" s="1"/>
  <c r="DR40" i="3"/>
  <c r="DH183" i="17" s="1"/>
  <c r="DQ150" i="14"/>
  <c r="DR19" i="7"/>
  <c r="DQ36" i="7"/>
  <c r="DR103" i="14"/>
  <c r="DH87" i="17"/>
  <c r="DQ212" i="14"/>
  <c r="DQ71" i="3"/>
  <c r="DQ72" i="3"/>
  <c r="DQ219" i="14"/>
  <c r="DQ35" i="8"/>
  <c r="DQ215" i="14"/>
  <c r="DQ35" i="10"/>
  <c r="DQ217" i="14"/>
  <c r="DQ148" i="14"/>
  <c r="DR19" i="5"/>
  <c r="DQ36" i="5"/>
  <c r="DR98" i="14"/>
  <c r="DH82" i="17"/>
  <c r="DR45" i="5"/>
  <c r="DQ151" i="14"/>
  <c r="DR19" i="8"/>
  <c r="DQ36" i="8"/>
  <c r="DH86" i="17"/>
  <c r="DR102" i="14"/>
  <c r="DR55" i="14" l="1"/>
  <c r="DQ69" i="14"/>
  <c r="DH40" i="17"/>
  <c r="DR52" i="14"/>
  <c r="DR12" i="6" s="1"/>
  <c r="DG50" i="17"/>
  <c r="DR57" i="14"/>
  <c r="DH44" i="17" s="1"/>
  <c r="DQ9" i="7"/>
  <c r="DG18" i="17"/>
  <c r="DQ31" i="14"/>
  <c r="DQ9" i="4"/>
  <c r="DG15" i="17"/>
  <c r="DQ28" i="14"/>
  <c r="DQ51" i="3"/>
  <c r="DG198" i="17" s="1"/>
  <c r="DQ36" i="14"/>
  <c r="DG23" i="17" s="1"/>
  <c r="DQ52" i="3"/>
  <c r="DG201" i="17" s="1"/>
  <c r="DR39" i="14"/>
  <c r="DH26" i="17"/>
  <c r="DQ9" i="11"/>
  <c r="DQ35" i="14"/>
  <c r="DG22" i="17"/>
  <c r="DQ29" i="14"/>
  <c r="DG16" i="17"/>
  <c r="DQ9" i="5"/>
  <c r="DR56" i="14"/>
  <c r="DQ70" i="14"/>
  <c r="DG54" i="17"/>
  <c r="DS20" i="7"/>
  <c r="DS161" i="14" s="1"/>
  <c r="DH117" i="17"/>
  <c r="DR136" i="14"/>
  <c r="DH42" i="17"/>
  <c r="DR12" i="9"/>
  <c r="DS20" i="4"/>
  <c r="DH114" i="17"/>
  <c r="DR133" i="14"/>
  <c r="DR141" i="14"/>
  <c r="DH122" i="17" s="1"/>
  <c r="DR25" i="3"/>
  <c r="DH168" i="17" s="1"/>
  <c r="DR26" i="3"/>
  <c r="DH171" i="17" s="1"/>
  <c r="DH77" i="17"/>
  <c r="DR93" i="14"/>
  <c r="DG17" i="17"/>
  <c r="DQ30" i="14"/>
  <c r="DQ9" i="6"/>
  <c r="DQ32" i="14"/>
  <c r="DG19" i="17"/>
  <c r="DQ9" i="8"/>
  <c r="DH71" i="17"/>
  <c r="DR87" i="14"/>
  <c r="DS20" i="5"/>
  <c r="DS159" i="14" s="1"/>
  <c r="DH115" i="17"/>
  <c r="DR134" i="14"/>
  <c r="DR86" i="14"/>
  <c r="DH70" i="17"/>
  <c r="DQ9" i="10"/>
  <c r="DQ34" i="14"/>
  <c r="DG21" i="17"/>
  <c r="DQ9" i="9"/>
  <c r="DG20" i="17"/>
  <c r="DQ33" i="14"/>
  <c r="DS20" i="11"/>
  <c r="DS165" i="14" s="1"/>
  <c r="DR140" i="14"/>
  <c r="DH121" i="17"/>
  <c r="DR45" i="6"/>
  <c r="DR135" i="14"/>
  <c r="DS20" i="6"/>
  <c r="DS160" i="14" s="1"/>
  <c r="DH116" i="17"/>
  <c r="DR91" i="14"/>
  <c r="DH75" i="17"/>
  <c r="DR45" i="8"/>
  <c r="DS20" i="8"/>
  <c r="DS162" i="14" s="1"/>
  <c r="DH118" i="17"/>
  <c r="DR137" i="14"/>
  <c r="DG52" i="17"/>
  <c r="DQ68" i="14"/>
  <c r="DR54" i="14"/>
  <c r="DQ72" i="14"/>
  <c r="DG56" i="17" s="1"/>
  <c r="DQ50" i="3"/>
  <c r="DG195" i="17" s="1"/>
  <c r="DQ49" i="3"/>
  <c r="DG192" i="17" s="1"/>
  <c r="DR42" i="14"/>
  <c r="DH29" i="17"/>
  <c r="DR139" i="14"/>
  <c r="DH120" i="17"/>
  <c r="DR45" i="10"/>
  <c r="DS20" i="10"/>
  <c r="DS164" i="14" s="1"/>
  <c r="DR45" i="7"/>
  <c r="DH119" i="17"/>
  <c r="DR138" i="14"/>
  <c r="DS20" i="9"/>
  <c r="DS163" i="14" s="1"/>
  <c r="DH38" i="17"/>
  <c r="DR12" i="5"/>
  <c r="DH39" i="17" l="1"/>
  <c r="DR12" i="11"/>
  <c r="DR90" i="14"/>
  <c r="DH74" i="17"/>
  <c r="DR10" i="10"/>
  <c r="DQ23" i="14"/>
  <c r="DR11" i="10"/>
  <c r="DG10" i="17"/>
  <c r="DH43" i="17"/>
  <c r="DR12" i="10"/>
  <c r="DR11" i="4"/>
  <c r="DR10" i="4"/>
  <c r="DG4" i="17"/>
  <c r="DQ17" i="14"/>
  <c r="DQ12" i="3"/>
  <c r="DG1" i="17" s="1"/>
  <c r="DQ13" i="3"/>
  <c r="DG147" i="17" s="1"/>
  <c r="DQ25" i="14"/>
  <c r="DG12" i="17" s="1"/>
  <c r="DR40" i="14"/>
  <c r="DH27" i="17"/>
  <c r="DR92" i="14"/>
  <c r="DH76" i="17"/>
  <c r="DR12" i="8"/>
  <c r="DH41" i="17"/>
  <c r="DR58" i="14"/>
  <c r="DH45" i="17" s="1"/>
  <c r="DR55" i="3"/>
  <c r="DH207" i="17" s="1"/>
  <c r="DR54" i="3"/>
  <c r="DH204" i="17" s="1"/>
  <c r="DG9" i="17"/>
  <c r="DQ22" i="14"/>
  <c r="DR10" i="9"/>
  <c r="DR11" i="9"/>
  <c r="DH28" i="17"/>
  <c r="DR41" i="14"/>
  <c r="DR44" i="14"/>
  <c r="DH31" i="17"/>
  <c r="DQ18" i="14"/>
  <c r="DG5" i="17"/>
  <c r="DR10" i="5"/>
  <c r="DR11" i="5"/>
  <c r="DG6" i="17"/>
  <c r="DQ19" i="14"/>
  <c r="DR10" i="6"/>
  <c r="DR11" i="6"/>
  <c r="DR44" i="6" s="1"/>
  <c r="DR10" i="11"/>
  <c r="DR11" i="11"/>
  <c r="DQ24" i="14"/>
  <c r="DG11" i="17"/>
  <c r="DH73" i="17"/>
  <c r="DR89" i="14"/>
  <c r="DR88" i="14"/>
  <c r="DH72" i="17"/>
  <c r="DR64" i="3"/>
  <c r="DH216" i="17" s="1"/>
  <c r="DR65" i="3"/>
  <c r="DH219" i="17" s="1"/>
  <c r="DR94" i="14"/>
  <c r="DH78" i="17" s="1"/>
  <c r="DG8" i="17"/>
  <c r="DQ21" i="14"/>
  <c r="DR10" i="8"/>
  <c r="DR11" i="8"/>
  <c r="DR44" i="8" s="1"/>
  <c r="DS158" i="14"/>
  <c r="DS29" i="3"/>
  <c r="DS30" i="3"/>
  <c r="DS166" i="14"/>
  <c r="DH33" i="17"/>
  <c r="DR46" i="14"/>
  <c r="DQ20" i="14"/>
  <c r="DR10" i="7"/>
  <c r="DR11" i="7"/>
  <c r="DG7" i="17"/>
  <c r="DH63" i="17" l="1"/>
  <c r="DR54" i="8"/>
  <c r="DR215" i="14" s="1"/>
  <c r="DR79" i="14"/>
  <c r="DR22" i="8"/>
  <c r="DH140" i="17"/>
  <c r="DR184" i="14"/>
  <c r="DH105" i="17"/>
  <c r="DR121" i="14"/>
  <c r="DR29" i="6"/>
  <c r="DR120" i="14"/>
  <c r="DH104" i="17"/>
  <c r="DR29" i="5"/>
  <c r="DR44" i="5"/>
  <c r="DH142" i="17"/>
  <c r="DR186" i="14"/>
  <c r="DR22" i="10"/>
  <c r="DH106" i="17"/>
  <c r="DR122" i="14"/>
  <c r="DR29" i="7"/>
  <c r="DR182" i="14"/>
  <c r="DH138" i="17"/>
  <c r="DR22" i="6"/>
  <c r="DR181" i="14"/>
  <c r="DH137" i="17"/>
  <c r="DR22" i="5"/>
  <c r="DH108" i="17"/>
  <c r="DR29" i="9"/>
  <c r="DR124" i="14"/>
  <c r="DR44" i="9"/>
  <c r="DR180" i="14"/>
  <c r="DH136" i="17"/>
  <c r="DR22" i="4"/>
  <c r="DR17" i="3"/>
  <c r="DH159" i="17" s="1"/>
  <c r="DR16" i="3"/>
  <c r="DH156" i="17" s="1"/>
  <c r="DR188" i="14"/>
  <c r="DH144" i="17" s="1"/>
  <c r="DR22" i="7"/>
  <c r="DH139" i="17"/>
  <c r="DR183" i="14"/>
  <c r="DH61" i="17"/>
  <c r="DR77" i="14"/>
  <c r="DR54" i="6"/>
  <c r="DR213" i="14" s="1"/>
  <c r="DR44" i="7"/>
  <c r="DR126" i="14"/>
  <c r="DR29" i="11"/>
  <c r="DH110" i="17"/>
  <c r="DR44" i="11"/>
  <c r="DR22" i="9"/>
  <c r="DR185" i="14"/>
  <c r="DH141" i="17"/>
  <c r="DR43" i="14"/>
  <c r="DH30" i="17"/>
  <c r="DR18" i="3"/>
  <c r="DH162" i="17" s="1"/>
  <c r="DR19" i="3"/>
  <c r="DH165" i="17" s="1"/>
  <c r="DR47" i="14"/>
  <c r="DH34" i="17" s="1"/>
  <c r="DR119" i="14"/>
  <c r="DR29" i="4"/>
  <c r="DH103" i="17"/>
  <c r="DR44" i="4"/>
  <c r="DR127" i="14"/>
  <c r="DH111" i="17" s="1"/>
  <c r="DR14" i="3"/>
  <c r="DH150" i="17" s="1"/>
  <c r="DR15" i="3"/>
  <c r="DH153" i="17" s="1"/>
  <c r="DR44" i="10"/>
  <c r="DR29" i="10"/>
  <c r="DH109" i="17"/>
  <c r="DR125" i="14"/>
  <c r="DR29" i="8"/>
  <c r="DH107" i="17"/>
  <c r="DR123" i="14"/>
  <c r="DR187" i="14"/>
  <c r="DH143" i="17"/>
  <c r="DR22" i="11"/>
  <c r="DR45" i="14"/>
  <c r="DH32" i="17"/>
  <c r="DR35" i="8" l="1"/>
  <c r="DH52" i="17" s="1"/>
  <c r="DR176" i="14"/>
  <c r="DR21" i="11"/>
  <c r="DH132" i="17"/>
  <c r="DS28" i="4"/>
  <c r="DR108" i="14"/>
  <c r="DH92" i="17"/>
  <c r="DR42" i="3"/>
  <c r="DH186" i="17" s="1"/>
  <c r="DR43" i="3"/>
  <c r="DH189" i="17" s="1"/>
  <c r="DR116" i="14"/>
  <c r="DH100" i="17" s="1"/>
  <c r="DH66" i="17"/>
  <c r="DR82" i="14"/>
  <c r="DR54" i="11"/>
  <c r="DR218" i="14" s="1"/>
  <c r="DH62" i="17"/>
  <c r="DR78" i="14"/>
  <c r="DR54" i="7"/>
  <c r="DR214" i="14" s="1"/>
  <c r="DR170" i="14"/>
  <c r="DH126" i="17"/>
  <c r="DR21" i="5"/>
  <c r="DR54" i="5"/>
  <c r="DH60" i="17"/>
  <c r="DR76" i="14"/>
  <c r="DR114" i="14"/>
  <c r="DH98" i="17"/>
  <c r="DS28" i="10"/>
  <c r="DR35" i="6"/>
  <c r="DH97" i="17"/>
  <c r="DR113" i="14"/>
  <c r="DS28" i="9"/>
  <c r="DR175" i="14"/>
  <c r="DR21" i="10"/>
  <c r="DH131" i="17"/>
  <c r="DR110" i="14"/>
  <c r="DH94" i="17"/>
  <c r="DS28" i="6"/>
  <c r="DH96" i="17"/>
  <c r="DR112" i="14"/>
  <c r="DS28" i="8"/>
  <c r="DR81" i="14"/>
  <c r="DH65" i="17"/>
  <c r="DR54" i="10"/>
  <c r="DR217" i="14" s="1"/>
  <c r="DH59" i="17"/>
  <c r="DR75" i="14"/>
  <c r="DR54" i="4"/>
  <c r="DR35" i="4" s="1"/>
  <c r="DR61" i="3"/>
  <c r="DH210" i="17" s="1"/>
  <c r="DR62" i="3"/>
  <c r="DH213" i="17" s="1"/>
  <c r="DR83" i="14"/>
  <c r="DH67" i="17" s="1"/>
  <c r="DR115" i="14"/>
  <c r="DS28" i="11"/>
  <c r="DH99" i="17"/>
  <c r="DR111" i="14"/>
  <c r="DH95" i="17"/>
  <c r="DS28" i="7"/>
  <c r="DH93" i="17"/>
  <c r="DR109" i="14"/>
  <c r="DS28" i="5"/>
  <c r="DR21" i="9"/>
  <c r="DR174" i="14"/>
  <c r="DH130" i="17"/>
  <c r="DH128" i="17"/>
  <c r="DR21" i="7"/>
  <c r="DR172" i="14"/>
  <c r="DR21" i="4"/>
  <c r="DR169" i="14"/>
  <c r="DH125" i="17"/>
  <c r="DR177" i="14"/>
  <c r="DH133" i="17" s="1"/>
  <c r="DR32" i="3"/>
  <c r="DH174" i="17" s="1"/>
  <c r="DR33" i="3"/>
  <c r="DH177" i="17" s="1"/>
  <c r="DH64" i="17"/>
  <c r="DR80" i="14"/>
  <c r="DR54" i="9"/>
  <c r="DR216" i="14" s="1"/>
  <c r="DH127" i="17"/>
  <c r="DR171" i="14"/>
  <c r="DR21" i="6"/>
  <c r="DR21" i="8"/>
  <c r="DH129" i="17"/>
  <c r="DR173" i="14"/>
  <c r="DS54" i="14" l="1"/>
  <c r="DR68" i="14"/>
  <c r="DR35" i="9"/>
  <c r="DH53" i="17" s="1"/>
  <c r="DH48" i="17"/>
  <c r="DR64" i="14"/>
  <c r="DS50" i="14"/>
  <c r="DR148" i="14"/>
  <c r="DS19" i="5"/>
  <c r="DS45" i="5" s="1"/>
  <c r="DR36" i="5"/>
  <c r="DS97" i="14"/>
  <c r="DI81" i="17"/>
  <c r="DS40" i="3"/>
  <c r="DI183" i="17" s="1"/>
  <c r="DS105" i="14"/>
  <c r="DI89" i="17" s="1"/>
  <c r="DS39" i="3"/>
  <c r="DI180" i="17" s="1"/>
  <c r="DR36" i="7"/>
  <c r="DS19" i="7"/>
  <c r="DR150" i="14"/>
  <c r="DR152" i="14"/>
  <c r="DS19" i="9"/>
  <c r="DS45" i="9" s="1"/>
  <c r="DR36" i="9"/>
  <c r="DI84" i="17"/>
  <c r="DS100" i="14"/>
  <c r="DI88" i="17"/>
  <c r="DS104" i="14"/>
  <c r="DS99" i="14"/>
  <c r="DI83" i="17"/>
  <c r="DS19" i="10"/>
  <c r="DR153" i="14"/>
  <c r="DR36" i="10"/>
  <c r="DR151" i="14"/>
  <c r="DS19" i="8"/>
  <c r="DS45" i="8" s="1"/>
  <c r="DR36" i="8"/>
  <c r="DS98" i="14"/>
  <c r="DI82" i="17"/>
  <c r="DR35" i="10"/>
  <c r="DS101" i="14"/>
  <c r="DI85" i="17"/>
  <c r="DR66" i="14"/>
  <c r="DS52" i="14"/>
  <c r="DH50" i="17"/>
  <c r="DS12" i="8"/>
  <c r="DI41" i="17"/>
  <c r="DS19" i="11"/>
  <c r="DR154" i="14"/>
  <c r="DR36" i="11"/>
  <c r="DR36" i="6"/>
  <c r="DS19" i="6"/>
  <c r="DR149" i="14"/>
  <c r="DR147" i="14"/>
  <c r="DS19" i="4"/>
  <c r="DR36" i="4"/>
  <c r="DR28" i="3"/>
  <c r="DR155" i="14"/>
  <c r="DR27" i="3"/>
  <c r="DR71" i="3"/>
  <c r="DR72" i="3"/>
  <c r="DR211" i="14"/>
  <c r="DR219" i="14"/>
  <c r="DS102" i="14"/>
  <c r="DI86" i="17"/>
  <c r="DS103" i="14"/>
  <c r="DI87" i="17"/>
  <c r="DR35" i="5"/>
  <c r="DR212" i="14"/>
  <c r="DR35" i="7"/>
  <c r="DR35" i="11"/>
  <c r="DS55" i="14" l="1"/>
  <c r="DR69" i="14"/>
  <c r="DR49" i="3"/>
  <c r="DH192" i="17" s="1"/>
  <c r="DI74" i="17"/>
  <c r="DS90" i="14"/>
  <c r="DS57" i="14"/>
  <c r="DH55" i="17"/>
  <c r="DR71" i="14"/>
  <c r="DS43" i="14"/>
  <c r="DI30" i="17"/>
  <c r="DS56" i="14"/>
  <c r="DR70" i="14"/>
  <c r="DH54" i="17"/>
  <c r="DS87" i="14"/>
  <c r="DI71" i="17"/>
  <c r="DR9" i="10"/>
  <c r="DR34" i="14"/>
  <c r="DH21" i="17"/>
  <c r="DR9" i="9"/>
  <c r="DH20" i="17"/>
  <c r="DR33" i="14"/>
  <c r="DT20" i="7"/>
  <c r="DT161" i="14" s="1"/>
  <c r="DS136" i="14"/>
  <c r="DI117" i="17"/>
  <c r="DR9" i="5"/>
  <c r="DR29" i="14"/>
  <c r="DH16" i="17"/>
  <c r="DS12" i="4"/>
  <c r="DI37" i="17"/>
  <c r="DR67" i="14"/>
  <c r="DH51" i="17"/>
  <c r="DS53" i="14"/>
  <c r="DH15" i="17"/>
  <c r="DR9" i="4"/>
  <c r="DR28" i="14"/>
  <c r="DR51" i="3"/>
  <c r="DH198" i="17" s="1"/>
  <c r="DR52" i="3"/>
  <c r="DH201" i="17" s="1"/>
  <c r="DR36" i="14"/>
  <c r="DH23" i="17" s="1"/>
  <c r="DT20" i="6"/>
  <c r="DT160" i="14" s="1"/>
  <c r="DI116" i="17"/>
  <c r="DS135" i="14"/>
  <c r="DS140" i="14"/>
  <c r="DT20" i="11"/>
  <c r="DT165" i="14" s="1"/>
  <c r="DI121" i="17"/>
  <c r="DR9" i="8"/>
  <c r="DR32" i="14"/>
  <c r="DH19" i="17"/>
  <c r="DS138" i="14"/>
  <c r="DI119" i="17"/>
  <c r="DT20" i="9"/>
  <c r="DT163" i="14" s="1"/>
  <c r="DR31" i="14"/>
  <c r="DR9" i="7"/>
  <c r="DH18" i="17"/>
  <c r="DT20" i="5"/>
  <c r="DT159" i="14" s="1"/>
  <c r="DS134" i="14"/>
  <c r="DI115" i="17"/>
  <c r="DS12" i="9"/>
  <c r="DI42" i="17"/>
  <c r="DS133" i="14"/>
  <c r="DI114" i="17"/>
  <c r="DT20" i="4"/>
  <c r="DS141" i="14"/>
  <c r="DI122" i="17" s="1"/>
  <c r="DS26" i="3"/>
  <c r="DI171" i="17" s="1"/>
  <c r="DS25" i="3"/>
  <c r="DI168" i="17" s="1"/>
  <c r="DR30" i="14"/>
  <c r="DH17" i="17"/>
  <c r="DR9" i="6"/>
  <c r="DS12" i="6"/>
  <c r="DI39" i="17"/>
  <c r="DS137" i="14"/>
  <c r="DT20" i="8"/>
  <c r="DT162" i="14" s="1"/>
  <c r="DI118" i="17"/>
  <c r="DI120" i="17"/>
  <c r="DS45" i="10"/>
  <c r="DT20" i="10"/>
  <c r="DT164" i="14" s="1"/>
  <c r="DS139" i="14"/>
  <c r="DS45" i="11"/>
  <c r="DS45" i="7"/>
  <c r="DS45" i="4"/>
  <c r="DH49" i="17"/>
  <c r="DR65" i="14"/>
  <c r="DS51" i="14"/>
  <c r="DI75" i="17"/>
  <c r="DS91" i="14"/>
  <c r="DH22" i="17"/>
  <c r="DR35" i="14"/>
  <c r="DR9" i="11"/>
  <c r="DS45" i="6"/>
  <c r="DR72" i="14"/>
  <c r="DH56" i="17" s="1"/>
  <c r="DR50" i="3"/>
  <c r="DH195" i="17" s="1"/>
  <c r="DS86" i="14" l="1"/>
  <c r="DI70" i="17"/>
  <c r="DS65" i="3"/>
  <c r="DI219" i="17" s="1"/>
  <c r="DS64" i="3"/>
  <c r="DI216" i="17" s="1"/>
  <c r="DS94" i="14"/>
  <c r="DI78" i="17" s="1"/>
  <c r="DI28" i="17"/>
  <c r="DS41" i="14"/>
  <c r="DH4" i="17"/>
  <c r="DS10" i="4"/>
  <c r="DS11" i="4"/>
  <c r="DR17" i="14"/>
  <c r="DR25" i="14"/>
  <c r="DH12" i="17" s="1"/>
  <c r="DR13" i="3"/>
  <c r="DH147" i="17" s="1"/>
  <c r="DR12" i="3"/>
  <c r="DH1" i="17" s="1"/>
  <c r="DI26" i="17"/>
  <c r="DS39" i="14"/>
  <c r="DH10" i="17"/>
  <c r="DS10" i="10"/>
  <c r="DR23" i="14"/>
  <c r="DS11" i="10"/>
  <c r="DI44" i="17"/>
  <c r="DS12" i="11"/>
  <c r="DS12" i="5"/>
  <c r="DI38" i="17"/>
  <c r="DI73" i="17"/>
  <c r="DS89" i="14"/>
  <c r="DS92" i="14"/>
  <c r="DI76" i="17"/>
  <c r="DS10" i="6"/>
  <c r="DH6" i="17"/>
  <c r="DS11" i="6"/>
  <c r="DS44" i="6" s="1"/>
  <c r="DR19" i="14"/>
  <c r="DR20" i="14"/>
  <c r="DH7" i="17"/>
  <c r="DS11" i="7"/>
  <c r="DS44" i="7" s="1"/>
  <c r="DS10" i="7"/>
  <c r="DH8" i="17"/>
  <c r="DR21" i="14"/>
  <c r="DS11" i="8"/>
  <c r="DS10" i="8"/>
  <c r="DS54" i="3"/>
  <c r="DI204" i="17" s="1"/>
  <c r="DR22" i="14"/>
  <c r="DH9" i="17"/>
  <c r="DS11" i="9"/>
  <c r="DS10" i="9"/>
  <c r="DI72" i="17"/>
  <c r="DS88" i="14"/>
  <c r="DS93" i="14"/>
  <c r="DI77" i="17"/>
  <c r="DS12" i="7"/>
  <c r="DI40" i="17"/>
  <c r="DS58" i="14"/>
  <c r="DI45" i="17" s="1"/>
  <c r="DS55" i="3"/>
  <c r="DI207" i="17" s="1"/>
  <c r="DS12" i="10"/>
  <c r="DI43" i="17"/>
  <c r="DR24" i="14"/>
  <c r="DH11" i="17"/>
  <c r="DS11" i="11"/>
  <c r="DS10" i="11"/>
  <c r="DT158" i="14"/>
  <c r="DT29" i="3"/>
  <c r="DT30" i="3"/>
  <c r="DT166" i="14"/>
  <c r="DI31" i="17"/>
  <c r="DS44" i="14"/>
  <c r="DR18" i="14"/>
  <c r="DH5" i="17"/>
  <c r="DS10" i="5"/>
  <c r="DS11" i="5"/>
  <c r="DS19" i="3" l="1"/>
  <c r="DI165" i="17" s="1"/>
  <c r="DS78" i="14"/>
  <c r="DI62" i="17"/>
  <c r="DS54" i="7"/>
  <c r="DS214" i="14" s="1"/>
  <c r="DS125" i="14"/>
  <c r="DS29" i="10"/>
  <c r="DS44" i="10"/>
  <c r="DI109" i="17"/>
  <c r="DS187" i="14"/>
  <c r="DS22" i="11"/>
  <c r="DI143" i="17"/>
  <c r="DS22" i="9"/>
  <c r="DI141" i="17"/>
  <c r="DS185" i="14"/>
  <c r="DI138" i="17"/>
  <c r="DS22" i="6"/>
  <c r="DS182" i="14"/>
  <c r="DS40" i="14"/>
  <c r="DI27" i="17"/>
  <c r="DS119" i="14"/>
  <c r="DI103" i="17"/>
  <c r="DS29" i="4"/>
  <c r="DS15" i="3"/>
  <c r="DI153" i="17" s="1"/>
  <c r="DS14" i="3"/>
  <c r="DI150" i="17" s="1"/>
  <c r="DS127" i="14"/>
  <c r="DI111" i="17" s="1"/>
  <c r="DS44" i="4"/>
  <c r="DS29" i="5"/>
  <c r="DI104" i="17"/>
  <c r="DS120" i="14"/>
  <c r="DS44" i="5"/>
  <c r="DI110" i="17"/>
  <c r="DS126" i="14"/>
  <c r="DS29" i="11"/>
  <c r="DS45" i="14"/>
  <c r="DI32" i="17"/>
  <c r="DI29" i="17"/>
  <c r="DS42" i="14"/>
  <c r="DS77" i="14"/>
  <c r="DI61" i="17"/>
  <c r="DS54" i="6"/>
  <c r="DS213" i="14" s="1"/>
  <c r="DS29" i="9"/>
  <c r="DS124" i="14"/>
  <c r="DI108" i="17"/>
  <c r="DS44" i="9"/>
  <c r="DS184" i="14"/>
  <c r="DS22" i="8"/>
  <c r="DI140" i="17"/>
  <c r="DS22" i="7"/>
  <c r="DI139" i="17"/>
  <c r="DS183" i="14"/>
  <c r="DI33" i="17"/>
  <c r="DS46" i="14"/>
  <c r="DS186" i="14"/>
  <c r="DI142" i="17"/>
  <c r="DS22" i="10"/>
  <c r="DS18" i="3"/>
  <c r="DI162" i="17" s="1"/>
  <c r="DS22" i="4"/>
  <c r="DS180" i="14"/>
  <c r="DI136" i="17"/>
  <c r="DS16" i="3"/>
  <c r="DI156" i="17" s="1"/>
  <c r="DS188" i="14"/>
  <c r="DI144" i="17" s="1"/>
  <c r="DS17" i="3"/>
  <c r="DI159" i="17" s="1"/>
  <c r="DI137" i="17"/>
  <c r="DS22" i="5"/>
  <c r="DS181" i="14"/>
  <c r="DS44" i="11"/>
  <c r="DS123" i="14"/>
  <c r="DS29" i="8"/>
  <c r="DI107" i="17"/>
  <c r="DS44" i="8"/>
  <c r="DI106" i="17"/>
  <c r="DS122" i="14"/>
  <c r="DS29" i="7"/>
  <c r="DS121" i="14"/>
  <c r="DS29" i="6"/>
  <c r="DI105" i="17"/>
  <c r="DS47" i="14"/>
  <c r="DI34" i="17" s="1"/>
  <c r="DS35" i="6" l="1"/>
  <c r="DI95" i="17"/>
  <c r="DT28" i="7"/>
  <c r="DS111" i="14"/>
  <c r="DI66" i="17"/>
  <c r="DS54" i="11"/>
  <c r="DS218" i="14" s="1"/>
  <c r="DS82" i="14"/>
  <c r="DI131" i="17"/>
  <c r="DS175" i="14"/>
  <c r="DS21" i="10"/>
  <c r="DS172" i="14"/>
  <c r="DS21" i="7"/>
  <c r="DI128" i="17"/>
  <c r="DS81" i="14"/>
  <c r="DI65" i="17"/>
  <c r="DS54" i="10"/>
  <c r="DS113" i="14"/>
  <c r="DI97" i="17"/>
  <c r="DT28" i="9"/>
  <c r="DS176" i="14"/>
  <c r="DI132" i="17"/>
  <c r="DS21" i="11"/>
  <c r="DS114" i="14"/>
  <c r="DI98" i="17"/>
  <c r="DT28" i="10"/>
  <c r="DT28" i="6"/>
  <c r="DS110" i="14"/>
  <c r="DI94" i="17"/>
  <c r="DI96" i="17"/>
  <c r="DS112" i="14"/>
  <c r="DT28" i="8"/>
  <c r="DS169" i="14"/>
  <c r="DI125" i="17"/>
  <c r="DS21" i="4"/>
  <c r="DS177" i="14"/>
  <c r="DI133" i="17" s="1"/>
  <c r="DS32" i="3"/>
  <c r="DI174" i="17" s="1"/>
  <c r="DS33" i="3"/>
  <c r="DI177" i="17" s="1"/>
  <c r="DS80" i="14"/>
  <c r="DS54" i="9"/>
  <c r="DS216" i="14" s="1"/>
  <c r="DI64" i="17"/>
  <c r="DS66" i="14"/>
  <c r="DI50" i="17"/>
  <c r="DT52" i="14"/>
  <c r="DI60" i="17"/>
  <c r="DS76" i="14"/>
  <c r="DS54" i="5"/>
  <c r="DS212" i="14" s="1"/>
  <c r="DI93" i="17"/>
  <c r="DS109" i="14"/>
  <c r="DT28" i="5"/>
  <c r="DS21" i="6"/>
  <c r="DI127" i="17"/>
  <c r="DS171" i="14"/>
  <c r="DI63" i="17"/>
  <c r="DS54" i="8"/>
  <c r="DS79" i="14"/>
  <c r="DS21" i="5"/>
  <c r="DS170" i="14"/>
  <c r="DI126" i="17"/>
  <c r="DS21" i="8"/>
  <c r="DS173" i="14"/>
  <c r="DI129" i="17"/>
  <c r="DI99" i="17"/>
  <c r="DS115" i="14"/>
  <c r="DT28" i="11"/>
  <c r="DS75" i="14"/>
  <c r="DS54" i="4"/>
  <c r="DI59" i="17"/>
  <c r="DS61" i="3"/>
  <c r="DI210" i="17" s="1"/>
  <c r="DS83" i="14"/>
  <c r="DI67" i="17" s="1"/>
  <c r="DS62" i="3"/>
  <c r="DI213" i="17" s="1"/>
  <c r="DT28" i="4"/>
  <c r="DI92" i="17"/>
  <c r="DS108" i="14"/>
  <c r="DS43" i="3"/>
  <c r="DI189" i="17" s="1"/>
  <c r="DS42" i="3"/>
  <c r="DI186" i="17" s="1"/>
  <c r="DS116" i="14"/>
  <c r="DI100" i="17" s="1"/>
  <c r="DS174" i="14"/>
  <c r="DS21" i="9"/>
  <c r="DI130" i="17"/>
  <c r="DS35" i="7"/>
  <c r="DS35" i="9" l="1"/>
  <c r="DT55" i="14" s="1"/>
  <c r="DS35" i="5"/>
  <c r="DS65" i="14" s="1"/>
  <c r="DS211" i="14"/>
  <c r="DS71" i="3"/>
  <c r="DS72" i="3"/>
  <c r="DS219" i="14"/>
  <c r="DS35" i="8"/>
  <c r="DS215" i="14"/>
  <c r="DS36" i="6"/>
  <c r="DS149" i="14"/>
  <c r="DT19" i="6"/>
  <c r="DT12" i="6"/>
  <c r="DJ39" i="17"/>
  <c r="DS35" i="10"/>
  <c r="DS217" i="14"/>
  <c r="DT19" i="7"/>
  <c r="DS150" i="14"/>
  <c r="DS36" i="7"/>
  <c r="DI51" i="17"/>
  <c r="DS67" i="14"/>
  <c r="DT53" i="14"/>
  <c r="DT98" i="14"/>
  <c r="DJ82" i="17"/>
  <c r="DT101" i="14"/>
  <c r="DJ85" i="17"/>
  <c r="DT102" i="14"/>
  <c r="DJ86" i="17"/>
  <c r="DS35" i="11"/>
  <c r="DJ81" i="17"/>
  <c r="DT97" i="14"/>
  <c r="DT105" i="14"/>
  <c r="DJ89" i="17" s="1"/>
  <c r="DT40" i="3"/>
  <c r="DJ183" i="17" s="1"/>
  <c r="DT39" i="3"/>
  <c r="DJ180" i="17" s="1"/>
  <c r="DS35" i="4"/>
  <c r="DJ88" i="17"/>
  <c r="DT104" i="14"/>
  <c r="DS148" i="14"/>
  <c r="DT19" i="5"/>
  <c r="DS36" i="5"/>
  <c r="DS36" i="4"/>
  <c r="DT19" i="4"/>
  <c r="DS147" i="14"/>
  <c r="DS28" i="3"/>
  <c r="DS27" i="3"/>
  <c r="DS155" i="14"/>
  <c r="DJ83" i="17"/>
  <c r="DT99" i="14"/>
  <c r="DT45" i="6"/>
  <c r="DT19" i="11"/>
  <c r="DT45" i="11" s="1"/>
  <c r="DS154" i="14"/>
  <c r="DS36" i="11"/>
  <c r="DS36" i="10"/>
  <c r="DT19" i="10"/>
  <c r="DS153" i="14"/>
  <c r="DT100" i="14"/>
  <c r="DT45" i="7"/>
  <c r="DJ84" i="17"/>
  <c r="DS152" i="14"/>
  <c r="DT19" i="9"/>
  <c r="DS36" i="9"/>
  <c r="DS151" i="14"/>
  <c r="DS36" i="8"/>
  <c r="DT19" i="8"/>
  <c r="DJ87" i="17"/>
  <c r="DT103" i="14"/>
  <c r="DS69" i="14" l="1"/>
  <c r="DI53" i="17"/>
  <c r="DT51" i="14"/>
  <c r="DJ38" i="17" s="1"/>
  <c r="DI49" i="17"/>
  <c r="DJ77" i="17"/>
  <c r="DT93" i="14"/>
  <c r="DI20" i="17"/>
  <c r="DS9" i="9"/>
  <c r="DS33" i="14"/>
  <c r="DJ73" i="17"/>
  <c r="DT89" i="14"/>
  <c r="DS9" i="10"/>
  <c r="DS34" i="14"/>
  <c r="DI21" i="17"/>
  <c r="DJ72" i="17"/>
  <c r="DT88" i="14"/>
  <c r="DS28" i="14"/>
  <c r="DI15" i="17"/>
  <c r="DS9" i="4"/>
  <c r="DS36" i="14"/>
  <c r="DI23" i="17" s="1"/>
  <c r="DS52" i="3"/>
  <c r="DI201" i="17" s="1"/>
  <c r="DS51" i="3"/>
  <c r="DI198" i="17" s="1"/>
  <c r="DU20" i="8"/>
  <c r="DU162" i="14" s="1"/>
  <c r="DJ118" i="17"/>
  <c r="DT137" i="14"/>
  <c r="DT138" i="14"/>
  <c r="DJ119" i="17"/>
  <c r="DU20" i="9"/>
  <c r="DU163" i="14" s="1"/>
  <c r="DI22" i="17"/>
  <c r="DS35" i="14"/>
  <c r="DS9" i="11"/>
  <c r="DS29" i="14"/>
  <c r="DI16" i="17"/>
  <c r="DS9" i="5"/>
  <c r="DI55" i="17"/>
  <c r="DS71" i="14"/>
  <c r="DT57" i="14"/>
  <c r="DS9" i="7"/>
  <c r="DI18" i="17"/>
  <c r="DS31" i="14"/>
  <c r="DS70" i="14"/>
  <c r="DI54" i="17"/>
  <c r="DT56" i="14"/>
  <c r="DS9" i="6"/>
  <c r="DI17" i="17"/>
  <c r="DS30" i="14"/>
  <c r="DS9" i="8"/>
  <c r="DI19" i="17"/>
  <c r="DS32" i="14"/>
  <c r="DT134" i="14"/>
  <c r="DU20" i="5"/>
  <c r="DU159" i="14" s="1"/>
  <c r="DJ115" i="17"/>
  <c r="DT12" i="7"/>
  <c r="DJ40" i="17"/>
  <c r="DT12" i="9"/>
  <c r="DJ42" i="17"/>
  <c r="DT45" i="10"/>
  <c r="DU20" i="10"/>
  <c r="DU164" i="14" s="1"/>
  <c r="DT139" i="14"/>
  <c r="DJ120" i="17"/>
  <c r="DJ121" i="17"/>
  <c r="DT140" i="14"/>
  <c r="DU20" i="11"/>
  <c r="DU165" i="14" s="1"/>
  <c r="DT45" i="4"/>
  <c r="DJ114" i="17"/>
  <c r="DU20" i="4"/>
  <c r="DT133" i="14"/>
  <c r="DT26" i="3"/>
  <c r="DJ171" i="17" s="1"/>
  <c r="DT25" i="3"/>
  <c r="DJ168" i="17" s="1"/>
  <c r="DT141" i="14"/>
  <c r="DJ122" i="17" s="1"/>
  <c r="DI48" i="17"/>
  <c r="DT50" i="14"/>
  <c r="DS64" i="14"/>
  <c r="DS50" i="3"/>
  <c r="DI195" i="17" s="1"/>
  <c r="DS72" i="14"/>
  <c r="DI56" i="17" s="1"/>
  <c r="DS49" i="3"/>
  <c r="DI192" i="17" s="1"/>
  <c r="DT45" i="9"/>
  <c r="DT45" i="8"/>
  <c r="DT45" i="5"/>
  <c r="DU20" i="7"/>
  <c r="DU161" i="14" s="1"/>
  <c r="DJ117" i="17"/>
  <c r="DT136" i="14"/>
  <c r="DJ28" i="17"/>
  <c r="DT41" i="14"/>
  <c r="DU20" i="6"/>
  <c r="DU160" i="14" s="1"/>
  <c r="DJ116" i="17"/>
  <c r="DT135" i="14"/>
  <c r="DI52" i="17"/>
  <c r="DS68" i="14"/>
  <c r="DT54" i="14"/>
  <c r="DT12" i="5" l="1"/>
  <c r="DJ41" i="17"/>
  <c r="DT12" i="8"/>
  <c r="DT90" i="14"/>
  <c r="DJ74" i="17"/>
  <c r="DU158" i="14"/>
  <c r="DU166" i="14"/>
  <c r="DU29" i="3"/>
  <c r="DU30" i="3"/>
  <c r="DT44" i="14"/>
  <c r="DJ31" i="17"/>
  <c r="DT11" i="6"/>
  <c r="DT10" i="6"/>
  <c r="DS19" i="14"/>
  <c r="DI6" i="17"/>
  <c r="DJ75" i="17"/>
  <c r="DT91" i="14"/>
  <c r="DJ76" i="17"/>
  <c r="DT92" i="14"/>
  <c r="DI8" i="17"/>
  <c r="DS21" i="14"/>
  <c r="DT10" i="8"/>
  <c r="DT11" i="8"/>
  <c r="DJ43" i="17"/>
  <c r="DT12" i="10"/>
  <c r="DT10" i="11"/>
  <c r="DS24" i="14"/>
  <c r="DI11" i="17"/>
  <c r="DT11" i="11"/>
  <c r="DT40" i="14"/>
  <c r="DJ27" i="17"/>
  <c r="DT12" i="4"/>
  <c r="DJ37" i="17"/>
  <c r="DT55" i="3"/>
  <c r="DJ207" i="17" s="1"/>
  <c r="DT54" i="3"/>
  <c r="DJ204" i="17" s="1"/>
  <c r="DT58" i="14"/>
  <c r="DJ45" i="17" s="1"/>
  <c r="DJ70" i="17"/>
  <c r="DT86" i="14"/>
  <c r="DT94" i="14"/>
  <c r="DJ78" i="17" s="1"/>
  <c r="DT65" i="3"/>
  <c r="DJ219" i="17" s="1"/>
  <c r="DT64" i="3"/>
  <c r="DJ216" i="17" s="1"/>
  <c r="DJ29" i="17"/>
  <c r="DT42" i="14"/>
  <c r="DI7" i="17"/>
  <c r="DS20" i="14"/>
  <c r="DT10" i="7"/>
  <c r="DT11" i="7"/>
  <c r="DI5" i="17"/>
  <c r="DS18" i="14"/>
  <c r="DT11" i="5"/>
  <c r="DT10" i="5"/>
  <c r="DI4" i="17"/>
  <c r="DT10" i="4"/>
  <c r="DT11" i="4"/>
  <c r="DT44" i="4" s="1"/>
  <c r="DS17" i="14"/>
  <c r="DS12" i="3"/>
  <c r="DI1" i="17" s="1"/>
  <c r="DS25" i="14"/>
  <c r="DI12" i="17" s="1"/>
  <c r="DS13" i="3"/>
  <c r="DI147" i="17" s="1"/>
  <c r="DI10" i="17"/>
  <c r="DS23" i="14"/>
  <c r="DT11" i="10"/>
  <c r="DT10" i="10"/>
  <c r="DT87" i="14"/>
  <c r="DJ71" i="17"/>
  <c r="DT12" i="11"/>
  <c r="DJ44" i="17"/>
  <c r="DS22" i="14"/>
  <c r="DI9" i="17"/>
  <c r="DT11" i="9"/>
  <c r="DT44" i="9" s="1"/>
  <c r="DT10" i="9"/>
  <c r="DJ64" i="17" l="1"/>
  <c r="DT54" i="9"/>
  <c r="DT216" i="14" s="1"/>
  <c r="DT80" i="14"/>
  <c r="DT75" i="14"/>
  <c r="DJ59" i="17"/>
  <c r="DT54" i="4"/>
  <c r="DT211" i="14" s="1"/>
  <c r="DT46" i="14"/>
  <c r="DJ33" i="17"/>
  <c r="DJ109" i="17"/>
  <c r="DT44" i="10"/>
  <c r="DT29" i="10"/>
  <c r="DT125" i="14"/>
  <c r="DJ136" i="17"/>
  <c r="DT180" i="14"/>
  <c r="DT22" i="4"/>
  <c r="DT16" i="3"/>
  <c r="DJ156" i="17" s="1"/>
  <c r="DT17" i="3"/>
  <c r="DJ159" i="17" s="1"/>
  <c r="DT188" i="14"/>
  <c r="DJ144" i="17" s="1"/>
  <c r="DT44" i="8"/>
  <c r="DT123" i="14"/>
  <c r="DT29" i="8"/>
  <c r="DJ107" i="17"/>
  <c r="DT29" i="6"/>
  <c r="DJ105" i="17"/>
  <c r="DT121" i="14"/>
  <c r="DT44" i="6"/>
  <c r="DJ143" i="17"/>
  <c r="DT22" i="11"/>
  <c r="DT187" i="14"/>
  <c r="DJ140" i="17"/>
  <c r="DT22" i="8"/>
  <c r="DT184" i="14"/>
  <c r="DT22" i="9"/>
  <c r="DT185" i="14"/>
  <c r="DJ141" i="17"/>
  <c r="DT22" i="5"/>
  <c r="DT181" i="14"/>
  <c r="DJ137" i="17"/>
  <c r="DJ106" i="17"/>
  <c r="DT29" i="7"/>
  <c r="DT122" i="14"/>
  <c r="DT44" i="7"/>
  <c r="DJ26" i="17"/>
  <c r="DT39" i="14"/>
  <c r="DT18" i="3"/>
  <c r="DJ162" i="17" s="1"/>
  <c r="DT47" i="14"/>
  <c r="DJ34" i="17" s="1"/>
  <c r="DT19" i="3"/>
  <c r="DJ165" i="17" s="1"/>
  <c r="DJ110" i="17"/>
  <c r="DT29" i="11"/>
  <c r="DT126" i="14"/>
  <c r="DT44" i="11"/>
  <c r="DT45" i="14"/>
  <c r="DJ32" i="17"/>
  <c r="DT43" i="14"/>
  <c r="DJ30" i="17"/>
  <c r="DJ108" i="17"/>
  <c r="DT124" i="14"/>
  <c r="DT29" i="9"/>
  <c r="DT22" i="10"/>
  <c r="DT186" i="14"/>
  <c r="DJ142" i="17"/>
  <c r="DT119" i="14"/>
  <c r="DT29" i="4"/>
  <c r="DJ103" i="17"/>
  <c r="DT127" i="14"/>
  <c r="DJ111" i="17" s="1"/>
  <c r="DT15" i="3"/>
  <c r="DJ153" i="17" s="1"/>
  <c r="DT14" i="3"/>
  <c r="DJ150" i="17" s="1"/>
  <c r="DT44" i="5"/>
  <c r="DT29" i="5"/>
  <c r="DJ104" i="17"/>
  <c r="DT120" i="14"/>
  <c r="DT22" i="7"/>
  <c r="DT183" i="14"/>
  <c r="DJ139" i="17"/>
  <c r="DT22" i="6"/>
  <c r="DT182" i="14"/>
  <c r="DJ138" i="17"/>
  <c r="DT61" i="3" l="1"/>
  <c r="DJ210" i="17" s="1"/>
  <c r="DJ92" i="17"/>
  <c r="DT108" i="14"/>
  <c r="DU28" i="4"/>
  <c r="DT43" i="3"/>
  <c r="DJ189" i="17" s="1"/>
  <c r="DT116" i="14"/>
  <c r="DJ100" i="17" s="1"/>
  <c r="DT42" i="3"/>
  <c r="DJ186" i="17" s="1"/>
  <c r="DJ131" i="17"/>
  <c r="DT21" i="10"/>
  <c r="DT175" i="14"/>
  <c r="DT115" i="14"/>
  <c r="DU28" i="11"/>
  <c r="DJ99" i="17"/>
  <c r="DT54" i="7"/>
  <c r="DT214" i="14" s="1"/>
  <c r="DT78" i="14"/>
  <c r="DJ62" i="17"/>
  <c r="DT54" i="10"/>
  <c r="DT217" i="14" s="1"/>
  <c r="DJ65" i="17"/>
  <c r="DT81" i="14"/>
  <c r="DT35" i="4"/>
  <c r="DT35" i="9"/>
  <c r="DT176" i="14"/>
  <c r="DT21" i="11"/>
  <c r="DJ132" i="17"/>
  <c r="DJ96" i="17"/>
  <c r="DT112" i="14"/>
  <c r="DU28" i="8"/>
  <c r="DT83" i="14"/>
  <c r="DJ67" i="17" s="1"/>
  <c r="DT172" i="14"/>
  <c r="DJ128" i="17"/>
  <c r="DT21" i="7"/>
  <c r="DJ93" i="17"/>
  <c r="DT109" i="14"/>
  <c r="DU28" i="5"/>
  <c r="DT113" i="14"/>
  <c r="DJ97" i="17"/>
  <c r="DU28" i="9"/>
  <c r="DT54" i="11"/>
  <c r="DT218" i="14" s="1"/>
  <c r="DJ66" i="17"/>
  <c r="DT82" i="14"/>
  <c r="DT111" i="14"/>
  <c r="DJ95" i="17"/>
  <c r="DU28" i="7"/>
  <c r="DJ129" i="17"/>
  <c r="DT21" i="8"/>
  <c r="DT173" i="14"/>
  <c r="DJ94" i="17"/>
  <c r="DU28" i="6"/>
  <c r="DT110" i="14"/>
  <c r="DJ127" i="17"/>
  <c r="DT21" i="6"/>
  <c r="DT171" i="14"/>
  <c r="DT54" i="5"/>
  <c r="DT35" i="5" s="1"/>
  <c r="DJ60" i="17"/>
  <c r="DT76" i="14"/>
  <c r="DT21" i="5"/>
  <c r="DT170" i="14"/>
  <c r="DJ126" i="17"/>
  <c r="DT174" i="14"/>
  <c r="DJ130" i="17"/>
  <c r="DT21" i="9"/>
  <c r="DT54" i="6"/>
  <c r="DT213" i="14" s="1"/>
  <c r="DT77" i="14"/>
  <c r="DJ61" i="17"/>
  <c r="DT54" i="8"/>
  <c r="DT215" i="14" s="1"/>
  <c r="DT79" i="14"/>
  <c r="DJ63" i="17"/>
  <c r="DJ125" i="17"/>
  <c r="DT169" i="14"/>
  <c r="DT21" i="4"/>
  <c r="DT32" i="3"/>
  <c r="DJ174" i="17" s="1"/>
  <c r="DT33" i="3"/>
  <c r="DJ177" i="17" s="1"/>
  <c r="DT177" i="14"/>
  <c r="DJ133" i="17" s="1"/>
  <c r="DT114" i="14"/>
  <c r="DJ98" i="17"/>
  <c r="DU28" i="10"/>
  <c r="DT62" i="3"/>
  <c r="DJ213" i="17" s="1"/>
  <c r="DT35" i="7" l="1"/>
  <c r="DT35" i="8"/>
  <c r="DJ52" i="17" s="1"/>
  <c r="DT35" i="11"/>
  <c r="DU57" i="14" s="1"/>
  <c r="DT152" i="14"/>
  <c r="DU19" i="9"/>
  <c r="DT36" i="9"/>
  <c r="DT150" i="14"/>
  <c r="DT36" i="7"/>
  <c r="DU19" i="7"/>
  <c r="DU101" i="14"/>
  <c r="DK85" i="17"/>
  <c r="DT154" i="14"/>
  <c r="DU19" i="11"/>
  <c r="DT36" i="11"/>
  <c r="DU53" i="14"/>
  <c r="DJ51" i="17"/>
  <c r="DT67" i="14"/>
  <c r="DT153" i="14"/>
  <c r="DT36" i="10"/>
  <c r="DU19" i="10"/>
  <c r="DT147" i="14"/>
  <c r="DU19" i="4"/>
  <c r="DU45" i="4" s="1"/>
  <c r="DT155" i="14"/>
  <c r="DT36" i="4"/>
  <c r="DT27" i="3"/>
  <c r="DT28" i="3"/>
  <c r="DT148" i="14"/>
  <c r="DU19" i="5"/>
  <c r="DU45" i="5" s="1"/>
  <c r="DT36" i="5"/>
  <c r="DT212" i="14"/>
  <c r="DT71" i="3"/>
  <c r="DT219" i="14"/>
  <c r="DT72" i="3"/>
  <c r="DT151" i="14"/>
  <c r="DU19" i="8"/>
  <c r="DU45" i="8" s="1"/>
  <c r="DT36" i="8"/>
  <c r="DK82" i="17"/>
  <c r="DU98" i="14"/>
  <c r="DT35" i="10"/>
  <c r="DU104" i="14"/>
  <c r="DK88" i="17"/>
  <c r="DU97" i="14"/>
  <c r="DK81" i="17"/>
  <c r="DU39" i="3"/>
  <c r="DK180" i="17" s="1"/>
  <c r="DU40" i="3"/>
  <c r="DK183" i="17" s="1"/>
  <c r="DU105" i="14"/>
  <c r="DK89" i="17" s="1"/>
  <c r="DT35" i="6"/>
  <c r="DT65" i="14"/>
  <c r="DJ49" i="17"/>
  <c r="DU51" i="14"/>
  <c r="DU99" i="14"/>
  <c r="DK83" i="17"/>
  <c r="DK86" i="17"/>
  <c r="DU102" i="14"/>
  <c r="DJ53" i="17"/>
  <c r="DT69" i="14"/>
  <c r="DU55" i="14"/>
  <c r="DK87" i="17"/>
  <c r="DU103" i="14"/>
  <c r="DU19" i="6"/>
  <c r="DT36" i="6"/>
  <c r="DT149" i="14"/>
  <c r="DU45" i="7"/>
  <c r="DU100" i="14"/>
  <c r="DK84" i="17"/>
  <c r="DU50" i="14"/>
  <c r="DJ48" i="17"/>
  <c r="DT64" i="14"/>
  <c r="DJ55" i="17" l="1"/>
  <c r="DT71" i="14"/>
  <c r="DU54" i="14"/>
  <c r="DT49" i="3"/>
  <c r="DJ192" i="17" s="1"/>
  <c r="DT72" i="14"/>
  <c r="DJ56" i="17" s="1"/>
  <c r="DT68" i="14"/>
  <c r="DU90" i="14"/>
  <c r="DK74" i="17"/>
  <c r="DK37" i="17"/>
  <c r="DU12" i="4"/>
  <c r="DU52" i="14"/>
  <c r="DT66" i="14"/>
  <c r="DJ50" i="17"/>
  <c r="DU86" i="14"/>
  <c r="DK70" i="17"/>
  <c r="DK114" i="17"/>
  <c r="DU133" i="14"/>
  <c r="DV20" i="4"/>
  <c r="DU25" i="3"/>
  <c r="DK168" i="17" s="1"/>
  <c r="DU26" i="3"/>
  <c r="DK171" i="17" s="1"/>
  <c r="DU141" i="14"/>
  <c r="DK122" i="17" s="1"/>
  <c r="DT35" i="14"/>
  <c r="DT9" i="11"/>
  <c r="DJ22" i="17"/>
  <c r="DT9" i="7"/>
  <c r="DJ18" i="17"/>
  <c r="DT31" i="14"/>
  <c r="DT30" i="14"/>
  <c r="DJ17" i="17"/>
  <c r="DT9" i="6"/>
  <c r="DU12" i="9"/>
  <c r="DK42" i="17"/>
  <c r="DK38" i="17"/>
  <c r="DU12" i="5"/>
  <c r="DT50" i="3"/>
  <c r="DJ195" i="17" s="1"/>
  <c r="DU56" i="14"/>
  <c r="DT70" i="14"/>
  <c r="DJ54" i="17"/>
  <c r="DT29" i="14"/>
  <c r="DJ16" i="17"/>
  <c r="DT9" i="5"/>
  <c r="DU45" i="11"/>
  <c r="DU140" i="14"/>
  <c r="DK121" i="17"/>
  <c r="DV20" i="11"/>
  <c r="DV165" i="14" s="1"/>
  <c r="DV20" i="6"/>
  <c r="DV160" i="14" s="1"/>
  <c r="DU135" i="14"/>
  <c r="DK116" i="17"/>
  <c r="DU45" i="6"/>
  <c r="DT9" i="8"/>
  <c r="DT32" i="14"/>
  <c r="DJ19" i="17"/>
  <c r="DK115" i="17"/>
  <c r="DV20" i="5"/>
  <c r="DV159" i="14" s="1"/>
  <c r="DU134" i="14"/>
  <c r="DT28" i="14"/>
  <c r="DT9" i="4"/>
  <c r="DJ15" i="17"/>
  <c r="DT52" i="3"/>
  <c r="DJ201" i="17" s="1"/>
  <c r="DT51" i="3"/>
  <c r="DJ198" i="17" s="1"/>
  <c r="DT36" i="14"/>
  <c r="DJ23" i="17" s="1"/>
  <c r="DK120" i="17"/>
  <c r="DU139" i="14"/>
  <c r="DV20" i="10"/>
  <c r="DV164" i="14" s="1"/>
  <c r="DU45" i="10"/>
  <c r="DT33" i="14"/>
  <c r="DT9" i="9"/>
  <c r="DJ20" i="17"/>
  <c r="DK73" i="17"/>
  <c r="DU89" i="14"/>
  <c r="DU12" i="11"/>
  <c r="DK44" i="17"/>
  <c r="DK71" i="17"/>
  <c r="DU87" i="14"/>
  <c r="DV20" i="8"/>
  <c r="DV162" i="14" s="1"/>
  <c r="DU137" i="14"/>
  <c r="DK118" i="17"/>
  <c r="DT34" i="14"/>
  <c r="DT9" i="10"/>
  <c r="DJ21" i="17"/>
  <c r="DU12" i="7"/>
  <c r="DK40" i="17"/>
  <c r="DV20" i="7"/>
  <c r="DV161" i="14" s="1"/>
  <c r="DU136" i="14"/>
  <c r="DK117" i="17"/>
  <c r="DU45" i="9"/>
  <c r="DK119" i="17"/>
  <c r="DU138" i="14"/>
  <c r="DV20" i="9"/>
  <c r="DV163" i="14" s="1"/>
  <c r="DK41" i="17"/>
  <c r="DU12" i="8"/>
  <c r="DT23" i="14" l="1"/>
  <c r="DJ10" i="17"/>
  <c r="DU10" i="10"/>
  <c r="DU11" i="10"/>
  <c r="DU39" i="14"/>
  <c r="DK26" i="17"/>
  <c r="DU91" i="14"/>
  <c r="DK75" i="17"/>
  <c r="DK76" i="17"/>
  <c r="DU92" i="14"/>
  <c r="DU10" i="4"/>
  <c r="DU11" i="4"/>
  <c r="DT17" i="14"/>
  <c r="DJ4" i="17"/>
  <c r="DT12" i="3"/>
  <c r="DJ1" i="17" s="1"/>
  <c r="DT25" i="14"/>
  <c r="DJ12" i="17" s="1"/>
  <c r="DT13" i="3"/>
  <c r="DJ147" i="17" s="1"/>
  <c r="DJ8" i="17"/>
  <c r="DT21" i="14"/>
  <c r="DU11" i="8"/>
  <c r="DU10" i="8"/>
  <c r="DK77" i="17"/>
  <c r="DU93" i="14"/>
  <c r="DU40" i="14"/>
  <c r="DK27" i="17"/>
  <c r="DU44" i="14"/>
  <c r="DK31" i="17"/>
  <c r="DJ11" i="17"/>
  <c r="DU10" i="11"/>
  <c r="DU11" i="11"/>
  <c r="DU44" i="11" s="1"/>
  <c r="DT24" i="14"/>
  <c r="DU12" i="6"/>
  <c r="DK39" i="17"/>
  <c r="DK29" i="17"/>
  <c r="DU42" i="14"/>
  <c r="DU46" i="14"/>
  <c r="DK33" i="17"/>
  <c r="DU88" i="14"/>
  <c r="DK72" i="17"/>
  <c r="DU94" i="14"/>
  <c r="DK78" i="17" s="1"/>
  <c r="DU64" i="3"/>
  <c r="DK216" i="17" s="1"/>
  <c r="DU65" i="3"/>
  <c r="DK219" i="17" s="1"/>
  <c r="DT18" i="14"/>
  <c r="DJ5" i="17"/>
  <c r="DU11" i="5"/>
  <c r="DU10" i="5"/>
  <c r="DJ6" i="17"/>
  <c r="DU11" i="6"/>
  <c r="DU44" i="6" s="1"/>
  <c r="DU10" i="6"/>
  <c r="DT19" i="14"/>
  <c r="DV158" i="14"/>
  <c r="DV30" i="3"/>
  <c r="DV166" i="14"/>
  <c r="DV29" i="3"/>
  <c r="DU55" i="3"/>
  <c r="DK207" i="17" s="1"/>
  <c r="DK30" i="17"/>
  <c r="DU43" i="14"/>
  <c r="DJ9" i="17"/>
  <c r="DT22" i="14"/>
  <c r="DU11" i="9"/>
  <c r="DU44" i="9" s="1"/>
  <c r="DU10" i="9"/>
  <c r="DU54" i="3"/>
  <c r="DK204" i="17" s="1"/>
  <c r="DK43" i="17"/>
  <c r="DU12" i="10"/>
  <c r="DU11" i="7"/>
  <c r="DU10" i="7"/>
  <c r="DJ7" i="17"/>
  <c r="DT20" i="14"/>
  <c r="DU58" i="14"/>
  <c r="DK45" i="17" s="1"/>
  <c r="DK61" i="17" l="1"/>
  <c r="DU54" i="6"/>
  <c r="DU213" i="14" s="1"/>
  <c r="DU77" i="14"/>
  <c r="DK66" i="17"/>
  <c r="DU54" i="11"/>
  <c r="DU218" i="14" s="1"/>
  <c r="DU82" i="14"/>
  <c r="DK64" i="17"/>
  <c r="DU80" i="14"/>
  <c r="DU54" i="9"/>
  <c r="DU216" i="14" s="1"/>
  <c r="DK139" i="17"/>
  <c r="DU22" i="7"/>
  <c r="DU183" i="14"/>
  <c r="DU187" i="14"/>
  <c r="DU22" i="11"/>
  <c r="DK143" i="17"/>
  <c r="DU44" i="8"/>
  <c r="DU123" i="14"/>
  <c r="DU29" i="8"/>
  <c r="DK107" i="17"/>
  <c r="DU44" i="4"/>
  <c r="DK103" i="17"/>
  <c r="DU119" i="14"/>
  <c r="DU29" i="4"/>
  <c r="DU15" i="3"/>
  <c r="DK153" i="17" s="1"/>
  <c r="DU127" i="14"/>
  <c r="DK111" i="17" s="1"/>
  <c r="DU14" i="3"/>
  <c r="DK150" i="17" s="1"/>
  <c r="DU29" i="10"/>
  <c r="DK109" i="17"/>
  <c r="DU125" i="14"/>
  <c r="DU44" i="10"/>
  <c r="DU29" i="7"/>
  <c r="DU122" i="14"/>
  <c r="DK106" i="17"/>
  <c r="DU44" i="7"/>
  <c r="DU22" i="9"/>
  <c r="DU185" i="14"/>
  <c r="DK141" i="17"/>
  <c r="DK137" i="17"/>
  <c r="DU181" i="14"/>
  <c r="DU22" i="5"/>
  <c r="DK28" i="17"/>
  <c r="DU41" i="14"/>
  <c r="DK136" i="17"/>
  <c r="DU180" i="14"/>
  <c r="DU22" i="4"/>
  <c r="DU16" i="3"/>
  <c r="DK156" i="17" s="1"/>
  <c r="DU188" i="14"/>
  <c r="DK144" i="17" s="1"/>
  <c r="DU17" i="3"/>
  <c r="DK159" i="17" s="1"/>
  <c r="DU18" i="3"/>
  <c r="DK162" i="17" s="1"/>
  <c r="DU22" i="10"/>
  <c r="DK142" i="17"/>
  <c r="DU186" i="14"/>
  <c r="DK32" i="17"/>
  <c r="DU45" i="14"/>
  <c r="DU124" i="14"/>
  <c r="DK108" i="17"/>
  <c r="DU29" i="9"/>
  <c r="DU22" i="6"/>
  <c r="DU182" i="14"/>
  <c r="DK138" i="17"/>
  <c r="DU120" i="14"/>
  <c r="DU29" i="5"/>
  <c r="DK104" i="17"/>
  <c r="DU44" i="5"/>
  <c r="DU121" i="14"/>
  <c r="DK105" i="17"/>
  <c r="DU29" i="6"/>
  <c r="DU126" i="14"/>
  <c r="DK110" i="17"/>
  <c r="DU29" i="11"/>
  <c r="DU184" i="14"/>
  <c r="DK140" i="17"/>
  <c r="DU22" i="8"/>
  <c r="DU47" i="14"/>
  <c r="DK34" i="17" s="1"/>
  <c r="DU19" i="3"/>
  <c r="DK165" i="17" s="1"/>
  <c r="DU35" i="11" l="1"/>
  <c r="DU35" i="6"/>
  <c r="DV28" i="6"/>
  <c r="DU110" i="14"/>
  <c r="DK94" i="17"/>
  <c r="DU113" i="14"/>
  <c r="DK97" i="17"/>
  <c r="DV28" i="9"/>
  <c r="DU169" i="14"/>
  <c r="DK125" i="17"/>
  <c r="DU21" i="4"/>
  <c r="DU33" i="3"/>
  <c r="DK177" i="17" s="1"/>
  <c r="DU177" i="14"/>
  <c r="DK133" i="17" s="1"/>
  <c r="DU32" i="3"/>
  <c r="DK174" i="17" s="1"/>
  <c r="DU54" i="4"/>
  <c r="DU75" i="14"/>
  <c r="DK59" i="17"/>
  <c r="DU62" i="3"/>
  <c r="DK213" i="17" s="1"/>
  <c r="DU61" i="3"/>
  <c r="DK210" i="17" s="1"/>
  <c r="DU83" i="14"/>
  <c r="DK67" i="17" s="1"/>
  <c r="DV57" i="14"/>
  <c r="DU71" i="14"/>
  <c r="DK55" i="17"/>
  <c r="DU66" i="14"/>
  <c r="DV52" i="14"/>
  <c r="DK50" i="17"/>
  <c r="DK99" i="17"/>
  <c r="DV28" i="11"/>
  <c r="DU115" i="14"/>
  <c r="DU174" i="14"/>
  <c r="DK130" i="17"/>
  <c r="DU21" i="9"/>
  <c r="DV28" i="7"/>
  <c r="DU111" i="14"/>
  <c r="DK95" i="17"/>
  <c r="DV28" i="10"/>
  <c r="DK98" i="17"/>
  <c r="DU114" i="14"/>
  <c r="DK92" i="17"/>
  <c r="DU108" i="14"/>
  <c r="DV28" i="4"/>
  <c r="DU43" i="3"/>
  <c r="DK189" i="17" s="1"/>
  <c r="DU116" i="14"/>
  <c r="DK100" i="17" s="1"/>
  <c r="DU42" i="3"/>
  <c r="DK186" i="17" s="1"/>
  <c r="DU79" i="14"/>
  <c r="DU54" i="8"/>
  <c r="DU215" i="14" s="1"/>
  <c r="DK63" i="17"/>
  <c r="DK129" i="17"/>
  <c r="DU173" i="14"/>
  <c r="DU21" i="8"/>
  <c r="DU109" i="14"/>
  <c r="DK93" i="17"/>
  <c r="DV28" i="5"/>
  <c r="DU21" i="6"/>
  <c r="DU171" i="14"/>
  <c r="DK127" i="17"/>
  <c r="DU78" i="14"/>
  <c r="DK62" i="17"/>
  <c r="DU54" i="7"/>
  <c r="DU214" i="14" s="1"/>
  <c r="DU54" i="10"/>
  <c r="DU81" i="14"/>
  <c r="DK65" i="17"/>
  <c r="DU172" i="14"/>
  <c r="DU21" i="7"/>
  <c r="DK128" i="17"/>
  <c r="DU35" i="9"/>
  <c r="DU54" i="5"/>
  <c r="DU212" i="14" s="1"/>
  <c r="DU76" i="14"/>
  <c r="DK60" i="17"/>
  <c r="DU21" i="10"/>
  <c r="DK131" i="17"/>
  <c r="DU175" i="14"/>
  <c r="DU170" i="14"/>
  <c r="DU21" i="5"/>
  <c r="DK126" i="17"/>
  <c r="DU112" i="14"/>
  <c r="DK96" i="17"/>
  <c r="DV28" i="8"/>
  <c r="DK132" i="17"/>
  <c r="DU21" i="11"/>
  <c r="DU176" i="14"/>
  <c r="DU35" i="8" l="1"/>
  <c r="DU68" i="14" s="1"/>
  <c r="DU35" i="5"/>
  <c r="DK49" i="17" s="1"/>
  <c r="DU36" i="7"/>
  <c r="DU150" i="14"/>
  <c r="DV19" i="7"/>
  <c r="DV45" i="7" s="1"/>
  <c r="DU35" i="10"/>
  <c r="DU217" i="14"/>
  <c r="DL82" i="17"/>
  <c r="DV98" i="14"/>
  <c r="DV101" i="14"/>
  <c r="DL85" i="17"/>
  <c r="DU148" i="14"/>
  <c r="DV19" i="5"/>
  <c r="DU36" i="5"/>
  <c r="DU153" i="14"/>
  <c r="DU36" i="10"/>
  <c r="DV19" i="10"/>
  <c r="DU35" i="7"/>
  <c r="DL81" i="17"/>
  <c r="DV97" i="14"/>
  <c r="DV40" i="3"/>
  <c r="DL183" i="17" s="1"/>
  <c r="DV105" i="14"/>
  <c r="DL89" i="17" s="1"/>
  <c r="DV39" i="3"/>
  <c r="DL180" i="17" s="1"/>
  <c r="DV100" i="14"/>
  <c r="DL84" i="17"/>
  <c r="DV12" i="6"/>
  <c r="DL39" i="17"/>
  <c r="DV12" i="11"/>
  <c r="DL44" i="17"/>
  <c r="DV51" i="14"/>
  <c r="DU65" i="14"/>
  <c r="DK53" i="17"/>
  <c r="DU69" i="14"/>
  <c r="DV55" i="14"/>
  <c r="DL87" i="17"/>
  <c r="DV103" i="14"/>
  <c r="DU152" i="14"/>
  <c r="DV19" i="9"/>
  <c r="DV45" i="9" s="1"/>
  <c r="DU36" i="9"/>
  <c r="DL88" i="17"/>
  <c r="DV104" i="14"/>
  <c r="DV102" i="14"/>
  <c r="DL86" i="17"/>
  <c r="DU154" i="14"/>
  <c r="DV19" i="11"/>
  <c r="DU36" i="11"/>
  <c r="DV19" i="6"/>
  <c r="DV45" i="6" s="1"/>
  <c r="DU149" i="14"/>
  <c r="DU36" i="6"/>
  <c r="DU151" i="14"/>
  <c r="DV19" i="8"/>
  <c r="DU36" i="8"/>
  <c r="DU35" i="4"/>
  <c r="DU211" i="14"/>
  <c r="DU219" i="14"/>
  <c r="DU71" i="3"/>
  <c r="DU72" i="3"/>
  <c r="DV19" i="4"/>
  <c r="DU36" i="4"/>
  <c r="DU147" i="14"/>
  <c r="DU27" i="3"/>
  <c r="DU155" i="14"/>
  <c r="DU28" i="3"/>
  <c r="DV99" i="14"/>
  <c r="DL83" i="17"/>
  <c r="DK52" i="17" l="1"/>
  <c r="DV54" i="14"/>
  <c r="DL75" i="17"/>
  <c r="DV91" i="14"/>
  <c r="DK15" i="17"/>
  <c r="DU9" i="4"/>
  <c r="DU28" i="14"/>
  <c r="DU52" i="3"/>
  <c r="DK201" i="17" s="1"/>
  <c r="DU36" i="14"/>
  <c r="DK23" i="17" s="1"/>
  <c r="DU51" i="3"/>
  <c r="DK198" i="17" s="1"/>
  <c r="DL118" i="17"/>
  <c r="DV137" i="14"/>
  <c r="DW20" i="8"/>
  <c r="DW162" i="14" s="1"/>
  <c r="DV135" i="14"/>
  <c r="DW20" i="6"/>
  <c r="DW160" i="14" s="1"/>
  <c r="DL116" i="17"/>
  <c r="DV89" i="14"/>
  <c r="DL73" i="17"/>
  <c r="DU50" i="3"/>
  <c r="DK195" i="17" s="1"/>
  <c r="DV56" i="14"/>
  <c r="DK54" i="17"/>
  <c r="DU70" i="14"/>
  <c r="DL72" i="17"/>
  <c r="DV88" i="14"/>
  <c r="DV133" i="14"/>
  <c r="DL114" i="17"/>
  <c r="DW20" i="4"/>
  <c r="DV141" i="14"/>
  <c r="DL122" i="17" s="1"/>
  <c r="DV26" i="3"/>
  <c r="DL171" i="17" s="1"/>
  <c r="DV25" i="3"/>
  <c r="DL168" i="17" s="1"/>
  <c r="DK22" i="17"/>
  <c r="DU9" i="11"/>
  <c r="DU35" i="14"/>
  <c r="DL33" i="17"/>
  <c r="DV46" i="14"/>
  <c r="DV53" i="14"/>
  <c r="DK51" i="17"/>
  <c r="DU67" i="14"/>
  <c r="DK16" i="17"/>
  <c r="DU9" i="5"/>
  <c r="DU29" i="14"/>
  <c r="DV45" i="8"/>
  <c r="DL117" i="17"/>
  <c r="DV136" i="14"/>
  <c r="DW20" i="7"/>
  <c r="DW161" i="14" s="1"/>
  <c r="DU64" i="14"/>
  <c r="DV50" i="14"/>
  <c r="DK48" i="17"/>
  <c r="DU72" i="14"/>
  <c r="DK56" i="17" s="1"/>
  <c r="DU49" i="3"/>
  <c r="DK192" i="17" s="1"/>
  <c r="DK17" i="17"/>
  <c r="DU9" i="6"/>
  <c r="DU30" i="14"/>
  <c r="DV45" i="11"/>
  <c r="DL121" i="17"/>
  <c r="DW20" i="11"/>
  <c r="DW165" i="14" s="1"/>
  <c r="DV140" i="14"/>
  <c r="DU33" i="14"/>
  <c r="DU9" i="9"/>
  <c r="DK20" i="17"/>
  <c r="DV12" i="9"/>
  <c r="DL42" i="17"/>
  <c r="DV45" i="4"/>
  <c r="DV45" i="10"/>
  <c r="DL120" i="17"/>
  <c r="DW20" i="10"/>
  <c r="DW164" i="14" s="1"/>
  <c r="DV139" i="14"/>
  <c r="DV45" i="5"/>
  <c r="DW20" i="5"/>
  <c r="DW159" i="14" s="1"/>
  <c r="DV134" i="14"/>
  <c r="DL115" i="17"/>
  <c r="DK19" i="17"/>
  <c r="DU32" i="14"/>
  <c r="DU9" i="8"/>
  <c r="DW20" i="9"/>
  <c r="DW163" i="14" s="1"/>
  <c r="DV138" i="14"/>
  <c r="DL119" i="17"/>
  <c r="DL41" i="17"/>
  <c r="DV12" i="8"/>
  <c r="DL38" i="17"/>
  <c r="DV12" i="5"/>
  <c r="DL28" i="17"/>
  <c r="DV41" i="14"/>
  <c r="DK21" i="17"/>
  <c r="DU34" i="14"/>
  <c r="DU9" i="10"/>
  <c r="DK18" i="17"/>
  <c r="DU31" i="14"/>
  <c r="DU9" i="7"/>
  <c r="DU20" i="14" l="1"/>
  <c r="DK7" i="17"/>
  <c r="DV11" i="7"/>
  <c r="DV10" i="7"/>
  <c r="DV43" i="14"/>
  <c r="DL30" i="17"/>
  <c r="DL77" i="17"/>
  <c r="DV93" i="14"/>
  <c r="DV90" i="14"/>
  <c r="DL74" i="17"/>
  <c r="DV40" i="14"/>
  <c r="DL27" i="17"/>
  <c r="DL71" i="17"/>
  <c r="DV87" i="14"/>
  <c r="DL76" i="17"/>
  <c r="DV92" i="14"/>
  <c r="DL31" i="17"/>
  <c r="DV44" i="14"/>
  <c r="DU21" i="14"/>
  <c r="DK8" i="17"/>
  <c r="DV11" i="8"/>
  <c r="DV10" i="8"/>
  <c r="DV86" i="14"/>
  <c r="DL70" i="17"/>
  <c r="DV65" i="3"/>
  <c r="DL219" i="17" s="1"/>
  <c r="DV94" i="14"/>
  <c r="DL78" i="17" s="1"/>
  <c r="DV64" i="3"/>
  <c r="DL216" i="17" s="1"/>
  <c r="DK6" i="17"/>
  <c r="DU19" i="14"/>
  <c r="DV10" i="6"/>
  <c r="DV11" i="6"/>
  <c r="DK5" i="17"/>
  <c r="DU18" i="14"/>
  <c r="DV10" i="5"/>
  <c r="DV11" i="5"/>
  <c r="DV44" i="5" s="1"/>
  <c r="DL40" i="17"/>
  <c r="DV12" i="7"/>
  <c r="DK11" i="17"/>
  <c r="DU24" i="14"/>
  <c r="DV11" i="11"/>
  <c r="DV10" i="11"/>
  <c r="DV11" i="10"/>
  <c r="DU23" i="14"/>
  <c r="DK10" i="17"/>
  <c r="DV10" i="10"/>
  <c r="DU22" i="14"/>
  <c r="DK9" i="17"/>
  <c r="DV11" i="9"/>
  <c r="DV10" i="9"/>
  <c r="DL37" i="17"/>
  <c r="DV12" i="4"/>
  <c r="DV55" i="3"/>
  <c r="DL207" i="17" s="1"/>
  <c r="DV58" i="14"/>
  <c r="DL45" i="17" s="1"/>
  <c r="DW158" i="14"/>
  <c r="DW29" i="3"/>
  <c r="DW30" i="3"/>
  <c r="DW166" i="14"/>
  <c r="DV54" i="3"/>
  <c r="DL204" i="17" s="1"/>
  <c r="DV12" i="10"/>
  <c r="DL43" i="17"/>
  <c r="DV10" i="4"/>
  <c r="DV11" i="4"/>
  <c r="DV44" i="4" s="1"/>
  <c r="DU17" i="14"/>
  <c r="DK4" i="17"/>
  <c r="DU12" i="3"/>
  <c r="DK1" i="17" s="1"/>
  <c r="DU25" i="14"/>
  <c r="DK12" i="17" s="1"/>
  <c r="DU13" i="3"/>
  <c r="DK147" i="17" s="1"/>
  <c r="DV54" i="5" l="1"/>
  <c r="DV212" i="14" s="1"/>
  <c r="DV76" i="14"/>
  <c r="DL60" i="17"/>
  <c r="DV54" i="4"/>
  <c r="DV211" i="14" s="1"/>
  <c r="DV75" i="14"/>
  <c r="DL59" i="17"/>
  <c r="DV180" i="14"/>
  <c r="DV22" i="4"/>
  <c r="DL136" i="17"/>
  <c r="DV17" i="3"/>
  <c r="DL159" i="17" s="1"/>
  <c r="DV16" i="3"/>
  <c r="DL156" i="17" s="1"/>
  <c r="DV188" i="14"/>
  <c r="DL144" i="17" s="1"/>
  <c r="DV22" i="9"/>
  <c r="DV185" i="14"/>
  <c r="DL141" i="17"/>
  <c r="DV22" i="10"/>
  <c r="DL142" i="17"/>
  <c r="DV186" i="14"/>
  <c r="DL143" i="17"/>
  <c r="DV22" i="11"/>
  <c r="DV187" i="14"/>
  <c r="DL29" i="17"/>
  <c r="DV42" i="14"/>
  <c r="DV22" i="8"/>
  <c r="DL140" i="17"/>
  <c r="DV184" i="14"/>
  <c r="DV183" i="14"/>
  <c r="DL139" i="17"/>
  <c r="DV22" i="7"/>
  <c r="DL108" i="17"/>
  <c r="DV124" i="14"/>
  <c r="DV29" i="9"/>
  <c r="DV44" i="9"/>
  <c r="DV126" i="14"/>
  <c r="DL110" i="17"/>
  <c r="DV29" i="11"/>
  <c r="DL107" i="17"/>
  <c r="DV123" i="14"/>
  <c r="DV29" i="8"/>
  <c r="DL106" i="17"/>
  <c r="DV29" i="7"/>
  <c r="DV122" i="14"/>
  <c r="DV44" i="7"/>
  <c r="DL32" i="17"/>
  <c r="DV45" i="14"/>
  <c r="DV39" i="14"/>
  <c r="DL26" i="17"/>
  <c r="DV47" i="14"/>
  <c r="DL34" i="17" s="1"/>
  <c r="DV19" i="3"/>
  <c r="DL165" i="17" s="1"/>
  <c r="DV18" i="3"/>
  <c r="DL162" i="17" s="1"/>
  <c r="DV29" i="5"/>
  <c r="DL104" i="17"/>
  <c r="DV120" i="14"/>
  <c r="DL105" i="17"/>
  <c r="DV121" i="14"/>
  <c r="DV29" i="6"/>
  <c r="DV44" i="6"/>
  <c r="DV44" i="11"/>
  <c r="DL103" i="17"/>
  <c r="DV119" i="14"/>
  <c r="DV29" i="4"/>
  <c r="DV14" i="3"/>
  <c r="DL150" i="17" s="1"/>
  <c r="DV15" i="3"/>
  <c r="DL153" i="17" s="1"/>
  <c r="DV127" i="14"/>
  <c r="DL111" i="17" s="1"/>
  <c r="DV29" i="10"/>
  <c r="DV125" i="14"/>
  <c r="DV44" i="10"/>
  <c r="DL109" i="17"/>
  <c r="DL137" i="17"/>
  <c r="DV22" i="5"/>
  <c r="DV181" i="14"/>
  <c r="DL138" i="17"/>
  <c r="DV182" i="14"/>
  <c r="DV22" i="6"/>
  <c r="DV44" i="8"/>
  <c r="DV35" i="4" l="1"/>
  <c r="DL48" i="17" s="1"/>
  <c r="DV35" i="5"/>
  <c r="DL49" i="17" s="1"/>
  <c r="DV61" i="3"/>
  <c r="DL210" i="17" s="1"/>
  <c r="DL63" i="17"/>
  <c r="DV54" i="8"/>
  <c r="DV215" i="14" s="1"/>
  <c r="DV79" i="14"/>
  <c r="DL94" i="17"/>
  <c r="DV110" i="14"/>
  <c r="DW28" i="6"/>
  <c r="DL96" i="17"/>
  <c r="DV112" i="14"/>
  <c r="DW28" i="8"/>
  <c r="DL97" i="17"/>
  <c r="DV113" i="14"/>
  <c r="DW28" i="9"/>
  <c r="DV171" i="14"/>
  <c r="DL127" i="17"/>
  <c r="DV21" i="6"/>
  <c r="DV54" i="10"/>
  <c r="DV81" i="14"/>
  <c r="DL65" i="17"/>
  <c r="DL95" i="17"/>
  <c r="DV111" i="14"/>
  <c r="DW28" i="7"/>
  <c r="DV21" i="8"/>
  <c r="DL129" i="17"/>
  <c r="DV173" i="14"/>
  <c r="DV62" i="3"/>
  <c r="DL213" i="17" s="1"/>
  <c r="DL126" i="17"/>
  <c r="DV170" i="14"/>
  <c r="DV21" i="5"/>
  <c r="DV82" i="14"/>
  <c r="DV54" i="11"/>
  <c r="DV218" i="14" s="1"/>
  <c r="DL66" i="17"/>
  <c r="DL93" i="17"/>
  <c r="DV109" i="14"/>
  <c r="DW28" i="5"/>
  <c r="DV21" i="11"/>
  <c r="DL132" i="17"/>
  <c r="DV176" i="14"/>
  <c r="DV21" i="10"/>
  <c r="DL131" i="17"/>
  <c r="DV175" i="14"/>
  <c r="DV174" i="14"/>
  <c r="DL130" i="17"/>
  <c r="DV21" i="9"/>
  <c r="DW28" i="10"/>
  <c r="DL98" i="17"/>
  <c r="DV114" i="14"/>
  <c r="DW28" i="4"/>
  <c r="DL92" i="17"/>
  <c r="DV108" i="14"/>
  <c r="DV116" i="14"/>
  <c r="DL100" i="17" s="1"/>
  <c r="DV43" i="3"/>
  <c r="DL189" i="17" s="1"/>
  <c r="DV42" i="3"/>
  <c r="DL186" i="17" s="1"/>
  <c r="DV77" i="14"/>
  <c r="DL61" i="17"/>
  <c r="DV54" i="6"/>
  <c r="DV35" i="6" s="1"/>
  <c r="DV78" i="14"/>
  <c r="DL62" i="17"/>
  <c r="DV54" i="7"/>
  <c r="DV214" i="14" s="1"/>
  <c r="DV115" i="14"/>
  <c r="DW28" i="11"/>
  <c r="DL99" i="17"/>
  <c r="DL64" i="17"/>
  <c r="DV54" i="9"/>
  <c r="DV216" i="14" s="1"/>
  <c r="DV80" i="14"/>
  <c r="DV21" i="7"/>
  <c r="DL128" i="17"/>
  <c r="DV172" i="14"/>
  <c r="DL125" i="17"/>
  <c r="DV169" i="14"/>
  <c r="DV21" i="4"/>
  <c r="DV177" i="14"/>
  <c r="DL133" i="17" s="1"/>
  <c r="DV33" i="3"/>
  <c r="DL177" i="17" s="1"/>
  <c r="DV32" i="3"/>
  <c r="DL174" i="17" s="1"/>
  <c r="DV83" i="14"/>
  <c r="DL67" i="17" s="1"/>
  <c r="DW51" i="14" l="1"/>
  <c r="DV65" i="14"/>
  <c r="DV64" i="14"/>
  <c r="DW50" i="14"/>
  <c r="DW12" i="4" s="1"/>
  <c r="DV35" i="11"/>
  <c r="DW57" i="14" s="1"/>
  <c r="DV35" i="9"/>
  <c r="DW55" i="14" s="1"/>
  <c r="DV66" i="14"/>
  <c r="DL50" i="17"/>
  <c r="DW52" i="14"/>
  <c r="DV150" i="14"/>
  <c r="DW19" i="7"/>
  <c r="DV36" i="7"/>
  <c r="DW103" i="14"/>
  <c r="DM87" i="17"/>
  <c r="DW45" i="7"/>
  <c r="DM84" i="17"/>
  <c r="DW100" i="14"/>
  <c r="DV35" i="8"/>
  <c r="DV213" i="14"/>
  <c r="DV71" i="3"/>
  <c r="DV219" i="14"/>
  <c r="DV72" i="3"/>
  <c r="DW97" i="14"/>
  <c r="DM81" i="17"/>
  <c r="DW39" i="3"/>
  <c r="DM180" i="17" s="1"/>
  <c r="DW105" i="14"/>
  <c r="DM89" i="17" s="1"/>
  <c r="DW40" i="3"/>
  <c r="DM183" i="17" s="1"/>
  <c r="DV152" i="14"/>
  <c r="DW19" i="9"/>
  <c r="DV36" i="9"/>
  <c r="DW19" i="11"/>
  <c r="DW45" i="11" s="1"/>
  <c r="DV154" i="14"/>
  <c r="DV36" i="11"/>
  <c r="DV148" i="14"/>
  <c r="DW19" i="5"/>
  <c r="DV36" i="5"/>
  <c r="DV35" i="10"/>
  <c r="DV217" i="14"/>
  <c r="DM38" i="17"/>
  <c r="DW12" i="5"/>
  <c r="DW99" i="14"/>
  <c r="DM83" i="17"/>
  <c r="DM88" i="17"/>
  <c r="DW104" i="14"/>
  <c r="DV153" i="14"/>
  <c r="DV36" i="10"/>
  <c r="DW19" i="10"/>
  <c r="DM82" i="17"/>
  <c r="DW98" i="14"/>
  <c r="DW19" i="6"/>
  <c r="DW45" i="6" s="1"/>
  <c r="DV36" i="6"/>
  <c r="DV149" i="14"/>
  <c r="DM85" i="17"/>
  <c r="DW101" i="14"/>
  <c r="DW19" i="4"/>
  <c r="DV147" i="14"/>
  <c r="DV36" i="4"/>
  <c r="DV27" i="3"/>
  <c r="DV155" i="14"/>
  <c r="DV28" i="3"/>
  <c r="DV35" i="7"/>
  <c r="DV151" i="14"/>
  <c r="DW19" i="8"/>
  <c r="DW45" i="8" s="1"/>
  <c r="DV36" i="8"/>
  <c r="DW102" i="14"/>
  <c r="DM86" i="17"/>
  <c r="DM37" i="17" l="1"/>
  <c r="DV71" i="14"/>
  <c r="DL55" i="17"/>
  <c r="DL53" i="17"/>
  <c r="DV69" i="14"/>
  <c r="DW90" i="14"/>
  <c r="DM74" i="17"/>
  <c r="DM72" i="17"/>
  <c r="DW88" i="14"/>
  <c r="DV67" i="14"/>
  <c r="DL51" i="17"/>
  <c r="DW53" i="14"/>
  <c r="DV9" i="4"/>
  <c r="DV28" i="14"/>
  <c r="DL15" i="17"/>
  <c r="DV52" i="3"/>
  <c r="DL201" i="17" s="1"/>
  <c r="DV36" i="14"/>
  <c r="DL23" i="17" s="1"/>
  <c r="DV51" i="3"/>
  <c r="DL198" i="17" s="1"/>
  <c r="DV9" i="10"/>
  <c r="DV34" i="14"/>
  <c r="DL21" i="17"/>
  <c r="DW56" i="14"/>
  <c r="DL54" i="17"/>
  <c r="DV70" i="14"/>
  <c r="DM73" i="17"/>
  <c r="DW89" i="14"/>
  <c r="DM117" i="17"/>
  <c r="DW136" i="14"/>
  <c r="DX20" i="7"/>
  <c r="DX161" i="14" s="1"/>
  <c r="DV49" i="3"/>
  <c r="DL192" i="17" s="1"/>
  <c r="DL19" i="17"/>
  <c r="DV9" i="8"/>
  <c r="DV32" i="14"/>
  <c r="DW40" i="14"/>
  <c r="DM27" i="17"/>
  <c r="DV29" i="14"/>
  <c r="DV9" i="5"/>
  <c r="DL16" i="17"/>
  <c r="DW140" i="14"/>
  <c r="DX20" i="11"/>
  <c r="DX165" i="14" s="1"/>
  <c r="DM121" i="17"/>
  <c r="DV68" i="14"/>
  <c r="DL52" i="17"/>
  <c r="DW54" i="14"/>
  <c r="DW12" i="6"/>
  <c r="DM39" i="17"/>
  <c r="DW137" i="14"/>
  <c r="DM118" i="17"/>
  <c r="DX20" i="8"/>
  <c r="DX162" i="14" s="1"/>
  <c r="DW45" i="4"/>
  <c r="DW133" i="14"/>
  <c r="DX20" i="4"/>
  <c r="DM114" i="17"/>
  <c r="DW26" i="3"/>
  <c r="DM171" i="17" s="1"/>
  <c r="DW25" i="3"/>
  <c r="DM168" i="17" s="1"/>
  <c r="DW141" i="14"/>
  <c r="DM122" i="17" s="1"/>
  <c r="DV9" i="6"/>
  <c r="DL17" i="17"/>
  <c r="DV30" i="14"/>
  <c r="DM77" i="17"/>
  <c r="DW93" i="14"/>
  <c r="DW45" i="5"/>
  <c r="DM115" i="17"/>
  <c r="DX20" i="5"/>
  <c r="DX159" i="14" s="1"/>
  <c r="DW134" i="14"/>
  <c r="DM44" i="17"/>
  <c r="DW12" i="11"/>
  <c r="DL20" i="17"/>
  <c r="DV9" i="9"/>
  <c r="DV33" i="14"/>
  <c r="DW12" i="9"/>
  <c r="DM42" i="17"/>
  <c r="DV72" i="14"/>
  <c r="DL56" i="17" s="1"/>
  <c r="DM26" i="17"/>
  <c r="DW39" i="14"/>
  <c r="DM116" i="17"/>
  <c r="DX20" i="6"/>
  <c r="DX160" i="14" s="1"/>
  <c r="DW135" i="14"/>
  <c r="DM120" i="17"/>
  <c r="DW139" i="14"/>
  <c r="DW45" i="10"/>
  <c r="DX20" i="10"/>
  <c r="DX164" i="14" s="1"/>
  <c r="DV9" i="11"/>
  <c r="DL22" i="17"/>
  <c r="DV35" i="14"/>
  <c r="DW45" i="9"/>
  <c r="DX20" i="9"/>
  <c r="DX163" i="14" s="1"/>
  <c r="DW138" i="14"/>
  <c r="DM119" i="17"/>
  <c r="DL18" i="17"/>
  <c r="DV31" i="14"/>
  <c r="DV9" i="7"/>
  <c r="DV50" i="3"/>
  <c r="DL195" i="17" s="1"/>
  <c r="DW10" i="7" l="1"/>
  <c r="DL7" i="17"/>
  <c r="DW11" i="7"/>
  <c r="DV20" i="14"/>
  <c r="DW92" i="14"/>
  <c r="DM76" i="17"/>
  <c r="DX158" i="14"/>
  <c r="DX30" i="3"/>
  <c r="DX29" i="3"/>
  <c r="DX166" i="14"/>
  <c r="DM28" i="17"/>
  <c r="DW41" i="14"/>
  <c r="DL5" i="17"/>
  <c r="DV18" i="14"/>
  <c r="DW11" i="5"/>
  <c r="DW10" i="5"/>
  <c r="DW10" i="10"/>
  <c r="DW11" i="10"/>
  <c r="DV23" i="14"/>
  <c r="DL10" i="17"/>
  <c r="DL9" i="17"/>
  <c r="DV22" i="14"/>
  <c r="DW10" i="9"/>
  <c r="DW11" i="9"/>
  <c r="DW44" i="9" s="1"/>
  <c r="DW87" i="14"/>
  <c r="DM71" i="17"/>
  <c r="DW44" i="5"/>
  <c r="DM41" i="17"/>
  <c r="DW12" i="8"/>
  <c r="DM43" i="17"/>
  <c r="DW12" i="10"/>
  <c r="DW10" i="11"/>
  <c r="DW11" i="11"/>
  <c r="DL11" i="17"/>
  <c r="DV24" i="14"/>
  <c r="DM70" i="17"/>
  <c r="DW86" i="14"/>
  <c r="DW94" i="14"/>
  <c r="DM78" i="17" s="1"/>
  <c r="DW65" i="3"/>
  <c r="DM219" i="17" s="1"/>
  <c r="DW64" i="3"/>
  <c r="DM216" i="17" s="1"/>
  <c r="DL8" i="17"/>
  <c r="DV21" i="14"/>
  <c r="DW11" i="8"/>
  <c r="DW10" i="8"/>
  <c r="DW11" i="4"/>
  <c r="DV17" i="14"/>
  <c r="DW10" i="4"/>
  <c r="DL4" i="17"/>
  <c r="DV12" i="3"/>
  <c r="DL1" i="17" s="1"/>
  <c r="DV13" i="3"/>
  <c r="DL147" i="17" s="1"/>
  <c r="DV25" i="14"/>
  <c r="DL12" i="17" s="1"/>
  <c r="DM75" i="17"/>
  <c r="DW91" i="14"/>
  <c r="DW44" i="14"/>
  <c r="DM31" i="17"/>
  <c r="DW46" i="14"/>
  <c r="DM33" i="17"/>
  <c r="DW11" i="6"/>
  <c r="DW10" i="6"/>
  <c r="DL6" i="17"/>
  <c r="DV19" i="14"/>
  <c r="DM40" i="17"/>
  <c r="DW12" i="7"/>
  <c r="DW58" i="14"/>
  <c r="DM45" i="17" s="1"/>
  <c r="DW55" i="3"/>
  <c r="DM207" i="17" s="1"/>
  <c r="DW54" i="3"/>
  <c r="DM204" i="17" s="1"/>
  <c r="DW121" i="14" l="1"/>
  <c r="DM105" i="17"/>
  <c r="DW29" i="6"/>
  <c r="DW44" i="6"/>
  <c r="DW29" i="4"/>
  <c r="DM103" i="17"/>
  <c r="DW119" i="14"/>
  <c r="DW127" i="14"/>
  <c r="DM111" i="17" s="1"/>
  <c r="DW15" i="3"/>
  <c r="DM153" i="17" s="1"/>
  <c r="DW14" i="3"/>
  <c r="DM150" i="17" s="1"/>
  <c r="DW44" i="4"/>
  <c r="DW76" i="14"/>
  <c r="DM60" i="17"/>
  <c r="DW54" i="5"/>
  <c r="DW212" i="14" s="1"/>
  <c r="DW22" i="9"/>
  <c r="DM141" i="17"/>
  <c r="DW185" i="14"/>
  <c r="DM104" i="17"/>
  <c r="DW29" i="5"/>
  <c r="DW120" i="14"/>
  <c r="DW184" i="14"/>
  <c r="DM140" i="17"/>
  <c r="DW22" i="8"/>
  <c r="DW126" i="14"/>
  <c r="DM110" i="17"/>
  <c r="DW29" i="11"/>
  <c r="DW44" i="11"/>
  <c r="DM109" i="17"/>
  <c r="DW125" i="14"/>
  <c r="DW29" i="10"/>
  <c r="DW29" i="7"/>
  <c r="DM106" i="17"/>
  <c r="DW122" i="14"/>
  <c r="DW44" i="7"/>
  <c r="DW180" i="14"/>
  <c r="DW22" i="4"/>
  <c r="DM136" i="17"/>
  <c r="DW17" i="3"/>
  <c r="DM159" i="17" s="1"/>
  <c r="DW188" i="14"/>
  <c r="DM144" i="17" s="1"/>
  <c r="DW16" i="3"/>
  <c r="DM156" i="17" s="1"/>
  <c r="DW123" i="14"/>
  <c r="DW29" i="8"/>
  <c r="DM107" i="17"/>
  <c r="DW44" i="8"/>
  <c r="DW187" i="14"/>
  <c r="DW22" i="11"/>
  <c r="DM143" i="17"/>
  <c r="DM30" i="17"/>
  <c r="DW43" i="14"/>
  <c r="DM142" i="17"/>
  <c r="DW22" i="10"/>
  <c r="DW186" i="14"/>
  <c r="DW44" i="10"/>
  <c r="DM29" i="17"/>
  <c r="DW42" i="14"/>
  <c r="DW19" i="3"/>
  <c r="DM165" i="17" s="1"/>
  <c r="DW18" i="3"/>
  <c r="DM162" i="17" s="1"/>
  <c r="DW47" i="14"/>
  <c r="DM34" i="17" s="1"/>
  <c r="DM138" i="17"/>
  <c r="DW22" i="6"/>
  <c r="DW182" i="14"/>
  <c r="DW80" i="14"/>
  <c r="DW54" i="9"/>
  <c r="DW216" i="14" s="1"/>
  <c r="DM64" i="17"/>
  <c r="DM32" i="17"/>
  <c r="DW45" i="14"/>
  <c r="DM108" i="17"/>
  <c r="DW29" i="9"/>
  <c r="DW124" i="14"/>
  <c r="DW181" i="14"/>
  <c r="DW22" i="5"/>
  <c r="DM137" i="17"/>
  <c r="DW183" i="14"/>
  <c r="DM139" i="17"/>
  <c r="DW22" i="7"/>
  <c r="DM126" i="17" l="1"/>
  <c r="DW170" i="14"/>
  <c r="DW21" i="5"/>
  <c r="DW113" i="14"/>
  <c r="DM97" i="17"/>
  <c r="DX28" i="9"/>
  <c r="DW35" i="9"/>
  <c r="DW169" i="14"/>
  <c r="DW21" i="4"/>
  <c r="DM125" i="17"/>
  <c r="DW177" i="14"/>
  <c r="DM133" i="17" s="1"/>
  <c r="DW32" i="3"/>
  <c r="DM174" i="17" s="1"/>
  <c r="DW33" i="3"/>
  <c r="DM177" i="17" s="1"/>
  <c r="DW174" i="14"/>
  <c r="DW21" i="9"/>
  <c r="DM130" i="17"/>
  <c r="DW54" i="6"/>
  <c r="DW213" i="14" s="1"/>
  <c r="DW77" i="14"/>
  <c r="DM61" i="17"/>
  <c r="DW171" i="14"/>
  <c r="DM127" i="17"/>
  <c r="DW21" i="6"/>
  <c r="DM65" i="17"/>
  <c r="DW54" i="10"/>
  <c r="DW217" i="14" s="1"/>
  <c r="DW81" i="14"/>
  <c r="DW21" i="11"/>
  <c r="DM132" i="17"/>
  <c r="DW176" i="14"/>
  <c r="DM95" i="17"/>
  <c r="DX28" i="7"/>
  <c r="DW111" i="14"/>
  <c r="DW82" i="14"/>
  <c r="DM66" i="17"/>
  <c r="DW54" i="11"/>
  <c r="DW218" i="14" s="1"/>
  <c r="DW35" i="5"/>
  <c r="DW54" i="4"/>
  <c r="DW62" i="3"/>
  <c r="DM213" i="17" s="1"/>
  <c r="DW75" i="14"/>
  <c r="DW61" i="3"/>
  <c r="DM210" i="17" s="1"/>
  <c r="DM59" i="17"/>
  <c r="DW83" i="14"/>
  <c r="DM67" i="17" s="1"/>
  <c r="DX28" i="6"/>
  <c r="DM94" i="17"/>
  <c r="DW110" i="14"/>
  <c r="DM96" i="17"/>
  <c r="DW112" i="14"/>
  <c r="DX28" i="8"/>
  <c r="DM62" i="17"/>
  <c r="DW54" i="7"/>
  <c r="DW214" i="14" s="1"/>
  <c r="DW78" i="14"/>
  <c r="DX28" i="10"/>
  <c r="DM98" i="17"/>
  <c r="DW114" i="14"/>
  <c r="DM99" i="17"/>
  <c r="DX28" i="11"/>
  <c r="DW115" i="14"/>
  <c r="DW21" i="8"/>
  <c r="DW173" i="14"/>
  <c r="DM129" i="17"/>
  <c r="DW21" i="7"/>
  <c r="DM128" i="17"/>
  <c r="DW172" i="14"/>
  <c r="DW21" i="10"/>
  <c r="DM131" i="17"/>
  <c r="DW175" i="14"/>
  <c r="DM63" i="17"/>
  <c r="DW54" i="8"/>
  <c r="DW215" i="14" s="1"/>
  <c r="DW79" i="14"/>
  <c r="DM93" i="17"/>
  <c r="DW109" i="14"/>
  <c r="DX28" i="5"/>
  <c r="DM92" i="17"/>
  <c r="DW108" i="14"/>
  <c r="DX28" i="4"/>
  <c r="DW116" i="14"/>
  <c r="DM100" i="17" s="1"/>
  <c r="DW43" i="3"/>
  <c r="DM189" i="17" s="1"/>
  <c r="DW42" i="3"/>
  <c r="DM186" i="17" s="1"/>
  <c r="DW35" i="7" l="1"/>
  <c r="DW35" i="10"/>
  <c r="DW70" i="14" s="1"/>
  <c r="DX97" i="14"/>
  <c r="DN81" i="17"/>
  <c r="DX40" i="3"/>
  <c r="DN183" i="17" s="1"/>
  <c r="DX39" i="3"/>
  <c r="DN180" i="17" s="1"/>
  <c r="DX105" i="14"/>
  <c r="DN89" i="17" s="1"/>
  <c r="DX19" i="10"/>
  <c r="DX45" i="10" s="1"/>
  <c r="DW153" i="14"/>
  <c r="DW36" i="10"/>
  <c r="DN88" i="17"/>
  <c r="DX104" i="14"/>
  <c r="DN87" i="17"/>
  <c r="DX103" i="14"/>
  <c r="DN84" i="17"/>
  <c r="DX100" i="14"/>
  <c r="DW154" i="14"/>
  <c r="DX19" i="11"/>
  <c r="DW36" i="11"/>
  <c r="DW35" i="6"/>
  <c r="DX53" i="14"/>
  <c r="DM51" i="17"/>
  <c r="DW67" i="14"/>
  <c r="DX101" i="14"/>
  <c r="DN85" i="17"/>
  <c r="DW211" i="14"/>
  <c r="DW219" i="14"/>
  <c r="DW72" i="3"/>
  <c r="DW71" i="3"/>
  <c r="DX56" i="14"/>
  <c r="DM54" i="17"/>
  <c r="DX19" i="6"/>
  <c r="DW36" i="6"/>
  <c r="DW149" i="14"/>
  <c r="DW152" i="14"/>
  <c r="DX19" i="9"/>
  <c r="DW36" i="9"/>
  <c r="DW69" i="14"/>
  <c r="DM53" i="17"/>
  <c r="DX55" i="14"/>
  <c r="DW148" i="14"/>
  <c r="DW36" i="5"/>
  <c r="DX19" i="5"/>
  <c r="DW35" i="8"/>
  <c r="DW151" i="14"/>
  <c r="DX19" i="8"/>
  <c r="DW36" i="8"/>
  <c r="DX45" i="6"/>
  <c r="DX99" i="14"/>
  <c r="DN83" i="17"/>
  <c r="DW65" i="14"/>
  <c r="DM49" i="17"/>
  <c r="DX51" i="14"/>
  <c r="DX102" i="14"/>
  <c r="DN86" i="17"/>
  <c r="DX45" i="9"/>
  <c r="DX98" i="14"/>
  <c r="DN82" i="17"/>
  <c r="DW150" i="14"/>
  <c r="DX19" i="7"/>
  <c r="DX45" i="7" s="1"/>
  <c r="DW36" i="7"/>
  <c r="DW35" i="4"/>
  <c r="DW35" i="11"/>
  <c r="DW147" i="14"/>
  <c r="DX19" i="4"/>
  <c r="DW36" i="4"/>
  <c r="DW155" i="14"/>
  <c r="DW28" i="3"/>
  <c r="DW27" i="3"/>
  <c r="DN73" i="17" l="1"/>
  <c r="DX89" i="14"/>
  <c r="DM15" i="17"/>
  <c r="DW9" i="4"/>
  <c r="DW28" i="14"/>
  <c r="DW36" i="14"/>
  <c r="DM23" i="17" s="1"/>
  <c r="DW52" i="3"/>
  <c r="DM201" i="17" s="1"/>
  <c r="DW51" i="3"/>
  <c r="DM198" i="17" s="1"/>
  <c r="DW64" i="14"/>
  <c r="DW49" i="3"/>
  <c r="DM192" i="17" s="1"/>
  <c r="DM48" i="17"/>
  <c r="DX50" i="14"/>
  <c r="DW72" i="14"/>
  <c r="DM56" i="17" s="1"/>
  <c r="DN75" i="17"/>
  <c r="DX91" i="14"/>
  <c r="DN72" i="17"/>
  <c r="DX88" i="14"/>
  <c r="DW68" i="14"/>
  <c r="DM52" i="17"/>
  <c r="DX54" i="14"/>
  <c r="DX12" i="9"/>
  <c r="DN42" i="17"/>
  <c r="DX138" i="14"/>
  <c r="DN119" i="17"/>
  <c r="DY20" i="9"/>
  <c r="DY163" i="14" s="1"/>
  <c r="DX135" i="14"/>
  <c r="DY20" i="6"/>
  <c r="DY160" i="14" s="1"/>
  <c r="DN116" i="17"/>
  <c r="DW50" i="3"/>
  <c r="DM195" i="17" s="1"/>
  <c r="DM22" i="17"/>
  <c r="DW35" i="14"/>
  <c r="DW9" i="11"/>
  <c r="DW34" i="14"/>
  <c r="DM21" i="17"/>
  <c r="DW9" i="10"/>
  <c r="DX45" i="4"/>
  <c r="DN114" i="17"/>
  <c r="DX133" i="14"/>
  <c r="DY20" i="4"/>
  <c r="DX141" i="14"/>
  <c r="DN122" i="17" s="1"/>
  <c r="DX25" i="3"/>
  <c r="DN168" i="17" s="1"/>
  <c r="DX26" i="3"/>
  <c r="DN171" i="17" s="1"/>
  <c r="DW31" i="14"/>
  <c r="DW9" i="7"/>
  <c r="DM18" i="17"/>
  <c r="DW9" i="8"/>
  <c r="DW32" i="14"/>
  <c r="DM19" i="17"/>
  <c r="DX45" i="5"/>
  <c r="DX134" i="14"/>
  <c r="DY20" i="5"/>
  <c r="DN115" i="17"/>
  <c r="DY20" i="11"/>
  <c r="DY165" i="14" s="1"/>
  <c r="DX140" i="14"/>
  <c r="DN121" i="17"/>
  <c r="DX45" i="11"/>
  <c r="DY20" i="7"/>
  <c r="DY161" i="14" s="1"/>
  <c r="DN117" i="17"/>
  <c r="DX136" i="14"/>
  <c r="DX45" i="8"/>
  <c r="DN118" i="17"/>
  <c r="DX137" i="14"/>
  <c r="DY20" i="8"/>
  <c r="DW29" i="14"/>
  <c r="DM16" i="17"/>
  <c r="DW9" i="5"/>
  <c r="DN40" i="17"/>
  <c r="DX12" i="7"/>
  <c r="DN120" i="17"/>
  <c r="DY20" i="10"/>
  <c r="DY164" i="14" s="1"/>
  <c r="DX139" i="14"/>
  <c r="DW71" i="14"/>
  <c r="DX57" i="14"/>
  <c r="DM55" i="17"/>
  <c r="DN38" i="17"/>
  <c r="DX12" i="5"/>
  <c r="DM20" i="17"/>
  <c r="DW9" i="9"/>
  <c r="DW33" i="14"/>
  <c r="DM17" i="17"/>
  <c r="DW9" i="6"/>
  <c r="DW30" i="14"/>
  <c r="DN43" i="17"/>
  <c r="DX12" i="10"/>
  <c r="DM50" i="17"/>
  <c r="DW66" i="14"/>
  <c r="DX52" i="14"/>
  <c r="DX92" i="14"/>
  <c r="DN76" i="17"/>
  <c r="DM6" i="17" l="1"/>
  <c r="DW19" i="14"/>
  <c r="DX10" i="6"/>
  <c r="DX11" i="6"/>
  <c r="DW18" i="14"/>
  <c r="DM5" i="17"/>
  <c r="DX10" i="5"/>
  <c r="DX11" i="5"/>
  <c r="DY162" i="14"/>
  <c r="DX10" i="7"/>
  <c r="DX11" i="7"/>
  <c r="DM7" i="17"/>
  <c r="DW20" i="14"/>
  <c r="DN70" i="17"/>
  <c r="DX86" i="14"/>
  <c r="DX94" i="14"/>
  <c r="DN78" i="17" s="1"/>
  <c r="DX64" i="3"/>
  <c r="DN216" i="17" s="1"/>
  <c r="DX65" i="3"/>
  <c r="DN219" i="17" s="1"/>
  <c r="DX10" i="11"/>
  <c r="DM11" i="17"/>
  <c r="DW24" i="14"/>
  <c r="DX11" i="11"/>
  <c r="DX44" i="14"/>
  <c r="DN31" i="17"/>
  <c r="DN32" i="17"/>
  <c r="DX45" i="14"/>
  <c r="DN44" i="17"/>
  <c r="DX12" i="11"/>
  <c r="DY159" i="14"/>
  <c r="DY158" i="14"/>
  <c r="DY29" i="3"/>
  <c r="DY166" i="14"/>
  <c r="DY30" i="3"/>
  <c r="DX11" i="10"/>
  <c r="DW23" i="14"/>
  <c r="DM10" i="17"/>
  <c r="DX10" i="10"/>
  <c r="DX12" i="8"/>
  <c r="DN41" i="17"/>
  <c r="DN39" i="17"/>
  <c r="DX12" i="6"/>
  <c r="DX40" i="14"/>
  <c r="DN27" i="17"/>
  <c r="DN29" i="17"/>
  <c r="DX42" i="14"/>
  <c r="DM8" i="17"/>
  <c r="DW21" i="14"/>
  <c r="DX10" i="8"/>
  <c r="DX11" i="8"/>
  <c r="DX44" i="8" s="1"/>
  <c r="DM9" i="17"/>
  <c r="DW22" i="14"/>
  <c r="DX11" i="9"/>
  <c r="DX10" i="9"/>
  <c r="DX90" i="14"/>
  <c r="DN74" i="17"/>
  <c r="DX93" i="14"/>
  <c r="DN77" i="17"/>
  <c r="DX44" i="11"/>
  <c r="DN71" i="17"/>
  <c r="DX87" i="14"/>
  <c r="DX55" i="3"/>
  <c r="DN207" i="17" s="1"/>
  <c r="DN37" i="17"/>
  <c r="DX58" i="14"/>
  <c r="DN45" i="17" s="1"/>
  <c r="DX54" i="3"/>
  <c r="DN204" i="17" s="1"/>
  <c r="DX12" i="4"/>
  <c r="DX11" i="4"/>
  <c r="DX10" i="4"/>
  <c r="DW17" i="14"/>
  <c r="DM4" i="17"/>
  <c r="DW13" i="3"/>
  <c r="DM147" i="17" s="1"/>
  <c r="DW12" i="3"/>
  <c r="DM1" i="17" s="1"/>
  <c r="DW25" i="14"/>
  <c r="DM12" i="17" s="1"/>
  <c r="DX119" i="14" l="1"/>
  <c r="DX29" i="4"/>
  <c r="DN103" i="17"/>
  <c r="DX127" i="14"/>
  <c r="DN111" i="17" s="1"/>
  <c r="DX15" i="3"/>
  <c r="DN153" i="17" s="1"/>
  <c r="DX14" i="3"/>
  <c r="DN150" i="17" s="1"/>
  <c r="DX79" i="14"/>
  <c r="DX54" i="8"/>
  <c r="DX215" i="14" s="1"/>
  <c r="DN63" i="17"/>
  <c r="DX41" i="14"/>
  <c r="DN28" i="17"/>
  <c r="DX29" i="10"/>
  <c r="DX125" i="14"/>
  <c r="DX44" i="10"/>
  <c r="DN109" i="17"/>
  <c r="DX183" i="14"/>
  <c r="DN139" i="17"/>
  <c r="DX22" i="7"/>
  <c r="DX39" i="14"/>
  <c r="DN26" i="17"/>
  <c r="DX19" i="3"/>
  <c r="DN165" i="17" s="1"/>
  <c r="DX18" i="3"/>
  <c r="DN162" i="17" s="1"/>
  <c r="DX47" i="14"/>
  <c r="DN34" i="17" s="1"/>
  <c r="DN66" i="17"/>
  <c r="DX82" i="14"/>
  <c r="DX54" i="11"/>
  <c r="DX218" i="14" s="1"/>
  <c r="DX186" i="14"/>
  <c r="DX22" i="10"/>
  <c r="DN142" i="17"/>
  <c r="DX22" i="5"/>
  <c r="DX181" i="14"/>
  <c r="DN137" i="17"/>
  <c r="DX22" i="6"/>
  <c r="DX182" i="14"/>
  <c r="DN138" i="17"/>
  <c r="DX29" i="9"/>
  <c r="DX124" i="14"/>
  <c r="DN108" i="17"/>
  <c r="DX44" i="9"/>
  <c r="DN30" i="17"/>
  <c r="DX43" i="14"/>
  <c r="DX46" i="14"/>
  <c r="DN33" i="17"/>
  <c r="DN104" i="17"/>
  <c r="DX29" i="5"/>
  <c r="DX120" i="14"/>
  <c r="DX44" i="5"/>
  <c r="DN143" i="17"/>
  <c r="DX22" i="11"/>
  <c r="DX187" i="14"/>
  <c r="DX44" i="4"/>
  <c r="DN140" i="17"/>
  <c r="DX22" i="8"/>
  <c r="DX184" i="14"/>
  <c r="DX29" i="6"/>
  <c r="DN105" i="17"/>
  <c r="DX121" i="14"/>
  <c r="DX44" i="6"/>
  <c r="DN136" i="17"/>
  <c r="DX22" i="4"/>
  <c r="DX180" i="14"/>
  <c r="DX17" i="3"/>
  <c r="DN159" i="17" s="1"/>
  <c r="DX16" i="3"/>
  <c r="DN156" i="17" s="1"/>
  <c r="DX188" i="14"/>
  <c r="DN144" i="17" s="1"/>
  <c r="DN141" i="17"/>
  <c r="DX185" i="14"/>
  <c r="DX22" i="9"/>
  <c r="DN107" i="17"/>
  <c r="DX123" i="14"/>
  <c r="DX29" i="8"/>
  <c r="DX126" i="14"/>
  <c r="DX29" i="11"/>
  <c r="DN110" i="17"/>
  <c r="DX122" i="14"/>
  <c r="DN106" i="17"/>
  <c r="DX29" i="7"/>
  <c r="DX44" i="7"/>
  <c r="DY28" i="11" l="1"/>
  <c r="DX115" i="14"/>
  <c r="DN99" i="17"/>
  <c r="DX75" i="14"/>
  <c r="DN59" i="17"/>
  <c r="DX54" i="4"/>
  <c r="DX35" i="4" s="1"/>
  <c r="DX83" i="14"/>
  <c r="DN67" i="17" s="1"/>
  <c r="DX61" i="3"/>
  <c r="DN210" i="17" s="1"/>
  <c r="DX62" i="3"/>
  <c r="DN213" i="17" s="1"/>
  <c r="DN64" i="17"/>
  <c r="DX80" i="14"/>
  <c r="DX54" i="9"/>
  <c r="DX216" i="14" s="1"/>
  <c r="DX54" i="10"/>
  <c r="DX217" i="14" s="1"/>
  <c r="DX81" i="14"/>
  <c r="DN65" i="17"/>
  <c r="DN60" i="17"/>
  <c r="DX76" i="14"/>
  <c r="DX54" i="5"/>
  <c r="DX212" i="14" s="1"/>
  <c r="DN131" i="17"/>
  <c r="DX21" i="10"/>
  <c r="DX175" i="14"/>
  <c r="DX172" i="14"/>
  <c r="DX21" i="7"/>
  <c r="DN128" i="17"/>
  <c r="DN125" i="17"/>
  <c r="DX21" i="4"/>
  <c r="DX169" i="14"/>
  <c r="DX33" i="3"/>
  <c r="DN177" i="17" s="1"/>
  <c r="DX177" i="14"/>
  <c r="DN133" i="17" s="1"/>
  <c r="DX32" i="3"/>
  <c r="DN174" i="17" s="1"/>
  <c r="DX21" i="8"/>
  <c r="DX173" i="14"/>
  <c r="DN129" i="17"/>
  <c r="DX21" i="11"/>
  <c r="DX176" i="14"/>
  <c r="DN132" i="17"/>
  <c r="DN127" i="17"/>
  <c r="DX171" i="14"/>
  <c r="DX21" i="6"/>
  <c r="DN126" i="17"/>
  <c r="DX170" i="14"/>
  <c r="DX21" i="5"/>
  <c r="DX35" i="11"/>
  <c r="DY28" i="10"/>
  <c r="DN98" i="17"/>
  <c r="DX114" i="14"/>
  <c r="DX35" i="8"/>
  <c r="DY28" i="4"/>
  <c r="DX108" i="14"/>
  <c r="DN92" i="17"/>
  <c r="DX116" i="14"/>
  <c r="DN100" i="17" s="1"/>
  <c r="DX43" i="3"/>
  <c r="DN189" i="17" s="1"/>
  <c r="DX42" i="3"/>
  <c r="DN186" i="17" s="1"/>
  <c r="DY28" i="7"/>
  <c r="DX111" i="14"/>
  <c r="DN95" i="17"/>
  <c r="DN61" i="17"/>
  <c r="DX77" i="14"/>
  <c r="DX54" i="6"/>
  <c r="DX213" i="14" s="1"/>
  <c r="DX35" i="6"/>
  <c r="DN62" i="17"/>
  <c r="DX54" i="7"/>
  <c r="DX214" i="14" s="1"/>
  <c r="DX78" i="14"/>
  <c r="DX35" i="7"/>
  <c r="DN96" i="17"/>
  <c r="DX112" i="14"/>
  <c r="DY28" i="8"/>
  <c r="DN130" i="17"/>
  <c r="DX21" i="9"/>
  <c r="DX174" i="14"/>
  <c r="DX110" i="14"/>
  <c r="DN94" i="17"/>
  <c r="DY28" i="6"/>
  <c r="DN93" i="17"/>
  <c r="DX109" i="14"/>
  <c r="DY28" i="5"/>
  <c r="DX113" i="14"/>
  <c r="DN97" i="17"/>
  <c r="DY28" i="9"/>
  <c r="DX35" i="10" l="1"/>
  <c r="DY53" i="14"/>
  <c r="DN51" i="17"/>
  <c r="DX67" i="14"/>
  <c r="DO86" i="17"/>
  <c r="DY102" i="14"/>
  <c r="DO85" i="17"/>
  <c r="DY101" i="14"/>
  <c r="DX68" i="14"/>
  <c r="DN52" i="17"/>
  <c r="DY54" i="14"/>
  <c r="DX71" i="14"/>
  <c r="DN55" i="17"/>
  <c r="DY57" i="14"/>
  <c r="DY19" i="6"/>
  <c r="DX149" i="14"/>
  <c r="DX36" i="6"/>
  <c r="DX151" i="14"/>
  <c r="DY19" i="8"/>
  <c r="DY45" i="8" s="1"/>
  <c r="DX36" i="8"/>
  <c r="DX150" i="14"/>
  <c r="DY19" i="7"/>
  <c r="DY45" i="7" s="1"/>
  <c r="DX36" i="7"/>
  <c r="DY50" i="14"/>
  <c r="DN48" i="17"/>
  <c r="DX64" i="14"/>
  <c r="DO82" i="17"/>
  <c r="DY98" i="14"/>
  <c r="DN50" i="17"/>
  <c r="DX66" i="14"/>
  <c r="DY52" i="14"/>
  <c r="DY97" i="14"/>
  <c r="DO81" i="17"/>
  <c r="DY39" i="3"/>
  <c r="DO180" i="17" s="1"/>
  <c r="DY40" i="3"/>
  <c r="DO183" i="17" s="1"/>
  <c r="DY105" i="14"/>
  <c r="DO89" i="17" s="1"/>
  <c r="DX153" i="14"/>
  <c r="DY19" i="10"/>
  <c r="DX36" i="10"/>
  <c r="DY100" i="14"/>
  <c r="DO84" i="17"/>
  <c r="DX148" i="14"/>
  <c r="DY19" i="5"/>
  <c r="DY45" i="5" s="1"/>
  <c r="DX36" i="5"/>
  <c r="DY19" i="11"/>
  <c r="DX154" i="14"/>
  <c r="DX36" i="11"/>
  <c r="DY19" i="4"/>
  <c r="DY45" i="4" s="1"/>
  <c r="DX147" i="14"/>
  <c r="DX28" i="3"/>
  <c r="DX36" i="4"/>
  <c r="DX155" i="14"/>
  <c r="DX27" i="3"/>
  <c r="DX35" i="5"/>
  <c r="DY56" i="14"/>
  <c r="DN54" i="17"/>
  <c r="DX70" i="14"/>
  <c r="DX35" i="9"/>
  <c r="DX211" i="14"/>
  <c r="DX71" i="3"/>
  <c r="DX219" i="14"/>
  <c r="DX72" i="3"/>
  <c r="DY103" i="14"/>
  <c r="DO87" i="17"/>
  <c r="DY99" i="14"/>
  <c r="DO83" i="17"/>
  <c r="DX152" i="14"/>
  <c r="DY19" i="9"/>
  <c r="DX36" i="9"/>
  <c r="DO88" i="17"/>
  <c r="DY104" i="14"/>
  <c r="DX50" i="3" l="1"/>
  <c r="DN195" i="17" s="1"/>
  <c r="DX72" i="14"/>
  <c r="DN56" i="17" s="1"/>
  <c r="DY90" i="14"/>
  <c r="DO74" i="17"/>
  <c r="DY86" i="14"/>
  <c r="DO70" i="17"/>
  <c r="DN19" i="17"/>
  <c r="DX9" i="8"/>
  <c r="DX32" i="14"/>
  <c r="DO73" i="17"/>
  <c r="DY89" i="14"/>
  <c r="DN18" i="17"/>
  <c r="DX31" i="14"/>
  <c r="DX9" i="7"/>
  <c r="DO116" i="17"/>
  <c r="DZ20" i="6"/>
  <c r="DY135" i="14"/>
  <c r="DY12" i="8"/>
  <c r="DO41" i="17"/>
  <c r="DY45" i="6"/>
  <c r="DY12" i="10"/>
  <c r="DO43" i="17"/>
  <c r="DX9" i="4"/>
  <c r="DX28" i="14"/>
  <c r="DN15" i="17"/>
  <c r="DX36" i="14"/>
  <c r="DN23" i="17" s="1"/>
  <c r="DX52" i="3"/>
  <c r="DN201" i="17" s="1"/>
  <c r="DX51" i="3"/>
  <c r="DN198" i="17" s="1"/>
  <c r="DX9" i="11"/>
  <c r="DN22" i="17"/>
  <c r="DX35" i="14"/>
  <c r="DO115" i="17"/>
  <c r="DY134" i="14"/>
  <c r="DZ20" i="5"/>
  <c r="DZ20" i="7"/>
  <c r="DO117" i="17"/>
  <c r="DY136" i="14"/>
  <c r="DO44" i="17"/>
  <c r="DY12" i="11"/>
  <c r="DO40" i="17"/>
  <c r="DY12" i="7"/>
  <c r="DZ20" i="9"/>
  <c r="DY138" i="14"/>
  <c r="DO119" i="17"/>
  <c r="DY45" i="11"/>
  <c r="DY140" i="14"/>
  <c r="DZ20" i="11"/>
  <c r="DO121" i="17"/>
  <c r="DO120" i="17"/>
  <c r="DZ20" i="10"/>
  <c r="DY139" i="14"/>
  <c r="DO39" i="17"/>
  <c r="DY12" i="6"/>
  <c r="DY12" i="4"/>
  <c r="DO37" i="17"/>
  <c r="DO114" i="17"/>
  <c r="DY133" i="14"/>
  <c r="DZ20" i="4"/>
  <c r="DY26" i="3"/>
  <c r="DO171" i="17" s="1"/>
  <c r="DY25" i="3"/>
  <c r="DO168" i="17" s="1"/>
  <c r="DY141" i="14"/>
  <c r="DO122" i="17" s="1"/>
  <c r="DN16" i="17"/>
  <c r="DX29" i="14"/>
  <c r="DX9" i="5"/>
  <c r="DY87" i="14"/>
  <c r="DO71" i="17"/>
  <c r="DZ20" i="8"/>
  <c r="DY137" i="14"/>
  <c r="DO118" i="17"/>
  <c r="DX9" i="9"/>
  <c r="DN20" i="17"/>
  <c r="DX33" i="14"/>
  <c r="DY55" i="14"/>
  <c r="DN53" i="17"/>
  <c r="DX69" i="14"/>
  <c r="DX65" i="14"/>
  <c r="DN49" i="17"/>
  <c r="DY51" i="14"/>
  <c r="DX9" i="10"/>
  <c r="DN21" i="17"/>
  <c r="DX34" i="14"/>
  <c r="DX49" i="3"/>
  <c r="DN192" i="17" s="1"/>
  <c r="DN17" i="17"/>
  <c r="DX30" i="14"/>
  <c r="DX9" i="6"/>
  <c r="DY45" i="9"/>
  <c r="DY45" i="10"/>
  <c r="DY58" i="14" l="1"/>
  <c r="DO45" i="17" s="1"/>
  <c r="DY92" i="14"/>
  <c r="DO76" i="17"/>
  <c r="DN10" i="17"/>
  <c r="DX23" i="14"/>
  <c r="DY11" i="10"/>
  <c r="DY10" i="10"/>
  <c r="DY39" i="14"/>
  <c r="DO26" i="17"/>
  <c r="DO72" i="17"/>
  <c r="DY88" i="14"/>
  <c r="DY91" i="14"/>
  <c r="DO75" i="17"/>
  <c r="DY12" i="5"/>
  <c r="DO38" i="17"/>
  <c r="DX22" i="14"/>
  <c r="DN9" i="17"/>
  <c r="DY11" i="9"/>
  <c r="DY44" i="9" s="1"/>
  <c r="DY10" i="9"/>
  <c r="DZ162" i="14"/>
  <c r="EA20" i="8"/>
  <c r="EA162" i="14"/>
  <c r="EA20" i="4"/>
  <c r="EA158" i="14"/>
  <c r="DZ158" i="14"/>
  <c r="DZ29" i="3"/>
  <c r="EA29" i="3" s="1"/>
  <c r="DZ166" i="14"/>
  <c r="EA166" i="14" s="1"/>
  <c r="DZ30" i="3"/>
  <c r="EA30" i="3" s="1"/>
  <c r="DY54" i="3"/>
  <c r="DO204" i="17" s="1"/>
  <c r="DO28" i="17"/>
  <c r="DY41" i="14"/>
  <c r="DY93" i="14"/>
  <c r="DO77" i="17"/>
  <c r="EA163" i="14"/>
  <c r="DZ163" i="14"/>
  <c r="EA20" i="9"/>
  <c r="DY11" i="4"/>
  <c r="DY10" i="4"/>
  <c r="DN4" i="17"/>
  <c r="DX17" i="14"/>
  <c r="DX25" i="14"/>
  <c r="DN12" i="17" s="1"/>
  <c r="DX12" i="3"/>
  <c r="DN1" i="17" s="1"/>
  <c r="DX13" i="3"/>
  <c r="DN147" i="17" s="1"/>
  <c r="DY64" i="3"/>
  <c r="DO216" i="17" s="1"/>
  <c r="EA164" i="14"/>
  <c r="DZ164" i="14"/>
  <c r="EA20" i="10"/>
  <c r="DO33" i="17"/>
  <c r="DY46" i="14"/>
  <c r="EA161" i="14"/>
  <c r="EA20" i="7"/>
  <c r="DZ161" i="14"/>
  <c r="DY10" i="7"/>
  <c r="DY11" i="7"/>
  <c r="DX20" i="14"/>
  <c r="DN7" i="17"/>
  <c r="DN6" i="17"/>
  <c r="DY10" i="6"/>
  <c r="DY11" i="6"/>
  <c r="DY44" i="6" s="1"/>
  <c r="DX19" i="14"/>
  <c r="DY12" i="9"/>
  <c r="DO42" i="17"/>
  <c r="DY55" i="3"/>
  <c r="DO207" i="17" s="1"/>
  <c r="DY42" i="14"/>
  <c r="DO29" i="17"/>
  <c r="DZ159" i="14"/>
  <c r="EA159" i="14"/>
  <c r="EA20" i="5"/>
  <c r="EA20" i="6"/>
  <c r="DZ160" i="14"/>
  <c r="EA160" i="14"/>
  <c r="DY94" i="14"/>
  <c r="DO78" i="17" s="1"/>
  <c r="DO30" i="17"/>
  <c r="DY43" i="14"/>
  <c r="DX18" i="14"/>
  <c r="DN5" i="17"/>
  <c r="DY10" i="5"/>
  <c r="DY11" i="5"/>
  <c r="EA165" i="14"/>
  <c r="DZ165" i="14"/>
  <c r="EA20" i="11"/>
  <c r="DY10" i="11"/>
  <c r="DY11" i="11"/>
  <c r="DN11" i="17"/>
  <c r="DX24" i="14"/>
  <c r="DY45" i="14"/>
  <c r="DO32" i="17"/>
  <c r="DX21" i="14"/>
  <c r="DN8" i="17"/>
  <c r="DY10" i="8"/>
  <c r="DY11" i="8"/>
  <c r="DY65" i="3"/>
  <c r="DO219" i="17" s="1"/>
  <c r="DY18" i="3" l="1"/>
  <c r="DO162" i="17" s="1"/>
  <c r="DY54" i="6"/>
  <c r="DY213" i="14" s="1"/>
  <c r="DY77" i="14"/>
  <c r="DO61" i="17"/>
  <c r="DY54" i="9"/>
  <c r="DY216" i="14" s="1"/>
  <c r="DY80" i="14"/>
  <c r="DO64" i="17"/>
  <c r="DY182" i="14"/>
  <c r="DO138" i="17"/>
  <c r="DY22" i="6"/>
  <c r="DY122" i="14"/>
  <c r="DY29" i="7"/>
  <c r="DO106" i="17"/>
  <c r="DY44" i="7"/>
  <c r="DY40" i="14"/>
  <c r="DO27" i="17"/>
  <c r="DY186" i="14"/>
  <c r="DY22" i="10"/>
  <c r="DO142" i="17"/>
  <c r="DY29" i="6"/>
  <c r="DO105" i="17"/>
  <c r="DY121" i="14"/>
  <c r="DY123" i="14"/>
  <c r="DO107" i="17"/>
  <c r="DY29" i="8"/>
  <c r="DY44" i="8"/>
  <c r="DY29" i="11"/>
  <c r="DO110" i="17"/>
  <c r="DY126" i="14"/>
  <c r="DY44" i="14"/>
  <c r="DO31" i="17"/>
  <c r="DY183" i="14"/>
  <c r="DO139" i="17"/>
  <c r="DY22" i="7"/>
  <c r="DO136" i="17"/>
  <c r="DY22" i="4"/>
  <c r="DY180" i="14"/>
  <c r="DY16" i="3"/>
  <c r="DO156" i="17" s="1"/>
  <c r="DY188" i="14"/>
  <c r="DO144" i="17" s="1"/>
  <c r="DY17" i="3"/>
  <c r="DO159" i="17" s="1"/>
  <c r="DY185" i="14"/>
  <c r="DY22" i="9"/>
  <c r="DO141" i="17"/>
  <c r="DY19" i="3"/>
  <c r="DO165" i="17" s="1"/>
  <c r="DO109" i="17"/>
  <c r="DY125" i="14"/>
  <c r="DY29" i="10"/>
  <c r="DY44" i="10"/>
  <c r="DY181" i="14"/>
  <c r="DO137" i="17"/>
  <c r="DY22" i="5"/>
  <c r="DO140" i="17"/>
  <c r="DY22" i="8"/>
  <c r="DY184" i="14"/>
  <c r="DO143" i="17"/>
  <c r="DY22" i="11"/>
  <c r="DY187" i="14"/>
  <c r="DY120" i="14"/>
  <c r="DO104" i="17"/>
  <c r="DY29" i="5"/>
  <c r="DY44" i="5"/>
  <c r="DY29" i="4"/>
  <c r="DY119" i="14"/>
  <c r="DO103" i="17"/>
  <c r="DY14" i="3"/>
  <c r="DO150" i="17" s="1"/>
  <c r="DY15" i="3"/>
  <c r="DO153" i="17" s="1"/>
  <c r="DY44" i="4"/>
  <c r="DY127" i="14"/>
  <c r="DO111" i="17" s="1"/>
  <c r="DY44" i="11"/>
  <c r="DY124" i="14"/>
  <c r="DO108" i="17"/>
  <c r="DY29" i="9"/>
  <c r="DY47" i="14"/>
  <c r="DO34" i="17" s="1"/>
  <c r="DY35" i="9" l="1"/>
  <c r="DY21" i="5"/>
  <c r="DO126" i="17"/>
  <c r="DY170" i="14"/>
  <c r="DY169" i="14"/>
  <c r="DY21" i="4"/>
  <c r="DO125" i="17"/>
  <c r="DY33" i="3"/>
  <c r="DO177" i="17" s="1"/>
  <c r="DY177" i="14"/>
  <c r="DO133" i="17" s="1"/>
  <c r="DY32" i="3"/>
  <c r="DO174" i="17" s="1"/>
  <c r="DO66" i="17"/>
  <c r="DY82" i="14"/>
  <c r="DY54" i="11"/>
  <c r="DY218" i="14" s="1"/>
  <c r="DO60" i="17"/>
  <c r="DY76" i="14"/>
  <c r="DY54" i="5"/>
  <c r="DO93" i="17"/>
  <c r="DY109" i="14"/>
  <c r="DZ28" i="5"/>
  <c r="DY176" i="14"/>
  <c r="DY21" i="11"/>
  <c r="DO132" i="17"/>
  <c r="DY54" i="8"/>
  <c r="DO63" i="17"/>
  <c r="DY79" i="14"/>
  <c r="DY54" i="7"/>
  <c r="DY214" i="14" s="1"/>
  <c r="DO62" i="17"/>
  <c r="DY78" i="14"/>
  <c r="DY21" i="6"/>
  <c r="DO127" i="17"/>
  <c r="DY171" i="14"/>
  <c r="DO92" i="17"/>
  <c r="DY108" i="14"/>
  <c r="DZ28" i="4"/>
  <c r="DY42" i="3"/>
  <c r="DO186" i="17" s="1"/>
  <c r="DY43" i="3"/>
  <c r="DO189" i="17" s="1"/>
  <c r="DY116" i="14"/>
  <c r="DO100" i="17" s="1"/>
  <c r="DZ28" i="10"/>
  <c r="DO98" i="17"/>
  <c r="DY114" i="14"/>
  <c r="DY110" i="14"/>
  <c r="DZ28" i="6"/>
  <c r="DO94" i="17"/>
  <c r="DY69" i="14"/>
  <c r="DO53" i="17"/>
  <c r="DZ55" i="14"/>
  <c r="DO97" i="17"/>
  <c r="DY113" i="14"/>
  <c r="DZ28" i="9"/>
  <c r="DY174" i="14"/>
  <c r="DY21" i="9"/>
  <c r="DO130" i="17"/>
  <c r="DO128" i="17"/>
  <c r="DY172" i="14"/>
  <c r="DY21" i="7"/>
  <c r="DO99" i="17"/>
  <c r="DZ28" i="11"/>
  <c r="DY115" i="14"/>
  <c r="DO131" i="17"/>
  <c r="DY21" i="10"/>
  <c r="DY175" i="14"/>
  <c r="DY75" i="14"/>
  <c r="DO59" i="17"/>
  <c r="DY54" i="4"/>
  <c r="DY35" i="4" s="1"/>
  <c r="DY62" i="3"/>
  <c r="DO213" i="17" s="1"/>
  <c r="DY61" i="3"/>
  <c r="DO210" i="17" s="1"/>
  <c r="DY83" i="14"/>
  <c r="DO67" i="17" s="1"/>
  <c r="DO129" i="17"/>
  <c r="DY21" i="8"/>
  <c r="DY173" i="14"/>
  <c r="DY54" i="10"/>
  <c r="DY217" i="14" s="1"/>
  <c r="DY81" i="14"/>
  <c r="DO65" i="17"/>
  <c r="DO96" i="17"/>
  <c r="DY112" i="14"/>
  <c r="DZ28" i="8"/>
  <c r="DY111" i="14"/>
  <c r="DZ28" i="7"/>
  <c r="DO95" i="17"/>
  <c r="DY35" i="6"/>
  <c r="DY35" i="7" l="1"/>
  <c r="DZ19" i="10"/>
  <c r="DY153" i="14"/>
  <c r="DY36" i="10"/>
  <c r="DY35" i="8"/>
  <c r="DY215" i="14"/>
  <c r="DY35" i="10"/>
  <c r="DY36" i="7"/>
  <c r="DY150" i="14"/>
  <c r="DZ19" i="7"/>
  <c r="DY152" i="14"/>
  <c r="DZ19" i="9"/>
  <c r="DZ45" i="9" s="1"/>
  <c r="DY36" i="9"/>
  <c r="DZ52" i="14"/>
  <c r="DY66" i="14"/>
  <c r="DO50" i="17"/>
  <c r="DY212" i="14"/>
  <c r="EA28" i="7"/>
  <c r="EA100" i="14"/>
  <c r="DZ100" i="14"/>
  <c r="DP84" i="17"/>
  <c r="DZ101" i="14"/>
  <c r="EA101" i="14"/>
  <c r="EA28" i="8"/>
  <c r="DP85" i="17"/>
  <c r="DY151" i="14"/>
  <c r="DZ19" i="8"/>
  <c r="DZ45" i="8" s="1"/>
  <c r="DY36" i="8"/>
  <c r="DZ12" i="9"/>
  <c r="EA55" i="14"/>
  <c r="DP42" i="17"/>
  <c r="DP83" i="17"/>
  <c r="DZ99" i="14"/>
  <c r="EA99" i="14"/>
  <c r="EA28" i="6"/>
  <c r="DP87" i="17"/>
  <c r="DZ103" i="14"/>
  <c r="EA103" i="14"/>
  <c r="EA28" i="10"/>
  <c r="DZ97" i="14"/>
  <c r="EA97" i="14"/>
  <c r="DP81" i="17"/>
  <c r="EA28" i="4"/>
  <c r="DZ105" i="14"/>
  <c r="DZ40" i="3"/>
  <c r="DZ39" i="3"/>
  <c r="DY154" i="14"/>
  <c r="DZ19" i="11"/>
  <c r="DZ45" i="11" s="1"/>
  <c r="DY36" i="11"/>
  <c r="EA28" i="5"/>
  <c r="EA98" i="14"/>
  <c r="DP82" i="17"/>
  <c r="DZ98" i="14"/>
  <c r="DY64" i="14"/>
  <c r="DO48" i="17"/>
  <c r="DZ50" i="14"/>
  <c r="DY219" i="14"/>
  <c r="DY71" i="3"/>
  <c r="DY211" i="14"/>
  <c r="DY72" i="3"/>
  <c r="EA104" i="14"/>
  <c r="DP88" i="17"/>
  <c r="DZ104" i="14"/>
  <c r="EA28" i="11"/>
  <c r="EA102" i="14"/>
  <c r="DZ102" i="14"/>
  <c r="EA28" i="9"/>
  <c r="DP86" i="17"/>
  <c r="DY149" i="14"/>
  <c r="DY36" i="6"/>
  <c r="DZ19" i="6"/>
  <c r="DZ53" i="14"/>
  <c r="DO51" i="17"/>
  <c r="DY67" i="14"/>
  <c r="DY35" i="5"/>
  <c r="DY35" i="11"/>
  <c r="DY147" i="14"/>
  <c r="DZ19" i="4"/>
  <c r="DY36" i="4"/>
  <c r="DY28" i="3"/>
  <c r="DY27" i="3"/>
  <c r="DY155" i="14"/>
  <c r="DY148" i="14"/>
  <c r="DZ19" i="5"/>
  <c r="DY36" i="5"/>
  <c r="DY49" i="3" l="1"/>
  <c r="DO192" i="17" s="1"/>
  <c r="DP74" i="17"/>
  <c r="DZ90" i="14"/>
  <c r="EA45" i="8"/>
  <c r="EA90" i="14"/>
  <c r="DP75" i="17"/>
  <c r="DZ91" i="14"/>
  <c r="EA91" i="14"/>
  <c r="EA45" i="9"/>
  <c r="DY72" i="14"/>
  <c r="DO56" i="17" s="1"/>
  <c r="DO54" i="17"/>
  <c r="DZ56" i="14"/>
  <c r="DY70" i="14"/>
  <c r="EB20" i="4"/>
  <c r="DP114" i="17"/>
  <c r="EA19" i="4"/>
  <c r="EA133" i="14"/>
  <c r="DZ133" i="14"/>
  <c r="DZ141" i="14"/>
  <c r="DZ25" i="3"/>
  <c r="DZ26" i="3"/>
  <c r="DY9" i="6"/>
  <c r="DY30" i="14"/>
  <c r="DO17" i="17"/>
  <c r="EA45" i="11"/>
  <c r="EA93" i="14"/>
  <c r="DZ93" i="14"/>
  <c r="DP77" i="17"/>
  <c r="DP37" i="17"/>
  <c r="EA50" i="14"/>
  <c r="DZ12" i="4"/>
  <c r="DY35" i="14"/>
  <c r="DY9" i="11"/>
  <c r="DO22" i="17"/>
  <c r="EA40" i="3"/>
  <c r="DP183" i="17"/>
  <c r="DP39" i="17"/>
  <c r="EA52" i="14"/>
  <c r="DZ12" i="6"/>
  <c r="DZ136" i="14"/>
  <c r="EA136" i="14"/>
  <c r="EB20" i="7"/>
  <c r="EB161" i="14" s="1"/>
  <c r="EA19" i="7"/>
  <c r="DP117" i="17"/>
  <c r="DO21" i="17"/>
  <c r="DY9" i="10"/>
  <c r="DY34" i="14"/>
  <c r="DY9" i="5"/>
  <c r="DY29" i="14"/>
  <c r="DO16" i="17"/>
  <c r="DY9" i="4"/>
  <c r="DO15" i="17"/>
  <c r="DY28" i="14"/>
  <c r="DY51" i="3"/>
  <c r="DO198" i="17" s="1"/>
  <c r="DY36" i="14"/>
  <c r="DO23" i="17" s="1"/>
  <c r="DY52" i="3"/>
  <c r="DO201" i="17" s="1"/>
  <c r="EA19" i="6"/>
  <c r="EB20" i="6"/>
  <c r="EB160" i="14" s="1"/>
  <c r="EA135" i="14"/>
  <c r="DZ135" i="14"/>
  <c r="DP116" i="17"/>
  <c r="DP180" i="17"/>
  <c r="EA39" i="3"/>
  <c r="DZ45" i="6"/>
  <c r="DY68" i="14"/>
  <c r="DO52" i="17"/>
  <c r="DZ54" i="14"/>
  <c r="EB20" i="11"/>
  <c r="EB165" i="14" s="1"/>
  <c r="EA140" i="14"/>
  <c r="DP121" i="17"/>
  <c r="DZ140" i="14"/>
  <c r="EA19" i="11"/>
  <c r="DP89" i="17"/>
  <c r="EA105" i="14"/>
  <c r="DO19" i="17"/>
  <c r="DY32" i="14"/>
  <c r="DY9" i="8"/>
  <c r="DZ45" i="7"/>
  <c r="DO20" i="17"/>
  <c r="DY33" i="14"/>
  <c r="DY9" i="9"/>
  <c r="DO49" i="17"/>
  <c r="DY65" i="14"/>
  <c r="DZ51" i="14"/>
  <c r="DZ45" i="5"/>
  <c r="EA19" i="5"/>
  <c r="EA134" i="14"/>
  <c r="DZ134" i="14"/>
  <c r="EB20" i="5"/>
  <c r="EB159" i="14" s="1"/>
  <c r="DP115" i="17"/>
  <c r="DY71" i="14"/>
  <c r="DO55" i="17"/>
  <c r="DZ57" i="14"/>
  <c r="DZ12" i="7"/>
  <c r="DP40" i="17"/>
  <c r="EA53" i="14"/>
  <c r="DY50" i="3"/>
  <c r="DO195" i="17" s="1"/>
  <c r="DZ45" i="4"/>
  <c r="DZ44" i="14"/>
  <c r="EA44" i="14"/>
  <c r="DP31" i="17"/>
  <c r="EA12" i="9"/>
  <c r="DZ137" i="14"/>
  <c r="EA19" i="8"/>
  <c r="EB20" i="8"/>
  <c r="EB162" i="14" s="1"/>
  <c r="EA137" i="14"/>
  <c r="DP118" i="17"/>
  <c r="EA19" i="9"/>
  <c r="EA138" i="14"/>
  <c r="DZ138" i="14"/>
  <c r="DP119" i="17"/>
  <c r="EB20" i="9"/>
  <c r="EB163" i="14" s="1"/>
  <c r="DY31" i="14"/>
  <c r="DY9" i="7"/>
  <c r="DO18" i="17"/>
  <c r="DZ139" i="14"/>
  <c r="EA139" i="14"/>
  <c r="EA19" i="10"/>
  <c r="DZ45" i="10"/>
  <c r="DP120" i="17"/>
  <c r="EB20" i="10"/>
  <c r="EB164" i="14" s="1"/>
  <c r="DZ55" i="3" l="1"/>
  <c r="EA86" i="14"/>
  <c r="EA45" i="4"/>
  <c r="DZ86" i="14"/>
  <c r="DP70" i="17"/>
  <c r="DZ64" i="3"/>
  <c r="DZ65" i="3"/>
  <c r="DZ94" i="14"/>
  <c r="DY22" i="14"/>
  <c r="DO9" i="17"/>
  <c r="DZ10" i="9"/>
  <c r="DZ11" i="9"/>
  <c r="EA141" i="14"/>
  <c r="DP122" i="17"/>
  <c r="DO7" i="17"/>
  <c r="DZ11" i="7"/>
  <c r="DZ44" i="7" s="1"/>
  <c r="DZ10" i="7"/>
  <c r="DY20" i="14"/>
  <c r="DP44" i="17"/>
  <c r="DZ12" i="11"/>
  <c r="EA57" i="14"/>
  <c r="DP38" i="17"/>
  <c r="DZ12" i="5"/>
  <c r="EA51" i="14"/>
  <c r="EA88" i="14"/>
  <c r="EA45" i="6"/>
  <c r="DP72" i="17"/>
  <c r="DZ88" i="14"/>
  <c r="DZ11" i="10"/>
  <c r="DY23" i="14"/>
  <c r="DZ10" i="10"/>
  <c r="DO10" i="17"/>
  <c r="DZ58" i="14"/>
  <c r="DZ11" i="6"/>
  <c r="DZ44" i="6" s="1"/>
  <c r="DO6" i="17"/>
  <c r="DY19" i="14"/>
  <c r="DZ10" i="6"/>
  <c r="EB158" i="14"/>
  <c r="EB30" i="3"/>
  <c r="EB29" i="3"/>
  <c r="EB166" i="14"/>
  <c r="DZ42" i="14"/>
  <c r="EA42" i="14"/>
  <c r="DP29" i="17"/>
  <c r="EA12" i="7"/>
  <c r="DP207" i="17"/>
  <c r="EA55" i="3"/>
  <c r="DP71" i="17"/>
  <c r="DZ87" i="14"/>
  <c r="EA45" i="5"/>
  <c r="EA87" i="14"/>
  <c r="DO8" i="17"/>
  <c r="DY21" i="14"/>
  <c r="DZ11" i="8"/>
  <c r="DZ10" i="8"/>
  <c r="DZ12" i="8"/>
  <c r="DP41" i="17"/>
  <c r="EA54" i="14"/>
  <c r="DY17" i="14"/>
  <c r="DZ10" i="4"/>
  <c r="DO4" i="17"/>
  <c r="DZ11" i="4"/>
  <c r="DY25" i="14"/>
  <c r="DO12" i="17" s="1"/>
  <c r="DY12" i="3"/>
  <c r="DO1" i="17" s="1"/>
  <c r="DY13" i="3"/>
  <c r="DO147" i="17" s="1"/>
  <c r="DZ11" i="11"/>
  <c r="DO11" i="17"/>
  <c r="DY24" i="14"/>
  <c r="DZ10" i="11"/>
  <c r="DZ54" i="3"/>
  <c r="DP171" i="17"/>
  <c r="EA26" i="3"/>
  <c r="DP76" i="17"/>
  <c r="DZ92" i="14"/>
  <c r="EA92" i="14"/>
  <c r="EA45" i="10"/>
  <c r="DZ41" i="14"/>
  <c r="EA41" i="14"/>
  <c r="DP28" i="17"/>
  <c r="EA12" i="6"/>
  <c r="EA45" i="7"/>
  <c r="EA89" i="14"/>
  <c r="DZ89" i="14"/>
  <c r="DP73" i="17"/>
  <c r="DO5" i="17"/>
  <c r="DY18" i="14"/>
  <c r="DZ10" i="5"/>
  <c r="DZ11" i="5"/>
  <c r="EA39" i="14"/>
  <c r="DZ39" i="14"/>
  <c r="EA12" i="4"/>
  <c r="DP26" i="17"/>
  <c r="DP168" i="17"/>
  <c r="EA25" i="3"/>
  <c r="DZ12" i="10"/>
  <c r="DP43" i="17"/>
  <c r="EA56" i="14"/>
  <c r="DZ18" i="3" l="1"/>
  <c r="DZ19" i="3"/>
  <c r="EA19" i="3" s="1"/>
  <c r="DP219" i="17"/>
  <c r="EA65" i="3"/>
  <c r="DP162" i="17"/>
  <c r="EA18" i="3"/>
  <c r="DZ43" i="14"/>
  <c r="DP30" i="17"/>
  <c r="EA43" i="14"/>
  <c r="EA12" i="8"/>
  <c r="DZ123" i="14"/>
  <c r="DZ29" i="8"/>
  <c r="DP107" i="17"/>
  <c r="EA11" i="8"/>
  <c r="EA123" i="14"/>
  <c r="DZ44" i="8"/>
  <c r="EA10" i="10"/>
  <c r="EA186" i="14"/>
  <c r="DZ22" i="10"/>
  <c r="DZ186" i="14"/>
  <c r="DP142" i="17"/>
  <c r="DZ22" i="7"/>
  <c r="DP139" i="17"/>
  <c r="EA10" i="7"/>
  <c r="EA183" i="14"/>
  <c r="DZ183" i="14"/>
  <c r="EA64" i="3"/>
  <c r="DP216" i="17"/>
  <c r="DZ184" i="14"/>
  <c r="DZ22" i="8"/>
  <c r="DP140" i="17"/>
  <c r="EA10" i="8"/>
  <c r="EA184" i="14"/>
  <c r="EA77" i="14"/>
  <c r="DZ54" i="6"/>
  <c r="EA44" i="6"/>
  <c r="DP61" i="17"/>
  <c r="DZ77" i="14"/>
  <c r="DZ35" i="6"/>
  <c r="DP141" i="17"/>
  <c r="EA185" i="14"/>
  <c r="DZ22" i="9"/>
  <c r="EA10" i="9"/>
  <c r="DZ185" i="14"/>
  <c r="EA45" i="14"/>
  <c r="EA12" i="10"/>
  <c r="DZ45" i="14"/>
  <c r="DP32" i="17"/>
  <c r="DZ47" i="14"/>
  <c r="DZ29" i="5"/>
  <c r="DZ120" i="14"/>
  <c r="DP104" i="17"/>
  <c r="EA120" i="14"/>
  <c r="EA11" i="5"/>
  <c r="DZ78" i="14"/>
  <c r="EA44" i="7"/>
  <c r="DP62" i="17"/>
  <c r="DZ54" i="7"/>
  <c r="DZ35" i="7" s="1"/>
  <c r="EA78" i="14"/>
  <c r="DP204" i="17"/>
  <c r="EA54" i="3"/>
  <c r="EA126" i="14"/>
  <c r="DP110" i="17"/>
  <c r="EA11" i="11"/>
  <c r="DZ29" i="11"/>
  <c r="DZ126" i="14"/>
  <c r="DZ44" i="11"/>
  <c r="DP103" i="17"/>
  <c r="DZ119" i="14"/>
  <c r="DZ29" i="4"/>
  <c r="EA119" i="14"/>
  <c r="EA11" i="4"/>
  <c r="DZ14" i="3"/>
  <c r="DZ127" i="14"/>
  <c r="DZ15" i="3"/>
  <c r="DZ44" i="5"/>
  <c r="EA121" i="14"/>
  <c r="EA11" i="6"/>
  <c r="DP105" i="17"/>
  <c r="DZ29" i="6"/>
  <c r="DZ121" i="14"/>
  <c r="EA12" i="11"/>
  <c r="DZ46" i="14"/>
  <c r="EA46" i="14"/>
  <c r="DP33" i="17"/>
  <c r="EA11" i="7"/>
  <c r="DP106" i="17"/>
  <c r="EA122" i="14"/>
  <c r="DZ122" i="14"/>
  <c r="DZ29" i="7"/>
  <c r="DZ44" i="4"/>
  <c r="EA180" i="14"/>
  <c r="DZ180" i="14"/>
  <c r="DZ22" i="4"/>
  <c r="EA10" i="4"/>
  <c r="DP136" i="17"/>
  <c r="DZ17" i="3"/>
  <c r="DZ16" i="3"/>
  <c r="DZ188" i="14"/>
  <c r="DZ181" i="14"/>
  <c r="DZ22" i="5"/>
  <c r="DP137" i="17"/>
  <c r="EA10" i="5"/>
  <c r="EA181" i="14"/>
  <c r="DZ187" i="14"/>
  <c r="EA187" i="14"/>
  <c r="EA10" i="11"/>
  <c r="DZ22" i="11"/>
  <c r="DP143" i="17"/>
  <c r="EA10" i="6"/>
  <c r="DZ182" i="14"/>
  <c r="DP138" i="17"/>
  <c r="DZ22" i="6"/>
  <c r="EA182" i="14"/>
  <c r="EA58" i="14"/>
  <c r="DP45" i="17"/>
  <c r="EA125" i="14"/>
  <c r="EA11" i="10"/>
  <c r="DZ29" i="10"/>
  <c r="DZ125" i="14"/>
  <c r="DP109" i="17"/>
  <c r="DP27" i="17"/>
  <c r="DZ40" i="14"/>
  <c r="EA40" i="14"/>
  <c r="EA12" i="5"/>
  <c r="DP108" i="17"/>
  <c r="DZ29" i="9"/>
  <c r="EA124" i="14"/>
  <c r="EA11" i="9"/>
  <c r="DZ124" i="14"/>
  <c r="DZ44" i="9"/>
  <c r="EA94" i="14"/>
  <c r="DP78" i="17"/>
  <c r="DZ44" i="10"/>
  <c r="DP165" i="17" l="1"/>
  <c r="EA176" i="14"/>
  <c r="DP132" i="17"/>
  <c r="DZ176" i="14"/>
  <c r="EA22" i="11"/>
  <c r="DZ21" i="11"/>
  <c r="DP144" i="17"/>
  <c r="EA188" i="14"/>
  <c r="DP60" i="17"/>
  <c r="DZ54" i="5"/>
  <c r="DZ35" i="5" s="1"/>
  <c r="DZ76" i="14"/>
  <c r="EA76" i="14"/>
  <c r="EA44" i="5"/>
  <c r="DZ109" i="14"/>
  <c r="DP93" i="17"/>
  <c r="EA109" i="14"/>
  <c r="EA29" i="5"/>
  <c r="EB28" i="5"/>
  <c r="DP50" i="17"/>
  <c r="EA35" i="6"/>
  <c r="DZ66" i="14"/>
  <c r="EB52" i="14"/>
  <c r="EA66" i="14"/>
  <c r="EA54" i="6"/>
  <c r="DZ213" i="14"/>
  <c r="EA213" i="14"/>
  <c r="DZ54" i="8"/>
  <c r="DP63" i="17"/>
  <c r="DZ79" i="14"/>
  <c r="EA79" i="14"/>
  <c r="EA44" i="8"/>
  <c r="DP98" i="17"/>
  <c r="EA114" i="14"/>
  <c r="EB28" i="10"/>
  <c r="EA29" i="10"/>
  <c r="DZ114" i="14"/>
  <c r="DP156" i="17"/>
  <c r="EA16" i="3"/>
  <c r="EA169" i="14"/>
  <c r="DZ169" i="14"/>
  <c r="EA22" i="4"/>
  <c r="DZ21" i="4"/>
  <c r="DP125" i="17"/>
  <c r="DZ32" i="3"/>
  <c r="DZ33" i="3"/>
  <c r="DZ177" i="14"/>
  <c r="EA111" i="14"/>
  <c r="EA29" i="7"/>
  <c r="DP95" i="17"/>
  <c r="DZ111" i="14"/>
  <c r="EB28" i="7"/>
  <c r="DP153" i="17"/>
  <c r="EA15" i="3"/>
  <c r="DP66" i="17"/>
  <c r="DZ82" i="14"/>
  <c r="EA82" i="14"/>
  <c r="DZ54" i="11"/>
  <c r="DZ35" i="11" s="1"/>
  <c r="EA44" i="11"/>
  <c r="EA35" i="7"/>
  <c r="EB53" i="14"/>
  <c r="DZ67" i="14"/>
  <c r="DP51" i="17"/>
  <c r="EA67" i="14"/>
  <c r="EA47" i="14"/>
  <c r="DP34" i="17"/>
  <c r="DP130" i="17"/>
  <c r="EA174" i="14"/>
  <c r="DZ174" i="14"/>
  <c r="DZ21" i="9"/>
  <c r="EA22" i="9"/>
  <c r="DP131" i="17"/>
  <c r="EA175" i="14"/>
  <c r="EA22" i="10"/>
  <c r="DZ175" i="14"/>
  <c r="DZ21" i="10"/>
  <c r="DZ112" i="14"/>
  <c r="DP96" i="17"/>
  <c r="EA112" i="14"/>
  <c r="EA29" i="8"/>
  <c r="EB28" i="8"/>
  <c r="EA29" i="4"/>
  <c r="EB28" i="4"/>
  <c r="EA108" i="14"/>
  <c r="DZ108" i="14"/>
  <c r="DP92" i="17"/>
  <c r="DZ43" i="3"/>
  <c r="DZ116" i="14"/>
  <c r="DZ42" i="3"/>
  <c r="DZ173" i="14"/>
  <c r="EA22" i="8"/>
  <c r="EA173" i="14"/>
  <c r="DP129" i="17"/>
  <c r="DZ21" i="8"/>
  <c r="DP128" i="17"/>
  <c r="EA172" i="14"/>
  <c r="EA22" i="7"/>
  <c r="DZ172" i="14"/>
  <c r="DZ21" i="7"/>
  <c r="EA81" i="14"/>
  <c r="EA44" i="10"/>
  <c r="DZ81" i="14"/>
  <c r="DZ54" i="10"/>
  <c r="DZ35" i="10" s="1"/>
  <c r="DP65" i="17"/>
  <c r="DZ113" i="14"/>
  <c r="EA29" i="9"/>
  <c r="EA113" i="14"/>
  <c r="DP97" i="17"/>
  <c r="EB28" i="9"/>
  <c r="EA22" i="5"/>
  <c r="EA170" i="14"/>
  <c r="DZ21" i="5"/>
  <c r="DP126" i="17"/>
  <c r="DZ170" i="14"/>
  <c r="EA44" i="4"/>
  <c r="DZ75" i="14"/>
  <c r="DP59" i="17"/>
  <c r="DZ54" i="4"/>
  <c r="EA75" i="14"/>
  <c r="DZ61" i="3"/>
  <c r="DZ83" i="14"/>
  <c r="DZ62" i="3"/>
  <c r="DP94" i="17"/>
  <c r="DZ110" i="14"/>
  <c r="EA29" i="6"/>
  <c r="EA110" i="14"/>
  <c r="EB28" i="6"/>
  <c r="DP159" i="17"/>
  <c r="EA17" i="3"/>
  <c r="DP111" i="17"/>
  <c r="EA127" i="14"/>
  <c r="DZ54" i="9"/>
  <c r="DZ35" i="9" s="1"/>
  <c r="EA44" i="9"/>
  <c r="DZ80" i="14"/>
  <c r="EA80" i="14"/>
  <c r="DP64" i="17"/>
  <c r="DP127" i="17"/>
  <c r="EA171" i="14"/>
  <c r="DZ171" i="14"/>
  <c r="DZ21" i="6"/>
  <c r="EA22" i="6"/>
  <c r="DP150" i="17"/>
  <c r="EA14" i="3"/>
  <c r="EA115" i="14"/>
  <c r="DP99" i="17"/>
  <c r="DZ115" i="14"/>
  <c r="EA29" i="11"/>
  <c r="EB28" i="11"/>
  <c r="EA214" i="14"/>
  <c r="DZ214" i="14"/>
  <c r="EA54" i="7"/>
  <c r="EB56" i="14" l="1"/>
  <c r="EA35" i="10"/>
  <c r="EA70" i="14"/>
  <c r="DZ70" i="14"/>
  <c r="DP54" i="17"/>
  <c r="EB55" i="14"/>
  <c r="EA69" i="14"/>
  <c r="DZ69" i="14"/>
  <c r="DP53" i="17"/>
  <c r="EA35" i="9"/>
  <c r="EA43" i="3"/>
  <c r="DP189" i="17"/>
  <c r="EA71" i="14"/>
  <c r="DP55" i="17"/>
  <c r="EA35" i="11"/>
  <c r="DZ71" i="14"/>
  <c r="EB57" i="14"/>
  <c r="DZ216" i="14"/>
  <c r="EA216" i="14"/>
  <c r="EA54" i="9"/>
  <c r="EA83" i="14"/>
  <c r="DP67" i="17"/>
  <c r="EA54" i="4"/>
  <c r="DZ211" i="14"/>
  <c r="EA211" i="14"/>
  <c r="DZ71" i="3"/>
  <c r="EA71" i="3" s="1"/>
  <c r="DZ219" i="14"/>
  <c r="EA219" i="14" s="1"/>
  <c r="DZ72" i="3"/>
  <c r="EA72" i="3" s="1"/>
  <c r="DZ151" i="14"/>
  <c r="EA151" i="14"/>
  <c r="EA21" i="8"/>
  <c r="EB19" i="8"/>
  <c r="EB45" i="8" s="1"/>
  <c r="DZ36" i="8"/>
  <c r="DZ152" i="14"/>
  <c r="EA21" i="9"/>
  <c r="EA152" i="14"/>
  <c r="DZ36" i="9"/>
  <c r="EB19" i="9"/>
  <c r="EA177" i="14"/>
  <c r="DP133" i="17"/>
  <c r="EB19" i="4"/>
  <c r="EA147" i="14"/>
  <c r="DZ36" i="4"/>
  <c r="DZ147" i="14"/>
  <c r="EA21" i="4"/>
  <c r="DZ28" i="3"/>
  <c r="EA28" i="3" s="1"/>
  <c r="DZ27" i="3"/>
  <c r="EA27" i="3" s="1"/>
  <c r="DZ155" i="14"/>
  <c r="EA155" i="14" s="1"/>
  <c r="EB103" i="14"/>
  <c r="DQ87" i="17"/>
  <c r="DZ215" i="14"/>
  <c r="EA54" i="8"/>
  <c r="EA215" i="14"/>
  <c r="DZ65" i="14"/>
  <c r="DP49" i="17"/>
  <c r="EA65" i="14"/>
  <c r="EA35" i="5"/>
  <c r="EB51" i="14"/>
  <c r="EA21" i="6"/>
  <c r="DZ149" i="14"/>
  <c r="DZ36" i="6"/>
  <c r="EA149" i="14"/>
  <c r="EB19" i="6"/>
  <c r="EB45" i="6" s="1"/>
  <c r="EB19" i="7"/>
  <c r="EA150" i="14"/>
  <c r="DZ150" i="14"/>
  <c r="EA21" i="7"/>
  <c r="DZ36" i="7"/>
  <c r="DQ81" i="17"/>
  <c r="EB97" i="14"/>
  <c r="EB45" i="4"/>
  <c r="EB40" i="3"/>
  <c r="DQ183" i="17" s="1"/>
  <c r="EB105" i="14"/>
  <c r="DQ89" i="17" s="1"/>
  <c r="EB39" i="3"/>
  <c r="DQ180" i="17" s="1"/>
  <c r="DQ84" i="17"/>
  <c r="EB45" i="7"/>
  <c r="EB100" i="14"/>
  <c r="EA61" i="3"/>
  <c r="DP210" i="17"/>
  <c r="EB102" i="14"/>
  <c r="DQ86" i="17"/>
  <c r="EB45" i="9"/>
  <c r="DP186" i="17"/>
  <c r="EA42" i="3"/>
  <c r="EB101" i="14"/>
  <c r="DQ85" i="17"/>
  <c r="DQ40" i="17"/>
  <c r="EB12" i="7"/>
  <c r="EA54" i="11"/>
  <c r="DZ218" i="14"/>
  <c r="EA218" i="14"/>
  <c r="EA33" i="3"/>
  <c r="DP177" i="17"/>
  <c r="DZ35" i="8"/>
  <c r="DQ39" i="17"/>
  <c r="EB12" i="6"/>
  <c r="DQ82" i="17"/>
  <c r="EB98" i="14"/>
  <c r="EB104" i="14"/>
  <c r="DQ88" i="17"/>
  <c r="DP213" i="17"/>
  <c r="EA62" i="3"/>
  <c r="DZ217" i="14"/>
  <c r="EA54" i="10"/>
  <c r="EA217" i="14"/>
  <c r="EB99" i="14"/>
  <c r="DQ83" i="17"/>
  <c r="DZ35" i="4"/>
  <c r="DZ148" i="14"/>
  <c r="EA21" i="5"/>
  <c r="EA148" i="14"/>
  <c r="EB19" i="5"/>
  <c r="DZ36" i="5"/>
  <c r="DP100" i="17"/>
  <c r="EA116" i="14"/>
  <c r="EA153" i="14"/>
  <c r="DZ153" i="14"/>
  <c r="DZ36" i="10"/>
  <c r="EA21" i="10"/>
  <c r="EB19" i="10"/>
  <c r="EB45" i="10" s="1"/>
  <c r="DP174" i="17"/>
  <c r="EA32" i="3"/>
  <c r="DZ212" i="14"/>
  <c r="EA54" i="5"/>
  <c r="EA212" i="14"/>
  <c r="DZ154" i="14"/>
  <c r="EB19" i="11"/>
  <c r="EA21" i="11"/>
  <c r="EA154" i="14"/>
  <c r="DZ36" i="11"/>
  <c r="EB12" i="10"/>
  <c r="DQ43" i="17"/>
  <c r="EB88" i="14" l="1"/>
  <c r="DQ72" i="17"/>
  <c r="DQ76" i="17"/>
  <c r="EB92" i="14"/>
  <c r="DQ74" i="17"/>
  <c r="EB90" i="14"/>
  <c r="DQ115" i="17"/>
  <c r="EC20" i="5"/>
  <c r="EC159" i="14" s="1"/>
  <c r="EB134" i="14"/>
  <c r="DZ9" i="6"/>
  <c r="DP17" i="17"/>
  <c r="DZ30" i="14"/>
  <c r="EA30" i="14"/>
  <c r="EA36" i="6"/>
  <c r="DQ119" i="17"/>
  <c r="EC20" i="9"/>
  <c r="EC163" i="14" s="1"/>
  <c r="EB138" i="14"/>
  <c r="EB12" i="9"/>
  <c r="DQ42" i="17"/>
  <c r="DQ121" i="17"/>
  <c r="EC20" i="11"/>
  <c r="EC165" i="14" s="1"/>
  <c r="EB140" i="14"/>
  <c r="EB45" i="11"/>
  <c r="EB45" i="5"/>
  <c r="DQ75" i="17"/>
  <c r="EB91" i="14"/>
  <c r="DQ38" i="17"/>
  <c r="EB12" i="5"/>
  <c r="EA36" i="4"/>
  <c r="DZ9" i="4"/>
  <c r="DP15" i="17"/>
  <c r="EA28" i="14"/>
  <c r="DZ28" i="14"/>
  <c r="DZ36" i="14"/>
  <c r="DZ51" i="3"/>
  <c r="DZ52" i="3"/>
  <c r="EA36" i="11"/>
  <c r="DP22" i="17"/>
  <c r="EA35" i="14"/>
  <c r="DZ35" i="14"/>
  <c r="DZ9" i="11"/>
  <c r="DZ34" i="14"/>
  <c r="DZ9" i="10"/>
  <c r="DP21" i="17"/>
  <c r="EA36" i="10"/>
  <c r="EA34" i="14"/>
  <c r="DZ68" i="14"/>
  <c r="DP52" i="17"/>
  <c r="EA68" i="14"/>
  <c r="EA35" i="8"/>
  <c r="EB54" i="14"/>
  <c r="DZ9" i="5"/>
  <c r="DZ29" i="14"/>
  <c r="DP16" i="17"/>
  <c r="EA29" i="14"/>
  <c r="EA36" i="5"/>
  <c r="DQ73" i="17"/>
  <c r="EB89" i="14"/>
  <c r="DZ9" i="7"/>
  <c r="DZ31" i="14"/>
  <c r="EA31" i="14"/>
  <c r="DP18" i="17"/>
  <c r="EA36" i="7"/>
  <c r="EC20" i="7"/>
  <c r="EC161" i="14" s="1"/>
  <c r="DQ117" i="17"/>
  <c r="EB136" i="14"/>
  <c r="EB133" i="14"/>
  <c r="EC20" i="4"/>
  <c r="DQ114" i="17"/>
  <c r="EB141" i="14"/>
  <c r="DQ122" i="17" s="1"/>
  <c r="EB25" i="3"/>
  <c r="DQ168" i="17" s="1"/>
  <c r="EB26" i="3"/>
  <c r="DQ171" i="17" s="1"/>
  <c r="DZ9" i="9"/>
  <c r="DP20" i="17"/>
  <c r="EA33" i="14"/>
  <c r="DZ33" i="14"/>
  <c r="EA36" i="9"/>
  <c r="DZ32" i="14"/>
  <c r="DP19" i="17"/>
  <c r="DZ9" i="8"/>
  <c r="EA36" i="8"/>
  <c r="EA32" i="14"/>
  <c r="EB12" i="11"/>
  <c r="DQ44" i="17"/>
  <c r="DQ120" i="17"/>
  <c r="EC20" i="10"/>
  <c r="EC164" i="14" s="1"/>
  <c r="EB139" i="14"/>
  <c r="DZ64" i="14"/>
  <c r="DP48" i="17"/>
  <c r="EA64" i="14"/>
  <c r="EB50" i="14"/>
  <c r="EA35" i="4"/>
  <c r="DZ49" i="3"/>
  <c r="DZ50" i="3"/>
  <c r="DZ72" i="14"/>
  <c r="EB41" i="14"/>
  <c r="DQ28" i="17"/>
  <c r="EB42" i="14"/>
  <c r="DQ29" i="17"/>
  <c r="EB86" i="14"/>
  <c r="DQ70" i="17"/>
  <c r="EC20" i="6"/>
  <c r="EC160" i="14" s="1"/>
  <c r="DQ116" i="17"/>
  <c r="EB135" i="14"/>
  <c r="DQ118" i="17"/>
  <c r="EB137" i="14"/>
  <c r="EC20" i="8"/>
  <c r="EC162" i="14" s="1"/>
  <c r="EB45" i="14"/>
  <c r="DQ32" i="17"/>
  <c r="EC158" i="14" l="1"/>
  <c r="EC166" i="14"/>
  <c r="EC30" i="3"/>
  <c r="EC29" i="3"/>
  <c r="DQ77" i="17"/>
  <c r="EB93" i="14"/>
  <c r="EB65" i="3"/>
  <c r="DQ219" i="17" s="1"/>
  <c r="EA72" i="14"/>
  <c r="DP56" i="17"/>
  <c r="EB46" i="14"/>
  <c r="DQ33" i="17"/>
  <c r="EB11" i="7"/>
  <c r="EA9" i="7"/>
  <c r="DP7" i="17"/>
  <c r="DZ20" i="14"/>
  <c r="EA20" i="14"/>
  <c r="EB10" i="7"/>
  <c r="EA52" i="3"/>
  <c r="DP201" i="17"/>
  <c r="DQ31" i="17"/>
  <c r="EB44" i="14"/>
  <c r="EB64" i="3"/>
  <c r="DQ216" i="17" s="1"/>
  <c r="DP195" i="17"/>
  <c r="EA50" i="3"/>
  <c r="DQ41" i="17"/>
  <c r="EB12" i="8"/>
  <c r="EA9" i="10"/>
  <c r="DP10" i="17"/>
  <c r="EA23" i="14"/>
  <c r="EB10" i="10"/>
  <c r="DZ23" i="14"/>
  <c r="EB11" i="10"/>
  <c r="EA51" i="3"/>
  <c r="DP198" i="17"/>
  <c r="DQ27" i="17"/>
  <c r="EB40" i="14"/>
  <c r="DZ19" i="14"/>
  <c r="EA9" i="6"/>
  <c r="EB11" i="6"/>
  <c r="EB10" i="6"/>
  <c r="DP6" i="17"/>
  <c r="EA19" i="14"/>
  <c r="DZ21" i="14"/>
  <c r="DP8" i="17"/>
  <c r="EA21" i="14"/>
  <c r="EA9" i="8"/>
  <c r="EB10" i="8"/>
  <c r="EB11" i="8"/>
  <c r="DP11" i="17"/>
  <c r="DZ24" i="14"/>
  <c r="EB10" i="11"/>
  <c r="EB11" i="11"/>
  <c r="EB44" i="11" s="1"/>
  <c r="EA9" i="11"/>
  <c r="EA24" i="14"/>
  <c r="EB94" i="14"/>
  <c r="DQ78" i="17" s="1"/>
  <c r="EB12" i="4"/>
  <c r="DQ37" i="17"/>
  <c r="EB55" i="3"/>
  <c r="DQ207" i="17" s="1"/>
  <c r="EB54" i="3"/>
  <c r="DQ204" i="17" s="1"/>
  <c r="EB58" i="14"/>
  <c r="DQ45" i="17" s="1"/>
  <c r="DP5" i="17"/>
  <c r="DZ18" i="14"/>
  <c r="EA18" i="14"/>
  <c r="EA9" i="5"/>
  <c r="EB11" i="5"/>
  <c r="EB44" i="5" s="1"/>
  <c r="EB10" i="5"/>
  <c r="EA49" i="3"/>
  <c r="DP192" i="17"/>
  <c r="DZ22" i="14"/>
  <c r="EA9" i="9"/>
  <c r="DP9" i="17"/>
  <c r="EA22" i="14"/>
  <c r="EB10" i="9"/>
  <c r="EB11" i="9"/>
  <c r="DP23" i="17"/>
  <c r="EA36" i="14"/>
  <c r="DZ17" i="14"/>
  <c r="EB11" i="4"/>
  <c r="EB10" i="4"/>
  <c r="EA17" i="14"/>
  <c r="DP4" i="17"/>
  <c r="EA9" i="4"/>
  <c r="DZ12" i="3"/>
  <c r="DZ25" i="14"/>
  <c r="DZ13" i="3"/>
  <c r="EB87" i="14"/>
  <c r="DQ71" i="17"/>
  <c r="EA12" i="3" l="1"/>
  <c r="DP1" i="17"/>
  <c r="DQ143" i="17"/>
  <c r="EB187" i="14"/>
  <c r="EB22" i="11"/>
  <c r="EB121" i="14"/>
  <c r="EB29" i="6"/>
  <c r="DQ105" i="17"/>
  <c r="EB44" i="6"/>
  <c r="DQ103" i="17"/>
  <c r="EB119" i="14"/>
  <c r="EB29" i="4"/>
  <c r="EB15" i="3"/>
  <c r="DQ153" i="17" s="1"/>
  <c r="EB127" i="14"/>
  <c r="DQ111" i="17" s="1"/>
  <c r="EB44" i="4"/>
  <c r="EB14" i="3"/>
  <c r="DQ150" i="17" s="1"/>
  <c r="DQ137" i="17"/>
  <c r="EB181" i="14"/>
  <c r="EB22" i="5"/>
  <c r="DQ139" i="17"/>
  <c r="EB22" i="7"/>
  <c r="EB183" i="14"/>
  <c r="EB82" i="14"/>
  <c r="DQ66" i="17"/>
  <c r="EB54" i="11"/>
  <c r="EB218" i="14" s="1"/>
  <c r="EA13" i="3"/>
  <c r="DP147" i="17"/>
  <c r="EB22" i="9"/>
  <c r="EB185" i="14"/>
  <c r="DQ141" i="17"/>
  <c r="EB120" i="14"/>
  <c r="DQ104" i="17"/>
  <c r="EB29" i="5"/>
  <c r="EB186" i="14"/>
  <c r="EB22" i="10"/>
  <c r="DQ142" i="17"/>
  <c r="DQ106" i="17"/>
  <c r="EB122" i="14"/>
  <c r="EB29" i="7"/>
  <c r="EB44" i="7"/>
  <c r="EB22" i="4"/>
  <c r="DQ136" i="17"/>
  <c r="EB180" i="14"/>
  <c r="EB16" i="3"/>
  <c r="DQ156" i="17" s="1"/>
  <c r="EB17" i="3"/>
  <c r="DQ159" i="17" s="1"/>
  <c r="EB188" i="14"/>
  <c r="DQ144" i="17" s="1"/>
  <c r="EB22" i="8"/>
  <c r="EB184" i="14"/>
  <c r="DQ140" i="17"/>
  <c r="EB125" i="14"/>
  <c r="EB29" i="10"/>
  <c r="EB44" i="10"/>
  <c r="DQ109" i="17"/>
  <c r="EB124" i="14"/>
  <c r="EB29" i="9"/>
  <c r="DQ108" i="17"/>
  <c r="EB44" i="9"/>
  <c r="EB54" i="5"/>
  <c r="EB212" i="14" s="1"/>
  <c r="DQ60" i="17"/>
  <c r="EB76" i="14"/>
  <c r="EA25" i="14"/>
  <c r="DP12" i="17"/>
  <c r="DQ26" i="17"/>
  <c r="EB39" i="14"/>
  <c r="EB19" i="3"/>
  <c r="DQ165" i="17" s="1"/>
  <c r="EB18" i="3"/>
  <c r="DQ162" i="17" s="1"/>
  <c r="EB47" i="14"/>
  <c r="DQ34" i="17" s="1"/>
  <c r="DQ110" i="17"/>
  <c r="EB29" i="11"/>
  <c r="EB126" i="14"/>
  <c r="EB123" i="14"/>
  <c r="EB29" i="8"/>
  <c r="DQ107" i="17"/>
  <c r="EB44" i="8"/>
  <c r="EB22" i="6"/>
  <c r="DQ138" i="17"/>
  <c r="EB182" i="14"/>
  <c r="DQ30" i="17"/>
  <c r="EB43" i="14"/>
  <c r="EB35" i="5" l="1"/>
  <c r="EC51" i="14" s="1"/>
  <c r="EB65" i="14"/>
  <c r="DQ49" i="17"/>
  <c r="DQ62" i="17"/>
  <c r="EB78" i="14"/>
  <c r="EB54" i="7"/>
  <c r="EB214" i="14" s="1"/>
  <c r="EB80" i="14"/>
  <c r="DQ64" i="17"/>
  <c r="EB54" i="9"/>
  <c r="EB216" i="14" s="1"/>
  <c r="EB21" i="8"/>
  <c r="DQ129" i="17"/>
  <c r="EB173" i="14"/>
  <c r="EC28" i="7"/>
  <c r="EB111" i="14"/>
  <c r="DQ95" i="17"/>
  <c r="EB21" i="10"/>
  <c r="DQ131" i="17"/>
  <c r="EB175" i="14"/>
  <c r="EB35" i="11"/>
  <c r="EB21" i="5"/>
  <c r="EB170" i="14"/>
  <c r="DQ126" i="17"/>
  <c r="EB75" i="14"/>
  <c r="EB54" i="4"/>
  <c r="DQ59" i="17"/>
  <c r="EB83" i="14"/>
  <c r="DQ67" i="17" s="1"/>
  <c r="EB62" i="3"/>
  <c r="DQ213" i="17" s="1"/>
  <c r="EB61" i="3"/>
  <c r="DQ210" i="17" s="1"/>
  <c r="EC28" i="6"/>
  <c r="EB110" i="14"/>
  <c r="DQ94" i="17"/>
  <c r="EB54" i="8"/>
  <c r="EB215" i="14" s="1"/>
  <c r="DQ63" i="17"/>
  <c r="EB79" i="14"/>
  <c r="EC28" i="4"/>
  <c r="DQ92" i="17"/>
  <c r="EB108" i="14"/>
  <c r="EB43" i="3"/>
  <c r="DQ189" i="17" s="1"/>
  <c r="EB42" i="3"/>
  <c r="DQ186" i="17" s="1"/>
  <c r="EB116" i="14"/>
  <c r="DQ100" i="17" s="1"/>
  <c r="DQ99" i="17"/>
  <c r="EB115" i="14"/>
  <c r="EC28" i="11"/>
  <c r="DQ130" i="17"/>
  <c r="EB174" i="14"/>
  <c r="EB21" i="9"/>
  <c r="DQ128" i="17"/>
  <c r="EB172" i="14"/>
  <c r="EB21" i="7"/>
  <c r="EB114" i="14"/>
  <c r="DQ98" i="17"/>
  <c r="EC28" i="10"/>
  <c r="DQ93" i="17"/>
  <c r="EB109" i="14"/>
  <c r="EC28" i="5"/>
  <c r="EB171" i="14"/>
  <c r="EB21" i="6"/>
  <c r="DQ127" i="17"/>
  <c r="DQ96" i="17"/>
  <c r="EB112" i="14"/>
  <c r="EC28" i="8"/>
  <c r="EB113" i="14"/>
  <c r="DQ97" i="17"/>
  <c r="EC28" i="9"/>
  <c r="DQ65" i="17"/>
  <c r="EB54" i="10"/>
  <c r="EB81" i="14"/>
  <c r="EB21" i="4"/>
  <c r="EB169" i="14"/>
  <c r="DQ125" i="17"/>
  <c r="EB32" i="3"/>
  <c r="DQ174" i="17" s="1"/>
  <c r="EB33" i="3"/>
  <c r="DQ177" i="17" s="1"/>
  <c r="EB177" i="14"/>
  <c r="DQ133" i="17" s="1"/>
  <c r="EB54" i="6"/>
  <c r="EB213" i="14" s="1"/>
  <c r="EB77" i="14"/>
  <c r="DQ61" i="17"/>
  <c r="EB21" i="11"/>
  <c r="DQ132" i="17"/>
  <c r="EB176" i="14"/>
  <c r="EB35" i="6" l="1"/>
  <c r="EB66" i="14" s="1"/>
  <c r="EB35" i="9"/>
  <c r="EB35" i="7"/>
  <c r="EB35" i="8"/>
  <c r="DQ52" i="17" s="1"/>
  <c r="EB36" i="6"/>
  <c r="EC19" i="6"/>
  <c r="EB149" i="14"/>
  <c r="EC19" i="4"/>
  <c r="EB147" i="14"/>
  <c r="EB155" i="14"/>
  <c r="EB36" i="4"/>
  <c r="EB27" i="3"/>
  <c r="EB28" i="3"/>
  <c r="EC102" i="14"/>
  <c r="DR86" i="17"/>
  <c r="EC103" i="14"/>
  <c r="DR87" i="17"/>
  <c r="EC45" i="6"/>
  <c r="EC99" i="14"/>
  <c r="DR83" i="17"/>
  <c r="DR84" i="17"/>
  <c r="EC100" i="14"/>
  <c r="EB69" i="14"/>
  <c r="DQ53" i="17"/>
  <c r="EC55" i="14"/>
  <c r="DQ51" i="17"/>
  <c r="EC53" i="14"/>
  <c r="EB67" i="14"/>
  <c r="EC12" i="5"/>
  <c r="DR38" i="17"/>
  <c r="EC101" i="14"/>
  <c r="DR85" i="17"/>
  <c r="EB36" i="7"/>
  <c r="EC19" i="7"/>
  <c r="EC45" i="7" s="1"/>
  <c r="EB150" i="14"/>
  <c r="EC98" i="14"/>
  <c r="DR82" i="17"/>
  <c r="EC104" i="14"/>
  <c r="DR88" i="17"/>
  <c r="EC97" i="14"/>
  <c r="DR81" i="17"/>
  <c r="EC40" i="3"/>
  <c r="DR183" i="17" s="1"/>
  <c r="EC39" i="3"/>
  <c r="DR180" i="17" s="1"/>
  <c r="EC105" i="14"/>
  <c r="DR89" i="17" s="1"/>
  <c r="EB35" i="4"/>
  <c r="EB211" i="14"/>
  <c r="EB72" i="3"/>
  <c r="EB71" i="3"/>
  <c r="EB219" i="14"/>
  <c r="EB148" i="14"/>
  <c r="EC19" i="5"/>
  <c r="EB36" i="5"/>
  <c r="EC19" i="10"/>
  <c r="EC45" i="10" s="1"/>
  <c r="EB153" i="14"/>
  <c r="EB36" i="10"/>
  <c r="EB151" i="14"/>
  <c r="EC19" i="8"/>
  <c r="EB36" i="8"/>
  <c r="EB154" i="14"/>
  <c r="EC19" i="11"/>
  <c r="EB36" i="11"/>
  <c r="EB35" i="10"/>
  <c r="EB217" i="14"/>
  <c r="EB152" i="14"/>
  <c r="EC19" i="9"/>
  <c r="EC45" i="9" s="1"/>
  <c r="EB36" i="9"/>
  <c r="EC57" i="14"/>
  <c r="DQ55" i="17"/>
  <c r="EB71" i="14"/>
  <c r="DQ50" i="17" l="1"/>
  <c r="EC54" i="14"/>
  <c r="EC52" i="14"/>
  <c r="EB68" i="14"/>
  <c r="ED20" i="11"/>
  <c r="ED165" i="14" s="1"/>
  <c r="DR121" i="17"/>
  <c r="EC140" i="14"/>
  <c r="DR73" i="17"/>
  <c r="EC89" i="14"/>
  <c r="DR75" i="17"/>
  <c r="EC91" i="14"/>
  <c r="DR114" i="17"/>
  <c r="EC133" i="14"/>
  <c r="ED20" i="4"/>
  <c r="EC26" i="3"/>
  <c r="DR171" i="17" s="1"/>
  <c r="EC25" i="3"/>
  <c r="DR168" i="17" s="1"/>
  <c r="EC141" i="14"/>
  <c r="DR122" i="17" s="1"/>
  <c r="DR40" i="17"/>
  <c r="EC12" i="7"/>
  <c r="EB9" i="4"/>
  <c r="DQ15" i="17"/>
  <c r="EB28" i="14"/>
  <c r="EB36" i="14"/>
  <c r="DQ23" i="17" s="1"/>
  <c r="EB51" i="3"/>
  <c r="DQ198" i="17" s="1"/>
  <c r="EB52" i="3"/>
  <c r="DQ201" i="17" s="1"/>
  <c r="DR44" i="17"/>
  <c r="EC12" i="11"/>
  <c r="DQ20" i="17"/>
  <c r="EB9" i="9"/>
  <c r="EB33" i="14"/>
  <c r="EB70" i="14"/>
  <c r="DQ54" i="17"/>
  <c r="EC56" i="14"/>
  <c r="EB32" i="14"/>
  <c r="EB9" i="8"/>
  <c r="DQ19" i="17"/>
  <c r="EC45" i="11"/>
  <c r="EB31" i="14"/>
  <c r="EB9" i="7"/>
  <c r="DQ18" i="17"/>
  <c r="EC135" i="14"/>
  <c r="DR116" i="17"/>
  <c r="ED20" i="6"/>
  <c r="ED160" i="14" s="1"/>
  <c r="DQ16" i="17"/>
  <c r="EB29" i="14"/>
  <c r="EB9" i="5"/>
  <c r="EC12" i="6"/>
  <c r="DR39" i="17"/>
  <c r="DR76" i="17"/>
  <c r="EC92" i="14"/>
  <c r="EB34" i="14"/>
  <c r="EB9" i="10"/>
  <c r="DQ21" i="17"/>
  <c r="EC45" i="5"/>
  <c r="EC134" i="14"/>
  <c r="ED20" i="5"/>
  <c r="ED159" i="14" s="1"/>
  <c r="DR115" i="17"/>
  <c r="ED20" i="7"/>
  <c r="ED161" i="14" s="1"/>
  <c r="DR117" i="17"/>
  <c r="EC136" i="14"/>
  <c r="DR41" i="17"/>
  <c r="EC12" i="8"/>
  <c r="EC138" i="14"/>
  <c r="DR119" i="17"/>
  <c r="ED20" i="9"/>
  <c r="ED163" i="14" s="1"/>
  <c r="EB9" i="11"/>
  <c r="EB35" i="14"/>
  <c r="DQ22" i="17"/>
  <c r="EC45" i="8"/>
  <c r="ED20" i="8"/>
  <c r="ED162" i="14" s="1"/>
  <c r="DR118" i="17"/>
  <c r="EC137" i="14"/>
  <c r="DR120" i="17"/>
  <c r="EC139" i="14"/>
  <c r="ED20" i="10"/>
  <c r="ED164" i="14" s="1"/>
  <c r="DQ48" i="17"/>
  <c r="EB64" i="14"/>
  <c r="EC50" i="14"/>
  <c r="EB50" i="3"/>
  <c r="DQ195" i="17" s="1"/>
  <c r="EB72" i="14"/>
  <c r="DQ56" i="17" s="1"/>
  <c r="EB49" i="3"/>
  <c r="DQ192" i="17" s="1"/>
  <c r="EC45" i="4"/>
  <c r="EC40" i="14"/>
  <c r="DR27" i="17"/>
  <c r="DR42" i="17"/>
  <c r="EC12" i="9"/>
  <c r="EC88" i="14"/>
  <c r="DR72" i="17"/>
  <c r="EB30" i="14"/>
  <c r="EB9" i="6"/>
  <c r="DQ17" i="17"/>
  <c r="EC90" i="14" l="1"/>
  <c r="DR74" i="17"/>
  <c r="EB23" i="14"/>
  <c r="DQ10" i="17"/>
  <c r="EC11" i="10"/>
  <c r="EC10" i="10"/>
  <c r="DQ5" i="17"/>
  <c r="EB18" i="14"/>
  <c r="EC11" i="5"/>
  <c r="EC44" i="5" s="1"/>
  <c r="EC10" i="5"/>
  <c r="ED158" i="14"/>
  <c r="ED166" i="14"/>
  <c r="ED29" i="3"/>
  <c r="ED30" i="3"/>
  <c r="EC93" i="14"/>
  <c r="DR77" i="17"/>
  <c r="DR70" i="17"/>
  <c r="EC86" i="14"/>
  <c r="EC65" i="3"/>
  <c r="DR219" i="17" s="1"/>
  <c r="EC64" i="3"/>
  <c r="DR216" i="17" s="1"/>
  <c r="EC12" i="4"/>
  <c r="DR37" i="17"/>
  <c r="EC54" i="3"/>
  <c r="DR204" i="17" s="1"/>
  <c r="EC58" i="14"/>
  <c r="DR45" i="17" s="1"/>
  <c r="EC55" i="3"/>
  <c r="DR207" i="17" s="1"/>
  <c r="DR71" i="17"/>
  <c r="EC87" i="14"/>
  <c r="EC10" i="4"/>
  <c r="DQ4" i="17"/>
  <c r="EC11" i="4"/>
  <c r="EB17" i="14"/>
  <c r="EB25" i="14"/>
  <c r="DQ12" i="17" s="1"/>
  <c r="EB12" i="3"/>
  <c r="DQ1" i="17" s="1"/>
  <c r="EB13" i="3"/>
  <c r="DQ147" i="17" s="1"/>
  <c r="EC44" i="14"/>
  <c r="DR31" i="17"/>
  <c r="DR30" i="17"/>
  <c r="EC43" i="14"/>
  <c r="EC94" i="14"/>
  <c r="DR78" i="17" s="1"/>
  <c r="EC12" i="10"/>
  <c r="DR43" i="17"/>
  <c r="DQ9" i="17"/>
  <c r="EB22" i="14"/>
  <c r="EC10" i="9"/>
  <c r="EC11" i="9"/>
  <c r="EC10" i="6"/>
  <c r="EB19" i="14"/>
  <c r="DQ6" i="17"/>
  <c r="EC11" i="6"/>
  <c r="EB24" i="14"/>
  <c r="EC11" i="11"/>
  <c r="EC44" i="11" s="1"/>
  <c r="DQ11" i="17"/>
  <c r="EC10" i="11"/>
  <c r="EC41" i="14"/>
  <c r="DR28" i="17"/>
  <c r="EB20" i="14"/>
  <c r="EC10" i="7"/>
  <c r="EC11" i="7"/>
  <c r="DQ7" i="17"/>
  <c r="EB21" i="14"/>
  <c r="DQ8" i="17"/>
  <c r="EC10" i="8"/>
  <c r="EC11" i="8"/>
  <c r="EC44" i="8" s="1"/>
  <c r="EC46" i="14"/>
  <c r="DR33" i="17"/>
  <c r="EC42" i="14"/>
  <c r="DR29" i="17"/>
  <c r="EC54" i="11" l="1"/>
  <c r="EC218" i="14" s="1"/>
  <c r="EC82" i="14"/>
  <c r="DR66" i="17"/>
  <c r="DR143" i="17"/>
  <c r="EC187" i="14"/>
  <c r="EC22" i="11"/>
  <c r="DR108" i="17"/>
  <c r="EC29" i="9"/>
  <c r="EC124" i="14"/>
  <c r="EC44" i="9"/>
  <c r="DR137" i="17"/>
  <c r="EC22" i="5"/>
  <c r="EC181" i="14"/>
  <c r="EC186" i="14"/>
  <c r="DR142" i="17"/>
  <c r="EC22" i="10"/>
  <c r="DR141" i="17"/>
  <c r="EC22" i="9"/>
  <c r="EC185" i="14"/>
  <c r="DR32" i="17"/>
  <c r="EC45" i="14"/>
  <c r="EC29" i="4"/>
  <c r="DR103" i="17"/>
  <c r="EC119" i="14"/>
  <c r="EC15" i="3"/>
  <c r="DR153" i="17" s="1"/>
  <c r="EC127" i="14"/>
  <c r="DR111" i="17" s="1"/>
  <c r="EC14" i="3"/>
  <c r="DR150" i="17" s="1"/>
  <c r="DR104" i="17"/>
  <c r="EC29" i="5"/>
  <c r="EC120" i="14"/>
  <c r="EC29" i="10"/>
  <c r="DR109" i="17"/>
  <c r="EC125" i="14"/>
  <c r="EC44" i="10"/>
  <c r="EC184" i="14"/>
  <c r="DR140" i="17"/>
  <c r="EC22" i="8"/>
  <c r="EC122" i="14"/>
  <c r="DR106" i="17"/>
  <c r="EC29" i="7"/>
  <c r="EC44" i="7"/>
  <c r="EC182" i="14"/>
  <c r="DR138" i="17"/>
  <c r="EC22" i="6"/>
  <c r="EC22" i="4"/>
  <c r="EC180" i="14"/>
  <c r="DR136" i="17"/>
  <c r="EC188" i="14"/>
  <c r="DR144" i="17" s="1"/>
  <c r="EC16" i="3"/>
  <c r="DR156" i="17" s="1"/>
  <c r="EC17" i="3"/>
  <c r="DR159" i="17" s="1"/>
  <c r="EC39" i="14"/>
  <c r="DR26" i="17"/>
  <c r="EC18" i="3"/>
  <c r="DR162" i="17" s="1"/>
  <c r="EC19" i="3"/>
  <c r="DR165" i="17" s="1"/>
  <c r="EC47" i="14"/>
  <c r="DR34" i="17" s="1"/>
  <c r="DR139" i="17"/>
  <c r="EC183" i="14"/>
  <c r="EC22" i="7"/>
  <c r="DR105" i="17"/>
  <c r="EC121" i="14"/>
  <c r="EC29" i="6"/>
  <c r="EC44" i="6"/>
  <c r="DR60" i="17"/>
  <c r="EC76" i="14"/>
  <c r="EC54" i="5"/>
  <c r="EC212" i="14" s="1"/>
  <c r="EC79" i="14"/>
  <c r="EC54" i="8"/>
  <c r="EC215" i="14" s="1"/>
  <c r="DR63" i="17"/>
  <c r="EC123" i="14"/>
  <c r="DR107" i="17"/>
  <c r="EC29" i="8"/>
  <c r="EC126" i="14"/>
  <c r="EC29" i="11"/>
  <c r="DR110" i="17"/>
  <c r="EC44" i="4"/>
  <c r="EC35" i="11" l="1"/>
  <c r="EC114" i="14"/>
  <c r="ED28" i="10"/>
  <c r="DR98" i="17"/>
  <c r="EC54" i="9"/>
  <c r="EC216" i="14" s="1"/>
  <c r="EC80" i="14"/>
  <c r="DR64" i="17"/>
  <c r="ED28" i="11"/>
  <c r="EC115" i="14"/>
  <c r="DR99" i="17"/>
  <c r="EC169" i="14"/>
  <c r="DR125" i="17"/>
  <c r="EC21" i="4"/>
  <c r="EC177" i="14"/>
  <c r="DR133" i="17" s="1"/>
  <c r="EC32" i="3"/>
  <c r="DR174" i="17" s="1"/>
  <c r="EC33" i="3"/>
  <c r="DR177" i="17" s="1"/>
  <c r="EC175" i="14"/>
  <c r="DR131" i="17"/>
  <c r="EC21" i="10"/>
  <c r="DR132" i="17"/>
  <c r="EC21" i="11"/>
  <c r="EC176" i="14"/>
  <c r="EC171" i="14"/>
  <c r="DR127" i="17"/>
  <c r="EC21" i="6"/>
  <c r="EC111" i="14"/>
  <c r="ED28" i="7"/>
  <c r="DR95" i="17"/>
  <c r="DR129" i="17"/>
  <c r="EC173" i="14"/>
  <c r="EC21" i="8"/>
  <c r="ED28" i="4"/>
  <c r="EC108" i="14"/>
  <c r="DR92" i="17"/>
  <c r="EC116" i="14"/>
  <c r="DR100" i="17" s="1"/>
  <c r="EC43" i="3"/>
  <c r="DR189" i="17" s="1"/>
  <c r="EC42" i="3"/>
  <c r="DR186" i="17" s="1"/>
  <c r="EC170" i="14"/>
  <c r="DR126" i="17"/>
  <c r="EC21" i="5"/>
  <c r="DR96" i="17"/>
  <c r="EC112" i="14"/>
  <c r="ED28" i="8"/>
  <c r="EC110" i="14"/>
  <c r="DR94" i="17"/>
  <c r="ED28" i="6"/>
  <c r="EC71" i="14"/>
  <c r="ED57" i="14"/>
  <c r="DR55" i="17"/>
  <c r="EC54" i="7"/>
  <c r="EC214" i="14" s="1"/>
  <c r="EC78" i="14"/>
  <c r="DR62" i="17"/>
  <c r="EC54" i="10"/>
  <c r="EC217" i="14" s="1"/>
  <c r="EC81" i="14"/>
  <c r="DR65" i="17"/>
  <c r="EC54" i="4"/>
  <c r="EC75" i="14"/>
  <c r="DR59" i="17"/>
  <c r="EC62" i="3"/>
  <c r="DR213" i="17" s="1"/>
  <c r="EC83" i="14"/>
  <c r="DR67" i="17" s="1"/>
  <c r="EC61" i="3"/>
  <c r="DR210" i="17" s="1"/>
  <c r="EC35" i="8"/>
  <c r="EC35" i="5"/>
  <c r="EC54" i="6"/>
  <c r="EC213" i="14" s="1"/>
  <c r="DR61" i="17"/>
  <c r="EC77" i="14"/>
  <c r="DR128" i="17"/>
  <c r="EC21" i="7"/>
  <c r="EC172" i="14"/>
  <c r="DR93" i="17"/>
  <c r="EC109" i="14"/>
  <c r="ED28" i="5"/>
  <c r="DR130" i="17"/>
  <c r="EC21" i="9"/>
  <c r="EC174" i="14"/>
  <c r="EC113" i="14"/>
  <c r="DR97" i="17"/>
  <c r="ED28" i="9"/>
  <c r="EC35" i="10" l="1"/>
  <c r="DR54" i="17" s="1"/>
  <c r="EC36" i="7"/>
  <c r="EC150" i="14"/>
  <c r="ED19" i="7"/>
  <c r="DS81" i="17"/>
  <c r="ED97" i="14"/>
  <c r="ED39" i="3"/>
  <c r="DS180" i="17" s="1"/>
  <c r="ED40" i="3"/>
  <c r="DS183" i="17" s="1"/>
  <c r="ED105" i="14"/>
  <c r="DS89" i="17" s="1"/>
  <c r="ED104" i="14"/>
  <c r="DS88" i="17"/>
  <c r="ED101" i="14"/>
  <c r="DS85" i="17"/>
  <c r="EC151" i="14"/>
  <c r="ED19" i="8"/>
  <c r="EC36" i="8"/>
  <c r="EC35" i="9"/>
  <c r="ED102" i="14"/>
  <c r="DS86" i="17"/>
  <c r="ED45" i="9"/>
  <c r="EC152" i="14"/>
  <c r="ED19" i="9"/>
  <c r="EC36" i="9"/>
  <c r="EC35" i="6"/>
  <c r="EC65" i="14"/>
  <c r="DR49" i="17"/>
  <c r="ED51" i="14"/>
  <c r="EC211" i="14"/>
  <c r="EC72" i="3"/>
  <c r="EC71" i="3"/>
  <c r="EC219" i="14"/>
  <c r="ED99" i="14"/>
  <c r="DS83" i="17"/>
  <c r="ED103" i="14"/>
  <c r="DS87" i="17"/>
  <c r="ED98" i="14"/>
  <c r="DS82" i="17"/>
  <c r="ED12" i="11"/>
  <c r="DS44" i="17"/>
  <c r="EC148" i="14"/>
  <c r="EC36" i="5"/>
  <c r="ED19" i="5"/>
  <c r="ED100" i="14"/>
  <c r="DS84" i="17"/>
  <c r="EC153" i="14"/>
  <c r="EC36" i="10"/>
  <c r="ED19" i="10"/>
  <c r="EC68" i="14"/>
  <c r="DR52" i="17"/>
  <c r="ED54" i="14"/>
  <c r="EC35" i="4"/>
  <c r="EC35" i="7"/>
  <c r="EC36" i="6"/>
  <c r="EC149" i="14"/>
  <c r="ED19" i="6"/>
  <c r="ED45" i="6" s="1"/>
  <c r="EC154" i="14"/>
  <c r="ED19" i="11"/>
  <c r="ED45" i="11" s="1"/>
  <c r="EC36" i="11"/>
  <c r="ED19" i="4"/>
  <c r="ED45" i="4" s="1"/>
  <c r="EC147" i="14"/>
  <c r="EC36" i="4"/>
  <c r="EC28" i="3"/>
  <c r="EC27" i="3"/>
  <c r="EC155" i="14"/>
  <c r="EC70" i="14" l="1"/>
  <c r="ED56" i="14"/>
  <c r="ED86" i="14"/>
  <c r="DS70" i="17"/>
  <c r="EC9" i="11"/>
  <c r="DR22" i="17"/>
  <c r="EC35" i="14"/>
  <c r="ED139" i="14"/>
  <c r="EE20" i="10"/>
  <c r="EE164" i="14" s="1"/>
  <c r="DS120" i="17"/>
  <c r="ED88" i="14"/>
  <c r="DS72" i="17"/>
  <c r="EC9" i="4"/>
  <c r="EC28" i="14"/>
  <c r="DR15" i="17"/>
  <c r="EC36" i="14"/>
  <c r="DR23" i="17" s="1"/>
  <c r="EC51" i="3"/>
  <c r="DR198" i="17" s="1"/>
  <c r="EC52" i="3"/>
  <c r="DR201" i="17" s="1"/>
  <c r="ED140" i="14"/>
  <c r="EE20" i="11"/>
  <c r="EE165" i="14" s="1"/>
  <c r="DS121" i="17"/>
  <c r="DR17" i="17"/>
  <c r="EC9" i="6"/>
  <c r="EC30" i="14"/>
  <c r="EC34" i="14"/>
  <c r="DR21" i="17"/>
  <c r="EC9" i="10"/>
  <c r="ED45" i="5"/>
  <c r="ED134" i="14"/>
  <c r="EE20" i="5"/>
  <c r="EE159" i="14" s="1"/>
  <c r="DS115" i="17"/>
  <c r="ED46" i="14"/>
  <c r="DS33" i="17"/>
  <c r="ED45" i="10"/>
  <c r="DR50" i="17"/>
  <c r="ED52" i="14"/>
  <c r="EC66" i="14"/>
  <c r="DR53" i="17"/>
  <c r="EC69" i="14"/>
  <c r="ED55" i="14"/>
  <c r="ED45" i="7"/>
  <c r="ED136" i="14"/>
  <c r="DS117" i="17"/>
  <c r="EE20" i="7"/>
  <c r="EE161" i="14" s="1"/>
  <c r="EC67" i="14"/>
  <c r="ED53" i="14"/>
  <c r="DR51" i="17"/>
  <c r="DR16" i="17"/>
  <c r="EC9" i="5"/>
  <c r="EC29" i="14"/>
  <c r="ED12" i="5"/>
  <c r="DS38" i="17"/>
  <c r="DR20" i="17"/>
  <c r="EC33" i="14"/>
  <c r="EC9" i="9"/>
  <c r="DS75" i="17"/>
  <c r="ED91" i="14"/>
  <c r="DR19" i="17"/>
  <c r="EC9" i="8"/>
  <c r="EC32" i="14"/>
  <c r="ED12" i="8"/>
  <c r="DS41" i="17"/>
  <c r="DS77" i="17"/>
  <c r="ED93" i="14"/>
  <c r="EE20" i="4"/>
  <c r="DS114" i="17"/>
  <c r="ED133" i="14"/>
  <c r="ED25" i="3"/>
  <c r="DS168" i="17" s="1"/>
  <c r="ED26" i="3"/>
  <c r="DS171" i="17" s="1"/>
  <c r="ED141" i="14"/>
  <c r="DS122" i="17" s="1"/>
  <c r="EE20" i="6"/>
  <c r="EE160" i="14" s="1"/>
  <c r="DS116" i="17"/>
  <c r="ED135" i="14"/>
  <c r="EC64" i="14"/>
  <c r="ED50" i="14"/>
  <c r="DR48" i="17"/>
  <c r="EC49" i="3"/>
  <c r="DR192" i="17" s="1"/>
  <c r="EC50" i="3"/>
  <c r="DR195" i="17" s="1"/>
  <c r="EC72" i="14"/>
  <c r="DR56" i="17" s="1"/>
  <c r="ED12" i="10"/>
  <c r="DS43" i="17"/>
  <c r="ED138" i="14"/>
  <c r="DS119" i="17"/>
  <c r="EE20" i="9"/>
  <c r="EE163" i="14" s="1"/>
  <c r="ED45" i="8"/>
  <c r="EE20" i="8"/>
  <c r="EE162" i="14" s="1"/>
  <c r="ED137" i="14"/>
  <c r="DS118" i="17"/>
  <c r="EC31" i="14"/>
  <c r="DR18" i="17"/>
  <c r="EC9" i="7"/>
  <c r="ED64" i="3" l="1"/>
  <c r="DS216" i="17" s="1"/>
  <c r="ED94" i="14"/>
  <c r="DS78" i="17" s="1"/>
  <c r="DR8" i="17"/>
  <c r="EC21" i="14"/>
  <c r="ED11" i="8"/>
  <c r="ED44" i="8" s="1"/>
  <c r="ED10" i="8"/>
  <c r="ED45" i="14"/>
  <c r="DS32" i="17"/>
  <c r="DR9" i="17"/>
  <c r="EC22" i="14"/>
  <c r="ED11" i="9"/>
  <c r="ED10" i="9"/>
  <c r="ED12" i="9"/>
  <c r="DS42" i="17"/>
  <c r="ED12" i="6"/>
  <c r="DS39" i="17"/>
  <c r="ED11" i="4"/>
  <c r="ED10" i="4"/>
  <c r="EC17" i="14"/>
  <c r="DR4" i="17"/>
  <c r="EC12" i="3"/>
  <c r="DR1" i="17" s="1"/>
  <c r="EC13" i="3"/>
  <c r="DR147" i="17" s="1"/>
  <c r="EC25" i="14"/>
  <c r="DR12" i="17" s="1"/>
  <c r="EC20" i="14"/>
  <c r="ED10" i="7"/>
  <c r="DR7" i="17"/>
  <c r="ED11" i="7"/>
  <c r="ED44" i="7" s="1"/>
  <c r="EE158" i="14"/>
  <c r="EE29" i="3"/>
  <c r="EE30" i="3"/>
  <c r="EE166" i="14"/>
  <c r="EC18" i="14"/>
  <c r="DR5" i="17"/>
  <c r="ED11" i="5"/>
  <c r="ED44" i="5" s="1"/>
  <c r="ED10" i="5"/>
  <c r="ED12" i="4"/>
  <c r="DS37" i="17"/>
  <c r="ED54" i="3"/>
  <c r="DS204" i="17" s="1"/>
  <c r="ED55" i="3"/>
  <c r="DS207" i="17" s="1"/>
  <c r="ED58" i="14"/>
  <c r="DS45" i="17" s="1"/>
  <c r="ED43" i="14"/>
  <c r="DS30" i="17"/>
  <c r="ED40" i="14"/>
  <c r="DS27" i="17"/>
  <c r="DS71" i="17"/>
  <c r="ED87" i="14"/>
  <c r="DR11" i="17"/>
  <c r="ED11" i="11"/>
  <c r="EC24" i="14"/>
  <c r="ED10" i="11"/>
  <c r="ED89" i="14"/>
  <c r="DS73" i="17"/>
  <c r="DS74" i="17"/>
  <c r="ED90" i="14"/>
  <c r="ED12" i="7"/>
  <c r="DS40" i="17"/>
  <c r="DS76" i="17"/>
  <c r="ED92" i="14"/>
  <c r="ED11" i="10"/>
  <c r="EC23" i="14"/>
  <c r="DR10" i="17"/>
  <c r="ED10" i="10"/>
  <c r="DR6" i="17"/>
  <c r="ED11" i="6"/>
  <c r="EC19" i="14"/>
  <c r="ED10" i="6"/>
  <c r="ED65" i="3"/>
  <c r="DS219" i="17" s="1"/>
  <c r="DS143" i="17" l="1"/>
  <c r="ED22" i="11"/>
  <c r="ED187" i="14"/>
  <c r="ED22" i="7"/>
  <c r="DS139" i="17"/>
  <c r="ED183" i="14"/>
  <c r="ED44" i="4"/>
  <c r="ED119" i="14"/>
  <c r="DS103" i="17"/>
  <c r="ED29" i="4"/>
  <c r="ED14" i="3"/>
  <c r="DS150" i="17" s="1"/>
  <c r="ED15" i="3"/>
  <c r="DS153" i="17" s="1"/>
  <c r="ED127" i="14"/>
  <c r="DS111" i="17" s="1"/>
  <c r="DS140" i="17"/>
  <c r="ED184" i="14"/>
  <c r="ED22" i="8"/>
  <c r="ED29" i="10"/>
  <c r="ED125" i="14"/>
  <c r="ED44" i="10"/>
  <c r="DS109" i="17"/>
  <c r="ED76" i="14"/>
  <c r="ED54" i="5"/>
  <c r="ED212" i="14" s="1"/>
  <c r="DS60" i="17"/>
  <c r="DS138" i="17"/>
  <c r="ED22" i="6"/>
  <c r="ED182" i="14"/>
  <c r="ED22" i="10"/>
  <c r="ED186" i="14"/>
  <c r="DS142" i="17"/>
  <c r="DS63" i="17"/>
  <c r="ED54" i="8"/>
  <c r="ED79" i="14"/>
  <c r="DS62" i="17"/>
  <c r="ED78" i="14"/>
  <c r="ED54" i="7"/>
  <c r="ED214" i="14" s="1"/>
  <c r="ED39" i="14"/>
  <c r="DS26" i="17"/>
  <c r="ED19" i="3"/>
  <c r="DS165" i="17" s="1"/>
  <c r="ED18" i="3"/>
  <c r="DS162" i="17" s="1"/>
  <c r="ED47" i="14"/>
  <c r="DS34" i="17" s="1"/>
  <c r="ED44" i="14"/>
  <c r="DS31" i="17"/>
  <c r="ED123" i="14"/>
  <c r="ED29" i="8"/>
  <c r="DS107" i="17"/>
  <c r="DS29" i="17"/>
  <c r="ED42" i="14"/>
  <c r="ED126" i="14"/>
  <c r="DS110" i="17"/>
  <c r="ED29" i="11"/>
  <c r="ED44" i="11"/>
  <c r="DS137" i="17"/>
  <c r="ED22" i="5"/>
  <c r="ED181" i="14"/>
  <c r="ED29" i="7"/>
  <c r="ED122" i="14"/>
  <c r="DS106" i="17"/>
  <c r="DS28" i="17"/>
  <c r="ED41" i="14"/>
  <c r="DS141" i="17"/>
  <c r="ED185" i="14"/>
  <c r="ED22" i="9"/>
  <c r="DS105" i="17"/>
  <c r="ED121" i="14"/>
  <c r="ED29" i="6"/>
  <c r="ED44" i="6"/>
  <c r="DS104" i="17"/>
  <c r="ED120" i="14"/>
  <c r="ED29" i="5"/>
  <c r="DS136" i="17"/>
  <c r="ED180" i="14"/>
  <c r="ED22" i="4"/>
  <c r="ED188" i="14"/>
  <c r="DS144" i="17" s="1"/>
  <c r="ED16" i="3"/>
  <c r="DS156" i="17" s="1"/>
  <c r="ED17" i="3"/>
  <c r="DS159" i="17" s="1"/>
  <c r="ED29" i="9"/>
  <c r="ED124" i="14"/>
  <c r="DS108" i="17"/>
  <c r="ED44" i="9"/>
  <c r="DS97" i="17" l="1"/>
  <c r="ED113" i="14"/>
  <c r="EE28" i="9"/>
  <c r="ED169" i="14"/>
  <c r="DS125" i="17"/>
  <c r="ED21" i="4"/>
  <c r="ED33" i="3"/>
  <c r="DS177" i="17" s="1"/>
  <c r="ED32" i="3"/>
  <c r="DS174" i="17" s="1"/>
  <c r="ED177" i="14"/>
  <c r="DS133" i="17" s="1"/>
  <c r="ED109" i="14"/>
  <c r="DS93" i="17"/>
  <c r="EE28" i="5"/>
  <c r="DS94" i="17"/>
  <c r="EE28" i="6"/>
  <c r="ED110" i="14"/>
  <c r="ED170" i="14"/>
  <c r="DS126" i="17"/>
  <c r="ED21" i="5"/>
  <c r="ED54" i="10"/>
  <c r="DS65" i="17"/>
  <c r="ED81" i="14"/>
  <c r="ED21" i="8"/>
  <c r="DS129" i="17"/>
  <c r="ED173" i="14"/>
  <c r="DS128" i="17"/>
  <c r="ED21" i="7"/>
  <c r="ED172" i="14"/>
  <c r="ED54" i="9"/>
  <c r="ED216" i="14" s="1"/>
  <c r="ED80" i="14"/>
  <c r="DS64" i="17"/>
  <c r="DS130" i="17"/>
  <c r="ED21" i="9"/>
  <c r="ED174" i="14"/>
  <c r="EE28" i="7"/>
  <c r="DS95" i="17"/>
  <c r="ED111" i="14"/>
  <c r="ED21" i="6"/>
  <c r="DS127" i="17"/>
  <c r="ED171" i="14"/>
  <c r="DS59" i="17"/>
  <c r="ED75" i="14"/>
  <c r="ED54" i="4"/>
  <c r="ED35" i="4" s="1"/>
  <c r="ED62" i="3"/>
  <c r="DS213" i="17" s="1"/>
  <c r="ED61" i="3"/>
  <c r="DS210" i="17" s="1"/>
  <c r="ED83" i="14"/>
  <c r="DS67" i="17" s="1"/>
  <c r="ED54" i="11"/>
  <c r="ED218" i="14" s="1"/>
  <c r="DS66" i="17"/>
  <c r="ED82" i="14"/>
  <c r="ED35" i="7"/>
  <c r="EE28" i="10"/>
  <c r="DS98" i="17"/>
  <c r="ED114" i="14"/>
  <c r="DS92" i="17"/>
  <c r="ED108" i="14"/>
  <c r="EE28" i="4"/>
  <c r="ED116" i="14"/>
  <c r="DS100" i="17" s="1"/>
  <c r="ED43" i="3"/>
  <c r="DS189" i="17" s="1"/>
  <c r="ED42" i="3"/>
  <c r="DS186" i="17" s="1"/>
  <c r="ED176" i="14"/>
  <c r="ED21" i="11"/>
  <c r="DS132" i="17"/>
  <c r="ED54" i="6"/>
  <c r="ED213" i="14" s="1"/>
  <c r="DS61" i="17"/>
  <c r="ED77" i="14"/>
  <c r="ED115" i="14"/>
  <c r="DS99" i="17"/>
  <c r="EE28" i="11"/>
  <c r="DS96" i="17"/>
  <c r="ED112" i="14"/>
  <c r="EE28" i="8"/>
  <c r="ED35" i="8"/>
  <c r="ED215" i="14"/>
  <c r="ED175" i="14"/>
  <c r="ED21" i="10"/>
  <c r="DS131" i="17"/>
  <c r="ED35" i="5"/>
  <c r="ED35" i="9" l="1"/>
  <c r="ED35" i="6"/>
  <c r="EE52" i="14" s="1"/>
  <c r="ED35" i="11"/>
  <c r="EE50" i="14"/>
  <c r="DS48" i="17"/>
  <c r="ED64" i="14"/>
  <c r="ED65" i="14"/>
  <c r="DS49" i="17"/>
  <c r="EE51" i="14"/>
  <c r="ED66" i="14"/>
  <c r="DS50" i="17"/>
  <c r="EE53" i="14"/>
  <c r="ED67" i="14"/>
  <c r="DS51" i="17"/>
  <c r="DT82" i="17"/>
  <c r="EE98" i="14"/>
  <c r="ED68" i="14"/>
  <c r="DS52" i="17"/>
  <c r="EE54" i="14"/>
  <c r="EE104" i="14"/>
  <c r="DT88" i="17"/>
  <c r="EE19" i="11"/>
  <c r="ED36" i="11"/>
  <c r="ED154" i="14"/>
  <c r="ED71" i="14"/>
  <c r="EE57" i="14"/>
  <c r="DS55" i="17"/>
  <c r="ED211" i="14"/>
  <c r="ED71" i="3"/>
  <c r="ED72" i="3"/>
  <c r="ED219" i="14"/>
  <c r="EE100" i="14"/>
  <c r="DT84" i="17"/>
  <c r="DS53" i="17"/>
  <c r="ED69" i="14"/>
  <c r="EE55" i="14"/>
  <c r="ED35" i="10"/>
  <c r="ED72" i="14" s="1"/>
  <c r="DS56" i="17" s="1"/>
  <c r="ED217" i="14"/>
  <c r="EE102" i="14"/>
  <c r="DT86" i="17"/>
  <c r="ED153" i="14"/>
  <c r="ED36" i="10"/>
  <c r="EE19" i="10"/>
  <c r="EE101" i="14"/>
  <c r="DT85" i="17"/>
  <c r="DT81" i="17"/>
  <c r="EE97" i="14"/>
  <c r="EE39" i="3"/>
  <c r="DT180" i="17" s="1"/>
  <c r="EE105" i="14"/>
  <c r="DT89" i="17" s="1"/>
  <c r="EE40" i="3"/>
  <c r="DT183" i="17" s="1"/>
  <c r="EE19" i="6"/>
  <c r="ED149" i="14"/>
  <c r="ED36" i="6"/>
  <c r="EE19" i="7"/>
  <c r="ED150" i="14"/>
  <c r="ED36" i="7"/>
  <c r="ED151" i="14"/>
  <c r="EE19" i="8"/>
  <c r="EE45" i="8" s="1"/>
  <c r="ED36" i="8"/>
  <c r="ED148" i="14"/>
  <c r="EE19" i="5"/>
  <c r="ED36" i="5"/>
  <c r="EE99" i="14"/>
  <c r="DT83" i="17"/>
  <c r="EE19" i="4"/>
  <c r="EE45" i="4" s="1"/>
  <c r="ED147" i="14"/>
  <c r="ED27" i="3"/>
  <c r="ED155" i="14"/>
  <c r="ED36" i="4"/>
  <c r="ED28" i="3"/>
  <c r="DT87" i="17"/>
  <c r="EE103" i="14"/>
  <c r="ED152" i="14"/>
  <c r="EE19" i="9"/>
  <c r="ED36" i="9"/>
  <c r="DT70" i="17" l="1"/>
  <c r="EE86" i="14"/>
  <c r="ED9" i="9"/>
  <c r="ED33" i="14"/>
  <c r="DS20" i="17"/>
  <c r="ED9" i="8"/>
  <c r="ED32" i="14"/>
  <c r="DS19" i="17"/>
  <c r="EE45" i="6"/>
  <c r="EE135" i="14"/>
  <c r="EF20" i="6"/>
  <c r="EF160" i="14" s="1"/>
  <c r="DT116" i="17"/>
  <c r="DT74" i="17"/>
  <c r="EE90" i="14"/>
  <c r="ED34" i="14"/>
  <c r="ED9" i="10"/>
  <c r="DS21" i="17"/>
  <c r="DT42" i="17"/>
  <c r="EE12" i="9"/>
  <c r="DT39" i="17"/>
  <c r="EE12" i="6"/>
  <c r="ED49" i="3"/>
  <c r="DS192" i="17" s="1"/>
  <c r="EF20" i="9"/>
  <c r="EF163" i="14" s="1"/>
  <c r="EE138" i="14"/>
  <c r="DT119" i="17"/>
  <c r="ED9" i="5"/>
  <c r="DS16" i="17"/>
  <c r="ED29" i="14"/>
  <c r="EE137" i="14"/>
  <c r="EF20" i="8"/>
  <c r="EF162" i="14" s="1"/>
  <c r="DT118" i="17"/>
  <c r="EF20" i="7"/>
  <c r="EF161" i="14" s="1"/>
  <c r="DT117" i="17"/>
  <c r="EE136" i="14"/>
  <c r="EE45" i="7"/>
  <c r="ED28" i="14"/>
  <c r="ED9" i="4"/>
  <c r="DS15" i="17"/>
  <c r="ED36" i="14"/>
  <c r="DS23" i="17" s="1"/>
  <c r="ED52" i="3"/>
  <c r="DS201" i="17" s="1"/>
  <c r="ED51" i="3"/>
  <c r="DS198" i="17" s="1"/>
  <c r="EF20" i="4"/>
  <c r="EE133" i="14"/>
  <c r="DT114" i="17"/>
  <c r="EE141" i="14"/>
  <c r="DT122" i="17" s="1"/>
  <c r="EE26" i="3"/>
  <c r="DT171" i="17" s="1"/>
  <c r="EE25" i="3"/>
  <c r="DT168" i="17" s="1"/>
  <c r="EE134" i="14"/>
  <c r="DT115" i="17"/>
  <c r="EF20" i="5"/>
  <c r="EF159" i="14" s="1"/>
  <c r="ED30" i="14"/>
  <c r="ED9" i="6"/>
  <c r="DS17" i="17"/>
  <c r="ED35" i="14"/>
  <c r="ED9" i="11"/>
  <c r="DS22" i="17"/>
  <c r="DT41" i="17"/>
  <c r="EE12" i="8"/>
  <c r="EE45" i="5"/>
  <c r="ED9" i="7"/>
  <c r="DS18" i="17"/>
  <c r="ED31" i="14"/>
  <c r="EE45" i="10"/>
  <c r="EE139" i="14"/>
  <c r="EF20" i="10"/>
  <c r="EF164" i="14" s="1"/>
  <c r="DT120" i="17"/>
  <c r="EE45" i="9"/>
  <c r="EE56" i="14"/>
  <c r="EE58" i="14" s="1"/>
  <c r="DT45" i="17" s="1"/>
  <c r="ED70" i="14"/>
  <c r="DS54" i="17"/>
  <c r="DT44" i="17"/>
  <c r="EE12" i="11"/>
  <c r="EE45" i="11"/>
  <c r="EE140" i="14"/>
  <c r="DT121" i="17"/>
  <c r="EF20" i="11"/>
  <c r="EF165" i="14" s="1"/>
  <c r="EE12" i="7"/>
  <c r="DT40" i="17"/>
  <c r="EE12" i="5"/>
  <c r="DT38" i="17"/>
  <c r="ED50" i="3"/>
  <c r="DS195" i="17" s="1"/>
  <c r="DT37" i="17"/>
  <c r="EE12" i="4"/>
  <c r="EE55" i="3"/>
  <c r="DT207" i="17" s="1"/>
  <c r="EE94" i="14" l="1"/>
  <c r="DT78" i="17" s="1"/>
  <c r="EE39" i="14"/>
  <c r="DT26" i="17"/>
  <c r="EE46" i="14"/>
  <c r="DT33" i="17"/>
  <c r="EE54" i="3"/>
  <c r="DT204" i="17" s="1"/>
  <c r="EE12" i="10"/>
  <c r="EE19" i="3" s="1"/>
  <c r="DT165" i="17" s="1"/>
  <c r="DT43" i="17"/>
  <c r="ED20" i="14"/>
  <c r="DS7" i="17"/>
  <c r="EE10" i="7"/>
  <c r="EE11" i="7"/>
  <c r="EE44" i="7" s="1"/>
  <c r="EF158" i="14"/>
  <c r="EF30" i="3"/>
  <c r="EF166" i="14"/>
  <c r="EF29" i="3"/>
  <c r="EE10" i="10"/>
  <c r="EE11" i="10"/>
  <c r="DS10" i="17"/>
  <c r="ED23" i="14"/>
  <c r="DT72" i="17"/>
  <c r="EE88" i="14"/>
  <c r="EE40" i="14"/>
  <c r="DT27" i="17"/>
  <c r="EE91" i="14"/>
  <c r="DT75" i="17"/>
  <c r="EE64" i="3"/>
  <c r="DT216" i="17" s="1"/>
  <c r="DT76" i="17"/>
  <c r="EE92" i="14"/>
  <c r="EE87" i="14"/>
  <c r="DT71" i="17"/>
  <c r="DS6" i="17"/>
  <c r="EE10" i="6"/>
  <c r="EE11" i="6"/>
  <c r="ED19" i="14"/>
  <c r="ED17" i="14"/>
  <c r="DS4" i="17"/>
  <c r="EE11" i="4"/>
  <c r="EE10" i="4"/>
  <c r="ED12" i="3"/>
  <c r="DS1" i="17" s="1"/>
  <c r="ED13" i="3"/>
  <c r="DS147" i="17" s="1"/>
  <c r="ED25" i="14"/>
  <c r="DS12" i="17" s="1"/>
  <c r="DS5" i="17"/>
  <c r="ED18" i="14"/>
  <c r="EE11" i="5"/>
  <c r="EE10" i="5"/>
  <c r="DT31" i="17"/>
  <c r="EE44" i="14"/>
  <c r="DS11" i="17"/>
  <c r="ED24" i="14"/>
  <c r="EE11" i="11"/>
  <c r="EE44" i="11" s="1"/>
  <c r="EE10" i="11"/>
  <c r="ED22" i="14"/>
  <c r="DS9" i="17"/>
  <c r="EE10" i="9"/>
  <c r="EE11" i="9"/>
  <c r="EE44" i="9" s="1"/>
  <c r="DT29" i="17"/>
  <c r="EE42" i="14"/>
  <c r="DT77" i="17"/>
  <c r="EE93" i="14"/>
  <c r="EE43" i="14"/>
  <c r="DT30" i="17"/>
  <c r="DT73" i="17"/>
  <c r="EE89" i="14"/>
  <c r="EE41" i="14"/>
  <c r="DT28" i="17"/>
  <c r="DS8" i="17"/>
  <c r="ED21" i="14"/>
  <c r="EE10" i="8"/>
  <c r="EE11" i="8"/>
  <c r="EE65" i="3"/>
  <c r="DT219" i="17" s="1"/>
  <c r="EE18" i="3" l="1"/>
  <c r="DT162" i="17" s="1"/>
  <c r="DT64" i="17"/>
  <c r="EE80" i="14"/>
  <c r="EE54" i="9"/>
  <c r="EE216" i="14" s="1"/>
  <c r="EE29" i="8"/>
  <c r="EE123" i="14"/>
  <c r="DT107" i="17"/>
  <c r="EE44" i="8"/>
  <c r="DT66" i="17"/>
  <c r="EE54" i="11"/>
  <c r="EE218" i="14" s="1"/>
  <c r="EE82" i="14"/>
  <c r="EE181" i="14"/>
  <c r="EE22" i="5"/>
  <c r="DT137" i="17"/>
  <c r="DT103" i="17"/>
  <c r="EE119" i="14"/>
  <c r="EE29" i="4"/>
  <c r="EE14" i="3"/>
  <c r="DT150" i="17" s="1"/>
  <c r="EE127" i="14"/>
  <c r="DT111" i="17" s="1"/>
  <c r="EE44" i="4"/>
  <c r="EE15" i="3"/>
  <c r="DT153" i="17" s="1"/>
  <c r="DT105" i="17"/>
  <c r="EE121" i="14"/>
  <c r="EE29" i="6"/>
  <c r="EE22" i="10"/>
  <c r="DT142" i="17"/>
  <c r="EE186" i="14"/>
  <c r="DT140" i="17"/>
  <c r="EE184" i="14"/>
  <c r="EE22" i="8"/>
  <c r="EE29" i="9"/>
  <c r="DT108" i="17"/>
  <c r="EE124" i="14"/>
  <c r="EE187" i="14"/>
  <c r="EE22" i="11"/>
  <c r="DT143" i="17"/>
  <c r="EE44" i="5"/>
  <c r="EE29" i="5"/>
  <c r="EE120" i="14"/>
  <c r="DT104" i="17"/>
  <c r="EE182" i="14"/>
  <c r="EE22" i="6"/>
  <c r="DT138" i="17"/>
  <c r="EE29" i="7"/>
  <c r="EE122" i="14"/>
  <c r="DT106" i="17"/>
  <c r="EE54" i="7"/>
  <c r="EE214" i="14" s="1"/>
  <c r="DT62" i="17"/>
  <c r="EE78" i="14"/>
  <c r="EE22" i="9"/>
  <c r="DT141" i="17"/>
  <c r="EE185" i="14"/>
  <c r="DT110" i="17"/>
  <c r="EE126" i="14"/>
  <c r="EE29" i="11"/>
  <c r="EE44" i="6"/>
  <c r="EE183" i="14"/>
  <c r="EE22" i="7"/>
  <c r="DT139" i="17"/>
  <c r="DT32" i="17"/>
  <c r="EE45" i="14"/>
  <c r="EE180" i="14"/>
  <c r="EE22" i="4"/>
  <c r="DT136" i="17"/>
  <c r="EE17" i="3"/>
  <c r="DT159" i="17" s="1"/>
  <c r="EE16" i="3"/>
  <c r="DT156" i="17" s="1"/>
  <c r="EE188" i="14"/>
  <c r="DT144" i="17" s="1"/>
  <c r="EE29" i="10"/>
  <c r="EE125" i="14"/>
  <c r="EE44" i="10"/>
  <c r="DT109" i="17"/>
  <c r="EE47" i="14"/>
  <c r="DT34" i="17" s="1"/>
  <c r="EE35" i="7" l="1"/>
  <c r="EF53" i="14" s="1"/>
  <c r="EE35" i="9"/>
  <c r="EE114" i="14"/>
  <c r="DT98" i="17"/>
  <c r="EF28" i="10"/>
  <c r="EE77" i="14"/>
  <c r="EE54" i="6"/>
  <c r="EE213" i="14" s="1"/>
  <c r="DT61" i="17"/>
  <c r="EE171" i="14"/>
  <c r="DT127" i="17"/>
  <c r="EE21" i="6"/>
  <c r="EE176" i="14"/>
  <c r="EE21" i="11"/>
  <c r="DT132" i="17"/>
  <c r="DT131" i="17"/>
  <c r="EE175" i="14"/>
  <c r="EE21" i="10"/>
  <c r="DT92" i="17"/>
  <c r="EE108" i="14"/>
  <c r="EF28" i="4"/>
  <c r="EE42" i="3"/>
  <c r="DT186" i="17" s="1"/>
  <c r="EE116" i="14"/>
  <c r="DT100" i="17" s="1"/>
  <c r="EE43" i="3"/>
  <c r="DT189" i="17" s="1"/>
  <c r="EF55" i="14"/>
  <c r="DT53" i="17"/>
  <c r="EE69" i="14"/>
  <c r="EE169" i="14"/>
  <c r="DT125" i="17"/>
  <c r="EE21" i="4"/>
  <c r="EE177" i="14"/>
  <c r="DT133" i="17" s="1"/>
  <c r="EE32" i="3"/>
  <c r="DT174" i="17" s="1"/>
  <c r="EE33" i="3"/>
  <c r="DT177" i="17" s="1"/>
  <c r="EE115" i="14"/>
  <c r="DT99" i="17"/>
  <c r="EF28" i="11"/>
  <c r="DT93" i="17"/>
  <c r="EE109" i="14"/>
  <c r="EF28" i="5"/>
  <c r="EE113" i="14"/>
  <c r="DT97" i="17"/>
  <c r="EF28" i="9"/>
  <c r="DT94" i="17"/>
  <c r="EE110" i="14"/>
  <c r="EF28" i="6"/>
  <c r="EE75" i="14"/>
  <c r="DT59" i="17"/>
  <c r="EE54" i="4"/>
  <c r="EE35" i="4" s="1"/>
  <c r="EE62" i="3"/>
  <c r="DT213" i="17" s="1"/>
  <c r="EE83" i="14"/>
  <c r="DT67" i="17" s="1"/>
  <c r="EE61" i="3"/>
  <c r="DT210" i="17" s="1"/>
  <c r="EE170" i="14"/>
  <c r="DT126" i="17"/>
  <c r="EE21" i="5"/>
  <c r="DT65" i="17"/>
  <c r="EE54" i="10"/>
  <c r="EE217" i="14" s="1"/>
  <c r="EE81" i="14"/>
  <c r="EE172" i="14"/>
  <c r="EE21" i="7"/>
  <c r="DT128" i="17"/>
  <c r="EE111" i="14"/>
  <c r="DT95" i="17"/>
  <c r="EF28" i="7"/>
  <c r="DT60" i="17"/>
  <c r="EE54" i="5"/>
  <c r="EE76" i="14"/>
  <c r="DT130" i="17"/>
  <c r="EE21" i="9"/>
  <c r="EE174" i="14"/>
  <c r="EE21" i="8"/>
  <c r="DT129" i="17"/>
  <c r="EE173" i="14"/>
  <c r="EE35" i="11"/>
  <c r="EE54" i="8"/>
  <c r="DT63" i="17"/>
  <c r="EE79" i="14"/>
  <c r="EE112" i="14"/>
  <c r="DT96" i="17"/>
  <c r="EF28" i="8"/>
  <c r="DT51" i="17" l="1"/>
  <c r="EE67" i="14"/>
  <c r="EE35" i="10"/>
  <c r="DT54" i="17" s="1"/>
  <c r="EE35" i="6"/>
  <c r="EE66" i="14" s="1"/>
  <c r="EF50" i="14"/>
  <c r="DT48" i="17"/>
  <c r="EE64" i="14"/>
  <c r="EE71" i="14"/>
  <c r="DT55" i="17"/>
  <c r="EF57" i="14"/>
  <c r="EE35" i="5"/>
  <c r="EE212" i="14"/>
  <c r="EE148" i="14"/>
  <c r="EF19" i="5"/>
  <c r="EF45" i="5" s="1"/>
  <c r="EE36" i="5"/>
  <c r="DU82" i="17"/>
  <c r="EF98" i="14"/>
  <c r="EE152" i="14"/>
  <c r="EF19" i="9"/>
  <c r="EF45" i="9" s="1"/>
  <c r="EE36" i="9"/>
  <c r="DU86" i="17"/>
  <c r="EF102" i="14"/>
  <c r="EE147" i="14"/>
  <c r="EF19" i="4"/>
  <c r="EE36" i="4"/>
  <c r="EE28" i="3"/>
  <c r="EE155" i="14"/>
  <c r="EE27" i="3"/>
  <c r="EE153" i="14"/>
  <c r="EF19" i="10"/>
  <c r="EE36" i="10"/>
  <c r="EF19" i="11"/>
  <c r="EE154" i="14"/>
  <c r="EE36" i="11"/>
  <c r="EF52" i="14"/>
  <c r="EF103" i="14"/>
  <c r="DU87" i="17"/>
  <c r="EF101" i="14"/>
  <c r="DU85" i="17"/>
  <c r="EF100" i="14"/>
  <c r="DU84" i="17"/>
  <c r="EE150" i="14"/>
  <c r="EF19" i="7"/>
  <c r="EF45" i="7" s="1"/>
  <c r="EE36" i="7"/>
  <c r="DU83" i="17"/>
  <c r="EF99" i="14"/>
  <c r="DU42" i="17"/>
  <c r="EF12" i="9"/>
  <c r="DU81" i="17"/>
  <c r="EF45" i="4"/>
  <c r="EF97" i="14"/>
  <c r="EF105" i="14"/>
  <c r="DU89" i="17" s="1"/>
  <c r="EF39" i="3"/>
  <c r="DU180" i="17" s="1"/>
  <c r="EF40" i="3"/>
  <c r="DU183" i="17" s="1"/>
  <c r="EE35" i="8"/>
  <c r="EE215" i="14"/>
  <c r="EE151" i="14"/>
  <c r="EF19" i="8"/>
  <c r="EE36" i="8"/>
  <c r="EE211" i="14"/>
  <c r="EE72" i="3"/>
  <c r="EE71" i="3"/>
  <c r="EE219" i="14"/>
  <c r="DU88" i="17"/>
  <c r="EF104" i="14"/>
  <c r="EF45" i="11"/>
  <c r="EF19" i="6"/>
  <c r="EE36" i="6"/>
  <c r="EE149" i="14"/>
  <c r="DU40" i="17"/>
  <c r="EF12" i="7"/>
  <c r="DT50" i="17" l="1"/>
  <c r="EE70" i="14"/>
  <c r="EF56" i="14"/>
  <c r="EF12" i="10" s="1"/>
  <c r="EE72" i="14"/>
  <c r="DT56" i="17" s="1"/>
  <c r="EF87" i="14"/>
  <c r="DU71" i="17"/>
  <c r="EE9" i="11"/>
  <c r="EE35" i="14"/>
  <c r="DT22" i="17"/>
  <c r="EF45" i="10"/>
  <c r="EF139" i="14"/>
  <c r="EG20" i="10"/>
  <c r="EG164" i="14" s="1"/>
  <c r="DU120" i="17"/>
  <c r="EG20" i="9"/>
  <c r="EG163" i="14" s="1"/>
  <c r="EF138" i="14"/>
  <c r="DU119" i="17"/>
  <c r="DT17" i="17"/>
  <c r="EE9" i="6"/>
  <c r="EE30" i="14"/>
  <c r="DU31" i="17"/>
  <c r="EF44" i="14"/>
  <c r="DU73" i="17"/>
  <c r="EF89" i="14"/>
  <c r="EE28" i="14"/>
  <c r="EE9" i="4"/>
  <c r="DT15" i="17"/>
  <c r="EE51" i="3"/>
  <c r="DT198" i="17" s="1"/>
  <c r="EE52" i="3"/>
  <c r="DT201" i="17" s="1"/>
  <c r="EE36" i="14"/>
  <c r="DT23" i="17" s="1"/>
  <c r="EF91" i="14"/>
  <c r="DU75" i="17"/>
  <c r="DU43" i="17"/>
  <c r="EF42" i="14"/>
  <c r="DU29" i="17"/>
  <c r="EF135" i="14"/>
  <c r="EG20" i="6"/>
  <c r="EG160" i="14" s="1"/>
  <c r="DU116" i="17"/>
  <c r="EE9" i="8"/>
  <c r="EE32" i="14"/>
  <c r="DT19" i="17"/>
  <c r="EE68" i="14"/>
  <c r="DT52" i="17"/>
  <c r="EF54" i="14"/>
  <c r="EE9" i="7"/>
  <c r="EE31" i="14"/>
  <c r="DT18" i="17"/>
  <c r="EF12" i="6"/>
  <c r="DU39" i="17"/>
  <c r="EF140" i="14"/>
  <c r="EG20" i="11"/>
  <c r="EG165" i="14" s="1"/>
  <c r="DU121" i="17"/>
  <c r="EG20" i="4"/>
  <c r="DU114" i="17"/>
  <c r="EF133" i="14"/>
  <c r="EF26" i="3"/>
  <c r="DU171" i="17" s="1"/>
  <c r="EF141" i="14"/>
  <c r="DU122" i="17" s="1"/>
  <c r="EF25" i="3"/>
  <c r="DU168" i="17" s="1"/>
  <c r="DT16" i="17"/>
  <c r="EE29" i="14"/>
  <c r="EE9" i="5"/>
  <c r="EE65" i="14"/>
  <c r="DT49" i="17"/>
  <c r="EF51" i="14"/>
  <c r="EF54" i="3" s="1"/>
  <c r="DU204" i="17" s="1"/>
  <c r="DU37" i="17"/>
  <c r="EF12" i="4"/>
  <c r="DU77" i="17"/>
  <c r="EF93" i="14"/>
  <c r="EF45" i="8"/>
  <c r="DU118" i="17"/>
  <c r="EF137" i="14"/>
  <c r="EG20" i="8"/>
  <c r="EG162" i="14" s="1"/>
  <c r="EF86" i="14"/>
  <c r="DU70" i="17"/>
  <c r="EF45" i="6"/>
  <c r="EF136" i="14"/>
  <c r="DU117" i="17"/>
  <c r="EG20" i="7"/>
  <c r="EG161" i="14" s="1"/>
  <c r="DT21" i="17"/>
  <c r="EE9" i="10"/>
  <c r="EE34" i="14"/>
  <c r="EE9" i="9"/>
  <c r="DT20" i="17"/>
  <c r="EE33" i="14"/>
  <c r="EF134" i="14"/>
  <c r="DU115" i="17"/>
  <c r="EG20" i="5"/>
  <c r="EG159" i="14" s="1"/>
  <c r="EF12" i="11"/>
  <c r="DU44" i="17"/>
  <c r="EE49" i="3"/>
  <c r="DT192" i="17" s="1"/>
  <c r="EE50" i="3"/>
  <c r="DT195" i="17" s="1"/>
  <c r="EF65" i="3" l="1"/>
  <c r="DU219" i="17" s="1"/>
  <c r="EF64" i="3"/>
  <c r="DU216" i="17" s="1"/>
  <c r="EE22" i="14"/>
  <c r="DT9" i="17"/>
  <c r="EF11" i="9"/>
  <c r="EF10" i="9"/>
  <c r="EF39" i="14"/>
  <c r="DU26" i="17"/>
  <c r="EE19" i="14"/>
  <c r="EF10" i="6"/>
  <c r="EF11" i="6"/>
  <c r="DT6" i="17"/>
  <c r="EE24" i="14"/>
  <c r="EF10" i="11"/>
  <c r="EF11" i="11"/>
  <c r="DT11" i="17"/>
  <c r="DU33" i="17"/>
  <c r="EF46" i="14"/>
  <c r="EE18" i="14"/>
  <c r="DT5" i="17"/>
  <c r="EF10" i="5"/>
  <c r="EF11" i="5"/>
  <c r="EG158" i="14"/>
  <c r="EG29" i="3"/>
  <c r="EG166" i="14"/>
  <c r="EG30" i="3"/>
  <c r="DT7" i="17"/>
  <c r="EE20" i="14"/>
  <c r="EF10" i="7"/>
  <c r="EF11" i="7"/>
  <c r="DU32" i="17"/>
  <c r="EF45" i="14"/>
  <c r="DU76" i="17"/>
  <c r="EF92" i="14"/>
  <c r="EF11" i="10"/>
  <c r="EE23" i="14"/>
  <c r="DT10" i="17"/>
  <c r="EF10" i="10"/>
  <c r="EF90" i="14"/>
  <c r="DU74" i="17"/>
  <c r="DU38" i="17"/>
  <c r="EF12" i="5"/>
  <c r="EF41" i="14"/>
  <c r="DU28" i="17"/>
  <c r="DU41" i="17"/>
  <c r="EF12" i="8"/>
  <c r="EF44" i="6"/>
  <c r="DU72" i="17"/>
  <c r="EF88" i="14"/>
  <c r="EF94" i="14"/>
  <c r="DU78" i="17" s="1"/>
  <c r="EF58" i="14"/>
  <c r="DU45" i="17" s="1"/>
  <c r="DT8" i="17"/>
  <c r="EE21" i="14"/>
  <c r="EF10" i="8"/>
  <c r="EF11" i="8"/>
  <c r="EF55" i="3"/>
  <c r="DU207" i="17" s="1"/>
  <c r="EF11" i="4"/>
  <c r="DT4" i="17"/>
  <c r="EF10" i="4"/>
  <c r="EE17" i="14"/>
  <c r="EE12" i="3"/>
  <c r="DT1" i="17" s="1"/>
  <c r="EE25" i="14"/>
  <c r="DT12" i="17" s="1"/>
  <c r="EE13" i="3"/>
  <c r="DT147" i="17" s="1"/>
  <c r="EF47" i="14" l="1"/>
  <c r="DU34" i="17" s="1"/>
  <c r="EF180" i="14"/>
  <c r="EF22" i="4"/>
  <c r="DU136" i="17"/>
  <c r="EF188" i="14"/>
  <c r="DU144" i="17" s="1"/>
  <c r="EF16" i="3"/>
  <c r="DU156" i="17" s="1"/>
  <c r="EF17" i="3"/>
  <c r="DU159" i="17" s="1"/>
  <c r="EF29" i="8"/>
  <c r="DU107" i="17"/>
  <c r="EF123" i="14"/>
  <c r="EF77" i="14"/>
  <c r="EF54" i="6"/>
  <c r="EF213" i="14" s="1"/>
  <c r="DU61" i="17"/>
  <c r="DU142" i="17"/>
  <c r="EF22" i="10"/>
  <c r="EF186" i="14"/>
  <c r="EF122" i="14"/>
  <c r="DU106" i="17"/>
  <c r="EF29" i="7"/>
  <c r="EF44" i="7"/>
  <c r="DU104" i="17"/>
  <c r="EF29" i="5"/>
  <c r="EF120" i="14"/>
  <c r="EF44" i="5"/>
  <c r="EF126" i="14"/>
  <c r="EF29" i="11"/>
  <c r="DU110" i="17"/>
  <c r="EF44" i="11"/>
  <c r="EF121" i="14"/>
  <c r="EF29" i="6"/>
  <c r="DU105" i="17"/>
  <c r="EF18" i="3"/>
  <c r="DU162" i="17" s="1"/>
  <c r="DU141" i="17"/>
  <c r="EF22" i="9"/>
  <c r="EF185" i="14"/>
  <c r="EF184" i="14"/>
  <c r="DU140" i="17"/>
  <c r="EF22" i="8"/>
  <c r="EF44" i="8"/>
  <c r="DU139" i="17"/>
  <c r="EF183" i="14"/>
  <c r="EF22" i="7"/>
  <c r="EF181" i="14"/>
  <c r="DU137" i="17"/>
  <c r="EF22" i="5"/>
  <c r="EF187" i="14"/>
  <c r="EF22" i="11"/>
  <c r="DU143" i="17"/>
  <c r="EF22" i="6"/>
  <c r="DU138" i="17"/>
  <c r="EF182" i="14"/>
  <c r="EF124" i="14"/>
  <c r="EF29" i="9"/>
  <c r="DU108" i="17"/>
  <c r="EF44" i="9"/>
  <c r="DU103" i="17"/>
  <c r="EF119" i="14"/>
  <c r="EF29" i="4"/>
  <c r="EF14" i="3"/>
  <c r="DU150" i="17" s="1"/>
  <c r="EF15" i="3"/>
  <c r="DU153" i="17" s="1"/>
  <c r="EF44" i="4"/>
  <c r="EF127" i="14"/>
  <c r="DU111" i="17" s="1"/>
  <c r="DU30" i="17"/>
  <c r="EF43" i="14"/>
  <c r="EF40" i="14"/>
  <c r="DU27" i="17"/>
  <c r="DU109" i="17"/>
  <c r="EF29" i="10"/>
  <c r="EF44" i="10"/>
  <c r="EF125" i="14"/>
  <c r="EF19" i="3"/>
  <c r="DU165" i="17" s="1"/>
  <c r="EF114" i="14" l="1"/>
  <c r="EG28" i="10"/>
  <c r="DU98" i="17"/>
  <c r="EF108" i="14"/>
  <c r="DU92" i="17"/>
  <c r="EG28" i="4"/>
  <c r="EF43" i="3"/>
  <c r="DU189" i="17" s="1"/>
  <c r="EF116" i="14"/>
  <c r="DU100" i="17" s="1"/>
  <c r="EF42" i="3"/>
  <c r="DU186" i="17" s="1"/>
  <c r="EF54" i="9"/>
  <c r="EF216" i="14" s="1"/>
  <c r="DU64" i="17"/>
  <c r="EF80" i="14"/>
  <c r="EF35" i="9"/>
  <c r="EF176" i="14"/>
  <c r="EF21" i="11"/>
  <c r="DU132" i="17"/>
  <c r="EF174" i="14"/>
  <c r="EF21" i="9"/>
  <c r="DU130" i="17"/>
  <c r="EG28" i="6"/>
  <c r="DU94" i="17"/>
  <c r="EF110" i="14"/>
  <c r="DU99" i="17"/>
  <c r="EF115" i="14"/>
  <c r="EG28" i="11"/>
  <c r="EG28" i="7"/>
  <c r="EF111" i="14"/>
  <c r="DU95" i="17"/>
  <c r="DU131" i="17"/>
  <c r="EF21" i="10"/>
  <c r="EF175" i="14"/>
  <c r="DU59" i="17"/>
  <c r="EF75" i="14"/>
  <c r="EF54" i="4"/>
  <c r="EF35" i="4"/>
  <c r="EF62" i="3"/>
  <c r="DU213" i="17" s="1"/>
  <c r="EF61" i="3"/>
  <c r="DU210" i="17" s="1"/>
  <c r="EF83" i="14"/>
  <c r="DU67" i="17" s="1"/>
  <c r="EF79" i="14"/>
  <c r="EF54" i="8"/>
  <c r="DU63" i="17"/>
  <c r="EF109" i="14"/>
  <c r="DU93" i="17"/>
  <c r="EG28" i="5"/>
  <c r="DU96" i="17"/>
  <c r="EF112" i="14"/>
  <c r="EG28" i="8"/>
  <c r="EF113" i="14"/>
  <c r="DU97" i="17"/>
  <c r="EG28" i="9"/>
  <c r="EF171" i="14"/>
  <c r="EF21" i="6"/>
  <c r="DU127" i="17"/>
  <c r="DU128" i="17"/>
  <c r="EF21" i="7"/>
  <c r="EF172" i="14"/>
  <c r="EF54" i="11"/>
  <c r="EF218" i="14" s="1"/>
  <c r="DU66" i="17"/>
  <c r="EF82" i="14"/>
  <c r="EF54" i="5"/>
  <c r="EF76" i="14"/>
  <c r="DU60" i="17"/>
  <c r="EF21" i="4"/>
  <c r="EF169" i="14"/>
  <c r="DU125" i="17"/>
  <c r="EF32" i="3"/>
  <c r="DU174" i="17" s="1"/>
  <c r="EF177" i="14"/>
  <c r="DU133" i="17" s="1"/>
  <c r="EF33" i="3"/>
  <c r="DU177" i="17" s="1"/>
  <c r="EF81" i="14"/>
  <c r="DU65" i="17"/>
  <c r="EF54" i="10"/>
  <c r="DU126" i="17"/>
  <c r="EF170" i="14"/>
  <c r="EF21" i="5"/>
  <c r="DU129" i="17"/>
  <c r="EF173" i="14"/>
  <c r="EF21" i="8"/>
  <c r="DU62" i="17"/>
  <c r="EF54" i="7"/>
  <c r="EF214" i="14" s="1"/>
  <c r="EF78" i="14"/>
  <c r="EF35" i="6"/>
  <c r="EF35" i="11" l="1"/>
  <c r="DU55" i="17" s="1"/>
  <c r="EF36" i="4"/>
  <c r="EF147" i="14"/>
  <c r="EG19" i="4"/>
  <c r="EG45" i="4" s="1"/>
  <c r="EF155" i="14"/>
  <c r="EF27" i="3"/>
  <c r="EF28" i="3"/>
  <c r="DU50" i="17"/>
  <c r="EG52" i="14"/>
  <c r="EF66" i="14"/>
  <c r="EF148" i="14"/>
  <c r="EG19" i="5"/>
  <c r="EG45" i="5" s="1"/>
  <c r="EF36" i="5"/>
  <c r="EF150" i="14"/>
  <c r="EF36" i="7"/>
  <c r="EG19" i="7"/>
  <c r="EG45" i="7" s="1"/>
  <c r="EG101" i="14"/>
  <c r="DV85" i="17"/>
  <c r="DU48" i="17"/>
  <c r="EG50" i="14"/>
  <c r="EF64" i="14"/>
  <c r="EG19" i="11"/>
  <c r="EF154" i="14"/>
  <c r="EF36" i="11"/>
  <c r="EF217" i="14"/>
  <c r="EF35" i="10"/>
  <c r="EG57" i="14"/>
  <c r="EF71" i="14"/>
  <c r="EG98" i="14"/>
  <c r="DV82" i="17"/>
  <c r="EF35" i="8"/>
  <c r="EF215" i="14"/>
  <c r="EF35" i="7"/>
  <c r="EF151" i="14"/>
  <c r="EG19" i="8"/>
  <c r="EF36" i="8"/>
  <c r="DV86" i="17"/>
  <c r="EG102" i="14"/>
  <c r="EF211" i="14"/>
  <c r="EF219" i="14"/>
  <c r="EF71" i="3"/>
  <c r="EF72" i="3"/>
  <c r="EF36" i="10"/>
  <c r="EG19" i="10"/>
  <c r="EF153" i="14"/>
  <c r="DV84" i="17"/>
  <c r="EG100" i="14"/>
  <c r="EF152" i="14"/>
  <c r="EG19" i="9"/>
  <c r="EF36" i="9"/>
  <c r="DV81" i="17"/>
  <c r="EG97" i="14"/>
  <c r="EG39" i="3"/>
  <c r="DV180" i="17" s="1"/>
  <c r="EG105" i="14"/>
  <c r="DV89" i="17" s="1"/>
  <c r="EG40" i="3"/>
  <c r="DV183" i="17" s="1"/>
  <c r="EG103" i="14"/>
  <c r="DV87" i="17"/>
  <c r="EG19" i="6"/>
  <c r="EF149" i="14"/>
  <c r="EF36" i="6"/>
  <c r="DV83" i="17"/>
  <c r="EG99" i="14"/>
  <c r="EF35" i="5"/>
  <c r="EF212" i="14"/>
  <c r="DV88" i="17"/>
  <c r="EG104" i="14"/>
  <c r="EG45" i="11"/>
  <c r="EF69" i="14"/>
  <c r="DU53" i="17"/>
  <c r="EG55" i="14"/>
  <c r="EG12" i="11" l="1"/>
  <c r="DV44" i="17"/>
  <c r="EF9" i="5"/>
  <c r="EF29" i="14"/>
  <c r="DU16" i="17"/>
  <c r="EG93" i="14"/>
  <c r="DV77" i="17"/>
  <c r="DU49" i="17"/>
  <c r="EF65" i="14"/>
  <c r="EG51" i="14"/>
  <c r="EF72" i="14"/>
  <c r="DU56" i="17" s="1"/>
  <c r="EF50" i="3"/>
  <c r="DU195" i="17" s="1"/>
  <c r="EF49" i="3"/>
  <c r="DU192" i="17" s="1"/>
  <c r="DV70" i="17"/>
  <c r="EG86" i="14"/>
  <c r="EH20" i="8"/>
  <c r="EH162" i="14" s="1"/>
  <c r="EG137" i="14"/>
  <c r="DV118" i="17"/>
  <c r="DU52" i="17"/>
  <c r="EF68" i="14"/>
  <c r="EG54" i="14"/>
  <c r="EF70" i="14"/>
  <c r="DU54" i="17"/>
  <c r="EG56" i="14"/>
  <c r="EH20" i="11"/>
  <c r="EH165" i="14" s="1"/>
  <c r="DV121" i="17"/>
  <c r="EG140" i="14"/>
  <c r="EG136" i="14"/>
  <c r="EH20" i="7"/>
  <c r="EH161" i="14" s="1"/>
  <c r="DV117" i="17"/>
  <c r="EH20" i="5"/>
  <c r="EH159" i="14" s="1"/>
  <c r="EG134" i="14"/>
  <c r="DV115" i="17"/>
  <c r="EG133" i="14"/>
  <c r="EH20" i="4"/>
  <c r="DV114" i="17"/>
  <c r="EG26" i="3"/>
  <c r="DV171" i="17" s="1"/>
  <c r="EG25" i="3"/>
  <c r="DV168" i="17" s="1"/>
  <c r="EG141" i="14"/>
  <c r="DV122" i="17" s="1"/>
  <c r="DV119" i="17"/>
  <c r="EG138" i="14"/>
  <c r="EH20" i="9"/>
  <c r="EH163" i="14" s="1"/>
  <c r="EF9" i="8"/>
  <c r="EF32" i="14"/>
  <c r="DU19" i="17"/>
  <c r="DV39" i="17"/>
  <c r="EG12" i="6"/>
  <c r="DV42" i="17"/>
  <c r="EG12" i="9"/>
  <c r="EG45" i="6"/>
  <c r="EH20" i="6"/>
  <c r="EH160" i="14" s="1"/>
  <c r="DV116" i="17"/>
  <c r="EG135" i="14"/>
  <c r="EG89" i="14"/>
  <c r="DV73" i="17"/>
  <c r="EG45" i="10"/>
  <c r="DV120" i="17"/>
  <c r="EH20" i="10"/>
  <c r="EH164" i="14" s="1"/>
  <c r="EG139" i="14"/>
  <c r="EG45" i="8"/>
  <c r="DU18" i="17"/>
  <c r="EF31" i="14"/>
  <c r="EF9" i="7"/>
  <c r="EF30" i="14"/>
  <c r="DU17" i="17"/>
  <c r="EF9" i="6"/>
  <c r="EF33" i="14"/>
  <c r="DU20" i="17"/>
  <c r="EF9" i="9"/>
  <c r="EF34" i="14"/>
  <c r="DU21" i="17"/>
  <c r="EF9" i="10"/>
  <c r="EG45" i="9"/>
  <c r="EG53" i="14"/>
  <c r="DU51" i="17"/>
  <c r="EF67" i="14"/>
  <c r="DV71" i="17"/>
  <c r="EG87" i="14"/>
  <c r="EF9" i="11"/>
  <c r="EF35" i="14"/>
  <c r="DU22" i="17"/>
  <c r="EG12" i="4"/>
  <c r="DV37" i="17"/>
  <c r="EF28" i="14"/>
  <c r="DU15" i="17"/>
  <c r="EF9" i="4"/>
  <c r="EF52" i="3"/>
  <c r="DU201" i="17" s="1"/>
  <c r="EF51" i="3"/>
  <c r="DU198" i="17" s="1"/>
  <c r="EF36" i="14"/>
  <c r="DU23" i="17" s="1"/>
  <c r="EG64" i="3" l="1"/>
  <c r="DV216" i="17" s="1"/>
  <c r="EG11" i="11"/>
  <c r="EF24" i="14"/>
  <c r="DU11" i="17"/>
  <c r="EG10" i="11"/>
  <c r="DU4" i="17"/>
  <c r="EF17" i="14"/>
  <c r="EG11" i="4"/>
  <c r="EG10" i="4"/>
  <c r="EF12" i="3"/>
  <c r="DU1" i="17" s="1"/>
  <c r="EF25" i="14"/>
  <c r="DU12" i="17" s="1"/>
  <c r="EF13" i="3"/>
  <c r="DU147" i="17" s="1"/>
  <c r="DV26" i="17"/>
  <c r="EG39" i="14"/>
  <c r="EG10" i="7"/>
  <c r="DU7" i="17"/>
  <c r="EF20" i="14"/>
  <c r="EG11" i="7"/>
  <c r="EG41" i="14"/>
  <c r="DV28" i="17"/>
  <c r="DU8" i="17"/>
  <c r="EF21" i="14"/>
  <c r="EG11" i="8"/>
  <c r="EG10" i="8"/>
  <c r="DV41" i="17"/>
  <c r="EG12" i="8"/>
  <c r="EG12" i="5"/>
  <c r="DV38" i="17"/>
  <c r="EG58" i="14"/>
  <c r="DV45" i="17" s="1"/>
  <c r="EG54" i="3"/>
  <c r="DV204" i="17" s="1"/>
  <c r="EG55" i="3"/>
  <c r="DV207" i="17" s="1"/>
  <c r="EF18" i="14"/>
  <c r="DU5" i="17"/>
  <c r="EG11" i="5"/>
  <c r="EG10" i="5"/>
  <c r="EG92" i="14"/>
  <c r="DV76" i="17"/>
  <c r="DV40" i="17"/>
  <c r="EG12" i="7"/>
  <c r="EG11" i="6"/>
  <c r="EG44" i="6" s="1"/>
  <c r="EG10" i="6"/>
  <c r="DU6" i="17"/>
  <c r="EF19" i="14"/>
  <c r="EG88" i="14"/>
  <c r="DV72" i="17"/>
  <c r="EH158" i="14"/>
  <c r="EH30" i="3"/>
  <c r="EH166" i="14"/>
  <c r="EH29" i="3"/>
  <c r="DV43" i="17"/>
  <c r="EG12" i="10"/>
  <c r="EG65" i="3"/>
  <c r="DV219" i="17" s="1"/>
  <c r="DU10" i="17"/>
  <c r="EG10" i="10"/>
  <c r="EG11" i="10"/>
  <c r="EF23" i="14"/>
  <c r="EG90" i="14"/>
  <c r="DV74" i="17"/>
  <c r="EG44" i="8"/>
  <c r="EG91" i="14"/>
  <c r="DV75" i="17"/>
  <c r="DU9" i="17"/>
  <c r="EF22" i="14"/>
  <c r="EG11" i="9"/>
  <c r="EG10" i="9"/>
  <c r="DV31" i="17"/>
  <c r="EG44" i="14"/>
  <c r="EG94" i="14"/>
  <c r="DV78" i="17" s="1"/>
  <c r="EG46" i="14"/>
  <c r="DV33" i="17"/>
  <c r="EG29" i="9" l="1"/>
  <c r="DV108" i="17"/>
  <c r="EG124" i="14"/>
  <c r="EG77" i="14"/>
  <c r="DV61" i="17"/>
  <c r="EG54" i="6"/>
  <c r="EG213" i="14" s="1"/>
  <c r="DV137" i="17"/>
  <c r="EG181" i="14"/>
  <c r="EG22" i="5"/>
  <c r="DV138" i="17"/>
  <c r="EG182" i="14"/>
  <c r="EG22" i="6"/>
  <c r="EG120" i="14"/>
  <c r="DV104" i="17"/>
  <c r="EG29" i="5"/>
  <c r="EG44" i="5"/>
  <c r="DV27" i="17"/>
  <c r="EG40" i="14"/>
  <c r="EG47" i="14"/>
  <c r="DV34" i="17" s="1"/>
  <c r="EG18" i="3"/>
  <c r="DV162" i="17" s="1"/>
  <c r="EG19" i="3"/>
  <c r="DV165" i="17" s="1"/>
  <c r="EG22" i="8"/>
  <c r="DV140" i="17"/>
  <c r="EG184" i="14"/>
  <c r="EG119" i="14"/>
  <c r="DV103" i="17"/>
  <c r="EG29" i="4"/>
  <c r="EG127" i="14"/>
  <c r="DV111" i="17" s="1"/>
  <c r="EG44" i="4"/>
  <c r="EG15" i="3"/>
  <c r="DV153" i="17" s="1"/>
  <c r="EG14" i="3"/>
  <c r="DV150" i="17" s="1"/>
  <c r="DV143" i="17"/>
  <c r="EG187" i="14"/>
  <c r="EG22" i="11"/>
  <c r="DV63" i="17"/>
  <c r="EG54" i="8"/>
  <c r="EG215" i="14" s="1"/>
  <c r="EG79" i="14"/>
  <c r="EG125" i="14"/>
  <c r="EG44" i="10"/>
  <c r="DV109" i="17"/>
  <c r="EG29" i="10"/>
  <c r="DV32" i="17"/>
  <c r="EG45" i="14"/>
  <c r="EG29" i="6"/>
  <c r="EG121" i="14"/>
  <c r="DV105" i="17"/>
  <c r="DV107" i="17"/>
  <c r="EG123" i="14"/>
  <c r="EG29" i="8"/>
  <c r="EG183" i="14"/>
  <c r="EG22" i="7"/>
  <c r="DV139" i="17"/>
  <c r="DV29" i="17"/>
  <c r="EG42" i="14"/>
  <c r="EG180" i="14"/>
  <c r="EG22" i="4"/>
  <c r="DV136" i="17"/>
  <c r="EG17" i="3"/>
  <c r="DV159" i="17" s="1"/>
  <c r="EG188" i="14"/>
  <c r="DV144" i="17" s="1"/>
  <c r="EG16" i="3"/>
  <c r="DV156" i="17" s="1"/>
  <c r="DV141" i="17"/>
  <c r="EG185" i="14"/>
  <c r="EG22" i="9"/>
  <c r="EG44" i="9"/>
  <c r="DV142" i="17"/>
  <c r="EG22" i="10"/>
  <c r="EG186" i="14"/>
  <c r="DV30" i="17"/>
  <c r="EG43" i="14"/>
  <c r="EG44" i="7"/>
  <c r="EG122" i="14"/>
  <c r="EG29" i="7"/>
  <c r="DV106" i="17"/>
  <c r="EG126" i="14"/>
  <c r="DV110" i="17"/>
  <c r="EG29" i="11"/>
  <c r="EG44" i="11"/>
  <c r="EH28" i="7" l="1"/>
  <c r="EG111" i="14"/>
  <c r="DV95" i="17"/>
  <c r="DV129" i="17"/>
  <c r="EG21" i="8"/>
  <c r="EG173" i="14"/>
  <c r="DV64" i="17"/>
  <c r="EG54" i="9"/>
  <c r="EG216" i="14" s="1"/>
  <c r="EG80" i="14"/>
  <c r="EG81" i="14"/>
  <c r="DV65" i="17"/>
  <c r="EG54" i="10"/>
  <c r="DV93" i="17"/>
  <c r="EG109" i="14"/>
  <c r="EH28" i="5"/>
  <c r="EG110" i="14"/>
  <c r="EH28" i="6"/>
  <c r="DV94" i="17"/>
  <c r="EG171" i="14"/>
  <c r="DV127" i="17"/>
  <c r="EG21" i="6"/>
  <c r="EG78" i="14"/>
  <c r="EG54" i="7"/>
  <c r="EG214" i="14" s="1"/>
  <c r="DV62" i="17"/>
  <c r="EG169" i="14"/>
  <c r="DV125" i="17"/>
  <c r="EG21" i="4"/>
  <c r="EG32" i="3"/>
  <c r="DV174" i="17" s="1"/>
  <c r="EG177" i="14"/>
  <c r="DV133" i="17" s="1"/>
  <c r="EG33" i="3"/>
  <c r="DV177" i="17" s="1"/>
  <c r="EG108" i="14"/>
  <c r="EH28" i="4"/>
  <c r="DV92" i="17"/>
  <c r="EG116" i="14"/>
  <c r="DV100" i="17" s="1"/>
  <c r="EG43" i="3"/>
  <c r="DV189" i="17" s="1"/>
  <c r="EG42" i="3"/>
  <c r="DV186" i="17" s="1"/>
  <c r="EG113" i="14"/>
  <c r="DV97" i="17"/>
  <c r="EH28" i="9"/>
  <c r="DV99" i="17"/>
  <c r="EG115" i="14"/>
  <c r="EH28" i="11"/>
  <c r="EG21" i="7"/>
  <c r="EG172" i="14"/>
  <c r="DV128" i="17"/>
  <c r="EG54" i="4"/>
  <c r="EG35" i="4" s="1"/>
  <c r="EG75" i="14"/>
  <c r="DV59" i="17"/>
  <c r="EG62" i="3"/>
  <c r="DV213" i="17" s="1"/>
  <c r="EG61" i="3"/>
  <c r="DV210" i="17" s="1"/>
  <c r="EG83" i="14"/>
  <c r="DV67" i="17" s="1"/>
  <c r="DV126" i="17"/>
  <c r="EG170" i="14"/>
  <c r="EG21" i="5"/>
  <c r="DV66" i="17"/>
  <c r="EG82" i="14"/>
  <c r="EG54" i="11"/>
  <c r="EG218" i="14" s="1"/>
  <c r="DV131" i="17"/>
  <c r="EG175" i="14"/>
  <c r="EG21" i="10"/>
  <c r="EG174" i="14"/>
  <c r="DV130" i="17"/>
  <c r="EG21" i="9"/>
  <c r="DV96" i="17"/>
  <c r="EG112" i="14"/>
  <c r="EH28" i="8"/>
  <c r="DV98" i="17"/>
  <c r="EH28" i="10"/>
  <c r="EG114" i="14"/>
  <c r="EG35" i="8"/>
  <c r="EG176" i="14"/>
  <c r="EG21" i="11"/>
  <c r="DV132" i="17"/>
  <c r="EG54" i="5"/>
  <c r="EG212" i="14" s="1"/>
  <c r="DV60" i="17"/>
  <c r="EG76" i="14"/>
  <c r="EG35" i="6"/>
  <c r="EG35" i="7" l="1"/>
  <c r="EG67" i="14" s="1"/>
  <c r="EG64" i="14"/>
  <c r="EH50" i="14"/>
  <c r="DV48" i="17"/>
  <c r="DW88" i="17"/>
  <c r="EH104" i="14"/>
  <c r="DW82" i="17"/>
  <c r="EH98" i="14"/>
  <c r="EG152" i="14"/>
  <c r="EH19" i="9"/>
  <c r="EG36" i="9"/>
  <c r="EH19" i="11"/>
  <c r="EG154" i="14"/>
  <c r="EG36" i="11"/>
  <c r="EG36" i="10"/>
  <c r="EH19" i="10"/>
  <c r="EH45" i="10" s="1"/>
  <c r="EG153" i="14"/>
  <c r="EG211" i="14"/>
  <c r="EG219" i="14"/>
  <c r="EG71" i="3"/>
  <c r="EG72" i="3"/>
  <c r="DV50" i="17"/>
  <c r="EG66" i="14"/>
  <c r="EH52" i="14"/>
  <c r="DV52" i="17"/>
  <c r="EG68" i="14"/>
  <c r="EH54" i="14"/>
  <c r="DW85" i="17"/>
  <c r="EH101" i="14"/>
  <c r="EH97" i="14"/>
  <c r="DW81" i="17"/>
  <c r="EH39" i="3"/>
  <c r="DW180" i="17" s="1"/>
  <c r="EH40" i="3"/>
  <c r="DW183" i="17" s="1"/>
  <c r="EH105" i="14"/>
  <c r="DW89" i="17" s="1"/>
  <c r="EG36" i="6"/>
  <c r="EG149" i="14"/>
  <c r="EH19" i="6"/>
  <c r="EH45" i="6" s="1"/>
  <c r="EH99" i="14"/>
  <c r="DW83" i="17"/>
  <c r="EG35" i="9"/>
  <c r="EH103" i="14"/>
  <c r="DW87" i="17"/>
  <c r="EG35" i="5"/>
  <c r="EG35" i="11"/>
  <c r="EG148" i="14"/>
  <c r="EH19" i="5"/>
  <c r="EG36" i="5"/>
  <c r="EH19" i="7"/>
  <c r="EH45" i="7" s="1"/>
  <c r="EG150" i="14"/>
  <c r="EG36" i="7"/>
  <c r="EH102" i="14"/>
  <c r="DW86" i="17"/>
  <c r="EH45" i="9"/>
  <c r="EG147" i="14"/>
  <c r="EG36" i="4"/>
  <c r="EH19" i="4"/>
  <c r="EG28" i="3"/>
  <c r="EG155" i="14"/>
  <c r="EG27" i="3"/>
  <c r="EG217" i="14"/>
  <c r="EG35" i="10"/>
  <c r="EG151" i="14"/>
  <c r="EH19" i="8"/>
  <c r="EH45" i="8" s="1"/>
  <c r="EG36" i="8"/>
  <c r="DW84" i="17"/>
  <c r="EH100" i="14"/>
  <c r="EH53" i="14" l="1"/>
  <c r="DV51" i="17"/>
  <c r="EG72" i="14"/>
  <c r="DV56" i="17" s="1"/>
  <c r="EH88" i="14"/>
  <c r="DW72" i="17"/>
  <c r="EH90" i="14"/>
  <c r="DW74" i="17"/>
  <c r="EH56" i="14"/>
  <c r="EG70" i="14"/>
  <c r="DV54" i="17"/>
  <c r="EG9" i="7"/>
  <c r="EG31" i="14"/>
  <c r="DV18" i="17"/>
  <c r="EH134" i="14"/>
  <c r="EI20" i="5"/>
  <c r="EI159" i="14" s="1"/>
  <c r="DW115" i="17"/>
  <c r="EH12" i="8"/>
  <c r="DW41" i="17"/>
  <c r="DV21" i="17"/>
  <c r="EG9" i="10"/>
  <c r="EG34" i="14"/>
  <c r="EG9" i="9"/>
  <c r="DV20" i="17"/>
  <c r="EG33" i="14"/>
  <c r="EH12" i="7"/>
  <c r="DW40" i="17"/>
  <c r="EG50" i="3"/>
  <c r="DV195" i="17" s="1"/>
  <c r="EG32" i="14"/>
  <c r="EG9" i="8"/>
  <c r="DV19" i="17"/>
  <c r="EH133" i="14"/>
  <c r="DW114" i="17"/>
  <c r="EI20" i="4"/>
  <c r="EH141" i="14"/>
  <c r="DW122" i="17" s="1"/>
  <c r="EH26" i="3"/>
  <c r="DW171" i="17" s="1"/>
  <c r="EH25" i="3"/>
  <c r="DW168" i="17" s="1"/>
  <c r="DW75" i="17"/>
  <c r="EH91" i="14"/>
  <c r="EH92" i="14"/>
  <c r="DW76" i="17"/>
  <c r="EG30" i="14"/>
  <c r="EG9" i="6"/>
  <c r="DV17" i="17"/>
  <c r="EH45" i="4"/>
  <c r="EG9" i="11"/>
  <c r="DV22" i="17"/>
  <c r="EG35" i="14"/>
  <c r="EI20" i="9"/>
  <c r="EI163" i="14" s="1"/>
  <c r="DW119" i="17"/>
  <c r="EH138" i="14"/>
  <c r="EH45" i="5"/>
  <c r="EH89" i="14"/>
  <c r="DW73" i="17"/>
  <c r="DW118" i="17"/>
  <c r="EI20" i="8"/>
  <c r="EI162" i="14" s="1"/>
  <c r="EH137" i="14"/>
  <c r="EG28" i="14"/>
  <c r="EG9" i="4"/>
  <c r="DV15" i="17"/>
  <c r="EG36" i="14"/>
  <c r="DV23" i="17" s="1"/>
  <c r="EG52" i="3"/>
  <c r="DV201" i="17" s="1"/>
  <c r="EG51" i="3"/>
  <c r="DV198" i="17" s="1"/>
  <c r="EI20" i="7"/>
  <c r="EI161" i="14" s="1"/>
  <c r="EH136" i="14"/>
  <c r="DW117" i="17"/>
  <c r="EG71" i="14"/>
  <c r="EH57" i="14"/>
  <c r="DV55" i="17"/>
  <c r="EH12" i="4"/>
  <c r="DW37" i="17"/>
  <c r="DV16" i="17"/>
  <c r="EG9" i="5"/>
  <c r="EG29" i="14"/>
  <c r="DV49" i="17"/>
  <c r="EG65" i="14"/>
  <c r="EH51" i="14"/>
  <c r="DV53" i="17"/>
  <c r="EG69" i="14"/>
  <c r="EH55" i="14"/>
  <c r="DW116" i="17"/>
  <c r="EI20" i="6"/>
  <c r="EI160" i="14" s="1"/>
  <c r="EH135" i="14"/>
  <c r="DW39" i="17"/>
  <c r="EH12" i="6"/>
  <c r="EH139" i="14"/>
  <c r="EI20" i="10"/>
  <c r="EI164" i="14" s="1"/>
  <c r="DW120" i="17"/>
  <c r="DW121" i="17"/>
  <c r="EI20" i="11"/>
  <c r="EI165" i="14" s="1"/>
  <c r="EH140" i="14"/>
  <c r="EH45" i="11"/>
  <c r="EG49" i="3"/>
  <c r="DV192" i="17" s="1"/>
  <c r="EH39" i="14" l="1"/>
  <c r="DW26" i="17"/>
  <c r="EH87" i="14"/>
  <c r="DW71" i="17"/>
  <c r="EH86" i="14"/>
  <c r="EH65" i="3"/>
  <c r="DW219" i="17" s="1"/>
  <c r="DW70" i="17"/>
  <c r="EH94" i="14"/>
  <c r="DW78" i="17" s="1"/>
  <c r="EH64" i="3"/>
  <c r="DW216" i="17" s="1"/>
  <c r="EI158" i="14"/>
  <c r="EI30" i="3"/>
  <c r="EI166" i="14"/>
  <c r="EI29" i="3"/>
  <c r="DV8" i="17"/>
  <c r="EG21" i="14"/>
  <c r="EH11" i="8"/>
  <c r="EH10" i="8"/>
  <c r="EH42" i="14"/>
  <c r="DW29" i="17"/>
  <c r="EH10" i="7"/>
  <c r="EH11" i="7"/>
  <c r="EG20" i="14"/>
  <c r="DV7" i="17"/>
  <c r="DW28" i="17"/>
  <c r="EH41" i="14"/>
  <c r="EH12" i="5"/>
  <c r="DW38" i="17"/>
  <c r="EH54" i="3"/>
  <c r="DW204" i="17" s="1"/>
  <c r="EH58" i="14"/>
  <c r="DW45" i="17" s="1"/>
  <c r="EH55" i="3"/>
  <c r="DW207" i="17" s="1"/>
  <c r="EG18" i="14"/>
  <c r="DV5" i="17"/>
  <c r="EH10" i="5"/>
  <c r="EH11" i="5"/>
  <c r="DV10" i="17"/>
  <c r="EH10" i="10"/>
  <c r="EH11" i="10"/>
  <c r="EG23" i="14"/>
  <c r="DW30" i="17"/>
  <c r="EH43" i="14"/>
  <c r="EH93" i="14"/>
  <c r="DW77" i="17"/>
  <c r="EH12" i="9"/>
  <c r="DW42" i="17"/>
  <c r="EH12" i="11"/>
  <c r="DW44" i="17"/>
  <c r="EH10" i="6"/>
  <c r="DV6" i="17"/>
  <c r="EH11" i="6"/>
  <c r="EG19" i="14"/>
  <c r="EH11" i="4"/>
  <c r="EH10" i="4"/>
  <c r="DV4" i="17"/>
  <c r="EG17" i="14"/>
  <c r="EG25" i="14"/>
  <c r="DV12" i="17" s="1"/>
  <c r="EG13" i="3"/>
  <c r="DV147" i="17" s="1"/>
  <c r="EG12" i="3"/>
  <c r="DV1" i="17" s="1"/>
  <c r="DV11" i="17"/>
  <c r="EH11" i="11"/>
  <c r="EH44" i="11" s="1"/>
  <c r="EG24" i="14"/>
  <c r="EH10" i="11"/>
  <c r="DV9" i="17"/>
  <c r="EG22" i="14"/>
  <c r="EH11" i="9"/>
  <c r="EH10" i="9"/>
  <c r="DW43" i="17"/>
  <c r="EH12" i="10"/>
  <c r="DW66" i="17" l="1"/>
  <c r="EH54" i="11"/>
  <c r="EH218" i="14" s="1"/>
  <c r="EH82" i="14"/>
  <c r="EH185" i="14"/>
  <c r="DW141" i="17"/>
  <c r="EH22" i="9"/>
  <c r="EH22" i="11"/>
  <c r="DW143" i="17"/>
  <c r="EH187" i="14"/>
  <c r="DW31" i="17"/>
  <c r="EH44" i="14"/>
  <c r="EH125" i="14"/>
  <c r="DW109" i="17"/>
  <c r="EH44" i="10"/>
  <c r="EH29" i="10"/>
  <c r="EH181" i="14"/>
  <c r="DW137" i="17"/>
  <c r="EH22" i="5"/>
  <c r="EH40" i="14"/>
  <c r="DW27" i="17"/>
  <c r="EH18" i="3"/>
  <c r="DW162" i="17" s="1"/>
  <c r="EH47" i="14"/>
  <c r="DW34" i="17" s="1"/>
  <c r="EH19" i="3"/>
  <c r="DW165" i="17" s="1"/>
  <c r="EH124" i="14"/>
  <c r="DW108" i="17"/>
  <c r="EH29" i="9"/>
  <c r="EH44" i="9"/>
  <c r="EH180" i="14"/>
  <c r="DW136" i="17"/>
  <c r="EH22" i="4"/>
  <c r="EH17" i="3"/>
  <c r="DW159" i="17" s="1"/>
  <c r="EH188" i="14"/>
  <c r="DW144" i="17" s="1"/>
  <c r="EH16" i="3"/>
  <c r="DW156" i="17" s="1"/>
  <c r="EH44" i="6"/>
  <c r="EH121" i="14"/>
  <c r="DW105" i="17"/>
  <c r="EH29" i="6"/>
  <c r="EH46" i="14"/>
  <c r="DW33" i="17"/>
  <c r="EH186" i="14"/>
  <c r="EH22" i="10"/>
  <c r="DW142" i="17"/>
  <c r="EH122" i="14"/>
  <c r="DW106" i="17"/>
  <c r="EH29" i="7"/>
  <c r="EH44" i="7"/>
  <c r="EH22" i="8"/>
  <c r="DW140" i="17"/>
  <c r="EH184" i="14"/>
  <c r="DW32" i="17"/>
  <c r="EH45" i="14"/>
  <c r="EH29" i="11"/>
  <c r="DW110" i="17"/>
  <c r="EH126" i="14"/>
  <c r="EH29" i="4"/>
  <c r="EH119" i="14"/>
  <c r="DW103" i="17"/>
  <c r="EH15" i="3"/>
  <c r="DW153" i="17" s="1"/>
  <c r="EH127" i="14"/>
  <c r="DW111" i="17" s="1"/>
  <c r="EH14" i="3"/>
  <c r="DW150" i="17" s="1"/>
  <c r="EH183" i="14"/>
  <c r="EH22" i="7"/>
  <c r="DW139" i="17"/>
  <c r="EH44" i="8"/>
  <c r="EH29" i="8"/>
  <c r="DW107" i="17"/>
  <c r="EH123" i="14"/>
  <c r="DW138" i="17"/>
  <c r="EH22" i="6"/>
  <c r="EH182" i="14"/>
  <c r="DW104" i="17"/>
  <c r="EH120" i="14"/>
  <c r="EH29" i="5"/>
  <c r="EH44" i="4"/>
  <c r="EH44" i="5"/>
  <c r="EH35" i="11" l="1"/>
  <c r="DW59" i="17"/>
  <c r="EH54" i="4"/>
  <c r="EH75" i="14"/>
  <c r="EH62" i="3"/>
  <c r="DW213" i="17" s="1"/>
  <c r="EH61" i="3"/>
  <c r="DW210" i="17" s="1"/>
  <c r="EH83" i="14"/>
  <c r="DW67" i="17" s="1"/>
  <c r="EH79" i="14"/>
  <c r="DW63" i="17"/>
  <c r="EH54" i="8"/>
  <c r="EH215" i="14" s="1"/>
  <c r="DW99" i="17"/>
  <c r="EH115" i="14"/>
  <c r="EI28" i="11"/>
  <c r="EH111" i="14"/>
  <c r="EI28" i="7"/>
  <c r="DW95" i="17"/>
  <c r="DW131" i="17"/>
  <c r="EH175" i="14"/>
  <c r="EH21" i="10"/>
  <c r="EH54" i="6"/>
  <c r="EH213" i="14" s="1"/>
  <c r="DW61" i="17"/>
  <c r="EH77" i="14"/>
  <c r="EH169" i="14"/>
  <c r="EH21" i="4"/>
  <c r="DW125" i="17"/>
  <c r="EH33" i="3"/>
  <c r="DW177" i="17" s="1"/>
  <c r="EH177" i="14"/>
  <c r="DW133" i="17" s="1"/>
  <c r="EH32" i="3"/>
  <c r="DW174" i="17" s="1"/>
  <c r="EI57" i="14"/>
  <c r="DW55" i="17"/>
  <c r="EH71" i="14"/>
  <c r="EH108" i="14"/>
  <c r="EI28" i="4"/>
  <c r="DW92" i="17"/>
  <c r="EH43" i="3"/>
  <c r="DW189" i="17" s="1"/>
  <c r="EH116" i="14"/>
  <c r="DW100" i="17" s="1"/>
  <c r="EH42" i="3"/>
  <c r="DW186" i="17" s="1"/>
  <c r="EI28" i="6"/>
  <c r="DW94" i="17"/>
  <c r="EH110" i="14"/>
  <c r="DW97" i="17"/>
  <c r="EH113" i="14"/>
  <c r="EI28" i="9"/>
  <c r="DW130" i="17"/>
  <c r="EH174" i="14"/>
  <c r="EH21" i="9"/>
  <c r="EH109" i="14"/>
  <c r="DW93" i="17"/>
  <c r="EI28" i="5"/>
  <c r="DW127" i="17"/>
  <c r="EH171" i="14"/>
  <c r="EH21" i="6"/>
  <c r="DW128" i="17"/>
  <c r="EH172" i="14"/>
  <c r="EH21" i="7"/>
  <c r="EH21" i="8"/>
  <c r="EH173" i="14"/>
  <c r="DW129" i="17"/>
  <c r="EI28" i="10"/>
  <c r="EH114" i="14"/>
  <c r="DW98" i="17"/>
  <c r="EH76" i="14"/>
  <c r="DW60" i="17"/>
  <c r="EH54" i="5"/>
  <c r="EH212" i="14" s="1"/>
  <c r="DW96" i="17"/>
  <c r="EH112" i="14"/>
  <c r="EI28" i="8"/>
  <c r="EH54" i="7"/>
  <c r="EH214" i="14" s="1"/>
  <c r="EH78" i="14"/>
  <c r="DW62" i="17"/>
  <c r="DW64" i="17"/>
  <c r="EH80" i="14"/>
  <c r="EH54" i="9"/>
  <c r="EH216" i="14" s="1"/>
  <c r="EH170" i="14"/>
  <c r="DW126" i="17"/>
  <c r="EH21" i="5"/>
  <c r="DW65" i="17"/>
  <c r="EH81" i="14"/>
  <c r="EH54" i="10"/>
  <c r="DW132" i="17"/>
  <c r="EH21" i="11"/>
  <c r="EH176" i="14"/>
  <c r="EH35" i="5" l="1"/>
  <c r="DW49" i="17" s="1"/>
  <c r="EH35" i="7"/>
  <c r="EH148" i="14"/>
  <c r="EI19" i="5"/>
  <c r="EI45" i="5" s="1"/>
  <c r="EH36" i="5"/>
  <c r="DX87" i="17"/>
  <c r="EI103" i="14"/>
  <c r="EH36" i="7"/>
  <c r="EI19" i="7"/>
  <c r="EI45" i="7" s="1"/>
  <c r="EH150" i="14"/>
  <c r="EI102" i="14"/>
  <c r="DX86" i="17"/>
  <c r="EH35" i="10"/>
  <c r="EH217" i="14"/>
  <c r="EH35" i="9"/>
  <c r="EH152" i="14"/>
  <c r="EI19" i="9"/>
  <c r="EH36" i="9"/>
  <c r="EI99" i="14"/>
  <c r="DX83" i="17"/>
  <c r="EH35" i="6"/>
  <c r="EH153" i="14"/>
  <c r="EI19" i="10"/>
  <c r="EH36" i="10"/>
  <c r="DX84" i="17"/>
  <c r="EI100" i="14"/>
  <c r="EI98" i="14"/>
  <c r="DX82" i="17"/>
  <c r="DX81" i="17"/>
  <c r="EI97" i="14"/>
  <c r="EI40" i="3"/>
  <c r="DX183" i="17" s="1"/>
  <c r="EI39" i="3"/>
  <c r="DX180" i="17" s="1"/>
  <c r="EI105" i="14"/>
  <c r="DX89" i="17" s="1"/>
  <c r="DX44" i="17"/>
  <c r="EI12" i="11"/>
  <c r="EH35" i="8"/>
  <c r="EH35" i="4"/>
  <c r="EH211" i="14"/>
  <c r="EH219" i="14"/>
  <c r="EH71" i="3"/>
  <c r="EH72" i="3"/>
  <c r="EI19" i="11"/>
  <c r="EH154" i="14"/>
  <c r="EH36" i="11"/>
  <c r="EH67" i="14"/>
  <c r="DW51" i="17"/>
  <c r="EI53" i="14"/>
  <c r="DX85" i="17"/>
  <c r="EI101" i="14"/>
  <c r="EH151" i="14"/>
  <c r="EI19" i="8"/>
  <c r="EH36" i="8"/>
  <c r="EH36" i="6"/>
  <c r="EI19" i="6"/>
  <c r="EI45" i="6" s="1"/>
  <c r="EH149" i="14"/>
  <c r="EI19" i="4"/>
  <c r="EI45" i="4" s="1"/>
  <c r="EH147" i="14"/>
  <c r="EH36" i="4"/>
  <c r="EH27" i="3"/>
  <c r="EH155" i="14"/>
  <c r="EH28" i="3"/>
  <c r="EI104" i="14"/>
  <c r="DX88" i="17"/>
  <c r="EI45" i="11"/>
  <c r="EI51" i="14" l="1"/>
  <c r="EH65" i="14"/>
  <c r="EI86" i="14"/>
  <c r="DX70" i="17"/>
  <c r="EI88" i="14"/>
  <c r="DX72" i="17"/>
  <c r="EI45" i="8"/>
  <c r="EI137" i="14"/>
  <c r="EJ20" i="8"/>
  <c r="EJ162" i="14" s="1"/>
  <c r="DX118" i="17"/>
  <c r="EH9" i="11"/>
  <c r="EH35" i="14"/>
  <c r="DW22" i="17"/>
  <c r="DW52" i="17"/>
  <c r="EH68" i="14"/>
  <c r="EI54" i="14"/>
  <c r="EH34" i="14"/>
  <c r="DW21" i="17"/>
  <c r="EH9" i="10"/>
  <c r="DX119" i="17"/>
  <c r="EI138" i="14"/>
  <c r="EJ20" i="9"/>
  <c r="EJ163" i="14" s="1"/>
  <c r="DW54" i="17"/>
  <c r="EI56" i="14"/>
  <c r="EH70" i="14"/>
  <c r="EH9" i="4"/>
  <c r="EH28" i="14"/>
  <c r="DW15" i="17"/>
  <c r="EH52" i="3"/>
  <c r="DW201" i="17" s="1"/>
  <c r="EH51" i="3"/>
  <c r="DW198" i="17" s="1"/>
  <c r="EH36" i="14"/>
  <c r="DW23" i="17" s="1"/>
  <c r="EI135" i="14"/>
  <c r="DX116" i="17"/>
  <c r="EJ20" i="6"/>
  <c r="EJ160" i="14" s="1"/>
  <c r="DX40" i="17"/>
  <c r="EI12" i="7"/>
  <c r="DX33" i="17"/>
  <c r="EI46" i="14"/>
  <c r="EI45" i="10"/>
  <c r="EI139" i="14"/>
  <c r="DX120" i="17"/>
  <c r="EJ20" i="10"/>
  <c r="EJ164" i="14" s="1"/>
  <c r="EH9" i="5"/>
  <c r="DW16" i="17"/>
  <c r="EH29" i="14"/>
  <c r="EH30" i="14"/>
  <c r="EH9" i="6"/>
  <c r="DW17" i="17"/>
  <c r="DX121" i="17"/>
  <c r="EI140" i="14"/>
  <c r="EJ20" i="11"/>
  <c r="EJ165" i="14" s="1"/>
  <c r="DX71" i="17"/>
  <c r="EI87" i="14"/>
  <c r="EI89" i="14"/>
  <c r="DX73" i="17"/>
  <c r="EH69" i="14"/>
  <c r="DW53" i="17"/>
  <c r="EI55" i="14"/>
  <c r="EI136" i="14"/>
  <c r="EJ20" i="7"/>
  <c r="EJ161" i="14" s="1"/>
  <c r="DX117" i="17"/>
  <c r="EI12" i="5"/>
  <c r="DX38" i="17"/>
  <c r="EJ20" i="5"/>
  <c r="EJ159" i="14" s="1"/>
  <c r="EI134" i="14"/>
  <c r="DX115" i="17"/>
  <c r="EI93" i="14"/>
  <c r="DX77" i="17"/>
  <c r="EJ20" i="4"/>
  <c r="EI133" i="14"/>
  <c r="DX114" i="17"/>
  <c r="EI25" i="3"/>
  <c r="DX168" i="17" s="1"/>
  <c r="EI26" i="3"/>
  <c r="DX171" i="17" s="1"/>
  <c r="EI141" i="14"/>
  <c r="DX122" i="17" s="1"/>
  <c r="DW19" i="17"/>
  <c r="EH9" i="8"/>
  <c r="EH32" i="14"/>
  <c r="EI50" i="14"/>
  <c r="DW48" i="17"/>
  <c r="EH64" i="14"/>
  <c r="EH72" i="14"/>
  <c r="DW56" i="17" s="1"/>
  <c r="EH49" i="3"/>
  <c r="DW192" i="17" s="1"/>
  <c r="EH50" i="3"/>
  <c r="DW195" i="17" s="1"/>
  <c r="EH66" i="14"/>
  <c r="DW50" i="17"/>
  <c r="EI52" i="14"/>
  <c r="DW20" i="17"/>
  <c r="EH9" i="9"/>
  <c r="EH33" i="14"/>
  <c r="EI45" i="9"/>
  <c r="DW18" i="17"/>
  <c r="EH31" i="14"/>
  <c r="EH9" i="7"/>
  <c r="EI94" i="14" l="1"/>
  <c r="DX78" i="17" s="1"/>
  <c r="DX27" i="17"/>
  <c r="EI40" i="14"/>
  <c r="DX42" i="17"/>
  <c r="EI12" i="9"/>
  <c r="EI11" i="6"/>
  <c r="EH19" i="14"/>
  <c r="DW6" i="17"/>
  <c r="EI10" i="6"/>
  <c r="EH18" i="14"/>
  <c r="DW5" i="17"/>
  <c r="EI10" i="5"/>
  <c r="EI11" i="5"/>
  <c r="DX76" i="17"/>
  <c r="EI92" i="14"/>
  <c r="EI12" i="8"/>
  <c r="DX41" i="17"/>
  <c r="EI64" i="3"/>
  <c r="DX216" i="17" s="1"/>
  <c r="EI91" i="14"/>
  <c r="DX75" i="17"/>
  <c r="DX39" i="17"/>
  <c r="EI12" i="6"/>
  <c r="EI12" i="4"/>
  <c r="DX37" i="17"/>
  <c r="EI54" i="3"/>
  <c r="DX204" i="17" s="1"/>
  <c r="EI58" i="14"/>
  <c r="DX45" i="17" s="1"/>
  <c r="EI55" i="3"/>
  <c r="DX207" i="17" s="1"/>
  <c r="EH17" i="14"/>
  <c r="EI10" i="4"/>
  <c r="EI11" i="4"/>
  <c r="DW4" i="17"/>
  <c r="EH12" i="3"/>
  <c r="DW1" i="17" s="1"/>
  <c r="EH25" i="14"/>
  <c r="DW12" i="17" s="1"/>
  <c r="EH13" i="3"/>
  <c r="DW147" i="17" s="1"/>
  <c r="EI11" i="10"/>
  <c r="EI10" i="10"/>
  <c r="DW10" i="17"/>
  <c r="EH23" i="14"/>
  <c r="EI10" i="11"/>
  <c r="EH24" i="14"/>
  <c r="EI11" i="11"/>
  <c r="DW11" i="17"/>
  <c r="EH20" i="14"/>
  <c r="EI11" i="7"/>
  <c r="EI10" i="7"/>
  <c r="DW7" i="17"/>
  <c r="EJ158" i="14"/>
  <c r="EJ30" i="3"/>
  <c r="EJ166" i="14"/>
  <c r="EJ29" i="3"/>
  <c r="DX74" i="17"/>
  <c r="EI90" i="14"/>
  <c r="EH22" i="14"/>
  <c r="DW9" i="17"/>
  <c r="EI10" i="9"/>
  <c r="EI11" i="9"/>
  <c r="EI44" i="9" s="1"/>
  <c r="EH21" i="14"/>
  <c r="DW8" i="17"/>
  <c r="EI10" i="8"/>
  <c r="EI11" i="8"/>
  <c r="DX29" i="17"/>
  <c r="EI42" i="14"/>
  <c r="DX43" i="17"/>
  <c r="EI12" i="10"/>
  <c r="EI65" i="3"/>
  <c r="DX219" i="17" s="1"/>
  <c r="DX64" i="17" l="1"/>
  <c r="EI80" i="14"/>
  <c r="EI54" i="9"/>
  <c r="EI216" i="14" s="1"/>
  <c r="EI184" i="14"/>
  <c r="EI22" i="8"/>
  <c r="DX140" i="17"/>
  <c r="EI185" i="14"/>
  <c r="DX141" i="17"/>
  <c r="EI22" i="9"/>
  <c r="EI29" i="7"/>
  <c r="EI122" i="14"/>
  <c r="DX106" i="17"/>
  <c r="EI44" i="7"/>
  <c r="EI186" i="14"/>
  <c r="EI22" i="10"/>
  <c r="DX142" i="17"/>
  <c r="EI22" i="11"/>
  <c r="EI187" i="14"/>
  <c r="DX143" i="17"/>
  <c r="EI125" i="14"/>
  <c r="EI44" i="10"/>
  <c r="DX109" i="17"/>
  <c r="EI29" i="10"/>
  <c r="DX26" i="17"/>
  <c r="EI39" i="14"/>
  <c r="EI18" i="3"/>
  <c r="DX162" i="17" s="1"/>
  <c r="EI19" i="3"/>
  <c r="DX165" i="17" s="1"/>
  <c r="EI47" i="14"/>
  <c r="DX34" i="17" s="1"/>
  <c r="EI29" i="6"/>
  <c r="EI121" i="14"/>
  <c r="DX105" i="17"/>
  <c r="EI44" i="6"/>
  <c r="EI119" i="14"/>
  <c r="EI29" i="4"/>
  <c r="DX103" i="17"/>
  <c r="EI44" i="4"/>
  <c r="EI127" i="14"/>
  <c r="DX111" i="17" s="1"/>
  <c r="EI15" i="3"/>
  <c r="DX153" i="17" s="1"/>
  <c r="EI14" i="3"/>
  <c r="DX150" i="17" s="1"/>
  <c r="EI44" i="5"/>
  <c r="EI29" i="5"/>
  <c r="DX104" i="17"/>
  <c r="EI120" i="14"/>
  <c r="EI182" i="14"/>
  <c r="DX138" i="17"/>
  <c r="EI22" i="6"/>
  <c r="EI45" i="14"/>
  <c r="DX32" i="17"/>
  <c r="DX107" i="17"/>
  <c r="EI123" i="14"/>
  <c r="EI29" i="8"/>
  <c r="EI29" i="9"/>
  <c r="DX108" i="17"/>
  <c r="EI124" i="14"/>
  <c r="EI44" i="8"/>
  <c r="DX139" i="17"/>
  <c r="EI22" i="7"/>
  <c r="EI183" i="14"/>
  <c r="EI29" i="11"/>
  <c r="EI126" i="14"/>
  <c r="DX110" i="17"/>
  <c r="EI44" i="11"/>
  <c r="EI180" i="14"/>
  <c r="DX136" i="17"/>
  <c r="EI22" i="4"/>
  <c r="EI17" i="3"/>
  <c r="DX159" i="17" s="1"/>
  <c r="EI188" i="14"/>
  <c r="DX144" i="17" s="1"/>
  <c r="EI16" i="3"/>
  <c r="DX156" i="17" s="1"/>
  <c r="EI41" i="14"/>
  <c r="DX28" i="17"/>
  <c r="EI43" i="14"/>
  <c r="DX30" i="17"/>
  <c r="EI22" i="5"/>
  <c r="DX137" i="17"/>
  <c r="EI181" i="14"/>
  <c r="EI44" i="14"/>
  <c r="DX31" i="17"/>
  <c r="EI35" i="9" l="1"/>
  <c r="DX125" i="17"/>
  <c r="EI21" i="4"/>
  <c r="EI169" i="14"/>
  <c r="EI177" i="14"/>
  <c r="DX133" i="17" s="1"/>
  <c r="EI33" i="3"/>
  <c r="DX177" i="17" s="1"/>
  <c r="EI32" i="3"/>
  <c r="DX174" i="17" s="1"/>
  <c r="EI21" i="7"/>
  <c r="DX128" i="17"/>
  <c r="EI172" i="14"/>
  <c r="EI112" i="14"/>
  <c r="DX96" i="17"/>
  <c r="EJ28" i="8"/>
  <c r="EI54" i="5"/>
  <c r="EI212" i="14" s="1"/>
  <c r="DX60" i="17"/>
  <c r="EI76" i="14"/>
  <c r="EI75" i="14"/>
  <c r="DX59" i="17"/>
  <c r="EI54" i="4"/>
  <c r="EI83" i="14"/>
  <c r="DX67" i="17" s="1"/>
  <c r="EI61" i="3"/>
  <c r="DX210" i="17" s="1"/>
  <c r="EI62" i="3"/>
  <c r="DX213" i="17" s="1"/>
  <c r="DX61" i="17"/>
  <c r="EI54" i="6"/>
  <c r="EI213" i="14" s="1"/>
  <c r="EI77" i="14"/>
  <c r="EI54" i="10"/>
  <c r="EI217" i="14" s="1"/>
  <c r="DX65" i="17"/>
  <c r="EI81" i="14"/>
  <c r="DX132" i="17"/>
  <c r="EI21" i="11"/>
  <c r="EI176" i="14"/>
  <c r="EI54" i="7"/>
  <c r="EI214" i="14" s="1"/>
  <c r="DX62" i="17"/>
  <c r="EI78" i="14"/>
  <c r="EI69" i="14"/>
  <c r="DX53" i="17"/>
  <c r="EJ55" i="14"/>
  <c r="DX127" i="17"/>
  <c r="EI171" i="14"/>
  <c r="EI21" i="6"/>
  <c r="DX130" i="17"/>
  <c r="EI174" i="14"/>
  <c r="EI21" i="9"/>
  <c r="EI170" i="14"/>
  <c r="DX126" i="17"/>
  <c r="EI21" i="5"/>
  <c r="DX99" i="17"/>
  <c r="EI115" i="14"/>
  <c r="EJ28" i="11"/>
  <c r="DX63" i="17"/>
  <c r="EI79" i="14"/>
  <c r="EI54" i="8"/>
  <c r="EI215" i="14" s="1"/>
  <c r="DX97" i="17"/>
  <c r="EI113" i="14"/>
  <c r="EJ28" i="9"/>
  <c r="EJ28" i="4"/>
  <c r="EI108" i="14"/>
  <c r="DX92" i="17"/>
  <c r="EI43" i="3"/>
  <c r="DX189" i="17" s="1"/>
  <c r="EI116" i="14"/>
  <c r="DX100" i="17" s="1"/>
  <c r="EI42" i="3"/>
  <c r="DX186" i="17" s="1"/>
  <c r="EI114" i="14"/>
  <c r="EJ28" i="10"/>
  <c r="DX98" i="17"/>
  <c r="EI175" i="14"/>
  <c r="EI21" i="10"/>
  <c r="DX131" i="17"/>
  <c r="EI21" i="8"/>
  <c r="DX129" i="17"/>
  <c r="EI173" i="14"/>
  <c r="EI54" i="11"/>
  <c r="EI218" i="14" s="1"/>
  <c r="EI82" i="14"/>
  <c r="DX66" i="17"/>
  <c r="EI109" i="14"/>
  <c r="DX93" i="17"/>
  <c r="EJ28" i="5"/>
  <c r="DX94" i="17"/>
  <c r="EI110" i="14"/>
  <c r="EJ28" i="6"/>
  <c r="DX95" i="17"/>
  <c r="EJ28" i="7"/>
  <c r="EI111" i="14"/>
  <c r="EI35" i="11" l="1"/>
  <c r="DX55" i="17" s="1"/>
  <c r="EI35" i="7"/>
  <c r="DX51" i="17" s="1"/>
  <c r="EI35" i="10"/>
  <c r="EI35" i="8"/>
  <c r="EJ54" i="14" s="1"/>
  <c r="EJ99" i="14"/>
  <c r="DY83" i="17"/>
  <c r="EI151" i="14"/>
  <c r="EJ19" i="8"/>
  <c r="EI36" i="8"/>
  <c r="DY81" i="17"/>
  <c r="EJ97" i="14"/>
  <c r="EJ105" i="14"/>
  <c r="DY89" i="17" s="1"/>
  <c r="EJ39" i="3"/>
  <c r="DY180" i="17" s="1"/>
  <c r="EJ40" i="3"/>
  <c r="DY183" i="17" s="1"/>
  <c r="EJ104" i="14"/>
  <c r="DY88" i="17"/>
  <c r="EJ12" i="9"/>
  <c r="DY42" i="17"/>
  <c r="EI36" i="11"/>
  <c r="EI154" i="14"/>
  <c r="EJ19" i="11"/>
  <c r="EI35" i="6"/>
  <c r="EI35" i="5"/>
  <c r="DY85" i="17"/>
  <c r="EJ101" i="14"/>
  <c r="EJ103" i="14"/>
  <c r="DY87" i="17"/>
  <c r="EJ102" i="14"/>
  <c r="DY86" i="17"/>
  <c r="EI149" i="14"/>
  <c r="EJ19" i="6"/>
  <c r="EI36" i="6"/>
  <c r="EI35" i="4"/>
  <c r="EI211" i="14"/>
  <c r="EI71" i="3"/>
  <c r="EI219" i="14"/>
  <c r="EI72" i="3"/>
  <c r="EJ19" i="7"/>
  <c r="EI150" i="14"/>
  <c r="EI36" i="7"/>
  <c r="DY84" i="17"/>
  <c r="EJ100" i="14"/>
  <c r="EJ19" i="10"/>
  <c r="EI36" i="10"/>
  <c r="EI153" i="14"/>
  <c r="EI152" i="14"/>
  <c r="EJ19" i="9"/>
  <c r="EI36" i="9"/>
  <c r="EI147" i="14"/>
  <c r="EJ19" i="4"/>
  <c r="EI36" i="4"/>
  <c r="EI28" i="3"/>
  <c r="EI155" i="14"/>
  <c r="EI27" i="3"/>
  <c r="EJ98" i="14"/>
  <c r="DY82" i="17"/>
  <c r="EI71" i="14"/>
  <c r="EJ57" i="14"/>
  <c r="EI148" i="14"/>
  <c r="EJ19" i="5"/>
  <c r="EI36" i="5"/>
  <c r="EI70" i="14"/>
  <c r="EJ53" i="14" l="1"/>
  <c r="EI67" i="14"/>
  <c r="DX52" i="17"/>
  <c r="EI68" i="14"/>
  <c r="EI72" i="14"/>
  <c r="DX56" i="17" s="1"/>
  <c r="EJ56" i="14"/>
  <c r="EJ12" i="10" s="1"/>
  <c r="DX54" i="17"/>
  <c r="DX16" i="17"/>
  <c r="EI9" i="5"/>
  <c r="EI29" i="14"/>
  <c r="EJ12" i="11"/>
  <c r="DY44" i="17"/>
  <c r="DX15" i="17"/>
  <c r="EI9" i="4"/>
  <c r="EI28" i="14"/>
  <c r="EI51" i="3"/>
  <c r="DX198" i="17" s="1"/>
  <c r="EI36" i="14"/>
  <c r="DX23" i="17" s="1"/>
  <c r="EI52" i="3"/>
  <c r="DX201" i="17" s="1"/>
  <c r="DY119" i="17"/>
  <c r="EK20" i="9"/>
  <c r="EK163" i="14" s="1"/>
  <c r="EJ138" i="14"/>
  <c r="DY120" i="17"/>
  <c r="EJ45" i="10"/>
  <c r="EK20" i="10"/>
  <c r="EK164" i="14" s="1"/>
  <c r="EJ139" i="14"/>
  <c r="DY116" i="17"/>
  <c r="EJ135" i="14"/>
  <c r="EK20" i="6"/>
  <c r="EK160" i="14" s="1"/>
  <c r="DX50" i="17"/>
  <c r="EI66" i="14"/>
  <c r="EJ52" i="14"/>
  <c r="DY40" i="17"/>
  <c r="EJ12" i="7"/>
  <c r="EJ45" i="5"/>
  <c r="EK20" i="5"/>
  <c r="EK159" i="14" s="1"/>
  <c r="DY115" i="17"/>
  <c r="EJ134" i="14"/>
  <c r="DY114" i="17"/>
  <c r="EK20" i="4"/>
  <c r="EJ133" i="14"/>
  <c r="EJ26" i="3"/>
  <c r="DY171" i="17" s="1"/>
  <c r="EJ141" i="14"/>
  <c r="DY122" i="17" s="1"/>
  <c r="EJ25" i="3"/>
  <c r="DY168" i="17" s="1"/>
  <c r="EJ45" i="7"/>
  <c r="DY117" i="17"/>
  <c r="EK20" i="7"/>
  <c r="EK161" i="14" s="1"/>
  <c r="EJ136" i="14"/>
  <c r="EK20" i="11"/>
  <c r="EK165" i="14" s="1"/>
  <c r="EJ140" i="14"/>
  <c r="DY121" i="17"/>
  <c r="EJ44" i="14"/>
  <c r="DY31" i="17"/>
  <c r="DY41" i="17"/>
  <c r="EJ12" i="8"/>
  <c r="EJ45" i="6"/>
  <c r="EI64" i="14"/>
  <c r="DX48" i="17"/>
  <c r="EJ50" i="14"/>
  <c r="EI49" i="3"/>
  <c r="DX192" i="17" s="1"/>
  <c r="EI50" i="3"/>
  <c r="DX195" i="17" s="1"/>
  <c r="EJ45" i="11"/>
  <c r="EI9" i="8"/>
  <c r="EI32" i="14"/>
  <c r="DX19" i="17"/>
  <c r="EI33" i="14"/>
  <c r="DX20" i="17"/>
  <c r="EI9" i="9"/>
  <c r="EI9" i="10"/>
  <c r="DX21" i="17"/>
  <c r="EI34" i="14"/>
  <c r="EI31" i="14"/>
  <c r="EI9" i="7"/>
  <c r="DX18" i="17"/>
  <c r="DX17" i="17"/>
  <c r="EI9" i="6"/>
  <c r="EI30" i="14"/>
  <c r="EJ45" i="9"/>
  <c r="DX49" i="17"/>
  <c r="EI65" i="14"/>
  <c r="EJ51" i="14"/>
  <c r="EI35" i="14"/>
  <c r="DX22" i="17"/>
  <c r="EI9" i="11"/>
  <c r="EJ45" i="4"/>
  <c r="EJ45" i="8"/>
  <c r="EJ137" i="14"/>
  <c r="DY118" i="17"/>
  <c r="EK20" i="8"/>
  <c r="EK162" i="14" s="1"/>
  <c r="DY43" i="17" l="1"/>
  <c r="EJ86" i="14"/>
  <c r="DY70" i="17"/>
  <c r="EJ64" i="3"/>
  <c r="DY216" i="17" s="1"/>
  <c r="EJ94" i="14"/>
  <c r="DY78" i="17" s="1"/>
  <c r="EJ65" i="3"/>
  <c r="DY219" i="17" s="1"/>
  <c r="DY38" i="17"/>
  <c r="EJ12" i="5"/>
  <c r="EI20" i="14"/>
  <c r="EJ10" i="7"/>
  <c r="EJ11" i="7"/>
  <c r="EJ44" i="7" s="1"/>
  <c r="DX7" i="17"/>
  <c r="EI23" i="14"/>
  <c r="EJ10" i="10"/>
  <c r="DX10" i="17"/>
  <c r="EJ11" i="10"/>
  <c r="DY33" i="17"/>
  <c r="EJ46" i="14"/>
  <c r="DX11" i="17"/>
  <c r="EJ10" i="11"/>
  <c r="EJ11" i="11"/>
  <c r="EJ44" i="11" s="1"/>
  <c r="EI24" i="14"/>
  <c r="EJ10" i="6"/>
  <c r="EJ11" i="6"/>
  <c r="EI19" i="14"/>
  <c r="DX6" i="17"/>
  <c r="EI22" i="14"/>
  <c r="DX9" i="17"/>
  <c r="EJ11" i="9"/>
  <c r="EJ44" i="9" s="1"/>
  <c r="EJ10" i="9"/>
  <c r="DY72" i="17"/>
  <c r="EJ88" i="14"/>
  <c r="EJ87" i="14"/>
  <c r="DY71" i="17"/>
  <c r="EJ45" i="14"/>
  <c r="DY32" i="17"/>
  <c r="EJ10" i="4"/>
  <c r="EJ11" i="4"/>
  <c r="DX4" i="17"/>
  <c r="EI17" i="14"/>
  <c r="EI12" i="3"/>
  <c r="DX1" i="17" s="1"/>
  <c r="EI25" i="14"/>
  <c r="DX12" i="17" s="1"/>
  <c r="EI13" i="3"/>
  <c r="DX147" i="17" s="1"/>
  <c r="EI21" i="14"/>
  <c r="DX8" i="17"/>
  <c r="EJ11" i="8"/>
  <c r="EJ44" i="8" s="1"/>
  <c r="EJ10" i="8"/>
  <c r="DY37" i="17"/>
  <c r="EJ12" i="4"/>
  <c r="EJ55" i="3"/>
  <c r="DY207" i="17" s="1"/>
  <c r="EJ54" i="3"/>
  <c r="DY204" i="17" s="1"/>
  <c r="EJ89" i="14"/>
  <c r="DY73" i="17"/>
  <c r="DY29" i="17"/>
  <c r="EJ42" i="14"/>
  <c r="EJ58" i="14"/>
  <c r="DY45" i="17" s="1"/>
  <c r="EI18" i="14"/>
  <c r="DX5" i="17"/>
  <c r="EJ10" i="5"/>
  <c r="EJ11" i="5"/>
  <c r="EJ44" i="5" s="1"/>
  <c r="EJ90" i="14"/>
  <c r="DY74" i="17"/>
  <c r="DY75" i="17"/>
  <c r="EJ91" i="14"/>
  <c r="EJ93" i="14"/>
  <c r="DY77" i="17"/>
  <c r="EJ43" i="14"/>
  <c r="DY30" i="17"/>
  <c r="EK158" i="14"/>
  <c r="EK30" i="3"/>
  <c r="EK29" i="3"/>
  <c r="EK166" i="14"/>
  <c r="DY39" i="17"/>
  <c r="EJ12" i="6"/>
  <c r="EJ92" i="14"/>
  <c r="DY76" i="17"/>
  <c r="EJ76" i="14" l="1"/>
  <c r="DY60" i="17"/>
  <c r="EJ54" i="5"/>
  <c r="EJ212" i="14" s="1"/>
  <c r="EJ82" i="14"/>
  <c r="EJ54" i="11"/>
  <c r="EJ218" i="14" s="1"/>
  <c r="DY66" i="17"/>
  <c r="DY62" i="17"/>
  <c r="EJ54" i="7"/>
  <c r="EJ214" i="14" s="1"/>
  <c r="EJ78" i="14"/>
  <c r="EJ123" i="14"/>
  <c r="DY107" i="17"/>
  <c r="EJ29" i="8"/>
  <c r="EJ119" i="14"/>
  <c r="DY103" i="17"/>
  <c r="EJ29" i="4"/>
  <c r="EJ127" i="14"/>
  <c r="DY111" i="17" s="1"/>
  <c r="EJ15" i="3"/>
  <c r="DY153" i="17" s="1"/>
  <c r="EJ14" i="3"/>
  <c r="DY150" i="17" s="1"/>
  <c r="EJ22" i="6"/>
  <c r="DY138" i="17"/>
  <c r="EJ182" i="14"/>
  <c r="DY109" i="17"/>
  <c r="EJ29" i="10"/>
  <c r="EJ125" i="14"/>
  <c r="EJ44" i="10"/>
  <c r="DY27" i="17"/>
  <c r="EJ40" i="14"/>
  <c r="EJ29" i="5"/>
  <c r="DY104" i="17"/>
  <c r="EJ120" i="14"/>
  <c r="EJ39" i="14"/>
  <c r="DY26" i="17"/>
  <c r="EJ47" i="14"/>
  <c r="DY34" i="17" s="1"/>
  <c r="EJ18" i="3"/>
  <c r="DY162" i="17" s="1"/>
  <c r="EJ19" i="3"/>
  <c r="DY165" i="17" s="1"/>
  <c r="EJ180" i="14"/>
  <c r="DY136" i="17"/>
  <c r="EJ22" i="4"/>
  <c r="EJ188" i="14"/>
  <c r="DY144" i="17" s="1"/>
  <c r="EJ16" i="3"/>
  <c r="DY156" i="17" s="1"/>
  <c r="EJ17" i="3"/>
  <c r="DY159" i="17" s="1"/>
  <c r="EJ22" i="9"/>
  <c r="DY141" i="17"/>
  <c r="EJ185" i="14"/>
  <c r="DY106" i="17"/>
  <c r="EJ122" i="14"/>
  <c r="EJ29" i="7"/>
  <c r="EJ54" i="8"/>
  <c r="EJ215" i="14" s="1"/>
  <c r="EJ79" i="14"/>
  <c r="DY63" i="17"/>
  <c r="EJ181" i="14"/>
  <c r="DY137" i="17"/>
  <c r="EJ22" i="5"/>
  <c r="DY108" i="17"/>
  <c r="EJ29" i="9"/>
  <c r="EJ124" i="14"/>
  <c r="EJ29" i="11"/>
  <c r="EJ126" i="14"/>
  <c r="DY110" i="17"/>
  <c r="EJ22" i="10"/>
  <c r="EJ186" i="14"/>
  <c r="DY142" i="17"/>
  <c r="EJ22" i="7"/>
  <c r="EJ183" i="14"/>
  <c r="DY139" i="17"/>
  <c r="EJ41" i="14"/>
  <c r="DY28" i="17"/>
  <c r="EJ80" i="14"/>
  <c r="DY64" i="17"/>
  <c r="EJ54" i="9"/>
  <c r="EJ216" i="14" s="1"/>
  <c r="EJ22" i="8"/>
  <c r="EJ184" i="14"/>
  <c r="DY140" i="17"/>
  <c r="EJ44" i="6"/>
  <c r="EJ29" i="6"/>
  <c r="DY105" i="17"/>
  <c r="EJ121" i="14"/>
  <c r="EJ22" i="11"/>
  <c r="DY143" i="17"/>
  <c r="EJ187" i="14"/>
  <c r="EJ44" i="4"/>
  <c r="EJ35" i="9" l="1"/>
  <c r="EJ35" i="8"/>
  <c r="DY52" i="17" s="1"/>
  <c r="DY132" i="17"/>
  <c r="EJ21" i="11"/>
  <c r="EJ176" i="14"/>
  <c r="DY61" i="17"/>
  <c r="EJ77" i="14"/>
  <c r="EJ54" i="6"/>
  <c r="EJ213" i="14" s="1"/>
  <c r="DY129" i="17"/>
  <c r="EJ173" i="14"/>
  <c r="EJ21" i="8"/>
  <c r="DY99" i="17"/>
  <c r="EK28" i="11"/>
  <c r="EJ115" i="14"/>
  <c r="EJ35" i="11"/>
  <c r="EJ35" i="5"/>
  <c r="EJ75" i="14"/>
  <c r="DY59" i="17"/>
  <c r="EJ54" i="4"/>
  <c r="EJ35" i="4" s="1"/>
  <c r="EJ83" i="14"/>
  <c r="DY67" i="17" s="1"/>
  <c r="EJ61" i="3"/>
  <c r="DY210" i="17" s="1"/>
  <c r="EJ62" i="3"/>
  <c r="DY213" i="17" s="1"/>
  <c r="EK55" i="14"/>
  <c r="EJ69" i="14"/>
  <c r="DY53" i="17"/>
  <c r="EJ175" i="14"/>
  <c r="EJ21" i="10"/>
  <c r="DY131" i="17"/>
  <c r="EK28" i="7"/>
  <c r="EJ111" i="14"/>
  <c r="DY95" i="17"/>
  <c r="DY98" i="17"/>
  <c r="EK28" i="10"/>
  <c r="EJ114" i="14"/>
  <c r="DY127" i="17"/>
  <c r="EJ21" i="6"/>
  <c r="EJ171" i="14"/>
  <c r="EK28" i="4"/>
  <c r="EJ108" i="14"/>
  <c r="DY92" i="17"/>
  <c r="EJ116" i="14"/>
  <c r="DY100" i="17" s="1"/>
  <c r="EJ43" i="3"/>
  <c r="DY189" i="17" s="1"/>
  <c r="EJ42" i="3"/>
  <c r="DY186" i="17" s="1"/>
  <c r="EJ112" i="14"/>
  <c r="DY96" i="17"/>
  <c r="EK28" i="8"/>
  <c r="DY128" i="17"/>
  <c r="EJ21" i="7"/>
  <c r="EJ172" i="14"/>
  <c r="DY126" i="17"/>
  <c r="EJ170" i="14"/>
  <c r="EJ21" i="5"/>
  <c r="EJ110" i="14"/>
  <c r="EK28" i="6"/>
  <c r="DY94" i="17"/>
  <c r="EJ113" i="14"/>
  <c r="DY97" i="17"/>
  <c r="EK28" i="9"/>
  <c r="EJ174" i="14"/>
  <c r="DY130" i="17"/>
  <c r="EJ21" i="9"/>
  <c r="EJ169" i="14"/>
  <c r="DY125" i="17"/>
  <c r="EJ21" i="4"/>
  <c r="EJ33" i="3"/>
  <c r="DY177" i="17" s="1"/>
  <c r="EJ32" i="3"/>
  <c r="DY174" i="17" s="1"/>
  <c r="EJ177" i="14"/>
  <c r="DY133" i="17" s="1"/>
  <c r="EJ109" i="14"/>
  <c r="DY93" i="17"/>
  <c r="EK28" i="5"/>
  <c r="EJ54" i="10"/>
  <c r="EJ81" i="14"/>
  <c r="DY65" i="17"/>
  <c r="EJ35" i="7"/>
  <c r="EJ68" i="14" l="1"/>
  <c r="EK54" i="14"/>
  <c r="DY48" i="17"/>
  <c r="EK50" i="14"/>
  <c r="EJ64" i="14"/>
  <c r="EJ152" i="14"/>
  <c r="EK19" i="9"/>
  <c r="EK45" i="9" s="1"/>
  <c r="EJ36" i="9"/>
  <c r="DZ87" i="17"/>
  <c r="EK103" i="14"/>
  <c r="EK100" i="14"/>
  <c r="DZ84" i="17"/>
  <c r="EK104" i="14"/>
  <c r="DZ88" i="17"/>
  <c r="EK19" i="4"/>
  <c r="EK45" i="4" s="1"/>
  <c r="EJ147" i="14"/>
  <c r="EJ36" i="4"/>
  <c r="EJ155" i="14"/>
  <c r="EJ27" i="3"/>
  <c r="EJ28" i="3"/>
  <c r="EJ148" i="14"/>
  <c r="EK19" i="5"/>
  <c r="EK45" i="5" s="1"/>
  <c r="EJ36" i="5"/>
  <c r="EJ150" i="14"/>
  <c r="EK19" i="7"/>
  <c r="EK45" i="7" s="1"/>
  <c r="EJ36" i="7"/>
  <c r="EK19" i="6"/>
  <c r="EK45" i="6" s="1"/>
  <c r="EJ149" i="14"/>
  <c r="EJ36" i="6"/>
  <c r="DZ41" i="17"/>
  <c r="EK12" i="8"/>
  <c r="EJ36" i="10"/>
  <c r="EJ153" i="14"/>
  <c r="EK19" i="10"/>
  <c r="EK12" i="9"/>
  <c r="DZ42" i="17"/>
  <c r="EK51" i="14"/>
  <c r="EJ65" i="14"/>
  <c r="DY49" i="17"/>
  <c r="EJ35" i="6"/>
  <c r="EJ35" i="10"/>
  <c r="EJ217" i="14"/>
  <c r="EJ211" i="14"/>
  <c r="EJ219" i="14"/>
  <c r="EJ71" i="3"/>
  <c r="EJ72" i="3"/>
  <c r="DY55" i="17"/>
  <c r="EK57" i="14"/>
  <c r="EJ71" i="14"/>
  <c r="EJ151" i="14"/>
  <c r="EK19" i="8"/>
  <c r="EK45" i="8" s="1"/>
  <c r="EJ36" i="8"/>
  <c r="EJ154" i="14"/>
  <c r="EK19" i="11"/>
  <c r="EJ36" i="11"/>
  <c r="EK53" i="14"/>
  <c r="DY51" i="17"/>
  <c r="EJ67" i="14"/>
  <c r="EK98" i="14"/>
  <c r="DZ82" i="17"/>
  <c r="EK102" i="14"/>
  <c r="DZ86" i="17"/>
  <c r="EK99" i="14"/>
  <c r="DZ83" i="17"/>
  <c r="DZ85" i="17"/>
  <c r="EK101" i="14"/>
  <c r="EK97" i="14"/>
  <c r="DZ81" i="17"/>
  <c r="EK39" i="3"/>
  <c r="DZ180" i="17" s="1"/>
  <c r="EK105" i="14"/>
  <c r="DZ89" i="17" s="1"/>
  <c r="EK40" i="3"/>
  <c r="DZ183" i="17" s="1"/>
  <c r="EJ72" i="14" l="1"/>
  <c r="DY56" i="17" s="1"/>
  <c r="DZ73" i="17"/>
  <c r="EK89" i="14"/>
  <c r="EK91" i="14"/>
  <c r="DZ75" i="17"/>
  <c r="DZ71" i="17"/>
  <c r="EK87" i="14"/>
  <c r="EJ35" i="14"/>
  <c r="EJ9" i="11"/>
  <c r="DY22" i="17"/>
  <c r="DZ118" i="17"/>
  <c r="EL20" i="8"/>
  <c r="EK137" i="14"/>
  <c r="DZ31" i="17"/>
  <c r="EK44" i="14"/>
  <c r="EK138" i="14"/>
  <c r="DZ119" i="17"/>
  <c r="EL20" i="9"/>
  <c r="EL163" i="14" s="1"/>
  <c r="EJ50" i="3"/>
  <c r="DY195" i="17" s="1"/>
  <c r="DZ121" i="17"/>
  <c r="EK140" i="14"/>
  <c r="EL20" i="11"/>
  <c r="EL165" i="14" s="1"/>
  <c r="EL20" i="10"/>
  <c r="EL164" i="14" s="1"/>
  <c r="DZ120" i="17"/>
  <c r="EK139" i="14"/>
  <c r="DZ30" i="17"/>
  <c r="EK43" i="14"/>
  <c r="DZ116" i="17"/>
  <c r="EL20" i="6"/>
  <c r="EL160" i="14" s="1"/>
  <c r="EK135" i="14"/>
  <c r="EJ9" i="5"/>
  <c r="DY16" i="17"/>
  <c r="EJ29" i="14"/>
  <c r="EL20" i="4"/>
  <c r="DZ114" i="17"/>
  <c r="EK133" i="14"/>
  <c r="EK25" i="3"/>
  <c r="DZ168" i="17" s="1"/>
  <c r="EK26" i="3"/>
  <c r="DZ171" i="17" s="1"/>
  <c r="EK141" i="14"/>
  <c r="DZ122" i="17" s="1"/>
  <c r="EK45" i="10"/>
  <c r="EK88" i="14"/>
  <c r="DZ72" i="17"/>
  <c r="DY54" i="17"/>
  <c r="EJ70" i="14"/>
  <c r="EK56" i="14"/>
  <c r="EK12" i="5"/>
  <c r="DZ38" i="17"/>
  <c r="EJ31" i="14"/>
  <c r="DY18" i="17"/>
  <c r="EJ9" i="7"/>
  <c r="DZ115" i="17"/>
  <c r="EL20" i="5"/>
  <c r="EK134" i="14"/>
  <c r="EK45" i="11"/>
  <c r="DZ37" i="17"/>
  <c r="EK12" i="4"/>
  <c r="EK86" i="14"/>
  <c r="DZ70" i="17"/>
  <c r="DZ74" i="17"/>
  <c r="EK90" i="14"/>
  <c r="EK12" i="7"/>
  <c r="DZ40" i="17"/>
  <c r="DY19" i="17"/>
  <c r="EJ32" i="14"/>
  <c r="EJ9" i="8"/>
  <c r="DZ44" i="17"/>
  <c r="EK12" i="11"/>
  <c r="EJ66" i="14"/>
  <c r="EK52" i="14"/>
  <c r="DY50" i="17"/>
  <c r="DY21" i="17"/>
  <c r="EJ34" i="14"/>
  <c r="EJ9" i="10"/>
  <c r="EJ30" i="14"/>
  <c r="DY17" i="17"/>
  <c r="EJ9" i="6"/>
  <c r="DZ117" i="17"/>
  <c r="EL20" i="7"/>
  <c r="EL161" i="14" s="1"/>
  <c r="EK136" i="14"/>
  <c r="EJ28" i="14"/>
  <c r="DY15" i="17"/>
  <c r="EJ9" i="4"/>
  <c r="EJ52" i="3"/>
  <c r="DY201" i="17" s="1"/>
  <c r="EJ51" i="3"/>
  <c r="DY198" i="17" s="1"/>
  <c r="EJ36" i="14"/>
  <c r="DY23" i="17" s="1"/>
  <c r="EJ9" i="9"/>
  <c r="DY20" i="17"/>
  <c r="EJ33" i="14"/>
  <c r="EJ49" i="3"/>
  <c r="DY192" i="17" s="1"/>
  <c r="EK65" i="3" l="1"/>
  <c r="DZ219" i="17" s="1"/>
  <c r="EK94" i="14"/>
  <c r="DZ78" i="17" s="1"/>
  <c r="EK46" i="14"/>
  <c r="DZ33" i="17"/>
  <c r="EK39" i="14"/>
  <c r="DZ26" i="17"/>
  <c r="EK40" i="14"/>
  <c r="DZ27" i="17"/>
  <c r="DY5" i="17"/>
  <c r="EJ18" i="14"/>
  <c r="EK10" i="5"/>
  <c r="EK11" i="5"/>
  <c r="EJ22" i="14"/>
  <c r="DY9" i="17"/>
  <c r="EK11" i="9"/>
  <c r="EK10" i="9"/>
  <c r="EJ17" i="14"/>
  <c r="EK10" i="4"/>
  <c r="EK11" i="4"/>
  <c r="DY4" i="17"/>
  <c r="EJ13" i="3"/>
  <c r="DY147" i="17" s="1"/>
  <c r="EJ25" i="14"/>
  <c r="DY12" i="17" s="1"/>
  <c r="EJ12" i="3"/>
  <c r="DY1" i="17" s="1"/>
  <c r="EL159" i="14"/>
  <c r="EK12" i="10"/>
  <c r="DZ43" i="17"/>
  <c r="EL158" i="14"/>
  <c r="EL29" i="3"/>
  <c r="EL30" i="3"/>
  <c r="EL166" i="14"/>
  <c r="EK10" i="10"/>
  <c r="EK11" i="10"/>
  <c r="DY10" i="17"/>
  <c r="EJ23" i="14"/>
  <c r="EK12" i="6"/>
  <c r="DZ39" i="17"/>
  <c r="EK55" i="3"/>
  <c r="DZ207" i="17" s="1"/>
  <c r="EK54" i="3"/>
  <c r="DZ204" i="17" s="1"/>
  <c r="EK58" i="14"/>
  <c r="DZ45" i="17" s="1"/>
  <c r="EJ21" i="14"/>
  <c r="DY8" i="17"/>
  <c r="EK10" i="8"/>
  <c r="EK11" i="8"/>
  <c r="EK42" i="14"/>
  <c r="DZ29" i="17"/>
  <c r="DZ77" i="17"/>
  <c r="EK93" i="14"/>
  <c r="EK11" i="11"/>
  <c r="EJ24" i="14"/>
  <c r="EK10" i="11"/>
  <c r="DY11" i="17"/>
  <c r="EK11" i="6"/>
  <c r="DY6" i="17"/>
  <c r="EJ19" i="14"/>
  <c r="EK10" i="6"/>
  <c r="EK64" i="3"/>
  <c r="DZ216" i="17" s="1"/>
  <c r="DY7" i="17"/>
  <c r="EJ20" i="14"/>
  <c r="EK11" i="7"/>
  <c r="EK10" i="7"/>
  <c r="EK92" i="14"/>
  <c r="DZ76" i="17"/>
  <c r="EL162" i="14"/>
  <c r="DZ140" i="17" l="1"/>
  <c r="EK184" i="14"/>
  <c r="EK22" i="8"/>
  <c r="DZ141" i="17"/>
  <c r="EK22" i="9"/>
  <c r="EK185" i="14"/>
  <c r="DZ104" i="17"/>
  <c r="EK120" i="14"/>
  <c r="EK29" i="5"/>
  <c r="EK44" i="5"/>
  <c r="EK22" i="7"/>
  <c r="DZ139" i="17"/>
  <c r="EK183" i="14"/>
  <c r="DZ105" i="17"/>
  <c r="EK121" i="14"/>
  <c r="EK29" i="6"/>
  <c r="EK44" i="6"/>
  <c r="EK29" i="11"/>
  <c r="DZ110" i="17"/>
  <c r="EK126" i="14"/>
  <c r="DZ32" i="17"/>
  <c r="EK45" i="14"/>
  <c r="EK119" i="14"/>
  <c r="DZ103" i="17"/>
  <c r="EK29" i="4"/>
  <c r="EK14" i="3"/>
  <c r="DZ150" i="17" s="1"/>
  <c r="EK44" i="4"/>
  <c r="EK15" i="3"/>
  <c r="DZ153" i="17" s="1"/>
  <c r="EK127" i="14"/>
  <c r="DZ111" i="17" s="1"/>
  <c r="EK29" i="9"/>
  <c r="DZ108" i="17"/>
  <c r="EK124" i="14"/>
  <c r="EK44" i="9"/>
  <c r="EK22" i="5"/>
  <c r="EK181" i="14"/>
  <c r="DZ137" i="17"/>
  <c r="EK44" i="7"/>
  <c r="EK29" i="7"/>
  <c r="EK122" i="14"/>
  <c r="DZ106" i="17"/>
  <c r="DZ138" i="17"/>
  <c r="EK22" i="6"/>
  <c r="EK182" i="14"/>
  <c r="EK44" i="11"/>
  <c r="EK44" i="10"/>
  <c r="EK125" i="14"/>
  <c r="DZ109" i="17"/>
  <c r="EK29" i="10"/>
  <c r="EK180" i="14"/>
  <c r="EK22" i="4"/>
  <c r="DZ136" i="17"/>
  <c r="EK188" i="14"/>
  <c r="DZ144" i="17" s="1"/>
  <c r="EK16" i="3"/>
  <c r="DZ156" i="17" s="1"/>
  <c r="EK17" i="3"/>
  <c r="DZ159" i="17" s="1"/>
  <c r="EK187" i="14"/>
  <c r="EK22" i="11"/>
  <c r="DZ143" i="17"/>
  <c r="EK29" i="8"/>
  <c r="DZ107" i="17"/>
  <c r="EK123" i="14"/>
  <c r="EK44" i="8"/>
  <c r="EK41" i="14"/>
  <c r="DZ28" i="17"/>
  <c r="EK19" i="3"/>
  <c r="DZ165" i="17" s="1"/>
  <c r="EK47" i="14"/>
  <c r="DZ34" i="17" s="1"/>
  <c r="EK18" i="3"/>
  <c r="DZ162" i="17" s="1"/>
  <c r="DZ142" i="17"/>
  <c r="EK186" i="14"/>
  <c r="EK22" i="10"/>
  <c r="EK21" i="10" l="1"/>
  <c r="EK175" i="14"/>
  <c r="DZ131" i="17"/>
  <c r="EK54" i="9"/>
  <c r="EK216" i="14" s="1"/>
  <c r="EK80" i="14"/>
  <c r="DZ64" i="17"/>
  <c r="DZ92" i="17"/>
  <c r="EK108" i="14"/>
  <c r="EL28" i="4"/>
  <c r="EK43" i="3"/>
  <c r="DZ189" i="17" s="1"/>
  <c r="EK116" i="14"/>
  <c r="DZ100" i="17" s="1"/>
  <c r="EK42" i="3"/>
  <c r="DZ186" i="17" s="1"/>
  <c r="EK77" i="14"/>
  <c r="DZ61" i="17"/>
  <c r="EK54" i="6"/>
  <c r="EK213" i="14" s="1"/>
  <c r="EK54" i="8"/>
  <c r="EK215" i="14" s="1"/>
  <c r="EK79" i="14"/>
  <c r="DZ63" i="17"/>
  <c r="DZ96" i="17"/>
  <c r="EK112" i="14"/>
  <c r="EL28" i="8"/>
  <c r="EK21" i="4"/>
  <c r="EK169" i="14"/>
  <c r="DZ125" i="17"/>
  <c r="EK32" i="3"/>
  <c r="DZ174" i="17" s="1"/>
  <c r="EK177" i="14"/>
  <c r="DZ133" i="17" s="1"/>
  <c r="EK33" i="3"/>
  <c r="DZ177" i="17" s="1"/>
  <c r="DZ127" i="17"/>
  <c r="EK21" i="6"/>
  <c r="EK171" i="14"/>
  <c r="DZ95" i="17"/>
  <c r="EL28" i="7"/>
  <c r="EK111" i="14"/>
  <c r="DZ94" i="17"/>
  <c r="EK110" i="14"/>
  <c r="EL28" i="6"/>
  <c r="EK109" i="14"/>
  <c r="DZ93" i="17"/>
  <c r="EL28" i="5"/>
  <c r="EK173" i="14"/>
  <c r="EK21" i="8"/>
  <c r="DZ129" i="17"/>
  <c r="DZ65" i="17"/>
  <c r="EK54" i="10"/>
  <c r="EK81" i="14"/>
  <c r="DZ62" i="17"/>
  <c r="EK54" i="7"/>
  <c r="EK214" i="14" s="1"/>
  <c r="EK78" i="14"/>
  <c r="EK170" i="14"/>
  <c r="DZ126" i="17"/>
  <c r="EK21" i="5"/>
  <c r="DZ59" i="17"/>
  <c r="EK54" i="4"/>
  <c r="EK35" i="4" s="1"/>
  <c r="EK75" i="14"/>
  <c r="EK62" i="3"/>
  <c r="DZ213" i="17" s="1"/>
  <c r="EK83" i="14"/>
  <c r="DZ67" i="17" s="1"/>
  <c r="EK61" i="3"/>
  <c r="DZ210" i="17" s="1"/>
  <c r="EK172" i="14"/>
  <c r="DZ128" i="17"/>
  <c r="EK21" i="7"/>
  <c r="EK174" i="14"/>
  <c r="EK21" i="9"/>
  <c r="DZ130" i="17"/>
  <c r="EK21" i="11"/>
  <c r="EK176" i="14"/>
  <c r="DZ132" i="17"/>
  <c r="DZ98" i="17"/>
  <c r="EK114" i="14"/>
  <c r="EL28" i="10"/>
  <c r="DZ66" i="17"/>
  <c r="EK54" i="11"/>
  <c r="EK218" i="14" s="1"/>
  <c r="EK82" i="14"/>
  <c r="EK113" i="14"/>
  <c r="DZ97" i="17"/>
  <c r="EL28" i="9"/>
  <c r="EL28" i="11"/>
  <c r="EK115" i="14"/>
  <c r="DZ99" i="17"/>
  <c r="EK76" i="14"/>
  <c r="DZ60" i="17"/>
  <c r="EK54" i="5"/>
  <c r="EK212" i="14" s="1"/>
  <c r="EK35" i="5" l="1"/>
  <c r="EK65" i="14" s="1"/>
  <c r="EK35" i="8"/>
  <c r="EK35" i="7"/>
  <c r="EK67" i="14" s="1"/>
  <c r="DZ48" i="17"/>
  <c r="EK64" i="14"/>
  <c r="EL50" i="14"/>
  <c r="DZ51" i="17"/>
  <c r="EK151" i="14"/>
  <c r="EL19" i="8"/>
  <c r="EL45" i="8" s="1"/>
  <c r="EK36" i="8"/>
  <c r="EK149" i="14"/>
  <c r="EL19" i="6"/>
  <c r="EL45" i="6" s="1"/>
  <c r="EK36" i="6"/>
  <c r="EA85" i="17"/>
  <c r="EL101" i="14"/>
  <c r="EK35" i="11"/>
  <c r="EK152" i="14"/>
  <c r="EK36" i="9"/>
  <c r="EL19" i="9"/>
  <c r="EL45" i="9" s="1"/>
  <c r="EK148" i="14"/>
  <c r="EL19" i="5"/>
  <c r="EK36" i="5"/>
  <c r="EK35" i="10"/>
  <c r="EK217" i="14"/>
  <c r="EA83" i="17"/>
  <c r="EL99" i="14"/>
  <c r="EA84" i="17"/>
  <c r="EL100" i="14"/>
  <c r="EA88" i="17"/>
  <c r="EL104" i="14"/>
  <c r="EL103" i="14"/>
  <c r="EA87" i="17"/>
  <c r="EL98" i="14"/>
  <c r="EA82" i="17"/>
  <c r="EL97" i="14"/>
  <c r="EA81" i="17"/>
  <c r="EL39" i="3"/>
  <c r="EA180" i="17" s="1"/>
  <c r="EL105" i="14"/>
  <c r="EA89" i="17" s="1"/>
  <c r="EL40" i="3"/>
  <c r="EA183" i="17" s="1"/>
  <c r="EL102" i="14"/>
  <c r="EA86" i="17"/>
  <c r="EK154" i="14"/>
  <c r="EL19" i="11"/>
  <c r="EL45" i="11" s="1"/>
  <c r="EK36" i="11"/>
  <c r="EK150" i="14"/>
  <c r="EK36" i="7"/>
  <c r="EL19" i="7"/>
  <c r="EK211" i="14"/>
  <c r="EK71" i="3"/>
  <c r="EK72" i="3"/>
  <c r="EK219" i="14"/>
  <c r="EL19" i="4"/>
  <c r="EL45" i="4" s="1"/>
  <c r="EK147" i="14"/>
  <c r="EK36" i="4"/>
  <c r="EK27" i="3"/>
  <c r="EK155" i="14"/>
  <c r="EK28" i="3"/>
  <c r="DZ52" i="17"/>
  <c r="EK68" i="14"/>
  <c r="EL54" i="14"/>
  <c r="EK35" i="6"/>
  <c r="EK35" i="9"/>
  <c r="EK153" i="14"/>
  <c r="EL19" i="10"/>
  <c r="EK36" i="10"/>
  <c r="EL51" i="14" l="1"/>
  <c r="DZ49" i="17"/>
  <c r="EL53" i="14"/>
  <c r="EL12" i="7" s="1"/>
  <c r="EK72" i="14"/>
  <c r="DZ56" i="17" s="1"/>
  <c r="EA77" i="17"/>
  <c r="EL93" i="14"/>
  <c r="EA70" i="17"/>
  <c r="EL86" i="14"/>
  <c r="EK69" i="14"/>
  <c r="DZ53" i="17"/>
  <c r="EL55" i="14"/>
  <c r="EK9" i="4"/>
  <c r="DZ15" i="17"/>
  <c r="EK28" i="14"/>
  <c r="EK51" i="3"/>
  <c r="DZ198" i="17" s="1"/>
  <c r="EK36" i="14"/>
  <c r="DZ23" i="17" s="1"/>
  <c r="EK52" i="3"/>
  <c r="DZ201" i="17" s="1"/>
  <c r="EK31" i="14"/>
  <c r="DZ18" i="17"/>
  <c r="EK9" i="7"/>
  <c r="EL45" i="5"/>
  <c r="EL134" i="14"/>
  <c r="EA115" i="17"/>
  <c r="EM20" i="5"/>
  <c r="EK9" i="10"/>
  <c r="EK34" i="14"/>
  <c r="DZ21" i="17"/>
  <c r="EK66" i="14"/>
  <c r="EL52" i="14"/>
  <c r="DZ50" i="17"/>
  <c r="EL57" i="14"/>
  <c r="DZ55" i="17"/>
  <c r="EK71" i="14"/>
  <c r="EK9" i="8"/>
  <c r="DZ19" i="17"/>
  <c r="EK32" i="14"/>
  <c r="EL12" i="4"/>
  <c r="EA37" i="17"/>
  <c r="EL139" i="14"/>
  <c r="EA120" i="17"/>
  <c r="EL45" i="10"/>
  <c r="EM20" i="10"/>
  <c r="EL12" i="8"/>
  <c r="EA41" i="17"/>
  <c r="EM20" i="4"/>
  <c r="EA114" i="17"/>
  <c r="EL133" i="14"/>
  <c r="EL25" i="3"/>
  <c r="EA168" i="17" s="1"/>
  <c r="EL141" i="14"/>
  <c r="EA122" i="17" s="1"/>
  <c r="EL26" i="3"/>
  <c r="EA171" i="17" s="1"/>
  <c r="EK35" i="14"/>
  <c r="EK9" i="11"/>
  <c r="DZ22" i="17"/>
  <c r="EL88" i="14"/>
  <c r="EA72" i="17"/>
  <c r="EL56" i="14"/>
  <c r="EK70" i="14"/>
  <c r="DZ54" i="17"/>
  <c r="EA119" i="17"/>
  <c r="EM20" i="9"/>
  <c r="EL138" i="14"/>
  <c r="DZ17" i="17"/>
  <c r="EK30" i="14"/>
  <c r="EK9" i="6"/>
  <c r="EA118" i="17"/>
  <c r="EL137" i="14"/>
  <c r="EM20" i="8"/>
  <c r="EK50" i="3"/>
  <c r="DZ195" i="17" s="1"/>
  <c r="EM20" i="7"/>
  <c r="EA117" i="17"/>
  <c r="EL136" i="14"/>
  <c r="EA121" i="17"/>
  <c r="EM20" i="11"/>
  <c r="EL140" i="14"/>
  <c r="EA75" i="17"/>
  <c r="EL91" i="14"/>
  <c r="EL45" i="7"/>
  <c r="DZ16" i="17"/>
  <c r="EK29" i="14"/>
  <c r="EK9" i="5"/>
  <c r="EK33" i="14"/>
  <c r="EK9" i="9"/>
  <c r="DZ20" i="17"/>
  <c r="EL90" i="14"/>
  <c r="EA74" i="17"/>
  <c r="EM20" i="6"/>
  <c r="EA116" i="17"/>
  <c r="EL135" i="14"/>
  <c r="EL12" i="5"/>
  <c r="EA38" i="17"/>
  <c r="EK49" i="3"/>
  <c r="DZ192" i="17" s="1"/>
  <c r="EA40" i="17" l="1"/>
  <c r="EL58" i="14"/>
  <c r="EA45" i="17" s="1"/>
  <c r="EL65" i="3"/>
  <c r="EA219" i="17" s="1"/>
  <c r="EA27" i="17"/>
  <c r="EL40" i="14"/>
  <c r="EA76" i="17"/>
  <c r="EL92" i="14"/>
  <c r="EL54" i="3"/>
  <c r="EA204" i="17" s="1"/>
  <c r="EK21" i="14"/>
  <c r="DZ8" i="17"/>
  <c r="EL11" i="8"/>
  <c r="EL10" i="8"/>
  <c r="EL12" i="9"/>
  <c r="EA42" i="17"/>
  <c r="EL94" i="14"/>
  <c r="EA78" i="17" s="1"/>
  <c r="EK22" i="14"/>
  <c r="DZ9" i="17"/>
  <c r="EL11" i="9"/>
  <c r="EL10" i="9"/>
  <c r="EL10" i="6"/>
  <c r="DZ6" i="17"/>
  <c r="EK19" i="14"/>
  <c r="EL11" i="6"/>
  <c r="EA29" i="17"/>
  <c r="EL42" i="14"/>
  <c r="EL12" i="6"/>
  <c r="EA39" i="17"/>
  <c r="EK23" i="14"/>
  <c r="EL10" i="10"/>
  <c r="DZ10" i="17"/>
  <c r="EL11" i="10"/>
  <c r="EL44" i="10" s="1"/>
  <c r="EL89" i="14"/>
  <c r="EA73" i="17"/>
  <c r="EM162" i="14"/>
  <c r="EN162" i="14"/>
  <c r="EN20" i="8"/>
  <c r="EM163" i="14"/>
  <c r="EN20" i="9"/>
  <c r="EN163" i="14"/>
  <c r="EA43" i="17"/>
  <c r="EL12" i="10"/>
  <c r="EM158" i="14"/>
  <c r="EN20" i="4"/>
  <c r="EN158" i="14"/>
  <c r="EM29" i="3"/>
  <c r="EN29" i="3" s="1"/>
  <c r="EM30" i="3"/>
  <c r="EN30" i="3" s="1"/>
  <c r="EM166" i="14"/>
  <c r="EN166" i="14" s="1"/>
  <c r="EA30" i="17"/>
  <c r="EL43" i="14"/>
  <c r="EA71" i="17"/>
  <c r="EL87" i="14"/>
  <c r="EN20" i="6"/>
  <c r="EN160" i="14"/>
  <c r="EM160" i="14"/>
  <c r="DZ5" i="17"/>
  <c r="EK18" i="14"/>
  <c r="EL10" i="5"/>
  <c r="EL11" i="5"/>
  <c r="EN20" i="11"/>
  <c r="EM165" i="14"/>
  <c r="EN165" i="14"/>
  <c r="EM161" i="14"/>
  <c r="EN20" i="7"/>
  <c r="EN161" i="14"/>
  <c r="EL11" i="11"/>
  <c r="EL10" i="11"/>
  <c r="DZ11" i="17"/>
  <c r="EK24" i="14"/>
  <c r="EM164" i="14"/>
  <c r="EN164" i="14"/>
  <c r="EN20" i="10"/>
  <c r="EL55" i="3"/>
  <c r="EA207" i="17" s="1"/>
  <c r="EL39" i="14"/>
  <c r="EA26" i="17"/>
  <c r="EA44" i="17"/>
  <c r="EL12" i="11"/>
  <c r="EM159" i="14"/>
  <c r="EN20" i="5"/>
  <c r="EN159" i="14"/>
  <c r="EL10" i="7"/>
  <c r="EL11" i="7"/>
  <c r="EK20" i="14"/>
  <c r="DZ7" i="17"/>
  <c r="EL10" i="4"/>
  <c r="EK17" i="14"/>
  <c r="EL11" i="4"/>
  <c r="DZ4" i="17"/>
  <c r="EK12" i="3"/>
  <c r="DZ1" i="17" s="1"/>
  <c r="EK25" i="14"/>
  <c r="DZ12" i="17" s="1"/>
  <c r="EK13" i="3"/>
  <c r="DZ147" i="17" s="1"/>
  <c r="EL64" i="3"/>
  <c r="EA216" i="17" s="1"/>
  <c r="EL54" i="10" l="1"/>
  <c r="EL217" i="14" s="1"/>
  <c r="EA65" i="17"/>
  <c r="EL81" i="14"/>
  <c r="EA136" i="17"/>
  <c r="EL22" i="4"/>
  <c r="EL180" i="14"/>
  <c r="EL188" i="14"/>
  <c r="EA144" i="17" s="1"/>
  <c r="EL16" i="3"/>
  <c r="EA156" i="17" s="1"/>
  <c r="EL17" i="3"/>
  <c r="EA159" i="17" s="1"/>
  <c r="EA139" i="17"/>
  <c r="EL183" i="14"/>
  <c r="EL22" i="7"/>
  <c r="EA33" i="17"/>
  <c r="EL46" i="14"/>
  <c r="EL19" i="3"/>
  <c r="EA165" i="17" s="1"/>
  <c r="EL22" i="11"/>
  <c r="EL187" i="14"/>
  <c r="EA143" i="17"/>
  <c r="EA104" i="17"/>
  <c r="EL120" i="14"/>
  <c r="EL29" i="5"/>
  <c r="EA142" i="17"/>
  <c r="EL186" i="14"/>
  <c r="EL22" i="10"/>
  <c r="EA28" i="17"/>
  <c r="EL41" i="14"/>
  <c r="EA108" i="17"/>
  <c r="EL29" i="9"/>
  <c r="EL124" i="14"/>
  <c r="EL44" i="9"/>
  <c r="EL44" i="8"/>
  <c r="EL123" i="14"/>
  <c r="EL29" i="8"/>
  <c r="EA107" i="17"/>
  <c r="EL18" i="3"/>
  <c r="EA162" i="17" s="1"/>
  <c r="EA110" i="17"/>
  <c r="EL29" i="11"/>
  <c r="EL126" i="14"/>
  <c r="EL44" i="11"/>
  <c r="EL22" i="5"/>
  <c r="EA137" i="17"/>
  <c r="EL181" i="14"/>
  <c r="EL44" i="5"/>
  <c r="EA103" i="17"/>
  <c r="EL29" i="4"/>
  <c r="EL119" i="14"/>
  <c r="EL14" i="3"/>
  <c r="EA150" i="17" s="1"/>
  <c r="EL44" i="4"/>
  <c r="EL127" i="14"/>
  <c r="EA111" i="17" s="1"/>
  <c r="EL15" i="3"/>
  <c r="EA153" i="17" s="1"/>
  <c r="EL29" i="10"/>
  <c r="EL125" i="14"/>
  <c r="EA109" i="17"/>
  <c r="EL22" i="6"/>
  <c r="EL182" i="14"/>
  <c r="EA138" i="17"/>
  <c r="EL44" i="14"/>
  <c r="EA31" i="17"/>
  <c r="EL122" i="14"/>
  <c r="EL29" i="7"/>
  <c r="EA106" i="17"/>
  <c r="EL47" i="14"/>
  <c r="EA34" i="17" s="1"/>
  <c r="EL45" i="14"/>
  <c r="EA32" i="17"/>
  <c r="EL44" i="7"/>
  <c r="EL121" i="14"/>
  <c r="EA105" i="17"/>
  <c r="EL29" i="6"/>
  <c r="EL44" i="6"/>
  <c r="EL22" i="9"/>
  <c r="EA141" i="17"/>
  <c r="EL185" i="14"/>
  <c r="EL184" i="14"/>
  <c r="EA140" i="17"/>
  <c r="EL22" i="8"/>
  <c r="EL54" i="6" l="1"/>
  <c r="EL213" i="14" s="1"/>
  <c r="EL77" i="14"/>
  <c r="EA61" i="17"/>
  <c r="EL78" i="14"/>
  <c r="EL54" i="7"/>
  <c r="EL214" i="14" s="1"/>
  <c r="EA62" i="17"/>
  <c r="EL21" i="6"/>
  <c r="EL171" i="14"/>
  <c r="EA127" i="17"/>
  <c r="EL115" i="14"/>
  <c r="EA99" i="17"/>
  <c r="EM28" i="11"/>
  <c r="EA93" i="17"/>
  <c r="EL109" i="14"/>
  <c r="EM28" i="5"/>
  <c r="EL35" i="10"/>
  <c r="EL173" i="14"/>
  <c r="EL21" i="8"/>
  <c r="EA129" i="17"/>
  <c r="EA94" i="17"/>
  <c r="EM28" i="6"/>
  <c r="EL110" i="14"/>
  <c r="EM28" i="7"/>
  <c r="EL111" i="14"/>
  <c r="EA95" i="17"/>
  <c r="EL108" i="14"/>
  <c r="EM28" i="4"/>
  <c r="EA92" i="17"/>
  <c r="EL42" i="3"/>
  <c r="EA186" i="17" s="1"/>
  <c r="EL116" i="14"/>
  <c r="EA100" i="17" s="1"/>
  <c r="EL43" i="3"/>
  <c r="EA189" i="17" s="1"/>
  <c r="EA126" i="17"/>
  <c r="EL170" i="14"/>
  <c r="EL21" i="5"/>
  <c r="EA63" i="17"/>
  <c r="EL79" i="14"/>
  <c r="EL54" i="8"/>
  <c r="EL35" i="8" s="1"/>
  <c r="EA97" i="17"/>
  <c r="EL113" i="14"/>
  <c r="EM28" i="9"/>
  <c r="EL21" i="11"/>
  <c r="EA132" i="17"/>
  <c r="EL176" i="14"/>
  <c r="EL169" i="14"/>
  <c r="EL21" i="4"/>
  <c r="EA125" i="17"/>
  <c r="EL33" i="3"/>
  <c r="EA177" i="17" s="1"/>
  <c r="EL32" i="3"/>
  <c r="EA174" i="17" s="1"/>
  <c r="EL177" i="14"/>
  <c r="EA133" i="17" s="1"/>
  <c r="EL54" i="4"/>
  <c r="EL35" i="4" s="1"/>
  <c r="EL75" i="14"/>
  <c r="EA59" i="17"/>
  <c r="EL61" i="3"/>
  <c r="EA210" i="17" s="1"/>
  <c r="EL62" i="3"/>
  <c r="EA213" i="17" s="1"/>
  <c r="EA66" i="17"/>
  <c r="EL82" i="14"/>
  <c r="EL54" i="11"/>
  <c r="EL218" i="14" s="1"/>
  <c r="EL21" i="10"/>
  <c r="EA131" i="17"/>
  <c r="EL175" i="14"/>
  <c r="EL21" i="7"/>
  <c r="EL172" i="14"/>
  <c r="EA128" i="17"/>
  <c r="EL174" i="14"/>
  <c r="EA130" i="17"/>
  <c r="EL21" i="9"/>
  <c r="EL114" i="14"/>
  <c r="EA98" i="17"/>
  <c r="EM28" i="10"/>
  <c r="EA60" i="17"/>
  <c r="EL76" i="14"/>
  <c r="EL54" i="5"/>
  <c r="EL35" i="5" s="1"/>
  <c r="EL112" i="14"/>
  <c r="EA96" i="17"/>
  <c r="EM28" i="8"/>
  <c r="EL54" i="9"/>
  <c r="EL216" i="14" s="1"/>
  <c r="EA64" i="17"/>
  <c r="EL80" i="14"/>
  <c r="EL83" i="14"/>
  <c r="EA67" i="17" s="1"/>
  <c r="EL35" i="6" l="1"/>
  <c r="EL35" i="7"/>
  <c r="EL35" i="11"/>
  <c r="EM57" i="14" s="1"/>
  <c r="EL68" i="14"/>
  <c r="EA52" i="17"/>
  <c r="EM54" i="14"/>
  <c r="EL36" i="4"/>
  <c r="EM19" i="4"/>
  <c r="EM45" i="4" s="1"/>
  <c r="EL147" i="14"/>
  <c r="EL155" i="14"/>
  <c r="EL28" i="3"/>
  <c r="EL27" i="3"/>
  <c r="EL154" i="14"/>
  <c r="EM19" i="11"/>
  <c r="EM45" i="11" s="1"/>
  <c r="EL36" i="11"/>
  <c r="EA54" i="17"/>
  <c r="EL70" i="14"/>
  <c r="EM56" i="14"/>
  <c r="EA51" i="17"/>
  <c r="EM53" i="14"/>
  <c r="EL67" i="14"/>
  <c r="EL66" i="14"/>
  <c r="EA50" i="17"/>
  <c r="EM52" i="14"/>
  <c r="EN28" i="8"/>
  <c r="EN101" i="14"/>
  <c r="EM101" i="14"/>
  <c r="EB85" i="17"/>
  <c r="EL152" i="14"/>
  <c r="EM19" i="9"/>
  <c r="EM45" i="9" s="1"/>
  <c r="EL36" i="9"/>
  <c r="EL153" i="14"/>
  <c r="EM19" i="10"/>
  <c r="EM45" i="10" s="1"/>
  <c r="EL36" i="10"/>
  <c r="EN102" i="14"/>
  <c r="EM102" i="14"/>
  <c r="EN28" i="9"/>
  <c r="EB86" i="17"/>
  <c r="EM97" i="14"/>
  <c r="EN28" i="4"/>
  <c r="EB81" i="17"/>
  <c r="EN97" i="14"/>
  <c r="EM40" i="3"/>
  <c r="EM105" i="14"/>
  <c r="EM39" i="3"/>
  <c r="EN28" i="7"/>
  <c r="EB84" i="17"/>
  <c r="EN100" i="14"/>
  <c r="EM100" i="14"/>
  <c r="EL65" i="14"/>
  <c r="EA49" i="17"/>
  <c r="EM51" i="14"/>
  <c r="EN103" i="14"/>
  <c r="EM103" i="14"/>
  <c r="EB87" i="17"/>
  <c r="EN28" i="10"/>
  <c r="EM19" i="7"/>
  <c r="EL150" i="14"/>
  <c r="EL36" i="7"/>
  <c r="EA55" i="17"/>
  <c r="EA48" i="17"/>
  <c r="EM50" i="14"/>
  <c r="EL64" i="14"/>
  <c r="EL148" i="14"/>
  <c r="EM19" i="5"/>
  <c r="EL36" i="5"/>
  <c r="EL151" i="14"/>
  <c r="EM19" i="8"/>
  <c r="EL36" i="8"/>
  <c r="EM104" i="14"/>
  <c r="EN104" i="14"/>
  <c r="EB88" i="17"/>
  <c r="EN28" i="11"/>
  <c r="EL35" i="9"/>
  <c r="EL212" i="14"/>
  <c r="EL211" i="14"/>
  <c r="EL72" i="3"/>
  <c r="EL219" i="14"/>
  <c r="EL71" i="3"/>
  <c r="EL215" i="14"/>
  <c r="EN28" i="6"/>
  <c r="EB83" i="17"/>
  <c r="EN99" i="14"/>
  <c r="EM99" i="14"/>
  <c r="EN98" i="14"/>
  <c r="EN28" i="5"/>
  <c r="EM98" i="14"/>
  <c r="EB82" i="17"/>
  <c r="EM19" i="6"/>
  <c r="EL149" i="14"/>
  <c r="EL36" i="6"/>
  <c r="EL71" i="14" l="1"/>
  <c r="EA16" i="17"/>
  <c r="EL29" i="14"/>
  <c r="EL9" i="5"/>
  <c r="EN136" i="14"/>
  <c r="EN19" i="7"/>
  <c r="EB117" i="17"/>
  <c r="EM136" i="14"/>
  <c r="EB38" i="17"/>
  <c r="EM12" i="5"/>
  <c r="EN51" i="14"/>
  <c r="EB180" i="17"/>
  <c r="EN39" i="3"/>
  <c r="EN91" i="14"/>
  <c r="EB75" i="17"/>
  <c r="EN45" i="9"/>
  <c r="EM91" i="14"/>
  <c r="EA20" i="17"/>
  <c r="EL9" i="9"/>
  <c r="EL33" i="14"/>
  <c r="EN52" i="14"/>
  <c r="EM12" i="6"/>
  <c r="EB39" i="17"/>
  <c r="EB40" i="17"/>
  <c r="EN53" i="14"/>
  <c r="EM12" i="7"/>
  <c r="EM133" i="14"/>
  <c r="EN19" i="4"/>
  <c r="EN133" i="14"/>
  <c r="EB114" i="17"/>
  <c r="EM26" i="3"/>
  <c r="EM25" i="3"/>
  <c r="EM141" i="14"/>
  <c r="EN19" i="6"/>
  <c r="EM135" i="14"/>
  <c r="EB116" i="17"/>
  <c r="EN135" i="14"/>
  <c r="EM45" i="6"/>
  <c r="EA53" i="17"/>
  <c r="EL69" i="14"/>
  <c r="EM55" i="14"/>
  <c r="EM54" i="3" s="1"/>
  <c r="EL32" i="14"/>
  <c r="EA19" i="17"/>
  <c r="EL9" i="8"/>
  <c r="EL50" i="3"/>
  <c r="EA195" i="17" s="1"/>
  <c r="EL49" i="3"/>
  <c r="EA192" i="17" s="1"/>
  <c r="EM12" i="11"/>
  <c r="EB44" i="17"/>
  <c r="EN57" i="14"/>
  <c r="EB76" i="17"/>
  <c r="EN92" i="14"/>
  <c r="EN45" i="10"/>
  <c r="EM92" i="14"/>
  <c r="EB89" i="17"/>
  <c r="EN105" i="14"/>
  <c r="EL34" i="14"/>
  <c r="EL9" i="10"/>
  <c r="EA21" i="17"/>
  <c r="EN19" i="9"/>
  <c r="EN138" i="14"/>
  <c r="EM138" i="14"/>
  <c r="EB119" i="17"/>
  <c r="EL9" i="11"/>
  <c r="EA22" i="17"/>
  <c r="EL35" i="14"/>
  <c r="EL9" i="4"/>
  <c r="EA15" i="17"/>
  <c r="EL28" i="14"/>
  <c r="EL51" i="3"/>
  <c r="EA198" i="17" s="1"/>
  <c r="EL52" i="3"/>
  <c r="EA201" i="17" s="1"/>
  <c r="EL36" i="14"/>
  <c r="EA23" i="17" s="1"/>
  <c r="EM12" i="8"/>
  <c r="EB41" i="17"/>
  <c r="EN54" i="14"/>
  <c r="EN93" i="14"/>
  <c r="EN45" i="11"/>
  <c r="EB77" i="17"/>
  <c r="EM93" i="14"/>
  <c r="EB118" i="17"/>
  <c r="EN137" i="14"/>
  <c r="EN19" i="8"/>
  <c r="EM137" i="14"/>
  <c r="EL72" i="14"/>
  <c r="EA56" i="17" s="1"/>
  <c r="EA18" i="17"/>
  <c r="EL31" i="14"/>
  <c r="EL9" i="7"/>
  <c r="EB183" i="17"/>
  <c r="EN40" i="3"/>
  <c r="EN19" i="10"/>
  <c r="EM139" i="14"/>
  <c r="EB120" i="17"/>
  <c r="EN139" i="14"/>
  <c r="EN56" i="14"/>
  <c r="EM12" i="10"/>
  <c r="EB43" i="17"/>
  <c r="EN140" i="14"/>
  <c r="EN19" i="11"/>
  <c r="EM140" i="14"/>
  <c r="EB121" i="17"/>
  <c r="EL30" i="14"/>
  <c r="EA17" i="17"/>
  <c r="EL9" i="6"/>
  <c r="EM45" i="5"/>
  <c r="EN134" i="14"/>
  <c r="EM134" i="14"/>
  <c r="EN19" i="5"/>
  <c r="EB115" i="17"/>
  <c r="EB37" i="17"/>
  <c r="EN50" i="14"/>
  <c r="EM12" i="4"/>
  <c r="EM45" i="7"/>
  <c r="EN45" i="4"/>
  <c r="EN86" i="14"/>
  <c r="EB70" i="17"/>
  <c r="EM86" i="14"/>
  <c r="EM45" i="8"/>
  <c r="EM65" i="3" l="1"/>
  <c r="EB219" i="17" s="1"/>
  <c r="EM55" i="3"/>
  <c r="EN55" i="3" s="1"/>
  <c r="EM58" i="14"/>
  <c r="EB45" i="17" s="1"/>
  <c r="EM64" i="3"/>
  <c r="EB216" i="17" s="1"/>
  <c r="EM94" i="14"/>
  <c r="EM89" i="14"/>
  <c r="EN45" i="7"/>
  <c r="EN89" i="14"/>
  <c r="EB73" i="17"/>
  <c r="EN54" i="3"/>
  <c r="EB204" i="17"/>
  <c r="EM10" i="6"/>
  <c r="EM11" i="6"/>
  <c r="EM44" i="6" s="1"/>
  <c r="EA6" i="17"/>
  <c r="EL19" i="14"/>
  <c r="EB30" i="17"/>
  <c r="EM43" i="14"/>
  <c r="EN43" i="14"/>
  <c r="EN12" i="8"/>
  <c r="EN45" i="6"/>
  <c r="EN88" i="14"/>
  <c r="EM88" i="14"/>
  <c r="EB72" i="17"/>
  <c r="EM42" i="14"/>
  <c r="EB29" i="17"/>
  <c r="EN12" i="7"/>
  <c r="EN42" i="14"/>
  <c r="EN12" i="6"/>
  <c r="EM41" i="14"/>
  <c r="EB28" i="17"/>
  <c r="EN41" i="14"/>
  <c r="EN39" i="14"/>
  <c r="EM39" i="14"/>
  <c r="EB26" i="17"/>
  <c r="EN12" i="4"/>
  <c r="EN45" i="14"/>
  <c r="EB32" i="17"/>
  <c r="EM45" i="14"/>
  <c r="EN12" i="10"/>
  <c r="EM10" i="7"/>
  <c r="EM11" i="7"/>
  <c r="EA7" i="17"/>
  <c r="EL20" i="14"/>
  <c r="EL24" i="14"/>
  <c r="EA11" i="17"/>
  <c r="EM11" i="11"/>
  <c r="EM10" i="11"/>
  <c r="EM46" i="14"/>
  <c r="EB33" i="17"/>
  <c r="EN12" i="11"/>
  <c r="EN46" i="14"/>
  <c r="EB42" i="17"/>
  <c r="EN55" i="14"/>
  <c r="EM12" i="9"/>
  <c r="EN141" i="14"/>
  <c r="EB122" i="17"/>
  <c r="EB27" i="17"/>
  <c r="EM40" i="14"/>
  <c r="EN12" i="5"/>
  <c r="EN40" i="14"/>
  <c r="EA5" i="17"/>
  <c r="EL18" i="14"/>
  <c r="EM11" i="5"/>
  <c r="EM44" i="5" s="1"/>
  <c r="EM10" i="5"/>
  <c r="EB207" i="17"/>
  <c r="EM10" i="4"/>
  <c r="EA4" i="17"/>
  <c r="EL17" i="14"/>
  <c r="EM11" i="4"/>
  <c r="EL25" i="14"/>
  <c r="EA12" i="17" s="1"/>
  <c r="EL12" i="3"/>
  <c r="EA1" i="17" s="1"/>
  <c r="EL13" i="3"/>
  <c r="EA147" i="17" s="1"/>
  <c r="EL21" i="14"/>
  <c r="EA8" i="17"/>
  <c r="EM11" i="8"/>
  <c r="EM44" i="8" s="1"/>
  <c r="EM10" i="8"/>
  <c r="EN25" i="3"/>
  <c r="EB168" i="17"/>
  <c r="EM90" i="14"/>
  <c r="EB74" i="17"/>
  <c r="EN90" i="14"/>
  <c r="EN45" i="8"/>
  <c r="EB71" i="17"/>
  <c r="EM87" i="14"/>
  <c r="EN45" i="5"/>
  <c r="EN87" i="14"/>
  <c r="EA10" i="17"/>
  <c r="EL23" i="14"/>
  <c r="EM10" i="10"/>
  <c r="EM11" i="10"/>
  <c r="EN26" i="3"/>
  <c r="EB171" i="17"/>
  <c r="EA9" i="17"/>
  <c r="EL22" i="14"/>
  <c r="EM11" i="9"/>
  <c r="EM10" i="9"/>
  <c r="EN58" i="14" l="1"/>
  <c r="EN65" i="3"/>
  <c r="EN64" i="3"/>
  <c r="EB141" i="17"/>
  <c r="EN185" i="14"/>
  <c r="EM22" i="9"/>
  <c r="EN10" i="9"/>
  <c r="EM185" i="14"/>
  <c r="EB60" i="17"/>
  <c r="EM76" i="14"/>
  <c r="EM54" i="5"/>
  <c r="EN44" i="5"/>
  <c r="EN76" i="14"/>
  <c r="EM22" i="8"/>
  <c r="EB140" i="17"/>
  <c r="EM184" i="14"/>
  <c r="EN10" i="8"/>
  <c r="EN184" i="14"/>
  <c r="EM44" i="14"/>
  <c r="EN12" i="9"/>
  <c r="EB31" i="17"/>
  <c r="EN44" i="14"/>
  <c r="EM22" i="11"/>
  <c r="EB143" i="17"/>
  <c r="EM187" i="14"/>
  <c r="EN10" i="11"/>
  <c r="EN187" i="14"/>
  <c r="EN10" i="6"/>
  <c r="EM22" i="6"/>
  <c r="EN182" i="14"/>
  <c r="EM182" i="14"/>
  <c r="EB138" i="17"/>
  <c r="EB108" i="17"/>
  <c r="EN11" i="9"/>
  <c r="EM124" i="14"/>
  <c r="EM29" i="9"/>
  <c r="EN124" i="14"/>
  <c r="EM44" i="9"/>
  <c r="EM79" i="14"/>
  <c r="EM54" i="8"/>
  <c r="EB63" i="17"/>
  <c r="EN79" i="14"/>
  <c r="EN44" i="8"/>
  <c r="EM123" i="14"/>
  <c r="EB107" i="17"/>
  <c r="EM29" i="8"/>
  <c r="EN123" i="14"/>
  <c r="EN11" i="8"/>
  <c r="EM22" i="5"/>
  <c r="EB137" i="17"/>
  <c r="EM181" i="14"/>
  <c r="EN10" i="5"/>
  <c r="EN181" i="14"/>
  <c r="EM126" i="14"/>
  <c r="EN126" i="14"/>
  <c r="EB110" i="17"/>
  <c r="EN11" i="11"/>
  <c r="EM29" i="11"/>
  <c r="EM44" i="11"/>
  <c r="EM19" i="3"/>
  <c r="EM18" i="3"/>
  <c r="EN125" i="14"/>
  <c r="EB109" i="17"/>
  <c r="EM125" i="14"/>
  <c r="EN11" i="10"/>
  <c r="EM44" i="10"/>
  <c r="EM29" i="10"/>
  <c r="EM180" i="14"/>
  <c r="EB136" i="17"/>
  <c r="EM22" i="4"/>
  <c r="EN180" i="14"/>
  <c r="EN10" i="4"/>
  <c r="EM188" i="14"/>
  <c r="EM17" i="3"/>
  <c r="EM16" i="3"/>
  <c r="EB104" i="17"/>
  <c r="EM120" i="14"/>
  <c r="EM29" i="5"/>
  <c r="EN120" i="14"/>
  <c r="EN11" i="5"/>
  <c r="EM44" i="7"/>
  <c r="EM29" i="7"/>
  <c r="EM122" i="14"/>
  <c r="EB106" i="17"/>
  <c r="EN122" i="14"/>
  <c r="EN11" i="7"/>
  <c r="EN10" i="10"/>
  <c r="EM186" i="14"/>
  <c r="EB142" i="17"/>
  <c r="EM22" i="10"/>
  <c r="EN186" i="14"/>
  <c r="EM119" i="14"/>
  <c r="EB103" i="17"/>
  <c r="EN119" i="14"/>
  <c r="EM29" i="4"/>
  <c r="EN11" i="4"/>
  <c r="EM127" i="14"/>
  <c r="EM14" i="3"/>
  <c r="EM44" i="4"/>
  <c r="EM15" i="3"/>
  <c r="EN10" i="7"/>
  <c r="EN183" i="14"/>
  <c r="EM22" i="7"/>
  <c r="EM183" i="14"/>
  <c r="EB139" i="17"/>
  <c r="EM47" i="14"/>
  <c r="EN44" i="6"/>
  <c r="EB61" i="17"/>
  <c r="EN77" i="14"/>
  <c r="EM77" i="14"/>
  <c r="EM54" i="6"/>
  <c r="EM35" i="6" s="1"/>
  <c r="EM29" i="6"/>
  <c r="EM121" i="14"/>
  <c r="EB105" i="17"/>
  <c r="EN11" i="6"/>
  <c r="EN121" i="14"/>
  <c r="EN94" i="14"/>
  <c r="EB78" i="17"/>
  <c r="EN66" i="14" l="1"/>
  <c r="EN35" i="6"/>
  <c r="EM66" i="14"/>
  <c r="EB50" i="17"/>
  <c r="EN15" i="3"/>
  <c r="EB153" i="17"/>
  <c r="EN19" i="3"/>
  <c r="EB165" i="17"/>
  <c r="EB127" i="17"/>
  <c r="EM21" i="6"/>
  <c r="EN22" i="6"/>
  <c r="EN171" i="14"/>
  <c r="EM171" i="14"/>
  <c r="EN173" i="14"/>
  <c r="EN22" i="8"/>
  <c r="EM173" i="14"/>
  <c r="EB129" i="17"/>
  <c r="EM21" i="8"/>
  <c r="EM212" i="14"/>
  <c r="EN54" i="5"/>
  <c r="EN212" i="14"/>
  <c r="EN54" i="6"/>
  <c r="EM213" i="14"/>
  <c r="EN213" i="14"/>
  <c r="EB128" i="17"/>
  <c r="EN172" i="14"/>
  <c r="EN22" i="7"/>
  <c r="EM21" i="7"/>
  <c r="EM172" i="14"/>
  <c r="EN44" i="4"/>
  <c r="EN75" i="14"/>
  <c r="EB59" i="17"/>
  <c r="EM54" i="4"/>
  <c r="EM35" i="4" s="1"/>
  <c r="EM75" i="14"/>
  <c r="EM62" i="3"/>
  <c r="EM61" i="3"/>
  <c r="EM83" i="14"/>
  <c r="EM108" i="14"/>
  <c r="EB92" i="17"/>
  <c r="EN108" i="14"/>
  <c r="EN29" i="4"/>
  <c r="EM43" i="3"/>
  <c r="EM42" i="3"/>
  <c r="EM116" i="14"/>
  <c r="EN16" i="3"/>
  <c r="EB156" i="17"/>
  <c r="EM114" i="14"/>
  <c r="EB98" i="17"/>
  <c r="EN114" i="14"/>
  <c r="EN29" i="10"/>
  <c r="EN82" i="14"/>
  <c r="EM54" i="11"/>
  <c r="EN44" i="11"/>
  <c r="EB66" i="17"/>
  <c r="EM82" i="14"/>
  <c r="EM35" i="11"/>
  <c r="EM215" i="14"/>
  <c r="EN54" i="8"/>
  <c r="EN215" i="14"/>
  <c r="EB97" i="17"/>
  <c r="EN29" i="9"/>
  <c r="EM113" i="14"/>
  <c r="EN113" i="14"/>
  <c r="EB130" i="17"/>
  <c r="EM174" i="14"/>
  <c r="EN22" i="9"/>
  <c r="EN174" i="14"/>
  <c r="EM21" i="9"/>
  <c r="EN47" i="14"/>
  <c r="EB34" i="17"/>
  <c r="EN14" i="3"/>
  <c r="EB150" i="17"/>
  <c r="EN175" i="14"/>
  <c r="EB131" i="17"/>
  <c r="EM175" i="14"/>
  <c r="EN22" i="10"/>
  <c r="EM21" i="10"/>
  <c r="EM111" i="14"/>
  <c r="EN29" i="7"/>
  <c r="EN111" i="14"/>
  <c r="EB95" i="17"/>
  <c r="EB93" i="17"/>
  <c r="EM109" i="14"/>
  <c r="EN29" i="5"/>
  <c r="EN109" i="14"/>
  <c r="EB159" i="17"/>
  <c r="EN17" i="3"/>
  <c r="EM169" i="14"/>
  <c r="EN169" i="14"/>
  <c r="EN22" i="4"/>
  <c r="EB125" i="17"/>
  <c r="EM21" i="4"/>
  <c r="EM33" i="3"/>
  <c r="EM32" i="3"/>
  <c r="EM177" i="14"/>
  <c r="EB65" i="17"/>
  <c r="EN81" i="14"/>
  <c r="EM81" i="14"/>
  <c r="EN44" i="10"/>
  <c r="EM54" i="10"/>
  <c r="EB99" i="17"/>
  <c r="EM115" i="14"/>
  <c r="EN29" i="11"/>
  <c r="EN115" i="14"/>
  <c r="EB96" i="17"/>
  <c r="EM112" i="14"/>
  <c r="EN112" i="14"/>
  <c r="EN29" i="8"/>
  <c r="EB132" i="17"/>
  <c r="EM176" i="14"/>
  <c r="EN176" i="14"/>
  <c r="EM21" i="11"/>
  <c r="EN22" i="11"/>
  <c r="EB94" i="17"/>
  <c r="EN110" i="14"/>
  <c r="EN29" i="6"/>
  <c r="EM110" i="14"/>
  <c r="EB111" i="17"/>
  <c r="EN127" i="14"/>
  <c r="EM78" i="14"/>
  <c r="EN44" i="7"/>
  <c r="EN78" i="14"/>
  <c r="EM54" i="7"/>
  <c r="EB62" i="17"/>
  <c r="EB144" i="17"/>
  <c r="EN188" i="14"/>
  <c r="EB162" i="17"/>
  <c r="EN18" i="3"/>
  <c r="EN22" i="5"/>
  <c r="EN170" i="14"/>
  <c r="EM21" i="5"/>
  <c r="EM170" i="14"/>
  <c r="EB126" i="17"/>
  <c r="EM35" i="8"/>
  <c r="EN80" i="14"/>
  <c r="EB64" i="17"/>
  <c r="EM54" i="9"/>
  <c r="EM35" i="9" s="1"/>
  <c r="EN44" i="9"/>
  <c r="EM80" i="14"/>
  <c r="EM35" i="5"/>
  <c r="EB48" i="17" l="1"/>
  <c r="EN64" i="14"/>
  <c r="EN35" i="4"/>
  <c r="EM64" i="14"/>
  <c r="EM68" i="14"/>
  <c r="EB52" i="17"/>
  <c r="EN35" i="8"/>
  <c r="EN68" i="14"/>
  <c r="EN214" i="14"/>
  <c r="EN54" i="7"/>
  <c r="EM214" i="14"/>
  <c r="EB133" i="17"/>
  <c r="EN177" i="14"/>
  <c r="EN42" i="3"/>
  <c r="EB186" i="17"/>
  <c r="EB213" i="17"/>
  <c r="EN62" i="3"/>
  <c r="EM150" i="14"/>
  <c r="EM36" i="7"/>
  <c r="EN21" i="7"/>
  <c r="EN150" i="14"/>
  <c r="EB49" i="17"/>
  <c r="EM65" i="14"/>
  <c r="EN35" i="5"/>
  <c r="EN65" i="14"/>
  <c r="EN216" i="14"/>
  <c r="EM216" i="14"/>
  <c r="EN54" i="9"/>
  <c r="EB174" i="17"/>
  <c r="EN32" i="3"/>
  <c r="EN43" i="3"/>
  <c r="EB189" i="17"/>
  <c r="EB53" i="17"/>
  <c r="EN69" i="14"/>
  <c r="EM69" i="14"/>
  <c r="EN35" i="9"/>
  <c r="EM35" i="7"/>
  <c r="EN33" i="3"/>
  <c r="EB177" i="17"/>
  <c r="EM36" i="10"/>
  <c r="EN21" i="10"/>
  <c r="EN153" i="14"/>
  <c r="EM153" i="14"/>
  <c r="EB67" i="17"/>
  <c r="EN83" i="14"/>
  <c r="EM151" i="14"/>
  <c r="EN21" i="8"/>
  <c r="EN151" i="14"/>
  <c r="EM36" i="8"/>
  <c r="EM149" i="14"/>
  <c r="EN21" i="6"/>
  <c r="EN149" i="14"/>
  <c r="EM36" i="6"/>
  <c r="EM148" i="14"/>
  <c r="EN21" i="5"/>
  <c r="EN148" i="14"/>
  <c r="EM36" i="5"/>
  <c r="EN154" i="14"/>
  <c r="EM154" i="14"/>
  <c r="EN21" i="11"/>
  <c r="EM36" i="11"/>
  <c r="EM35" i="10"/>
  <c r="EN54" i="10"/>
  <c r="EM217" i="14"/>
  <c r="EN217" i="14"/>
  <c r="EM36" i="4"/>
  <c r="EN21" i="4"/>
  <c r="EN147" i="14"/>
  <c r="EM147" i="14"/>
  <c r="EM155" i="14"/>
  <c r="EN155" i="14" s="1"/>
  <c r="EM27" i="3"/>
  <c r="EN27" i="3" s="1"/>
  <c r="EM28" i="3"/>
  <c r="EN28" i="3" s="1"/>
  <c r="EN152" i="14"/>
  <c r="EN21" i="9"/>
  <c r="EM152" i="14"/>
  <c r="EM36" i="9"/>
  <c r="EM71" i="14"/>
  <c r="EN35" i="11"/>
  <c r="EN71" i="14"/>
  <c r="EB55" i="17"/>
  <c r="EM218" i="14"/>
  <c r="EN218" i="14"/>
  <c r="EN54" i="11"/>
  <c r="EN116" i="14"/>
  <c r="EB100" i="17"/>
  <c r="EB210" i="17"/>
  <c r="EN61" i="3"/>
  <c r="EN54" i="4"/>
  <c r="EM211" i="14"/>
  <c r="EN211" i="14"/>
  <c r="EM71" i="3"/>
  <c r="EN71" i="3" s="1"/>
  <c r="EM219" i="14"/>
  <c r="EN219" i="14" s="1"/>
  <c r="EM72" i="3"/>
  <c r="EN72" i="3" s="1"/>
  <c r="EN36" i="11" l="1"/>
  <c r="EB22" i="17"/>
  <c r="EN35" i="14"/>
  <c r="EM9" i="11"/>
  <c r="EM35" i="14"/>
  <c r="EB16" i="17"/>
  <c r="EM9" i="5"/>
  <c r="EM29" i="14"/>
  <c r="EN36" i="5"/>
  <c r="EN29" i="14"/>
  <c r="EN30" i="14"/>
  <c r="EM30" i="14"/>
  <c r="EN36" i="6"/>
  <c r="EM9" i="6"/>
  <c r="EB17" i="17"/>
  <c r="EB19" i="17"/>
  <c r="EM9" i="8"/>
  <c r="EM32" i="14"/>
  <c r="EN32" i="14"/>
  <c r="EN36" i="8"/>
  <c r="EM67" i="14"/>
  <c r="EB51" i="17"/>
  <c r="EN35" i="7"/>
  <c r="EN67" i="14"/>
  <c r="EN33" i="14"/>
  <c r="EM9" i="9"/>
  <c r="EM33" i="14"/>
  <c r="EN36" i="9"/>
  <c r="EB20" i="17"/>
  <c r="EM9" i="10"/>
  <c r="EB21" i="17"/>
  <c r="EN36" i="10"/>
  <c r="EN34" i="14"/>
  <c r="EM34" i="14"/>
  <c r="EM72" i="14"/>
  <c r="EN36" i="7"/>
  <c r="EM31" i="14"/>
  <c r="EN31" i="14"/>
  <c r="EB18" i="17"/>
  <c r="EM9" i="7"/>
  <c r="EM49" i="3"/>
  <c r="EN28" i="14"/>
  <c r="EN36" i="4"/>
  <c r="EM9" i="4"/>
  <c r="EM28" i="14"/>
  <c r="EB15" i="17"/>
  <c r="EM52" i="3"/>
  <c r="EM36" i="14"/>
  <c r="EM51" i="3"/>
  <c r="EB54" i="17"/>
  <c r="EN35" i="10"/>
  <c r="EN70" i="14"/>
  <c r="EM70" i="14"/>
  <c r="EM50" i="3"/>
  <c r="EN36" i="14" l="1"/>
  <c r="EB23" i="17"/>
  <c r="EM17" i="14"/>
  <c r="EN17" i="14"/>
  <c r="EN9" i="4"/>
  <c r="EB4" i="17"/>
  <c r="EM25" i="14"/>
  <c r="EM13" i="3"/>
  <c r="EM12" i="3"/>
  <c r="EB7" i="17"/>
  <c r="EN9" i="7"/>
  <c r="EN20" i="14"/>
  <c r="EM20" i="14"/>
  <c r="EN24" i="14"/>
  <c r="EN9" i="11"/>
  <c r="EB11" i="17"/>
  <c r="EM24" i="14"/>
  <c r="EN52" i="3"/>
  <c r="EB201" i="17"/>
  <c r="EN72" i="14"/>
  <c r="EB56" i="17"/>
  <c r="EB5" i="17"/>
  <c r="EM18" i="14"/>
  <c r="EN9" i="5"/>
  <c r="EN18" i="14"/>
  <c r="EB195" i="17"/>
  <c r="EN50" i="3"/>
  <c r="EB10" i="17"/>
  <c r="EN23" i="14"/>
  <c r="EM23" i="14"/>
  <c r="EN9" i="10"/>
  <c r="EN9" i="9"/>
  <c r="EB9" i="17"/>
  <c r="EN22" i="14"/>
  <c r="EM22" i="14"/>
  <c r="EB6" i="17"/>
  <c r="EM19" i="14"/>
  <c r="EN9" i="6"/>
  <c r="EN19" i="14"/>
  <c r="EN51" i="3"/>
  <c r="EB198" i="17"/>
  <c r="EN49" i="3"/>
  <c r="EB192" i="17"/>
  <c r="EM21" i="14"/>
  <c r="EB8" i="17"/>
  <c r="EN9" i="8"/>
  <c r="EN21" i="14"/>
  <c r="EN13" i="3" l="1"/>
  <c r="EB147" i="17"/>
  <c r="EB12" i="17"/>
  <c r="EN25" i="14"/>
  <c r="EN12" i="3"/>
  <c r="EB1" i="17"/>
</calcChain>
</file>

<file path=xl/comments1.xml><?xml version="1.0" encoding="utf-8"?>
<comments xmlns="http://schemas.openxmlformats.org/spreadsheetml/2006/main">
  <authors>
    <author>VISTA$</author>
  </authors>
  <commentList>
    <comment ref="A8" authorId="0" shapeId="0">
      <text>
        <r>
          <rPr>
            <b/>
            <sz val="8"/>
            <rFont val="Arial"/>
            <family val="2"/>
          </rPr>
          <t>Name by which this model is known, as it appears
at the top of each worksheet
(variable Model_Name)</t>
        </r>
      </text>
    </comment>
    <comment ref="A13" authorId="0" shapeId="0">
      <text>
        <r>
          <rPr>
            <b/>
            <sz val="8"/>
            <rFont val="Arial"/>
            <family val="2"/>
          </rPr>
          <t>The characteristic time needed for long-term
expected demand to adjust to changes in aggregate
demand, expressed in years
(variable Time_Smooth_Long_Demand)</t>
        </r>
      </text>
    </comment>
    <comment ref="A14" authorId="0" shapeId="0">
      <text>
        <r>
          <rPr>
            <b/>
            <sz val="8"/>
            <rFont val="Arial"/>
            <family val="2"/>
          </rPr>
          <t>The characteristic time needed for short-term
expected demand to adjust to changes in aggregate
demand, expressed in years
(variable Time_Smooth_Short_Demand)</t>
        </r>
      </text>
    </comment>
    <comment ref="A19" authorId="0" shapeId="0">
      <text>
        <r>
          <rPr>
            <b/>
            <sz val="8"/>
            <rFont val="Arial"/>
            <family val="2"/>
          </rPr>
          <t>The average lifetime of capital stock expressed in
years, in each time period
(variable Capital_Avg_Life)</t>
        </r>
      </text>
    </comment>
    <comment ref="A20" authorId="0" shapeId="0">
      <text>
        <r>
          <rPr>
            <b/>
            <sz val="8"/>
            <rFont val="Arial"/>
            <family val="2"/>
          </rPr>
          <t>The capital productivity exponent used in the
production function
(variable Capital_Expon)</t>
        </r>
      </text>
    </comment>
    <comment ref="A21" authorId="0" shapeId="0">
      <text>
        <r>
          <rPr>
            <b/>
            <sz val="8"/>
            <rFont val="Arial"/>
            <family val="2"/>
          </rPr>
          <t>Flexibility of capacity unitlization. Measures how
well the capital stock responds to short-term
changes in demand.
(variable Flexibility_Capacity_Utilization)</t>
        </r>
      </text>
    </comment>
    <comment ref="A22" authorId="0" shapeId="0">
      <text>
        <r>
          <rPr>
            <b/>
            <sz val="8"/>
            <rFont val="Arial"/>
            <family val="2"/>
          </rPr>
          <t>The characteristic time needed for the stock of
capital to adjust to changes in demand, expressed
in years
(variable Time_Adjust_Capital)</t>
        </r>
      </text>
    </comment>
    <comment ref="A27" authorId="0" shapeId="0">
      <text>
        <r>
          <rPr>
            <b/>
            <sz val="8"/>
            <rFont val="Arial"/>
            <family val="2"/>
          </rPr>
          <t>The equilibrium level of employment (in millions
of full-time-equivalent man-periods)
(variable Employment_Equilib)</t>
        </r>
      </text>
    </comment>
    <comment ref="A28" authorId="0" shapeId="0">
      <text>
        <r>
          <rPr>
            <b/>
            <sz val="8"/>
            <rFont val="Arial"/>
            <family val="2"/>
          </rPr>
          <t>The characteristic time needed for the level of
employment to respond to changes in demand,
expressed in years
(variable Time_Adjust_Employment)</t>
        </r>
      </text>
    </comment>
    <comment ref="A29" authorId="0" shapeId="0">
      <text>
        <r>
          <rPr>
            <b/>
            <sz val="8"/>
            <rFont val="Arial"/>
            <family val="2"/>
          </rPr>
          <t>The ratio (equilibrium real wage) / (national
income). This is a numerical input parameter of
the model.
(variable Real_Wage_Equilib_pct)</t>
        </r>
      </text>
    </comment>
    <comment ref="A34" authorId="0" shapeId="0">
      <text>
        <r>
          <rPr>
            <b/>
            <sz val="8"/>
            <rFont val="Arial"/>
            <family val="2"/>
          </rPr>
          <t>The propensity to consume, expressed as a percent
of output, in each time period
(variable Consumption_Avg_Propensity)</t>
        </r>
      </text>
    </comment>
    <comment ref="A35" authorId="0" shapeId="0">
      <text>
        <r>
          <rPr>
            <b/>
            <sz val="8"/>
            <rFont val="Arial"/>
            <family val="2"/>
          </rPr>
          <t>The characteristic time needed for consumers to
adjust their expectation of permanent income as
their incomes change, expressed in years
(variable Time_Smooth_Income)</t>
        </r>
      </text>
    </comment>
    <comment ref="A40" authorId="0" shapeId="0">
      <text>
        <r>
          <rPr>
            <b/>
            <sz val="8"/>
            <rFont val="Arial"/>
            <family val="2"/>
          </rPr>
          <t>Equilibrium annual output (in millions)
(variable Output_Equilib_Yr)</t>
        </r>
      </text>
    </comment>
    <comment ref="A45" authorId="0" shapeId="0">
      <text>
        <r>
          <rPr>
            <b/>
            <sz val="8"/>
            <rFont val="Arial"/>
            <family val="2"/>
          </rPr>
          <t>The long-term annual interest rate on debt. This
is a numerical input parameter of the model.
(variable Interest_Rate_Long_Yr)</t>
        </r>
      </text>
    </comment>
    <comment ref="A50" authorId="0" shapeId="0">
      <text>
        <r>
          <rPr>
            <b/>
            <sz val="8"/>
            <rFont val="Arial"/>
            <family val="2"/>
          </rPr>
          <t>The ratio (equilibrium government spending) /
(equilibrium output). This is a numerical input to
the model.
(variable Gov_Spend_Equilib_pct)</t>
        </r>
      </text>
    </comment>
    <comment ref="A51" authorId="0" shapeId="0">
      <text>
        <r>
          <rPr>
            <b/>
            <sz val="8"/>
            <rFont val="Arial"/>
            <family val="2"/>
          </rPr>
          <t>The ratio (equilibrium government transfer
payments) / (equilibrium output). This is a
numerical input to the model.
(variable Gov_Transfers_Equilib_pct)</t>
        </r>
      </text>
    </comment>
    <comment ref="A52" authorId="0" shapeId="0">
      <text>
        <r>
          <rPr>
            <b/>
            <sz val="8"/>
            <rFont val="Arial"/>
            <family val="2"/>
          </rPr>
          <t>The average rate of taxation of all kinds
including local, state and federal. This is a
numerical input parameter of the model.
(variable Tax_Rate)</t>
        </r>
      </text>
    </comment>
    <comment ref="A57" authorId="0" shapeId="0">
      <text>
        <r>
          <rPr>
            <b/>
            <sz val="8"/>
            <rFont val="Arial"/>
            <family val="2"/>
          </rPr>
          <t>The ratio (std dev of random shock) / (national
income). This parameter does not depend on time
because the model is based on an equilibrium
economy with random shocks. This is a numerical
input parameter of the model.
(variable Shock_Std_Dev_pct)</t>
        </r>
      </text>
    </comment>
    <comment ref="A58" authorId="0" shapeId="0">
      <text>
        <r>
          <rPr>
            <b/>
            <sz val="8"/>
            <rFont val="Arial"/>
            <family val="2"/>
          </rPr>
          <t>The limit in outliers for random shocks, expressed
in terms of the cumulative tail probability below
which shocks are not allowed.</t>
        </r>
      </text>
    </comment>
  </commentList>
</comments>
</file>

<file path=xl/comments10.xml><?xml version="1.0" encoding="utf-8"?>
<comments xmlns="http://schemas.openxmlformats.org/spreadsheetml/2006/main">
  <authors>
    <author>VISTA$</author>
  </authors>
  <commentList>
    <comment ref="A9" authorId="0" shapeId="0">
      <text>
        <r>
          <rPr>
            <b/>
            <sz val="8"/>
            <rFont val="Arial"/>
            <family val="2"/>
          </rPr>
          <t>The aggregate demand for goods and services in the
economy, in each time period
(variable Demand_Aggregate)</t>
        </r>
      </text>
    </comment>
    <comment ref="A10" authorId="0" shapeId="0">
      <text>
        <r>
          <rPr>
            <b/>
            <sz val="8"/>
            <rFont val="Arial"/>
            <family val="2"/>
          </rPr>
          <t>The long-term expected demand for goods and
services per time period, in each time period (in
millions)
(variable Demand_Expected_Long)</t>
        </r>
      </text>
    </comment>
    <comment ref="A11" authorId="0" shapeId="0">
      <text>
        <r>
          <rPr>
            <b/>
            <sz val="8"/>
            <rFont val="Arial"/>
            <family val="2"/>
          </rPr>
          <t>Short-term expected demand for goods and services
per time period, in each time period (in millions)
(variable Demand_Expected_Short)</t>
        </r>
      </text>
    </comment>
    <comment ref="A12" authorId="0" shapeId="0">
      <text>
        <r>
          <rPr>
            <b/>
            <sz val="8"/>
            <rFont val="Arial"/>
            <family val="2"/>
          </rPr>
          <t>Consumption spending, in each time period (in
millions)</t>
        </r>
      </text>
    </comment>
    <comment ref="A13" authorId="0" shapeId="0">
      <text>
        <r>
          <rPr>
            <b/>
            <sz val="8"/>
            <rFont val="Arial"/>
            <family val="2"/>
          </rPr>
          <t>A random shock to the aggregate demand of the
economy, in each time period
(variable Shock_Aggregate_Demand)</t>
        </r>
      </text>
    </comment>
    <comment ref="A19"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shapeId="0">
      <text>
        <r>
          <rPr>
            <b/>
            <sz val="8"/>
            <rFont val="Arial"/>
            <family val="2"/>
          </rPr>
          <t>The capital depreciation expense in each time
period (in millions)
(variable Capital_Depreciation)</t>
        </r>
      </text>
    </comment>
    <comment ref="A21" authorId="0" shapeId="0">
      <text>
        <r>
          <rPr>
            <b/>
            <sz val="8"/>
            <rFont val="Arial"/>
            <family val="2"/>
          </rPr>
          <t>Capital investmnent in each time period (in
millions)
(variable Capital_Investment)</t>
        </r>
      </text>
    </comment>
    <comment ref="A22" authorId="0" shapeId="0">
      <text>
        <r>
          <rPr>
            <b/>
            <sz val="8"/>
            <rFont val="Arial"/>
            <family val="2"/>
          </rPr>
          <t>The desired capital stock in each time period (in
millions)
(variable Capital_Desired)</t>
        </r>
      </text>
    </comment>
    <comment ref="A28" authorId="0" shapeId="0">
      <text>
        <r>
          <rPr>
            <b/>
            <sz val="8"/>
            <rFont val="Arial"/>
            <family val="2"/>
          </rPr>
          <t>The level of employment in each time period
(expressed in millions of full-time-equivalent
man-periods)</t>
        </r>
      </text>
    </comment>
    <comment ref="A29" authorId="0" shapeId="0">
      <text>
        <r>
          <rPr>
            <b/>
            <sz val="8"/>
            <rFont val="Arial"/>
            <family val="2"/>
          </rPr>
          <t>The desired level of employment in each time
period (expressed in millions of
full-time-equivalent man-periods)
(variable Employment_Desired)</t>
        </r>
      </text>
    </comment>
    <comment ref="A35" authorId="0" shapeId="0">
      <text>
        <r>
          <rPr>
            <b/>
            <sz val="8"/>
            <rFont val="Arial"/>
            <family val="2"/>
          </rPr>
          <t>Current disposable income, in each time period (in
millions)
(variable Income_Current_Disposable)</t>
        </r>
      </text>
    </comment>
    <comment ref="A36" authorId="0" shapeId="0">
      <text>
        <r>
          <rPr>
            <b/>
            <sz val="8"/>
            <rFont val="Arial"/>
            <family val="2"/>
          </rPr>
          <t>The amount of goods and services sold in the
economy, in each time period (in millions)
(variable Final_Sales)</t>
        </r>
      </text>
    </comment>
    <comment ref="A37" authorId="0" shapeId="0">
      <text>
        <r>
          <rPr>
            <b/>
            <sz val="8"/>
            <rFont val="Arial"/>
            <family val="2"/>
          </rPr>
          <t>Total government spending, in each time period (in
millions)
(variable Gov_Spending)</t>
        </r>
      </text>
    </comment>
    <comment ref="A38" authorId="0" shapeId="0">
      <text>
        <r>
          <rPr>
            <b/>
            <sz val="8"/>
            <rFont val="Arial"/>
            <family val="2"/>
          </rPr>
          <t>Total government transfer payments, in each time
period (in millions)
(variable Gov_Transfers)</t>
        </r>
      </text>
    </comment>
    <comment ref="A44" authorId="0" shapeId="0">
      <text>
        <r>
          <rPr>
            <b/>
            <sz val="8"/>
            <rFont val="Arial"/>
            <family val="2"/>
          </rPr>
          <t>The total output per time period, in each time
period (in millions)</t>
        </r>
      </text>
    </comment>
    <comment ref="A45"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shapeId="0">
      <text>
        <r>
          <rPr>
            <b/>
            <sz val="8"/>
            <rFont val="Arial"/>
            <family val="2"/>
          </rPr>
          <t>A random shock to the output of the economy, in
each time period
(variable Shock_Output)</t>
        </r>
      </text>
    </comment>
    <comment ref="A52" authorId="0" shapeId="0">
      <text>
        <r>
          <rPr>
            <b/>
            <sz val="8"/>
            <rFont val="Arial"/>
            <family val="2"/>
          </rPr>
          <t>Total government spending, in each time period (in
millions)
(variable Gov_Spending)</t>
        </r>
      </text>
    </comment>
    <comment ref="A53" authorId="0" shapeId="0">
      <text>
        <r>
          <rPr>
            <b/>
            <sz val="8"/>
            <rFont val="Arial"/>
            <family val="2"/>
          </rPr>
          <t>Total government transfer payments, in each time
period (in millions)
(variable Gov_Transfers)</t>
        </r>
      </text>
    </comment>
    <comment ref="A54" authorId="0" shapeId="0">
      <text>
        <r>
          <rPr>
            <b/>
            <sz val="8"/>
            <rFont val="Arial"/>
            <family val="2"/>
          </rPr>
          <t>Total taxes in the economy (in $ millions), in
each time period</t>
        </r>
      </text>
    </comment>
    <comment ref="A60" authorId="0" shapeId="0">
      <text>
        <r>
          <rPr>
            <b/>
            <sz val="8"/>
            <rFont val="Arial"/>
            <family val="2"/>
          </rPr>
          <t>A random shock to the aggregate demand of the
economy, in each time period
(variable Shock_Aggregate_Demand)</t>
        </r>
      </text>
    </comment>
    <comment ref="A61" authorId="0" shapeId="0">
      <text>
        <r>
          <rPr>
            <b/>
            <sz val="8"/>
            <rFont val="Arial"/>
            <family val="2"/>
          </rPr>
          <t>A random shock to the output of the economy, in
each time period
(variable Shock_Output)</t>
        </r>
      </text>
    </comment>
  </commentList>
</comments>
</file>

<file path=xl/comments11.xml><?xml version="1.0" encoding="utf-8"?>
<comments xmlns="http://schemas.openxmlformats.org/spreadsheetml/2006/main">
  <authors>
    <author>VISTA$</author>
  </authors>
  <commentList>
    <comment ref="B7"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B9" authorId="0" shapeId="0">
      <text>
        <r>
          <rPr>
            <b/>
            <sz val="8"/>
            <rFont val="Arial"/>
            <family val="2"/>
          </rPr>
          <t>The average lifetime of capital stock expressed in
years, in each time period
(variable Capital_Avg_Life)</t>
        </r>
      </text>
    </comment>
    <comment ref="B11" authorId="0" shapeId="0">
      <text>
        <r>
          <rPr>
            <b/>
            <sz val="8"/>
            <rFont val="Arial"/>
            <family val="2"/>
          </rPr>
          <t>The capital depreciation expense in each time
period (in millions)
(variable Capital_Depreciation)</t>
        </r>
      </text>
    </comment>
    <comment ref="B13" authorId="0" shapeId="0">
      <text>
        <r>
          <rPr>
            <b/>
            <sz val="8"/>
            <rFont val="Arial"/>
            <family val="2"/>
          </rPr>
          <t>Average over trials of capital depreciation
expense in each time period (in millions)
(variable Capital_Depreciation_mean)</t>
        </r>
      </text>
    </comment>
    <comment ref="B15" authorId="0" shapeId="0">
      <text>
        <r>
          <rPr>
            <b/>
            <sz val="8"/>
            <rFont val="Arial"/>
            <family val="2"/>
          </rPr>
          <t>Standard deviation of capital depreciation expense
in each time period (in millions)
(variable Capital_Depreciation_stdev)</t>
        </r>
      </text>
    </comment>
    <comment ref="B17" authorId="0" shapeId="0">
      <text>
        <r>
          <rPr>
            <b/>
            <sz val="8"/>
            <rFont val="Arial"/>
            <family val="2"/>
          </rPr>
          <t>The desired capital stock in each time period (in
millions)
(variable Capital_Desired)</t>
        </r>
      </text>
    </comment>
    <comment ref="B19" authorId="0" shapeId="0">
      <text>
        <r>
          <rPr>
            <b/>
            <sz val="8"/>
            <rFont val="Arial"/>
            <family val="2"/>
          </rPr>
          <t>Average over trials of desired capital stock in
each time period (in millions)
(variable Capital_Desired_mean)</t>
        </r>
      </text>
    </comment>
    <comment ref="B21" authorId="0" shapeId="0">
      <text>
        <r>
          <rPr>
            <b/>
            <sz val="8"/>
            <rFont val="Arial"/>
            <family val="2"/>
          </rPr>
          <t>Standard deviation over trials of desired capital
stock in each time period (in millions)
(variable Capital_Desired_stdev)</t>
        </r>
      </text>
    </comment>
    <comment ref="B23" authorId="0" shapeId="0">
      <text>
        <r>
          <rPr>
            <b/>
            <sz val="8"/>
            <rFont val="Arial"/>
            <family val="2"/>
          </rPr>
          <t>This is a numerical input parameter of the model.
(variable Capital_Equilib)</t>
        </r>
      </text>
    </comment>
    <comment ref="B25" authorId="0" shapeId="0">
      <text>
        <r>
          <rPr>
            <b/>
            <sz val="8"/>
            <rFont val="Arial"/>
            <family val="2"/>
          </rPr>
          <t>The capital productivity exponent used in the
production function
(variable Capital_Expon)</t>
        </r>
      </text>
    </comment>
    <comment ref="B27" authorId="0" shapeId="0">
      <text>
        <r>
          <rPr>
            <b/>
            <sz val="8"/>
            <rFont val="Arial"/>
            <family val="2"/>
          </rPr>
          <t>Capital investmnent in each time period (in
millions)
(variable Capital_Investment)</t>
        </r>
      </text>
    </comment>
    <comment ref="B29" authorId="0" shapeId="0">
      <text>
        <r>
          <rPr>
            <b/>
            <sz val="8"/>
            <rFont val="Arial"/>
            <family val="2"/>
          </rPr>
          <t>Mean value over trials of Capital investmnent in
each time period (in millions)
(variable Capital_Investment_mean)</t>
        </r>
      </text>
    </comment>
    <comment ref="B31" authorId="0" shapeId="0">
      <text>
        <r>
          <rPr>
            <b/>
            <sz val="8"/>
            <rFont val="Arial"/>
            <family val="2"/>
          </rPr>
          <t>Standard deviation over trials of Capital
investmnent in each time period (in millions)
(variable Capital_Investment_stdev)</t>
        </r>
      </text>
    </comment>
    <comment ref="B33" authorId="0" shapeId="0">
      <text>
        <r>
          <rPr>
            <b/>
            <sz val="8"/>
            <rFont val="Arial"/>
            <family val="2"/>
          </rPr>
          <t>Mean value over trials of the capital stock, in
each time period (expressed in millions). The net
capital investment in the previous time period
determines the change in capital in each time
period, to avoid circularity
(variable Capital_mean)</t>
        </r>
      </text>
    </comment>
    <comment ref="B35" authorId="0" shapeId="0">
      <text>
        <r>
          <rPr>
            <b/>
            <sz val="8"/>
            <rFont val="Arial"/>
            <family val="2"/>
          </rPr>
          <t>Standard deviation over trials of the capital
stock, in each time period (expressed in
millions). The net capital investment in the
previous time period determines the change in
capital in each time period, to avoid circularity
(variable Capital_stdev)</t>
        </r>
      </text>
    </comment>
    <comment ref="B37" authorId="0" shapeId="0">
      <text>
        <r>
          <rPr>
            <b/>
            <sz val="8"/>
            <rFont val="Arial"/>
            <family val="2"/>
          </rPr>
          <t>Consumption spending, in each time period (in
millions)</t>
        </r>
      </text>
    </comment>
    <comment ref="B39" authorId="0" shapeId="0">
      <text>
        <r>
          <rPr>
            <b/>
            <sz val="8"/>
            <rFont val="Arial"/>
            <family val="2"/>
          </rPr>
          <t>The propensity to consume, expressed as a percent
of output, in each time period
(variable Consumption_Avg_Propensity)</t>
        </r>
      </text>
    </comment>
    <comment ref="B41" authorId="0" shapeId="0">
      <text>
        <r>
          <rPr>
            <b/>
            <sz val="8"/>
            <rFont val="Arial"/>
            <family val="2"/>
          </rPr>
          <t>Mean value over trials of Consumption spending, in
each time period (in millions)
(variable Consumption_mean)</t>
        </r>
      </text>
    </comment>
    <comment ref="B43" authorId="0" shapeId="0">
      <text>
        <r>
          <rPr>
            <b/>
            <sz val="8"/>
            <rFont val="Arial"/>
            <family val="2"/>
          </rPr>
          <t>Standard deviation over trials of Consumption
spending, in each time period (in millions)
(variable Consumption_stdev)</t>
        </r>
      </text>
    </comment>
    <comment ref="B45" authorId="0" shapeId="0">
      <text>
        <r>
          <rPr>
            <b/>
            <sz val="8"/>
            <rFont val="Arial"/>
            <family val="2"/>
          </rPr>
          <t>The aggregate demand for goods and services in the
economy, in each time period
(variable Demand_Aggregate)</t>
        </r>
      </text>
    </comment>
    <comment ref="B47" authorId="0" shapeId="0">
      <text>
        <r>
          <rPr>
            <b/>
            <sz val="8"/>
            <rFont val="Arial"/>
            <family val="2"/>
          </rPr>
          <t>Mean value over trials of aggregate demand for
goods and services, in each time period
(variable Demand_Aggregate_mean)</t>
        </r>
      </text>
    </comment>
    <comment ref="B49" authorId="0" shapeId="0">
      <text>
        <r>
          <rPr>
            <b/>
            <sz val="8"/>
            <rFont val="Arial"/>
            <family val="2"/>
          </rPr>
          <t>Standard deviation over trials of aggregate demand
for goods and services, in each time period
(variable Demand_Aggregate_stdev)</t>
        </r>
      </text>
    </comment>
    <comment ref="B51" authorId="0" shapeId="0">
      <text>
        <r>
          <rPr>
            <b/>
            <sz val="8"/>
            <rFont val="Arial"/>
            <family val="2"/>
          </rPr>
          <t>The long-term expected demand for goods and
services per time period, in each time period (in
millions)
(variable Demand_Expected_Long)</t>
        </r>
      </text>
    </comment>
    <comment ref="B53" authorId="0" shapeId="0">
      <text>
        <r>
          <rPr>
            <b/>
            <sz val="8"/>
            <rFont val="Arial"/>
            <family val="2"/>
          </rPr>
          <t>Mean value over trials of long-term expected
demand for goods and services per time period, in
each time period (in millions)
(variable Demand_Expected_Long_mean)</t>
        </r>
      </text>
    </comment>
    <comment ref="B55" authorId="0" shapeId="0">
      <text>
        <r>
          <rPr>
            <b/>
            <sz val="8"/>
            <rFont val="Arial"/>
            <family val="2"/>
          </rPr>
          <t>Standard deviation over trials of long-term
expected demand for goods and services per time
period, in each time period (in millions)
(variable Demand_Expected_Long_stdev)</t>
        </r>
      </text>
    </comment>
    <comment ref="B57" authorId="0" shapeId="0">
      <text>
        <r>
          <rPr>
            <b/>
            <sz val="8"/>
            <rFont val="Arial"/>
            <family val="2"/>
          </rPr>
          <t>Short-term expected demand for goods and services
per time period, in each time period (in millions)
(variable Demand_Expected_Short)</t>
        </r>
      </text>
    </comment>
    <comment ref="B59" authorId="0" shapeId="0">
      <text>
        <r>
          <rPr>
            <b/>
            <sz val="8"/>
            <rFont val="Arial"/>
            <family val="2"/>
          </rPr>
          <t>Mean value over trials of short-term expected
demand for goods and services per time period, in
each time period (in millions)
(variable Demand_Expected_Short_mean)</t>
        </r>
      </text>
    </comment>
    <comment ref="B61" authorId="0" shapeId="0">
      <text>
        <r>
          <rPr>
            <b/>
            <sz val="8"/>
            <rFont val="Arial"/>
            <family val="2"/>
          </rPr>
          <t>Standard deviation over trials of short-term
expected demand for goods and services per time
period, in each time period (in millions)
(variable Demand_Expected_Short_stdev)</t>
        </r>
      </text>
    </comment>
    <comment ref="B63" authorId="0" shapeId="0">
      <text>
        <r>
          <rPr>
            <b/>
            <sz val="8"/>
            <rFont val="Arial"/>
            <family val="2"/>
          </rPr>
          <t>The length of each time period in model time,
expressed in years</t>
        </r>
      </text>
    </comment>
    <comment ref="B65" authorId="0" shapeId="0">
      <text>
        <r>
          <rPr>
            <b/>
            <sz val="8"/>
            <rFont val="Arial"/>
            <family val="2"/>
          </rPr>
          <t>The level of employment in each time period
(expressed in millions of full-time-equivalent
man-periods)</t>
        </r>
      </text>
    </comment>
    <comment ref="B67" authorId="0" shapeId="0">
      <text>
        <r>
          <rPr>
            <b/>
            <sz val="8"/>
            <rFont val="Arial"/>
            <family val="2"/>
          </rPr>
          <t>The desired level of employment in each time
period (expressed in millions of
full-time-equivalent man-periods)
(variable Employment_Desired)</t>
        </r>
      </text>
    </comment>
    <comment ref="B69" authorId="0" shapeId="0">
      <text>
        <r>
          <rPr>
            <b/>
            <sz val="8"/>
            <rFont val="Arial"/>
            <family val="2"/>
          </rPr>
          <t>Average over trials of desired level of employment
in each time period (expressed in millions of
full-time-equivalent man-periods)
(variable Employment_Desired_mean)</t>
        </r>
      </text>
    </comment>
    <comment ref="B71" authorId="0" shapeId="0">
      <text>
        <r>
          <rPr>
            <b/>
            <sz val="8"/>
            <rFont val="Arial"/>
            <family val="2"/>
          </rPr>
          <t>Standard deviation over trials of desired level of
employment in each time period (expressed in
millions of full-time-equivalent man-periods)
(variable Employment_Desired_stdev)</t>
        </r>
      </text>
    </comment>
    <comment ref="B73" authorId="0" shapeId="0">
      <text>
        <r>
          <rPr>
            <b/>
            <sz val="8"/>
            <rFont val="Arial"/>
            <family val="2"/>
          </rPr>
          <t>The equilibrium level of employment (in millions
of full-time-equivalent man-periods)
(variable Employment_Equilib)</t>
        </r>
      </text>
    </comment>
    <comment ref="B75" authorId="0" shapeId="0">
      <text>
        <r>
          <rPr>
            <b/>
            <sz val="8"/>
            <rFont val="Arial"/>
            <family val="2"/>
          </rPr>
          <t>Mean value over trials of Employment in each time
period (expressed in millions of
full-time-equivalent man-periods)
(variable Employment_mean)</t>
        </r>
      </text>
    </comment>
    <comment ref="B77" authorId="0" shapeId="0">
      <text>
        <r>
          <rPr>
            <b/>
            <sz val="8"/>
            <rFont val="Arial"/>
            <family val="2"/>
          </rPr>
          <t>Standard deviation over trials of Employment in
each time period (expressed in millions of
full-time-equivalent man-periods)
(variable Employment_stdev)</t>
        </r>
      </text>
    </comment>
    <comment ref="B79" authorId="0" shapeId="0">
      <text>
        <r>
          <rPr>
            <b/>
            <sz val="8"/>
            <rFont val="Arial"/>
            <family val="2"/>
          </rPr>
          <t>The amount of goods and services sold in the
economy, in each time period (in millions)
(variable Final_Sales)</t>
        </r>
      </text>
    </comment>
    <comment ref="B81" authorId="0" shapeId="0">
      <text>
        <r>
          <rPr>
            <b/>
            <sz val="8"/>
            <rFont val="Arial"/>
            <family val="2"/>
          </rPr>
          <t>Mean value over trials of the amount of goods and
services sold in the economy, in each time period
(in millions)
(variable Final_Sales_mean)</t>
        </r>
      </text>
    </comment>
    <comment ref="B83" authorId="0" shapeId="0">
      <text>
        <r>
          <rPr>
            <b/>
            <sz val="8"/>
            <rFont val="Arial"/>
            <family val="2"/>
          </rPr>
          <t>Standard deviation over trials of the amount of
goods and services sold in the economy, in each
time period (in millions)
(variable Final_Sales_stdev)</t>
        </r>
      </text>
    </comment>
    <comment ref="B85" authorId="0" shapeId="0">
      <text>
        <r>
          <rPr>
            <b/>
            <sz val="8"/>
            <rFont val="Arial"/>
            <family val="2"/>
          </rPr>
          <t>Flexibility of capacity unitlization. Measures how
well the capital stock responds to short-term
changes in demand.
(variable Flexibility_Capacity_Utilization)</t>
        </r>
      </text>
    </comment>
    <comment ref="B87" authorId="0" shapeId="0">
      <text>
        <r>
          <rPr>
            <b/>
            <sz val="8"/>
            <rFont val="Arial"/>
            <family val="2"/>
          </rPr>
          <t>Government spending when the economy is in
equilibrium
(variable Gov_Spend_Equilib)</t>
        </r>
      </text>
    </comment>
    <comment ref="B89" authorId="0" shapeId="0">
      <text>
        <r>
          <rPr>
            <b/>
            <sz val="8"/>
            <rFont val="Arial"/>
            <family val="2"/>
          </rPr>
          <t>The ratio (equilibrium government spending) /
(equilibrium output). This is a numerical input to
the model.
(variable Gov_Spend_Equilib_pct)</t>
        </r>
      </text>
    </comment>
    <comment ref="B91" authorId="0" shapeId="0">
      <text>
        <r>
          <rPr>
            <b/>
            <sz val="8"/>
            <rFont val="Arial"/>
            <family val="2"/>
          </rPr>
          <t>Total government spending, in each time period (in
millions)
(variable Gov_Spending)</t>
        </r>
      </text>
    </comment>
    <comment ref="B93" authorId="0" shapeId="0">
      <text>
        <r>
          <rPr>
            <b/>
            <sz val="8"/>
            <rFont val="Arial"/>
            <family val="2"/>
          </rPr>
          <t>Total government transfer payments, in each time
period (in millions)
(variable Gov_Transfers)</t>
        </r>
      </text>
    </comment>
    <comment ref="B95" authorId="0" shapeId="0">
      <text>
        <r>
          <rPr>
            <b/>
            <sz val="8"/>
            <rFont val="Arial"/>
            <family val="2"/>
          </rPr>
          <t>The equilibrium level of government transfer
payments in each time period, given current
policies (in millions)
(variable Gov_Transfers_Equilib)</t>
        </r>
      </text>
    </comment>
    <comment ref="B97" authorId="0" shapeId="0">
      <text>
        <r>
          <rPr>
            <b/>
            <sz val="8"/>
            <rFont val="Arial"/>
            <family val="2"/>
          </rPr>
          <t>The ratio (equilibrium government transfer
payments) / (equilibrium output). This is a
numerical input to the model.
(variable Gov_Transfers_Equilib_pct)</t>
        </r>
      </text>
    </comment>
    <comment ref="B99" authorId="0" shapeId="0">
      <text>
        <r>
          <rPr>
            <b/>
            <sz val="8"/>
            <rFont val="Arial"/>
            <family val="2"/>
          </rPr>
          <t>Current disposable income, in each time period (in
millions)
(variable Income_Current_Disposable)</t>
        </r>
      </text>
    </comment>
    <comment ref="B101" authorId="0" shapeId="0">
      <text>
        <r>
          <rPr>
            <b/>
            <sz val="8"/>
            <rFont val="Arial"/>
            <family val="2"/>
          </rPr>
          <t>Mean value over trials of Current disposable
income, in each time period (in millions)
(variable Income_Current_Disposable_mean)</t>
        </r>
      </text>
    </comment>
    <comment ref="B103" authorId="0" shapeId="0">
      <text>
        <r>
          <rPr>
            <b/>
            <sz val="8"/>
            <rFont val="Arial"/>
            <family val="2"/>
          </rPr>
          <t>Standard deviation over trials of Current
disposable income, in each time period (in
millions)
(variable Income_Current_Disposable_stdev)</t>
        </r>
      </text>
    </comment>
    <comment ref="B105" authorId="0" shapeId="0">
      <text>
        <r>
          <rPr>
            <b/>
            <sz val="8"/>
            <rFont val="Arial"/>
            <family val="2"/>
          </rPr>
          <t>Consumers' expectation of their permanent income
per time period, in each time period (in $
millions). This variable enters into consumers'
decisions about how much of their income to spend.
(variable Income_Permanent)</t>
        </r>
      </text>
    </comment>
    <comment ref="B107" authorId="0" shapeId="0">
      <text>
        <r>
          <rPr>
            <b/>
            <sz val="8"/>
            <rFont val="Arial"/>
            <family val="2"/>
          </rPr>
          <t>Average over trials of consumers' expectation of
their permanent income per time period, in each
time period (in $ millions). This variable enters
into consumers' decisions about how much of their
income to spend.
(variable Income_Permanent_mean)</t>
        </r>
      </text>
    </comment>
    <comment ref="B109" authorId="0" shapeId="0">
      <text>
        <r>
          <rPr>
            <b/>
            <sz val="8"/>
            <rFont val="Arial"/>
            <family val="2"/>
          </rPr>
          <t>Standard deviation over trials of consumers'
expectation of their permanent income per time
period, in each time period (in $ millions). This
variable enters into consumers' decisions about
how much of their income to spend.
(variable Income_Permanent_stdev)</t>
        </r>
      </text>
    </comment>
    <comment ref="B111" authorId="0" shapeId="0">
      <text>
        <r>
          <rPr>
            <b/>
            <sz val="8"/>
            <rFont val="Arial"/>
            <family val="2"/>
          </rPr>
          <t>The long-term interest rate per period on debt
(variable Interest_Rate_Long)</t>
        </r>
      </text>
    </comment>
    <comment ref="B113" authorId="0" shapeId="0">
      <text>
        <r>
          <rPr>
            <b/>
            <sz val="8"/>
            <rFont val="Arial"/>
            <family val="2"/>
          </rPr>
          <t>The long-term annual interest rate on debt. This
is a numerical input parameter of the model.
(variable Interest_Rate_Long_Yr)</t>
        </r>
      </text>
    </comment>
    <comment ref="B115" authorId="0" shapeId="0">
      <text>
        <r>
          <rPr>
            <b/>
            <sz val="8"/>
            <rFont val="Arial"/>
            <family val="2"/>
          </rPr>
          <t>Name by which this model is known, as it appears
at the top of each worksheet
(variable Model_Name)</t>
        </r>
      </text>
    </comment>
    <comment ref="B117" authorId="0" shapeId="0">
      <text>
        <r>
          <rPr>
            <b/>
            <sz val="8"/>
            <rFont val="Arial"/>
            <family val="2"/>
          </rPr>
          <t>The total output per time period, in each time
period (in millions)</t>
        </r>
      </text>
    </comment>
    <comment ref="B119" authorId="0" shapeId="0">
      <text>
        <r>
          <rPr>
            <b/>
            <sz val="8"/>
            <rFont val="Arial"/>
            <family val="2"/>
          </rPr>
          <t>Equilibrium output per time period (in millions)
(variable Output_Equilib)</t>
        </r>
      </text>
    </comment>
    <comment ref="B121" authorId="0" shapeId="0">
      <text>
        <r>
          <rPr>
            <b/>
            <sz val="8"/>
            <rFont val="Arial"/>
            <family val="2"/>
          </rPr>
          <t>Equilibrium annual output (in millions)
(variable Output_Equilib_Yr)</t>
        </r>
      </text>
    </comment>
    <comment ref="B123" authorId="0" shapeId="0">
      <text>
        <r>
          <rPr>
            <b/>
            <sz val="8"/>
            <rFont val="Arial"/>
            <family val="2"/>
          </rPr>
          <t>Mean value over trials of total output per time
period, in each time period (in millions)
(variable Output_mean)</t>
        </r>
      </text>
    </comment>
    <comment ref="B125"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B127" authorId="0" shapeId="0">
      <text>
        <r>
          <rPr>
            <b/>
            <sz val="8"/>
            <rFont val="Arial"/>
            <family val="2"/>
          </rPr>
          <t>Average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Output_Potential_mean)</t>
        </r>
      </text>
    </comment>
    <comment ref="B129" authorId="0" shapeId="0">
      <text>
        <r>
          <rPr>
            <b/>
            <sz val="8"/>
            <rFont val="Arial"/>
            <family val="2"/>
          </rPr>
          <t>Standard deviation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Output_Potential_stdev)</t>
        </r>
      </text>
    </comment>
    <comment ref="B131" authorId="0" shapeId="0">
      <text>
        <r>
          <rPr>
            <b/>
            <sz val="8"/>
            <rFont val="Arial"/>
            <family val="2"/>
          </rPr>
          <t>Standard deviation over trials of total output per
time period, in each time period (in millions)
(variable Output_stdev)</t>
        </r>
      </text>
    </comment>
    <comment ref="B133" authorId="0" shapeId="0">
      <text>
        <r>
          <rPr>
            <b/>
            <sz val="8"/>
            <rFont val="Arial"/>
            <family val="2"/>
          </rPr>
          <t>The real wage per time period when the economy is
in equilibrium (expressed in $ millions per
million full time equivalent man-periods)
(variable Real_Wage_Equilib)</t>
        </r>
      </text>
    </comment>
    <comment ref="B135" authorId="0" shapeId="0">
      <text>
        <r>
          <rPr>
            <b/>
            <sz val="8"/>
            <rFont val="Arial"/>
            <family val="2"/>
          </rPr>
          <t>The ratio (equilibrium real wage) / (national
income). This is a numerical input parameter of
the model.
(variable Real_Wage_Equilib_pct)</t>
        </r>
      </text>
    </comment>
    <comment ref="B137" authorId="0" shapeId="0">
      <text>
        <r>
          <rPr>
            <b/>
            <sz val="8"/>
            <rFont val="Arial"/>
            <family val="2"/>
          </rPr>
          <t>A random shock to the aggregate demand of the
economy, in each time period
(variable Shock_Aggregate_Demand)</t>
        </r>
      </text>
    </comment>
    <comment ref="B139" authorId="0" shapeId="0">
      <text>
        <r>
          <rPr>
            <b/>
            <sz val="8"/>
            <rFont val="Arial"/>
            <family val="2"/>
          </rPr>
          <t>Mean value over trials of shocks to the aggregate
demand of the economy, in each time period
(variable Shock_Aggregate_Demand_mean)</t>
        </r>
      </text>
    </comment>
    <comment ref="B141" authorId="0" shapeId="0">
      <text>
        <r>
          <rPr>
            <b/>
            <sz val="8"/>
            <rFont val="Arial"/>
            <family val="2"/>
          </rPr>
          <t>Standard deviation over trials of shocks to the
aggregate demand of the economy, in each time
period
(variable Shock_Aggregate_Demand_stdev)</t>
        </r>
      </text>
    </comment>
    <comment ref="B143" authorId="0" shapeId="0">
      <text>
        <r>
          <rPr>
            <b/>
            <sz val="8"/>
            <rFont val="Arial"/>
            <family val="2"/>
          </rPr>
          <t>The limit in outliers for random shocks, expressed
in terms of the cumulative tail probability below
which shocks are not allowed.</t>
        </r>
      </text>
    </comment>
    <comment ref="B145" authorId="0" shapeId="0">
      <text>
        <r>
          <rPr>
            <b/>
            <sz val="8"/>
            <rFont val="Arial"/>
            <family val="2"/>
          </rPr>
          <t>A random shock to the output of the economy, in
each time period
(variable Shock_Output)</t>
        </r>
      </text>
    </comment>
    <comment ref="B147" authorId="0" shapeId="0">
      <text>
        <r>
          <rPr>
            <b/>
            <sz val="8"/>
            <rFont val="Arial"/>
            <family val="2"/>
          </rPr>
          <t>Mean value over trials of random shock to the
output of the economy, in each time period
(variable Shock_Output_mean)</t>
        </r>
      </text>
    </comment>
    <comment ref="B149" authorId="0" shapeId="0">
      <text>
        <r>
          <rPr>
            <b/>
            <sz val="8"/>
            <rFont val="Arial"/>
            <family val="2"/>
          </rPr>
          <t>Standard deviation over trials of random shock to
the output of the economy, in each time period
(variable Shock_Output_stdev)</t>
        </r>
      </text>
    </comment>
    <comment ref="B151" authorId="0" shapeId="0">
      <text>
        <r>
          <rPr>
            <b/>
            <sz val="8"/>
            <rFont val="Arial"/>
            <family val="2"/>
          </rPr>
          <t>The standard deviation of all the random shock
terms in the model. The std dev changes as the
sqrt of the time period because it is a
"Gauss-Wiener process", which generalizes a
Gaussian random walk to time steps of all sizes.</t>
        </r>
      </text>
    </comment>
    <comment ref="B153" authorId="0" shapeId="0">
      <text>
        <r>
          <rPr>
            <b/>
            <sz val="8"/>
            <rFont val="Arial"/>
            <family val="2"/>
          </rPr>
          <t>The ratio (std dev of random shock) / (national
income). This parameter does not depend on time
because the model is based on an equilibrium
economy with random shocks. This is a numerical
input parameter of the model.
(variable Shock_Std_Dev_pct)</t>
        </r>
      </text>
    </comment>
    <comment ref="B155" authorId="0" shapeId="0">
      <text>
        <r>
          <rPr>
            <b/>
            <sz val="8"/>
            <rFont val="Arial"/>
            <family val="2"/>
          </rPr>
          <t>Total taxes in the economy (in $ millions), in
each time period</t>
        </r>
      </text>
    </comment>
    <comment ref="B157" authorId="0" shapeId="0">
      <text>
        <r>
          <rPr>
            <b/>
            <sz val="8"/>
            <rFont val="Arial"/>
            <family val="2"/>
          </rPr>
          <t>Mean value over trials of total taxes (in
millions), in each time period
(variable Tax_mean)</t>
        </r>
      </text>
    </comment>
    <comment ref="B159" authorId="0" shapeId="0">
      <text>
        <r>
          <rPr>
            <b/>
            <sz val="8"/>
            <rFont val="Arial"/>
            <family val="2"/>
          </rPr>
          <t>The average rate of taxation of all kinds
including local, state and federal. This is a
numerical input parameter of the model.
(variable Tax_Rate)</t>
        </r>
      </text>
    </comment>
    <comment ref="B161" authorId="0" shapeId="0">
      <text>
        <r>
          <rPr>
            <b/>
            <sz val="8"/>
            <rFont val="Arial"/>
            <family val="2"/>
          </rPr>
          <t>Standard deviation over trials of total taxes (in
millions), in each time period
(variable Tax_stdev)</t>
        </r>
      </text>
    </comment>
    <comment ref="B163" authorId="0" shapeId="0">
      <text>
        <r>
          <rPr>
            <b/>
            <sz val="8"/>
            <rFont val="Arial"/>
            <family val="2"/>
          </rPr>
          <t>Time in years from the beginning of Model Time</t>
        </r>
      </text>
    </comment>
    <comment ref="B165" authorId="0" shapeId="0">
      <text>
        <r>
          <rPr>
            <b/>
            <sz val="8"/>
            <rFont val="Arial"/>
            <family val="2"/>
          </rPr>
          <t>The characteristic time needed for the stock of
capital to adjust to changes in demand, expressed
in years
(variable Time_Adjust_Capital)</t>
        </r>
      </text>
    </comment>
    <comment ref="B167" authorId="0" shapeId="0">
      <text>
        <r>
          <rPr>
            <b/>
            <sz val="8"/>
            <rFont val="Arial"/>
            <family val="2"/>
          </rPr>
          <t>The characteristic time needed for the level of
employment to respond to changes in demand,
expressed in years
(variable Time_Adjust_Employment)</t>
        </r>
      </text>
    </comment>
    <comment ref="B169" authorId="0" shapeId="0">
      <text>
        <r>
          <rPr>
            <b/>
            <sz val="8"/>
            <rFont val="Arial"/>
            <family val="2"/>
          </rPr>
          <t>The characteristic time needed for consumers to
adjust their expectation of permanent income as
their incomes change, expressed in years
(variable Time_Smooth_Income)</t>
        </r>
      </text>
    </comment>
    <comment ref="B171" authorId="0" shapeId="0">
      <text>
        <r>
          <rPr>
            <b/>
            <sz val="8"/>
            <rFont val="Arial"/>
            <family val="2"/>
          </rPr>
          <t>The characteristic time needed for long-term
expected demand to adjust to changes in aggregate
demand, expressed in years
(variable Time_Smooth_Long_Demand)</t>
        </r>
      </text>
    </comment>
    <comment ref="B173" authorId="0" shapeId="0">
      <text>
        <r>
          <rPr>
            <b/>
            <sz val="8"/>
            <rFont val="Arial"/>
            <family val="2"/>
          </rPr>
          <t>The characteristic time needed for short-term
expected demand to adjust to changes in aggregate
demand, expressed in years
(variable Time_Smooth_Short_Demand)</t>
        </r>
      </text>
    </comment>
  </commentList>
</comments>
</file>

<file path=xl/comments12.xml><?xml version="1.0" encoding="utf-8"?>
<comments xmlns="http://schemas.openxmlformats.org/spreadsheetml/2006/main">
  <authors>
    <author>VISTA$</author>
  </authors>
  <commentList>
    <comment ref="A6" authorId="0" shapeId="0">
      <text>
        <r>
          <rPr>
            <b/>
            <sz val="8"/>
            <rFont val="Arial"/>
            <family val="2"/>
          </rPr>
          <t>Equilibrium output per time period (in millions)
(variable Output_Equilib)</t>
        </r>
      </text>
    </comment>
    <comment ref="A9" authorId="0" shapeId="0">
      <text>
        <r>
          <rPr>
            <b/>
            <sz val="8"/>
            <rFont val="Arial"/>
            <family val="2"/>
          </rPr>
          <t>Government spending when the economy is in
equilibrium
(variable Gov_Spend_Equilib)</t>
        </r>
      </text>
    </comment>
    <comment ref="A12" authorId="0" shapeId="0">
      <text>
        <r>
          <rPr>
            <b/>
            <sz val="8"/>
            <rFont val="Arial"/>
            <family val="2"/>
          </rPr>
          <t>The equilibrium level of government transfer
payments in each time period, given current
policies (in millions)
(variable Gov_Transfers_Equilib)</t>
        </r>
      </text>
    </comment>
    <comment ref="A15" authorId="0" shapeId="0">
      <text>
        <r>
          <rPr>
            <b/>
            <sz val="8"/>
            <rFont val="Arial"/>
            <family val="2"/>
          </rPr>
          <t>The aggregate demand for goods and services in the
economy, in each time period
(variable Demand_Aggregate)</t>
        </r>
      </text>
    </comment>
    <comment ref="A26" authorId="0" shapeId="0">
      <text>
        <r>
          <rPr>
            <b/>
            <sz val="8"/>
            <rFont val="Arial"/>
            <family val="2"/>
          </rPr>
          <t>The amount of goods and services sold in the
economy, in each time period (in millions)
(variable Final_Sales)</t>
        </r>
      </text>
    </comment>
    <comment ref="A37" authorId="0" shapeId="0">
      <text>
        <r>
          <rPr>
            <b/>
            <sz val="8"/>
            <rFont val="Arial"/>
            <family val="2"/>
          </rPr>
          <t>Consumption spending, in each time period (in
millions)</t>
        </r>
      </text>
    </comment>
    <comment ref="A48" authorId="0" shapeId="0">
      <text>
        <r>
          <rPr>
            <b/>
            <sz val="8"/>
            <rFont val="Arial"/>
            <family val="2"/>
          </rPr>
          <t>Consumers' expectation of their permanent income
per time period, in each time period (in $
millions). This variable enters into consumers'
decisions about how much of their income to spend.
(variable Income_Permanent)</t>
        </r>
      </text>
    </comment>
    <comment ref="A59" authorId="0" shapeId="0">
      <text>
        <r>
          <rPr>
            <b/>
            <sz val="8"/>
            <rFont val="Arial"/>
            <family val="2"/>
          </rPr>
          <t>The length of each time period in model time,
expressed in years</t>
        </r>
      </text>
    </comment>
    <comment ref="A62" authorId="0" shapeId="0">
      <text>
        <r>
          <rPr>
            <b/>
            <sz val="8"/>
            <rFont val="Arial"/>
            <family val="2"/>
          </rPr>
          <t>Current disposable income, in each time period (in
millions)
(variable Income_Current_Disposable)</t>
        </r>
      </text>
    </comment>
    <comment ref="A73" authorId="0" shapeId="0">
      <text>
        <r>
          <rPr>
            <b/>
            <sz val="8"/>
            <rFont val="Arial"/>
            <family val="2"/>
          </rPr>
          <t>The total output per time period, in each time
period (in millions)</t>
        </r>
      </text>
    </comment>
    <comment ref="A84"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95" authorId="0" shapeId="0">
      <text>
        <r>
          <rPr>
            <b/>
            <sz val="8"/>
            <rFont val="Arial"/>
            <family val="2"/>
          </rPr>
          <t>The level of employment in each time period
(expressed in millions of full-time-equivalent
man-periods)</t>
        </r>
      </text>
    </comment>
    <comment ref="A106" authorId="0" shapeId="0">
      <text>
        <r>
          <rPr>
            <b/>
            <sz val="8"/>
            <rFont val="Arial"/>
            <family val="2"/>
          </rPr>
          <t>The desired level of employment in each time
period (expressed in millions of
full-time-equivalent man-periods)
(variable Employment_Desired)</t>
        </r>
      </text>
    </comment>
    <comment ref="A117" authorId="0" shapeId="0">
      <text>
        <r>
          <rPr>
            <b/>
            <sz val="8"/>
            <rFont val="Arial"/>
            <family val="2"/>
          </rPr>
          <t>Short-term expected demand for goods and services
per time period, in each time period (in millions)
(variable Demand_Expected_Short)</t>
        </r>
      </text>
    </comment>
    <comment ref="A128" authorId="0" shapeId="0">
      <text>
        <r>
          <rPr>
            <b/>
            <sz val="8"/>
            <rFont val="Arial"/>
            <family val="2"/>
          </rPr>
          <t>The real wage per time period when the economy is
in equilibrium (expressed in $ millions per
million full time equivalent man-periods)
(variable Real_Wage_Equilib)</t>
        </r>
      </text>
    </comment>
    <comment ref="A131"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A142" authorId="0" shapeId="0">
      <text>
        <r>
          <rPr>
            <b/>
            <sz val="8"/>
            <rFont val="Arial"/>
            <family val="2"/>
          </rPr>
          <t>The long-term interest rate per period on debt
(variable Interest_Rate_Long)</t>
        </r>
      </text>
    </comment>
    <comment ref="A145" authorId="0" shapeId="0">
      <text>
        <r>
          <rPr>
            <b/>
            <sz val="8"/>
            <rFont val="Arial"/>
            <family val="2"/>
          </rPr>
          <t>Capital investmnent in each time period (in
millions)
(variable Capital_Investment)</t>
        </r>
      </text>
    </comment>
    <comment ref="A156" authorId="0" shapeId="0">
      <text>
        <r>
          <rPr>
            <b/>
            <sz val="8"/>
            <rFont val="Arial"/>
            <family val="2"/>
          </rPr>
          <t>The capital depreciation expense in each time
period (in millions)
(variable Capital_Depreciation)</t>
        </r>
      </text>
    </comment>
    <comment ref="A167" authorId="0" shapeId="0">
      <text>
        <r>
          <rPr>
            <b/>
            <sz val="8"/>
            <rFont val="Arial"/>
            <family val="2"/>
          </rPr>
          <t>The desired capital stock in each time period (in
millions)
(variable Capital_Desired)</t>
        </r>
      </text>
    </comment>
    <comment ref="A178" authorId="0" shapeId="0">
      <text>
        <r>
          <rPr>
            <b/>
            <sz val="8"/>
            <rFont val="Arial"/>
            <family val="2"/>
          </rPr>
          <t>The long-term expected demand for goods and
services per time period, in each time period (in
millions)
(variable Demand_Expected_Long)</t>
        </r>
      </text>
    </comment>
    <comment ref="A189" authorId="0" shapeId="0">
      <text>
        <r>
          <rPr>
            <b/>
            <sz val="8"/>
            <rFont val="Arial"/>
            <family val="2"/>
          </rPr>
          <t>Time in years from the beginning of Model Time</t>
        </r>
      </text>
    </comment>
    <comment ref="A192" authorId="0" shapeId="0">
      <text>
        <r>
          <rPr>
            <b/>
            <sz val="8"/>
            <rFont val="Arial"/>
            <family val="2"/>
          </rPr>
          <t>This is a numerical input parameter of the model.
(variable Capital_Equilib)</t>
        </r>
      </text>
    </comment>
    <comment ref="A195" authorId="0" shapeId="0">
      <text>
        <r>
          <rPr>
            <b/>
            <sz val="8"/>
            <rFont val="Arial"/>
            <family val="2"/>
          </rPr>
          <t>A random shock to the output of the economy, in
each time period
(variable Shock_Output)</t>
        </r>
      </text>
    </comment>
    <comment ref="A206" authorId="0" shapeId="0">
      <text>
        <r>
          <rPr>
            <b/>
            <sz val="8"/>
            <rFont val="Arial"/>
            <family val="2"/>
          </rPr>
          <t>The standard deviation of all the random shock
terms in the model. The std dev changes as the
sqrt of the time period because it is a
"Gauss-Wiener process", which generalizes a
Gaussian random walk to time steps of all sizes.</t>
        </r>
      </text>
    </comment>
    <comment ref="A209" authorId="0" shapeId="0">
      <text>
        <r>
          <rPr>
            <b/>
            <sz val="8"/>
            <rFont val="Arial"/>
            <family val="2"/>
          </rPr>
          <t>Total taxes in the economy (in $ millions), in
each time period</t>
        </r>
      </text>
    </comment>
    <comment ref="A220" authorId="0" shapeId="0">
      <text>
        <r>
          <rPr>
            <b/>
            <sz val="8"/>
            <rFont val="Arial"/>
            <family val="2"/>
          </rPr>
          <t>Total government transfer payments, in each time
period (in millions)
(variable Gov_Transfers)</t>
        </r>
      </text>
    </comment>
    <comment ref="A231" authorId="0" shapeId="0">
      <text>
        <r>
          <rPr>
            <b/>
            <sz val="8"/>
            <rFont val="Arial"/>
            <family val="2"/>
          </rPr>
          <t>Total government spending, in each time period (in
millions)
(variable Gov_Spending)</t>
        </r>
      </text>
    </comment>
    <comment ref="A242" authorId="0" shapeId="0">
      <text>
        <r>
          <rPr>
            <b/>
            <sz val="8"/>
            <rFont val="Arial"/>
            <family val="2"/>
          </rPr>
          <t>A random shock to the aggregate demand of the
economy, in each time period
(variable Shock_Aggregate_Demand)</t>
        </r>
      </text>
    </comment>
  </commentList>
</comments>
</file>

<file path=xl/comments2.xml><?xml version="1.0" encoding="utf-8"?>
<comments xmlns="http://schemas.openxmlformats.org/spreadsheetml/2006/main">
  <authors>
    <author>VISTA$</author>
  </authors>
  <commentList>
    <comment ref="A12" authorId="0" shapeId="0">
      <text>
        <r>
          <rPr>
            <b/>
            <sz val="8"/>
            <rFont val="Arial"/>
            <family val="2"/>
          </rPr>
          <t>Mean value over trials of aggregate demand for
goods and services, in each time period
(variable Demand_Aggregate_mean)</t>
        </r>
      </text>
    </comment>
    <comment ref="A13" authorId="0" shapeId="0">
      <text>
        <r>
          <rPr>
            <b/>
            <sz val="8"/>
            <rFont val="Arial"/>
            <family val="2"/>
          </rPr>
          <t>Standard deviation over trials of aggregate demand
for goods and services, in each time period
(variable Demand_Aggregate_stdev)</t>
        </r>
      </text>
    </comment>
    <comment ref="A14" authorId="0" shapeId="0">
      <text>
        <r>
          <rPr>
            <b/>
            <sz val="8"/>
            <rFont val="Arial"/>
            <family val="2"/>
          </rPr>
          <t>Mean value over trials of short-term expected
demand for goods and services per time period, in
each time period (in millions)
(variable Demand_Expected_Short_mean)</t>
        </r>
      </text>
    </comment>
    <comment ref="A15" authorId="0" shapeId="0">
      <text>
        <r>
          <rPr>
            <b/>
            <sz val="8"/>
            <rFont val="Arial"/>
            <family val="2"/>
          </rPr>
          <t>Standard deviation over trials of short-term
expected demand for goods and services per time
period, in each time period (in millions)
(variable Demand_Expected_Short_stdev)</t>
        </r>
      </text>
    </comment>
    <comment ref="A16" authorId="0" shapeId="0">
      <text>
        <r>
          <rPr>
            <b/>
            <sz val="8"/>
            <rFont val="Arial"/>
            <family val="2"/>
          </rPr>
          <t>Mean value over trials of long-term expected
demand for goods and services per time period, in
each time period (in millions)
(variable Demand_Expected_Long_mean)</t>
        </r>
      </text>
    </comment>
    <comment ref="A17" authorId="0" shapeId="0">
      <text>
        <r>
          <rPr>
            <b/>
            <sz val="8"/>
            <rFont val="Arial"/>
            <family val="2"/>
          </rPr>
          <t>Standard deviation over trials of long-term
expected demand for goods and services per time
period, in each time period (in millions)
(variable Demand_Expected_Long_stdev)</t>
        </r>
      </text>
    </comment>
    <comment ref="A18" authorId="0" shapeId="0">
      <text>
        <r>
          <rPr>
            <b/>
            <sz val="8"/>
            <rFont val="Arial"/>
            <family val="2"/>
          </rPr>
          <t>Mean value over trials of Consumption spending, in
each time period (in millions)
(variable Consumption_mean)</t>
        </r>
      </text>
    </comment>
    <comment ref="A19" authorId="0" shapeId="0">
      <text>
        <r>
          <rPr>
            <b/>
            <sz val="8"/>
            <rFont val="Arial"/>
            <family val="2"/>
          </rPr>
          <t>Standard deviation over trials of Consumption
spending, in each time period (in millions)
(variable Consumption_stdev)</t>
        </r>
      </text>
    </comment>
    <comment ref="A25" authorId="0" shapeId="0">
      <text>
        <r>
          <rPr>
            <b/>
            <sz val="8"/>
            <rFont val="Arial"/>
            <family val="2"/>
          </rPr>
          <t>Mean value over trials of the capital stock, in
each time period (expressed in millions). The net
capital investment in the previous time period
determines the change in capital in each time
period, to avoid circularity
(variable Capital_mean)</t>
        </r>
      </text>
    </comment>
    <comment ref="A26" authorId="0" shapeId="0">
      <text>
        <r>
          <rPr>
            <b/>
            <sz val="8"/>
            <rFont val="Arial"/>
            <family val="2"/>
          </rPr>
          <t>Standard deviation over trials of the capital
stock, in each time period (expressed in
millions). The net capital investment in the
previous time period determines the change in
capital in each time period, to avoid circularity
(variable Capital_stdev)</t>
        </r>
      </text>
    </comment>
    <comment ref="A27" authorId="0" shapeId="0">
      <text>
        <r>
          <rPr>
            <b/>
            <sz val="8"/>
            <rFont val="Arial"/>
            <family val="2"/>
          </rPr>
          <t>Mean value over trials of Capital investmnent in
each time period (in millions)
(variable Capital_Investment_mean)</t>
        </r>
      </text>
    </comment>
    <comment ref="A28" authorId="0" shapeId="0">
      <text>
        <r>
          <rPr>
            <b/>
            <sz val="8"/>
            <rFont val="Arial"/>
            <family val="2"/>
          </rPr>
          <t>Standard deviation over trials of Capital
investmnent in each time period (in millions)
(variable Capital_Investment_stdev)</t>
        </r>
      </text>
    </comment>
    <comment ref="A29" authorId="0" shapeId="0">
      <text>
        <r>
          <rPr>
            <b/>
            <sz val="8"/>
            <rFont val="Arial"/>
            <family val="2"/>
          </rPr>
          <t>Average over trials of capital depreciation
expense in each time period (in millions)
(variable Capital_Depreciation_mean)</t>
        </r>
      </text>
    </comment>
    <comment ref="A30" authorId="0" shapeId="0">
      <text>
        <r>
          <rPr>
            <b/>
            <sz val="8"/>
            <rFont val="Arial"/>
            <family val="2"/>
          </rPr>
          <t>Standard deviation of capital depreciation expense
in each time period (in millions)
(variable Capital_Depreciation_stdev)</t>
        </r>
      </text>
    </comment>
    <comment ref="A32" authorId="0" shapeId="0">
      <text>
        <r>
          <rPr>
            <b/>
            <sz val="8"/>
            <rFont val="Arial"/>
            <family val="2"/>
          </rPr>
          <t>Average over trials of desired capital stock in
each time period (in millions)
(variable Capital_Desired_mean)</t>
        </r>
      </text>
    </comment>
    <comment ref="A33" authorId="0" shapeId="0">
      <text>
        <r>
          <rPr>
            <b/>
            <sz val="8"/>
            <rFont val="Arial"/>
            <family val="2"/>
          </rPr>
          <t>Standard deviation over trials of desired capital
stock in each time period (in millions)
(variable Capital_Desired_stdev)</t>
        </r>
      </text>
    </comment>
    <comment ref="A39" authorId="0" shapeId="0">
      <text>
        <r>
          <rPr>
            <b/>
            <sz val="8"/>
            <rFont val="Arial"/>
            <family val="2"/>
          </rPr>
          <t>Mean value over trials of Employment in each time
period (expressed in millions of
full-time-equivalent man-periods)
(variable Employment_mean)</t>
        </r>
      </text>
    </comment>
    <comment ref="A40" authorId="0" shapeId="0">
      <text>
        <r>
          <rPr>
            <b/>
            <sz val="8"/>
            <rFont val="Arial"/>
            <family val="2"/>
          </rPr>
          <t>Standard deviation over trials of Employment in
each time period (expressed in millions of
full-time-equivalent man-periods)
(variable Employment_stdev)</t>
        </r>
      </text>
    </comment>
    <comment ref="A42" authorId="0" shapeId="0">
      <text>
        <r>
          <rPr>
            <b/>
            <sz val="8"/>
            <rFont val="Arial"/>
            <family val="2"/>
          </rPr>
          <t>Average over trials of desired level of employment
in each time period (expressed in millions of
full-time-equivalent man-periods)
(variable Employment_Desired_mean)</t>
        </r>
      </text>
    </comment>
    <comment ref="A43" authorId="0" shapeId="0">
      <text>
        <r>
          <rPr>
            <b/>
            <sz val="8"/>
            <rFont val="Arial"/>
            <family val="2"/>
          </rPr>
          <t>Standard deviation over trials of desired level of
employment in each time period (expressed in
millions of full-time-equivalent man-periods)
(variable Employment_Desired_stdev)</t>
        </r>
      </text>
    </comment>
    <comment ref="A49" authorId="0" shapeId="0">
      <text>
        <r>
          <rPr>
            <b/>
            <sz val="8"/>
            <rFont val="Arial"/>
            <family val="2"/>
          </rPr>
          <t>Mean value over trials of Current disposable
income, in each time period (in millions)
(variable Income_Current_Disposable_mean)</t>
        </r>
      </text>
    </comment>
    <comment ref="A50" authorId="0" shapeId="0">
      <text>
        <r>
          <rPr>
            <b/>
            <sz val="8"/>
            <rFont val="Arial"/>
            <family val="2"/>
          </rPr>
          <t>Standard deviation over trials of Current
disposable income, in each time period (in
millions)
(variable Income_Current_Disposable_stdev)</t>
        </r>
      </text>
    </comment>
    <comment ref="A51" authorId="0" shapeId="0">
      <text>
        <r>
          <rPr>
            <b/>
            <sz val="8"/>
            <rFont val="Arial"/>
            <family val="2"/>
          </rPr>
          <t>Mean value over trials of the amount of goods and
services sold in the economy, in each time period
(in millions)
(variable Final_Sales_mean)</t>
        </r>
      </text>
    </comment>
    <comment ref="A52" authorId="0" shapeId="0">
      <text>
        <r>
          <rPr>
            <b/>
            <sz val="8"/>
            <rFont val="Arial"/>
            <family val="2"/>
          </rPr>
          <t>Standard deviation over trials of the amount of
goods and services sold in the economy, in each
time period (in millions)
(variable Final_Sales_stdev)</t>
        </r>
      </text>
    </comment>
    <comment ref="A54" authorId="0" shapeId="0">
      <text>
        <r>
          <rPr>
            <b/>
            <sz val="8"/>
            <rFont val="Arial"/>
            <family val="2"/>
          </rPr>
          <t>Average over trials of consumers' expectation of
their permanent income per time period, in each
time period (in $ millions). This variable enters
into consumers' decisions about how much of their
income to spend.
(variable Income_Permanent_mean)</t>
        </r>
      </text>
    </comment>
    <comment ref="A55" authorId="0" shapeId="0">
      <text>
        <r>
          <rPr>
            <b/>
            <sz val="8"/>
            <rFont val="Arial"/>
            <family val="2"/>
          </rPr>
          <t>Standard deviation over trials of consumers'
expectation of their permanent income per time
period, in each time period (in $ millions). This
variable enters into consumers' decisions about
how much of their income to spend.
(variable Income_Permanent_stdev)</t>
        </r>
      </text>
    </comment>
    <comment ref="A61" authorId="0" shapeId="0">
      <text>
        <r>
          <rPr>
            <b/>
            <sz val="8"/>
            <rFont val="Arial"/>
            <family val="2"/>
          </rPr>
          <t>Mean value over trials of total output per time
period, in each time period (in millions)
(variable Output_mean)</t>
        </r>
      </text>
    </comment>
    <comment ref="A62" authorId="0" shapeId="0">
      <text>
        <r>
          <rPr>
            <b/>
            <sz val="8"/>
            <rFont val="Arial"/>
            <family val="2"/>
          </rPr>
          <t>Standard deviation over trials of total output per
time period, in each time period (in millions)
(variable Output_stdev)</t>
        </r>
      </text>
    </comment>
    <comment ref="A64" authorId="0" shapeId="0">
      <text>
        <r>
          <rPr>
            <b/>
            <sz val="8"/>
            <rFont val="Arial"/>
            <family val="2"/>
          </rPr>
          <t>Average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Output_Potential_mean)</t>
        </r>
      </text>
    </comment>
    <comment ref="A65" authorId="0" shapeId="0">
      <text>
        <r>
          <rPr>
            <b/>
            <sz val="8"/>
            <rFont val="Arial"/>
            <family val="2"/>
          </rPr>
          <t>Standard deviation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Output_Potential_stdev)</t>
        </r>
      </text>
    </comment>
    <comment ref="A71" authorId="0" shapeId="0">
      <text>
        <r>
          <rPr>
            <b/>
            <sz val="8"/>
            <rFont val="Arial"/>
            <family val="2"/>
          </rPr>
          <t>Mean value over trials of total taxes (in
millions), in each time period
(variable Tax_mean)</t>
        </r>
      </text>
    </comment>
    <comment ref="A72" authorId="0" shapeId="0">
      <text>
        <r>
          <rPr>
            <b/>
            <sz val="8"/>
            <rFont val="Arial"/>
            <family val="2"/>
          </rPr>
          <t>Standard deviation over trials of total taxes (in
millions), in each time period
(variable Tax_stdev)</t>
        </r>
      </text>
    </comment>
    <comment ref="A78" authorId="0" shapeId="0">
      <text>
        <r>
          <rPr>
            <b/>
            <sz val="8"/>
            <rFont val="Arial"/>
            <family val="2"/>
          </rPr>
          <t>Mean value over trials of shocks to the aggregate
demand of the economy, in each time period
(variable Shock_Aggregate_Demand_mean)</t>
        </r>
      </text>
    </comment>
    <comment ref="A79" authorId="0" shapeId="0">
      <text>
        <r>
          <rPr>
            <b/>
            <sz val="8"/>
            <rFont val="Arial"/>
            <family val="2"/>
          </rPr>
          <t>Standard deviation over trials of shocks to the
aggregate demand of the economy, in each time
period
(variable Shock_Aggregate_Demand_stdev)</t>
        </r>
      </text>
    </comment>
    <comment ref="A80" authorId="0" shapeId="0">
      <text>
        <r>
          <rPr>
            <b/>
            <sz val="8"/>
            <rFont val="Arial"/>
            <family val="2"/>
          </rPr>
          <t>Mean value over trials of random shock to the
output of the economy, in each time period
(variable Shock_Output_mean)</t>
        </r>
      </text>
    </comment>
    <comment ref="A81" authorId="0" shapeId="0">
      <text>
        <r>
          <rPr>
            <b/>
            <sz val="8"/>
            <rFont val="Arial"/>
            <family val="2"/>
          </rPr>
          <t>Standard deviation over trials of random shock to
the output of the economy, in each time period
(variable Shock_Output_stdev)</t>
        </r>
      </text>
    </comment>
  </commentList>
</comments>
</file>

<file path=xl/comments3.xml><?xml version="1.0" encoding="utf-8"?>
<comments xmlns="http://schemas.openxmlformats.org/spreadsheetml/2006/main">
  <authors>
    <author>VISTA$</author>
  </authors>
  <commentList>
    <comment ref="A9" authorId="0" shapeId="0">
      <text>
        <r>
          <rPr>
            <b/>
            <sz val="8"/>
            <rFont val="Arial"/>
            <family val="2"/>
          </rPr>
          <t>The aggregate demand for goods and services in the
economy, in each time period
(variable Demand_Aggregate)</t>
        </r>
      </text>
    </comment>
    <comment ref="A10" authorId="0" shapeId="0">
      <text>
        <r>
          <rPr>
            <b/>
            <sz val="8"/>
            <rFont val="Arial"/>
            <family val="2"/>
          </rPr>
          <t>The long-term expected demand for goods and
services per time period, in each time period (in
millions)
(variable Demand_Expected_Long)</t>
        </r>
      </text>
    </comment>
    <comment ref="A11" authorId="0" shapeId="0">
      <text>
        <r>
          <rPr>
            <b/>
            <sz val="8"/>
            <rFont val="Arial"/>
            <family val="2"/>
          </rPr>
          <t>Short-term expected demand for goods and services
per time period, in each time period (in millions)
(variable Demand_Expected_Short)</t>
        </r>
      </text>
    </comment>
    <comment ref="A12" authorId="0" shapeId="0">
      <text>
        <r>
          <rPr>
            <b/>
            <sz val="8"/>
            <rFont val="Arial"/>
            <family val="2"/>
          </rPr>
          <t>Consumption spending, in each time period (in
millions)</t>
        </r>
      </text>
    </comment>
    <comment ref="A13" authorId="0" shapeId="0">
      <text>
        <r>
          <rPr>
            <b/>
            <sz val="8"/>
            <rFont val="Arial"/>
            <family val="2"/>
          </rPr>
          <t>A random shock to the aggregate demand of the
economy, in each time period
(variable Shock_Aggregate_Demand)</t>
        </r>
      </text>
    </comment>
    <comment ref="A19"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shapeId="0">
      <text>
        <r>
          <rPr>
            <b/>
            <sz val="8"/>
            <rFont val="Arial"/>
            <family val="2"/>
          </rPr>
          <t>The capital depreciation expense in each time
period (in millions)
(variable Capital_Depreciation)</t>
        </r>
      </text>
    </comment>
    <comment ref="A21" authorId="0" shapeId="0">
      <text>
        <r>
          <rPr>
            <b/>
            <sz val="8"/>
            <rFont val="Arial"/>
            <family val="2"/>
          </rPr>
          <t>Capital investmnent in each time period (in
millions)
(variable Capital_Investment)</t>
        </r>
      </text>
    </comment>
    <comment ref="A22" authorId="0" shapeId="0">
      <text>
        <r>
          <rPr>
            <b/>
            <sz val="8"/>
            <rFont val="Arial"/>
            <family val="2"/>
          </rPr>
          <t>The desired capital stock in each time period (in
millions)
(variable Capital_Desired)</t>
        </r>
      </text>
    </comment>
    <comment ref="A28" authorId="0" shapeId="0">
      <text>
        <r>
          <rPr>
            <b/>
            <sz val="8"/>
            <rFont val="Arial"/>
            <family val="2"/>
          </rPr>
          <t>The level of employment in each time period
(expressed in millions of full-time-equivalent
man-periods)</t>
        </r>
      </text>
    </comment>
    <comment ref="A29" authorId="0" shapeId="0">
      <text>
        <r>
          <rPr>
            <b/>
            <sz val="8"/>
            <rFont val="Arial"/>
            <family val="2"/>
          </rPr>
          <t>The desired level of employment in each time
period (expressed in millions of
full-time-equivalent man-periods)
(variable Employment_Desired)</t>
        </r>
      </text>
    </comment>
    <comment ref="A35" authorId="0" shapeId="0">
      <text>
        <r>
          <rPr>
            <b/>
            <sz val="8"/>
            <rFont val="Arial"/>
            <family val="2"/>
          </rPr>
          <t>Current disposable income, in each time period (in
millions)
(variable Income_Current_Disposable)</t>
        </r>
      </text>
    </comment>
    <comment ref="A36" authorId="0" shapeId="0">
      <text>
        <r>
          <rPr>
            <b/>
            <sz val="8"/>
            <rFont val="Arial"/>
            <family val="2"/>
          </rPr>
          <t>The amount of goods and services sold in the
economy, in each time period (in millions)
(variable Final_Sales)</t>
        </r>
      </text>
    </comment>
    <comment ref="A37" authorId="0" shapeId="0">
      <text>
        <r>
          <rPr>
            <b/>
            <sz val="8"/>
            <rFont val="Arial"/>
            <family val="2"/>
          </rPr>
          <t>Total government spending, in each time period (in
millions)
(variable Gov_Spending)</t>
        </r>
      </text>
    </comment>
    <comment ref="A38" authorId="0" shapeId="0">
      <text>
        <r>
          <rPr>
            <b/>
            <sz val="8"/>
            <rFont val="Arial"/>
            <family val="2"/>
          </rPr>
          <t>Total government transfer payments, in each time
period (in millions)
(variable Gov_Transfers)</t>
        </r>
      </text>
    </comment>
    <comment ref="A44" authorId="0" shapeId="0">
      <text>
        <r>
          <rPr>
            <b/>
            <sz val="8"/>
            <rFont val="Arial"/>
            <family val="2"/>
          </rPr>
          <t>The total output per time period, in each time
period (in millions)</t>
        </r>
      </text>
    </comment>
    <comment ref="A45"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shapeId="0">
      <text>
        <r>
          <rPr>
            <b/>
            <sz val="8"/>
            <rFont val="Arial"/>
            <family val="2"/>
          </rPr>
          <t>A random shock to the output of the economy, in
each time period
(variable Shock_Output)</t>
        </r>
      </text>
    </comment>
    <comment ref="A52" authorId="0" shapeId="0">
      <text>
        <r>
          <rPr>
            <b/>
            <sz val="8"/>
            <rFont val="Arial"/>
            <family val="2"/>
          </rPr>
          <t>Total government spending, in each time period (in
millions)
(variable Gov_Spending)</t>
        </r>
      </text>
    </comment>
    <comment ref="A53" authorId="0" shapeId="0">
      <text>
        <r>
          <rPr>
            <b/>
            <sz val="8"/>
            <rFont val="Arial"/>
            <family val="2"/>
          </rPr>
          <t>Total government transfer payments, in each time
period (in millions)
(variable Gov_Transfers)</t>
        </r>
      </text>
    </comment>
    <comment ref="A54" authorId="0" shapeId="0">
      <text>
        <r>
          <rPr>
            <b/>
            <sz val="8"/>
            <rFont val="Arial"/>
            <family val="2"/>
          </rPr>
          <t>Total taxes in the economy (in $ millions), in
each time period</t>
        </r>
      </text>
    </comment>
    <comment ref="A60" authorId="0" shapeId="0">
      <text>
        <r>
          <rPr>
            <b/>
            <sz val="8"/>
            <rFont val="Arial"/>
            <family val="2"/>
          </rPr>
          <t>A random shock to the aggregate demand of the
economy, in each time period
(variable Shock_Aggregate_Demand)</t>
        </r>
      </text>
    </comment>
    <comment ref="A61" authorId="0" shapeId="0">
      <text>
        <r>
          <rPr>
            <b/>
            <sz val="8"/>
            <rFont val="Arial"/>
            <family val="2"/>
          </rPr>
          <t>A random shock to the output of the economy, in
each time period
(variable Shock_Output)</t>
        </r>
      </text>
    </comment>
  </commentList>
</comments>
</file>

<file path=xl/comments4.xml><?xml version="1.0" encoding="utf-8"?>
<comments xmlns="http://schemas.openxmlformats.org/spreadsheetml/2006/main">
  <authors>
    <author>VISTA$</author>
  </authors>
  <commentList>
    <comment ref="A9" authorId="0" shapeId="0">
      <text>
        <r>
          <rPr>
            <b/>
            <sz val="8"/>
            <rFont val="Arial"/>
            <family val="2"/>
          </rPr>
          <t>The aggregate demand for goods and services in the
economy, in each time period
(variable Demand_Aggregate)</t>
        </r>
      </text>
    </comment>
    <comment ref="A10" authorId="0" shapeId="0">
      <text>
        <r>
          <rPr>
            <b/>
            <sz val="8"/>
            <rFont val="Arial"/>
            <family val="2"/>
          </rPr>
          <t>The long-term expected demand for goods and
services per time period, in each time period (in
millions)
(variable Demand_Expected_Long)</t>
        </r>
      </text>
    </comment>
    <comment ref="A11" authorId="0" shapeId="0">
      <text>
        <r>
          <rPr>
            <b/>
            <sz val="8"/>
            <rFont val="Arial"/>
            <family val="2"/>
          </rPr>
          <t>Short-term expected demand for goods and services
per time period, in each time period (in millions)
(variable Demand_Expected_Short)</t>
        </r>
      </text>
    </comment>
    <comment ref="A12" authorId="0" shapeId="0">
      <text>
        <r>
          <rPr>
            <b/>
            <sz val="8"/>
            <rFont val="Arial"/>
            <family val="2"/>
          </rPr>
          <t>Consumption spending, in each time period (in
millions)</t>
        </r>
      </text>
    </comment>
    <comment ref="A13" authorId="0" shapeId="0">
      <text>
        <r>
          <rPr>
            <b/>
            <sz val="8"/>
            <rFont val="Arial"/>
            <family val="2"/>
          </rPr>
          <t>A random shock to the aggregate demand of the
economy, in each time period
(variable Shock_Aggregate_Demand)</t>
        </r>
      </text>
    </comment>
    <comment ref="A19"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shapeId="0">
      <text>
        <r>
          <rPr>
            <b/>
            <sz val="8"/>
            <rFont val="Arial"/>
            <family val="2"/>
          </rPr>
          <t>The capital depreciation expense in each time
period (in millions)
(variable Capital_Depreciation)</t>
        </r>
      </text>
    </comment>
    <comment ref="A21" authorId="0" shapeId="0">
      <text>
        <r>
          <rPr>
            <b/>
            <sz val="8"/>
            <rFont val="Arial"/>
            <family val="2"/>
          </rPr>
          <t>Capital investmnent in each time period (in
millions)
(variable Capital_Investment)</t>
        </r>
      </text>
    </comment>
    <comment ref="A22" authorId="0" shapeId="0">
      <text>
        <r>
          <rPr>
            <b/>
            <sz val="8"/>
            <rFont val="Arial"/>
            <family val="2"/>
          </rPr>
          <t>The desired capital stock in each time period (in
millions)
(variable Capital_Desired)</t>
        </r>
      </text>
    </comment>
    <comment ref="A28" authorId="0" shapeId="0">
      <text>
        <r>
          <rPr>
            <b/>
            <sz val="8"/>
            <rFont val="Arial"/>
            <family val="2"/>
          </rPr>
          <t>The level of employment in each time period
(expressed in millions of full-time-equivalent
man-periods)</t>
        </r>
      </text>
    </comment>
    <comment ref="A29" authorId="0" shapeId="0">
      <text>
        <r>
          <rPr>
            <b/>
            <sz val="8"/>
            <rFont val="Arial"/>
            <family val="2"/>
          </rPr>
          <t>The desired level of employment in each time
period (expressed in millions of
full-time-equivalent man-periods)
(variable Employment_Desired)</t>
        </r>
      </text>
    </comment>
    <comment ref="A35" authorId="0" shapeId="0">
      <text>
        <r>
          <rPr>
            <b/>
            <sz val="8"/>
            <rFont val="Arial"/>
            <family val="2"/>
          </rPr>
          <t>Current disposable income, in each time period (in
millions)
(variable Income_Current_Disposable)</t>
        </r>
      </text>
    </comment>
    <comment ref="A36" authorId="0" shapeId="0">
      <text>
        <r>
          <rPr>
            <b/>
            <sz val="8"/>
            <rFont val="Arial"/>
            <family val="2"/>
          </rPr>
          <t>The amount of goods and services sold in the
economy, in each time period (in millions)
(variable Final_Sales)</t>
        </r>
      </text>
    </comment>
    <comment ref="A37" authorId="0" shapeId="0">
      <text>
        <r>
          <rPr>
            <b/>
            <sz val="8"/>
            <rFont val="Arial"/>
            <family val="2"/>
          </rPr>
          <t>Total government spending, in each time period (in
millions)
(variable Gov_Spending)</t>
        </r>
      </text>
    </comment>
    <comment ref="A38" authorId="0" shapeId="0">
      <text>
        <r>
          <rPr>
            <b/>
            <sz val="8"/>
            <rFont val="Arial"/>
            <family val="2"/>
          </rPr>
          <t>Total government transfer payments, in each time
period (in millions)
(variable Gov_Transfers)</t>
        </r>
      </text>
    </comment>
    <comment ref="A44" authorId="0" shapeId="0">
      <text>
        <r>
          <rPr>
            <b/>
            <sz val="8"/>
            <rFont val="Arial"/>
            <family val="2"/>
          </rPr>
          <t>The total output per time period, in each time
period (in millions)</t>
        </r>
      </text>
    </comment>
    <comment ref="A45"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shapeId="0">
      <text>
        <r>
          <rPr>
            <b/>
            <sz val="8"/>
            <rFont val="Arial"/>
            <family val="2"/>
          </rPr>
          <t>A random shock to the output of the economy, in
each time period
(variable Shock_Output)</t>
        </r>
      </text>
    </comment>
    <comment ref="A52" authorId="0" shapeId="0">
      <text>
        <r>
          <rPr>
            <b/>
            <sz val="8"/>
            <rFont val="Arial"/>
            <family val="2"/>
          </rPr>
          <t>Total government spending, in each time period (in
millions)
(variable Gov_Spending)</t>
        </r>
      </text>
    </comment>
    <comment ref="A53" authorId="0" shapeId="0">
      <text>
        <r>
          <rPr>
            <b/>
            <sz val="8"/>
            <rFont val="Arial"/>
            <family val="2"/>
          </rPr>
          <t>Total government transfer payments, in each time
period (in millions)
(variable Gov_Transfers)</t>
        </r>
      </text>
    </comment>
    <comment ref="A54" authorId="0" shapeId="0">
      <text>
        <r>
          <rPr>
            <b/>
            <sz val="8"/>
            <rFont val="Arial"/>
            <family val="2"/>
          </rPr>
          <t>Total taxes in the economy (in $ millions), in
each time period</t>
        </r>
      </text>
    </comment>
    <comment ref="A60" authorId="0" shapeId="0">
      <text>
        <r>
          <rPr>
            <b/>
            <sz val="8"/>
            <rFont val="Arial"/>
            <family val="2"/>
          </rPr>
          <t>A random shock to the aggregate demand of the
economy, in each time period
(variable Shock_Aggregate_Demand)</t>
        </r>
      </text>
    </comment>
    <comment ref="A61" authorId="0" shapeId="0">
      <text>
        <r>
          <rPr>
            <b/>
            <sz val="8"/>
            <rFont val="Arial"/>
            <family val="2"/>
          </rPr>
          <t>A random shock to the output of the economy, in
each time period
(variable Shock_Output)</t>
        </r>
      </text>
    </comment>
  </commentList>
</comments>
</file>

<file path=xl/comments5.xml><?xml version="1.0" encoding="utf-8"?>
<comments xmlns="http://schemas.openxmlformats.org/spreadsheetml/2006/main">
  <authors>
    <author>VISTA$</author>
  </authors>
  <commentList>
    <comment ref="A9" authorId="0" shapeId="0">
      <text>
        <r>
          <rPr>
            <b/>
            <sz val="8"/>
            <rFont val="Arial"/>
            <family val="2"/>
          </rPr>
          <t>The aggregate demand for goods and services in the
economy, in each time period
(variable Demand_Aggregate)</t>
        </r>
      </text>
    </comment>
    <comment ref="A10" authorId="0" shapeId="0">
      <text>
        <r>
          <rPr>
            <b/>
            <sz val="8"/>
            <rFont val="Arial"/>
            <family val="2"/>
          </rPr>
          <t>The long-term expected demand for goods and
services per time period, in each time period (in
millions)
(variable Demand_Expected_Long)</t>
        </r>
      </text>
    </comment>
    <comment ref="A11" authorId="0" shapeId="0">
      <text>
        <r>
          <rPr>
            <b/>
            <sz val="8"/>
            <rFont val="Arial"/>
            <family val="2"/>
          </rPr>
          <t>Short-term expected demand for goods and services
per time period, in each time period (in millions)
(variable Demand_Expected_Short)</t>
        </r>
      </text>
    </comment>
    <comment ref="A12" authorId="0" shapeId="0">
      <text>
        <r>
          <rPr>
            <b/>
            <sz val="8"/>
            <rFont val="Arial"/>
            <family val="2"/>
          </rPr>
          <t>Consumption spending, in each time period (in
millions)</t>
        </r>
      </text>
    </comment>
    <comment ref="A13" authorId="0" shapeId="0">
      <text>
        <r>
          <rPr>
            <b/>
            <sz val="8"/>
            <rFont val="Arial"/>
            <family val="2"/>
          </rPr>
          <t>A random shock to the aggregate demand of the
economy, in each time period
(variable Shock_Aggregate_Demand)</t>
        </r>
      </text>
    </comment>
    <comment ref="A19"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shapeId="0">
      <text>
        <r>
          <rPr>
            <b/>
            <sz val="8"/>
            <rFont val="Arial"/>
            <family val="2"/>
          </rPr>
          <t>The capital depreciation expense in each time
period (in millions)
(variable Capital_Depreciation)</t>
        </r>
      </text>
    </comment>
    <comment ref="A21" authorId="0" shapeId="0">
      <text>
        <r>
          <rPr>
            <b/>
            <sz val="8"/>
            <rFont val="Arial"/>
            <family val="2"/>
          </rPr>
          <t>Capital investmnent in each time period (in
millions)
(variable Capital_Investment)</t>
        </r>
      </text>
    </comment>
    <comment ref="A22" authorId="0" shapeId="0">
      <text>
        <r>
          <rPr>
            <b/>
            <sz val="8"/>
            <rFont val="Arial"/>
            <family val="2"/>
          </rPr>
          <t>The desired capital stock in each time period (in
millions)
(variable Capital_Desired)</t>
        </r>
      </text>
    </comment>
    <comment ref="A28" authorId="0" shapeId="0">
      <text>
        <r>
          <rPr>
            <b/>
            <sz val="8"/>
            <rFont val="Arial"/>
            <family val="2"/>
          </rPr>
          <t>The level of employment in each time period
(expressed in millions of full-time-equivalent
man-periods)</t>
        </r>
      </text>
    </comment>
    <comment ref="A29" authorId="0" shapeId="0">
      <text>
        <r>
          <rPr>
            <b/>
            <sz val="8"/>
            <rFont val="Arial"/>
            <family val="2"/>
          </rPr>
          <t>The desired level of employment in each time
period (expressed in millions of
full-time-equivalent man-periods)
(variable Employment_Desired)</t>
        </r>
      </text>
    </comment>
    <comment ref="A35" authorId="0" shapeId="0">
      <text>
        <r>
          <rPr>
            <b/>
            <sz val="8"/>
            <rFont val="Arial"/>
            <family val="2"/>
          </rPr>
          <t>Current disposable income, in each time period (in
millions)
(variable Income_Current_Disposable)</t>
        </r>
      </text>
    </comment>
    <comment ref="A36" authorId="0" shapeId="0">
      <text>
        <r>
          <rPr>
            <b/>
            <sz val="8"/>
            <rFont val="Arial"/>
            <family val="2"/>
          </rPr>
          <t>The amount of goods and services sold in the
economy, in each time period (in millions)
(variable Final_Sales)</t>
        </r>
      </text>
    </comment>
    <comment ref="A37" authorId="0" shapeId="0">
      <text>
        <r>
          <rPr>
            <b/>
            <sz val="8"/>
            <rFont val="Arial"/>
            <family val="2"/>
          </rPr>
          <t>Total government spending, in each time period (in
millions)
(variable Gov_Spending)</t>
        </r>
      </text>
    </comment>
    <comment ref="A38" authorId="0" shapeId="0">
      <text>
        <r>
          <rPr>
            <b/>
            <sz val="8"/>
            <rFont val="Arial"/>
            <family val="2"/>
          </rPr>
          <t>Total government transfer payments, in each time
period (in millions)
(variable Gov_Transfers)</t>
        </r>
      </text>
    </comment>
    <comment ref="A44" authorId="0" shapeId="0">
      <text>
        <r>
          <rPr>
            <b/>
            <sz val="8"/>
            <rFont val="Arial"/>
            <family val="2"/>
          </rPr>
          <t>The total output per time period, in each time
period (in millions)</t>
        </r>
      </text>
    </comment>
    <comment ref="A45"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shapeId="0">
      <text>
        <r>
          <rPr>
            <b/>
            <sz val="8"/>
            <rFont val="Arial"/>
            <family val="2"/>
          </rPr>
          <t>A random shock to the output of the economy, in
each time period
(variable Shock_Output)</t>
        </r>
      </text>
    </comment>
    <comment ref="A52" authorId="0" shapeId="0">
      <text>
        <r>
          <rPr>
            <b/>
            <sz val="8"/>
            <rFont val="Arial"/>
            <family val="2"/>
          </rPr>
          <t>Total government spending, in each time period (in
millions)
(variable Gov_Spending)</t>
        </r>
      </text>
    </comment>
    <comment ref="A53" authorId="0" shapeId="0">
      <text>
        <r>
          <rPr>
            <b/>
            <sz val="8"/>
            <rFont val="Arial"/>
            <family val="2"/>
          </rPr>
          <t>Total government transfer payments, in each time
period (in millions)
(variable Gov_Transfers)</t>
        </r>
      </text>
    </comment>
    <comment ref="A54" authorId="0" shapeId="0">
      <text>
        <r>
          <rPr>
            <b/>
            <sz val="8"/>
            <rFont val="Arial"/>
            <family val="2"/>
          </rPr>
          <t>Total taxes in the economy (in $ millions), in
each time period</t>
        </r>
      </text>
    </comment>
    <comment ref="A60" authorId="0" shapeId="0">
      <text>
        <r>
          <rPr>
            <b/>
            <sz val="8"/>
            <rFont val="Arial"/>
            <family val="2"/>
          </rPr>
          <t>A random shock to the aggregate demand of the
economy, in each time period
(variable Shock_Aggregate_Demand)</t>
        </r>
      </text>
    </comment>
    <comment ref="A61" authorId="0" shapeId="0">
      <text>
        <r>
          <rPr>
            <b/>
            <sz val="8"/>
            <rFont val="Arial"/>
            <family val="2"/>
          </rPr>
          <t>A random shock to the output of the economy, in
each time period
(variable Shock_Output)</t>
        </r>
      </text>
    </comment>
  </commentList>
</comments>
</file>

<file path=xl/comments6.xml><?xml version="1.0" encoding="utf-8"?>
<comments xmlns="http://schemas.openxmlformats.org/spreadsheetml/2006/main">
  <authors>
    <author>VISTA$</author>
  </authors>
  <commentList>
    <comment ref="A9" authorId="0" shapeId="0">
      <text>
        <r>
          <rPr>
            <b/>
            <sz val="8"/>
            <rFont val="Arial"/>
            <family val="2"/>
          </rPr>
          <t>The aggregate demand for goods and services in the
economy, in each time period
(variable Demand_Aggregate)</t>
        </r>
      </text>
    </comment>
    <comment ref="A10" authorId="0" shapeId="0">
      <text>
        <r>
          <rPr>
            <b/>
            <sz val="8"/>
            <rFont val="Arial"/>
            <family val="2"/>
          </rPr>
          <t>The long-term expected demand for goods and
services per time period, in each time period (in
millions)
(variable Demand_Expected_Long)</t>
        </r>
      </text>
    </comment>
    <comment ref="A11" authorId="0" shapeId="0">
      <text>
        <r>
          <rPr>
            <b/>
            <sz val="8"/>
            <rFont val="Arial"/>
            <family val="2"/>
          </rPr>
          <t>Short-term expected demand for goods and services
per time period, in each time period (in millions)
(variable Demand_Expected_Short)</t>
        </r>
      </text>
    </comment>
    <comment ref="A12" authorId="0" shapeId="0">
      <text>
        <r>
          <rPr>
            <b/>
            <sz val="8"/>
            <rFont val="Arial"/>
            <family val="2"/>
          </rPr>
          <t>Consumption spending, in each time period (in
millions)</t>
        </r>
      </text>
    </comment>
    <comment ref="A13" authorId="0" shapeId="0">
      <text>
        <r>
          <rPr>
            <b/>
            <sz val="8"/>
            <rFont val="Arial"/>
            <family val="2"/>
          </rPr>
          <t>A random shock to the aggregate demand of the
economy, in each time period
(variable Shock_Aggregate_Demand)</t>
        </r>
      </text>
    </comment>
    <comment ref="A19"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shapeId="0">
      <text>
        <r>
          <rPr>
            <b/>
            <sz val="8"/>
            <rFont val="Arial"/>
            <family val="2"/>
          </rPr>
          <t>The capital depreciation expense in each time
period (in millions)
(variable Capital_Depreciation)</t>
        </r>
      </text>
    </comment>
    <comment ref="A21" authorId="0" shapeId="0">
      <text>
        <r>
          <rPr>
            <b/>
            <sz val="8"/>
            <rFont val="Arial"/>
            <family val="2"/>
          </rPr>
          <t>Capital investmnent in each time period (in
millions)
(variable Capital_Investment)</t>
        </r>
      </text>
    </comment>
    <comment ref="A22" authorId="0" shapeId="0">
      <text>
        <r>
          <rPr>
            <b/>
            <sz val="8"/>
            <rFont val="Arial"/>
            <family val="2"/>
          </rPr>
          <t>The desired capital stock in each time period (in
millions)
(variable Capital_Desired)</t>
        </r>
      </text>
    </comment>
    <comment ref="A28" authorId="0" shapeId="0">
      <text>
        <r>
          <rPr>
            <b/>
            <sz val="8"/>
            <rFont val="Arial"/>
            <family val="2"/>
          </rPr>
          <t>The level of employment in each time period
(expressed in millions of full-time-equivalent
man-periods)</t>
        </r>
      </text>
    </comment>
    <comment ref="A29" authorId="0" shapeId="0">
      <text>
        <r>
          <rPr>
            <b/>
            <sz val="8"/>
            <rFont val="Arial"/>
            <family val="2"/>
          </rPr>
          <t>The desired level of employment in each time
period (expressed in millions of
full-time-equivalent man-periods)
(variable Employment_Desired)</t>
        </r>
      </text>
    </comment>
    <comment ref="A35" authorId="0" shapeId="0">
      <text>
        <r>
          <rPr>
            <b/>
            <sz val="8"/>
            <rFont val="Arial"/>
            <family val="2"/>
          </rPr>
          <t>Current disposable income, in each time period (in
millions)
(variable Income_Current_Disposable)</t>
        </r>
      </text>
    </comment>
    <comment ref="A36" authorId="0" shapeId="0">
      <text>
        <r>
          <rPr>
            <b/>
            <sz val="8"/>
            <rFont val="Arial"/>
            <family val="2"/>
          </rPr>
          <t>The amount of goods and services sold in the
economy, in each time period (in millions)
(variable Final_Sales)</t>
        </r>
      </text>
    </comment>
    <comment ref="A37" authorId="0" shapeId="0">
      <text>
        <r>
          <rPr>
            <b/>
            <sz val="8"/>
            <rFont val="Arial"/>
            <family val="2"/>
          </rPr>
          <t>Total government spending, in each time period (in
millions)
(variable Gov_Spending)</t>
        </r>
      </text>
    </comment>
    <comment ref="A38" authorId="0" shapeId="0">
      <text>
        <r>
          <rPr>
            <b/>
            <sz val="8"/>
            <rFont val="Arial"/>
            <family val="2"/>
          </rPr>
          <t>Total government transfer payments, in each time
period (in millions)
(variable Gov_Transfers)</t>
        </r>
      </text>
    </comment>
    <comment ref="A44" authorId="0" shapeId="0">
      <text>
        <r>
          <rPr>
            <b/>
            <sz val="8"/>
            <rFont val="Arial"/>
            <family val="2"/>
          </rPr>
          <t>The total output per time period, in each time
period (in millions)</t>
        </r>
      </text>
    </comment>
    <comment ref="A45"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shapeId="0">
      <text>
        <r>
          <rPr>
            <b/>
            <sz val="8"/>
            <rFont val="Arial"/>
            <family val="2"/>
          </rPr>
          <t>A random shock to the output of the economy, in
each time period
(variable Shock_Output)</t>
        </r>
      </text>
    </comment>
    <comment ref="A52" authorId="0" shapeId="0">
      <text>
        <r>
          <rPr>
            <b/>
            <sz val="8"/>
            <rFont val="Arial"/>
            <family val="2"/>
          </rPr>
          <t>Total government spending, in each time period (in
millions)
(variable Gov_Spending)</t>
        </r>
      </text>
    </comment>
    <comment ref="A53" authorId="0" shapeId="0">
      <text>
        <r>
          <rPr>
            <b/>
            <sz val="8"/>
            <rFont val="Arial"/>
            <family val="2"/>
          </rPr>
          <t>Total government transfer payments, in each time
period (in millions)
(variable Gov_Transfers)</t>
        </r>
      </text>
    </comment>
    <comment ref="A54" authorId="0" shapeId="0">
      <text>
        <r>
          <rPr>
            <b/>
            <sz val="8"/>
            <rFont val="Arial"/>
            <family val="2"/>
          </rPr>
          <t>Total taxes in the economy (in $ millions), in
each time period</t>
        </r>
      </text>
    </comment>
    <comment ref="A60" authorId="0" shapeId="0">
      <text>
        <r>
          <rPr>
            <b/>
            <sz val="8"/>
            <rFont val="Arial"/>
            <family val="2"/>
          </rPr>
          <t>A random shock to the aggregate demand of the
economy, in each time period
(variable Shock_Aggregate_Demand)</t>
        </r>
      </text>
    </comment>
    <comment ref="A61" authorId="0" shapeId="0">
      <text>
        <r>
          <rPr>
            <b/>
            <sz val="8"/>
            <rFont val="Arial"/>
            <family val="2"/>
          </rPr>
          <t>A random shock to the output of the economy, in
each time period
(variable Shock_Output)</t>
        </r>
      </text>
    </comment>
  </commentList>
</comments>
</file>

<file path=xl/comments7.xml><?xml version="1.0" encoding="utf-8"?>
<comments xmlns="http://schemas.openxmlformats.org/spreadsheetml/2006/main">
  <authors>
    <author>VISTA$</author>
  </authors>
  <commentList>
    <comment ref="A9" authorId="0" shapeId="0">
      <text>
        <r>
          <rPr>
            <b/>
            <sz val="8"/>
            <rFont val="Arial"/>
            <family val="2"/>
          </rPr>
          <t>The aggregate demand for goods and services in the
economy, in each time period
(variable Demand_Aggregate)</t>
        </r>
      </text>
    </comment>
    <comment ref="A10" authorId="0" shapeId="0">
      <text>
        <r>
          <rPr>
            <b/>
            <sz val="8"/>
            <rFont val="Arial"/>
            <family val="2"/>
          </rPr>
          <t>The long-term expected demand for goods and
services per time period, in each time period (in
millions)
(variable Demand_Expected_Long)</t>
        </r>
      </text>
    </comment>
    <comment ref="A11" authorId="0" shapeId="0">
      <text>
        <r>
          <rPr>
            <b/>
            <sz val="8"/>
            <rFont val="Arial"/>
            <family val="2"/>
          </rPr>
          <t>Short-term expected demand for goods and services
per time period, in each time period (in millions)
(variable Demand_Expected_Short)</t>
        </r>
      </text>
    </comment>
    <comment ref="A12" authorId="0" shapeId="0">
      <text>
        <r>
          <rPr>
            <b/>
            <sz val="8"/>
            <rFont val="Arial"/>
            <family val="2"/>
          </rPr>
          <t>Consumption spending, in each time period (in
millions)</t>
        </r>
      </text>
    </comment>
    <comment ref="A13" authorId="0" shapeId="0">
      <text>
        <r>
          <rPr>
            <b/>
            <sz val="8"/>
            <rFont val="Arial"/>
            <family val="2"/>
          </rPr>
          <t>A random shock to the aggregate demand of the
economy, in each time period
(variable Shock_Aggregate_Demand)</t>
        </r>
      </text>
    </comment>
    <comment ref="A19"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shapeId="0">
      <text>
        <r>
          <rPr>
            <b/>
            <sz val="8"/>
            <rFont val="Arial"/>
            <family val="2"/>
          </rPr>
          <t>The capital depreciation expense in each time
period (in millions)
(variable Capital_Depreciation)</t>
        </r>
      </text>
    </comment>
    <comment ref="A21" authorId="0" shapeId="0">
      <text>
        <r>
          <rPr>
            <b/>
            <sz val="8"/>
            <rFont val="Arial"/>
            <family val="2"/>
          </rPr>
          <t>Capital investmnent in each time period (in
millions)
(variable Capital_Investment)</t>
        </r>
      </text>
    </comment>
    <comment ref="A22" authorId="0" shapeId="0">
      <text>
        <r>
          <rPr>
            <b/>
            <sz val="8"/>
            <rFont val="Arial"/>
            <family val="2"/>
          </rPr>
          <t>The desired capital stock in each time period (in
millions)
(variable Capital_Desired)</t>
        </r>
      </text>
    </comment>
    <comment ref="A28" authorId="0" shapeId="0">
      <text>
        <r>
          <rPr>
            <b/>
            <sz val="8"/>
            <rFont val="Arial"/>
            <family val="2"/>
          </rPr>
          <t>The level of employment in each time period
(expressed in millions of full-time-equivalent
man-periods)</t>
        </r>
      </text>
    </comment>
    <comment ref="A29" authorId="0" shapeId="0">
      <text>
        <r>
          <rPr>
            <b/>
            <sz val="8"/>
            <rFont val="Arial"/>
            <family val="2"/>
          </rPr>
          <t>The desired level of employment in each time
period (expressed in millions of
full-time-equivalent man-periods)
(variable Employment_Desired)</t>
        </r>
      </text>
    </comment>
    <comment ref="A35" authorId="0" shapeId="0">
      <text>
        <r>
          <rPr>
            <b/>
            <sz val="8"/>
            <rFont val="Arial"/>
            <family val="2"/>
          </rPr>
          <t>Current disposable income, in each time period (in
millions)
(variable Income_Current_Disposable)</t>
        </r>
      </text>
    </comment>
    <comment ref="A36" authorId="0" shapeId="0">
      <text>
        <r>
          <rPr>
            <b/>
            <sz val="8"/>
            <rFont val="Arial"/>
            <family val="2"/>
          </rPr>
          <t>The amount of goods and services sold in the
economy, in each time period (in millions)
(variable Final_Sales)</t>
        </r>
      </text>
    </comment>
    <comment ref="A37" authorId="0" shapeId="0">
      <text>
        <r>
          <rPr>
            <b/>
            <sz val="8"/>
            <rFont val="Arial"/>
            <family val="2"/>
          </rPr>
          <t>Total government spending, in each time period (in
millions)
(variable Gov_Spending)</t>
        </r>
      </text>
    </comment>
    <comment ref="A38" authorId="0" shapeId="0">
      <text>
        <r>
          <rPr>
            <b/>
            <sz val="8"/>
            <rFont val="Arial"/>
            <family val="2"/>
          </rPr>
          <t>Total government transfer payments, in each time
period (in millions)
(variable Gov_Transfers)</t>
        </r>
      </text>
    </comment>
    <comment ref="A44" authorId="0" shapeId="0">
      <text>
        <r>
          <rPr>
            <b/>
            <sz val="8"/>
            <rFont val="Arial"/>
            <family val="2"/>
          </rPr>
          <t>The total output per time period, in each time
period (in millions)</t>
        </r>
      </text>
    </comment>
    <comment ref="A45"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shapeId="0">
      <text>
        <r>
          <rPr>
            <b/>
            <sz val="8"/>
            <rFont val="Arial"/>
            <family val="2"/>
          </rPr>
          <t>A random shock to the output of the economy, in
each time period
(variable Shock_Output)</t>
        </r>
      </text>
    </comment>
    <comment ref="A52" authorId="0" shapeId="0">
      <text>
        <r>
          <rPr>
            <b/>
            <sz val="8"/>
            <rFont val="Arial"/>
            <family val="2"/>
          </rPr>
          <t>Total government spending, in each time period (in
millions)
(variable Gov_Spending)</t>
        </r>
      </text>
    </comment>
    <comment ref="A53" authorId="0" shapeId="0">
      <text>
        <r>
          <rPr>
            <b/>
            <sz val="8"/>
            <rFont val="Arial"/>
            <family val="2"/>
          </rPr>
          <t>Total government transfer payments, in each time
period (in millions)
(variable Gov_Transfers)</t>
        </r>
      </text>
    </comment>
    <comment ref="A54" authorId="0" shapeId="0">
      <text>
        <r>
          <rPr>
            <b/>
            <sz val="8"/>
            <rFont val="Arial"/>
            <family val="2"/>
          </rPr>
          <t>Total taxes in the economy (in $ millions), in
each time period</t>
        </r>
      </text>
    </comment>
    <comment ref="A60" authorId="0" shapeId="0">
      <text>
        <r>
          <rPr>
            <b/>
            <sz val="8"/>
            <rFont val="Arial"/>
            <family val="2"/>
          </rPr>
          <t>A random shock to the aggregate demand of the
economy, in each time period
(variable Shock_Aggregate_Demand)</t>
        </r>
      </text>
    </comment>
    <comment ref="A61" authorId="0" shapeId="0">
      <text>
        <r>
          <rPr>
            <b/>
            <sz val="8"/>
            <rFont val="Arial"/>
            <family val="2"/>
          </rPr>
          <t>A random shock to the output of the economy, in
each time period
(variable Shock_Output)</t>
        </r>
      </text>
    </comment>
  </commentList>
</comments>
</file>

<file path=xl/comments8.xml><?xml version="1.0" encoding="utf-8"?>
<comments xmlns="http://schemas.openxmlformats.org/spreadsheetml/2006/main">
  <authors>
    <author>VISTA$</author>
  </authors>
  <commentList>
    <comment ref="A9" authorId="0" shapeId="0">
      <text>
        <r>
          <rPr>
            <b/>
            <sz val="8"/>
            <rFont val="Arial"/>
            <family val="2"/>
          </rPr>
          <t>The aggregate demand for goods and services in the
economy, in each time period
(variable Demand_Aggregate)</t>
        </r>
      </text>
    </comment>
    <comment ref="A10" authorId="0" shapeId="0">
      <text>
        <r>
          <rPr>
            <b/>
            <sz val="8"/>
            <rFont val="Arial"/>
            <family val="2"/>
          </rPr>
          <t>The long-term expected demand for goods and
services per time period, in each time period (in
millions)
(variable Demand_Expected_Long)</t>
        </r>
      </text>
    </comment>
    <comment ref="A11" authorId="0" shapeId="0">
      <text>
        <r>
          <rPr>
            <b/>
            <sz val="8"/>
            <rFont val="Arial"/>
            <family val="2"/>
          </rPr>
          <t>Short-term expected demand for goods and services
per time period, in each time period (in millions)
(variable Demand_Expected_Short)</t>
        </r>
      </text>
    </comment>
    <comment ref="A12" authorId="0" shapeId="0">
      <text>
        <r>
          <rPr>
            <b/>
            <sz val="8"/>
            <rFont val="Arial"/>
            <family val="2"/>
          </rPr>
          <t>Consumption spending, in each time period (in
millions)</t>
        </r>
      </text>
    </comment>
    <comment ref="A13" authorId="0" shapeId="0">
      <text>
        <r>
          <rPr>
            <b/>
            <sz val="8"/>
            <rFont val="Arial"/>
            <family val="2"/>
          </rPr>
          <t>A random shock to the aggregate demand of the
economy, in each time period
(variable Shock_Aggregate_Demand)</t>
        </r>
      </text>
    </comment>
    <comment ref="A19"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shapeId="0">
      <text>
        <r>
          <rPr>
            <b/>
            <sz val="8"/>
            <rFont val="Arial"/>
            <family val="2"/>
          </rPr>
          <t>The capital depreciation expense in each time
period (in millions)
(variable Capital_Depreciation)</t>
        </r>
      </text>
    </comment>
    <comment ref="A21" authorId="0" shapeId="0">
      <text>
        <r>
          <rPr>
            <b/>
            <sz val="8"/>
            <rFont val="Arial"/>
            <family val="2"/>
          </rPr>
          <t>Capital investmnent in each time period (in
millions)
(variable Capital_Investment)</t>
        </r>
      </text>
    </comment>
    <comment ref="A22" authorId="0" shapeId="0">
      <text>
        <r>
          <rPr>
            <b/>
            <sz val="8"/>
            <rFont val="Arial"/>
            <family val="2"/>
          </rPr>
          <t>The desired capital stock in each time period (in
millions)
(variable Capital_Desired)</t>
        </r>
      </text>
    </comment>
    <comment ref="A28" authorId="0" shapeId="0">
      <text>
        <r>
          <rPr>
            <b/>
            <sz val="8"/>
            <rFont val="Arial"/>
            <family val="2"/>
          </rPr>
          <t>The level of employment in each time period
(expressed in millions of full-time-equivalent
man-periods)</t>
        </r>
      </text>
    </comment>
    <comment ref="A29" authorId="0" shapeId="0">
      <text>
        <r>
          <rPr>
            <b/>
            <sz val="8"/>
            <rFont val="Arial"/>
            <family val="2"/>
          </rPr>
          <t>The desired level of employment in each time
period (expressed in millions of
full-time-equivalent man-periods)
(variable Employment_Desired)</t>
        </r>
      </text>
    </comment>
    <comment ref="A35" authorId="0" shapeId="0">
      <text>
        <r>
          <rPr>
            <b/>
            <sz val="8"/>
            <rFont val="Arial"/>
            <family val="2"/>
          </rPr>
          <t>Current disposable income, in each time period (in
millions)
(variable Income_Current_Disposable)</t>
        </r>
      </text>
    </comment>
    <comment ref="A36" authorId="0" shapeId="0">
      <text>
        <r>
          <rPr>
            <b/>
            <sz val="8"/>
            <rFont val="Arial"/>
            <family val="2"/>
          </rPr>
          <t>The amount of goods and services sold in the
economy, in each time period (in millions)
(variable Final_Sales)</t>
        </r>
      </text>
    </comment>
    <comment ref="A37" authorId="0" shapeId="0">
      <text>
        <r>
          <rPr>
            <b/>
            <sz val="8"/>
            <rFont val="Arial"/>
            <family val="2"/>
          </rPr>
          <t>Total government spending, in each time period (in
millions)
(variable Gov_Spending)</t>
        </r>
      </text>
    </comment>
    <comment ref="A38" authorId="0" shapeId="0">
      <text>
        <r>
          <rPr>
            <b/>
            <sz val="8"/>
            <rFont val="Arial"/>
            <family val="2"/>
          </rPr>
          <t>Total government transfer payments, in each time
period (in millions)
(variable Gov_Transfers)</t>
        </r>
      </text>
    </comment>
    <comment ref="A44" authorId="0" shapeId="0">
      <text>
        <r>
          <rPr>
            <b/>
            <sz val="8"/>
            <rFont val="Arial"/>
            <family val="2"/>
          </rPr>
          <t>The total output per time period, in each time
period (in millions)</t>
        </r>
      </text>
    </comment>
    <comment ref="A45"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shapeId="0">
      <text>
        <r>
          <rPr>
            <b/>
            <sz val="8"/>
            <rFont val="Arial"/>
            <family val="2"/>
          </rPr>
          <t>A random shock to the output of the economy, in
each time period
(variable Shock_Output)</t>
        </r>
      </text>
    </comment>
    <comment ref="A52" authorId="0" shapeId="0">
      <text>
        <r>
          <rPr>
            <b/>
            <sz val="8"/>
            <rFont val="Arial"/>
            <family val="2"/>
          </rPr>
          <t>Total government spending, in each time period (in
millions)
(variable Gov_Spending)</t>
        </r>
      </text>
    </comment>
    <comment ref="A53" authorId="0" shapeId="0">
      <text>
        <r>
          <rPr>
            <b/>
            <sz val="8"/>
            <rFont val="Arial"/>
            <family val="2"/>
          </rPr>
          <t>Total government transfer payments, in each time
period (in millions)
(variable Gov_Transfers)</t>
        </r>
      </text>
    </comment>
    <comment ref="A54" authorId="0" shapeId="0">
      <text>
        <r>
          <rPr>
            <b/>
            <sz val="8"/>
            <rFont val="Arial"/>
            <family val="2"/>
          </rPr>
          <t>Total taxes in the economy (in $ millions), in
each time period</t>
        </r>
      </text>
    </comment>
    <comment ref="A60" authorId="0" shapeId="0">
      <text>
        <r>
          <rPr>
            <b/>
            <sz val="8"/>
            <rFont val="Arial"/>
            <family val="2"/>
          </rPr>
          <t>A random shock to the aggregate demand of the
economy, in each time period
(variable Shock_Aggregate_Demand)</t>
        </r>
      </text>
    </comment>
    <comment ref="A61" authorId="0" shapeId="0">
      <text>
        <r>
          <rPr>
            <b/>
            <sz val="8"/>
            <rFont val="Arial"/>
            <family val="2"/>
          </rPr>
          <t>A random shock to the output of the economy, in
each time period
(variable Shock_Output)</t>
        </r>
      </text>
    </comment>
  </commentList>
</comments>
</file>

<file path=xl/comments9.xml><?xml version="1.0" encoding="utf-8"?>
<comments xmlns="http://schemas.openxmlformats.org/spreadsheetml/2006/main">
  <authors>
    <author>VISTA$</author>
  </authors>
  <commentList>
    <comment ref="A9" authorId="0" shapeId="0">
      <text>
        <r>
          <rPr>
            <b/>
            <sz val="8"/>
            <rFont val="Arial"/>
            <family val="2"/>
          </rPr>
          <t>The aggregate demand for goods and services in the
economy, in each time period
(variable Demand_Aggregate)</t>
        </r>
      </text>
    </comment>
    <comment ref="A10" authorId="0" shapeId="0">
      <text>
        <r>
          <rPr>
            <b/>
            <sz val="8"/>
            <rFont val="Arial"/>
            <family val="2"/>
          </rPr>
          <t>The long-term expected demand for goods and
services per time period, in each time period (in
millions)
(variable Demand_Expected_Long)</t>
        </r>
      </text>
    </comment>
    <comment ref="A11" authorId="0" shapeId="0">
      <text>
        <r>
          <rPr>
            <b/>
            <sz val="8"/>
            <rFont val="Arial"/>
            <family val="2"/>
          </rPr>
          <t>Short-term expected demand for goods and services
per time period, in each time period (in millions)
(variable Demand_Expected_Short)</t>
        </r>
      </text>
    </comment>
    <comment ref="A12" authorId="0" shapeId="0">
      <text>
        <r>
          <rPr>
            <b/>
            <sz val="8"/>
            <rFont val="Arial"/>
            <family val="2"/>
          </rPr>
          <t>Consumption spending, in each time period (in
millions)</t>
        </r>
      </text>
    </comment>
    <comment ref="A13" authorId="0" shapeId="0">
      <text>
        <r>
          <rPr>
            <b/>
            <sz val="8"/>
            <rFont val="Arial"/>
            <family val="2"/>
          </rPr>
          <t>A random shock to the aggregate demand of the
economy, in each time period
(variable Shock_Aggregate_Demand)</t>
        </r>
      </text>
    </comment>
    <comment ref="A19" authorId="0" shapeId="0">
      <text>
        <r>
          <rPr>
            <b/>
            <sz val="8"/>
            <rFont val="Arial"/>
            <family val="2"/>
          </rPr>
          <t>The capital stock, in each time period (expressed
in millions). The net capital investment in the
previous time period determines the change in
capital in each time period, to avoid circularity</t>
        </r>
      </text>
    </comment>
    <comment ref="A20" authorId="0" shapeId="0">
      <text>
        <r>
          <rPr>
            <b/>
            <sz val="8"/>
            <rFont val="Arial"/>
            <family val="2"/>
          </rPr>
          <t>The capital depreciation expense in each time
period (in millions)
(variable Capital_Depreciation)</t>
        </r>
      </text>
    </comment>
    <comment ref="A21" authorId="0" shapeId="0">
      <text>
        <r>
          <rPr>
            <b/>
            <sz val="8"/>
            <rFont val="Arial"/>
            <family val="2"/>
          </rPr>
          <t>Capital investmnent in each time period (in
millions)
(variable Capital_Investment)</t>
        </r>
      </text>
    </comment>
    <comment ref="A22" authorId="0" shapeId="0">
      <text>
        <r>
          <rPr>
            <b/>
            <sz val="8"/>
            <rFont val="Arial"/>
            <family val="2"/>
          </rPr>
          <t>The desired capital stock in each time period (in
millions)
(variable Capital_Desired)</t>
        </r>
      </text>
    </comment>
    <comment ref="A28" authorId="0" shapeId="0">
      <text>
        <r>
          <rPr>
            <b/>
            <sz val="8"/>
            <rFont val="Arial"/>
            <family val="2"/>
          </rPr>
          <t>The level of employment in each time period
(expressed in millions of full-time-equivalent
man-periods)</t>
        </r>
      </text>
    </comment>
    <comment ref="A29" authorId="0" shapeId="0">
      <text>
        <r>
          <rPr>
            <b/>
            <sz val="8"/>
            <rFont val="Arial"/>
            <family val="2"/>
          </rPr>
          <t>The desired level of employment in each time
period (expressed in millions of
full-time-equivalent man-periods)
(variable Employment_Desired)</t>
        </r>
      </text>
    </comment>
    <comment ref="A35" authorId="0" shapeId="0">
      <text>
        <r>
          <rPr>
            <b/>
            <sz val="8"/>
            <rFont val="Arial"/>
            <family val="2"/>
          </rPr>
          <t>Current disposable income, in each time period (in
millions)
(variable Income_Current_Disposable)</t>
        </r>
      </text>
    </comment>
    <comment ref="A36" authorId="0" shapeId="0">
      <text>
        <r>
          <rPr>
            <b/>
            <sz val="8"/>
            <rFont val="Arial"/>
            <family val="2"/>
          </rPr>
          <t>The amount of goods and services sold in the
economy, in each time period (in millions)
(variable Final_Sales)</t>
        </r>
      </text>
    </comment>
    <comment ref="A37" authorId="0" shapeId="0">
      <text>
        <r>
          <rPr>
            <b/>
            <sz val="8"/>
            <rFont val="Arial"/>
            <family val="2"/>
          </rPr>
          <t>Total government spending, in each time period (in
millions)
(variable Gov_Spending)</t>
        </r>
      </text>
    </comment>
    <comment ref="A38" authorId="0" shapeId="0">
      <text>
        <r>
          <rPr>
            <b/>
            <sz val="8"/>
            <rFont val="Arial"/>
            <family val="2"/>
          </rPr>
          <t>Total government transfer payments, in each time
period (in millions)
(variable Gov_Transfers)</t>
        </r>
      </text>
    </comment>
    <comment ref="A44" authorId="0" shapeId="0">
      <text>
        <r>
          <rPr>
            <b/>
            <sz val="8"/>
            <rFont val="Arial"/>
            <family val="2"/>
          </rPr>
          <t>The total output per time period, in each time
period (in millions)</t>
        </r>
      </text>
    </comment>
    <comment ref="A45" authorId="0" shapeId="0">
      <text>
        <r>
          <rPr>
            <b/>
            <sz val="8"/>
            <rFont val="Arial"/>
            <family val="2"/>
          </rPr>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
(variable Output_Potential)</t>
        </r>
      </text>
    </comment>
    <comment ref="A46" authorId="0" shapeId="0">
      <text>
        <r>
          <rPr>
            <b/>
            <sz val="8"/>
            <rFont val="Arial"/>
            <family val="2"/>
          </rPr>
          <t>A random shock to the output of the economy, in
each time period
(variable Shock_Output)</t>
        </r>
      </text>
    </comment>
    <comment ref="A52" authorId="0" shapeId="0">
      <text>
        <r>
          <rPr>
            <b/>
            <sz val="8"/>
            <rFont val="Arial"/>
            <family val="2"/>
          </rPr>
          <t>Total government spending, in each time period (in
millions)
(variable Gov_Spending)</t>
        </r>
      </text>
    </comment>
    <comment ref="A53" authorId="0" shapeId="0">
      <text>
        <r>
          <rPr>
            <b/>
            <sz val="8"/>
            <rFont val="Arial"/>
            <family val="2"/>
          </rPr>
          <t>Total government transfer payments, in each time
period (in millions)
(variable Gov_Transfers)</t>
        </r>
      </text>
    </comment>
    <comment ref="A54" authorId="0" shapeId="0">
      <text>
        <r>
          <rPr>
            <b/>
            <sz val="8"/>
            <rFont val="Arial"/>
            <family val="2"/>
          </rPr>
          <t>Total taxes in the economy (in $ millions), in
each time period</t>
        </r>
      </text>
    </comment>
    <comment ref="A60" authorId="0" shapeId="0">
      <text>
        <r>
          <rPr>
            <b/>
            <sz val="8"/>
            <rFont val="Arial"/>
            <family val="2"/>
          </rPr>
          <t>A random shock to the aggregate demand of the
economy, in each time period
(variable Shock_Aggregate_Demand)</t>
        </r>
      </text>
    </comment>
    <comment ref="A61" authorId="0" shapeId="0">
      <text>
        <r>
          <rPr>
            <b/>
            <sz val="8"/>
            <rFont val="Arial"/>
            <family val="2"/>
          </rPr>
          <t>A random shock to the output of the economy, in
each time period
(variable Shock_Output)</t>
        </r>
      </text>
    </comment>
  </commentList>
</comments>
</file>

<file path=xl/sharedStrings.xml><?xml version="1.0" encoding="utf-8"?>
<sst xmlns="http://schemas.openxmlformats.org/spreadsheetml/2006/main" count="1174" uniqueCount="902">
  <si>
    <t>Time_Adjust_Employment[]|</t>
  </si>
  <si>
    <t>ZZZ_Ranges!Capital_stdev</t>
  </si>
  <si>
    <t>Gov_Spending</t>
  </si>
  <si>
    <t>ZZZ_Ranges!Capital_Trials_Trial_07</t>
  </si>
  <si>
    <t>average(ranged("Trials", Demand_Expected_Short))</t>
  </si>
  <si>
    <t>:A:-1:Time_Adjust_Employment</t>
  </si>
  <si>
    <t>ZZZ_Ranges!Income_Permanent_Trials</t>
  </si>
  <si>
    <t>:A:0:Income_Current_Disposable_mean</t>
  </si>
  <si>
    <t>:A:-1:Income_Current_Disposable_mean</t>
  </si>
  <si>
    <t>Mean value over trials of long-term expected demand for goods and services per time period, in each time period (in millions)</t>
  </si>
  <si>
    <t>Demand_Aggregate_stdev</t>
  </si>
  <si>
    <t>The level of employment in each time period (expressed in millions of full-time-equivalent man-periods)</t>
  </si>
  <si>
    <t>Short-term expected demand for goods and services per time period, in each time period (in millions)</t>
  </si>
  <si>
    <t>ZZZ_Ranges!Employment_Desired_Trials_Trial_03</t>
  </si>
  <si>
    <t>ZZZ_Ranges!Employment_Desired_Trials_Trial_02</t>
  </si>
  <si>
    <t>ZZZ_Ranges!Employment_Desired_Trials_Trial_05</t>
  </si>
  <si>
    <t>Output_mean</t>
  </si>
  <si>
    <t>ZZZ_Ranges!Employment_Desired_Trials_Trial_07</t>
  </si>
  <si>
    <t>stdev(ranged("Trials", Capital))</t>
  </si>
  <si>
    <t>ZZZ_Ranges!Employment_Desired_Trials_Trial_08</t>
  </si>
  <si>
    <t>:A:0:Consumption_Avg_Propensity</t>
  </si>
  <si>
    <t>Tax_Rate[]|=('(Other Computations)'!B11+'(Other Computations)'!B14)/'(Other Computations)'!B8</t>
  </si>
  <si>
    <t>:A:0:Capital_Investment_mean</t>
  </si>
  <si>
    <t>:A:0:Capital_Desired_stdev</t>
  </si>
  <si>
    <t>:A:-1:Gov_Spend_Equilib_pct</t>
  </si>
  <si>
    <t>Shock_Cutoff[]|</t>
  </si>
  <si>
    <t>ZZZ_Ranges!Employment_Time_Period</t>
  </si>
  <si>
    <t>:A:-1:Real_Wage_Equilib</t>
  </si>
  <si>
    <t>:A:-1:Time</t>
  </si>
  <si>
    <t>:A:0:Shock_Output_mean</t>
  </si>
  <si>
    <t>:A:-1:Demand_Expected_Short_stdev</t>
  </si>
  <si>
    <t>:A:-1:Gov_Spend_Equilib</t>
  </si>
  <si>
    <t>Capital_Investment_mean</t>
  </si>
  <si>
    <t>var(Output_Potential*(1-Flexibility_Capacity_Utilization)+Demand_Expected_Short*Flexibility_Capacity_Utilization+Shock_Output, "Trials")</t>
  </si>
  <si>
    <t>ZZZ_Ranges!Demand_Aggregate_Trials_Trial_07</t>
  </si>
  <si>
    <t>ZZZ_Ranges!Income_Permanent_Trials_Trial_02</t>
  </si>
  <si>
    <t>:A:0:Output_Potential_stdev</t>
  </si>
  <si>
    <t>Employment_Desired_mean</t>
  </si>
  <si>
    <t>:D:0:Trials.Trial_01</t>
  </si>
  <si>
    <t>Trial 04</t>
  </si>
  <si>
    <t>ZZZ_Ranges!Income_Permanent_Trials_Trial_06</t>
  </si>
  <si>
    <t>ZZZ_Ranges!Consumption_Trials_Trial_06</t>
  </si>
  <si>
    <t>Output_Potential</t>
  </si>
  <si>
    <t>ZZZ_Ranges!Employment_Desired_stdev_Time_Period</t>
  </si>
  <si>
    <t>Gov_Spend_Equilib</t>
  </si>
  <si>
    <t>:A:-1:Shock_Output_stdev</t>
  </si>
  <si>
    <t>:A:-1:Interest_Rate_Long</t>
  </si>
  <si>
    <t>Real_Wage_Equilib_pct</t>
  </si>
  <si>
    <t>ZZZ_Ranges!Capital_Desired_Trials_Trial_03</t>
  </si>
  <si>
    <t>Employment_Desired</t>
  </si>
  <si>
    <t>Interest_Rate_Long_Yr</t>
  </si>
  <si>
    <t>Total As</t>
  </si>
  <si>
    <t>Employment_stdev</t>
  </si>
  <si>
    <t>:A:0:Tax_stdev</t>
  </si>
  <si>
    <t>ZZZ_Ranges!Income_Permanent_stdev_Time_Period</t>
  </si>
  <si>
    <t>Standard deviation over trials of desired level of employment in each time period (expressed in millions of full-time-equivalent man-periods)</t>
  </si>
  <si>
    <t>dt</t>
  </si>
  <si>
    <t>stdev(ranged("Trials", Shock_Output))</t>
  </si>
  <si>
    <t>ZZZ_Ranges!Final_Sales_Trials_Trial_01</t>
  </si>
  <si>
    <t>The amount of goods and services sold in the economy, in each time period (in millions)</t>
  </si>
  <si>
    <t>ZZZ_Ranges!Consumption_mean</t>
  </si>
  <si>
    <t>ZZZ_Ranges!Output_Potential_Trials_Trial_08</t>
  </si>
  <si>
    <t>Aggregate Demand</t>
  </si>
  <si>
    <t>ZZZ_Ranges!Final_Sales_stdev_Time_Period</t>
  </si>
  <si>
    <t>:A:-1:Demand_Expected_Short_mean</t>
  </si>
  <si>
    <t>:A:0:Real_Wage_Equilib</t>
  </si>
  <si>
    <t>:A:-1:Shock_Std_Dev_pct</t>
  </si>
  <si>
    <t>Shock_Output</t>
  </si>
  <si>
    <t>Demand_Expected_Long_stdev</t>
  </si>
  <si>
    <t>Standard deviation over trials of total taxes (in millions), in each time period</t>
  </si>
  <si>
    <t>ZZZ_Ranges!Capital_Trials_Trial_03</t>
  </si>
  <si>
    <t>Average over trials of capital depreciation expense in each time period (in millions)</t>
  </si>
  <si>
    <t>Final_Sales+0+Shock_Aggregate_Demand</t>
  </si>
  <si>
    <t>average(ranged("Trials", Income_Permanent))</t>
  </si>
  <si>
    <t>Flexibility Capacity Utilization</t>
  </si>
  <si>
    <t>:A:0:Gov_Spending</t>
  </si>
  <si>
    <t>ZZZ_Ranges!Output_Potential_mean</t>
  </si>
  <si>
    <t>ZZZ_Ranges!Consumption_mean_Date</t>
  </si>
  <si>
    <t>Standard deviation over trials of short-term expected demand for goods and services per time period, in each time period (in millions)</t>
  </si>
  <si>
    <t>:D:0:Trials.Trial_05</t>
  </si>
  <si>
    <t>ZZZ_Ranges!Demand_Aggregate_mean</t>
  </si>
  <si>
    <t>ZZZ_Ranges!Demand_Aggregate_Date</t>
  </si>
  <si>
    <t>The average rate of taxation of all kinds including local, state and federal. This is a numerical input parameter of the model.</t>
  </si>
  <si>
    <t>var(preve(Capital_Expon*Output_Equilib/(1/Capital_Avg_Life/periods_per("year")+Interest_Rate_Long), capital+capital_investment-capital_depreciation), "Trials")</t>
  </si>
  <si>
    <t>:A:0:Time_Adjust_Employment</t>
  </si>
  <si>
    <t>:D:0:Trials</t>
  </si>
  <si>
    <t xml:space="preserve">  Trial_04</t>
  </si>
  <si>
    <t>ZZZ_Ranges!Income_Permanent_mean</t>
  </si>
  <si>
    <t>:A:0:Income_Current_Disposable</t>
  </si>
  <si>
    <t>ZZZ_Ranges!Capital_Trials</t>
  </si>
  <si>
    <t>:A:0:Demand_Expected_Long_mean</t>
  </si>
  <si>
    <t>ZZZ_Ranges!Consumption_Trials_Trial_03</t>
  </si>
  <si>
    <t>:A:-1:Capital_mean</t>
  </si>
  <si>
    <t>ZZZ_Ranges!Final_Sales_Trials_Trial_08</t>
  </si>
  <si>
    <t>:A:-1:Capital_Desired_stdev</t>
  </si>
  <si>
    <t>:A:-1:Capital_Investment_mean</t>
  </si>
  <si>
    <t>Capital Exponent</t>
  </si>
  <si>
    <t>Permanent Income std dev</t>
  </si>
  <si>
    <t>ZZZ_Ranges!Output_Trials</t>
  </si>
  <si>
    <t>Tax Rate</t>
  </si>
  <si>
    <t>Government spending when the economy is in equilibrium</t>
  </si>
  <si>
    <t>ZZZ_Ranges!Demand_Expected_Long_Trials_Trial_08</t>
  </si>
  <si>
    <t xml:space="preserve">  Trial_03</t>
  </si>
  <si>
    <t>Display Item As</t>
  </si>
  <si>
    <t>ZZZ_Ranges!Capital_stdev_Time_Period</t>
  </si>
  <si>
    <t>:A:0:Interest_Rate_Long</t>
  </si>
  <si>
    <t>:A:0:Income_Current_Disposable_stdev</t>
  </si>
  <si>
    <t>:A:-1:dt</t>
  </si>
  <si>
    <t>stdev(ranged("Trials", Consumption))</t>
  </si>
  <si>
    <t>ZZZ_Ranges!Output_mean</t>
  </si>
  <si>
    <t>Capital</t>
  </si>
  <si>
    <t>ZZZ_Ranges!Final_Sales_Trials_Trial_06</t>
  </si>
  <si>
    <t>:A:0:Demand_Expected_Short</t>
  </si>
  <si>
    <t>Standard deviation over trials of the capital stock, in each time period (expressed in millions). The net capital investment in the previous time period determines the change in capital in each time period, to avoid circularity</t>
  </si>
  <si>
    <t>ZZZ_Ranges!Demand_Expected_Short_Trials_Trial_01</t>
  </si>
  <si>
    <t>ZZZ_Ranges!Income_Current_Disposable_Trials</t>
  </si>
  <si>
    <t>preve(Output_Equilib)+dt*preve(0, Demand_Aggregate-Demand_Expected_Long)/Time_Smooth_Long_Demand/periods_per("year")</t>
  </si>
  <si>
    <t>ZZZ_Ranges!Final_Sales_stdev</t>
  </si>
  <si>
    <t>:A:0:Capital_Investment_stdev</t>
  </si>
  <si>
    <t>:D:0:Trials.Trial_03</t>
  </si>
  <si>
    <t>ZZZ_Ranges!Demand_Expected_Short_Trials_Trial_07</t>
  </si>
  <si>
    <t>:A:0:Shock_Aggregate_Demand_mean</t>
  </si>
  <si>
    <t>Cur Disposable Income std dev</t>
  </si>
  <si>
    <t>ZZZ_Ranges!Income_Current_Disposable_Time_Period</t>
  </si>
  <si>
    <t>Income_Current_Disposable</t>
  </si>
  <si>
    <t>:A:0:Demand_Expected_Long_stdev</t>
  </si>
  <si>
    <t>Trial 07</t>
  </si>
  <si>
    <t>Employment_Equilib[]|</t>
  </si>
  <si>
    <t>ZZZ_Ranges!Employment_Trials_Trial_08</t>
  </si>
  <si>
    <t>Final_Sales_stdev</t>
  </si>
  <si>
    <t>ZZZ_Ranges!Income_Permanent_Trials_Trial_05</t>
  </si>
  <si>
    <t>ZZZ_Ranges!Income_Current_Disposable_Trials_Trial_06</t>
  </si>
  <si>
    <t>:A:-1:Demand_Aggregate</t>
  </si>
  <si>
    <t>The limit in outliers for random shocks, expressed in terms of the cumulative tail probability below which shocks are not allowed.</t>
  </si>
  <si>
    <t>ZZZ_Ranges!Demand_Expected_Short_Trials</t>
  </si>
  <si>
    <t>average(ranged("Trials", Tax))</t>
  </si>
  <si>
    <t>ZZZ_Ranges!Employment_Trials_Trial_02</t>
  </si>
  <si>
    <t>Aggregate Demand std dev</t>
  </si>
  <si>
    <t>average(ranged("Trials", Consumption))</t>
  </si>
  <si>
    <t>Real_Wage_Equilib_pct[]|</t>
  </si>
  <si>
    <t>ZZZ_Ranges!Employment_Trials_Trial_06</t>
  </si>
  <si>
    <t>The characteristic time needed for short-term expected demand to adjust to changes in aggregate demand, expressed in years</t>
  </si>
  <si>
    <t>:A:-1:Output_Potential</t>
  </si>
  <si>
    <t>ZZZ_Ranges!Employment_Desired_Trials_Trial_04</t>
  </si>
  <si>
    <t>ZZZ_Ranges!Employment_Desired_Trials_Trial_06</t>
  </si>
  <si>
    <t>average(ranged("Trials", Final_Sales))</t>
  </si>
  <si>
    <t>Total taxes in the economy (in $ millions), in each time period</t>
  </si>
  <si>
    <t>:A:-1:Output_Equilib_Yr</t>
  </si>
  <si>
    <t>:A:0:Tax</t>
  </si>
  <si>
    <t>ZZZ_Ranges!Demand_Expected_Long_stdev_Date</t>
  </si>
  <si>
    <t>Capital Depreciation std dev</t>
  </si>
  <si>
    <t>ZZZ_Ranges!Output_Potential_stdev_Time_Period</t>
  </si>
  <si>
    <t>ZZZ_Ranges!Capital_Trials_Trial_05</t>
  </si>
  <si>
    <t>:A:0:Time_Smooth_Short_Demand</t>
  </si>
  <si>
    <t>Time_Smooth_Income[]|</t>
  </si>
  <si>
    <t>Average over trials of consumers' expectation of their permanent income per time period, in each time period (in $ millions). This variable enters into consumers' decisions about how much of their income to spend.</t>
  </si>
  <si>
    <t>ZZZ_Ranges!Output_Potential_Trials_Trial_07</t>
  </si>
  <si>
    <t>ZZZ_Ranges!Demand_Expected_Short_mean</t>
  </si>
  <si>
    <t>:A:-1:Demand_Aggregate_mean</t>
  </si>
  <si>
    <t>Demand_Expected_Long</t>
  </si>
  <si>
    <t>ZZZ_Ranges!Demand_Expected_Short_Trials_Trial_02</t>
  </si>
  <si>
    <t>:SD:0:1/1/2010</t>
  </si>
  <si>
    <t>ZZZ_Ranges!Income_Current_Disposable_Trials_Trial_03</t>
  </si>
  <si>
    <t>Equilib Real Wage</t>
  </si>
  <si>
    <t xml:space="preserve">  Trial_08</t>
  </si>
  <si>
    <t>A random shock to the aggregate demand of the economy, in each time period</t>
  </si>
  <si>
    <t>Model_Name</t>
  </si>
  <si>
    <t>ZZZ_Ranges!Income_Current_Disposable_mean_Date</t>
  </si>
  <si>
    <t>stdev(ranged("Trials", Final_Sales))</t>
  </si>
  <si>
    <t>Long Interest Rate</t>
  </si>
  <si>
    <t xml:space="preserve">  Trial_06</t>
  </si>
  <si>
    <t>ZZZ_Ranges!Consumption_Trials_Trial_08</t>
  </si>
  <si>
    <t>:A:-1:Final_Sales</t>
  </si>
  <si>
    <t>:A:-1:Shock_Aggregate_Demand_mean</t>
  </si>
  <si>
    <t>Income_Current_Disposable_stdev</t>
  </si>
  <si>
    <t>ZZZ_Ranges!Capital_Desired_mean_Date</t>
  </si>
  <si>
    <t>The equilibrium level of employment (in millions of full-time-equivalent man-periods)</t>
  </si>
  <si>
    <t>:A:0:Income_Permanent_stdev</t>
  </si>
  <si>
    <t>:A:-1:Employment</t>
  </si>
  <si>
    <t>stdev(ranged("Trials", Employment_Desired))</t>
  </si>
  <si>
    <t>Standard deviation over trials of desired capital stock in each time period (in millions)</t>
  </si>
  <si>
    <t>:A:0:Final_Sales</t>
  </si>
  <si>
    <t>:A:-1:Capital_Depreciation_mean</t>
  </si>
  <si>
    <t>Time Adjust Employment</t>
  </si>
  <si>
    <t>:D:0:Trials.Trial_06</t>
  </si>
  <si>
    <t>:A:-1:Final_Sales_mean</t>
  </si>
  <si>
    <t>:A:0:Capital_Expon</t>
  </si>
  <si>
    <t>:A:-1:Employment_Desired_stdev</t>
  </si>
  <si>
    <t>ZZZ_Ranges!Output_mean_Date</t>
  </si>
  <si>
    <t>ZZZ_Ranges!Demand_Expected_Short_Trials_Trial_06</t>
  </si>
  <si>
    <t>:A:-1:Capital_Avg_Life</t>
  </si>
  <si>
    <t>The capital depreciation expense in each time period (in millions)</t>
  </si>
  <si>
    <t>Desired Employment</t>
  </si>
  <si>
    <t>Capital_Desired_mean</t>
  </si>
  <si>
    <t>:D:-1:Trials</t>
  </si>
  <si>
    <t>ZZZ_Ranges!Income_Current_Disposable_stdev_Date</t>
  </si>
  <si>
    <t>:A:0:Capital_Depreciation</t>
  </si>
  <si>
    <t>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t>
  </si>
  <si>
    <t>ZZZ_Ranges!Capital_Desired_Trials_Trial_06</t>
  </si>
  <si>
    <t>The length of each time period in model time, expressed in years</t>
  </si>
  <si>
    <t>average(ranged("Trials", Capital_Investment))</t>
  </si>
  <si>
    <t>Mean value over trials of short-term expected demand for goods and services per time period, in each time period (in millions)</t>
  </si>
  <si>
    <t>:A:-1:Income_Permanent_stdev</t>
  </si>
  <si>
    <t>ZZZ_Ranges!Capital_stdev_Date</t>
  </si>
  <si>
    <t>Interest_Rate_Long</t>
  </si>
  <si>
    <t>Output_stdev</t>
  </si>
  <si>
    <t>Time_Smooth_Income</t>
  </si>
  <si>
    <t>ZZZ_Ranges!Income_Current_Disposable_mean</t>
  </si>
  <si>
    <t>ZZZ_Ranges!Capital_Trials_Trial_04</t>
  </si>
  <si>
    <t>Demand_Expected_Long_mean</t>
  </si>
  <si>
    <t>The real wage per time period when the economy is in equilibrium (expressed in $ millions per million full time equivalent man-periods)</t>
  </si>
  <si>
    <t>ZZZ_Ranges!Income_Current_Disposable_Trials_Trial_02</t>
  </si>
  <si>
    <t>Mean value over trials of random shock to the output of the economy, in each time period</t>
  </si>
  <si>
    <t>Tax_Rate</t>
  </si>
  <si>
    <t>Consumption+Capital_Investment+Gov_Spending</t>
  </si>
  <si>
    <t>Income_Permanent</t>
  </si>
  <si>
    <t>Income_Current_Disposable_mean</t>
  </si>
  <si>
    <t>ZZZ_Ranges!Output_Potential_Trials_Trial_06</t>
  </si>
  <si>
    <t>ZZZ_Ranges!Demand_Aggregate_Trials_Trial_05</t>
  </si>
  <si>
    <t>Capital_Desired_stdev</t>
  </si>
  <si>
    <t>:A:-1:Employment_mean</t>
  </si>
  <si>
    <t>:A:0:Shock_Aggregate_Demand</t>
  </si>
  <si>
    <t>ZZZ_Ranges!Demand_Expected_Long_Trials</t>
  </si>
  <si>
    <t>The long-term annual interest rate on debt. This is a numerical input parameter of the model.</t>
  </si>
  <si>
    <t>Aggregate Demand Shock</t>
  </si>
  <si>
    <t>ZZZ_Ranges!Employment_mean</t>
  </si>
  <si>
    <t>Shock_Std_Dev_pct*sqrt(dt)*Output_Equilib</t>
  </si>
  <si>
    <t>Consumers' expectation of their permanent income per time period, in each time period (in $ millions). This variable enters into consumers' decisions about how much of their income to spend.</t>
  </si>
  <si>
    <t>Standard deviation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t>
  </si>
  <si>
    <t>Trials</t>
  </si>
  <si>
    <t>Capital_Depreciation_stdev</t>
  </si>
  <si>
    <t>Trial 06</t>
  </si>
  <si>
    <t>:D:2:Trials.Trial_01</t>
  </si>
  <si>
    <t>Standard deviation over trials of Consumption spending, in each time period (in millions)</t>
  </si>
  <si>
    <t>Variable</t>
  </si>
  <si>
    <t>Output Shock std dev</t>
  </si>
  <si>
    <t>Output</t>
  </si>
  <si>
    <t>ZZZ_Ranges!Income_Current_Disposable_Trials_Trial_05</t>
  </si>
  <si>
    <t>ZZZ_Ranges!Capital_Trials_Trial_02</t>
  </si>
  <si>
    <t>:A:0:Capital</t>
  </si>
  <si>
    <t>ZZZ_Ranges!Demand_Expected_Long_Time_Period</t>
  </si>
  <si>
    <t>ZZZ_Ranges!Demand_Expected_Short_Trials_Trial_08</t>
  </si>
  <si>
    <t>Employment</t>
  </si>
  <si>
    <t>ZZZ_Ranges!Demand_Expected_Short_stdev_Date</t>
  </si>
  <si>
    <t>ZZZ_Ranges!Demand_Expected_Long_Trials_Trial_05</t>
  </si>
  <si>
    <t>:WS:</t>
  </si>
  <si>
    <t>:A:0:Consumption</t>
  </si>
  <si>
    <t>ZZZ_Ranges!Income_Permanent_Trials_Trial_08</t>
  </si>
  <si>
    <t>:A:-1:Income_Current_Disposable_stdev</t>
  </si>
  <si>
    <t>Tax_mean</t>
  </si>
  <si>
    <t>:A:0:Consumption_mean</t>
  </si>
  <si>
    <t>:A:0:Time_Smooth_Income</t>
  </si>
  <si>
    <t>ZZZ_Ranges!Capital_Desired_mean</t>
  </si>
  <si>
    <t>Flexibility_Capacity_Utilization</t>
  </si>
  <si>
    <t>:A:0:Shock_Std_Dev_pct</t>
  </si>
  <si>
    <t>stdev(ranged("Trials", Capital_Desired))</t>
  </si>
  <si>
    <t>Standard deviation over trials of random shock to the output of the economy, in each time period</t>
  </si>
  <si>
    <t>Consumption_Avg_Propensity[]|</t>
  </si>
  <si>
    <t>:A:-1:Capital_stdev</t>
  </si>
  <si>
    <t>Capital_Desired</t>
  </si>
  <si>
    <t>:A:-1:Time_Smooth_Income</t>
  </si>
  <si>
    <t>Tax_stdev</t>
  </si>
  <si>
    <t>1/periods_per("year")</t>
  </si>
  <si>
    <t>ZZZ_Ranges!Demand_Aggregate_stdev_Date</t>
  </si>
  <si>
    <t>Capital_Avg_Life[]|</t>
  </si>
  <si>
    <t>:A:0:Output_mean</t>
  </si>
  <si>
    <t>ZZZ_Ranges!Demand_Expected_Long_Date</t>
  </si>
  <si>
    <t>ZZZ_Ranges!Demand_Expected_Short_Time_Period</t>
  </si>
  <si>
    <t>average(ranged("Trials", Employment_Desired))</t>
  </si>
  <si>
    <t>ZZZ_Ranges!Capital_mean_Time_Period</t>
  </si>
  <si>
    <t>:A:0:Gov_Spend_Equilib</t>
  </si>
  <si>
    <t>ZZZ_Ranges!Demand_Expected_Long_Trials_Trial_03</t>
  </si>
  <si>
    <t>The characteristic time needed for the level of employment to respond to changes in demand, expressed in years</t>
  </si>
  <si>
    <t>:A:-1:Tax_stdev</t>
  </si>
  <si>
    <t>:A:0:Demand_Aggregate_mean</t>
  </si>
  <si>
    <t>Capital_Expon</t>
  </si>
  <si>
    <t>Capital_Investment</t>
  </si>
  <si>
    <t>Aggregate Demand Shock std dev</t>
  </si>
  <si>
    <t>ZZZ_Ranges!Consumption_Date</t>
  </si>
  <si>
    <t>var((1-Capital_Expon)*Demand_Expected_Short/Real_Wage_Equilib, "Trials")</t>
  </si>
  <si>
    <t>ZZZ_Ranges!Demand_Expected_Long_mean</t>
  </si>
  <si>
    <t>ZZZ_Ranges!Demand_Expected_Long_Trials_Trial_04</t>
  </si>
  <si>
    <t>Demand_Expected_Short</t>
  </si>
  <si>
    <t>ZZZ_Ranges!Employment_Desired_Time_Period</t>
  </si>
  <si>
    <t>ZZZ_Ranges!Capital_Desired_mean_Time_Period</t>
  </si>
  <si>
    <t>ZZZ_Ranges!Income_Current_Disposable_Date</t>
  </si>
  <si>
    <t>ZZZ_Ranges!Consumption_mean_Time_Period</t>
  </si>
  <si>
    <t>The characteristic time needed for the stock of capital to adjust to changes in demand, expressed in years</t>
  </si>
  <si>
    <t>Mean value over trials of Capital investmnent in each time period (in millions)</t>
  </si>
  <si>
    <t>ZZZ_Ranges!Consumption_stdev</t>
  </si>
  <si>
    <t>Standard deviation over trials of Employment in each time period (expressed in millions of full-time-equivalent man-periods)</t>
  </si>
  <si>
    <t>The ratio (equilibrium real wage) / (national income). This is a numerical input parameter of the model.</t>
  </si>
  <si>
    <t>var(Tax_Rate*Output, "Trials")</t>
  </si>
  <si>
    <t>Consumption</t>
  </si>
  <si>
    <t>:A:-1:Shock_Std_Dev</t>
  </si>
  <si>
    <t>Dimension Index</t>
  </si>
  <si>
    <t>ZZZ_Ranges!Employment_Desired_mean_Time_Period</t>
  </si>
  <si>
    <t xml:space="preserve">  Trial_02</t>
  </si>
  <si>
    <t>average(ranged("Trials", Demand_Aggregate))</t>
  </si>
  <si>
    <t>ZZZ_Ranges!Capital_Desired_Trials</t>
  </si>
  <si>
    <t>Gov_Transfers_Equilib_pct[]|</t>
  </si>
  <si>
    <t>average(ranged("Trials", Capital_Depreciation))</t>
  </si>
  <si>
    <t>:A:0:Model_Name</t>
  </si>
  <si>
    <t>:A:0:Flexibility_Capacity_Utilization</t>
  </si>
  <si>
    <t>:A:-1:Capital_Desired</t>
  </si>
  <si>
    <t>Desired Capital</t>
  </si>
  <si>
    <t>Capital Investment std dev</t>
  </si>
  <si>
    <t>:A:-1:Time_Smooth_Short_Demand</t>
  </si>
  <si>
    <t>ZZZ_Ranges!Employment_Desired_Trials_Trial_01</t>
  </si>
  <si>
    <t>Time_Adjust_Capital</t>
  </si>
  <si>
    <t>Model_Name[]|</t>
  </si>
  <si>
    <t>Standard deviation over trials of Current disposable income, in each time period (in millions)</t>
  </si>
  <si>
    <t>Standard deviation over trials of consumers' expectation of their permanent income per time period, in each time period (in $ millions). This variable enters into consumers' decisions about how much of their income to spend.</t>
  </si>
  <si>
    <t>:A:0:Capital_mean</t>
  </si>
  <si>
    <t>:A:0:Employment_mean</t>
  </si>
  <si>
    <t>Demand_Aggregate_mean</t>
  </si>
  <si>
    <t>ZZZ_Ranges!Income_Permanent_Date</t>
  </si>
  <si>
    <t>Mean value over trials of total output per time period, in each time period (in millions)</t>
  </si>
  <si>
    <t>ZZZ_Ranges!Income_Permanent_stdev_Date</t>
  </si>
  <si>
    <t>ZZZ_Ranges!Demand_Expected_Long_Trials_Trial_02</t>
  </si>
  <si>
    <t>:A:0:Tax_mean</t>
  </si>
  <si>
    <t>:A:-1:Consumption_Avg_Propensity</t>
  </si>
  <si>
    <t>ZZZ_Ranges!Demand_Aggregate_Trials_Trial_06</t>
  </si>
  <si>
    <t>:A:0:Output_Equilib_Yr</t>
  </si>
  <si>
    <t>:A:-1:Final_Sales_stdev</t>
  </si>
  <si>
    <t>Shock_Aggregate_Demand_stdev</t>
  </si>
  <si>
    <t>The desired level of employment in each time period (expressed in millions of full-time-equivalent man-periods)</t>
  </si>
  <si>
    <t>average(ranged("Trials", Capital))</t>
  </si>
  <si>
    <t>ZZZ_Ranges!Final_Sales_mean_Time_Period</t>
  </si>
  <si>
    <t>:A:-1:Employment_Equilib</t>
  </si>
  <si>
    <t>The average lifetime of capital stock expressed in years, in each time period</t>
  </si>
  <si>
    <t>ZZZ_Ranges!Income_Current_Disposable_Trials_Trial_04</t>
  </si>
  <si>
    <t>Standard deviation over trials of Capital investmnent in each time period (in millions)</t>
  </si>
  <si>
    <t>ZZZ_Ranges!Output_Trials_Trial_04</t>
  </si>
  <si>
    <t>Income_Permanent_stdev</t>
  </si>
  <si>
    <t>Total government spending, in each time period (in millions)</t>
  </si>
  <si>
    <t>ZZZ_Ranges!Output_Trials_Trial_01</t>
  </si>
  <si>
    <t>ZZZ_Ranges!Employment_mean_Time_Period</t>
  </si>
  <si>
    <t>Display As</t>
  </si>
  <si>
    <t>Output_Equilib_Yr[]|=14*10^6</t>
  </si>
  <si>
    <t>ZZZ_Ranges!Income_Permanent_mean_Date</t>
  </si>
  <si>
    <t>:A:0:Capital_Depreciation_stdev</t>
  </si>
  <si>
    <t>ZZZ_Ranges!Output_Trials_Trial_08</t>
  </si>
  <si>
    <t>:A:-1:Consumption_stdev</t>
  </si>
  <si>
    <t>Short Expected Demand</t>
  </si>
  <si>
    <t>ZZZ_Ranges!Income_Permanent_stdev</t>
  </si>
  <si>
    <t>Real_Wage_Equilib_pct*Output_Equilib/Employment_Equilib</t>
  </si>
  <si>
    <t>var(Capital_Expon*Demand_Expected_Long/(1/Capital_Avg_Life/periods_per("year")+Interest_Rate_Long), "Trials")</t>
  </si>
  <si>
    <t>ZZZ_Ranges!Income_Current_Disposable_Trials_Trial_07</t>
  </si>
  <si>
    <t>ZZZ_Ranges!Employment_stdev_Time_Period</t>
  </si>
  <si>
    <t>ZZZ_Ranges!Demand_Aggregate_mean_Date</t>
  </si>
  <si>
    <t>ZZZ_Ranges!Income_Permanent_Trials_Trial_03</t>
  </si>
  <si>
    <t>Mean value over trials of shocks to the aggregate demand of the economy, in each time period</t>
  </si>
  <si>
    <t>:A:-1:Gov_Transfers_Equilib</t>
  </si>
  <si>
    <t>:A:-1:Tax_Rate</t>
  </si>
  <si>
    <t>ZZZ_Ranges!Consumption_Trials_Trial_07</t>
  </si>
  <si>
    <t>ZZZ_Ranges!Capital_Time_Period</t>
  </si>
  <si>
    <t>:A:0:Employment_Desired_mean</t>
  </si>
  <si>
    <t>ZZZ_Ranges!Consumption_Time_Period</t>
  </si>
  <si>
    <t>Employment_Equilib</t>
  </si>
  <si>
    <t>Final_Sales_mean</t>
  </si>
  <si>
    <t>:A:0:Capital_Investment</t>
  </si>
  <si>
    <t>:A:0:Gov_Transfers_Equilib</t>
  </si>
  <si>
    <t>Output_Potential_stdev</t>
  </si>
  <si>
    <t>Output-Tax+Gov_Transfers</t>
  </si>
  <si>
    <t>:A:0:Demand_Expected_Long</t>
  </si>
  <si>
    <t>Interest_Rate_Long_Yr[]|</t>
  </si>
  <si>
    <t>stdev(ranged("Trials", Demand_Aggregate))</t>
  </si>
  <si>
    <t>:A:0:Final_Sales_mean</t>
  </si>
  <si>
    <t>:A:0:Demand_Aggregate_stdev</t>
  </si>
  <si>
    <t>The propensity to consume, expressed as a percent of output, in each time period</t>
  </si>
  <si>
    <t>ZZZ_Ranges!Income_Current_Disposable_mean_Time_Period</t>
  </si>
  <si>
    <t>Trial 01</t>
  </si>
  <si>
    <t>Mean value over trials of aggregate demand for goods and services, in each time period</t>
  </si>
  <si>
    <t>ZZZ_Ranges!Output_Potential_stdev_Date</t>
  </si>
  <si>
    <t>:D:0:Trials.Trial_08</t>
  </si>
  <si>
    <t>:A:0:Output_Potential_mean</t>
  </si>
  <si>
    <t>ZZZ_Ranges!Employment_Desired_Date</t>
  </si>
  <si>
    <t>ZZZ_Ranges!Consumption_Trials</t>
  </si>
  <si>
    <t>:A:-1:Consumption</t>
  </si>
  <si>
    <t>average(ranged("Trials", Employment))</t>
  </si>
  <si>
    <t>ZZZ_Ranges!Capital_Desired_Trials_Trial_01</t>
  </si>
  <si>
    <t>ZZZ_Ranges!Demand_Aggregate_Trials_Trial_02</t>
  </si>
  <si>
    <t>ZZZ_Ranges!Output_Potential_Time_Period</t>
  </si>
  <si>
    <t>Capital std dev</t>
  </si>
  <si>
    <t>Permanent Income</t>
  </si>
  <si>
    <t>Global</t>
  </si>
  <si>
    <t>:A:-1:Capital_Desired_mean</t>
  </si>
  <si>
    <t>Equilibrium Gov Spend %</t>
  </si>
  <si>
    <t>:A:0:Shock_Output_stdev</t>
  </si>
  <si>
    <t>average(ranged("Trials", Output_Potential))</t>
  </si>
  <si>
    <t>:A:-1:Demand_Expected_Long_mean</t>
  </si>
  <si>
    <t>:A:0:Final_Sales_stdev</t>
  </si>
  <si>
    <t>ZZZ_Ranges!Demand_Expected_Short_Trials_Trial_04</t>
  </si>
  <si>
    <t>Flexibility_Capacity_Utilization[]|</t>
  </si>
  <si>
    <t>ZZZ_Ranges!Demand_Aggregate_Trials_Trial_03</t>
  </si>
  <si>
    <t>Capital_mean</t>
  </si>
  <si>
    <t>Gov_Transfers_Equilib</t>
  </si>
  <si>
    <t>14*10^6</t>
  </si>
  <si>
    <t>Short Expected Demand std dev</t>
  </si>
  <si>
    <t>A random shock to the output of the economy, in each time period</t>
  </si>
  <si>
    <t>stdev(ranged("Trials", Employment))</t>
  </si>
  <si>
    <t>The aggregate demand for goods and services in the economy, in each time period</t>
  </si>
  <si>
    <t>Capital_stdev</t>
  </si>
  <si>
    <t>ZZZ_Ranges!Output_Potential_Trials_Trial_04</t>
  </si>
  <si>
    <t>Desired Employment std dev</t>
  </si>
  <si>
    <t>Level As</t>
  </si>
  <si>
    <t>Long Annual Interest Rate</t>
  </si>
  <si>
    <t>This is a numerical input parameter of the model.</t>
  </si>
  <si>
    <t>ZZZ_Ranges!Income_Permanent_Time_Period</t>
  </si>
  <si>
    <t>ZZZ_Ranges!Output_Potential_Trials_Trial_05</t>
  </si>
  <si>
    <t>:A:0:Capital_Depreciation_mean</t>
  </si>
  <si>
    <t>ZZZ_Ranges!Demand_Aggregate_stdev</t>
  </si>
  <si>
    <t>Trial 08</t>
  </si>
  <si>
    <t>ZZZ_Ranges!Demand_Expected_Short_mean_Time_Period</t>
  </si>
  <si>
    <t>ZZZ_Ranges!Output_Potential_Trials</t>
  </si>
  <si>
    <t>Trial 03</t>
  </si>
  <si>
    <t>average(ranged("Trials", Income_Current_Disposable))</t>
  </si>
  <si>
    <t>The long-term expected demand for goods and services per time period, in each time period (in millions)</t>
  </si>
  <si>
    <t>Flexibility of capacity unitlization. Measures how well the capital stock responds to short-term changes in demand.</t>
  </si>
  <si>
    <t>:A:-1:Output</t>
  </si>
  <si>
    <t>Shock_Cutoff</t>
  </si>
  <si>
    <t>ZZZ_Ranges!Demand_Expected_Long_Trials_Trial_07</t>
  </si>
  <si>
    <t>Gov_Spend_Equilib_pct[]|</t>
  </si>
  <si>
    <t>:A:0:Employment_Equilib</t>
  </si>
  <si>
    <t>ZZZ_Ranges!Final_Sales_stdev_Date</t>
  </si>
  <si>
    <t>ZZZ_Ranges!Employment_Trials</t>
  </si>
  <si>
    <t>Time</t>
  </si>
  <si>
    <t>var(preve(Output_Equilib-Gov_Spend_Equilib)+dt*preve(0, Income_Current_Disposable-Income_Permanent)/Time_Smooth_Income/periods_per("year"), "Trials")</t>
  </si>
  <si>
    <t>Standard deviation of capital depreciation expense in each time period (in millions)</t>
  </si>
  <si>
    <t>Standard deviation over trials of total output per time period, in each time period (in millions)</t>
  </si>
  <si>
    <t>Equilibrium output per time period (in millions)</t>
  </si>
  <si>
    <t>Potential Output std dev</t>
  </si>
  <si>
    <t>Time_Adjust_Capital[]|</t>
  </si>
  <si>
    <t>:A:-1:Demand_Expected_Short</t>
  </si>
  <si>
    <t>Employment_mean</t>
  </si>
  <si>
    <t>:A:-1:Employment_Desired_mean</t>
  </si>
  <si>
    <t>ZZZ_Ranges!Capital_Desired_stdev</t>
  </si>
  <si>
    <t>:A:0:Tax_Rate</t>
  </si>
  <si>
    <t>ZZZ_Ranges!Demand_Expected_Short_Trials_Trial_05</t>
  </si>
  <si>
    <t>Desired Capital std dev</t>
  </si>
  <si>
    <t>Time_Smooth_Short_Demand</t>
  </si>
  <si>
    <t>ZZZ_Ranges!Consumption_stdev_Time_Period</t>
  </si>
  <si>
    <t>The standard deviation of all the random shock terms in the model. The std dev changes as the sqrt of the time period because it is a "Gauss-Wiener process", which generalizes a Gaussian random walk to time steps of all sizes.</t>
  </si>
  <si>
    <t>:WS:Output1</t>
  </si>
  <si>
    <t>Equilib Gov Spending</t>
  </si>
  <si>
    <t>ZZZ_Ranges!Capital_Desired_Date</t>
  </si>
  <si>
    <t>Shock_Aggregate_Demand</t>
  </si>
  <si>
    <t>Time_Smooth_Short_Demand[]|</t>
  </si>
  <si>
    <t>Capital Investment</t>
  </si>
  <si>
    <t>ZZZ_Ranges!Final_Sales_mean</t>
  </si>
  <si>
    <t>ZZZ_Ranges!Final_Sales_Trials_Trial_04</t>
  </si>
  <si>
    <t>:A:-1:Capital_Depreciation_stdev</t>
  </si>
  <si>
    <t>Display Label</t>
  </si>
  <si>
    <t>ZZZ_Ranges!Final_Sales_Trials_Trial_05</t>
  </si>
  <si>
    <t>ZZZ_Ranges!Output_Time_Period</t>
  </si>
  <si>
    <t>:A:-1:Output_Equilib</t>
  </si>
  <si>
    <t>:A:-1:Employment_Desired</t>
  </si>
  <si>
    <t>:A:-1:Gov_Spending</t>
  </si>
  <si>
    <t>Output_Equilib_Yr/periods_per("year")</t>
  </si>
  <si>
    <t>preve(Employment_Equilib)+dt*preve(0, Employment_Desired-Employment)/Time_Adjust_Employment/periods_per("year")</t>
  </si>
  <si>
    <t>Tax std dev</t>
  </si>
  <si>
    <t>ZZZ_Ranges!Output_Potential_mean_Date</t>
  </si>
  <si>
    <t>:A:-1:Shock_Output_mean</t>
  </si>
  <si>
    <t>The ratio (std dev of random shock) / (national income). This parameter does not depend on time because the model is based on an equilibrium economy with random shocks. This is a numerical input parameter of the model.</t>
  </si>
  <si>
    <t>:A:-1:Flexibility_Capacity_Utilization</t>
  </si>
  <si>
    <t>Consumption spending, in each time period (in millions)</t>
  </si>
  <si>
    <t>Time_Smooth_Long_Demand[]|</t>
  </si>
  <si>
    <t>Income_Permanent_mean</t>
  </si>
  <si>
    <t>average(ranged("Trials", Shock_Output))</t>
  </si>
  <si>
    <t>Equilib Gov Transfers</t>
  </si>
  <si>
    <t>ZZZ_Ranges!Consumption_Trials_Trial_04</t>
  </si>
  <si>
    <t>:A:0:Capital_Equilib</t>
  </si>
  <si>
    <t>:A:0:Time_Smooth_Long_Demand</t>
  </si>
  <si>
    <t>Consumption_mean</t>
  </si>
  <si>
    <t>ZZZ_Ranges!Capital_Desired_stdev_Date</t>
  </si>
  <si>
    <t>ZZZ_Ranges!Final_Sales_Trials_Trial_02</t>
  </si>
  <si>
    <t>:A:0:Demand_Expected_Short_mean</t>
  </si>
  <si>
    <t>ZZZ_Ranges!Employment_stdev</t>
  </si>
  <si>
    <t>The desired capital stock in each time period (in millions)</t>
  </si>
  <si>
    <t>The total output per time period, in each time period (in millions)</t>
  </si>
  <si>
    <t xml:space="preserve">  Trial_05</t>
  </si>
  <si>
    <t>Output Shock</t>
  </si>
  <si>
    <t>:A:0:Employment_Desired_stdev</t>
  </si>
  <si>
    <t>ZZZ_Ranges!Employment_stdev_Date</t>
  </si>
  <si>
    <t>Capital_Avg_Life</t>
  </si>
  <si>
    <t>ZZZ_Ranges!Capital_Trials_Trial_01</t>
  </si>
  <si>
    <t>:A:0:Output_Equilib</t>
  </si>
  <si>
    <t>:A:-1:Capital_Investment</t>
  </si>
  <si>
    <t>:A:0:Shock_Output</t>
  </si>
  <si>
    <t>average(ranged("Trials", Output))</t>
  </si>
  <si>
    <t>:A:0:Output_stdev</t>
  </si>
  <si>
    <t>:A:-1:Capital_Expon</t>
  </si>
  <si>
    <t>:A:0:Output_Potential</t>
  </si>
  <si>
    <t>Mean value over trials of Current disposable income, in each time period (in millions)</t>
  </si>
  <si>
    <t>ZZZ_Ranges!Demand_Aggregate_mean_Time_Period</t>
  </si>
  <si>
    <t>ZZZ_Ranges!Demand_Aggregate_Trials_Trial_04</t>
  </si>
  <si>
    <t>ZZZ_Ranges!Income_Permanent_Trials_Trial_01</t>
  </si>
  <si>
    <t>Gov Transfers</t>
  </si>
  <si>
    <t>ZZZ_Ranges!Demand_Expected_Short_Trials_Trial_03</t>
  </si>
  <si>
    <t>ZZZ_Ranges!Employment_mean_Date</t>
  </si>
  <si>
    <t>Final Sales</t>
  </si>
  <si>
    <t>:A:-1:Income_Current_Disposable</t>
  </si>
  <si>
    <t>ZZZ_Ranges!Capital_Desired_Trials_Trial_04</t>
  </si>
  <si>
    <t>ZZZ_Ranges!Output_Potential_Trials_Trial_01</t>
  </si>
  <si>
    <t>Trial 02</t>
  </si>
  <si>
    <t>Standard deviation over trials of shocks to the aggregate demand of the economy, in each time period</t>
  </si>
  <si>
    <t>Gov_Transfers_Equilib_pct</t>
  </si>
  <si>
    <t>ZZZ_Ranges!Demand_Expected_Short_Date</t>
  </si>
  <si>
    <t>ZZZ_Ranges!Employment_Trials_Trial_04</t>
  </si>
  <si>
    <t>ZZZ_Ranges!Employment_Trials_Trial_05</t>
  </si>
  <si>
    <t>Model Start</t>
  </si>
  <si>
    <t>Capital investmnent in each time period (in millions)</t>
  </si>
  <si>
    <t>Equilibrium Output</t>
  </si>
  <si>
    <t>Demand_Expected_Short_stdev</t>
  </si>
  <si>
    <t>Test Model</t>
  </si>
  <si>
    <t>:D:1:Trials</t>
  </si>
  <si>
    <t>ZZZ_Ranges!Employment_Desired_stdev_Date</t>
  </si>
  <si>
    <t>stdev(ranged("Trials", Capital_Depreciation))</t>
  </si>
  <si>
    <t>The ratio (equilibrium government spending) / (equilibrium output). This is a numerical input to the model.</t>
  </si>
  <si>
    <t>:A:0:Output</t>
  </si>
  <si>
    <t>:A:-1:Shock_Output</t>
  </si>
  <si>
    <t>ZZZ_Ranges!Demand_Expected_Long_stdev_Time_Period</t>
  </si>
  <si>
    <t>ZZZ_Ranges!Employment_Trials_Trial_01</t>
  </si>
  <si>
    <t>Capital_Depreciation_mean</t>
  </si>
  <si>
    <t>ZZZ_Ranges!Employment_Trials_Trial_03</t>
  </si>
  <si>
    <t>Mean value over trials of Employment in each time period (expressed in millions of full-time-equivalent man-periods)</t>
  </si>
  <si>
    <t>ZZZ_Ranges!Output_Potential_Date</t>
  </si>
  <si>
    <t>Name by which this model is known, as it appears at the top of each worksheet</t>
  </si>
  <si>
    <t>ZZZ_Ranges!Employment_Trials_Trial_07</t>
  </si>
  <si>
    <t>:A:-1:Output_Potential_stdev</t>
  </si>
  <si>
    <t>:A:-1:Output_Potential_mean</t>
  </si>
  <si>
    <t>:A:-1:Time_Adjust_Capital</t>
  </si>
  <si>
    <t>:A:-1:Model_Name</t>
  </si>
  <si>
    <t>:A:-1:Capital_Investment_stdev</t>
  </si>
  <si>
    <t>:A:0:Employment</t>
  </si>
  <si>
    <t>Capital_Investment_stdev</t>
  </si>
  <si>
    <t>:D:2:Trials</t>
  </si>
  <si>
    <t>Shock_Aggregate_Demand_mean</t>
  </si>
  <si>
    <t>Capital Depreciation</t>
  </si>
  <si>
    <t>ZZZ_Ranges!Consumption_Trials_Trial_02</t>
  </si>
  <si>
    <t>Demand_Aggregate</t>
  </si>
  <si>
    <t>ZZZ_Ranges!Employment_Desired_Trials</t>
  </si>
  <si>
    <t>Shock_Output_stdev</t>
  </si>
  <si>
    <t>Shock_Std_Dev</t>
  </si>
  <si>
    <t>:A:0:Shock_Aggregate_Demand_stdev</t>
  </si>
  <si>
    <t>Gov_Transfers_Equilib_pct*Output_Equilib</t>
  </si>
  <si>
    <t>ZZZ_Ranges!Demand_Aggregate_Trials_Trial_08</t>
  </si>
  <si>
    <t>ZZZ_Ranges!Capital_Trials_Trial_06</t>
  </si>
  <si>
    <t>Tax</t>
  </si>
  <si>
    <t>Consumption_Avg_Propensity</t>
  </si>
  <si>
    <t>ZZZ_Ranges!Capital_Desired_Trials_Trial_05</t>
  </si>
  <si>
    <t>:A:-1:Demand_Expected_Long_stdev</t>
  </si>
  <si>
    <t>:A:-1:Demand_Aggregate_stdev</t>
  </si>
  <si>
    <t>ZZZ_Ranges!Demand_Aggregate_stdev_Time_Period</t>
  </si>
  <si>
    <t>ZZZ_Ranges!Final_Sales_Time_Period</t>
  </si>
  <si>
    <t>:A:0:Income_Permanent_mean</t>
  </si>
  <si>
    <t>Time Smooth Income</t>
  </si>
  <si>
    <t>Data:</t>
  </si>
  <si>
    <t>Potential Output</t>
  </si>
  <si>
    <t>Avg Propensity Consume</t>
  </si>
  <si>
    <t>:D:0:Trials.Trial_02</t>
  </si>
  <si>
    <t>Employment std dev</t>
  </si>
  <si>
    <t>ZZZ_Ranges!Output_Trials_Trial_06</t>
  </si>
  <si>
    <t>Gov Spending</t>
  </si>
  <si>
    <t>:A:-1:Shock_Aggregate_Demand</t>
  </si>
  <si>
    <t>Consumption std dev</t>
  </si>
  <si>
    <t>ZZZ_Ranges!Employment_Date</t>
  </si>
  <si>
    <t>ZZZ_Ranges!Income_Current_Disposable_stdev</t>
  </si>
  <si>
    <t>ZZZ_Ranges!Demand_Expected_Long_mean_Time_Period</t>
  </si>
  <si>
    <t>preve(Output_Equilib)+dt*preve(0, Demand_Aggregate-Demand_Expected_Short)/Time_Smooth_Short_Demand/periods_per("year")</t>
  </si>
  <si>
    <t>Final_Sales</t>
  </si>
  <si>
    <t>ZZZ_Ranges!Consumption_Trials_Trial_05</t>
  </si>
  <si>
    <t>average(ranged("Trials", Demand_Expected_Long))</t>
  </si>
  <si>
    <t>var(Capital_Depreciation+(Capital_Desired-Capital)/Time_Adjust_Capital/periods_per("year"), "Trials")</t>
  </si>
  <si>
    <t>Mean value over trials of the amount of goods and services sold in the economy, in each time period (in millions)</t>
  </si>
  <si>
    <t>stdev(ranged("Trials", Capital_Investment))</t>
  </si>
  <si>
    <t>ZZZ_Ranges!Demand_Aggregate_Trials_Trial_01</t>
  </si>
  <si>
    <t>:A:0:Income_Permanent</t>
  </si>
  <si>
    <t>:A:0:Shock_Cutoff</t>
  </si>
  <si>
    <t>ZZZ_Ranges!Demand_Expected_Short_mean_Date</t>
  </si>
  <si>
    <t>The characteristic time needed for long-term expected demand to adjust to changes in aggregate demand, expressed in years</t>
  </si>
  <si>
    <t>:A:-1:Capital_Depreciation</t>
  </si>
  <si>
    <t>ZZZ_Ranges!Output_stdev_Time_Period</t>
  </si>
  <si>
    <t>ZZZ_Ranges!Demand_Expected_Long_stdev</t>
  </si>
  <si>
    <t>ZZZ_Ranges!Final_Sales_Trials_Trial_03</t>
  </si>
  <si>
    <t>Total</t>
  </si>
  <si>
    <t>The long-term interest rate per period on debt</t>
  </si>
  <si>
    <t>ZZZ_Ranges!Capital_Desired_Trials_Trial_02</t>
  </si>
  <si>
    <t>ZZZ_Ranges!Demand_Aggregate_Time_Period</t>
  </si>
  <si>
    <t>:A:0:Capital_Avg_Life</t>
  </si>
  <si>
    <t>Real_Wage_Equilib</t>
  </si>
  <si>
    <t xml:space="preserve">  Trial_07</t>
  </si>
  <si>
    <t>Equilibrium Employment</t>
  </si>
  <si>
    <t>ZZZ_Ranges!Employment_Desired_mean_Date</t>
  </si>
  <si>
    <t>Capital_Equilib</t>
  </si>
  <si>
    <t>:A:-1:Tax_mean</t>
  </si>
  <si>
    <t>:A:-1:Shock_Aggregate_Demand_stdev</t>
  </si>
  <si>
    <t>var(norminv(rand()*(1-2*Shock_Cutoff)+Shock_Cutoff, 0.0, Shock_Std_Dev), "Trials")</t>
  </si>
  <si>
    <t>Capital_Expon*Output_Equilib/(1/Capital_Avg_Life/periods_per("year")+Interest_Rate_Long)</t>
  </si>
  <si>
    <t>:A:0:Capital_Desired</t>
  </si>
  <si>
    <t>Standard deviation over trials of aggregate demand for goods and services, in each time period</t>
  </si>
  <si>
    <t>Comment</t>
  </si>
  <si>
    <t>stdev(ranged("Trials", Income_Permanent))</t>
  </si>
  <si>
    <t>Output_Equilib</t>
  </si>
  <si>
    <t>:A:0:Demand_Expected_Short_stdev</t>
  </si>
  <si>
    <t>Output_Potential_mean</t>
  </si>
  <si>
    <t>Average over trials of desired capital stock in each time period (in millions)</t>
  </si>
  <si>
    <t>Time Smooth Long Demand</t>
  </si>
  <si>
    <t>ZZZ_Ranges!Capital_Trials_Trial_08</t>
  </si>
  <si>
    <t>preve(0)+1/periods_per("year")</t>
  </si>
  <si>
    <t>Average over trials of desired level of employment in each time period (expressed in millions of full-time-equivalent man-periods)</t>
  </si>
  <si>
    <t>ZZZ_Ranges!Capital_Desired_Trials_Trial_08</t>
  </si>
  <si>
    <t>ZZZ_Ranges!Output_mean_Time_Period</t>
  </si>
  <si>
    <t>ZZZ_Ranges!Income_Current_Disposable_stdev_Time_Period</t>
  </si>
  <si>
    <t>stdev(ranged("Trials", Tax))</t>
  </si>
  <si>
    <t>Output_Equilib_Yr</t>
  </si>
  <si>
    <t>ZZZ_Ranges!Income_Permanent_mean_Time_Period</t>
  </si>
  <si>
    <t>var(preve(Capital_Desired, Capital)/Capital_Avg_Life/periods_per("year"), "Trials")</t>
  </si>
  <si>
    <t>Shock_Std_Dev_pct</t>
  </si>
  <si>
    <t>ZZZ_Ranges!Output_stdev_Date</t>
  </si>
  <si>
    <t>Shock_Output_mean</t>
  </si>
  <si>
    <t>Formula / Data</t>
  </si>
  <si>
    <t>ZZZ_Ranges!Demand_Expected_Short_stdev_Time_Period</t>
  </si>
  <si>
    <t>The capital productivity exponent used in the production function</t>
  </si>
  <si>
    <t>Equilib Capital</t>
  </si>
  <si>
    <t>Capital_Expon[]|</t>
  </si>
  <si>
    <t>ZZZ_Ranges!Capital_Desired_Time_Period</t>
  </si>
  <si>
    <t>:A:-1:Tax</t>
  </si>
  <si>
    <t>:A:-1:Shock_Cutoff</t>
  </si>
  <si>
    <t>Current Disposable Income</t>
  </si>
  <si>
    <t>Gov_Transfers</t>
  </si>
  <si>
    <t>ZZZ_Ranges!Output_Potential_stdev</t>
  </si>
  <si>
    <t>Time Adjust Capital</t>
  </si>
  <si>
    <t>:A:0:Capital_stdev</t>
  </si>
  <si>
    <t>ZZZ_Ranges!Employment_Desired_stdev</t>
  </si>
  <si>
    <t>Shock Std Deviation %</t>
  </si>
  <si>
    <t>Equilibrium annual output (in millions)</t>
  </si>
  <si>
    <t>Output std dev</t>
  </si>
  <si>
    <t>:A:0:Consumption_stdev</t>
  </si>
  <si>
    <t>:A:-1:Output_mean</t>
  </si>
  <si>
    <t>:A:-1:Demand_Expected_Long</t>
  </si>
  <si>
    <t>Equilibrium Gov Transfers %</t>
  </si>
  <si>
    <t>ZZZ_Ranges!Income_Current_Disposable_Trials_Trial_01</t>
  </si>
  <si>
    <t>average(ranged("Trials", Capital_Desired))</t>
  </si>
  <si>
    <t>:A:0:Employment_Desired</t>
  </si>
  <si>
    <t>:A:-1:Real_Wage_Equilib_pct</t>
  </si>
  <si>
    <t>ZZZ_Ranges!Output_Trials_Trial_07</t>
  </si>
  <si>
    <t>:A:0:Employment_stdev</t>
  </si>
  <si>
    <t>:A:0:Gov_Spend_Equilib_pct</t>
  </si>
  <si>
    <t>ZZZ_Ranges!Output_Trials_Trial_03</t>
  </si>
  <si>
    <t>ZZZ_Ranges!Output_Trials_Trial_02</t>
  </si>
  <si>
    <t>ZZZ_Ranges!Final_Sales_Trials_Trial_07</t>
  </si>
  <si>
    <t>The equilibrium level of government transfer payments in each time period, given current policies (in millions)</t>
  </si>
  <si>
    <t>Standard deviation over trials of long-term expected demand for goods and services per time period, in each time period (in millions)</t>
  </si>
  <si>
    <t>Avg Life Capital</t>
  </si>
  <si>
    <t>:A:0:Real_Wage_Equilib_pct</t>
  </si>
  <si>
    <t>:A:-1:Capital_Equilib</t>
  </si>
  <si>
    <t>:A:-1:Gov_Transfers</t>
  </si>
  <si>
    <t>ZZZ_Ranges!Demand_Expected_Long_mean_Date</t>
  </si>
  <si>
    <t>average(ranged("Trials", Shock_Aggregate_Demand))</t>
  </si>
  <si>
    <t>Long Expected Demand</t>
  </si>
  <si>
    <t>The characteristic time needed for consumers to adjust their expectation of permanent income as their incomes change, expressed in years</t>
  </si>
  <si>
    <t>:A:0:dt</t>
  </si>
  <si>
    <t>:A:-1:Income_Permanent_mean</t>
  </si>
  <si>
    <t>Time in years from the beginning of Model Time</t>
  </si>
  <si>
    <t>ZZZ_Ranges!Income_Permanent_Trials_Trial_04</t>
  </si>
  <si>
    <t>ZZZ_Ranges!Consumption_stdev_Date</t>
  </si>
  <si>
    <t>ZZZ_Ranges!Capital_mean</t>
  </si>
  <si>
    <t>Average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t>
  </si>
  <si>
    <t>Gov_Spend_Equilib_pct</t>
  </si>
  <si>
    <t>Time_Adjust_Employment</t>
  </si>
  <si>
    <t>:A:0:Interest_Rate_Long_Yr</t>
  </si>
  <si>
    <t>Equilibrium Real Wage %</t>
  </si>
  <si>
    <t>Employment_Desired_stdev</t>
  </si>
  <si>
    <t>Equilibrium Annual Output</t>
  </si>
  <si>
    <t>:A:-1:Income_Permanent</t>
  </si>
  <si>
    <t>:A:0:Capital_Desired_mean</t>
  </si>
  <si>
    <t>:A:0:Shock_Std_Dev</t>
  </si>
  <si>
    <t>:A:0:Time</t>
  </si>
  <si>
    <t>stdev(ranged("Trials", Output))</t>
  </si>
  <si>
    <t>Mean value over trials of Consumption spending, in each time period (in millions)</t>
  </si>
  <si>
    <t>ZZZ_Ranges!Output_Potential_Trials_Trial_03</t>
  </si>
  <si>
    <t>ZZZ_Ranges!Final_Sales_Trials</t>
  </si>
  <si>
    <t>stdev(ranged("Trials", Demand_Expected_Long))</t>
  </si>
  <si>
    <t>Model Name</t>
  </si>
  <si>
    <t>ZZZ_Ranges!Capital_Desired_Trials_Trial_07</t>
  </si>
  <si>
    <t>Trial 05</t>
  </si>
  <si>
    <t>var(Output_Equilib*(Employment/Employment_Equilib)^(1-Capital_Expon)*(Capital/Capital_Equilib)^Capital_Expon, "Trials")</t>
  </si>
  <si>
    <t>(Gov_Spend_Equilib+Gov_Transfers_Equilib)/Output_Equilib</t>
  </si>
  <si>
    <t>Long Expected Demand std dev</t>
  </si>
  <si>
    <t>Gov_Spend_Equilib_pct*Output_Equilib</t>
  </si>
  <si>
    <t>:D:0:Trials.Trial_07</t>
  </si>
  <si>
    <t>:A:-1:Output_stdev</t>
  </si>
  <si>
    <t>Demand_Expected_Short_mean</t>
  </si>
  <si>
    <t>ZZZ_Ranges!Output_Trials_Trial_05</t>
  </si>
  <si>
    <t>:A:-1:Gov_Transfers_Equilib_pct</t>
  </si>
  <si>
    <t>ZZZ_Ranges!Demand_Expected_Long_Trials_Trial_06</t>
  </si>
  <si>
    <t>:A:-1:Capital</t>
  </si>
  <si>
    <t>stdev(ranged("Trials", Output_Potential))</t>
  </si>
  <si>
    <t>ZZZ_Ranges!Income_Permanent_Trials_Trial_07</t>
  </si>
  <si>
    <t>ZZZ_Ranges!Income_Current_Disposable_Trials_Trial_08</t>
  </si>
  <si>
    <t>ZZZ_Ranges!Employment_Desired_mean</t>
  </si>
  <si>
    <t>:A:0:Gov_Transfers</t>
  </si>
  <si>
    <t>Standard deviation over trials of the amount of goods and services sold in the economy, in each time period (in millions)</t>
  </si>
  <si>
    <t>ZZZ_Ranges!Output_Potential_mean_Time_Period</t>
  </si>
  <si>
    <t>stdev(ranged("Trials", Income_Current_Disposable))</t>
  </si>
  <si>
    <t>stdev(ranged("Trials", Demand_Expected_Short))</t>
  </si>
  <si>
    <t>:A:0:Time_Adjust_Capital</t>
  </si>
  <si>
    <t>:A:-1:Employment_stdev</t>
  </si>
  <si>
    <t>Consumption_Avg_Propensity*Income_Permanent</t>
  </si>
  <si>
    <t>:A:-1:Consumption_mean</t>
  </si>
  <si>
    <t>Total government transfer payments, in each time period (in millions)</t>
  </si>
  <si>
    <t>Mean value over trials of the capital stock, in each time period (expressed in millions). The net capital investment in the previous time period determines the change in capital in each time period, to avoid circularity</t>
  </si>
  <si>
    <t>ZZZ_Ranges!Output_Date</t>
  </si>
  <si>
    <t>ZZZ_Ranges!Output_stdev</t>
  </si>
  <si>
    <t>ZZZ_Ranges!Capital_Date</t>
  </si>
  <si>
    <t>The ratio (equilibrium government transfer payments) / (equilibrium output). This is a numerical input to the model.</t>
  </si>
  <si>
    <t>The capital stock, in each time period (expressed in millions). The net capital investment in the previous time period determines the change in capital in each time period, to avoid circularity</t>
  </si>
  <si>
    <t>Mean value over trials of total taxes (in millions), in each time period</t>
  </si>
  <si>
    <t>ZZZ_Ranges!Consumption_Trials_Trial_01</t>
  </si>
  <si>
    <t>Time_Smooth_Long_Demand</t>
  </si>
  <si>
    <t>Final Sales std dev</t>
  </si>
  <si>
    <t>Dimension (item)</t>
  </si>
  <si>
    <t>ZZZ_Ranges!Demand_Aggregate_Trials</t>
  </si>
  <si>
    <t>ZZZ_Ranges!Capital_Desired_stdev_Time_Period</t>
  </si>
  <si>
    <t>:A:0:Demand_Aggregate</t>
  </si>
  <si>
    <t>:A:-1:Time_Smooth_Long_Demand</t>
  </si>
  <si>
    <t>:A:-1:Interest_Rate_Long_Yr</t>
  </si>
  <si>
    <t>Shock_Std_Dev_pct[]|</t>
  </si>
  <si>
    <t>ZZZ_Ranges!Demand_Expected_Short_stdev</t>
  </si>
  <si>
    <t xml:space="preserve">  Trial_01</t>
  </si>
  <si>
    <t>Capital_Depreciation</t>
  </si>
  <si>
    <t>ZZZ_Ranges!Capital_mean_Date</t>
  </si>
  <si>
    <t>ZZZ_Ranges!Final_Sales_mean_Date</t>
  </si>
  <si>
    <t>Consumption_stdev</t>
  </si>
  <si>
    <t>:A:0:Gov_Transfers_Equilib_pct</t>
  </si>
  <si>
    <t>:D:0:Trials.Trial_04</t>
  </si>
  <si>
    <t>ZZZ_Ranges!Output_Potential_Trials_Trial_02</t>
  </si>
  <si>
    <t>(1+Interest_Rate_Long_Yr)^(1/periods_per("year"))-1</t>
  </si>
  <si>
    <t>ZZZ_Ranges!Demand_Expected_Long_Trials_Trial_01</t>
  </si>
  <si>
    <t>Current disposable income, in each time period (in millions)</t>
  </si>
  <si>
    <t>ZZZ_Ranges!Final_Sales_Date</t>
  </si>
  <si>
    <t>stdev(ranged("Trials", Shock_Aggregate_Demand))</t>
  </si>
  <si>
    <t>Time Smooth Short Demand</t>
  </si>
  <si>
    <t>ModelSheet and the ModelSheet logo are registered trademarks of ModelSheet Software, LLC.</t>
  </si>
  <si>
    <t>Inventory: inventory(t=0) = output_equilib * net_inventory_coverage</t>
  </si>
  <si>
    <t>Money supply: money(t=0) = income_equilib * prices_equilib / equilib_velocity_money</t>
  </si>
  <si>
    <t>Prices: prices(t=0) = prices_equilib</t>
  </si>
  <si>
    <t>Long run equilibrium demand:  demand_expected_long(t=0) = output_equilib</t>
  </si>
  <si>
    <t>The initial condition for capital is changed to include the interest rate in the second Forrester model.</t>
  </si>
  <si>
    <t>Capital:  capital(t=0) = capital_expon * output_equilib * (1/capital_avg_life +interest_rate_long)</t>
  </si>
  <si>
    <t>Permanent income:   income_permanent(t=0) = output_equilib - equilibrium_govt_spend</t>
  </si>
  <si>
    <t>Short run equilibrium demand:  demand_expected_short(t=0) = output_equilib</t>
  </si>
  <si>
    <t>Employment: employment(t=0) = employment_equilib</t>
  </si>
  <si>
    <t>output_average was added in the second Forrester model.</t>
  </si>
  <si>
    <t>Average output: output_average(t=0) = output_equilib</t>
  </si>
  <si>
    <t>5. Initial conditions</t>
  </si>
  <si>
    <t>The equilibrium price level determines the ratio of the money to output: prices_equilib = 1.0</t>
  </si>
  <si>
    <t>equilibrium income velocity of money: equilib_velocity_money = 6.0</t>
  </si>
  <si>
    <t>slope of the Phillips curve: phillips_slope = 0.175</t>
  </si>
  <si>
    <t>natural rate of unemployment: unemployment_rate_natural = 5%</t>
  </si>
  <si>
    <r>
      <t>•</t>
    </r>
    <r>
      <rPr>
        <sz val="10"/>
        <rFont val="Arial"/>
        <family val="2"/>
      </rPr>
      <t xml:space="preserve"> Prices and Money</t>
    </r>
  </si>
  <si>
    <t>Tax rate (set to cover government spending and transfers with no surplus or deficit): 
   tax_rate : (equilibrium_govt_spend+equilibrium_govt_transfers) / output_equilib</t>
  </si>
  <si>
    <t>Equilibrium government transfers pct: gov_transfers_equilib_pct  = 10% (gov_transfers_equilib : 0.1 * output_equilib)</t>
  </si>
  <si>
    <t>Equilibrium government spending pct:  gov_spend_equilib_pct = 20% (gov_spend_equilib : 0.2 * output_equilib)</t>
  </si>
  <si>
    <r>
      <t>•</t>
    </r>
    <r>
      <rPr>
        <sz val="10"/>
        <rFont val="Arial"/>
        <family val="2"/>
      </rPr>
      <t xml:space="preserve"> Government Spending</t>
    </r>
  </si>
  <si>
    <t>Time to adjust inventory: time_adjust_inventory = 0.4</t>
  </si>
  <si>
    <t>Ratio of inventory to sales: net_inventory_coverage = 0.3</t>
  </si>
  <si>
    <t>(Added in the second Forrester model)</t>
  </si>
  <si>
    <t>Time to smooth average output: time_smooth_output_average = 3.0</t>
  </si>
  <si>
    <t>Annual equilibrium national output: output_equilib = $ 14.0 * 10^6 millions</t>
  </si>
  <si>
    <r>
      <t>•</t>
    </r>
    <r>
      <rPr>
        <sz val="10"/>
        <rFont val="Arial"/>
        <family val="2"/>
      </rPr>
      <t xml:space="preserve"> Output</t>
    </r>
  </si>
  <si>
    <t>Interest elasticity of money: money_interest_elasticity  = -1.0</t>
  </si>
  <si>
    <t xml:space="preserve">Income elasticity of money demand: demand_income_elasticity  = 0.7 </t>
  </si>
  <si>
    <t>Flexibility of capacity utilization: flexibility_capacity_utilization = 3.0</t>
  </si>
  <si>
    <t>Time to adjust capital: time_adjust_capital = 3.0</t>
  </si>
  <si>
    <t>Equilibrium capital: capital_equilib =
    capital_expon * output_equilib / (1/capital_avg_life + interest_rate_long)</t>
  </si>
  <si>
    <t>Average life of capital: capital_avg_life = 14.0</t>
  </si>
  <si>
    <t>long run interest rate: interest_rate_long = 3.0%</t>
  </si>
  <si>
    <t>Exponent on capital in the production function: capital_expon = 0.25</t>
  </si>
  <si>
    <r>
      <t>•</t>
    </r>
    <r>
      <rPr>
        <sz val="10"/>
        <rFont val="Arial"/>
        <family val="2"/>
      </rPr>
      <t xml:space="preserve"> Capital Investment</t>
    </r>
  </si>
  <si>
    <t>Time to smooth unemployment is added in this fourth Forrester model.</t>
  </si>
  <si>
    <t>Time to smooth unemployment: time_smooth_unemployment = 1.0</t>
  </si>
  <si>
    <t>Time to adjust employment : time_adjust_employment = 0.4</t>
  </si>
  <si>
    <t>Real wage $ million per million-man-year (set so that wages are 75% of national income):
 real_wage = 0.75 * output_equilib / employment_equilib</t>
  </si>
  <si>
    <t>Expected labor (million man-years per year): employment_equilib = 100</t>
  </si>
  <si>
    <t>• Labor</t>
  </si>
  <si>
    <t>Time to smooth long run demand: time_smooth_long_demand : 3.0</t>
  </si>
  <si>
    <t>Time to smooth short run demand: time_smooth_short_demand : 0.5</t>
  </si>
  <si>
    <t>Time to smooth income: time_smooth_income = 2.5</t>
  </si>
  <si>
    <t>Average propensity to consume: consumption_avg_propensity = 0.78</t>
  </si>
  <si>
    <t>• Demand</t>
  </si>
  <si>
    <t>4. Numerical parameters</t>
  </si>
  <si>
    <t>gov_spending(t) := gov_spend_equilib</t>
  </si>
  <si>
    <t>gov_transfers(t) := gov_transfers_equilib</t>
  </si>
  <si>
    <t>tax(t) := tax_rate * output(t)</t>
  </si>
  <si>
    <t>• Government Sector</t>
  </si>
  <si>
    <t>Desired capital is changed in the second Forrester model to use time-varying interest rate.</t>
  </si>
  <si>
    <t>capital_desired(t) := 
    capital_expon * demand_expected_long(t) / (1/capital_avg_life + interest_rate)</t>
  </si>
  <si>
    <t>capital_depreciation(t) := capital / capital_avg_life</t>
  </si>
  <si>
    <t>capital_investment(t) :=capital_depreciation(t) + ( capital_desired(t) – capital(t) ) / time_adjust_capital</t>
  </si>
  <si>
    <t>The time-varying interest rate is changed in the third model to use prices and money supply.</t>
  </si>
  <si>
    <t>interest_rate(t) := interest_rate_long *
   ( money_supply * (money_equilib_velocity/output_equilib/prices )
   * ( (output_equilib / output_average) ^ money_income_elasticity ) ^ (1/money_interest_elasticity)</t>
  </si>
  <si>
    <t>The time-varying interest rate is added in the second Forrester model.</t>
  </si>
  <si>
    <t>interest_rate(t) := interest_rate_long *
   ( (output / output_average) ^ (- money_income_elasticity) ) ^ (1/money_interest_elasticity)</t>
  </si>
  <si>
    <t xml:space="preserve">• Capital Investment </t>
  </si>
  <si>
    <t>income_current_disposable(t):=output(t) - ( tax(t) - gov_transfers(t) )</t>
  </si>
  <si>
    <t>consumption(t) := consumption_avg_propensity * income_permanent</t>
  </si>
  <si>
    <t>final_sales(t) :=consumption(t) + capital_invest(t) + gov_spending(t)</t>
  </si>
  <si>
    <t>Aggregate demand is altered to include desired inventory investment in this fourth Forrester model.</t>
  </si>
  <si>
    <t>demand_aggregate(t):= final_sales(t) + desired_inventory_investment(t) + demand_aggregate_noise(t)</t>
  </si>
  <si>
    <t>unemployment_rate(t):= (employment_equilib / (1 – unemployment_rate_natural) - employment) /
     (employment)equilib / (1 – unemployment_rate_natural))</t>
  </si>
  <si>
    <t>employment_desired(t) :=
     (1-capital_expon) * demand_expected_short(t) / real_wage</t>
  </si>
  <si>
    <t>• Labor Market</t>
  </si>
  <si>
    <t>The inventory variables are added in this fourth Forrester model.</t>
  </si>
  <si>
    <t>desired inventory_investment(t) := (desired inventory - inventory) / time_adjust_inventory</t>
  </si>
  <si>
    <t>desired inventory(t) := natural_inventory_coverage * long_expected_demand</t>
  </si>
  <si>
    <t>output_potential(t):= 
    output_equilib * (employment(t) / employment_equilib) ^ (1-capital_expon) *
     (capital / capital_equilib) ^ capital_expon</t>
  </si>
  <si>
    <t>output(t) := output_potential(t) * (1-flexibility_capacity_utilization) + demand_expected_short(t) *
     flexibility_capacity_utilization + output_noise(t)</t>
  </si>
  <si>
    <t>• Output</t>
  </si>
  <si>
    <t>3. Five types of auxiliary functions appear in the evolution equations</t>
  </si>
  <si>
    <t>• d unemployment_rate_lagged(t) / dt =
    (unemployment_rate(t) - unemployment_rate_lagged(t)) / time_smooth_unemployment</t>
  </si>
  <si>
    <t>• d money_supply(t) / dt = 0</t>
  </si>
  <si>
    <t>• d prices(t) / dt = prices(t)* Phillips_slope * (unemployment_rate_natural / unemployment_rate(t) - 1)</t>
  </si>
  <si>
    <t>• d output_average(t) / dt = (output(t) - output_average(t) ) / time_smooth_output_average</t>
  </si>
  <si>
    <t>• d demand_expected_long(t) / dt =
    (demand_aggregate(t) - demand_expected_long(t) ) / time_smooth_long_demand</t>
  </si>
  <si>
    <r>
      <t xml:space="preserve">• </t>
    </r>
    <r>
      <rPr>
        <sz val="10"/>
        <rFont val="Calibri"/>
        <family val="2"/>
      </rPr>
      <t>Δ</t>
    </r>
    <r>
      <rPr>
        <sz val="10"/>
        <rFont val="Arial"/>
        <family val="2"/>
      </rPr>
      <t xml:space="preserve"> capital(t)  = capital_investment(t) - capital_depreciation(t)</t>
    </r>
  </si>
  <si>
    <t>• d income_permanent(t) / dt =
    (income_current_disposable(t) - income_permanent(t) )/ time_smooth_income</t>
  </si>
  <si>
    <t>• d demand_expected_short(t) / dt 
    = (demand_aggregate(t) - demand_expected_short(t)) / time_smooth_short_demand</t>
  </si>
  <si>
    <t>• d employment(t) /dt = (employment_desired(t) - employment(t)) / time_adjust_employment</t>
  </si>
  <si>
    <t>2. Ten time-evolution equations</t>
  </si>
  <si>
    <t>unemployment_rate_lagged(t)</t>
  </si>
  <si>
    <t>inventory(t)</t>
  </si>
  <si>
    <t>money_supply(t)</t>
  </si>
  <si>
    <t>prices(t)</t>
  </si>
  <si>
    <t>output_average(t)</t>
  </si>
  <si>
    <t>demand_expected_long(t)</t>
  </si>
  <si>
    <t>capital(t)</t>
  </si>
  <si>
    <t>income_permanent(t)</t>
  </si>
  <si>
    <t>demand_expected_short(t)</t>
  </si>
  <si>
    <t>employment(t)</t>
  </si>
  <si>
    <t>1. Ten time-evolution variables</t>
  </si>
  <si>
    <t>Red indicates a change in the fourth model compared to the third model.</t>
  </si>
  <si>
    <t>Green indicates a change in the third model compared to the second model.</t>
  </si>
  <si>
    <t>Purple indicates a change in the second model compared to the first model.</t>
  </si>
  <si>
    <t>Technical notes: Overview of Modified Multiplier-Accelerator Model</t>
  </si>
  <si>
    <t>Suggestions for using this model</t>
  </si>
  <si>
    <t>• View worksheet "Formulas" which shows the named variables and symbolic formulas of the model
   in a compact and readable form. The symbolic formulas are not active in this Excel workbook, but they
   give you some idea how the model works, and how it looks in ModelSheet.</t>
  </si>
  <si>
    <t>• Read some of the Excel comments that are attached to Analysis Variables throughout the workbook.
  These comments also appear in ModelSheet in convenient places.</t>
  </si>
  <si>
    <t>As you explore the model, we suggest that you</t>
  </si>
  <si>
    <t>This model also includes a lagged unemployment variable which does not affect the rest of the model and is used only for analysis.</t>
  </si>
  <si>
    <t xml:space="preserve">This fourth model adds an inventory adjustment mechanism. Adjustment of inventory is a significant factor in short-term business cycles.  Meltzer outlined early macroeconomic inventory adjustment models in 1941. </t>
  </si>
  <si>
    <t>The third model extends the second model by adding a variable price level with a constant money supply to the production and financial markets. It is based on the aggregate supply aggregate demand model.</t>
  </si>
  <si>
    <t>The second model extends the first macro-economic model by adding a rudimentary financial market to the production economy. It has a variable interest rate and a variable demand for capital.  The financial market model is based on the IS-LM model presented by Hicks in 1937.</t>
  </si>
  <si>
    <t>ModelSheet Software is solely responsible for any errors in this derivative work.</t>
  </si>
  <si>
    <t>It uses one of four economic models of increasing complexity in "A Dynamic Synthesis of Basic Macroeconomic Theory: Implications for Stabilization and Policy Analysis," by Nathan B. Forrester, thesis at M.I.T. Sloan School of Management, 1982.</t>
  </si>
  <si>
    <t>This model perfroms Monte Carlo simulation to a dynamic macro-economic model of a national economy. It reports mean and standard deviation over time for economic variables, and optionally the values of the variables for each Monte Carlo trial.</t>
  </si>
  <si>
    <t>Description of the Macro-Economic Model</t>
  </si>
  <si>
    <t>or contact us at info@modelsheetsoft.com.</t>
  </si>
  <si>
    <t>Please visit our website at www.modelsheetsoft.com</t>
  </si>
  <si>
    <t>We have more to tell you about ModelSheet and we'd like to hear about your needs for templates and models.</t>
  </si>
  <si>
    <t>The ModelSheet authoring environment raises the level of thinking and acting from individual cells to natural modeling concepts like variables, dimensions, time series and accounting types. It enhances model reliabilty, auditability and maintainability; it enables you to build models that better reflect your intentions; it allows easier collaboration between modelers, developers, and report users; and it improves productivity, especially when making changes to a model.</t>
  </si>
  <si>
    <t>You'll get a glimpse of ModelSheet's advantages when you take a look at the "Formulas" tab and realize how few separate, readable formulas are needed to produce all of the other worksheets. In addition to formulas, ModelSheet knows about the "dimensions" in your model (e.g., products, locations, departments) as well as the time series that you're using (e.g., 5 years in quarters.) ModelSheet raises the level of thinking and acting from individual cells to natural modeling concepts. It enhances model reliabilty, auditability and maintainability; it enables you to build models that better reflect your intentions; it allows easier collaboration between modelers, developers, and report users; and it improves productivity, especially when making changes to a model.</t>
  </si>
  <si>
    <t>This Excel workbook was generated using ModelSheet, a revolutionary new spreadsheet technology. ModelSheet allows you to develop business models using readable formulas, while avoiding the details of cell addresses and hard-to-change sheet layouts. The end result is a conventional Excel workbook just like this one. We built ModelSheet because we believe that spreadsheets are a great way of communicating results but we think it's just too hard to use them to develop reliable, maintainable, expressive and collaborative models.</t>
  </si>
  <si>
    <t>Click "+" to learn more about ModelSheet technology that makes customized template possible.</t>
  </si>
  <si>
    <t>The ModelSheet Authoring Environment is a SaaS application for developing and maintaining business models and delivering them in conventional spreadsheets.</t>
  </si>
  <si>
    <t>3. Use the ModelSheet Authoring Environment to build and customize your spreadsheet models.</t>
  </si>
  <si>
    <t>• ModelSheet technology enables us to offer you more value for your consulting dollar.</t>
  </si>
  <si>
    <r>
      <rPr>
        <sz val="10"/>
        <rFont val="Times New Roman"/>
        <family val="1"/>
      </rPr>
      <t>•</t>
    </r>
    <r>
      <rPr>
        <sz val="10"/>
        <rFont val="Arial"/>
        <family val="2"/>
      </rPr>
      <t xml:space="preserve"> </t>
    </r>
    <r>
      <rPr>
        <sz val="10"/>
        <rFont val="Arial"/>
        <family val="2"/>
      </rPr>
      <t>Our staff has extensive experience in many areas of business and engineering analysis.</t>
    </r>
  </si>
  <si>
    <t>Click "+" for more information.</t>
  </si>
  <si>
    <t>2. If you want more customizations, retain ModelSheet Software to build them for you.</t>
  </si>
  <si>
    <t>− You never need to read inscrutable cell formulas to understand a ModelSheet customized template.</t>
  </si>
  <si>
    <r>
      <rPr>
        <sz val="10"/>
        <rFont val="Times New Roman"/>
        <family val="1"/>
      </rPr>
      <t>−</t>
    </r>
    <r>
      <rPr>
        <sz val="10"/>
        <rFont val="Arial"/>
        <family val="2"/>
      </rPr>
      <t xml:space="preserve"> Worksheet "Formulas" expresses the entire model with named variables and symbolic formulas. Although
   the symbolic formulas are not executable in Excel, they are what the model is made from in ModelSheet.</t>
    </r>
  </si>
  <si>
    <r>
      <rPr>
        <sz val="10"/>
        <rFont val="Calibri"/>
        <family val="2"/>
      </rPr>
      <t>−</t>
    </r>
    <r>
      <rPr>
        <sz val="10"/>
        <rFont val="Arial"/>
        <family val="2"/>
      </rPr>
      <t xml:space="preserve"> Each table has an Excel comment that provides a variable name and explains the variable. </t>
    </r>
  </si>
  <si>
    <r>
      <rPr>
        <sz val="10"/>
        <rFont val="Times New Roman"/>
        <family val="1"/>
      </rPr>
      <t>•</t>
    </r>
    <r>
      <rPr>
        <sz val="10"/>
        <rFont val="Arial"/>
        <family val="2"/>
      </rPr>
      <t xml:space="preserve"> ModelSheet Excel templates are easier to understand. (Click on "+" for more information.)</t>
    </r>
  </si>
  <si>
    <r>
      <rPr>
        <sz val="10"/>
        <rFont val="Times New Roman"/>
        <family val="1"/>
      </rPr>
      <t>−</t>
    </r>
    <r>
      <rPr>
        <sz val="10"/>
        <rFont val="Arial"/>
        <family val="2"/>
      </rPr>
      <t xml:space="preserve"> Edit names of dimension items in once place (such as products, departments, expense accounts).</t>
    </r>
  </si>
  <si>
    <r>
      <rPr>
        <sz val="10"/>
        <rFont val="Times New Roman"/>
        <family val="1"/>
      </rPr>
      <t>−</t>
    </r>
    <r>
      <rPr>
        <sz val="10"/>
        <rFont val="Arial"/>
        <family val="2"/>
      </rPr>
      <t xml:space="preserve"> Edit the model start date of a template, so your template is not out of date when the start date changes.</t>
    </r>
  </si>
  <si>
    <r>
      <rPr>
        <sz val="10"/>
        <rFont val="Times New Roman"/>
        <family val="1"/>
      </rPr>
      <t>−</t>
    </r>
    <r>
      <rPr>
        <sz val="10"/>
        <rFont val="Arial"/>
        <family val="2"/>
      </rPr>
      <t xml:space="preserve"> Edit input data in clearly marked input cells.</t>
    </r>
  </si>
  <si>
    <r>
      <rPr>
        <sz val="10"/>
        <rFont val="Times New Roman"/>
        <family val="1"/>
      </rPr>
      <t>•</t>
    </r>
    <r>
      <rPr>
        <sz val="10"/>
        <rFont val="Arial"/>
        <family val="2"/>
      </rPr>
      <t xml:space="preserve"> You can edit many aspects of your Excel template after receiving it. (Click on "+" for more information.)</t>
    </r>
  </si>
  <si>
    <r>
      <rPr>
        <sz val="10"/>
        <rFont val="Calibri"/>
        <family val="2"/>
      </rPr>
      <t>−</t>
    </r>
    <r>
      <rPr>
        <sz val="10"/>
        <rFont val="Arial"/>
        <family val="2"/>
      </rPr>
      <t xml:space="preserve"> These features </t>
    </r>
    <r>
      <rPr>
        <sz val="10"/>
        <rFont val="Arial"/>
        <family val="2"/>
      </rPr>
      <t>address the most serious problem with conventional spreadsheet templates: You can
   customize a template in many ways without having to interpret and edit numerous cell formulas.</t>
    </r>
  </si>
  <si>
    <r>
      <rPr>
        <sz val="10"/>
        <rFont val="Times New Roman"/>
        <family val="1"/>
      </rPr>
      <t>−</t>
    </r>
    <r>
      <rPr>
        <sz val="10"/>
        <rFont val="Arial"/>
        <family val="2"/>
      </rPr>
      <t xml:space="preserve"> Include or exclude entire sub-models in the template.</t>
    </r>
  </si>
  <si>
    <r>
      <rPr>
        <sz val="10"/>
        <rFont val="Times New Roman"/>
        <family val="1"/>
      </rPr>
      <t>−</t>
    </r>
    <r>
      <rPr>
        <sz val="10"/>
        <rFont val="Arial"/>
        <family val="2"/>
      </rPr>
      <t xml:space="preserve"> Specify the items in a dimension and levels of hierarchy (such as product families and products).</t>
    </r>
  </si>
  <si>
    <r>
      <rPr>
        <sz val="10"/>
        <rFont val="Calibri"/>
        <family val="2"/>
      </rPr>
      <t>−</t>
    </r>
    <r>
      <rPr>
        <sz val="10"/>
        <rFont val="Arial"/>
        <family val="2"/>
      </rPr>
      <t xml:space="preserve"> Specify the starting time, time range, time grain and rollup time grains (such as annual sums).</t>
    </r>
  </si>
  <si>
    <t>Precise customizations vary from template to template. Examples:</t>
  </si>
  <si>
    <r>
      <rPr>
        <sz val="10"/>
        <rFont val="Times New Roman"/>
        <family val="1"/>
      </rPr>
      <t>•</t>
    </r>
    <r>
      <rPr>
        <sz val="10"/>
        <rFont val="Arial"/>
        <family val="2"/>
      </rPr>
      <t xml:space="preserve"> You can specify custom features by filling out a simple form. (Click on "+" for more information.)</t>
    </r>
  </si>
  <si>
    <t>1. Order a customized version of this template.</t>
  </si>
  <si>
    <t>ModelSheet provides you with customized templates in three ways.</t>
  </si>
  <si>
    <t>Get a customized version of this template on our website.</t>
  </si>
  <si>
    <r>
      <t xml:space="preserve">A </t>
    </r>
    <r>
      <rPr>
        <b/>
        <i/>
        <sz val="10"/>
        <rFont val="Arial"/>
        <family val="2"/>
      </rPr>
      <t>customized</t>
    </r>
    <r>
      <rPr>
        <b/>
        <sz val="10"/>
        <rFont val="Arial"/>
        <family val="2"/>
      </rPr>
      <t xml:space="preserve"> template</t>
    </r>
    <r>
      <rPr>
        <sz val="10"/>
        <rFont val="Arial"/>
        <family val="2"/>
      </rPr>
      <t xml:space="preserve"> is a flexible model that you can adapt to your situation by filling in a simple form, without editing a spreadsheet or its formulas. For example, you can specify time range and time grain; number and names of items in a dimension (such as your products and product families); and include or exclude major features. The resulting spreadsheet matches your needs better than any standard template.</t>
    </r>
  </si>
  <si>
    <t>This is a small and somewhat simplified working sample of the template.</t>
  </si>
  <si>
    <t>You can customize this template by filling in a simple form, without editing a spreadsheet.</t>
  </si>
  <si>
    <t>Monte Carlo Dynamic Simulation of an Economy</t>
  </si>
  <si>
    <t>Explore our customized templates.</t>
  </si>
  <si>
    <t>Learn more about consulting services.</t>
  </si>
  <si>
    <r>
      <t xml:space="preserve">• </t>
    </r>
    <r>
      <rPr>
        <b/>
        <sz val="10"/>
        <color indexed="10"/>
        <rFont val="Calibri"/>
        <family val="2"/>
      </rPr>
      <t>Δ</t>
    </r>
    <r>
      <rPr>
        <b/>
        <sz val="10"/>
        <color indexed="10"/>
        <rFont val="Arial"/>
        <family val="2"/>
      </rPr>
      <t xml:space="preserve"> inventory(t)  = output(t) - final_sales(t)</t>
    </r>
  </si>
  <si>
    <t>1. Use this workbook as-is, if it fits your situation. You can change the data in the dark blue input  cells. You can
    change the display names of dimension items and variables in dark blue cells on worksheet "Labels."</t>
  </si>
  <si>
    <t>2. Customize this Excel workbook to make a job evaluation model that fits your needs.</t>
  </si>
  <si>
    <t>3. Use ModelSheet Authoring to edit the formulas in this model, using named variables, symbolic formulas
    (and far fewer formulas), segmentation dimensions and time series, without ever touching a cell address -- 
    and end up with a conventional Excel workbook.</t>
  </si>
  <si>
    <t>Please contact us for access to ModelSheet Authoring.</t>
  </si>
  <si>
    <t>This Excel workbook was generated by ModelSheet on January 22, 2010, except for this worksheet of comments.</t>
  </si>
  <si>
    <t>Copyright © 2009, 2010 ModelSheet Software, LLC</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</si>
</sst>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quot;$&quot;#,##0_);[Red]\(&quot;$&quot;#,##0\)"/>
    <numFmt numFmtId="165" formatCode="&quot;$&quot;#,##0.00_);[Red]\(&quot;$&quot;#,##0.00\)"/>
    <numFmt numFmtId="166" formatCode="#,##0.0%"/>
    <numFmt numFmtId="167" formatCode="#,##0.00%"/>
    <numFmt numFmtId="168" formatCode="m\/d\/yyyy"/>
    <numFmt numFmtId="169" formatCode="&quot;$&quot;#,##0.000_);[Red]\(&quot;$&quot;#,##0.000\)"/>
    <numFmt numFmtId="170" formatCode="#,##0.000"/>
    <numFmt numFmtId="171" formatCode="#,##0.0"/>
    <numFmt numFmtId="172" formatCode="#,##0%"/>
    <numFmt numFmtId="173" formatCode="&quot;$&quot;#,##0.0_);[Red]\(&quot;$&quot;#,##0.0\)"/>
  </numFmts>
  <fonts count="46" x14ac:knownFonts="1">
    <font>
      <sz val="10"/>
      <name val="Arial"/>
      <family val="2"/>
    </font>
    <font>
      <sz val="10"/>
      <name val="Arial"/>
      <family val="2"/>
    </font>
    <font>
      <b/>
      <sz val="8"/>
      <color indexed="8"/>
      <name val="Arial"/>
      <family val="2"/>
    </font>
    <font>
      <b/>
      <i/>
      <sz val="8"/>
      <color indexed="8"/>
      <name val="Arial"/>
      <family val="2"/>
    </font>
    <font>
      <sz val="8"/>
      <color indexed="8"/>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0"/>
      <color indexed="8"/>
      <name val="Arial"/>
      <family val="2"/>
    </font>
    <font>
      <sz val="8"/>
      <color indexed="8"/>
      <name val="Arial"/>
      <family val="2"/>
    </font>
    <font>
      <b/>
      <sz val="8"/>
      <color indexed="8"/>
      <name val="Arial"/>
      <family val="2"/>
    </font>
    <font>
      <b/>
      <u/>
      <sz val="9"/>
      <color indexed="8"/>
      <name val="Arial"/>
      <family val="2"/>
    </font>
    <font>
      <i/>
      <sz val="8"/>
      <color indexed="8"/>
      <name val="Arial"/>
      <family val="2"/>
    </font>
    <font>
      <b/>
      <i/>
      <sz val="8"/>
      <color indexed="8"/>
      <name val="Arial"/>
      <family val="2"/>
    </font>
    <font>
      <b/>
      <sz val="8"/>
      <name val="Arial"/>
      <family val="2"/>
    </font>
    <font>
      <b/>
      <sz val="10"/>
      <color indexed="10"/>
      <name val="Arial"/>
      <family val="2"/>
    </font>
    <font>
      <u/>
      <sz val="10"/>
      <name val="Arial"/>
      <family val="2"/>
    </font>
    <font>
      <b/>
      <sz val="10"/>
      <color indexed="10"/>
      <name val="Calibri"/>
      <family val="2"/>
    </font>
    <font>
      <sz val="10"/>
      <name val="Calibri"/>
      <family val="2"/>
    </font>
    <font>
      <b/>
      <sz val="10"/>
      <name val="Arial"/>
      <family val="2"/>
    </font>
    <font>
      <sz val="10"/>
      <name val="Times New Roman"/>
      <family val="1"/>
    </font>
    <font>
      <b/>
      <sz val="11"/>
      <name val="Arial"/>
      <family val="2"/>
    </font>
    <font>
      <b/>
      <i/>
      <sz val="10"/>
      <name val="Arial"/>
      <family val="2"/>
    </font>
    <font>
      <b/>
      <sz val="12"/>
      <name val="Arial"/>
      <family val="2"/>
    </font>
    <font>
      <b/>
      <sz val="14"/>
      <name val="Arial"/>
      <family val="2"/>
    </font>
    <font>
      <u/>
      <sz val="10"/>
      <color theme="10"/>
      <name val="Arial"/>
      <family val="2"/>
    </font>
    <font>
      <b/>
      <sz val="10"/>
      <color rgb="FFFF0000"/>
      <name val="Arial"/>
      <family val="2"/>
    </font>
    <font>
      <b/>
      <sz val="10"/>
      <color rgb="FF009900"/>
      <name val="Arial"/>
      <family val="2"/>
    </font>
    <font>
      <b/>
      <sz val="10"/>
      <color rgb="FF660066"/>
      <name val="Arial"/>
      <family val="2"/>
    </font>
    <font>
      <sz val="10"/>
      <color rgb="FFFF0000"/>
      <name val="Arial"/>
      <family val="2"/>
    </font>
    <font>
      <b/>
      <sz val="11"/>
      <color rgb="FFFF0000"/>
      <name val="Arial"/>
      <family val="2"/>
    </font>
  </fonts>
  <fills count="18">
    <fill>
      <patternFill patternType="none"/>
    </fill>
    <fill>
      <patternFill patternType="gray125"/>
    </fill>
    <fill>
      <patternFill patternType="solid">
        <fgColor indexed="28"/>
        <bgColor indexed="64"/>
      </patternFill>
    </fill>
    <fill>
      <patternFill patternType="solid">
        <fgColor indexed="47"/>
        <bgColor indexed="64"/>
      </patternFill>
    </fill>
    <fill>
      <patternFill patternType="solid">
        <fgColor indexed="43"/>
        <bgColor indexed="64"/>
      </patternFill>
    </fill>
    <fill>
      <patternFill patternType="solid">
        <fgColor indexed="31"/>
        <bgColor indexed="64"/>
      </patternFill>
    </fill>
    <fill>
      <patternFill patternType="solid">
        <fgColor indexed="22"/>
        <bgColor indexed="64"/>
      </patternFill>
    </fill>
    <fill>
      <patternFill patternType="solid">
        <fgColor indexed="49"/>
        <bgColor indexed="64"/>
      </patternFill>
    </fill>
    <fill>
      <patternFill patternType="solid">
        <fgColor indexed="10"/>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29"/>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indexed="30"/>
        <bgColor indexed="64"/>
      </patternFill>
    </fill>
    <fill>
      <patternFill patternType="solid">
        <fgColor rgb="FFCCCCFF"/>
        <bgColor indexed="64"/>
      </patternFill>
    </fill>
  </fills>
  <borders count="2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8"/>
      </bottom>
      <diagonal/>
    </border>
    <border>
      <left/>
      <right/>
      <top/>
      <bottom style="medium">
        <color indexed="28"/>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style="thin">
        <color indexed="9"/>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236">
    <xf numFmtId="0" fontId="0" fillId="0" borderId="0">
      <alignment vertical="center"/>
    </xf>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6"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7"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9" fillId="5" borderId="1" applyNumberFormat="0" applyAlignment="0" applyProtection="0"/>
    <xf numFmtId="0" fontId="10" fillId="13" borderId="2" applyNumberFormat="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40" fillId="0" borderId="0" applyNumberFormat="0" applyFill="0" applyBorder="0" applyAlignment="0" applyProtection="0">
      <alignment vertical="top"/>
      <protection locked="0"/>
    </xf>
    <xf numFmtId="0" fontId="16" fillId="3" borderId="1" applyNumberFormat="0" applyAlignment="0" applyProtection="0"/>
    <xf numFmtId="0" fontId="17" fillId="0" borderId="6" applyNumberFormat="0" applyFill="0" applyAlignment="0" applyProtection="0"/>
    <xf numFmtId="0" fontId="23" fillId="14" borderId="0" applyNumberFormat="0" applyFont="0" applyFill="0" applyBorder="0" applyAlignment="0" applyProtection="0">
      <alignment vertical="top" shrinkToFit="1"/>
    </xf>
    <xf numFmtId="0" fontId="24" fillId="14" borderId="0" applyNumberFormat="0" applyFont="0" applyFill="0" applyBorder="0" applyAlignment="0" applyProtection="0">
      <alignment vertical="top" shrinkToFit="1"/>
    </xf>
    <xf numFmtId="0" fontId="25" fillId="14" borderId="7" applyNumberFormat="0" applyFont="0" applyFill="0" applyBorder="0" applyAlignment="0" applyProtection="0">
      <alignment vertical="top" shrinkToFit="1"/>
    </xf>
    <xf numFmtId="0" fontId="25" fillId="15" borderId="7">
      <alignment horizontal="left" vertical="top" shrinkToFit="1"/>
      <protection locked="0"/>
    </xf>
    <xf numFmtId="0" fontId="26" fillId="14" borderId="0" applyNumberFormat="0" applyFont="0" applyFill="0" applyBorder="0" applyAlignment="0" applyProtection="0">
      <alignment vertical="top" shrinkToFit="1"/>
    </xf>
    <xf numFmtId="0" fontId="25" fillId="14" borderId="8" applyNumberFormat="0" applyFont="0" applyFill="0" applyBorder="0" applyAlignment="0" applyProtection="0">
      <alignment vertical="top" shrinkToFit="1"/>
    </xf>
    <xf numFmtId="4" fontId="25" fillId="15" borderId="8" applyNumberFormat="0" applyFont="0" applyFill="0" applyBorder="0" applyAlignment="0" applyProtection="0">
      <alignment horizontal="right" vertical="top" shrinkToFit="1"/>
      <protection locked="0"/>
    </xf>
    <xf numFmtId="0" fontId="25" fillId="14" borderId="9" applyNumberFormat="0" applyFont="0" applyFill="0" applyBorder="0" applyAlignment="0" applyProtection="0">
      <alignment vertical="top" shrinkToFit="1"/>
    </xf>
    <xf numFmtId="4" fontId="25" fillId="15" borderId="9" applyNumberFormat="0" applyFont="0" applyFill="0" applyBorder="0" applyAlignment="0" applyProtection="0">
      <alignment horizontal="right" vertical="top" shrinkToFit="1"/>
      <protection locked="0"/>
    </xf>
    <xf numFmtId="0" fontId="25" fillId="14" borderId="10" applyNumberFormat="0" applyFont="0" applyFill="0" applyBorder="0" applyAlignment="0" applyProtection="0">
      <alignment vertical="top" shrinkToFit="1"/>
    </xf>
    <xf numFmtId="4" fontId="25" fillId="15" borderId="10" applyNumberFormat="0" applyFont="0" applyFill="0" applyBorder="0" applyAlignment="0" applyProtection="0">
      <alignment horizontal="right" vertical="top" shrinkToFit="1"/>
      <protection locked="0"/>
    </xf>
    <xf numFmtId="172" fontId="25" fillId="15" borderId="9" applyNumberFormat="0" applyFont="0" applyFill="0" applyBorder="0" applyAlignment="0" applyProtection="0">
      <alignment horizontal="right" vertical="top" shrinkToFit="1"/>
      <protection locked="0"/>
    </xf>
    <xf numFmtId="172" fontId="25" fillId="15" borderId="8" applyNumberFormat="0" applyFont="0" applyFill="0" applyBorder="0" applyAlignment="0" applyProtection="0">
      <alignment horizontal="right" vertical="top" shrinkToFit="1"/>
      <protection locked="0"/>
    </xf>
    <xf numFmtId="164" fontId="25" fillId="15" borderId="7">
      <alignment horizontal="right" vertical="top" shrinkToFit="1"/>
      <protection locked="0"/>
    </xf>
    <xf numFmtId="166" fontId="25" fillId="15" borderId="7">
      <alignment horizontal="right" vertical="top" shrinkToFit="1"/>
      <protection locked="0"/>
    </xf>
    <xf numFmtId="172" fontId="25" fillId="15" borderId="10">
      <alignment horizontal="right" vertical="top" shrinkToFit="1"/>
      <protection locked="0"/>
    </xf>
    <xf numFmtId="166" fontId="25" fillId="15" borderId="9">
      <alignment horizontal="right" vertical="top" shrinkToFit="1"/>
      <protection locked="0"/>
    </xf>
    <xf numFmtId="0" fontId="25" fillId="14" borderId="11" applyNumberFormat="0" applyFont="0" applyFill="0" applyBorder="0" applyAlignment="0" applyProtection="0">
      <alignment horizontal="center" vertical="top" shrinkToFit="1"/>
    </xf>
    <xf numFmtId="0" fontId="25" fillId="14" borderId="12" applyNumberFormat="0" applyFont="0" applyFill="0" applyBorder="0" applyAlignment="0" applyProtection="0">
      <alignment horizontal="center" vertical="top" shrinkToFit="1"/>
    </xf>
    <xf numFmtId="0" fontId="25" fillId="14" borderId="7" applyNumberFormat="0" applyFont="0" applyFill="0" applyBorder="0" applyAlignment="0" applyProtection="0">
      <alignment horizontal="center" vertical="top" shrinkToFit="1"/>
    </xf>
    <xf numFmtId="164" fontId="24" fillId="14" borderId="13" applyNumberFormat="0" applyFont="0" applyFill="0" applyBorder="0" applyAlignment="0" applyProtection="0">
      <alignment horizontal="right" vertical="top" shrinkToFit="1"/>
    </xf>
    <xf numFmtId="164" fontId="25" fillId="14" borderId="8" applyNumberFormat="0" applyFont="0" applyFill="0" applyBorder="0" applyAlignment="0" applyProtection="0">
      <alignment horizontal="right" vertical="top" shrinkToFit="1"/>
    </xf>
    <xf numFmtId="164" fontId="24" fillId="14" borderId="0" applyNumberFormat="0" applyFont="0" applyFill="0" applyBorder="0" applyAlignment="0" applyProtection="0">
      <alignment horizontal="right" vertical="top" shrinkToFit="1"/>
    </xf>
    <xf numFmtId="164" fontId="25" fillId="14" borderId="10" applyNumberFormat="0" applyFont="0" applyFill="0" applyBorder="0" applyAlignment="0" applyProtection="0">
      <alignment horizontal="right" vertical="top" shrinkToFit="1"/>
    </xf>
    <xf numFmtId="173" fontId="24" fillId="14" borderId="0" applyNumberFormat="0" applyFont="0" applyFill="0" applyBorder="0" applyAlignment="0" applyProtection="0">
      <alignment horizontal="right" vertical="top" shrinkToFit="1"/>
    </xf>
    <xf numFmtId="173" fontId="25" fillId="14" borderId="10" applyNumberFormat="0" applyFont="0" applyFill="0" applyBorder="0" applyAlignment="0" applyProtection="0">
      <alignment horizontal="right" vertical="top" shrinkToFit="1"/>
    </xf>
    <xf numFmtId="164" fontId="24" fillId="14" borderId="14" applyNumberFormat="0" applyFont="0" applyFill="0" applyBorder="0" applyAlignment="0" applyProtection="0">
      <alignment horizontal="right" vertical="top" shrinkToFit="1"/>
    </xf>
    <xf numFmtId="164" fontId="25" fillId="14" borderId="9" applyNumberFormat="0" applyFont="0" applyFill="0" applyBorder="0" applyAlignment="0" applyProtection="0">
      <alignment horizontal="right" vertical="top" shrinkToFit="1"/>
    </xf>
    <xf numFmtId="0" fontId="25" fillId="14" borderId="0" applyNumberFormat="0" applyFont="0" applyFill="0" applyBorder="0" applyAlignment="0" applyProtection="0">
      <alignment vertical="top" shrinkToFit="1"/>
    </xf>
    <xf numFmtId="4" fontId="24" fillId="14" borderId="13" applyNumberFormat="0" applyFont="0" applyFill="0" applyBorder="0" applyAlignment="0" applyProtection="0">
      <alignment horizontal="right" vertical="top" shrinkToFit="1"/>
    </xf>
    <xf numFmtId="4" fontId="25" fillId="14" borderId="8" applyNumberFormat="0" applyFont="0" applyFill="0" applyBorder="0" applyAlignment="0" applyProtection="0">
      <alignment horizontal="right" vertical="top" shrinkToFit="1"/>
    </xf>
    <xf numFmtId="4" fontId="24" fillId="14" borderId="14" applyNumberFormat="0" applyFont="0" applyFill="0" applyBorder="0" applyAlignment="0" applyProtection="0">
      <alignment horizontal="right" vertical="top" shrinkToFit="1"/>
    </xf>
    <xf numFmtId="4" fontId="25" fillId="14" borderId="9" applyNumberFormat="0" applyFont="0" applyFill="0" applyBorder="0" applyAlignment="0" applyProtection="0">
      <alignment horizontal="right" vertical="top" shrinkToFit="1"/>
    </xf>
    <xf numFmtId="0" fontId="25" fillId="14" borderId="12" applyNumberFormat="0" applyFont="0" applyFill="0" applyBorder="0" applyAlignment="0" applyProtection="0">
      <alignment horizontal="left" vertical="top" shrinkToFit="1"/>
    </xf>
    <xf numFmtId="0" fontId="25" fillId="2" borderId="0" applyNumberFormat="0" applyFont="0" applyFill="0" applyBorder="0" applyAlignment="0" applyProtection="0">
      <alignment vertical="top" shrinkToFit="1"/>
    </xf>
    <xf numFmtId="0" fontId="27" fillId="2" borderId="0" applyNumberFormat="0" applyFont="0" applyFill="0" applyBorder="0" applyAlignment="0" applyProtection="0">
      <alignment vertical="top" shrinkToFit="1"/>
    </xf>
    <xf numFmtId="0" fontId="25" fillId="2" borderId="0" applyNumberFormat="0" applyFont="0" applyFill="0" applyBorder="0" applyAlignment="0" applyProtection="0">
      <alignment horizontal="right" vertical="top" shrinkToFit="1"/>
    </xf>
    <xf numFmtId="0" fontId="24" fillId="2" borderId="0" applyNumberFormat="0" applyFont="0" applyFill="0" applyBorder="0" applyAlignment="0" applyProtection="0">
      <alignment vertical="top" shrinkToFit="1"/>
    </xf>
    <xf numFmtId="0" fontId="25" fillId="14" borderId="12" applyNumberFormat="0" applyFont="0" applyFill="0" applyBorder="0" applyAlignment="0" applyProtection="0">
      <alignment vertical="top" shrinkToFit="1"/>
    </xf>
    <xf numFmtId="0" fontId="27" fillId="14" borderId="12" applyNumberFormat="0" applyFont="0" applyFill="0" applyBorder="0" applyAlignment="0" applyProtection="0">
      <alignment vertical="top" shrinkToFit="1"/>
    </xf>
    <xf numFmtId="0" fontId="25" fillId="14" borderId="12" applyNumberFormat="0" applyFont="0" applyFill="0" applyBorder="0" applyAlignment="0" applyProtection="0">
      <alignment horizontal="right" vertical="top" shrinkToFit="1"/>
    </xf>
    <xf numFmtId="0" fontId="24" fillId="14" borderId="12" applyNumberFormat="0" applyFont="0" applyFill="0" applyBorder="0" applyAlignment="0" applyProtection="0">
      <alignment vertical="top" shrinkToFit="1"/>
    </xf>
    <xf numFmtId="168" fontId="24" fillId="14" borderId="12" applyNumberFormat="0" applyFont="0" applyFill="0" applyBorder="0" applyAlignment="0" applyProtection="0">
      <alignment horizontal="right" vertical="top" shrinkToFit="1"/>
    </xf>
    <xf numFmtId="168" fontId="25" fillId="14" borderId="7" applyNumberFormat="0" applyFont="0" applyFill="0" applyBorder="0" applyAlignment="0" applyProtection="0">
      <alignment horizontal="right" vertical="top" shrinkToFit="1"/>
    </xf>
    <xf numFmtId="164" fontId="24" fillId="14" borderId="15" applyNumberFormat="0" applyFont="0" applyFill="0" applyBorder="0" applyAlignment="0" applyProtection="0">
      <alignment horizontal="right" vertical="top" shrinkToFit="1"/>
    </xf>
    <xf numFmtId="0" fontId="25" fillId="14" borderId="11" applyNumberFormat="0" applyFont="0" applyFill="0" applyBorder="0" applyAlignment="0" applyProtection="0">
      <alignment vertical="top" shrinkToFit="1"/>
    </xf>
    <xf numFmtId="164" fontId="25" fillId="14" borderId="12" applyNumberFormat="0" applyFont="0" applyFill="0" applyBorder="0" applyAlignment="0" applyProtection="0">
      <alignment horizontal="right" vertical="top" shrinkToFit="1"/>
    </xf>
    <xf numFmtId="164" fontId="25" fillId="14" borderId="7" applyNumberFormat="0" applyFont="0" applyFill="0" applyBorder="0" applyAlignment="0" applyProtection="0">
      <alignment horizontal="right" vertical="top" shrinkToFit="1"/>
    </xf>
    <xf numFmtId="4" fontId="24" fillId="14" borderId="15">
      <alignment horizontal="right" vertical="top" shrinkToFit="1"/>
    </xf>
    <xf numFmtId="4" fontId="24" fillId="14" borderId="0" applyNumberFormat="0" applyFont="0" applyFill="0" applyBorder="0" applyAlignment="0" applyProtection="0">
      <alignment horizontal="right" vertical="top" shrinkToFit="1"/>
    </xf>
    <xf numFmtId="4" fontId="25" fillId="14" borderId="10" applyNumberFormat="0" applyFont="0" applyFill="0" applyBorder="0" applyAlignment="0" applyProtection="0">
      <alignment horizontal="right" vertical="top" shrinkToFit="1"/>
    </xf>
    <xf numFmtId="4" fontId="25" fillId="14" borderId="12" applyNumberFormat="0" applyFont="0" applyFill="0" applyBorder="0" applyAlignment="0" applyProtection="0">
      <alignment horizontal="right" vertical="top" shrinkToFit="1"/>
    </xf>
    <xf numFmtId="4" fontId="25" fillId="14" borderId="7" applyNumberFormat="0" applyFont="0" applyFill="0" applyBorder="0" applyAlignment="0" applyProtection="0">
      <alignment horizontal="right" vertical="top" shrinkToFit="1"/>
    </xf>
    <xf numFmtId="167" fontId="24" fillId="14" borderId="15">
      <alignment horizontal="right" vertical="top" shrinkToFit="1"/>
    </xf>
    <xf numFmtId="4" fontId="24" fillId="14" borderId="12" applyNumberFormat="0" applyFont="0" applyFill="0" applyBorder="0" applyAlignment="0" applyProtection="0">
      <alignment horizontal="right" vertical="top" shrinkToFit="1"/>
    </xf>
    <xf numFmtId="0" fontId="25" fillId="14" borderId="16" applyNumberFormat="0" applyFont="0" applyFill="0" applyBorder="0" applyAlignment="0" applyProtection="0">
      <alignment horizontal="left" vertical="top" shrinkToFit="1"/>
    </xf>
    <xf numFmtId="168" fontId="24" fillId="15" borderId="16">
      <alignment vertical="top" shrinkToFit="1"/>
      <protection locked="0"/>
    </xf>
    <xf numFmtId="0" fontId="25" fillId="14" borderId="17" applyNumberFormat="0" applyFont="0" applyFill="0" applyBorder="0" applyAlignment="0" applyProtection="0">
      <alignment horizontal="left" vertical="top" shrinkToFit="1"/>
    </xf>
    <xf numFmtId="0" fontId="24" fillId="14" borderId="16" applyNumberFormat="0" applyFont="0" applyFill="0" applyBorder="0" applyAlignment="0" applyProtection="0">
      <alignment vertical="top" shrinkToFit="1"/>
    </xf>
    <xf numFmtId="0" fontId="24" fillId="15" borderId="16" applyNumberFormat="0" applyFont="0" applyFill="0" applyBorder="0" applyAlignment="0" applyProtection="0">
      <alignment vertical="top" shrinkToFit="1"/>
      <protection locked="0"/>
    </xf>
    <xf numFmtId="0" fontId="25" fillId="15" borderId="16" applyNumberFormat="0" applyFont="0" applyFill="0" applyBorder="0" applyAlignment="0" applyProtection="0">
      <alignment vertical="top" shrinkToFit="1"/>
      <protection locked="0"/>
    </xf>
    <xf numFmtId="0" fontId="28" fillId="15" borderId="16" applyNumberFormat="0" applyFont="0" applyFill="0" applyBorder="0" applyAlignment="0" applyProtection="0">
      <alignment vertical="top" shrinkToFit="1"/>
      <protection locked="0"/>
    </xf>
    <xf numFmtId="0" fontId="3" fillId="15" borderId="16" applyNumberFormat="0" applyFont="0" applyFill="0" applyBorder="0" applyAlignment="0" applyProtection="0">
      <alignment vertical="top" shrinkToFit="1"/>
      <protection locked="0"/>
    </xf>
    <xf numFmtId="0" fontId="4" fillId="2" borderId="16" applyNumberFormat="0" applyFont="0" applyFill="0" applyBorder="0" applyAlignment="0" applyProtection="0">
      <alignment vertical="top" shrinkToFit="1"/>
      <protection locked="0"/>
    </xf>
    <xf numFmtId="0" fontId="2" fillId="2" borderId="16" applyNumberFormat="0" applyFont="0" applyFill="0" applyBorder="0" applyAlignment="0" applyProtection="0">
      <alignment vertical="top" shrinkToFit="1"/>
      <protection locked="0"/>
    </xf>
    <xf numFmtId="0" fontId="3" fillId="2" borderId="16" applyNumberFormat="0" applyFont="0" applyFill="0" applyBorder="0" applyAlignment="0" applyProtection="0">
      <alignment vertical="top" shrinkToFit="1"/>
      <protection locked="0"/>
    </xf>
    <xf numFmtId="0" fontId="2" fillId="12" borderId="8" applyNumberFormat="0" applyFont="0" applyFill="0" applyBorder="0" applyAlignment="0" applyProtection="0">
      <alignment horizontal="left" vertical="top"/>
    </xf>
    <xf numFmtId="0" fontId="3" fillId="2" borderId="0" applyNumberFormat="0" applyFont="0" applyFill="0" applyBorder="0" applyAlignment="0" applyProtection="0">
      <alignment horizontal="left" vertical="top"/>
    </xf>
    <xf numFmtId="0" fontId="3" fillId="12" borderId="0" applyNumberFormat="0" applyFont="0" applyFill="0" applyBorder="0" applyAlignment="0" applyProtection="0">
      <alignment horizontal="left" vertical="top"/>
    </xf>
    <xf numFmtId="0" fontId="3" fillId="12" borderId="10" applyNumberFormat="0" applyFont="0" applyFill="0" applyBorder="0" applyAlignment="0" applyProtection="0">
      <alignment horizontal="left" vertical="top"/>
    </xf>
    <xf numFmtId="0" fontId="2" fillId="12" borderId="0" applyNumberFormat="0" applyFont="0" applyFill="0" applyBorder="0" applyAlignment="0" applyProtection="0">
      <alignment horizontal="left" vertical="top"/>
    </xf>
    <xf numFmtId="0" fontId="2" fillId="12" borderId="10" applyNumberFormat="0" applyFont="0" applyFill="0" applyBorder="0" applyAlignment="0" applyProtection="0">
      <alignment horizontal="left" vertical="top"/>
    </xf>
    <xf numFmtId="4" fontId="2" fillId="12" borderId="13" applyNumberFormat="0" applyFont="0" applyFill="0" applyBorder="0" applyAlignment="0" applyProtection="0">
      <alignment horizontal="right" vertical="top"/>
    </xf>
    <xf numFmtId="4" fontId="2" fillId="12" borderId="18" applyNumberFormat="0" applyFont="0" applyFill="0" applyBorder="0" applyAlignment="0" applyProtection="0">
      <alignment horizontal="right" vertical="top"/>
    </xf>
    <xf numFmtId="4" fontId="3" fillId="2" borderId="0" applyNumberFormat="0" applyFont="0" applyFill="0" applyBorder="0" applyAlignment="0" applyProtection="0">
      <alignment horizontal="right" vertical="top"/>
    </xf>
    <xf numFmtId="4" fontId="3" fillId="2" borderId="19" applyNumberFormat="0" applyFont="0" applyFill="0" applyBorder="0" applyAlignment="0" applyProtection="0">
      <alignment horizontal="right" vertical="top"/>
    </xf>
    <xf numFmtId="169" fontId="4" fillId="12" borderId="0" applyNumberFormat="0" applyFont="0" applyFill="0" applyBorder="0" applyAlignment="0" applyProtection="0">
      <alignment horizontal="right" vertical="top"/>
    </xf>
    <xf numFmtId="170" fontId="2" fillId="2" borderId="0" applyNumberFormat="0" applyFont="0" applyFill="0" applyBorder="0" applyAlignment="0" applyProtection="0">
      <alignment horizontal="right" vertical="top"/>
    </xf>
    <xf numFmtId="170" fontId="2" fillId="12" borderId="10" applyNumberFormat="0" applyFont="0" applyFill="0" applyBorder="0" applyAlignment="0" applyProtection="0">
      <alignment horizontal="right" vertical="top"/>
    </xf>
    <xf numFmtId="165" fontId="2" fillId="2" borderId="0" applyNumberFormat="0" applyFont="0" applyFill="0" applyBorder="0" applyAlignment="0" applyProtection="0">
      <alignment horizontal="right" vertical="top"/>
    </xf>
    <xf numFmtId="169" fontId="2" fillId="2" borderId="0" applyNumberFormat="0" applyFont="0" applyFill="0" applyBorder="0" applyAlignment="0" applyProtection="0">
      <alignment horizontal="right" vertical="top"/>
    </xf>
    <xf numFmtId="4" fontId="3" fillId="12" borderId="0" applyNumberFormat="0" applyFont="0" applyFill="0" applyBorder="0" applyAlignment="0" applyProtection="0">
      <alignment horizontal="right" vertical="top"/>
    </xf>
    <xf numFmtId="4" fontId="3" fillId="12" borderId="19" applyNumberFormat="0" applyFont="0" applyFill="0" applyBorder="0" applyAlignment="0" applyProtection="0">
      <alignment horizontal="right" vertical="top"/>
    </xf>
    <xf numFmtId="4" fontId="4" fillId="2" borderId="0" applyNumberFormat="0" applyFont="0" applyFill="0" applyBorder="0" applyAlignment="0" applyProtection="0">
      <alignment horizontal="right" vertical="top"/>
    </xf>
    <xf numFmtId="4" fontId="4" fillId="2" borderId="19" applyNumberFormat="0" applyFont="0" applyFill="0" applyBorder="0" applyAlignment="0" applyProtection="0">
      <alignment horizontal="right" vertical="top"/>
    </xf>
    <xf numFmtId="166" fontId="2" fillId="12" borderId="12" applyProtection="0">
      <alignment horizontal="right" vertical="top"/>
    </xf>
    <xf numFmtId="166" fontId="2" fillId="12" borderId="7" applyNumberFormat="0" applyFont="0" applyFill="0" applyBorder="0" applyAlignment="0" applyProtection="0">
      <alignment horizontal="right" vertical="top"/>
    </xf>
    <xf numFmtId="166" fontId="2" fillId="2" borderId="12" applyNumberFormat="0" applyFont="0" applyFill="0" applyBorder="0" applyAlignment="0" applyProtection="0">
      <alignment horizontal="right" vertical="top"/>
    </xf>
    <xf numFmtId="166" fontId="2" fillId="12" borderId="13" applyNumberFormat="0" applyFont="0" applyFill="0" applyBorder="0" applyAlignment="0" applyProtection="0">
      <alignment horizontal="right" vertical="top"/>
    </xf>
    <xf numFmtId="166" fontId="2" fillId="12" borderId="8" applyNumberFormat="0" applyFont="0" applyFill="0" applyBorder="0" applyAlignment="0" applyProtection="0">
      <alignment horizontal="right" vertical="top"/>
    </xf>
    <xf numFmtId="4" fontId="2" fillId="12" borderId="0" applyNumberFormat="0" applyFont="0" applyFill="0" applyBorder="0" applyAlignment="0" applyProtection="0">
      <alignment horizontal="right" vertical="top"/>
    </xf>
    <xf numFmtId="4" fontId="2" fillId="12" borderId="10" applyNumberFormat="0" applyFont="0" applyFill="0" applyBorder="0" applyAlignment="0" applyProtection="0">
      <alignment horizontal="right" vertical="top"/>
    </xf>
    <xf numFmtId="166" fontId="2" fillId="12" borderId="14" applyNumberFormat="0" applyFont="0" applyFill="0" applyBorder="0" applyAlignment="0" applyProtection="0">
      <alignment horizontal="right" vertical="top"/>
    </xf>
    <xf numFmtId="3" fontId="2" fillId="12" borderId="13" applyNumberFormat="0" applyFont="0" applyFill="0" applyBorder="0" applyAlignment="0" applyProtection="0">
      <alignment horizontal="right" vertical="top"/>
    </xf>
    <xf numFmtId="3" fontId="2" fillId="12" borderId="8" applyNumberFormat="0" applyFont="0" applyFill="0" applyBorder="0" applyAlignment="0" applyProtection="0">
      <alignment horizontal="right" vertical="top"/>
    </xf>
    <xf numFmtId="3" fontId="2" fillId="2" borderId="13" applyNumberFormat="0" applyFont="0" applyFill="0" applyBorder="0" applyAlignment="0" applyProtection="0">
      <alignment horizontal="right" vertical="top"/>
    </xf>
    <xf numFmtId="3" fontId="4" fillId="12" borderId="0" applyNumberFormat="0" applyFont="0" applyFill="0" applyBorder="0" applyAlignment="0" applyProtection="0">
      <alignment horizontal="right" vertical="top"/>
    </xf>
    <xf numFmtId="171" fontId="2" fillId="2" borderId="0" applyNumberFormat="0" applyFont="0" applyFill="0" applyBorder="0" applyAlignment="0" applyProtection="0">
      <alignment horizontal="right" vertical="top"/>
    </xf>
    <xf numFmtId="164" fontId="2" fillId="12" borderId="0" applyNumberFormat="0" applyFont="0" applyFill="0" applyBorder="0" applyAlignment="0" applyProtection="0">
      <alignment horizontal="right" vertical="top"/>
    </xf>
    <xf numFmtId="164" fontId="2" fillId="12" borderId="10" applyNumberFormat="0" applyFont="0" applyFill="0" applyBorder="0" applyAlignment="0" applyProtection="0">
      <alignment horizontal="right" vertical="top"/>
    </xf>
    <xf numFmtId="164" fontId="3" fillId="2" borderId="0" applyNumberFormat="0" applyFont="0" applyFill="0" applyBorder="0" applyAlignment="0" applyProtection="0">
      <alignment horizontal="right" vertical="top"/>
    </xf>
    <xf numFmtId="164" fontId="3" fillId="12" borderId="10" applyNumberFormat="0" applyFont="0" applyFill="0" applyBorder="0" applyAlignment="0" applyProtection="0">
      <alignment horizontal="right" vertical="top"/>
    </xf>
    <xf numFmtId="0" fontId="2" fillId="2" borderId="8" applyProtection="0">
      <alignment horizontal="left" vertical="top"/>
    </xf>
    <xf numFmtId="3" fontId="3" fillId="2" borderId="0" applyNumberFormat="0" applyFont="0" applyFill="0" applyBorder="0" applyAlignment="0" applyProtection="0">
      <alignment horizontal="right" vertical="top"/>
    </xf>
    <xf numFmtId="3" fontId="2" fillId="12" borderId="14" applyNumberFormat="0" applyFont="0" applyFill="0" applyBorder="0" applyAlignment="0" applyProtection="0">
      <alignment horizontal="right" vertical="top"/>
    </xf>
    <xf numFmtId="3" fontId="2" fillId="12" borderId="9" applyNumberFormat="0" applyFont="0" applyFill="0" applyBorder="0" applyAlignment="0" applyProtection="0">
      <alignment horizontal="right" vertical="top"/>
    </xf>
    <xf numFmtId="171" fontId="3" fillId="2" borderId="0" applyNumberFormat="0" applyFont="0" applyFill="0" applyBorder="0" applyAlignment="0" applyProtection="0">
      <alignment horizontal="right" vertical="top"/>
    </xf>
    <xf numFmtId="164" fontId="2" fillId="2" borderId="0" applyNumberFormat="0" applyFont="0" applyFill="0" applyBorder="0" applyAlignment="0" applyProtection="0">
      <alignment horizontal="right" vertical="top"/>
    </xf>
    <xf numFmtId="164" fontId="2" fillId="2" borderId="14" applyNumberFormat="0" applyFont="0" applyFill="0" applyBorder="0" applyAlignment="0" applyProtection="0">
      <alignment horizontal="right" vertical="top"/>
    </xf>
    <xf numFmtId="164" fontId="2" fillId="12" borderId="9" applyNumberFormat="0" applyFont="0" applyFill="0" applyBorder="0" applyAlignment="0" applyProtection="0">
      <alignment horizontal="right" vertical="top"/>
    </xf>
    <xf numFmtId="164" fontId="2" fillId="2" borderId="12" applyNumberFormat="0" applyFont="0" applyFill="0" applyBorder="0" applyAlignment="0" applyProtection="0">
      <alignment horizontal="right" vertical="top"/>
    </xf>
    <xf numFmtId="164" fontId="2" fillId="12" borderId="7" applyNumberFormat="0" applyFont="0" applyFill="0" applyBorder="0" applyAlignment="0" applyProtection="0">
      <alignment horizontal="right" vertical="top"/>
    </xf>
    <xf numFmtId="166" fontId="2" fillId="2" borderId="13" applyProtection="0">
      <alignment horizontal="right" vertical="top"/>
    </xf>
    <xf numFmtId="164" fontId="2" fillId="12" borderId="13" applyNumberFormat="0" applyFont="0" applyFill="0" applyBorder="0" applyAlignment="0" applyProtection="0">
      <alignment horizontal="right" vertical="top"/>
    </xf>
    <xf numFmtId="164" fontId="2" fillId="12" borderId="8" applyNumberFormat="0" applyFont="0" applyFill="0" applyBorder="0" applyAlignment="0" applyProtection="0">
      <alignment horizontal="right" vertical="top"/>
    </xf>
    <xf numFmtId="164" fontId="4" fillId="12" borderId="0" applyNumberFormat="0" applyFont="0" applyFill="0" applyBorder="0" applyAlignment="0" applyProtection="0">
      <alignment horizontal="right" vertical="top"/>
    </xf>
    <xf numFmtId="164" fontId="2" fillId="12" borderId="12" applyNumberFormat="0" applyFont="0" applyFill="0" applyBorder="0" applyAlignment="0" applyProtection="0">
      <alignment horizontal="right" vertical="top"/>
    </xf>
    <xf numFmtId="164" fontId="3" fillId="12" borderId="0" applyNumberFormat="0" applyFont="0" applyFill="0" applyBorder="0" applyAlignment="0" applyProtection="0">
      <alignment horizontal="right" vertical="top"/>
    </xf>
    <xf numFmtId="164" fontId="2" fillId="12" borderId="14" applyNumberFormat="0" applyFont="0" applyFill="0" applyBorder="0" applyAlignment="0" applyProtection="0">
      <alignment horizontal="right" vertical="top"/>
    </xf>
    <xf numFmtId="164" fontId="2" fillId="16" borderId="14" applyNumberFormat="0" applyFont="0" applyFill="0" applyBorder="0" applyAlignment="0" applyProtection="0">
      <alignment horizontal="right" vertical="top"/>
    </xf>
    <xf numFmtId="164" fontId="4" fillId="16" borderId="0" applyNumberFormat="0" applyFont="0" applyFill="0" applyBorder="0" applyAlignment="0" applyProtection="0">
      <alignment horizontal="right" vertical="top"/>
    </xf>
    <xf numFmtId="0" fontId="4" fillId="14" borderId="0" applyNumberFormat="0" applyFont="0" applyFill="0" applyBorder="0" applyAlignment="0" applyProtection="0">
      <alignment vertical="top"/>
    </xf>
    <xf numFmtId="4" fontId="2" fillId="12" borderId="8" applyNumberFormat="0" applyFont="0" applyFill="0" applyBorder="0" applyAlignment="0" applyProtection="0">
      <alignment horizontal="right" vertical="top"/>
    </xf>
    <xf numFmtId="4" fontId="2" fillId="12" borderId="14" applyNumberFormat="0" applyFont="0" applyFill="0" applyBorder="0" applyAlignment="0" applyProtection="0">
      <alignment horizontal="right" vertical="top"/>
    </xf>
    <xf numFmtId="4" fontId="2" fillId="12" borderId="9" applyNumberFormat="0" applyFont="0" applyFill="0" applyBorder="0" applyAlignment="0" applyProtection="0">
      <alignment horizontal="right" vertical="top"/>
    </xf>
    <xf numFmtId="166" fontId="4" fillId="12" borderId="0" applyNumberFormat="0" applyFont="0" applyFill="0" applyBorder="0" applyAlignment="0" applyProtection="0">
      <alignment horizontal="right" vertical="top"/>
    </xf>
    <xf numFmtId="172" fontId="4" fillId="12" borderId="0" applyNumberFormat="0" applyFont="0" applyFill="0" applyBorder="0" applyAlignment="0" applyProtection="0">
      <alignment horizontal="right" vertical="top"/>
    </xf>
    <xf numFmtId="172" fontId="2" fillId="12" borderId="14" applyNumberFormat="0" applyFont="0" applyFill="0" applyBorder="0" applyAlignment="0" applyProtection="0">
      <alignment horizontal="right" vertical="top"/>
    </xf>
    <xf numFmtId="172" fontId="2" fillId="12" borderId="9" applyNumberFormat="0" applyFont="0" applyFill="0" applyBorder="0" applyAlignment="0" applyProtection="0">
      <alignment horizontal="right" vertical="top"/>
    </xf>
    <xf numFmtId="169" fontId="4" fillId="16" borderId="0" applyNumberFormat="0" applyFont="0" applyFill="0" applyBorder="0" applyAlignment="0" applyProtection="0">
      <alignment horizontal="right" vertical="top"/>
    </xf>
    <xf numFmtId="166" fontId="4" fillId="16" borderId="0" applyNumberFormat="0" applyFont="0" applyFill="0" applyBorder="0" applyAlignment="0" applyProtection="0">
      <alignment horizontal="right" vertical="top"/>
    </xf>
    <xf numFmtId="171" fontId="4" fillId="16" borderId="0" applyNumberFormat="0" applyFont="0" applyFill="0" applyBorder="0" applyAlignment="0" applyProtection="0">
      <alignment horizontal="right" vertical="top"/>
    </xf>
    <xf numFmtId="166" fontId="2" fillId="16" borderId="14" applyNumberFormat="0" applyFont="0" applyFill="0" applyBorder="0" applyAlignment="0" applyProtection="0">
      <alignment horizontal="right" vertical="top"/>
    </xf>
    <xf numFmtId="3" fontId="4" fillId="16" borderId="0" applyNumberFormat="0" applyFont="0" applyFill="0" applyBorder="0" applyAlignment="0" applyProtection="0">
      <alignment horizontal="right" vertical="top"/>
    </xf>
    <xf numFmtId="172" fontId="2" fillId="12" borderId="13" applyNumberFormat="0" applyFont="0" applyFill="0" applyBorder="0" applyAlignment="0" applyProtection="0">
      <alignment horizontal="right" vertical="top"/>
    </xf>
    <xf numFmtId="172" fontId="2" fillId="12" borderId="8" applyNumberFormat="0" applyFont="0" applyFill="0" applyBorder="0" applyAlignment="0" applyProtection="0">
      <alignment horizontal="right" vertical="top"/>
    </xf>
    <xf numFmtId="172" fontId="4" fillId="16" borderId="0" applyNumberFormat="0" applyFont="0" applyFill="0" applyBorder="0" applyAlignment="0" applyProtection="0">
      <alignment horizontal="right" vertical="top"/>
    </xf>
    <xf numFmtId="0" fontId="3" fillId="15" borderId="9" applyNumberFormat="0" applyFont="0" applyFill="0" applyBorder="0" applyAlignment="0" applyProtection="0">
      <alignment vertical="top"/>
    </xf>
    <xf numFmtId="164" fontId="3" fillId="12" borderId="14" applyNumberFormat="0" applyFont="0" applyFill="0" applyBorder="0" applyAlignment="0" applyProtection="0">
      <alignment horizontal="right" vertical="top"/>
    </xf>
    <xf numFmtId="164" fontId="3" fillId="12" borderId="9" applyNumberFormat="0" applyFont="0" applyFill="0" applyBorder="0" applyAlignment="0" applyProtection="0">
      <alignment horizontal="right" vertical="top"/>
    </xf>
    <xf numFmtId="173" fontId="2" fillId="12" borderId="0" applyNumberFormat="0" applyFont="0" applyFill="0" applyBorder="0" applyAlignment="0" applyProtection="0">
      <alignment horizontal="right" vertical="top"/>
    </xf>
    <xf numFmtId="173" fontId="2" fillId="12" borderId="10" applyNumberFormat="0" applyFont="0" applyFill="0" applyBorder="0" applyAlignment="0" applyProtection="0">
      <alignment horizontal="right" vertical="top"/>
    </xf>
    <xf numFmtId="173" fontId="3" fillId="12" borderId="0" applyNumberFormat="0" applyFont="0" applyFill="0" applyBorder="0" applyAlignment="0" applyProtection="0">
      <alignment horizontal="right" vertical="top"/>
    </xf>
    <xf numFmtId="173" fontId="3" fillId="12" borderId="10" applyNumberFormat="0" applyFont="0" applyFill="0" applyBorder="0" applyAlignment="0" applyProtection="0">
      <alignment horizontal="right" vertical="top"/>
    </xf>
    <xf numFmtId="173" fontId="2" fillId="12" borderId="14" applyNumberFormat="0" applyFont="0" applyFill="0" applyBorder="0" applyAlignment="0" applyProtection="0">
      <alignment horizontal="right" vertical="top"/>
    </xf>
    <xf numFmtId="173" fontId="2" fillId="12" borderId="9" applyNumberFormat="0" applyFont="0" applyFill="0" applyBorder="0" applyAlignment="0" applyProtection="0">
      <alignment horizontal="right" vertical="top"/>
    </xf>
    <xf numFmtId="0" fontId="3" fillId="16" borderId="0" applyNumberFormat="0" applyFont="0" applyFill="0" applyBorder="0" applyAlignment="0" applyProtection="0">
      <alignment horizontal="left" vertical="top"/>
    </xf>
    <xf numFmtId="4" fontId="3" fillId="16" borderId="0" applyNumberFormat="0" applyFont="0" applyFill="0" applyBorder="0" applyAlignment="0" applyProtection="0">
      <alignment horizontal="right" vertical="top"/>
    </xf>
    <xf numFmtId="4" fontId="3" fillId="16" borderId="19" applyNumberFormat="0" applyFont="0" applyFill="0" applyBorder="0" applyAlignment="0" applyProtection="0">
      <alignment horizontal="right" vertical="top"/>
    </xf>
    <xf numFmtId="4" fontId="3" fillId="16" borderId="14" applyNumberFormat="0" applyFont="0" applyFill="0" applyBorder="0" applyAlignment="0" applyProtection="0">
      <alignment horizontal="right" vertical="top"/>
    </xf>
    <xf numFmtId="4" fontId="3" fillId="16" borderId="20" applyProtection="0">
      <alignment horizontal="right" vertical="top"/>
    </xf>
    <xf numFmtId="170" fontId="2" fillId="16" borderId="0" applyNumberFormat="0" applyFont="0" applyFill="0" applyBorder="0" applyAlignment="0" applyProtection="0">
      <alignment horizontal="right" vertical="top"/>
    </xf>
    <xf numFmtId="165" fontId="2" fillId="16" borderId="0" applyNumberFormat="0" applyFont="0" applyFill="0" applyBorder="0" applyAlignment="0" applyProtection="0">
      <alignment horizontal="right" vertical="top"/>
    </xf>
    <xf numFmtId="169" fontId="2" fillId="16" borderId="0" applyNumberFormat="0" applyFont="0" applyFill="0" applyBorder="0" applyAlignment="0" applyProtection="0">
      <alignment horizontal="right" vertical="top"/>
    </xf>
    <xf numFmtId="169" fontId="2" fillId="16" borderId="14" applyNumberFormat="0" applyFont="0" applyFill="0" applyBorder="0" applyAlignment="0" applyProtection="0">
      <alignment horizontal="right" vertical="top"/>
    </xf>
    <xf numFmtId="4" fontId="4" fillId="16" borderId="0" applyNumberFormat="0" applyFont="0" applyFill="0" applyBorder="0" applyAlignment="0" applyProtection="0">
      <alignment horizontal="right" vertical="top"/>
    </xf>
    <xf numFmtId="4" fontId="4" fillId="16" borderId="19" applyNumberFormat="0" applyFont="0" applyFill="0" applyBorder="0" applyAlignment="0" applyProtection="0">
      <alignment horizontal="right" vertical="top"/>
    </xf>
    <xf numFmtId="4" fontId="3" fillId="12" borderId="10" applyNumberFormat="0" applyFont="0" applyFill="0" applyBorder="0" applyAlignment="0" applyProtection="0">
      <alignment horizontal="right" vertical="top"/>
    </xf>
    <xf numFmtId="4" fontId="4" fillId="12" borderId="0" applyNumberFormat="0" applyFont="0" applyFill="0" applyBorder="0" applyAlignment="0" applyProtection="0">
      <alignment horizontal="right" vertical="top"/>
    </xf>
    <xf numFmtId="165" fontId="4" fillId="16" borderId="0" applyNumberFormat="0" applyFont="0" applyFill="0" applyBorder="0" applyAlignment="0" applyProtection="0">
      <alignment horizontal="right" vertical="top"/>
    </xf>
    <xf numFmtId="166" fontId="2" fillId="16" borderId="0" applyNumberFormat="0" applyFont="0" applyFill="0" applyBorder="0" applyAlignment="0" applyProtection="0">
      <alignment horizontal="right" vertical="top"/>
    </xf>
    <xf numFmtId="166" fontId="3" fillId="16" borderId="0" applyNumberFormat="0" applyFont="0" applyFill="0" applyBorder="0" applyAlignment="0" applyProtection="0">
      <alignment horizontal="right" vertical="top"/>
    </xf>
    <xf numFmtId="171" fontId="4" fillId="16" borderId="19" applyNumberFormat="0" applyFont="0" applyFill="0" applyBorder="0" applyAlignment="0" applyProtection="0">
      <alignment horizontal="right" vertical="top"/>
    </xf>
    <xf numFmtId="171" fontId="3" fillId="12" borderId="14" applyNumberFormat="0" applyFont="0" applyFill="0" applyBorder="0" applyAlignment="0" applyProtection="0">
      <alignment horizontal="right" vertical="top"/>
    </xf>
    <xf numFmtId="171" fontId="3" fillId="12" borderId="9" applyProtection="0">
      <alignment horizontal="right" vertical="top"/>
    </xf>
    <xf numFmtId="164" fontId="4" fillId="12" borderId="13" applyNumberFormat="0" applyFont="0" applyFill="0" applyBorder="0" applyAlignment="0" applyProtection="0">
      <alignment horizontal="right" vertical="top"/>
    </xf>
    <xf numFmtId="166" fontId="4" fillId="12" borderId="14" applyNumberFormat="0" applyFont="0" applyFill="0" applyBorder="0" applyAlignment="0" applyProtection="0">
      <alignment horizontal="right" vertical="top"/>
    </xf>
    <xf numFmtId="164" fontId="4" fillId="12" borderId="14" applyNumberFormat="0" applyFont="0" applyFill="0" applyBorder="0" applyAlignment="0" applyProtection="0">
      <alignment horizontal="right" vertical="top"/>
    </xf>
    <xf numFmtId="3" fontId="2" fillId="16" borderId="0" applyNumberFormat="0" applyFont="0" applyFill="0" applyBorder="0" applyAlignment="0" applyProtection="0">
      <alignment horizontal="right" vertical="top"/>
    </xf>
    <xf numFmtId="171" fontId="2" fillId="16" borderId="0" applyNumberFormat="0" applyFont="0" applyFill="0" applyBorder="0" applyAlignment="0" applyProtection="0">
      <alignment horizontal="right" vertical="top"/>
    </xf>
    <xf numFmtId="0" fontId="2" fillId="16" borderId="8" applyProtection="0">
      <alignment horizontal="left" vertical="top"/>
    </xf>
    <xf numFmtId="164" fontId="3" fillId="16" borderId="0" applyNumberFormat="0" applyFont="0" applyFill="0" applyBorder="0" applyAlignment="0" applyProtection="0">
      <alignment horizontal="right" vertical="top"/>
    </xf>
    <xf numFmtId="3" fontId="3" fillId="16" borderId="0" applyNumberFormat="0" applyFont="0" applyFill="0" applyBorder="0" applyAlignment="0" applyProtection="0">
      <alignment horizontal="right" vertical="top"/>
    </xf>
    <xf numFmtId="164" fontId="2" fillId="16" borderId="13" applyNumberFormat="0" applyFont="0" applyFill="0" applyBorder="0" applyAlignment="0" applyProtection="0">
      <alignment horizontal="right" vertical="top"/>
    </xf>
    <xf numFmtId="164" fontId="2" fillId="16" borderId="0" applyNumberFormat="0" applyFont="0" applyFill="0" applyBorder="0" applyAlignment="0" applyProtection="0">
      <alignment horizontal="right" vertical="top"/>
    </xf>
    <xf numFmtId="164" fontId="4" fillId="12" borderId="12" applyNumberFormat="0" applyFont="0" applyFill="0" applyBorder="0" applyAlignment="0" applyProtection="0">
      <alignment horizontal="right" vertical="top"/>
    </xf>
    <xf numFmtId="166" fontId="4" fillId="16" borderId="14" applyProtection="0">
      <alignment horizontal="right" vertical="top"/>
    </xf>
    <xf numFmtId="166" fontId="4" fillId="12" borderId="13" applyNumberFormat="0" applyFont="0" applyFill="0" applyBorder="0" applyAlignment="0" applyProtection="0">
      <alignment horizontal="right" vertical="top"/>
    </xf>
    <xf numFmtId="4" fontId="2" fillId="12" borderId="12" applyNumberFormat="0" applyFont="0" applyFill="0" applyBorder="0" applyAlignment="0" applyProtection="0">
      <alignment horizontal="right" vertical="top"/>
    </xf>
    <xf numFmtId="4" fontId="2" fillId="12" borderId="7" applyNumberFormat="0" applyFont="0" applyFill="0" applyBorder="0" applyAlignment="0" applyProtection="0">
      <alignment horizontal="right" vertical="top"/>
    </xf>
    <xf numFmtId="0" fontId="2" fillId="5" borderId="11" applyNumberFormat="0" applyFont="0" applyFill="0" applyBorder="0" applyAlignment="0" applyProtection="0">
      <alignment vertical="top"/>
    </xf>
    <xf numFmtId="165" fontId="2" fillId="12" borderId="12" applyNumberFormat="0" applyFont="0" applyFill="0" applyBorder="0" applyAlignment="0" applyProtection="0">
      <alignment horizontal="right" vertical="top"/>
    </xf>
    <xf numFmtId="165" fontId="2" fillId="12" borderId="7" applyNumberFormat="0" applyFont="0" applyFill="0" applyBorder="0" applyAlignment="0" applyProtection="0">
      <alignment horizontal="right" vertical="top"/>
    </xf>
    <xf numFmtId="165" fontId="3" fillId="12" borderId="14" applyNumberFormat="0" applyFont="0" applyFill="0" applyBorder="0" applyAlignment="0" applyProtection="0">
      <alignment horizontal="right" vertical="top"/>
    </xf>
    <xf numFmtId="165" fontId="3" fillId="12" borderId="9" applyNumberFormat="0" applyFont="0" applyFill="0" applyBorder="0" applyAlignment="0" applyProtection="0">
      <alignment horizontal="right" vertical="top"/>
    </xf>
    <xf numFmtId="165" fontId="2" fillId="12" borderId="14" applyNumberFormat="0" applyFont="0" applyFill="0" applyBorder="0" applyAlignment="0" applyProtection="0">
      <alignment horizontal="right" vertical="top"/>
    </xf>
    <xf numFmtId="165" fontId="2" fillId="12" borderId="9" applyNumberFormat="0" applyFont="0" applyFill="0" applyBorder="0" applyAlignment="0" applyProtection="0">
      <alignment horizontal="right" vertical="top"/>
    </xf>
    <xf numFmtId="173" fontId="2" fillId="12" borderId="13" applyNumberFormat="0" applyFont="0" applyFill="0" applyBorder="0" applyAlignment="0" applyProtection="0">
      <alignment horizontal="right" vertical="top"/>
    </xf>
    <xf numFmtId="173" fontId="2" fillId="12" borderId="8" applyNumberFormat="0" applyFont="0" applyFill="0" applyBorder="0" applyAlignment="0" applyProtection="0">
      <alignment horizontal="right" vertical="top"/>
    </xf>
    <xf numFmtId="173" fontId="2" fillId="12" borderId="12" applyNumberFormat="0" applyFont="0" applyFill="0" applyBorder="0" applyAlignment="0" applyProtection="0">
      <alignment horizontal="right" vertical="top"/>
    </xf>
    <xf numFmtId="173" fontId="2" fillId="12" borderId="7" applyNumberFormat="0" applyFont="0" applyFill="0" applyBorder="0" applyAlignment="0" applyProtection="0">
      <alignment horizontal="right" vertical="top"/>
    </xf>
    <xf numFmtId="0" fontId="18" fillId="4" borderId="0" applyNumberFormat="0" applyBorder="0" applyAlignment="0" applyProtection="0"/>
    <xf numFmtId="0" fontId="1" fillId="0" borderId="21">
      <alignment vertical="center"/>
    </xf>
    <xf numFmtId="0" fontId="1" fillId="0" borderId="26">
      <alignment vertical="center"/>
    </xf>
    <xf numFmtId="0" fontId="1" fillId="4" borderId="22" applyNumberFormat="0" applyFont="0" applyAlignment="0" applyProtection="0"/>
    <xf numFmtId="0" fontId="19" fillId="5" borderId="23" applyNumberFormat="0" applyAlignment="0" applyProtection="0"/>
    <xf numFmtId="0" fontId="20" fillId="0" borderId="0" applyNumberFormat="0" applyFill="0" applyBorder="0" applyAlignment="0" applyProtection="0"/>
    <xf numFmtId="0" fontId="21" fillId="0" borderId="24" applyNumberFormat="0" applyFill="0" applyAlignment="0" applyProtection="0"/>
    <xf numFmtId="0" fontId="22" fillId="0" borderId="0" applyNumberFormat="0" applyFill="0" applyBorder="0" applyAlignment="0" applyProtection="0"/>
  </cellStyleXfs>
  <cellXfs count="120">
    <xf numFmtId="0" fontId="0" fillId="0" borderId="0" xfId="0">
      <alignment vertical="center"/>
    </xf>
    <xf numFmtId="0" fontId="5" fillId="0" borderId="0" xfId="0" applyFont="1">
      <alignment vertical="center"/>
    </xf>
    <xf numFmtId="0" fontId="24" fillId="14" borderId="0" xfId="38">
      <alignment vertical="top" shrinkToFit="1"/>
    </xf>
    <xf numFmtId="0" fontId="26" fillId="14" borderId="0" xfId="41">
      <alignment vertical="top" shrinkToFit="1"/>
    </xf>
    <xf numFmtId="168" fontId="0" fillId="0" borderId="0" xfId="0" applyNumberFormat="1">
      <alignment vertical="center"/>
    </xf>
    <xf numFmtId="0" fontId="25" fillId="14" borderId="7" xfId="39">
      <alignment vertical="top" shrinkToFit="1"/>
    </xf>
    <xf numFmtId="0" fontId="25" fillId="15" borderId="7" xfId="40">
      <alignment horizontal="left" vertical="top" shrinkToFit="1"/>
      <protection locked="0"/>
    </xf>
    <xf numFmtId="0" fontId="25" fillId="14" borderId="8" xfId="42">
      <alignment vertical="top" shrinkToFit="1"/>
    </xf>
    <xf numFmtId="4" fontId="25" fillId="15" borderId="8" xfId="43">
      <alignment horizontal="right" vertical="top" shrinkToFit="1"/>
      <protection locked="0"/>
    </xf>
    <xf numFmtId="0" fontId="25" fillId="14" borderId="9" xfId="44">
      <alignment vertical="top" shrinkToFit="1"/>
    </xf>
    <xf numFmtId="4" fontId="25" fillId="15" borderId="9" xfId="45">
      <alignment horizontal="right" vertical="top" shrinkToFit="1"/>
      <protection locked="0"/>
    </xf>
    <xf numFmtId="0" fontId="25" fillId="14" borderId="10" xfId="46">
      <alignment vertical="top" shrinkToFit="1"/>
    </xf>
    <xf numFmtId="4" fontId="25" fillId="15" borderId="10" xfId="47">
      <alignment horizontal="right" vertical="top" shrinkToFit="1"/>
      <protection locked="0"/>
    </xf>
    <xf numFmtId="172" fontId="25" fillId="15" borderId="9" xfId="48">
      <alignment horizontal="right" vertical="top" shrinkToFit="1"/>
      <protection locked="0"/>
    </xf>
    <xf numFmtId="172" fontId="25" fillId="15" borderId="8" xfId="49">
      <alignment horizontal="right" vertical="top" shrinkToFit="1"/>
      <protection locked="0"/>
    </xf>
    <xf numFmtId="164" fontId="25" fillId="15" borderId="7" xfId="50">
      <alignment horizontal="right" vertical="top" shrinkToFit="1"/>
      <protection locked="0"/>
    </xf>
    <xf numFmtId="166" fontId="25" fillId="15" borderId="7" xfId="51">
      <alignment horizontal="right" vertical="top" shrinkToFit="1"/>
      <protection locked="0"/>
    </xf>
    <xf numFmtId="172" fontId="25" fillId="15" borderId="10" xfId="52">
      <alignment horizontal="right" vertical="top" shrinkToFit="1"/>
      <protection locked="0"/>
    </xf>
    <xf numFmtId="166" fontId="25" fillId="15" borderId="9" xfId="53">
      <alignment horizontal="right" vertical="top" shrinkToFit="1"/>
      <protection locked="0"/>
    </xf>
    <xf numFmtId="0" fontId="25" fillId="14" borderId="11" xfId="54">
      <alignment horizontal="center" vertical="top" shrinkToFit="1"/>
    </xf>
    <xf numFmtId="0" fontId="25" fillId="14" borderId="12" xfId="55">
      <alignment horizontal="center" vertical="top" shrinkToFit="1"/>
    </xf>
    <xf numFmtId="0" fontId="25" fillId="14" borderId="7" xfId="56">
      <alignment horizontal="center" vertical="top" shrinkToFit="1"/>
    </xf>
    <xf numFmtId="164" fontId="24" fillId="14" borderId="13" xfId="57">
      <alignment horizontal="right" vertical="top" shrinkToFit="1"/>
    </xf>
    <xf numFmtId="164" fontId="25" fillId="14" borderId="8" xfId="58">
      <alignment horizontal="right" vertical="top" shrinkToFit="1"/>
    </xf>
    <xf numFmtId="164" fontId="24" fillId="14" borderId="0" xfId="59">
      <alignment horizontal="right" vertical="top" shrinkToFit="1"/>
    </xf>
    <xf numFmtId="164" fontId="25" fillId="14" borderId="10" xfId="60">
      <alignment horizontal="right" vertical="top" shrinkToFit="1"/>
    </xf>
    <xf numFmtId="173" fontId="24" fillId="14" borderId="0" xfId="61">
      <alignment horizontal="right" vertical="top" shrinkToFit="1"/>
    </xf>
    <xf numFmtId="173" fontId="25" fillId="14" borderId="10" xfId="62">
      <alignment horizontal="right" vertical="top" shrinkToFit="1"/>
    </xf>
    <xf numFmtId="164" fontId="24" fillId="14" borderId="14" xfId="63">
      <alignment horizontal="right" vertical="top" shrinkToFit="1"/>
    </xf>
    <xf numFmtId="164" fontId="25" fillId="14" borderId="9" xfId="64">
      <alignment horizontal="right" vertical="top" shrinkToFit="1"/>
    </xf>
    <xf numFmtId="0" fontId="25" fillId="14" borderId="0" xfId="65">
      <alignment vertical="top" shrinkToFit="1"/>
    </xf>
    <xf numFmtId="4" fontId="24" fillId="14" borderId="13" xfId="66">
      <alignment horizontal="right" vertical="top" shrinkToFit="1"/>
    </xf>
    <xf numFmtId="4" fontId="25" fillId="14" borderId="8" xfId="67">
      <alignment horizontal="right" vertical="top" shrinkToFit="1"/>
    </xf>
    <xf numFmtId="4" fontId="24" fillId="14" borderId="14" xfId="68">
      <alignment horizontal="right" vertical="top" shrinkToFit="1"/>
    </xf>
    <xf numFmtId="4" fontId="25" fillId="14" borderId="9" xfId="69">
      <alignment horizontal="right" vertical="top" shrinkToFit="1"/>
    </xf>
    <xf numFmtId="0" fontId="25" fillId="14" borderId="12" xfId="70">
      <alignment horizontal="left" vertical="top" shrinkToFit="1"/>
    </xf>
    <xf numFmtId="0" fontId="25" fillId="2" borderId="0" xfId="71">
      <alignment vertical="top" shrinkToFit="1"/>
    </xf>
    <xf numFmtId="0" fontId="27" fillId="2" borderId="0" xfId="72">
      <alignment vertical="top" shrinkToFit="1"/>
    </xf>
    <xf numFmtId="0" fontId="25" fillId="2" borderId="0" xfId="73">
      <alignment horizontal="right" vertical="top" shrinkToFit="1"/>
    </xf>
    <xf numFmtId="0" fontId="24" fillId="2" borderId="0" xfId="74">
      <alignment vertical="top" shrinkToFit="1"/>
    </xf>
    <xf numFmtId="0" fontId="25" fillId="14" borderId="12" xfId="75">
      <alignment vertical="top" shrinkToFit="1"/>
    </xf>
    <xf numFmtId="0" fontId="27" fillId="14" borderId="12" xfId="76">
      <alignment vertical="top" shrinkToFit="1"/>
    </xf>
    <xf numFmtId="0" fontId="25" fillId="14" borderId="12" xfId="77">
      <alignment horizontal="right" vertical="top" shrinkToFit="1"/>
    </xf>
    <xf numFmtId="0" fontId="24" fillId="14" borderId="12" xfId="78">
      <alignment vertical="top" shrinkToFit="1"/>
    </xf>
    <xf numFmtId="168" fontId="24" fillId="14" borderId="12" xfId="79">
      <alignment horizontal="right" vertical="top" shrinkToFit="1"/>
    </xf>
    <xf numFmtId="168" fontId="25" fillId="14" borderId="7" xfId="80">
      <alignment horizontal="right" vertical="top" shrinkToFit="1"/>
    </xf>
    <xf numFmtId="164" fontId="24" fillId="14" borderId="15" xfId="81">
      <alignment horizontal="right" vertical="top" shrinkToFit="1"/>
    </xf>
    <xf numFmtId="0" fontId="25" fillId="14" borderId="11" xfId="82">
      <alignment vertical="top" shrinkToFit="1"/>
    </xf>
    <xf numFmtId="164" fontId="25" fillId="14" borderId="12" xfId="83">
      <alignment horizontal="right" vertical="top" shrinkToFit="1"/>
    </xf>
    <xf numFmtId="164" fontId="25" fillId="14" borderId="7" xfId="84">
      <alignment horizontal="right" vertical="top" shrinkToFit="1"/>
    </xf>
    <xf numFmtId="4" fontId="24" fillId="14" borderId="15" xfId="85">
      <alignment horizontal="right" vertical="top" shrinkToFit="1"/>
    </xf>
    <xf numFmtId="4" fontId="24" fillId="14" borderId="0" xfId="86">
      <alignment horizontal="right" vertical="top" shrinkToFit="1"/>
    </xf>
    <xf numFmtId="4" fontId="25" fillId="14" borderId="10" xfId="87">
      <alignment horizontal="right" vertical="top" shrinkToFit="1"/>
    </xf>
    <xf numFmtId="4" fontId="25" fillId="14" borderId="12" xfId="88">
      <alignment horizontal="right" vertical="top" shrinkToFit="1"/>
    </xf>
    <xf numFmtId="4" fontId="25" fillId="14" borderId="7" xfId="89">
      <alignment horizontal="right" vertical="top" shrinkToFit="1"/>
    </xf>
    <xf numFmtId="167" fontId="24" fillId="14" borderId="15" xfId="90">
      <alignment horizontal="right" vertical="top" shrinkToFit="1"/>
    </xf>
    <xf numFmtId="4" fontId="24" fillId="14" borderId="12" xfId="91">
      <alignment horizontal="right" vertical="top" shrinkToFit="1"/>
    </xf>
    <xf numFmtId="0" fontId="25" fillId="14" borderId="16" xfId="92">
      <alignment horizontal="left" vertical="top" shrinkToFit="1"/>
    </xf>
    <xf numFmtId="168" fontId="24" fillId="15" borderId="16" xfId="93">
      <alignment vertical="top" shrinkToFit="1"/>
      <protection locked="0"/>
    </xf>
    <xf numFmtId="0" fontId="25" fillId="14" borderId="17" xfId="94">
      <alignment horizontal="left" vertical="top" shrinkToFit="1"/>
    </xf>
    <xf numFmtId="0" fontId="24" fillId="15" borderId="16" xfId="96">
      <alignment vertical="top" shrinkToFit="1"/>
      <protection locked="0"/>
    </xf>
    <xf numFmtId="0" fontId="24" fillId="14" borderId="16" xfId="95">
      <alignment vertical="top" shrinkToFit="1"/>
    </xf>
    <xf numFmtId="0" fontId="25" fillId="15" borderId="16" xfId="97">
      <alignment vertical="top" shrinkToFit="1"/>
      <protection locked="0"/>
    </xf>
    <xf numFmtId="0" fontId="28" fillId="15" borderId="16" xfId="98">
      <alignment vertical="top" shrinkToFit="1"/>
      <protection locked="0"/>
    </xf>
    <xf numFmtId="164" fontId="0" fillId="0" borderId="0" xfId="0" applyNumberFormat="1">
      <alignment vertical="center"/>
    </xf>
    <xf numFmtId="4" fontId="0" fillId="0" borderId="0" xfId="0" applyNumberFormat="1">
      <alignment vertical="center"/>
    </xf>
    <xf numFmtId="173" fontId="0" fillId="0" borderId="0" xfId="0" applyNumberFormat="1">
      <alignment vertical="center"/>
    </xf>
    <xf numFmtId="0" fontId="25" fillId="14" borderId="17" xfId="94" applyAlignment="1">
      <alignment horizontal="left" vertical="top" wrapText="1" shrinkToFit="1"/>
    </xf>
    <xf numFmtId="0" fontId="24" fillId="15" borderId="16" xfId="96" applyAlignment="1">
      <alignment vertical="top" wrapText="1" shrinkToFit="1"/>
      <protection locked="0"/>
    </xf>
    <xf numFmtId="0" fontId="0" fillId="0" borderId="0" xfId="0" applyAlignment="1">
      <alignment vertical="center" wrapText="1"/>
    </xf>
    <xf numFmtId="0" fontId="0" fillId="0" borderId="26" xfId="0" applyBorder="1">
      <alignment vertical="center"/>
    </xf>
    <xf numFmtId="0" fontId="0" fillId="0" borderId="26" xfId="0" applyBorder="1" applyAlignment="1">
      <alignment vertical="center" wrapText="1"/>
    </xf>
    <xf numFmtId="0" fontId="41" fillId="0" borderId="21" xfId="0" applyFont="1" applyBorder="1" applyAlignment="1">
      <alignment horizontal="left" vertical="center" wrapText="1" indent="2"/>
    </xf>
    <xf numFmtId="0" fontId="42" fillId="0" borderId="21" xfId="0" applyFont="1" applyBorder="1" applyAlignment="1">
      <alignment horizontal="left" vertical="center" wrapText="1" indent="2"/>
    </xf>
    <xf numFmtId="0" fontId="0" fillId="0" borderId="26" xfId="0" applyBorder="1" applyAlignment="1">
      <alignment horizontal="left" vertical="center" wrapText="1" indent="2"/>
    </xf>
    <xf numFmtId="0" fontId="43" fillId="0" borderId="21" xfId="0" applyFont="1" applyBorder="1" applyAlignment="1">
      <alignment horizontal="left" vertical="center" wrapText="1" indent="3"/>
    </xf>
    <xf numFmtId="0" fontId="43" fillId="0" borderId="21" xfId="0" applyFont="1" applyBorder="1" applyAlignment="1">
      <alignment horizontal="left" vertical="center" wrapText="1" indent="2"/>
    </xf>
    <xf numFmtId="0" fontId="0" fillId="0" borderId="21" xfId="0" applyBorder="1" applyAlignment="1">
      <alignment horizontal="left" vertical="center" wrapText="1" indent="3"/>
    </xf>
    <xf numFmtId="0" fontId="31" fillId="0" borderId="21" xfId="0" applyFont="1" applyBorder="1" applyAlignment="1">
      <alignment vertical="center" wrapText="1"/>
    </xf>
    <xf numFmtId="0" fontId="1" fillId="0" borderId="21" xfId="0" applyFont="1" applyBorder="1" applyAlignment="1">
      <alignment vertical="center" wrapText="1"/>
    </xf>
    <xf numFmtId="0" fontId="1" fillId="0" borderId="21" xfId="0" applyFont="1" applyBorder="1" applyAlignment="1">
      <alignment horizontal="left" vertical="center" wrapText="1" indent="1"/>
    </xf>
    <xf numFmtId="0" fontId="0" fillId="0" borderId="26" xfId="0" applyBorder="1" applyAlignment="1">
      <alignment horizontal="left" vertical="center" wrapText="1" indent="1"/>
    </xf>
    <xf numFmtId="0" fontId="42" fillId="0" borderId="21" xfId="0" applyFont="1" applyBorder="1" applyAlignment="1">
      <alignment horizontal="left" vertical="center" wrapText="1" indent="3"/>
    </xf>
    <xf numFmtId="0" fontId="31" fillId="0" borderId="21" xfId="0" applyFont="1" applyBorder="1" applyAlignment="1">
      <alignment horizontal="left" vertical="center" wrapText="1"/>
    </xf>
    <xf numFmtId="0" fontId="41" fillId="0" borderId="21" xfId="0" applyFont="1" applyBorder="1" applyAlignment="1">
      <alignment horizontal="left" vertical="center" wrapText="1" indent="1"/>
    </xf>
    <xf numFmtId="0" fontId="42" fillId="0" borderId="21" xfId="0" applyFont="1" applyBorder="1" applyAlignment="1">
      <alignment horizontal="left" vertical="center" wrapText="1" indent="1"/>
    </xf>
    <xf numFmtId="0" fontId="43" fillId="0" borderId="21" xfId="0" applyFont="1" applyBorder="1" applyAlignment="1">
      <alignment horizontal="left" vertical="center" wrapText="1" indent="1"/>
    </xf>
    <xf numFmtId="0" fontId="41" fillId="0" borderId="25" xfId="0" applyFont="1" applyBorder="1" applyAlignment="1">
      <alignment horizontal="left" vertical="center" wrapText="1" indent="2"/>
    </xf>
    <xf numFmtId="0" fontId="42" fillId="0" borderId="25" xfId="0" applyFont="1" applyBorder="1" applyAlignment="1">
      <alignment horizontal="left" vertical="center" wrapText="1" indent="2"/>
    </xf>
    <xf numFmtId="0" fontId="43" fillId="0" borderId="25" xfId="0" applyFont="1" applyBorder="1" applyAlignment="1">
      <alignment horizontal="left" vertical="center" wrapText="1" indent="2"/>
    </xf>
    <xf numFmtId="0" fontId="0" fillId="0" borderId="25" xfId="0" applyBorder="1" applyAlignment="1">
      <alignment horizontal="left" vertical="center" wrapText="1" indent="2"/>
    </xf>
    <xf numFmtId="0" fontId="0" fillId="0" borderId="21" xfId="0" applyBorder="1" applyAlignment="1">
      <alignment horizontal="left" vertical="center" wrapText="1"/>
    </xf>
    <xf numFmtId="0" fontId="41" fillId="0" borderId="21" xfId="0" applyFont="1" applyBorder="1" applyAlignment="1">
      <alignment horizontal="left" vertical="center" wrapText="1"/>
    </xf>
    <xf numFmtId="0" fontId="42" fillId="0" borderId="21" xfId="0" applyFont="1" applyBorder="1" applyAlignment="1">
      <alignment horizontal="left" vertical="center" wrapText="1"/>
    </xf>
    <xf numFmtId="0" fontId="43" fillId="0" borderId="21" xfId="0" applyFont="1" applyBorder="1" applyAlignment="1">
      <alignment horizontal="left" vertical="center" wrapText="1"/>
    </xf>
    <xf numFmtId="0" fontId="0" fillId="0" borderId="27" xfId="0" applyBorder="1" applyAlignment="1">
      <alignment vertical="center" wrapText="1"/>
    </xf>
    <xf numFmtId="0" fontId="0" fillId="17" borderId="7" xfId="0" applyFill="1" applyBorder="1" applyAlignment="1">
      <alignment vertical="center" wrapText="1"/>
    </xf>
    <xf numFmtId="0" fontId="0" fillId="0" borderId="28" xfId="0" applyBorder="1" applyAlignment="1">
      <alignment vertical="center" wrapText="1"/>
    </xf>
    <xf numFmtId="0" fontId="34" fillId="0" borderId="26" xfId="0" applyFont="1" applyBorder="1" applyAlignment="1">
      <alignment vertical="center" wrapText="1"/>
    </xf>
    <xf numFmtId="0" fontId="0" fillId="0" borderId="21" xfId="0" applyNumberFormat="1" applyBorder="1" applyAlignment="1">
      <alignment vertical="center" wrapText="1"/>
    </xf>
    <xf numFmtId="0" fontId="40" fillId="0" borderId="0" xfId="34" applyBorder="1" applyAlignment="1" applyProtection="1">
      <alignment vertical="center" wrapText="1"/>
    </xf>
    <xf numFmtId="0" fontId="40" fillId="0" borderId="21" xfId="34" applyBorder="1" applyAlignment="1" applyProtection="1">
      <alignment vertical="center" wrapText="1"/>
    </xf>
    <xf numFmtId="0" fontId="1" fillId="0" borderId="21" xfId="230" applyFont="1" applyBorder="1" applyAlignment="1">
      <alignment vertical="center" wrapText="1"/>
    </xf>
    <xf numFmtId="0" fontId="0" fillId="0" borderId="26" xfId="0" applyFont="1" applyBorder="1" applyAlignment="1">
      <alignment vertical="center" wrapText="1"/>
    </xf>
    <xf numFmtId="0" fontId="0" fillId="0" borderId="26" xfId="0" applyNumberFormat="1" applyBorder="1" applyAlignment="1">
      <alignment horizontal="left" vertical="center" wrapText="1"/>
    </xf>
    <xf numFmtId="0" fontId="1" fillId="0" borderId="21" xfId="230" applyFont="1" applyBorder="1" applyAlignment="1">
      <alignment vertical="top" wrapText="1"/>
    </xf>
    <xf numFmtId="0" fontId="1" fillId="0" borderId="21" xfId="230" applyNumberFormat="1" applyFont="1" applyBorder="1" applyAlignment="1">
      <alignment vertical="center" wrapText="1"/>
    </xf>
    <xf numFmtId="0" fontId="0" fillId="0" borderId="0" xfId="0" applyBorder="1" applyAlignment="1">
      <alignment vertical="center" wrapText="1"/>
    </xf>
    <xf numFmtId="0" fontId="1" fillId="0" borderId="21" xfId="230" applyFont="1" applyBorder="1" applyAlignment="1">
      <alignment horizontal="left" vertical="center" wrapText="1" indent="1"/>
    </xf>
    <xf numFmtId="0" fontId="40" fillId="0" borderId="26" xfId="34" applyBorder="1" applyAlignment="1" applyProtection="1">
      <alignment horizontal="left" vertical="center" wrapText="1" indent="1"/>
    </xf>
    <xf numFmtId="0" fontId="36" fillId="0" borderId="26" xfId="0" applyFont="1" applyBorder="1" applyAlignment="1">
      <alignment vertical="center" wrapText="1"/>
    </xf>
    <xf numFmtId="0" fontId="44" fillId="0" borderId="21" xfId="0" applyFont="1" applyBorder="1" applyAlignment="1">
      <alignment vertical="center" wrapText="1"/>
    </xf>
    <xf numFmtId="0" fontId="45" fillId="0" borderId="21" xfId="0" applyFont="1" applyBorder="1" applyAlignment="1">
      <alignment vertical="center" wrapText="1"/>
    </xf>
    <xf numFmtId="0" fontId="38" fillId="0" borderId="26" xfId="0" applyFont="1" applyBorder="1" applyAlignment="1">
      <alignment horizontal="left" vertical="center" wrapText="1" indent="4"/>
    </xf>
    <xf numFmtId="0" fontId="39" fillId="0" borderId="21" xfId="0" applyFont="1" applyBorder="1" applyAlignment="1">
      <alignment horizontal="center" vertical="center" wrapText="1"/>
    </xf>
    <xf numFmtId="0" fontId="36" fillId="0" borderId="21" xfId="0" applyFont="1" applyBorder="1" applyAlignment="1">
      <alignment horizontal="left" vertical="center" wrapText="1"/>
    </xf>
    <xf numFmtId="0" fontId="0" fillId="0" borderId="21" xfId="0" applyFont="1" applyBorder="1" applyAlignment="1">
      <alignment horizontal="left" vertical="center" wrapText="1" indent="1"/>
    </xf>
    <xf numFmtId="0" fontId="24" fillId="14" borderId="0" xfId="38">
      <alignment vertical="top" shrinkToFit="1"/>
    </xf>
    <xf numFmtId="0" fontId="26" fillId="14" borderId="0" xfId="41">
      <alignment vertical="top" shrinkToFit="1"/>
    </xf>
    <xf numFmtId="0" fontId="23" fillId="14" borderId="0" xfId="37">
      <alignment vertical="top" shrinkToFit="1"/>
    </xf>
  </cellXfs>
  <cellStyles count="23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MSSStyle001" xfId="37"/>
    <cellStyle name="MSSStyle002" xfId="38"/>
    <cellStyle name="MSSStyle003" xfId="39"/>
    <cellStyle name="MSSStyle004" xfId="40"/>
    <cellStyle name="MSSStyle005" xfId="41"/>
    <cellStyle name="MSSStyle006" xfId="42"/>
    <cellStyle name="MSSStyle007" xfId="43"/>
    <cellStyle name="MSSStyle008" xfId="44"/>
    <cellStyle name="MSSStyle009" xfId="45"/>
    <cellStyle name="MSSStyle010" xfId="46"/>
    <cellStyle name="MSSStyle011" xfId="47"/>
    <cellStyle name="MSSStyle012" xfId="48"/>
    <cellStyle name="MSSStyle013" xfId="49"/>
    <cellStyle name="MSSStyle014" xfId="50"/>
    <cellStyle name="MSSStyle015" xfId="51"/>
    <cellStyle name="MSSStyle016" xfId="52"/>
    <cellStyle name="MSSStyle017" xfId="53"/>
    <cellStyle name="MSSStyle018" xfId="54"/>
    <cellStyle name="MSSStyle019" xfId="55"/>
    <cellStyle name="MSSStyle020" xfId="56"/>
    <cellStyle name="MSSStyle021" xfId="57"/>
    <cellStyle name="MSSStyle022" xfId="58"/>
    <cellStyle name="MSSStyle023" xfId="59"/>
    <cellStyle name="MSSStyle024" xfId="60"/>
    <cellStyle name="MSSStyle025" xfId="61"/>
    <cellStyle name="MSSStyle026" xfId="62"/>
    <cellStyle name="MSSStyle027" xfId="63"/>
    <cellStyle name="MSSStyle028" xfId="64"/>
    <cellStyle name="MSSStyle029" xfId="65"/>
    <cellStyle name="MSSStyle030" xfId="66"/>
    <cellStyle name="MSSStyle031" xfId="67"/>
    <cellStyle name="MSSStyle032" xfId="68"/>
    <cellStyle name="MSSStyle033" xfId="69"/>
    <cellStyle name="MSSStyle034" xfId="70"/>
    <cellStyle name="MSSStyle035" xfId="71"/>
    <cellStyle name="MSSStyle036" xfId="72"/>
    <cellStyle name="MSSStyle037" xfId="73"/>
    <cellStyle name="MSSStyle038" xfId="74"/>
    <cellStyle name="MSSStyle039" xfId="75"/>
    <cellStyle name="MSSStyle040" xfId="76"/>
    <cellStyle name="MSSStyle041" xfId="77"/>
    <cellStyle name="MSSStyle042" xfId="78"/>
    <cellStyle name="MSSStyle043" xfId="79"/>
    <cellStyle name="MSSStyle044" xfId="80"/>
    <cellStyle name="MSSStyle045" xfId="81"/>
    <cellStyle name="MSSStyle046" xfId="82"/>
    <cellStyle name="MSSStyle047" xfId="83"/>
    <cellStyle name="MSSStyle048" xfId="84"/>
    <cellStyle name="MSSStyle049" xfId="85"/>
    <cellStyle name="MSSStyle050" xfId="86"/>
    <cellStyle name="MSSStyle051" xfId="87"/>
    <cellStyle name="MSSStyle052" xfId="88"/>
    <cellStyle name="MSSStyle053" xfId="89"/>
    <cellStyle name="MSSStyle054" xfId="90"/>
    <cellStyle name="MSSStyle055" xfId="91"/>
    <cellStyle name="MSSStyle056" xfId="92"/>
    <cellStyle name="MSSStyle057" xfId="93"/>
    <cellStyle name="MSSStyle058" xfId="94"/>
    <cellStyle name="MSSStyle059" xfId="95"/>
    <cellStyle name="MSSStyle060" xfId="96"/>
    <cellStyle name="MSSStyle061" xfId="97"/>
    <cellStyle name="MSSStyle062" xfId="98"/>
    <cellStyle name="MSSStyle063" xfId="99"/>
    <cellStyle name="MSSStyle064" xfId="100"/>
    <cellStyle name="MSSStyle065" xfId="101"/>
    <cellStyle name="MSSStyle066" xfId="102"/>
    <cellStyle name="MSSStyle067" xfId="103"/>
    <cellStyle name="MSSStyle068" xfId="104"/>
    <cellStyle name="MSSStyle069" xfId="105"/>
    <cellStyle name="MSSStyle070" xfId="106"/>
    <cellStyle name="MSSStyle071" xfId="107"/>
    <cellStyle name="MSSStyle072" xfId="108"/>
    <cellStyle name="MSSStyle073" xfId="109"/>
    <cellStyle name="MSSStyle074" xfId="110"/>
    <cellStyle name="MSSStyle075" xfId="111"/>
    <cellStyle name="MSSStyle076" xfId="112"/>
    <cellStyle name="MSSStyle077" xfId="113"/>
    <cellStyle name="MSSStyle078" xfId="114"/>
    <cellStyle name="MSSStyle079" xfId="115"/>
    <cellStyle name="MSSStyle080" xfId="116"/>
    <cellStyle name="MSSStyle081" xfId="117"/>
    <cellStyle name="MSSStyle082" xfId="118"/>
    <cellStyle name="MSSStyle083" xfId="119"/>
    <cellStyle name="MSSStyle084" xfId="120"/>
    <cellStyle name="MSSStyle085" xfId="121"/>
    <cellStyle name="MSSStyle086" xfId="122"/>
    <cellStyle name="MSSStyle087" xfId="123"/>
    <cellStyle name="MSSStyle088" xfId="124"/>
    <cellStyle name="MSSStyle089" xfId="125"/>
    <cellStyle name="MSSStyle090" xfId="126"/>
    <cellStyle name="MSSStyle091" xfId="127"/>
    <cellStyle name="MSSStyle092" xfId="128"/>
    <cellStyle name="MSSStyle093" xfId="129"/>
    <cellStyle name="MSSStyle094" xfId="130"/>
    <cellStyle name="MSSStyle095" xfId="131"/>
    <cellStyle name="MSSStyle096" xfId="132"/>
    <cellStyle name="MSSStyle097" xfId="133"/>
    <cellStyle name="MSSStyle098" xfId="134"/>
    <cellStyle name="MSSStyle099" xfId="135"/>
    <cellStyle name="MSSStyle100" xfId="136"/>
    <cellStyle name="MSSStyle101" xfId="137"/>
    <cellStyle name="MSSStyle102" xfId="138"/>
    <cellStyle name="MSSStyle103" xfId="139"/>
    <cellStyle name="MSSStyle104" xfId="140"/>
    <cellStyle name="MSSStyle105" xfId="141"/>
    <cellStyle name="MSSStyle106" xfId="142"/>
    <cellStyle name="MSSStyle107" xfId="143"/>
    <cellStyle name="MSSStyle108" xfId="144"/>
    <cellStyle name="MSSStyle109" xfId="145"/>
    <cellStyle name="MSSStyle110" xfId="146"/>
    <cellStyle name="MSSStyle111" xfId="147"/>
    <cellStyle name="MSSStyle112" xfId="148"/>
    <cellStyle name="MSSStyle113" xfId="149"/>
    <cellStyle name="MSSStyle114" xfId="150"/>
    <cellStyle name="MSSStyle115" xfId="151"/>
    <cellStyle name="MSSStyle116" xfId="152"/>
    <cellStyle name="MSSStyle117" xfId="153"/>
    <cellStyle name="MSSStyle118" xfId="154"/>
    <cellStyle name="MSSStyle119" xfId="155"/>
    <cellStyle name="MSSStyle120" xfId="156"/>
    <cellStyle name="MSSStyle121" xfId="157"/>
    <cellStyle name="MSSStyle122" xfId="158"/>
    <cellStyle name="MSSStyle123" xfId="159"/>
    <cellStyle name="MSSStyle124" xfId="160"/>
    <cellStyle name="MSSStyle125" xfId="161"/>
    <cellStyle name="MSSStyle126" xfId="162"/>
    <cellStyle name="MSSStyle127" xfId="163"/>
    <cellStyle name="MSSStyle128" xfId="164"/>
    <cellStyle name="MSSStyle129" xfId="165"/>
    <cellStyle name="MSSStyle130" xfId="166"/>
    <cellStyle name="MSSStyle131" xfId="167"/>
    <cellStyle name="MSSStyle132" xfId="168"/>
    <cellStyle name="MSSStyle133" xfId="169"/>
    <cellStyle name="MSSStyle134" xfId="170"/>
    <cellStyle name="MSSStyle135" xfId="171"/>
    <cellStyle name="MSSStyle136" xfId="172"/>
    <cellStyle name="MSSStyle137" xfId="173"/>
    <cellStyle name="MSSStyle138" xfId="174"/>
    <cellStyle name="MSSStyle139" xfId="175"/>
    <cellStyle name="MSSStyle140" xfId="176"/>
    <cellStyle name="MSSStyle141" xfId="177"/>
    <cellStyle name="MSSStyle142" xfId="178"/>
    <cellStyle name="MSSStyle143" xfId="179"/>
    <cellStyle name="MSSStyle144" xfId="180"/>
    <cellStyle name="MSSStyle145" xfId="181"/>
    <cellStyle name="MSSStyle146" xfId="182"/>
    <cellStyle name="MSSStyle147" xfId="183"/>
    <cellStyle name="MSSStyle148" xfId="184"/>
    <cellStyle name="MSSStyle149" xfId="185"/>
    <cellStyle name="MSSStyle150" xfId="186"/>
    <cellStyle name="MSSStyle151" xfId="187"/>
    <cellStyle name="MSSStyle152" xfId="188"/>
    <cellStyle name="MSSStyle153" xfId="189"/>
    <cellStyle name="MSSStyle154" xfId="190"/>
    <cellStyle name="MSSStyle155" xfId="191"/>
    <cellStyle name="MSSStyle156" xfId="192"/>
    <cellStyle name="MSSStyle157" xfId="193"/>
    <cellStyle name="MSSStyle158" xfId="194"/>
    <cellStyle name="MSSStyle159" xfId="195"/>
    <cellStyle name="MSSStyle160" xfId="196"/>
    <cellStyle name="MSSStyle161" xfId="197"/>
    <cellStyle name="MSSStyle162" xfId="198"/>
    <cellStyle name="MSSStyle163" xfId="199"/>
    <cellStyle name="MSSStyle164" xfId="200"/>
    <cellStyle name="MSSStyle165" xfId="201"/>
    <cellStyle name="MSSStyle166" xfId="202"/>
    <cellStyle name="MSSStyle167" xfId="203"/>
    <cellStyle name="MSSStyle168" xfId="204"/>
    <cellStyle name="MSSStyle169" xfId="205"/>
    <cellStyle name="MSSStyle170" xfId="206"/>
    <cellStyle name="MSSStyle171" xfId="207"/>
    <cellStyle name="MSSStyle172" xfId="208"/>
    <cellStyle name="MSSStyle173" xfId="209"/>
    <cellStyle name="MSSStyle174" xfId="210"/>
    <cellStyle name="MSSStyle175" xfId="211"/>
    <cellStyle name="MSSStyle176" xfId="212"/>
    <cellStyle name="MSSStyle177" xfId="213"/>
    <cellStyle name="MSSStyle178" xfId="214"/>
    <cellStyle name="MSSStyle179" xfId="215"/>
    <cellStyle name="MSSStyle180" xfId="216"/>
    <cellStyle name="MSSStyle181" xfId="217"/>
    <cellStyle name="MSSStyle182" xfId="218"/>
    <cellStyle name="MSSStyle183" xfId="219"/>
    <cellStyle name="MSSStyle184" xfId="220"/>
    <cellStyle name="MSSStyle185" xfId="221"/>
    <cellStyle name="MSSStyle186" xfId="222"/>
    <cellStyle name="MSSStyle187" xfId="223"/>
    <cellStyle name="MSSStyle188" xfId="224"/>
    <cellStyle name="MSSStyle189" xfId="225"/>
    <cellStyle name="MSSStyle190" xfId="226"/>
    <cellStyle name="MSSStyle191" xfId="227"/>
    <cellStyle name="Neutral" xfId="228" builtinId="28" customBuiltin="1"/>
    <cellStyle name="Normal" xfId="0" builtinId="0"/>
    <cellStyle name="Normal 2" xfId="229"/>
    <cellStyle name="Normal 2 2" xfId="230"/>
    <cellStyle name="Note" xfId="231" builtinId="10" customBuiltin="1"/>
    <cellStyle name="Output" xfId="232" builtinId="21" customBuiltin="1"/>
    <cellStyle name="Title" xfId="233" builtinId="15" customBuiltin="1"/>
    <cellStyle name="Total" xfId="234" builtinId="25" customBuiltin="1"/>
    <cellStyle name="Warning Text" xfId="235"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000000"/>
      <rgbColor rgb="00FFFFFF"/>
      <rgbColor rgb="00ADD8E6"/>
      <rgbColor rgb="00F0F0F0"/>
      <rgbColor rgb="00FFE0EC"/>
      <rgbColor rgb="00E0FFFF"/>
      <rgbColor rgb="00F0F0F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Production</a:t>
            </a:r>
          </a:p>
        </c:rich>
      </c:tx>
      <c:layout>
        <c:manualLayout>
          <c:xMode val="edge"/>
          <c:yMode val="edge"/>
          <c:x val="0.44104309158410693"/>
          <c:y val="2.686570428696413E-2"/>
        </c:manualLayout>
      </c:layout>
      <c:overlay val="0"/>
      <c:spPr>
        <a:solidFill>
          <a:srgbClr val="FFFFFF"/>
        </a:solidFill>
        <a:ln w="25400">
          <a:noFill/>
        </a:ln>
      </c:spPr>
    </c:title>
    <c:autoTitleDeleted val="0"/>
    <c:plotArea>
      <c:layout>
        <c:manualLayout>
          <c:layoutTarget val="inner"/>
          <c:xMode val="edge"/>
          <c:yMode val="edge"/>
          <c:x val="0.18367346938775511"/>
          <c:y val="8.0597014925373134E-2"/>
          <c:w val="0.78798185941043086"/>
          <c:h val="0.5104477611940299"/>
        </c:manualLayout>
      </c:layout>
      <c:lineChart>
        <c:grouping val="standard"/>
        <c:varyColors val="0"/>
        <c:ser>
          <c:idx val="0"/>
          <c:order val="0"/>
          <c:tx>
            <c:v>Output</c:v>
          </c:tx>
          <c:spPr>
            <a:ln w="25400">
              <a:solidFill>
                <a:srgbClr val="0000FF"/>
              </a:solidFill>
              <a:prstDash val="solid"/>
            </a:ln>
          </c:spPr>
          <c:marker>
            <c:symbol val="none"/>
          </c:marker>
          <c:cat>
            <c:strRef>
              <c:f>[0]!Output_Potential_Time_Period</c:f>
              <c:strCache>
                <c:ptCount val="132"/>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pt idx="18">
                  <c:v>MMM 2011</c:v>
                </c:pt>
                <c:pt idx="19">
                  <c:v>MMM 2011</c:v>
                </c:pt>
                <c:pt idx="20">
                  <c:v>MMM 2011</c:v>
                </c:pt>
                <c:pt idx="21">
                  <c:v>MMM 2011</c:v>
                </c:pt>
                <c:pt idx="22">
                  <c:v>MMM 2011</c:v>
                </c:pt>
                <c:pt idx="23">
                  <c:v>MMM 2011</c:v>
                </c:pt>
                <c:pt idx="24">
                  <c:v>MMM 2012</c:v>
                </c:pt>
                <c:pt idx="25">
                  <c:v>MMM 2012</c:v>
                </c:pt>
                <c:pt idx="26">
                  <c:v>MMM 2012</c:v>
                </c:pt>
                <c:pt idx="27">
                  <c:v>MMM 2012</c:v>
                </c:pt>
                <c:pt idx="28">
                  <c:v>MMM 2012</c:v>
                </c:pt>
                <c:pt idx="29">
                  <c:v>MMM 2012</c:v>
                </c:pt>
                <c:pt idx="30">
                  <c:v>MMM 2012</c:v>
                </c:pt>
                <c:pt idx="31">
                  <c:v>MMM 2012</c:v>
                </c:pt>
                <c:pt idx="32">
                  <c:v>MMM 2012</c:v>
                </c:pt>
                <c:pt idx="33">
                  <c:v>MMM 2012</c:v>
                </c:pt>
                <c:pt idx="34">
                  <c:v>MMM 2012</c:v>
                </c:pt>
                <c:pt idx="35">
                  <c:v>MMM 2012</c:v>
                </c:pt>
                <c:pt idx="36">
                  <c:v>MMM 2013</c:v>
                </c:pt>
                <c:pt idx="37">
                  <c:v>MMM 2013</c:v>
                </c:pt>
                <c:pt idx="38">
                  <c:v>MMM 2013</c:v>
                </c:pt>
                <c:pt idx="39">
                  <c:v>MMM 2013</c:v>
                </c:pt>
                <c:pt idx="40">
                  <c:v>MMM 2013</c:v>
                </c:pt>
                <c:pt idx="41">
                  <c:v>MMM 2013</c:v>
                </c:pt>
                <c:pt idx="42">
                  <c:v>MMM 2013</c:v>
                </c:pt>
                <c:pt idx="43">
                  <c:v>MMM 2013</c:v>
                </c:pt>
                <c:pt idx="44">
                  <c:v>MMM 2013</c:v>
                </c:pt>
                <c:pt idx="45">
                  <c:v>MMM 2013</c:v>
                </c:pt>
                <c:pt idx="46">
                  <c:v>MMM 2013</c:v>
                </c:pt>
                <c:pt idx="47">
                  <c:v>MMM 2013</c:v>
                </c:pt>
                <c:pt idx="48">
                  <c:v>MMM 2014</c:v>
                </c:pt>
                <c:pt idx="49">
                  <c:v>MMM 2014</c:v>
                </c:pt>
                <c:pt idx="50">
                  <c:v>MMM 2014</c:v>
                </c:pt>
                <c:pt idx="51">
                  <c:v>MMM 2014</c:v>
                </c:pt>
                <c:pt idx="52">
                  <c:v>MMM 2014</c:v>
                </c:pt>
                <c:pt idx="53">
                  <c:v>MMM 2014</c:v>
                </c:pt>
                <c:pt idx="54">
                  <c:v>MMM 2014</c:v>
                </c:pt>
                <c:pt idx="55">
                  <c:v>MMM 2014</c:v>
                </c:pt>
                <c:pt idx="56">
                  <c:v>MMM 2014</c:v>
                </c:pt>
                <c:pt idx="57">
                  <c:v>MMM 2014</c:v>
                </c:pt>
                <c:pt idx="58">
                  <c:v>MMM 2014</c:v>
                </c:pt>
                <c:pt idx="59">
                  <c:v>MMM 2014</c:v>
                </c:pt>
                <c:pt idx="60">
                  <c:v>MMM 2015</c:v>
                </c:pt>
                <c:pt idx="61">
                  <c:v>MMM 2015</c:v>
                </c:pt>
                <c:pt idx="62">
                  <c:v>MMM 2015</c:v>
                </c:pt>
                <c:pt idx="63">
                  <c:v>MMM 2015</c:v>
                </c:pt>
                <c:pt idx="64">
                  <c:v>MMM 2015</c:v>
                </c:pt>
                <c:pt idx="65">
                  <c:v>MMM 2015</c:v>
                </c:pt>
                <c:pt idx="66">
                  <c:v>MMM 2015</c:v>
                </c:pt>
                <c:pt idx="67">
                  <c:v>MMM 2015</c:v>
                </c:pt>
                <c:pt idx="68">
                  <c:v>MMM 2015</c:v>
                </c:pt>
                <c:pt idx="69">
                  <c:v>MMM 2015</c:v>
                </c:pt>
                <c:pt idx="70">
                  <c:v>MMM 2015</c:v>
                </c:pt>
                <c:pt idx="71">
                  <c:v>MMM 2015</c:v>
                </c:pt>
                <c:pt idx="72">
                  <c:v>MMM 2016</c:v>
                </c:pt>
                <c:pt idx="73">
                  <c:v>MMM 2016</c:v>
                </c:pt>
                <c:pt idx="74">
                  <c:v>MMM 2016</c:v>
                </c:pt>
                <c:pt idx="75">
                  <c:v>MMM 2016</c:v>
                </c:pt>
                <c:pt idx="76">
                  <c:v>MMM 2016</c:v>
                </c:pt>
                <c:pt idx="77">
                  <c:v>MMM 2016</c:v>
                </c:pt>
                <c:pt idx="78">
                  <c:v>MMM 2016</c:v>
                </c:pt>
                <c:pt idx="79">
                  <c:v>MMM 2016</c:v>
                </c:pt>
                <c:pt idx="80">
                  <c:v>MMM 2016</c:v>
                </c:pt>
                <c:pt idx="81">
                  <c:v>MMM 2016</c:v>
                </c:pt>
                <c:pt idx="82">
                  <c:v>MMM 2016</c:v>
                </c:pt>
                <c:pt idx="83">
                  <c:v>MMM 2016</c:v>
                </c:pt>
                <c:pt idx="84">
                  <c:v>MMM 2017</c:v>
                </c:pt>
                <c:pt idx="85">
                  <c:v>MMM 2017</c:v>
                </c:pt>
                <c:pt idx="86">
                  <c:v>MMM 2017</c:v>
                </c:pt>
                <c:pt idx="87">
                  <c:v>MMM 2017</c:v>
                </c:pt>
                <c:pt idx="88">
                  <c:v>MMM 2017</c:v>
                </c:pt>
                <c:pt idx="89">
                  <c:v>MMM 2017</c:v>
                </c:pt>
                <c:pt idx="90">
                  <c:v>MMM 2017</c:v>
                </c:pt>
                <c:pt idx="91">
                  <c:v>MMM 2017</c:v>
                </c:pt>
                <c:pt idx="92">
                  <c:v>MMM 2017</c:v>
                </c:pt>
                <c:pt idx="93">
                  <c:v>MMM 2017</c:v>
                </c:pt>
                <c:pt idx="94">
                  <c:v>MMM 2017</c:v>
                </c:pt>
                <c:pt idx="95">
                  <c:v>MMM 2017</c:v>
                </c:pt>
                <c:pt idx="96">
                  <c:v>MMM 2018</c:v>
                </c:pt>
                <c:pt idx="97">
                  <c:v>MMM 2018</c:v>
                </c:pt>
                <c:pt idx="98">
                  <c:v>MMM 2018</c:v>
                </c:pt>
                <c:pt idx="99">
                  <c:v>MMM 2018</c:v>
                </c:pt>
                <c:pt idx="100">
                  <c:v>MMM 2018</c:v>
                </c:pt>
                <c:pt idx="101">
                  <c:v>MMM 2018</c:v>
                </c:pt>
                <c:pt idx="102">
                  <c:v>MMM 2018</c:v>
                </c:pt>
                <c:pt idx="103">
                  <c:v>MMM 2018</c:v>
                </c:pt>
                <c:pt idx="104">
                  <c:v>MMM 2018</c:v>
                </c:pt>
                <c:pt idx="105">
                  <c:v>MMM 2018</c:v>
                </c:pt>
                <c:pt idx="106">
                  <c:v>MMM 2018</c:v>
                </c:pt>
                <c:pt idx="107">
                  <c:v>MMM 2018</c:v>
                </c:pt>
                <c:pt idx="108">
                  <c:v>MMM 2019</c:v>
                </c:pt>
                <c:pt idx="109">
                  <c:v>MMM 2019</c:v>
                </c:pt>
                <c:pt idx="110">
                  <c:v>MMM 2019</c:v>
                </c:pt>
                <c:pt idx="111">
                  <c:v>MMM 2019</c:v>
                </c:pt>
                <c:pt idx="112">
                  <c:v>MMM 2019</c:v>
                </c:pt>
                <c:pt idx="113">
                  <c:v>MMM 2019</c:v>
                </c:pt>
                <c:pt idx="114">
                  <c:v>MMM 2019</c:v>
                </c:pt>
                <c:pt idx="115">
                  <c:v>MMM 2019</c:v>
                </c:pt>
                <c:pt idx="116">
                  <c:v>MMM 2019</c:v>
                </c:pt>
                <c:pt idx="117">
                  <c:v>MMM 2019</c:v>
                </c:pt>
                <c:pt idx="118">
                  <c:v>MMM 2019</c:v>
                </c:pt>
                <c:pt idx="119">
                  <c:v>MMM 2019</c:v>
                </c:pt>
                <c:pt idx="120">
                  <c:v>MMM 2020</c:v>
                </c:pt>
                <c:pt idx="121">
                  <c:v>MMM 2020</c:v>
                </c:pt>
                <c:pt idx="122">
                  <c:v>MMM 2020</c:v>
                </c:pt>
                <c:pt idx="123">
                  <c:v>MMM 2020</c:v>
                </c:pt>
                <c:pt idx="124">
                  <c:v>MMM 2020</c:v>
                </c:pt>
                <c:pt idx="125">
                  <c:v>MMM 2020</c:v>
                </c:pt>
                <c:pt idx="126">
                  <c:v>MMM 2020</c:v>
                </c:pt>
                <c:pt idx="127">
                  <c:v>MMM 2020</c:v>
                </c:pt>
                <c:pt idx="128">
                  <c:v>MMM 2020</c:v>
                </c:pt>
                <c:pt idx="129">
                  <c:v>MMM 2020</c:v>
                </c:pt>
                <c:pt idx="130">
                  <c:v>MMM 2020</c:v>
                </c:pt>
                <c:pt idx="131">
                  <c:v>MMM 2020</c:v>
                </c:pt>
              </c:strCache>
            </c:strRef>
          </c:cat>
          <c:val>
            <c:numRef>
              <c:f>[0]!Output_mean</c:f>
              <c:numCache>
                <c:formatCode>"$"#,##0_);[Red]\("$"#,##0\)</c:formatCode>
                <c:ptCount val="132"/>
                <c:pt idx="0">
                  <c:v>1153583.90950548</c:v>
                </c:pt>
                <c:pt idx="1">
                  <c:v>1163518.3725291705</c:v>
                </c:pt>
                <c:pt idx="2">
                  <c:v>1159362.4029962891</c:v>
                </c:pt>
                <c:pt idx="3">
                  <c:v>1150759.2609532177</c:v>
                </c:pt>
                <c:pt idx="4">
                  <c:v>1167626.698659091</c:v>
                </c:pt>
                <c:pt idx="5">
                  <c:v>1164477.1887388092</c:v>
                </c:pt>
                <c:pt idx="6">
                  <c:v>1149969.1654714397</c:v>
                </c:pt>
                <c:pt idx="7">
                  <c:v>1158256.9266664912</c:v>
                </c:pt>
                <c:pt idx="8">
                  <c:v>1166078.804804923</c:v>
                </c:pt>
                <c:pt idx="9">
                  <c:v>1158086.4630470527</c:v>
                </c:pt>
                <c:pt idx="10">
                  <c:v>1144363.7578138048</c:v>
                </c:pt>
                <c:pt idx="11">
                  <c:v>1134825.0399386457</c:v>
                </c:pt>
                <c:pt idx="12">
                  <c:v>1150013.3725342748</c:v>
                </c:pt>
                <c:pt idx="13">
                  <c:v>1161378.077939671</c:v>
                </c:pt>
                <c:pt idx="14">
                  <c:v>1146147.1775491962</c:v>
                </c:pt>
                <c:pt idx="15">
                  <c:v>1161902.8781136833</c:v>
                </c:pt>
                <c:pt idx="16">
                  <c:v>1150506.9809692469</c:v>
                </c:pt>
                <c:pt idx="17">
                  <c:v>1128722.7343154708</c:v>
                </c:pt>
                <c:pt idx="18">
                  <c:v>1147434.8595818742</c:v>
                </c:pt>
                <c:pt idx="19">
                  <c:v>1121884.5695668384</c:v>
                </c:pt>
                <c:pt idx="20">
                  <c:v>1145714.4301297439</c:v>
                </c:pt>
                <c:pt idx="21">
                  <c:v>1153762.5563619845</c:v>
                </c:pt>
                <c:pt idx="22">
                  <c:v>1129734.2903130343</c:v>
                </c:pt>
                <c:pt idx="23">
                  <c:v>1117212.5211132767</c:v>
                </c:pt>
                <c:pt idx="24">
                  <c:v>1131132.8404845924</c:v>
                </c:pt>
                <c:pt idx="25">
                  <c:v>1135596.0917016633</c:v>
                </c:pt>
                <c:pt idx="26">
                  <c:v>1130283.9664292375</c:v>
                </c:pt>
                <c:pt idx="27">
                  <c:v>1118865.222197403</c:v>
                </c:pt>
                <c:pt idx="28">
                  <c:v>1126030.5452129419</c:v>
                </c:pt>
                <c:pt idx="29">
                  <c:v>1117191.2196878633</c:v>
                </c:pt>
                <c:pt idx="30">
                  <c:v>1124007.58932099</c:v>
                </c:pt>
                <c:pt idx="31">
                  <c:v>1131819.1792807691</c:v>
                </c:pt>
                <c:pt idx="32">
                  <c:v>1121056.2840350722</c:v>
                </c:pt>
                <c:pt idx="33">
                  <c:v>1114696.8002669825</c:v>
                </c:pt>
                <c:pt idx="34">
                  <c:v>1115087.258998079</c:v>
                </c:pt>
                <c:pt idx="35">
                  <c:v>1112487.2248699337</c:v>
                </c:pt>
                <c:pt idx="36">
                  <c:v>1110446.0342003086</c:v>
                </c:pt>
                <c:pt idx="37">
                  <c:v>1120975.7689188502</c:v>
                </c:pt>
                <c:pt idx="38">
                  <c:v>1096357.5315016136</c:v>
                </c:pt>
                <c:pt idx="39">
                  <c:v>1119626.3623106671</c:v>
                </c:pt>
                <c:pt idx="40">
                  <c:v>1112771.3265874898</c:v>
                </c:pt>
                <c:pt idx="41">
                  <c:v>1113936.6613613616</c:v>
                </c:pt>
                <c:pt idx="42">
                  <c:v>1098452.1834919304</c:v>
                </c:pt>
                <c:pt idx="43">
                  <c:v>1106271.9700056971</c:v>
                </c:pt>
                <c:pt idx="44">
                  <c:v>1114886.5244743656</c:v>
                </c:pt>
                <c:pt idx="45">
                  <c:v>1097631.8583852157</c:v>
                </c:pt>
                <c:pt idx="46">
                  <c:v>1108354.4683362246</c:v>
                </c:pt>
                <c:pt idx="47">
                  <c:v>1097369.6587458854</c:v>
                </c:pt>
                <c:pt idx="48">
                  <c:v>1110095.7447099348</c:v>
                </c:pt>
                <c:pt idx="49">
                  <c:v>1092997.1427380322</c:v>
                </c:pt>
                <c:pt idx="50">
                  <c:v>1110847.6871430643</c:v>
                </c:pt>
                <c:pt idx="51">
                  <c:v>1079358.5001891521</c:v>
                </c:pt>
                <c:pt idx="52">
                  <c:v>1082013.2217148005</c:v>
                </c:pt>
                <c:pt idx="53">
                  <c:v>1096788.203624259</c:v>
                </c:pt>
                <c:pt idx="54">
                  <c:v>1073239.664309405</c:v>
                </c:pt>
                <c:pt idx="55">
                  <c:v>1102371.0845738791</c:v>
                </c:pt>
                <c:pt idx="56">
                  <c:v>1088777.0336364228</c:v>
                </c:pt>
                <c:pt idx="57">
                  <c:v>1080771.4710954505</c:v>
                </c:pt>
                <c:pt idx="58">
                  <c:v>1092802.5704708106</c:v>
                </c:pt>
                <c:pt idx="59">
                  <c:v>1092928.5780812684</c:v>
                </c:pt>
                <c:pt idx="60">
                  <c:v>1074492.065121155</c:v>
                </c:pt>
                <c:pt idx="61">
                  <c:v>1086146.4194248994</c:v>
                </c:pt>
                <c:pt idx="62">
                  <c:v>1077057.6957867637</c:v>
                </c:pt>
                <c:pt idx="63">
                  <c:v>1082792.9052680556</c:v>
                </c:pt>
                <c:pt idx="64">
                  <c:v>1071794.3497034307</c:v>
                </c:pt>
                <c:pt idx="65">
                  <c:v>1079420.1238306654</c:v>
                </c:pt>
                <c:pt idx="66">
                  <c:v>1075336.3450161174</c:v>
                </c:pt>
                <c:pt idx="67">
                  <c:v>1084829.032128986</c:v>
                </c:pt>
                <c:pt idx="68">
                  <c:v>1061627.3717640233</c:v>
                </c:pt>
                <c:pt idx="69">
                  <c:v>1069344.1790414464</c:v>
                </c:pt>
                <c:pt idx="70">
                  <c:v>1074268.5027355123</c:v>
                </c:pt>
                <c:pt idx="71">
                  <c:v>1047345.1031055063</c:v>
                </c:pt>
                <c:pt idx="72">
                  <c:v>1087338.4673036169</c:v>
                </c:pt>
                <c:pt idx="73">
                  <c:v>1063851.368248194</c:v>
                </c:pt>
                <c:pt idx="74">
                  <c:v>1065048.313884089</c:v>
                </c:pt>
                <c:pt idx="75">
                  <c:v>1058892.5097994169</c:v>
                </c:pt>
                <c:pt idx="76">
                  <c:v>1052554.240739235</c:v>
                </c:pt>
                <c:pt idx="77">
                  <c:v>1060040.3635388887</c:v>
                </c:pt>
                <c:pt idx="78">
                  <c:v>1057311.3415110074</c:v>
                </c:pt>
                <c:pt idx="79">
                  <c:v>1068524.0457531686</c:v>
                </c:pt>
                <c:pt idx="80">
                  <c:v>1057327.3833922497</c:v>
                </c:pt>
                <c:pt idx="81">
                  <c:v>1061906.7687026355</c:v>
                </c:pt>
                <c:pt idx="82">
                  <c:v>1050287.7649135473</c:v>
                </c:pt>
                <c:pt idx="83">
                  <c:v>1054450.0351166793</c:v>
                </c:pt>
                <c:pt idx="84">
                  <c:v>1062042.365345292</c:v>
                </c:pt>
                <c:pt idx="85">
                  <c:v>1047775.5851471783</c:v>
                </c:pt>
                <c:pt idx="86">
                  <c:v>1045442.4284378509</c:v>
                </c:pt>
                <c:pt idx="87">
                  <c:v>1044733.0782385014</c:v>
                </c:pt>
                <c:pt idx="88">
                  <c:v>1050058.2042935372</c:v>
                </c:pt>
                <c:pt idx="89">
                  <c:v>1042932.3125746002</c:v>
                </c:pt>
                <c:pt idx="90">
                  <c:v>1047161.6443192367</c:v>
                </c:pt>
                <c:pt idx="91">
                  <c:v>1041625.0571212093</c:v>
                </c:pt>
                <c:pt idx="92">
                  <c:v>1046391.1638734952</c:v>
                </c:pt>
                <c:pt idx="93">
                  <c:v>1041597.299400116</c:v>
                </c:pt>
                <c:pt idx="94">
                  <c:v>1038830.3776809418</c:v>
                </c:pt>
                <c:pt idx="95">
                  <c:v>1042726.7301158088</c:v>
                </c:pt>
                <c:pt idx="96">
                  <c:v>1042160.5890692485</c:v>
                </c:pt>
                <c:pt idx="97">
                  <c:v>1046637.8036275817</c:v>
                </c:pt>
                <c:pt idx="98">
                  <c:v>1026414.1143021429</c:v>
                </c:pt>
                <c:pt idx="99">
                  <c:v>1043168.6713504764</c:v>
                </c:pt>
                <c:pt idx="100">
                  <c:v>1044703.6394583663</c:v>
                </c:pt>
                <c:pt idx="101">
                  <c:v>1030435.0583882869</c:v>
                </c:pt>
                <c:pt idx="102">
                  <c:v>1030799.6207345731</c:v>
                </c:pt>
                <c:pt idx="103">
                  <c:v>1037095.9969152842</c:v>
                </c:pt>
                <c:pt idx="104">
                  <c:v>1030486.058765871</c:v>
                </c:pt>
                <c:pt idx="105">
                  <c:v>1027648.0179488915</c:v>
                </c:pt>
                <c:pt idx="106">
                  <c:v>1022080.9147244173</c:v>
                </c:pt>
                <c:pt idx="107">
                  <c:v>1038342.272833781</c:v>
                </c:pt>
                <c:pt idx="108">
                  <c:v>1045086.7526616292</c:v>
                </c:pt>
                <c:pt idx="109">
                  <c:v>1024131.8514179136</c:v>
                </c:pt>
                <c:pt idx="110">
                  <c:v>1016541.4431099059</c:v>
                </c:pt>
                <c:pt idx="111">
                  <c:v>1034917.5766452893</c:v>
                </c:pt>
                <c:pt idx="112">
                  <c:v>1005406.1301577245</c:v>
                </c:pt>
                <c:pt idx="113">
                  <c:v>1036222.2756251177</c:v>
                </c:pt>
                <c:pt idx="114">
                  <c:v>1015223.7587941699</c:v>
                </c:pt>
                <c:pt idx="115">
                  <c:v>1019786.7619568469</c:v>
                </c:pt>
                <c:pt idx="116">
                  <c:v>1014006.9973718775</c:v>
                </c:pt>
                <c:pt idx="117">
                  <c:v>1016087.4767464974</c:v>
                </c:pt>
                <c:pt idx="118">
                  <c:v>1009243.3701065126</c:v>
                </c:pt>
                <c:pt idx="119">
                  <c:v>1010891.5074277387</c:v>
                </c:pt>
                <c:pt idx="120">
                  <c:v>1005562.3056308366</c:v>
                </c:pt>
                <c:pt idx="121">
                  <c:v>996091.8293766533</c:v>
                </c:pt>
                <c:pt idx="122">
                  <c:v>1027246.7654228107</c:v>
                </c:pt>
                <c:pt idx="123">
                  <c:v>1019432.1722461736</c:v>
                </c:pt>
                <c:pt idx="124">
                  <c:v>1015705.6149533965</c:v>
                </c:pt>
                <c:pt idx="125">
                  <c:v>1013839.4214011176</c:v>
                </c:pt>
                <c:pt idx="126">
                  <c:v>1015768.3620959983</c:v>
                </c:pt>
                <c:pt idx="127">
                  <c:v>1015169.7816473875</c:v>
                </c:pt>
                <c:pt idx="128">
                  <c:v>1026559.9731252032</c:v>
                </c:pt>
                <c:pt idx="129">
                  <c:v>1002612.0625367309</c:v>
                </c:pt>
                <c:pt idx="130">
                  <c:v>1021826.9223463311</c:v>
                </c:pt>
                <c:pt idx="131">
                  <c:v>1018708.7060367207</c:v>
                </c:pt>
              </c:numCache>
            </c:numRef>
          </c:val>
          <c:smooth val="0"/>
        </c:ser>
        <c:dLbls>
          <c:showLegendKey val="0"/>
          <c:showVal val="0"/>
          <c:showCatName val="0"/>
          <c:showSerName val="0"/>
          <c:showPercent val="0"/>
          <c:showBubbleSize val="0"/>
        </c:dLbls>
        <c:smooth val="0"/>
        <c:axId val="1038336824"/>
        <c:axId val="1038333296"/>
      </c:lineChart>
      <c:catAx>
        <c:axId val="1038336824"/>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1038333296"/>
        <c:crosses val="autoZero"/>
        <c:auto val="0"/>
        <c:lblAlgn val="ctr"/>
        <c:lblOffset val="100"/>
        <c:tickLblSkip val="3"/>
        <c:tickMarkSkip val="1"/>
        <c:noMultiLvlLbl val="0"/>
      </c:catAx>
      <c:valAx>
        <c:axId val="1038333296"/>
        <c:scaling>
          <c:orientation val="minMax"/>
        </c:scaling>
        <c:delete val="0"/>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 millions</a:t>
                </a:r>
              </a:p>
            </c:rich>
          </c:tx>
          <c:layout>
            <c:manualLayout>
              <c:xMode val="edge"/>
              <c:yMode val="edge"/>
              <c:x val="1.814061464287519E-2"/>
              <c:y val="0.18507467816522935"/>
            </c:manualLayout>
          </c:layout>
          <c:overlay val="0"/>
          <c:spPr>
            <a:noFill/>
            <a:ln w="25400">
              <a:noFill/>
            </a:ln>
          </c:spPr>
        </c:title>
        <c:numFmt formatCode="\$#,##0_);[Red]\(\$#,##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tr-TR"/>
          </a:p>
        </c:txPr>
        <c:crossAx val="1038336824"/>
        <c:crosses val="autoZero"/>
        <c:crossBetween val="between"/>
      </c:valAx>
      <c:spPr>
        <a:solidFill>
          <a:srgbClr val="FFFFFF"/>
        </a:solidFill>
        <a:ln w="25400">
          <a:noFill/>
        </a:ln>
      </c:spPr>
    </c:plotArea>
    <c:legend>
      <c:legendPos val="r"/>
      <c:layout>
        <c:manualLayout>
          <c:xMode val="edge"/>
          <c:yMode val="edge"/>
          <c:x val="0.32539677727147076"/>
          <c:y val="0.90149262592175983"/>
          <c:w val="0.39455780371734395"/>
          <c:h val="6.5671791026121751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144" l="0.70000000000000062" r="0.70000000000000062" t="0.75000000000000144"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Income</a:t>
            </a:r>
          </a:p>
        </c:rich>
      </c:tx>
      <c:layout>
        <c:manualLayout>
          <c:xMode val="edge"/>
          <c:yMode val="edge"/>
          <c:x val="0.45691608480989704"/>
          <c:y val="2.686570428696413E-2"/>
        </c:manualLayout>
      </c:layout>
      <c:overlay val="0"/>
      <c:spPr>
        <a:solidFill>
          <a:srgbClr val="FFFFFF"/>
        </a:solidFill>
        <a:ln w="25400">
          <a:noFill/>
        </a:ln>
      </c:spPr>
    </c:title>
    <c:autoTitleDeleted val="0"/>
    <c:plotArea>
      <c:layout>
        <c:manualLayout>
          <c:layoutTarget val="inner"/>
          <c:xMode val="edge"/>
          <c:yMode val="edge"/>
          <c:x val="0.19501133786848074"/>
          <c:y val="9.5522388059701493E-2"/>
          <c:w val="0.76757369614512472"/>
          <c:h val="0.4925373134328358"/>
        </c:manualLayout>
      </c:layout>
      <c:lineChart>
        <c:grouping val="standard"/>
        <c:varyColors val="0"/>
        <c:ser>
          <c:idx val="0"/>
          <c:order val="0"/>
          <c:tx>
            <c:v>Consumption</c:v>
          </c:tx>
          <c:spPr>
            <a:ln w="25400">
              <a:solidFill>
                <a:srgbClr val="000000"/>
              </a:solidFill>
              <a:prstDash val="solid"/>
            </a:ln>
          </c:spPr>
          <c:marker>
            <c:symbol val="none"/>
          </c:marker>
          <c:cat>
            <c:strRef>
              <c:f>[0]!Consumption_Time_Period</c:f>
              <c:strCache>
                <c:ptCount val="132"/>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pt idx="18">
                  <c:v>MMM 2011</c:v>
                </c:pt>
                <c:pt idx="19">
                  <c:v>MMM 2011</c:v>
                </c:pt>
                <c:pt idx="20">
                  <c:v>MMM 2011</c:v>
                </c:pt>
                <c:pt idx="21">
                  <c:v>MMM 2011</c:v>
                </c:pt>
                <c:pt idx="22">
                  <c:v>MMM 2011</c:v>
                </c:pt>
                <c:pt idx="23">
                  <c:v>MMM 2011</c:v>
                </c:pt>
                <c:pt idx="24">
                  <c:v>MMM 2012</c:v>
                </c:pt>
                <c:pt idx="25">
                  <c:v>MMM 2012</c:v>
                </c:pt>
                <c:pt idx="26">
                  <c:v>MMM 2012</c:v>
                </c:pt>
                <c:pt idx="27">
                  <c:v>MMM 2012</c:v>
                </c:pt>
                <c:pt idx="28">
                  <c:v>MMM 2012</c:v>
                </c:pt>
                <c:pt idx="29">
                  <c:v>MMM 2012</c:v>
                </c:pt>
                <c:pt idx="30">
                  <c:v>MMM 2012</c:v>
                </c:pt>
                <c:pt idx="31">
                  <c:v>MMM 2012</c:v>
                </c:pt>
                <c:pt idx="32">
                  <c:v>MMM 2012</c:v>
                </c:pt>
                <c:pt idx="33">
                  <c:v>MMM 2012</c:v>
                </c:pt>
                <c:pt idx="34">
                  <c:v>MMM 2012</c:v>
                </c:pt>
                <c:pt idx="35">
                  <c:v>MMM 2012</c:v>
                </c:pt>
                <c:pt idx="36">
                  <c:v>MMM 2013</c:v>
                </c:pt>
                <c:pt idx="37">
                  <c:v>MMM 2013</c:v>
                </c:pt>
                <c:pt idx="38">
                  <c:v>MMM 2013</c:v>
                </c:pt>
                <c:pt idx="39">
                  <c:v>MMM 2013</c:v>
                </c:pt>
                <c:pt idx="40">
                  <c:v>MMM 2013</c:v>
                </c:pt>
                <c:pt idx="41">
                  <c:v>MMM 2013</c:v>
                </c:pt>
                <c:pt idx="42">
                  <c:v>MMM 2013</c:v>
                </c:pt>
                <c:pt idx="43">
                  <c:v>MMM 2013</c:v>
                </c:pt>
                <c:pt idx="44">
                  <c:v>MMM 2013</c:v>
                </c:pt>
                <c:pt idx="45">
                  <c:v>MMM 2013</c:v>
                </c:pt>
                <c:pt idx="46">
                  <c:v>MMM 2013</c:v>
                </c:pt>
                <c:pt idx="47">
                  <c:v>MMM 2013</c:v>
                </c:pt>
                <c:pt idx="48">
                  <c:v>MMM 2014</c:v>
                </c:pt>
                <c:pt idx="49">
                  <c:v>MMM 2014</c:v>
                </c:pt>
                <c:pt idx="50">
                  <c:v>MMM 2014</c:v>
                </c:pt>
                <c:pt idx="51">
                  <c:v>MMM 2014</c:v>
                </c:pt>
                <c:pt idx="52">
                  <c:v>MMM 2014</c:v>
                </c:pt>
                <c:pt idx="53">
                  <c:v>MMM 2014</c:v>
                </c:pt>
                <c:pt idx="54">
                  <c:v>MMM 2014</c:v>
                </c:pt>
                <c:pt idx="55">
                  <c:v>MMM 2014</c:v>
                </c:pt>
                <c:pt idx="56">
                  <c:v>MMM 2014</c:v>
                </c:pt>
                <c:pt idx="57">
                  <c:v>MMM 2014</c:v>
                </c:pt>
                <c:pt idx="58">
                  <c:v>MMM 2014</c:v>
                </c:pt>
                <c:pt idx="59">
                  <c:v>MMM 2014</c:v>
                </c:pt>
                <c:pt idx="60">
                  <c:v>MMM 2015</c:v>
                </c:pt>
                <c:pt idx="61">
                  <c:v>MMM 2015</c:v>
                </c:pt>
                <c:pt idx="62">
                  <c:v>MMM 2015</c:v>
                </c:pt>
                <c:pt idx="63">
                  <c:v>MMM 2015</c:v>
                </c:pt>
                <c:pt idx="64">
                  <c:v>MMM 2015</c:v>
                </c:pt>
                <c:pt idx="65">
                  <c:v>MMM 2015</c:v>
                </c:pt>
                <c:pt idx="66">
                  <c:v>MMM 2015</c:v>
                </c:pt>
                <c:pt idx="67">
                  <c:v>MMM 2015</c:v>
                </c:pt>
                <c:pt idx="68">
                  <c:v>MMM 2015</c:v>
                </c:pt>
                <c:pt idx="69">
                  <c:v>MMM 2015</c:v>
                </c:pt>
                <c:pt idx="70">
                  <c:v>MMM 2015</c:v>
                </c:pt>
                <c:pt idx="71">
                  <c:v>MMM 2015</c:v>
                </c:pt>
                <c:pt idx="72">
                  <c:v>MMM 2016</c:v>
                </c:pt>
                <c:pt idx="73">
                  <c:v>MMM 2016</c:v>
                </c:pt>
                <c:pt idx="74">
                  <c:v>MMM 2016</c:v>
                </c:pt>
                <c:pt idx="75">
                  <c:v>MMM 2016</c:v>
                </c:pt>
                <c:pt idx="76">
                  <c:v>MMM 2016</c:v>
                </c:pt>
                <c:pt idx="77">
                  <c:v>MMM 2016</c:v>
                </c:pt>
                <c:pt idx="78">
                  <c:v>MMM 2016</c:v>
                </c:pt>
                <c:pt idx="79">
                  <c:v>MMM 2016</c:v>
                </c:pt>
                <c:pt idx="80">
                  <c:v>MMM 2016</c:v>
                </c:pt>
                <c:pt idx="81">
                  <c:v>MMM 2016</c:v>
                </c:pt>
                <c:pt idx="82">
                  <c:v>MMM 2016</c:v>
                </c:pt>
                <c:pt idx="83">
                  <c:v>MMM 2016</c:v>
                </c:pt>
                <c:pt idx="84">
                  <c:v>MMM 2017</c:v>
                </c:pt>
                <c:pt idx="85">
                  <c:v>MMM 2017</c:v>
                </c:pt>
                <c:pt idx="86">
                  <c:v>MMM 2017</c:v>
                </c:pt>
                <c:pt idx="87">
                  <c:v>MMM 2017</c:v>
                </c:pt>
                <c:pt idx="88">
                  <c:v>MMM 2017</c:v>
                </c:pt>
                <c:pt idx="89">
                  <c:v>MMM 2017</c:v>
                </c:pt>
                <c:pt idx="90">
                  <c:v>MMM 2017</c:v>
                </c:pt>
                <c:pt idx="91">
                  <c:v>MMM 2017</c:v>
                </c:pt>
                <c:pt idx="92">
                  <c:v>MMM 2017</c:v>
                </c:pt>
                <c:pt idx="93">
                  <c:v>MMM 2017</c:v>
                </c:pt>
                <c:pt idx="94">
                  <c:v>MMM 2017</c:v>
                </c:pt>
                <c:pt idx="95">
                  <c:v>MMM 2017</c:v>
                </c:pt>
                <c:pt idx="96">
                  <c:v>MMM 2018</c:v>
                </c:pt>
                <c:pt idx="97">
                  <c:v>MMM 2018</c:v>
                </c:pt>
                <c:pt idx="98">
                  <c:v>MMM 2018</c:v>
                </c:pt>
                <c:pt idx="99">
                  <c:v>MMM 2018</c:v>
                </c:pt>
                <c:pt idx="100">
                  <c:v>MMM 2018</c:v>
                </c:pt>
                <c:pt idx="101">
                  <c:v>MMM 2018</c:v>
                </c:pt>
                <c:pt idx="102">
                  <c:v>MMM 2018</c:v>
                </c:pt>
                <c:pt idx="103">
                  <c:v>MMM 2018</c:v>
                </c:pt>
                <c:pt idx="104">
                  <c:v>MMM 2018</c:v>
                </c:pt>
                <c:pt idx="105">
                  <c:v>MMM 2018</c:v>
                </c:pt>
                <c:pt idx="106">
                  <c:v>MMM 2018</c:v>
                </c:pt>
                <c:pt idx="107">
                  <c:v>MMM 2018</c:v>
                </c:pt>
                <c:pt idx="108">
                  <c:v>MMM 2019</c:v>
                </c:pt>
                <c:pt idx="109">
                  <c:v>MMM 2019</c:v>
                </c:pt>
                <c:pt idx="110">
                  <c:v>MMM 2019</c:v>
                </c:pt>
                <c:pt idx="111">
                  <c:v>MMM 2019</c:v>
                </c:pt>
                <c:pt idx="112">
                  <c:v>MMM 2019</c:v>
                </c:pt>
                <c:pt idx="113">
                  <c:v>MMM 2019</c:v>
                </c:pt>
                <c:pt idx="114">
                  <c:v>MMM 2019</c:v>
                </c:pt>
                <c:pt idx="115">
                  <c:v>MMM 2019</c:v>
                </c:pt>
                <c:pt idx="116">
                  <c:v>MMM 2019</c:v>
                </c:pt>
                <c:pt idx="117">
                  <c:v>MMM 2019</c:v>
                </c:pt>
                <c:pt idx="118">
                  <c:v>MMM 2019</c:v>
                </c:pt>
                <c:pt idx="119">
                  <c:v>MMM 2019</c:v>
                </c:pt>
                <c:pt idx="120">
                  <c:v>MMM 2020</c:v>
                </c:pt>
                <c:pt idx="121">
                  <c:v>MMM 2020</c:v>
                </c:pt>
                <c:pt idx="122">
                  <c:v>MMM 2020</c:v>
                </c:pt>
                <c:pt idx="123">
                  <c:v>MMM 2020</c:v>
                </c:pt>
                <c:pt idx="124">
                  <c:v>MMM 2020</c:v>
                </c:pt>
                <c:pt idx="125">
                  <c:v>MMM 2020</c:v>
                </c:pt>
                <c:pt idx="126">
                  <c:v>MMM 2020</c:v>
                </c:pt>
                <c:pt idx="127">
                  <c:v>MMM 2020</c:v>
                </c:pt>
                <c:pt idx="128">
                  <c:v>MMM 2020</c:v>
                </c:pt>
                <c:pt idx="129">
                  <c:v>MMM 2020</c:v>
                </c:pt>
                <c:pt idx="130">
                  <c:v>MMM 2020</c:v>
                </c:pt>
                <c:pt idx="131">
                  <c:v>MMM 2020</c:v>
                </c:pt>
              </c:strCache>
            </c:strRef>
          </c:cat>
          <c:val>
            <c:numRef>
              <c:f>[0]!Consumption_mean</c:f>
              <c:numCache>
                <c:formatCode>"$"#,##0_);[Red]\("$"#,##0\)</c:formatCode>
                <c:ptCount val="132"/>
                <c:pt idx="0">
                  <c:v>728000</c:v>
                </c:pt>
                <c:pt idx="1">
                  <c:v>727758.97726275004</c:v>
                </c:pt>
                <c:pt idx="2">
                  <c:v>727533.69130202278</c:v>
                </c:pt>
                <c:pt idx="3">
                  <c:v>727302.72791517258</c:v>
                </c:pt>
                <c:pt idx="4">
                  <c:v>727059.3579945208</c:v>
                </c:pt>
                <c:pt idx="5">
                  <c:v>726842.24638194661</c:v>
                </c:pt>
                <c:pt idx="6">
                  <c:v>726620.96110047284</c:v>
                </c:pt>
                <c:pt idx="7">
                  <c:v>726378.28666504764</c:v>
                </c:pt>
                <c:pt idx="8">
                  <c:v>726148.85609642218</c:v>
                </c:pt>
                <c:pt idx="9">
                  <c:v>725931.92601677519</c:v>
                </c:pt>
                <c:pt idx="10">
                  <c:v>725703.47680235002</c:v>
                </c:pt>
                <c:pt idx="11">
                  <c:v>725454.84939947212</c:v>
                </c:pt>
                <c:pt idx="12">
                  <c:v>725192.44557282492</c:v>
                </c:pt>
                <c:pt idx="13">
                  <c:v>724953.8062834664</c:v>
                </c:pt>
                <c:pt idx="14">
                  <c:v>724733.0663508873</c:v>
                </c:pt>
                <c:pt idx="15">
                  <c:v>724489.83938586258</c:v>
                </c:pt>
                <c:pt idx="16">
                  <c:v>724271.1841971518</c:v>
                </c:pt>
                <c:pt idx="17">
                  <c:v>724035.85260662972</c:v>
                </c:pt>
                <c:pt idx="18">
                  <c:v>723768.13527421199</c:v>
                </c:pt>
                <c:pt idx="19">
                  <c:v>723529.54165770509</c:v>
                </c:pt>
                <c:pt idx="20">
                  <c:v>723252.85952805437</c:v>
                </c:pt>
                <c:pt idx="21">
                  <c:v>723013.08791506221</c:v>
                </c:pt>
                <c:pt idx="22">
                  <c:v>722786.18865911395</c:v>
                </c:pt>
                <c:pt idx="23">
                  <c:v>722523.47680870211</c:v>
                </c:pt>
                <c:pt idx="24">
                  <c:v>722242.50336347765</c:v>
                </c:pt>
                <c:pt idx="25">
                  <c:v>721983.42288442515</c:v>
                </c:pt>
                <c:pt idx="26">
                  <c:v>721731.83133771596</c:v>
                </c:pt>
                <c:pt idx="27">
                  <c:v>721472.88193308434</c:v>
                </c:pt>
                <c:pt idx="28">
                  <c:v>721197.33340360294</c:v>
                </c:pt>
                <c:pt idx="29">
                  <c:v>720933.41769327701</c:v>
                </c:pt>
                <c:pt idx="30">
                  <c:v>720656.82877176674</c:v>
                </c:pt>
                <c:pt idx="31">
                  <c:v>720391.3463134265</c:v>
                </c:pt>
                <c:pt idx="32">
                  <c:v>720138.44888446503</c:v>
                </c:pt>
                <c:pt idx="33">
                  <c:v>719869.93022390595</c:v>
                </c:pt>
                <c:pt idx="34">
                  <c:v>719592.51223146659</c:v>
                </c:pt>
                <c:pt idx="35">
                  <c:v>719316.45704030397</c:v>
                </c:pt>
                <c:pt idx="36">
                  <c:v>719037.22528402251</c:v>
                </c:pt>
                <c:pt idx="37">
                  <c:v>718755.67336565955</c:v>
                </c:pt>
                <c:pt idx="38">
                  <c:v>718490.87363361521</c:v>
                </c:pt>
                <c:pt idx="39">
                  <c:v>718189.47179629933</c:v>
                </c:pt>
                <c:pt idx="40">
                  <c:v>717924.1982463696</c:v>
                </c:pt>
                <c:pt idx="41">
                  <c:v>717649.26476323185</c:v>
                </c:pt>
                <c:pt idx="42">
                  <c:v>717376.86240862089</c:v>
                </c:pt>
                <c:pt idx="43">
                  <c:v>717081.73193578201</c:v>
                </c:pt>
                <c:pt idx="44">
                  <c:v>716799.28127935785</c:v>
                </c:pt>
                <c:pt idx="45">
                  <c:v>716530.68061570136</c:v>
                </c:pt>
                <c:pt idx="46">
                  <c:v>716236.65648809762</c:v>
                </c:pt>
                <c:pt idx="47">
                  <c:v>715959.71171927382</c:v>
                </c:pt>
                <c:pt idx="48">
                  <c:v>715666.87594692933</c:v>
                </c:pt>
                <c:pt idx="49">
                  <c:v>715394.15483766468</c:v>
                </c:pt>
                <c:pt idx="50">
                  <c:v>715096.25840737938</c:v>
                </c:pt>
                <c:pt idx="51">
                  <c:v>714826.26279285923</c:v>
                </c:pt>
                <c:pt idx="52">
                  <c:v>714509.25856594369</c:v>
                </c:pt>
                <c:pt idx="53">
                  <c:v>714197.16123397241</c:v>
                </c:pt>
                <c:pt idx="54">
                  <c:v>713908.33956159698</c:v>
                </c:pt>
                <c:pt idx="55">
                  <c:v>713584.6048870174</c:v>
                </c:pt>
                <c:pt idx="56">
                  <c:v>713305.95212949056</c:v>
                </c:pt>
                <c:pt idx="57">
                  <c:v>713007.45576347946</c:v>
                </c:pt>
                <c:pt idx="58">
                  <c:v>712697.64678418671</c:v>
                </c:pt>
                <c:pt idx="59">
                  <c:v>712406.94555277808</c:v>
                </c:pt>
                <c:pt idx="60">
                  <c:v>712117.24293633248</c:v>
                </c:pt>
                <c:pt idx="61">
                  <c:v>711800.3830047209</c:v>
                </c:pt>
                <c:pt idx="62">
                  <c:v>711502.07901027997</c:v>
                </c:pt>
                <c:pt idx="63">
                  <c:v>711190.81907386135</c:v>
                </c:pt>
                <c:pt idx="64">
                  <c:v>710889.12214942393</c:v>
                </c:pt>
                <c:pt idx="65">
                  <c:v>710571.58212939231</c:v>
                </c:pt>
                <c:pt idx="66">
                  <c:v>710266.48992239835</c:v>
                </c:pt>
                <c:pt idx="67">
                  <c:v>709956.05146255495</c:v>
                </c:pt>
                <c:pt idx="68">
                  <c:v>709660.87257388781</c:v>
                </c:pt>
                <c:pt idx="69">
                  <c:v>709331.32444169151</c:v>
                </c:pt>
                <c:pt idx="70">
                  <c:v>709014.39554534398</c:v>
                </c:pt>
                <c:pt idx="71">
                  <c:v>708705.81556464476</c:v>
                </c:pt>
                <c:pt idx="72">
                  <c:v>708357.25892778626</c:v>
                </c:pt>
                <c:pt idx="73">
                  <c:v>708070.32710617513</c:v>
                </c:pt>
                <c:pt idx="74">
                  <c:v>707748.57021716784</c:v>
                </c:pt>
                <c:pt idx="75">
                  <c:v>707429.52246484428</c:v>
                </c:pt>
                <c:pt idx="76">
                  <c:v>707102.02465341543</c:v>
                </c:pt>
                <c:pt idx="77">
                  <c:v>706765.8235167216</c:v>
                </c:pt>
                <c:pt idx="78">
                  <c:v>706441.91022498696</c:v>
                </c:pt>
                <c:pt idx="79">
                  <c:v>706114.75767565356</c:v>
                </c:pt>
                <c:pt idx="80">
                  <c:v>705805.51981816918</c:v>
                </c:pt>
                <c:pt idx="81">
                  <c:v>705480.15935015248</c:v>
                </c:pt>
                <c:pt idx="82">
                  <c:v>705162.64806226781</c:v>
                </c:pt>
                <c:pt idx="83">
                  <c:v>704828.39659443591</c:v>
                </c:pt>
                <c:pt idx="84">
                  <c:v>704501.38637937827</c:v>
                </c:pt>
                <c:pt idx="85">
                  <c:v>704186.79956020927</c:v>
                </c:pt>
                <c:pt idx="86">
                  <c:v>703851.44864334853</c:v>
                </c:pt>
                <c:pt idx="87">
                  <c:v>703513.4906358032</c:v>
                </c:pt>
                <c:pt idx="88">
                  <c:v>703175.39555269887</c:v>
                </c:pt>
                <c:pt idx="89">
                  <c:v>702846.31606378651</c:v>
                </c:pt>
                <c:pt idx="90">
                  <c:v>702507.3430821253</c:v>
                </c:pt>
                <c:pt idx="91">
                  <c:v>702175.72617855913</c:v>
                </c:pt>
                <c:pt idx="92">
                  <c:v>701836.63327580807</c:v>
                </c:pt>
                <c:pt idx="93">
                  <c:v>701505.71089302795</c:v>
                </c:pt>
                <c:pt idx="94">
                  <c:v>701168.43704463739</c:v>
                </c:pt>
                <c:pt idx="95">
                  <c:v>700827.90357010742</c:v>
                </c:pt>
                <c:pt idx="96">
                  <c:v>700494.22548975493</c:v>
                </c:pt>
                <c:pt idx="97">
                  <c:v>700160.61564570502</c:v>
                </c:pt>
                <c:pt idx="98">
                  <c:v>699834.72293774644</c:v>
                </c:pt>
                <c:pt idx="99">
                  <c:v>699479.06289183337</c:v>
                </c:pt>
                <c:pt idx="100">
                  <c:v>699149.80186868203</c:v>
                </c:pt>
                <c:pt idx="101">
                  <c:v>698823.78349444747</c:v>
                </c:pt>
                <c:pt idx="102">
                  <c:v>698477.03004551842</c:v>
                </c:pt>
                <c:pt idx="103">
                  <c:v>698131.79272017279</c:v>
                </c:pt>
                <c:pt idx="104">
                  <c:v>697797.06389127159</c:v>
                </c:pt>
                <c:pt idx="105">
                  <c:v>697453.23979181296</c:v>
                </c:pt>
                <c:pt idx="106">
                  <c:v>697106.06639739149</c:v>
                </c:pt>
                <c:pt idx="107">
                  <c:v>696751.41393361974</c:v>
                </c:pt>
                <c:pt idx="108">
                  <c:v>696422.40967537987</c:v>
                </c:pt>
                <c:pt idx="109">
                  <c:v>696104.54844559613</c:v>
                </c:pt>
                <c:pt idx="110">
                  <c:v>695755.78856345336</c:v>
                </c:pt>
                <c:pt idx="111">
                  <c:v>695396.48533949384</c:v>
                </c:pt>
                <c:pt idx="112">
                  <c:v>695066.05064924061</c:v>
                </c:pt>
                <c:pt idx="113">
                  <c:v>694691.77480595408</c:v>
                </c:pt>
                <c:pt idx="114">
                  <c:v>694365.27643841342</c:v>
                </c:pt>
                <c:pt idx="115">
                  <c:v>694007.83726025571</c:v>
                </c:pt>
                <c:pt idx="116">
                  <c:v>693658.3115235006</c:v>
                </c:pt>
                <c:pt idx="117">
                  <c:v>693300.99071528262</c:v>
                </c:pt>
                <c:pt idx="118">
                  <c:v>692947.81785858364</c:v>
                </c:pt>
                <c:pt idx="119">
                  <c:v>692585.24580919347</c:v>
                </c:pt>
                <c:pt idx="120">
                  <c:v>692226.18057932239</c:v>
                </c:pt>
                <c:pt idx="121">
                  <c:v>691860.030130142</c:v>
                </c:pt>
                <c:pt idx="122">
                  <c:v>691480.53320989071</c:v>
                </c:pt>
                <c:pt idx="123">
                  <c:v>691149.34210075438</c:v>
                </c:pt>
                <c:pt idx="124">
                  <c:v>690807.21883393673</c:v>
                </c:pt>
                <c:pt idx="125">
                  <c:v>690460.39396429958</c:v>
                </c:pt>
                <c:pt idx="126">
                  <c:v>690111.70210352377</c:v>
                </c:pt>
                <c:pt idx="127">
                  <c:v>689766.90439130412</c:v>
                </c:pt>
                <c:pt idx="128">
                  <c:v>689422.15660349349</c:v>
                </c:pt>
                <c:pt idx="129">
                  <c:v>689095.6415721681</c:v>
                </c:pt>
                <c:pt idx="130">
                  <c:v>688733.71252931503</c:v>
                </c:pt>
                <c:pt idx="131">
                  <c:v>688401.93138229207</c:v>
                </c:pt>
              </c:numCache>
            </c:numRef>
          </c:val>
          <c:smooth val="0"/>
        </c:ser>
        <c:ser>
          <c:idx val="1"/>
          <c:order val="1"/>
          <c:tx>
            <c:v>Current Disposable Income</c:v>
          </c:tx>
          <c:spPr>
            <a:ln w="25400">
              <a:solidFill>
                <a:srgbClr val="993366"/>
              </a:solidFill>
              <a:prstDash val="solid"/>
            </a:ln>
          </c:spPr>
          <c:marker>
            <c:symbol val="none"/>
          </c:marker>
          <c:cat>
            <c:strRef>
              <c:f>[0]!Consumption_Time_Period</c:f>
              <c:strCache>
                <c:ptCount val="132"/>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pt idx="18">
                  <c:v>MMM 2011</c:v>
                </c:pt>
                <c:pt idx="19">
                  <c:v>MMM 2011</c:v>
                </c:pt>
                <c:pt idx="20">
                  <c:v>MMM 2011</c:v>
                </c:pt>
                <c:pt idx="21">
                  <c:v>MMM 2011</c:v>
                </c:pt>
                <c:pt idx="22">
                  <c:v>MMM 2011</c:v>
                </c:pt>
                <c:pt idx="23">
                  <c:v>MMM 2011</c:v>
                </c:pt>
                <c:pt idx="24">
                  <c:v>MMM 2012</c:v>
                </c:pt>
                <c:pt idx="25">
                  <c:v>MMM 2012</c:v>
                </c:pt>
                <c:pt idx="26">
                  <c:v>MMM 2012</c:v>
                </c:pt>
                <c:pt idx="27">
                  <c:v>MMM 2012</c:v>
                </c:pt>
                <c:pt idx="28">
                  <c:v>MMM 2012</c:v>
                </c:pt>
                <c:pt idx="29">
                  <c:v>MMM 2012</c:v>
                </c:pt>
                <c:pt idx="30">
                  <c:v>MMM 2012</c:v>
                </c:pt>
                <c:pt idx="31">
                  <c:v>MMM 2012</c:v>
                </c:pt>
                <c:pt idx="32">
                  <c:v>MMM 2012</c:v>
                </c:pt>
                <c:pt idx="33">
                  <c:v>MMM 2012</c:v>
                </c:pt>
                <c:pt idx="34">
                  <c:v>MMM 2012</c:v>
                </c:pt>
                <c:pt idx="35">
                  <c:v>MMM 2012</c:v>
                </c:pt>
                <c:pt idx="36">
                  <c:v>MMM 2013</c:v>
                </c:pt>
                <c:pt idx="37">
                  <c:v>MMM 2013</c:v>
                </c:pt>
                <c:pt idx="38">
                  <c:v>MMM 2013</c:v>
                </c:pt>
                <c:pt idx="39">
                  <c:v>MMM 2013</c:v>
                </c:pt>
                <c:pt idx="40">
                  <c:v>MMM 2013</c:v>
                </c:pt>
                <c:pt idx="41">
                  <c:v>MMM 2013</c:v>
                </c:pt>
                <c:pt idx="42">
                  <c:v>MMM 2013</c:v>
                </c:pt>
                <c:pt idx="43">
                  <c:v>MMM 2013</c:v>
                </c:pt>
                <c:pt idx="44">
                  <c:v>MMM 2013</c:v>
                </c:pt>
                <c:pt idx="45">
                  <c:v>MMM 2013</c:v>
                </c:pt>
                <c:pt idx="46">
                  <c:v>MMM 2013</c:v>
                </c:pt>
                <c:pt idx="47">
                  <c:v>MMM 2013</c:v>
                </c:pt>
                <c:pt idx="48">
                  <c:v>MMM 2014</c:v>
                </c:pt>
                <c:pt idx="49">
                  <c:v>MMM 2014</c:v>
                </c:pt>
                <c:pt idx="50">
                  <c:v>MMM 2014</c:v>
                </c:pt>
                <c:pt idx="51">
                  <c:v>MMM 2014</c:v>
                </c:pt>
                <c:pt idx="52">
                  <c:v>MMM 2014</c:v>
                </c:pt>
                <c:pt idx="53">
                  <c:v>MMM 2014</c:v>
                </c:pt>
                <c:pt idx="54">
                  <c:v>MMM 2014</c:v>
                </c:pt>
                <c:pt idx="55">
                  <c:v>MMM 2014</c:v>
                </c:pt>
                <c:pt idx="56">
                  <c:v>MMM 2014</c:v>
                </c:pt>
                <c:pt idx="57">
                  <c:v>MMM 2014</c:v>
                </c:pt>
                <c:pt idx="58">
                  <c:v>MMM 2014</c:v>
                </c:pt>
                <c:pt idx="59">
                  <c:v>MMM 2014</c:v>
                </c:pt>
                <c:pt idx="60">
                  <c:v>MMM 2015</c:v>
                </c:pt>
                <c:pt idx="61">
                  <c:v>MMM 2015</c:v>
                </c:pt>
                <c:pt idx="62">
                  <c:v>MMM 2015</c:v>
                </c:pt>
                <c:pt idx="63">
                  <c:v>MMM 2015</c:v>
                </c:pt>
                <c:pt idx="64">
                  <c:v>MMM 2015</c:v>
                </c:pt>
                <c:pt idx="65">
                  <c:v>MMM 2015</c:v>
                </c:pt>
                <c:pt idx="66">
                  <c:v>MMM 2015</c:v>
                </c:pt>
                <c:pt idx="67">
                  <c:v>MMM 2015</c:v>
                </c:pt>
                <c:pt idx="68">
                  <c:v>MMM 2015</c:v>
                </c:pt>
                <c:pt idx="69">
                  <c:v>MMM 2015</c:v>
                </c:pt>
                <c:pt idx="70">
                  <c:v>MMM 2015</c:v>
                </c:pt>
                <c:pt idx="71">
                  <c:v>MMM 2015</c:v>
                </c:pt>
                <c:pt idx="72">
                  <c:v>MMM 2016</c:v>
                </c:pt>
                <c:pt idx="73">
                  <c:v>MMM 2016</c:v>
                </c:pt>
                <c:pt idx="74">
                  <c:v>MMM 2016</c:v>
                </c:pt>
                <c:pt idx="75">
                  <c:v>MMM 2016</c:v>
                </c:pt>
                <c:pt idx="76">
                  <c:v>MMM 2016</c:v>
                </c:pt>
                <c:pt idx="77">
                  <c:v>MMM 2016</c:v>
                </c:pt>
                <c:pt idx="78">
                  <c:v>MMM 2016</c:v>
                </c:pt>
                <c:pt idx="79">
                  <c:v>MMM 2016</c:v>
                </c:pt>
                <c:pt idx="80">
                  <c:v>MMM 2016</c:v>
                </c:pt>
                <c:pt idx="81">
                  <c:v>MMM 2016</c:v>
                </c:pt>
                <c:pt idx="82">
                  <c:v>MMM 2016</c:v>
                </c:pt>
                <c:pt idx="83">
                  <c:v>MMM 2016</c:v>
                </c:pt>
                <c:pt idx="84">
                  <c:v>MMM 2017</c:v>
                </c:pt>
                <c:pt idx="85">
                  <c:v>MMM 2017</c:v>
                </c:pt>
                <c:pt idx="86">
                  <c:v>MMM 2017</c:v>
                </c:pt>
                <c:pt idx="87">
                  <c:v>MMM 2017</c:v>
                </c:pt>
                <c:pt idx="88">
                  <c:v>MMM 2017</c:v>
                </c:pt>
                <c:pt idx="89">
                  <c:v>MMM 2017</c:v>
                </c:pt>
                <c:pt idx="90">
                  <c:v>MMM 2017</c:v>
                </c:pt>
                <c:pt idx="91">
                  <c:v>MMM 2017</c:v>
                </c:pt>
                <c:pt idx="92">
                  <c:v>MMM 2017</c:v>
                </c:pt>
                <c:pt idx="93">
                  <c:v>MMM 2017</c:v>
                </c:pt>
                <c:pt idx="94">
                  <c:v>MMM 2017</c:v>
                </c:pt>
                <c:pt idx="95">
                  <c:v>MMM 2017</c:v>
                </c:pt>
                <c:pt idx="96">
                  <c:v>MMM 2018</c:v>
                </c:pt>
                <c:pt idx="97">
                  <c:v>MMM 2018</c:v>
                </c:pt>
                <c:pt idx="98">
                  <c:v>MMM 2018</c:v>
                </c:pt>
                <c:pt idx="99">
                  <c:v>MMM 2018</c:v>
                </c:pt>
                <c:pt idx="100">
                  <c:v>MMM 2018</c:v>
                </c:pt>
                <c:pt idx="101">
                  <c:v>MMM 2018</c:v>
                </c:pt>
                <c:pt idx="102">
                  <c:v>MMM 2018</c:v>
                </c:pt>
                <c:pt idx="103">
                  <c:v>MMM 2018</c:v>
                </c:pt>
                <c:pt idx="104">
                  <c:v>MMM 2018</c:v>
                </c:pt>
                <c:pt idx="105">
                  <c:v>MMM 2018</c:v>
                </c:pt>
                <c:pt idx="106">
                  <c:v>MMM 2018</c:v>
                </c:pt>
                <c:pt idx="107">
                  <c:v>MMM 2018</c:v>
                </c:pt>
                <c:pt idx="108">
                  <c:v>MMM 2019</c:v>
                </c:pt>
                <c:pt idx="109">
                  <c:v>MMM 2019</c:v>
                </c:pt>
                <c:pt idx="110">
                  <c:v>MMM 2019</c:v>
                </c:pt>
                <c:pt idx="111">
                  <c:v>MMM 2019</c:v>
                </c:pt>
                <c:pt idx="112">
                  <c:v>MMM 2019</c:v>
                </c:pt>
                <c:pt idx="113">
                  <c:v>MMM 2019</c:v>
                </c:pt>
                <c:pt idx="114">
                  <c:v>MMM 2019</c:v>
                </c:pt>
                <c:pt idx="115">
                  <c:v>MMM 2019</c:v>
                </c:pt>
                <c:pt idx="116">
                  <c:v>MMM 2019</c:v>
                </c:pt>
                <c:pt idx="117">
                  <c:v>MMM 2019</c:v>
                </c:pt>
                <c:pt idx="118">
                  <c:v>MMM 2019</c:v>
                </c:pt>
                <c:pt idx="119">
                  <c:v>MMM 2019</c:v>
                </c:pt>
                <c:pt idx="120">
                  <c:v>MMM 2020</c:v>
                </c:pt>
                <c:pt idx="121">
                  <c:v>MMM 2020</c:v>
                </c:pt>
                <c:pt idx="122">
                  <c:v>MMM 2020</c:v>
                </c:pt>
                <c:pt idx="123">
                  <c:v>MMM 2020</c:v>
                </c:pt>
                <c:pt idx="124">
                  <c:v>MMM 2020</c:v>
                </c:pt>
                <c:pt idx="125">
                  <c:v>MMM 2020</c:v>
                </c:pt>
                <c:pt idx="126">
                  <c:v>MMM 2020</c:v>
                </c:pt>
                <c:pt idx="127">
                  <c:v>MMM 2020</c:v>
                </c:pt>
                <c:pt idx="128">
                  <c:v>MMM 2020</c:v>
                </c:pt>
                <c:pt idx="129">
                  <c:v>MMM 2020</c:v>
                </c:pt>
                <c:pt idx="130">
                  <c:v>MMM 2020</c:v>
                </c:pt>
                <c:pt idx="131">
                  <c:v>MMM 2020</c:v>
                </c:pt>
              </c:strCache>
            </c:strRef>
          </c:cat>
          <c:val>
            <c:numRef>
              <c:f>[0]!Income_Current_Disposable_mean</c:f>
              <c:numCache>
                <c:formatCode>"$"#,##0_);[Red]\("$"#,##0\)</c:formatCode>
                <c:ptCount val="132"/>
                <c:pt idx="0">
                  <c:v>822092.06998716935</c:v>
                </c:pt>
                <c:pt idx="1">
                  <c:v>829046.19410375273</c:v>
                </c:pt>
                <c:pt idx="2">
                  <c:v>826137.01543073577</c:v>
                </c:pt>
                <c:pt idx="3">
                  <c:v>820114.81600058556</c:v>
                </c:pt>
                <c:pt idx="4">
                  <c:v>831922.02239469707</c:v>
                </c:pt>
                <c:pt idx="5">
                  <c:v>829717.36545049981</c:v>
                </c:pt>
                <c:pt idx="6">
                  <c:v>819561.74916334124</c:v>
                </c:pt>
                <c:pt idx="7">
                  <c:v>825363.18199987721</c:v>
                </c:pt>
                <c:pt idx="8">
                  <c:v>830838.4966967795</c:v>
                </c:pt>
                <c:pt idx="9">
                  <c:v>825243.85746627033</c:v>
                </c:pt>
                <c:pt idx="10">
                  <c:v>815637.96380299679</c:v>
                </c:pt>
                <c:pt idx="11">
                  <c:v>808960.86129038536</c:v>
                </c:pt>
                <c:pt idx="12">
                  <c:v>819592.69410732586</c:v>
                </c:pt>
                <c:pt idx="13">
                  <c:v>827547.98789110314</c:v>
                </c:pt>
                <c:pt idx="14">
                  <c:v>816886.35761777067</c:v>
                </c:pt>
                <c:pt idx="15">
                  <c:v>827915.34801291162</c:v>
                </c:pt>
                <c:pt idx="16">
                  <c:v>819938.22001180612</c:v>
                </c:pt>
                <c:pt idx="17">
                  <c:v>804689.24735416309</c:v>
                </c:pt>
                <c:pt idx="18">
                  <c:v>817787.73504064535</c:v>
                </c:pt>
                <c:pt idx="19">
                  <c:v>799902.53203012014</c:v>
                </c:pt>
                <c:pt idx="20">
                  <c:v>816583.43442415399</c:v>
                </c:pt>
                <c:pt idx="21">
                  <c:v>822217.1227867225</c:v>
                </c:pt>
                <c:pt idx="22">
                  <c:v>805397.33655245742</c:v>
                </c:pt>
                <c:pt idx="23">
                  <c:v>796632.09811262693</c:v>
                </c:pt>
                <c:pt idx="24">
                  <c:v>806376.32167254796</c:v>
                </c:pt>
                <c:pt idx="25">
                  <c:v>809500.59752449743</c:v>
                </c:pt>
                <c:pt idx="26">
                  <c:v>805782.10983379954</c:v>
                </c:pt>
                <c:pt idx="27">
                  <c:v>797788.9888715155</c:v>
                </c:pt>
                <c:pt idx="28">
                  <c:v>802804.71498239273</c:v>
                </c:pt>
                <c:pt idx="29">
                  <c:v>796617.18711483746</c:v>
                </c:pt>
                <c:pt idx="30">
                  <c:v>801388.64585802658</c:v>
                </c:pt>
                <c:pt idx="31">
                  <c:v>806856.75882987154</c:v>
                </c:pt>
                <c:pt idx="32">
                  <c:v>799322.73215788393</c:v>
                </c:pt>
                <c:pt idx="33">
                  <c:v>794871.09352022107</c:v>
                </c:pt>
                <c:pt idx="34">
                  <c:v>795144.4146319885</c:v>
                </c:pt>
                <c:pt idx="35">
                  <c:v>793324.39074228692</c:v>
                </c:pt>
                <c:pt idx="36">
                  <c:v>791895.55727354926</c:v>
                </c:pt>
                <c:pt idx="37">
                  <c:v>799266.37157652841</c:v>
                </c:pt>
                <c:pt idx="38">
                  <c:v>782033.60538446275</c:v>
                </c:pt>
                <c:pt idx="39">
                  <c:v>798321.78695080022</c:v>
                </c:pt>
                <c:pt idx="40">
                  <c:v>793523.26194457628</c:v>
                </c:pt>
                <c:pt idx="41">
                  <c:v>794338.99628628651</c:v>
                </c:pt>
                <c:pt idx="42">
                  <c:v>783499.86177768453</c:v>
                </c:pt>
                <c:pt idx="43">
                  <c:v>788973.71233732137</c:v>
                </c:pt>
                <c:pt idx="44">
                  <c:v>795003.90046538913</c:v>
                </c:pt>
                <c:pt idx="45">
                  <c:v>782925.63420298439</c:v>
                </c:pt>
                <c:pt idx="46">
                  <c:v>790431.46116869035</c:v>
                </c:pt>
                <c:pt idx="47">
                  <c:v>782742.09445545299</c:v>
                </c:pt>
                <c:pt idx="48">
                  <c:v>791650.35463028762</c:v>
                </c:pt>
                <c:pt idx="49">
                  <c:v>779681.33324995579</c:v>
                </c:pt>
                <c:pt idx="50">
                  <c:v>792176.71433347836</c:v>
                </c:pt>
                <c:pt idx="51">
                  <c:v>770134.28346573981</c:v>
                </c:pt>
                <c:pt idx="52">
                  <c:v>771992.58853369369</c:v>
                </c:pt>
                <c:pt idx="53">
                  <c:v>782335.07587031461</c:v>
                </c:pt>
                <c:pt idx="54">
                  <c:v>765851.09834991675</c:v>
                </c:pt>
                <c:pt idx="55">
                  <c:v>786243.09253504872</c:v>
                </c:pt>
                <c:pt idx="56">
                  <c:v>776727.25687882933</c:v>
                </c:pt>
                <c:pt idx="57">
                  <c:v>771123.36310014862</c:v>
                </c:pt>
                <c:pt idx="58">
                  <c:v>779545.13266290072</c:v>
                </c:pt>
                <c:pt idx="59">
                  <c:v>779633.3379902211</c:v>
                </c:pt>
                <c:pt idx="60">
                  <c:v>766727.77891814185</c:v>
                </c:pt>
                <c:pt idx="61">
                  <c:v>774885.82693076285</c:v>
                </c:pt>
                <c:pt idx="62">
                  <c:v>768523.72038406797</c:v>
                </c:pt>
                <c:pt idx="63">
                  <c:v>772538.36702097231</c:v>
                </c:pt>
                <c:pt idx="64">
                  <c:v>764839.37812573486</c:v>
                </c:pt>
                <c:pt idx="65">
                  <c:v>770177.42001479934</c:v>
                </c:pt>
                <c:pt idx="66">
                  <c:v>767318.77484461549</c:v>
                </c:pt>
                <c:pt idx="67">
                  <c:v>773963.65582362365</c:v>
                </c:pt>
                <c:pt idx="68">
                  <c:v>757722.49356814963</c:v>
                </c:pt>
                <c:pt idx="69">
                  <c:v>763124.2586623457</c:v>
                </c:pt>
                <c:pt idx="70">
                  <c:v>766571.28524819203</c:v>
                </c:pt>
                <c:pt idx="71">
                  <c:v>747724.90550718771</c:v>
                </c:pt>
                <c:pt idx="72">
                  <c:v>775720.26044586499</c:v>
                </c:pt>
                <c:pt idx="73">
                  <c:v>759279.291107069</c:v>
                </c:pt>
                <c:pt idx="74">
                  <c:v>760117.15305219556</c:v>
                </c:pt>
                <c:pt idx="75">
                  <c:v>755808.09019292518</c:v>
                </c:pt>
                <c:pt idx="76">
                  <c:v>751371.30185079784</c:v>
                </c:pt>
                <c:pt idx="77">
                  <c:v>756611.58781055547</c:v>
                </c:pt>
                <c:pt idx="78">
                  <c:v>754701.27239103848</c:v>
                </c:pt>
                <c:pt idx="79">
                  <c:v>762550.16536055133</c:v>
                </c:pt>
                <c:pt idx="80">
                  <c:v>754712.50170790812</c:v>
                </c:pt>
                <c:pt idx="81">
                  <c:v>757918.0714251782</c:v>
                </c:pt>
                <c:pt idx="82">
                  <c:v>749784.76877281652</c:v>
                </c:pt>
                <c:pt idx="83">
                  <c:v>752698.35791500891</c:v>
                </c:pt>
                <c:pt idx="84">
                  <c:v>758012.98907503765</c:v>
                </c:pt>
                <c:pt idx="85">
                  <c:v>748026.24293635797</c:v>
                </c:pt>
                <c:pt idx="86">
                  <c:v>746393.033239829</c:v>
                </c:pt>
                <c:pt idx="87">
                  <c:v>745896.48810028424</c:v>
                </c:pt>
                <c:pt idx="88">
                  <c:v>749624.07633880933</c:v>
                </c:pt>
                <c:pt idx="89">
                  <c:v>744635.95213555358</c:v>
                </c:pt>
                <c:pt idx="90">
                  <c:v>747596.48435679905</c:v>
                </c:pt>
                <c:pt idx="91">
                  <c:v>743720.87331817998</c:v>
                </c:pt>
                <c:pt idx="92">
                  <c:v>747057.1480447799</c:v>
                </c:pt>
                <c:pt idx="93">
                  <c:v>743701.44291341468</c:v>
                </c:pt>
                <c:pt idx="94">
                  <c:v>741764.59770999267</c:v>
                </c:pt>
                <c:pt idx="95">
                  <c:v>744492.04441439942</c:v>
                </c:pt>
                <c:pt idx="96">
                  <c:v>744095.7456818074</c:v>
                </c:pt>
                <c:pt idx="97">
                  <c:v>747229.79587264056</c:v>
                </c:pt>
                <c:pt idx="98">
                  <c:v>733073.21334483323</c:v>
                </c:pt>
                <c:pt idx="99">
                  <c:v>744801.40327866666</c:v>
                </c:pt>
                <c:pt idx="100">
                  <c:v>745875.88095418981</c:v>
                </c:pt>
                <c:pt idx="101">
                  <c:v>735887.87420513423</c:v>
                </c:pt>
                <c:pt idx="102">
                  <c:v>736143.06784753455</c:v>
                </c:pt>
                <c:pt idx="103">
                  <c:v>740550.53117403225</c:v>
                </c:pt>
                <c:pt idx="104">
                  <c:v>735923.57446944306</c:v>
                </c:pt>
                <c:pt idx="105">
                  <c:v>733936.94589755742</c:v>
                </c:pt>
                <c:pt idx="106">
                  <c:v>730039.97364042548</c:v>
                </c:pt>
                <c:pt idx="107">
                  <c:v>741422.92431697994</c:v>
                </c:pt>
                <c:pt idx="108">
                  <c:v>746144.06019647385</c:v>
                </c:pt>
                <c:pt idx="109">
                  <c:v>731475.62932587287</c:v>
                </c:pt>
                <c:pt idx="110">
                  <c:v>726162.34351026744</c:v>
                </c:pt>
                <c:pt idx="111">
                  <c:v>739025.63698503573</c:v>
                </c:pt>
                <c:pt idx="112">
                  <c:v>718367.62444374047</c:v>
                </c:pt>
                <c:pt idx="113">
                  <c:v>739938.92627091578</c:v>
                </c:pt>
                <c:pt idx="114">
                  <c:v>725239.96448925231</c:v>
                </c:pt>
                <c:pt idx="115">
                  <c:v>728434.06670312607</c:v>
                </c:pt>
                <c:pt idx="116">
                  <c:v>724388.23149364756</c:v>
                </c:pt>
                <c:pt idx="117">
                  <c:v>725844.56705588149</c:v>
                </c:pt>
                <c:pt idx="118">
                  <c:v>721053.69240789209</c:v>
                </c:pt>
                <c:pt idx="119">
                  <c:v>722207.38853275042</c:v>
                </c:pt>
                <c:pt idx="120">
                  <c:v>718476.94727491913</c:v>
                </c:pt>
                <c:pt idx="121">
                  <c:v>711847.61389699066</c:v>
                </c:pt>
                <c:pt idx="122">
                  <c:v>733656.06912930077</c:v>
                </c:pt>
                <c:pt idx="123">
                  <c:v>728185.85390565486</c:v>
                </c:pt>
                <c:pt idx="124">
                  <c:v>725577.26380071091</c:v>
                </c:pt>
                <c:pt idx="125">
                  <c:v>724270.92831411562</c:v>
                </c:pt>
                <c:pt idx="126">
                  <c:v>725621.18680053216</c:v>
                </c:pt>
                <c:pt idx="127">
                  <c:v>725202.18048650445</c:v>
                </c:pt>
                <c:pt idx="128">
                  <c:v>733175.31452097546</c:v>
                </c:pt>
                <c:pt idx="129">
                  <c:v>716411.77710904495</c:v>
                </c:pt>
                <c:pt idx="130">
                  <c:v>729862.17897576513</c:v>
                </c:pt>
                <c:pt idx="131">
                  <c:v>727679.42755903781</c:v>
                </c:pt>
              </c:numCache>
            </c:numRef>
          </c:val>
          <c:smooth val="0"/>
        </c:ser>
        <c:ser>
          <c:idx val="2"/>
          <c:order val="2"/>
          <c:tx>
            <c:v>Final Sales</c:v>
          </c:tx>
          <c:spPr>
            <a:ln w="25400">
              <a:solidFill>
                <a:srgbClr val="008000"/>
              </a:solidFill>
              <a:prstDash val="solid"/>
            </a:ln>
          </c:spPr>
          <c:marker>
            <c:symbol val="none"/>
          </c:marker>
          <c:cat>
            <c:strRef>
              <c:f>[0]!Consumption_Time_Period</c:f>
              <c:strCache>
                <c:ptCount val="132"/>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pt idx="18">
                  <c:v>MMM 2011</c:v>
                </c:pt>
                <c:pt idx="19">
                  <c:v>MMM 2011</c:v>
                </c:pt>
                <c:pt idx="20">
                  <c:v>MMM 2011</c:v>
                </c:pt>
                <c:pt idx="21">
                  <c:v>MMM 2011</c:v>
                </c:pt>
                <c:pt idx="22">
                  <c:v>MMM 2011</c:v>
                </c:pt>
                <c:pt idx="23">
                  <c:v>MMM 2011</c:v>
                </c:pt>
                <c:pt idx="24">
                  <c:v>MMM 2012</c:v>
                </c:pt>
                <c:pt idx="25">
                  <c:v>MMM 2012</c:v>
                </c:pt>
                <c:pt idx="26">
                  <c:v>MMM 2012</c:v>
                </c:pt>
                <c:pt idx="27">
                  <c:v>MMM 2012</c:v>
                </c:pt>
                <c:pt idx="28">
                  <c:v>MMM 2012</c:v>
                </c:pt>
                <c:pt idx="29">
                  <c:v>MMM 2012</c:v>
                </c:pt>
                <c:pt idx="30">
                  <c:v>MMM 2012</c:v>
                </c:pt>
                <c:pt idx="31">
                  <c:v>MMM 2012</c:v>
                </c:pt>
                <c:pt idx="32">
                  <c:v>MMM 2012</c:v>
                </c:pt>
                <c:pt idx="33">
                  <c:v>MMM 2012</c:v>
                </c:pt>
                <c:pt idx="34">
                  <c:v>MMM 2012</c:v>
                </c:pt>
                <c:pt idx="35">
                  <c:v>MMM 2012</c:v>
                </c:pt>
                <c:pt idx="36">
                  <c:v>MMM 2013</c:v>
                </c:pt>
                <c:pt idx="37">
                  <c:v>MMM 2013</c:v>
                </c:pt>
                <c:pt idx="38">
                  <c:v>MMM 2013</c:v>
                </c:pt>
                <c:pt idx="39">
                  <c:v>MMM 2013</c:v>
                </c:pt>
                <c:pt idx="40">
                  <c:v>MMM 2013</c:v>
                </c:pt>
                <c:pt idx="41">
                  <c:v>MMM 2013</c:v>
                </c:pt>
                <c:pt idx="42">
                  <c:v>MMM 2013</c:v>
                </c:pt>
                <c:pt idx="43">
                  <c:v>MMM 2013</c:v>
                </c:pt>
                <c:pt idx="44">
                  <c:v>MMM 2013</c:v>
                </c:pt>
                <c:pt idx="45">
                  <c:v>MMM 2013</c:v>
                </c:pt>
                <c:pt idx="46">
                  <c:v>MMM 2013</c:v>
                </c:pt>
                <c:pt idx="47">
                  <c:v>MMM 2013</c:v>
                </c:pt>
                <c:pt idx="48">
                  <c:v>MMM 2014</c:v>
                </c:pt>
                <c:pt idx="49">
                  <c:v>MMM 2014</c:v>
                </c:pt>
                <c:pt idx="50">
                  <c:v>MMM 2014</c:v>
                </c:pt>
                <c:pt idx="51">
                  <c:v>MMM 2014</c:v>
                </c:pt>
                <c:pt idx="52">
                  <c:v>MMM 2014</c:v>
                </c:pt>
                <c:pt idx="53">
                  <c:v>MMM 2014</c:v>
                </c:pt>
                <c:pt idx="54">
                  <c:v>MMM 2014</c:v>
                </c:pt>
                <c:pt idx="55">
                  <c:v>MMM 2014</c:v>
                </c:pt>
                <c:pt idx="56">
                  <c:v>MMM 2014</c:v>
                </c:pt>
                <c:pt idx="57">
                  <c:v>MMM 2014</c:v>
                </c:pt>
                <c:pt idx="58">
                  <c:v>MMM 2014</c:v>
                </c:pt>
                <c:pt idx="59">
                  <c:v>MMM 2014</c:v>
                </c:pt>
                <c:pt idx="60">
                  <c:v>MMM 2015</c:v>
                </c:pt>
                <c:pt idx="61">
                  <c:v>MMM 2015</c:v>
                </c:pt>
                <c:pt idx="62">
                  <c:v>MMM 2015</c:v>
                </c:pt>
                <c:pt idx="63">
                  <c:v>MMM 2015</c:v>
                </c:pt>
                <c:pt idx="64">
                  <c:v>MMM 2015</c:v>
                </c:pt>
                <c:pt idx="65">
                  <c:v>MMM 2015</c:v>
                </c:pt>
                <c:pt idx="66">
                  <c:v>MMM 2015</c:v>
                </c:pt>
                <c:pt idx="67">
                  <c:v>MMM 2015</c:v>
                </c:pt>
                <c:pt idx="68">
                  <c:v>MMM 2015</c:v>
                </c:pt>
                <c:pt idx="69">
                  <c:v>MMM 2015</c:v>
                </c:pt>
                <c:pt idx="70">
                  <c:v>MMM 2015</c:v>
                </c:pt>
                <c:pt idx="71">
                  <c:v>MMM 2015</c:v>
                </c:pt>
                <c:pt idx="72">
                  <c:v>MMM 2016</c:v>
                </c:pt>
                <c:pt idx="73">
                  <c:v>MMM 2016</c:v>
                </c:pt>
                <c:pt idx="74">
                  <c:v>MMM 2016</c:v>
                </c:pt>
                <c:pt idx="75">
                  <c:v>MMM 2016</c:v>
                </c:pt>
                <c:pt idx="76">
                  <c:v>MMM 2016</c:v>
                </c:pt>
                <c:pt idx="77">
                  <c:v>MMM 2016</c:v>
                </c:pt>
                <c:pt idx="78">
                  <c:v>MMM 2016</c:v>
                </c:pt>
                <c:pt idx="79">
                  <c:v>MMM 2016</c:v>
                </c:pt>
                <c:pt idx="80">
                  <c:v>MMM 2016</c:v>
                </c:pt>
                <c:pt idx="81">
                  <c:v>MMM 2016</c:v>
                </c:pt>
                <c:pt idx="82">
                  <c:v>MMM 2016</c:v>
                </c:pt>
                <c:pt idx="83">
                  <c:v>MMM 2016</c:v>
                </c:pt>
                <c:pt idx="84">
                  <c:v>MMM 2017</c:v>
                </c:pt>
                <c:pt idx="85">
                  <c:v>MMM 2017</c:v>
                </c:pt>
                <c:pt idx="86">
                  <c:v>MMM 2017</c:v>
                </c:pt>
                <c:pt idx="87">
                  <c:v>MMM 2017</c:v>
                </c:pt>
                <c:pt idx="88">
                  <c:v>MMM 2017</c:v>
                </c:pt>
                <c:pt idx="89">
                  <c:v>MMM 2017</c:v>
                </c:pt>
                <c:pt idx="90">
                  <c:v>MMM 2017</c:v>
                </c:pt>
                <c:pt idx="91">
                  <c:v>MMM 2017</c:v>
                </c:pt>
                <c:pt idx="92">
                  <c:v>MMM 2017</c:v>
                </c:pt>
                <c:pt idx="93">
                  <c:v>MMM 2017</c:v>
                </c:pt>
                <c:pt idx="94">
                  <c:v>MMM 2017</c:v>
                </c:pt>
                <c:pt idx="95">
                  <c:v>MMM 2017</c:v>
                </c:pt>
                <c:pt idx="96">
                  <c:v>MMM 2018</c:v>
                </c:pt>
                <c:pt idx="97">
                  <c:v>MMM 2018</c:v>
                </c:pt>
                <c:pt idx="98">
                  <c:v>MMM 2018</c:v>
                </c:pt>
                <c:pt idx="99">
                  <c:v>MMM 2018</c:v>
                </c:pt>
                <c:pt idx="100">
                  <c:v>MMM 2018</c:v>
                </c:pt>
                <c:pt idx="101">
                  <c:v>MMM 2018</c:v>
                </c:pt>
                <c:pt idx="102">
                  <c:v>MMM 2018</c:v>
                </c:pt>
                <c:pt idx="103">
                  <c:v>MMM 2018</c:v>
                </c:pt>
                <c:pt idx="104">
                  <c:v>MMM 2018</c:v>
                </c:pt>
                <c:pt idx="105">
                  <c:v>MMM 2018</c:v>
                </c:pt>
                <c:pt idx="106">
                  <c:v>MMM 2018</c:v>
                </c:pt>
                <c:pt idx="107">
                  <c:v>MMM 2018</c:v>
                </c:pt>
                <c:pt idx="108">
                  <c:v>MMM 2019</c:v>
                </c:pt>
                <c:pt idx="109">
                  <c:v>MMM 2019</c:v>
                </c:pt>
                <c:pt idx="110">
                  <c:v>MMM 2019</c:v>
                </c:pt>
                <c:pt idx="111">
                  <c:v>MMM 2019</c:v>
                </c:pt>
                <c:pt idx="112">
                  <c:v>MMM 2019</c:v>
                </c:pt>
                <c:pt idx="113">
                  <c:v>MMM 2019</c:v>
                </c:pt>
                <c:pt idx="114">
                  <c:v>MMM 2019</c:v>
                </c:pt>
                <c:pt idx="115">
                  <c:v>MMM 2019</c:v>
                </c:pt>
                <c:pt idx="116">
                  <c:v>MMM 2019</c:v>
                </c:pt>
                <c:pt idx="117">
                  <c:v>MMM 2019</c:v>
                </c:pt>
                <c:pt idx="118">
                  <c:v>MMM 2019</c:v>
                </c:pt>
                <c:pt idx="119">
                  <c:v>MMM 2019</c:v>
                </c:pt>
                <c:pt idx="120">
                  <c:v>MMM 2020</c:v>
                </c:pt>
                <c:pt idx="121">
                  <c:v>MMM 2020</c:v>
                </c:pt>
                <c:pt idx="122">
                  <c:v>MMM 2020</c:v>
                </c:pt>
                <c:pt idx="123">
                  <c:v>MMM 2020</c:v>
                </c:pt>
                <c:pt idx="124">
                  <c:v>MMM 2020</c:v>
                </c:pt>
                <c:pt idx="125">
                  <c:v>MMM 2020</c:v>
                </c:pt>
                <c:pt idx="126">
                  <c:v>MMM 2020</c:v>
                </c:pt>
                <c:pt idx="127">
                  <c:v>MMM 2020</c:v>
                </c:pt>
                <c:pt idx="128">
                  <c:v>MMM 2020</c:v>
                </c:pt>
                <c:pt idx="129">
                  <c:v>MMM 2020</c:v>
                </c:pt>
                <c:pt idx="130">
                  <c:v>MMM 2020</c:v>
                </c:pt>
                <c:pt idx="131">
                  <c:v>MMM 2020</c:v>
                </c:pt>
              </c:strCache>
            </c:strRef>
          </c:cat>
          <c:val>
            <c:numRef>
              <c:f>[0]!Final_Sales_mean</c:f>
              <c:numCache>
                <c:formatCode>"$"#,##0_);[Red]\("$"#,##0\)</c:formatCode>
                <c:ptCount val="132"/>
                <c:pt idx="0">
                  <c:v>963388.68108289526</c:v>
                </c:pt>
                <c:pt idx="1">
                  <c:v>962710.93591110525</c:v>
                </c:pt>
                <c:pt idx="2">
                  <c:v>962084.6029577218</c:v>
                </c:pt>
                <c:pt idx="3">
                  <c:v>961499.98859115934</c:v>
                </c:pt>
                <c:pt idx="4">
                  <c:v>960857.1863228936</c:v>
                </c:pt>
                <c:pt idx="5">
                  <c:v>960302.76027176762</c:v>
                </c:pt>
                <c:pt idx="6">
                  <c:v>959709.97213660716</c:v>
                </c:pt>
                <c:pt idx="7">
                  <c:v>959094.80575785635</c:v>
                </c:pt>
                <c:pt idx="8">
                  <c:v>958553.19560196449</c:v>
                </c:pt>
                <c:pt idx="9">
                  <c:v>958011.80675787199</c:v>
                </c:pt>
                <c:pt idx="10">
                  <c:v>957491.81033338944</c:v>
                </c:pt>
                <c:pt idx="11">
                  <c:v>956918.6161822218</c:v>
                </c:pt>
                <c:pt idx="12">
                  <c:v>956342.39477932965</c:v>
                </c:pt>
                <c:pt idx="13">
                  <c:v>955813.20433367661</c:v>
                </c:pt>
                <c:pt idx="14">
                  <c:v>955289.56433667464</c:v>
                </c:pt>
                <c:pt idx="15">
                  <c:v>954749.44776266767</c:v>
                </c:pt>
                <c:pt idx="16">
                  <c:v>954237.16177894641</c:v>
                </c:pt>
                <c:pt idx="17">
                  <c:v>953722.45693830075</c:v>
                </c:pt>
                <c:pt idx="18">
                  <c:v>953187.06888052507</c:v>
                </c:pt>
                <c:pt idx="19">
                  <c:v>952677.70057335473</c:v>
                </c:pt>
                <c:pt idx="20">
                  <c:v>952113.61142270733</c:v>
                </c:pt>
                <c:pt idx="21">
                  <c:v>951628.0723586817</c:v>
                </c:pt>
                <c:pt idx="22">
                  <c:v>951179.69511180057</c:v>
                </c:pt>
                <c:pt idx="23">
                  <c:v>950665.96068143076</c:v>
                </c:pt>
                <c:pt idx="24">
                  <c:v>950143.13396469771</c:v>
                </c:pt>
                <c:pt idx="25">
                  <c:v>949648.74790272827</c:v>
                </c:pt>
                <c:pt idx="26">
                  <c:v>949149.75594319508</c:v>
                </c:pt>
                <c:pt idx="27">
                  <c:v>948661.27718594391</c:v>
                </c:pt>
                <c:pt idx="28">
                  <c:v>948130.98689530545</c:v>
                </c:pt>
                <c:pt idx="29">
                  <c:v>947677.01565490675</c:v>
                </c:pt>
                <c:pt idx="30">
                  <c:v>947175.21707211167</c:v>
                </c:pt>
                <c:pt idx="31">
                  <c:v>946731.82807990978</c:v>
                </c:pt>
                <c:pt idx="32">
                  <c:v>946296.18104603863</c:v>
                </c:pt>
                <c:pt idx="33">
                  <c:v>945800.62799292721</c:v>
                </c:pt>
                <c:pt idx="34">
                  <c:v>945317.82461771462</c:v>
                </c:pt>
                <c:pt idx="35">
                  <c:v>944837.51721458847</c:v>
                </c:pt>
                <c:pt idx="36">
                  <c:v>944356.9207354855</c:v>
                </c:pt>
                <c:pt idx="37">
                  <c:v>943887.07425337902</c:v>
                </c:pt>
                <c:pt idx="38">
                  <c:v>943436.72175416083</c:v>
                </c:pt>
                <c:pt idx="39">
                  <c:v>942978.37206467416</c:v>
                </c:pt>
                <c:pt idx="40">
                  <c:v>942517.80034622864</c:v>
                </c:pt>
                <c:pt idx="41">
                  <c:v>942054.08635957155</c:v>
                </c:pt>
                <c:pt idx="42">
                  <c:v>941576.83889724151</c:v>
                </c:pt>
                <c:pt idx="43">
                  <c:v>941094.45218493056</c:v>
                </c:pt>
                <c:pt idx="44">
                  <c:v>940661.27089626854</c:v>
                </c:pt>
                <c:pt idx="45">
                  <c:v>940240.76634703833</c:v>
                </c:pt>
                <c:pt idx="46">
                  <c:v>939794.19848234276</c:v>
                </c:pt>
                <c:pt idx="47">
                  <c:v>939335.0886355018</c:v>
                </c:pt>
                <c:pt idx="48">
                  <c:v>938881.72754402773</c:v>
                </c:pt>
                <c:pt idx="49">
                  <c:v>938436.53248357715</c:v>
                </c:pt>
                <c:pt idx="50">
                  <c:v>938008.5319993177</c:v>
                </c:pt>
                <c:pt idx="51">
                  <c:v>937578.8267805496</c:v>
                </c:pt>
                <c:pt idx="52">
                  <c:v>937074.75982221938</c:v>
                </c:pt>
                <c:pt idx="53">
                  <c:v>936593.99288903282</c:v>
                </c:pt>
                <c:pt idx="54">
                  <c:v>936162.7222667333</c:v>
                </c:pt>
                <c:pt idx="55">
                  <c:v>935694.2519266326</c:v>
                </c:pt>
                <c:pt idx="56">
                  <c:v>935251.12101937667</c:v>
                </c:pt>
                <c:pt idx="57">
                  <c:v>934827.23297546513</c:v>
                </c:pt>
                <c:pt idx="58">
                  <c:v>934394.27946084831</c:v>
                </c:pt>
                <c:pt idx="59">
                  <c:v>933934.91733602784</c:v>
                </c:pt>
                <c:pt idx="60">
                  <c:v>933511.73381813103</c:v>
                </c:pt>
                <c:pt idx="61">
                  <c:v>933075.65388329432</c:v>
                </c:pt>
                <c:pt idx="62">
                  <c:v>932659.71738533536</c:v>
                </c:pt>
                <c:pt idx="63">
                  <c:v>932180.28057384479</c:v>
                </c:pt>
                <c:pt idx="64">
                  <c:v>931732.51740202843</c:v>
                </c:pt>
                <c:pt idx="65">
                  <c:v>931248.67899741337</c:v>
                </c:pt>
                <c:pt idx="66">
                  <c:v>930822.41541914584</c:v>
                </c:pt>
                <c:pt idx="67">
                  <c:v>930356.27627507248</c:v>
                </c:pt>
                <c:pt idx="68">
                  <c:v>929905.93884510128</c:v>
                </c:pt>
                <c:pt idx="69">
                  <c:v>929440.3109981796</c:v>
                </c:pt>
                <c:pt idx="70">
                  <c:v>928982.46762736281</c:v>
                </c:pt>
                <c:pt idx="71">
                  <c:v>928525.90376596211</c:v>
                </c:pt>
                <c:pt idx="72">
                  <c:v>928081.01345406764</c:v>
                </c:pt>
                <c:pt idx="73">
                  <c:v>927666.52502969513</c:v>
                </c:pt>
                <c:pt idx="74">
                  <c:v>927252.23228129512</c:v>
                </c:pt>
                <c:pt idx="75">
                  <c:v>926816.90751516982</c:v>
                </c:pt>
                <c:pt idx="76">
                  <c:v>926360.14336508955</c:v>
                </c:pt>
                <c:pt idx="77">
                  <c:v>925897.4533266495</c:v>
                </c:pt>
                <c:pt idx="78">
                  <c:v>925462.28257452266</c:v>
                </c:pt>
                <c:pt idx="79">
                  <c:v>925003.98127317836</c:v>
                </c:pt>
                <c:pt idx="80">
                  <c:v>924590.45055800362</c:v>
                </c:pt>
                <c:pt idx="81">
                  <c:v>924144.16587303707</c:v>
                </c:pt>
                <c:pt idx="82">
                  <c:v>923696.32300128555</c:v>
                </c:pt>
                <c:pt idx="83">
                  <c:v>923206.61879643227</c:v>
                </c:pt>
                <c:pt idx="84">
                  <c:v>922749.95148161252</c:v>
                </c:pt>
                <c:pt idx="85">
                  <c:v>922348.98546020687</c:v>
                </c:pt>
                <c:pt idx="86">
                  <c:v>921899.94283340056</c:v>
                </c:pt>
                <c:pt idx="87">
                  <c:v>921445.65371162992</c:v>
                </c:pt>
                <c:pt idx="88">
                  <c:v>921010.20641369245</c:v>
                </c:pt>
                <c:pt idx="89">
                  <c:v>920573.67385266186</c:v>
                </c:pt>
                <c:pt idx="90">
                  <c:v>920128.82057746791</c:v>
                </c:pt>
                <c:pt idx="91">
                  <c:v>919674.19605646736</c:v>
                </c:pt>
                <c:pt idx="92">
                  <c:v>919214.37078333227</c:v>
                </c:pt>
                <c:pt idx="93">
                  <c:v>918755.27433354314</c:v>
                </c:pt>
                <c:pt idx="94">
                  <c:v>918331.54402405256</c:v>
                </c:pt>
                <c:pt idx="95">
                  <c:v>917898.44826034422</c:v>
                </c:pt>
                <c:pt idx="96">
                  <c:v>917506.70046668965</c:v>
                </c:pt>
                <c:pt idx="97">
                  <c:v>917063.76844662486</c:v>
                </c:pt>
                <c:pt idx="98">
                  <c:v>916653.07116875995</c:v>
                </c:pt>
                <c:pt idx="99">
                  <c:v>916157.01205457072</c:v>
                </c:pt>
                <c:pt idx="100">
                  <c:v>915739.6399245708</c:v>
                </c:pt>
                <c:pt idx="101">
                  <c:v>915308.9849838271</c:v>
                </c:pt>
                <c:pt idx="102">
                  <c:v>914838.63621512777</c:v>
                </c:pt>
                <c:pt idx="103">
                  <c:v>914405.70367791201</c:v>
                </c:pt>
                <c:pt idx="104">
                  <c:v>913955.58654234488</c:v>
                </c:pt>
                <c:pt idx="105">
                  <c:v>913538.38812691486</c:v>
                </c:pt>
                <c:pt idx="106">
                  <c:v>913116.905181056</c:v>
                </c:pt>
                <c:pt idx="107">
                  <c:v>912671.26966061164</c:v>
                </c:pt>
                <c:pt idx="108">
                  <c:v>912279.39184025722</c:v>
                </c:pt>
                <c:pt idx="109">
                  <c:v>911855.67484845477</c:v>
                </c:pt>
                <c:pt idx="110">
                  <c:v>911419.0106333344</c:v>
                </c:pt>
                <c:pt idx="111">
                  <c:v>910979.65754395956</c:v>
                </c:pt>
                <c:pt idx="112">
                  <c:v>910526.61991511483</c:v>
                </c:pt>
                <c:pt idx="113">
                  <c:v>910040.72200630314</c:v>
                </c:pt>
                <c:pt idx="114">
                  <c:v>909625.75119682739</c:v>
                </c:pt>
                <c:pt idx="115">
                  <c:v>909179.01420941122</c:v>
                </c:pt>
                <c:pt idx="116">
                  <c:v>908750.39920623624</c:v>
                </c:pt>
                <c:pt idx="117">
                  <c:v>908275.57044834155</c:v>
                </c:pt>
                <c:pt idx="118">
                  <c:v>907829.512970082</c:v>
                </c:pt>
                <c:pt idx="119">
                  <c:v>907368.44623023993</c:v>
                </c:pt>
                <c:pt idx="120">
                  <c:v>906928.15157729667</c:v>
                </c:pt>
                <c:pt idx="121">
                  <c:v>906485.31225979037</c:v>
                </c:pt>
                <c:pt idx="122">
                  <c:v>906030.69575682387</c:v>
                </c:pt>
                <c:pt idx="123">
                  <c:v>905581.88137078378</c:v>
                </c:pt>
                <c:pt idx="124">
                  <c:v>905148.26115519158</c:v>
                </c:pt>
                <c:pt idx="125">
                  <c:v>904699.67926474311</c:v>
                </c:pt>
                <c:pt idx="126">
                  <c:v>904256.85574207315</c:v>
                </c:pt>
                <c:pt idx="127">
                  <c:v>903817.925941922</c:v>
                </c:pt>
                <c:pt idx="128">
                  <c:v>903398.35574077396</c:v>
                </c:pt>
                <c:pt idx="129">
                  <c:v>902996.34397990792</c:v>
                </c:pt>
                <c:pt idx="130">
                  <c:v>902549.34042275313</c:v>
                </c:pt>
                <c:pt idx="131">
                  <c:v>902149.40754771244</c:v>
                </c:pt>
              </c:numCache>
            </c:numRef>
          </c:val>
          <c:smooth val="0"/>
        </c:ser>
        <c:dLbls>
          <c:showLegendKey val="0"/>
          <c:showVal val="0"/>
          <c:showCatName val="0"/>
          <c:showSerName val="0"/>
          <c:showPercent val="0"/>
          <c:showBubbleSize val="0"/>
        </c:dLbls>
        <c:smooth val="0"/>
        <c:axId val="1038338784"/>
        <c:axId val="1038336432"/>
      </c:lineChart>
      <c:catAx>
        <c:axId val="1038338784"/>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1038336432"/>
        <c:crosses val="autoZero"/>
        <c:auto val="0"/>
        <c:lblAlgn val="ctr"/>
        <c:lblOffset val="100"/>
        <c:tickLblSkip val="3"/>
        <c:tickMarkSkip val="1"/>
        <c:noMultiLvlLbl val="0"/>
      </c:catAx>
      <c:valAx>
        <c:axId val="1038336432"/>
        <c:scaling>
          <c:orientation val="minMax"/>
        </c:scaling>
        <c:delete val="0"/>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 millions</a:t>
                </a:r>
              </a:p>
            </c:rich>
          </c:tx>
          <c:layout>
            <c:manualLayout>
              <c:xMode val="edge"/>
              <c:yMode val="edge"/>
              <c:x val="1.9274425351417709E-2"/>
              <c:y val="0.19402980877390327"/>
            </c:manualLayout>
          </c:layout>
          <c:overlay val="0"/>
          <c:spPr>
            <a:noFill/>
            <a:ln w="25400">
              <a:noFill/>
            </a:ln>
          </c:spPr>
        </c:title>
        <c:numFmt formatCode="\$#,##0_);[Red]\(\$#,##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tr-TR"/>
          </a:p>
        </c:txPr>
        <c:crossAx val="1038338784"/>
        <c:crosses val="autoZero"/>
        <c:crossBetween val="between"/>
      </c:valAx>
      <c:spPr>
        <a:solidFill>
          <a:srgbClr val="FFFFFF"/>
        </a:solidFill>
        <a:ln w="25400">
          <a:noFill/>
        </a:ln>
      </c:spPr>
    </c:plotArea>
    <c:legend>
      <c:legendPos val="r"/>
      <c:layout>
        <c:manualLayout>
          <c:xMode val="edge"/>
          <c:yMode val="edge"/>
          <c:x val="0.11678000612324364"/>
          <c:y val="0.88358205224346953"/>
          <c:w val="0.84693876459100603"/>
          <c:h val="6.5671791026121751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144" l="0.70000000000000062" r="0.70000000000000062" t="0.75000000000000144"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Employment</a:t>
            </a:r>
          </a:p>
        </c:rich>
      </c:tx>
      <c:layout>
        <c:manualLayout>
          <c:xMode val="edge"/>
          <c:yMode val="edge"/>
          <c:x val="0.43083903300309434"/>
          <c:y val="1.4925321834770654E-2"/>
        </c:manualLayout>
      </c:layout>
      <c:overlay val="0"/>
      <c:spPr>
        <a:solidFill>
          <a:srgbClr val="FFFFFF"/>
        </a:solidFill>
        <a:ln w="25400">
          <a:noFill/>
        </a:ln>
      </c:spPr>
    </c:title>
    <c:autoTitleDeleted val="0"/>
    <c:plotArea>
      <c:layout>
        <c:manualLayout>
          <c:layoutTarget val="inner"/>
          <c:xMode val="edge"/>
          <c:yMode val="edge"/>
          <c:x val="0.12131519274376418"/>
          <c:y val="6.5671641791044774E-2"/>
          <c:w val="0.83673469387755106"/>
          <c:h val="0.55522388059701488"/>
        </c:manualLayout>
      </c:layout>
      <c:lineChart>
        <c:grouping val="standard"/>
        <c:varyColors val="0"/>
        <c:ser>
          <c:idx val="0"/>
          <c:order val="0"/>
          <c:tx>
            <c:v>Employment</c:v>
          </c:tx>
          <c:spPr>
            <a:ln w="25400">
              <a:solidFill>
                <a:srgbClr val="0000FF"/>
              </a:solidFill>
              <a:prstDash val="solid"/>
            </a:ln>
          </c:spPr>
          <c:marker>
            <c:symbol val="none"/>
          </c:marker>
          <c:cat>
            <c:strRef>
              <c:f>[0]!Employment_Time_Period</c:f>
              <c:strCache>
                <c:ptCount val="132"/>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pt idx="18">
                  <c:v>MMM 2011</c:v>
                </c:pt>
                <c:pt idx="19">
                  <c:v>MMM 2011</c:v>
                </c:pt>
                <c:pt idx="20">
                  <c:v>MMM 2011</c:v>
                </c:pt>
                <c:pt idx="21">
                  <c:v>MMM 2011</c:v>
                </c:pt>
                <c:pt idx="22">
                  <c:v>MMM 2011</c:v>
                </c:pt>
                <c:pt idx="23">
                  <c:v>MMM 2011</c:v>
                </c:pt>
                <c:pt idx="24">
                  <c:v>MMM 2012</c:v>
                </c:pt>
                <c:pt idx="25">
                  <c:v>MMM 2012</c:v>
                </c:pt>
                <c:pt idx="26">
                  <c:v>MMM 2012</c:v>
                </c:pt>
                <c:pt idx="27">
                  <c:v>MMM 2012</c:v>
                </c:pt>
                <c:pt idx="28">
                  <c:v>MMM 2012</c:v>
                </c:pt>
                <c:pt idx="29">
                  <c:v>MMM 2012</c:v>
                </c:pt>
                <c:pt idx="30">
                  <c:v>MMM 2012</c:v>
                </c:pt>
                <c:pt idx="31">
                  <c:v>MMM 2012</c:v>
                </c:pt>
                <c:pt idx="32">
                  <c:v>MMM 2012</c:v>
                </c:pt>
                <c:pt idx="33">
                  <c:v>MMM 2012</c:v>
                </c:pt>
                <c:pt idx="34">
                  <c:v>MMM 2012</c:v>
                </c:pt>
                <c:pt idx="35">
                  <c:v>MMM 2012</c:v>
                </c:pt>
                <c:pt idx="36">
                  <c:v>MMM 2013</c:v>
                </c:pt>
                <c:pt idx="37">
                  <c:v>MMM 2013</c:v>
                </c:pt>
                <c:pt idx="38">
                  <c:v>MMM 2013</c:v>
                </c:pt>
                <c:pt idx="39">
                  <c:v>MMM 2013</c:v>
                </c:pt>
                <c:pt idx="40">
                  <c:v>MMM 2013</c:v>
                </c:pt>
                <c:pt idx="41">
                  <c:v>MMM 2013</c:v>
                </c:pt>
                <c:pt idx="42">
                  <c:v>MMM 2013</c:v>
                </c:pt>
                <c:pt idx="43">
                  <c:v>MMM 2013</c:v>
                </c:pt>
                <c:pt idx="44">
                  <c:v>MMM 2013</c:v>
                </c:pt>
                <c:pt idx="45">
                  <c:v>MMM 2013</c:v>
                </c:pt>
                <c:pt idx="46">
                  <c:v>MMM 2013</c:v>
                </c:pt>
                <c:pt idx="47">
                  <c:v>MMM 2013</c:v>
                </c:pt>
                <c:pt idx="48">
                  <c:v>MMM 2014</c:v>
                </c:pt>
                <c:pt idx="49">
                  <c:v>MMM 2014</c:v>
                </c:pt>
                <c:pt idx="50">
                  <c:v>MMM 2014</c:v>
                </c:pt>
                <c:pt idx="51">
                  <c:v>MMM 2014</c:v>
                </c:pt>
                <c:pt idx="52">
                  <c:v>MMM 2014</c:v>
                </c:pt>
                <c:pt idx="53">
                  <c:v>MMM 2014</c:v>
                </c:pt>
                <c:pt idx="54">
                  <c:v>MMM 2014</c:v>
                </c:pt>
                <c:pt idx="55">
                  <c:v>MMM 2014</c:v>
                </c:pt>
                <c:pt idx="56">
                  <c:v>MMM 2014</c:v>
                </c:pt>
                <c:pt idx="57">
                  <c:v>MMM 2014</c:v>
                </c:pt>
                <c:pt idx="58">
                  <c:v>MMM 2014</c:v>
                </c:pt>
                <c:pt idx="59">
                  <c:v>MMM 2014</c:v>
                </c:pt>
                <c:pt idx="60">
                  <c:v>MMM 2015</c:v>
                </c:pt>
                <c:pt idx="61">
                  <c:v>MMM 2015</c:v>
                </c:pt>
                <c:pt idx="62">
                  <c:v>MMM 2015</c:v>
                </c:pt>
                <c:pt idx="63">
                  <c:v>MMM 2015</c:v>
                </c:pt>
                <c:pt idx="64">
                  <c:v>MMM 2015</c:v>
                </c:pt>
                <c:pt idx="65">
                  <c:v>MMM 2015</c:v>
                </c:pt>
                <c:pt idx="66">
                  <c:v>MMM 2015</c:v>
                </c:pt>
                <c:pt idx="67">
                  <c:v>MMM 2015</c:v>
                </c:pt>
                <c:pt idx="68">
                  <c:v>MMM 2015</c:v>
                </c:pt>
                <c:pt idx="69">
                  <c:v>MMM 2015</c:v>
                </c:pt>
                <c:pt idx="70">
                  <c:v>MMM 2015</c:v>
                </c:pt>
                <c:pt idx="71">
                  <c:v>MMM 2015</c:v>
                </c:pt>
                <c:pt idx="72">
                  <c:v>MMM 2016</c:v>
                </c:pt>
                <c:pt idx="73">
                  <c:v>MMM 2016</c:v>
                </c:pt>
                <c:pt idx="74">
                  <c:v>MMM 2016</c:v>
                </c:pt>
                <c:pt idx="75">
                  <c:v>MMM 2016</c:v>
                </c:pt>
                <c:pt idx="76">
                  <c:v>MMM 2016</c:v>
                </c:pt>
                <c:pt idx="77">
                  <c:v>MMM 2016</c:v>
                </c:pt>
                <c:pt idx="78">
                  <c:v>MMM 2016</c:v>
                </c:pt>
                <c:pt idx="79">
                  <c:v>MMM 2016</c:v>
                </c:pt>
                <c:pt idx="80">
                  <c:v>MMM 2016</c:v>
                </c:pt>
                <c:pt idx="81">
                  <c:v>MMM 2016</c:v>
                </c:pt>
                <c:pt idx="82">
                  <c:v>MMM 2016</c:v>
                </c:pt>
                <c:pt idx="83">
                  <c:v>MMM 2016</c:v>
                </c:pt>
                <c:pt idx="84">
                  <c:v>MMM 2017</c:v>
                </c:pt>
                <c:pt idx="85">
                  <c:v>MMM 2017</c:v>
                </c:pt>
                <c:pt idx="86">
                  <c:v>MMM 2017</c:v>
                </c:pt>
                <c:pt idx="87">
                  <c:v>MMM 2017</c:v>
                </c:pt>
                <c:pt idx="88">
                  <c:v>MMM 2017</c:v>
                </c:pt>
                <c:pt idx="89">
                  <c:v>MMM 2017</c:v>
                </c:pt>
                <c:pt idx="90">
                  <c:v>MMM 2017</c:v>
                </c:pt>
                <c:pt idx="91">
                  <c:v>MMM 2017</c:v>
                </c:pt>
                <c:pt idx="92">
                  <c:v>MMM 2017</c:v>
                </c:pt>
                <c:pt idx="93">
                  <c:v>MMM 2017</c:v>
                </c:pt>
                <c:pt idx="94">
                  <c:v>MMM 2017</c:v>
                </c:pt>
                <c:pt idx="95">
                  <c:v>MMM 2017</c:v>
                </c:pt>
                <c:pt idx="96">
                  <c:v>MMM 2018</c:v>
                </c:pt>
                <c:pt idx="97">
                  <c:v>MMM 2018</c:v>
                </c:pt>
                <c:pt idx="98">
                  <c:v>MMM 2018</c:v>
                </c:pt>
                <c:pt idx="99">
                  <c:v>MMM 2018</c:v>
                </c:pt>
                <c:pt idx="100">
                  <c:v>MMM 2018</c:v>
                </c:pt>
                <c:pt idx="101">
                  <c:v>MMM 2018</c:v>
                </c:pt>
                <c:pt idx="102">
                  <c:v>MMM 2018</c:v>
                </c:pt>
                <c:pt idx="103">
                  <c:v>MMM 2018</c:v>
                </c:pt>
                <c:pt idx="104">
                  <c:v>MMM 2018</c:v>
                </c:pt>
                <c:pt idx="105">
                  <c:v>MMM 2018</c:v>
                </c:pt>
                <c:pt idx="106">
                  <c:v>MMM 2018</c:v>
                </c:pt>
                <c:pt idx="107">
                  <c:v>MMM 2018</c:v>
                </c:pt>
                <c:pt idx="108">
                  <c:v>MMM 2019</c:v>
                </c:pt>
                <c:pt idx="109">
                  <c:v>MMM 2019</c:v>
                </c:pt>
                <c:pt idx="110">
                  <c:v>MMM 2019</c:v>
                </c:pt>
                <c:pt idx="111">
                  <c:v>MMM 2019</c:v>
                </c:pt>
                <c:pt idx="112">
                  <c:v>MMM 2019</c:v>
                </c:pt>
                <c:pt idx="113">
                  <c:v>MMM 2019</c:v>
                </c:pt>
                <c:pt idx="114">
                  <c:v>MMM 2019</c:v>
                </c:pt>
                <c:pt idx="115">
                  <c:v>MMM 2019</c:v>
                </c:pt>
                <c:pt idx="116">
                  <c:v>MMM 2019</c:v>
                </c:pt>
                <c:pt idx="117">
                  <c:v>MMM 2019</c:v>
                </c:pt>
                <c:pt idx="118">
                  <c:v>MMM 2019</c:v>
                </c:pt>
                <c:pt idx="119">
                  <c:v>MMM 2019</c:v>
                </c:pt>
                <c:pt idx="120">
                  <c:v>MMM 2020</c:v>
                </c:pt>
                <c:pt idx="121">
                  <c:v>MMM 2020</c:v>
                </c:pt>
                <c:pt idx="122">
                  <c:v>MMM 2020</c:v>
                </c:pt>
                <c:pt idx="123">
                  <c:v>MMM 2020</c:v>
                </c:pt>
                <c:pt idx="124">
                  <c:v>MMM 2020</c:v>
                </c:pt>
                <c:pt idx="125">
                  <c:v>MMM 2020</c:v>
                </c:pt>
                <c:pt idx="126">
                  <c:v>MMM 2020</c:v>
                </c:pt>
                <c:pt idx="127">
                  <c:v>MMM 2020</c:v>
                </c:pt>
                <c:pt idx="128">
                  <c:v>MMM 2020</c:v>
                </c:pt>
                <c:pt idx="129">
                  <c:v>MMM 2020</c:v>
                </c:pt>
                <c:pt idx="130">
                  <c:v>MMM 2020</c:v>
                </c:pt>
                <c:pt idx="131">
                  <c:v>MMM 2020</c:v>
                </c:pt>
              </c:strCache>
            </c:strRef>
          </c:cat>
          <c:val>
            <c:numRef>
              <c:f>[0]!Employment_mean</c:f>
              <c:numCache>
                <c:formatCode>#,##0.00</c:formatCode>
                <c:ptCount val="132"/>
                <c:pt idx="0">
                  <c:v>140</c:v>
                </c:pt>
                <c:pt idx="1">
                  <c:v>140</c:v>
                </c:pt>
                <c:pt idx="2">
                  <c:v>139.99338209544794</c:v>
                </c:pt>
                <c:pt idx="3">
                  <c:v>139.98069455630801</c:v>
                </c:pt>
                <c:pt idx="4">
                  <c:v>139.96270295849178</c:v>
                </c:pt>
                <c:pt idx="5">
                  <c:v>139.93875763692145</c:v>
                </c:pt>
                <c:pt idx="6">
                  <c:v>139.90984092704912</c:v>
                </c:pt>
                <c:pt idx="7">
                  <c:v>139.87547932628004</c:v>
                </c:pt>
                <c:pt idx="8">
                  <c:v>139.83569778316667</c:v>
                </c:pt>
                <c:pt idx="9">
                  <c:v>139.79145367990841</c:v>
                </c:pt>
                <c:pt idx="10">
                  <c:v>139.74260381234615</c:v>
                </c:pt>
                <c:pt idx="11">
                  <c:v>139.68968478364155</c:v>
                </c:pt>
                <c:pt idx="12">
                  <c:v>139.63223487861862</c:v>
                </c:pt>
                <c:pt idx="13">
                  <c:v>139.57045342899275</c:v>
                </c:pt>
                <c:pt idx="14">
                  <c:v>139.50473247169748</c:v>
                </c:pt>
                <c:pt idx="15">
                  <c:v>139.43492317374924</c:v>
                </c:pt>
                <c:pt idx="16">
                  <c:v>139.36115315332594</c:v>
                </c:pt>
                <c:pt idx="17">
                  <c:v>139.28350948221853</c:v>
                </c:pt>
                <c:pt idx="18">
                  <c:v>139.20224542825773</c:v>
                </c:pt>
                <c:pt idx="19">
                  <c:v>139.11757509514595</c:v>
                </c:pt>
                <c:pt idx="20">
                  <c:v>139.02948678074665</c:v>
                </c:pt>
                <c:pt idx="21">
                  <c:v>138.93776280110964</c:v>
                </c:pt>
                <c:pt idx="22">
                  <c:v>138.84306909802007</c:v>
                </c:pt>
                <c:pt idx="23">
                  <c:v>138.74580952418592</c:v>
                </c:pt>
                <c:pt idx="24">
                  <c:v>138.6455679254357</c:v>
                </c:pt>
                <c:pt idx="25">
                  <c:v>138.54251301664999</c:v>
                </c:pt>
                <c:pt idx="26">
                  <c:v>138.43677625952063</c:v>
                </c:pt>
                <c:pt idx="27">
                  <c:v>138.32820562537916</c:v>
                </c:pt>
                <c:pt idx="28">
                  <c:v>138.21710271340027</c:v>
                </c:pt>
                <c:pt idx="29">
                  <c:v>138.10311697271678</c:v>
                </c:pt>
                <c:pt idx="30">
                  <c:v>137.98725886611868</c:v>
                </c:pt>
                <c:pt idx="31">
                  <c:v>137.86902699935504</c:v>
                </c:pt>
                <c:pt idx="32">
                  <c:v>137.74916408538459</c:v>
                </c:pt>
                <c:pt idx="33">
                  <c:v>137.62762484626978</c:v>
                </c:pt>
                <c:pt idx="34">
                  <c:v>137.50376193451953</c:v>
                </c:pt>
                <c:pt idx="35">
                  <c:v>137.37792813917548</c:v>
                </c:pt>
                <c:pt idx="36">
                  <c:v>137.25016888475628</c:v>
                </c:pt>
                <c:pt idx="37">
                  <c:v>137.12055405903712</c:v>
                </c:pt>
                <c:pt idx="38">
                  <c:v>136.98930752560085</c:v>
                </c:pt>
                <c:pt idx="39">
                  <c:v>136.8564959748299</c:v>
                </c:pt>
                <c:pt idx="40">
                  <c:v>136.72257658791312</c:v>
                </c:pt>
                <c:pt idx="41">
                  <c:v>136.58699098154094</c:v>
                </c:pt>
                <c:pt idx="42">
                  <c:v>136.44985851627183</c:v>
                </c:pt>
                <c:pt idx="43">
                  <c:v>136.31095952461936</c:v>
                </c:pt>
                <c:pt idx="44">
                  <c:v>136.17058382908951</c:v>
                </c:pt>
                <c:pt idx="45">
                  <c:v>136.02930919140456</c:v>
                </c:pt>
                <c:pt idx="46">
                  <c:v>135.88713967581003</c:v>
                </c:pt>
                <c:pt idx="47">
                  <c:v>135.74408387234567</c:v>
                </c:pt>
                <c:pt idx="48">
                  <c:v>135.5997110500339</c:v>
                </c:pt>
                <c:pt idx="49">
                  <c:v>135.45436760250337</c:v>
                </c:pt>
                <c:pt idx="50">
                  <c:v>135.30789305531388</c:v>
                </c:pt>
                <c:pt idx="51">
                  <c:v>135.16094808592916</c:v>
                </c:pt>
                <c:pt idx="52">
                  <c:v>135.01310280932449</c:v>
                </c:pt>
                <c:pt idx="53">
                  <c:v>134.86395787926458</c:v>
                </c:pt>
                <c:pt idx="54">
                  <c:v>134.71381009299566</c:v>
                </c:pt>
                <c:pt idx="55">
                  <c:v>134.56307686175111</c:v>
                </c:pt>
                <c:pt idx="56">
                  <c:v>134.41174128589847</c:v>
                </c:pt>
                <c:pt idx="57">
                  <c:v>134.25951935230245</c:v>
                </c:pt>
                <c:pt idx="58">
                  <c:v>134.10701881845318</c:v>
                </c:pt>
                <c:pt idx="59">
                  <c:v>133.95429009824986</c:v>
                </c:pt>
                <c:pt idx="60">
                  <c:v>133.80065597674059</c:v>
                </c:pt>
                <c:pt idx="61">
                  <c:v>133.64666238916229</c:v>
                </c:pt>
                <c:pt idx="62">
                  <c:v>133.49254160007774</c:v>
                </c:pt>
                <c:pt idx="63">
                  <c:v>133.33833016627429</c:v>
                </c:pt>
                <c:pt idx="64">
                  <c:v>133.18327306137866</c:v>
                </c:pt>
                <c:pt idx="65">
                  <c:v>133.02771672187453</c:v>
                </c:pt>
                <c:pt idx="66">
                  <c:v>132.87136996898835</c:v>
                </c:pt>
                <c:pt idx="67">
                  <c:v>132.71493021634265</c:v>
                </c:pt>
                <c:pt idx="68">
                  <c:v>132.55788866111698</c:v>
                </c:pt>
                <c:pt idx="69">
                  <c:v>132.40026423604479</c:v>
                </c:pt>
                <c:pt idx="70">
                  <c:v>132.24235969007884</c:v>
                </c:pt>
                <c:pt idx="71">
                  <c:v>132.08411484831581</c:v>
                </c:pt>
                <c:pt idx="72">
                  <c:v>131.92543381543626</c:v>
                </c:pt>
                <c:pt idx="73">
                  <c:v>131.76711086222807</c:v>
                </c:pt>
                <c:pt idx="74">
                  <c:v>131.60868398932982</c:v>
                </c:pt>
                <c:pt idx="75">
                  <c:v>131.45069062533008</c:v>
                </c:pt>
                <c:pt idx="76">
                  <c:v>131.29277973329332</c:v>
                </c:pt>
                <c:pt idx="77">
                  <c:v>131.13476020148659</c:v>
                </c:pt>
                <c:pt idx="78">
                  <c:v>130.97668199297181</c:v>
                </c:pt>
                <c:pt idx="79">
                  <c:v>130.81878474788402</c:v>
                </c:pt>
                <c:pt idx="80">
                  <c:v>130.66077516881398</c:v>
                </c:pt>
                <c:pt idx="81">
                  <c:v>130.5030670993238</c:v>
                </c:pt>
                <c:pt idx="82">
                  <c:v>130.34541654806981</c:v>
                </c:pt>
                <c:pt idx="83">
                  <c:v>130.187686643495</c:v>
                </c:pt>
                <c:pt idx="84">
                  <c:v>130.0295038727796</c:v>
                </c:pt>
                <c:pt idx="85">
                  <c:v>129.8712674335994</c:v>
                </c:pt>
                <c:pt idx="86">
                  <c:v>129.71364315250653</c:v>
                </c:pt>
                <c:pt idx="87">
                  <c:v>129.55622390845241</c:v>
                </c:pt>
                <c:pt idx="88">
                  <c:v>129.39897277576208</c:v>
                </c:pt>
                <c:pt idx="89">
                  <c:v>129.24218274996366</c:v>
                </c:pt>
                <c:pt idx="90">
                  <c:v>129.0857059168853</c:v>
                </c:pt>
                <c:pt idx="91">
                  <c:v>128.92956952045742</c:v>
                </c:pt>
                <c:pt idx="92">
                  <c:v>128.77351813725403</c:v>
                </c:pt>
                <c:pt idx="93">
                  <c:v>128.61759035319577</c:v>
                </c:pt>
                <c:pt idx="94">
                  <c:v>128.46167888081493</c:v>
                </c:pt>
                <c:pt idx="95">
                  <c:v>128.30642116204854</c:v>
                </c:pt>
                <c:pt idx="96">
                  <c:v>128.15172975739046</c:v>
                </c:pt>
                <c:pt idx="97">
                  <c:v>127.99812857089729</c:v>
                </c:pt>
                <c:pt idx="98">
                  <c:v>127.84484191593492</c:v>
                </c:pt>
                <c:pt idx="99">
                  <c:v>127.69223984112641</c:v>
                </c:pt>
                <c:pt idx="100">
                  <c:v>127.53948248091808</c:v>
                </c:pt>
                <c:pt idx="101">
                  <c:v>127.38736338002164</c:v>
                </c:pt>
                <c:pt idx="102">
                  <c:v>127.2356373521494</c:v>
                </c:pt>
                <c:pt idx="103">
                  <c:v>127.08401774889384</c:v>
                </c:pt>
                <c:pt idx="104">
                  <c:v>126.93305090512003</c:v>
                </c:pt>
                <c:pt idx="105">
                  <c:v>126.78232049478058</c:v>
                </c:pt>
                <c:pt idx="106">
                  <c:v>126.63246358810579</c:v>
                </c:pt>
                <c:pt idx="107">
                  <c:v>126.48346807641417</c:v>
                </c:pt>
                <c:pt idx="108">
                  <c:v>126.33507941044613</c:v>
                </c:pt>
                <c:pt idx="109">
                  <c:v>126.18772186052009</c:v>
                </c:pt>
                <c:pt idx="110">
                  <c:v>126.04074329871521</c:v>
                </c:pt>
                <c:pt idx="111">
                  <c:v>125.89441300353421</c:v>
                </c:pt>
                <c:pt idx="112">
                  <c:v>125.74885072790129</c:v>
                </c:pt>
                <c:pt idx="113">
                  <c:v>125.60341050610434</c:v>
                </c:pt>
                <c:pt idx="114">
                  <c:v>125.45825749905971</c:v>
                </c:pt>
                <c:pt idx="115">
                  <c:v>125.31374487712971</c:v>
                </c:pt>
                <c:pt idx="116">
                  <c:v>125.16986104893481</c:v>
                </c:pt>
                <c:pt idx="117">
                  <c:v>125.02675942459172</c:v>
                </c:pt>
                <c:pt idx="118">
                  <c:v>124.88385631879622</c:v>
                </c:pt>
                <c:pt idx="119">
                  <c:v>124.74152299033494</c:v>
                </c:pt>
                <c:pt idx="120">
                  <c:v>124.5996755536757</c:v>
                </c:pt>
                <c:pt idx="121">
                  <c:v>124.45857456019604</c:v>
                </c:pt>
                <c:pt idx="122">
                  <c:v>124.3182878526477</c:v>
                </c:pt>
                <c:pt idx="123">
                  <c:v>124.17883650276659</c:v>
                </c:pt>
                <c:pt idx="124">
                  <c:v>124.03957316621222</c:v>
                </c:pt>
                <c:pt idx="125">
                  <c:v>123.90089098697459</c:v>
                </c:pt>
                <c:pt idx="126">
                  <c:v>123.76263509251704</c:v>
                </c:pt>
                <c:pt idx="127">
                  <c:v>123.62491939527544</c:v>
                </c:pt>
                <c:pt idx="128">
                  <c:v>123.48774297898871</c:v>
                </c:pt>
                <c:pt idx="129">
                  <c:v>123.35139679254857</c:v>
                </c:pt>
                <c:pt idx="130">
                  <c:v>123.2158685509248</c:v>
                </c:pt>
                <c:pt idx="131">
                  <c:v>123.08100921856648</c:v>
                </c:pt>
              </c:numCache>
            </c:numRef>
          </c:val>
          <c:smooth val="0"/>
        </c:ser>
        <c:dLbls>
          <c:showLegendKey val="0"/>
          <c:showVal val="0"/>
          <c:showCatName val="0"/>
          <c:showSerName val="0"/>
          <c:showPercent val="0"/>
          <c:showBubbleSize val="0"/>
        </c:dLbls>
        <c:smooth val="0"/>
        <c:axId val="1038337216"/>
        <c:axId val="1038337608"/>
      </c:lineChart>
      <c:catAx>
        <c:axId val="1038337216"/>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1038337608"/>
        <c:crosses val="autoZero"/>
        <c:auto val="0"/>
        <c:lblAlgn val="ctr"/>
        <c:lblOffset val="100"/>
        <c:tickLblSkip val="2"/>
        <c:tickMarkSkip val="1"/>
        <c:noMultiLvlLbl val="0"/>
      </c:catAx>
      <c:valAx>
        <c:axId val="1038337608"/>
        <c:scaling>
          <c:orientation val="minMax"/>
        </c:scaling>
        <c:delete val="0"/>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millions of man-periods</a:t>
                </a:r>
              </a:p>
            </c:rich>
          </c:tx>
          <c:layout>
            <c:manualLayout>
              <c:xMode val="edge"/>
              <c:yMode val="edge"/>
              <c:x val="2.3809549287652745E-2"/>
              <c:y val="8.9552243469566306E-2"/>
            </c:manualLayout>
          </c:layout>
          <c:overlay val="0"/>
          <c:spPr>
            <a:noFill/>
            <a:ln w="25400">
              <a:noFill/>
            </a:ln>
          </c:spPr>
        </c:title>
        <c:numFmt formatCode="#,##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tr-TR"/>
          </a:p>
        </c:txPr>
        <c:crossAx val="1038337216"/>
        <c:crosses val="autoZero"/>
        <c:crossBetween val="between"/>
      </c:valAx>
      <c:spPr>
        <a:solidFill>
          <a:srgbClr val="FFFFFF"/>
        </a:solidFill>
        <a:ln w="25400">
          <a:noFill/>
        </a:ln>
      </c:spPr>
    </c:plotArea>
    <c:legend>
      <c:legendPos val="r"/>
      <c:layout>
        <c:manualLayout>
          <c:xMode val="edge"/>
          <c:yMode val="edge"/>
          <c:x val="0.27664398688555775"/>
          <c:y val="0.89850737407824022"/>
          <c:w val="0.46371883016321719"/>
          <c:h val="6.5671791026121751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167" l="0.70000000000000062" r="0.70000000000000062" t="0.75000000000000167"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Capital</a:t>
            </a:r>
          </a:p>
        </c:rich>
      </c:tx>
      <c:layout>
        <c:manualLayout>
          <c:xMode val="edge"/>
          <c:yMode val="edge"/>
          <c:x val="0.46485264087175965"/>
          <c:y val="1.4925321834770654E-2"/>
        </c:manualLayout>
      </c:layout>
      <c:overlay val="0"/>
      <c:spPr>
        <a:solidFill>
          <a:srgbClr val="FFFFFF"/>
        </a:solidFill>
        <a:ln w="25400">
          <a:noFill/>
        </a:ln>
      </c:spPr>
    </c:title>
    <c:autoTitleDeleted val="0"/>
    <c:plotArea>
      <c:layout>
        <c:manualLayout>
          <c:layoutTarget val="inner"/>
          <c:xMode val="edge"/>
          <c:yMode val="edge"/>
          <c:x val="0.19614512471655329"/>
          <c:y val="8.6567164179104483E-2"/>
          <c:w val="0.76870748299319724"/>
          <c:h val="0.49850746268656715"/>
        </c:manualLayout>
      </c:layout>
      <c:lineChart>
        <c:grouping val="standard"/>
        <c:varyColors val="0"/>
        <c:ser>
          <c:idx val="0"/>
          <c:order val="0"/>
          <c:tx>
            <c:v>Capital</c:v>
          </c:tx>
          <c:spPr>
            <a:ln w="25400">
              <a:solidFill>
                <a:srgbClr val="0000FF"/>
              </a:solidFill>
              <a:prstDash val="solid"/>
            </a:ln>
          </c:spPr>
          <c:marker>
            <c:symbol val="none"/>
          </c:marker>
          <c:cat>
            <c:strRef>
              <c:f>[0]!Capital_Time_Period</c:f>
              <c:strCache>
                <c:ptCount val="132"/>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pt idx="18">
                  <c:v>MMM 2011</c:v>
                </c:pt>
                <c:pt idx="19">
                  <c:v>MMM 2011</c:v>
                </c:pt>
                <c:pt idx="20">
                  <c:v>MMM 2011</c:v>
                </c:pt>
                <c:pt idx="21">
                  <c:v>MMM 2011</c:v>
                </c:pt>
                <c:pt idx="22">
                  <c:v>MMM 2011</c:v>
                </c:pt>
                <c:pt idx="23">
                  <c:v>MMM 2011</c:v>
                </c:pt>
                <c:pt idx="24">
                  <c:v>MMM 2012</c:v>
                </c:pt>
                <c:pt idx="25">
                  <c:v>MMM 2012</c:v>
                </c:pt>
                <c:pt idx="26">
                  <c:v>MMM 2012</c:v>
                </c:pt>
                <c:pt idx="27">
                  <c:v>MMM 2012</c:v>
                </c:pt>
                <c:pt idx="28">
                  <c:v>MMM 2012</c:v>
                </c:pt>
                <c:pt idx="29">
                  <c:v>MMM 2012</c:v>
                </c:pt>
                <c:pt idx="30">
                  <c:v>MMM 2012</c:v>
                </c:pt>
                <c:pt idx="31">
                  <c:v>MMM 2012</c:v>
                </c:pt>
                <c:pt idx="32">
                  <c:v>MMM 2012</c:v>
                </c:pt>
                <c:pt idx="33">
                  <c:v>MMM 2012</c:v>
                </c:pt>
                <c:pt idx="34">
                  <c:v>MMM 2012</c:v>
                </c:pt>
                <c:pt idx="35">
                  <c:v>MMM 2012</c:v>
                </c:pt>
                <c:pt idx="36">
                  <c:v>MMM 2013</c:v>
                </c:pt>
                <c:pt idx="37">
                  <c:v>MMM 2013</c:v>
                </c:pt>
                <c:pt idx="38">
                  <c:v>MMM 2013</c:v>
                </c:pt>
                <c:pt idx="39">
                  <c:v>MMM 2013</c:v>
                </c:pt>
                <c:pt idx="40">
                  <c:v>MMM 2013</c:v>
                </c:pt>
                <c:pt idx="41">
                  <c:v>MMM 2013</c:v>
                </c:pt>
                <c:pt idx="42">
                  <c:v>MMM 2013</c:v>
                </c:pt>
                <c:pt idx="43">
                  <c:v>MMM 2013</c:v>
                </c:pt>
                <c:pt idx="44">
                  <c:v>MMM 2013</c:v>
                </c:pt>
                <c:pt idx="45">
                  <c:v>MMM 2013</c:v>
                </c:pt>
                <c:pt idx="46">
                  <c:v>MMM 2013</c:v>
                </c:pt>
                <c:pt idx="47">
                  <c:v>MMM 2013</c:v>
                </c:pt>
                <c:pt idx="48">
                  <c:v>MMM 2014</c:v>
                </c:pt>
                <c:pt idx="49">
                  <c:v>MMM 2014</c:v>
                </c:pt>
                <c:pt idx="50">
                  <c:v>MMM 2014</c:v>
                </c:pt>
                <c:pt idx="51">
                  <c:v>MMM 2014</c:v>
                </c:pt>
                <c:pt idx="52">
                  <c:v>MMM 2014</c:v>
                </c:pt>
                <c:pt idx="53">
                  <c:v>MMM 2014</c:v>
                </c:pt>
                <c:pt idx="54">
                  <c:v>MMM 2014</c:v>
                </c:pt>
                <c:pt idx="55">
                  <c:v>MMM 2014</c:v>
                </c:pt>
                <c:pt idx="56">
                  <c:v>MMM 2014</c:v>
                </c:pt>
                <c:pt idx="57">
                  <c:v>MMM 2014</c:v>
                </c:pt>
                <c:pt idx="58">
                  <c:v>MMM 2014</c:v>
                </c:pt>
                <c:pt idx="59">
                  <c:v>MMM 2014</c:v>
                </c:pt>
                <c:pt idx="60">
                  <c:v>MMM 2015</c:v>
                </c:pt>
                <c:pt idx="61">
                  <c:v>MMM 2015</c:v>
                </c:pt>
                <c:pt idx="62">
                  <c:v>MMM 2015</c:v>
                </c:pt>
                <c:pt idx="63">
                  <c:v>MMM 2015</c:v>
                </c:pt>
                <c:pt idx="64">
                  <c:v>MMM 2015</c:v>
                </c:pt>
                <c:pt idx="65">
                  <c:v>MMM 2015</c:v>
                </c:pt>
                <c:pt idx="66">
                  <c:v>MMM 2015</c:v>
                </c:pt>
                <c:pt idx="67">
                  <c:v>MMM 2015</c:v>
                </c:pt>
                <c:pt idx="68">
                  <c:v>MMM 2015</c:v>
                </c:pt>
                <c:pt idx="69">
                  <c:v>MMM 2015</c:v>
                </c:pt>
                <c:pt idx="70">
                  <c:v>MMM 2015</c:v>
                </c:pt>
                <c:pt idx="71">
                  <c:v>MMM 2015</c:v>
                </c:pt>
                <c:pt idx="72">
                  <c:v>MMM 2016</c:v>
                </c:pt>
                <c:pt idx="73">
                  <c:v>MMM 2016</c:v>
                </c:pt>
                <c:pt idx="74">
                  <c:v>MMM 2016</c:v>
                </c:pt>
                <c:pt idx="75">
                  <c:v>MMM 2016</c:v>
                </c:pt>
                <c:pt idx="76">
                  <c:v>MMM 2016</c:v>
                </c:pt>
                <c:pt idx="77">
                  <c:v>MMM 2016</c:v>
                </c:pt>
                <c:pt idx="78">
                  <c:v>MMM 2016</c:v>
                </c:pt>
                <c:pt idx="79">
                  <c:v>MMM 2016</c:v>
                </c:pt>
                <c:pt idx="80">
                  <c:v>MMM 2016</c:v>
                </c:pt>
                <c:pt idx="81">
                  <c:v>MMM 2016</c:v>
                </c:pt>
                <c:pt idx="82">
                  <c:v>MMM 2016</c:v>
                </c:pt>
                <c:pt idx="83">
                  <c:v>MMM 2016</c:v>
                </c:pt>
                <c:pt idx="84">
                  <c:v>MMM 2017</c:v>
                </c:pt>
                <c:pt idx="85">
                  <c:v>MMM 2017</c:v>
                </c:pt>
                <c:pt idx="86">
                  <c:v>MMM 2017</c:v>
                </c:pt>
                <c:pt idx="87">
                  <c:v>MMM 2017</c:v>
                </c:pt>
                <c:pt idx="88">
                  <c:v>MMM 2017</c:v>
                </c:pt>
                <c:pt idx="89">
                  <c:v>MMM 2017</c:v>
                </c:pt>
                <c:pt idx="90">
                  <c:v>MMM 2017</c:v>
                </c:pt>
                <c:pt idx="91">
                  <c:v>MMM 2017</c:v>
                </c:pt>
                <c:pt idx="92">
                  <c:v>MMM 2017</c:v>
                </c:pt>
                <c:pt idx="93">
                  <c:v>MMM 2017</c:v>
                </c:pt>
                <c:pt idx="94">
                  <c:v>MMM 2017</c:v>
                </c:pt>
                <c:pt idx="95">
                  <c:v>MMM 2017</c:v>
                </c:pt>
                <c:pt idx="96">
                  <c:v>MMM 2018</c:v>
                </c:pt>
                <c:pt idx="97">
                  <c:v>MMM 2018</c:v>
                </c:pt>
                <c:pt idx="98">
                  <c:v>MMM 2018</c:v>
                </c:pt>
                <c:pt idx="99">
                  <c:v>MMM 2018</c:v>
                </c:pt>
                <c:pt idx="100">
                  <c:v>MMM 2018</c:v>
                </c:pt>
                <c:pt idx="101">
                  <c:v>MMM 2018</c:v>
                </c:pt>
                <c:pt idx="102">
                  <c:v>MMM 2018</c:v>
                </c:pt>
                <c:pt idx="103">
                  <c:v>MMM 2018</c:v>
                </c:pt>
                <c:pt idx="104">
                  <c:v>MMM 2018</c:v>
                </c:pt>
                <c:pt idx="105">
                  <c:v>MMM 2018</c:v>
                </c:pt>
                <c:pt idx="106">
                  <c:v>MMM 2018</c:v>
                </c:pt>
                <c:pt idx="107">
                  <c:v>MMM 2018</c:v>
                </c:pt>
                <c:pt idx="108">
                  <c:v>MMM 2019</c:v>
                </c:pt>
                <c:pt idx="109">
                  <c:v>MMM 2019</c:v>
                </c:pt>
                <c:pt idx="110">
                  <c:v>MMM 2019</c:v>
                </c:pt>
                <c:pt idx="111">
                  <c:v>MMM 2019</c:v>
                </c:pt>
                <c:pt idx="112">
                  <c:v>MMM 2019</c:v>
                </c:pt>
                <c:pt idx="113">
                  <c:v>MMM 2019</c:v>
                </c:pt>
                <c:pt idx="114">
                  <c:v>MMM 2019</c:v>
                </c:pt>
                <c:pt idx="115">
                  <c:v>MMM 2019</c:v>
                </c:pt>
                <c:pt idx="116">
                  <c:v>MMM 2019</c:v>
                </c:pt>
                <c:pt idx="117">
                  <c:v>MMM 2019</c:v>
                </c:pt>
                <c:pt idx="118">
                  <c:v>MMM 2019</c:v>
                </c:pt>
                <c:pt idx="119">
                  <c:v>MMM 2019</c:v>
                </c:pt>
                <c:pt idx="120">
                  <c:v>MMM 2020</c:v>
                </c:pt>
                <c:pt idx="121">
                  <c:v>MMM 2020</c:v>
                </c:pt>
                <c:pt idx="122">
                  <c:v>MMM 2020</c:v>
                </c:pt>
                <c:pt idx="123">
                  <c:v>MMM 2020</c:v>
                </c:pt>
                <c:pt idx="124">
                  <c:v>MMM 2020</c:v>
                </c:pt>
                <c:pt idx="125">
                  <c:v>MMM 2020</c:v>
                </c:pt>
                <c:pt idx="126">
                  <c:v>MMM 2020</c:v>
                </c:pt>
                <c:pt idx="127">
                  <c:v>MMM 2020</c:v>
                </c:pt>
                <c:pt idx="128">
                  <c:v>MMM 2020</c:v>
                </c:pt>
                <c:pt idx="129">
                  <c:v>MMM 2020</c:v>
                </c:pt>
                <c:pt idx="130">
                  <c:v>MMM 2020</c:v>
                </c:pt>
                <c:pt idx="131">
                  <c:v>MMM 2020</c:v>
                </c:pt>
              </c:strCache>
            </c:strRef>
          </c:cat>
          <c:val>
            <c:numRef>
              <c:f>[0]!Capital_mean</c:f>
              <c:numCache>
                <c:formatCode>"$"#,##0_);[Red]\("$"#,##0\)</c:formatCode>
                <c:ptCount val="132"/>
                <c:pt idx="0">
                  <c:v>34645298.421926446</c:v>
                </c:pt>
                <c:pt idx="1">
                  <c:v>34645298.421926446</c:v>
                </c:pt>
                <c:pt idx="2">
                  <c:v>34644861.699491918</c:v>
                </c:pt>
                <c:pt idx="3">
                  <c:v>34644023.93006473</c:v>
                </c:pt>
                <c:pt idx="4">
                  <c:v>34642835.109196112</c:v>
                </c:pt>
                <c:pt idx="5">
                  <c:v>34641251.842702679</c:v>
                </c:pt>
                <c:pt idx="6">
                  <c:v>34639338.338085376</c:v>
                </c:pt>
                <c:pt idx="7">
                  <c:v>34637062.754819706</c:v>
                </c:pt>
                <c:pt idx="8">
                  <c:v>34634426.069519155</c:v>
                </c:pt>
                <c:pt idx="9">
                  <c:v>34631490.749769822</c:v>
                </c:pt>
                <c:pt idx="10">
                  <c:v>34628246.66581139</c:v>
                </c:pt>
                <c:pt idx="11">
                  <c:v>34624728.50678429</c:v>
                </c:pt>
                <c:pt idx="12">
                  <c:v>34620905.091032438</c:v>
                </c:pt>
                <c:pt idx="13">
                  <c:v>34616788.799127132</c:v>
                </c:pt>
                <c:pt idx="14">
                  <c:v>34612404.714492626</c:v>
                </c:pt>
                <c:pt idx="15">
                  <c:v>34607742.231531233</c:v>
                </c:pt>
                <c:pt idx="16">
                  <c:v>34602808.95470272</c:v>
                </c:pt>
                <c:pt idx="17">
                  <c:v>34597609.799953967</c:v>
                </c:pt>
                <c:pt idx="18">
                  <c:v>34592160.636698127</c:v>
                </c:pt>
                <c:pt idx="19">
                  <c:v>34586474.750066623</c:v>
                </c:pt>
                <c:pt idx="20">
                  <c:v>34580550.524240017</c:v>
                </c:pt>
                <c:pt idx="21">
                  <c:v>34574372.7359557</c:v>
                </c:pt>
                <c:pt idx="22">
                  <c:v>34567984.443469316</c:v>
                </c:pt>
                <c:pt idx="23">
                  <c:v>34561411.445541315</c:v>
                </c:pt>
                <c:pt idx="24">
                  <c:v>34554625.450583875</c:v>
                </c:pt>
                <c:pt idx="25">
                  <c:v>34547636.727342591</c:v>
                </c:pt>
                <c:pt idx="26">
                  <c:v>34540453.091345504</c:v>
                </c:pt>
                <c:pt idx="27">
                  <c:v>34533063.654478714</c:v>
                </c:pt>
                <c:pt idx="28">
                  <c:v>34525487.447997376</c:v>
                </c:pt>
                <c:pt idx="29">
                  <c:v>34517700.484498128</c:v>
                </c:pt>
                <c:pt idx="30">
                  <c:v>34509768.561935969</c:v>
                </c:pt>
                <c:pt idx="31">
                  <c:v>34501657.780685723</c:v>
                </c:pt>
                <c:pt idx="32">
                  <c:v>34493416.306726404</c:v>
                </c:pt>
                <c:pt idx="33">
                  <c:v>34485040.361621991</c:v>
                </c:pt>
                <c:pt idx="34">
                  <c:v>34476486.438517645</c:v>
                </c:pt>
                <c:pt idx="35">
                  <c:v>34467776.986846611</c:v>
                </c:pt>
                <c:pt idx="36">
                  <c:v>34458914.199172579</c:v>
                </c:pt>
                <c:pt idx="37">
                  <c:v>34449901.888749957</c:v>
                </c:pt>
                <c:pt idx="38">
                  <c:v>34440754.038452126</c:v>
                </c:pt>
                <c:pt idx="39">
                  <c:v>34431474.280092016</c:v>
                </c:pt>
                <c:pt idx="40">
                  <c:v>34422092.025369607</c:v>
                </c:pt>
                <c:pt idx="41">
                  <c:v>34412569.709135577</c:v>
                </c:pt>
                <c:pt idx="42">
                  <c:v>34402914.459152341</c:v>
                </c:pt>
                <c:pt idx="43">
                  <c:v>34393111.044515163</c:v>
                </c:pt>
                <c:pt idx="44">
                  <c:v>34383177.845364593</c:v>
                </c:pt>
                <c:pt idx="45">
                  <c:v>34373152.269240342</c:v>
                </c:pt>
                <c:pt idx="46">
                  <c:v>34363033.915415935</c:v>
                </c:pt>
                <c:pt idx="47">
                  <c:v>34352822.693902798</c:v>
                </c:pt>
                <c:pt idx="48">
                  <c:v>34342489.535608217</c:v>
                </c:pt>
                <c:pt idx="49">
                  <c:v>34332056.633074939</c:v>
                </c:pt>
                <c:pt idx="50">
                  <c:v>34321512.763485089</c:v>
                </c:pt>
                <c:pt idx="51">
                  <c:v>34310900.890451588</c:v>
                </c:pt>
                <c:pt idx="52">
                  <c:v>34300192.068942338</c:v>
                </c:pt>
                <c:pt idx="53">
                  <c:v>34289359.350612588</c:v>
                </c:pt>
                <c:pt idx="54">
                  <c:v>34278421.70566681</c:v>
                </c:pt>
                <c:pt idx="55">
                  <c:v>34267406.092237346</c:v>
                </c:pt>
                <c:pt idx="56">
                  <c:v>34256310.8481718</c:v>
                </c:pt>
                <c:pt idx="57">
                  <c:v>34245116.69508408</c:v>
                </c:pt>
                <c:pt idx="58">
                  <c:v>34233863.193437904</c:v>
                </c:pt>
                <c:pt idx="59">
                  <c:v>34222553.179120019</c:v>
                </c:pt>
                <c:pt idx="60">
                  <c:v>34211141.489037566</c:v>
                </c:pt>
                <c:pt idx="61">
                  <c:v>34199663.639567465</c:v>
                </c:pt>
                <c:pt idx="62">
                  <c:v>34188134.496820807</c:v>
                </c:pt>
                <c:pt idx="63">
                  <c:v>34176556.042103201</c:v>
                </c:pt>
                <c:pt idx="64">
                  <c:v>34164878.036360204</c:v>
                </c:pt>
                <c:pt idx="65">
                  <c:v>34153122.883743145</c:v>
                </c:pt>
                <c:pt idx="66">
                  <c:v>34141270.944680445</c:v>
                </c:pt>
                <c:pt idx="67">
                  <c:v>34129367.805393018</c:v>
                </c:pt>
                <c:pt idx="68">
                  <c:v>34117379.512677662</c:v>
                </c:pt>
                <c:pt idx="69">
                  <c:v>34105306.913440585</c:v>
                </c:pt>
                <c:pt idx="70">
                  <c:v>34093169.593373999</c:v>
                </c:pt>
                <c:pt idx="71">
                  <c:v>34080963.219542675</c:v>
                </c:pt>
                <c:pt idx="72">
                  <c:v>34068681.107783437</c:v>
                </c:pt>
                <c:pt idx="73">
                  <c:v>34056375.319336243</c:v>
                </c:pt>
                <c:pt idx="74">
                  <c:v>34044015.082094394</c:v>
                </c:pt>
                <c:pt idx="75">
                  <c:v>34031635.557733901</c:v>
                </c:pt>
                <c:pt idx="76">
                  <c:v>34019213.329200335</c:v>
                </c:pt>
                <c:pt idx="77">
                  <c:v>34006735.521973111</c:v>
                </c:pt>
                <c:pt idx="78">
                  <c:v>33994205.167680651</c:v>
                </c:pt>
                <c:pt idx="79">
                  <c:v>33981637.828589872</c:v>
                </c:pt>
                <c:pt idx="80">
                  <c:v>33969013.926189303</c:v>
                </c:pt>
                <c:pt idx="81">
                  <c:v>33956360.536520869</c:v>
                </c:pt>
                <c:pt idx="82">
                  <c:v>33943661.364911668</c:v>
                </c:pt>
                <c:pt idx="83">
                  <c:v>33930907.179514252</c:v>
                </c:pt>
                <c:pt idx="84">
                  <c:v>33918073.131687015</c:v>
                </c:pt>
                <c:pt idx="85">
                  <c:v>33905185.34453024</c:v>
                </c:pt>
                <c:pt idx="86">
                  <c:v>33892287.571313053</c:v>
                </c:pt>
                <c:pt idx="87">
                  <c:v>33879352.819404714</c:v>
                </c:pt>
                <c:pt idx="88">
                  <c:v>33866378.508841768</c:v>
                </c:pt>
                <c:pt idx="89">
                  <c:v>33853383.838634878</c:v>
                </c:pt>
                <c:pt idx="90">
                  <c:v>33840358.943394937</c:v>
                </c:pt>
                <c:pt idx="91">
                  <c:v>33827305.517088883</c:v>
                </c:pt>
                <c:pt idx="92">
                  <c:v>33814206.612303719</c:v>
                </c:pt>
                <c:pt idx="93">
                  <c:v>33801064.674114287</c:v>
                </c:pt>
                <c:pt idx="94">
                  <c:v>33787872.531529188</c:v>
                </c:pt>
                <c:pt idx="95">
                  <c:v>33774672.158305541</c:v>
                </c:pt>
                <c:pt idx="96">
                  <c:v>33761457.747450963</c:v>
                </c:pt>
                <c:pt idx="97">
                  <c:v>33748263.840533227</c:v>
                </c:pt>
                <c:pt idx="98">
                  <c:v>33735039.268646926</c:v>
                </c:pt>
                <c:pt idx="99">
                  <c:v>33721808.427350968</c:v>
                </c:pt>
                <c:pt idx="100">
                  <c:v>33708515.904676519</c:v>
                </c:pt>
                <c:pt idx="101">
                  <c:v>33695214.025902934</c:v>
                </c:pt>
                <c:pt idx="102">
                  <c:v>33681886.632721625</c:v>
                </c:pt>
                <c:pt idx="103">
                  <c:v>33668514.822070383</c:v>
                </c:pt>
                <c:pt idx="104">
                  <c:v>33655134.645928577</c:v>
                </c:pt>
                <c:pt idx="105">
                  <c:v>33641718.675591141</c:v>
                </c:pt>
                <c:pt idx="106">
                  <c:v>33628308.974843331</c:v>
                </c:pt>
                <c:pt idx="107">
                  <c:v>33614904.821510389</c:v>
                </c:pt>
                <c:pt idx="108">
                  <c:v>33601489.504768074</c:v>
                </c:pt>
                <c:pt idx="109">
                  <c:v>33588091.101090632</c:v>
                </c:pt>
                <c:pt idx="110">
                  <c:v>33574666.694727004</c:v>
                </c:pt>
                <c:pt idx="111">
                  <c:v>33561234.136433251</c:v>
                </c:pt>
                <c:pt idx="112">
                  <c:v>33547801.435454819</c:v>
                </c:pt>
                <c:pt idx="113">
                  <c:v>33534326.087241929</c:v>
                </c:pt>
                <c:pt idx="114">
                  <c:v>33520819.07351695</c:v>
                </c:pt>
                <c:pt idx="115">
                  <c:v>33507303.797756068</c:v>
                </c:pt>
                <c:pt idx="116">
                  <c:v>33493779.623077143</c:v>
                </c:pt>
                <c:pt idx="117">
                  <c:v>33480256.80720181</c:v>
                </c:pt>
                <c:pt idx="118">
                  <c:v>33466696.984416552</c:v>
                </c:pt>
                <c:pt idx="119">
                  <c:v>33453124.769961372</c:v>
                </c:pt>
                <c:pt idx="120">
                  <c:v>33439534.774046607</c:v>
                </c:pt>
                <c:pt idx="121">
                  <c:v>33425944.335699577</c:v>
                </c:pt>
                <c:pt idx="122">
                  <c:v>33412358.101317033</c:v>
                </c:pt>
                <c:pt idx="123">
                  <c:v>33398777.642818138</c:v>
                </c:pt>
                <c:pt idx="124">
                  <c:v>33385160.43148509</c:v>
                </c:pt>
                <c:pt idx="125">
                  <c:v>33371532.559265759</c:v>
                </c:pt>
                <c:pt idx="126">
                  <c:v>33357883.984854981</c:v>
                </c:pt>
                <c:pt idx="127">
                  <c:v>33344222.397069331</c:v>
                </c:pt>
                <c:pt idx="128">
                  <c:v>33330547.918710094</c:v>
                </c:pt>
                <c:pt idx="129">
                  <c:v>33316879.936912443</c:v>
                </c:pt>
                <c:pt idx="130">
                  <c:v>33303217.854089763</c:v>
                </c:pt>
                <c:pt idx="131">
                  <c:v>33289552.053787299</c:v>
                </c:pt>
              </c:numCache>
            </c:numRef>
          </c:val>
          <c:smooth val="0"/>
        </c:ser>
        <c:dLbls>
          <c:showLegendKey val="0"/>
          <c:showVal val="0"/>
          <c:showCatName val="0"/>
          <c:showSerName val="0"/>
          <c:showPercent val="0"/>
          <c:showBubbleSize val="0"/>
        </c:dLbls>
        <c:smooth val="0"/>
        <c:axId val="1038310952"/>
        <c:axId val="1038313696"/>
      </c:lineChart>
      <c:catAx>
        <c:axId val="1038310952"/>
        <c:scaling>
          <c:orientation val="minMax"/>
        </c:scaling>
        <c:delete val="0"/>
        <c:axPos val="b"/>
        <c:numFmt formatCode="General" sourceLinked="1"/>
        <c:majorTickMark val="out"/>
        <c:minorTickMark val="none"/>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1038313696"/>
        <c:crosses val="autoZero"/>
        <c:auto val="0"/>
        <c:lblAlgn val="ctr"/>
        <c:lblOffset val="100"/>
        <c:tickLblSkip val="3"/>
        <c:tickMarkSkip val="1"/>
        <c:noMultiLvlLbl val="0"/>
      </c:catAx>
      <c:valAx>
        <c:axId val="1038313696"/>
        <c:scaling>
          <c:orientation val="minMax"/>
        </c:scaling>
        <c:delete val="0"/>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 millions</a:t>
                </a:r>
              </a:p>
            </c:rich>
          </c:tx>
          <c:layout>
            <c:manualLayout>
              <c:xMode val="edge"/>
              <c:yMode val="edge"/>
              <c:x val="3.0612294640972825E-2"/>
              <c:y val="0.20895513060867391"/>
            </c:manualLayout>
          </c:layout>
          <c:overlay val="0"/>
          <c:spPr>
            <a:noFill/>
            <a:ln w="25400">
              <a:noFill/>
            </a:ln>
          </c:spPr>
        </c:title>
        <c:numFmt formatCode="\$#,##0_);[Red]\(\$#,##0\)" sourceLinked="0"/>
        <c:majorTickMark val="out"/>
        <c:minorTickMark val="none"/>
        <c:tickLblPos val="nextTo"/>
        <c:spPr>
          <a:ln w="3175">
            <a:solidFill>
              <a:srgbClr val="808080"/>
            </a:solidFill>
            <a:prstDash val="solid"/>
          </a:ln>
        </c:spPr>
        <c:txPr>
          <a:bodyPr rot="0" vert="horz"/>
          <a:lstStyle/>
          <a:p>
            <a:pPr>
              <a:defRPr sz="800" b="0" i="0" u="none" strike="noStrike" baseline="0">
                <a:solidFill>
                  <a:srgbClr val="000000"/>
                </a:solidFill>
                <a:latin typeface="Calibri"/>
                <a:ea typeface="Calibri"/>
                <a:cs typeface="Calibri"/>
              </a:defRPr>
            </a:pPr>
            <a:endParaRPr lang="tr-TR"/>
          </a:p>
        </c:txPr>
        <c:crossAx val="1038310952"/>
        <c:crosses val="autoZero"/>
        <c:crossBetween val="between"/>
      </c:valAx>
      <c:spPr>
        <a:solidFill>
          <a:srgbClr val="FFFFFF"/>
        </a:solidFill>
        <a:ln w="25400">
          <a:noFill/>
        </a:ln>
      </c:spPr>
    </c:plotArea>
    <c:legend>
      <c:legendPos val="r"/>
      <c:layout>
        <c:manualLayout>
          <c:xMode val="edge"/>
          <c:yMode val="edge"/>
          <c:x val="0.37641718907446875"/>
          <c:y val="0.90447756530433698"/>
          <c:w val="0.30272103869236056"/>
          <c:h val="6.5671791026121751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167" l="0.70000000000000062" r="0.70000000000000062" t="0.75000000000000167" header="0.30000000000000032" footer="0.30000000000000032"/>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Demand</a:t>
            </a:r>
          </a:p>
        </c:rich>
      </c:tx>
      <c:layout>
        <c:manualLayout>
          <c:xMode val="edge"/>
          <c:yMode val="edge"/>
          <c:x val="0.45918370622698212"/>
          <c:y val="5.9701599800024999E-2"/>
        </c:manualLayout>
      </c:layout>
      <c:overlay val="0"/>
      <c:spPr>
        <a:solidFill>
          <a:srgbClr val="FFFFFF"/>
        </a:solidFill>
        <a:ln w="25400">
          <a:noFill/>
        </a:ln>
      </c:spPr>
    </c:title>
    <c:autoTitleDeleted val="0"/>
    <c:plotArea>
      <c:layout>
        <c:manualLayout>
          <c:layoutTarget val="inner"/>
          <c:xMode val="edge"/>
          <c:yMode val="edge"/>
          <c:x val="0.21201814058956917"/>
          <c:y val="9.8507462686567168E-2"/>
          <c:w val="0.74603174603174605"/>
          <c:h val="0.64776119402985077"/>
        </c:manualLayout>
      </c:layout>
      <c:lineChart>
        <c:grouping val="standard"/>
        <c:varyColors val="0"/>
        <c:ser>
          <c:idx val="0"/>
          <c:order val="0"/>
          <c:tx>
            <c:v>Aggregate Demand</c:v>
          </c:tx>
          <c:spPr>
            <a:ln w="25400">
              <a:solidFill>
                <a:srgbClr val="0000FF"/>
              </a:solidFill>
              <a:prstDash val="solid"/>
            </a:ln>
          </c:spPr>
          <c:marker>
            <c:symbol val="none"/>
          </c:marker>
          <c:cat>
            <c:strRef>
              <c:f>[0]!Demand_Aggregate_Time_Period</c:f>
              <c:strCache>
                <c:ptCount val="132"/>
                <c:pt idx="0">
                  <c:v>MMM 2010</c:v>
                </c:pt>
                <c:pt idx="1">
                  <c:v>MMM 2010</c:v>
                </c:pt>
                <c:pt idx="2">
                  <c:v>MMM 2010</c:v>
                </c:pt>
                <c:pt idx="3">
                  <c:v>MMM 2010</c:v>
                </c:pt>
                <c:pt idx="4">
                  <c:v>MMM 2010</c:v>
                </c:pt>
                <c:pt idx="5">
                  <c:v>MMM 2010</c:v>
                </c:pt>
                <c:pt idx="6">
                  <c:v>MMM 2010</c:v>
                </c:pt>
                <c:pt idx="7">
                  <c:v>MMM 2010</c:v>
                </c:pt>
                <c:pt idx="8">
                  <c:v>MMM 2010</c:v>
                </c:pt>
                <c:pt idx="9">
                  <c:v>MMM 2010</c:v>
                </c:pt>
                <c:pt idx="10">
                  <c:v>MMM 2010</c:v>
                </c:pt>
                <c:pt idx="11">
                  <c:v>MMM 2010</c:v>
                </c:pt>
                <c:pt idx="12">
                  <c:v>MMM 2011</c:v>
                </c:pt>
                <c:pt idx="13">
                  <c:v>MMM 2011</c:v>
                </c:pt>
                <c:pt idx="14">
                  <c:v>MMM 2011</c:v>
                </c:pt>
                <c:pt idx="15">
                  <c:v>MMM 2011</c:v>
                </c:pt>
                <c:pt idx="16">
                  <c:v>MMM 2011</c:v>
                </c:pt>
                <c:pt idx="17">
                  <c:v>MMM 2011</c:v>
                </c:pt>
                <c:pt idx="18">
                  <c:v>MMM 2011</c:v>
                </c:pt>
                <c:pt idx="19">
                  <c:v>MMM 2011</c:v>
                </c:pt>
                <c:pt idx="20">
                  <c:v>MMM 2011</c:v>
                </c:pt>
                <c:pt idx="21">
                  <c:v>MMM 2011</c:v>
                </c:pt>
                <c:pt idx="22">
                  <c:v>MMM 2011</c:v>
                </c:pt>
                <c:pt idx="23">
                  <c:v>MMM 2011</c:v>
                </c:pt>
                <c:pt idx="24">
                  <c:v>MMM 2012</c:v>
                </c:pt>
                <c:pt idx="25">
                  <c:v>MMM 2012</c:v>
                </c:pt>
                <c:pt idx="26">
                  <c:v>MMM 2012</c:v>
                </c:pt>
                <c:pt idx="27">
                  <c:v>MMM 2012</c:v>
                </c:pt>
                <c:pt idx="28">
                  <c:v>MMM 2012</c:v>
                </c:pt>
                <c:pt idx="29">
                  <c:v>MMM 2012</c:v>
                </c:pt>
                <c:pt idx="30">
                  <c:v>MMM 2012</c:v>
                </c:pt>
                <c:pt idx="31">
                  <c:v>MMM 2012</c:v>
                </c:pt>
                <c:pt idx="32">
                  <c:v>MMM 2012</c:v>
                </c:pt>
                <c:pt idx="33">
                  <c:v>MMM 2012</c:v>
                </c:pt>
                <c:pt idx="34">
                  <c:v>MMM 2012</c:v>
                </c:pt>
                <c:pt idx="35">
                  <c:v>MMM 2012</c:v>
                </c:pt>
                <c:pt idx="36">
                  <c:v>MMM 2013</c:v>
                </c:pt>
                <c:pt idx="37">
                  <c:v>MMM 2013</c:v>
                </c:pt>
                <c:pt idx="38">
                  <c:v>MMM 2013</c:v>
                </c:pt>
                <c:pt idx="39">
                  <c:v>MMM 2013</c:v>
                </c:pt>
                <c:pt idx="40">
                  <c:v>MMM 2013</c:v>
                </c:pt>
                <c:pt idx="41">
                  <c:v>MMM 2013</c:v>
                </c:pt>
                <c:pt idx="42">
                  <c:v>MMM 2013</c:v>
                </c:pt>
                <c:pt idx="43">
                  <c:v>MMM 2013</c:v>
                </c:pt>
                <c:pt idx="44">
                  <c:v>MMM 2013</c:v>
                </c:pt>
                <c:pt idx="45">
                  <c:v>MMM 2013</c:v>
                </c:pt>
                <c:pt idx="46">
                  <c:v>MMM 2013</c:v>
                </c:pt>
                <c:pt idx="47">
                  <c:v>MMM 2013</c:v>
                </c:pt>
                <c:pt idx="48">
                  <c:v>MMM 2014</c:v>
                </c:pt>
                <c:pt idx="49">
                  <c:v>MMM 2014</c:v>
                </c:pt>
                <c:pt idx="50">
                  <c:v>MMM 2014</c:v>
                </c:pt>
                <c:pt idx="51">
                  <c:v>MMM 2014</c:v>
                </c:pt>
                <c:pt idx="52">
                  <c:v>MMM 2014</c:v>
                </c:pt>
                <c:pt idx="53">
                  <c:v>MMM 2014</c:v>
                </c:pt>
                <c:pt idx="54">
                  <c:v>MMM 2014</c:v>
                </c:pt>
                <c:pt idx="55">
                  <c:v>MMM 2014</c:v>
                </c:pt>
                <c:pt idx="56">
                  <c:v>MMM 2014</c:v>
                </c:pt>
                <c:pt idx="57">
                  <c:v>MMM 2014</c:v>
                </c:pt>
                <c:pt idx="58">
                  <c:v>MMM 2014</c:v>
                </c:pt>
                <c:pt idx="59">
                  <c:v>MMM 2014</c:v>
                </c:pt>
                <c:pt idx="60">
                  <c:v>MMM 2015</c:v>
                </c:pt>
                <c:pt idx="61">
                  <c:v>MMM 2015</c:v>
                </c:pt>
                <c:pt idx="62">
                  <c:v>MMM 2015</c:v>
                </c:pt>
                <c:pt idx="63">
                  <c:v>MMM 2015</c:v>
                </c:pt>
                <c:pt idx="64">
                  <c:v>MMM 2015</c:v>
                </c:pt>
                <c:pt idx="65">
                  <c:v>MMM 2015</c:v>
                </c:pt>
                <c:pt idx="66">
                  <c:v>MMM 2015</c:v>
                </c:pt>
                <c:pt idx="67">
                  <c:v>MMM 2015</c:v>
                </c:pt>
                <c:pt idx="68">
                  <c:v>MMM 2015</c:v>
                </c:pt>
                <c:pt idx="69">
                  <c:v>MMM 2015</c:v>
                </c:pt>
                <c:pt idx="70">
                  <c:v>MMM 2015</c:v>
                </c:pt>
                <c:pt idx="71">
                  <c:v>MMM 2015</c:v>
                </c:pt>
                <c:pt idx="72">
                  <c:v>MMM 2016</c:v>
                </c:pt>
                <c:pt idx="73">
                  <c:v>MMM 2016</c:v>
                </c:pt>
                <c:pt idx="74">
                  <c:v>MMM 2016</c:v>
                </c:pt>
                <c:pt idx="75">
                  <c:v>MMM 2016</c:v>
                </c:pt>
                <c:pt idx="76">
                  <c:v>MMM 2016</c:v>
                </c:pt>
                <c:pt idx="77">
                  <c:v>MMM 2016</c:v>
                </c:pt>
                <c:pt idx="78">
                  <c:v>MMM 2016</c:v>
                </c:pt>
                <c:pt idx="79">
                  <c:v>MMM 2016</c:v>
                </c:pt>
                <c:pt idx="80">
                  <c:v>MMM 2016</c:v>
                </c:pt>
                <c:pt idx="81">
                  <c:v>MMM 2016</c:v>
                </c:pt>
                <c:pt idx="82">
                  <c:v>MMM 2016</c:v>
                </c:pt>
                <c:pt idx="83">
                  <c:v>MMM 2016</c:v>
                </c:pt>
                <c:pt idx="84">
                  <c:v>MMM 2017</c:v>
                </c:pt>
                <c:pt idx="85">
                  <c:v>MMM 2017</c:v>
                </c:pt>
                <c:pt idx="86">
                  <c:v>MMM 2017</c:v>
                </c:pt>
                <c:pt idx="87">
                  <c:v>MMM 2017</c:v>
                </c:pt>
                <c:pt idx="88">
                  <c:v>MMM 2017</c:v>
                </c:pt>
                <c:pt idx="89">
                  <c:v>MMM 2017</c:v>
                </c:pt>
                <c:pt idx="90">
                  <c:v>MMM 2017</c:v>
                </c:pt>
                <c:pt idx="91">
                  <c:v>MMM 2017</c:v>
                </c:pt>
                <c:pt idx="92">
                  <c:v>MMM 2017</c:v>
                </c:pt>
                <c:pt idx="93">
                  <c:v>MMM 2017</c:v>
                </c:pt>
                <c:pt idx="94">
                  <c:v>MMM 2017</c:v>
                </c:pt>
                <c:pt idx="95">
                  <c:v>MMM 2017</c:v>
                </c:pt>
                <c:pt idx="96">
                  <c:v>MMM 2018</c:v>
                </c:pt>
                <c:pt idx="97">
                  <c:v>MMM 2018</c:v>
                </c:pt>
                <c:pt idx="98">
                  <c:v>MMM 2018</c:v>
                </c:pt>
                <c:pt idx="99">
                  <c:v>MMM 2018</c:v>
                </c:pt>
                <c:pt idx="100">
                  <c:v>MMM 2018</c:v>
                </c:pt>
                <c:pt idx="101">
                  <c:v>MMM 2018</c:v>
                </c:pt>
                <c:pt idx="102">
                  <c:v>MMM 2018</c:v>
                </c:pt>
                <c:pt idx="103">
                  <c:v>MMM 2018</c:v>
                </c:pt>
                <c:pt idx="104">
                  <c:v>MMM 2018</c:v>
                </c:pt>
                <c:pt idx="105">
                  <c:v>MMM 2018</c:v>
                </c:pt>
                <c:pt idx="106">
                  <c:v>MMM 2018</c:v>
                </c:pt>
                <c:pt idx="107">
                  <c:v>MMM 2018</c:v>
                </c:pt>
                <c:pt idx="108">
                  <c:v>MMM 2019</c:v>
                </c:pt>
                <c:pt idx="109">
                  <c:v>MMM 2019</c:v>
                </c:pt>
                <c:pt idx="110">
                  <c:v>MMM 2019</c:v>
                </c:pt>
                <c:pt idx="111">
                  <c:v>MMM 2019</c:v>
                </c:pt>
                <c:pt idx="112">
                  <c:v>MMM 2019</c:v>
                </c:pt>
                <c:pt idx="113">
                  <c:v>MMM 2019</c:v>
                </c:pt>
                <c:pt idx="114">
                  <c:v>MMM 2019</c:v>
                </c:pt>
                <c:pt idx="115">
                  <c:v>MMM 2019</c:v>
                </c:pt>
                <c:pt idx="116">
                  <c:v>MMM 2019</c:v>
                </c:pt>
                <c:pt idx="117">
                  <c:v>MMM 2019</c:v>
                </c:pt>
                <c:pt idx="118">
                  <c:v>MMM 2019</c:v>
                </c:pt>
                <c:pt idx="119">
                  <c:v>MMM 2019</c:v>
                </c:pt>
                <c:pt idx="120">
                  <c:v>MMM 2020</c:v>
                </c:pt>
                <c:pt idx="121">
                  <c:v>MMM 2020</c:v>
                </c:pt>
                <c:pt idx="122">
                  <c:v>MMM 2020</c:v>
                </c:pt>
                <c:pt idx="123">
                  <c:v>MMM 2020</c:v>
                </c:pt>
                <c:pt idx="124">
                  <c:v>MMM 2020</c:v>
                </c:pt>
                <c:pt idx="125">
                  <c:v>MMM 2020</c:v>
                </c:pt>
                <c:pt idx="126">
                  <c:v>MMM 2020</c:v>
                </c:pt>
                <c:pt idx="127">
                  <c:v>MMM 2020</c:v>
                </c:pt>
                <c:pt idx="128">
                  <c:v>MMM 2020</c:v>
                </c:pt>
                <c:pt idx="129">
                  <c:v>MMM 2020</c:v>
                </c:pt>
                <c:pt idx="130">
                  <c:v>MMM 2020</c:v>
                </c:pt>
                <c:pt idx="131">
                  <c:v>MMM 2020</c:v>
                </c:pt>
              </c:strCache>
            </c:strRef>
          </c:cat>
          <c:val>
            <c:numRef>
              <c:f>[0]!Demand_Aggregate_mean</c:f>
              <c:numCache>
                <c:formatCode>"$"#,##0_);[Red]\("$"#,##0\)</c:formatCode>
                <c:ptCount val="132"/>
                <c:pt idx="0">
                  <c:v>937951.88534778333</c:v>
                </c:pt>
                <c:pt idx="1">
                  <c:v>949752.75839291338</c:v>
                </c:pt>
                <c:pt idx="2">
                  <c:v>969600.70733856352</c:v>
                </c:pt>
                <c:pt idx="3">
                  <c:v>941314.16938640596</c:v>
                </c:pt>
                <c:pt idx="4">
                  <c:v>968683.73097325675</c:v>
                </c:pt>
                <c:pt idx="5">
                  <c:v>946750.83758801303</c:v>
                </c:pt>
                <c:pt idx="6">
                  <c:v>941491.60480900237</c:v>
                </c:pt>
                <c:pt idx="7">
                  <c:v>968438.84921720077</c:v>
                </c:pt>
                <c:pt idx="8">
                  <c:v>958338.63565878675</c:v>
                </c:pt>
                <c:pt idx="9">
                  <c:v>971540.71462060383</c:v>
                </c:pt>
                <c:pt idx="10">
                  <c:v>950782.06187427521</c:v>
                </c:pt>
                <c:pt idx="11">
                  <c:v>952336.62762733479</c:v>
                </c:pt>
                <c:pt idx="12">
                  <c:v>960728.60667211073</c:v>
                </c:pt>
                <c:pt idx="13">
                  <c:v>950815.42506126827</c:v>
                </c:pt>
                <c:pt idx="14">
                  <c:v>950262.82674405072</c:v>
                </c:pt>
                <c:pt idx="15">
                  <c:v>948412.70341365784</c:v>
                </c:pt>
                <c:pt idx="16">
                  <c:v>952367.34673424566</c:v>
                </c:pt>
                <c:pt idx="17">
                  <c:v>955209.7266185066</c:v>
                </c:pt>
                <c:pt idx="18">
                  <c:v>950449.31884340779</c:v>
                </c:pt>
                <c:pt idx="19">
                  <c:v>938529.15562539967</c:v>
                </c:pt>
                <c:pt idx="20">
                  <c:v>956883.51597860293</c:v>
                </c:pt>
                <c:pt idx="21">
                  <c:v>966868.99773988407</c:v>
                </c:pt>
                <c:pt idx="22">
                  <c:v>948926.45497673086</c:v>
                </c:pt>
                <c:pt idx="23">
                  <c:v>950726.15789128584</c:v>
                </c:pt>
                <c:pt idx="24">
                  <c:v>951395.75246666966</c:v>
                </c:pt>
                <c:pt idx="25">
                  <c:v>942386.45456760493</c:v>
                </c:pt>
                <c:pt idx="26">
                  <c:v>948867.99522883818</c:v>
                </c:pt>
                <c:pt idx="27">
                  <c:v>933113.34190928738</c:v>
                </c:pt>
                <c:pt idx="28">
                  <c:v>963995.62333167857</c:v>
                </c:pt>
                <c:pt idx="29">
                  <c:v>943695.40165883536</c:v>
                </c:pt>
                <c:pt idx="30">
                  <c:v>965834.41631186637</c:v>
                </c:pt>
                <c:pt idx="31">
                  <c:v>961522.81425100728</c:v>
                </c:pt>
                <c:pt idx="32">
                  <c:v>936341.19618719537</c:v>
                </c:pt>
                <c:pt idx="33">
                  <c:v>945011.19202654727</c:v>
                </c:pt>
                <c:pt idx="34">
                  <c:v>943420.31817915803</c:v>
                </c:pt>
                <c:pt idx="35">
                  <c:v>942707.5289258163</c:v>
                </c:pt>
                <c:pt idx="36">
                  <c:v>947375.57689521974</c:v>
                </c:pt>
                <c:pt idx="37">
                  <c:v>946838.02862573916</c:v>
                </c:pt>
                <c:pt idx="38">
                  <c:v>959854.27068063978</c:v>
                </c:pt>
                <c:pt idx="39">
                  <c:v>938253.31754404923</c:v>
                </c:pt>
                <c:pt idx="40">
                  <c:v>939462.90653749381</c:v>
                </c:pt>
                <c:pt idx="41">
                  <c:v>929070.71054667258</c:v>
                </c:pt>
                <c:pt idx="42">
                  <c:v>936036.35731597338</c:v>
                </c:pt>
                <c:pt idx="43">
                  <c:v>953251.47065204009</c:v>
                </c:pt>
                <c:pt idx="44">
                  <c:v>951251.27598761674</c:v>
                </c:pt>
                <c:pt idx="45">
                  <c:v>949404.39097111905</c:v>
                </c:pt>
                <c:pt idx="46">
                  <c:v>932376.39152576891</c:v>
                </c:pt>
                <c:pt idx="47">
                  <c:v>941733.24327699712</c:v>
                </c:pt>
                <c:pt idx="48">
                  <c:v>933935.86453826376</c:v>
                </c:pt>
                <c:pt idx="49">
                  <c:v>954336.09465532762</c:v>
                </c:pt>
                <c:pt idx="50">
                  <c:v>937750.59100393113</c:v>
                </c:pt>
                <c:pt idx="51">
                  <c:v>921752.31190289115</c:v>
                </c:pt>
                <c:pt idx="52">
                  <c:v>929373.95503071358</c:v>
                </c:pt>
                <c:pt idx="53">
                  <c:v>941473.728131023</c:v>
                </c:pt>
                <c:pt idx="54">
                  <c:v>939006.16470949701</c:v>
                </c:pt>
                <c:pt idx="55">
                  <c:v>927284.02831498976</c:v>
                </c:pt>
                <c:pt idx="56">
                  <c:v>946069.73101281677</c:v>
                </c:pt>
                <c:pt idx="57">
                  <c:v>946242.63098431006</c:v>
                </c:pt>
                <c:pt idx="58">
                  <c:v>921320.80319938355</c:v>
                </c:pt>
                <c:pt idx="59">
                  <c:v>937937.75224410777</c:v>
                </c:pt>
                <c:pt idx="60">
                  <c:v>944296.30783268344</c:v>
                </c:pt>
                <c:pt idx="61">
                  <c:v>944139.05287835293</c:v>
                </c:pt>
                <c:pt idx="62">
                  <c:v>916663.10521301581</c:v>
                </c:pt>
                <c:pt idx="63">
                  <c:v>926437.53003025625</c:v>
                </c:pt>
                <c:pt idx="64">
                  <c:v>914543.07569614472</c:v>
                </c:pt>
                <c:pt idx="65">
                  <c:v>936495.74120935891</c:v>
                </c:pt>
                <c:pt idx="66">
                  <c:v>917508.18638739362</c:v>
                </c:pt>
                <c:pt idx="67">
                  <c:v>916208.89026357315</c:v>
                </c:pt>
                <c:pt idx="68">
                  <c:v>924733.715008648</c:v>
                </c:pt>
                <c:pt idx="69">
                  <c:v>921038.00291202357</c:v>
                </c:pt>
                <c:pt idx="70">
                  <c:v>916040.46999242459</c:v>
                </c:pt>
                <c:pt idx="71">
                  <c:v>941700.67500029737</c:v>
                </c:pt>
                <c:pt idx="72">
                  <c:v>924798.36117687146</c:v>
                </c:pt>
                <c:pt idx="73">
                  <c:v>941940.30198698072</c:v>
                </c:pt>
                <c:pt idx="74">
                  <c:v>928956.43116412614</c:v>
                </c:pt>
                <c:pt idx="75">
                  <c:v>921124.06802859658</c:v>
                </c:pt>
                <c:pt idx="76">
                  <c:v>921417.53639733105</c:v>
                </c:pt>
                <c:pt idx="77">
                  <c:v>928319.29918622528</c:v>
                </c:pt>
                <c:pt idx="78">
                  <c:v>917061.06281897158</c:v>
                </c:pt>
                <c:pt idx="79">
                  <c:v>929926.36525026546</c:v>
                </c:pt>
                <c:pt idx="80">
                  <c:v>920502.90826744086</c:v>
                </c:pt>
                <c:pt idx="81">
                  <c:v>914520.51303781953</c:v>
                </c:pt>
                <c:pt idx="82">
                  <c:v>900212.45380907564</c:v>
                </c:pt>
                <c:pt idx="83">
                  <c:v>912205.21417884587</c:v>
                </c:pt>
                <c:pt idx="84">
                  <c:v>933840.02812306909</c:v>
                </c:pt>
                <c:pt idx="85">
                  <c:v>919112.41842726781</c:v>
                </c:pt>
                <c:pt idx="86">
                  <c:v>916744.17142344406</c:v>
                </c:pt>
                <c:pt idx="87">
                  <c:v>925739.83011640504</c:v>
                </c:pt>
                <c:pt idx="88">
                  <c:v>919815.48567449348</c:v>
                </c:pt>
                <c:pt idx="89">
                  <c:v>919788.70049840841</c:v>
                </c:pt>
                <c:pt idx="90">
                  <c:v>910024.96487134905</c:v>
                </c:pt>
                <c:pt idx="91">
                  <c:v>910149.17193189834</c:v>
                </c:pt>
                <c:pt idx="92">
                  <c:v>905274.37593265052</c:v>
                </c:pt>
                <c:pt idx="93">
                  <c:v>926022.58768891986</c:v>
                </c:pt>
                <c:pt idx="94">
                  <c:v>922407.46998793923</c:v>
                </c:pt>
                <c:pt idx="95">
                  <c:v>939831.39909929188</c:v>
                </c:pt>
                <c:pt idx="96">
                  <c:v>912912.00960184133</c:v>
                </c:pt>
                <c:pt idx="97">
                  <c:v>924760.57418409036</c:v>
                </c:pt>
                <c:pt idx="98">
                  <c:v>895196.77842107648</c:v>
                </c:pt>
                <c:pt idx="99">
                  <c:v>921182.2914698486</c:v>
                </c:pt>
                <c:pt idx="100">
                  <c:v>912124.99542248924</c:v>
                </c:pt>
                <c:pt idx="101">
                  <c:v>901375.28615119541</c:v>
                </c:pt>
                <c:pt idx="102">
                  <c:v>919107.17410717288</c:v>
                </c:pt>
                <c:pt idx="103">
                  <c:v>904160.42945743701</c:v>
                </c:pt>
                <c:pt idx="104">
                  <c:v>925174.86769229779</c:v>
                </c:pt>
                <c:pt idx="105">
                  <c:v>924443.68886658456</c:v>
                </c:pt>
                <c:pt idx="106">
                  <c:v>915327.96548101364</c:v>
                </c:pt>
                <c:pt idx="107">
                  <c:v>929404.51180234645</c:v>
                </c:pt>
                <c:pt idx="108">
                  <c:v>906744.00396845175</c:v>
                </c:pt>
                <c:pt idx="109">
                  <c:v>915231.59660876507</c:v>
                </c:pt>
                <c:pt idx="110">
                  <c:v>918845.56427497591</c:v>
                </c:pt>
                <c:pt idx="111">
                  <c:v>896131.03125174239</c:v>
                </c:pt>
                <c:pt idx="112">
                  <c:v>900757.79169756814</c:v>
                </c:pt>
                <c:pt idx="113">
                  <c:v>912061.54950612609</c:v>
                </c:pt>
                <c:pt idx="114">
                  <c:v>911142.95895709656</c:v>
                </c:pt>
                <c:pt idx="115">
                  <c:v>915919.63797869917</c:v>
                </c:pt>
                <c:pt idx="116">
                  <c:v>895393.22212185641</c:v>
                </c:pt>
                <c:pt idx="117">
                  <c:v>907245.81228318298</c:v>
                </c:pt>
                <c:pt idx="118">
                  <c:v>903771.2285963879</c:v>
                </c:pt>
                <c:pt idx="119">
                  <c:v>912114.5362810184</c:v>
                </c:pt>
                <c:pt idx="120">
                  <c:v>914083.27844227001</c:v>
                </c:pt>
                <c:pt idx="121">
                  <c:v>914515.10482874117</c:v>
                </c:pt>
                <c:pt idx="122">
                  <c:v>891876.01480584091</c:v>
                </c:pt>
                <c:pt idx="123">
                  <c:v>904504.03091129288</c:v>
                </c:pt>
                <c:pt idx="124">
                  <c:v>898618.75814137398</c:v>
                </c:pt>
                <c:pt idx="125">
                  <c:v>901860.27465986134</c:v>
                </c:pt>
                <c:pt idx="126">
                  <c:v>901259.88921701035</c:v>
                </c:pt>
                <c:pt idx="127">
                  <c:v>910749.87553652504</c:v>
                </c:pt>
                <c:pt idx="128">
                  <c:v>910078.81632311724</c:v>
                </c:pt>
                <c:pt idx="129">
                  <c:v>904675.30986449961</c:v>
                </c:pt>
                <c:pt idx="130">
                  <c:v>913000.85813754238</c:v>
                </c:pt>
                <c:pt idx="131">
                  <c:v>899984.03771175211</c:v>
                </c:pt>
              </c:numCache>
            </c:numRef>
          </c:val>
          <c:smooth val="0"/>
        </c:ser>
        <c:ser>
          <c:idx val="1"/>
          <c:order val="1"/>
          <c:tx>
            <c:v>Short Expected Demand</c:v>
          </c:tx>
          <c:spPr>
            <a:ln w="25400">
              <a:solidFill>
                <a:srgbClr val="993366"/>
              </a:solidFill>
              <a:prstDash val="solid"/>
            </a:ln>
          </c:spPr>
          <c:marker>
            <c:symbol val="none"/>
          </c:marker>
          <c:val>
            <c:numRef>
              <c:f>[0]!Demand_Expected_Short_mean</c:f>
              <c:numCache>
                <c:formatCode>"$"#,##0_);[Red]\("$"#,##0\)</c:formatCode>
                <c:ptCount val="132"/>
                <c:pt idx="0">
                  <c:v>1166666.6666666667</c:v>
                </c:pt>
                <c:pt idx="1">
                  <c:v>1163490.0724816825</c:v>
                </c:pt>
                <c:pt idx="2">
                  <c:v>1160521.4986748938</c:v>
                </c:pt>
                <c:pt idx="3">
                  <c:v>1157869.8210174448</c:v>
                </c:pt>
                <c:pt idx="4">
                  <c:v>1154862.1036336804</c:v>
                </c:pt>
                <c:pt idx="5">
                  <c:v>1152276.2929022857</c:v>
                </c:pt>
                <c:pt idx="6">
                  <c:v>1149421.772689587</c:v>
                </c:pt>
                <c:pt idx="7">
                  <c:v>1146533.8536912459</c:v>
                </c:pt>
                <c:pt idx="8">
                  <c:v>1144060.3119624397</c:v>
                </c:pt>
                <c:pt idx="9">
                  <c:v>1141480.844236</c:v>
                </c:pt>
                <c:pt idx="10">
                  <c:v>1139120.5646580085</c:v>
                </c:pt>
                <c:pt idx="11">
                  <c:v>1136504.7521193454</c:v>
                </c:pt>
                <c:pt idx="12">
                  <c:v>1133946.8615014011</c:v>
                </c:pt>
                <c:pt idx="13">
                  <c:v>1131541.0524065497</c:v>
                </c:pt>
                <c:pt idx="14">
                  <c:v>1129030.9742489764</c:v>
                </c:pt>
                <c:pt idx="15">
                  <c:v>1126548.0833114078</c:v>
                </c:pt>
                <c:pt idx="16">
                  <c:v>1124073.9808128281</c:v>
                </c:pt>
                <c:pt idx="17">
                  <c:v>1121689.1664506255</c:v>
                </c:pt>
                <c:pt idx="18">
                  <c:v>1119376.9520085128</c:v>
                </c:pt>
                <c:pt idx="19">
                  <c:v>1117030.7348812197</c:v>
                </c:pt>
                <c:pt idx="20">
                  <c:v>1114551.5462804444</c:v>
                </c:pt>
                <c:pt idx="21">
                  <c:v>1112361.7125262523</c:v>
                </c:pt>
                <c:pt idx="22">
                  <c:v>1110340.9803764415</c:v>
                </c:pt>
                <c:pt idx="23">
                  <c:v>1108099.1119681122</c:v>
                </c:pt>
                <c:pt idx="24">
                  <c:v>1105913.3764948228</c:v>
                </c:pt>
                <c:pt idx="25">
                  <c:v>1103767.2983833207</c:v>
                </c:pt>
                <c:pt idx="26">
                  <c:v>1101525.8977747692</c:v>
                </c:pt>
                <c:pt idx="27">
                  <c:v>1099405.6491282978</c:v>
                </c:pt>
                <c:pt idx="28">
                  <c:v>1097096.0337502561</c:v>
                </c:pt>
                <c:pt idx="29">
                  <c:v>1095247.416938887</c:v>
                </c:pt>
                <c:pt idx="30">
                  <c:v>1093142.5278377752</c:v>
                </c:pt>
                <c:pt idx="31">
                  <c:v>1091374.3596221376</c:v>
                </c:pt>
                <c:pt idx="32">
                  <c:v>1089570.8659364274</c:v>
                </c:pt>
                <c:pt idx="33">
                  <c:v>1087442.6760787992</c:v>
                </c:pt>
                <c:pt idx="34">
                  <c:v>1085464.4610225176</c:v>
                </c:pt>
                <c:pt idx="35">
                  <c:v>1083491.6257052489</c:v>
                </c:pt>
                <c:pt idx="36">
                  <c:v>1081536.2910277566</c:v>
                </c:pt>
                <c:pt idx="37">
                  <c:v>1079672.947775916</c:v>
                </c:pt>
                <c:pt idx="38">
                  <c:v>1077828.0183432747</c:v>
                </c:pt>
                <c:pt idx="39">
                  <c:v>1076189.4940701826</c:v>
                </c:pt>
                <c:pt idx="40">
                  <c:v>1074273.7138406527</c:v>
                </c:pt>
                <c:pt idx="41">
                  <c:v>1072401.3415169979</c:v>
                </c:pt>
                <c:pt idx="42">
                  <c:v>1070410.6383090767</c:v>
                </c:pt>
                <c:pt idx="43">
                  <c:v>1068544.3288508391</c:v>
                </c:pt>
                <c:pt idx="44">
                  <c:v>1066943.0391536336</c:v>
                </c:pt>
                <c:pt idx="45">
                  <c:v>1065336.2091096612</c:v>
                </c:pt>
                <c:pt idx="46">
                  <c:v>1063726.0449688481</c:v>
                </c:pt>
                <c:pt idx="47">
                  <c:v>1061901.744226583</c:v>
                </c:pt>
                <c:pt idx="48">
                  <c:v>1060232.7372689499</c:v>
                </c:pt>
                <c:pt idx="49">
                  <c:v>1058478.6140365792</c:v>
                </c:pt>
                <c:pt idx="50">
                  <c:v>1057032.190156284</c:v>
                </c:pt>
                <c:pt idx="51">
                  <c:v>1055375.5012791681</c:v>
                </c:pt>
                <c:pt idx="52">
                  <c:v>1053519.6236489417</c:v>
                </c:pt>
                <c:pt idx="53">
                  <c:v>1051795.3782514667</c:v>
                </c:pt>
                <c:pt idx="54">
                  <c:v>1050263.1331109048</c:v>
                </c:pt>
                <c:pt idx="55">
                  <c:v>1048717.8974386631</c:v>
                </c:pt>
                <c:pt idx="56">
                  <c:v>1047031.3159230566</c:v>
                </c:pt>
                <c:pt idx="57">
                  <c:v>1045629.0716881922</c:v>
                </c:pt>
                <c:pt idx="58">
                  <c:v>1044248.7044561936</c:v>
                </c:pt>
                <c:pt idx="59">
                  <c:v>1042541.3724942936</c:v>
                </c:pt>
                <c:pt idx="60">
                  <c:v>1041088.5444352633</c:v>
                </c:pt>
                <c:pt idx="61">
                  <c:v>1039744.207815783</c:v>
                </c:pt>
                <c:pt idx="62">
                  <c:v>1038416.3584416518</c:v>
                </c:pt>
                <c:pt idx="63">
                  <c:v>1036725.3410356988</c:v>
                </c:pt>
                <c:pt idx="64">
                  <c:v>1035193.5658828453</c:v>
                </c:pt>
                <c:pt idx="65">
                  <c:v>1033517.8646302524</c:v>
                </c:pt>
                <c:pt idx="66">
                  <c:v>1032170.3351382954</c:v>
                </c:pt>
                <c:pt idx="67">
                  <c:v>1030577.8052945328</c:v>
                </c:pt>
                <c:pt idx="68">
                  <c:v>1028989.3481413252</c:v>
                </c:pt>
                <c:pt idx="69">
                  <c:v>1027541.3532367046</c:v>
                </c:pt>
                <c:pt idx="70">
                  <c:v>1026062.1400377507</c:v>
                </c:pt>
                <c:pt idx="71">
                  <c:v>1024534.0612871211</c:v>
                </c:pt>
                <c:pt idx="72">
                  <c:v>1023383.5975886931</c:v>
                </c:pt>
                <c:pt idx="73">
                  <c:v>1022014.3581940845</c:v>
                </c:pt>
                <c:pt idx="74">
                  <c:v>1020902.2185245412</c:v>
                </c:pt>
                <c:pt idx="75">
                  <c:v>1019625.1937000911</c:v>
                </c:pt>
                <c:pt idx="76">
                  <c:v>1018257.1225102091</c:v>
                </c:pt>
                <c:pt idx="77">
                  <c:v>1016912.1282586413</c:v>
                </c:pt>
                <c:pt idx="78">
                  <c:v>1015681.6722993024</c:v>
                </c:pt>
                <c:pt idx="79">
                  <c:v>1014311.9416120755</c:v>
                </c:pt>
                <c:pt idx="80">
                  <c:v>1013139.9197181615</c:v>
                </c:pt>
                <c:pt idx="81">
                  <c:v>1011853.2945591237</c:v>
                </c:pt>
                <c:pt idx="82">
                  <c:v>1010501.4503713278</c:v>
                </c:pt>
                <c:pt idx="83">
                  <c:v>1008969.6587524076</c:v>
                </c:pt>
                <c:pt idx="84">
                  <c:v>1007625.7081333305</c:v>
                </c:pt>
                <c:pt idx="85">
                  <c:v>1006600.9070220768</c:v>
                </c:pt>
                <c:pt idx="86">
                  <c:v>1005385.7891249266</c:v>
                </c:pt>
                <c:pt idx="87">
                  <c:v>1004154.6555457393</c:v>
                </c:pt>
                <c:pt idx="88">
                  <c:v>1003065.5607481097</c:v>
                </c:pt>
                <c:pt idx="89">
                  <c:v>1001909.3097054206</c:v>
                </c:pt>
                <c:pt idx="90">
                  <c:v>1000768.7456886566</c:v>
                </c:pt>
                <c:pt idx="91">
                  <c:v>999508.41539952729</c:v>
                </c:pt>
                <c:pt idx="92">
                  <c:v>998267.31479581026</c:v>
                </c:pt>
                <c:pt idx="93">
                  <c:v>996975.74620048853</c:v>
                </c:pt>
                <c:pt idx="94">
                  <c:v>995990.28566560568</c:v>
                </c:pt>
                <c:pt idx="95">
                  <c:v>994968.30211452697</c:v>
                </c:pt>
                <c:pt idx="96">
                  <c:v>994202.51179487084</c:v>
                </c:pt>
                <c:pt idx="97">
                  <c:v>993073.47704219003</c:v>
                </c:pt>
                <c:pt idx="98">
                  <c:v>992124.68672471645</c:v>
                </c:pt>
                <c:pt idx="99">
                  <c:v>990778.46577605465</c:v>
                </c:pt>
                <c:pt idx="100">
                  <c:v>989811.85224402416</c:v>
                </c:pt>
                <c:pt idx="101">
                  <c:v>988732.8681215028</c:v>
                </c:pt>
                <c:pt idx="102">
                  <c:v>987519.56837191526</c:v>
                </c:pt>
                <c:pt idx="103">
                  <c:v>986569.39622934931</c:v>
                </c:pt>
                <c:pt idx="104">
                  <c:v>985424.82724640612</c:v>
                </c:pt>
                <c:pt idx="105">
                  <c:v>984588.02225259889</c:v>
                </c:pt>
                <c:pt idx="106">
                  <c:v>983752.68428890442</c:v>
                </c:pt>
                <c:pt idx="107">
                  <c:v>982802.34097212821</c:v>
                </c:pt>
                <c:pt idx="108">
                  <c:v>982060.70445588115</c:v>
                </c:pt>
                <c:pt idx="109">
                  <c:v>981014.63917133363</c:v>
                </c:pt>
                <c:pt idx="110">
                  <c:v>980100.98580240901</c:v>
                </c:pt>
                <c:pt idx="111">
                  <c:v>979250.21605897252</c:v>
                </c:pt>
                <c:pt idx="112">
                  <c:v>978095.78293664986</c:v>
                </c:pt>
                <c:pt idx="113">
                  <c:v>977021.64416944026</c:v>
                </c:pt>
                <c:pt idx="114">
                  <c:v>976119.42063244968</c:v>
                </c:pt>
                <c:pt idx="115">
                  <c:v>975216.96977584762</c:v>
                </c:pt>
                <c:pt idx="116">
                  <c:v>974393.39572310948</c:v>
                </c:pt>
                <c:pt idx="117">
                  <c:v>973296.17108975875</c:v>
                </c:pt>
                <c:pt idx="118">
                  <c:v>972378.80499522306</c:v>
                </c:pt>
                <c:pt idx="119">
                  <c:v>971425.92198968376</c:v>
                </c:pt>
                <c:pt idx="120">
                  <c:v>970602.15274373</c:v>
                </c:pt>
                <c:pt idx="121">
                  <c:v>969817.16837843182</c:v>
                </c:pt>
                <c:pt idx="122">
                  <c:v>969049.0841624639</c:v>
                </c:pt>
                <c:pt idx="123">
                  <c:v>967977.23597695515</c:v>
                </c:pt>
                <c:pt idx="124">
                  <c:v>967095.66368437675</c:v>
                </c:pt>
                <c:pt idx="125">
                  <c:v>966144.59555183491</c:v>
                </c:pt>
                <c:pt idx="126">
                  <c:v>965251.75776166865</c:v>
                </c:pt>
                <c:pt idx="127">
                  <c:v>964362.9818096594</c:v>
                </c:pt>
                <c:pt idx="128">
                  <c:v>963618.35533364373</c:v>
                </c:pt>
                <c:pt idx="129">
                  <c:v>962874.75062516425</c:v>
                </c:pt>
                <c:pt idx="130">
                  <c:v>962066.4250590438</c:v>
                </c:pt>
                <c:pt idx="131">
                  <c:v>961384.95885180077</c:v>
                </c:pt>
              </c:numCache>
            </c:numRef>
          </c:val>
          <c:smooth val="0"/>
        </c:ser>
        <c:dLbls>
          <c:showLegendKey val="0"/>
          <c:showVal val="0"/>
          <c:showCatName val="0"/>
          <c:showSerName val="0"/>
          <c:showPercent val="0"/>
          <c:showBubbleSize val="0"/>
        </c:dLbls>
        <c:smooth val="0"/>
        <c:axId val="1038317616"/>
        <c:axId val="1038311344"/>
      </c:lineChart>
      <c:catAx>
        <c:axId val="1038317616"/>
        <c:scaling>
          <c:orientation val="minMax"/>
        </c:scaling>
        <c:delete val="0"/>
        <c:axPos val="b"/>
        <c:numFmt formatCode="m\/d\/yyyy" sourceLinked="0"/>
        <c:majorTickMark val="out"/>
        <c:minorTickMark val="none"/>
        <c:tickLblPos val="low"/>
        <c:spPr>
          <a:ln w="3175">
            <a:solidFill>
              <a:srgbClr val="808080"/>
            </a:solidFill>
            <a:prstDash val="solid"/>
          </a:ln>
        </c:spPr>
        <c:txPr>
          <a:bodyPr rot="-5400000" vert="horz"/>
          <a:lstStyle/>
          <a:p>
            <a:pPr>
              <a:defRPr sz="800" b="0" i="0" u="none" strike="noStrike" baseline="0">
                <a:solidFill>
                  <a:srgbClr val="000000"/>
                </a:solidFill>
                <a:latin typeface="Calibri"/>
                <a:ea typeface="Calibri"/>
                <a:cs typeface="Calibri"/>
              </a:defRPr>
            </a:pPr>
            <a:endParaRPr lang="tr-TR"/>
          </a:p>
        </c:txPr>
        <c:crossAx val="1038311344"/>
        <c:crosses val="autoZero"/>
        <c:auto val="0"/>
        <c:lblAlgn val="ctr"/>
        <c:lblOffset val="100"/>
        <c:tickLblSkip val="4"/>
        <c:tickMarkSkip val="1"/>
        <c:noMultiLvlLbl val="0"/>
      </c:catAx>
      <c:valAx>
        <c:axId val="1038311344"/>
        <c:scaling>
          <c:orientation val="minMax"/>
        </c:scaling>
        <c:delete val="0"/>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Calibri"/>
                    <a:ea typeface="Calibri"/>
                    <a:cs typeface="Calibri"/>
                  </a:defRPr>
                </a:pPr>
                <a:r>
                  <a:rPr lang="en-US"/>
                  <a:t>$ millions</a:t>
                </a:r>
              </a:p>
            </c:rich>
          </c:tx>
          <c:layout>
            <c:manualLayout>
              <c:xMode val="edge"/>
              <c:yMode val="edge"/>
              <c:x val="1.2471679998097633E-2"/>
              <c:y val="0.44477596550431198"/>
            </c:manualLayout>
          </c:layout>
          <c:overlay val="0"/>
          <c:spPr>
            <a:noFill/>
            <a:ln w="25400">
              <a:noFill/>
            </a:ln>
          </c:spPr>
        </c:title>
        <c:numFmt formatCode="\$#,##0_);[Red]\(\$#,##0\)" sourceLinked="0"/>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tr-TR"/>
          </a:p>
        </c:txPr>
        <c:crossAx val="1038317616"/>
        <c:crosses val="autoZero"/>
        <c:crossBetween val="between"/>
      </c:valAx>
      <c:spPr>
        <a:solidFill>
          <a:srgbClr val="FFFFFF"/>
        </a:solidFill>
        <a:ln w="25400">
          <a:noFill/>
        </a:ln>
      </c:spPr>
    </c:plotArea>
    <c:legend>
      <c:legendPos val="r"/>
      <c:layout>
        <c:manualLayout>
          <c:xMode val="edge"/>
          <c:yMode val="edge"/>
          <c:x val="0.18707484327765939"/>
          <c:y val="0.93432820897387825"/>
          <c:w val="0.69841265311824685"/>
          <c:h val="6.5671791026121751E-2"/>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tr-TR"/>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tr-TR"/>
    </a:p>
  </c:txPr>
  <c:printSettings>
    <c:headerFooter alignWithMargins="0">
      <c:oddFooter>&amp;C</c:oddFooter>
    </c:headerFooter>
    <c:pageMargins b="0.75000000000000167" l="0.70000000000000062" r="0.70000000000000062" t="0.75000000000000167"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4381500</xdr:colOff>
      <xdr:row>0</xdr:row>
      <xdr:rowOff>57150</xdr:rowOff>
    </xdr:from>
    <xdr:to>
      <xdr:col>0</xdr:col>
      <xdr:colOff>6543675</xdr:colOff>
      <xdr:row>1</xdr:row>
      <xdr:rowOff>114300</xdr:rowOff>
    </xdr:to>
    <xdr:pic>
      <xdr:nvPicPr>
        <xdr:cNvPr id="534541" name="Picture 3" descr="Logo_R_Wide302x30_081224.gif"/>
        <xdr:cNvPicPr>
          <a:picLocks noChangeAspect="1"/>
        </xdr:cNvPicPr>
      </xdr:nvPicPr>
      <xdr:blipFill>
        <a:blip xmlns:r="http://schemas.openxmlformats.org/officeDocument/2006/relationships" r:embed="rId1" cstate="print"/>
        <a:srcRect/>
        <a:stretch>
          <a:fillRect/>
        </a:stretch>
      </xdr:blipFill>
      <xdr:spPr bwMode="auto">
        <a:xfrm>
          <a:off x="4381500" y="57150"/>
          <a:ext cx="2162175" cy="219075"/>
        </a:xfrm>
        <a:prstGeom prst="rect">
          <a:avLst/>
        </a:prstGeom>
        <a:noFill/>
        <a:ln w="9525">
          <a:noFill/>
          <a:miter lim="800000"/>
          <a:headEnd/>
          <a:tailEnd/>
        </a:ln>
      </xdr:spPr>
    </xdr:pic>
    <xdr:clientData/>
  </xdr:twoCellAnchor>
  <xdr:twoCellAnchor>
    <xdr:from>
      <xdr:col>0</xdr:col>
      <xdr:colOff>1485900</xdr:colOff>
      <xdr:row>46</xdr:row>
      <xdr:rowOff>123825</xdr:rowOff>
    </xdr:from>
    <xdr:to>
      <xdr:col>0</xdr:col>
      <xdr:colOff>4695825</xdr:colOff>
      <xdr:row>46</xdr:row>
      <xdr:rowOff>1590675</xdr:rowOff>
    </xdr:to>
    <xdr:pic>
      <xdr:nvPicPr>
        <xdr:cNvPr id="534542" name="Picture 2" descr="workflow"/>
        <xdr:cNvPicPr>
          <a:picLocks noChangeAspect="1" noChangeArrowheads="1"/>
        </xdr:cNvPicPr>
      </xdr:nvPicPr>
      <xdr:blipFill>
        <a:blip xmlns:r="http://schemas.openxmlformats.org/officeDocument/2006/relationships" r:embed="rId2"/>
        <a:srcRect/>
        <a:stretch>
          <a:fillRect/>
        </a:stretch>
      </xdr:blipFill>
      <xdr:spPr bwMode="auto">
        <a:xfrm>
          <a:off x="1485900" y="4533900"/>
          <a:ext cx="3209925"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66</xdr:row>
      <xdr:rowOff>19050</xdr:rowOff>
    </xdr:from>
    <xdr:to>
      <xdr:col>13</xdr:col>
      <xdr:colOff>485775</xdr:colOff>
      <xdr:row>85</xdr:row>
      <xdr:rowOff>142875</xdr:rowOff>
    </xdr:to>
    <xdr:graphicFrame macro="">
      <xdr:nvGraphicFramePr>
        <xdr:cNvPr id="1265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87</xdr:row>
      <xdr:rowOff>28575</xdr:rowOff>
    </xdr:from>
    <xdr:to>
      <xdr:col>13</xdr:col>
      <xdr:colOff>485775</xdr:colOff>
      <xdr:row>106</xdr:row>
      <xdr:rowOff>152400</xdr:rowOff>
    </xdr:to>
    <xdr:graphicFrame macro="">
      <xdr:nvGraphicFramePr>
        <xdr:cNvPr id="126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44</xdr:row>
      <xdr:rowOff>0</xdr:rowOff>
    </xdr:from>
    <xdr:to>
      <xdr:col>13</xdr:col>
      <xdr:colOff>485775</xdr:colOff>
      <xdr:row>63</xdr:row>
      <xdr:rowOff>123825</xdr:rowOff>
    </xdr:to>
    <xdr:graphicFrame macro="">
      <xdr:nvGraphicFramePr>
        <xdr:cNvPr id="1265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22</xdr:row>
      <xdr:rowOff>0</xdr:rowOff>
    </xdr:from>
    <xdr:to>
      <xdr:col>13</xdr:col>
      <xdr:colOff>485775</xdr:colOff>
      <xdr:row>41</xdr:row>
      <xdr:rowOff>123825</xdr:rowOff>
    </xdr:to>
    <xdr:graphicFrame macro="">
      <xdr:nvGraphicFramePr>
        <xdr:cNvPr id="12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142875</xdr:rowOff>
    </xdr:from>
    <xdr:to>
      <xdr:col>13</xdr:col>
      <xdr:colOff>485775</xdr:colOff>
      <xdr:row>20</xdr:row>
      <xdr:rowOff>104775</xdr:rowOff>
    </xdr:to>
    <xdr:graphicFrame macro="">
      <xdr:nvGraphicFramePr>
        <xdr:cNvPr id="126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emplates.modelsheetsoft.com/browser/browse.aspx?s=montecarloecon.xls" TargetMode="External"/><Relationship Id="rId7" Type="http://schemas.openxmlformats.org/officeDocument/2006/relationships/drawing" Target="../drawings/drawing1.xml"/><Relationship Id="rId2" Type="http://schemas.openxmlformats.org/officeDocument/2006/relationships/hyperlink" Target="mailto:info@modelsheetsoft.com" TargetMode="External"/><Relationship Id="rId1" Type="http://schemas.openxmlformats.org/officeDocument/2006/relationships/hyperlink" Target="http://www.modelsheetsoft.com/refer.aspx?s=montecarloecon.xls" TargetMode="External"/><Relationship Id="rId6" Type="http://schemas.openxmlformats.org/officeDocument/2006/relationships/printerSettings" Target="../printerSettings/printerSettings1.bin"/><Relationship Id="rId5" Type="http://schemas.openxmlformats.org/officeDocument/2006/relationships/hyperlink" Target="http://templates.modelsheetsoft.com/modelsheettemplates/monte-carlo-economy-templates.aspx?s=montecarloecon.xls" TargetMode="External"/><Relationship Id="rId4" Type="http://schemas.openxmlformats.org/officeDocument/2006/relationships/hyperlink" Target="http://www.modelsheetsoft.com/consulting-business-analysis.aspx?s=montecarloecon.xls" TargetMode="External"/></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A207"/>
  <sheetViews>
    <sheetView tabSelected="1" workbookViewId="0">
      <selection activeCell="B1" sqref="B1"/>
    </sheetView>
  </sheetViews>
  <sheetFormatPr defaultRowHeight="12.75" outlineLevelRow="2" x14ac:dyDescent="0.2"/>
  <cols>
    <col min="1" max="1" width="98.7109375" style="71" customWidth="1"/>
    <col min="2" max="16384" width="9.140625" style="70"/>
  </cols>
  <sheetData>
    <row r="2" spans="1:1" ht="15.75" x14ac:dyDescent="0.2">
      <c r="A2" s="113"/>
    </row>
    <row r="3" spans="1:1" ht="18" x14ac:dyDescent="0.2">
      <c r="A3" s="114" t="s">
        <v>892</v>
      </c>
    </row>
    <row r="5" spans="1:1" ht="15" x14ac:dyDescent="0.2">
      <c r="A5" s="112" t="s">
        <v>891</v>
      </c>
    </row>
    <row r="6" spans="1:1" x14ac:dyDescent="0.2">
      <c r="A6" s="111" t="s">
        <v>890</v>
      </c>
    </row>
    <row r="7" spans="1:1" x14ac:dyDescent="0.2">
      <c r="A7" s="103"/>
    </row>
    <row r="8" spans="1:1" ht="51" x14ac:dyDescent="0.2">
      <c r="A8" s="71" t="s">
        <v>889</v>
      </c>
    </row>
    <row r="9" spans="1:1" x14ac:dyDescent="0.2">
      <c r="A9" s="101" t="s">
        <v>888</v>
      </c>
    </row>
    <row r="10" spans="1:1" x14ac:dyDescent="0.2">
      <c r="A10" s="103"/>
    </row>
    <row r="11" spans="1:1" ht="15" x14ac:dyDescent="0.2">
      <c r="A11" s="110" t="s">
        <v>887</v>
      </c>
    </row>
    <row r="12" spans="1:1" x14ac:dyDescent="0.2">
      <c r="A12" s="103"/>
    </row>
    <row r="13" spans="1:1" collapsed="1" x14ac:dyDescent="0.2">
      <c r="A13" s="98" t="s">
        <v>886</v>
      </c>
    </row>
    <row r="14" spans="1:1" hidden="1" outlineLevel="1" x14ac:dyDescent="0.2">
      <c r="A14" s="81" t="s">
        <v>870</v>
      </c>
    </row>
    <row r="15" spans="1:1" hidden="1" outlineLevel="2" x14ac:dyDescent="0.2">
      <c r="A15" s="81" t="s">
        <v>885</v>
      </c>
    </row>
    <row r="16" spans="1:1" hidden="1" outlineLevel="2" x14ac:dyDescent="0.2">
      <c r="A16" s="74" t="s">
        <v>884</v>
      </c>
    </row>
    <row r="17" spans="1:1" hidden="1" outlineLevel="2" x14ac:dyDescent="0.2">
      <c r="A17" s="74" t="s">
        <v>883</v>
      </c>
    </row>
    <row r="18" spans="1:1" hidden="1" outlineLevel="2" x14ac:dyDescent="0.2">
      <c r="A18" s="74" t="s">
        <v>882</v>
      </c>
    </row>
    <row r="19" spans="1:1" hidden="1" outlineLevel="2" x14ac:dyDescent="0.2">
      <c r="A19" s="74" t="s">
        <v>881</v>
      </c>
    </row>
    <row r="20" spans="1:1" ht="25.5" hidden="1" outlineLevel="2" x14ac:dyDescent="0.2">
      <c r="A20" s="74" t="s">
        <v>880</v>
      </c>
    </row>
    <row r="21" spans="1:1" hidden="1" outlineLevel="1" x14ac:dyDescent="0.2">
      <c r="A21" s="81"/>
    </row>
    <row r="22" spans="1:1" hidden="1" outlineLevel="2" x14ac:dyDescent="0.2">
      <c r="A22" s="81" t="s">
        <v>879</v>
      </c>
    </row>
    <row r="23" spans="1:1" hidden="1" outlineLevel="2" x14ac:dyDescent="0.2">
      <c r="A23" s="74" t="s">
        <v>878</v>
      </c>
    </row>
    <row r="24" spans="1:1" hidden="1" outlineLevel="2" x14ac:dyDescent="0.2">
      <c r="A24" s="74" t="s">
        <v>877</v>
      </c>
    </row>
    <row r="25" spans="1:1" hidden="1" outlineLevel="2" x14ac:dyDescent="0.2">
      <c r="A25" s="74" t="s">
        <v>876</v>
      </c>
    </row>
    <row r="26" spans="1:1" hidden="1" outlineLevel="1" x14ac:dyDescent="0.2">
      <c r="A26" s="103"/>
    </row>
    <row r="27" spans="1:1" hidden="1" outlineLevel="2" x14ac:dyDescent="0.2">
      <c r="A27" s="81" t="s">
        <v>875</v>
      </c>
    </row>
    <row r="28" spans="1:1" hidden="1" outlineLevel="2" x14ac:dyDescent="0.2">
      <c r="A28" s="74" t="s">
        <v>874</v>
      </c>
    </row>
    <row r="29" spans="1:1" ht="25.5" hidden="1" outlineLevel="2" x14ac:dyDescent="0.2">
      <c r="A29" s="74" t="s">
        <v>873</v>
      </c>
    </row>
    <row r="30" spans="1:1" hidden="1" outlineLevel="1" x14ac:dyDescent="0.2">
      <c r="A30" s="74" t="s">
        <v>872</v>
      </c>
    </row>
    <row r="31" spans="1:1" x14ac:dyDescent="0.2">
      <c r="A31" s="81" t="s">
        <v>870</v>
      </c>
    </row>
    <row r="32" spans="1:1" x14ac:dyDescent="0.2">
      <c r="A32" s="109" t="s">
        <v>893</v>
      </c>
    </row>
    <row r="33" spans="1:1" x14ac:dyDescent="0.2">
      <c r="A33" s="103"/>
    </row>
    <row r="34" spans="1:1" collapsed="1" x14ac:dyDescent="0.2">
      <c r="A34" s="98" t="s">
        <v>871</v>
      </c>
    </row>
    <row r="35" spans="1:1" hidden="1" outlineLevel="1" x14ac:dyDescent="0.2">
      <c r="A35" s="81" t="s">
        <v>870</v>
      </c>
    </row>
    <row r="36" spans="1:1" hidden="1" outlineLevel="1" x14ac:dyDescent="0.2">
      <c r="A36" s="81" t="s">
        <v>869</v>
      </c>
    </row>
    <row r="37" spans="1:1" hidden="1" outlineLevel="1" x14ac:dyDescent="0.2">
      <c r="A37" s="81" t="s">
        <v>868</v>
      </c>
    </row>
    <row r="38" spans="1:1" x14ac:dyDescent="0.2">
      <c r="A38" s="81" t="s">
        <v>870</v>
      </c>
    </row>
    <row r="39" spans="1:1" x14ac:dyDescent="0.2">
      <c r="A39" s="109" t="s">
        <v>894</v>
      </c>
    </row>
    <row r="40" spans="1:1" x14ac:dyDescent="0.2">
      <c r="A40" s="103"/>
    </row>
    <row r="41" spans="1:1" x14ac:dyDescent="0.2">
      <c r="A41" s="98" t="s">
        <v>867</v>
      </c>
    </row>
    <row r="42" spans="1:1" x14ac:dyDescent="0.2">
      <c r="A42" s="103"/>
    </row>
    <row r="43" spans="1:1" ht="25.5" collapsed="1" x14ac:dyDescent="0.2">
      <c r="A43" s="108" t="s">
        <v>866</v>
      </c>
    </row>
    <row r="44" spans="1:1" hidden="1" outlineLevel="1" x14ac:dyDescent="0.2">
      <c r="A44" s="81" t="s">
        <v>865</v>
      </c>
    </row>
    <row r="45" spans="1:1" hidden="1" outlineLevel="1" x14ac:dyDescent="0.2">
      <c r="A45" s="107"/>
    </row>
    <row r="46" spans="1:1" ht="63.75" hidden="1" outlineLevel="1" x14ac:dyDescent="0.2">
      <c r="A46" s="106" t="s">
        <v>864</v>
      </c>
    </row>
    <row r="47" spans="1:1" ht="140.1" hidden="1" customHeight="1" outlineLevel="1" x14ac:dyDescent="0.2">
      <c r="A47" s="102"/>
    </row>
    <row r="48" spans="1:1" ht="89.25" hidden="1" outlineLevel="1" x14ac:dyDescent="0.2">
      <c r="A48" s="105" t="s">
        <v>863</v>
      </c>
    </row>
    <row r="49" spans="1:1" hidden="1" outlineLevel="1" x14ac:dyDescent="0.2">
      <c r="A49" s="105"/>
    </row>
    <row r="50" spans="1:1" ht="63.75" x14ac:dyDescent="0.2">
      <c r="A50" s="104" t="s">
        <v>862</v>
      </c>
    </row>
    <row r="51" spans="1:1" x14ac:dyDescent="0.2">
      <c r="A51" s="103"/>
    </row>
    <row r="52" spans="1:1" x14ac:dyDescent="0.2">
      <c r="A52" s="102" t="s">
        <v>861</v>
      </c>
    </row>
    <row r="53" spans="1:1" x14ac:dyDescent="0.2">
      <c r="A53" s="101" t="s">
        <v>860</v>
      </c>
    </row>
    <row r="54" spans="1:1" x14ac:dyDescent="0.2">
      <c r="A54" s="101" t="s">
        <v>859</v>
      </c>
    </row>
    <row r="55" spans="1:1" x14ac:dyDescent="0.2">
      <c r="A55" s="100"/>
    </row>
    <row r="56" spans="1:1" x14ac:dyDescent="0.2">
      <c r="A56" s="96"/>
    </row>
    <row r="57" spans="1:1" x14ac:dyDescent="0.2">
      <c r="A57" s="97"/>
    </row>
    <row r="58" spans="1:1" ht="15" x14ac:dyDescent="0.2">
      <c r="A58" s="110" t="s">
        <v>858</v>
      </c>
    </row>
    <row r="60" spans="1:1" ht="38.25" x14ac:dyDescent="0.2">
      <c r="A60" s="71" t="s">
        <v>857</v>
      </c>
    </row>
    <row r="62" spans="1:1" ht="38.25" x14ac:dyDescent="0.2">
      <c r="A62" s="71" t="s">
        <v>856</v>
      </c>
    </row>
    <row r="64" spans="1:1" x14ac:dyDescent="0.2">
      <c r="A64" s="71" t="s">
        <v>855</v>
      </c>
    </row>
    <row r="66" spans="1:1" ht="38.25" x14ac:dyDescent="0.2">
      <c r="A66" s="99" t="s">
        <v>854</v>
      </c>
    </row>
    <row r="67" spans="1:1" x14ac:dyDescent="0.2">
      <c r="A67" s="99"/>
    </row>
    <row r="68" spans="1:1" ht="25.5" x14ac:dyDescent="0.2">
      <c r="A68" s="99" t="s">
        <v>853</v>
      </c>
    </row>
    <row r="70" spans="1:1" ht="25.5" x14ac:dyDescent="0.2">
      <c r="A70" s="71" t="s">
        <v>852</v>
      </c>
    </row>
    <row r="71" spans="1:1" ht="25.5" x14ac:dyDescent="0.2">
      <c r="A71" s="71" t="s">
        <v>851</v>
      </c>
    </row>
    <row r="73" spans="1:1" x14ac:dyDescent="0.2">
      <c r="A73" s="95" t="s">
        <v>850</v>
      </c>
    </row>
    <row r="74" spans="1:1" ht="25.5" x14ac:dyDescent="0.2">
      <c r="A74" s="81" t="s">
        <v>849</v>
      </c>
    </row>
    <row r="75" spans="1:1" ht="38.25" x14ac:dyDescent="0.2">
      <c r="A75" s="81" t="s">
        <v>848</v>
      </c>
    </row>
    <row r="77" spans="1:1" x14ac:dyDescent="0.2">
      <c r="A77" s="98" t="s">
        <v>847</v>
      </c>
    </row>
    <row r="79" spans="1:1" ht="25.5" x14ac:dyDescent="0.2">
      <c r="A79" s="103" t="s">
        <v>896</v>
      </c>
    </row>
    <row r="80" spans="1:1" x14ac:dyDescent="0.2">
      <c r="A80" s="103"/>
    </row>
    <row r="81" spans="1:1" x14ac:dyDescent="0.2">
      <c r="A81" s="103" t="s">
        <v>897</v>
      </c>
    </row>
    <row r="82" spans="1:1" x14ac:dyDescent="0.2">
      <c r="A82" s="103"/>
    </row>
    <row r="83" spans="1:1" ht="38.25" x14ac:dyDescent="0.2">
      <c r="A83" s="103" t="s">
        <v>898</v>
      </c>
    </row>
    <row r="84" spans="1:1" x14ac:dyDescent="0.2">
      <c r="A84" s="116" t="s">
        <v>899</v>
      </c>
    </row>
    <row r="85" spans="1:1" x14ac:dyDescent="0.2">
      <c r="A85" s="97"/>
    </row>
    <row r="86" spans="1:1" x14ac:dyDescent="0.2">
      <c r="A86" s="96"/>
    </row>
    <row r="87" spans="1:1" x14ac:dyDescent="0.2">
      <c r="A87" s="95"/>
    </row>
    <row r="88" spans="1:1" ht="15" x14ac:dyDescent="0.2">
      <c r="A88" s="115" t="s">
        <v>846</v>
      </c>
    </row>
    <row r="89" spans="1:1" x14ac:dyDescent="0.2">
      <c r="A89" s="91"/>
    </row>
    <row r="90" spans="1:1" x14ac:dyDescent="0.2">
      <c r="A90" s="94" t="s">
        <v>845</v>
      </c>
    </row>
    <row r="91" spans="1:1" x14ac:dyDescent="0.2">
      <c r="A91" s="93" t="s">
        <v>844</v>
      </c>
    </row>
    <row r="92" spans="1:1" x14ac:dyDescent="0.2">
      <c r="A92" s="92" t="s">
        <v>843</v>
      </c>
    </row>
    <row r="93" spans="1:1" x14ac:dyDescent="0.2">
      <c r="A93" s="91"/>
    </row>
    <row r="94" spans="1:1" x14ac:dyDescent="0.2">
      <c r="A94" s="78" t="s">
        <v>842</v>
      </c>
    </row>
    <row r="96" spans="1:1" x14ac:dyDescent="0.2">
      <c r="A96" s="90" t="s">
        <v>841</v>
      </c>
    </row>
    <row r="97" spans="1:1" x14ac:dyDescent="0.2">
      <c r="A97" s="90" t="s">
        <v>840</v>
      </c>
    </row>
    <row r="98" spans="1:1" x14ac:dyDescent="0.2">
      <c r="A98" s="90" t="s">
        <v>839</v>
      </c>
    </row>
    <row r="99" spans="1:1" x14ac:dyDescent="0.2">
      <c r="A99" s="90" t="s">
        <v>837</v>
      </c>
    </row>
    <row r="100" spans="1:1" x14ac:dyDescent="0.2">
      <c r="A100" s="90" t="s">
        <v>838</v>
      </c>
    </row>
    <row r="101" spans="1:1" x14ac:dyDescent="0.2">
      <c r="A101" s="90" t="s">
        <v>837</v>
      </c>
    </row>
    <row r="102" spans="1:1" x14ac:dyDescent="0.2">
      <c r="A102" s="89" t="s">
        <v>836</v>
      </c>
    </row>
    <row r="103" spans="1:1" x14ac:dyDescent="0.2">
      <c r="A103" s="88" t="s">
        <v>835</v>
      </c>
    </row>
    <row r="104" spans="1:1" x14ac:dyDescent="0.2">
      <c r="A104" s="88" t="s">
        <v>834</v>
      </c>
    </row>
    <row r="105" spans="1:1" x14ac:dyDescent="0.2">
      <c r="A105" s="87" t="s">
        <v>833</v>
      </c>
    </row>
    <row r="106" spans="1:1" x14ac:dyDescent="0.2">
      <c r="A106" s="87" t="s">
        <v>832</v>
      </c>
    </row>
    <row r="108" spans="1:1" x14ac:dyDescent="0.2">
      <c r="A108" s="78" t="s">
        <v>831</v>
      </c>
    </row>
    <row r="109" spans="1:1" x14ac:dyDescent="0.2">
      <c r="A109" s="78"/>
    </row>
    <row r="110" spans="1:1" x14ac:dyDescent="0.2">
      <c r="A110" s="81" t="s">
        <v>830</v>
      </c>
    </row>
    <row r="111" spans="1:1" ht="25.5" x14ac:dyDescent="0.2">
      <c r="A111" s="81" t="s">
        <v>829</v>
      </c>
    </row>
    <row r="112" spans="1:1" ht="25.5" x14ac:dyDescent="0.2">
      <c r="A112" s="81" t="s">
        <v>828</v>
      </c>
    </row>
    <row r="113" spans="1:1" x14ac:dyDescent="0.2">
      <c r="A113" s="81" t="s">
        <v>827</v>
      </c>
    </row>
    <row r="114" spans="1:1" ht="25.5" x14ac:dyDescent="0.2">
      <c r="A114" s="81" t="s">
        <v>826</v>
      </c>
    </row>
    <row r="115" spans="1:1" x14ac:dyDescent="0.2">
      <c r="A115" s="86" t="s">
        <v>825</v>
      </c>
    </row>
    <row r="116" spans="1:1" x14ac:dyDescent="0.2">
      <c r="A116" s="85" t="s">
        <v>824</v>
      </c>
    </row>
    <row r="117" spans="1:1" x14ac:dyDescent="0.2">
      <c r="A117" s="85" t="s">
        <v>823</v>
      </c>
    </row>
    <row r="118" spans="1:1" x14ac:dyDescent="0.2">
      <c r="A118" s="84" t="s">
        <v>895</v>
      </c>
    </row>
    <row r="119" spans="1:1" ht="25.5" x14ac:dyDescent="0.2">
      <c r="A119" s="84" t="s">
        <v>822</v>
      </c>
    </row>
    <row r="120" spans="1:1" x14ac:dyDescent="0.2">
      <c r="A120" s="81"/>
    </row>
    <row r="121" spans="1:1" x14ac:dyDescent="0.2">
      <c r="A121" s="83" t="s">
        <v>821</v>
      </c>
    </row>
    <row r="122" spans="1:1" x14ac:dyDescent="0.2">
      <c r="A122" s="83"/>
    </row>
    <row r="123" spans="1:1" x14ac:dyDescent="0.2">
      <c r="A123" s="81" t="s">
        <v>820</v>
      </c>
    </row>
    <row r="124" spans="1:1" ht="25.5" x14ac:dyDescent="0.2">
      <c r="A124" s="74" t="s">
        <v>819</v>
      </c>
    </row>
    <row r="125" spans="1:1" ht="38.25" x14ac:dyDescent="0.2">
      <c r="A125" s="74" t="s">
        <v>818</v>
      </c>
    </row>
    <row r="126" spans="1:1" x14ac:dyDescent="0.2">
      <c r="A126" s="74" t="s">
        <v>817</v>
      </c>
    </row>
    <row r="127" spans="1:1" x14ac:dyDescent="0.2">
      <c r="A127" s="74" t="s">
        <v>816</v>
      </c>
    </row>
    <row r="128" spans="1:1" x14ac:dyDescent="0.2">
      <c r="A128" s="77" t="s">
        <v>815</v>
      </c>
    </row>
    <row r="129" spans="1:1" x14ac:dyDescent="0.2">
      <c r="A129" s="81" t="s">
        <v>814</v>
      </c>
    </row>
    <row r="130" spans="1:1" ht="25.5" x14ac:dyDescent="0.2">
      <c r="A130" s="74" t="s">
        <v>813</v>
      </c>
    </row>
    <row r="131" spans="1:1" ht="25.5" x14ac:dyDescent="0.2">
      <c r="A131" s="73" t="s">
        <v>812</v>
      </c>
    </row>
    <row r="132" spans="1:1" x14ac:dyDescent="0.2">
      <c r="A132" s="81" t="s">
        <v>792</v>
      </c>
    </row>
    <row r="133" spans="1:1" x14ac:dyDescent="0.2">
      <c r="A133" s="74" t="s">
        <v>811</v>
      </c>
    </row>
    <row r="134" spans="1:1" x14ac:dyDescent="0.2">
      <c r="A134" s="77" t="s">
        <v>810</v>
      </c>
    </row>
    <row r="135" spans="1:1" x14ac:dyDescent="0.2">
      <c r="A135" s="74" t="s">
        <v>809</v>
      </c>
    </row>
    <row r="136" spans="1:1" x14ac:dyDescent="0.2">
      <c r="A136" s="74" t="s">
        <v>808</v>
      </c>
    </row>
    <row r="137" spans="1:1" x14ac:dyDescent="0.2">
      <c r="A137" s="74" t="s">
        <v>807</v>
      </c>
    </row>
    <row r="138" spans="1:1" x14ac:dyDescent="0.2">
      <c r="A138" s="81" t="s">
        <v>806</v>
      </c>
    </row>
    <row r="139" spans="1:1" ht="25.5" x14ac:dyDescent="0.2">
      <c r="A139" s="76" t="s">
        <v>805</v>
      </c>
    </row>
    <row r="140" spans="1:1" x14ac:dyDescent="0.2">
      <c r="A140" s="75" t="s">
        <v>804</v>
      </c>
    </row>
    <row r="141" spans="1:1" ht="38.25" x14ac:dyDescent="0.2">
      <c r="A141" s="73" t="s">
        <v>803</v>
      </c>
    </row>
    <row r="142" spans="1:1" x14ac:dyDescent="0.2">
      <c r="A142" s="82" t="s">
        <v>802</v>
      </c>
    </row>
    <row r="143" spans="1:1" x14ac:dyDescent="0.2">
      <c r="A143" s="74" t="s">
        <v>801</v>
      </c>
    </row>
    <row r="144" spans="1:1" x14ac:dyDescent="0.2">
      <c r="A144" s="74" t="s">
        <v>800</v>
      </c>
    </row>
    <row r="145" spans="1:1" ht="25.5" x14ac:dyDescent="0.2">
      <c r="A145" s="76" t="s">
        <v>799</v>
      </c>
    </row>
    <row r="146" spans="1:1" x14ac:dyDescent="0.2">
      <c r="A146" s="75" t="s">
        <v>798</v>
      </c>
    </row>
    <row r="147" spans="1:1" x14ac:dyDescent="0.2">
      <c r="A147" s="81" t="s">
        <v>797</v>
      </c>
    </row>
    <row r="148" spans="1:1" x14ac:dyDescent="0.2">
      <c r="A148" s="74" t="s">
        <v>796</v>
      </c>
    </row>
    <row r="149" spans="1:1" x14ac:dyDescent="0.2">
      <c r="A149" s="74" t="s">
        <v>795</v>
      </c>
    </row>
    <row r="150" spans="1:1" x14ac:dyDescent="0.2">
      <c r="A150" s="74" t="s">
        <v>794</v>
      </c>
    </row>
    <row r="152" spans="1:1" x14ac:dyDescent="0.2">
      <c r="A152" s="78" t="s">
        <v>793</v>
      </c>
    </row>
    <row r="154" spans="1:1" x14ac:dyDescent="0.2">
      <c r="A154" s="81" t="s">
        <v>792</v>
      </c>
    </row>
    <row r="155" spans="1:1" x14ac:dyDescent="0.2">
      <c r="A155" s="74" t="s">
        <v>791</v>
      </c>
    </row>
    <row r="156" spans="1:1" x14ac:dyDescent="0.2">
      <c r="A156" s="74" t="s">
        <v>790</v>
      </c>
    </row>
    <row r="157" spans="1:1" x14ac:dyDescent="0.2">
      <c r="A157" s="74" t="s">
        <v>789</v>
      </c>
    </row>
    <row r="158" spans="1:1" x14ac:dyDescent="0.2">
      <c r="A158" s="74" t="s">
        <v>788</v>
      </c>
    </row>
    <row r="159" spans="1:1" x14ac:dyDescent="0.2">
      <c r="A159" s="81" t="s">
        <v>787</v>
      </c>
    </row>
    <row r="160" spans="1:1" x14ac:dyDescent="0.2">
      <c r="A160" s="74" t="s">
        <v>786</v>
      </c>
    </row>
    <row r="161" spans="1:1" ht="25.5" x14ac:dyDescent="0.2">
      <c r="A161" s="74" t="s">
        <v>785</v>
      </c>
    </row>
    <row r="162" spans="1:1" x14ac:dyDescent="0.2">
      <c r="A162" s="74" t="s">
        <v>784</v>
      </c>
    </row>
    <row r="163" spans="1:1" x14ac:dyDescent="0.2">
      <c r="A163" s="74" t="s">
        <v>783</v>
      </c>
    </row>
    <row r="164" spans="1:1" x14ac:dyDescent="0.2">
      <c r="A164" s="77" t="s">
        <v>782</v>
      </c>
    </row>
    <row r="165" spans="1:1" x14ac:dyDescent="0.2">
      <c r="A165" s="80" t="s">
        <v>781</v>
      </c>
    </row>
    <row r="166" spans="1:1" x14ac:dyDescent="0.2">
      <c r="A166" s="74" t="s">
        <v>780</v>
      </c>
    </row>
    <row r="167" spans="1:1" x14ac:dyDescent="0.2">
      <c r="A167" s="74" t="s">
        <v>779</v>
      </c>
    </row>
    <row r="168" spans="1:1" x14ac:dyDescent="0.2">
      <c r="A168" s="74" t="s">
        <v>778</v>
      </c>
    </row>
    <row r="169" spans="1:1" ht="25.5" x14ac:dyDescent="0.2">
      <c r="A169" s="76" t="s">
        <v>777</v>
      </c>
    </row>
    <row r="170" spans="1:1" x14ac:dyDescent="0.2">
      <c r="A170" s="74" t="s">
        <v>776</v>
      </c>
    </row>
    <row r="171" spans="1:1" x14ac:dyDescent="0.2">
      <c r="A171" s="74" t="s">
        <v>775</v>
      </c>
    </row>
    <row r="172" spans="1:1" x14ac:dyDescent="0.2">
      <c r="A172" s="76" t="s">
        <v>774</v>
      </c>
    </row>
    <row r="173" spans="1:1" x14ac:dyDescent="0.2">
      <c r="A173" s="76" t="s">
        <v>773</v>
      </c>
    </row>
    <row r="174" spans="1:1" x14ac:dyDescent="0.2">
      <c r="A174" s="71" t="s">
        <v>772</v>
      </c>
    </row>
    <row r="175" spans="1:1" x14ac:dyDescent="0.2">
      <c r="A175" s="74" t="s">
        <v>771</v>
      </c>
    </row>
    <row r="176" spans="1:1" x14ac:dyDescent="0.2">
      <c r="A176" s="76" t="s">
        <v>770</v>
      </c>
    </row>
    <row r="177" spans="1:1" x14ac:dyDescent="0.2">
      <c r="A177" s="77" t="s">
        <v>769</v>
      </c>
    </row>
    <row r="178" spans="1:1" x14ac:dyDescent="0.2">
      <c r="A178" s="72" t="s">
        <v>768</v>
      </c>
    </row>
    <row r="179" spans="1:1" x14ac:dyDescent="0.2">
      <c r="A179" s="72" t="s">
        <v>767</v>
      </c>
    </row>
    <row r="180" spans="1:1" x14ac:dyDescent="0.2">
      <c r="A180" s="79" t="s">
        <v>766</v>
      </c>
    </row>
    <row r="181" spans="1:1" x14ac:dyDescent="0.2">
      <c r="A181" s="74" t="s">
        <v>765</v>
      </c>
    </row>
    <row r="182" spans="1:1" ht="25.5" x14ac:dyDescent="0.2">
      <c r="A182" s="74" t="s">
        <v>764</v>
      </c>
    </row>
    <row r="183" spans="1:1" ht="25.5" x14ac:dyDescent="0.2">
      <c r="A183" s="74" t="s">
        <v>763</v>
      </c>
    </row>
    <row r="184" spans="1:1" x14ac:dyDescent="0.2">
      <c r="A184" s="71" t="s">
        <v>762</v>
      </c>
    </row>
    <row r="185" spans="1:1" x14ac:dyDescent="0.2">
      <c r="A185" s="73" t="s">
        <v>761</v>
      </c>
    </row>
    <row r="186" spans="1:1" x14ac:dyDescent="0.2">
      <c r="A186" s="73" t="s">
        <v>760</v>
      </c>
    </row>
    <row r="187" spans="1:1" x14ac:dyDescent="0.2">
      <c r="A187" s="73" t="s">
        <v>759</v>
      </c>
    </row>
    <row r="188" spans="1:1" x14ac:dyDescent="0.2">
      <c r="A188" s="72" t="s">
        <v>758</v>
      </c>
    </row>
    <row r="190" spans="1:1" x14ac:dyDescent="0.2">
      <c r="A190" s="78" t="s">
        <v>757</v>
      </c>
    </row>
    <row r="192" spans="1:1" x14ac:dyDescent="0.2">
      <c r="A192" s="74" t="s">
        <v>756</v>
      </c>
    </row>
    <row r="193" spans="1:1" x14ac:dyDescent="0.2">
      <c r="A193" s="77" t="s">
        <v>755</v>
      </c>
    </row>
    <row r="194" spans="1:1" x14ac:dyDescent="0.2">
      <c r="A194" s="74" t="s">
        <v>754</v>
      </c>
    </row>
    <row r="195" spans="1:1" x14ac:dyDescent="0.2">
      <c r="A195" s="74" t="s">
        <v>753</v>
      </c>
    </row>
    <row r="196" spans="1:1" x14ac:dyDescent="0.2">
      <c r="A196" s="74" t="s">
        <v>752</v>
      </c>
    </row>
    <row r="197" spans="1:1" x14ac:dyDescent="0.2">
      <c r="A197" s="76" t="s">
        <v>751</v>
      </c>
    </row>
    <row r="198" spans="1:1" ht="25.5" x14ac:dyDescent="0.2">
      <c r="A198" s="75" t="s">
        <v>750</v>
      </c>
    </row>
    <row r="199" spans="1:1" x14ac:dyDescent="0.2">
      <c r="A199" s="74" t="s">
        <v>749</v>
      </c>
    </row>
    <row r="200" spans="1:1" x14ac:dyDescent="0.2">
      <c r="A200" s="73" t="s">
        <v>748</v>
      </c>
    </row>
    <row r="201" spans="1:1" x14ac:dyDescent="0.2">
      <c r="A201" s="73" t="s">
        <v>747</v>
      </c>
    </row>
    <row r="202" spans="1:1" x14ac:dyDescent="0.2">
      <c r="A202" s="72" t="s">
        <v>746</v>
      </c>
    </row>
    <row r="204" spans="1:1" x14ac:dyDescent="0.2">
      <c r="A204" s="71" t="s">
        <v>900</v>
      </c>
    </row>
    <row r="206" spans="1:1" x14ac:dyDescent="0.2">
      <c r="A206" s="71" t="s">
        <v>901</v>
      </c>
    </row>
    <row r="207" spans="1:1" x14ac:dyDescent="0.2">
      <c r="A207" s="71" t="s">
        <v>745</v>
      </c>
    </row>
  </sheetData>
  <hyperlinks>
    <hyperlink ref="A53" r:id="rId1"/>
    <hyperlink ref="A54" r:id="rId2"/>
    <hyperlink ref="A32" r:id="rId3"/>
    <hyperlink ref="A39" r:id="rId4"/>
    <hyperlink ref="A9" r:id="rId5"/>
  </hyperlinks>
  <printOptions horizontalCentered="1"/>
  <pageMargins left="0.45" right="0.45" top="0.5" bottom="0.5" header="0.3" footer="0.3"/>
  <pageSetup orientation="portrait" r:id="rId6"/>
  <headerFooter>
    <oddFooter>&amp;LModelSheet is a trademark of ModelSheet Software, LLC&amp;Rpage &amp;P of &amp;N</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63"/>
  <sheetViews>
    <sheetView workbookViewId="0"/>
  </sheetViews>
  <sheetFormatPr defaultRowHeight="12.75" customHeight="1" outlineLevelRow="1" x14ac:dyDescent="0.2"/>
  <cols>
    <col min="1" max="1" width="22.7109375" customWidth="1"/>
    <col min="2" max="144" width="10.5703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"Trial 6"</f>
        <v>Trial 6</v>
      </c>
      <c r="B4" s="119"/>
      <c r="C4" s="119"/>
    </row>
    <row r="5" spans="1:144" ht="12.75" customHeight="1" x14ac:dyDescent="0.2">
      <c r="A5" s="119" t="str">
        <f>""</f>
        <v/>
      </c>
      <c r="B5" s="119"/>
      <c r="C5" s="119"/>
    </row>
    <row r="6" spans="1:144" ht="12.75" customHeight="1" x14ac:dyDescent="0.2">
      <c r="A6" s="3" t="str">
        <f>"Demand"</f>
        <v>Demand</v>
      </c>
    </row>
    <row r="7" spans="1:144" ht="12.75" customHeight="1" outlineLevel="1" x14ac:dyDescent="0.2">
      <c r="A7" s="2" t="str">
        <f>" "</f>
        <v xml:space="preserve"> </v>
      </c>
    </row>
    <row r="8" spans="1:144" ht="12.75" customHeight="1" outlineLevel="1" x14ac:dyDescent="0.2">
      <c r="B8" s="19" t="str">
        <f>ZZZ__FnCalls!F7</f>
        <v>MMM 2010</v>
      </c>
      <c r="C8" s="20" t="str">
        <f>ZZZ__FnCalls!F8</f>
        <v>MMM 2010</v>
      </c>
      <c r="D8" s="20" t="str">
        <f>ZZZ__FnCalls!F9</f>
        <v>MMM 2010</v>
      </c>
      <c r="E8" s="20" t="str">
        <f>ZZZ__FnCalls!F10</f>
        <v>MMM 2010</v>
      </c>
      <c r="F8" s="20" t="str">
        <f>ZZZ__FnCalls!F11</f>
        <v>MMM 2010</v>
      </c>
      <c r="G8" s="20" t="str">
        <f>ZZZ__FnCalls!F12</f>
        <v>MMM 2010</v>
      </c>
      <c r="H8" s="20" t="str">
        <f>ZZZ__FnCalls!F13</f>
        <v>MMM 2010</v>
      </c>
      <c r="I8" s="20" t="str">
        <f>ZZZ__FnCalls!F14</f>
        <v>MMM 2010</v>
      </c>
      <c r="J8" s="20" t="str">
        <f>ZZZ__FnCalls!F15</f>
        <v>MMM 2010</v>
      </c>
      <c r="K8" s="20" t="str">
        <f>ZZZ__FnCalls!F16</f>
        <v>MMM 2010</v>
      </c>
      <c r="L8" s="20" t="str">
        <f>ZZZ__FnCalls!F17</f>
        <v>MMM 2010</v>
      </c>
      <c r="M8" s="20" t="str">
        <f>ZZZ__FnCalls!F18</f>
        <v>MMM 2010</v>
      </c>
      <c r="N8" s="21" t="str">
        <f>ZZZ__FnCalls!H7</f>
        <v>2010</v>
      </c>
      <c r="O8" s="20" t="str">
        <f>ZZZ__FnCalls!F19</f>
        <v>MMM 2011</v>
      </c>
      <c r="P8" s="20" t="str">
        <f>ZZZ__FnCalls!F20</f>
        <v>MMM 2011</v>
      </c>
      <c r="Q8" s="20" t="str">
        <f>ZZZ__FnCalls!F21</f>
        <v>MMM 2011</v>
      </c>
      <c r="R8" s="20" t="str">
        <f>ZZZ__FnCalls!F22</f>
        <v>MMM 2011</v>
      </c>
      <c r="S8" s="20" t="str">
        <f>ZZZ__FnCalls!F23</f>
        <v>MMM 2011</v>
      </c>
      <c r="T8" s="20" t="str">
        <f>ZZZ__FnCalls!F24</f>
        <v>MMM 2011</v>
      </c>
      <c r="U8" s="20" t="str">
        <f>ZZZ__FnCalls!F25</f>
        <v>MMM 2011</v>
      </c>
      <c r="V8" s="20" t="str">
        <f>ZZZ__FnCalls!F26</f>
        <v>MMM 2011</v>
      </c>
      <c r="W8" s="20" t="str">
        <f>ZZZ__FnCalls!F27</f>
        <v>MMM 2011</v>
      </c>
      <c r="X8" s="20" t="str">
        <f>ZZZ__FnCalls!F28</f>
        <v>MMM 2011</v>
      </c>
      <c r="Y8" s="20" t="str">
        <f>ZZZ__FnCalls!F29</f>
        <v>MMM 2011</v>
      </c>
      <c r="Z8" s="20" t="str">
        <f>ZZZ__FnCalls!F30</f>
        <v>MMM 2011</v>
      </c>
      <c r="AA8" s="21" t="str">
        <f>ZZZ__FnCalls!H19</f>
        <v>2011</v>
      </c>
      <c r="AB8" s="20" t="str">
        <f>ZZZ__FnCalls!F31</f>
        <v>MMM 2012</v>
      </c>
      <c r="AC8" s="20" t="str">
        <f>ZZZ__FnCalls!F32</f>
        <v>MMM 2012</v>
      </c>
      <c r="AD8" s="20" t="str">
        <f>ZZZ__FnCalls!F33</f>
        <v>MMM 2012</v>
      </c>
      <c r="AE8" s="20" t="str">
        <f>ZZZ__FnCalls!F34</f>
        <v>MMM 2012</v>
      </c>
      <c r="AF8" s="20" t="str">
        <f>ZZZ__FnCalls!F35</f>
        <v>MMM 2012</v>
      </c>
      <c r="AG8" s="20" t="str">
        <f>ZZZ__FnCalls!F36</f>
        <v>MMM 2012</v>
      </c>
      <c r="AH8" s="20" t="str">
        <f>ZZZ__FnCalls!F37</f>
        <v>MMM 2012</v>
      </c>
      <c r="AI8" s="20" t="str">
        <f>ZZZ__FnCalls!F38</f>
        <v>MMM 2012</v>
      </c>
      <c r="AJ8" s="20" t="str">
        <f>ZZZ__FnCalls!F39</f>
        <v>MMM 2012</v>
      </c>
      <c r="AK8" s="20" t="str">
        <f>ZZZ__FnCalls!F40</f>
        <v>MMM 2012</v>
      </c>
      <c r="AL8" s="20" t="str">
        <f>ZZZ__FnCalls!F41</f>
        <v>MMM 2012</v>
      </c>
      <c r="AM8" s="20" t="str">
        <f>ZZZ__FnCalls!F42</f>
        <v>MMM 2012</v>
      </c>
      <c r="AN8" s="21" t="str">
        <f>ZZZ__FnCalls!H31</f>
        <v>2012</v>
      </c>
      <c r="AO8" s="20" t="str">
        <f>ZZZ__FnCalls!F43</f>
        <v>MMM 2013</v>
      </c>
      <c r="AP8" s="20" t="str">
        <f>ZZZ__FnCalls!F44</f>
        <v>MMM 2013</v>
      </c>
      <c r="AQ8" s="20" t="str">
        <f>ZZZ__FnCalls!F45</f>
        <v>MMM 2013</v>
      </c>
      <c r="AR8" s="20" t="str">
        <f>ZZZ__FnCalls!F46</f>
        <v>MMM 2013</v>
      </c>
      <c r="AS8" s="20" t="str">
        <f>ZZZ__FnCalls!F47</f>
        <v>MMM 2013</v>
      </c>
      <c r="AT8" s="20" t="str">
        <f>ZZZ__FnCalls!F48</f>
        <v>MMM 2013</v>
      </c>
      <c r="AU8" s="20" t="str">
        <f>ZZZ__FnCalls!F49</f>
        <v>MMM 2013</v>
      </c>
      <c r="AV8" s="20" t="str">
        <f>ZZZ__FnCalls!F50</f>
        <v>MMM 2013</v>
      </c>
      <c r="AW8" s="20" t="str">
        <f>ZZZ__FnCalls!F51</f>
        <v>MMM 2013</v>
      </c>
      <c r="AX8" s="20" t="str">
        <f>ZZZ__FnCalls!F52</f>
        <v>MMM 2013</v>
      </c>
      <c r="AY8" s="20" t="str">
        <f>ZZZ__FnCalls!F53</f>
        <v>MMM 2013</v>
      </c>
      <c r="AZ8" s="20" t="str">
        <f>ZZZ__FnCalls!F54</f>
        <v>MMM 2013</v>
      </c>
      <c r="BA8" s="21" t="str">
        <f>ZZZ__FnCalls!H43</f>
        <v>2013</v>
      </c>
      <c r="BB8" s="20" t="str">
        <f>ZZZ__FnCalls!F55</f>
        <v>MMM 2014</v>
      </c>
      <c r="BC8" s="20" t="str">
        <f>ZZZ__FnCalls!F56</f>
        <v>MMM 2014</v>
      </c>
      <c r="BD8" s="20" t="str">
        <f>ZZZ__FnCalls!F57</f>
        <v>MMM 2014</v>
      </c>
      <c r="BE8" s="20" t="str">
        <f>ZZZ__FnCalls!F58</f>
        <v>MMM 2014</v>
      </c>
      <c r="BF8" s="20" t="str">
        <f>ZZZ__FnCalls!F59</f>
        <v>MMM 2014</v>
      </c>
      <c r="BG8" s="20" t="str">
        <f>ZZZ__FnCalls!F60</f>
        <v>MMM 2014</v>
      </c>
      <c r="BH8" s="20" t="str">
        <f>ZZZ__FnCalls!F61</f>
        <v>MMM 2014</v>
      </c>
      <c r="BI8" s="20" t="str">
        <f>ZZZ__FnCalls!F62</f>
        <v>MMM 2014</v>
      </c>
      <c r="BJ8" s="20" t="str">
        <f>ZZZ__FnCalls!F63</f>
        <v>MMM 2014</v>
      </c>
      <c r="BK8" s="20" t="str">
        <f>ZZZ__FnCalls!F64</f>
        <v>MMM 2014</v>
      </c>
      <c r="BL8" s="20" t="str">
        <f>ZZZ__FnCalls!F65</f>
        <v>MMM 2014</v>
      </c>
      <c r="BM8" s="20" t="str">
        <f>ZZZ__FnCalls!F66</f>
        <v>MMM 2014</v>
      </c>
      <c r="BN8" s="21" t="str">
        <f>ZZZ__FnCalls!H55</f>
        <v>2014</v>
      </c>
      <c r="BO8" s="20" t="str">
        <f>ZZZ__FnCalls!F67</f>
        <v>MMM 2015</v>
      </c>
      <c r="BP8" s="20" t="str">
        <f>ZZZ__FnCalls!F68</f>
        <v>MMM 2015</v>
      </c>
      <c r="BQ8" s="20" t="str">
        <f>ZZZ__FnCalls!F69</f>
        <v>MMM 2015</v>
      </c>
      <c r="BR8" s="20" t="str">
        <f>ZZZ__FnCalls!F70</f>
        <v>MMM 2015</v>
      </c>
      <c r="BS8" s="20" t="str">
        <f>ZZZ__FnCalls!F71</f>
        <v>MMM 2015</v>
      </c>
      <c r="BT8" s="20" t="str">
        <f>ZZZ__FnCalls!F72</f>
        <v>MMM 2015</v>
      </c>
      <c r="BU8" s="20" t="str">
        <f>ZZZ__FnCalls!F73</f>
        <v>MMM 2015</v>
      </c>
      <c r="BV8" s="20" t="str">
        <f>ZZZ__FnCalls!F74</f>
        <v>MMM 2015</v>
      </c>
      <c r="BW8" s="20" t="str">
        <f>ZZZ__FnCalls!F75</f>
        <v>MMM 2015</v>
      </c>
      <c r="BX8" s="20" t="str">
        <f>ZZZ__FnCalls!F76</f>
        <v>MMM 2015</v>
      </c>
      <c r="BY8" s="20" t="str">
        <f>ZZZ__FnCalls!F77</f>
        <v>MMM 2015</v>
      </c>
      <c r="BZ8" s="20" t="str">
        <f>ZZZ__FnCalls!F78</f>
        <v>MMM 2015</v>
      </c>
      <c r="CA8" s="21" t="str">
        <f>ZZZ__FnCalls!H67</f>
        <v>2015</v>
      </c>
      <c r="CB8" s="20" t="str">
        <f>ZZZ__FnCalls!F79</f>
        <v>MMM 2016</v>
      </c>
      <c r="CC8" s="20" t="str">
        <f>ZZZ__FnCalls!F80</f>
        <v>MMM 2016</v>
      </c>
      <c r="CD8" s="20" t="str">
        <f>ZZZ__FnCalls!F81</f>
        <v>MMM 2016</v>
      </c>
      <c r="CE8" s="20" t="str">
        <f>ZZZ__FnCalls!F82</f>
        <v>MMM 2016</v>
      </c>
      <c r="CF8" s="20" t="str">
        <f>ZZZ__FnCalls!F83</f>
        <v>MMM 2016</v>
      </c>
      <c r="CG8" s="20" t="str">
        <f>ZZZ__FnCalls!F84</f>
        <v>MMM 2016</v>
      </c>
      <c r="CH8" s="20" t="str">
        <f>ZZZ__FnCalls!F85</f>
        <v>MMM 2016</v>
      </c>
      <c r="CI8" s="20" t="str">
        <f>ZZZ__FnCalls!F86</f>
        <v>MMM 2016</v>
      </c>
      <c r="CJ8" s="20" t="str">
        <f>ZZZ__FnCalls!F87</f>
        <v>MMM 2016</v>
      </c>
      <c r="CK8" s="20" t="str">
        <f>ZZZ__FnCalls!F88</f>
        <v>MMM 2016</v>
      </c>
      <c r="CL8" s="20" t="str">
        <f>ZZZ__FnCalls!F89</f>
        <v>MMM 2016</v>
      </c>
      <c r="CM8" s="20" t="str">
        <f>ZZZ__FnCalls!F90</f>
        <v>MMM 2016</v>
      </c>
      <c r="CN8" s="21" t="str">
        <f>ZZZ__FnCalls!H79</f>
        <v>2016</v>
      </c>
      <c r="CO8" s="20" t="str">
        <f>ZZZ__FnCalls!F91</f>
        <v>MMM 2017</v>
      </c>
      <c r="CP8" s="20" t="str">
        <f>ZZZ__FnCalls!F92</f>
        <v>MMM 2017</v>
      </c>
      <c r="CQ8" s="20" t="str">
        <f>ZZZ__FnCalls!F93</f>
        <v>MMM 2017</v>
      </c>
      <c r="CR8" s="20" t="str">
        <f>ZZZ__FnCalls!F94</f>
        <v>MMM 2017</v>
      </c>
      <c r="CS8" s="20" t="str">
        <f>ZZZ__FnCalls!F95</f>
        <v>MMM 2017</v>
      </c>
      <c r="CT8" s="20" t="str">
        <f>ZZZ__FnCalls!F96</f>
        <v>MMM 2017</v>
      </c>
      <c r="CU8" s="20" t="str">
        <f>ZZZ__FnCalls!F97</f>
        <v>MMM 2017</v>
      </c>
      <c r="CV8" s="20" t="str">
        <f>ZZZ__FnCalls!F98</f>
        <v>MMM 2017</v>
      </c>
      <c r="CW8" s="20" t="str">
        <f>ZZZ__FnCalls!F99</f>
        <v>MMM 2017</v>
      </c>
      <c r="CX8" s="20" t="str">
        <f>ZZZ__FnCalls!F100</f>
        <v>MMM 2017</v>
      </c>
      <c r="CY8" s="20" t="str">
        <f>ZZZ__FnCalls!F101</f>
        <v>MMM 2017</v>
      </c>
      <c r="CZ8" s="20" t="str">
        <f>ZZZ__FnCalls!F102</f>
        <v>MMM 2017</v>
      </c>
      <c r="DA8" s="21" t="str">
        <f>ZZZ__FnCalls!H91</f>
        <v>2017</v>
      </c>
      <c r="DB8" s="20" t="str">
        <f>ZZZ__FnCalls!F103</f>
        <v>MMM 2018</v>
      </c>
      <c r="DC8" s="20" t="str">
        <f>ZZZ__FnCalls!F104</f>
        <v>MMM 2018</v>
      </c>
      <c r="DD8" s="20" t="str">
        <f>ZZZ__FnCalls!F105</f>
        <v>MMM 2018</v>
      </c>
      <c r="DE8" s="20" t="str">
        <f>ZZZ__FnCalls!F106</f>
        <v>MMM 2018</v>
      </c>
      <c r="DF8" s="20" t="str">
        <f>ZZZ__FnCalls!F107</f>
        <v>MMM 2018</v>
      </c>
      <c r="DG8" s="20" t="str">
        <f>ZZZ__FnCalls!F108</f>
        <v>MMM 2018</v>
      </c>
      <c r="DH8" s="20" t="str">
        <f>ZZZ__FnCalls!F109</f>
        <v>MMM 2018</v>
      </c>
      <c r="DI8" s="20" t="str">
        <f>ZZZ__FnCalls!F110</f>
        <v>MMM 2018</v>
      </c>
      <c r="DJ8" s="20" t="str">
        <f>ZZZ__FnCalls!F111</f>
        <v>MMM 2018</v>
      </c>
      <c r="DK8" s="20" t="str">
        <f>ZZZ__FnCalls!F112</f>
        <v>MMM 2018</v>
      </c>
      <c r="DL8" s="20" t="str">
        <f>ZZZ__FnCalls!F113</f>
        <v>MMM 2018</v>
      </c>
      <c r="DM8" s="20" t="str">
        <f>ZZZ__FnCalls!F114</f>
        <v>MMM 2018</v>
      </c>
      <c r="DN8" s="21" t="str">
        <f>ZZZ__FnCalls!H103</f>
        <v>2018</v>
      </c>
      <c r="DO8" s="20" t="str">
        <f>ZZZ__FnCalls!F115</f>
        <v>MMM 2019</v>
      </c>
      <c r="DP8" s="20" t="str">
        <f>ZZZ__FnCalls!F116</f>
        <v>MMM 2019</v>
      </c>
      <c r="DQ8" s="20" t="str">
        <f>ZZZ__FnCalls!F117</f>
        <v>MMM 2019</v>
      </c>
      <c r="DR8" s="20" t="str">
        <f>ZZZ__FnCalls!F118</f>
        <v>MMM 2019</v>
      </c>
      <c r="DS8" s="20" t="str">
        <f>ZZZ__FnCalls!F119</f>
        <v>MMM 2019</v>
      </c>
      <c r="DT8" s="20" t="str">
        <f>ZZZ__FnCalls!F120</f>
        <v>MMM 2019</v>
      </c>
      <c r="DU8" s="20" t="str">
        <f>ZZZ__FnCalls!F121</f>
        <v>MMM 2019</v>
      </c>
      <c r="DV8" s="20" t="str">
        <f>ZZZ__FnCalls!F122</f>
        <v>MMM 2019</v>
      </c>
      <c r="DW8" s="20" t="str">
        <f>ZZZ__FnCalls!F123</f>
        <v>MMM 2019</v>
      </c>
      <c r="DX8" s="20" t="str">
        <f>ZZZ__FnCalls!F124</f>
        <v>MMM 2019</v>
      </c>
      <c r="DY8" s="20" t="str">
        <f>ZZZ__FnCalls!F125</f>
        <v>MMM 2019</v>
      </c>
      <c r="DZ8" s="20" t="str">
        <f>ZZZ__FnCalls!F126</f>
        <v>MMM 2019</v>
      </c>
      <c r="EA8" s="21" t="str">
        <f>ZZZ__FnCalls!H115</f>
        <v>2019</v>
      </c>
      <c r="EB8" s="20" t="str">
        <f>ZZZ__FnCalls!F127</f>
        <v>MMM 2020</v>
      </c>
      <c r="EC8" s="20" t="str">
        <f>ZZZ__FnCalls!F128</f>
        <v>MMM 2020</v>
      </c>
      <c r="ED8" s="20" t="str">
        <f>ZZZ__FnCalls!F129</f>
        <v>MMM 2020</v>
      </c>
      <c r="EE8" s="20" t="str">
        <f>ZZZ__FnCalls!F130</f>
        <v>MMM 2020</v>
      </c>
      <c r="EF8" s="20" t="str">
        <f>ZZZ__FnCalls!F131</f>
        <v>MMM 2020</v>
      </c>
      <c r="EG8" s="20" t="str">
        <f>ZZZ__FnCalls!F132</f>
        <v>MMM 2020</v>
      </c>
      <c r="EH8" s="20" t="str">
        <f>ZZZ__FnCalls!F133</f>
        <v>MMM 2020</v>
      </c>
      <c r="EI8" s="20" t="str">
        <f>ZZZ__FnCalls!F134</f>
        <v>MMM 2020</v>
      </c>
      <c r="EJ8" s="20" t="str">
        <f>ZZZ__FnCalls!F135</f>
        <v>MMM 2020</v>
      </c>
      <c r="EK8" s="20" t="str">
        <f>ZZZ__FnCalls!F136</f>
        <v>MMM 2020</v>
      </c>
      <c r="EL8" s="20" t="str">
        <f>ZZZ__FnCalls!F137</f>
        <v>MMM 2020</v>
      </c>
      <c r="EM8" s="20" t="str">
        <f>ZZZ__FnCalls!F138</f>
        <v>MMM 2020</v>
      </c>
      <c r="EN8" s="21" t="str">
        <f>ZZZ__FnCalls!H127</f>
        <v>2020</v>
      </c>
    </row>
    <row r="9" spans="1:144" ht="12.75" customHeight="1" outlineLevel="1" x14ac:dyDescent="0.2">
      <c r="A9" s="7" t="str">
        <f>Labels!B28</f>
        <v>Aggregate Demand</v>
      </c>
      <c r="B9" s="22">
        <f t="shared" ref="B9:M9" ca="1" si="0">B36+0+B13</f>
        <v>952278.56769389904</v>
      </c>
      <c r="C9" s="22">
        <f t="shared" ca="1" si="0"/>
        <v>936629.66623556102</v>
      </c>
      <c r="D9" s="22">
        <f t="shared" ca="1" si="0"/>
        <v>981605.023614662</v>
      </c>
      <c r="E9" s="22">
        <f t="shared" ca="1" si="0"/>
        <v>907966.00267117214</v>
      </c>
      <c r="F9" s="22">
        <f t="shared" ca="1" si="0"/>
        <v>962740.8084115166</v>
      </c>
      <c r="G9" s="22">
        <f t="shared" ca="1" si="0"/>
        <v>996718.0911237062</v>
      </c>
      <c r="H9" s="22">
        <f t="shared" ca="1" si="0"/>
        <v>917530.15884279367</v>
      </c>
      <c r="I9" s="22">
        <f t="shared" ca="1" si="0"/>
        <v>959279.73566978367</v>
      </c>
      <c r="J9" s="22">
        <f t="shared" ca="1" si="0"/>
        <v>945437.37409190985</v>
      </c>
      <c r="K9" s="22">
        <f t="shared" ca="1" si="0"/>
        <v>995503.647440164</v>
      </c>
      <c r="L9" s="22">
        <f t="shared" ca="1" si="0"/>
        <v>937588.82436336554</v>
      </c>
      <c r="M9" s="22">
        <f t="shared" ca="1" si="0"/>
        <v>934874.6921212197</v>
      </c>
      <c r="N9" s="23">
        <f ca="1">SUM(B9:M9)</f>
        <v>11428152.592279751</v>
      </c>
      <c r="O9" s="22">
        <f t="shared" ref="O9:Z9" ca="1" si="1">O36+0+O13</f>
        <v>959235.02794049634</v>
      </c>
      <c r="P9" s="22">
        <f t="shared" ca="1" si="1"/>
        <v>933475.69755411614</v>
      </c>
      <c r="Q9" s="22">
        <f t="shared" ca="1" si="1"/>
        <v>959171.42008977127</v>
      </c>
      <c r="R9" s="22">
        <f t="shared" ca="1" si="1"/>
        <v>989654.5698426005</v>
      </c>
      <c r="S9" s="22">
        <f t="shared" ca="1" si="1"/>
        <v>934403.96074788086</v>
      </c>
      <c r="T9" s="22">
        <f t="shared" ca="1" si="1"/>
        <v>963157.08080871508</v>
      </c>
      <c r="U9" s="22">
        <f t="shared" ca="1" si="1"/>
        <v>913213.01726730843</v>
      </c>
      <c r="V9" s="22">
        <f t="shared" ca="1" si="1"/>
        <v>987962.74252347113</v>
      </c>
      <c r="W9" s="22">
        <f t="shared" ca="1" si="1"/>
        <v>983244.056702564</v>
      </c>
      <c r="X9" s="22">
        <f t="shared" ca="1" si="1"/>
        <v>954680.31851907086</v>
      </c>
      <c r="Y9" s="22">
        <f t="shared" ca="1" si="1"/>
        <v>973339.06207647244</v>
      </c>
      <c r="Z9" s="22">
        <f t="shared" ca="1" si="1"/>
        <v>948200.4730018035</v>
      </c>
      <c r="AA9" s="23">
        <f ca="1">SUM(O9:Z9)</f>
        <v>11499737.42707427</v>
      </c>
      <c r="AB9" s="22">
        <f t="shared" ref="AB9:AM9" ca="1" si="2">AB36+0+AB13</f>
        <v>986914.85107772471</v>
      </c>
      <c r="AC9" s="22">
        <f t="shared" ca="1" si="2"/>
        <v>961522.88014366454</v>
      </c>
      <c r="AD9" s="22">
        <f t="shared" ca="1" si="2"/>
        <v>964421.95336649637</v>
      </c>
      <c r="AE9" s="22">
        <f t="shared" ca="1" si="2"/>
        <v>890034.32561533025</v>
      </c>
      <c r="AF9" s="22">
        <f t="shared" ca="1" si="2"/>
        <v>982240.83160385827</v>
      </c>
      <c r="AG9" s="22">
        <f t="shared" ca="1" si="2"/>
        <v>971769.66354386054</v>
      </c>
      <c r="AH9" s="22">
        <f t="shared" ca="1" si="2"/>
        <v>996721.17482543411</v>
      </c>
      <c r="AI9" s="22">
        <f t="shared" ca="1" si="2"/>
        <v>977112.22753314604</v>
      </c>
      <c r="AJ9" s="22">
        <f t="shared" ca="1" si="2"/>
        <v>948932.86369942257</v>
      </c>
      <c r="AK9" s="22">
        <f t="shared" ca="1" si="2"/>
        <v>961735.16144384374</v>
      </c>
      <c r="AL9" s="22">
        <f t="shared" ca="1" si="2"/>
        <v>944578.2451381993</v>
      </c>
      <c r="AM9" s="22">
        <f t="shared" ca="1" si="2"/>
        <v>940843.17070622765</v>
      </c>
      <c r="AN9" s="23">
        <f ca="1">SUM(AB9:AM9)</f>
        <v>11526827.348697208</v>
      </c>
      <c r="AO9" s="22">
        <f t="shared" ref="AO9:AZ9" ca="1" si="3">AO36+0+AO13</f>
        <v>908955.85417469242</v>
      </c>
      <c r="AP9" s="22">
        <f t="shared" ca="1" si="3"/>
        <v>942365.38201423164</v>
      </c>
      <c r="AQ9" s="22">
        <f t="shared" ca="1" si="3"/>
        <v>994298.01574350754</v>
      </c>
      <c r="AR9" s="22">
        <f t="shared" ca="1" si="3"/>
        <v>907608.460274262</v>
      </c>
      <c r="AS9" s="22">
        <f t="shared" ca="1" si="3"/>
        <v>950294.84483114269</v>
      </c>
      <c r="AT9" s="22">
        <f t="shared" ca="1" si="3"/>
        <v>936312.60924667318</v>
      </c>
      <c r="AU9" s="22">
        <f t="shared" ca="1" si="3"/>
        <v>888424.64848202665</v>
      </c>
      <c r="AV9" s="22">
        <f t="shared" ca="1" si="3"/>
        <v>943087.45422959933</v>
      </c>
      <c r="AW9" s="22">
        <f t="shared" ca="1" si="3"/>
        <v>939911.83636201243</v>
      </c>
      <c r="AX9" s="22">
        <f t="shared" ca="1" si="3"/>
        <v>961675.69572167564</v>
      </c>
      <c r="AY9" s="22">
        <f t="shared" ca="1" si="3"/>
        <v>922459.75892258994</v>
      </c>
      <c r="AZ9" s="22">
        <f t="shared" ca="1" si="3"/>
        <v>962271.57480346609</v>
      </c>
      <c r="BA9" s="23">
        <f ca="1">SUM(AO9:AZ9)</f>
        <v>11257666.134805877</v>
      </c>
      <c r="BB9" s="22">
        <f t="shared" ref="BB9:BM9" ca="1" si="4">BB36+0+BB13</f>
        <v>885621.08513094322</v>
      </c>
      <c r="BC9" s="22">
        <f t="shared" ca="1" si="4"/>
        <v>949794.03613423964</v>
      </c>
      <c r="BD9" s="22">
        <f t="shared" ca="1" si="4"/>
        <v>953021.1062148771</v>
      </c>
      <c r="BE9" s="22">
        <f t="shared" ca="1" si="4"/>
        <v>994618.49612660578</v>
      </c>
      <c r="BF9" s="22">
        <f t="shared" ca="1" si="4"/>
        <v>943552.17705442815</v>
      </c>
      <c r="BG9" s="22">
        <f t="shared" ca="1" si="4"/>
        <v>948292.23746043339</v>
      </c>
      <c r="BH9" s="22">
        <f t="shared" ca="1" si="4"/>
        <v>873109.58032221778</v>
      </c>
      <c r="BI9" s="22">
        <f t="shared" ca="1" si="4"/>
        <v>911920.24171003432</v>
      </c>
      <c r="BJ9" s="22">
        <f t="shared" ca="1" si="4"/>
        <v>977022.44400479342</v>
      </c>
      <c r="BK9" s="22">
        <f t="shared" ca="1" si="4"/>
        <v>936742.34118028881</v>
      </c>
      <c r="BL9" s="22">
        <f t="shared" ca="1" si="4"/>
        <v>936704.28945766494</v>
      </c>
      <c r="BM9" s="22">
        <f t="shared" ca="1" si="4"/>
        <v>922572.10842438019</v>
      </c>
      <c r="BN9" s="23">
        <f ca="1">SUM(BB9:BM9)</f>
        <v>11232970.143220909</v>
      </c>
      <c r="BO9" s="22">
        <f t="shared" ref="BO9:BZ9" ca="1" si="5">BO36+0+BO13</f>
        <v>982284.25061326905</v>
      </c>
      <c r="BP9" s="22">
        <f t="shared" ca="1" si="5"/>
        <v>926006.47266801773</v>
      </c>
      <c r="BQ9" s="22">
        <f t="shared" ca="1" si="5"/>
        <v>915016.72397874726</v>
      </c>
      <c r="BR9" s="22">
        <f t="shared" ca="1" si="5"/>
        <v>971704.98086635559</v>
      </c>
      <c r="BS9" s="22">
        <f t="shared" ca="1" si="5"/>
        <v>968337.50363849557</v>
      </c>
      <c r="BT9" s="22">
        <f t="shared" ca="1" si="5"/>
        <v>943358.31234000227</v>
      </c>
      <c r="BU9" s="22">
        <f t="shared" ca="1" si="5"/>
        <v>893684.83519803081</v>
      </c>
      <c r="BV9" s="22">
        <f t="shared" ca="1" si="5"/>
        <v>908700.23190954328</v>
      </c>
      <c r="BW9" s="22">
        <f t="shared" ca="1" si="5"/>
        <v>886018.5685413304</v>
      </c>
      <c r="BX9" s="22">
        <f t="shared" ca="1" si="5"/>
        <v>871370.94197627832</v>
      </c>
      <c r="BY9" s="22">
        <f t="shared" ca="1" si="5"/>
        <v>896145.83935557259</v>
      </c>
      <c r="BZ9" s="22">
        <f t="shared" ca="1" si="5"/>
        <v>968925.35834232578</v>
      </c>
      <c r="CA9" s="23">
        <f ca="1">SUM(BO9:BZ9)</f>
        <v>11131554.01942797</v>
      </c>
      <c r="CB9" s="22">
        <f t="shared" ref="CB9:CM9" ca="1" si="6">CB36+0+CB13</f>
        <v>949012.00914255285</v>
      </c>
      <c r="CC9" s="22">
        <f t="shared" ca="1" si="6"/>
        <v>980268.47346486885</v>
      </c>
      <c r="CD9" s="22">
        <f t="shared" ca="1" si="6"/>
        <v>939008.98409394338</v>
      </c>
      <c r="CE9" s="22">
        <f t="shared" ca="1" si="6"/>
        <v>921325.44269494049</v>
      </c>
      <c r="CF9" s="22">
        <f t="shared" ca="1" si="6"/>
        <v>934053.67286099889</v>
      </c>
      <c r="CG9" s="22">
        <f t="shared" ca="1" si="6"/>
        <v>880813.35439635918</v>
      </c>
      <c r="CH9" s="22">
        <f t="shared" ca="1" si="6"/>
        <v>901492.14267864381</v>
      </c>
      <c r="CI9" s="22">
        <f t="shared" ca="1" si="6"/>
        <v>947299.63643053698</v>
      </c>
      <c r="CJ9" s="22">
        <f t="shared" ca="1" si="6"/>
        <v>913797.73030974704</v>
      </c>
      <c r="CK9" s="22">
        <f t="shared" ca="1" si="6"/>
        <v>903799.96830125211</v>
      </c>
      <c r="CL9" s="22">
        <f t="shared" ca="1" si="6"/>
        <v>892555.5703843917</v>
      </c>
      <c r="CM9" s="22">
        <f t="shared" ca="1" si="6"/>
        <v>915662.79998733266</v>
      </c>
      <c r="CN9" s="23">
        <f ca="1">SUM(CB9:CM9)</f>
        <v>11079089.784745568</v>
      </c>
      <c r="CO9" s="22">
        <f t="shared" ref="CO9:CZ9" ca="1" si="7">CO36+0+CO13</f>
        <v>928507.29419856449</v>
      </c>
      <c r="CP9" s="22">
        <f t="shared" ca="1" si="7"/>
        <v>864243.96294382308</v>
      </c>
      <c r="CQ9" s="22">
        <f t="shared" ca="1" si="7"/>
        <v>905995.69577266462</v>
      </c>
      <c r="CR9" s="22">
        <f t="shared" ca="1" si="7"/>
        <v>896600.66990037134</v>
      </c>
      <c r="CS9" s="22">
        <f t="shared" ca="1" si="7"/>
        <v>927365.19001257466</v>
      </c>
      <c r="CT9" s="22">
        <f t="shared" ca="1" si="7"/>
        <v>912324.30384799268</v>
      </c>
      <c r="CU9" s="22">
        <f t="shared" ca="1" si="7"/>
        <v>892082.70443958859</v>
      </c>
      <c r="CV9" s="22">
        <f t="shared" ca="1" si="7"/>
        <v>911257.34273850603</v>
      </c>
      <c r="CW9" s="22">
        <f t="shared" ca="1" si="7"/>
        <v>857035.42552725575</v>
      </c>
      <c r="CX9" s="22">
        <f t="shared" ca="1" si="7"/>
        <v>940491.18053214916</v>
      </c>
      <c r="CY9" s="22">
        <f t="shared" ca="1" si="7"/>
        <v>951304.35566088953</v>
      </c>
      <c r="CZ9" s="22">
        <f t="shared" ca="1" si="7"/>
        <v>978850.11305243091</v>
      </c>
      <c r="DA9" s="23">
        <f ca="1">SUM(CO9:CZ9)</f>
        <v>10966058.238626812</v>
      </c>
      <c r="DB9" s="22">
        <f t="shared" ref="DB9:DM9" ca="1" si="8">DB36+0+DB13</f>
        <v>901832.63564554916</v>
      </c>
      <c r="DC9" s="22">
        <f t="shared" ca="1" si="8"/>
        <v>905096.13715905999</v>
      </c>
      <c r="DD9" s="22">
        <f t="shared" ca="1" si="8"/>
        <v>879816.52485402068</v>
      </c>
      <c r="DE9" s="22">
        <f t="shared" ca="1" si="8"/>
        <v>930928.52132388833</v>
      </c>
      <c r="DF9" s="22">
        <f t="shared" ca="1" si="8"/>
        <v>927377.47874006198</v>
      </c>
      <c r="DG9" s="22">
        <f t="shared" ca="1" si="8"/>
        <v>955656.48455066141</v>
      </c>
      <c r="DH9" s="22">
        <f t="shared" ca="1" si="8"/>
        <v>944171.52816373797</v>
      </c>
      <c r="DI9" s="22">
        <f t="shared" ca="1" si="8"/>
        <v>913813.03146691178</v>
      </c>
      <c r="DJ9" s="22">
        <f t="shared" ca="1" si="8"/>
        <v>916061.41692634427</v>
      </c>
      <c r="DK9" s="22">
        <f t="shared" ca="1" si="8"/>
        <v>898209.89476061671</v>
      </c>
      <c r="DL9" s="22">
        <f t="shared" ca="1" si="8"/>
        <v>949523.26053248369</v>
      </c>
      <c r="DM9" s="22">
        <f t="shared" ca="1" si="8"/>
        <v>958333.68584913202</v>
      </c>
      <c r="DN9" s="23">
        <f ca="1">SUM(DB9:DM9)</f>
        <v>11080820.599972466</v>
      </c>
      <c r="DO9" s="22">
        <f t="shared" ref="DO9:DZ9" ca="1" si="9">DO36+0+DO13</f>
        <v>916312.52171291492</v>
      </c>
      <c r="DP9" s="22">
        <f t="shared" ca="1" si="9"/>
        <v>890116.60438161227</v>
      </c>
      <c r="DQ9" s="22">
        <f t="shared" ca="1" si="9"/>
        <v>933595.01605177787</v>
      </c>
      <c r="DR9" s="22">
        <f t="shared" ca="1" si="9"/>
        <v>929104.46358101361</v>
      </c>
      <c r="DS9" s="22">
        <f t="shared" ca="1" si="9"/>
        <v>859339.26245732815</v>
      </c>
      <c r="DT9" s="22">
        <f t="shared" ca="1" si="9"/>
        <v>940370.27231404942</v>
      </c>
      <c r="DU9" s="22">
        <f t="shared" ca="1" si="9"/>
        <v>911025.14736883284</v>
      </c>
      <c r="DV9" s="22">
        <f t="shared" ca="1" si="9"/>
        <v>894551.81239920598</v>
      </c>
      <c r="DW9" s="22">
        <f t="shared" ca="1" si="9"/>
        <v>930178.31595591817</v>
      </c>
      <c r="DX9" s="22">
        <f t="shared" ca="1" si="9"/>
        <v>902396.98561209405</v>
      </c>
      <c r="DY9" s="22">
        <f t="shared" ca="1" si="9"/>
        <v>911937.61732921831</v>
      </c>
      <c r="DZ9" s="22">
        <f t="shared" ca="1" si="9"/>
        <v>894550.00328151113</v>
      </c>
      <c r="EA9" s="23">
        <f ca="1">SUM(DO9:DZ9)</f>
        <v>10913478.022445476</v>
      </c>
      <c r="EB9" s="22">
        <f t="shared" ref="EB9:EM9" ca="1" si="10">EB36+0+EB13</f>
        <v>911093.3031497125</v>
      </c>
      <c r="EC9" s="22">
        <f t="shared" ca="1" si="10"/>
        <v>921286.05790243682</v>
      </c>
      <c r="ED9" s="22">
        <f t="shared" ca="1" si="10"/>
        <v>878669.98339342279</v>
      </c>
      <c r="EE9" s="22">
        <f t="shared" ca="1" si="10"/>
        <v>904525.54796431458</v>
      </c>
      <c r="EF9" s="22">
        <f t="shared" ca="1" si="10"/>
        <v>907520.31103351107</v>
      </c>
      <c r="EG9" s="22">
        <f t="shared" ca="1" si="10"/>
        <v>911353.55731363129</v>
      </c>
      <c r="EH9" s="22">
        <f t="shared" ca="1" si="10"/>
        <v>902352.83686764794</v>
      </c>
      <c r="EI9" s="22">
        <f t="shared" ca="1" si="10"/>
        <v>859399.83232508309</v>
      </c>
      <c r="EJ9" s="22">
        <f t="shared" ca="1" si="10"/>
        <v>931553.17236263072</v>
      </c>
      <c r="EK9" s="22">
        <f t="shared" ca="1" si="10"/>
        <v>929788.09225021605</v>
      </c>
      <c r="EL9" s="22">
        <f t="shared" ca="1" si="10"/>
        <v>923071.55470931635</v>
      </c>
      <c r="EM9" s="22">
        <f t="shared" ca="1" si="10"/>
        <v>867810.53826970223</v>
      </c>
      <c r="EN9" s="23">
        <f ca="1">SUM(EB9:EM9)</f>
        <v>10848424.787541628</v>
      </c>
    </row>
    <row r="10" spans="1:144" ht="12.75" customHeight="1" outlineLevel="1" x14ac:dyDescent="0.2">
      <c r="A10" s="11" t="str">
        <f>Labels!B31</f>
        <v>Long Expected Demand</v>
      </c>
      <c r="B10" s="24">
        <f>'(Other Computations)'!B8+'(Other Computations)'!B61*0/Inputs!B13/12</f>
        <v>1166666.6666666667</v>
      </c>
      <c r="C10" s="24">
        <f ca="1">B10+'(Other Computations)'!B61*(B9-B10)/Inputs!B13/12</f>
        <v>1166170.3979190446</v>
      </c>
      <c r="D10" s="24">
        <f ca="1">C10+'(Other Computations)'!B61*(C9-C10)/Inputs!B13/12</f>
        <v>1165639.0536327402</v>
      </c>
      <c r="E10" s="24">
        <f ca="1">D10+'(Other Computations)'!B61*(D9-D10)/Inputs!B13/12</f>
        <v>1165213.0489336243</v>
      </c>
      <c r="F10" s="24">
        <f ca="1">E10+'(Other Computations)'!B61*(E9-E10)/Inputs!B13/12</f>
        <v>1164617.5696598687</v>
      </c>
      <c r="G10" s="24">
        <f ca="1">F10+'(Other Computations)'!B61*(F9-F10)/Inputs!B13/12</f>
        <v>1164150.2623421643</v>
      </c>
      <c r="H10" s="24">
        <f ca="1">G10+'(Other Computations)'!B61*(G9-G10)/Inputs!B13/12</f>
        <v>1163762.6878717511</v>
      </c>
      <c r="I10" s="24">
        <f ca="1">H10+'(Other Computations)'!B61*(H9-H10)/Inputs!B13/12</f>
        <v>1163192.7051656656</v>
      </c>
      <c r="J10" s="24">
        <f ca="1">I10+'(Other Computations)'!B61*(I9-I10)/Inputs!B13/12</f>
        <v>1162720.6844029436</v>
      </c>
      <c r="K10" s="24">
        <f ca="1">J10+'(Other Computations)'!B61*(J9-J10)/Inputs!B13/12</f>
        <v>1162217.7137772236</v>
      </c>
      <c r="L10" s="24">
        <f ca="1">K10+'(Other Computations)'!B61*(K9-K10)/Inputs!B13/12</f>
        <v>1161831.8015866287</v>
      </c>
      <c r="M10" s="24">
        <f ca="1">L10+'(Other Computations)'!B61*(L9-L10)/Inputs!B13/12</f>
        <v>1161312.720620834</v>
      </c>
      <c r="N10" s="25">
        <f ca="1">SUM(B10:M10)</f>
        <v>13967495.312579153</v>
      </c>
      <c r="O10" s="24">
        <f ca="1">M10+'(Other Computations)'!B61*(M9-M10)/Inputs!B13/12</f>
        <v>1160788.5585178256</v>
      </c>
      <c r="P10" s="24">
        <f ca="1">O10+'(Other Computations)'!B61*(O9-O10)/Inputs!B13/12</f>
        <v>1160321.9994192668</v>
      </c>
      <c r="Q10" s="24">
        <f ca="1">P10+'(Other Computations)'!B61*(P9-P10)/Inputs!B13/12</f>
        <v>1159796.8922390235</v>
      </c>
      <c r="R10" s="24">
        <f ca="1">Q10+'(Other Computations)'!B61*(Q9-Q10)/Inputs!B13/12</f>
        <v>1159332.4814238632</v>
      </c>
      <c r="S10" s="24">
        <f ca="1">R10+'(Other Computations)'!B61*(R9-R10)/Inputs!B13/12</f>
        <v>1158939.7084803882</v>
      </c>
      <c r="T10" s="24">
        <f ca="1">S10+'(Other Computations)'!B61*(S9-S10)/Inputs!B13/12</f>
        <v>1158419.9498050814</v>
      </c>
      <c r="U10" s="24">
        <f ca="1">T10+'(Other Computations)'!B61*(T9-T10)/Inputs!B13/12</f>
        <v>1157967.9524231453</v>
      </c>
      <c r="V10" s="24">
        <f ca="1">U10+'(Other Computations)'!B61*(U9-U10)/Inputs!B13/12</f>
        <v>1157401.3900732475</v>
      </c>
      <c r="W10" s="24">
        <f ca="1">V10+'(Other Computations)'!B61*(V9-V10)/Inputs!B13/12</f>
        <v>1157009.170981697</v>
      </c>
      <c r="X10" s="24">
        <f ca="1">W10+'(Other Computations)'!B61*(W9-W10)/Inputs!B13/12</f>
        <v>1156606.9369208657</v>
      </c>
      <c r="Y10" s="24">
        <f ca="1">X10+'(Other Computations)'!B61*(X9-X10)/Inputs!B13/12</f>
        <v>1156139.5141930836</v>
      </c>
      <c r="Z10" s="24">
        <f ca="1">Y10+'(Other Computations)'!B61*(Y9-Y10)/Inputs!B13/12</f>
        <v>1155716.3649983692</v>
      </c>
      <c r="AA10" s="25">
        <f ca="1">SUM(O10:Z10)</f>
        <v>13898440.919475857</v>
      </c>
      <c r="AB10" s="24">
        <f ca="1">Z10+'(Other Computations)'!B61*(Z9-Z10)/Inputs!B13/12</f>
        <v>1155236.0041372662</v>
      </c>
      <c r="AC10" s="24">
        <f ca="1">AB10+'(Other Computations)'!B61*(AB9-AB10)/Inputs!B13/12</f>
        <v>1154846.3718385173</v>
      </c>
      <c r="AD10" s="24">
        <f ca="1">AC10+'(Other Computations)'!B61*(AC9-AC10)/Inputs!B13/12</f>
        <v>1154398.8637558902</v>
      </c>
      <c r="AE10" s="24">
        <f ca="1">AD10+'(Other Computations)'!B61*(AD9-AD10)/Inputs!B13/12</f>
        <v>1153959.1023892481</v>
      </c>
      <c r="AF10" s="24">
        <f ca="1">AE10+'(Other Computations)'!B61*(AE9-AE10)/Inputs!B13/12</f>
        <v>1153348.1654059752</v>
      </c>
      <c r="AG10" s="24">
        <f ca="1">AF10+'(Other Computations)'!B61*(AF9-AF10)/Inputs!B13/12</f>
        <v>1152952.0836147666</v>
      </c>
      <c r="AH10" s="24">
        <f ca="1">AG10+'(Other Computations)'!B61*(AG9-AG10)/Inputs!B13/12</f>
        <v>1152532.6798646024</v>
      </c>
      <c r="AI10" s="24">
        <f ca="1">AH10+'(Other Computations)'!B61*(AH9-AH10)/Inputs!B13/12</f>
        <v>1152172.0050844192</v>
      </c>
      <c r="AJ10" s="24">
        <f ca="1">AI10+'(Other Computations)'!B61*(AI9-AI10)/Inputs!B13/12</f>
        <v>1151766.7741178654</v>
      </c>
      <c r="AK10" s="24">
        <f ca="1">AJ10+'(Other Computations)'!B61*(AJ9-AJ10)/Inputs!B13/12</f>
        <v>1151297.2511770818</v>
      </c>
      <c r="AL10" s="24">
        <f ca="1">AK10+'(Other Computations)'!B61*(AK9-AK10)/Inputs!B13/12</f>
        <v>1150858.4500434401</v>
      </c>
      <c r="AM10" s="24">
        <f ca="1">AL10+'(Other Computations)'!B61*(AL9-AL10)/Inputs!B13/12</f>
        <v>1150380.9495691224</v>
      </c>
      <c r="AN10" s="25">
        <f ca="1">SUM(AB10:AM10)</f>
        <v>13833748.700998195</v>
      </c>
      <c r="AO10" s="24">
        <f ca="1">AM10+'(Other Computations)'!B61*(AM9-AM10)/Inputs!B13/12</f>
        <v>1149895.9084143471</v>
      </c>
      <c r="AP10" s="24">
        <f ca="1">AO10+'(Other Computations)'!B61*(AO9-AO10)/Inputs!B13/12</f>
        <v>1149338.1768073109</v>
      </c>
      <c r="AQ10" s="24">
        <f ca="1">AP10+'(Other Computations)'!B61*(AP9-AP10)/Inputs!B13/12</f>
        <v>1148859.0731156603</v>
      </c>
      <c r="AR10" s="24">
        <f ca="1">AQ10+'(Other Computations)'!B61*(AQ9-AQ10)/Inputs!B13/12</f>
        <v>1148501.2928902619</v>
      </c>
      <c r="AS10" s="24">
        <f ca="1">AR10+'(Other Computations)'!B61*(AR9-AR10)/Inputs!B13/12</f>
        <v>1147943.6705925397</v>
      </c>
      <c r="AT10" s="24">
        <f ca="1">AS10+'(Other Computations)'!B61*(AS9-AS10)/Inputs!B13/12</f>
        <v>1147486.1501625364</v>
      </c>
      <c r="AU10" s="24">
        <f ca="1">AT10+'(Other Computations)'!B61*(AT9-AT10)/Inputs!B13/12</f>
        <v>1146997.3225215275</v>
      </c>
      <c r="AV10" s="24">
        <f ca="1">AU10+'(Other Computations)'!B61*(AU9-AU10)/Inputs!B13/12</f>
        <v>1146398.7746649545</v>
      </c>
      <c r="AW10" s="24">
        <f ca="1">AV10+'(Other Computations)'!B61*(AV9-AV10)/Inputs!B13/12</f>
        <v>1145928.1466083911</v>
      </c>
      <c r="AX10" s="24">
        <f ca="1">AW10+'(Other Computations)'!B61*(AW9-AW10)/Inputs!B13/12</f>
        <v>1145451.2570013392</v>
      </c>
      <c r="AY10" s="24">
        <f ca="1">AX10+'(Other Computations)'!B61*(AX9-AX10)/Inputs!B13/12</f>
        <v>1145025.8506094881</v>
      </c>
      <c r="AZ10" s="24">
        <f ca="1">AY10+'(Other Computations)'!B61*(AY9-AY10)/Inputs!B13/12</f>
        <v>1144510.6513231758</v>
      </c>
      <c r="BA10" s="25">
        <f ca="1">SUM(AO10:AZ10)</f>
        <v>13766336.274711533</v>
      </c>
      <c r="BB10" s="24">
        <f ca="1">AZ10+'(Other Computations)'!B61*(AZ9-AZ10)/Inputs!B13/12</f>
        <v>1144088.8016090097</v>
      </c>
      <c r="BC10" s="24">
        <f ca="1">BB10+'(Other Computations)'!B61*(BB9-BB10)/Inputs!B13/12</f>
        <v>1143490.4967097549</v>
      </c>
      <c r="BD10" s="24">
        <f ca="1">BC10+'(Other Computations)'!B61*(BC9-BC10)/Inputs!B13/12</f>
        <v>1143042.1252732375</v>
      </c>
      <c r="BE10" s="24">
        <f ca="1">BD10+'(Other Computations)'!B61*(BD9-BD10)/Inputs!B13/12</f>
        <v>1142602.2618031949</v>
      </c>
      <c r="BF10" s="24">
        <f ca="1">BE10+'(Other Computations)'!B61*(BE9-BE10)/Inputs!B13/12</f>
        <v>1142259.7067900547</v>
      </c>
      <c r="BG10" s="24">
        <f ca="1">BF10+'(Other Computations)'!B61*(BF9-BF10)/Inputs!B13/12</f>
        <v>1141799.7356564074</v>
      </c>
      <c r="BH10" s="24">
        <f ca="1">BG10+'(Other Computations)'!B61*(BG9-BG10)/Inputs!B13/12</f>
        <v>1141351.8016328057</v>
      </c>
      <c r="BI10" s="24">
        <f ca="1">BH10+'(Other Computations)'!B61*(BH9-BH10)/Inputs!B13/12</f>
        <v>1140730.8705649571</v>
      </c>
      <c r="BJ10" s="24">
        <f ca="1">BI10+'(Other Computations)'!B61*(BI9-BI10)/Inputs!B13/12</f>
        <v>1140201.2163314966</v>
      </c>
      <c r="BK10" s="24">
        <f ca="1">BJ10+'(Other Computations)'!B61*(BJ9-BJ10)/Inputs!B13/12</f>
        <v>1139823.4876918516</v>
      </c>
      <c r="BL10" s="24">
        <f ca="1">BK10+'(Other Computations)'!B61*(BK9-BK10)/Inputs!B13/12</f>
        <v>1139353.392445297</v>
      </c>
      <c r="BM10" s="24">
        <f ca="1">BL10+'(Other Computations)'!B61*(BL9-BL10)/Inputs!B13/12</f>
        <v>1138884.2972994922</v>
      </c>
      <c r="BN10" s="25">
        <f ca="1">SUM(BB10:BM10)</f>
        <v>13697628.193807561</v>
      </c>
      <c r="BO10" s="24">
        <f ca="1">BM10+'(Other Computations)'!B61*(BM9-BM10)/Inputs!B13/12</f>
        <v>1138383.5746400591</v>
      </c>
      <c r="BP10" s="24">
        <f ca="1">BO10+'(Other Computations)'!B61*(BO9-BO10)/Inputs!B13/12</f>
        <v>1138022.2336122193</v>
      </c>
      <c r="BQ10" s="24">
        <f ca="1">BP10+'(Other Computations)'!B61*(BP9-BP10)/Inputs!B13/12</f>
        <v>1137531.4563878116</v>
      </c>
      <c r="BR10" s="24">
        <f ca="1">BQ10+'(Other Computations)'!B61*(BQ9-BQ10)/Inputs!B13/12</f>
        <v>1137016.3759887165</v>
      </c>
      <c r="BS10" s="24">
        <f ca="1">BR10+'(Other Computations)'!B61*(BR9-BR10)/Inputs!B13/12</f>
        <v>1136633.7107222294</v>
      </c>
      <c r="BT10" s="24">
        <f ca="1">BS10+'(Other Computations)'!B61*(BS9-BS10)/Inputs!B13/12</f>
        <v>1136244.1361687949</v>
      </c>
      <c r="BU10" s="24">
        <f ca="1">BT10+'(Other Computations)'!B61*(BT9-BT10)/Inputs!B13/12</f>
        <v>1135797.6412062282</v>
      </c>
      <c r="BV10" s="24">
        <f ca="1">BU10+'(Other Computations)'!B61*(BU9-BU10)/Inputs!B13/12</f>
        <v>1135237.194896024</v>
      </c>
      <c r="BW10" s="24">
        <f ca="1">BV10+'(Other Computations)'!B61*(BV9-BV10)/Inputs!B13/12</f>
        <v>1134712.8037779997</v>
      </c>
      <c r="BX10" s="24">
        <f ca="1">BW10+'(Other Computations)'!B61*(BW9-BW10)/Inputs!B13/12</f>
        <v>1134137.1226779148</v>
      </c>
      <c r="BY10" s="24">
        <f ca="1">BX10+'(Other Computations)'!B61*(BX9-BX10)/Inputs!B13/12</f>
        <v>1133528.8676299944</v>
      </c>
      <c r="BZ10" s="24">
        <f ca="1">BY10+'(Other Computations)'!B61*(BY9-BY10)/Inputs!B13/12</f>
        <v>1132979.3698793591</v>
      </c>
      <c r="CA10" s="25">
        <f ca="1">SUM(BO10:BZ10)</f>
        <v>13630224.487587351</v>
      </c>
      <c r="CB10" s="24">
        <f ca="1">BZ10+'(Other Computations)'!B61*(BZ9-BZ10)/Inputs!B13/12</f>
        <v>1132599.6152230233</v>
      </c>
      <c r="CC10" s="24">
        <f ca="1">CB10+'(Other Computations)'!B61*(CB9-CB10)/Inputs!B13/12</f>
        <v>1132174.6439126518</v>
      </c>
      <c r="CD10" s="24">
        <f ca="1">CC10+'(Other Computations)'!B61*(CC9-CC10)/Inputs!B13/12</f>
        <v>1131823.0092588374</v>
      </c>
      <c r="CE10" s="24">
        <f ca="1">CD10+'(Other Computations)'!B61*(CD9-CD10)/Inputs!B13/12</f>
        <v>1131376.6804968817</v>
      </c>
      <c r="CF10" s="24">
        <f ca="1">CE10+'(Other Computations)'!B61*(CE9-CE10)/Inputs!B13/12</f>
        <v>1130890.4507797477</v>
      </c>
      <c r="CG10" s="24">
        <f ca="1">CF10+'(Other Computations)'!B61*(CF9-CF10)/Inputs!B13/12</f>
        <v>1130434.8100901209</v>
      </c>
      <c r="CH10" s="24">
        <f ca="1">CG10+'(Other Computations)'!B61*(CG9-CG10)/Inputs!B13/12</f>
        <v>1129856.9826463852</v>
      </c>
      <c r="CI10" s="24">
        <f ca="1">CH10+'(Other Computations)'!B61*(CH9-CH10)/Inputs!B13/12</f>
        <v>1129328.360331645</v>
      </c>
      <c r="CJ10" s="24">
        <f ca="1">CI10+'(Other Computations)'!B61*(CI9-CI10)/Inputs!B13/12</f>
        <v>1128906.997544837</v>
      </c>
      <c r="CK10" s="24">
        <f ca="1">CJ10+'(Other Computations)'!B61*(CJ9-CJ10)/Inputs!B13/12</f>
        <v>1128409.0594262371</v>
      </c>
      <c r="CL10" s="24">
        <f ca="1">CK10+'(Other Computations)'!B61*(CK9-CK10)/Inputs!B13/12</f>
        <v>1127889.1309745589</v>
      </c>
      <c r="CM10" s="24">
        <f ca="1">CL10+'(Other Computations)'!B61*(CL9-CL10)/Inputs!B13/12</f>
        <v>1127344.3773620815</v>
      </c>
      <c r="CN10" s="25">
        <f ca="1">SUM(CB10:CM10)</f>
        <v>13561034.118047006</v>
      </c>
      <c r="CO10" s="24">
        <f ca="1">CM10+'(Other Computations)'!B61*(CM9-CM10)/Inputs!B13/12</f>
        <v>1126854.3737107511</v>
      </c>
      <c r="CP10" s="24">
        <f ca="1">CO10+'(Other Computations)'!B61*(CO9-CO10)/Inputs!B13/12</f>
        <v>1126395.236952621</v>
      </c>
      <c r="CQ10" s="24">
        <f ca="1">CP10+'(Other Computations)'!B61*(CP9-CP10)/Inputs!B13/12</f>
        <v>1125788.4052998228</v>
      </c>
      <c r="CR10" s="24">
        <f ca="1">CQ10+'(Other Computations)'!B61*(CQ9-CQ10)/Inputs!B13/12</f>
        <v>1125279.6258796211</v>
      </c>
      <c r="CS10" s="24">
        <f ca="1">CR10+'(Other Computations)'!B61*(CR9-CR10)/Inputs!B13/12</f>
        <v>1124750.276444484</v>
      </c>
      <c r="CT10" s="24">
        <f ca="1">CS10+'(Other Computations)'!B61*(CS9-CS10)/Inputs!B13/12</f>
        <v>1124293.3665221878</v>
      </c>
      <c r="CU10" s="24">
        <f ca="1">CT10+'(Other Computations)'!B61*(CT9-CT10)/Inputs!B13/12</f>
        <v>1123802.6973956272</v>
      </c>
      <c r="CV10" s="24">
        <f ca="1">CU10+'(Other Computations)'!B61*(CU9-CU10)/Inputs!B13/12</f>
        <v>1123266.3085230438</v>
      </c>
      <c r="CW10" s="24">
        <f ca="1">CV10+'(Other Computations)'!B61*(CV9-CV10)/Inputs!B13/12</f>
        <v>1122775.5470281721</v>
      </c>
      <c r="CX10" s="24">
        <f ca="1">CW10+'(Other Computations)'!B61*(CW9-CW10)/Inputs!B13/12</f>
        <v>1122160.4078580311</v>
      </c>
      <c r="CY10" s="24">
        <f ca="1">CX10+'(Other Computations)'!B61*(CX9-CX10)/Inputs!B13/12</f>
        <v>1121739.8772392212</v>
      </c>
      <c r="CZ10" s="24">
        <f ca="1">CY10+'(Other Computations)'!B61*(CY9-CY10)/Inputs!B13/12</f>
        <v>1121345.350568901</v>
      </c>
      <c r="DA10" s="25">
        <f ca="1">SUM(CO10:CZ10)</f>
        <v>13488451.473422484</v>
      </c>
      <c r="DB10" s="24">
        <f ca="1">CZ10+'(Other Computations)'!B61*(CZ9-CZ10)/Inputs!B13/12</f>
        <v>1121015.5004820575</v>
      </c>
      <c r="DC10" s="24">
        <f ca="1">DB10+'(Other Computations)'!B61*(DB9-DB10)/Inputs!B13/12</f>
        <v>1120508.1327393805</v>
      </c>
      <c r="DD10" s="24">
        <f ca="1">DC10+'(Other Computations)'!B61*(DC9-DC10)/Inputs!B13/12</f>
        <v>1120009.4938607223</v>
      </c>
      <c r="DE10" s="24">
        <f ca="1">DD10+'(Other Computations)'!B61*(DD9-DD10)/Inputs!B13/12</f>
        <v>1119453.4916176512</v>
      </c>
      <c r="DF10" s="24">
        <f ca="1">DE10+'(Other Computations)'!B61*(DE9-DE10)/Inputs!B13/12</f>
        <v>1119017.0912234527</v>
      </c>
      <c r="DG10" s="24">
        <f ca="1">DF10+'(Other Computations)'!B61*(DF9-DF10)/Inputs!B13/12</f>
        <v>1118573.4810093709</v>
      </c>
      <c r="DH10" s="24">
        <f ca="1">DG10+'(Other Computations)'!B61*(DG9-DG10)/Inputs!B13/12</f>
        <v>1118196.3583323832</v>
      </c>
      <c r="DI10" s="24">
        <f ca="1">DH10+'(Other Computations)'!B61*(DH9-DH10)/Inputs!B13/12</f>
        <v>1117793.5230773631</v>
      </c>
      <c r="DJ10" s="24">
        <f ca="1">DI10+'(Other Computations)'!B61*(DI9-DI10)/Inputs!B13/12</f>
        <v>1117321.3460134501</v>
      </c>
      <c r="DK10" s="24">
        <f ca="1">DJ10+'(Other Computations)'!B61*(DJ9-DJ10)/Inputs!B13/12</f>
        <v>1116855.4665479707</v>
      </c>
      <c r="DL10" s="24">
        <f ca="1">DK10+'(Other Computations)'!B61*(DK9-DK10)/Inputs!B13/12</f>
        <v>1116349.3425392036</v>
      </c>
      <c r="DM10" s="24">
        <f ca="1">DL10+'(Other Computations)'!B61*(DL9-DL10)/Inputs!B13/12</f>
        <v>1115963.1710530769</v>
      </c>
      <c r="DN10" s="25">
        <f ca="1">SUM(DB10:DM10)</f>
        <v>13421056.39849608</v>
      </c>
      <c r="DO10" s="24">
        <f ca="1">DM10+'(Other Computations)'!B61*(DM9-DM10)/Inputs!B13/12</f>
        <v>1115598.287985475</v>
      </c>
      <c r="DP10" s="24">
        <f ca="1">DO10+'(Other Computations)'!B61*(DO9-DO10)/Inputs!B13/12</f>
        <v>1115136.9783413257</v>
      </c>
      <c r="DQ10" s="24">
        <f ca="1">DP10+'(Other Computations)'!B61*(DP9-DP10)/Inputs!B13/12</f>
        <v>1114616.0978460487</v>
      </c>
      <c r="DR10" s="24">
        <f ca="1">DQ10+'(Other Computations)'!B61*(DQ9-DQ10)/Inputs!B13/12</f>
        <v>1114197.0675641175</v>
      </c>
      <c r="DS10" s="24">
        <f ca="1">DR10+'(Other Computations)'!B61*(DR9-DR10)/Inputs!B13/12</f>
        <v>1113768.6124623048</v>
      </c>
      <c r="DT10" s="24">
        <f ca="1">DS10+'(Other Computations)'!B61*(DS9-DS10)/Inputs!B13/12</f>
        <v>1113179.6556335895</v>
      </c>
      <c r="DU10" s="24">
        <f ca="1">DT10+'(Other Computations)'!B61*(DT9-DT10)/Inputs!B13/12</f>
        <v>1112779.6339129424</v>
      </c>
      <c r="DV10" s="24">
        <f ca="1">DU10+'(Other Computations)'!B61*(DU9-DU10)/Inputs!B13/12</f>
        <v>1112312.6096385347</v>
      </c>
      <c r="DW10" s="24">
        <f ca="1">DV10+'(Other Computations)'!B61*(DV9-DV10)/Inputs!B13/12</f>
        <v>1111808.5337189992</v>
      </c>
      <c r="DX10" s="24">
        <f ca="1">DW10+'(Other Computations)'!B61*(DW9-DW10)/Inputs!B13/12</f>
        <v>1111388.0934001033</v>
      </c>
      <c r="DY10" s="24">
        <f ca="1">DX10+'(Other Computations)'!B61*(DX9-DX10)/Inputs!B13/12</f>
        <v>1110904.3176876311</v>
      </c>
      <c r="DZ10" s="24">
        <f ca="1">DY10+'(Other Computations)'!B61*(DY9-DY10)/Inputs!B13/12</f>
        <v>1110443.7466219866</v>
      </c>
      <c r="EA10" s="25">
        <f ca="1">SUM(DO10:DZ10)</f>
        <v>13356133.634813059</v>
      </c>
      <c r="EB10" s="24">
        <f ca="1">DZ10+'(Other Computations)'!B61*(DZ9-DZ10)/Inputs!B13/12</f>
        <v>1109943.9925864763</v>
      </c>
      <c r="EC10" s="24">
        <f ca="1">EB10+'(Other Computations)'!B61*(EB9-EB10)/Inputs!B13/12</f>
        <v>1109483.6900646319</v>
      </c>
      <c r="ED10" s="24">
        <f ca="1">EC10+'(Other Computations)'!B61*(EC9-EC10)/Inputs!B13/12</f>
        <v>1109048.0473975898</v>
      </c>
      <c r="EE10" s="24">
        <f ca="1">ED10+'(Other Computations)'!B61*(ED9-ED10)/Inputs!B13/12</f>
        <v>1108514.7648420245</v>
      </c>
      <c r="EF10" s="24">
        <f ca="1">EE10+'(Other Computations)'!B61*(EE9-EE10)/Inputs!B13/12</f>
        <v>1108042.5675807334</v>
      </c>
      <c r="EG10" s="24">
        <f ca="1">EF10+'(Other Computations)'!B61*(EF9-EF10)/Inputs!B13/12</f>
        <v>1107578.3956905778</v>
      </c>
      <c r="EH10" s="24">
        <f ca="1">EG10+'(Other Computations)'!B61*(EG9-EG10)/Inputs!B13/12</f>
        <v>1107124.1715276681</v>
      </c>
      <c r="EI10" s="24">
        <f ca="1">EH10+'(Other Computations)'!B61*(EH9-EH10)/Inputs!B13/12</f>
        <v>1106650.1638085477</v>
      </c>
      <c r="EJ10" s="24">
        <f ca="1">EI10+'(Other Computations)'!B61*(EI9-EI10)/Inputs!B13/12</f>
        <v>1106077.8250782618</v>
      </c>
      <c r="EK10" s="24">
        <f ca="1">EJ10+'(Other Computations)'!B61*(EJ9-EJ10)/Inputs!B13/12</f>
        <v>1105673.8328266053</v>
      </c>
      <c r="EL10" s="24">
        <f ca="1">EK10+'(Other Computations)'!B61*(EK9-EK10)/Inputs!B13/12</f>
        <v>1105266.6899086044</v>
      </c>
      <c r="EM10" s="24">
        <f ca="1">EL10+'(Other Computations)'!B61*(EL9-EL10)/Inputs!B13/12</f>
        <v>1104844.9419104578</v>
      </c>
      <c r="EN10" s="25">
        <f ca="1">SUM(EB10:EM10)</f>
        <v>13288249.083222181</v>
      </c>
    </row>
    <row r="11" spans="1:144" ht="12.75" customHeight="1" outlineLevel="1" x14ac:dyDescent="0.2">
      <c r="A11" s="11" t="str">
        <f>Labels!B34</f>
        <v>Short Expected Demand</v>
      </c>
      <c r="B11" s="24">
        <f>'(Other Computations)'!B8+'(Other Computations)'!B61*0/Inputs!B14/12</f>
        <v>1166666.6666666667</v>
      </c>
      <c r="C11" s="24">
        <f ca="1">B11+'(Other Computations)'!B61*(B9-B11)/Inputs!B14/12</f>
        <v>1163689.0541809339</v>
      </c>
      <c r="D11" s="24">
        <f ca="1">C11+'(Other Computations)'!B61*(C9-C11)/Inputs!B14/12</f>
        <v>1160535.4515705814</v>
      </c>
      <c r="E11" s="24">
        <f ca="1">D11+'(Other Computations)'!B61*(D9-D11)/Inputs!B14/12</f>
        <v>1158050.3067378602</v>
      </c>
      <c r="F11" s="24">
        <f ca="1">E11+'(Other Computations)'!B61*(E9-E11)/Inputs!B14/12</f>
        <v>1154576.9136258229</v>
      </c>
      <c r="G11" s="24">
        <f ca="1">F11+'(Other Computations)'!B61*(F9-F11)/Inputs!B14/12</f>
        <v>1151912.5232756243</v>
      </c>
      <c r="H11" s="24">
        <f ca="1">G11+'(Other Computations)'!B61*(G9-G11)/Inputs!B14/12</f>
        <v>1149757.0450512921</v>
      </c>
      <c r="I11" s="24">
        <f ca="1">H11+'(Other Computations)'!B61*(H9-H11)/Inputs!B14/12</f>
        <v>1146531.6716317295</v>
      </c>
      <c r="J11" s="24">
        <f ca="1">I11+'(Other Computations)'!B61*(I9-I11)/Inputs!B14/12</f>
        <v>1143930.9502989247</v>
      </c>
      <c r="K11" s="24">
        <f ca="1">J11+'(Other Computations)'!B61*(J9-J11)/Inputs!B14/12</f>
        <v>1141174.0950738273</v>
      </c>
      <c r="L11" s="24">
        <f ca="1">K11+'(Other Computations)'!B61*(K9-K11)/Inputs!B14/12</f>
        <v>1139150.8944122486</v>
      </c>
      <c r="M11" s="24">
        <f ca="1">L11+'(Other Computations)'!B61*(L9-L11)/Inputs!B14/12</f>
        <v>1136351.4212171251</v>
      </c>
      <c r="N11" s="25">
        <f ca="1">SUM(B11:M11)</f>
        <v>13812326.993742635</v>
      </c>
      <c r="O11" s="24">
        <f ca="1">M11+'(Other Computations)'!B61*(M9-M11)/Inputs!B14/12</f>
        <v>1133553.1333130153</v>
      </c>
      <c r="P11" s="24">
        <f ca="1">O11+'(Other Computations)'!B61*(O9-O11)/Inputs!B14/12</f>
        <v>1131132.0485161748</v>
      </c>
      <c r="Q11" s="24">
        <f ca="1">P11+'(Other Computations)'!B61*(P9-P11)/Inputs!B14/12</f>
        <v>1128386.8214194796</v>
      </c>
      <c r="R11" s="24">
        <f ca="1">Q11+'(Other Computations)'!B61*(Q9-Q11)/Inputs!B14/12</f>
        <v>1126036.6075121225</v>
      </c>
      <c r="S11" s="24">
        <f ca="1">R11+'(Other Computations)'!B61*(R9-R11)/Inputs!B14/12</f>
        <v>1124142.4125444903</v>
      </c>
      <c r="T11" s="24">
        <f ca="1">S11+'(Other Computations)'!B61*(S9-S11)/Inputs!B14/12</f>
        <v>1121507.1562695373</v>
      </c>
      <c r="U11" s="24">
        <f ca="1">T11+'(Other Computations)'!B61*(T9-T11)/Inputs!B14/12</f>
        <v>1119307.8496659147</v>
      </c>
      <c r="V11" s="24">
        <f ca="1">U11+'(Other Computations)'!B61*(U9-U11)/Inputs!B14/12</f>
        <v>1116445.4214381562</v>
      </c>
      <c r="W11" s="24">
        <f ca="1">V11+'(Other Computations)'!B61*(V9-V11)/Inputs!B14/12</f>
        <v>1114660.9397865634</v>
      </c>
      <c r="X11" s="24">
        <f ca="1">W11+'(Other Computations)'!B61*(W9-W11)/Inputs!B14/12</f>
        <v>1112835.7052992857</v>
      </c>
      <c r="Y11" s="24">
        <f ca="1">X11+'(Other Computations)'!B61*(X9-X11)/Inputs!B14/12</f>
        <v>1110639.1027051162</v>
      </c>
      <c r="Z11" s="24">
        <f ca="1">Y11+'(Other Computations)'!B61*(Y9-Y11)/Inputs!B14/12</f>
        <v>1108732.1576963849</v>
      </c>
      <c r="AA11" s="25">
        <f ca="1">SUM(O11:Z11)</f>
        <v>13447379.35616624</v>
      </c>
      <c r="AB11" s="24">
        <f ca="1">Z11+'(Other Computations)'!B61*(Z9-Z11)/Inputs!B14/12</f>
        <v>1106502.5509645157</v>
      </c>
      <c r="AC11" s="24">
        <f ca="1">AB11+'(Other Computations)'!B61*(AB9-AB11)/Inputs!B14/12</f>
        <v>1104841.6106883101</v>
      </c>
      <c r="AD11" s="24">
        <f ca="1">AC11+'(Other Computations)'!B61*(AC9-AC11)/Inputs!B14/12</f>
        <v>1102851.0727640789</v>
      </c>
      <c r="AE11" s="24">
        <f ca="1">AD11+'(Other Computations)'!B61*(AD9-AD11)/Inputs!B14/12</f>
        <v>1100928.4461057791</v>
      </c>
      <c r="AF11" s="24">
        <f ca="1">AE11+'(Other Computations)'!B61*(AE9-AE11)/Inputs!B14/12</f>
        <v>1097999.3610989673</v>
      </c>
      <c r="AG11" s="24">
        <f ca="1">AF11+'(Other Computations)'!B61*(AF9-AF11)/Inputs!B14/12</f>
        <v>1096391.6037448684</v>
      </c>
      <c r="AH11" s="24">
        <f ca="1">AG11+'(Other Computations)'!B61*(AG9-AG11)/Inputs!B14/12</f>
        <v>1094660.7434642988</v>
      </c>
      <c r="AI11" s="24">
        <f ca="1">AH11+'(Other Computations)'!B61*(AH9-AH11)/Inputs!B14/12</f>
        <v>1093300.4716776479</v>
      </c>
      <c r="AJ11" s="24">
        <f ca="1">AI11+'(Other Computations)'!B61*(AI9-AI11)/Inputs!B14/12</f>
        <v>1091686.7460645298</v>
      </c>
      <c r="AK11" s="24">
        <f ca="1">AJ11+'(Other Computations)'!B61*(AJ9-AJ11)/Inputs!B14/12</f>
        <v>1089704.0532539033</v>
      </c>
      <c r="AL11" s="24">
        <f ca="1">AK11+'(Other Computations)'!B61*(AK9-AK11)/Inputs!B14/12</f>
        <v>1087926.707534319</v>
      </c>
      <c r="AM11" s="24">
        <f ca="1">AL11+'(Other Computations)'!B61*(AL9-AL11)/Inputs!B14/12</f>
        <v>1085935.7566677062</v>
      </c>
      <c r="AN11" s="25">
        <f ca="1">SUM(AB11:AM11)</f>
        <v>13152729.124028925</v>
      </c>
      <c r="AO11" s="24">
        <f ca="1">AM11+'(Other Computations)'!B61*(AM9-AM11)/Inputs!B14/12</f>
        <v>1083920.5818626857</v>
      </c>
      <c r="AP11" s="24">
        <f ca="1">AO11+'(Other Computations)'!B61*(AO9-AO11)/Inputs!B14/12</f>
        <v>1081490.5162003525</v>
      </c>
      <c r="AQ11" s="24">
        <f ca="1">AP11+'(Other Computations)'!B61*(AP9-AP11)/Inputs!B14/12</f>
        <v>1079558.2226699896</v>
      </c>
      <c r="AR11" s="24">
        <f ca="1">AQ11+'(Other Computations)'!B61*(AQ9-AQ11)/Inputs!B14/12</f>
        <v>1078374.053129344</v>
      </c>
      <c r="AS11" s="24">
        <f ca="1">AR11+'(Other Computations)'!B61*(AR9-AR11)/Inputs!B14/12</f>
        <v>1076002.3087841345</v>
      </c>
      <c r="AT11" s="24">
        <f ca="1">AS11+'(Other Computations)'!B61*(AS9-AS11)/Inputs!B14/12</f>
        <v>1074256.3717847874</v>
      </c>
      <c r="AU11" s="24">
        <f ca="1">AT11+'(Other Computations)'!B61*(AT9-AT11)/Inputs!B14/12</f>
        <v>1072340.4861939803</v>
      </c>
      <c r="AV11" s="24">
        <f ca="1">AU11+'(Other Computations)'!B61*(AU9-AU11)/Inputs!B14/12</f>
        <v>1069786.099559092</v>
      </c>
      <c r="AW11" s="24">
        <f ca="1">AV11+'(Other Computations)'!B61*(AV9-AV11)/Inputs!B14/12</f>
        <v>1068026.396151738</v>
      </c>
      <c r="AX11" s="24">
        <f ca="1">AW11+'(Other Computations)'!B61*(AW9-AW11)/Inputs!B14/12</f>
        <v>1066247.0272657697</v>
      </c>
      <c r="AY11" s="24">
        <f ca="1">AX11+'(Other Computations)'!B61*(AX9-AX11)/Inputs!B14/12</f>
        <v>1064794.6476609905</v>
      </c>
      <c r="AZ11" s="24">
        <f ca="1">AY11+'(Other Computations)'!B61*(AY9-AY11)/Inputs!B14/12</f>
        <v>1062817.7742062905</v>
      </c>
      <c r="BA11" s="25">
        <f ca="1">SUM(AO11:AZ11)</f>
        <v>12877614.485469155</v>
      </c>
      <c r="BB11" s="24">
        <f ca="1">AZ11+'(Other Computations)'!B61*(AZ9-AZ11)/Inputs!B14/12</f>
        <v>1061421.2992145845</v>
      </c>
      <c r="BC11" s="24">
        <f ca="1">BB11+'(Other Computations)'!B61*(BB9-BB11)/Inputs!B14/12</f>
        <v>1058979.629574534</v>
      </c>
      <c r="BD11" s="24">
        <f ca="1">BC11+'(Other Computations)'!B61*(BC9-BC11)/Inputs!B14/12</f>
        <v>1057463.1629989743</v>
      </c>
      <c r="BE11" s="24">
        <f ca="1">BD11+'(Other Computations)'!B61*(BD9-BD11)/Inputs!B14/12</f>
        <v>1056012.5788769729</v>
      </c>
      <c r="BF11" s="24">
        <f ca="1">BE11+'(Other Computations)'!B61*(BE9-BE11)/Inputs!B14/12</f>
        <v>1055159.8832832179</v>
      </c>
      <c r="BG11" s="24">
        <f ca="1">BF11+'(Other Computations)'!B61*(BF9-BF11)/Inputs!B14/12</f>
        <v>1053609.7762522625</v>
      </c>
      <c r="BH11" s="24">
        <f ca="1">BG11+'(Other Computations)'!B61*(BG9-BG11)/Inputs!B14/12</f>
        <v>1052147.0326579316</v>
      </c>
      <c r="BI11" s="24">
        <f ca="1">BH11+'(Other Computations)'!B61*(BH9-BH11)/Inputs!B14/12</f>
        <v>1049660.4013754912</v>
      </c>
      <c r="BJ11" s="24">
        <f ca="1">BI11+'(Other Computations)'!B61*(BI9-BI11)/Inputs!B14/12</f>
        <v>1047747.3436023599</v>
      </c>
      <c r="BK11" s="24">
        <f ca="1">BJ11+'(Other Computations)'!B61*(BJ9-BJ11)/Inputs!B14/12</f>
        <v>1046765.0533301715</v>
      </c>
      <c r="BL11" s="24">
        <f ca="1">BK11+'(Other Computations)'!B61*(BK9-BK11)/Inputs!B14/12</f>
        <v>1045236.9601058676</v>
      </c>
      <c r="BM11" s="24">
        <f ca="1">BL11+'(Other Computations)'!B61*(BL9-BL11)/Inputs!B14/12</f>
        <v>1043729.5619024204</v>
      </c>
      <c r="BN11" s="25">
        <f ca="1">SUM(BB11:BM11)</f>
        <v>12627932.683174789</v>
      </c>
      <c r="BO11" s="24">
        <f ca="1">BM11+'(Other Computations)'!B61*(BM9-BM11)/Inputs!B14/12</f>
        <v>1042046.8194930032</v>
      </c>
      <c r="BP11" s="24">
        <f ca="1">BO11+'(Other Computations)'!B61*(BO9-BO11)/Inputs!B14/12</f>
        <v>1041216.783814118</v>
      </c>
      <c r="BQ11" s="24">
        <f ca="1">BP11+'(Other Computations)'!B61*(BP9-BP11)/Inputs!B14/12</f>
        <v>1039616.6406037555</v>
      </c>
      <c r="BR11" s="24">
        <f ca="1">BQ11+'(Other Computations)'!B61*(BQ9-BQ11)/Inputs!B14/12</f>
        <v>1037886.086206186</v>
      </c>
      <c r="BS11" s="24">
        <f ca="1">BR11+'(Other Computations)'!B61*(BR9-BR11)/Inputs!B14/12</f>
        <v>1036966.9041875772</v>
      </c>
      <c r="BT11" s="24">
        <f ca="1">BS11+'(Other Computations)'!B61*(BS9-BS11)/Inputs!B14/12</f>
        <v>1036013.71806884</v>
      </c>
      <c r="BU11" s="24">
        <f ca="1">BT11+'(Other Computations)'!B61*(BT9-BT11)/Inputs!B14/12</f>
        <v>1034726.8374337172</v>
      </c>
      <c r="BV11" s="24">
        <f ca="1">BU11+'(Other Computations)'!B61*(BU9-BU11)/Inputs!B14/12</f>
        <v>1032767.9207359994</v>
      </c>
      <c r="BW11" s="24">
        <f ca="1">BV11+'(Other Computations)'!B61*(BV9-BV11)/Inputs!B14/12</f>
        <v>1031044.7583911875</v>
      </c>
      <c r="BX11" s="24">
        <f ca="1">BW11+'(Other Computations)'!B61*(BW9-BW11)/Inputs!B14/12</f>
        <v>1029030.505754384</v>
      </c>
      <c r="BY11" s="24">
        <f ca="1">BX11+'(Other Computations)'!B61*(BX9-BX11)/Inputs!B14/12</f>
        <v>1026840.7895907991</v>
      </c>
      <c r="BZ11" s="24">
        <f ca="1">BY11+'(Other Computations)'!B61*(BY9-BY11)/Inputs!B14/12</f>
        <v>1025025.5819486432</v>
      </c>
      <c r="CA11" s="25">
        <f ca="1">SUM(BO11:BZ11)</f>
        <v>12413183.346228208</v>
      </c>
      <c r="CB11" s="24">
        <f ca="1">BZ11+'(Other Computations)'!B61*(BZ9-BZ11)/Inputs!B14/12</f>
        <v>1024246.4121763333</v>
      </c>
      <c r="CC11" s="24">
        <f ca="1">CB11+'(Other Computations)'!B61*(CB9-CB11)/Inputs!B14/12</f>
        <v>1023201.4899119752</v>
      </c>
      <c r="CD11" s="24">
        <f ca="1">CC11+'(Other Computations)'!B61*(CC9-CC11)/Inputs!B14/12</f>
        <v>1022605.1980168765</v>
      </c>
      <c r="CE11" s="24">
        <f ca="1">CD11+'(Other Computations)'!B61*(CD9-CD11)/Inputs!B14/12</f>
        <v>1021444.1394901691</v>
      </c>
      <c r="CF11" s="24">
        <f ca="1">CE11+'(Other Computations)'!B61*(CE9-CE11)/Inputs!B14/12</f>
        <v>1020053.6020346798</v>
      </c>
      <c r="CG11" s="24">
        <f ca="1">CF11+'(Other Computations)'!B61*(CF9-CF11)/Inputs!B14/12</f>
        <v>1018859.1585739342</v>
      </c>
      <c r="CH11" s="24">
        <f ca="1">CG11+'(Other Computations)'!B61*(CG9-CG11)/Inputs!B14/12</f>
        <v>1016941.8557381346</v>
      </c>
      <c r="CI11" s="24">
        <f ca="1">CH11+'(Other Computations)'!B61*(CH9-CH11)/Inputs!B14/12</f>
        <v>1015338.3875011972</v>
      </c>
      <c r="CJ11" s="24">
        <f ca="1">CI11+'(Other Computations)'!B61*(CI9-CI11)/Inputs!B14/12</f>
        <v>1014393.404847438</v>
      </c>
      <c r="CK11" s="24">
        <f ca="1">CJ11+'(Other Computations)'!B61*(CJ9-CJ11)/Inputs!B14/12</f>
        <v>1012996.2427010812</v>
      </c>
      <c r="CL11" s="24">
        <f ca="1">CK11+'(Other Computations)'!B61*(CK9-CK11)/Inputs!B14/12</f>
        <v>1011479.6277788613</v>
      </c>
      <c r="CM11" s="24">
        <f ca="1">CL11+'(Other Computations)'!B61*(CL9-CL11)/Inputs!B14/12</f>
        <v>1009827.9047594937</v>
      </c>
      <c r="CN11" s="25">
        <f ca="1">SUM(CB11:CM11)</f>
        <v>12211387.423530173</v>
      </c>
      <c r="CO11" s="24">
        <f ca="1">CM11+'(Other Computations)'!B61*(CM9-CM11)/Inputs!B14/12</f>
        <v>1008520.0560821026</v>
      </c>
      <c r="CP11" s="24">
        <f ca="1">CO11+'(Other Computations)'!B61*(CO9-CO11)/Inputs!B14/12</f>
        <v>1007408.767722609</v>
      </c>
      <c r="CQ11" s="24">
        <f ca="1">CP11+'(Other Computations)'!B61*(CP9-CP11)/Inputs!B14/12</f>
        <v>1005420.367656237</v>
      </c>
      <c r="CR11" s="24">
        <f ca="1">CQ11+'(Other Computations)'!B61*(CQ9-CQ11)/Inputs!B14/12</f>
        <v>1004039.4694356318</v>
      </c>
      <c r="CS11" s="24">
        <f ca="1">CR11+'(Other Computations)'!B61*(CR9-CR11)/Inputs!B14/12</f>
        <v>1002547.2638865309</v>
      </c>
      <c r="CT11" s="24">
        <f ca="1">CS11+'(Other Computations)'!B61*(CS9-CS11)/Inputs!B14/12</f>
        <v>1001503.0684160593</v>
      </c>
      <c r="CU11" s="24">
        <f ca="1">CT11+'(Other Computations)'!B61*(CT9-CT11)/Inputs!B14/12</f>
        <v>1000264.474463725</v>
      </c>
      <c r="CV11" s="24">
        <f ca="1">CU11+'(Other Computations)'!B61*(CU9-CU11)/Inputs!B14/12</f>
        <v>998761.94988005643</v>
      </c>
      <c r="CW11" s="24">
        <f ca="1">CV11+'(Other Computations)'!B61*(CV9-CV11)/Inputs!B14/12</f>
        <v>997546.60811420158</v>
      </c>
      <c r="CX11" s="24">
        <f ca="1">CW11+'(Other Computations)'!B61*(CW9-CW11)/Inputs!B14/12</f>
        <v>995595.06391160516</v>
      </c>
      <c r="CY11" s="24">
        <f ca="1">CX11+'(Other Computations)'!B61*(CX9-CX11)/Inputs!B14/12</f>
        <v>994829.73219800158</v>
      </c>
      <c r="CZ11" s="24">
        <f ca="1">CY11+'(Other Computations)'!B61*(CY9-CY11)/Inputs!B14/12</f>
        <v>994225.21307943063</v>
      </c>
      <c r="DA11" s="25">
        <f ca="1">SUM(CO11:CZ11)</f>
        <v>12010662.03484619</v>
      </c>
      <c r="DB11" s="24">
        <f ca="1">CZ11+'(Other Computations)'!B61*(CZ9-CZ11)/Inputs!B14/12</f>
        <v>994011.6700235001</v>
      </c>
      <c r="DC11" s="24">
        <f ca="1">DB11+'(Other Computations)'!B61*(DB9-DB11)/Inputs!B14/12</f>
        <v>992731.40565713972</v>
      </c>
      <c r="DD11" s="24">
        <f ca="1">DC11+'(Other Computations)'!B61*(DC9-DC11)/Inputs!B14/12</f>
        <v>991514.24915022193</v>
      </c>
      <c r="DE11" s="24">
        <f ca="1">DD11+'(Other Computations)'!B61*(DD9-DD11)/Inputs!B14/12</f>
        <v>989962.89186833031</v>
      </c>
      <c r="DF11" s="24">
        <f ca="1">DE11+'(Other Computations)'!B61*(DE9-DE11)/Inputs!B14/12</f>
        <v>989142.97005521308</v>
      </c>
      <c r="DG11" s="24">
        <f ca="1">DF11+'(Other Computations)'!B61*(DF9-DF11)/Inputs!B14/12</f>
        <v>988285.11600916926</v>
      </c>
      <c r="DH11" s="24">
        <f ca="1">DG11+'(Other Computations)'!B61*(DG9-DG11)/Inputs!B14/12</f>
        <v>987831.94057224551</v>
      </c>
      <c r="DI11" s="24">
        <f ca="1">DH11+'(Other Computations)'!B61*(DH9-DH11)/Inputs!B14/12</f>
        <v>987225.54595546064</v>
      </c>
      <c r="DJ11" s="24">
        <f ca="1">DI11+'(Other Computations)'!B61*(DI9-DI11)/Inputs!B14/12</f>
        <v>986205.92769867519</v>
      </c>
      <c r="DK11" s="24">
        <f ca="1">DJ11+'(Other Computations)'!B61*(DJ9-DJ11)/Inputs!B14/12</f>
        <v>985231.69838239287</v>
      </c>
      <c r="DL11" s="24">
        <f ca="1">DK11+'(Other Computations)'!B61*(DK9-DK11)/Inputs!B14/12</f>
        <v>984023.06222097937</v>
      </c>
      <c r="DM11" s="24">
        <f ca="1">DL11+'(Other Computations)'!B61*(DL9-DL11)/Inputs!B14/12</f>
        <v>983543.89830863918</v>
      </c>
      <c r="DN11" s="25">
        <f ca="1">SUM(DB11:DM11)</f>
        <v>11859710.375901967</v>
      </c>
      <c r="DO11" s="24">
        <f ca="1">DM11+'(Other Computations)'!B61*(DM9-DM11)/Inputs!B14/12</f>
        <v>983193.75646892376</v>
      </c>
      <c r="DP11" s="24">
        <f ca="1">DO11+'(Other Computations)'!B61*(DO9-DO11)/Inputs!B14/12</f>
        <v>982264.85043064586</v>
      </c>
      <c r="DQ11" s="24">
        <f ca="1">DP11+'(Other Computations)'!B61*(DP9-DP11)/Inputs!B14/12</f>
        <v>980985.01367996482</v>
      </c>
      <c r="DR11" s="24">
        <f ca="1">DQ11+'(Other Computations)'!B61*(DQ9-DQ11)/Inputs!B14/12</f>
        <v>980326.81926846225</v>
      </c>
      <c r="DS11" s="24">
        <f ca="1">DR11+'(Other Computations)'!B61*(DR9-DR11)/Inputs!B14/12</f>
        <v>979615.39766169211</v>
      </c>
      <c r="DT11" s="24">
        <f ca="1">DS11+'(Other Computations)'!B61*(DS9-DS11)/Inputs!B14/12</f>
        <v>977944.89578385372</v>
      </c>
      <c r="DU11" s="24">
        <f ca="1">DT11+'(Other Computations)'!B61*(DT9-DT11)/Inputs!B14/12</f>
        <v>977423.02601343975</v>
      </c>
      <c r="DV11" s="24">
        <f ca="1">DU11+'(Other Computations)'!B61*(DU9-DU11)/Inputs!B14/12</f>
        <v>976500.8332544869</v>
      </c>
      <c r="DW11" s="24">
        <f ca="1">DV11+'(Other Computations)'!B61*(DV9-DV11)/Inputs!B14/12</f>
        <v>975362.65240927471</v>
      </c>
      <c r="DX11" s="24">
        <f ca="1">DW11+'(Other Computations)'!B61*(DW9-DW11)/Inputs!B14/12</f>
        <v>974735.09218075592</v>
      </c>
      <c r="DY11" s="24">
        <f ca="1">DX11+'(Other Computations)'!B61*(DX9-DX11)/Inputs!B14/12</f>
        <v>973730.39625619119</v>
      </c>
      <c r="DZ11" s="24">
        <f ca="1">DY11+'(Other Computations)'!B61*(DY9-DY11)/Inputs!B14/12</f>
        <v>972872.16321553884</v>
      </c>
      <c r="EA11" s="25">
        <f ca="1">SUM(DO11:DZ11)</f>
        <v>11734954.896623231</v>
      </c>
      <c r="EB11" s="24">
        <f ca="1">DZ11+'(Other Computations)'!B61*(DZ9-DZ11)/Inputs!B14/12</f>
        <v>971784.35543867736</v>
      </c>
      <c r="EC11" s="24">
        <f ca="1">EB11+'(Other Computations)'!B61*(EB9-EB11)/Inputs!B14/12</f>
        <v>970941.42415688618</v>
      </c>
      <c r="ED11" s="24">
        <f ca="1">EC11+'(Other Computations)'!B61*(EC9-EC11)/Inputs!B14/12</f>
        <v>970251.76629224105</v>
      </c>
      <c r="EE11" s="24">
        <f ca="1">ED11+'(Other Computations)'!B61*(ED9-ED11)/Inputs!B14/12</f>
        <v>968979.79708531301</v>
      </c>
      <c r="EF11" s="24">
        <f ca="1">EE11+'(Other Computations)'!B61*(EE9-EE11)/Inputs!B14/12</f>
        <v>968084.59918085474</v>
      </c>
      <c r="EG11" s="24">
        <f ca="1">EF11+'(Other Computations)'!B61*(EF9-EF11)/Inputs!B14/12</f>
        <v>967243.42851214169</v>
      </c>
      <c r="EH11" s="24">
        <f ca="1">EG11+'(Other Computations)'!B61*(EG9-EG11)/Inputs!B14/12</f>
        <v>966467.18030105124</v>
      </c>
      <c r="EI11" s="24">
        <f ca="1">EH11+'(Other Computations)'!B61*(EH9-EH11)/Inputs!B14/12</f>
        <v>965576.70330892061</v>
      </c>
      <c r="EJ11" s="24">
        <f ca="1">EI11+'(Other Computations)'!B61*(EI9-EI11)/Inputs!B14/12</f>
        <v>964102.02454525616</v>
      </c>
      <c r="EK11" s="24">
        <f ca="1">EJ11+'(Other Computations)'!B61*(EJ9-EJ11)/Inputs!B14/12</f>
        <v>963649.95715383079</v>
      </c>
      <c r="EL11" s="24">
        <f ca="1">EK11+'(Other Computations)'!B61*(EK9-EK11)/Inputs!B14/12</f>
        <v>963179.65347461391</v>
      </c>
      <c r="EM11" s="24">
        <f ca="1">EL11+'(Other Computations)'!B61*(EL9-EL11)/Inputs!B14/12</f>
        <v>962622.59654731816</v>
      </c>
      <c r="EN11" s="25">
        <f ca="1">SUM(EB11:EM11)</f>
        <v>11602883.485997107</v>
      </c>
    </row>
    <row r="12" spans="1:144" ht="12.75" customHeight="1" outlineLevel="1" x14ac:dyDescent="0.2">
      <c r="A12" s="11" t="str">
        <f>Labels!B24</f>
        <v>Consumption</v>
      </c>
      <c r="B12" s="24">
        <f>Inputs!B34*'(Other Computations)'!B55</f>
        <v>728000</v>
      </c>
      <c r="C12" s="24">
        <f ca="1">Inputs!B34*'(Other Computations)'!C55</f>
        <v>727829.51446224749</v>
      </c>
      <c r="D12" s="24">
        <f ca="1">Inputs!B34*'(Other Computations)'!D55</f>
        <v>727602.55959018972</v>
      </c>
      <c r="E12" s="24">
        <f ca="1">Inputs!B34*'(Other Computations)'!E55</f>
        <v>727341.34286998364</v>
      </c>
      <c r="F12" s="24">
        <f ca="1">Inputs!B34*'(Other Computations)'!F55</f>
        <v>727117.35095651064</v>
      </c>
      <c r="G12" s="24">
        <f ca="1">Inputs!B34*'(Other Computations)'!G55</f>
        <v>726977.96671489172</v>
      </c>
      <c r="H12" s="24">
        <f ca="1">Inputs!B34*'(Other Computations)'!H55</f>
        <v>726731.76688605628</v>
      </c>
      <c r="I12" s="24">
        <f ca="1">Inputs!B34*'(Other Computations)'!I55</f>
        <v>726486.36875601206</v>
      </c>
      <c r="J12" s="24">
        <f ca="1">Inputs!B34*'(Other Computations)'!J55</f>
        <v>726190.01378902688</v>
      </c>
      <c r="K12" s="24">
        <f ca="1">Inputs!B34*'(Other Computations)'!K55</f>
        <v>725966.23933975468</v>
      </c>
      <c r="L12" s="24">
        <f ca="1">Inputs!B34*'(Other Computations)'!L55</f>
        <v>725708.87155839254</v>
      </c>
      <c r="M12" s="24">
        <f ca="1">Inputs!B34*'(Other Computations)'!M55</f>
        <v>725472.88321760937</v>
      </c>
      <c r="N12" s="25">
        <f ca="1">SUM(B12:M12)</f>
        <v>8721424.8781406749</v>
      </c>
      <c r="O12" s="24">
        <f ca="1">Inputs!B34*'(Other Computations)'!O55</f>
        <v>725237.80004305369</v>
      </c>
      <c r="P12" s="24">
        <f ca="1">Inputs!B34*'(Other Computations)'!P55</f>
        <v>725008.15621538879</v>
      </c>
      <c r="Q12" s="24">
        <f ca="1">Inputs!B34*'(Other Computations)'!Q55</f>
        <v>724791.63827671169</v>
      </c>
      <c r="R12" s="24">
        <f ca="1">Inputs!B34*'(Other Computations)'!R55</f>
        <v>724610.38040985505</v>
      </c>
      <c r="S12" s="24">
        <f ca="1">Inputs!B34*'(Other Computations)'!S55</f>
        <v>724417.36186351464</v>
      </c>
      <c r="T12" s="24">
        <f ca="1">Inputs!B34*'(Other Computations)'!T55</f>
        <v>724224.97670024191</v>
      </c>
      <c r="U12" s="24">
        <f ca="1">Inputs!B34*'(Other Computations)'!U55</f>
        <v>723916.58868726075</v>
      </c>
      <c r="V12" s="24">
        <f ca="1">Inputs!B34*'(Other Computations)'!V55</f>
        <v>723594.12660369091</v>
      </c>
      <c r="W12" s="24">
        <f ca="1">Inputs!B34*'(Other Computations)'!W55</f>
        <v>723290.14891327848</v>
      </c>
      <c r="X12" s="24">
        <f ca="1">Inputs!B34*'(Other Computations)'!X55</f>
        <v>723080.86674043222</v>
      </c>
      <c r="Y12" s="24">
        <f ca="1">Inputs!B34*'(Other Computations)'!Y55</f>
        <v>722836.24401366897</v>
      </c>
      <c r="Z12" s="24">
        <f ca="1">Inputs!B34*'(Other Computations)'!Z55</f>
        <v>722667.10581041675</v>
      </c>
      <c r="AA12" s="25">
        <f ca="1">SUM(O12:Z12)</f>
        <v>8687675.394277513</v>
      </c>
      <c r="AB12" s="24">
        <f ca="1">Inputs!B34*'(Other Computations)'!AB55</f>
        <v>722319.8291716862</v>
      </c>
      <c r="AC12" s="24">
        <f ca="1">Inputs!B34*'(Other Computations)'!AC55</f>
        <v>722077.64615220297</v>
      </c>
      <c r="AD12" s="24">
        <f ca="1">Inputs!B34*'(Other Computations)'!AD55</f>
        <v>721823.06012814085</v>
      </c>
      <c r="AE12" s="24">
        <f ca="1">Inputs!B34*'(Other Computations)'!AE55</f>
        <v>721608.12614738103</v>
      </c>
      <c r="AF12" s="24">
        <f ca="1">Inputs!B34*'(Other Computations)'!AF55</f>
        <v>721348.15994285198</v>
      </c>
      <c r="AG12" s="24">
        <f ca="1">Inputs!B34*'(Other Computations)'!AG55</f>
        <v>721103.83721768693</v>
      </c>
      <c r="AH12" s="24">
        <f ca="1">Inputs!B34*'(Other Computations)'!AH55</f>
        <v>720792.50374090008</v>
      </c>
      <c r="AI12" s="24">
        <f ca="1">Inputs!B34*'(Other Computations)'!AI55</f>
        <v>720528.08652587223</v>
      </c>
      <c r="AJ12" s="24">
        <f ca="1">Inputs!B34*'(Other Computations)'!AJ55</f>
        <v>720217.23575668049</v>
      </c>
      <c r="AK12" s="24">
        <f ca="1">Inputs!B34*'(Other Computations)'!AK55</f>
        <v>719932.0983636328</v>
      </c>
      <c r="AL12" s="24">
        <f ca="1">Inputs!B34*'(Other Computations)'!AL55</f>
        <v>719627.84680731467</v>
      </c>
      <c r="AM12" s="24">
        <f ca="1">Inputs!B34*'(Other Computations)'!AM55</f>
        <v>719333.6921262762</v>
      </c>
      <c r="AN12" s="25">
        <f ca="1">SUM(AB12:AM12)</f>
        <v>8650712.1220806278</v>
      </c>
      <c r="AO12" s="24">
        <f ca="1">Inputs!B34*'(Other Computations)'!AO55</f>
        <v>719051.98562369659</v>
      </c>
      <c r="AP12" s="24">
        <f ca="1">Inputs!B34*'(Other Computations)'!AP55</f>
        <v>718709.7955305553</v>
      </c>
      <c r="AQ12" s="24">
        <f ca="1">Inputs!B34*'(Other Computations)'!AQ55</f>
        <v>718388.39849289157</v>
      </c>
      <c r="AR12" s="24">
        <f ca="1">Inputs!B34*'(Other Computations)'!AR55</f>
        <v>718080.20759597956</v>
      </c>
      <c r="AS12" s="24">
        <f ca="1">Inputs!B34*'(Other Computations)'!AS55</f>
        <v>717878.00533816847</v>
      </c>
      <c r="AT12" s="24">
        <f ca="1">Inputs!B34*'(Other Computations)'!AT55</f>
        <v>717597.95748072152</v>
      </c>
      <c r="AU12" s="24">
        <f ca="1">Inputs!B34*'(Other Computations)'!AU55</f>
        <v>717293.43076142366</v>
      </c>
      <c r="AV12" s="24">
        <f ca="1">Inputs!B34*'(Other Computations)'!AV55</f>
        <v>717080.10032951413</v>
      </c>
      <c r="AW12" s="24">
        <f ca="1">Inputs!B34*'(Other Computations)'!AW55</f>
        <v>716832.20278816624</v>
      </c>
      <c r="AX12" s="24">
        <f ca="1">Inputs!B34*'(Other Computations)'!AX55</f>
        <v>716590.39234535152</v>
      </c>
      <c r="AY12" s="24">
        <f ca="1">Inputs!B34*'(Other Computations)'!AY55</f>
        <v>716269.27760696795</v>
      </c>
      <c r="AZ12" s="24">
        <f ca="1">Inputs!B34*'(Other Computations)'!AZ55</f>
        <v>715956.45478307595</v>
      </c>
      <c r="BA12" s="25">
        <f ca="1">SUM(AO12:AZ12)</f>
        <v>8609728.2086765114</v>
      </c>
      <c r="BB12" s="24">
        <f ca="1">Inputs!B34*'(Other Computations)'!BB55</f>
        <v>715643.56815398671</v>
      </c>
      <c r="BC12" s="24">
        <f ca="1">Inputs!B34*'(Other Computations)'!BC55</f>
        <v>715323.00665821601</v>
      </c>
      <c r="BD12" s="24">
        <f ca="1">Inputs!B34*'(Other Computations)'!BD55</f>
        <v>715092.33591986576</v>
      </c>
      <c r="BE12" s="24">
        <f ca="1">Inputs!B34*'(Other Computations)'!BE55</f>
        <v>714717.54748934018</v>
      </c>
      <c r="BF12" s="24">
        <f ca="1">Inputs!B34*'(Other Computations)'!BF55</f>
        <v>714334.56869693205</v>
      </c>
      <c r="BG12" s="24">
        <f ca="1">Inputs!B34*'(Other Computations)'!BG55</f>
        <v>714020.27926013712</v>
      </c>
      <c r="BH12" s="24">
        <f ca="1">Inputs!B34*'(Other Computations)'!BH55</f>
        <v>713767.49257751007</v>
      </c>
      <c r="BI12" s="24">
        <f ca="1">Inputs!B34*'(Other Computations)'!BI55</f>
        <v>713390.72679100942</v>
      </c>
      <c r="BJ12" s="24">
        <f ca="1">Inputs!B34*'(Other Computations)'!BJ55</f>
        <v>713149.22170983546</v>
      </c>
      <c r="BK12" s="24">
        <f ca="1">Inputs!B34*'(Other Computations)'!BK55</f>
        <v>712819.82775924157</v>
      </c>
      <c r="BL12" s="24">
        <f ca="1">Inputs!B34*'(Other Computations)'!BL55</f>
        <v>712577.54795452254</v>
      </c>
      <c r="BM12" s="24">
        <f ca="1">Inputs!B34*'(Other Computations)'!BM55</f>
        <v>712363.28689852275</v>
      </c>
      <c r="BN12" s="25">
        <f ca="1">SUM(BB12:BM12)</f>
        <v>8567199.4098691195</v>
      </c>
      <c r="BO12" s="24">
        <f ca="1">Inputs!B34*'(Other Computations)'!BO55</f>
        <v>712078.10707243904</v>
      </c>
      <c r="BP12" s="24">
        <f ca="1">Inputs!B34*'(Other Computations)'!BP55</f>
        <v>711739.88518267323</v>
      </c>
      <c r="BQ12" s="24">
        <f ca="1">Inputs!B34*'(Other Computations)'!BQ55</f>
        <v>711353.38655913144</v>
      </c>
      <c r="BR12" s="24">
        <f ca="1">Inputs!B34*'(Other Computations)'!BR55</f>
        <v>711034.66458819644</v>
      </c>
      <c r="BS12" s="24">
        <f ca="1">Inputs!B34*'(Other Computations)'!BS55</f>
        <v>710715.15932487103</v>
      </c>
      <c r="BT12" s="24">
        <f ca="1">Inputs!B34*'(Other Computations)'!BT55</f>
        <v>710361.14938897279</v>
      </c>
      <c r="BU12" s="24">
        <f ca="1">Inputs!B34*'(Other Computations)'!BU55</f>
        <v>710067.57289231371</v>
      </c>
      <c r="BV12" s="24">
        <f ca="1">Inputs!B34*'(Other Computations)'!BV55</f>
        <v>709752.01450830151</v>
      </c>
      <c r="BW12" s="24">
        <f ca="1">Inputs!B34*'(Other Computations)'!BW55</f>
        <v>709482.68712004134</v>
      </c>
      <c r="BX12" s="24">
        <f ca="1">Inputs!B34*'(Other Computations)'!BX55</f>
        <v>709201.56299176603</v>
      </c>
      <c r="BY12" s="24">
        <f ca="1">Inputs!B34*'(Other Computations)'!BY55</f>
        <v>708870.7066024408</v>
      </c>
      <c r="BZ12" s="24">
        <f ca="1">Inputs!B34*'(Other Computations)'!BZ55</f>
        <v>708594.79047084844</v>
      </c>
      <c r="CA12" s="25">
        <f ca="1">SUM(BO12:BZ12)</f>
        <v>8523251.6867019963</v>
      </c>
      <c r="CB12" s="24">
        <f ca="1">Inputs!B34*'(Other Computations)'!CB55</f>
        <v>708266.60771187057</v>
      </c>
      <c r="CC12" s="24">
        <f ca="1">Inputs!B34*'(Other Computations)'!CC55</f>
        <v>708031.46046268311</v>
      </c>
      <c r="CD12" s="24">
        <f ca="1">Inputs!B34*'(Other Computations)'!CD55</f>
        <v>707716.40508151124</v>
      </c>
      <c r="CE12" s="24">
        <f ca="1">Inputs!B34*'(Other Computations)'!CE55</f>
        <v>707385.32267031644</v>
      </c>
      <c r="CF12" s="24">
        <f ca="1">Inputs!B34*'(Other Computations)'!CF55</f>
        <v>707017.85462437687</v>
      </c>
      <c r="CG12" s="24">
        <f ca="1">Inputs!B34*'(Other Computations)'!CG55</f>
        <v>706663.84314031014</v>
      </c>
      <c r="CH12" s="24">
        <f ca="1">Inputs!B34*'(Other Computations)'!CH55</f>
        <v>706348.51259421802</v>
      </c>
      <c r="CI12" s="24">
        <f ca="1">Inputs!B34*'(Other Computations)'!CI55</f>
        <v>706003.85783406103</v>
      </c>
      <c r="CJ12" s="24">
        <f ca="1">Inputs!B34*'(Other Computations)'!CJ55</f>
        <v>705707.90814575471</v>
      </c>
      <c r="CK12" s="24">
        <f ca="1">Inputs!B34*'(Other Computations)'!CK55</f>
        <v>705339.44329277333</v>
      </c>
      <c r="CL12" s="24">
        <f ca="1">Inputs!B34*'(Other Computations)'!CL55</f>
        <v>705053.44239628757</v>
      </c>
      <c r="CM12" s="24">
        <f ca="1">Inputs!B34*'(Other Computations)'!CM55</f>
        <v>704701.5431715895</v>
      </c>
      <c r="CN12" s="25">
        <f ca="1">SUM(CB12:CM12)</f>
        <v>8478236.2011257522</v>
      </c>
      <c r="CO12" s="24">
        <f ca="1">Inputs!B34*'(Other Computations)'!CO55</f>
        <v>704423.07232989662</v>
      </c>
      <c r="CP12" s="24">
        <f ca="1">Inputs!B34*'(Other Computations)'!CP55</f>
        <v>704111.63251913944</v>
      </c>
      <c r="CQ12" s="24">
        <f ca="1">Inputs!B34*'(Other Computations)'!CQ55</f>
        <v>703784.56676084152</v>
      </c>
      <c r="CR12" s="24">
        <f ca="1">Inputs!B34*'(Other Computations)'!CR55</f>
        <v>703441.14419487352</v>
      </c>
      <c r="CS12" s="24">
        <f ca="1">Inputs!B34*'(Other Computations)'!CS55</f>
        <v>703154.40068087971</v>
      </c>
      <c r="CT12" s="24">
        <f ca="1">Inputs!B34*'(Other Computations)'!CT55</f>
        <v>702831.65451885364</v>
      </c>
      <c r="CU12" s="24">
        <f ca="1">Inputs!B34*'(Other Computations)'!CU55</f>
        <v>702416.14854717802</v>
      </c>
      <c r="CV12" s="24">
        <f ca="1">Inputs!B34*'(Other Computations)'!CV55</f>
        <v>702056.16643060779</v>
      </c>
      <c r="CW12" s="24">
        <f ca="1">Inputs!B34*'(Other Computations)'!CW55</f>
        <v>701758.90697855316</v>
      </c>
      <c r="CX12" s="24">
        <f ca="1">Inputs!B34*'(Other Computations)'!CX55</f>
        <v>701511.61198261066</v>
      </c>
      <c r="CY12" s="24">
        <f ca="1">Inputs!B34*'(Other Computations)'!CY55</f>
        <v>701183.91451397585</v>
      </c>
      <c r="CZ12" s="24">
        <f ca="1">Inputs!B34*'(Other Computations)'!CZ55</f>
        <v>700938.58662964404</v>
      </c>
      <c r="DA12" s="25">
        <f ca="1">SUM(CO12:CZ12)</f>
        <v>8431611.8060870543</v>
      </c>
      <c r="DB12" s="24">
        <f ca="1">Inputs!B34*'(Other Computations)'!DB55</f>
        <v>700682.86230820895</v>
      </c>
      <c r="DC12" s="24">
        <f ca="1">Inputs!B34*'(Other Computations)'!DC55</f>
        <v>700407.63104999624</v>
      </c>
      <c r="DD12" s="24">
        <f ca="1">Inputs!B34*'(Other Computations)'!DD55</f>
        <v>700119.64811770734</v>
      </c>
      <c r="DE12" s="24">
        <f ca="1">Inputs!B34*'(Other Computations)'!DE55</f>
        <v>699749.4373607036</v>
      </c>
      <c r="DF12" s="24">
        <f ca="1">Inputs!B34*'(Other Computations)'!DF55</f>
        <v>699462.48625736008</v>
      </c>
      <c r="DG12" s="24">
        <f ca="1">Inputs!B34*'(Other Computations)'!DG55</f>
        <v>699043.97249400476</v>
      </c>
      <c r="DH12" s="24">
        <f ca="1">Inputs!B34*'(Other Computations)'!DH55</f>
        <v>698673.75923516089</v>
      </c>
      <c r="DI12" s="24">
        <f ca="1">Inputs!B34*'(Other Computations)'!DI55</f>
        <v>698317.11977552029</v>
      </c>
      <c r="DJ12" s="24">
        <f ca="1">Inputs!B34*'(Other Computations)'!DJ55</f>
        <v>697943.35072141793</v>
      </c>
      <c r="DK12" s="24">
        <f ca="1">Inputs!B34*'(Other Computations)'!DK55</f>
        <v>697662.63786960626</v>
      </c>
      <c r="DL12" s="24">
        <f ca="1">Inputs!B34*'(Other Computations)'!DL55</f>
        <v>697381.36478724668</v>
      </c>
      <c r="DM12" s="24">
        <f ca="1">Inputs!B34*'(Other Computations)'!DM55</f>
        <v>697001.70500159345</v>
      </c>
      <c r="DN12" s="25">
        <f ca="1">SUM(DB12:DM12)</f>
        <v>8386445.9749785261</v>
      </c>
      <c r="DO12" s="24">
        <f ca="1">Inputs!B34*'(Other Computations)'!DO55</f>
        <v>696679.33065177675</v>
      </c>
      <c r="DP12" s="24">
        <f ca="1">Inputs!B34*'(Other Computations)'!DP55</f>
        <v>696388.80514324061</v>
      </c>
      <c r="DQ12" s="24">
        <f ca="1">Inputs!B34*'(Other Computations)'!DQ55</f>
        <v>696033.23011224228</v>
      </c>
      <c r="DR12" s="24">
        <f ca="1">Inputs!B34*'(Other Computations)'!DR55</f>
        <v>695651.43604486564</v>
      </c>
      <c r="DS12" s="24">
        <f ca="1">Inputs!B34*'(Other Computations)'!DS55</f>
        <v>695236.64419932966</v>
      </c>
      <c r="DT12" s="24">
        <f ca="1">Inputs!B34*'(Other Computations)'!DT55</f>
        <v>694853.60615091608</v>
      </c>
      <c r="DU12" s="24">
        <f ca="1">Inputs!B34*'(Other Computations)'!DU55</f>
        <v>694544.62758740387</v>
      </c>
      <c r="DV12" s="24">
        <f ca="1">Inputs!B34*'(Other Computations)'!DV55</f>
        <v>694121.4926308638</v>
      </c>
      <c r="DW12" s="24">
        <f ca="1">Inputs!B34*'(Other Computations)'!DW55</f>
        <v>693736.55864415271</v>
      </c>
      <c r="DX12" s="24">
        <f ca="1">Inputs!B34*'(Other Computations)'!DX55</f>
        <v>693429.98824169266</v>
      </c>
      <c r="DY12" s="24">
        <f ca="1">Inputs!B34*'(Other Computations)'!DY55</f>
        <v>693129.08348252007</v>
      </c>
      <c r="DZ12" s="24">
        <f ca="1">Inputs!B34*'(Other Computations)'!DZ55</f>
        <v>692768.64272822218</v>
      </c>
      <c r="EA12" s="25">
        <f ca="1">SUM(DO12:DZ12)</f>
        <v>8336573.445617226</v>
      </c>
      <c r="EB12" s="24">
        <f ca="1">Inputs!B34*'(Other Computations)'!EB55</f>
        <v>692385.66949851019</v>
      </c>
      <c r="EC12" s="24">
        <f ca="1">Inputs!B34*'(Other Computations)'!EC55</f>
        <v>692057.78540306981</v>
      </c>
      <c r="ED12" s="24">
        <f ca="1">Inputs!B34*'(Other Computations)'!ED55</f>
        <v>691648.01133064774</v>
      </c>
      <c r="EE12" s="24">
        <f ca="1">Inputs!B34*'(Other Computations)'!EE55</f>
        <v>691363.40442029911</v>
      </c>
      <c r="EF12" s="24">
        <f ca="1">Inputs!B34*'(Other Computations)'!EF55</f>
        <v>691099.49062124453</v>
      </c>
      <c r="EG12" s="24">
        <f ca="1">Inputs!B34*'(Other Computations)'!EG55</f>
        <v>690758.93434069713</v>
      </c>
      <c r="EH12" s="24">
        <f ca="1">Inputs!B34*'(Other Computations)'!EH55</f>
        <v>690340.98477918713</v>
      </c>
      <c r="EI12" s="24">
        <f ca="1">Inputs!B34*'(Other Computations)'!EI55</f>
        <v>689979.63202810439</v>
      </c>
      <c r="EJ12" s="24">
        <f ca="1">Inputs!B34*'(Other Computations)'!EJ55</f>
        <v>689633.98973947193</v>
      </c>
      <c r="EK12" s="24">
        <f ca="1">Inputs!B34*'(Other Computations)'!EK55</f>
        <v>689346.36617398064</v>
      </c>
      <c r="EL12" s="24">
        <f ca="1">Inputs!B34*'(Other Computations)'!EL55</f>
        <v>689007.88668461097</v>
      </c>
      <c r="EM12" s="24">
        <f ca="1">Inputs!B34*'(Other Computations)'!EM55</f>
        <v>688728.49721101543</v>
      </c>
      <c r="EN12" s="25">
        <f ca="1">SUM(EB12:EM12)</f>
        <v>8286350.6522308392</v>
      </c>
    </row>
    <row r="13" spans="1:144" ht="12.75" customHeight="1" outlineLevel="1" x14ac:dyDescent="0.2">
      <c r="A13" s="9" t="str">
        <f>Labels!B74</f>
        <v>Aggregate Demand Shock</v>
      </c>
      <c r="B13" s="28">
        <f ca="1">NORMINV(RAND()*(1-2*Inputs!B58)+Inputs!B58,0,'(Other Computations)'!B208)</f>
        <v>-11110.1133889964</v>
      </c>
      <c r="C13" s="28">
        <f ca="1">NORMINV(RAND()*(1-2*Inputs!B58)+Inputs!B58,0,'(Other Computations)'!B208)</f>
        <v>-26179.163146275987</v>
      </c>
      <c r="D13" s="28">
        <f ca="1">NORMINV(RAND()*(1-2*Inputs!B58)+Inputs!B58,0,'(Other Computations)'!B208)</f>
        <v>19450.077378849572</v>
      </c>
      <c r="E13" s="28">
        <f ca="1">NORMINV(RAND()*(1-2*Inputs!B58)+Inputs!B58,0,'(Other Computations)'!B208)</f>
        <v>-53597.114353306453</v>
      </c>
      <c r="F13" s="28">
        <f ca="1">NORMINV(RAND()*(1-2*Inputs!B58)+Inputs!B58,0,'(Other Computations)'!B208)</f>
        <v>1865.5185899573935</v>
      </c>
      <c r="G13" s="28">
        <f ca="1">NORMINV(RAND()*(1-2*Inputs!B58)+Inputs!B58,0,'(Other Computations)'!B208)</f>
        <v>36329.500707247702</v>
      </c>
      <c r="H13" s="28">
        <f ca="1">NORMINV(RAND()*(1-2*Inputs!B58)+Inputs!B58,0,'(Other Computations)'!B208)</f>
        <v>-42337.411066517117</v>
      </c>
      <c r="I13" s="28">
        <f ca="1">NORMINV(RAND()*(1-2*Inputs!B58)+Inputs!B58,0,'(Other Computations)'!B208)</f>
        <v>77.51153766713017</v>
      </c>
      <c r="J13" s="28">
        <f ca="1">NORMINV(RAND()*(1-2*Inputs!B58)+Inputs!B58,0,'(Other Computations)'!B208)</f>
        <v>-13139.117266439593</v>
      </c>
      <c r="K13" s="28">
        <f ca="1">NORMINV(RAND()*(1-2*Inputs!B58)+Inputs!B58,0,'(Other Computations)'!B208)</f>
        <v>37499.487769144638</v>
      </c>
      <c r="L13" s="28">
        <f ca="1">NORMINV(RAND()*(1-2*Inputs!B58)+Inputs!B58,0,'(Other Computations)'!B208)</f>
        <v>-19913.334894334585</v>
      </c>
      <c r="M13" s="28">
        <f ca="1">NORMINV(RAND()*(1-2*Inputs!B58)+Inputs!B58,0,'(Other Computations)'!B208)</f>
        <v>-22041.322572415917</v>
      </c>
      <c r="N13" s="29">
        <f ca="1">SUM(B13:M13)</f>
        <v>-93095.480705419614</v>
      </c>
      <c r="O13" s="28">
        <f ca="1">NORMINV(RAND()*(1-2*Inputs!B58)+Inputs!B58,0,'(Other Computations)'!B208)</f>
        <v>2900.6122997121765</v>
      </c>
      <c r="P13" s="28">
        <f ca="1">NORMINV(RAND()*(1-2*Inputs!B58)+Inputs!B58,0,'(Other Computations)'!B208)</f>
        <v>-22337.15113978933</v>
      </c>
      <c r="Q13" s="28">
        <f ca="1">NORMINV(RAND()*(1-2*Inputs!B58)+Inputs!B58,0,'(Other Computations)'!B208)</f>
        <v>3909.7727526698</v>
      </c>
      <c r="R13" s="28">
        <f ca="1">NORMINV(RAND()*(1-2*Inputs!B58)+Inputs!B58,0,'(Other Computations)'!B208)</f>
        <v>34851.790149718392</v>
      </c>
      <c r="S13" s="28">
        <f ca="1">NORMINV(RAND()*(1-2*Inputs!B58)+Inputs!B58,0,'(Other Computations)'!B208)</f>
        <v>-19992.41692739202</v>
      </c>
      <c r="T13" s="28">
        <f ca="1">NORMINV(RAND()*(1-2*Inputs!B58)+Inputs!B58,0,'(Other Computations)'!B208)</f>
        <v>9267.5737423958362</v>
      </c>
      <c r="U13" s="28">
        <f ca="1">NORMINV(RAND()*(1-2*Inputs!B58)+Inputs!B58,0,'(Other Computations)'!B208)</f>
        <v>-40116.318994855639</v>
      </c>
      <c r="V13" s="28">
        <f ca="1">NORMINV(RAND()*(1-2*Inputs!B58)+Inputs!B58,0,'(Other Computations)'!B208)</f>
        <v>35297.712483552219</v>
      </c>
      <c r="W13" s="28">
        <f ca="1">NORMINV(RAND()*(1-2*Inputs!B58)+Inputs!B58,0,'(Other Computations)'!B208)</f>
        <v>31073.758478293104</v>
      </c>
      <c r="X13" s="28">
        <f ca="1">NORMINV(RAND()*(1-2*Inputs!B58)+Inputs!B58,0,'(Other Computations)'!B208)</f>
        <v>2915.8009440502219</v>
      </c>
      <c r="Y13" s="28">
        <f ca="1">NORMINV(RAND()*(1-2*Inputs!B58)+Inputs!B58,0,'(Other Computations)'!B208)</f>
        <v>22065.906581021667</v>
      </c>
      <c r="Z13" s="28">
        <f ca="1">NORMINV(RAND()*(1-2*Inputs!B58)+Inputs!B58,0,'(Other Computations)'!B208)</f>
        <v>-2698.2045286668786</v>
      </c>
      <c r="AA13" s="29">
        <f ca="1">SUM(O13:Z13)</f>
        <v>57138.835840709544</v>
      </c>
      <c r="AB13" s="28">
        <f ca="1">NORMINV(RAND()*(1-2*Inputs!B58)+Inputs!B58,0,'(Other Computations)'!B208)</f>
        <v>36612.574353817487</v>
      </c>
      <c r="AC13" s="28">
        <f ca="1">NORMINV(RAND()*(1-2*Inputs!B58)+Inputs!B58,0,'(Other Computations)'!B208)</f>
        <v>11632.227266566733</v>
      </c>
      <c r="AD13" s="28">
        <f ca="1">NORMINV(RAND()*(1-2*Inputs!B58)+Inputs!B58,0,'(Other Computations)'!B208)</f>
        <v>15000.720288954864</v>
      </c>
      <c r="AE13" s="28">
        <f ca="1">NORMINV(RAND()*(1-2*Inputs!B58)+Inputs!B58,0,'(Other Computations)'!B208)</f>
        <v>-58967.584371059304</v>
      </c>
      <c r="AF13" s="28">
        <f ca="1">NORMINV(RAND()*(1-2*Inputs!B58)+Inputs!B58,0,'(Other Computations)'!B208)</f>
        <v>33840.997465172353</v>
      </c>
      <c r="AG13" s="28">
        <f ca="1">NORMINV(RAND()*(1-2*Inputs!B58)+Inputs!B58,0,'(Other Computations)'!B208)</f>
        <v>23771.686495211794</v>
      </c>
      <c r="AH13" s="28">
        <f ca="1">NORMINV(RAND()*(1-2*Inputs!B58)+Inputs!B58,0,'(Other Computations)'!B208)</f>
        <v>49209.927399177912</v>
      </c>
      <c r="AI13" s="28">
        <f ca="1">NORMINV(RAND()*(1-2*Inputs!B58)+Inputs!B58,0,'(Other Computations)'!B208)</f>
        <v>29989.421306983179</v>
      </c>
      <c r="AJ13" s="28">
        <f ca="1">NORMINV(RAND()*(1-2*Inputs!B58)+Inputs!B58,0,'(Other Computations)'!B208)</f>
        <v>2280.3002753821374</v>
      </c>
      <c r="AK13" s="28">
        <f ca="1">NORMINV(RAND()*(1-2*Inputs!B58)+Inputs!B58,0,'(Other Computations)'!B208)</f>
        <v>15577.504501526402</v>
      </c>
      <c r="AL13" s="28">
        <f ca="1">NORMINV(RAND()*(1-2*Inputs!B58)+Inputs!B58,0,'(Other Computations)'!B208)</f>
        <v>-1094.5704265939296</v>
      </c>
      <c r="AM13" s="28">
        <f ca="1">NORMINV(RAND()*(1-2*Inputs!B58)+Inputs!B58,0,'(Other Computations)'!B208)</f>
        <v>-4325.6887361219124</v>
      </c>
      <c r="AN13" s="29">
        <f ca="1">SUM(AB13:AM13)</f>
        <v>153527.51581901772</v>
      </c>
      <c r="AO13" s="28">
        <f ca="1">NORMINV(RAND()*(1-2*Inputs!B58)+Inputs!B58,0,'(Other Computations)'!B208)</f>
        <v>-35718.950389620673</v>
      </c>
      <c r="AP13" s="28">
        <f ca="1">NORMINV(RAND()*(1-2*Inputs!B58)+Inputs!B58,0,'(Other Computations)'!B208)</f>
        <v>-1698.4766112610455</v>
      </c>
      <c r="AQ13" s="28">
        <f ca="1">NORMINV(RAND()*(1-2*Inputs!B58)+Inputs!B58,0,'(Other Computations)'!B208)</f>
        <v>50754.366908132892</v>
      </c>
      <c r="AR13" s="28">
        <f ca="1">NORMINV(RAND()*(1-2*Inputs!B58)+Inputs!B58,0,'(Other Computations)'!B208)</f>
        <v>-35531.047277688529</v>
      </c>
      <c r="AS13" s="28">
        <f ca="1">NORMINV(RAND()*(1-2*Inputs!B58)+Inputs!B58,0,'(Other Computations)'!B208)</f>
        <v>7618.0243959846121</v>
      </c>
      <c r="AT13" s="28">
        <f ca="1">NORMINV(RAND()*(1-2*Inputs!B58)+Inputs!B58,0,'(Other Computations)'!B208)</f>
        <v>-5911.7302797483044</v>
      </c>
      <c r="AU13" s="28">
        <f ca="1">NORMINV(RAND()*(1-2*Inputs!B58)+Inputs!B58,0,'(Other Computations)'!B208)</f>
        <v>-53298.95818408364</v>
      </c>
      <c r="AV13" s="28">
        <f ca="1">NORMINV(RAND()*(1-2*Inputs!B58)+Inputs!B58,0,'(Other Computations)'!B208)</f>
        <v>1860.6873085863056</v>
      </c>
      <c r="AW13" s="28">
        <f ca="1">NORMINV(RAND()*(1-2*Inputs!B58)+Inputs!B58,0,'(Other Computations)'!B208)</f>
        <v>-894.51831136846499</v>
      </c>
      <c r="AX13" s="28">
        <f ca="1">NORMINV(RAND()*(1-2*Inputs!B58)+Inputs!B58,0,'(Other Computations)'!B208)</f>
        <v>21286.978099122975</v>
      </c>
      <c r="AY13" s="28">
        <f ca="1">NORMINV(RAND()*(1-2*Inputs!B58)+Inputs!B58,0,'(Other Computations)'!B208)</f>
        <v>-17477.058509069677</v>
      </c>
      <c r="AZ13" s="28">
        <f ca="1">NORMINV(RAND()*(1-2*Inputs!B58)+Inputs!B58,0,'(Other Computations)'!B208)</f>
        <v>22851.143356118839</v>
      </c>
      <c r="BA13" s="29">
        <f ca="1">SUM(AO13:AZ13)</f>
        <v>-46159.539494894714</v>
      </c>
      <c r="BB13" s="28">
        <f ca="1">NORMINV(RAND()*(1-2*Inputs!B58)+Inputs!B58,0,'(Other Computations)'!B208)</f>
        <v>-53363.465240592268</v>
      </c>
      <c r="BC13" s="28">
        <f ca="1">NORMINV(RAND()*(1-2*Inputs!B58)+Inputs!B58,0,'(Other Computations)'!B208)</f>
        <v>11397.710620886952</v>
      </c>
      <c r="BD13" s="28">
        <f ca="1">NORMINV(RAND()*(1-2*Inputs!B58)+Inputs!B58,0,'(Other Computations)'!B208)</f>
        <v>14994.072688360002</v>
      </c>
      <c r="BE13" s="28">
        <f ca="1">NORMINV(RAND()*(1-2*Inputs!B58)+Inputs!B58,0,'(Other Computations)'!B208)</f>
        <v>57096.941274674828</v>
      </c>
      <c r="BF13" s="28">
        <f ca="1">NORMINV(RAND()*(1-2*Inputs!B58)+Inputs!B58,0,'(Other Computations)'!B208)</f>
        <v>6462.5938956583022</v>
      </c>
      <c r="BG13" s="28">
        <f ca="1">NORMINV(RAND()*(1-2*Inputs!B58)+Inputs!B58,0,'(Other Computations)'!B208)</f>
        <v>11663.590631620153</v>
      </c>
      <c r="BH13" s="28">
        <f ca="1">NORMINV(RAND()*(1-2*Inputs!B58)+Inputs!B58,0,'(Other Computations)'!B208)</f>
        <v>-63131.953762397941</v>
      </c>
      <c r="BI13" s="28">
        <f ca="1">NORMINV(RAND()*(1-2*Inputs!B58)+Inputs!B58,0,'(Other Computations)'!B208)</f>
        <v>-23668.970129860536</v>
      </c>
      <c r="BJ13" s="28">
        <f ca="1">NORMINV(RAND()*(1-2*Inputs!B58)+Inputs!B58,0,'(Other Computations)'!B208)</f>
        <v>41869.545565143002</v>
      </c>
      <c r="BK13" s="28">
        <f ca="1">NORMINV(RAND()*(1-2*Inputs!B58)+Inputs!B58,0,'(Other Computations)'!B208)</f>
        <v>1985.960861438683</v>
      </c>
      <c r="BL13" s="28">
        <f ca="1">NORMINV(RAND()*(1-2*Inputs!B58)+Inputs!B58,0,'(Other Computations)'!B208)</f>
        <v>2334.2412921131927</v>
      </c>
      <c r="BM13" s="28">
        <f ca="1">NORMINV(RAND()*(1-2*Inputs!B58)+Inputs!B58,0,'(Other Computations)'!B208)</f>
        <v>-11442.598096147325</v>
      </c>
      <c r="BN13" s="29">
        <f ca="1">SUM(BB13:BM13)</f>
        <v>-3802.330399102957</v>
      </c>
      <c r="BO13" s="28">
        <f ca="1">NORMINV(RAND()*(1-2*Inputs!B58)+Inputs!B58,0,'(Other Computations)'!B208)</f>
        <v>48720.28295109226</v>
      </c>
      <c r="BP13" s="28">
        <f ca="1">NORMINV(RAND()*(1-2*Inputs!B58)+Inputs!B58,0,'(Other Computations)'!B208)</f>
        <v>-7170.9838978284151</v>
      </c>
      <c r="BQ13" s="28">
        <f ca="1">NORMINV(RAND()*(1-2*Inputs!B58)+Inputs!B58,0,'(Other Computations)'!B208)</f>
        <v>-17618.05717878872</v>
      </c>
      <c r="BR13" s="28">
        <f ca="1">NORMINV(RAND()*(1-2*Inputs!B58)+Inputs!B58,0,'(Other Computations)'!B208)</f>
        <v>39562.581820841689</v>
      </c>
      <c r="BS13" s="28">
        <f ca="1">NORMINV(RAND()*(1-2*Inputs!B58)+Inputs!B58,0,'(Other Computations)'!B208)</f>
        <v>36576.628182754372</v>
      </c>
      <c r="BT13" s="28">
        <f ca="1">NORMINV(RAND()*(1-2*Inputs!B58)+Inputs!B58,0,'(Other Computations)'!B208)</f>
        <v>12019.97087307041</v>
      </c>
      <c r="BU13" s="28">
        <f ca="1">NORMINV(RAND()*(1-2*Inputs!B58)+Inputs!B58,0,'(Other Computations)'!B208)</f>
        <v>-37244.47729470241</v>
      </c>
      <c r="BV13" s="28">
        <f ca="1">NORMINV(RAND()*(1-2*Inputs!B58)+Inputs!B58,0,'(Other Computations)'!B208)</f>
        <v>-21705.36679933999</v>
      </c>
      <c r="BW13" s="28">
        <f ca="1">NORMINV(RAND()*(1-2*Inputs!B58)+Inputs!B58,0,'(Other Computations)'!B208)</f>
        <v>-43942.878659659873</v>
      </c>
      <c r="BX13" s="28">
        <f ca="1">NORMINV(RAND()*(1-2*Inputs!B58)+Inputs!B58,0,'(Other Computations)'!B208)</f>
        <v>-58094.352890406248</v>
      </c>
      <c r="BY13" s="28">
        <f ca="1">NORMINV(RAND()*(1-2*Inputs!B58)+Inputs!B58,0,'(Other Computations)'!B208)</f>
        <v>-32750.09927537843</v>
      </c>
      <c r="BZ13" s="28">
        <f ca="1">NORMINV(RAND()*(1-2*Inputs!B58)+Inputs!B58,0,'(Other Computations)'!B208)</f>
        <v>40491.569122623026</v>
      </c>
      <c r="CA13" s="29">
        <f ca="1">SUM(BO13:BZ13)</f>
        <v>-41155.183045722326</v>
      </c>
      <c r="CB13" s="28">
        <f ca="1">NORMINV(RAND()*(1-2*Inputs!B58)+Inputs!B58,0,'(Other Computations)'!B208)</f>
        <v>20950.430324926961</v>
      </c>
      <c r="CC13" s="28">
        <f ca="1">NORMINV(RAND()*(1-2*Inputs!B58)+Inputs!B58,0,'(Other Computations)'!B208)</f>
        <v>52524.843287675758</v>
      </c>
      <c r="CD13" s="28">
        <f ca="1">NORMINV(RAND()*(1-2*Inputs!B58)+Inputs!B58,0,'(Other Computations)'!B208)</f>
        <v>11602.280731915171</v>
      </c>
      <c r="CE13" s="28">
        <f ca="1">NORMINV(RAND()*(1-2*Inputs!B58)+Inputs!B58,0,'(Other Computations)'!B208)</f>
        <v>-5648.7156932797479</v>
      </c>
      <c r="CF13" s="28">
        <f ca="1">NORMINV(RAND()*(1-2*Inputs!B58)+Inputs!B58,0,'(Other Computations)'!B208)</f>
        <v>7580.2670412459574</v>
      </c>
      <c r="CG13" s="28">
        <f ca="1">NORMINV(RAND()*(1-2*Inputs!B58)+Inputs!B58,0,'(Other Computations)'!B208)</f>
        <v>-45199.498792505248</v>
      </c>
      <c r="CH13" s="28">
        <f ca="1">NORMINV(RAND()*(1-2*Inputs!B58)+Inputs!B58,0,'(Other Computations)'!B208)</f>
        <v>-23998.620488106248</v>
      </c>
      <c r="CI13" s="28">
        <f ca="1">NORMINV(RAND()*(1-2*Inputs!B58)+Inputs!B58,0,'(Other Computations)'!B208)</f>
        <v>22316.192675542978</v>
      </c>
      <c r="CJ13" s="28">
        <f ca="1">NORMINV(RAND()*(1-2*Inputs!B58)+Inputs!B58,0,'(Other Computations)'!B208)</f>
        <v>-10817.25751108538</v>
      </c>
      <c r="CK13" s="28">
        <f ca="1">NORMINV(RAND()*(1-2*Inputs!B58)+Inputs!B58,0,'(Other Computations)'!B208)</f>
        <v>-20310.300845502195</v>
      </c>
      <c r="CL13" s="28">
        <f ca="1">NORMINV(RAND()*(1-2*Inputs!B58)+Inputs!B58,0,'(Other Computations)'!B208)</f>
        <v>-31116.02039851086</v>
      </c>
      <c r="CM13" s="28">
        <f ca="1">NORMINV(RAND()*(1-2*Inputs!B58)+Inputs!B58,0,'(Other Computations)'!B208)</f>
        <v>-7485.5322655487162</v>
      </c>
      <c r="CN13" s="29">
        <f ca="1">SUM(CB13:CM13)</f>
        <v>-29601.931933231572</v>
      </c>
      <c r="CO13" s="28">
        <f ca="1">NORMINV(RAND()*(1-2*Inputs!B58)+Inputs!B58,0,'(Other Computations)'!B208)</f>
        <v>5761.4223965228084</v>
      </c>
      <c r="CP13" s="28">
        <f ca="1">NORMINV(RAND()*(1-2*Inputs!B58)+Inputs!B58,0,'(Other Computations)'!B208)</f>
        <v>-58092.710559337538</v>
      </c>
      <c r="CQ13" s="28">
        <f ca="1">NORMINV(RAND()*(1-2*Inputs!B58)+Inputs!B58,0,'(Other Computations)'!B208)</f>
        <v>-15794.631301413812</v>
      </c>
      <c r="CR13" s="28">
        <f ca="1">NORMINV(RAND()*(1-2*Inputs!B58)+Inputs!B58,0,'(Other Computations)'!B208)</f>
        <v>-24711.672798891093</v>
      </c>
      <c r="CS13" s="28">
        <f ca="1">NORMINV(RAND()*(1-2*Inputs!B58)+Inputs!B58,0,'(Other Computations)'!B208)</f>
        <v>6490.3623403166712</v>
      </c>
      <c r="CT13" s="28">
        <f ca="1">NORMINV(RAND()*(1-2*Inputs!B58)+Inputs!B58,0,'(Other Computations)'!B208)</f>
        <v>-8138.4506045022463</v>
      </c>
      <c r="CU13" s="28">
        <f ca="1">NORMINV(RAND()*(1-2*Inputs!B58)+Inputs!B58,0,'(Other Computations)'!B208)</f>
        <v>-27847.251595103608</v>
      </c>
      <c r="CV13" s="28">
        <f ca="1">NORMINV(RAND()*(1-2*Inputs!B58)+Inputs!B58,0,'(Other Computations)'!B208)</f>
        <v>-8158.6397348659521</v>
      </c>
      <c r="CW13" s="28">
        <f ca="1">NORMINV(RAND()*(1-2*Inputs!B58)+Inputs!B58,0,'(Other Computations)'!B208)</f>
        <v>-61968.811859475834</v>
      </c>
      <c r="CX13" s="28">
        <f ca="1">NORMINV(RAND()*(1-2*Inputs!B58)+Inputs!B58,0,'(Other Computations)'!B208)</f>
        <v>21950.774973490617</v>
      </c>
      <c r="CY13" s="28">
        <f ca="1">NORMINV(RAND()*(1-2*Inputs!B58)+Inputs!B58,0,'(Other Computations)'!B208)</f>
        <v>33144.048883558185</v>
      </c>
      <c r="CZ13" s="28">
        <f ca="1">NORMINV(RAND()*(1-2*Inputs!B58)+Inputs!B58,0,'(Other Computations)'!B208)</f>
        <v>60967.649896371942</v>
      </c>
      <c r="DA13" s="29">
        <f ca="1">SUM(CO13:CZ13)</f>
        <v>-76397.909963329847</v>
      </c>
      <c r="DB13" s="28">
        <f ca="1">NORMINV(RAND()*(1-2*Inputs!B58)+Inputs!B58,0,'(Other Computations)'!B208)</f>
        <v>-15813.776782861589</v>
      </c>
      <c r="DC13" s="28">
        <f ca="1">NORMINV(RAND()*(1-2*Inputs!B58)+Inputs!B58,0,'(Other Computations)'!B208)</f>
        <v>-12145.801777013474</v>
      </c>
      <c r="DD13" s="28">
        <f ca="1">NORMINV(RAND()*(1-2*Inputs!B58)+Inputs!B58,0,'(Other Computations)'!B208)</f>
        <v>-37017.35973363767</v>
      </c>
      <c r="DE13" s="28">
        <f ca="1">NORMINV(RAND()*(1-2*Inputs!B58)+Inputs!B58,0,'(Other Computations)'!B208)</f>
        <v>14631.393146448199</v>
      </c>
      <c r="DF13" s="28">
        <f ca="1">NORMINV(RAND()*(1-2*Inputs!B58)+Inputs!B58,0,'(Other Computations)'!B208)</f>
        <v>11433.01125503557</v>
      </c>
      <c r="DG13" s="28">
        <f ca="1">NORMINV(RAND()*(1-2*Inputs!B58)+Inputs!B58,0,'(Other Computations)'!B208)</f>
        <v>40203.092443697584</v>
      </c>
      <c r="DH13" s="28">
        <f ca="1">NORMINV(RAND()*(1-2*Inputs!B58)+Inputs!B58,0,'(Other Computations)'!B208)</f>
        <v>29106.193301450538</v>
      </c>
      <c r="DI13" s="28">
        <f ca="1">NORMINV(RAND()*(1-2*Inputs!B58)+Inputs!B58,0,'(Other Computations)'!B208)</f>
        <v>-854.9274701970528</v>
      </c>
      <c r="DJ13" s="28">
        <f ca="1">NORMINV(RAND()*(1-2*Inputs!B58)+Inputs!B58,0,'(Other Computations)'!B208)</f>
        <v>1865.8828608728425</v>
      </c>
      <c r="DK13" s="28">
        <f ca="1">NORMINV(RAND()*(1-2*Inputs!B58)+Inputs!B58,0,'(Other Computations)'!B208)</f>
        <v>-15612.227948200945</v>
      </c>
      <c r="DL13" s="28">
        <f ca="1">NORMINV(RAND()*(1-2*Inputs!B58)+Inputs!B58,0,'(Other Computations)'!B208)</f>
        <v>36108.050107574883</v>
      </c>
      <c r="DM13" s="28">
        <f ca="1">NORMINV(RAND()*(1-2*Inputs!B58)+Inputs!B58,0,'(Other Computations)'!B208)</f>
        <v>45323.62452071203</v>
      </c>
      <c r="DN13" s="29">
        <f ca="1">SUM(DB13:DM13)</f>
        <v>97227.15392388092</v>
      </c>
      <c r="DO13" s="28">
        <f ca="1">NORMINV(RAND()*(1-2*Inputs!B58)+Inputs!B58,0,'(Other Computations)'!B208)</f>
        <v>3634.5405396853589</v>
      </c>
      <c r="DP13" s="28">
        <f ca="1">NORMINV(RAND()*(1-2*Inputs!B58)+Inputs!B58,0,'(Other Computations)'!B208)</f>
        <v>-22179.977831458196</v>
      </c>
      <c r="DQ13" s="28">
        <f ca="1">NORMINV(RAND()*(1-2*Inputs!B58)+Inputs!B58,0,'(Other Computations)'!B208)</f>
        <v>21793.288935826298</v>
      </c>
      <c r="DR13" s="28">
        <f ca="1">NORMINV(RAND()*(1-2*Inputs!B58)+Inputs!B58,0,'(Other Computations)'!B208)</f>
        <v>17738.191735652093</v>
      </c>
      <c r="DS13" s="28">
        <f ca="1">NORMINV(RAND()*(1-2*Inputs!B58)+Inputs!B58,0,'(Other Computations)'!B208)</f>
        <v>-51549.714958681601</v>
      </c>
      <c r="DT13" s="28">
        <f ca="1">NORMINV(RAND()*(1-2*Inputs!B58)+Inputs!B58,0,'(Other Computations)'!B208)</f>
        <v>30059.55276392357</v>
      </c>
      <c r="DU13" s="28">
        <f ca="1">NORMINV(RAND()*(1-2*Inputs!B58)+Inputs!B58,0,'(Other Computations)'!B208)</f>
        <v>1059.4568477625824</v>
      </c>
      <c r="DV13" s="28">
        <f ca="1">NORMINV(RAND()*(1-2*Inputs!B58)+Inputs!B58,0,'(Other Computations)'!B208)</f>
        <v>-14897.532688894493</v>
      </c>
      <c r="DW13" s="28">
        <f ca="1">NORMINV(RAND()*(1-2*Inputs!B58)+Inputs!B58,0,'(Other Computations)'!B208)</f>
        <v>21237.053736474561</v>
      </c>
      <c r="DX13" s="28">
        <f ca="1">NORMINV(RAND()*(1-2*Inputs!B58)+Inputs!B58,0,'(Other Computations)'!B208)</f>
        <v>-6184.6750217959116</v>
      </c>
      <c r="DY13" s="28">
        <f ca="1">NORMINV(RAND()*(1-2*Inputs!B58)+Inputs!B58,0,'(Other Computations)'!B208)</f>
        <v>3763.139195905092</v>
      </c>
      <c r="DZ13" s="28">
        <f ca="1">NORMINV(RAND()*(1-2*Inputs!B58)+Inputs!B58,0,'(Other Computations)'!B208)</f>
        <v>-13177.78536950271</v>
      </c>
      <c r="EA13" s="29">
        <f ca="1">SUM(DO13:DZ13)</f>
        <v>-8704.4621151033552</v>
      </c>
      <c r="EB13" s="28">
        <f ca="1">NORMINV(RAND()*(1-2*Inputs!B58)+Inputs!B58,0,'(Other Computations)'!B208)</f>
        <v>3867.0375842693538</v>
      </c>
      <c r="EC13" s="28">
        <f ca="1">NORMINV(RAND()*(1-2*Inputs!B58)+Inputs!B58,0,'(Other Computations)'!B208)</f>
        <v>14472.651580283567</v>
      </c>
      <c r="ED13" s="28">
        <f ca="1">NORMINV(RAND()*(1-2*Inputs!B58)+Inputs!B58,0,'(Other Computations)'!B208)</f>
        <v>-27668.921932678863</v>
      </c>
      <c r="EE13" s="28">
        <f ca="1">NORMINV(RAND()*(1-2*Inputs!B58)+Inputs!B58,0,'(Other Computations)'!B208)</f>
        <v>-1383.0194124559043</v>
      </c>
      <c r="EF13" s="28">
        <f ca="1">NORMINV(RAND()*(1-2*Inputs!B58)+Inputs!B58,0,'(Other Computations)'!B208)</f>
        <v>1969.0909070055993</v>
      </c>
      <c r="EG13" s="28">
        <f ca="1">NORMINV(RAND()*(1-2*Inputs!B58)+Inputs!B58,0,'(Other Computations)'!B208)</f>
        <v>6229.7299553561597</v>
      </c>
      <c r="EH13" s="28">
        <f ca="1">NORMINV(RAND()*(1-2*Inputs!B58)+Inputs!B58,0,'(Other Computations)'!B208)</f>
        <v>-2274.5038162977844</v>
      </c>
      <c r="EI13" s="28">
        <f ca="1">NORMINV(RAND()*(1-2*Inputs!B58)+Inputs!B58,0,'(Other Computations)'!B208)</f>
        <v>-44771.201755927672</v>
      </c>
      <c r="EJ13" s="28">
        <f ca="1">NORMINV(RAND()*(1-2*Inputs!B58)+Inputs!B58,0,'(Other Computations)'!B208)</f>
        <v>27903.439154342766</v>
      </c>
      <c r="EK13" s="28">
        <f ca="1">NORMINV(RAND()*(1-2*Inputs!B58)+Inputs!B58,0,'(Other Computations)'!B208)</f>
        <v>26460.22218726018</v>
      </c>
      <c r="EL13" s="28">
        <f ca="1">NORMINV(RAND()*(1-2*Inputs!B58)+Inputs!B58,0,'(Other Computations)'!B208)</f>
        <v>20120.861773788383</v>
      </c>
      <c r="EM13" s="28">
        <f ca="1">NORMINV(RAND()*(1-2*Inputs!B58)+Inputs!B58,0,'(Other Computations)'!B208)</f>
        <v>-34809.111311036941</v>
      </c>
      <c r="EN13" s="29">
        <f ca="1">SUM(EB13:EM13)</f>
        <v>-9883.7250860911554</v>
      </c>
    </row>
    <row r="14" spans="1:144" ht="12.75" customHeight="1" outlineLevel="1" x14ac:dyDescent="0.2"/>
    <row r="15" spans="1:144" ht="12.75" customHeight="1" outlineLevel="1" x14ac:dyDescent="0.2"/>
    <row r="16" spans="1:144" ht="12.75" customHeight="1" x14ac:dyDescent="0.2">
      <c r="A16" s="3" t="str">
        <f>"Capital"</f>
        <v>Capital</v>
      </c>
    </row>
    <row r="17" spans="1:144" ht="12.75" customHeight="1" outlineLevel="1" x14ac:dyDescent="0.2">
      <c r="A17" s="2" t="str">
        <f>" "</f>
        <v xml:space="preserve"> </v>
      </c>
    </row>
    <row r="18" spans="1:144" ht="12.75" customHeight="1" outlineLevel="1" x14ac:dyDescent="0.2">
      <c r="B18" s="19" t="str">
        <f>ZZZ__FnCalls!F7</f>
        <v>MMM 2010</v>
      </c>
      <c r="C18" s="20" t="str">
        <f>ZZZ__FnCalls!F8</f>
        <v>MMM 2010</v>
      </c>
      <c r="D18" s="20" t="str">
        <f>ZZZ__FnCalls!F9</f>
        <v>MMM 2010</v>
      </c>
      <c r="E18" s="20" t="str">
        <f>ZZZ__FnCalls!F10</f>
        <v>MMM 2010</v>
      </c>
      <c r="F18" s="20" t="str">
        <f>ZZZ__FnCalls!F11</f>
        <v>MMM 2010</v>
      </c>
      <c r="G18" s="20" t="str">
        <f>ZZZ__FnCalls!F12</f>
        <v>MMM 2010</v>
      </c>
      <c r="H18" s="20" t="str">
        <f>ZZZ__FnCalls!F13</f>
        <v>MMM 2010</v>
      </c>
      <c r="I18" s="20" t="str">
        <f>ZZZ__FnCalls!F14</f>
        <v>MMM 2010</v>
      </c>
      <c r="J18" s="20" t="str">
        <f>ZZZ__FnCalls!F15</f>
        <v>MMM 2010</v>
      </c>
      <c r="K18" s="20" t="str">
        <f>ZZZ__FnCalls!F16</f>
        <v>MMM 2010</v>
      </c>
      <c r="L18" s="20" t="str">
        <f>ZZZ__FnCalls!F17</f>
        <v>MMM 2010</v>
      </c>
      <c r="M18" s="20" t="str">
        <f>ZZZ__FnCalls!F18</f>
        <v>MMM 2010</v>
      </c>
      <c r="N18" s="21" t="str">
        <f>ZZZ__FnCalls!H7</f>
        <v>2010</v>
      </c>
      <c r="O18" s="20" t="str">
        <f>ZZZ__FnCalls!F19</f>
        <v>MMM 2011</v>
      </c>
      <c r="P18" s="20" t="str">
        <f>ZZZ__FnCalls!F20</f>
        <v>MMM 2011</v>
      </c>
      <c r="Q18" s="20" t="str">
        <f>ZZZ__FnCalls!F21</f>
        <v>MMM 2011</v>
      </c>
      <c r="R18" s="20" t="str">
        <f>ZZZ__FnCalls!F22</f>
        <v>MMM 2011</v>
      </c>
      <c r="S18" s="20" t="str">
        <f>ZZZ__FnCalls!F23</f>
        <v>MMM 2011</v>
      </c>
      <c r="T18" s="20" t="str">
        <f>ZZZ__FnCalls!F24</f>
        <v>MMM 2011</v>
      </c>
      <c r="U18" s="20" t="str">
        <f>ZZZ__FnCalls!F25</f>
        <v>MMM 2011</v>
      </c>
      <c r="V18" s="20" t="str">
        <f>ZZZ__FnCalls!F26</f>
        <v>MMM 2011</v>
      </c>
      <c r="W18" s="20" t="str">
        <f>ZZZ__FnCalls!F27</f>
        <v>MMM 2011</v>
      </c>
      <c r="X18" s="20" t="str">
        <f>ZZZ__FnCalls!F28</f>
        <v>MMM 2011</v>
      </c>
      <c r="Y18" s="20" t="str">
        <f>ZZZ__FnCalls!F29</f>
        <v>MMM 2011</v>
      </c>
      <c r="Z18" s="20" t="str">
        <f>ZZZ__FnCalls!F30</f>
        <v>MMM 2011</v>
      </c>
      <c r="AA18" s="21" t="str">
        <f>ZZZ__FnCalls!H19</f>
        <v>2011</v>
      </c>
      <c r="AB18" s="20" t="str">
        <f>ZZZ__FnCalls!F31</f>
        <v>MMM 2012</v>
      </c>
      <c r="AC18" s="20" t="str">
        <f>ZZZ__FnCalls!F32</f>
        <v>MMM 2012</v>
      </c>
      <c r="AD18" s="20" t="str">
        <f>ZZZ__FnCalls!F33</f>
        <v>MMM 2012</v>
      </c>
      <c r="AE18" s="20" t="str">
        <f>ZZZ__FnCalls!F34</f>
        <v>MMM 2012</v>
      </c>
      <c r="AF18" s="20" t="str">
        <f>ZZZ__FnCalls!F35</f>
        <v>MMM 2012</v>
      </c>
      <c r="AG18" s="20" t="str">
        <f>ZZZ__FnCalls!F36</f>
        <v>MMM 2012</v>
      </c>
      <c r="AH18" s="20" t="str">
        <f>ZZZ__FnCalls!F37</f>
        <v>MMM 2012</v>
      </c>
      <c r="AI18" s="20" t="str">
        <f>ZZZ__FnCalls!F38</f>
        <v>MMM 2012</v>
      </c>
      <c r="AJ18" s="20" t="str">
        <f>ZZZ__FnCalls!F39</f>
        <v>MMM 2012</v>
      </c>
      <c r="AK18" s="20" t="str">
        <f>ZZZ__FnCalls!F40</f>
        <v>MMM 2012</v>
      </c>
      <c r="AL18" s="20" t="str">
        <f>ZZZ__FnCalls!F41</f>
        <v>MMM 2012</v>
      </c>
      <c r="AM18" s="20" t="str">
        <f>ZZZ__FnCalls!F42</f>
        <v>MMM 2012</v>
      </c>
      <c r="AN18" s="21" t="str">
        <f>ZZZ__FnCalls!H31</f>
        <v>2012</v>
      </c>
      <c r="AO18" s="20" t="str">
        <f>ZZZ__FnCalls!F43</f>
        <v>MMM 2013</v>
      </c>
      <c r="AP18" s="20" t="str">
        <f>ZZZ__FnCalls!F44</f>
        <v>MMM 2013</v>
      </c>
      <c r="AQ18" s="20" t="str">
        <f>ZZZ__FnCalls!F45</f>
        <v>MMM 2013</v>
      </c>
      <c r="AR18" s="20" t="str">
        <f>ZZZ__FnCalls!F46</f>
        <v>MMM 2013</v>
      </c>
      <c r="AS18" s="20" t="str">
        <f>ZZZ__FnCalls!F47</f>
        <v>MMM 2013</v>
      </c>
      <c r="AT18" s="20" t="str">
        <f>ZZZ__FnCalls!F48</f>
        <v>MMM 2013</v>
      </c>
      <c r="AU18" s="20" t="str">
        <f>ZZZ__FnCalls!F49</f>
        <v>MMM 2013</v>
      </c>
      <c r="AV18" s="20" t="str">
        <f>ZZZ__FnCalls!F50</f>
        <v>MMM 2013</v>
      </c>
      <c r="AW18" s="20" t="str">
        <f>ZZZ__FnCalls!F51</f>
        <v>MMM 2013</v>
      </c>
      <c r="AX18" s="20" t="str">
        <f>ZZZ__FnCalls!F52</f>
        <v>MMM 2013</v>
      </c>
      <c r="AY18" s="20" t="str">
        <f>ZZZ__FnCalls!F53</f>
        <v>MMM 2013</v>
      </c>
      <c r="AZ18" s="20" t="str">
        <f>ZZZ__FnCalls!F54</f>
        <v>MMM 2013</v>
      </c>
      <c r="BA18" s="21" t="str">
        <f>ZZZ__FnCalls!H43</f>
        <v>2013</v>
      </c>
      <c r="BB18" s="20" t="str">
        <f>ZZZ__FnCalls!F55</f>
        <v>MMM 2014</v>
      </c>
      <c r="BC18" s="20" t="str">
        <f>ZZZ__FnCalls!F56</f>
        <v>MMM 2014</v>
      </c>
      <c r="BD18" s="20" t="str">
        <f>ZZZ__FnCalls!F57</f>
        <v>MMM 2014</v>
      </c>
      <c r="BE18" s="20" t="str">
        <f>ZZZ__FnCalls!F58</f>
        <v>MMM 2014</v>
      </c>
      <c r="BF18" s="20" t="str">
        <f>ZZZ__FnCalls!F59</f>
        <v>MMM 2014</v>
      </c>
      <c r="BG18" s="20" t="str">
        <f>ZZZ__FnCalls!F60</f>
        <v>MMM 2014</v>
      </c>
      <c r="BH18" s="20" t="str">
        <f>ZZZ__FnCalls!F61</f>
        <v>MMM 2014</v>
      </c>
      <c r="BI18" s="20" t="str">
        <f>ZZZ__FnCalls!F62</f>
        <v>MMM 2014</v>
      </c>
      <c r="BJ18" s="20" t="str">
        <f>ZZZ__FnCalls!F63</f>
        <v>MMM 2014</v>
      </c>
      <c r="BK18" s="20" t="str">
        <f>ZZZ__FnCalls!F64</f>
        <v>MMM 2014</v>
      </c>
      <c r="BL18" s="20" t="str">
        <f>ZZZ__FnCalls!F65</f>
        <v>MMM 2014</v>
      </c>
      <c r="BM18" s="20" t="str">
        <f>ZZZ__FnCalls!F66</f>
        <v>MMM 2014</v>
      </c>
      <c r="BN18" s="21" t="str">
        <f>ZZZ__FnCalls!H55</f>
        <v>2014</v>
      </c>
      <c r="BO18" s="20" t="str">
        <f>ZZZ__FnCalls!F67</f>
        <v>MMM 2015</v>
      </c>
      <c r="BP18" s="20" t="str">
        <f>ZZZ__FnCalls!F68</f>
        <v>MMM 2015</v>
      </c>
      <c r="BQ18" s="20" t="str">
        <f>ZZZ__FnCalls!F69</f>
        <v>MMM 2015</v>
      </c>
      <c r="BR18" s="20" t="str">
        <f>ZZZ__FnCalls!F70</f>
        <v>MMM 2015</v>
      </c>
      <c r="BS18" s="20" t="str">
        <f>ZZZ__FnCalls!F71</f>
        <v>MMM 2015</v>
      </c>
      <c r="BT18" s="20" t="str">
        <f>ZZZ__FnCalls!F72</f>
        <v>MMM 2015</v>
      </c>
      <c r="BU18" s="20" t="str">
        <f>ZZZ__FnCalls!F73</f>
        <v>MMM 2015</v>
      </c>
      <c r="BV18" s="20" t="str">
        <f>ZZZ__FnCalls!F74</f>
        <v>MMM 2015</v>
      </c>
      <c r="BW18" s="20" t="str">
        <f>ZZZ__FnCalls!F75</f>
        <v>MMM 2015</v>
      </c>
      <c r="BX18" s="20" t="str">
        <f>ZZZ__FnCalls!F76</f>
        <v>MMM 2015</v>
      </c>
      <c r="BY18" s="20" t="str">
        <f>ZZZ__FnCalls!F77</f>
        <v>MMM 2015</v>
      </c>
      <c r="BZ18" s="20" t="str">
        <f>ZZZ__FnCalls!F78</f>
        <v>MMM 2015</v>
      </c>
      <c r="CA18" s="21" t="str">
        <f>ZZZ__FnCalls!H67</f>
        <v>2015</v>
      </c>
      <c r="CB18" s="20" t="str">
        <f>ZZZ__FnCalls!F79</f>
        <v>MMM 2016</v>
      </c>
      <c r="CC18" s="20" t="str">
        <f>ZZZ__FnCalls!F80</f>
        <v>MMM 2016</v>
      </c>
      <c r="CD18" s="20" t="str">
        <f>ZZZ__FnCalls!F81</f>
        <v>MMM 2016</v>
      </c>
      <c r="CE18" s="20" t="str">
        <f>ZZZ__FnCalls!F82</f>
        <v>MMM 2016</v>
      </c>
      <c r="CF18" s="20" t="str">
        <f>ZZZ__FnCalls!F83</f>
        <v>MMM 2016</v>
      </c>
      <c r="CG18" s="20" t="str">
        <f>ZZZ__FnCalls!F84</f>
        <v>MMM 2016</v>
      </c>
      <c r="CH18" s="20" t="str">
        <f>ZZZ__FnCalls!F85</f>
        <v>MMM 2016</v>
      </c>
      <c r="CI18" s="20" t="str">
        <f>ZZZ__FnCalls!F86</f>
        <v>MMM 2016</v>
      </c>
      <c r="CJ18" s="20" t="str">
        <f>ZZZ__FnCalls!F87</f>
        <v>MMM 2016</v>
      </c>
      <c r="CK18" s="20" t="str">
        <f>ZZZ__FnCalls!F88</f>
        <v>MMM 2016</v>
      </c>
      <c r="CL18" s="20" t="str">
        <f>ZZZ__FnCalls!F89</f>
        <v>MMM 2016</v>
      </c>
      <c r="CM18" s="20" t="str">
        <f>ZZZ__FnCalls!F90</f>
        <v>MMM 2016</v>
      </c>
      <c r="CN18" s="21" t="str">
        <f>ZZZ__FnCalls!H79</f>
        <v>2016</v>
      </c>
      <c r="CO18" s="20" t="str">
        <f>ZZZ__FnCalls!F91</f>
        <v>MMM 2017</v>
      </c>
      <c r="CP18" s="20" t="str">
        <f>ZZZ__FnCalls!F92</f>
        <v>MMM 2017</v>
      </c>
      <c r="CQ18" s="20" t="str">
        <f>ZZZ__FnCalls!F93</f>
        <v>MMM 2017</v>
      </c>
      <c r="CR18" s="20" t="str">
        <f>ZZZ__FnCalls!F94</f>
        <v>MMM 2017</v>
      </c>
      <c r="CS18" s="20" t="str">
        <f>ZZZ__FnCalls!F95</f>
        <v>MMM 2017</v>
      </c>
      <c r="CT18" s="20" t="str">
        <f>ZZZ__FnCalls!F96</f>
        <v>MMM 2017</v>
      </c>
      <c r="CU18" s="20" t="str">
        <f>ZZZ__FnCalls!F97</f>
        <v>MMM 2017</v>
      </c>
      <c r="CV18" s="20" t="str">
        <f>ZZZ__FnCalls!F98</f>
        <v>MMM 2017</v>
      </c>
      <c r="CW18" s="20" t="str">
        <f>ZZZ__FnCalls!F99</f>
        <v>MMM 2017</v>
      </c>
      <c r="CX18" s="20" t="str">
        <f>ZZZ__FnCalls!F100</f>
        <v>MMM 2017</v>
      </c>
      <c r="CY18" s="20" t="str">
        <f>ZZZ__FnCalls!F101</f>
        <v>MMM 2017</v>
      </c>
      <c r="CZ18" s="20" t="str">
        <f>ZZZ__FnCalls!F102</f>
        <v>MMM 2017</v>
      </c>
      <c r="DA18" s="21" t="str">
        <f>ZZZ__FnCalls!H91</f>
        <v>2017</v>
      </c>
      <c r="DB18" s="20" t="str">
        <f>ZZZ__FnCalls!F103</f>
        <v>MMM 2018</v>
      </c>
      <c r="DC18" s="20" t="str">
        <f>ZZZ__FnCalls!F104</f>
        <v>MMM 2018</v>
      </c>
      <c r="DD18" s="20" t="str">
        <f>ZZZ__FnCalls!F105</f>
        <v>MMM 2018</v>
      </c>
      <c r="DE18" s="20" t="str">
        <f>ZZZ__FnCalls!F106</f>
        <v>MMM 2018</v>
      </c>
      <c r="DF18" s="20" t="str">
        <f>ZZZ__FnCalls!F107</f>
        <v>MMM 2018</v>
      </c>
      <c r="DG18" s="20" t="str">
        <f>ZZZ__FnCalls!F108</f>
        <v>MMM 2018</v>
      </c>
      <c r="DH18" s="20" t="str">
        <f>ZZZ__FnCalls!F109</f>
        <v>MMM 2018</v>
      </c>
      <c r="DI18" s="20" t="str">
        <f>ZZZ__FnCalls!F110</f>
        <v>MMM 2018</v>
      </c>
      <c r="DJ18" s="20" t="str">
        <f>ZZZ__FnCalls!F111</f>
        <v>MMM 2018</v>
      </c>
      <c r="DK18" s="20" t="str">
        <f>ZZZ__FnCalls!F112</f>
        <v>MMM 2018</v>
      </c>
      <c r="DL18" s="20" t="str">
        <f>ZZZ__FnCalls!F113</f>
        <v>MMM 2018</v>
      </c>
      <c r="DM18" s="20" t="str">
        <f>ZZZ__FnCalls!F114</f>
        <v>MMM 2018</v>
      </c>
      <c r="DN18" s="21" t="str">
        <f>ZZZ__FnCalls!H103</f>
        <v>2018</v>
      </c>
      <c r="DO18" s="20" t="str">
        <f>ZZZ__FnCalls!F115</f>
        <v>MMM 2019</v>
      </c>
      <c r="DP18" s="20" t="str">
        <f>ZZZ__FnCalls!F116</f>
        <v>MMM 2019</v>
      </c>
      <c r="DQ18" s="20" t="str">
        <f>ZZZ__FnCalls!F117</f>
        <v>MMM 2019</v>
      </c>
      <c r="DR18" s="20" t="str">
        <f>ZZZ__FnCalls!F118</f>
        <v>MMM 2019</v>
      </c>
      <c r="DS18" s="20" t="str">
        <f>ZZZ__FnCalls!F119</f>
        <v>MMM 2019</v>
      </c>
      <c r="DT18" s="20" t="str">
        <f>ZZZ__FnCalls!F120</f>
        <v>MMM 2019</v>
      </c>
      <c r="DU18" s="20" t="str">
        <f>ZZZ__FnCalls!F121</f>
        <v>MMM 2019</v>
      </c>
      <c r="DV18" s="20" t="str">
        <f>ZZZ__FnCalls!F122</f>
        <v>MMM 2019</v>
      </c>
      <c r="DW18" s="20" t="str">
        <f>ZZZ__FnCalls!F123</f>
        <v>MMM 2019</v>
      </c>
      <c r="DX18" s="20" t="str">
        <f>ZZZ__FnCalls!F124</f>
        <v>MMM 2019</v>
      </c>
      <c r="DY18" s="20" t="str">
        <f>ZZZ__FnCalls!F125</f>
        <v>MMM 2019</v>
      </c>
      <c r="DZ18" s="20" t="str">
        <f>ZZZ__FnCalls!F126</f>
        <v>MMM 2019</v>
      </c>
      <c r="EA18" s="21" t="str">
        <f>ZZZ__FnCalls!H115</f>
        <v>2019</v>
      </c>
      <c r="EB18" s="20" t="str">
        <f>ZZZ__FnCalls!F127</f>
        <v>MMM 2020</v>
      </c>
      <c r="EC18" s="20" t="str">
        <f>ZZZ__FnCalls!F128</f>
        <v>MMM 2020</v>
      </c>
      <c r="ED18" s="20" t="str">
        <f>ZZZ__FnCalls!F129</f>
        <v>MMM 2020</v>
      </c>
      <c r="EE18" s="20" t="str">
        <f>ZZZ__FnCalls!F130</f>
        <v>MMM 2020</v>
      </c>
      <c r="EF18" s="20" t="str">
        <f>ZZZ__FnCalls!F131</f>
        <v>MMM 2020</v>
      </c>
      <c r="EG18" s="20" t="str">
        <f>ZZZ__FnCalls!F132</f>
        <v>MMM 2020</v>
      </c>
      <c r="EH18" s="20" t="str">
        <f>ZZZ__FnCalls!F133</f>
        <v>MMM 2020</v>
      </c>
      <c r="EI18" s="20" t="str">
        <f>ZZZ__FnCalls!F134</f>
        <v>MMM 2020</v>
      </c>
      <c r="EJ18" s="20" t="str">
        <f>ZZZ__FnCalls!F135</f>
        <v>MMM 2020</v>
      </c>
      <c r="EK18" s="20" t="str">
        <f>ZZZ__FnCalls!F136</f>
        <v>MMM 2020</v>
      </c>
      <c r="EL18" s="20" t="str">
        <f>ZZZ__FnCalls!F137</f>
        <v>MMM 2020</v>
      </c>
      <c r="EM18" s="20" t="str">
        <f>ZZZ__FnCalls!F138</f>
        <v>MMM 2020</v>
      </c>
      <c r="EN18" s="21" t="str">
        <f>ZZZ__FnCalls!H127</f>
        <v>2020</v>
      </c>
    </row>
    <row r="19" spans="1:144" ht="12.75" customHeight="1" outlineLevel="1" x14ac:dyDescent="0.2">
      <c r="A19" s="7" t="str">
        <f>Labels!B9</f>
        <v>Capital</v>
      </c>
      <c r="B19" s="22">
        <f>Inputs!B20*'(Other Computations)'!B8/(1/Inputs!B19/12+'(Other Computations)'!B144)</f>
        <v>34645298.421926454</v>
      </c>
      <c r="C19" s="22">
        <f t="shared" ref="C19:M19" si="11">B19+B21-B20</f>
        <v>34645298.421926454</v>
      </c>
      <c r="D19" s="22">
        <f t="shared" ca="1" si="11"/>
        <v>34644889.055763148</v>
      </c>
      <c r="E19" s="22">
        <f t="shared" ca="1" si="11"/>
        <v>34644052.761325881</v>
      </c>
      <c r="F19" s="22">
        <f t="shared" ca="1" si="11"/>
        <v>34642888.29110083</v>
      </c>
      <c r="G19" s="22">
        <f t="shared" ca="1" si="11"/>
        <v>34641264.963529415</v>
      </c>
      <c r="H19" s="22">
        <f t="shared" ca="1" si="11"/>
        <v>34639301.252164908</v>
      </c>
      <c r="I19" s="22">
        <f t="shared" ca="1" si="11"/>
        <v>34637072.382786199</v>
      </c>
      <c r="J19" s="22">
        <f t="shared" ca="1" si="11"/>
        <v>34634435.254518464</v>
      </c>
      <c r="K19" s="22">
        <f t="shared" ca="1" si="11"/>
        <v>34631482.015523583</v>
      </c>
      <c r="L19" s="22">
        <f t="shared" ca="1" si="11"/>
        <v>34628195.916482717</v>
      </c>
      <c r="M19" s="22">
        <f t="shared" ca="1" si="11"/>
        <v>34624682.763613433</v>
      </c>
      <c r="N19" s="23">
        <f ca="1">M19</f>
        <v>34624682.763613433</v>
      </c>
      <c r="O19" s="22">
        <f ca="1">M19+M21-M20</f>
        <v>34620839.014634207</v>
      </c>
      <c r="P19" s="22">
        <f t="shared" ref="P19:Z19" ca="1" si="12">O19+O21-O20</f>
        <v>34616669.661400899</v>
      </c>
      <c r="Q19" s="22">
        <f t="shared" ca="1" si="12"/>
        <v>34612231.264506593</v>
      </c>
      <c r="R19" s="22">
        <f t="shared" ca="1" si="12"/>
        <v>34607483.001772933</v>
      </c>
      <c r="S19" s="22">
        <f t="shared" ca="1" si="12"/>
        <v>34602483.548291035</v>
      </c>
      <c r="T19" s="22">
        <f t="shared" ca="1" si="12"/>
        <v>34597298.974806525</v>
      </c>
      <c r="U19" s="22">
        <f t="shared" ca="1" si="12"/>
        <v>34591829.674528018</v>
      </c>
      <c r="V19" s="22">
        <f t="shared" ca="1" si="12"/>
        <v>34586139.452014789</v>
      </c>
      <c r="W19" s="22">
        <f t="shared" ca="1" si="12"/>
        <v>34580139.940721683</v>
      </c>
      <c r="X19" s="22">
        <f t="shared" ca="1" si="12"/>
        <v>34573983.545675449</v>
      </c>
      <c r="Y19" s="22">
        <f t="shared" ca="1" si="12"/>
        <v>34567666.363529548</v>
      </c>
      <c r="Z19" s="22">
        <f t="shared" ca="1" si="12"/>
        <v>34561139.087239459</v>
      </c>
      <c r="AA19" s="23">
        <f ca="1">Z19</f>
        <v>34561139.087239459</v>
      </c>
      <c r="AB19" s="22">
        <f ca="1">Z19+Z21-Z20</f>
        <v>34554444.073462307</v>
      </c>
      <c r="AC19" s="22">
        <f t="shared" ref="AC19:AM19" ca="1" si="13">AB19+AB21-AB20</f>
        <v>34547538.788352393</v>
      </c>
      <c r="AD19" s="22">
        <f t="shared" ca="1" si="13"/>
        <v>34540503.913687631</v>
      </c>
      <c r="AE19" s="22">
        <f t="shared" ca="1" si="13"/>
        <v>34533295.308134936</v>
      </c>
      <c r="AF19" s="22">
        <f t="shared" ca="1" si="13"/>
        <v>34525924.187725805</v>
      </c>
      <c r="AG19" s="22">
        <f t="shared" ca="1" si="13"/>
        <v>34518253.866039887</v>
      </c>
      <c r="AH19" s="22">
        <f t="shared" ca="1" si="13"/>
        <v>34510469.885705814</v>
      </c>
      <c r="AI19" s="22">
        <f t="shared" ca="1" si="13"/>
        <v>34502556.165902838</v>
      </c>
      <c r="AJ19" s="22">
        <f t="shared" ca="1" si="13"/>
        <v>34494564.755331077</v>
      </c>
      <c r="AK19" s="22">
        <f t="shared" ca="1" si="13"/>
        <v>34486461.058201395</v>
      </c>
      <c r="AL19" s="22">
        <f t="shared" ca="1" si="13"/>
        <v>34478195.159903109</v>
      </c>
      <c r="AM19" s="22">
        <f t="shared" ca="1" si="13"/>
        <v>34469796.908076055</v>
      </c>
      <c r="AN19" s="23">
        <f ca="1">AM19</f>
        <v>34469796.908076055</v>
      </c>
      <c r="AO19" s="22">
        <f ca="1">AM19+AM21-AM20</f>
        <v>34461238.056583181</v>
      </c>
      <c r="AP19" s="22">
        <f t="shared" ref="AP19:AZ19" ca="1" si="14">AO19+AO21-AO20</f>
        <v>34452516.846309066</v>
      </c>
      <c r="AQ19" s="22">
        <f t="shared" ca="1" si="14"/>
        <v>34443577.82573387</v>
      </c>
      <c r="AR19" s="22">
        <f t="shared" ca="1" si="14"/>
        <v>34434491.904372133</v>
      </c>
      <c r="AS19" s="22">
        <f t="shared" ca="1" si="14"/>
        <v>34425363.241079688</v>
      </c>
      <c r="AT19" s="22">
        <f t="shared" ca="1" si="14"/>
        <v>34416028.175793514</v>
      </c>
      <c r="AU19" s="22">
        <f t="shared" ca="1" si="14"/>
        <v>34406575.014737554</v>
      </c>
      <c r="AV19" s="22">
        <f t="shared" ca="1" si="14"/>
        <v>34396981.213405371</v>
      </c>
      <c r="AW19" s="22">
        <f t="shared" ca="1" si="14"/>
        <v>34387160.171575814</v>
      </c>
      <c r="AX19" s="22">
        <f t="shared" ca="1" si="14"/>
        <v>34377223.721000284</v>
      </c>
      <c r="AY19" s="22">
        <f t="shared" ca="1" si="14"/>
        <v>34367169.902399063</v>
      </c>
      <c r="AZ19" s="22">
        <f t="shared" ca="1" si="14"/>
        <v>34357044.443884462</v>
      </c>
      <c r="BA19" s="23">
        <f ca="1">AZ19</f>
        <v>34357044.443884462</v>
      </c>
      <c r="BB19" s="22">
        <f ca="1">AZ19+AZ21-AZ20</f>
        <v>34346775.266367786</v>
      </c>
      <c r="BC19" s="22">
        <f t="shared" ref="BC19:BM19" ca="1" si="15">BB19+BB21-BB20</f>
        <v>34336443.364990778</v>
      </c>
      <c r="BD19" s="22">
        <f t="shared" ca="1" si="15"/>
        <v>34325904.926308013</v>
      </c>
      <c r="BE19" s="22">
        <f t="shared" ca="1" si="15"/>
        <v>34315289.365789719</v>
      </c>
      <c r="BF19" s="22">
        <f t="shared" ca="1" si="15"/>
        <v>34304605.843829051</v>
      </c>
      <c r="BG19" s="22">
        <f t="shared" ca="1" si="15"/>
        <v>34293936.516827859</v>
      </c>
      <c r="BH19" s="22">
        <f t="shared" ca="1" si="15"/>
        <v>34283184.135326125</v>
      </c>
      <c r="BI19" s="22">
        <f t="shared" ca="1" si="15"/>
        <v>34272360.935661636</v>
      </c>
      <c r="BJ19" s="22">
        <f t="shared" ca="1" si="15"/>
        <v>34261326.181809768</v>
      </c>
      <c r="BK19" s="22">
        <f t="shared" ca="1" si="15"/>
        <v>34250161.043446362</v>
      </c>
      <c r="BL19" s="22">
        <f t="shared" ca="1" si="15"/>
        <v>34238994.463971391</v>
      </c>
      <c r="BM19" s="22">
        <f t="shared" ca="1" si="15"/>
        <v>34227750.291304767</v>
      </c>
      <c r="BN19" s="23">
        <f ca="1">BM19</f>
        <v>34227750.291304767</v>
      </c>
      <c r="BO19" s="22">
        <f ca="1">BM19+BM21-BM20</f>
        <v>34216431.505784087</v>
      </c>
      <c r="BP19" s="22">
        <f t="shared" ref="BP19:BZ19" ca="1" si="16">BO19+BO21-BO20</f>
        <v>34205014.090830341</v>
      </c>
      <c r="BQ19" s="22">
        <f t="shared" ca="1" si="16"/>
        <v>34193615.760393374</v>
      </c>
      <c r="BR19" s="22">
        <f t="shared" ca="1" si="16"/>
        <v>34182129.21397493</v>
      </c>
      <c r="BS19" s="22">
        <f t="shared" ca="1" si="16"/>
        <v>34170536.854620382</v>
      </c>
      <c r="BT19" s="22">
        <f t="shared" ca="1" si="16"/>
        <v>34158950.849239498</v>
      </c>
      <c r="BU19" s="22">
        <f t="shared" ca="1" si="16"/>
        <v>34147365.321944721</v>
      </c>
      <c r="BV19" s="22">
        <f t="shared" ca="1" si="16"/>
        <v>34135733.306490146</v>
      </c>
      <c r="BW19" s="22">
        <f t="shared" ca="1" si="16"/>
        <v>34123962.097107723</v>
      </c>
      <c r="BX19" s="22">
        <f t="shared" ca="1" si="16"/>
        <v>34112085.301792897</v>
      </c>
      <c r="BY19" s="22">
        <f t="shared" ca="1" si="16"/>
        <v>34100063.544994555</v>
      </c>
      <c r="BZ19" s="22">
        <f t="shared" ca="1" si="16"/>
        <v>34087873.983560011</v>
      </c>
      <c r="CA19" s="23">
        <f ca="1">BZ19</f>
        <v>34087873.983560011</v>
      </c>
      <c r="CB19" s="22">
        <f ca="1">BZ19+BZ21-BZ20</f>
        <v>34075569.746921994</v>
      </c>
      <c r="CC19" s="22">
        <f t="shared" ref="CC19:CM19" ca="1" si="17">CB19+CB21-CB20</f>
        <v>34063294.039554179</v>
      </c>
      <c r="CD19" s="22">
        <f t="shared" ca="1" si="17"/>
        <v>34051008.770298921</v>
      </c>
      <c r="CE19" s="22">
        <f t="shared" ca="1" si="17"/>
        <v>34038774.699296378</v>
      </c>
      <c r="CF19" s="22">
        <f t="shared" ca="1" si="17"/>
        <v>34026512.292333931</v>
      </c>
      <c r="CG19" s="22">
        <f t="shared" ca="1" si="17"/>
        <v>34014189.422700167</v>
      </c>
      <c r="CH19" s="22">
        <f t="shared" ca="1" si="17"/>
        <v>34001833.002437212</v>
      </c>
      <c r="CI19" s="22">
        <f t="shared" ca="1" si="17"/>
        <v>33989343.17311272</v>
      </c>
      <c r="CJ19" s="22">
        <f t="shared" ca="1" si="17"/>
        <v>33976764.229257241</v>
      </c>
      <c r="CK19" s="22">
        <f t="shared" ca="1" si="17"/>
        <v>33964187.123378083</v>
      </c>
      <c r="CL19" s="22">
        <f t="shared" ca="1" si="17"/>
        <v>33951548.638343632</v>
      </c>
      <c r="CM19" s="22">
        <f t="shared" ca="1" si="17"/>
        <v>33938832.339567281</v>
      </c>
      <c r="CN19" s="23">
        <f ca="1">CM19</f>
        <v>33938832.339567281</v>
      </c>
      <c r="CO19" s="22">
        <f ca="1">CM19+CM21-CM20</f>
        <v>33926019.910563193</v>
      </c>
      <c r="CP19" s="22">
        <f t="shared" ref="CP19:CZ19" ca="1" si="18">CO19+CO21-CO20</f>
        <v>33913159.184204586</v>
      </c>
      <c r="CQ19" s="22">
        <f t="shared" ca="1" si="18"/>
        <v>33900276.963816211</v>
      </c>
      <c r="CR19" s="22">
        <f t="shared" ca="1" si="18"/>
        <v>33887252.01469966</v>
      </c>
      <c r="CS19" s="22">
        <f t="shared" ca="1" si="18"/>
        <v>33874169.183657527</v>
      </c>
      <c r="CT19" s="22">
        <f t="shared" ca="1" si="18"/>
        <v>33861013.110561408</v>
      </c>
      <c r="CU19" s="22">
        <f t="shared" ca="1" si="18"/>
        <v>33847845.584401853</v>
      </c>
      <c r="CV19" s="22">
        <f t="shared" ca="1" si="18"/>
        <v>33834639.075755075</v>
      </c>
      <c r="CW19" s="22">
        <f t="shared" ca="1" si="18"/>
        <v>33821356.95379544</v>
      </c>
      <c r="CX19" s="22">
        <f t="shared" ca="1" si="18"/>
        <v>33808038.956371747</v>
      </c>
      <c r="CY19" s="22">
        <f t="shared" ca="1" si="18"/>
        <v>33794583.482365683</v>
      </c>
      <c r="CZ19" s="22">
        <f t="shared" ca="1" si="18"/>
        <v>33781154.880841114</v>
      </c>
      <c r="DA19" s="23">
        <f ca="1">CZ19</f>
        <v>33781154.880841114</v>
      </c>
      <c r="DB19" s="22">
        <f ca="1">CZ19+CZ21-CZ20</f>
        <v>33767773.855686784</v>
      </c>
      <c r="DC19" s="22">
        <f t="shared" ref="DC19:DM19" ca="1" si="19">DB19+DB21-DB20</f>
        <v>33754492.436278164</v>
      </c>
      <c r="DD19" s="22">
        <f t="shared" ca="1" si="19"/>
        <v>33741161.423594676</v>
      </c>
      <c r="DE19" s="22">
        <f t="shared" ca="1" si="19"/>
        <v>33727789.395562969</v>
      </c>
      <c r="DF19" s="22">
        <f t="shared" ca="1" si="19"/>
        <v>33714330.173144028</v>
      </c>
      <c r="DG19" s="22">
        <f t="shared" ca="1" si="19"/>
        <v>33700884.836540967</v>
      </c>
      <c r="DH19" s="22">
        <f t="shared" ca="1" si="19"/>
        <v>33687447.052742355</v>
      </c>
      <c r="DI19" s="22">
        <f t="shared" ca="1" si="19"/>
        <v>33674071.456723407</v>
      </c>
      <c r="DJ19" s="22">
        <f t="shared" ca="1" si="19"/>
        <v>33660735.111047246</v>
      </c>
      <c r="DK19" s="22">
        <f t="shared" ca="1" si="19"/>
        <v>33647379.72619652</v>
      </c>
      <c r="DL19" s="22">
        <f t="shared" ca="1" si="19"/>
        <v>33634011.025850929</v>
      </c>
      <c r="DM19" s="22">
        <f t="shared" ca="1" si="19"/>
        <v>33620596.182642184</v>
      </c>
      <c r="DN19" s="23">
        <f ca="1">DM19</f>
        <v>33620596.182642184</v>
      </c>
      <c r="DO19" s="22">
        <f ca="1">DM19+DM21-DM20</f>
        <v>33607235.425719902</v>
      </c>
      <c r="DP19" s="22">
        <f t="shared" ref="DP19:DZ19" ca="1" si="20">DO19+DO21-DO20</f>
        <v>33593944.813249439</v>
      </c>
      <c r="DQ19" s="22">
        <f t="shared" ca="1" si="20"/>
        <v>33580642.855642363</v>
      </c>
      <c r="DR19" s="22">
        <f t="shared" ca="1" si="20"/>
        <v>33567280.728757679</v>
      </c>
      <c r="DS19" s="22">
        <f t="shared" ca="1" si="20"/>
        <v>33553944.118988872</v>
      </c>
      <c r="DT19" s="22">
        <f t="shared" ca="1" si="20"/>
        <v>33540624.5431058</v>
      </c>
      <c r="DU19" s="22">
        <f t="shared" ca="1" si="20"/>
        <v>33527189.131987214</v>
      </c>
      <c r="DV19" s="22">
        <f t="shared" ca="1" si="20"/>
        <v>33513796.953592867</v>
      </c>
      <c r="DW19" s="22">
        <f t="shared" ca="1" si="20"/>
        <v>33500391.53740732</v>
      </c>
      <c r="DX19" s="22">
        <f t="shared" ca="1" si="20"/>
        <v>33486942.687687416</v>
      </c>
      <c r="DY19" s="22">
        <f t="shared" ca="1" si="20"/>
        <v>33473520.600928377</v>
      </c>
      <c r="DZ19" s="22">
        <f t="shared" ca="1" si="20"/>
        <v>33460072.289104842</v>
      </c>
      <c r="EA19" s="23">
        <f ca="1">DZ19</f>
        <v>33460072.289104842</v>
      </c>
      <c r="EB19" s="22">
        <f ca="1">DZ19+DZ21-DZ20</f>
        <v>33446617.621926866</v>
      </c>
      <c r="EC19" s="22">
        <f t="shared" ref="EC19:EM19" ca="1" si="21">EB19+EB21-EB20</f>
        <v>33433124.454368174</v>
      </c>
      <c r="ED19" s="22">
        <f t="shared" ca="1" si="21"/>
        <v>33419626.39896626</v>
      </c>
      <c r="EE19" s="22">
        <f t="shared" ca="1" si="21"/>
        <v>33406143.933114283</v>
      </c>
      <c r="EF19" s="22">
        <f t="shared" ca="1" si="21"/>
        <v>33392596.081791192</v>
      </c>
      <c r="EG19" s="22">
        <f t="shared" ca="1" si="21"/>
        <v>33379035.049789816</v>
      </c>
      <c r="EH19" s="22">
        <f t="shared" ca="1" si="21"/>
        <v>33365467.823272921</v>
      </c>
      <c r="EI19" s="22">
        <f t="shared" ca="1" si="21"/>
        <v>33351902.780071788</v>
      </c>
      <c r="EJ19" s="22">
        <f t="shared" ca="1" si="21"/>
        <v>33338323.540319499</v>
      </c>
      <c r="EK19" s="22">
        <f t="shared" ca="1" si="21"/>
        <v>33324649.386287887</v>
      </c>
      <c r="EL19" s="22">
        <f t="shared" ca="1" si="21"/>
        <v>33311021.821484484</v>
      </c>
      <c r="EM19" s="22">
        <f t="shared" ca="1" si="21"/>
        <v>33297436.952817019</v>
      </c>
      <c r="EN19" s="23">
        <f ca="1">EM19</f>
        <v>33297436.952817019</v>
      </c>
    </row>
    <row r="20" spans="1:144" ht="12.75" customHeight="1" outlineLevel="1" x14ac:dyDescent="0.2">
      <c r="A20" s="11" t="str">
        <f>Labels!B11</f>
        <v>Capital Depreciation</v>
      </c>
      <c r="B20" s="24">
        <f>B22/Inputs!B19/12</f>
        <v>206222.01441622889</v>
      </c>
      <c r="C20" s="24">
        <f>B19/Inputs!B19/12</f>
        <v>206222.01441622889</v>
      </c>
      <c r="D20" s="24">
        <f>C19/Inputs!B19/12</f>
        <v>206222.01441622889</v>
      </c>
      <c r="E20" s="24">
        <f ca="1">D19/Inputs!B19/12</f>
        <v>206219.57771287588</v>
      </c>
      <c r="F20" s="24">
        <f ca="1">E19/Inputs!B19/12</f>
        <v>206214.59976979691</v>
      </c>
      <c r="G20" s="24">
        <f ca="1">F19/Inputs!B19/12</f>
        <v>206207.66839940971</v>
      </c>
      <c r="H20" s="24">
        <f ca="1">G19/Inputs!B19/12</f>
        <v>206198.00573529417</v>
      </c>
      <c r="I20" s="24">
        <f ca="1">H19/Inputs!B19/12</f>
        <v>206186.31697717207</v>
      </c>
      <c r="J20" s="24">
        <f ca="1">I19/Inputs!B19/12</f>
        <v>206173.0498975369</v>
      </c>
      <c r="K20" s="24">
        <f ca="1">J19/Inputs!B19/12</f>
        <v>206157.35270546706</v>
      </c>
      <c r="L20" s="24">
        <f ca="1">K19/Inputs!B19/12</f>
        <v>206139.77390192609</v>
      </c>
      <c r="M20" s="24">
        <f ca="1">L19/Inputs!B19/12</f>
        <v>206120.2137885876</v>
      </c>
      <c r="N20" s="25">
        <f ca="1">SUM(B20:M20)</f>
        <v>2474282.602136753</v>
      </c>
      <c r="O20" s="24">
        <f ca="1">M19/Inputs!B19/12</f>
        <v>206099.30216436565</v>
      </c>
      <c r="P20" s="24">
        <f ca="1">O19/Inputs!B19/12</f>
        <v>206076.42270615601</v>
      </c>
      <c r="Q20" s="24">
        <f ca="1">P19/Inputs!B19/12</f>
        <v>206051.60512738631</v>
      </c>
      <c r="R20" s="24">
        <f ca="1">Q19/Inputs!B19/12</f>
        <v>206025.18609825356</v>
      </c>
      <c r="S20" s="24">
        <f ca="1">R19/Inputs!B19/12</f>
        <v>205996.92262960077</v>
      </c>
      <c r="T20" s="24">
        <f ca="1">S19/Inputs!B19/12</f>
        <v>205967.16397792284</v>
      </c>
      <c r="U20" s="24">
        <f ca="1">T19/Inputs!B19/12</f>
        <v>205936.30342146743</v>
      </c>
      <c r="V20" s="24">
        <f ca="1">U19/Inputs!B19/12</f>
        <v>205903.74806266677</v>
      </c>
      <c r="W20" s="24">
        <f ca="1">V19/Inputs!B19/12</f>
        <v>205869.87769056423</v>
      </c>
      <c r="X20" s="24">
        <f ca="1">W19/Inputs!B19/12</f>
        <v>205834.16631381956</v>
      </c>
      <c r="Y20" s="24">
        <f ca="1">X19/Inputs!B19/12</f>
        <v>205797.521105211</v>
      </c>
      <c r="Z20" s="24">
        <f ca="1">Y19/Inputs!B19/12</f>
        <v>205759.91883053302</v>
      </c>
      <c r="AA20" s="25">
        <f ca="1">SUM(O20:Z20)</f>
        <v>2471318.1381279468</v>
      </c>
      <c r="AB20" s="24">
        <f ca="1">Z19/Inputs!B19/12</f>
        <v>205721.06599547298</v>
      </c>
      <c r="AC20" s="24">
        <f ca="1">AB19/Inputs!B19/12</f>
        <v>205681.21472298994</v>
      </c>
      <c r="AD20" s="24">
        <f ca="1">AC19/Inputs!B19/12</f>
        <v>205640.11183543093</v>
      </c>
      <c r="AE20" s="24">
        <f ca="1">AD19/Inputs!B19/12</f>
        <v>205598.23758147401</v>
      </c>
      <c r="AF20" s="24">
        <f ca="1">AE19/Inputs!B19/12</f>
        <v>205555.32921508889</v>
      </c>
      <c r="AG20" s="24">
        <f ca="1">AF19/Inputs!B19/12</f>
        <v>205511.45349836789</v>
      </c>
      <c r="AH20" s="24">
        <f ca="1">AG19/Inputs!B19/12</f>
        <v>205465.79682166598</v>
      </c>
      <c r="AI20" s="24">
        <f ca="1">AH19/Inputs!B19/12</f>
        <v>205419.46360539176</v>
      </c>
      <c r="AJ20" s="24">
        <f ca="1">AI19/Inputs!B19/12</f>
        <v>205372.35813037402</v>
      </c>
      <c r="AK20" s="24">
        <f ca="1">AJ19/Inputs!B19/12</f>
        <v>205324.79021030405</v>
      </c>
      <c r="AL20" s="24">
        <f ca="1">AK19/Inputs!B19/12</f>
        <v>205276.55391786547</v>
      </c>
      <c r="AM20" s="24">
        <f ca="1">AL19/Inputs!B19/12</f>
        <v>205227.3521422804</v>
      </c>
      <c r="AN20" s="25">
        <f ca="1">SUM(AB20:AM20)</f>
        <v>2465793.7276767064</v>
      </c>
      <c r="AO20" s="24">
        <f ca="1">AM19/Inputs!B19/12</f>
        <v>205177.36254807177</v>
      </c>
      <c r="AP20" s="24">
        <f ca="1">AO19/Inputs!B19/12</f>
        <v>205126.41700347132</v>
      </c>
      <c r="AQ20" s="24">
        <f ca="1">AP19/Inputs!B19/12</f>
        <v>205074.50503755396</v>
      </c>
      <c r="AR20" s="24">
        <f ca="1">AQ19/Inputs!B19/12</f>
        <v>205021.29658174922</v>
      </c>
      <c r="AS20" s="24">
        <f ca="1">AR19/Inputs!B19/12</f>
        <v>204967.21371650079</v>
      </c>
      <c r="AT20" s="24">
        <f ca="1">AS19/Inputs!B19/12</f>
        <v>204912.87643499815</v>
      </c>
      <c r="AU20" s="24">
        <f ca="1">AT19/Inputs!B19/12</f>
        <v>204857.31057019948</v>
      </c>
      <c r="AV20" s="24">
        <f ca="1">AU19/Inputs!B19/12</f>
        <v>204801.0417543902</v>
      </c>
      <c r="AW20" s="24">
        <f ca="1">AV19/Inputs!B19/12</f>
        <v>204743.93579407959</v>
      </c>
      <c r="AX20" s="24">
        <f ca="1">AW19/Inputs!B19/12</f>
        <v>204685.47721176079</v>
      </c>
      <c r="AY20" s="24">
        <f ca="1">AX19/Inputs!B19/12</f>
        <v>204626.33167262073</v>
      </c>
      <c r="AZ20" s="24">
        <f ca="1">AY19/Inputs!B19/12</f>
        <v>204566.48751428013</v>
      </c>
      <c r="BA20" s="25">
        <f ca="1">SUM(AO20:AZ20)</f>
        <v>2458560.2558396761</v>
      </c>
      <c r="BB20" s="24">
        <f ca="1">AZ19/Inputs!B19/12</f>
        <v>204506.21692788371</v>
      </c>
      <c r="BC20" s="24">
        <f ca="1">BB19/Inputs!B19/12</f>
        <v>204445.09087123684</v>
      </c>
      <c r="BD20" s="24">
        <f ca="1">BC19/Inputs!B19/12</f>
        <v>204383.59145827845</v>
      </c>
      <c r="BE20" s="24">
        <f ca="1">BD19/Inputs!B19/12</f>
        <v>204320.8626565953</v>
      </c>
      <c r="BF20" s="24">
        <f ca="1">BE19/Inputs!B19/12</f>
        <v>204257.67479636738</v>
      </c>
      <c r="BG20" s="24">
        <f ca="1">BF19/Inputs!B19/12</f>
        <v>204194.08240374434</v>
      </c>
      <c r="BH20" s="24">
        <f ca="1">BG19/Inputs!B19/12</f>
        <v>204130.57450492773</v>
      </c>
      <c r="BI20" s="24">
        <f ca="1">BH19/Inputs!B19/12</f>
        <v>204066.5722340841</v>
      </c>
      <c r="BJ20" s="24">
        <f ca="1">BI19/Inputs!B19/12</f>
        <v>204002.14842655734</v>
      </c>
      <c r="BK20" s="24">
        <f ca="1">BJ19/Inputs!B19/12</f>
        <v>203936.46536791531</v>
      </c>
      <c r="BL20" s="24">
        <f ca="1">BK19/Inputs!B19/12</f>
        <v>203870.00621099025</v>
      </c>
      <c r="BM20" s="24">
        <f ca="1">BL19/Inputs!B19/12</f>
        <v>203803.53847602019</v>
      </c>
      <c r="BN20" s="25">
        <f ca="1">SUM(BB20:BM20)</f>
        <v>2449916.8243346009</v>
      </c>
      <c r="BO20" s="24">
        <f ca="1">BM19/Inputs!B19/12</f>
        <v>203736.60887681411</v>
      </c>
      <c r="BP20" s="24">
        <f ca="1">BO19/Inputs!B19/12</f>
        <v>203669.23515347671</v>
      </c>
      <c r="BQ20" s="24">
        <f ca="1">BP19/Inputs!B19/12</f>
        <v>203601.27435018061</v>
      </c>
      <c r="BR20" s="24">
        <f ca="1">BQ19/Inputs!B19/12</f>
        <v>203533.42714519866</v>
      </c>
      <c r="BS20" s="24">
        <f ca="1">BR19/Inputs!B19/12</f>
        <v>203465.05484508886</v>
      </c>
      <c r="BT20" s="24">
        <f ca="1">BS19/Inputs!B19/12</f>
        <v>203396.05270607371</v>
      </c>
      <c r="BU20" s="24">
        <f ca="1">BT19/Inputs!B19/12</f>
        <v>203327.08838833033</v>
      </c>
      <c r="BV20" s="24">
        <f ca="1">BU19/Inputs!B19/12</f>
        <v>203258.12691633764</v>
      </c>
      <c r="BW20" s="24">
        <f ca="1">BV19/Inputs!B19/12</f>
        <v>203188.888729108</v>
      </c>
      <c r="BX20" s="24">
        <f ca="1">BW19/Inputs!B19/12</f>
        <v>203118.82200659357</v>
      </c>
      <c r="BY20" s="24">
        <f ca="1">BX19/Inputs!B19/12</f>
        <v>203048.12679638629</v>
      </c>
      <c r="BZ20" s="24">
        <f ca="1">BY19/Inputs!B19/12</f>
        <v>202976.56872020569</v>
      </c>
      <c r="CA20" s="25">
        <f ca="1">SUM(BO20:BZ20)</f>
        <v>2440319.2746337941</v>
      </c>
      <c r="CB20" s="24">
        <f ca="1">BZ19/Inputs!B19/12</f>
        <v>202904.01180690483</v>
      </c>
      <c r="CC20" s="24">
        <f ca="1">CB19/Inputs!B19/12</f>
        <v>202830.77230310711</v>
      </c>
      <c r="CD20" s="24">
        <f ca="1">CC19/Inputs!B19/12</f>
        <v>202757.70261639392</v>
      </c>
      <c r="CE20" s="24">
        <f ca="1">CD19/Inputs!B19/12</f>
        <v>202684.57601368404</v>
      </c>
      <c r="CF20" s="24">
        <f ca="1">CE19/Inputs!B19/12</f>
        <v>202611.75416247846</v>
      </c>
      <c r="CG20" s="24">
        <f ca="1">CF19/Inputs!B19/12</f>
        <v>202538.76364484485</v>
      </c>
      <c r="CH20" s="24">
        <f ca="1">CG19/Inputs!B19/12</f>
        <v>202465.41323035813</v>
      </c>
      <c r="CI20" s="24">
        <f ca="1">CH19/Inputs!B19/12</f>
        <v>202391.86310974532</v>
      </c>
      <c r="CJ20" s="24">
        <f ca="1">CI19/Inputs!B19/12</f>
        <v>202317.51888757572</v>
      </c>
      <c r="CK20" s="24">
        <f ca="1">CJ19/Inputs!B19/12</f>
        <v>202242.6442217693</v>
      </c>
      <c r="CL20" s="24">
        <f ca="1">CK19/Inputs!B19/12</f>
        <v>202167.7804962981</v>
      </c>
      <c r="CM20" s="24">
        <f ca="1">CL19/Inputs!B19/12</f>
        <v>202092.5514187121</v>
      </c>
      <c r="CN20" s="25">
        <f ca="1">SUM(CB20:CM20)</f>
        <v>2430005.3519118712</v>
      </c>
      <c r="CO20" s="24">
        <f ca="1">CM19/Inputs!B19/12</f>
        <v>202016.85916409094</v>
      </c>
      <c r="CP20" s="24">
        <f ca="1">CO19/Inputs!B19/12</f>
        <v>201940.59470573327</v>
      </c>
      <c r="CQ20" s="24">
        <f ca="1">CP19/Inputs!B19/12</f>
        <v>201864.04276312256</v>
      </c>
      <c r="CR20" s="24">
        <f ca="1">CQ19/Inputs!B19/12</f>
        <v>201787.36287985838</v>
      </c>
      <c r="CS20" s="24">
        <f ca="1">CR19/Inputs!B19/12</f>
        <v>201709.83342083133</v>
      </c>
      <c r="CT20" s="24">
        <f ca="1">CS19/Inputs!B19/12</f>
        <v>201631.95942653288</v>
      </c>
      <c r="CU20" s="24">
        <f ca="1">CT19/Inputs!B19/12</f>
        <v>201553.64946762743</v>
      </c>
      <c r="CV20" s="24">
        <f ca="1">CU19/Inputs!B19/12</f>
        <v>201475.27133572532</v>
      </c>
      <c r="CW20" s="24">
        <f ca="1">CV19/Inputs!B19/12</f>
        <v>201396.66116520879</v>
      </c>
      <c r="CX20" s="24">
        <f ca="1">CW19/Inputs!B19/12</f>
        <v>201317.60091544906</v>
      </c>
      <c r="CY20" s="24">
        <f ca="1">CX19/Inputs!B19/12</f>
        <v>201238.32712126037</v>
      </c>
      <c r="CZ20" s="24">
        <f ca="1">CY19/Inputs!B19/12</f>
        <v>201158.23501408144</v>
      </c>
      <c r="DA20" s="25">
        <f ca="1">SUM(CO20:CZ20)</f>
        <v>2419090.3973795222</v>
      </c>
      <c r="DB20" s="24">
        <f ca="1">CZ19/Inputs!B19/12</f>
        <v>201078.30286214946</v>
      </c>
      <c r="DC20" s="24">
        <f ca="1">DB19/Inputs!B19/12</f>
        <v>200998.65390289752</v>
      </c>
      <c r="DD20" s="24">
        <f ca="1">DC19/Inputs!B19/12</f>
        <v>200919.59783498908</v>
      </c>
      <c r="DE20" s="24">
        <f ca="1">DD19/Inputs!B19/12</f>
        <v>200840.24656901593</v>
      </c>
      <c r="DF20" s="24">
        <f ca="1">DE19/Inputs!B19/12</f>
        <v>200760.65116406532</v>
      </c>
      <c r="DG20" s="24">
        <f ca="1">DF19/Inputs!B19/12</f>
        <v>200680.53674490494</v>
      </c>
      <c r="DH20" s="24">
        <f ca="1">DG19/Inputs!B19/12</f>
        <v>200600.50497941053</v>
      </c>
      <c r="DI20" s="24">
        <f ca="1">DH19/Inputs!B19/12</f>
        <v>200520.51817108542</v>
      </c>
      <c r="DJ20" s="24">
        <f ca="1">DI19/Inputs!B19/12</f>
        <v>200440.9015281155</v>
      </c>
      <c r="DK20" s="24">
        <f ca="1">DJ19/Inputs!B19/12</f>
        <v>200361.51851813836</v>
      </c>
      <c r="DL20" s="24">
        <f ca="1">DK19/Inputs!B19/12</f>
        <v>200282.02217974118</v>
      </c>
      <c r="DM20" s="24">
        <f ca="1">DL19/Inputs!B19/12</f>
        <v>200202.44658244599</v>
      </c>
      <c r="DN20" s="25">
        <f ca="1">SUM(DB20:DM20)</f>
        <v>2407685.9010369591</v>
      </c>
      <c r="DO20" s="24">
        <f ca="1">DM19/Inputs!B19/12</f>
        <v>200122.59632525107</v>
      </c>
      <c r="DP20" s="24">
        <f ca="1">DO19/Inputs!B19/12</f>
        <v>200043.0680102375</v>
      </c>
      <c r="DQ20" s="24">
        <f ca="1">DP19/Inputs!B19/12</f>
        <v>199963.95722172284</v>
      </c>
      <c r="DR20" s="24">
        <f ca="1">DQ19/Inputs!B19/12</f>
        <v>199884.77890263312</v>
      </c>
      <c r="DS20" s="24">
        <f ca="1">DR19/Inputs!B19/12</f>
        <v>199805.24243308141</v>
      </c>
      <c r="DT20" s="24">
        <f ca="1">DS19/Inputs!B19/12</f>
        <v>199725.85785112425</v>
      </c>
      <c r="DU20" s="24">
        <f ca="1">DT19/Inputs!B19/12</f>
        <v>199646.57466134406</v>
      </c>
      <c r="DV20" s="24">
        <f ca="1">DU19/Inputs!B19/12</f>
        <v>199566.60197611435</v>
      </c>
      <c r="DW20" s="24">
        <f ca="1">DV19/Inputs!B19/12</f>
        <v>199486.88662852897</v>
      </c>
      <c r="DX20" s="24">
        <f ca="1">DW19/Inputs!B19/12</f>
        <v>199407.0924845674</v>
      </c>
      <c r="DY20" s="24">
        <f ca="1">DX19/Inputs!B19/12</f>
        <v>199327.03980766318</v>
      </c>
      <c r="DZ20" s="24">
        <f ca="1">DY19/Inputs!B19/12</f>
        <v>199247.14643409746</v>
      </c>
      <c r="EA20" s="25">
        <f ca="1">SUM(DO20:DZ20)</f>
        <v>2396226.8427363657</v>
      </c>
      <c r="EB20" s="24">
        <f ca="1">DZ19/Inputs!B19/12</f>
        <v>199167.09695895738</v>
      </c>
      <c r="EC20" s="24">
        <f ca="1">EB19/Inputs!B19/12</f>
        <v>199087.0096543266</v>
      </c>
      <c r="ED20" s="24">
        <f ca="1">EC19/Inputs!B19/12</f>
        <v>199006.69318076293</v>
      </c>
      <c r="EE20" s="24">
        <f ca="1">ED19/Inputs!B19/12</f>
        <v>198926.3476128944</v>
      </c>
      <c r="EF20" s="24">
        <f ca="1">EE19/Inputs!B19/12</f>
        <v>198846.09483996595</v>
      </c>
      <c r="EG20" s="24">
        <f ca="1">EF19/Inputs!B19/12</f>
        <v>198765.45286780471</v>
      </c>
      <c r="EH20" s="24">
        <f ca="1">EG19/Inputs!B19/12</f>
        <v>198684.7324392251</v>
      </c>
      <c r="EI20" s="24">
        <f ca="1">EH19/Inputs!B19/12</f>
        <v>198603.97513852929</v>
      </c>
      <c r="EJ20" s="24">
        <f ca="1">EI19/Inputs!B19/12</f>
        <v>198523.23083376067</v>
      </c>
      <c r="EK20" s="24">
        <f ca="1">EJ19/Inputs!B19/12</f>
        <v>198442.40202571129</v>
      </c>
      <c r="EL20" s="24">
        <f ca="1">EK19/Inputs!B19/12</f>
        <v>198361.00825171362</v>
      </c>
      <c r="EM20" s="24">
        <f ca="1">EL19/Inputs!B19/12</f>
        <v>198279.89179455049</v>
      </c>
      <c r="EN20" s="25">
        <f ca="1">SUM(EB20:EM20)</f>
        <v>2384693.9355982025</v>
      </c>
    </row>
    <row r="21" spans="1:144" ht="12.75" customHeight="1" outlineLevel="1" x14ac:dyDescent="0.2">
      <c r="A21" s="11" t="str">
        <f>Labels!B19</f>
        <v>Capital Investment</v>
      </c>
      <c r="B21" s="24">
        <f>B20+(B22-B19)/Inputs!B22/12</f>
        <v>206222.01441622889</v>
      </c>
      <c r="C21" s="24">
        <f ca="1">C20+(C22-C19)/Inputs!B22/12</f>
        <v>205812.64825292295</v>
      </c>
      <c r="D21" s="24">
        <f ca="1">D20+(D22-D19)/Inputs!B22/12</f>
        <v>205385.71997895601</v>
      </c>
      <c r="E21" s="24">
        <f ca="1">E20+(E22-E19)/Inputs!B22/12</f>
        <v>205055.10748782835</v>
      </c>
      <c r="F21" s="24">
        <f ca="1">F20+(F22-F19)/Inputs!B22/12</f>
        <v>204591.27219838189</v>
      </c>
      <c r="G21" s="24">
        <f ca="1">G20+(G22-G19)/Inputs!B22/12</f>
        <v>204243.95703490017</v>
      </c>
      <c r="H21" s="24">
        <f ca="1">H20+(H22-H19)/Inputs!B22/12</f>
        <v>203969.13635658793</v>
      </c>
      <c r="I21" s="24">
        <f ca="1">I20+(I22-I19)/Inputs!B22/12</f>
        <v>203549.18870943788</v>
      </c>
      <c r="J21" s="24">
        <f ca="1">J20+(J22-J19)/Inputs!B22/12</f>
        <v>203219.810902656</v>
      </c>
      <c r="K21" s="24">
        <f ca="1">K20+(K22-K19)/Inputs!B22/12</f>
        <v>202871.25366459804</v>
      </c>
      <c r="L21" s="24">
        <f ca="1">L20+(L22-L19)/Inputs!B22/12</f>
        <v>202626.62103264089</v>
      </c>
      <c r="M21" s="24">
        <f ca="1">M20+(M22-M19)/Inputs!B22/12</f>
        <v>202276.46480935958</v>
      </c>
      <c r="N21" s="25">
        <f ca="1">SUM(B21:M21)</f>
        <v>2449823.1948444988</v>
      </c>
      <c r="O21" s="24">
        <f ca="1">O20+(O22-O19)/Inputs!B22/12</f>
        <v>201929.94893106385</v>
      </c>
      <c r="P21" s="24">
        <f ca="1">P20+(P22-P19)/Inputs!B22/12</f>
        <v>201638.02581185006</v>
      </c>
      <c r="Q21" s="24">
        <f ca="1">Q20+(Q22-Q19)/Inputs!B22/12</f>
        <v>201303.3423937232</v>
      </c>
      <c r="R21" s="24">
        <f ca="1">R20+(R22-R19)/Inputs!B22/12</f>
        <v>201025.73261636039</v>
      </c>
      <c r="S21" s="24">
        <f ca="1">S20+(S22-S19)/Inputs!B22/12</f>
        <v>200812.34914509163</v>
      </c>
      <c r="T21" s="24">
        <f ca="1">T20+(T22-T19)/Inputs!B22/12</f>
        <v>200497.86369941069</v>
      </c>
      <c r="U21" s="24">
        <f ca="1">U20+(U22-U19)/Inputs!B22/12</f>
        <v>200246.0809082367</v>
      </c>
      <c r="V21" s="24">
        <f ca="1">V20+(V22-V19)/Inputs!B22/12</f>
        <v>199904.23676956139</v>
      </c>
      <c r="W21" s="24">
        <f ca="1">W20+(W22-W19)/Inputs!B22/12</f>
        <v>199713.48264432576</v>
      </c>
      <c r="X21" s="24">
        <f ca="1">X20+(X22-X19)/Inputs!B22/12</f>
        <v>199516.98416792185</v>
      </c>
      <c r="Y21" s="24">
        <f ca="1">Y20+(Y22-Y19)/Inputs!B22/12</f>
        <v>199270.24481511526</v>
      </c>
      <c r="Z21" s="24">
        <f ca="1">Z20+(Z22-Z19)/Inputs!B22/12</f>
        <v>199064.9050533871</v>
      </c>
      <c r="AA21" s="25">
        <f ca="1">SUM(O21:Z21)</f>
        <v>2404923.1969560478</v>
      </c>
      <c r="AB21" s="24">
        <f ca="1">AB20+(AB22-AB19)/Inputs!B22/12</f>
        <v>198815.78088555441</v>
      </c>
      <c r="AC21" s="24">
        <f ca="1">AC20+(AC22-AC19)/Inputs!B22/12</f>
        <v>198646.3400582282</v>
      </c>
      <c r="AD21" s="24">
        <f ca="1">AD20+(AD22-AD19)/Inputs!B22/12</f>
        <v>198431.50628273399</v>
      </c>
      <c r="AE21" s="24">
        <f ca="1">AE20+(AE22-AE19)/Inputs!B22/12</f>
        <v>198227.11717234191</v>
      </c>
      <c r="AF21" s="24">
        <f ca="1">AF20+(AF22-AF19)/Inputs!B22/12</f>
        <v>197885.00752916728</v>
      </c>
      <c r="AG21" s="24">
        <f ca="1">AG20+(AG22-AG19)/Inputs!B22/12</f>
        <v>197727.4731642952</v>
      </c>
      <c r="AH21" s="24">
        <f ca="1">AH20+(AH22-AH19)/Inputs!B22/12</f>
        <v>197552.07701868951</v>
      </c>
      <c r="AI21" s="24">
        <f ca="1">AI20+(AI22-AI19)/Inputs!B22/12</f>
        <v>197428.05303362393</v>
      </c>
      <c r="AJ21" s="24">
        <f ca="1">AJ20+(AJ22-AJ19)/Inputs!B22/12</f>
        <v>197268.66100069336</v>
      </c>
      <c r="AK21" s="24">
        <f ca="1">AK20+(AK22-AK19)/Inputs!B22/12</f>
        <v>197058.89191201795</v>
      </c>
      <c r="AL21" s="24">
        <f ca="1">AL20+(AL22-AL19)/Inputs!B22/12</f>
        <v>196878.30209081195</v>
      </c>
      <c r="AM21" s="24">
        <f ca="1">AM20+(AM22-AM19)/Inputs!B22/12</f>
        <v>196668.50064940669</v>
      </c>
      <c r="AN21" s="25">
        <f ca="1">SUM(AB21:AM21)</f>
        <v>2372587.7107975646</v>
      </c>
      <c r="AO21" s="24">
        <f ca="1">AO20+(AO22-AO19)/Inputs!B22/12</f>
        <v>196456.15227394993</v>
      </c>
      <c r="AP21" s="24">
        <f ca="1">AP20+(AP22-AP19)/Inputs!B22/12</f>
        <v>196187.39642827079</v>
      </c>
      <c r="AQ21" s="24">
        <f ca="1">AQ20+(AQ22-AQ19)/Inputs!B22/12</f>
        <v>195988.58367581639</v>
      </c>
      <c r="AR21" s="24">
        <f ca="1">AR20+(AR22-AR19)/Inputs!B22/12</f>
        <v>195892.63328930439</v>
      </c>
      <c r="AS21" s="24">
        <f ca="1">AS20+(AS22-AS19)/Inputs!B22/12</f>
        <v>195632.14843032305</v>
      </c>
      <c r="AT21" s="24">
        <f ca="1">AT20+(AT22-AT19)/Inputs!B22/12</f>
        <v>195459.71537903341</v>
      </c>
      <c r="AU21" s="24">
        <f ca="1">AU20+(AU22-AU19)/Inputs!B22/12</f>
        <v>195263.50923802002</v>
      </c>
      <c r="AV21" s="24">
        <f ca="1">AV20+(AV22-AV19)/Inputs!B22/12</f>
        <v>194979.99992483231</v>
      </c>
      <c r="AW21" s="24">
        <f ca="1">AW20+(AW22-AW19)/Inputs!B22/12</f>
        <v>194807.48521854801</v>
      </c>
      <c r="AX21" s="24">
        <f ca="1">AX20+(AX22-AX19)/Inputs!B22/12</f>
        <v>194631.65861053456</v>
      </c>
      <c r="AY21" s="24">
        <f ca="1">AY20+(AY22-AY19)/Inputs!B22/12</f>
        <v>194500.87315802512</v>
      </c>
      <c r="AZ21" s="24">
        <f ca="1">AZ20+(AZ22-AZ19)/Inputs!B22/12</f>
        <v>194297.30999760469</v>
      </c>
      <c r="BA21" s="25">
        <f ca="1">SUM(AO21:AZ21)</f>
        <v>2344097.4656242626</v>
      </c>
      <c r="BB21" s="24">
        <f ca="1">BB20+(BB22-BB19)/Inputs!B22/12</f>
        <v>194174.31555088214</v>
      </c>
      <c r="BC21" s="24">
        <f ca="1">BC20+(BC22-BC19)/Inputs!B22/12</f>
        <v>193906.65218847001</v>
      </c>
      <c r="BD21" s="24">
        <f ca="1">BD20+(BD22-BD19)/Inputs!B22/12</f>
        <v>193768.03093998469</v>
      </c>
      <c r="BE21" s="24">
        <f ca="1">BE20+(BE22-BE19)/Inputs!B22/12</f>
        <v>193637.34069592413</v>
      </c>
      <c r="BF21" s="24">
        <f ca="1">BF20+(BF22-BF19)/Inputs!B22/12</f>
        <v>193588.34779517117</v>
      </c>
      <c r="BG21" s="24">
        <f ca="1">BG20+(BG22-BG19)/Inputs!B22/12</f>
        <v>193441.70090200947</v>
      </c>
      <c r="BH21" s="24">
        <f ca="1">BH20+(BH22-BH19)/Inputs!B22/12</f>
        <v>193307.37484043909</v>
      </c>
      <c r="BI21" s="24">
        <f ca="1">BI20+(BI22-BI19)/Inputs!B22/12</f>
        <v>193031.8183822188</v>
      </c>
      <c r="BJ21" s="24">
        <f ca="1">BJ20+(BJ22-BJ19)/Inputs!B22/12</f>
        <v>192837.01006314837</v>
      </c>
      <c r="BK21" s="24">
        <f ca="1">BK20+(BK22-BK19)/Inputs!B22/12</f>
        <v>192769.88589294194</v>
      </c>
      <c r="BL21" s="24">
        <f ca="1">BL20+(BL22-BL19)/Inputs!B22/12</f>
        <v>192625.83354436254</v>
      </c>
      <c r="BM21" s="24">
        <f ca="1">BM20+(BM22-BM19)/Inputs!B22/12</f>
        <v>192484.75295533807</v>
      </c>
      <c r="BN21" s="25">
        <f ca="1">SUM(BB21:BM21)</f>
        <v>2319573.0637508901</v>
      </c>
      <c r="BO21" s="24">
        <f ca="1">BO20+(BO22-BO19)/Inputs!B22/12</f>
        <v>192319.19392307111</v>
      </c>
      <c r="BP21" s="24">
        <f ca="1">BP20+(BP22-BP19)/Inputs!B22/12</f>
        <v>192270.90471650628</v>
      </c>
      <c r="BQ21" s="24">
        <f ca="1">BQ20+(BQ22-BQ19)/Inputs!B22/12</f>
        <v>192114.7279317379</v>
      </c>
      <c r="BR21" s="24">
        <f ca="1">BR20+(BR22-BR19)/Inputs!B22/12</f>
        <v>191941.06779065091</v>
      </c>
      <c r="BS21" s="24">
        <f ca="1">BS20+(BS22-BS19)/Inputs!B22/12</f>
        <v>191879.04946420359</v>
      </c>
      <c r="BT21" s="24">
        <f ca="1">BT20+(BT22-BT19)/Inputs!B22/12</f>
        <v>191810.52541129244</v>
      </c>
      <c r="BU21" s="24">
        <f ca="1">BU20+(BU22-BU19)/Inputs!B22/12</f>
        <v>191695.07293375285</v>
      </c>
      <c r="BV21" s="24">
        <f ca="1">BV20+(BV22-BV19)/Inputs!B22/12</f>
        <v>191486.91753391517</v>
      </c>
      <c r="BW21" s="24">
        <f ca="1">BW20+(BW22-BW19)/Inputs!B22/12</f>
        <v>191312.09341428234</v>
      </c>
      <c r="BX21" s="24">
        <f ca="1">BX20+(BX22-BX19)/Inputs!B22/12</f>
        <v>191097.06520825191</v>
      </c>
      <c r="BY21" s="24">
        <f ca="1">BY20+(BY22-BY19)/Inputs!B22/12</f>
        <v>190858.56536184353</v>
      </c>
      <c r="BZ21" s="24">
        <f ca="1">BZ20+(BZ22-BZ19)/Inputs!B22/12</f>
        <v>190672.33208218764</v>
      </c>
      <c r="CA21" s="25">
        <f ca="1">SUM(BO21:BZ21)</f>
        <v>2299457.5157716959</v>
      </c>
      <c r="CB21" s="24">
        <f ca="1">CB20+(CB22-CB19)/Inputs!B22/12</f>
        <v>190628.30443908871</v>
      </c>
      <c r="CC21" s="24">
        <f ca="1">CC20+(CC22-CC19)/Inputs!B22/12</f>
        <v>190545.50304784338</v>
      </c>
      <c r="CD21" s="24">
        <f ca="1">CD20+(CD22-CD19)/Inputs!B22/12</f>
        <v>190523.63161385033</v>
      </c>
      <c r="CE21" s="24">
        <f ca="1">CE20+(CE22-CE19)/Inputs!B22/12</f>
        <v>190422.16905123717</v>
      </c>
      <c r="CF21" s="24">
        <f ca="1">CF20+(CF22-CF19)/Inputs!B22/12</f>
        <v>190288.88452870946</v>
      </c>
      <c r="CG21" s="24">
        <f ca="1">CG20+(CG22-CG19)/Inputs!B22/12</f>
        <v>190182.34338188765</v>
      </c>
      <c r="CH21" s="24">
        <f ca="1">CH20+(CH22-CH19)/Inputs!B22/12</f>
        <v>189975.58390586547</v>
      </c>
      <c r="CI21" s="24">
        <f ca="1">CI20+(CI22-CI19)/Inputs!B22/12</f>
        <v>189812.91925426637</v>
      </c>
      <c r="CJ21" s="24">
        <f ca="1">CJ20+(CJ22-CJ19)/Inputs!B22/12</f>
        <v>189740.41300841109</v>
      </c>
      <c r="CK21" s="24">
        <f ca="1">CK20+(CK22-CK19)/Inputs!B22/12</f>
        <v>189604.15918731436</v>
      </c>
      <c r="CL21" s="24">
        <f ca="1">CL20+(CL22-CL19)/Inputs!B22/12</f>
        <v>189451.48171994832</v>
      </c>
      <c r="CM21" s="24">
        <f ca="1">CM20+(CM22-CM19)/Inputs!B22/12</f>
        <v>189280.12241462519</v>
      </c>
      <c r="CN21" s="25">
        <f ca="1">SUM(CB21:CM21)</f>
        <v>2280455.5155530474</v>
      </c>
      <c r="CO21" s="24">
        <f ca="1">CO20+(CO22-CO19)/Inputs!B22/12</f>
        <v>189156.13280547847</v>
      </c>
      <c r="CP21" s="24">
        <f ca="1">CP20+(CP22-CP19)/Inputs!B22/12</f>
        <v>189058.37431735452</v>
      </c>
      <c r="CQ21" s="24">
        <f ca="1">CQ20+(CQ22-CQ19)/Inputs!B22/12</f>
        <v>188839.0936465702</v>
      </c>
      <c r="CR21" s="24">
        <f ca="1">CR20+(CR22-CR19)/Inputs!B22/12</f>
        <v>188704.53183772232</v>
      </c>
      <c r="CS21" s="24">
        <f ca="1">CS20+(CS22-CS19)/Inputs!B22/12</f>
        <v>188553.76032471165</v>
      </c>
      <c r="CT21" s="24">
        <f ca="1">CT20+(CT22-CT19)/Inputs!B22/12</f>
        <v>188464.43326697464</v>
      </c>
      <c r="CU21" s="24">
        <f ca="1">CU20+(CU22-CU19)/Inputs!B22/12</f>
        <v>188347.14082084762</v>
      </c>
      <c r="CV21" s="24">
        <f ca="1">CV20+(CV22-CV19)/Inputs!B22/12</f>
        <v>188193.1493760976</v>
      </c>
      <c r="CW21" s="24">
        <f ca="1">CW20+(CW22-CW19)/Inputs!B22/12</f>
        <v>188078.66374151173</v>
      </c>
      <c r="CX21" s="24">
        <f ca="1">CX20+(CX22-CX19)/Inputs!B22/12</f>
        <v>187862.12690938122</v>
      </c>
      <c r="CY21" s="24">
        <f ca="1">CY20+(CY22-CY19)/Inputs!B22/12</f>
        <v>187809.72559668889</v>
      </c>
      <c r="CZ21" s="24">
        <f ca="1">CZ20+(CZ22-CZ19)/Inputs!B22/12</f>
        <v>187777.20985974828</v>
      </c>
      <c r="DA21" s="25">
        <f ca="1">SUM(CO21:CZ21)</f>
        <v>2260844.3425030871</v>
      </c>
      <c r="DB21" s="24">
        <f ca="1">DB20+(DB22-DB19)/Inputs!B22/12</f>
        <v>187796.88345353512</v>
      </c>
      <c r="DC21" s="24">
        <f ca="1">DC20+(DC22-DC19)/Inputs!B22/12</f>
        <v>187667.64121941064</v>
      </c>
      <c r="DD21" s="24">
        <f ca="1">DD20+(DD22-DD19)/Inputs!B22/12</f>
        <v>187547.56980328434</v>
      </c>
      <c r="DE21" s="24">
        <f ca="1">DE20+(DE22-DE19)/Inputs!B22/12</f>
        <v>187381.02415006992</v>
      </c>
      <c r="DF21" s="24">
        <f ca="1">DF20+(DF22-DF19)/Inputs!B22/12</f>
        <v>187315.31456099977</v>
      </c>
      <c r="DG21" s="24">
        <f ca="1">DG20+(DG22-DG19)/Inputs!B22/12</f>
        <v>187242.7529462924</v>
      </c>
      <c r="DH21" s="24">
        <f ca="1">DH20+(DH22-DH19)/Inputs!B22/12</f>
        <v>187224.90896045987</v>
      </c>
      <c r="DI21" s="24">
        <f ca="1">DI20+(DI22-DI19)/Inputs!B22/12</f>
        <v>187184.17249492201</v>
      </c>
      <c r="DJ21" s="24">
        <f ca="1">DJ20+(DJ22-DJ19)/Inputs!B22/12</f>
        <v>187085.51667738686</v>
      </c>
      <c r="DK21" s="24">
        <f ca="1">DK20+(DK22-DK19)/Inputs!B22/12</f>
        <v>186992.81817254465</v>
      </c>
      <c r="DL21" s="24">
        <f ca="1">DL20+(DL22-DL19)/Inputs!B22/12</f>
        <v>186867.17897099553</v>
      </c>
      <c r="DM21" s="24">
        <f ca="1">DM20+(DM22-DM19)/Inputs!B22/12</f>
        <v>186841.68966015987</v>
      </c>
      <c r="DN21" s="25">
        <f ca="1">SUM(DB21:DM21)</f>
        <v>2247147.4710700614</v>
      </c>
      <c r="DO21" s="24">
        <f ca="1">DO20+(DO22-DO19)/Inputs!B22/12</f>
        <v>186831.98385478617</v>
      </c>
      <c r="DP21" s="24">
        <f ca="1">DP20+(DP22-DP19)/Inputs!B22/12</f>
        <v>186741.11040316327</v>
      </c>
      <c r="DQ21" s="24">
        <f ca="1">DQ20+(DQ22-DQ19)/Inputs!B22/12</f>
        <v>186601.83033704272</v>
      </c>
      <c r="DR21" s="24">
        <f ca="1">DR20+(DR22-DR19)/Inputs!B22/12</f>
        <v>186548.16913382927</v>
      </c>
      <c r="DS21" s="24">
        <f ca="1">DS20+(DS22-DS19)/Inputs!B22/12</f>
        <v>186485.66655001347</v>
      </c>
      <c r="DT21" s="24">
        <f ca="1">DT20+(DT22-DT19)/Inputs!B22/12</f>
        <v>186290.44673254318</v>
      </c>
      <c r="DU21" s="24">
        <f ca="1">DU20+(DU22-DU19)/Inputs!B22/12</f>
        <v>186254.39626699974</v>
      </c>
      <c r="DV21" s="24">
        <f ca="1">DV20+(DV22-DV19)/Inputs!B22/12</f>
        <v>186161.18579057007</v>
      </c>
      <c r="DW21" s="24">
        <f ca="1">DW20+(DW22-DW19)/Inputs!B22/12</f>
        <v>186038.0369086242</v>
      </c>
      <c r="DX21" s="24">
        <f ca="1">DX20+(DX22-DX19)/Inputs!B22/12</f>
        <v>185985.00572553067</v>
      </c>
      <c r="DY21" s="24">
        <f ca="1">DY20+(DY22-DY19)/Inputs!B22/12</f>
        <v>185878.72798412654</v>
      </c>
      <c r="DZ21" s="24">
        <f ca="1">DZ20+(DZ22-DZ19)/Inputs!B22/12</f>
        <v>185792.47925612508</v>
      </c>
      <c r="EA21" s="25">
        <f ca="1">SUM(DO21:DZ21)</f>
        <v>2235609.0389433545</v>
      </c>
      <c r="EB21" s="24">
        <f ca="1">EB20+(EB22-EB19)/Inputs!B22/12</f>
        <v>185673.92940026644</v>
      </c>
      <c r="EC21" s="24">
        <f ca="1">EC20+(EC22-EC19)/Inputs!B22/12</f>
        <v>185588.95425241682</v>
      </c>
      <c r="ED21" s="24">
        <f ca="1">ED20+(ED22-ED19)/Inputs!B22/12</f>
        <v>185524.22732878732</v>
      </c>
      <c r="EE21" s="24">
        <f ca="1">EE20+(EE22-EE19)/Inputs!B22/12</f>
        <v>185378.49628980472</v>
      </c>
      <c r="EF21" s="24">
        <f ca="1">EF20+(EF22-EF19)/Inputs!B22/12</f>
        <v>185285.06283859434</v>
      </c>
      <c r="EG21" s="24">
        <f ca="1">EG20+(EG22-EG19)/Inputs!B22/12</f>
        <v>185198.22635091146</v>
      </c>
      <c r="EH21" s="24">
        <f ca="1">EH20+(EH22-EH19)/Inputs!B22/12</f>
        <v>185119.6892380919</v>
      </c>
      <c r="EI21" s="24">
        <f ca="1">EI20+(EI22-EI19)/Inputs!B22/12</f>
        <v>185024.73538623977</v>
      </c>
      <c r="EJ21" s="24">
        <f ca="1">EJ20+(EJ22-EJ19)/Inputs!B22/12</f>
        <v>184849.07680214942</v>
      </c>
      <c r="EK21" s="24">
        <f ca="1">EK20+(EK22-EK19)/Inputs!B22/12</f>
        <v>184814.83722230862</v>
      </c>
      <c r="EL21" s="24">
        <f ca="1">EL20+(EL22-EL19)/Inputs!B22/12</f>
        <v>184776.13958425037</v>
      </c>
      <c r="EM21" s="24">
        <f ca="1">EM20+(EM22-EM19)/Inputs!B22/12</f>
        <v>184724.48570305714</v>
      </c>
      <c r="EN21" s="25">
        <f ca="1">SUM(EB21:EM21)</f>
        <v>2221957.8603968783</v>
      </c>
    </row>
    <row r="22" spans="1:144" ht="12.75" customHeight="1" outlineLevel="1" x14ac:dyDescent="0.2">
      <c r="A22" s="9" t="str">
        <f>Labels!B14</f>
        <v>Desired Capital</v>
      </c>
      <c r="B22" s="28">
        <f>Inputs!B20*B10/(1/Inputs!B19/12+'(Other Computations)'!B144)</f>
        <v>34645298.421926454</v>
      </c>
      <c r="C22" s="28">
        <f ca="1">Inputs!B20*C10/(1/Inputs!B19/12+'(Other Computations)'!B144)</f>
        <v>34630561.24004744</v>
      </c>
      <c r="D22" s="28">
        <f ca="1">Inputs!B20*D10/(1/Inputs!B19/12+'(Other Computations)'!B144)</f>
        <v>34614782.456021324</v>
      </c>
      <c r="E22" s="28">
        <f ca="1">Inputs!B20*E10/(1/Inputs!B19/12+'(Other Computations)'!B144)</f>
        <v>34602131.83322417</v>
      </c>
      <c r="F22" s="28">
        <f ca="1">Inputs!B20*F10/(1/Inputs!B19/12+'(Other Computations)'!B144)</f>
        <v>34584448.498529889</v>
      </c>
      <c r="G22" s="28">
        <f ca="1">Inputs!B20*G10/(1/Inputs!B19/12+'(Other Computations)'!B144)</f>
        <v>34570571.354407072</v>
      </c>
      <c r="H22" s="28">
        <f ca="1">Inputs!B20*H10/(1/Inputs!B19/12+'(Other Computations)'!B144)</f>
        <v>34559061.954531483</v>
      </c>
      <c r="I22" s="28">
        <f ca="1">Inputs!B20*I10/(1/Inputs!B19/12+'(Other Computations)'!B144)</f>
        <v>34542135.765147768</v>
      </c>
      <c r="J22" s="28">
        <f ca="1">Inputs!B20*J10/(1/Inputs!B19/12+'(Other Computations)'!B144)</f>
        <v>34528118.650702752</v>
      </c>
      <c r="K22" s="28">
        <f ca="1">Inputs!B20*K10/(1/Inputs!B19/12+'(Other Computations)'!B144)</f>
        <v>34513182.450052299</v>
      </c>
      <c r="L22" s="28">
        <f ca="1">Inputs!B20*L10/(1/Inputs!B19/12+'(Other Computations)'!B144)</f>
        <v>34501722.41318845</v>
      </c>
      <c r="M22" s="28">
        <f ca="1">Inputs!B20*M10/(1/Inputs!B19/12+'(Other Computations)'!B144)</f>
        <v>34486307.800361224</v>
      </c>
      <c r="N22" s="29">
        <f ca="1">M22</f>
        <v>34486307.800361224</v>
      </c>
      <c r="O22" s="28">
        <f ca="1">Inputs!B20*O10/(1/Inputs!B19/12+'(Other Computations)'!B144)</f>
        <v>34470742.298235342</v>
      </c>
      <c r="P22" s="28">
        <f ca="1">Inputs!B20*P10/(1/Inputs!B19/12+'(Other Computations)'!B144)</f>
        <v>34456887.373205885</v>
      </c>
      <c r="Q22" s="28">
        <f ca="1">Inputs!B20*Q10/(1/Inputs!B19/12+'(Other Computations)'!B144)</f>
        <v>34441293.806094721</v>
      </c>
      <c r="R22" s="28">
        <f ca="1">Inputs!B20*R10/(1/Inputs!B19/12+'(Other Computations)'!B144)</f>
        <v>34427502.676424779</v>
      </c>
      <c r="S22" s="28">
        <f ca="1">Inputs!B20*S10/(1/Inputs!B19/12+'(Other Computations)'!B144)</f>
        <v>34415838.902848706</v>
      </c>
      <c r="T22" s="28">
        <f ca="1">Inputs!B20*T10/(1/Inputs!B19/12+'(Other Computations)'!B144)</f>
        <v>34400404.164780088</v>
      </c>
      <c r="U22" s="28">
        <f ca="1">Inputs!B20*U10/(1/Inputs!B19/12+'(Other Computations)'!B144)</f>
        <v>34386981.664051712</v>
      </c>
      <c r="V22" s="28">
        <f ca="1">Inputs!B20*V10/(1/Inputs!B19/12+'(Other Computations)'!B144)</f>
        <v>34370157.045462996</v>
      </c>
      <c r="W22" s="28">
        <f ca="1">Inputs!B20*W10/(1/Inputs!B19/12+'(Other Computations)'!B144)</f>
        <v>34358509.719057098</v>
      </c>
      <c r="X22" s="28">
        <f ca="1">Inputs!B20*X10/(1/Inputs!B19/12+'(Other Computations)'!B144)</f>
        <v>34346564.988423131</v>
      </c>
      <c r="Y22" s="28">
        <f ca="1">Inputs!B20*Y10/(1/Inputs!B19/12+'(Other Computations)'!B144)</f>
        <v>34332684.417086102</v>
      </c>
      <c r="Z22" s="28">
        <f ca="1">Inputs!B20*Z10/(1/Inputs!B19/12+'(Other Computations)'!B144)</f>
        <v>34320118.591262206</v>
      </c>
      <c r="AA22" s="29">
        <f ca="1">Z22</f>
        <v>34320118.591262206</v>
      </c>
      <c r="AB22" s="28">
        <f ca="1">Inputs!B20*AB10/(1/Inputs!B19/12+'(Other Computations)'!B144)</f>
        <v>34305853.809505239</v>
      </c>
      <c r="AC22" s="28">
        <f ca="1">Inputs!B20*AC10/(1/Inputs!B19/12+'(Other Computations)'!B144)</f>
        <v>34294283.30042097</v>
      </c>
      <c r="AD22" s="28">
        <f ca="1">Inputs!B20*AD10/(1/Inputs!B19/12+'(Other Computations)'!B144)</f>
        <v>34280994.113790542</v>
      </c>
      <c r="AE22" s="28">
        <f ca="1">Inputs!B20*AE10/(1/Inputs!B19/12+'(Other Computations)'!B144)</f>
        <v>34267934.973406181</v>
      </c>
      <c r="AF22" s="28">
        <f ca="1">Inputs!B20*AF10/(1/Inputs!B19/12+'(Other Computations)'!B144)</f>
        <v>34249792.607032627</v>
      </c>
      <c r="AG22" s="28">
        <f ca="1">Inputs!B20*AG10/(1/Inputs!B19/12+'(Other Computations)'!B144)</f>
        <v>34238030.57401327</v>
      </c>
      <c r="AH22" s="28">
        <f ca="1">Inputs!B20*AH10/(1/Inputs!B19/12+'(Other Computations)'!B144)</f>
        <v>34225575.97279866</v>
      </c>
      <c r="AI22" s="28">
        <f ca="1">Inputs!B20*AI10/(1/Inputs!B19/12+'(Other Computations)'!B144)</f>
        <v>34214865.385319196</v>
      </c>
      <c r="AJ22" s="28">
        <f ca="1">Inputs!B20*AJ10/(1/Inputs!B19/12+'(Other Computations)'!B144)</f>
        <v>34202831.658662573</v>
      </c>
      <c r="AK22" s="28">
        <f ca="1">Inputs!B20*AK10/(1/Inputs!B19/12+'(Other Computations)'!B144)</f>
        <v>34188888.719463095</v>
      </c>
      <c r="AL22" s="28">
        <f ca="1">Inputs!B20*AL10/(1/Inputs!B19/12+'(Other Computations)'!B144)</f>
        <v>34175858.094129182</v>
      </c>
      <c r="AM22" s="28">
        <f ca="1">Inputs!B20*AM10/(1/Inputs!B19/12+'(Other Computations)'!B144)</f>
        <v>34161678.254332602</v>
      </c>
      <c r="AN22" s="29">
        <f ca="1">AM22</f>
        <v>34161678.254332602</v>
      </c>
      <c r="AO22" s="28">
        <f ca="1">Inputs!B20*AO10/(1/Inputs!B19/12+'(Other Computations)'!B144)</f>
        <v>34147274.486714795</v>
      </c>
      <c r="AP22" s="28">
        <f ca="1">Inputs!B20*AP10/(1/Inputs!B19/12+'(Other Computations)'!B144)</f>
        <v>34130712.105601847</v>
      </c>
      <c r="AQ22" s="28">
        <f ca="1">Inputs!B20*AQ10/(1/Inputs!B19/12+'(Other Computations)'!B144)</f>
        <v>34116484.656711318</v>
      </c>
      <c r="AR22" s="28">
        <f ca="1">Inputs!B20*AR10/(1/Inputs!B19/12+'(Other Computations)'!B144)</f>
        <v>34105860.025844119</v>
      </c>
      <c r="AS22" s="28">
        <f ca="1">Inputs!B20*AS10/(1/Inputs!B19/12+'(Other Computations)'!B144)</f>
        <v>34089300.89077729</v>
      </c>
      <c r="AT22" s="28">
        <f ca="1">Inputs!B20*AT10/(1/Inputs!B19/12+'(Other Computations)'!B144)</f>
        <v>34075714.377778783</v>
      </c>
      <c r="AU22" s="28">
        <f ca="1">Inputs!B20*AU10/(1/Inputs!B19/12+'(Other Computations)'!B144)</f>
        <v>34061198.166779093</v>
      </c>
      <c r="AV22" s="28">
        <f ca="1">Inputs!B20*AV10/(1/Inputs!B19/12+'(Other Computations)'!B144)</f>
        <v>34043423.707541287</v>
      </c>
      <c r="AW22" s="28">
        <f ca="1">Inputs!B20*AW10/(1/Inputs!B19/12+'(Other Computations)'!B144)</f>
        <v>34029447.950856678</v>
      </c>
      <c r="AX22" s="28">
        <f ca="1">Inputs!B20*AX10/(1/Inputs!B19/12+'(Other Computations)'!B144)</f>
        <v>34015286.25135614</v>
      </c>
      <c r="AY22" s="28">
        <f ca="1">Inputs!B20*AY10/(1/Inputs!B19/12+'(Other Computations)'!B144)</f>
        <v>34002653.395873621</v>
      </c>
      <c r="AZ22" s="28">
        <f ca="1">Inputs!B20*AZ10/(1/Inputs!B19/12+'(Other Computations)'!B144)</f>
        <v>33987354.053284146</v>
      </c>
      <c r="BA22" s="29">
        <f ca="1">AZ22</f>
        <v>33987354.053284146</v>
      </c>
      <c r="BB22" s="28">
        <f ca="1">Inputs!B20*BB10/(1/Inputs!B19/12+'(Other Computations)'!B144)</f>
        <v>33974826.816795729</v>
      </c>
      <c r="BC22" s="28">
        <f ca="1">Inputs!B20*BC10/(1/Inputs!B19/12+'(Other Computations)'!B144)</f>
        <v>33957059.572411172</v>
      </c>
      <c r="BD22" s="28">
        <f ca="1">Inputs!B20*BD10/(1/Inputs!B19/12+'(Other Computations)'!B144)</f>
        <v>33943744.747649439</v>
      </c>
      <c r="BE22" s="28">
        <f ca="1">Inputs!B20*BE10/(1/Inputs!B19/12+'(Other Computations)'!B144)</f>
        <v>33930682.575205557</v>
      </c>
      <c r="BF22" s="28">
        <f ca="1">Inputs!B20*BF10/(1/Inputs!B19/12+'(Other Computations)'!B144)</f>
        <v>33920510.071785986</v>
      </c>
      <c r="BG22" s="28">
        <f ca="1">Inputs!B20*BG10/(1/Inputs!B19/12+'(Other Computations)'!B144)</f>
        <v>33906850.782765403</v>
      </c>
      <c r="BH22" s="28">
        <f ca="1">Inputs!B20*BH10/(1/Inputs!B19/12+'(Other Computations)'!B144)</f>
        <v>33893548.947404534</v>
      </c>
      <c r="BI22" s="28">
        <f ca="1">Inputs!B20*BI10/(1/Inputs!B19/12+'(Other Computations)'!B144)</f>
        <v>33875109.796994485</v>
      </c>
      <c r="BJ22" s="28">
        <f ca="1">Inputs!B20*BJ10/(1/Inputs!B19/12+'(Other Computations)'!B144)</f>
        <v>33859381.200727046</v>
      </c>
      <c r="BK22" s="28">
        <f ca="1">Inputs!B20*BK10/(1/Inputs!B19/12+'(Other Computations)'!B144)</f>
        <v>33848164.18234732</v>
      </c>
      <c r="BL22" s="28">
        <f ca="1">Inputs!B20*BL10/(1/Inputs!B19/12+'(Other Computations)'!B144)</f>
        <v>33834204.247972794</v>
      </c>
      <c r="BM22" s="28">
        <f ca="1">Inputs!B20*BM10/(1/Inputs!B19/12+'(Other Computations)'!B144)</f>
        <v>33820274.012560211</v>
      </c>
      <c r="BN22" s="29">
        <f ca="1">BM22</f>
        <v>33820274.012560211</v>
      </c>
      <c r="BO22" s="28">
        <f ca="1">Inputs!B20*BO10/(1/Inputs!B19/12+'(Other Computations)'!B144)</f>
        <v>33805404.567449339</v>
      </c>
      <c r="BP22" s="28">
        <f ca="1">Inputs!B20*BP10/(1/Inputs!B19/12+'(Other Computations)'!B144)</f>
        <v>33794674.195099406</v>
      </c>
      <c r="BQ22" s="28">
        <f ca="1">Inputs!B20*BQ10/(1/Inputs!B19/12+'(Other Computations)'!B144)</f>
        <v>33780100.089329436</v>
      </c>
      <c r="BR22" s="28">
        <f ca="1">Inputs!B20*BR10/(1/Inputs!B19/12+'(Other Computations)'!B144)</f>
        <v>33764804.277211212</v>
      </c>
      <c r="BS22" s="28">
        <f ca="1">Inputs!B20*BS10/(1/Inputs!B19/12+'(Other Computations)'!B144)</f>
        <v>33753440.660908513</v>
      </c>
      <c r="BT22" s="28">
        <f ca="1">Inputs!B20*BT10/(1/Inputs!B19/12+'(Other Computations)'!B144)</f>
        <v>33741871.866627373</v>
      </c>
      <c r="BU22" s="28">
        <f ca="1">Inputs!B20*BU10/(1/Inputs!B19/12+'(Other Computations)'!B144)</f>
        <v>33728612.765579931</v>
      </c>
      <c r="BV22" s="28">
        <f ca="1">Inputs!B20*BV10/(1/Inputs!B19/12+'(Other Computations)'!B144)</f>
        <v>33711969.768722937</v>
      </c>
      <c r="BW22" s="28">
        <f ca="1">Inputs!B20*BW10/(1/Inputs!B19/12+'(Other Computations)'!B144)</f>
        <v>33696397.465774</v>
      </c>
      <c r="BX22" s="28">
        <f ca="1">Inputs!B20*BX10/(1/Inputs!B19/12+'(Other Computations)'!B144)</f>
        <v>33679302.057052597</v>
      </c>
      <c r="BY22" s="28">
        <f ca="1">Inputs!B20*BY10/(1/Inputs!B19/12+'(Other Computations)'!B144)</f>
        <v>33661239.333351016</v>
      </c>
      <c r="BZ22" s="28">
        <f ca="1">Inputs!B20*BZ10/(1/Inputs!B19/12+'(Other Computations)'!B144)</f>
        <v>33644921.464591362</v>
      </c>
      <c r="CA22" s="29">
        <f ca="1">BZ22</f>
        <v>33644921.464591362</v>
      </c>
      <c r="CB22" s="28">
        <f ca="1">Inputs!B20*CB10/(1/Inputs!B19/12+'(Other Computations)'!B144)</f>
        <v>33633644.281680614</v>
      </c>
      <c r="CC22" s="28">
        <f ca="1">Inputs!B20*CC10/(1/Inputs!B19/12+'(Other Computations)'!B144)</f>
        <v>33621024.346364684</v>
      </c>
      <c r="CD22" s="28">
        <f ca="1">Inputs!B20*CD10/(1/Inputs!B19/12+'(Other Computations)'!B144)</f>
        <v>33610582.214207351</v>
      </c>
      <c r="CE22" s="28">
        <f ca="1">Inputs!B20*CE10/(1/Inputs!B19/12+'(Other Computations)'!B144)</f>
        <v>33597328.04864829</v>
      </c>
      <c r="CF22" s="28">
        <f ca="1">Inputs!B20*CF10/(1/Inputs!B19/12+'(Other Computations)'!B144)</f>
        <v>33582888.985518247</v>
      </c>
      <c r="CG22" s="28">
        <f ca="1">Inputs!B20*CG10/(1/Inputs!B19/12+'(Other Computations)'!B144)</f>
        <v>33569358.293233708</v>
      </c>
      <c r="CH22" s="28">
        <f ca="1">Inputs!B20*CH10/(1/Inputs!B19/12+'(Other Computations)'!B144)</f>
        <v>33552199.146755476</v>
      </c>
      <c r="CI22" s="28">
        <f ca="1">Inputs!B20*CI10/(1/Inputs!B19/12+'(Other Computations)'!B144)</f>
        <v>33536501.194315478</v>
      </c>
      <c r="CJ22" s="28">
        <f ca="1">Inputs!B20*CJ10/(1/Inputs!B19/12+'(Other Computations)'!B144)</f>
        <v>33523988.417607315</v>
      </c>
      <c r="CK22" s="28">
        <f ca="1">Inputs!B20*CK10/(1/Inputs!B19/12+'(Other Computations)'!B144)</f>
        <v>33509201.662137706</v>
      </c>
      <c r="CL22" s="28">
        <f ca="1">Inputs!B20*CL10/(1/Inputs!B19/12+'(Other Computations)'!B144)</f>
        <v>33493761.88239504</v>
      </c>
      <c r="CM22" s="28">
        <f ca="1">Inputs!B20*CM10/(1/Inputs!B19/12+'(Other Computations)'!B144)</f>
        <v>33477584.895420153</v>
      </c>
      <c r="CN22" s="29">
        <f ca="1">CM22</f>
        <v>33477584.895420153</v>
      </c>
      <c r="CO22" s="28">
        <f ca="1">Inputs!B20*CO10/(1/Inputs!B19/12+'(Other Computations)'!B144)</f>
        <v>33463033.761653144</v>
      </c>
      <c r="CP22" s="28">
        <f ca="1">Inputs!B20*CP10/(1/Inputs!B19/12+'(Other Computations)'!B144)</f>
        <v>33449399.250222951</v>
      </c>
      <c r="CQ22" s="28">
        <f ca="1">Inputs!B20*CQ10/(1/Inputs!B19/12+'(Other Computations)'!B144)</f>
        <v>33431378.795620326</v>
      </c>
      <c r="CR22" s="28">
        <f ca="1">Inputs!B20*CR10/(1/Inputs!B19/12+'(Other Computations)'!B144)</f>
        <v>33416270.097182762</v>
      </c>
      <c r="CS22" s="28">
        <f ca="1">Inputs!B20*CS10/(1/Inputs!B19/12+'(Other Computations)'!B144)</f>
        <v>33400550.552197218</v>
      </c>
      <c r="CT22" s="28">
        <f ca="1">Inputs!B20*CT10/(1/Inputs!B19/12+'(Other Computations)'!B144)</f>
        <v>33386982.168817312</v>
      </c>
      <c r="CU22" s="28">
        <f ca="1">Inputs!B20*CU10/(1/Inputs!B19/12+'(Other Computations)'!B144)</f>
        <v>33372411.273117781</v>
      </c>
      <c r="CV22" s="28">
        <f ca="1">Inputs!B20*CV10/(1/Inputs!B19/12+'(Other Computations)'!B144)</f>
        <v>33356482.685208477</v>
      </c>
      <c r="CW22" s="28">
        <f ca="1">Inputs!B20*CW10/(1/Inputs!B19/12+'(Other Computations)'!B144)</f>
        <v>33341909.046542346</v>
      </c>
      <c r="CX22" s="28">
        <f ca="1">Inputs!B20*CX10/(1/Inputs!B19/12+'(Other Computations)'!B144)</f>
        <v>33323641.892153304</v>
      </c>
      <c r="CY22" s="28">
        <f ca="1">Inputs!B20*CY10/(1/Inputs!B19/12+'(Other Computations)'!B144)</f>
        <v>33311153.82748111</v>
      </c>
      <c r="CZ22" s="28">
        <f ca="1">Inputs!B20*CZ10/(1/Inputs!B19/12+'(Other Computations)'!B144)</f>
        <v>33299437.97528512</v>
      </c>
      <c r="DA22" s="29">
        <f ca="1">CZ22</f>
        <v>33299437.97528512</v>
      </c>
      <c r="DB22" s="28">
        <f ca="1">Inputs!B20*DB10/(1/Inputs!B19/12+'(Other Computations)'!B144)</f>
        <v>33289642.756976668</v>
      </c>
      <c r="DC22" s="28">
        <f ca="1">Inputs!B20*DC10/(1/Inputs!B19/12+'(Other Computations)'!B144)</f>
        <v>33274575.979672637</v>
      </c>
      <c r="DD22" s="28">
        <f ca="1">Inputs!B20*DD10/(1/Inputs!B19/12+'(Other Computations)'!B144)</f>
        <v>33259768.414453305</v>
      </c>
      <c r="DE22" s="28">
        <f ca="1">Inputs!B20*DE10/(1/Inputs!B19/12+'(Other Computations)'!B144)</f>
        <v>33243257.388480913</v>
      </c>
      <c r="DF22" s="28">
        <f ca="1">Inputs!B20*DF10/(1/Inputs!B19/12+'(Other Computations)'!B144)</f>
        <v>33230298.055433668</v>
      </c>
      <c r="DG22" s="28">
        <f ca="1">Inputs!B20*DG10/(1/Inputs!B19/12+'(Other Computations)'!B144)</f>
        <v>33217124.619790915</v>
      </c>
      <c r="DH22" s="28">
        <f ca="1">Inputs!B20*DH10/(1/Inputs!B19/12+'(Other Computations)'!B144)</f>
        <v>33205925.596060131</v>
      </c>
      <c r="DI22" s="28">
        <f ca="1">Inputs!B20*DI10/(1/Inputs!B19/12+'(Other Computations)'!B144)</f>
        <v>33193963.012381524</v>
      </c>
      <c r="DJ22" s="28">
        <f ca="1">Inputs!B20*DJ10/(1/Inputs!B19/12+'(Other Computations)'!B144)</f>
        <v>33179941.256421015</v>
      </c>
      <c r="DK22" s="28">
        <f ca="1">Inputs!B20*DK10/(1/Inputs!B19/12+'(Other Computations)'!B144)</f>
        <v>33166106.513755146</v>
      </c>
      <c r="DL22" s="28">
        <f ca="1">Inputs!B20*DL10/(1/Inputs!B19/12+'(Other Computations)'!B144)</f>
        <v>33151076.670336086</v>
      </c>
      <c r="DM22" s="28">
        <f ca="1">Inputs!B20*DM10/(1/Inputs!B19/12+'(Other Computations)'!B144)</f>
        <v>33139608.933439884</v>
      </c>
      <c r="DN22" s="29">
        <f ca="1">DM22</f>
        <v>33139608.933439884</v>
      </c>
      <c r="DO22" s="28">
        <f ca="1">Inputs!B20*DO10/(1/Inputs!B19/12+'(Other Computations)'!B144)</f>
        <v>33128773.376783166</v>
      </c>
      <c r="DP22" s="28">
        <f ca="1">Inputs!B20*DP10/(1/Inputs!B19/12+'(Other Computations)'!B144)</f>
        <v>33115074.339394767</v>
      </c>
      <c r="DQ22" s="28">
        <f ca="1">Inputs!B20*DQ10/(1/Inputs!B19/12+'(Other Computations)'!B144)</f>
        <v>33099606.287793878</v>
      </c>
      <c r="DR22" s="28">
        <f ca="1">Inputs!B20*DR10/(1/Inputs!B19/12+'(Other Computations)'!B144)</f>
        <v>33087162.777080741</v>
      </c>
      <c r="DS22" s="28">
        <f ca="1">Inputs!B20*DS10/(1/Inputs!B19/12+'(Other Computations)'!B144)</f>
        <v>33074439.387198426</v>
      </c>
      <c r="DT22" s="28">
        <f ca="1">Inputs!B20*DT10/(1/Inputs!B19/12+'(Other Computations)'!B144)</f>
        <v>33056949.742836881</v>
      </c>
      <c r="DU22" s="28">
        <f ca="1">Inputs!B20*DU10/(1/Inputs!B19/12+'(Other Computations)'!B144)</f>
        <v>33045070.709790818</v>
      </c>
      <c r="DV22" s="28">
        <f ca="1">Inputs!B20*DV10/(1/Inputs!B19/12+'(Other Computations)'!B144)</f>
        <v>33031201.970913272</v>
      </c>
      <c r="DW22" s="28">
        <f ca="1">Inputs!B20*DW10/(1/Inputs!B19/12+'(Other Computations)'!B144)</f>
        <v>33016232.947490748</v>
      </c>
      <c r="DX22" s="28">
        <f ca="1">Inputs!B20*DX10/(1/Inputs!B19/12+'(Other Computations)'!B144)</f>
        <v>33003747.564362094</v>
      </c>
      <c r="DY22" s="28">
        <f ca="1">Inputs!B20*DY10/(1/Inputs!B19/12+'(Other Computations)'!B144)</f>
        <v>32989381.375281058</v>
      </c>
      <c r="DZ22" s="28">
        <f ca="1">Inputs!B20*DZ10/(1/Inputs!B19/12+'(Other Computations)'!B144)</f>
        <v>32975704.270697836</v>
      </c>
      <c r="EA22" s="29">
        <f ca="1">DZ22</f>
        <v>32975704.270697836</v>
      </c>
      <c r="EB22" s="28">
        <f ca="1">Inputs!B20*EB10/(1/Inputs!B19/12+'(Other Computations)'!B144)</f>
        <v>32960863.589813992</v>
      </c>
      <c r="EC22" s="28">
        <f ca="1">Inputs!B20*EC10/(1/Inputs!B19/12+'(Other Computations)'!B144)</f>
        <v>32947194.459899422</v>
      </c>
      <c r="ED22" s="28">
        <f ca="1">Inputs!B20*ED10/(1/Inputs!B19/12+'(Other Computations)'!B144)</f>
        <v>32934257.628295138</v>
      </c>
      <c r="EE22" s="28">
        <f ca="1">Inputs!B20*EE10/(1/Inputs!B19/12+'(Other Computations)'!B144)</f>
        <v>32918421.285483055</v>
      </c>
      <c r="EF22" s="28">
        <f ca="1">Inputs!B20*EF10/(1/Inputs!B19/12+'(Other Computations)'!B144)</f>
        <v>32904398.929741815</v>
      </c>
      <c r="EG22" s="28">
        <f ca="1">Inputs!B20*EG10/(1/Inputs!B19/12+'(Other Computations)'!B144)</f>
        <v>32890614.89518166</v>
      </c>
      <c r="EH22" s="28">
        <f ca="1">Inputs!B20*EH10/(1/Inputs!B19/12+'(Other Computations)'!B144)</f>
        <v>32877126.268032126</v>
      </c>
      <c r="EI22" s="28">
        <f ca="1">Inputs!B20*EI10/(1/Inputs!B19/12+'(Other Computations)'!B144)</f>
        <v>32863050.148989365</v>
      </c>
      <c r="EJ22" s="28">
        <f ca="1">Inputs!B20*EJ10/(1/Inputs!B19/12+'(Other Computations)'!B144)</f>
        <v>32846053.995181493</v>
      </c>
      <c r="EK22" s="28">
        <f ca="1">Inputs!B20*EK10/(1/Inputs!B19/12+'(Other Computations)'!B144)</f>
        <v>32834057.053365391</v>
      </c>
      <c r="EL22" s="28">
        <f ca="1">Inputs!B20*EL10/(1/Inputs!B19/12+'(Other Computations)'!B144)</f>
        <v>32821966.549455807</v>
      </c>
      <c r="EM22" s="28">
        <f ca="1">Inputs!B20*EM10/(1/Inputs!B19/12+'(Other Computations)'!B144)</f>
        <v>32809442.333523259</v>
      </c>
      <c r="EN22" s="29">
        <f ca="1">EM22</f>
        <v>32809442.333523259</v>
      </c>
    </row>
    <row r="23" spans="1:144" ht="12.75" customHeight="1" outlineLevel="1" x14ac:dyDescent="0.2"/>
    <row r="24" spans="1:144" ht="12.75" customHeight="1" outlineLevel="1" x14ac:dyDescent="0.2"/>
    <row r="25" spans="1:144" ht="12.75" customHeight="1" x14ac:dyDescent="0.2">
      <c r="A25" s="30" t="str">
        <f>"Employment"</f>
        <v>Employment</v>
      </c>
    </row>
    <row r="26" spans="1:144" ht="12.75" customHeight="1" outlineLevel="1" x14ac:dyDescent="0.2">
      <c r="A26" s="2" t="str">
        <f>" "</f>
        <v xml:space="preserve"> </v>
      </c>
    </row>
    <row r="27" spans="1:144" ht="12.75" customHeight="1" outlineLevel="1" x14ac:dyDescent="0.2">
      <c r="B27" s="19" t="str">
        <f>ZZZ__FnCalls!F7</f>
        <v>MMM 2010</v>
      </c>
      <c r="C27" s="20" t="str">
        <f>ZZZ__FnCalls!F8</f>
        <v>MMM 2010</v>
      </c>
      <c r="D27" s="20" t="str">
        <f>ZZZ__FnCalls!F9</f>
        <v>MMM 2010</v>
      </c>
      <c r="E27" s="20" t="str">
        <f>ZZZ__FnCalls!F10</f>
        <v>MMM 2010</v>
      </c>
      <c r="F27" s="20" t="str">
        <f>ZZZ__FnCalls!F11</f>
        <v>MMM 2010</v>
      </c>
      <c r="G27" s="20" t="str">
        <f>ZZZ__FnCalls!F12</f>
        <v>MMM 2010</v>
      </c>
      <c r="H27" s="20" t="str">
        <f>ZZZ__FnCalls!F13</f>
        <v>MMM 2010</v>
      </c>
      <c r="I27" s="20" t="str">
        <f>ZZZ__FnCalls!F14</f>
        <v>MMM 2010</v>
      </c>
      <c r="J27" s="20" t="str">
        <f>ZZZ__FnCalls!F15</f>
        <v>MMM 2010</v>
      </c>
      <c r="K27" s="20" t="str">
        <f>ZZZ__FnCalls!F16</f>
        <v>MMM 2010</v>
      </c>
      <c r="L27" s="20" t="str">
        <f>ZZZ__FnCalls!F17</f>
        <v>MMM 2010</v>
      </c>
      <c r="M27" s="20" t="str">
        <f>ZZZ__FnCalls!F18</f>
        <v>MMM 2010</v>
      </c>
      <c r="N27" s="21" t="str">
        <f>ZZZ__FnCalls!H7</f>
        <v>2010</v>
      </c>
      <c r="O27" s="20" t="str">
        <f>ZZZ__FnCalls!F19</f>
        <v>MMM 2011</v>
      </c>
      <c r="P27" s="20" t="str">
        <f>ZZZ__FnCalls!F20</f>
        <v>MMM 2011</v>
      </c>
      <c r="Q27" s="20" t="str">
        <f>ZZZ__FnCalls!F21</f>
        <v>MMM 2011</v>
      </c>
      <c r="R27" s="20" t="str">
        <f>ZZZ__FnCalls!F22</f>
        <v>MMM 2011</v>
      </c>
      <c r="S27" s="20" t="str">
        <f>ZZZ__FnCalls!F23</f>
        <v>MMM 2011</v>
      </c>
      <c r="T27" s="20" t="str">
        <f>ZZZ__FnCalls!F24</f>
        <v>MMM 2011</v>
      </c>
      <c r="U27" s="20" t="str">
        <f>ZZZ__FnCalls!F25</f>
        <v>MMM 2011</v>
      </c>
      <c r="V27" s="20" t="str">
        <f>ZZZ__FnCalls!F26</f>
        <v>MMM 2011</v>
      </c>
      <c r="W27" s="20" t="str">
        <f>ZZZ__FnCalls!F27</f>
        <v>MMM 2011</v>
      </c>
      <c r="X27" s="20" t="str">
        <f>ZZZ__FnCalls!F28</f>
        <v>MMM 2011</v>
      </c>
      <c r="Y27" s="20" t="str">
        <f>ZZZ__FnCalls!F29</f>
        <v>MMM 2011</v>
      </c>
      <c r="Z27" s="20" t="str">
        <f>ZZZ__FnCalls!F30</f>
        <v>MMM 2011</v>
      </c>
      <c r="AA27" s="21" t="str">
        <f>ZZZ__FnCalls!H19</f>
        <v>2011</v>
      </c>
      <c r="AB27" s="20" t="str">
        <f>ZZZ__FnCalls!F31</f>
        <v>MMM 2012</v>
      </c>
      <c r="AC27" s="20" t="str">
        <f>ZZZ__FnCalls!F32</f>
        <v>MMM 2012</v>
      </c>
      <c r="AD27" s="20" t="str">
        <f>ZZZ__FnCalls!F33</f>
        <v>MMM 2012</v>
      </c>
      <c r="AE27" s="20" t="str">
        <f>ZZZ__FnCalls!F34</f>
        <v>MMM 2012</v>
      </c>
      <c r="AF27" s="20" t="str">
        <f>ZZZ__FnCalls!F35</f>
        <v>MMM 2012</v>
      </c>
      <c r="AG27" s="20" t="str">
        <f>ZZZ__FnCalls!F36</f>
        <v>MMM 2012</v>
      </c>
      <c r="AH27" s="20" t="str">
        <f>ZZZ__FnCalls!F37</f>
        <v>MMM 2012</v>
      </c>
      <c r="AI27" s="20" t="str">
        <f>ZZZ__FnCalls!F38</f>
        <v>MMM 2012</v>
      </c>
      <c r="AJ27" s="20" t="str">
        <f>ZZZ__FnCalls!F39</f>
        <v>MMM 2012</v>
      </c>
      <c r="AK27" s="20" t="str">
        <f>ZZZ__FnCalls!F40</f>
        <v>MMM 2012</v>
      </c>
      <c r="AL27" s="20" t="str">
        <f>ZZZ__FnCalls!F41</f>
        <v>MMM 2012</v>
      </c>
      <c r="AM27" s="20" t="str">
        <f>ZZZ__FnCalls!F42</f>
        <v>MMM 2012</v>
      </c>
      <c r="AN27" s="21" t="str">
        <f>ZZZ__FnCalls!H31</f>
        <v>2012</v>
      </c>
      <c r="AO27" s="20" t="str">
        <f>ZZZ__FnCalls!F43</f>
        <v>MMM 2013</v>
      </c>
      <c r="AP27" s="20" t="str">
        <f>ZZZ__FnCalls!F44</f>
        <v>MMM 2013</v>
      </c>
      <c r="AQ27" s="20" t="str">
        <f>ZZZ__FnCalls!F45</f>
        <v>MMM 2013</v>
      </c>
      <c r="AR27" s="20" t="str">
        <f>ZZZ__FnCalls!F46</f>
        <v>MMM 2013</v>
      </c>
      <c r="AS27" s="20" t="str">
        <f>ZZZ__FnCalls!F47</f>
        <v>MMM 2013</v>
      </c>
      <c r="AT27" s="20" t="str">
        <f>ZZZ__FnCalls!F48</f>
        <v>MMM 2013</v>
      </c>
      <c r="AU27" s="20" t="str">
        <f>ZZZ__FnCalls!F49</f>
        <v>MMM 2013</v>
      </c>
      <c r="AV27" s="20" t="str">
        <f>ZZZ__FnCalls!F50</f>
        <v>MMM 2013</v>
      </c>
      <c r="AW27" s="20" t="str">
        <f>ZZZ__FnCalls!F51</f>
        <v>MMM 2013</v>
      </c>
      <c r="AX27" s="20" t="str">
        <f>ZZZ__FnCalls!F52</f>
        <v>MMM 2013</v>
      </c>
      <c r="AY27" s="20" t="str">
        <f>ZZZ__FnCalls!F53</f>
        <v>MMM 2013</v>
      </c>
      <c r="AZ27" s="20" t="str">
        <f>ZZZ__FnCalls!F54</f>
        <v>MMM 2013</v>
      </c>
      <c r="BA27" s="21" t="str">
        <f>ZZZ__FnCalls!H43</f>
        <v>2013</v>
      </c>
      <c r="BB27" s="20" t="str">
        <f>ZZZ__FnCalls!F55</f>
        <v>MMM 2014</v>
      </c>
      <c r="BC27" s="20" t="str">
        <f>ZZZ__FnCalls!F56</f>
        <v>MMM 2014</v>
      </c>
      <c r="BD27" s="20" t="str">
        <f>ZZZ__FnCalls!F57</f>
        <v>MMM 2014</v>
      </c>
      <c r="BE27" s="20" t="str">
        <f>ZZZ__FnCalls!F58</f>
        <v>MMM 2014</v>
      </c>
      <c r="BF27" s="20" t="str">
        <f>ZZZ__FnCalls!F59</f>
        <v>MMM 2014</v>
      </c>
      <c r="BG27" s="20" t="str">
        <f>ZZZ__FnCalls!F60</f>
        <v>MMM 2014</v>
      </c>
      <c r="BH27" s="20" t="str">
        <f>ZZZ__FnCalls!F61</f>
        <v>MMM 2014</v>
      </c>
      <c r="BI27" s="20" t="str">
        <f>ZZZ__FnCalls!F62</f>
        <v>MMM 2014</v>
      </c>
      <c r="BJ27" s="20" t="str">
        <f>ZZZ__FnCalls!F63</f>
        <v>MMM 2014</v>
      </c>
      <c r="BK27" s="20" t="str">
        <f>ZZZ__FnCalls!F64</f>
        <v>MMM 2014</v>
      </c>
      <c r="BL27" s="20" t="str">
        <f>ZZZ__FnCalls!F65</f>
        <v>MMM 2014</v>
      </c>
      <c r="BM27" s="20" t="str">
        <f>ZZZ__FnCalls!F66</f>
        <v>MMM 2014</v>
      </c>
      <c r="BN27" s="21" t="str">
        <f>ZZZ__FnCalls!H55</f>
        <v>2014</v>
      </c>
      <c r="BO27" s="20" t="str">
        <f>ZZZ__FnCalls!F67</f>
        <v>MMM 2015</v>
      </c>
      <c r="BP27" s="20" t="str">
        <f>ZZZ__FnCalls!F68</f>
        <v>MMM 2015</v>
      </c>
      <c r="BQ27" s="20" t="str">
        <f>ZZZ__FnCalls!F69</f>
        <v>MMM 2015</v>
      </c>
      <c r="BR27" s="20" t="str">
        <f>ZZZ__FnCalls!F70</f>
        <v>MMM 2015</v>
      </c>
      <c r="BS27" s="20" t="str">
        <f>ZZZ__FnCalls!F71</f>
        <v>MMM 2015</v>
      </c>
      <c r="BT27" s="20" t="str">
        <f>ZZZ__FnCalls!F72</f>
        <v>MMM 2015</v>
      </c>
      <c r="BU27" s="20" t="str">
        <f>ZZZ__FnCalls!F73</f>
        <v>MMM 2015</v>
      </c>
      <c r="BV27" s="20" t="str">
        <f>ZZZ__FnCalls!F74</f>
        <v>MMM 2015</v>
      </c>
      <c r="BW27" s="20" t="str">
        <f>ZZZ__FnCalls!F75</f>
        <v>MMM 2015</v>
      </c>
      <c r="BX27" s="20" t="str">
        <f>ZZZ__FnCalls!F76</f>
        <v>MMM 2015</v>
      </c>
      <c r="BY27" s="20" t="str">
        <f>ZZZ__FnCalls!F77</f>
        <v>MMM 2015</v>
      </c>
      <c r="BZ27" s="20" t="str">
        <f>ZZZ__FnCalls!F78</f>
        <v>MMM 2015</v>
      </c>
      <c r="CA27" s="21" t="str">
        <f>ZZZ__FnCalls!H67</f>
        <v>2015</v>
      </c>
      <c r="CB27" s="20" t="str">
        <f>ZZZ__FnCalls!F79</f>
        <v>MMM 2016</v>
      </c>
      <c r="CC27" s="20" t="str">
        <f>ZZZ__FnCalls!F80</f>
        <v>MMM 2016</v>
      </c>
      <c r="CD27" s="20" t="str">
        <f>ZZZ__FnCalls!F81</f>
        <v>MMM 2016</v>
      </c>
      <c r="CE27" s="20" t="str">
        <f>ZZZ__FnCalls!F82</f>
        <v>MMM 2016</v>
      </c>
      <c r="CF27" s="20" t="str">
        <f>ZZZ__FnCalls!F83</f>
        <v>MMM 2016</v>
      </c>
      <c r="CG27" s="20" t="str">
        <f>ZZZ__FnCalls!F84</f>
        <v>MMM 2016</v>
      </c>
      <c r="CH27" s="20" t="str">
        <f>ZZZ__FnCalls!F85</f>
        <v>MMM 2016</v>
      </c>
      <c r="CI27" s="20" t="str">
        <f>ZZZ__FnCalls!F86</f>
        <v>MMM 2016</v>
      </c>
      <c r="CJ27" s="20" t="str">
        <f>ZZZ__FnCalls!F87</f>
        <v>MMM 2016</v>
      </c>
      <c r="CK27" s="20" t="str">
        <f>ZZZ__FnCalls!F88</f>
        <v>MMM 2016</v>
      </c>
      <c r="CL27" s="20" t="str">
        <f>ZZZ__FnCalls!F89</f>
        <v>MMM 2016</v>
      </c>
      <c r="CM27" s="20" t="str">
        <f>ZZZ__FnCalls!F90</f>
        <v>MMM 2016</v>
      </c>
      <c r="CN27" s="21" t="str">
        <f>ZZZ__FnCalls!H79</f>
        <v>2016</v>
      </c>
      <c r="CO27" s="20" t="str">
        <f>ZZZ__FnCalls!F91</f>
        <v>MMM 2017</v>
      </c>
      <c r="CP27" s="20" t="str">
        <f>ZZZ__FnCalls!F92</f>
        <v>MMM 2017</v>
      </c>
      <c r="CQ27" s="20" t="str">
        <f>ZZZ__FnCalls!F93</f>
        <v>MMM 2017</v>
      </c>
      <c r="CR27" s="20" t="str">
        <f>ZZZ__FnCalls!F94</f>
        <v>MMM 2017</v>
      </c>
      <c r="CS27" s="20" t="str">
        <f>ZZZ__FnCalls!F95</f>
        <v>MMM 2017</v>
      </c>
      <c r="CT27" s="20" t="str">
        <f>ZZZ__FnCalls!F96</f>
        <v>MMM 2017</v>
      </c>
      <c r="CU27" s="20" t="str">
        <f>ZZZ__FnCalls!F97</f>
        <v>MMM 2017</v>
      </c>
      <c r="CV27" s="20" t="str">
        <f>ZZZ__FnCalls!F98</f>
        <v>MMM 2017</v>
      </c>
      <c r="CW27" s="20" t="str">
        <f>ZZZ__FnCalls!F99</f>
        <v>MMM 2017</v>
      </c>
      <c r="CX27" s="20" t="str">
        <f>ZZZ__FnCalls!F100</f>
        <v>MMM 2017</v>
      </c>
      <c r="CY27" s="20" t="str">
        <f>ZZZ__FnCalls!F101</f>
        <v>MMM 2017</v>
      </c>
      <c r="CZ27" s="20" t="str">
        <f>ZZZ__FnCalls!F102</f>
        <v>MMM 2017</v>
      </c>
      <c r="DA27" s="21" t="str">
        <f>ZZZ__FnCalls!H91</f>
        <v>2017</v>
      </c>
      <c r="DB27" s="20" t="str">
        <f>ZZZ__FnCalls!F103</f>
        <v>MMM 2018</v>
      </c>
      <c r="DC27" s="20" t="str">
        <f>ZZZ__FnCalls!F104</f>
        <v>MMM 2018</v>
      </c>
      <c r="DD27" s="20" t="str">
        <f>ZZZ__FnCalls!F105</f>
        <v>MMM 2018</v>
      </c>
      <c r="DE27" s="20" t="str">
        <f>ZZZ__FnCalls!F106</f>
        <v>MMM 2018</v>
      </c>
      <c r="DF27" s="20" t="str">
        <f>ZZZ__FnCalls!F107</f>
        <v>MMM 2018</v>
      </c>
      <c r="DG27" s="20" t="str">
        <f>ZZZ__FnCalls!F108</f>
        <v>MMM 2018</v>
      </c>
      <c r="DH27" s="20" t="str">
        <f>ZZZ__FnCalls!F109</f>
        <v>MMM 2018</v>
      </c>
      <c r="DI27" s="20" t="str">
        <f>ZZZ__FnCalls!F110</f>
        <v>MMM 2018</v>
      </c>
      <c r="DJ27" s="20" t="str">
        <f>ZZZ__FnCalls!F111</f>
        <v>MMM 2018</v>
      </c>
      <c r="DK27" s="20" t="str">
        <f>ZZZ__FnCalls!F112</f>
        <v>MMM 2018</v>
      </c>
      <c r="DL27" s="20" t="str">
        <f>ZZZ__FnCalls!F113</f>
        <v>MMM 2018</v>
      </c>
      <c r="DM27" s="20" t="str">
        <f>ZZZ__FnCalls!F114</f>
        <v>MMM 2018</v>
      </c>
      <c r="DN27" s="21" t="str">
        <f>ZZZ__FnCalls!H103</f>
        <v>2018</v>
      </c>
      <c r="DO27" s="20" t="str">
        <f>ZZZ__FnCalls!F115</f>
        <v>MMM 2019</v>
      </c>
      <c r="DP27" s="20" t="str">
        <f>ZZZ__FnCalls!F116</f>
        <v>MMM 2019</v>
      </c>
      <c r="DQ27" s="20" t="str">
        <f>ZZZ__FnCalls!F117</f>
        <v>MMM 2019</v>
      </c>
      <c r="DR27" s="20" t="str">
        <f>ZZZ__FnCalls!F118</f>
        <v>MMM 2019</v>
      </c>
      <c r="DS27" s="20" t="str">
        <f>ZZZ__FnCalls!F119</f>
        <v>MMM 2019</v>
      </c>
      <c r="DT27" s="20" t="str">
        <f>ZZZ__FnCalls!F120</f>
        <v>MMM 2019</v>
      </c>
      <c r="DU27" s="20" t="str">
        <f>ZZZ__FnCalls!F121</f>
        <v>MMM 2019</v>
      </c>
      <c r="DV27" s="20" t="str">
        <f>ZZZ__FnCalls!F122</f>
        <v>MMM 2019</v>
      </c>
      <c r="DW27" s="20" t="str">
        <f>ZZZ__FnCalls!F123</f>
        <v>MMM 2019</v>
      </c>
      <c r="DX27" s="20" t="str">
        <f>ZZZ__FnCalls!F124</f>
        <v>MMM 2019</v>
      </c>
      <c r="DY27" s="20" t="str">
        <f>ZZZ__FnCalls!F125</f>
        <v>MMM 2019</v>
      </c>
      <c r="DZ27" s="20" t="str">
        <f>ZZZ__FnCalls!F126</f>
        <v>MMM 2019</v>
      </c>
      <c r="EA27" s="21" t="str">
        <f>ZZZ__FnCalls!H115</f>
        <v>2019</v>
      </c>
      <c r="EB27" s="20" t="str">
        <f>ZZZ__FnCalls!F127</f>
        <v>MMM 2020</v>
      </c>
      <c r="EC27" s="20" t="str">
        <f>ZZZ__FnCalls!F128</f>
        <v>MMM 2020</v>
      </c>
      <c r="ED27" s="20" t="str">
        <f>ZZZ__FnCalls!F129</f>
        <v>MMM 2020</v>
      </c>
      <c r="EE27" s="20" t="str">
        <f>ZZZ__FnCalls!F130</f>
        <v>MMM 2020</v>
      </c>
      <c r="EF27" s="20" t="str">
        <f>ZZZ__FnCalls!F131</f>
        <v>MMM 2020</v>
      </c>
      <c r="EG27" s="20" t="str">
        <f>ZZZ__FnCalls!F132</f>
        <v>MMM 2020</v>
      </c>
      <c r="EH27" s="20" t="str">
        <f>ZZZ__FnCalls!F133</f>
        <v>MMM 2020</v>
      </c>
      <c r="EI27" s="20" t="str">
        <f>ZZZ__FnCalls!F134</f>
        <v>MMM 2020</v>
      </c>
      <c r="EJ27" s="20" t="str">
        <f>ZZZ__FnCalls!F135</f>
        <v>MMM 2020</v>
      </c>
      <c r="EK27" s="20" t="str">
        <f>ZZZ__FnCalls!F136</f>
        <v>MMM 2020</v>
      </c>
      <c r="EL27" s="20" t="str">
        <f>ZZZ__FnCalls!F137</f>
        <v>MMM 2020</v>
      </c>
      <c r="EM27" s="20" t="str">
        <f>ZZZ__FnCalls!F138</f>
        <v>MMM 2020</v>
      </c>
      <c r="EN27" s="21" t="str">
        <f>ZZZ__FnCalls!H127</f>
        <v>2020</v>
      </c>
    </row>
    <row r="28" spans="1:144" ht="12.75" customHeight="1" outlineLevel="1" x14ac:dyDescent="0.2">
      <c r="A28" s="7" t="str">
        <f>Labels!B38</f>
        <v>Employment</v>
      </c>
      <c r="B28" s="31">
        <f>Inputs!B27+'(Other Computations)'!B61*0/Inputs!B28/12</f>
        <v>140</v>
      </c>
      <c r="C28" s="31">
        <f>B28+'(Other Computations)'!B61*(B29-B28)/Inputs!B28/12</f>
        <v>140</v>
      </c>
      <c r="D28" s="31">
        <f ca="1">C28+'(Other Computations)'!B61*(C29-C28)/Inputs!B28/12</f>
        <v>139.99379664065472</v>
      </c>
      <c r="E28" s="31">
        <f ca="1">D28+'(Other Computations)'!B61*(D29-D28)/Inputs!B28/12</f>
        <v>139.98113097308206</v>
      </c>
      <c r="F28" s="31">
        <f ca="1">E28+'(Other Computations)'!B61*(E29-E28)/Inputs!B28/12</f>
        <v>139.96350781050327</v>
      </c>
      <c r="G28" s="31">
        <f ca="1">F28+'(Other Computations)'!B61*(F29-F28)/Inputs!B28/12</f>
        <v>139.93895436995805</v>
      </c>
      <c r="H28" s="31">
        <f ca="1">G28+'(Other Computations)'!B61*(G29-G28)/Inputs!B28/12</f>
        <v>139.90927639119272</v>
      </c>
      <c r="I28" s="31">
        <f ca="1">H28+'(Other Computations)'!B61*(H29-H28)/Inputs!B28/12</f>
        <v>139.87562307548026</v>
      </c>
      <c r="J28" s="31">
        <f ca="1">I28+'(Other Computations)'!B61*(I29-I28)/Inputs!B28/12</f>
        <v>139.83583449076372</v>
      </c>
      <c r="K28" s="31">
        <f ca="1">J28+'(Other Computations)'!B61*(J29-J28)/Inputs!B28/12</f>
        <v>139.79131851064406</v>
      </c>
      <c r="L28" s="31">
        <f ca="1">K28+'(Other Computations)'!B61*(K29-K28)/Inputs!B28/12</f>
        <v>139.74183192901586</v>
      </c>
      <c r="M28" s="31">
        <f ca="1">L28+'(Other Computations)'!B61*(L29-L28)/Inputs!B28/12</f>
        <v>139.68898948805153</v>
      </c>
      <c r="N28" s="32">
        <f ca="1">M28</f>
        <v>139.68898948805153</v>
      </c>
      <c r="O28" s="31">
        <f ca="1">M28+'(Other Computations)'!B61*(M29-M28)/Inputs!B28/12</f>
        <v>139.63123221475297</v>
      </c>
      <c r="P28" s="31">
        <f ca="1">O28+'(Other Computations)'!B61*(O29-O28)/Inputs!B28/12</f>
        <v>139.56864790542673</v>
      </c>
      <c r="Q28" s="31">
        <f ca="1">P28+'(Other Computations)'!B61*(P29-P28)/Inputs!B28/12</f>
        <v>139.50210620258844</v>
      </c>
      <c r="R28" s="31">
        <f ca="1">Q28+'(Other Computations)'!B61*(Q29-Q28)/Inputs!B28/12</f>
        <v>139.43100051452853</v>
      </c>
      <c r="S28" s="31">
        <f ca="1">R28+'(Other Computations)'!B61*(R29-R28)/Inputs!B28/12</f>
        <v>139.356233021246</v>
      </c>
      <c r="T28" s="31">
        <f ca="1">S28+'(Other Computations)'!B61*(S29-S28)/Inputs!B28/12</f>
        <v>139.27881733520596</v>
      </c>
      <c r="U28" s="31">
        <f ca="1">T28+'(Other Computations)'!B61*(T29-T28)/Inputs!B28/12</f>
        <v>139.1972555542535</v>
      </c>
      <c r="V28" s="31">
        <f ca="1">U28+'(Other Computations)'!B61*(U29-U28)/Inputs!B28/12</f>
        <v>139.11252788768505</v>
      </c>
      <c r="W28" s="31">
        <f ca="1">V28+'(Other Computations)'!B61*(V29-V28)/Inputs!B28/12</f>
        <v>139.0233077954089</v>
      </c>
      <c r="X28" s="31">
        <f ca="1">W28+'(Other Computations)'!B61*(W29-W28)/Inputs!B28/12</f>
        <v>138.93191899296062</v>
      </c>
      <c r="Y28" s="31">
        <f ca="1">X28+'(Other Computations)'!B61*(X29-X28)/Inputs!B28/12</f>
        <v>138.83831422981746</v>
      </c>
      <c r="Z28" s="31">
        <f ca="1">Y28+'(Other Computations)'!B61*(Y29-Y28)/Inputs!B28/12</f>
        <v>138.74175829396322</v>
      </c>
      <c r="AA28" s="32">
        <f ca="1">Z28</f>
        <v>138.74175829396322</v>
      </c>
      <c r="AB28" s="31">
        <f ca="1">Z28+'(Other Computations)'!B61*(Z29-Z28)/Inputs!B28/12</f>
        <v>138.64290587433825</v>
      </c>
      <c r="AC28" s="31">
        <f ca="1">AB28+'(Other Computations)'!B61*(AB29-AB28)/Inputs!B28/12</f>
        <v>138.5411246285293</v>
      </c>
      <c r="AD28" s="31">
        <f ca="1">AC28+'(Other Computations)'!B61*(AC29-AC28)/Inputs!B28/12</f>
        <v>138.43765012599576</v>
      </c>
      <c r="AE28" s="31">
        <f ca="1">AD28+'(Other Computations)'!B61*(AD29-AD28)/Inputs!B28/12</f>
        <v>138.33182510178906</v>
      </c>
      <c r="AF28" s="31">
        <f ca="1">AE28+'(Other Computations)'!B61*(AE29-AE28)/Inputs!B28/12</f>
        <v>138.22383184538114</v>
      </c>
      <c r="AG28" s="31">
        <f ca="1">AF28+'(Other Computations)'!B61*(AF29-AF28)/Inputs!B28/12</f>
        <v>138.11161121146611</v>
      </c>
      <c r="AH28" s="31">
        <f ca="1">AG28+'(Other Computations)'!B61*(AG29-AG28)/Inputs!B28/12</f>
        <v>137.99798935795775</v>
      </c>
      <c r="AI28" s="31">
        <f ca="1">AH28+'(Other Computations)'!B61*(AH29-AH28)/Inputs!B28/12</f>
        <v>137.88273414715493</v>
      </c>
      <c r="AJ28" s="31">
        <f ca="1">AI28+'(Other Computations)'!B61*(AI29-AI28)/Inputs!B28/12</f>
        <v>137.76664599531748</v>
      </c>
      <c r="AK28" s="31">
        <f ca="1">AJ28+'(Other Computations)'!B61*(AJ29-AJ28)/Inputs!B28/12</f>
        <v>137.64921133442209</v>
      </c>
      <c r="AL28" s="31">
        <f ca="1">AK28+'(Other Computations)'!B61*(AK29-AK28)/Inputs!B28/12</f>
        <v>137.52968485970067</v>
      </c>
      <c r="AM28" s="31">
        <f ca="1">AL28+'(Other Computations)'!B61*(AL29-AL28)/Inputs!B28/12</f>
        <v>137.40853069380515</v>
      </c>
      <c r="AN28" s="32">
        <f ca="1">AM28</f>
        <v>137.40853069380515</v>
      </c>
      <c r="AO28" s="31">
        <f ca="1">AM28+'(Other Computations)'!B61*(AM29-AM28)/Inputs!B28/12</f>
        <v>137.28533208453987</v>
      </c>
      <c r="AP28" s="31">
        <f ca="1">AO28+'(Other Computations)'!B61*(AO29-AO28)/Inputs!B28/12</f>
        <v>137.16007405917497</v>
      </c>
      <c r="AQ28" s="31">
        <f ca="1">AP28+'(Other Computations)'!B61*(AP29-AP28)/Inputs!B28/12</f>
        <v>137.03192801550946</v>
      </c>
      <c r="AR28" s="31">
        <f ca="1">AQ28+'(Other Computations)'!B61*(AQ29-AQ28)/Inputs!B28/12</f>
        <v>136.90198111802491</v>
      </c>
      <c r="AS28" s="31">
        <f ca="1">AR28+'(Other Computations)'!B61*(AR29-AR28)/Inputs!B28/12</f>
        <v>136.77182322318978</v>
      </c>
      <c r="AT28" s="31">
        <f ca="1">AS28+'(Other Computations)'!B61*(AS29-AS28)/Inputs!B28/12</f>
        <v>136.63898387997637</v>
      </c>
      <c r="AU28" s="31">
        <f ca="1">AT28+'(Other Computations)'!B61*(AT29-AT28)/Inputs!B28/12</f>
        <v>136.50481340661176</v>
      </c>
      <c r="AV28" s="31">
        <f ca="1">AU28+'(Other Computations)'!B61*(AU29-AU28)/Inputs!B28/12</f>
        <v>136.36898085342887</v>
      </c>
      <c r="AW28" s="31">
        <f ca="1">AV28+'(Other Computations)'!B61*(AV29-AV28)/Inputs!B28/12</f>
        <v>136.23018486547161</v>
      </c>
      <c r="AX28" s="31">
        <f ca="1">AW28+'(Other Computations)'!B61*(AW29-AW28)/Inputs!B28/12</f>
        <v>136.09013248131774</v>
      </c>
      <c r="AY28" s="31">
        <f ca="1">AX28+'(Other Computations)'!B61*(AX29-AX28)/Inputs!B28/12</f>
        <v>135.94880454365409</v>
      </c>
      <c r="AZ28" s="31">
        <f ca="1">AY28+'(Other Computations)'!B61*(AY29-AY28)/Inputs!B28/12</f>
        <v>135.80690442517604</v>
      </c>
      <c r="BA28" s="32">
        <f ca="1">AZ28</f>
        <v>135.80690442517604</v>
      </c>
      <c r="BB28" s="31">
        <f ca="1">AZ28+'(Other Computations)'!B61*(AZ29-AZ28)/Inputs!B28/12</f>
        <v>135.66334936405761</v>
      </c>
      <c r="BC28" s="31">
        <f ca="1">BB28+'(Other Computations)'!B61*(BB29-BB28)/Inputs!B28/12</f>
        <v>135.51937725540643</v>
      </c>
      <c r="BD28" s="31">
        <f ca="1">BC28+'(Other Computations)'!B61*(BC29-BC28)/Inputs!B28/12</f>
        <v>135.37281785078034</v>
      </c>
      <c r="BE28" s="31">
        <f ca="1">BD28+'(Other Computations)'!B61*(BD29-BD28)/Inputs!B28/12</f>
        <v>135.22564357489659</v>
      </c>
      <c r="BF28" s="31">
        <f ca="1">BE28+'(Other Computations)'!B61*(BE29-BE28)/Inputs!B28/12</f>
        <v>135.07800235771501</v>
      </c>
      <c r="BG28" s="31">
        <f ca="1">BF28+'(Other Computations)'!B61*(BF29-BF28)/Inputs!B28/12</f>
        <v>134.93114790695583</v>
      </c>
      <c r="BH28" s="31">
        <f ca="1">BG28+'(Other Computations)'!B61*(BG29-BG28)/Inputs!B28/12</f>
        <v>134.78361362298563</v>
      </c>
      <c r="BI28" s="31">
        <f ca="1">BH28+'(Other Computations)'!B61*(BH29-BH28)/Inputs!B28/12</f>
        <v>134.63559331562394</v>
      </c>
      <c r="BJ28" s="31">
        <f ca="1">BI28+'(Other Computations)'!B61*(BI29-BI28)/Inputs!B28/12</f>
        <v>134.48496232342663</v>
      </c>
      <c r="BK28" s="31">
        <f ca="1">BJ28+'(Other Computations)'!B61*(BJ29-BJ28)/Inputs!B28/12</f>
        <v>134.33296091559427</v>
      </c>
      <c r="BL28" s="31">
        <f ca="1">BK28+'(Other Computations)'!B61*(BK29-BK28)/Inputs!B28/12</f>
        <v>134.18155198302529</v>
      </c>
      <c r="BM28" s="31">
        <f ca="1">BL28+'(Other Computations)'!B61*(BL29-BL28)/Inputs!B28/12</f>
        <v>134.02958815020722</v>
      </c>
      <c r="BN28" s="32">
        <f ca="1">BM28</f>
        <v>134.02958815020722</v>
      </c>
      <c r="BO28" s="31">
        <f ca="1">BM28+'(Other Computations)'!B61*(BM29-BM28)/Inputs!B28/12</f>
        <v>133.87712216545171</v>
      </c>
      <c r="BP28" s="31">
        <f ca="1">BO28+'(Other Computations)'!B61*(BO29-BO28)/Inputs!B28/12</f>
        <v>133.72379744624527</v>
      </c>
      <c r="BQ28" s="31">
        <f ca="1">BP28+'(Other Computations)'!B61*(BP29-BP28)/Inputs!B28/12</f>
        <v>133.57140537352737</v>
      </c>
      <c r="BR28" s="31">
        <f ca="1">BQ28+'(Other Computations)'!B61*(BQ29-BQ28)/Inputs!B28/12</f>
        <v>133.41832536482812</v>
      </c>
      <c r="BS28" s="31">
        <f ca="1">BR28+'(Other Computations)'!B61*(BR29-BR28)/Inputs!B28/12</f>
        <v>133.26429767350717</v>
      </c>
      <c r="BT28" s="31">
        <f ca="1">BS28+'(Other Computations)'!B61*(BS29-BS28)/Inputs!B28/12</f>
        <v>133.11102911151067</v>
      </c>
      <c r="BU28" s="31">
        <f ca="1">BT28+'(Other Computations)'!B61*(BT29-BT28)/Inputs!B28/12</f>
        <v>132.95843565763482</v>
      </c>
      <c r="BV28" s="31">
        <f ca="1">BU28+'(Other Computations)'!B61*(BU29-BU28)/Inputs!B28/12</f>
        <v>132.80581039434335</v>
      </c>
      <c r="BW28" s="31">
        <f ca="1">BV28+'(Other Computations)'!B61*(BV29-BV28)/Inputs!B28/12</f>
        <v>132.65175379875268</v>
      </c>
      <c r="BX28" s="31">
        <f ca="1">BW28+'(Other Computations)'!B61*(BW29-BW28)/Inputs!B28/12</f>
        <v>132.49678187528374</v>
      </c>
      <c r="BY28" s="31">
        <f ca="1">BX28+'(Other Computations)'!B61*(BX29-BX28)/Inputs!B28/12</f>
        <v>132.34030407693726</v>
      </c>
      <c r="BZ28" s="31">
        <f ca="1">BY28+'(Other Computations)'!B61*(BY29-BY28)/Inputs!B28/12</f>
        <v>132.18198099836016</v>
      </c>
      <c r="CA28" s="32">
        <f ca="1">BZ28</f>
        <v>132.18198099836016</v>
      </c>
      <c r="CB28" s="31">
        <f ca="1">BZ28+'(Other Computations)'!B61*(BZ29-BZ28)/Inputs!B28/12</f>
        <v>132.02262490175386</v>
      </c>
      <c r="CC28" s="31">
        <f ca="1">CB28+'(Other Computations)'!B61*(CB29-CB28)/Inputs!B28/12</f>
        <v>131.86441213368801</v>
      </c>
      <c r="CD28" s="31">
        <f ca="1">CC28+'(Other Computations)'!B61*(CC29-CC28)/Inputs!B28/12</f>
        <v>131.70676919368364</v>
      </c>
      <c r="CE28" s="31">
        <f ca="1">CD28+'(Other Computations)'!B61*(CD29-CD28)/Inputs!B28/12</f>
        <v>131.55062083549512</v>
      </c>
      <c r="CF28" s="31">
        <f ca="1">CE28+'(Other Computations)'!B61*(CE29-CE28)/Inputs!B28/12</f>
        <v>131.3947645143723</v>
      </c>
      <c r="CG28" s="31">
        <f ca="1">CF28+'(Other Computations)'!B61*(CF29-CF28)/Inputs!B28/12</f>
        <v>131.23871707912559</v>
      </c>
      <c r="CH28" s="31">
        <f ca="1">CG28+'(Other Computations)'!B61*(CG29-CG28)/Inputs!B28/12</f>
        <v>131.08289037686424</v>
      </c>
      <c r="CI28" s="31">
        <f ca="1">CH28+'(Other Computations)'!B61*(CH29-CH28)/Inputs!B28/12</f>
        <v>130.92577461838701</v>
      </c>
      <c r="CJ28" s="31">
        <f ca="1">CI28+'(Other Computations)'!B61*(CI29-CI28)/Inputs!B28/12</f>
        <v>130.76804600522306</v>
      </c>
      <c r="CK28" s="31">
        <f ca="1">CJ28+'(Other Computations)'!B61*(CJ29-CJ28)/Inputs!B28/12</f>
        <v>130.61108702217564</v>
      </c>
      <c r="CL28" s="31">
        <f ca="1">CK28+'(Other Computations)'!B61*(CK29-CK28)/Inputs!B28/12</f>
        <v>130.45394226700122</v>
      </c>
      <c r="CM28" s="31">
        <f ca="1">CL28+'(Other Computations)'!B61*(CL29-CL28)/Inputs!B28/12</f>
        <v>130.29636610496064</v>
      </c>
      <c r="CN28" s="32">
        <f ca="1">CM28</f>
        <v>130.29636610496064</v>
      </c>
      <c r="CO28" s="31">
        <f ca="1">CM28+'(Other Computations)'!B61*(CM29-CM28)/Inputs!B28/12</f>
        <v>130.13808455055403</v>
      </c>
      <c r="CP28" s="31">
        <f ca="1">CO28+'(Other Computations)'!B61*(CO29-CO28)/Inputs!B28/12</f>
        <v>129.97982625505574</v>
      </c>
      <c r="CQ28" s="31">
        <f ca="1">CP28+'(Other Computations)'!B61*(CP29-CP28)/Inputs!B28/12</f>
        <v>129.82200031532756</v>
      </c>
      <c r="CR28" s="31">
        <f ca="1">CQ28+'(Other Computations)'!B61*(CQ29-CQ28)/Inputs!B28/12</f>
        <v>129.66277190913695</v>
      </c>
      <c r="CS28" s="31">
        <f ca="1">CR28+'(Other Computations)'!B61*(CR29-CR28)/Inputs!B28/12</f>
        <v>129.50343101370532</v>
      </c>
      <c r="CT28" s="31">
        <f ca="1">CS28+'(Other Computations)'!B61*(CS29-CS28)/Inputs!B28/12</f>
        <v>129.34374769170321</v>
      </c>
      <c r="CU28" s="31">
        <f ca="1">CT28+'(Other Computations)'!B61*(CT29-CT28)/Inputs!B28/12</f>
        <v>129.18466124236681</v>
      </c>
      <c r="CV28" s="31">
        <f ca="1">CU28+'(Other Computations)'!B61*(CU29-CU28)/Inputs!B28/12</f>
        <v>129.02575630648627</v>
      </c>
      <c r="CW28" s="31">
        <f ca="1">CV28+'(Other Computations)'!B61*(CV29-CV28)/Inputs!B28/12</f>
        <v>128.86647987730433</v>
      </c>
      <c r="CX28" s="31">
        <f ca="1">CW28+'(Other Computations)'!B61*(CW29-CW28)/Inputs!B28/12</f>
        <v>128.70743670189461</v>
      </c>
      <c r="CY28" s="31">
        <f ca="1">CX28+'(Other Computations)'!B61*(CX29-CX28)/Inputs!B28/12</f>
        <v>128.54708897563589</v>
      </c>
      <c r="CZ28" s="31">
        <f ca="1">CY28+'(Other Computations)'!B61*(CY29-CY28)/Inputs!B28/12</f>
        <v>128.38793062299916</v>
      </c>
      <c r="DA28" s="32">
        <f ca="1">CZ28</f>
        <v>128.38793062299916</v>
      </c>
      <c r="DB28" s="31">
        <f ca="1">CZ28+'(Other Computations)'!B61*(CZ29-CZ28)/Inputs!B28/12</f>
        <v>128.23027602137645</v>
      </c>
      <c r="DC28" s="31">
        <f ca="1">DB28+'(Other Computations)'!B61*(DB29-DB28)/Inputs!B28/12</f>
        <v>128.07491359744319</v>
      </c>
      <c r="DD28" s="31">
        <f ca="1">DC28+'(Other Computations)'!B61*(DC29-DC28)/Inputs!B28/12</f>
        <v>127.91958122038439</v>
      </c>
      <c r="DE28" s="31">
        <f ca="1">DD28+'(Other Computations)'!B61*(DD29-DD28)/Inputs!B28/12</f>
        <v>127.76440984326013</v>
      </c>
      <c r="DF28" s="31">
        <f ca="1">DE28+'(Other Computations)'!B61*(DE29-DE28)/Inputs!B28/12</f>
        <v>127.6087004193181</v>
      </c>
      <c r="DG28" s="31">
        <f ca="1">DF28+'(Other Computations)'!B61*(DF29-DF28)/Inputs!B28/12</f>
        <v>127.45398611354219</v>
      </c>
      <c r="DH28" s="31">
        <f ca="1">DG28+'(Other Computations)'!B61*(DG29-DG28)/Inputs!B28/12</f>
        <v>127.30017062409007</v>
      </c>
      <c r="DI28" s="31">
        <f ca="1">DH28+'(Other Computations)'!B61*(DH29-DH28)/Inputs!B28/12</f>
        <v>127.14808142694736</v>
      </c>
      <c r="DJ28" s="31">
        <f ca="1">DI28+'(Other Computations)'!B61*(DI29-DI28)/Inputs!B28/12</f>
        <v>126.99736934513673</v>
      </c>
      <c r="DK28" s="31">
        <f ca="1">DJ28+'(Other Computations)'!B61*(DJ29-DJ28)/Inputs!B28/12</f>
        <v>126.84714958782257</v>
      </c>
      <c r="DL28" s="31">
        <f ca="1">DK28+'(Other Computations)'!B61*(DK29-DK28)/Inputs!B28/12</f>
        <v>126.6975081679973</v>
      </c>
      <c r="DM28" s="31">
        <f ca="1">DL28+'(Other Computations)'!B61*(DL29-DL28)/Inputs!B28/12</f>
        <v>126.5479466974855</v>
      </c>
      <c r="DN28" s="32">
        <f ca="1">DM28</f>
        <v>126.5479466974855</v>
      </c>
      <c r="DO28" s="31">
        <f ca="1">DM28+'(Other Computations)'!B61*(DM29-DM28)/Inputs!B28/12</f>
        <v>126.39998352213048</v>
      </c>
      <c r="DP28" s="31">
        <f ca="1">DO28+'(Other Computations)'!B61*(DO29-DO28)/Inputs!B28/12</f>
        <v>126.25385968973708</v>
      </c>
      <c r="DQ28" s="31">
        <f ca="1">DP28+'(Other Computations)'!B61*(DP29-DP28)/Inputs!B28/12</f>
        <v>126.10833750852078</v>
      </c>
      <c r="DR28" s="31">
        <f ca="1">DQ28+'(Other Computations)'!B61*(DQ29-DQ28)/Inputs!B28/12</f>
        <v>125.96267542749777</v>
      </c>
      <c r="DS28" s="31">
        <f ca="1">DR28+'(Other Computations)'!B61*(DR29-DR28)/Inputs!B28/12</f>
        <v>125.81817096369079</v>
      </c>
      <c r="DT28" s="31">
        <f ca="1">DS28+'(Other Computations)'!B61*(DS29-DS28)/Inputs!B28/12</f>
        <v>125.67469312958858</v>
      </c>
      <c r="DU28" s="31">
        <f ca="1">DT28+'(Other Computations)'!B61*(DT29-DT28)/Inputs!B28/12</f>
        <v>125.5302260178607</v>
      </c>
      <c r="DV28" s="31">
        <f ca="1">DU28+'(Other Computations)'!B61*(DU29-DU28)/Inputs!B28/12</f>
        <v>125.38717978702306</v>
      </c>
      <c r="DW28" s="31">
        <f ca="1">DV28+'(Other Computations)'!B61*(DV29-DV28)/Inputs!B28/12</f>
        <v>125.24469576277853</v>
      </c>
      <c r="DX28" s="31">
        <f ca="1">DW28+'(Other Computations)'!B61*(DW29-DW28)/Inputs!B28/12</f>
        <v>125.10231420941628</v>
      </c>
      <c r="DY28" s="31">
        <f ca="1">DX28+'(Other Computations)'!B61*(DX29-DX28)/Inputs!B28/12</f>
        <v>124.96109714087937</v>
      </c>
      <c r="DZ28" s="31">
        <f ca="1">DY28+'(Other Computations)'!B61*(DY29-DY28)/Inputs!B28/12</f>
        <v>124.82023864105062</v>
      </c>
      <c r="EA28" s="32">
        <f ca="1">DZ28</f>
        <v>124.82023864105062</v>
      </c>
      <c r="EB28" s="31">
        <f ca="1">DZ28+'(Other Computations)'!B61*(DZ29-DZ28)/Inputs!B28/12</f>
        <v>124.68003761578697</v>
      </c>
      <c r="EC28" s="31">
        <f ca="1">EB28+'(Other Computations)'!B61*(EB29-EB28)/Inputs!B28/12</f>
        <v>124.54000436989902</v>
      </c>
      <c r="ED28" s="31">
        <f ca="1">EC28+'(Other Computations)'!B61*(EC29-EC28)/Inputs!B28/12</f>
        <v>124.40064614991512</v>
      </c>
      <c r="EE28" s="31">
        <f ca="1">ED28+'(Other Computations)'!B61*(ED29-ED28)/Inputs!B28/12</f>
        <v>124.26227055625459</v>
      </c>
      <c r="EF28" s="31">
        <f ca="1">EE28+'(Other Computations)'!B61*(EE29-EE28)/Inputs!B28/12</f>
        <v>124.12364738080291</v>
      </c>
      <c r="EG28" s="31">
        <f ca="1">EF28+'(Other Computations)'!B61*(EF29-EF28)/Inputs!B28/12</f>
        <v>123.98556586206853</v>
      </c>
      <c r="EH28" s="31">
        <f ca="1">EG28+'(Other Computations)'!B61*(EG29-EG28)/Inputs!B28/12</f>
        <v>123.84812915303013</v>
      </c>
      <c r="EI28" s="31">
        <f ca="1">EH28+'(Other Computations)'!B61*(EH29-EH28)/Inputs!B28/12</f>
        <v>123.71146131419499</v>
      </c>
      <c r="EJ28" s="31">
        <f ca="1">EI28+'(Other Computations)'!B61*(EI29-EI28)/Inputs!B28/12</f>
        <v>123.57531102049491</v>
      </c>
      <c r="EK28" s="31">
        <f ca="1">EJ28+'(Other Computations)'!B61*(EJ29-EJ28)/Inputs!B28/12</f>
        <v>123.43845219974726</v>
      </c>
      <c r="EL28" s="31">
        <f ca="1">EK28+'(Other Computations)'!B61*(EK29-EK28)/Inputs!B28/12</f>
        <v>123.30302759312768</v>
      </c>
      <c r="EM28" s="31">
        <f ca="1">EL28+'(Other Computations)'!B61*(EL29-EL28)/Inputs!B28/12</f>
        <v>123.1689743088191</v>
      </c>
      <c r="EN28" s="32">
        <f ca="1">EM28</f>
        <v>123.1689743088191</v>
      </c>
    </row>
    <row r="29" spans="1:144" ht="12.75" customHeight="1" outlineLevel="1" x14ac:dyDescent="0.2">
      <c r="A29" s="9" t="str">
        <f>Labels!B39</f>
        <v>Desired Employment</v>
      </c>
      <c r="B29" s="33">
        <f>(1-Inputs!B20)*B11/'(Other Computations)'!B130</f>
        <v>140</v>
      </c>
      <c r="C29" s="33">
        <f ca="1">(1-Inputs!B20)*C11/'(Other Computations)'!B130</f>
        <v>139.64268650171206</v>
      </c>
      <c r="D29" s="33">
        <f ca="1">(1-Inputs!B20)*D11/'(Other Computations)'!B130</f>
        <v>139.26425418846975</v>
      </c>
      <c r="E29" s="33">
        <f ca="1">(1-Inputs!B20)*E11/'(Other Computations)'!B130</f>
        <v>138.96603680854324</v>
      </c>
      <c r="F29" s="33">
        <f ca="1">(1-Inputs!B20)*F11/'(Other Computations)'!B130</f>
        <v>138.54922963509875</v>
      </c>
      <c r="G29" s="33">
        <f ca="1">(1-Inputs!B20)*G11/'(Other Computations)'!B130</f>
        <v>138.22950279307491</v>
      </c>
      <c r="H29" s="33">
        <f ca="1">(1-Inputs!B20)*H11/'(Other Computations)'!B130</f>
        <v>137.97084540615504</v>
      </c>
      <c r="I29" s="33">
        <f ca="1">(1-Inputs!B20)*I11/'(Other Computations)'!B130</f>
        <v>137.58380059580753</v>
      </c>
      <c r="J29" s="33">
        <f ca="1">(1-Inputs!B20)*J11/'(Other Computations)'!B130</f>
        <v>137.27171403587096</v>
      </c>
      <c r="K29" s="33">
        <f ca="1">(1-Inputs!B20)*K11/'(Other Computations)'!B130</f>
        <v>136.94089140885927</v>
      </c>
      <c r="L29" s="33">
        <f ca="1">(1-Inputs!B20)*L11/'(Other Computations)'!B130</f>
        <v>136.69810732946985</v>
      </c>
      <c r="M29" s="33">
        <f ca="1">(1-Inputs!B20)*M11/'(Other Computations)'!B130</f>
        <v>136.36217054605504</v>
      </c>
      <c r="N29" s="34">
        <f ca="1">SUM(B29:M29)</f>
        <v>1657.4792392491163</v>
      </c>
      <c r="O29" s="33">
        <f ca="1">(1-Inputs!B20)*O11/'(Other Computations)'!B130</f>
        <v>136.02637599756184</v>
      </c>
      <c r="P29" s="33">
        <f ca="1">(1-Inputs!B20)*P11/'(Other Computations)'!B130</f>
        <v>135.73584582194098</v>
      </c>
      <c r="Q29" s="33">
        <f ca="1">(1-Inputs!B20)*Q11/'(Other Computations)'!B130</f>
        <v>135.40641857033756</v>
      </c>
      <c r="R29" s="33">
        <f ca="1">(1-Inputs!B20)*R11/'(Other Computations)'!B130</f>
        <v>135.12439290145471</v>
      </c>
      <c r="S29" s="33">
        <f ca="1">(1-Inputs!B20)*S11/'(Other Computations)'!B130</f>
        <v>134.89708950533884</v>
      </c>
      <c r="T29" s="33">
        <f ca="1">(1-Inputs!B20)*T11/'(Other Computations)'!B130</f>
        <v>134.58085875234448</v>
      </c>
      <c r="U29" s="33">
        <f ca="1">(1-Inputs!B20)*U11/'(Other Computations)'!B130</f>
        <v>134.31694195990977</v>
      </c>
      <c r="V29" s="33">
        <f ca="1">(1-Inputs!B20)*V11/'(Other Computations)'!B130</f>
        <v>133.97345057257874</v>
      </c>
      <c r="W29" s="33">
        <f ca="1">(1-Inputs!B20)*W11/'(Other Computations)'!B130</f>
        <v>133.75931277438761</v>
      </c>
      <c r="X29" s="33">
        <f ca="1">(1-Inputs!B20)*X11/'(Other Computations)'!B130</f>
        <v>133.54028463591428</v>
      </c>
      <c r="Y29" s="33">
        <f ca="1">(1-Inputs!B20)*Y11/'(Other Computations)'!B130</f>
        <v>133.27669232461392</v>
      </c>
      <c r="Z29" s="33">
        <f ca="1">(1-Inputs!B20)*Z11/'(Other Computations)'!B130</f>
        <v>133.0478589235662</v>
      </c>
      <c r="AA29" s="34">
        <f ca="1">SUM(O29:Z29)</f>
        <v>1613.6855227399492</v>
      </c>
      <c r="AB29" s="33">
        <f ca="1">(1-Inputs!B20)*AB11/'(Other Computations)'!B130</f>
        <v>132.78030611574187</v>
      </c>
      <c r="AC29" s="33">
        <f ca="1">(1-Inputs!B20)*AC11/'(Other Computations)'!B130</f>
        <v>132.58099328259721</v>
      </c>
      <c r="AD29" s="33">
        <f ca="1">(1-Inputs!B20)*AD11/'(Other Computations)'!B130</f>
        <v>132.34212873168946</v>
      </c>
      <c r="AE29" s="33">
        <f ca="1">(1-Inputs!B20)*AE11/'(Other Computations)'!B130</f>
        <v>132.11141353269349</v>
      </c>
      <c r="AF29" s="33">
        <f ca="1">(1-Inputs!B20)*AF11/'(Other Computations)'!B130</f>
        <v>131.75992333187605</v>
      </c>
      <c r="AG29" s="33">
        <f ca="1">(1-Inputs!B20)*AG11/'(Other Computations)'!B130</f>
        <v>131.56699244938423</v>
      </c>
      <c r="AH29" s="33">
        <f ca="1">(1-Inputs!B20)*AH11/'(Other Computations)'!B130</f>
        <v>131.35928921571588</v>
      </c>
      <c r="AI29" s="33">
        <f ca="1">(1-Inputs!B20)*AI11/'(Other Computations)'!B130</f>
        <v>131.19605660131774</v>
      </c>
      <c r="AJ29" s="33">
        <f ca="1">(1-Inputs!B20)*AJ11/'(Other Computations)'!B130</f>
        <v>131.00240952774357</v>
      </c>
      <c r="AK29" s="33">
        <f ca="1">(1-Inputs!B20)*AK11/'(Other Computations)'!B130</f>
        <v>130.76448639046839</v>
      </c>
      <c r="AL29" s="33">
        <f ca="1">(1-Inputs!B20)*AL11/'(Other Computations)'!B130</f>
        <v>130.55120490411829</v>
      </c>
      <c r="AM29" s="33">
        <f ca="1">(1-Inputs!B20)*AM11/'(Other Computations)'!B130</f>
        <v>130.31229080012474</v>
      </c>
      <c r="AN29" s="34">
        <f ca="1">SUM(AB29:AM29)</f>
        <v>1578.327494883471</v>
      </c>
      <c r="AO29" s="33">
        <f ca="1">(1-Inputs!B20)*AO11/'(Other Computations)'!B130</f>
        <v>130.0704698235223</v>
      </c>
      <c r="AP29" s="33">
        <f ca="1">(1-Inputs!B20)*AP11/'(Other Computations)'!B130</f>
        <v>129.77886194404229</v>
      </c>
      <c r="AQ29" s="33">
        <f ca="1">(1-Inputs!B20)*AQ11/'(Other Computations)'!B130</f>
        <v>129.54698672039873</v>
      </c>
      <c r="AR29" s="33">
        <f ca="1">(1-Inputs!B20)*AR11/'(Other Computations)'!B130</f>
        <v>129.40488637552127</v>
      </c>
      <c r="AS29" s="33">
        <f ca="1">(1-Inputs!B20)*AS11/'(Other Computations)'!B130</f>
        <v>129.12027705409614</v>
      </c>
      <c r="AT29" s="33">
        <f ca="1">(1-Inputs!B20)*AT11/'(Other Computations)'!B130</f>
        <v>128.91076461417447</v>
      </c>
      <c r="AU29" s="33">
        <f ca="1">(1-Inputs!B20)*AU11/'(Other Computations)'!B130</f>
        <v>128.68085834327763</v>
      </c>
      <c r="AV29" s="33">
        <f ca="1">(1-Inputs!B20)*AV11/'(Other Computations)'!B130</f>
        <v>128.37433194709104</v>
      </c>
      <c r="AW29" s="33">
        <f ca="1">(1-Inputs!B20)*AW11/'(Other Computations)'!B130</f>
        <v>128.16316753820854</v>
      </c>
      <c r="AX29" s="33">
        <f ca="1">(1-Inputs!B20)*AX11/'(Other Computations)'!B130</f>
        <v>127.94964327189237</v>
      </c>
      <c r="AY29" s="33">
        <f ca="1">(1-Inputs!B20)*AY11/'(Other Computations)'!B130</f>
        <v>127.77535771931886</v>
      </c>
      <c r="AZ29" s="33">
        <f ca="1">(1-Inputs!B20)*AZ11/'(Other Computations)'!B130</f>
        <v>127.53813290475486</v>
      </c>
      <c r="BA29" s="34">
        <f ca="1">SUM(AO29:AZ29)</f>
        <v>1545.3137382562988</v>
      </c>
      <c r="BB29" s="33">
        <f ca="1">(1-Inputs!B20)*BB11/'(Other Computations)'!B130</f>
        <v>127.37055590575014</v>
      </c>
      <c r="BC29" s="33">
        <f ca="1">(1-Inputs!B20)*BC11/'(Other Computations)'!B130</f>
        <v>127.07755554894408</v>
      </c>
      <c r="BD29" s="33">
        <f ca="1">(1-Inputs!B20)*BD11/'(Other Computations)'!B130</f>
        <v>126.89557955987692</v>
      </c>
      <c r="BE29" s="33">
        <f ca="1">(1-Inputs!B20)*BE11/'(Other Computations)'!B130</f>
        <v>126.72150946523674</v>
      </c>
      <c r="BF29" s="33">
        <f ca="1">(1-Inputs!B20)*BF11/'(Other Computations)'!B130</f>
        <v>126.61918599398615</v>
      </c>
      <c r="BG29" s="33">
        <f ca="1">(1-Inputs!B20)*BG11/'(Other Computations)'!B130</f>
        <v>126.43317315027151</v>
      </c>
      <c r="BH29" s="33">
        <f ca="1">(1-Inputs!B20)*BH11/'(Other Computations)'!B130</f>
        <v>126.25764391895179</v>
      </c>
      <c r="BI29" s="33">
        <f ca="1">(1-Inputs!B20)*BI11/'(Other Computations)'!B130</f>
        <v>125.95924816505894</v>
      </c>
      <c r="BJ29" s="33">
        <f ca="1">(1-Inputs!B20)*BJ11/'(Other Computations)'!B130</f>
        <v>125.72968123228318</v>
      </c>
      <c r="BK29" s="33">
        <f ca="1">(1-Inputs!B20)*BK11/'(Other Computations)'!B130</f>
        <v>125.61180639962059</v>
      </c>
      <c r="BL29" s="33">
        <f ca="1">(1-Inputs!B20)*BL11/'(Other Computations)'!B130</f>
        <v>125.42843521270412</v>
      </c>
      <c r="BM29" s="33">
        <f ca="1">(1-Inputs!B20)*BM11/'(Other Computations)'!B130</f>
        <v>125.24754742829043</v>
      </c>
      <c r="BN29" s="34">
        <f ca="1">SUM(BB29:BM29)</f>
        <v>1515.3519219809746</v>
      </c>
      <c r="BO29" s="33">
        <f ca="1">(1-Inputs!B20)*BO11/'(Other Computations)'!B130</f>
        <v>125.04561833916038</v>
      </c>
      <c r="BP29" s="33">
        <f ca="1">(1-Inputs!B20)*BP11/'(Other Computations)'!B130</f>
        <v>124.94601405769416</v>
      </c>
      <c r="BQ29" s="33">
        <f ca="1">(1-Inputs!B20)*BQ11/'(Other Computations)'!B130</f>
        <v>124.75399687245066</v>
      </c>
      <c r="BR29" s="33">
        <f ca="1">(1-Inputs!B20)*BR11/'(Other Computations)'!B130</f>
        <v>124.54633034474232</v>
      </c>
      <c r="BS29" s="33">
        <f ca="1">(1-Inputs!B20)*BS11/'(Other Computations)'!B130</f>
        <v>124.43602850250926</v>
      </c>
      <c r="BT29" s="33">
        <f ca="1">(1-Inputs!B20)*BT11/'(Other Computations)'!B130</f>
        <v>124.3216461682608</v>
      </c>
      <c r="BU29" s="33">
        <f ca="1">(1-Inputs!B20)*BU11/'(Other Computations)'!B130</f>
        <v>124.16722049204607</v>
      </c>
      <c r="BV29" s="33">
        <f ca="1">(1-Inputs!B20)*BV11/'(Other Computations)'!B130</f>
        <v>123.93215048831992</v>
      </c>
      <c r="BW29" s="33">
        <f ca="1">(1-Inputs!B20)*BW11/'(Other Computations)'!B130</f>
        <v>123.72537100694251</v>
      </c>
      <c r="BX29" s="33">
        <f ca="1">(1-Inputs!B20)*BX11/'(Other Computations)'!B130</f>
        <v>123.48366069052607</v>
      </c>
      <c r="BY29" s="33">
        <f ca="1">(1-Inputs!B20)*BY11/'(Other Computations)'!B130</f>
        <v>123.22089475089589</v>
      </c>
      <c r="BZ29" s="33">
        <f ca="1">(1-Inputs!B20)*BZ11/'(Other Computations)'!B130</f>
        <v>123.00306983383719</v>
      </c>
      <c r="CA29" s="34">
        <f ca="1">SUM(BO29:BZ29)</f>
        <v>1489.5820015473853</v>
      </c>
      <c r="CB29" s="33">
        <f ca="1">(1-Inputs!B20)*CB11/'(Other Computations)'!B130</f>
        <v>122.90956946115999</v>
      </c>
      <c r="CC29" s="33">
        <f ca="1">(1-Inputs!B20)*CC11/'(Other Computations)'!B130</f>
        <v>122.78417878943702</v>
      </c>
      <c r="CD29" s="33">
        <f ca="1">(1-Inputs!B20)*CD11/'(Other Computations)'!B130</f>
        <v>122.71262376202517</v>
      </c>
      <c r="CE29" s="33">
        <f ca="1">(1-Inputs!B20)*CE11/'(Other Computations)'!B130</f>
        <v>122.5732967388203</v>
      </c>
      <c r="CF29" s="33">
        <f ca="1">(1-Inputs!B20)*CF11/'(Other Computations)'!B130</f>
        <v>122.40643224416159</v>
      </c>
      <c r="CG29" s="33">
        <f ca="1">(1-Inputs!B20)*CG11/'(Other Computations)'!B130</f>
        <v>122.26309902887211</v>
      </c>
      <c r="CH29" s="33">
        <f ca="1">(1-Inputs!B20)*CH11/'(Other Computations)'!B130</f>
        <v>122.03302268857615</v>
      </c>
      <c r="CI29" s="33">
        <f ca="1">(1-Inputs!B20)*CI11/'(Other Computations)'!B130</f>
        <v>121.84060650014366</v>
      </c>
      <c r="CJ29" s="33">
        <f ca="1">(1-Inputs!B20)*CJ11/'(Other Computations)'!B130</f>
        <v>121.72720858169255</v>
      </c>
      <c r="CK29" s="33">
        <f ca="1">(1-Inputs!B20)*CK11/'(Other Computations)'!B130</f>
        <v>121.55954912412975</v>
      </c>
      <c r="CL29" s="33">
        <f ca="1">(1-Inputs!B20)*CL11/'(Other Computations)'!B130</f>
        <v>121.37755533346336</v>
      </c>
      <c r="CM29" s="33">
        <f ca="1">(1-Inputs!B20)*CM11/'(Other Computations)'!B130</f>
        <v>121.17934857113924</v>
      </c>
      <c r="CN29" s="34">
        <f ca="1">SUM(CB29:CM29)</f>
        <v>1465.3664908236208</v>
      </c>
      <c r="CO29" s="33">
        <f ca="1">(1-Inputs!B20)*CO11/'(Other Computations)'!B130</f>
        <v>121.02240672985232</v>
      </c>
      <c r="CP29" s="33">
        <f ca="1">(1-Inputs!B20)*CP11/'(Other Computations)'!B130</f>
        <v>120.88905212671308</v>
      </c>
      <c r="CQ29" s="33">
        <f ca="1">(1-Inputs!B20)*CQ11/'(Other Computations)'!B130</f>
        <v>120.65044411874844</v>
      </c>
      <c r="CR29" s="33">
        <f ca="1">(1-Inputs!B20)*CR11/'(Other Computations)'!B130</f>
        <v>120.48473633227582</v>
      </c>
      <c r="CS29" s="33">
        <f ca="1">(1-Inputs!B20)*CS11/'(Other Computations)'!B130</f>
        <v>120.3056716663837</v>
      </c>
      <c r="CT29" s="33">
        <f ca="1">(1-Inputs!B20)*CT11/'(Other Computations)'!B130</f>
        <v>120.18036820992712</v>
      </c>
      <c r="CU29" s="33">
        <f ca="1">(1-Inputs!B20)*CU11/'(Other Computations)'!B130</f>
        <v>120.031736935647</v>
      </c>
      <c r="CV29" s="33">
        <f ca="1">(1-Inputs!B20)*CV11/'(Other Computations)'!B130</f>
        <v>119.85143398560676</v>
      </c>
      <c r="CW29" s="33">
        <f ca="1">(1-Inputs!B20)*CW11/'(Other Computations)'!B130</f>
        <v>119.70559297370419</v>
      </c>
      <c r="CX29" s="33">
        <f ca="1">(1-Inputs!B20)*CX11/'(Other Computations)'!B130</f>
        <v>119.47140766939262</v>
      </c>
      <c r="CY29" s="33">
        <f ca="1">(1-Inputs!B20)*CY11/'(Other Computations)'!B130</f>
        <v>119.37956786376019</v>
      </c>
      <c r="CZ29" s="33">
        <f ca="1">(1-Inputs!B20)*CZ11/'(Other Computations)'!B130</f>
        <v>119.30702556953167</v>
      </c>
      <c r="DA29" s="34">
        <f ca="1">SUM(CO29:CZ29)</f>
        <v>1441.2794441815431</v>
      </c>
      <c r="DB29" s="33">
        <f ca="1">(1-Inputs!B20)*DB11/'(Other Computations)'!B130</f>
        <v>119.28140040282001</v>
      </c>
      <c r="DC29" s="33">
        <f ca="1">(1-Inputs!B20)*DC11/'(Other Computations)'!B130</f>
        <v>119.12776867885677</v>
      </c>
      <c r="DD29" s="33">
        <f ca="1">(1-Inputs!B20)*DD11/'(Other Computations)'!B130</f>
        <v>118.98170989802662</v>
      </c>
      <c r="DE29" s="33">
        <f ca="1">(1-Inputs!B20)*DE11/'(Other Computations)'!B130</f>
        <v>118.79554702419962</v>
      </c>
      <c r="DF29" s="33">
        <f ca="1">(1-Inputs!B20)*DF11/'(Other Computations)'!B130</f>
        <v>118.69715640662557</v>
      </c>
      <c r="DG29" s="33">
        <f ca="1">(1-Inputs!B20)*DG11/'(Other Computations)'!B130</f>
        <v>118.59421392110031</v>
      </c>
      <c r="DH29" s="33">
        <f ca="1">(1-Inputs!B20)*DH11/'(Other Computations)'!B130</f>
        <v>118.53983286866946</v>
      </c>
      <c r="DI29" s="33">
        <f ca="1">(1-Inputs!B20)*DI11/'(Other Computations)'!B130</f>
        <v>118.46706551465527</v>
      </c>
      <c r="DJ29" s="33">
        <f ca="1">(1-Inputs!B20)*DJ11/'(Other Computations)'!B130</f>
        <v>118.34471132384103</v>
      </c>
      <c r="DK29" s="33">
        <f ca="1">(1-Inputs!B20)*DK11/'(Other Computations)'!B130</f>
        <v>118.22780380588713</v>
      </c>
      <c r="DL29" s="33">
        <f ca="1">(1-Inputs!B20)*DL11/'(Other Computations)'!B130</f>
        <v>118.08276746651752</v>
      </c>
      <c r="DM29" s="33">
        <f ca="1">(1-Inputs!B20)*DM11/'(Other Computations)'!B130</f>
        <v>118.02526779703669</v>
      </c>
      <c r="DN29" s="34">
        <f ca="1">SUM(DB29:DM29)</f>
        <v>1423.1652451082359</v>
      </c>
      <c r="DO29" s="33">
        <f ca="1">(1-Inputs!B20)*DO11/'(Other Computations)'!B130</f>
        <v>117.98325077627085</v>
      </c>
      <c r="DP29" s="33">
        <f ca="1">(1-Inputs!B20)*DP11/'(Other Computations)'!B130</f>
        <v>117.8717820516775</v>
      </c>
      <c r="DQ29" s="33">
        <f ca="1">(1-Inputs!B20)*DQ11/'(Other Computations)'!B130</f>
        <v>117.71820164159577</v>
      </c>
      <c r="DR29" s="33">
        <f ca="1">(1-Inputs!B20)*DR11/'(Other Computations)'!B130</f>
        <v>117.63921831221548</v>
      </c>
      <c r="DS29" s="33">
        <f ca="1">(1-Inputs!B20)*DS11/'(Other Computations)'!B130</f>
        <v>117.55384771940305</v>
      </c>
      <c r="DT29" s="33">
        <f ca="1">(1-Inputs!B20)*DT11/'(Other Computations)'!B130</f>
        <v>117.35338749406245</v>
      </c>
      <c r="DU29" s="33">
        <f ca="1">(1-Inputs!B20)*DU11/'(Other Computations)'!B130</f>
        <v>117.29076312161278</v>
      </c>
      <c r="DV29" s="33">
        <f ca="1">(1-Inputs!B20)*DV11/'(Other Computations)'!B130</f>
        <v>117.18009999053844</v>
      </c>
      <c r="DW29" s="33">
        <f ca="1">(1-Inputs!B20)*DW11/'(Other Computations)'!B130</f>
        <v>117.04351828911297</v>
      </c>
      <c r="DX29" s="33">
        <f ca="1">(1-Inputs!B20)*DX11/'(Other Computations)'!B130</f>
        <v>116.96821106169071</v>
      </c>
      <c r="DY29" s="33">
        <f ca="1">(1-Inputs!B20)*DY11/'(Other Computations)'!B130</f>
        <v>116.84764755074295</v>
      </c>
      <c r="DZ29" s="33">
        <f ca="1">(1-Inputs!B20)*DZ11/'(Other Computations)'!B130</f>
        <v>116.74465958586465</v>
      </c>
      <c r="EA29" s="34">
        <f ca="1">SUM(DO29:DZ29)</f>
        <v>1408.1945875947877</v>
      </c>
      <c r="EB29" s="33">
        <f ca="1">(1-Inputs!B20)*EB11/'(Other Computations)'!B130</f>
        <v>116.61412265264127</v>
      </c>
      <c r="EC29" s="33">
        <f ca="1">(1-Inputs!B20)*EC11/'(Other Computations)'!B130</f>
        <v>116.51297089882634</v>
      </c>
      <c r="ED29" s="33">
        <f ca="1">(1-Inputs!B20)*ED11/'(Other Computations)'!B130</f>
        <v>116.43021195506893</v>
      </c>
      <c r="EE29" s="33">
        <f ca="1">(1-Inputs!B20)*EE11/'(Other Computations)'!B130</f>
        <v>116.27757565023755</v>
      </c>
      <c r="EF29" s="33">
        <f ca="1">(1-Inputs!B20)*EF11/'(Other Computations)'!B130</f>
        <v>116.17015190170257</v>
      </c>
      <c r="EG29" s="33">
        <f ca="1">(1-Inputs!B20)*EG11/'(Other Computations)'!B130</f>
        <v>116.06921142145701</v>
      </c>
      <c r="EH29" s="33">
        <f ca="1">(1-Inputs!B20)*EH11/'(Other Computations)'!B130</f>
        <v>115.97606163612615</v>
      </c>
      <c r="EI29" s="33">
        <f ca="1">(1-Inputs!B20)*EI11/'(Other Computations)'!B130</f>
        <v>115.86920439707048</v>
      </c>
      <c r="EJ29" s="33">
        <f ca="1">(1-Inputs!B20)*EJ11/'(Other Computations)'!B130</f>
        <v>115.69224294543075</v>
      </c>
      <c r="EK29" s="33">
        <f ca="1">(1-Inputs!B20)*EK11/'(Other Computations)'!B130</f>
        <v>115.63799485845971</v>
      </c>
      <c r="EL29" s="33">
        <f ca="1">(1-Inputs!B20)*EL11/'(Other Computations)'!B130</f>
        <v>115.58155841695367</v>
      </c>
      <c r="EM29" s="33">
        <f ca="1">(1-Inputs!B20)*EM11/'(Other Computations)'!B130</f>
        <v>115.51471158567819</v>
      </c>
      <c r="EN29" s="34">
        <f ca="1">SUM(EB29:EM29)</f>
        <v>1392.3460183196526</v>
      </c>
    </row>
    <row r="30" spans="1:144" ht="12.75" customHeight="1" outlineLevel="1" x14ac:dyDescent="0.2"/>
    <row r="31" spans="1:144" ht="12.75" customHeight="1" outlineLevel="1" x14ac:dyDescent="0.2"/>
    <row r="32" spans="1:144" ht="12.75" customHeight="1" x14ac:dyDescent="0.2">
      <c r="A32" s="3" t="str">
        <f>"Income"</f>
        <v>Income</v>
      </c>
    </row>
    <row r="33" spans="1:144" ht="12.75" customHeight="1" outlineLevel="1" x14ac:dyDescent="0.2">
      <c r="A33" s="2" t="str">
        <f>" "</f>
        <v xml:space="preserve"> </v>
      </c>
    </row>
    <row r="34" spans="1:144" ht="12.75" customHeight="1" outlineLevel="1" x14ac:dyDescent="0.2">
      <c r="B34" s="19" t="str">
        <f>ZZZ__FnCalls!F7</f>
        <v>MMM 2010</v>
      </c>
      <c r="C34" s="20" t="str">
        <f>ZZZ__FnCalls!F8</f>
        <v>MMM 2010</v>
      </c>
      <c r="D34" s="20" t="str">
        <f>ZZZ__FnCalls!F9</f>
        <v>MMM 2010</v>
      </c>
      <c r="E34" s="20" t="str">
        <f>ZZZ__FnCalls!F10</f>
        <v>MMM 2010</v>
      </c>
      <c r="F34" s="20" t="str">
        <f>ZZZ__FnCalls!F11</f>
        <v>MMM 2010</v>
      </c>
      <c r="G34" s="20" t="str">
        <f>ZZZ__FnCalls!F12</f>
        <v>MMM 2010</v>
      </c>
      <c r="H34" s="20" t="str">
        <f>ZZZ__FnCalls!F13</f>
        <v>MMM 2010</v>
      </c>
      <c r="I34" s="20" t="str">
        <f>ZZZ__FnCalls!F14</f>
        <v>MMM 2010</v>
      </c>
      <c r="J34" s="20" t="str">
        <f>ZZZ__FnCalls!F15</f>
        <v>MMM 2010</v>
      </c>
      <c r="K34" s="20" t="str">
        <f>ZZZ__FnCalls!F16</f>
        <v>MMM 2010</v>
      </c>
      <c r="L34" s="20" t="str">
        <f>ZZZ__FnCalls!F17</f>
        <v>MMM 2010</v>
      </c>
      <c r="M34" s="20" t="str">
        <f>ZZZ__FnCalls!F18</f>
        <v>MMM 2010</v>
      </c>
      <c r="N34" s="21" t="str">
        <f>ZZZ__FnCalls!H7</f>
        <v>2010</v>
      </c>
      <c r="O34" s="20" t="str">
        <f>ZZZ__FnCalls!F19</f>
        <v>MMM 2011</v>
      </c>
      <c r="P34" s="20" t="str">
        <f>ZZZ__FnCalls!F20</f>
        <v>MMM 2011</v>
      </c>
      <c r="Q34" s="20" t="str">
        <f>ZZZ__FnCalls!F21</f>
        <v>MMM 2011</v>
      </c>
      <c r="R34" s="20" t="str">
        <f>ZZZ__FnCalls!F22</f>
        <v>MMM 2011</v>
      </c>
      <c r="S34" s="20" t="str">
        <f>ZZZ__FnCalls!F23</f>
        <v>MMM 2011</v>
      </c>
      <c r="T34" s="20" t="str">
        <f>ZZZ__FnCalls!F24</f>
        <v>MMM 2011</v>
      </c>
      <c r="U34" s="20" t="str">
        <f>ZZZ__FnCalls!F25</f>
        <v>MMM 2011</v>
      </c>
      <c r="V34" s="20" t="str">
        <f>ZZZ__FnCalls!F26</f>
        <v>MMM 2011</v>
      </c>
      <c r="W34" s="20" t="str">
        <f>ZZZ__FnCalls!F27</f>
        <v>MMM 2011</v>
      </c>
      <c r="X34" s="20" t="str">
        <f>ZZZ__FnCalls!F28</f>
        <v>MMM 2011</v>
      </c>
      <c r="Y34" s="20" t="str">
        <f>ZZZ__FnCalls!F29</f>
        <v>MMM 2011</v>
      </c>
      <c r="Z34" s="20" t="str">
        <f>ZZZ__FnCalls!F30</f>
        <v>MMM 2011</v>
      </c>
      <c r="AA34" s="21" t="str">
        <f>ZZZ__FnCalls!H19</f>
        <v>2011</v>
      </c>
      <c r="AB34" s="20" t="str">
        <f>ZZZ__FnCalls!F31</f>
        <v>MMM 2012</v>
      </c>
      <c r="AC34" s="20" t="str">
        <f>ZZZ__FnCalls!F32</f>
        <v>MMM 2012</v>
      </c>
      <c r="AD34" s="20" t="str">
        <f>ZZZ__FnCalls!F33</f>
        <v>MMM 2012</v>
      </c>
      <c r="AE34" s="20" t="str">
        <f>ZZZ__FnCalls!F34</f>
        <v>MMM 2012</v>
      </c>
      <c r="AF34" s="20" t="str">
        <f>ZZZ__FnCalls!F35</f>
        <v>MMM 2012</v>
      </c>
      <c r="AG34" s="20" t="str">
        <f>ZZZ__FnCalls!F36</f>
        <v>MMM 2012</v>
      </c>
      <c r="AH34" s="20" t="str">
        <f>ZZZ__FnCalls!F37</f>
        <v>MMM 2012</v>
      </c>
      <c r="AI34" s="20" t="str">
        <f>ZZZ__FnCalls!F38</f>
        <v>MMM 2012</v>
      </c>
      <c r="AJ34" s="20" t="str">
        <f>ZZZ__FnCalls!F39</f>
        <v>MMM 2012</v>
      </c>
      <c r="AK34" s="20" t="str">
        <f>ZZZ__FnCalls!F40</f>
        <v>MMM 2012</v>
      </c>
      <c r="AL34" s="20" t="str">
        <f>ZZZ__FnCalls!F41</f>
        <v>MMM 2012</v>
      </c>
      <c r="AM34" s="20" t="str">
        <f>ZZZ__FnCalls!F42</f>
        <v>MMM 2012</v>
      </c>
      <c r="AN34" s="21" t="str">
        <f>ZZZ__FnCalls!H31</f>
        <v>2012</v>
      </c>
      <c r="AO34" s="20" t="str">
        <f>ZZZ__FnCalls!F43</f>
        <v>MMM 2013</v>
      </c>
      <c r="AP34" s="20" t="str">
        <f>ZZZ__FnCalls!F44</f>
        <v>MMM 2013</v>
      </c>
      <c r="AQ34" s="20" t="str">
        <f>ZZZ__FnCalls!F45</f>
        <v>MMM 2013</v>
      </c>
      <c r="AR34" s="20" t="str">
        <f>ZZZ__FnCalls!F46</f>
        <v>MMM 2013</v>
      </c>
      <c r="AS34" s="20" t="str">
        <f>ZZZ__FnCalls!F47</f>
        <v>MMM 2013</v>
      </c>
      <c r="AT34" s="20" t="str">
        <f>ZZZ__FnCalls!F48</f>
        <v>MMM 2013</v>
      </c>
      <c r="AU34" s="20" t="str">
        <f>ZZZ__FnCalls!F49</f>
        <v>MMM 2013</v>
      </c>
      <c r="AV34" s="20" t="str">
        <f>ZZZ__FnCalls!F50</f>
        <v>MMM 2013</v>
      </c>
      <c r="AW34" s="20" t="str">
        <f>ZZZ__FnCalls!F51</f>
        <v>MMM 2013</v>
      </c>
      <c r="AX34" s="20" t="str">
        <f>ZZZ__FnCalls!F52</f>
        <v>MMM 2013</v>
      </c>
      <c r="AY34" s="20" t="str">
        <f>ZZZ__FnCalls!F53</f>
        <v>MMM 2013</v>
      </c>
      <c r="AZ34" s="20" t="str">
        <f>ZZZ__FnCalls!F54</f>
        <v>MMM 2013</v>
      </c>
      <c r="BA34" s="21" t="str">
        <f>ZZZ__FnCalls!H43</f>
        <v>2013</v>
      </c>
      <c r="BB34" s="20" t="str">
        <f>ZZZ__FnCalls!F55</f>
        <v>MMM 2014</v>
      </c>
      <c r="BC34" s="20" t="str">
        <f>ZZZ__FnCalls!F56</f>
        <v>MMM 2014</v>
      </c>
      <c r="BD34" s="20" t="str">
        <f>ZZZ__FnCalls!F57</f>
        <v>MMM 2014</v>
      </c>
      <c r="BE34" s="20" t="str">
        <f>ZZZ__FnCalls!F58</f>
        <v>MMM 2014</v>
      </c>
      <c r="BF34" s="20" t="str">
        <f>ZZZ__FnCalls!F59</f>
        <v>MMM 2014</v>
      </c>
      <c r="BG34" s="20" t="str">
        <f>ZZZ__FnCalls!F60</f>
        <v>MMM 2014</v>
      </c>
      <c r="BH34" s="20" t="str">
        <f>ZZZ__FnCalls!F61</f>
        <v>MMM 2014</v>
      </c>
      <c r="BI34" s="20" t="str">
        <f>ZZZ__FnCalls!F62</f>
        <v>MMM 2014</v>
      </c>
      <c r="BJ34" s="20" t="str">
        <f>ZZZ__FnCalls!F63</f>
        <v>MMM 2014</v>
      </c>
      <c r="BK34" s="20" t="str">
        <f>ZZZ__FnCalls!F64</f>
        <v>MMM 2014</v>
      </c>
      <c r="BL34" s="20" t="str">
        <f>ZZZ__FnCalls!F65</f>
        <v>MMM 2014</v>
      </c>
      <c r="BM34" s="20" t="str">
        <f>ZZZ__FnCalls!F66</f>
        <v>MMM 2014</v>
      </c>
      <c r="BN34" s="21" t="str">
        <f>ZZZ__FnCalls!H55</f>
        <v>2014</v>
      </c>
      <c r="BO34" s="20" t="str">
        <f>ZZZ__FnCalls!F67</f>
        <v>MMM 2015</v>
      </c>
      <c r="BP34" s="20" t="str">
        <f>ZZZ__FnCalls!F68</f>
        <v>MMM 2015</v>
      </c>
      <c r="BQ34" s="20" t="str">
        <f>ZZZ__FnCalls!F69</f>
        <v>MMM 2015</v>
      </c>
      <c r="BR34" s="20" t="str">
        <f>ZZZ__FnCalls!F70</f>
        <v>MMM 2015</v>
      </c>
      <c r="BS34" s="20" t="str">
        <f>ZZZ__FnCalls!F71</f>
        <v>MMM 2015</v>
      </c>
      <c r="BT34" s="20" t="str">
        <f>ZZZ__FnCalls!F72</f>
        <v>MMM 2015</v>
      </c>
      <c r="BU34" s="20" t="str">
        <f>ZZZ__FnCalls!F73</f>
        <v>MMM 2015</v>
      </c>
      <c r="BV34" s="20" t="str">
        <f>ZZZ__FnCalls!F74</f>
        <v>MMM 2015</v>
      </c>
      <c r="BW34" s="20" t="str">
        <f>ZZZ__FnCalls!F75</f>
        <v>MMM 2015</v>
      </c>
      <c r="BX34" s="20" t="str">
        <f>ZZZ__FnCalls!F76</f>
        <v>MMM 2015</v>
      </c>
      <c r="BY34" s="20" t="str">
        <f>ZZZ__FnCalls!F77</f>
        <v>MMM 2015</v>
      </c>
      <c r="BZ34" s="20" t="str">
        <f>ZZZ__FnCalls!F78</f>
        <v>MMM 2015</v>
      </c>
      <c r="CA34" s="21" t="str">
        <f>ZZZ__FnCalls!H67</f>
        <v>2015</v>
      </c>
      <c r="CB34" s="20" t="str">
        <f>ZZZ__FnCalls!F79</f>
        <v>MMM 2016</v>
      </c>
      <c r="CC34" s="20" t="str">
        <f>ZZZ__FnCalls!F80</f>
        <v>MMM 2016</v>
      </c>
      <c r="CD34" s="20" t="str">
        <f>ZZZ__FnCalls!F81</f>
        <v>MMM 2016</v>
      </c>
      <c r="CE34" s="20" t="str">
        <f>ZZZ__FnCalls!F82</f>
        <v>MMM 2016</v>
      </c>
      <c r="CF34" s="20" t="str">
        <f>ZZZ__FnCalls!F83</f>
        <v>MMM 2016</v>
      </c>
      <c r="CG34" s="20" t="str">
        <f>ZZZ__FnCalls!F84</f>
        <v>MMM 2016</v>
      </c>
      <c r="CH34" s="20" t="str">
        <f>ZZZ__FnCalls!F85</f>
        <v>MMM 2016</v>
      </c>
      <c r="CI34" s="20" t="str">
        <f>ZZZ__FnCalls!F86</f>
        <v>MMM 2016</v>
      </c>
      <c r="CJ34" s="20" t="str">
        <f>ZZZ__FnCalls!F87</f>
        <v>MMM 2016</v>
      </c>
      <c r="CK34" s="20" t="str">
        <f>ZZZ__FnCalls!F88</f>
        <v>MMM 2016</v>
      </c>
      <c r="CL34" s="20" t="str">
        <f>ZZZ__FnCalls!F89</f>
        <v>MMM 2016</v>
      </c>
      <c r="CM34" s="20" t="str">
        <f>ZZZ__FnCalls!F90</f>
        <v>MMM 2016</v>
      </c>
      <c r="CN34" s="21" t="str">
        <f>ZZZ__FnCalls!H79</f>
        <v>2016</v>
      </c>
      <c r="CO34" s="20" t="str">
        <f>ZZZ__FnCalls!F91</f>
        <v>MMM 2017</v>
      </c>
      <c r="CP34" s="20" t="str">
        <f>ZZZ__FnCalls!F92</f>
        <v>MMM 2017</v>
      </c>
      <c r="CQ34" s="20" t="str">
        <f>ZZZ__FnCalls!F93</f>
        <v>MMM 2017</v>
      </c>
      <c r="CR34" s="20" t="str">
        <f>ZZZ__FnCalls!F94</f>
        <v>MMM 2017</v>
      </c>
      <c r="CS34" s="20" t="str">
        <f>ZZZ__FnCalls!F95</f>
        <v>MMM 2017</v>
      </c>
      <c r="CT34" s="20" t="str">
        <f>ZZZ__FnCalls!F96</f>
        <v>MMM 2017</v>
      </c>
      <c r="CU34" s="20" t="str">
        <f>ZZZ__FnCalls!F97</f>
        <v>MMM 2017</v>
      </c>
      <c r="CV34" s="20" t="str">
        <f>ZZZ__FnCalls!F98</f>
        <v>MMM 2017</v>
      </c>
      <c r="CW34" s="20" t="str">
        <f>ZZZ__FnCalls!F99</f>
        <v>MMM 2017</v>
      </c>
      <c r="CX34" s="20" t="str">
        <f>ZZZ__FnCalls!F100</f>
        <v>MMM 2017</v>
      </c>
      <c r="CY34" s="20" t="str">
        <f>ZZZ__FnCalls!F101</f>
        <v>MMM 2017</v>
      </c>
      <c r="CZ34" s="20" t="str">
        <f>ZZZ__FnCalls!F102</f>
        <v>MMM 2017</v>
      </c>
      <c r="DA34" s="21" t="str">
        <f>ZZZ__FnCalls!H91</f>
        <v>2017</v>
      </c>
      <c r="DB34" s="20" t="str">
        <f>ZZZ__FnCalls!F103</f>
        <v>MMM 2018</v>
      </c>
      <c r="DC34" s="20" t="str">
        <f>ZZZ__FnCalls!F104</f>
        <v>MMM 2018</v>
      </c>
      <c r="DD34" s="20" t="str">
        <f>ZZZ__FnCalls!F105</f>
        <v>MMM 2018</v>
      </c>
      <c r="DE34" s="20" t="str">
        <f>ZZZ__FnCalls!F106</f>
        <v>MMM 2018</v>
      </c>
      <c r="DF34" s="20" t="str">
        <f>ZZZ__FnCalls!F107</f>
        <v>MMM 2018</v>
      </c>
      <c r="DG34" s="20" t="str">
        <f>ZZZ__FnCalls!F108</f>
        <v>MMM 2018</v>
      </c>
      <c r="DH34" s="20" t="str">
        <f>ZZZ__FnCalls!F109</f>
        <v>MMM 2018</v>
      </c>
      <c r="DI34" s="20" t="str">
        <f>ZZZ__FnCalls!F110</f>
        <v>MMM 2018</v>
      </c>
      <c r="DJ34" s="20" t="str">
        <f>ZZZ__FnCalls!F111</f>
        <v>MMM 2018</v>
      </c>
      <c r="DK34" s="20" t="str">
        <f>ZZZ__FnCalls!F112</f>
        <v>MMM 2018</v>
      </c>
      <c r="DL34" s="20" t="str">
        <f>ZZZ__FnCalls!F113</f>
        <v>MMM 2018</v>
      </c>
      <c r="DM34" s="20" t="str">
        <f>ZZZ__FnCalls!F114</f>
        <v>MMM 2018</v>
      </c>
      <c r="DN34" s="21" t="str">
        <f>ZZZ__FnCalls!H103</f>
        <v>2018</v>
      </c>
      <c r="DO34" s="20" t="str">
        <f>ZZZ__FnCalls!F115</f>
        <v>MMM 2019</v>
      </c>
      <c r="DP34" s="20" t="str">
        <f>ZZZ__FnCalls!F116</f>
        <v>MMM 2019</v>
      </c>
      <c r="DQ34" s="20" t="str">
        <f>ZZZ__FnCalls!F117</f>
        <v>MMM 2019</v>
      </c>
      <c r="DR34" s="20" t="str">
        <f>ZZZ__FnCalls!F118</f>
        <v>MMM 2019</v>
      </c>
      <c r="DS34" s="20" t="str">
        <f>ZZZ__FnCalls!F119</f>
        <v>MMM 2019</v>
      </c>
      <c r="DT34" s="20" t="str">
        <f>ZZZ__FnCalls!F120</f>
        <v>MMM 2019</v>
      </c>
      <c r="DU34" s="20" t="str">
        <f>ZZZ__FnCalls!F121</f>
        <v>MMM 2019</v>
      </c>
      <c r="DV34" s="20" t="str">
        <f>ZZZ__FnCalls!F122</f>
        <v>MMM 2019</v>
      </c>
      <c r="DW34" s="20" t="str">
        <f>ZZZ__FnCalls!F123</f>
        <v>MMM 2019</v>
      </c>
      <c r="DX34" s="20" t="str">
        <f>ZZZ__FnCalls!F124</f>
        <v>MMM 2019</v>
      </c>
      <c r="DY34" s="20" t="str">
        <f>ZZZ__FnCalls!F125</f>
        <v>MMM 2019</v>
      </c>
      <c r="DZ34" s="20" t="str">
        <f>ZZZ__FnCalls!F126</f>
        <v>MMM 2019</v>
      </c>
      <c r="EA34" s="21" t="str">
        <f>ZZZ__FnCalls!H115</f>
        <v>2019</v>
      </c>
      <c r="EB34" s="20" t="str">
        <f>ZZZ__FnCalls!F127</f>
        <v>MMM 2020</v>
      </c>
      <c r="EC34" s="20" t="str">
        <f>ZZZ__FnCalls!F128</f>
        <v>MMM 2020</v>
      </c>
      <c r="ED34" s="20" t="str">
        <f>ZZZ__FnCalls!F129</f>
        <v>MMM 2020</v>
      </c>
      <c r="EE34" s="20" t="str">
        <f>ZZZ__FnCalls!F130</f>
        <v>MMM 2020</v>
      </c>
      <c r="EF34" s="20" t="str">
        <f>ZZZ__FnCalls!F131</f>
        <v>MMM 2020</v>
      </c>
      <c r="EG34" s="20" t="str">
        <f>ZZZ__FnCalls!F132</f>
        <v>MMM 2020</v>
      </c>
      <c r="EH34" s="20" t="str">
        <f>ZZZ__FnCalls!F133</f>
        <v>MMM 2020</v>
      </c>
      <c r="EI34" s="20" t="str">
        <f>ZZZ__FnCalls!F134</f>
        <v>MMM 2020</v>
      </c>
      <c r="EJ34" s="20" t="str">
        <f>ZZZ__FnCalls!F135</f>
        <v>MMM 2020</v>
      </c>
      <c r="EK34" s="20" t="str">
        <f>ZZZ__FnCalls!F136</f>
        <v>MMM 2020</v>
      </c>
      <c r="EL34" s="20" t="str">
        <f>ZZZ__FnCalls!F137</f>
        <v>MMM 2020</v>
      </c>
      <c r="EM34" s="20" t="str">
        <f>ZZZ__FnCalls!F138</f>
        <v>MMM 2020</v>
      </c>
      <c r="EN34" s="21" t="str">
        <f>ZZZ__FnCalls!H127</f>
        <v>2020</v>
      </c>
    </row>
    <row r="35" spans="1:144" ht="12.75" customHeight="1" outlineLevel="1" x14ac:dyDescent="0.2">
      <c r="A35" s="7" t="str">
        <f>Labels!B55</f>
        <v>Current Disposable Income</v>
      </c>
      <c r="B35" s="22">
        <f t="shared" ref="B35:M35" ca="1" si="22">B44-B54+B38</f>
        <v>854647.70052441733</v>
      </c>
      <c r="C35" s="22">
        <f t="shared" ca="1" si="22"/>
        <v>828366.35964289831</v>
      </c>
      <c r="D35" s="22">
        <f t="shared" ca="1" si="22"/>
        <v>812262.23117434897</v>
      </c>
      <c r="E35" s="22">
        <f t="shared" ca="1" si="22"/>
        <v>829108.01797395211</v>
      </c>
      <c r="F35" s="22">
        <f t="shared" ca="1" si="22"/>
        <v>867870.54355606751</v>
      </c>
      <c r="G35" s="22">
        <f t="shared" ca="1" si="22"/>
        <v>818392.34401813697</v>
      </c>
      <c r="H35" s="22">
        <f t="shared" ca="1" si="22"/>
        <v>818446.71803865966</v>
      </c>
      <c r="I35" s="22">
        <f t="shared" ca="1" si="22"/>
        <v>794613.56492482231</v>
      </c>
      <c r="J35" s="22">
        <f t="shared" ca="1" si="22"/>
        <v>827732.32314234867</v>
      </c>
      <c r="K35" s="22">
        <f t="shared" ca="1" si="22"/>
        <v>811940.81801202253</v>
      </c>
      <c r="L35" s="22">
        <f t="shared" ca="1" si="22"/>
        <v>821478.29343131569</v>
      </c>
      <c r="M35" s="22">
        <f t="shared" ca="1" si="22"/>
        <v>821593.51330458757</v>
      </c>
      <c r="N35" s="23">
        <f ca="1">SUM(B35:M35)</f>
        <v>9906452.4277435783</v>
      </c>
      <c r="O35" s="22">
        <f t="shared" ref="O35:Z35" ca="1" si="23">O44-O54+O38</f>
        <v>823802.59241498832</v>
      </c>
      <c r="P35" s="22">
        <f t="shared" ca="1" si="23"/>
        <v>829566.27986109385</v>
      </c>
      <c r="Q35" s="22">
        <f t="shared" ca="1" si="23"/>
        <v>845562.57206194464</v>
      </c>
      <c r="R35" s="22">
        <f t="shared" ca="1" si="23"/>
        <v>839902.1842657628</v>
      </c>
      <c r="S35" s="22">
        <f t="shared" ca="1" si="23"/>
        <v>839947.0552376163</v>
      </c>
      <c r="T35" s="22">
        <f t="shared" ca="1" si="23"/>
        <v>786160.63080388878</v>
      </c>
      <c r="U35" s="22">
        <f t="shared" ca="1" si="23"/>
        <v>779269.53666939179</v>
      </c>
      <c r="V35" s="22">
        <f t="shared" ca="1" si="23"/>
        <v>787387.38212208403</v>
      </c>
      <c r="W35" s="22">
        <f t="shared" ca="1" si="23"/>
        <v>830703.29062638804</v>
      </c>
      <c r="X35" s="22">
        <f t="shared" ca="1" si="23"/>
        <v>814123.95526370557</v>
      </c>
      <c r="Y35" s="22">
        <f t="shared" ca="1" si="23"/>
        <v>848649.34723443922</v>
      </c>
      <c r="Z35" s="22">
        <f t="shared" ca="1" si="23"/>
        <v>766214.76393259864</v>
      </c>
      <c r="AA35" s="23">
        <f ca="1">SUM(O35:Z35)</f>
        <v>9791289.5904939026</v>
      </c>
      <c r="AB35" s="22">
        <f t="shared" ref="AB35:AM35" ca="1" si="24">AB44-AB54+AB38</f>
        <v>814274.28481761459</v>
      </c>
      <c r="AC35" s="22">
        <f t="shared" ca="1" si="24"/>
        <v>808239.33011516358</v>
      </c>
      <c r="AD35" s="22">
        <f t="shared" ca="1" si="24"/>
        <v>826213.88083922083</v>
      </c>
      <c r="AE35" s="22">
        <f t="shared" ca="1" si="24"/>
        <v>805154.22117555584</v>
      </c>
      <c r="AF35" s="22">
        <f t="shared" ca="1" si="24"/>
        <v>812040.99856852798</v>
      </c>
      <c r="AG35" s="22">
        <f t="shared" ca="1" si="24"/>
        <v>780799.72509541863</v>
      </c>
      <c r="AH35" s="22">
        <f t="shared" ca="1" si="24"/>
        <v>802054.23888575868</v>
      </c>
      <c r="AI35" s="22">
        <f t="shared" ca="1" si="24"/>
        <v>780284.37130361295</v>
      </c>
      <c r="AJ35" s="22">
        <f t="shared" ca="1" si="24"/>
        <v>791753.55674299493</v>
      </c>
      <c r="AK35" s="22">
        <f t="shared" ca="1" si="24"/>
        <v>782566.07447321026</v>
      </c>
      <c r="AL35" s="22">
        <f t="shared" ca="1" si="24"/>
        <v>786836.10465830518</v>
      </c>
      <c r="AM35" s="22">
        <f t="shared" ca="1" si="24"/>
        <v>792204.29640723916</v>
      </c>
      <c r="AN35" s="23">
        <f ca="1">SUM(AB35:AM35)</f>
        <v>9582421.0830826238</v>
      </c>
      <c r="AO35" s="22">
        <f t="shared" ref="AO35:AZ35" ca="1" si="25">AO44-AO54+AO38</f>
        <v>763927.630888229</v>
      </c>
      <c r="AP35" s="22">
        <f t="shared" ca="1" si="25"/>
        <v>773085.72047646844</v>
      </c>
      <c r="AQ35" s="22">
        <f t="shared" ca="1" si="25"/>
        <v>778768.81487759028</v>
      </c>
      <c r="AR35" s="22">
        <f t="shared" ca="1" si="25"/>
        <v>827291.5317743799</v>
      </c>
      <c r="AS35" s="22">
        <f t="shared" ca="1" si="25"/>
        <v>791103.55981698039</v>
      </c>
      <c r="AT35" s="22">
        <f t="shared" ca="1" si="25"/>
        <v>779446.5878634305</v>
      </c>
      <c r="AU35" s="22">
        <f t="shared" ca="1" si="25"/>
        <v>821146.76317177864</v>
      </c>
      <c r="AV35" s="22">
        <f t="shared" ca="1" si="25"/>
        <v>804919.2121080322</v>
      </c>
      <c r="AW35" s="22">
        <f t="shared" ca="1" si="25"/>
        <v>807410.82483959931</v>
      </c>
      <c r="AX35" s="22">
        <f t="shared" ca="1" si="25"/>
        <v>770498.82888112788</v>
      </c>
      <c r="AY35" s="22">
        <f t="shared" ca="1" si="25"/>
        <v>773914.18077670748</v>
      </c>
      <c r="AZ35" s="22">
        <f t="shared" ca="1" si="25"/>
        <v>773483.67732176872</v>
      </c>
      <c r="BA35" s="23">
        <f ca="1">SUM(AO35:AZ35)</f>
        <v>9464997.3327960931</v>
      </c>
      <c r="BB35" s="22">
        <f t="shared" ref="BB35:BM35" ca="1" si="26">BB44-BB54+BB38</f>
        <v>769540.29445706378</v>
      </c>
      <c r="BC35" s="22">
        <f t="shared" ca="1" si="26"/>
        <v>810617.36006682506</v>
      </c>
      <c r="BD35" s="22">
        <f t="shared" ca="1" si="26"/>
        <v>743805.77042394166</v>
      </c>
      <c r="BE35" s="22">
        <f t="shared" ca="1" si="26"/>
        <v>739545.10541333666</v>
      </c>
      <c r="BF35" s="22">
        <f t="shared" ca="1" si="26"/>
        <v>770756.88647534046</v>
      </c>
      <c r="BG35" s="22">
        <f t="shared" ca="1" si="26"/>
        <v>798739.83783892763</v>
      </c>
      <c r="BH35" s="22">
        <f t="shared" ca="1" si="26"/>
        <v>741194.62748367351</v>
      </c>
      <c r="BI35" s="22">
        <f t="shared" ca="1" si="26"/>
        <v>803139.61226719862</v>
      </c>
      <c r="BJ35" s="22">
        <f t="shared" ca="1" si="26"/>
        <v>762265.89678976301</v>
      </c>
      <c r="BK35" s="22">
        <f t="shared" ca="1" si="26"/>
        <v>802050.12571845006</v>
      </c>
      <c r="BL35" s="22">
        <f t="shared" ca="1" si="26"/>
        <v>814671.24076233793</v>
      </c>
      <c r="BM35" s="22">
        <f t="shared" ca="1" si="26"/>
        <v>781664.80706204323</v>
      </c>
      <c r="BN35" s="23">
        <f ca="1">SUM(BB35:BM35)</f>
        <v>9337991.5647589006</v>
      </c>
      <c r="BO35" s="22">
        <f t="shared" ref="BO35:BZ35" ca="1" si="27">BO44-BO54+BO38</f>
        <v>756818.23943171371</v>
      </c>
      <c r="BP35" s="22">
        <f t="shared" ca="1" si="27"/>
        <v>734103.05218928435</v>
      </c>
      <c r="BQ35" s="22">
        <f t="shared" ca="1" si="27"/>
        <v>764889.07310575561</v>
      </c>
      <c r="BR35" s="22">
        <f t="shared" ca="1" si="27"/>
        <v>764118.93562955561</v>
      </c>
      <c r="BS35" s="22">
        <f t="shared" ca="1" si="27"/>
        <v>747784.0800019399</v>
      </c>
      <c r="BT35" s="22">
        <f t="shared" ca="1" si="27"/>
        <v>775222.57768165553</v>
      </c>
      <c r="BU35" s="22">
        <f t="shared" ca="1" si="27"/>
        <v>764700.71108709264</v>
      </c>
      <c r="BV35" s="22">
        <f t="shared" ca="1" si="27"/>
        <v>785633.53171108454</v>
      </c>
      <c r="BW35" s="22">
        <f t="shared" ca="1" si="27"/>
        <v>779843.59094992361</v>
      </c>
      <c r="BX35" s="22">
        <f t="shared" ca="1" si="27"/>
        <v>756529.82414699788</v>
      </c>
      <c r="BY35" s="22">
        <f t="shared" ca="1" si="27"/>
        <v>781462.69131948869</v>
      </c>
      <c r="BZ35" s="22">
        <f t="shared" ca="1" si="27"/>
        <v>756985.89389593981</v>
      </c>
      <c r="CA35" s="23">
        <f ca="1">SUM(BO35:BZ35)</f>
        <v>9168092.2011504322</v>
      </c>
      <c r="CB35" s="22">
        <f t="shared" ref="CB35:CM35" ca="1" si="28">CB44-CB54+CB38</f>
        <v>799504.61282613163</v>
      </c>
      <c r="CC35" s="22">
        <f t="shared" ca="1" si="28"/>
        <v>762322.46569332283</v>
      </c>
      <c r="CD35" s="22">
        <f t="shared" ca="1" si="28"/>
        <v>754521.45775822073</v>
      </c>
      <c r="CE35" s="22">
        <f t="shared" ca="1" si="28"/>
        <v>737303.62324622006</v>
      </c>
      <c r="CF35" s="22">
        <f t="shared" ca="1" si="28"/>
        <v>743043.23123127932</v>
      </c>
      <c r="CG35" s="22">
        <f t="shared" ca="1" si="28"/>
        <v>760442.11095787783</v>
      </c>
      <c r="CH35" s="22">
        <f t="shared" ca="1" si="28"/>
        <v>746503.58838167344</v>
      </c>
      <c r="CI35" s="22">
        <f t="shared" ca="1" si="28"/>
        <v>768540.98723562108</v>
      </c>
      <c r="CJ35" s="22">
        <f t="shared" ca="1" si="28"/>
        <v>734693.02701595309</v>
      </c>
      <c r="CK35" s="22">
        <f t="shared" ca="1" si="28"/>
        <v>772280.92379218561</v>
      </c>
      <c r="CL35" s="22">
        <f t="shared" ca="1" si="28"/>
        <v>741499.6429551082</v>
      </c>
      <c r="CM35" s="22">
        <f t="shared" ca="1" si="28"/>
        <v>774938.51302839268</v>
      </c>
      <c r="CN35" s="23">
        <f ca="1">SUM(CB35:CM35)</f>
        <v>9095594.1841219869</v>
      </c>
      <c r="CO35" s="22">
        <f t="shared" ref="CO35:CZ35" ca="1" si="29">CO44-CO54+CO38</f>
        <v>759365.0518683776</v>
      </c>
      <c r="CP35" s="22">
        <f t="shared" ca="1" si="29"/>
        <v>751753.79427166365</v>
      </c>
      <c r="CQ35" s="22">
        <f t="shared" ca="1" si="29"/>
        <v>743785.18334917037</v>
      </c>
      <c r="CR35" s="22">
        <f t="shared" ca="1" si="29"/>
        <v>769504.46045785432</v>
      </c>
      <c r="CS35" s="22">
        <f t="shared" ca="1" si="29"/>
        <v>752520.23378395999</v>
      </c>
      <c r="CT35" s="22">
        <f t="shared" ca="1" si="29"/>
        <v>709294.23681490414</v>
      </c>
      <c r="CU35" s="22">
        <f t="shared" ca="1" si="29"/>
        <v>734387.93151524675</v>
      </c>
      <c r="CV35" s="22">
        <f t="shared" ca="1" si="29"/>
        <v>762875.3380652942</v>
      </c>
      <c r="CW35" s="22">
        <f t="shared" ca="1" si="29"/>
        <v>785554.75440929318</v>
      </c>
      <c r="CX35" s="22">
        <f t="shared" ca="1" si="29"/>
        <v>748128.87599242933</v>
      </c>
      <c r="CY35" s="22">
        <f t="shared" ca="1" si="29"/>
        <v>785725.48224939313</v>
      </c>
      <c r="CZ35" s="22">
        <f t="shared" ca="1" si="29"/>
        <v>780612.60373461724</v>
      </c>
      <c r="DA35" s="23">
        <f ca="1">SUM(CO35:CZ35)</f>
        <v>9083507.9465122055</v>
      </c>
      <c r="DB35" s="22">
        <f t="shared" ref="DB35:DM35" ca="1" si="30">DB44-DB54+DB38</f>
        <v>771281.5504508341</v>
      </c>
      <c r="DC35" s="22">
        <f t="shared" ca="1" si="30"/>
        <v>765043.30182823574</v>
      </c>
      <c r="DD35" s="22">
        <f t="shared" ca="1" si="30"/>
        <v>726722.78922610218</v>
      </c>
      <c r="DE35" s="22">
        <f t="shared" ca="1" si="30"/>
        <v>764675.6925090173</v>
      </c>
      <c r="DF35" s="22">
        <f t="shared" ca="1" si="30"/>
        <v>703586.57878137112</v>
      </c>
      <c r="DG35" s="22">
        <f t="shared" ca="1" si="30"/>
        <v>725342.5632182277</v>
      </c>
      <c r="DH35" s="22">
        <f t="shared" ca="1" si="30"/>
        <v>731132.76123661606</v>
      </c>
      <c r="DI35" s="22">
        <f t="shared" ca="1" si="30"/>
        <v>722769.56448545924</v>
      </c>
      <c r="DJ35" s="22">
        <f t="shared" ca="1" si="30"/>
        <v>765239.38983230828</v>
      </c>
      <c r="DK35" s="22">
        <f t="shared" ca="1" si="30"/>
        <v>764620.93361557031</v>
      </c>
      <c r="DL35" s="22">
        <f t="shared" ca="1" si="30"/>
        <v>718851.07942574914</v>
      </c>
      <c r="DM35" s="22">
        <f t="shared" ca="1" si="30"/>
        <v>744803.76803533139</v>
      </c>
      <c r="DN35" s="23">
        <f ca="1">SUM(DB35:DM35)</f>
        <v>8904069.9726448227</v>
      </c>
      <c r="DO35" s="22">
        <f t="shared" ref="DO35:DZ35" ca="1" si="31">DO44-DO54+DO38</f>
        <v>759089.93279329722</v>
      </c>
      <c r="DP35" s="22">
        <f t="shared" ca="1" si="31"/>
        <v>728694.60767158121</v>
      </c>
      <c r="DQ35" s="22">
        <f t="shared" ca="1" si="31"/>
        <v>716137.64853419608</v>
      </c>
      <c r="DR35" s="22">
        <f t="shared" ca="1" si="31"/>
        <v>700418.42519472912</v>
      </c>
      <c r="DS35" s="22">
        <f t="shared" ca="1" si="31"/>
        <v>714542.23944927787</v>
      </c>
      <c r="DT35" s="22">
        <f t="shared" ca="1" si="31"/>
        <v>748232.46575196472</v>
      </c>
      <c r="DU35" s="22">
        <f t="shared" ca="1" si="31"/>
        <v>695148.7733756149</v>
      </c>
      <c r="DV35" s="22">
        <f t="shared" ca="1" si="31"/>
        <v>712237.50950624654</v>
      </c>
      <c r="DW35" s="22">
        <f t="shared" ca="1" si="31"/>
        <v>747911.81251093163</v>
      </c>
      <c r="DX35" s="22">
        <f t="shared" ca="1" si="31"/>
        <v>750133.68581990281</v>
      </c>
      <c r="DY35" s="22">
        <f t="shared" ca="1" si="31"/>
        <v>722269.75889142102</v>
      </c>
      <c r="DZ35" s="22">
        <f t="shared" ca="1" si="31"/>
        <v>711408.05132294062</v>
      </c>
      <c r="EA35" s="23">
        <f ca="1">SUM(DO35:DZ35)</f>
        <v>8706224.9108221047</v>
      </c>
      <c r="EB35" s="22">
        <f t="shared" ref="EB35:EM35" ca="1" si="32">EB44-EB54+EB38</f>
        <v>736342.81428199215</v>
      </c>
      <c r="EC35" s="22">
        <f t="shared" ca="1" si="32"/>
        <v>698127.07606554357</v>
      </c>
      <c r="ED35" s="22">
        <f t="shared" ca="1" si="32"/>
        <v>755371.18410919979</v>
      </c>
      <c r="EE35" s="22">
        <f t="shared" ca="1" si="32"/>
        <v>764556.97020590934</v>
      </c>
      <c r="EF35" s="22">
        <f t="shared" ca="1" si="32"/>
        <v>728845.16618483025</v>
      </c>
      <c r="EG35" s="22">
        <f t="shared" ca="1" si="32"/>
        <v>692688.57973989611</v>
      </c>
      <c r="EH35" s="22">
        <f t="shared" ca="1" si="32"/>
        <v>718274.35178127757</v>
      </c>
      <c r="EI35" s="22">
        <f t="shared" ca="1" si="32"/>
        <v>725062.06169283751</v>
      </c>
      <c r="EJ35" s="22">
        <f t="shared" ca="1" si="32"/>
        <v>751396.80277256144</v>
      </c>
      <c r="EK35" s="22">
        <f t="shared" ca="1" si="32"/>
        <v>727556.08974476729</v>
      </c>
      <c r="EL35" s="22">
        <f t="shared" ca="1" si="32"/>
        <v>754394.45665416389</v>
      </c>
      <c r="EM35" s="22">
        <f t="shared" ca="1" si="32"/>
        <v>760523.49205480225</v>
      </c>
      <c r="EN35" s="23">
        <f ca="1">SUM(EB35:EM35)</f>
        <v>8813139.0452877805</v>
      </c>
    </row>
    <row r="36" spans="1:144" ht="12.75" customHeight="1" outlineLevel="1" x14ac:dyDescent="0.2">
      <c r="A36" s="11" t="str">
        <f>Labels!B45</f>
        <v>Final Sales</v>
      </c>
      <c r="B36" s="24">
        <f t="shared" ref="B36:M36" si="33">B12+B21+B37</f>
        <v>963388.68108289549</v>
      </c>
      <c r="C36" s="24">
        <f t="shared" ca="1" si="33"/>
        <v>962808.82938183704</v>
      </c>
      <c r="D36" s="24">
        <f t="shared" ca="1" si="33"/>
        <v>962154.94623581239</v>
      </c>
      <c r="E36" s="24">
        <f t="shared" ca="1" si="33"/>
        <v>961563.11702447862</v>
      </c>
      <c r="F36" s="24">
        <f t="shared" ca="1" si="33"/>
        <v>960875.28982155921</v>
      </c>
      <c r="G36" s="24">
        <f t="shared" ca="1" si="33"/>
        <v>960388.59041645855</v>
      </c>
      <c r="H36" s="24">
        <f t="shared" ca="1" si="33"/>
        <v>959867.56990931078</v>
      </c>
      <c r="I36" s="24">
        <f t="shared" ca="1" si="33"/>
        <v>959202.22413211653</v>
      </c>
      <c r="J36" s="24">
        <f t="shared" ca="1" si="33"/>
        <v>958576.49135834945</v>
      </c>
      <c r="K36" s="24">
        <f t="shared" ca="1" si="33"/>
        <v>958004.15967101941</v>
      </c>
      <c r="L36" s="24">
        <f t="shared" ca="1" si="33"/>
        <v>957502.15925770008</v>
      </c>
      <c r="M36" s="24">
        <f t="shared" ca="1" si="33"/>
        <v>956916.01469363563</v>
      </c>
      <c r="N36" s="25">
        <f ca="1">SUM(B36:M36)</f>
        <v>11521248.072985176</v>
      </c>
      <c r="O36" s="24">
        <f t="shared" ref="O36:Z36" ca="1" si="34">O12+O21+O37</f>
        <v>956334.41564078419</v>
      </c>
      <c r="P36" s="24">
        <f t="shared" ca="1" si="34"/>
        <v>955812.84869390551</v>
      </c>
      <c r="Q36" s="24">
        <f t="shared" ca="1" si="34"/>
        <v>955261.64733710152</v>
      </c>
      <c r="R36" s="24">
        <f t="shared" ca="1" si="34"/>
        <v>954802.77969288209</v>
      </c>
      <c r="S36" s="24">
        <f t="shared" ca="1" si="34"/>
        <v>954396.37767527287</v>
      </c>
      <c r="T36" s="24">
        <f t="shared" ca="1" si="34"/>
        <v>953889.50706631923</v>
      </c>
      <c r="U36" s="24">
        <f t="shared" ca="1" si="34"/>
        <v>953329.33626216406</v>
      </c>
      <c r="V36" s="24">
        <f t="shared" ca="1" si="34"/>
        <v>952665.03003991896</v>
      </c>
      <c r="W36" s="24">
        <f t="shared" ca="1" si="34"/>
        <v>952170.29822427093</v>
      </c>
      <c r="X36" s="24">
        <f t="shared" ca="1" si="34"/>
        <v>951764.51757502067</v>
      </c>
      <c r="Y36" s="24">
        <f t="shared" ca="1" si="34"/>
        <v>951273.15549545083</v>
      </c>
      <c r="Z36" s="24">
        <f t="shared" ca="1" si="34"/>
        <v>950898.67753047042</v>
      </c>
      <c r="AA36" s="25">
        <f ca="1">SUM(O36:Z36)</f>
        <v>11442598.591233559</v>
      </c>
      <c r="AB36" s="24">
        <f t="shared" ref="AB36:AM36" ca="1" si="35">AB12+AB21+AB37</f>
        <v>950302.27672390721</v>
      </c>
      <c r="AC36" s="24">
        <f t="shared" ca="1" si="35"/>
        <v>949890.65287709783</v>
      </c>
      <c r="AD36" s="24">
        <f t="shared" ca="1" si="35"/>
        <v>949421.23307754146</v>
      </c>
      <c r="AE36" s="24">
        <f t="shared" ca="1" si="35"/>
        <v>949001.90998638957</v>
      </c>
      <c r="AF36" s="24">
        <f t="shared" ca="1" si="35"/>
        <v>948399.83413868595</v>
      </c>
      <c r="AG36" s="24">
        <f t="shared" ca="1" si="35"/>
        <v>947997.97704864875</v>
      </c>
      <c r="AH36" s="24">
        <f t="shared" ca="1" si="35"/>
        <v>947511.24742625619</v>
      </c>
      <c r="AI36" s="24">
        <f t="shared" ca="1" si="35"/>
        <v>947122.80622616282</v>
      </c>
      <c r="AJ36" s="24">
        <f t="shared" ca="1" si="35"/>
        <v>946652.56342404045</v>
      </c>
      <c r="AK36" s="24">
        <f t="shared" ca="1" si="35"/>
        <v>946157.65694231738</v>
      </c>
      <c r="AL36" s="24">
        <f t="shared" ca="1" si="35"/>
        <v>945672.81556479319</v>
      </c>
      <c r="AM36" s="24">
        <f t="shared" ca="1" si="35"/>
        <v>945168.85944234952</v>
      </c>
      <c r="AN36" s="25">
        <f ca="1">SUM(AB36:AM36)</f>
        <v>11373299.832878189</v>
      </c>
      <c r="AO36" s="24">
        <f t="shared" ref="AO36:AZ36" ca="1" si="36">AO12+AO21+AO37</f>
        <v>944674.80456431315</v>
      </c>
      <c r="AP36" s="24">
        <f t="shared" ca="1" si="36"/>
        <v>944063.85862549266</v>
      </c>
      <c r="AQ36" s="24">
        <f t="shared" ca="1" si="36"/>
        <v>943543.64883537462</v>
      </c>
      <c r="AR36" s="24">
        <f t="shared" ca="1" si="36"/>
        <v>943139.50755195052</v>
      </c>
      <c r="AS36" s="24">
        <f t="shared" ca="1" si="36"/>
        <v>942676.82043515809</v>
      </c>
      <c r="AT36" s="24">
        <f t="shared" ca="1" si="36"/>
        <v>942224.33952642151</v>
      </c>
      <c r="AU36" s="24">
        <f t="shared" ca="1" si="36"/>
        <v>941723.60666611034</v>
      </c>
      <c r="AV36" s="24">
        <f t="shared" ca="1" si="36"/>
        <v>941226.76692101301</v>
      </c>
      <c r="AW36" s="24">
        <f t="shared" ca="1" si="36"/>
        <v>940806.35467338085</v>
      </c>
      <c r="AX36" s="24">
        <f t="shared" ca="1" si="36"/>
        <v>940388.71762255265</v>
      </c>
      <c r="AY36" s="24">
        <f t="shared" ca="1" si="36"/>
        <v>939936.81743165967</v>
      </c>
      <c r="AZ36" s="24">
        <f t="shared" ca="1" si="36"/>
        <v>939420.43144734728</v>
      </c>
      <c r="BA36" s="25">
        <f ca="1">SUM(AO36:AZ36)</f>
        <v>11303825.674300775</v>
      </c>
      <c r="BB36" s="24">
        <f t="shared" ref="BB36:BM36" ca="1" si="37">BB12+BB21+BB37</f>
        <v>938984.55037153547</v>
      </c>
      <c r="BC36" s="24">
        <f t="shared" ca="1" si="37"/>
        <v>938396.32551335264</v>
      </c>
      <c r="BD36" s="24">
        <f t="shared" ca="1" si="37"/>
        <v>938027.0335265171</v>
      </c>
      <c r="BE36" s="24">
        <f t="shared" ca="1" si="37"/>
        <v>937521.55485193094</v>
      </c>
      <c r="BF36" s="24">
        <f t="shared" ca="1" si="37"/>
        <v>937089.58315876988</v>
      </c>
      <c r="BG36" s="24">
        <f t="shared" ca="1" si="37"/>
        <v>936628.64682881325</v>
      </c>
      <c r="BH36" s="24">
        <f t="shared" ca="1" si="37"/>
        <v>936241.53408461576</v>
      </c>
      <c r="BI36" s="24">
        <f t="shared" ca="1" si="37"/>
        <v>935589.21183989488</v>
      </c>
      <c r="BJ36" s="24">
        <f t="shared" ca="1" si="37"/>
        <v>935152.89843965042</v>
      </c>
      <c r="BK36" s="24">
        <f t="shared" ca="1" si="37"/>
        <v>934756.38031885016</v>
      </c>
      <c r="BL36" s="24">
        <f t="shared" ca="1" si="37"/>
        <v>934370.04816555174</v>
      </c>
      <c r="BM36" s="24">
        <f t="shared" ca="1" si="37"/>
        <v>934014.70652052748</v>
      </c>
      <c r="BN36" s="25">
        <f ca="1">SUM(BB36:BM36)</f>
        <v>11236772.473620011</v>
      </c>
      <c r="BO36" s="24">
        <f t="shared" ref="BO36:BZ36" ca="1" si="38">BO12+BO21+BO37</f>
        <v>933563.96766217682</v>
      </c>
      <c r="BP36" s="24">
        <f t="shared" ca="1" si="38"/>
        <v>933177.45656584611</v>
      </c>
      <c r="BQ36" s="24">
        <f t="shared" ca="1" si="38"/>
        <v>932634.78115753597</v>
      </c>
      <c r="BR36" s="24">
        <f t="shared" ca="1" si="38"/>
        <v>932142.39904551394</v>
      </c>
      <c r="BS36" s="24">
        <f t="shared" ca="1" si="38"/>
        <v>931760.87545574119</v>
      </c>
      <c r="BT36" s="24">
        <f t="shared" ca="1" si="38"/>
        <v>931338.34146693186</v>
      </c>
      <c r="BU36" s="24">
        <f t="shared" ca="1" si="38"/>
        <v>930929.31249273324</v>
      </c>
      <c r="BV36" s="24">
        <f t="shared" ca="1" si="38"/>
        <v>930405.59870888328</v>
      </c>
      <c r="BW36" s="24">
        <f t="shared" ca="1" si="38"/>
        <v>929961.44720099028</v>
      </c>
      <c r="BX36" s="24">
        <f t="shared" ca="1" si="38"/>
        <v>929465.29486668459</v>
      </c>
      <c r="BY36" s="24">
        <f t="shared" ca="1" si="38"/>
        <v>928895.93863095099</v>
      </c>
      <c r="BZ36" s="24">
        <f t="shared" ca="1" si="38"/>
        <v>928433.78921970271</v>
      </c>
      <c r="CA36" s="25">
        <f ca="1">SUM(BO36:BZ36)</f>
        <v>11172709.202473691</v>
      </c>
      <c r="CB36" s="24">
        <f t="shared" ref="CB36:CM36" ca="1" si="39">CB12+CB21+CB37</f>
        <v>928061.57881762588</v>
      </c>
      <c r="CC36" s="24">
        <f t="shared" ca="1" si="39"/>
        <v>927743.63017719309</v>
      </c>
      <c r="CD36" s="24">
        <f t="shared" ca="1" si="39"/>
        <v>927406.70336202823</v>
      </c>
      <c r="CE36" s="24">
        <f t="shared" ca="1" si="39"/>
        <v>926974.15838822024</v>
      </c>
      <c r="CF36" s="24">
        <f t="shared" ca="1" si="39"/>
        <v>926473.40581975295</v>
      </c>
      <c r="CG36" s="24">
        <f t="shared" ca="1" si="39"/>
        <v>926012.85318886442</v>
      </c>
      <c r="CH36" s="24">
        <f t="shared" ca="1" si="39"/>
        <v>925490.76316675008</v>
      </c>
      <c r="CI36" s="24">
        <f t="shared" ca="1" si="39"/>
        <v>924983.44375499396</v>
      </c>
      <c r="CJ36" s="24">
        <f t="shared" ca="1" si="39"/>
        <v>924614.98782083241</v>
      </c>
      <c r="CK36" s="24">
        <f t="shared" ca="1" si="39"/>
        <v>924110.26914675429</v>
      </c>
      <c r="CL36" s="24">
        <f t="shared" ca="1" si="39"/>
        <v>923671.59078290255</v>
      </c>
      <c r="CM36" s="24">
        <f t="shared" ca="1" si="39"/>
        <v>923148.33225288137</v>
      </c>
      <c r="CN36" s="25">
        <f ca="1">SUM(CB36:CM36)</f>
        <v>11108691.716678798</v>
      </c>
      <c r="CO36" s="24">
        <f t="shared" ref="CO36:CZ36" ca="1" si="40">CO12+CO21+CO37</f>
        <v>922745.87180204166</v>
      </c>
      <c r="CP36" s="24">
        <f t="shared" ca="1" si="40"/>
        <v>922336.67350316059</v>
      </c>
      <c r="CQ36" s="24">
        <f t="shared" ca="1" si="40"/>
        <v>921790.32707407838</v>
      </c>
      <c r="CR36" s="24">
        <f t="shared" ca="1" si="40"/>
        <v>921312.34269926243</v>
      </c>
      <c r="CS36" s="24">
        <f t="shared" ca="1" si="40"/>
        <v>920874.82767225802</v>
      </c>
      <c r="CT36" s="24">
        <f t="shared" ca="1" si="40"/>
        <v>920462.7544524949</v>
      </c>
      <c r="CU36" s="24">
        <f t="shared" ca="1" si="40"/>
        <v>919929.95603469224</v>
      </c>
      <c r="CV36" s="24">
        <f t="shared" ca="1" si="40"/>
        <v>919415.98247337202</v>
      </c>
      <c r="CW36" s="24">
        <f t="shared" ca="1" si="40"/>
        <v>919004.23738673155</v>
      </c>
      <c r="CX36" s="24">
        <f t="shared" ca="1" si="40"/>
        <v>918540.40555865853</v>
      </c>
      <c r="CY36" s="24">
        <f t="shared" ca="1" si="40"/>
        <v>918160.3067773314</v>
      </c>
      <c r="CZ36" s="24">
        <f t="shared" ca="1" si="40"/>
        <v>917882.46315605892</v>
      </c>
      <c r="DA36" s="25">
        <f ca="1">SUM(CO36:CZ36)</f>
        <v>11042456.148590142</v>
      </c>
      <c r="DB36" s="24">
        <f t="shared" ref="DB36:DM36" ca="1" si="41">DB12+DB21+DB37</f>
        <v>917646.41242841072</v>
      </c>
      <c r="DC36" s="24">
        <f t="shared" ca="1" si="41"/>
        <v>917241.93893607345</v>
      </c>
      <c r="DD36" s="24">
        <f t="shared" ca="1" si="41"/>
        <v>916833.88458765834</v>
      </c>
      <c r="DE36" s="24">
        <f t="shared" ca="1" si="41"/>
        <v>916297.12817744014</v>
      </c>
      <c r="DF36" s="24">
        <f t="shared" ca="1" si="41"/>
        <v>915944.46748502646</v>
      </c>
      <c r="DG36" s="24">
        <f t="shared" ca="1" si="41"/>
        <v>915453.39210696379</v>
      </c>
      <c r="DH36" s="24">
        <f t="shared" ca="1" si="41"/>
        <v>915065.33486228739</v>
      </c>
      <c r="DI36" s="24">
        <f t="shared" ca="1" si="41"/>
        <v>914667.95893710887</v>
      </c>
      <c r="DJ36" s="24">
        <f t="shared" ca="1" si="41"/>
        <v>914195.53406547138</v>
      </c>
      <c r="DK36" s="24">
        <f t="shared" ca="1" si="41"/>
        <v>913822.12270881759</v>
      </c>
      <c r="DL36" s="24">
        <f t="shared" ca="1" si="41"/>
        <v>913415.21042490879</v>
      </c>
      <c r="DM36" s="24">
        <f t="shared" ca="1" si="41"/>
        <v>913010.06132841995</v>
      </c>
      <c r="DN36" s="25">
        <f ca="1">SUM(DB36:DM36)</f>
        <v>10983593.446048588</v>
      </c>
      <c r="DO36" s="24">
        <f t="shared" ref="DO36:DZ36" ca="1" si="42">DO12+DO21+DO37</f>
        <v>912677.98117322952</v>
      </c>
      <c r="DP36" s="24">
        <f t="shared" ca="1" si="42"/>
        <v>912296.58221307048</v>
      </c>
      <c r="DQ36" s="24">
        <f t="shared" ca="1" si="42"/>
        <v>911801.72711595159</v>
      </c>
      <c r="DR36" s="24">
        <f t="shared" ca="1" si="42"/>
        <v>911366.27184536157</v>
      </c>
      <c r="DS36" s="24">
        <f t="shared" ca="1" si="42"/>
        <v>910888.97741600976</v>
      </c>
      <c r="DT36" s="24">
        <f t="shared" ca="1" si="42"/>
        <v>910310.71955012588</v>
      </c>
      <c r="DU36" s="24">
        <f t="shared" ca="1" si="42"/>
        <v>909965.69052107027</v>
      </c>
      <c r="DV36" s="24">
        <f t="shared" ca="1" si="42"/>
        <v>909449.34508810053</v>
      </c>
      <c r="DW36" s="24">
        <f t="shared" ca="1" si="42"/>
        <v>908941.26221944357</v>
      </c>
      <c r="DX36" s="24">
        <f t="shared" ca="1" si="42"/>
        <v>908581.66063388996</v>
      </c>
      <c r="DY36" s="24">
        <f t="shared" ca="1" si="42"/>
        <v>908174.47813331324</v>
      </c>
      <c r="DZ36" s="24">
        <f t="shared" ca="1" si="42"/>
        <v>907727.78865101386</v>
      </c>
      <c r="EA36" s="25">
        <f ca="1">SUM(DO36:DZ36)</f>
        <v>10922182.484560581</v>
      </c>
      <c r="EB36" s="24">
        <f t="shared" ref="EB36:EM36" ca="1" si="43">EB12+EB21+EB37</f>
        <v>907226.2655654432</v>
      </c>
      <c r="EC36" s="24">
        <f t="shared" ca="1" si="43"/>
        <v>906813.40632215329</v>
      </c>
      <c r="ED36" s="24">
        <f t="shared" ca="1" si="43"/>
        <v>906338.9053261017</v>
      </c>
      <c r="EE36" s="24">
        <f t="shared" ca="1" si="43"/>
        <v>905908.56737677043</v>
      </c>
      <c r="EF36" s="24">
        <f t="shared" ca="1" si="43"/>
        <v>905551.22012650548</v>
      </c>
      <c r="EG36" s="24">
        <f t="shared" ca="1" si="43"/>
        <v>905123.82735827519</v>
      </c>
      <c r="EH36" s="24">
        <f t="shared" ca="1" si="43"/>
        <v>904627.34068394569</v>
      </c>
      <c r="EI36" s="24">
        <f t="shared" ca="1" si="43"/>
        <v>904171.03408101073</v>
      </c>
      <c r="EJ36" s="24">
        <f t="shared" ca="1" si="43"/>
        <v>903649.73320828797</v>
      </c>
      <c r="EK36" s="24">
        <f t="shared" ca="1" si="43"/>
        <v>903327.87006295589</v>
      </c>
      <c r="EL36" s="24">
        <f t="shared" ca="1" si="43"/>
        <v>902950.692935528</v>
      </c>
      <c r="EM36" s="24">
        <f t="shared" ca="1" si="43"/>
        <v>902619.64958073921</v>
      </c>
      <c r="EN36" s="25">
        <f ca="1">SUM(EB36:EM36)</f>
        <v>10858308.512627717</v>
      </c>
    </row>
    <row r="37" spans="1:144" ht="12.75" customHeight="1" outlineLevel="1" x14ac:dyDescent="0.2">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x14ac:dyDescent="0.2">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x14ac:dyDescent="0.2"/>
    <row r="40" spans="1:144" ht="12.75" customHeight="1" outlineLevel="1" x14ac:dyDescent="0.2"/>
    <row r="41" spans="1:144" ht="12.75" customHeight="1" x14ac:dyDescent="0.2">
      <c r="A41" s="3" t="str">
        <f>"Output"</f>
        <v>Output</v>
      </c>
    </row>
    <row r="42" spans="1:144" ht="12.75" customHeight="1" outlineLevel="1" x14ac:dyDescent="0.2">
      <c r="A42" s="2" t="str">
        <f>" "</f>
        <v xml:space="preserve"> </v>
      </c>
    </row>
    <row r="43" spans="1:144" ht="12.75" customHeight="1" outlineLevel="1" x14ac:dyDescent="0.2">
      <c r="B43" s="19" t="str">
        <f>ZZZ__FnCalls!F7</f>
        <v>MMM 2010</v>
      </c>
      <c r="C43" s="20" t="str">
        <f>ZZZ__FnCalls!F8</f>
        <v>MMM 2010</v>
      </c>
      <c r="D43" s="20" t="str">
        <f>ZZZ__FnCalls!F9</f>
        <v>MMM 2010</v>
      </c>
      <c r="E43" s="20" t="str">
        <f>ZZZ__FnCalls!F10</f>
        <v>MMM 2010</v>
      </c>
      <c r="F43" s="20" t="str">
        <f>ZZZ__FnCalls!F11</f>
        <v>MMM 2010</v>
      </c>
      <c r="G43" s="20" t="str">
        <f>ZZZ__FnCalls!F12</f>
        <v>MMM 2010</v>
      </c>
      <c r="H43" s="20" t="str">
        <f>ZZZ__FnCalls!F13</f>
        <v>MMM 2010</v>
      </c>
      <c r="I43" s="20" t="str">
        <f>ZZZ__FnCalls!F14</f>
        <v>MMM 2010</v>
      </c>
      <c r="J43" s="20" t="str">
        <f>ZZZ__FnCalls!F15</f>
        <v>MMM 2010</v>
      </c>
      <c r="K43" s="20" t="str">
        <f>ZZZ__FnCalls!F16</f>
        <v>MMM 2010</v>
      </c>
      <c r="L43" s="20" t="str">
        <f>ZZZ__FnCalls!F17</f>
        <v>MMM 2010</v>
      </c>
      <c r="M43" s="20" t="str">
        <f>ZZZ__FnCalls!F18</f>
        <v>MMM 2010</v>
      </c>
      <c r="N43" s="21" t="str">
        <f>ZZZ__FnCalls!H7</f>
        <v>2010</v>
      </c>
      <c r="O43" s="20" t="str">
        <f>ZZZ__FnCalls!F19</f>
        <v>MMM 2011</v>
      </c>
      <c r="P43" s="20" t="str">
        <f>ZZZ__FnCalls!F20</f>
        <v>MMM 2011</v>
      </c>
      <c r="Q43" s="20" t="str">
        <f>ZZZ__FnCalls!F21</f>
        <v>MMM 2011</v>
      </c>
      <c r="R43" s="20" t="str">
        <f>ZZZ__FnCalls!F22</f>
        <v>MMM 2011</v>
      </c>
      <c r="S43" s="20" t="str">
        <f>ZZZ__FnCalls!F23</f>
        <v>MMM 2011</v>
      </c>
      <c r="T43" s="20" t="str">
        <f>ZZZ__FnCalls!F24</f>
        <v>MMM 2011</v>
      </c>
      <c r="U43" s="20" t="str">
        <f>ZZZ__FnCalls!F25</f>
        <v>MMM 2011</v>
      </c>
      <c r="V43" s="20" t="str">
        <f>ZZZ__FnCalls!F26</f>
        <v>MMM 2011</v>
      </c>
      <c r="W43" s="20" t="str">
        <f>ZZZ__FnCalls!F27</f>
        <v>MMM 2011</v>
      </c>
      <c r="X43" s="20" t="str">
        <f>ZZZ__FnCalls!F28</f>
        <v>MMM 2011</v>
      </c>
      <c r="Y43" s="20" t="str">
        <f>ZZZ__FnCalls!F29</f>
        <v>MMM 2011</v>
      </c>
      <c r="Z43" s="20" t="str">
        <f>ZZZ__FnCalls!F30</f>
        <v>MMM 2011</v>
      </c>
      <c r="AA43" s="21" t="str">
        <f>ZZZ__FnCalls!H19</f>
        <v>2011</v>
      </c>
      <c r="AB43" s="20" t="str">
        <f>ZZZ__FnCalls!F31</f>
        <v>MMM 2012</v>
      </c>
      <c r="AC43" s="20" t="str">
        <f>ZZZ__FnCalls!F32</f>
        <v>MMM 2012</v>
      </c>
      <c r="AD43" s="20" t="str">
        <f>ZZZ__FnCalls!F33</f>
        <v>MMM 2012</v>
      </c>
      <c r="AE43" s="20" t="str">
        <f>ZZZ__FnCalls!F34</f>
        <v>MMM 2012</v>
      </c>
      <c r="AF43" s="20" t="str">
        <f>ZZZ__FnCalls!F35</f>
        <v>MMM 2012</v>
      </c>
      <c r="AG43" s="20" t="str">
        <f>ZZZ__FnCalls!F36</f>
        <v>MMM 2012</v>
      </c>
      <c r="AH43" s="20" t="str">
        <f>ZZZ__FnCalls!F37</f>
        <v>MMM 2012</v>
      </c>
      <c r="AI43" s="20" t="str">
        <f>ZZZ__FnCalls!F38</f>
        <v>MMM 2012</v>
      </c>
      <c r="AJ43" s="20" t="str">
        <f>ZZZ__FnCalls!F39</f>
        <v>MMM 2012</v>
      </c>
      <c r="AK43" s="20" t="str">
        <f>ZZZ__FnCalls!F40</f>
        <v>MMM 2012</v>
      </c>
      <c r="AL43" s="20" t="str">
        <f>ZZZ__FnCalls!F41</f>
        <v>MMM 2012</v>
      </c>
      <c r="AM43" s="20" t="str">
        <f>ZZZ__FnCalls!F42</f>
        <v>MMM 2012</v>
      </c>
      <c r="AN43" s="21" t="str">
        <f>ZZZ__FnCalls!H31</f>
        <v>2012</v>
      </c>
      <c r="AO43" s="20" t="str">
        <f>ZZZ__FnCalls!F43</f>
        <v>MMM 2013</v>
      </c>
      <c r="AP43" s="20" t="str">
        <f>ZZZ__FnCalls!F44</f>
        <v>MMM 2013</v>
      </c>
      <c r="AQ43" s="20" t="str">
        <f>ZZZ__FnCalls!F45</f>
        <v>MMM 2013</v>
      </c>
      <c r="AR43" s="20" t="str">
        <f>ZZZ__FnCalls!F46</f>
        <v>MMM 2013</v>
      </c>
      <c r="AS43" s="20" t="str">
        <f>ZZZ__FnCalls!F47</f>
        <v>MMM 2013</v>
      </c>
      <c r="AT43" s="20" t="str">
        <f>ZZZ__FnCalls!F48</f>
        <v>MMM 2013</v>
      </c>
      <c r="AU43" s="20" t="str">
        <f>ZZZ__FnCalls!F49</f>
        <v>MMM 2013</v>
      </c>
      <c r="AV43" s="20" t="str">
        <f>ZZZ__FnCalls!F50</f>
        <v>MMM 2013</v>
      </c>
      <c r="AW43" s="20" t="str">
        <f>ZZZ__FnCalls!F51</f>
        <v>MMM 2013</v>
      </c>
      <c r="AX43" s="20" t="str">
        <f>ZZZ__FnCalls!F52</f>
        <v>MMM 2013</v>
      </c>
      <c r="AY43" s="20" t="str">
        <f>ZZZ__FnCalls!F53</f>
        <v>MMM 2013</v>
      </c>
      <c r="AZ43" s="20" t="str">
        <f>ZZZ__FnCalls!F54</f>
        <v>MMM 2013</v>
      </c>
      <c r="BA43" s="21" t="str">
        <f>ZZZ__FnCalls!H43</f>
        <v>2013</v>
      </c>
      <c r="BB43" s="20" t="str">
        <f>ZZZ__FnCalls!F55</f>
        <v>MMM 2014</v>
      </c>
      <c r="BC43" s="20" t="str">
        <f>ZZZ__FnCalls!F56</f>
        <v>MMM 2014</v>
      </c>
      <c r="BD43" s="20" t="str">
        <f>ZZZ__FnCalls!F57</f>
        <v>MMM 2014</v>
      </c>
      <c r="BE43" s="20" t="str">
        <f>ZZZ__FnCalls!F58</f>
        <v>MMM 2014</v>
      </c>
      <c r="BF43" s="20" t="str">
        <f>ZZZ__FnCalls!F59</f>
        <v>MMM 2014</v>
      </c>
      <c r="BG43" s="20" t="str">
        <f>ZZZ__FnCalls!F60</f>
        <v>MMM 2014</v>
      </c>
      <c r="BH43" s="20" t="str">
        <f>ZZZ__FnCalls!F61</f>
        <v>MMM 2014</v>
      </c>
      <c r="BI43" s="20" t="str">
        <f>ZZZ__FnCalls!F62</f>
        <v>MMM 2014</v>
      </c>
      <c r="BJ43" s="20" t="str">
        <f>ZZZ__FnCalls!F63</f>
        <v>MMM 2014</v>
      </c>
      <c r="BK43" s="20" t="str">
        <f>ZZZ__FnCalls!F64</f>
        <v>MMM 2014</v>
      </c>
      <c r="BL43" s="20" t="str">
        <f>ZZZ__FnCalls!F65</f>
        <v>MMM 2014</v>
      </c>
      <c r="BM43" s="20" t="str">
        <f>ZZZ__FnCalls!F66</f>
        <v>MMM 2014</v>
      </c>
      <c r="BN43" s="21" t="str">
        <f>ZZZ__FnCalls!H55</f>
        <v>2014</v>
      </c>
      <c r="BO43" s="20" t="str">
        <f>ZZZ__FnCalls!F67</f>
        <v>MMM 2015</v>
      </c>
      <c r="BP43" s="20" t="str">
        <f>ZZZ__FnCalls!F68</f>
        <v>MMM 2015</v>
      </c>
      <c r="BQ43" s="20" t="str">
        <f>ZZZ__FnCalls!F69</f>
        <v>MMM 2015</v>
      </c>
      <c r="BR43" s="20" t="str">
        <f>ZZZ__FnCalls!F70</f>
        <v>MMM 2015</v>
      </c>
      <c r="BS43" s="20" t="str">
        <f>ZZZ__FnCalls!F71</f>
        <v>MMM 2015</v>
      </c>
      <c r="BT43" s="20" t="str">
        <f>ZZZ__FnCalls!F72</f>
        <v>MMM 2015</v>
      </c>
      <c r="BU43" s="20" t="str">
        <f>ZZZ__FnCalls!F73</f>
        <v>MMM 2015</v>
      </c>
      <c r="BV43" s="20" t="str">
        <f>ZZZ__FnCalls!F74</f>
        <v>MMM 2015</v>
      </c>
      <c r="BW43" s="20" t="str">
        <f>ZZZ__FnCalls!F75</f>
        <v>MMM 2015</v>
      </c>
      <c r="BX43" s="20" t="str">
        <f>ZZZ__FnCalls!F76</f>
        <v>MMM 2015</v>
      </c>
      <c r="BY43" s="20" t="str">
        <f>ZZZ__FnCalls!F77</f>
        <v>MMM 2015</v>
      </c>
      <c r="BZ43" s="20" t="str">
        <f>ZZZ__FnCalls!F78</f>
        <v>MMM 2015</v>
      </c>
      <c r="CA43" s="21" t="str">
        <f>ZZZ__FnCalls!H67</f>
        <v>2015</v>
      </c>
      <c r="CB43" s="20" t="str">
        <f>ZZZ__FnCalls!F79</f>
        <v>MMM 2016</v>
      </c>
      <c r="CC43" s="20" t="str">
        <f>ZZZ__FnCalls!F80</f>
        <v>MMM 2016</v>
      </c>
      <c r="CD43" s="20" t="str">
        <f>ZZZ__FnCalls!F81</f>
        <v>MMM 2016</v>
      </c>
      <c r="CE43" s="20" t="str">
        <f>ZZZ__FnCalls!F82</f>
        <v>MMM 2016</v>
      </c>
      <c r="CF43" s="20" t="str">
        <f>ZZZ__FnCalls!F83</f>
        <v>MMM 2016</v>
      </c>
      <c r="CG43" s="20" t="str">
        <f>ZZZ__FnCalls!F84</f>
        <v>MMM 2016</v>
      </c>
      <c r="CH43" s="20" t="str">
        <f>ZZZ__FnCalls!F85</f>
        <v>MMM 2016</v>
      </c>
      <c r="CI43" s="20" t="str">
        <f>ZZZ__FnCalls!F86</f>
        <v>MMM 2016</v>
      </c>
      <c r="CJ43" s="20" t="str">
        <f>ZZZ__FnCalls!F87</f>
        <v>MMM 2016</v>
      </c>
      <c r="CK43" s="20" t="str">
        <f>ZZZ__FnCalls!F88</f>
        <v>MMM 2016</v>
      </c>
      <c r="CL43" s="20" t="str">
        <f>ZZZ__FnCalls!F89</f>
        <v>MMM 2016</v>
      </c>
      <c r="CM43" s="20" t="str">
        <f>ZZZ__FnCalls!F90</f>
        <v>MMM 2016</v>
      </c>
      <c r="CN43" s="21" t="str">
        <f>ZZZ__FnCalls!H79</f>
        <v>2016</v>
      </c>
      <c r="CO43" s="20" t="str">
        <f>ZZZ__FnCalls!F91</f>
        <v>MMM 2017</v>
      </c>
      <c r="CP43" s="20" t="str">
        <f>ZZZ__FnCalls!F92</f>
        <v>MMM 2017</v>
      </c>
      <c r="CQ43" s="20" t="str">
        <f>ZZZ__FnCalls!F93</f>
        <v>MMM 2017</v>
      </c>
      <c r="CR43" s="20" t="str">
        <f>ZZZ__FnCalls!F94</f>
        <v>MMM 2017</v>
      </c>
      <c r="CS43" s="20" t="str">
        <f>ZZZ__FnCalls!F95</f>
        <v>MMM 2017</v>
      </c>
      <c r="CT43" s="20" t="str">
        <f>ZZZ__FnCalls!F96</f>
        <v>MMM 2017</v>
      </c>
      <c r="CU43" s="20" t="str">
        <f>ZZZ__FnCalls!F97</f>
        <v>MMM 2017</v>
      </c>
      <c r="CV43" s="20" t="str">
        <f>ZZZ__FnCalls!F98</f>
        <v>MMM 2017</v>
      </c>
      <c r="CW43" s="20" t="str">
        <f>ZZZ__FnCalls!F99</f>
        <v>MMM 2017</v>
      </c>
      <c r="CX43" s="20" t="str">
        <f>ZZZ__FnCalls!F100</f>
        <v>MMM 2017</v>
      </c>
      <c r="CY43" s="20" t="str">
        <f>ZZZ__FnCalls!F101</f>
        <v>MMM 2017</v>
      </c>
      <c r="CZ43" s="20" t="str">
        <f>ZZZ__FnCalls!F102</f>
        <v>MMM 2017</v>
      </c>
      <c r="DA43" s="21" t="str">
        <f>ZZZ__FnCalls!H91</f>
        <v>2017</v>
      </c>
      <c r="DB43" s="20" t="str">
        <f>ZZZ__FnCalls!F103</f>
        <v>MMM 2018</v>
      </c>
      <c r="DC43" s="20" t="str">
        <f>ZZZ__FnCalls!F104</f>
        <v>MMM 2018</v>
      </c>
      <c r="DD43" s="20" t="str">
        <f>ZZZ__FnCalls!F105</f>
        <v>MMM 2018</v>
      </c>
      <c r="DE43" s="20" t="str">
        <f>ZZZ__FnCalls!F106</f>
        <v>MMM 2018</v>
      </c>
      <c r="DF43" s="20" t="str">
        <f>ZZZ__FnCalls!F107</f>
        <v>MMM 2018</v>
      </c>
      <c r="DG43" s="20" t="str">
        <f>ZZZ__FnCalls!F108</f>
        <v>MMM 2018</v>
      </c>
      <c r="DH43" s="20" t="str">
        <f>ZZZ__FnCalls!F109</f>
        <v>MMM 2018</v>
      </c>
      <c r="DI43" s="20" t="str">
        <f>ZZZ__FnCalls!F110</f>
        <v>MMM 2018</v>
      </c>
      <c r="DJ43" s="20" t="str">
        <f>ZZZ__FnCalls!F111</f>
        <v>MMM 2018</v>
      </c>
      <c r="DK43" s="20" t="str">
        <f>ZZZ__FnCalls!F112</f>
        <v>MMM 2018</v>
      </c>
      <c r="DL43" s="20" t="str">
        <f>ZZZ__FnCalls!F113</f>
        <v>MMM 2018</v>
      </c>
      <c r="DM43" s="20" t="str">
        <f>ZZZ__FnCalls!F114</f>
        <v>MMM 2018</v>
      </c>
      <c r="DN43" s="21" t="str">
        <f>ZZZ__FnCalls!H103</f>
        <v>2018</v>
      </c>
      <c r="DO43" s="20" t="str">
        <f>ZZZ__FnCalls!F115</f>
        <v>MMM 2019</v>
      </c>
      <c r="DP43" s="20" t="str">
        <f>ZZZ__FnCalls!F116</f>
        <v>MMM 2019</v>
      </c>
      <c r="DQ43" s="20" t="str">
        <f>ZZZ__FnCalls!F117</f>
        <v>MMM 2019</v>
      </c>
      <c r="DR43" s="20" t="str">
        <f>ZZZ__FnCalls!F118</f>
        <v>MMM 2019</v>
      </c>
      <c r="DS43" s="20" t="str">
        <f>ZZZ__FnCalls!F119</f>
        <v>MMM 2019</v>
      </c>
      <c r="DT43" s="20" t="str">
        <f>ZZZ__FnCalls!F120</f>
        <v>MMM 2019</v>
      </c>
      <c r="DU43" s="20" t="str">
        <f>ZZZ__FnCalls!F121</f>
        <v>MMM 2019</v>
      </c>
      <c r="DV43" s="20" t="str">
        <f>ZZZ__FnCalls!F122</f>
        <v>MMM 2019</v>
      </c>
      <c r="DW43" s="20" t="str">
        <f>ZZZ__FnCalls!F123</f>
        <v>MMM 2019</v>
      </c>
      <c r="DX43" s="20" t="str">
        <f>ZZZ__FnCalls!F124</f>
        <v>MMM 2019</v>
      </c>
      <c r="DY43" s="20" t="str">
        <f>ZZZ__FnCalls!F125</f>
        <v>MMM 2019</v>
      </c>
      <c r="DZ43" s="20" t="str">
        <f>ZZZ__FnCalls!F126</f>
        <v>MMM 2019</v>
      </c>
      <c r="EA43" s="21" t="str">
        <f>ZZZ__FnCalls!H115</f>
        <v>2019</v>
      </c>
      <c r="EB43" s="20" t="str">
        <f>ZZZ__FnCalls!F127</f>
        <v>MMM 2020</v>
      </c>
      <c r="EC43" s="20" t="str">
        <f>ZZZ__FnCalls!F128</f>
        <v>MMM 2020</v>
      </c>
      <c r="ED43" s="20" t="str">
        <f>ZZZ__FnCalls!F129</f>
        <v>MMM 2020</v>
      </c>
      <c r="EE43" s="20" t="str">
        <f>ZZZ__FnCalls!F130</f>
        <v>MMM 2020</v>
      </c>
      <c r="EF43" s="20" t="str">
        <f>ZZZ__FnCalls!F131</f>
        <v>MMM 2020</v>
      </c>
      <c r="EG43" s="20" t="str">
        <f>ZZZ__FnCalls!F132</f>
        <v>MMM 2020</v>
      </c>
      <c r="EH43" s="20" t="str">
        <f>ZZZ__FnCalls!F133</f>
        <v>MMM 2020</v>
      </c>
      <c r="EI43" s="20" t="str">
        <f>ZZZ__FnCalls!F134</f>
        <v>MMM 2020</v>
      </c>
      <c r="EJ43" s="20" t="str">
        <f>ZZZ__FnCalls!F135</f>
        <v>MMM 2020</v>
      </c>
      <c r="EK43" s="20" t="str">
        <f>ZZZ__FnCalls!F136</f>
        <v>MMM 2020</v>
      </c>
      <c r="EL43" s="20" t="str">
        <f>ZZZ__FnCalls!F137</f>
        <v>MMM 2020</v>
      </c>
      <c r="EM43" s="20" t="str">
        <f>ZZZ__FnCalls!F138</f>
        <v>MMM 2020</v>
      </c>
      <c r="EN43" s="21" t="str">
        <f>ZZZ__FnCalls!H127</f>
        <v>2020</v>
      </c>
    </row>
    <row r="44" spans="1:144" ht="12.75" customHeight="1" outlineLevel="1" x14ac:dyDescent="0.2">
      <c r="A44" s="7" t="str">
        <f>Labels!B64</f>
        <v>Output</v>
      </c>
      <c r="B44" s="22">
        <f ca="1">B45*(1-Inputs!B21)+B11*Inputs!B21+B46</f>
        <v>1200091.9531301199</v>
      </c>
      <c r="C44" s="22">
        <f ca="1">C45*(1-Inputs!B21)+C11*Inputs!B21+C46</f>
        <v>1162547.1804422357</v>
      </c>
      <c r="D44" s="22">
        <f ca="1">D45*(1-Inputs!B21)+D11*Inputs!B21+D46</f>
        <v>1139541.2826300224</v>
      </c>
      <c r="E44" s="22">
        <f ca="1">E45*(1-Inputs!B21)+E11*Inputs!B21+E46</f>
        <v>1163606.6923437412</v>
      </c>
      <c r="F44" s="22">
        <f ca="1">F45*(1-Inputs!B21)+F11*Inputs!B21+F46</f>
        <v>1218981.7288896202</v>
      </c>
      <c r="G44" s="22">
        <f ca="1">G45*(1-Inputs!B21)+G11*Inputs!B21+G46</f>
        <v>1148298.5866925765</v>
      </c>
      <c r="H44" s="22">
        <f ca="1">H45*(1-Inputs!B21)+H11*Inputs!B21+H46</f>
        <v>1148376.2638647519</v>
      </c>
      <c r="I44" s="22">
        <f ca="1">I45*(1-Inputs!B21)+I11*Inputs!B21+I46</f>
        <v>1114328.9022735558</v>
      </c>
      <c r="J44" s="22">
        <f ca="1">J45*(1-Inputs!B21)+J11*Inputs!B21+J46</f>
        <v>1161641.4140128791</v>
      </c>
      <c r="K44" s="22">
        <f ca="1">K45*(1-Inputs!B21)+K11*Inputs!B21+K46</f>
        <v>1139082.120969556</v>
      </c>
      <c r="L44" s="22">
        <f ca="1">L45*(1-Inputs!B21)+L11*Inputs!B21+L46</f>
        <v>1152707.0858542605</v>
      </c>
      <c r="M44" s="22">
        <f ca="1">M45*(1-Inputs!B21)+M11*Inputs!B21+M46</f>
        <v>1152871.6856732203</v>
      </c>
      <c r="N44" s="23">
        <f ca="1">SUM(B44:M44)</f>
        <v>13902074.896776538</v>
      </c>
      <c r="O44" s="22">
        <f ca="1">O45*(1-Inputs!B21)+O11*Inputs!B21+O46</f>
        <v>1156027.5129737929</v>
      </c>
      <c r="P44" s="22">
        <f ca="1">P45*(1-Inputs!B21)+P11*Inputs!B21+P46</f>
        <v>1164261.352182515</v>
      </c>
      <c r="Q44" s="22">
        <f ca="1">Q45*(1-Inputs!B21)+Q11*Inputs!B21+Q46</f>
        <v>1187113.1981837305</v>
      </c>
      <c r="R44" s="22">
        <f ca="1">R45*(1-Inputs!B21)+R11*Inputs!B21+R46</f>
        <v>1179026.9299034707</v>
      </c>
      <c r="S44" s="22">
        <f ca="1">S45*(1-Inputs!B21)+S11*Inputs!B21+S46</f>
        <v>1179091.0312918329</v>
      </c>
      <c r="T44" s="22">
        <f ca="1">T45*(1-Inputs!B21)+T11*Inputs!B21+T46</f>
        <v>1102253.2821007934</v>
      </c>
      <c r="U44" s="22">
        <f ca="1">U45*(1-Inputs!B21)+U11*Inputs!B21+U46</f>
        <v>1092408.8619086549</v>
      </c>
      <c r="V44" s="22">
        <f ca="1">V45*(1-Inputs!B21)+V11*Inputs!B21+V46</f>
        <v>1104005.7839839295</v>
      </c>
      <c r="W44" s="22">
        <f ca="1">W45*(1-Inputs!B21)+W11*Inputs!B21+W46</f>
        <v>1165885.6532757925</v>
      </c>
      <c r="X44" s="22">
        <f ca="1">X45*(1-Inputs!B21)+X11*Inputs!B21+X46</f>
        <v>1142200.8884719603</v>
      </c>
      <c r="Y44" s="22">
        <f ca="1">Y45*(1-Inputs!B21)+Y11*Inputs!B21+Y46</f>
        <v>1191522.8770015799</v>
      </c>
      <c r="Z44" s="22">
        <f ca="1">Z45*(1-Inputs!B21)+Z11*Inputs!B21+Z46</f>
        <v>1073759.186570379</v>
      </c>
      <c r="AA44" s="23">
        <f ca="1">SUM(O44:Z44)</f>
        <v>13737556.557848435</v>
      </c>
      <c r="AB44" s="22">
        <f ca="1">AB45*(1-Inputs!B21)+AB11*Inputs!B21+AB46</f>
        <v>1142415.6449775447</v>
      </c>
      <c r="AC44" s="22">
        <f ca="1">AC45*(1-Inputs!B21)+AC11*Inputs!B21+AC46</f>
        <v>1133794.2811169003</v>
      </c>
      <c r="AD44" s="22">
        <f ca="1">AD45*(1-Inputs!B21)+AD11*Inputs!B21+AD46</f>
        <v>1159472.2107226965</v>
      </c>
      <c r="AE44" s="22">
        <f ca="1">AE45*(1-Inputs!B21)+AE11*Inputs!B21+AE46</f>
        <v>1129386.9826317464</v>
      </c>
      <c r="AF44" s="22">
        <f ca="1">AF45*(1-Inputs!B21)+AF11*Inputs!B21+AF46</f>
        <v>1139225.2360502782</v>
      </c>
      <c r="AG44" s="22">
        <f ca="1">AG45*(1-Inputs!B21)+AG11*Inputs!B21+AG46</f>
        <v>1094594.8453744075</v>
      </c>
      <c r="AH44" s="22">
        <f ca="1">AH45*(1-Inputs!B21)+AH11*Inputs!B21+AH46</f>
        <v>1124958.4365034648</v>
      </c>
      <c r="AI44" s="22">
        <f ca="1">AI45*(1-Inputs!B21)+AI11*Inputs!B21+AI46</f>
        <v>1093858.6256718279</v>
      </c>
      <c r="AJ44" s="22">
        <f ca="1">AJ45*(1-Inputs!B21)+AJ11*Inputs!B21+AJ46</f>
        <v>1110243.1762995166</v>
      </c>
      <c r="AK44" s="22">
        <f ca="1">AK45*(1-Inputs!B21)+AK11*Inputs!B21+AK46</f>
        <v>1097118.2016283956</v>
      </c>
      <c r="AL44" s="22">
        <f ca="1">AL45*(1-Inputs!B21)+AL11*Inputs!B21+AL46</f>
        <v>1103218.2447499598</v>
      </c>
      <c r="AM44" s="22">
        <f ca="1">AM45*(1-Inputs!B21)+AM11*Inputs!B21+AM46</f>
        <v>1110887.0901055797</v>
      </c>
      <c r="AN44" s="23">
        <f ca="1">SUM(AB44:AM44)</f>
        <v>13439172.975832319</v>
      </c>
      <c r="AO44" s="22">
        <f ca="1">AO45*(1-Inputs!B21)+AO11*Inputs!B21+AO46</f>
        <v>1070491.8536498509</v>
      </c>
      <c r="AP44" s="22">
        <f ca="1">AP45*(1-Inputs!B21)+AP11*Inputs!B21+AP46</f>
        <v>1083574.8387759074</v>
      </c>
      <c r="AQ44" s="22">
        <f ca="1">AQ45*(1-Inputs!B21)+AQ11*Inputs!B21+AQ46</f>
        <v>1091693.5450632242</v>
      </c>
      <c r="AR44" s="22">
        <f ca="1">AR45*(1-Inputs!B21)+AR11*Inputs!B21+AR46</f>
        <v>1161011.712058638</v>
      </c>
      <c r="AS44" s="22">
        <f ca="1">AS45*(1-Inputs!B21)+AS11*Inputs!B21+AS46</f>
        <v>1109314.609262353</v>
      </c>
      <c r="AT44" s="22">
        <f ca="1">AT45*(1-Inputs!B21)+AT11*Inputs!B21+AT46</f>
        <v>1092661.792185853</v>
      </c>
      <c r="AU44" s="22">
        <f ca="1">AU45*(1-Inputs!B21)+AU11*Inputs!B21+AU46</f>
        <v>1152233.4711977791</v>
      </c>
      <c r="AV44" s="22">
        <f ca="1">AV45*(1-Inputs!B21)+AV11*Inputs!B21+AV46</f>
        <v>1129051.2553924269</v>
      </c>
      <c r="AW44" s="22">
        <f ca="1">AW45*(1-Inputs!B21)+AW11*Inputs!B21+AW46</f>
        <v>1132610.7021518087</v>
      </c>
      <c r="AX44" s="22">
        <f ca="1">AX45*(1-Inputs!B21)+AX11*Inputs!B21+AX46</f>
        <v>1079879.2793539923</v>
      </c>
      <c r="AY44" s="22">
        <f ca="1">AY45*(1-Inputs!B21)+AY11*Inputs!B21+AY46</f>
        <v>1084758.3534905345</v>
      </c>
      <c r="AZ44" s="22">
        <f ca="1">AZ45*(1-Inputs!B21)+AZ11*Inputs!B21+AZ46</f>
        <v>1084143.3485549076</v>
      </c>
      <c r="BA44" s="23">
        <f ca="1">SUM(AO44:AZ44)</f>
        <v>13271424.761137277</v>
      </c>
      <c r="BB44" s="22">
        <f ca="1">BB45*(1-Inputs!B21)+BB11*Inputs!B21+BB46</f>
        <v>1078509.9444624721</v>
      </c>
      <c r="BC44" s="22">
        <f ca="1">BC45*(1-Inputs!B21)+BC11*Inputs!B21+BC46</f>
        <v>1137191.4667621311</v>
      </c>
      <c r="BD44" s="22">
        <f ca="1">BD45*(1-Inputs!B21)+BD11*Inputs!B21+BD46</f>
        <v>1041746.3387008691</v>
      </c>
      <c r="BE44" s="22">
        <f ca="1">BE45*(1-Inputs!B21)+BE11*Inputs!B21+BE46</f>
        <v>1035659.6744000047</v>
      </c>
      <c r="BF44" s="22">
        <f ca="1">BF45*(1-Inputs!B21)+BF11*Inputs!B21+BF46</f>
        <v>1080247.9330600102</v>
      </c>
      <c r="BG44" s="22">
        <f ca="1">BG45*(1-Inputs!B21)+BG11*Inputs!B21+BG46</f>
        <v>1120223.5778651347</v>
      </c>
      <c r="BH44" s="22">
        <f ca="1">BH45*(1-Inputs!B21)+BH11*Inputs!B21+BH46</f>
        <v>1038016.1345004861</v>
      </c>
      <c r="BI44" s="22">
        <f ca="1">BI45*(1-Inputs!B21)+BI11*Inputs!B21+BI46</f>
        <v>1126508.969905522</v>
      </c>
      <c r="BJ44" s="22">
        <f ca="1">BJ45*(1-Inputs!B21)+BJ11*Inputs!B21+BJ46</f>
        <v>1068117.9477948996</v>
      </c>
      <c r="BK44" s="22">
        <f ca="1">BK45*(1-Inputs!B21)+BK11*Inputs!B21+BK46</f>
        <v>1124952.5605501668</v>
      </c>
      <c r="BL44" s="22">
        <f ca="1">BL45*(1-Inputs!B21)+BL11*Inputs!B21+BL46</f>
        <v>1142982.7248985779</v>
      </c>
      <c r="BM44" s="22">
        <f ca="1">BM45*(1-Inputs!B21)+BM11*Inputs!B21+BM46</f>
        <v>1095830.6767552998</v>
      </c>
      <c r="BN44" s="23">
        <f ca="1">SUM(BB44:BM44)</f>
        <v>13089987.949655574</v>
      </c>
      <c r="BO44" s="22">
        <f ca="1">BO45*(1-Inputs!B21)+BO11*Inputs!B21+BO46</f>
        <v>1060335.5801405434</v>
      </c>
      <c r="BP44" s="22">
        <f ca="1">BP45*(1-Inputs!B21)+BP11*Inputs!B21+BP46</f>
        <v>1027885.3126513587</v>
      </c>
      <c r="BQ44" s="22">
        <f ca="1">BQ45*(1-Inputs!B21)+BQ11*Inputs!B21+BQ46</f>
        <v>1071865.3425320319</v>
      </c>
      <c r="BR44" s="22">
        <f ca="1">BR45*(1-Inputs!B21)+BR11*Inputs!B21+BR46</f>
        <v>1070765.1461374604</v>
      </c>
      <c r="BS44" s="22">
        <f ca="1">BS45*(1-Inputs!B21)+BS11*Inputs!B21+BS46</f>
        <v>1047429.6380980093</v>
      </c>
      <c r="BT44" s="22">
        <f ca="1">BT45*(1-Inputs!B21)+BT11*Inputs!B21+BT46</f>
        <v>1086627.4919261746</v>
      </c>
      <c r="BU44" s="22">
        <f ca="1">BU45*(1-Inputs!B21)+BU11*Inputs!B21+BU46</f>
        <v>1071596.2539339419</v>
      </c>
      <c r="BV44" s="22">
        <f ca="1">BV45*(1-Inputs!B21)+BV11*Inputs!B21+BV46</f>
        <v>1101500.2833967875</v>
      </c>
      <c r="BW44" s="22">
        <f ca="1">BW45*(1-Inputs!B21)+BW11*Inputs!B21+BW46</f>
        <v>1093228.9394522719</v>
      </c>
      <c r="BX44" s="22">
        <f ca="1">BX45*(1-Inputs!B21)+BX11*Inputs!B21+BX46</f>
        <v>1059923.5583052351</v>
      </c>
      <c r="BY44" s="22">
        <f ca="1">BY45*(1-Inputs!B21)+BY11*Inputs!B21+BY46</f>
        <v>1095541.9399802219</v>
      </c>
      <c r="BZ44" s="22">
        <f ca="1">BZ45*(1-Inputs!B21)+BZ11*Inputs!B21+BZ46</f>
        <v>1060575.0865180092</v>
      </c>
      <c r="CA44" s="23">
        <f ca="1">SUM(BO44:BZ44)</f>
        <v>12847274.573072046</v>
      </c>
      <c r="CB44" s="22">
        <f ca="1">CB45*(1-Inputs!B21)+CB11*Inputs!B21+CB46</f>
        <v>1121316.1135611404</v>
      </c>
      <c r="CC44" s="22">
        <f ca="1">CC45*(1-Inputs!B21)+CC11*Inputs!B21+CC46</f>
        <v>1068198.7605142707</v>
      </c>
      <c r="CD44" s="22">
        <f ca="1">CD45*(1-Inputs!B21)+CD11*Inputs!B21+CD46</f>
        <v>1057054.4634641248</v>
      </c>
      <c r="CE44" s="22">
        <f ca="1">CE45*(1-Inputs!B21)+CE11*Inputs!B21+CE46</f>
        <v>1032457.5570184096</v>
      </c>
      <c r="CF44" s="22">
        <f ca="1">CF45*(1-Inputs!B21)+CF11*Inputs!B21+CF46</f>
        <v>1040656.9969970657</v>
      </c>
      <c r="CG44" s="22">
        <f ca="1">CG45*(1-Inputs!B21)+CG11*Inputs!B21+CG46</f>
        <v>1065512.5394636351</v>
      </c>
      <c r="CH44" s="22">
        <f ca="1">CH45*(1-Inputs!B21)+CH11*Inputs!B21+CH46</f>
        <v>1045600.3643547716</v>
      </c>
      <c r="CI44" s="22">
        <f ca="1">CI45*(1-Inputs!B21)+CI11*Inputs!B21+CI46</f>
        <v>1077082.362717554</v>
      </c>
      <c r="CJ44" s="22">
        <f ca="1">CJ45*(1-Inputs!B21)+CJ11*Inputs!B21+CJ46</f>
        <v>1028728.1338323139</v>
      </c>
      <c r="CK44" s="22">
        <f ca="1">CK45*(1-Inputs!B21)+CK11*Inputs!B21+CK46</f>
        <v>1082425.1292269318</v>
      </c>
      <c r="CL44" s="22">
        <f ca="1">CL45*(1-Inputs!B21)+CL11*Inputs!B21+CL46</f>
        <v>1038451.8708882497</v>
      </c>
      <c r="CM44" s="22">
        <f ca="1">CM45*(1-Inputs!B21)+CM11*Inputs!B21+CM46</f>
        <v>1086221.6852786562</v>
      </c>
      <c r="CN44" s="23">
        <f ca="1">SUM(CB44:CM44)</f>
        <v>12743705.977317123</v>
      </c>
      <c r="CO44" s="22">
        <f ca="1">CO45*(1-Inputs!B21)+CO11*Inputs!B21+CO46</f>
        <v>1063973.8836214917</v>
      </c>
      <c r="CP44" s="22">
        <f ca="1">CP45*(1-Inputs!B21)+CP11*Inputs!B21+CP46</f>
        <v>1053100.658483329</v>
      </c>
      <c r="CQ44" s="22">
        <f ca="1">CQ45*(1-Inputs!B21)+CQ11*Inputs!B21+CQ46</f>
        <v>1041716.9285940529</v>
      </c>
      <c r="CR44" s="22">
        <f ca="1">CR45*(1-Inputs!B21)+CR11*Inputs!B21+CR46</f>
        <v>1078458.7530350301</v>
      </c>
      <c r="CS44" s="22">
        <f ca="1">CS45*(1-Inputs!B21)+CS11*Inputs!B21+CS46</f>
        <v>1054195.5720723239</v>
      </c>
      <c r="CT44" s="22">
        <f ca="1">CT45*(1-Inputs!B21)+CT11*Inputs!B21+CT46</f>
        <v>992444.14783081552</v>
      </c>
      <c r="CU44" s="22">
        <f ca="1">CU45*(1-Inputs!B21)+CU11*Inputs!B21+CU46</f>
        <v>1028292.2831170191</v>
      </c>
      <c r="CV44" s="22">
        <f ca="1">CV45*(1-Inputs!B21)+CV11*Inputs!B21+CV46</f>
        <v>1068988.5781885155</v>
      </c>
      <c r="CW44" s="22">
        <f ca="1">CW45*(1-Inputs!B21)+CW11*Inputs!B21+CW46</f>
        <v>1101387.7443942283</v>
      </c>
      <c r="CX44" s="22">
        <f ca="1">CX45*(1-Inputs!B21)+CX11*Inputs!B21+CX46</f>
        <v>1047922.2037987086</v>
      </c>
      <c r="CY44" s="22">
        <f ca="1">CY45*(1-Inputs!B21)+CY11*Inputs!B21+CY46</f>
        <v>1101631.6413086569</v>
      </c>
      <c r="CZ44" s="22">
        <f ca="1">CZ45*(1-Inputs!B21)+CZ11*Inputs!B21+CZ46</f>
        <v>1094327.5291446913</v>
      </c>
      <c r="DA44" s="23">
        <f ca="1">SUM(CO44:CZ44)</f>
        <v>12726439.923588863</v>
      </c>
      <c r="DB44" s="22">
        <f ca="1">DB45*(1-Inputs!B21)+DB11*Inputs!B21+DB46</f>
        <v>1080997.4530250011</v>
      </c>
      <c r="DC44" s="22">
        <f ca="1">DC45*(1-Inputs!B21)+DC11*Inputs!B21+DC46</f>
        <v>1072085.6692784319</v>
      </c>
      <c r="DD44" s="22">
        <f ca="1">DD45*(1-Inputs!B21)+DD11*Inputs!B21+DD46</f>
        <v>1017342.0798468126</v>
      </c>
      <c r="DE44" s="22">
        <f ca="1">DE45*(1-Inputs!B21)+DE11*Inputs!B21+DE46</f>
        <v>1071560.5131081201</v>
      </c>
      <c r="DF44" s="22">
        <f ca="1">DF45*(1-Inputs!B21)+DF11*Inputs!B21+DF46</f>
        <v>984290.35064005398</v>
      </c>
      <c r="DG44" s="22">
        <f ca="1">DG45*(1-Inputs!B21)+DG11*Inputs!B21+DG46</f>
        <v>1015370.3284069919</v>
      </c>
      <c r="DH44" s="22">
        <f ca="1">DH45*(1-Inputs!B21)+DH11*Inputs!B21+DH46</f>
        <v>1023642.0398618325</v>
      </c>
      <c r="DI44" s="22">
        <f ca="1">DI45*(1-Inputs!B21)+DI11*Inputs!B21+DI46</f>
        <v>1011694.6159316085</v>
      </c>
      <c r="DJ44" s="22">
        <f ca="1">DJ45*(1-Inputs!B21)+DJ11*Inputs!B21+DJ46</f>
        <v>1072365.7949985357</v>
      </c>
      <c r="DK44" s="22">
        <f ca="1">DK45*(1-Inputs!B21)+DK11*Inputs!B21+DK46</f>
        <v>1071482.2861174813</v>
      </c>
      <c r="DL44" s="22">
        <f ca="1">DL45*(1-Inputs!B21)+DL11*Inputs!B21+DL46</f>
        <v>1006096.7801320226</v>
      </c>
      <c r="DM44" s="22">
        <f ca="1">DM45*(1-Inputs!B21)+DM11*Inputs!B21+DM46</f>
        <v>1043172.049574283</v>
      </c>
      <c r="DN44" s="23">
        <f ca="1">SUM(DB44:DM44)</f>
        <v>12470099.960921176</v>
      </c>
      <c r="DO44" s="22">
        <f ca="1">DO45*(1-Inputs!B21)+DO11*Inputs!B21+DO46</f>
        <v>1063580.8563713769</v>
      </c>
      <c r="DP44" s="22">
        <f ca="1">DP45*(1-Inputs!B21)+DP11*Inputs!B21+DP46</f>
        <v>1020158.9633403542</v>
      </c>
      <c r="DQ44" s="22">
        <f ca="1">DQ45*(1-Inputs!B21)+DQ11*Inputs!B21+DQ46</f>
        <v>1002220.4502869467</v>
      </c>
      <c r="DR44" s="22">
        <f ca="1">DR45*(1-Inputs!B21)+DR11*Inputs!B21+DR46</f>
        <v>979764.41694485117</v>
      </c>
      <c r="DS44" s="22">
        <f ca="1">DS45*(1-Inputs!B21)+DS11*Inputs!B21+DS46</f>
        <v>999941.2944513493</v>
      </c>
      <c r="DT44" s="22">
        <f ca="1">DT45*(1-Inputs!B21)+DT11*Inputs!B21+DT46</f>
        <v>1048070.1891694735</v>
      </c>
      <c r="DU44" s="22">
        <f ca="1">DU45*(1-Inputs!B21)+DU11*Inputs!B21+DU46</f>
        <v>972236.34291754512</v>
      </c>
      <c r="DV44" s="22">
        <f ca="1">DV45*(1-Inputs!B21)+DV11*Inputs!B21+DV46</f>
        <v>996648.82310416177</v>
      </c>
      <c r="DW44" s="22">
        <f ca="1">DW45*(1-Inputs!B21)+DW11*Inputs!B21+DW46</f>
        <v>1047612.1131108548</v>
      </c>
      <c r="DX44" s="22">
        <f ca="1">DX45*(1-Inputs!B21)+DX11*Inputs!B21+DX46</f>
        <v>1050786.2178379565</v>
      </c>
      <c r="DY44" s="22">
        <f ca="1">DY45*(1-Inputs!B21)+DY11*Inputs!B21+DY46</f>
        <v>1010980.6079401253</v>
      </c>
      <c r="DZ44" s="22">
        <f ca="1">DZ45*(1-Inputs!B21)+DZ11*Inputs!B21+DZ46</f>
        <v>995463.88284229604</v>
      </c>
      <c r="EA44" s="23">
        <f ca="1">SUM(DO44:DZ44)</f>
        <v>12187464.158317292</v>
      </c>
      <c r="EB44" s="22">
        <f ca="1">EB45*(1-Inputs!B21)+EB11*Inputs!B21+EB46</f>
        <v>1031084.9727837984</v>
      </c>
      <c r="EC44" s="22">
        <f ca="1">EC45*(1-Inputs!B21)+EC11*Inputs!B21+EC46</f>
        <v>976491.06104601466</v>
      </c>
      <c r="ED44" s="22">
        <f ca="1">ED45*(1-Inputs!B21)+ED11*Inputs!B21+ED46</f>
        <v>1058268.3582512378</v>
      </c>
      <c r="EE44" s="22">
        <f ca="1">EE45*(1-Inputs!B21)+EE11*Inputs!B21+EE46</f>
        <v>1071390.9098179657</v>
      </c>
      <c r="EF44" s="22">
        <f ca="1">EF45*(1-Inputs!B21)+EF11*Inputs!B21+EF46</f>
        <v>1020374.0469307099</v>
      </c>
      <c r="EG44" s="22">
        <f ca="1">EG45*(1-Inputs!B21)+EG11*Inputs!B21+EG46</f>
        <v>968721.78058080398</v>
      </c>
      <c r="EH44" s="22">
        <f ca="1">EH45*(1-Inputs!B21)+EH11*Inputs!B21+EH46</f>
        <v>1005272.8834970633</v>
      </c>
      <c r="EI44" s="22">
        <f ca="1">EI45*(1-Inputs!B21)+EI11*Inputs!B21+EI46</f>
        <v>1014969.6119421488</v>
      </c>
      <c r="EJ44" s="22">
        <f ca="1">EJ45*(1-Inputs!B21)+EJ11*Inputs!B21+EJ46</f>
        <v>1052590.6706274687</v>
      </c>
      <c r="EK44" s="22">
        <f ca="1">EK45*(1-Inputs!B21)+EK11*Inputs!B21+EK46</f>
        <v>1018532.5091591913</v>
      </c>
      <c r="EL44" s="22">
        <f ca="1">EL45*(1-Inputs!B21)+EL11*Inputs!B21+EL46</f>
        <v>1056873.0333154723</v>
      </c>
      <c r="EM44" s="22">
        <f ca="1">EM45*(1-Inputs!B21)+EM11*Inputs!B21+EM46</f>
        <v>1065628.798173527</v>
      </c>
      <c r="EN44" s="23">
        <f ca="1">SUM(EB44:EM44)</f>
        <v>12340198.636125399</v>
      </c>
    </row>
    <row r="45" spans="1:144" ht="12.75" customHeight="1" outlineLevel="1" x14ac:dyDescent="0.2">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1166624.4492445253</v>
      </c>
      <c r="E45" s="24">
        <f ca="1">'(Other Computations)'!B8*(E28/Inputs!B27)^(1-Inputs!B20)*(E19/'(Other Computations)'!B194)^Inputs!B20</f>
        <v>1166538.2473986514</v>
      </c>
      <c r="F45" s="24">
        <f ca="1">'(Other Computations)'!B8*(F28/Inputs!B27)^(1-Inputs!B20)*(F19/'(Other Computations)'!B194)^Inputs!B20</f>
        <v>1166418.296438115</v>
      </c>
      <c r="G45" s="24">
        <f ca="1">'(Other Computations)'!B8*(G28/Inputs!B27)^(1-Inputs!B20)*(G19/'(Other Computations)'!B194)^Inputs!B20</f>
        <v>1166251.1640253335</v>
      </c>
      <c r="H45" s="24">
        <f ca="1">'(Other Computations)'!B8*(H28/Inputs!B27)^(1-Inputs!B20)*(H19/'(Other Computations)'!B194)^Inputs!B20</f>
        <v>1166049.1313550894</v>
      </c>
      <c r="I45" s="24">
        <f ca="1">'(Other Computations)'!B8*(I28/Inputs!B27)^(1-Inputs!B20)*(I19/'(Other Computations)'!B194)^Inputs!B20</f>
        <v>1165820.0123654031</v>
      </c>
      <c r="J45" s="24">
        <f ca="1">'(Other Computations)'!B8*(J28/Inputs!B27)^(1-Inputs!B20)*(J19/'(Other Computations)'!B194)^Inputs!B20</f>
        <v>1165549.098251099</v>
      </c>
      <c r="K45" s="24">
        <f ca="1">'(Other Computations)'!B8*(K28/Inputs!B27)^(1-Inputs!B20)*(K19/'(Other Computations)'!B194)^Inputs!B20</f>
        <v>1165245.9613723578</v>
      </c>
      <c r="L45" s="24">
        <f ca="1">'(Other Computations)'!B8*(L28/Inputs!B27)^(1-Inputs!B20)*(L19/'(Other Computations)'!B194)^Inputs!B20</f>
        <v>1164908.9365346469</v>
      </c>
      <c r="M45" s="24">
        <f ca="1">'(Other Computations)'!B8*(M28/Inputs!B27)^(1-Inputs!B20)*(M19/'(Other Computations)'!B194)^Inputs!B20</f>
        <v>1164549.0052358352</v>
      </c>
      <c r="N45" s="25">
        <f ca="1">SUM(B45:M45)</f>
        <v>13991287.635554392</v>
      </c>
      <c r="O45" s="24">
        <f ca="1">'(Other Computations)'!B8*(O28/Inputs!B27)^(1-Inputs!B20)*(O19/'(Other Computations)'!B194)^Inputs!B20</f>
        <v>1164155.5455946703</v>
      </c>
      <c r="P45" s="24">
        <f ca="1">'(Other Computations)'!B8*(P28/Inputs!B27)^(1-Inputs!B20)*(P19/'(Other Computations)'!B194)^Inputs!B20</f>
        <v>1163729.1435062275</v>
      </c>
      <c r="Q45" s="24">
        <f ca="1">'(Other Computations)'!B8*(Q28/Inputs!B27)^(1-Inputs!B20)*(Q19/'(Other Computations)'!B194)^Inputs!B20</f>
        <v>1163275.7075948452</v>
      </c>
      <c r="R45" s="24">
        <f ca="1">'(Other Computations)'!B8*(R28/Inputs!B27)^(1-Inputs!B20)*(R19/'(Other Computations)'!B194)^Inputs!B20</f>
        <v>1162791.0962172947</v>
      </c>
      <c r="S45" s="24">
        <f ca="1">'(Other Computations)'!B8*(S28/Inputs!B27)^(1-Inputs!B20)*(S19/'(Other Computations)'!B194)^Inputs!B20</f>
        <v>1162281.4396523179</v>
      </c>
      <c r="T45" s="24">
        <f ca="1">'(Other Computations)'!B8*(T28/Inputs!B27)^(1-Inputs!B20)*(T19/'(Other Computations)'!B194)^Inputs!B20</f>
        <v>1161753.6287171664</v>
      </c>
      <c r="U45" s="24">
        <f ca="1">'(Other Computations)'!B8*(U28/Inputs!B27)^(1-Inputs!B20)*(U19/'(Other Computations)'!B194)^Inputs!B20</f>
        <v>1161197.4521099783</v>
      </c>
      <c r="V45" s="24">
        <f ca="1">'(Other Computations)'!B8*(V28/Inputs!B27)^(1-Inputs!B20)*(V19/'(Other Computations)'!B194)^Inputs!B20</f>
        <v>1160619.5724855522</v>
      </c>
      <c r="W45" s="24">
        <f ca="1">'(Other Computations)'!B8*(W28/Inputs!B27)^(1-Inputs!B20)*(W19/'(Other Computations)'!B194)^Inputs!B20</f>
        <v>1160010.9424876664</v>
      </c>
      <c r="X45" s="24">
        <f ca="1">'(Other Computations)'!B8*(X28/Inputs!B27)^(1-Inputs!B20)*(X19/'(Other Computations)'!B194)^Inputs!B20</f>
        <v>1159387.3761735039</v>
      </c>
      <c r="Y45" s="24">
        <f ca="1">'(Other Computations)'!B8*(Y28/Inputs!B27)^(1-Inputs!B20)*(Y19/'(Other Computations)'!B194)^Inputs!B20</f>
        <v>1158748.5415474358</v>
      </c>
      <c r="Z45" s="24">
        <f ca="1">'(Other Computations)'!B8*(Z28/Inputs!B27)^(1-Inputs!B20)*(Z19/'(Other Computations)'!B194)^Inputs!B20</f>
        <v>1158089.4192205921</v>
      </c>
      <c r="AA45" s="25">
        <f ca="1">SUM(O45:Z45)</f>
        <v>13936039.865307251</v>
      </c>
      <c r="AB45" s="24">
        <f ca="1">'(Other Computations)'!B8*(AB28/Inputs!B27)^(1-Inputs!B20)*(AB19/'(Other Computations)'!B194)^Inputs!B20</f>
        <v>1157414.4578907478</v>
      </c>
      <c r="AC45" s="24">
        <f ca="1">'(Other Computations)'!B8*(AC28/Inputs!B27)^(1-Inputs!B20)*(AC19/'(Other Computations)'!B194)^Inputs!B20</f>
        <v>1156719.3377966622</v>
      </c>
      <c r="AD45" s="24">
        <f ca="1">'(Other Computations)'!B8*(AD28/Inputs!B27)^(1-Inputs!B20)*(AD19/'(Other Computations)'!B194)^Inputs!B20</f>
        <v>1156012.4668428507</v>
      </c>
      <c r="AE45" s="24">
        <f ca="1">'(Other Computations)'!B8*(AE28/Inputs!B27)^(1-Inputs!B20)*(AE19/'(Other Computations)'!B194)^Inputs!B20</f>
        <v>1155289.3558708623</v>
      </c>
      <c r="AF45" s="24">
        <f ca="1">'(Other Computations)'!B8*(AF28/Inputs!B27)^(1-Inputs!B20)*(AF19/'(Other Computations)'!B194)^Inputs!B20</f>
        <v>1154551.2362036181</v>
      </c>
      <c r="AG45" s="24">
        <f ca="1">'(Other Computations)'!B8*(AG28/Inputs!B27)^(1-Inputs!B20)*(AG19/'(Other Computations)'!B194)^Inputs!B20</f>
        <v>1153784.0599457505</v>
      </c>
      <c r="AH45" s="24">
        <f ca="1">'(Other Computations)'!B8*(AH28/Inputs!B27)^(1-Inputs!B20)*(AH19/'(Other Computations)'!B194)^Inputs!B20</f>
        <v>1153007.0783096231</v>
      </c>
      <c r="AI45" s="24">
        <f ca="1">'(Other Computations)'!B8*(AI28/Inputs!B27)^(1-Inputs!B20)*(AI19/'(Other Computations)'!B194)^Inputs!B20</f>
        <v>1152218.6993760203</v>
      </c>
      <c r="AJ45" s="24">
        <f ca="1">'(Other Computations)'!B8*(AJ28/Inputs!B27)^(1-Inputs!B20)*(AJ19/'(Other Computations)'!B194)^Inputs!B20</f>
        <v>1151424.3714826026</v>
      </c>
      <c r="AK45" s="24">
        <f ca="1">'(Other Computations)'!B8*(AK28/Inputs!B27)^(1-Inputs!B20)*(AK19/'(Other Computations)'!B194)^Inputs!B20</f>
        <v>1150620.5847289925</v>
      </c>
      <c r="AL45" s="24">
        <f ca="1">'(Other Computations)'!B8*(AL28/Inputs!B27)^(1-Inputs!B20)*(AL19/'(Other Computations)'!B194)^Inputs!B20</f>
        <v>1149802.2469588481</v>
      </c>
      <c r="AM45" s="24">
        <f ca="1">'(Other Computations)'!B8*(AM28/Inputs!B27)^(1-Inputs!B20)*(AM19/'(Other Computations)'!B194)^Inputs!B20</f>
        <v>1148972.5131472317</v>
      </c>
      <c r="AN45" s="25">
        <f ca="1">SUM(AB45:AM45)</f>
        <v>13839816.408553813</v>
      </c>
      <c r="AO45" s="24">
        <f ca="1">'(Other Computations)'!B8*(AO28/Inputs!B27)^(1-Inputs!B20)*(AO19/'(Other Computations)'!B194)^Inputs!B20</f>
        <v>1148128.5305964181</v>
      </c>
      <c r="AP45" s="24">
        <f ca="1">'(Other Computations)'!B8*(AP28/Inputs!B27)^(1-Inputs!B20)*(AP19/'(Other Computations)'!B194)^Inputs!B20</f>
        <v>1147270.1863063714</v>
      </c>
      <c r="AQ45" s="24">
        <f ca="1">'(Other Computations)'!B8*(AQ28/Inputs!B27)^(1-Inputs!B20)*(AQ19/'(Other Computations)'!B194)^Inputs!B20</f>
        <v>1146391.8153590478</v>
      </c>
      <c r="AR45" s="24">
        <f ca="1">'(Other Computations)'!B8*(AR28/Inputs!B27)^(1-Inputs!B20)*(AR19/'(Other Computations)'!B194)^Inputs!B20</f>
        <v>1145500.8233765401</v>
      </c>
      <c r="AS45" s="24">
        <f ca="1">'(Other Computations)'!B8*(AS28/Inputs!B27)^(1-Inputs!B20)*(AS19/'(Other Computations)'!B194)^Inputs!B20</f>
        <v>1144608.0508963577</v>
      </c>
      <c r="AT45" s="24">
        <f ca="1">'(Other Computations)'!B8*(AT28/Inputs!B27)^(1-Inputs!B20)*(AT19/'(Other Computations)'!B194)^Inputs!B20</f>
        <v>1143696.6293293452</v>
      </c>
      <c r="AU45" s="24">
        <f ca="1">'(Other Computations)'!B8*(AU28/Inputs!B27)^(1-Inputs!B20)*(AU19/'(Other Computations)'!B194)^Inputs!B20</f>
        <v>1142775.7639442005</v>
      </c>
      <c r="AV45" s="24">
        <f ca="1">'(Other Computations)'!B8*(AV28/Inputs!B27)^(1-Inputs!B20)*(AV19/'(Other Computations)'!B194)^Inputs!B20</f>
        <v>1141843.1862588723</v>
      </c>
      <c r="AW45" s="24">
        <f ca="1">'(Other Computations)'!B8*(AW28/Inputs!B27)^(1-Inputs!B20)*(AW19/'(Other Computations)'!B194)^Inputs!B20</f>
        <v>1140890.0001946643</v>
      </c>
      <c r="AX45" s="24">
        <f ca="1">'(Other Computations)'!B8*(AX28/Inputs!B27)^(1-Inputs!B20)*(AX19/'(Other Computations)'!B194)^Inputs!B20</f>
        <v>1139927.849468674</v>
      </c>
      <c r="AY45" s="24">
        <f ca="1">'(Other Computations)'!B8*(AY28/Inputs!B27)^(1-Inputs!B20)*(AY19/'(Other Computations)'!B194)^Inputs!B20</f>
        <v>1138956.5944804687</v>
      </c>
      <c r="AZ45" s="24">
        <f ca="1">'(Other Computations)'!B8*(AZ28/Inputs!B27)^(1-Inputs!B20)*(AZ19/'(Other Computations)'!B194)^Inputs!B20</f>
        <v>1137981.0312001875</v>
      </c>
      <c r="BA45" s="25">
        <f ca="1">SUM(AO45:AZ45)</f>
        <v>13717970.461411148</v>
      </c>
      <c r="BB45" s="24">
        <f ca="1">'(Other Computations)'!B8*(BB28/Inputs!B27)^(1-Inputs!B20)*(BB19/'(Other Computations)'!B194)^Inputs!B20</f>
        <v>1136993.7559117998</v>
      </c>
      <c r="BC45" s="24">
        <f ca="1">'(Other Computations)'!B8*(BC28/Inputs!B27)^(1-Inputs!B20)*(BC19/'(Other Computations)'!B194)^Inputs!B20</f>
        <v>1136003.2170007122</v>
      </c>
      <c r="BD45" s="24">
        <f ca="1">'(Other Computations)'!B8*(BD28/Inputs!B27)^(1-Inputs!B20)*(BD19/'(Other Computations)'!B194)^Inputs!B20</f>
        <v>1134994.5779691716</v>
      </c>
      <c r="BE45" s="24">
        <f ca="1">'(Other Computations)'!B8*(BE28/Inputs!B27)^(1-Inputs!B20)*(BE19/'(Other Computations)'!B194)^Inputs!B20</f>
        <v>1133981.3066098478</v>
      </c>
      <c r="BF45" s="24">
        <f ca="1">'(Other Computations)'!B8*(BF28/Inputs!B27)^(1-Inputs!B20)*(BF19/'(Other Computations)'!B194)^Inputs!B20</f>
        <v>1132964.407740586</v>
      </c>
      <c r="BG45" s="24">
        <f ca="1">'(Other Computations)'!B8*(BG28/Inputs!B27)^(1-Inputs!B20)*(BG19/'(Other Computations)'!B194)^Inputs!B20</f>
        <v>1131952.4464466565</v>
      </c>
      <c r="BH45" s="24">
        <f ca="1">'(Other Computations)'!B8*(BH28/Inputs!B27)^(1-Inputs!B20)*(BH19/'(Other Computations)'!B194)^Inputs!B20</f>
        <v>1130935.3937506718</v>
      </c>
      <c r="BI45" s="24">
        <f ca="1">'(Other Computations)'!B8*(BI28/Inputs!B27)^(1-Inputs!B20)*(BI19/'(Other Computations)'!B194)^Inputs!B20</f>
        <v>1129914.5688542246</v>
      </c>
      <c r="BJ45" s="24">
        <f ca="1">'(Other Computations)'!B8*(BJ28/Inputs!B27)^(1-Inputs!B20)*(BJ19/'(Other Computations)'!B194)^Inputs!B20</f>
        <v>1128875.4355681455</v>
      </c>
      <c r="BK45" s="24">
        <f ca="1">'(Other Computations)'!B8*(BK28/Inputs!B27)^(1-Inputs!B20)*(BK19/'(Other Computations)'!B194)^Inputs!B20</f>
        <v>1127826.4648889215</v>
      </c>
      <c r="BL45" s="24">
        <f ca="1">'(Other Computations)'!B8*(BL28/Inputs!B27)^(1-Inputs!B20)*(BL19/'(Other Computations)'!B194)^Inputs!B20</f>
        <v>1126781.0765904449</v>
      </c>
      <c r="BM45" s="24">
        <f ca="1">'(Other Computations)'!B8*(BM28/Inputs!B27)^(1-Inputs!B20)*(BM19/'(Other Computations)'!B194)^Inputs!B20</f>
        <v>1125731.4188091441</v>
      </c>
      <c r="BN45" s="25">
        <f ca="1">SUM(BB45:BM45)</f>
        <v>13576954.070140325</v>
      </c>
      <c r="BO45" s="24">
        <f ca="1">'(Other Computations)'!B8*(BO28/Inputs!B27)^(1-Inputs!B20)*(BO19/'(Other Computations)'!B194)^Inputs!B20</f>
        <v>1124677.8471562387</v>
      </c>
      <c r="BP45" s="24">
        <f ca="1">'(Other Computations)'!B8*(BP28/Inputs!B27)^(1-Inputs!B20)*(BP19/'(Other Computations)'!B194)^Inputs!B20</f>
        <v>1123617.916176182</v>
      </c>
      <c r="BQ45" s="24">
        <f ca="1">'(Other Computations)'!B8*(BQ28/Inputs!B27)^(1-Inputs!B20)*(BQ19/'(Other Computations)'!B194)^Inputs!B20</f>
        <v>1122563.8812837473</v>
      </c>
      <c r="BR45" s="24">
        <f ca="1">'(Other Computations)'!B8*(BR28/Inputs!B27)^(1-Inputs!B20)*(BR19/'(Other Computations)'!B194)^Inputs!B20</f>
        <v>1121504.6484884019</v>
      </c>
      <c r="BS45" s="24">
        <f ca="1">'(Other Computations)'!B8*(BS28/Inputs!B27)^(1-Inputs!B20)*(BS19/'(Other Computations)'!B194)^Inputs!B20</f>
        <v>1120438.43405253</v>
      </c>
      <c r="BT45" s="24">
        <f ca="1">'(Other Computations)'!B8*(BT28/Inputs!B27)^(1-Inputs!B20)*(BT19/'(Other Computations)'!B194)^Inputs!B20</f>
        <v>1119376.9194357721</v>
      </c>
      <c r="BU45" s="24">
        <f ca="1">'(Other Computations)'!B8*(BU28/Inputs!B27)^(1-Inputs!B20)*(BU19/'(Other Computations)'!B194)^Inputs!B20</f>
        <v>1118319.5290380055</v>
      </c>
      <c r="BV45" s="24">
        <f ca="1">'(Other Computations)'!B8*(BV28/Inputs!B27)^(1-Inputs!B20)*(BV19/'(Other Computations)'!B194)^Inputs!B20</f>
        <v>1117261.420517453</v>
      </c>
      <c r="BW45" s="24">
        <f ca="1">'(Other Computations)'!B8*(BW28/Inputs!B27)^(1-Inputs!B20)*(BW19/'(Other Computations)'!B194)^Inputs!B20</f>
        <v>1116193.0038994432</v>
      </c>
      <c r="BX45" s="24">
        <f ca="1">'(Other Computations)'!B8*(BX28/Inputs!B27)^(1-Inputs!B20)*(BX19/'(Other Computations)'!B194)^Inputs!B20</f>
        <v>1115117.8072147148</v>
      </c>
      <c r="BY45" s="24">
        <f ca="1">'(Other Computations)'!B8*(BY28/Inputs!B27)^(1-Inputs!B20)*(BY19/'(Other Computations)'!B194)^Inputs!B20</f>
        <v>1114031.7782267081</v>
      </c>
      <c r="BZ45" s="24">
        <f ca="1">'(Other Computations)'!B8*(BZ28/Inputs!B27)^(1-Inputs!B20)*(BZ19/'(Other Computations)'!B194)^Inputs!B20</f>
        <v>1112932.5832129798</v>
      </c>
      <c r="CA45" s="25">
        <f ca="1">SUM(BO45:BZ45)</f>
        <v>13426035.768702175</v>
      </c>
      <c r="CB45" s="24">
        <f ca="1">'(Other Computations)'!B8*(CB28/Inputs!B27)^(1-Inputs!B20)*(CB19/'(Other Computations)'!B194)^Inputs!B20</f>
        <v>1111825.7808320993</v>
      </c>
      <c r="CC45" s="24">
        <f ca="1">'(Other Computations)'!B8*(CC28/Inputs!B27)^(1-Inputs!B20)*(CC19/'(Other Computations)'!B194)^Inputs!B20</f>
        <v>1110726.2847430557</v>
      </c>
      <c r="CD45" s="24">
        <f ca="1">'(Other Computations)'!B8*(CD28/Inputs!B27)^(1-Inputs!B20)*(CD19/'(Other Computations)'!B194)^Inputs!B20</f>
        <v>1109630.1646089021</v>
      </c>
      <c r="CE45" s="24">
        <f ca="1">'(Other Computations)'!B8*(CE28/Inputs!B27)^(1-Inputs!B20)*(CE19/'(Other Computations)'!B194)^Inputs!B20</f>
        <v>1108543.7617203824</v>
      </c>
      <c r="CF45" s="24">
        <f ca="1">'(Other Computations)'!B8*(CF28/Inputs!B27)^(1-Inputs!B20)*(CF19/'(Other Computations)'!B194)^Inputs!B20</f>
        <v>1107458.8319920464</v>
      </c>
      <c r="CG45" s="24">
        <f ca="1">'(Other Computations)'!B8*(CG28/Inputs!B27)^(1-Inputs!B20)*(CG19/'(Other Computations)'!B194)^Inputs!B20</f>
        <v>1106372.0606464604</v>
      </c>
      <c r="CH45" s="24">
        <f ca="1">'(Other Computations)'!B8*(CH28/Inputs!B27)^(1-Inputs!B20)*(CH19/'(Other Computations)'!B194)^Inputs!B20</f>
        <v>1105286.2707649162</v>
      </c>
      <c r="CI45" s="24">
        <f ca="1">'(Other Computations)'!B8*(CI28/Inputs!B27)^(1-Inputs!B20)*(CI19/'(Other Computations)'!B194)^Inputs!B20</f>
        <v>1104191.1025627407</v>
      </c>
      <c r="CJ45" s="24">
        <f ca="1">'(Other Computations)'!B8*(CJ28/Inputs!B27)^(1-Inputs!B20)*(CJ19/'(Other Computations)'!B194)^Inputs!B20</f>
        <v>1103091.1902564708</v>
      </c>
      <c r="CK45" s="24">
        <f ca="1">'(Other Computations)'!B8*(CK28/Inputs!B27)^(1-Inputs!B20)*(CK19/'(Other Computations)'!B194)^Inputs!B20</f>
        <v>1101996.0184883536</v>
      </c>
      <c r="CL45" s="24">
        <f ca="1">'(Other Computations)'!B8*(CL28/Inputs!B27)^(1-Inputs!B20)*(CL19/'(Other Computations)'!B194)^Inputs!B20</f>
        <v>1100899.0305280716</v>
      </c>
      <c r="CM45" s="24">
        <f ca="1">'(Other Computations)'!B8*(CM28/Inputs!B27)^(1-Inputs!B20)*(CM19/'(Other Computations)'!B194)^Inputs!B20</f>
        <v>1099798.538118518</v>
      </c>
      <c r="CN45" s="25">
        <f ca="1">SUM(CB45:CM45)</f>
        <v>13269819.035262018</v>
      </c>
      <c r="CO45" s="24">
        <f ca="1">'(Other Computations)'!B8*(CO28/Inputs!B27)^(1-Inputs!B20)*(CO19/'(Other Computations)'!B194)^Inputs!B20</f>
        <v>1098692.6572846905</v>
      </c>
      <c r="CP45" s="24">
        <f ca="1">'(Other Computations)'!B8*(CP28/Inputs!B27)^(1-Inputs!B20)*(CP19/'(Other Computations)'!B194)^Inputs!B20</f>
        <v>1097586.3881001649</v>
      </c>
      <c r="CQ45" s="24">
        <f ca="1">'(Other Computations)'!B8*(CQ28/Inputs!B27)^(1-Inputs!B20)*(CQ19/'(Other Computations)'!B194)^Inputs!B20</f>
        <v>1096482.5392513117</v>
      </c>
      <c r="CR45" s="24">
        <f ca="1">'(Other Computations)'!B8*(CR28/Inputs!B27)^(1-Inputs!B20)*(CR19/'(Other Computations)'!B194)^Inputs!B20</f>
        <v>1095368.5075893153</v>
      </c>
      <c r="CS45" s="24">
        <f ca="1">'(Other Computations)'!B8*(CS28/Inputs!B27)^(1-Inputs!B20)*(CS19/'(Other Computations)'!B194)^Inputs!B20</f>
        <v>1094253.1494309199</v>
      </c>
      <c r="CT45" s="24">
        <f ca="1">'(Other Computations)'!B8*(CT28/Inputs!B27)^(1-Inputs!B20)*(CT19/'(Other Computations)'!B194)^Inputs!B20</f>
        <v>1093134.8834537864</v>
      </c>
      <c r="CU45" s="24">
        <f ca="1">'(Other Computations)'!B8*(CU28/Inputs!B27)^(1-Inputs!B20)*(CU19/'(Other Computations)'!B194)^Inputs!B20</f>
        <v>1092020.1624962168</v>
      </c>
      <c r="CV45" s="24">
        <f ca="1">'(Other Computations)'!B8*(CV28/Inputs!B27)^(1-Inputs!B20)*(CV19/'(Other Computations)'!B194)^Inputs!B20</f>
        <v>1090906.1330169789</v>
      </c>
      <c r="CW45" s="24">
        <f ca="1">'(Other Computations)'!B8*(CW28/Inputs!B27)^(1-Inputs!B20)*(CW19/'(Other Computations)'!B194)^Inputs!B20</f>
        <v>1089788.9934655456</v>
      </c>
      <c r="CX45" s="24">
        <f ca="1">'(Other Computations)'!B8*(CX28/Inputs!B27)^(1-Inputs!B20)*(CX19/'(Other Computations)'!B194)^Inputs!B20</f>
        <v>1088672.89953473</v>
      </c>
      <c r="CY45" s="24">
        <f ca="1">'(Other Computations)'!B8*(CY28/Inputs!B27)^(1-Inputs!B20)*(CY19/'(Other Computations)'!B194)^Inputs!B20</f>
        <v>1087547.2772615459</v>
      </c>
      <c r="CZ45" s="24">
        <f ca="1">'(Other Computations)'!B8*(CZ28/Inputs!B27)^(1-Inputs!B20)*(CZ19/'(Other Computations)'!B194)^Inputs!B20</f>
        <v>1086429.2724271335</v>
      </c>
      <c r="DA45" s="25">
        <f ca="1">SUM(CO45:CZ45)</f>
        <v>13110882.863312341</v>
      </c>
      <c r="DB45" s="24">
        <f ca="1">'(Other Computations)'!B8*(DB28/Inputs!B27)^(1-Inputs!B20)*(DB19/'(Other Computations)'!B194)^Inputs!B20</f>
        <v>1085321.051052497</v>
      </c>
      <c r="DC45" s="24">
        <f ca="1">'(Other Computations)'!B8*(DC28/Inputs!B27)^(1-Inputs!B20)*(DC19/'(Other Computations)'!B194)^Inputs!B20</f>
        <v>1084228.0417423961</v>
      </c>
      <c r="DD45" s="24">
        <f ca="1">'(Other Computations)'!B8*(DD28/Inputs!B27)^(1-Inputs!B20)*(DD19/'(Other Computations)'!B194)^Inputs!B20</f>
        <v>1083134.6886860072</v>
      </c>
      <c r="DE45" s="24">
        <f ca="1">'(Other Computations)'!B8*(DE28/Inputs!B27)^(1-Inputs!B20)*(DE19/'(Other Computations)'!B194)^Inputs!B20</f>
        <v>1082041.89301658</v>
      </c>
      <c r="DF45" s="24">
        <f ca="1">'(Other Computations)'!B8*(DF28/Inputs!B27)^(1-Inputs!B20)*(DF19/'(Other Computations)'!B194)^Inputs!B20</f>
        <v>1080944.8444194403</v>
      </c>
      <c r="DG45" s="24">
        <f ca="1">'(Other Computations)'!B8*(DG28/Inputs!B27)^(1-Inputs!B20)*(DG19/'(Other Computations)'!B194)^Inputs!B20</f>
        <v>1079854.0938047841</v>
      </c>
      <c r="DH45" s="24">
        <f ca="1">'(Other Computations)'!B8*(DH28/Inputs!B27)^(1-Inputs!B20)*(DH19/'(Other Computations)'!B194)^Inputs!B20</f>
        <v>1078768.9817704356</v>
      </c>
      <c r="DI45" s="24">
        <f ca="1">'(Other Computations)'!B8*(DI28/Inputs!B27)^(1-Inputs!B20)*(DI19/'(Other Computations)'!B194)^Inputs!B20</f>
        <v>1077695.2087182933</v>
      </c>
      <c r="DJ45" s="24">
        <f ca="1">'(Other Computations)'!B8*(DJ28/Inputs!B27)^(1-Inputs!B20)*(DJ19/'(Other Computations)'!B194)^Inputs!B20</f>
        <v>1076630.3764985586</v>
      </c>
      <c r="DK45" s="24">
        <f ca="1">'(Other Computations)'!B8*(DK28/Inputs!B27)^(1-Inputs!B20)*(DK19/'(Other Computations)'!B194)^Inputs!B20</f>
        <v>1075568.3968790765</v>
      </c>
      <c r="DL45" s="24">
        <f ca="1">'(Other Computations)'!B8*(DL28/Inputs!B27)^(1-Inputs!B20)*(DL19/'(Other Computations)'!B194)^Inputs!B20</f>
        <v>1074509.8645199174</v>
      </c>
      <c r="DM45" s="24">
        <f ca="1">'(Other Computations)'!B8*(DM28/Inputs!B27)^(1-Inputs!B20)*(DM19/'(Other Computations)'!B194)^Inputs!B20</f>
        <v>1073451.3487618668</v>
      </c>
      <c r="DN45" s="25">
        <f ca="1">SUM(DB45:DM45)</f>
        <v>12952148.789869852</v>
      </c>
      <c r="DO45" s="24">
        <f ca="1">'(Other Computations)'!B8*(DO28/Inputs!B27)^(1-Inputs!B20)*(DO19/'(Other Computations)'!B194)^Inputs!B20</f>
        <v>1072403.3113348645</v>
      </c>
      <c r="DP45" s="24">
        <f ca="1">'(Other Computations)'!B8*(DP28/Inputs!B27)^(1-Inputs!B20)*(DP19/'(Other Computations)'!B194)^Inputs!B20</f>
        <v>1071367.4192677536</v>
      </c>
      <c r="DQ45" s="24">
        <f ca="1">'(Other Computations)'!B8*(DQ28/Inputs!B27)^(1-Inputs!B20)*(DQ19/'(Other Computations)'!B194)^Inputs!B20</f>
        <v>1070335.1500870993</v>
      </c>
      <c r="DR45" s="24">
        <f ca="1">'(Other Computations)'!B8*(DR28/Inputs!B27)^(1-Inputs!B20)*(DR19/'(Other Computations)'!B194)^Inputs!B20</f>
        <v>1069301.3957606312</v>
      </c>
      <c r="DS45" s="24">
        <f ca="1">'(Other Computations)'!B8*(DS28/Inputs!B27)^(1-Inputs!B20)*(DS19/'(Other Computations)'!B194)^Inputs!B20</f>
        <v>1068275.1009192057</v>
      </c>
      <c r="DT45" s="24">
        <f ca="1">'(Other Computations)'!B8*(DT28/Inputs!B27)^(1-Inputs!B20)*(DT19/'(Other Computations)'!B194)^Inputs!B20</f>
        <v>1067255.3673648434</v>
      </c>
      <c r="DU45" s="24">
        <f ca="1">'(Other Computations)'!B8*(DU28/Inputs!B27)^(1-Inputs!B20)*(DU19/'(Other Computations)'!B194)^Inputs!B20</f>
        <v>1066228.299894514</v>
      </c>
      <c r="DV45" s="24">
        <f ca="1">'(Other Computations)'!B8*(DV28/Inputs!B27)^(1-Inputs!B20)*(DV19/'(Other Computations)'!B194)^Inputs!B20</f>
        <v>1065210.5166551622</v>
      </c>
      <c r="DW45" s="24">
        <f ca="1">'(Other Computations)'!B8*(DW28/Inputs!B27)^(1-Inputs!B20)*(DW19/'(Other Computations)'!B194)^Inputs!B20</f>
        <v>1064196.1013272142</v>
      </c>
      <c r="DX45" s="24">
        <f ca="1">'(Other Computations)'!B8*(DX28/Inputs!B27)^(1-Inputs!B20)*(DX19/'(Other Computations)'!B194)^Inputs!B20</f>
        <v>1063181.8858659284</v>
      </c>
      <c r="DY45" s="24">
        <f ca="1">'(Other Computations)'!B8*(DY28/Inputs!B27)^(1-Inputs!B20)*(DY19/'(Other Computations)'!B194)^Inputs!B20</f>
        <v>1062175.1982190514</v>
      </c>
      <c r="DZ45" s="24">
        <f ca="1">'(Other Computations)'!B8*(DZ28/Inputs!B27)^(1-Inputs!B20)*(DZ19/'(Other Computations)'!B194)^Inputs!B20</f>
        <v>1061170.4830744599</v>
      </c>
      <c r="EA45" s="25">
        <f ca="1">SUM(DO45:DZ45)</f>
        <v>12801100.229770729</v>
      </c>
      <c r="EB45" s="24">
        <f ca="1">'(Other Computations)'!B8*(EB28/Inputs!B27)^(1-Inputs!B20)*(EB19/'(Other Computations)'!B194)^Inputs!B20</f>
        <v>1060169.8054748527</v>
      </c>
      <c r="EC45" s="24">
        <f ca="1">'(Other Computations)'!B8*(EC28/Inputs!B27)^(1-Inputs!B20)*(EC19/'(Other Computations)'!B194)^Inputs!B20</f>
        <v>1059169.7894465406</v>
      </c>
      <c r="ED45" s="24">
        <f ca="1">'(Other Computations)'!B8*(ED28/Inputs!B27)^(1-Inputs!B20)*(ED19/'(Other Computations)'!B194)^Inputs!B20</f>
        <v>1058173.9379624033</v>
      </c>
      <c r="EE45" s="24">
        <f ca="1">'(Other Computations)'!B8*(EE28/Inputs!B27)^(1-Inputs!B20)*(EE19/'(Other Computations)'!B194)^Inputs!B20</f>
        <v>1057184.3779173812</v>
      </c>
      <c r="EF45" s="24">
        <f ca="1">'(Other Computations)'!B8*(EF28/Inputs!B27)^(1-Inputs!B20)*(EF19/'(Other Computations)'!B194)^Inputs!B20</f>
        <v>1056192.6208829947</v>
      </c>
      <c r="EG45" s="24">
        <f ca="1">'(Other Computations)'!B8*(EG28/Inputs!B27)^(1-Inputs!B20)*(EG19/'(Other Computations)'!B194)^Inputs!B20</f>
        <v>1055204.1169503741</v>
      </c>
      <c r="EH45" s="24">
        <f ca="1">'(Other Computations)'!B8*(EH28/Inputs!B27)^(1-Inputs!B20)*(EH19/'(Other Computations)'!B194)^Inputs!B20</f>
        <v>1054219.5816378917</v>
      </c>
      <c r="EI45" s="24">
        <f ca="1">'(Other Computations)'!B8*(EI28/Inputs!B27)^(1-Inputs!B20)*(EI19/'(Other Computations)'!B194)^Inputs!B20</f>
        <v>1053239.8752879084</v>
      </c>
      <c r="EJ45" s="24">
        <f ca="1">'(Other Computations)'!B8*(EJ28/Inputs!B27)^(1-Inputs!B20)*(EJ19/'(Other Computations)'!B194)^Inputs!B20</f>
        <v>1052263.2659358932</v>
      </c>
      <c r="EK45" s="24">
        <f ca="1">'(Other Computations)'!B8*(EK28/Inputs!B27)^(1-Inputs!B20)*(EK19/'(Other Computations)'!B194)^Inputs!B20</f>
        <v>1051281.2871754561</v>
      </c>
      <c r="EL45" s="24">
        <f ca="1">'(Other Computations)'!B8*(EL28/Inputs!B27)^(1-Inputs!B20)*(EL19/'(Other Computations)'!B194)^Inputs!B20</f>
        <v>1050308.7421217603</v>
      </c>
      <c r="EM45" s="24">
        <f ca="1">'(Other Computations)'!B8*(EM28/Inputs!B27)^(1-Inputs!B20)*(EM19/'(Other Computations)'!B194)^Inputs!B20</f>
        <v>1049345.2022128126</v>
      </c>
      <c r="EN45" s="25">
        <f ca="1">SUM(EB45:EM45)</f>
        <v>12656752.60300627</v>
      </c>
    </row>
    <row r="46" spans="1:144" ht="12.75" customHeight="1" outlineLevel="1" x14ac:dyDescent="0.2">
      <c r="A46" s="9" t="str">
        <f>Labels!B78</f>
        <v>Output Shock</v>
      </c>
      <c r="B46" s="28">
        <f ca="1">NORMINV(RAND()*(1-2*Inputs!B58)+Inputs!B58,0,'(Other Computations)'!B208)</f>
        <v>33425.286463453311</v>
      </c>
      <c r="C46" s="28">
        <f ca="1">NORMINV(RAND()*(1-2*Inputs!B58)+Inputs!B58,0,'(Other Computations)'!B208)</f>
        <v>-2630.6799815645322</v>
      </c>
      <c r="D46" s="28">
        <f ca="1">NORMINV(RAND()*(1-2*Inputs!B58)+Inputs!B58,0,'(Other Computations)'!B208)</f>
        <v>-24038.66777753098</v>
      </c>
      <c r="E46" s="28">
        <f ca="1">NORMINV(RAND()*(1-2*Inputs!B58)+Inputs!B58,0,'(Other Computations)'!B208)</f>
        <v>1312.4152754851739</v>
      </c>
      <c r="F46" s="28">
        <f ca="1">NORMINV(RAND()*(1-2*Inputs!B58)+Inputs!B58,0,'(Other Computations)'!B208)</f>
        <v>58484.12385765119</v>
      </c>
      <c r="G46" s="28">
        <f ca="1">NORMINV(RAND()*(1-2*Inputs!B58)+Inputs!B58,0,'(Other Computations)'!B208)</f>
        <v>-10783.256957902249</v>
      </c>
      <c r="H46" s="28">
        <f ca="1">NORMINV(RAND()*(1-2*Inputs!B58)+Inputs!B58,0,'(Other Computations)'!B208)</f>
        <v>-9526.824338438928</v>
      </c>
      <c r="I46" s="28">
        <f ca="1">NORMINV(RAND()*(1-2*Inputs!B58)+Inputs!B58,0,'(Other Computations)'!B208)</f>
        <v>-41846.939725010641</v>
      </c>
      <c r="J46" s="28">
        <f ca="1">NORMINV(RAND()*(1-2*Inputs!B58)+Inputs!B58,0,'(Other Computations)'!B208)</f>
        <v>6901.3897378671973</v>
      </c>
      <c r="K46" s="28">
        <f ca="1">NORMINV(RAND()*(1-2*Inputs!B58)+Inputs!B58,0,'(Other Computations)'!B208)</f>
        <v>-14127.907253536621</v>
      </c>
      <c r="L46" s="28">
        <f ca="1">NORMINV(RAND()*(1-2*Inputs!B58)+Inputs!B58,0,'(Other Computations)'!B208)</f>
        <v>677.17038081278838</v>
      </c>
      <c r="M46" s="28">
        <f ca="1">NORMINV(RAND()*(1-2*Inputs!B58)+Inputs!B58,0,'(Other Computations)'!B208)</f>
        <v>2421.4724467401511</v>
      </c>
      <c r="N46" s="29">
        <f ca="1">SUM(B46:M46)</f>
        <v>267.58212802586058</v>
      </c>
      <c r="O46" s="28">
        <f ca="1">NORMINV(RAND()*(1-2*Inputs!B58)+Inputs!B58,0,'(Other Computations)'!B208)</f>
        <v>7173.1735199499381</v>
      </c>
      <c r="P46" s="28">
        <f ca="1">NORMINV(RAND()*(1-2*Inputs!B58)+Inputs!B58,0,'(Other Computations)'!B208)</f>
        <v>16830.756171313904</v>
      </c>
      <c r="Q46" s="28">
        <f ca="1">NORMINV(RAND()*(1-2*Inputs!B58)+Inputs!B58,0,'(Other Computations)'!B208)</f>
        <v>41281.933676568122</v>
      </c>
      <c r="R46" s="28">
        <f ca="1">NORMINV(RAND()*(1-2*Inputs!B58)+Inputs!B58,0,'(Other Computations)'!B208)</f>
        <v>34613.078038762163</v>
      </c>
      <c r="S46" s="28">
        <f ca="1">NORMINV(RAND()*(1-2*Inputs!B58)+Inputs!B58,0,'(Other Computations)'!B208)</f>
        <v>35879.10519342903</v>
      </c>
      <c r="T46" s="28">
        <f ca="1">NORMINV(RAND()*(1-2*Inputs!B58)+Inputs!B58,0,'(Other Computations)'!B208)</f>
        <v>-39377.110392558476</v>
      </c>
      <c r="U46" s="28">
        <f ca="1">NORMINV(RAND()*(1-2*Inputs!B58)+Inputs!B58,0,'(Other Computations)'!B208)</f>
        <v>-47843.78897929169</v>
      </c>
      <c r="V46" s="28">
        <f ca="1">NORMINV(RAND()*(1-2*Inputs!B58)+Inputs!B58,0,'(Other Computations)'!B208)</f>
        <v>-34526.712977924588</v>
      </c>
      <c r="W46" s="28">
        <f ca="1">NORMINV(RAND()*(1-2*Inputs!B58)+Inputs!B58,0,'(Other Computations)'!B208)</f>
        <v>28549.712138677558</v>
      </c>
      <c r="X46" s="28">
        <f ca="1">NORMINV(RAND()*(1-2*Inputs!B58)+Inputs!B58,0,'(Other Computations)'!B208)</f>
        <v>6089.3477355653586</v>
      </c>
      <c r="Y46" s="28">
        <f ca="1">NORMINV(RAND()*(1-2*Inputs!B58)+Inputs!B58,0,'(Other Computations)'!B208)</f>
        <v>56829.054875304042</v>
      </c>
      <c r="Z46" s="28">
        <f ca="1">NORMINV(RAND()*(1-2*Inputs!B58)+Inputs!B58,0,'(Other Computations)'!B208)</f>
        <v>-59651.601888109559</v>
      </c>
      <c r="AA46" s="29">
        <f ca="1">SUM(O46:Z46)</f>
        <v>45846.947111685811</v>
      </c>
      <c r="AB46" s="28">
        <f ca="1">NORMINV(RAND()*(1-2*Inputs!B58)+Inputs!B58,0,'(Other Computations)'!B208)</f>
        <v>10457.140549912885</v>
      </c>
      <c r="AC46" s="28">
        <f ca="1">NORMINV(RAND()*(1-2*Inputs!B58)+Inputs!B58,0,'(Other Computations)'!B208)</f>
        <v>3013.8068744141301</v>
      </c>
      <c r="AD46" s="28">
        <f ca="1">NORMINV(RAND()*(1-2*Inputs!B58)+Inputs!B58,0,'(Other Computations)'!B208)</f>
        <v>30040.440919231543</v>
      </c>
      <c r="AE46" s="28">
        <f ca="1">NORMINV(RAND()*(1-2*Inputs!B58)+Inputs!B58,0,'(Other Computations)'!B208)</f>
        <v>1278.0816434256396</v>
      </c>
      <c r="AF46" s="28">
        <f ca="1">NORMINV(RAND()*(1-2*Inputs!B58)+Inputs!B58,0,'(Other Computations)'!B208)</f>
        <v>12949.937398985607</v>
      </c>
      <c r="AG46" s="28">
        <f ca="1">NORMINV(RAND()*(1-2*Inputs!B58)+Inputs!B58,0,'(Other Computations)'!B208)</f>
        <v>-30492.986470902131</v>
      </c>
      <c r="AH46" s="28">
        <f ca="1">NORMINV(RAND()*(1-2*Inputs!B58)+Inputs!B58,0,'(Other Computations)'!B208)</f>
        <v>1124.5256165038163</v>
      </c>
      <c r="AI46" s="28">
        <f ca="1">NORMINV(RAND()*(1-2*Inputs!B58)+Inputs!B58,0,'(Other Computations)'!B208)</f>
        <v>-28900.959855006247</v>
      </c>
      <c r="AJ46" s="28">
        <f ca="1">NORMINV(RAND()*(1-2*Inputs!B58)+Inputs!B58,0,'(Other Computations)'!B208)</f>
        <v>-11312.382474049424</v>
      </c>
      <c r="AK46" s="28">
        <f ca="1">NORMINV(RAND()*(1-2*Inputs!B58)+Inputs!B58,0,'(Other Computations)'!B208)</f>
        <v>-23044.11736305217</v>
      </c>
      <c r="AL46" s="28">
        <f ca="1">NORMINV(RAND()*(1-2*Inputs!B58)+Inputs!B58,0,'(Other Computations)'!B208)</f>
        <v>-15646.232496623597</v>
      </c>
      <c r="AM46" s="28">
        <f ca="1">NORMINV(RAND()*(1-2*Inputs!B58)+Inputs!B58,0,'(Other Computations)'!B208)</f>
        <v>-6567.0448018891802</v>
      </c>
      <c r="AN46" s="29">
        <f ca="1">SUM(AB46:AM46)</f>
        <v>-57099.790459049123</v>
      </c>
      <c r="AO46" s="28">
        <f ca="1">NORMINV(RAND()*(1-2*Inputs!B58)+Inputs!B58,0,'(Other Computations)'!B208)</f>
        <v>-45532.702579700846</v>
      </c>
      <c r="AP46" s="28">
        <f ca="1">NORMINV(RAND()*(1-2*Inputs!B58)+Inputs!B58,0,'(Other Computations)'!B208)</f>
        <v>-30805.512477454446</v>
      </c>
      <c r="AQ46" s="28">
        <f ca="1">NORMINV(RAND()*(1-2*Inputs!B58)+Inputs!B58,0,'(Other Computations)'!B208)</f>
        <v>-21281.473951294505</v>
      </c>
      <c r="AR46" s="28">
        <f ca="1">NORMINV(RAND()*(1-2*Inputs!B58)+Inputs!B58,0,'(Other Computations)'!B208)</f>
        <v>49074.273805695921</v>
      </c>
      <c r="AS46" s="28">
        <f ca="1">NORMINV(RAND()*(1-2*Inputs!B58)+Inputs!B58,0,'(Other Computations)'!B208)</f>
        <v>-990.57057789307419</v>
      </c>
      <c r="AT46" s="28">
        <f ca="1">NORMINV(RAND()*(1-2*Inputs!B58)+Inputs!B58,0,'(Other Computations)'!B208)</f>
        <v>-16314.708371213506</v>
      </c>
      <c r="AU46" s="28">
        <f ca="1">NORMINV(RAND()*(1-2*Inputs!B58)+Inputs!B58,0,'(Other Computations)'!B208)</f>
        <v>44675.346128688761</v>
      </c>
      <c r="AV46" s="28">
        <f ca="1">NORMINV(RAND()*(1-2*Inputs!B58)+Inputs!B58,0,'(Other Computations)'!B208)</f>
        <v>23236.61248344478</v>
      </c>
      <c r="AW46" s="28">
        <f ca="1">NORMINV(RAND()*(1-2*Inputs!B58)+Inputs!B58,0,'(Other Computations)'!B208)</f>
        <v>28152.503978607405</v>
      </c>
      <c r="AX46" s="28">
        <f ca="1">NORMINV(RAND()*(1-2*Inputs!B58)+Inputs!B58,0,'(Other Computations)'!B208)</f>
        <v>-23208.159013229655</v>
      </c>
      <c r="AY46" s="28">
        <f ca="1">NORMINV(RAND()*(1-2*Inputs!B58)+Inputs!B58,0,'(Other Computations)'!B208)</f>
        <v>-17117.267580195054</v>
      </c>
      <c r="AZ46" s="28">
        <f ca="1">NORMINV(RAND()*(1-2*Inputs!B58)+Inputs!B58,0,'(Other Computations)'!B208)</f>
        <v>-16256.054148331474</v>
      </c>
      <c r="BA46" s="29">
        <f ca="1">SUM(AO46:AZ46)</f>
        <v>-26367.712302875694</v>
      </c>
      <c r="BB46" s="28">
        <f ca="1">NORMINV(RAND()*(1-2*Inputs!B58)+Inputs!B58,0,'(Other Computations)'!B208)</f>
        <v>-20697.583100720116</v>
      </c>
      <c r="BC46" s="28">
        <f ca="1">NORMINV(RAND()*(1-2*Inputs!B58)+Inputs!B58,0,'(Other Computations)'!B208)</f>
        <v>39700.043474507947</v>
      </c>
      <c r="BD46" s="28">
        <f ca="1">NORMINV(RAND()*(1-2*Inputs!B58)+Inputs!B58,0,'(Other Computations)'!B208)</f>
        <v>-54482.531783203813</v>
      </c>
      <c r="BE46" s="28">
        <f ca="1">NORMINV(RAND()*(1-2*Inputs!B58)+Inputs!B58,0,'(Other Computations)'!B208)</f>
        <v>-59337.268343405653</v>
      </c>
      <c r="BF46" s="28">
        <f ca="1">NORMINV(RAND()*(1-2*Inputs!B58)+Inputs!B58,0,'(Other Computations)'!B208)</f>
        <v>-13814.212451891777</v>
      </c>
      <c r="BG46" s="28">
        <f ca="1">NORMINV(RAND()*(1-2*Inputs!B58)+Inputs!B58,0,'(Other Computations)'!B208)</f>
        <v>27442.466515675264</v>
      </c>
      <c r="BH46" s="28">
        <f ca="1">NORMINV(RAND()*(1-2*Inputs!B58)+Inputs!B58,0,'(Other Computations)'!B208)</f>
        <v>-53525.078703815583</v>
      </c>
      <c r="BI46" s="28">
        <f ca="1">NORMINV(RAND()*(1-2*Inputs!B58)+Inputs!B58,0,'(Other Computations)'!B208)</f>
        <v>36721.484790664035</v>
      </c>
      <c r="BJ46" s="28">
        <f ca="1">NORMINV(RAND()*(1-2*Inputs!B58)+Inputs!B58,0,'(Other Computations)'!B208)</f>
        <v>-20193.441790353038</v>
      </c>
      <c r="BK46" s="28">
        <f ca="1">NORMINV(RAND()*(1-2*Inputs!B58)+Inputs!B58,0,'(Other Computations)'!B208)</f>
        <v>37656.801440620395</v>
      </c>
      <c r="BL46" s="28">
        <f ca="1">NORMINV(RAND()*(1-2*Inputs!B58)+Inputs!B58,0,'(Other Computations)'!B208)</f>
        <v>56973.706550421695</v>
      </c>
      <c r="BM46" s="28">
        <f ca="1">NORMINV(RAND()*(1-2*Inputs!B58)+Inputs!B58,0,'(Other Computations)'!B208)</f>
        <v>11100.186399517694</v>
      </c>
      <c r="BN46" s="29">
        <f ca="1">SUM(BB46:BM46)</f>
        <v>-12455.427001982953</v>
      </c>
      <c r="BO46" s="28">
        <f ca="1">NORMINV(RAND()*(1-2*Inputs!B58)+Inputs!B58,0,'(Other Computations)'!B208)</f>
        <v>-23026.753184077628</v>
      </c>
      <c r="BP46" s="28">
        <f ca="1">NORMINV(RAND()*(1-2*Inputs!B58)+Inputs!B58,0,'(Other Computations)'!B208)</f>
        <v>-54532.037343791359</v>
      </c>
      <c r="BQ46" s="28">
        <f ca="1">NORMINV(RAND()*(1-2*Inputs!B58)+Inputs!B58,0,'(Other Computations)'!B208)</f>
        <v>-9224.9184117194091</v>
      </c>
      <c r="BR46" s="28">
        <f ca="1">NORMINV(RAND()*(1-2*Inputs!B58)+Inputs!B58,0,'(Other Computations)'!B208)</f>
        <v>-8930.2212098335185</v>
      </c>
      <c r="BS46" s="28">
        <f ca="1">NORMINV(RAND()*(1-2*Inputs!B58)+Inputs!B58,0,'(Other Computations)'!B208)</f>
        <v>-31273.031022044255</v>
      </c>
      <c r="BT46" s="28">
        <f ca="1">NORMINV(RAND()*(1-2*Inputs!B58)+Inputs!B58,0,'(Other Computations)'!B208)</f>
        <v>8932.1731738686613</v>
      </c>
      <c r="BU46" s="28">
        <f ca="1">NORMINV(RAND()*(1-2*Inputs!B58)+Inputs!B58,0,'(Other Computations)'!B208)</f>
        <v>-4926.9293019193192</v>
      </c>
      <c r="BV46" s="28">
        <f ca="1">NORMINV(RAND()*(1-2*Inputs!B58)+Inputs!B58,0,'(Other Computations)'!B208)</f>
        <v>26485.6127700613</v>
      </c>
      <c r="BW46" s="28">
        <f ca="1">NORMINV(RAND()*(1-2*Inputs!B58)+Inputs!B58,0,'(Other Computations)'!B208)</f>
        <v>19610.058306956613</v>
      </c>
      <c r="BX46" s="28">
        <f ca="1">NORMINV(RAND()*(1-2*Inputs!B58)+Inputs!B58,0,'(Other Computations)'!B208)</f>
        <v>-12150.598179314253</v>
      </c>
      <c r="BY46" s="28">
        <f ca="1">NORMINV(RAND()*(1-2*Inputs!B58)+Inputs!B58,0,'(Other Computations)'!B208)</f>
        <v>25105.65607146814</v>
      </c>
      <c r="BZ46" s="28">
        <f ca="1">NORMINV(RAND()*(1-2*Inputs!B58)+Inputs!B58,0,'(Other Computations)'!B208)</f>
        <v>-8403.9960628022873</v>
      </c>
      <c r="CA46" s="29">
        <f ca="1">SUM(BO46:BZ46)</f>
        <v>-72334.984393147301</v>
      </c>
      <c r="CB46" s="28">
        <f ca="1">NORMINV(RAND()*(1-2*Inputs!B58)+Inputs!B58,0,'(Other Computations)'!B208)</f>
        <v>53280.017056924087</v>
      </c>
      <c r="CC46" s="28">
        <f ca="1">NORMINV(RAND()*(1-2*Inputs!B58)+Inputs!B58,0,'(Other Computations)'!B208)</f>
        <v>1234.8731867551639</v>
      </c>
      <c r="CD46" s="28">
        <f ca="1">NORMINV(RAND()*(1-2*Inputs!B58)+Inputs!B58,0,'(Other Computations)'!B208)</f>
        <v>-9063.2178487645815</v>
      </c>
      <c r="CE46" s="28">
        <f ca="1">NORMINV(RAND()*(1-2*Inputs!B58)+Inputs!B58,0,'(Other Computations)'!B208)</f>
        <v>-32536.393586866179</v>
      </c>
      <c r="CF46" s="28">
        <f ca="1">NORMINV(RAND()*(1-2*Inputs!B58)+Inputs!B58,0,'(Other Computations)'!B208)</f>
        <v>-23099.220016297586</v>
      </c>
      <c r="CG46" s="28">
        <f ca="1">NORMINV(RAND()*(1-2*Inputs!B58)+Inputs!B58,0,'(Other Computations)'!B208)</f>
        <v>2896.9298534378127</v>
      </c>
      <c r="CH46" s="28">
        <f ca="1">NORMINV(RAND()*(1-2*Inputs!B58)+Inputs!B58,0,'(Other Computations)'!B208)</f>
        <v>-15513.698896753887</v>
      </c>
      <c r="CI46" s="28">
        <f ca="1">NORMINV(RAND()*(1-2*Inputs!B58)+Inputs!B58,0,'(Other Computations)'!B208)</f>
        <v>17317.617685584974</v>
      </c>
      <c r="CJ46" s="28">
        <f ca="1">NORMINV(RAND()*(1-2*Inputs!B58)+Inputs!B58,0,'(Other Computations)'!B208)</f>
        <v>-30014.163719640488</v>
      </c>
      <c r="CK46" s="28">
        <f ca="1">NORMINV(RAND()*(1-2*Inputs!B58)+Inputs!B58,0,'(Other Computations)'!B208)</f>
        <v>24928.998632214527</v>
      </c>
      <c r="CL46" s="28">
        <f ca="1">NORMINV(RAND()*(1-2*Inputs!B58)+Inputs!B58,0,'(Other Computations)'!B208)</f>
        <v>-17737.458265216774</v>
      </c>
      <c r="CM46" s="28">
        <f ca="1">NORMINV(RAND()*(1-2*Inputs!B58)+Inputs!B58,0,'(Other Computations)'!B208)</f>
        <v>31408.46383965034</v>
      </c>
      <c r="CN46" s="29">
        <f ca="1">SUM(CB46:CM46)</f>
        <v>3102.7479210274068</v>
      </c>
      <c r="CO46" s="28">
        <f ca="1">NORMINV(RAND()*(1-2*Inputs!B58)+Inputs!B58,0,'(Other Computations)'!B208)</f>
        <v>10367.526938095158</v>
      </c>
      <c r="CP46" s="28">
        <f ca="1">NORMINV(RAND()*(1-2*Inputs!B58)+Inputs!B58,0,'(Other Computations)'!B208)</f>
        <v>603.08057194199762</v>
      </c>
      <c r="CQ46" s="28">
        <f ca="1">NORMINV(RAND()*(1-2*Inputs!B58)+Inputs!B58,0,'(Other Computations)'!B208)</f>
        <v>-9234.5248597213795</v>
      </c>
      <c r="CR46" s="28">
        <f ca="1">NORMINV(RAND()*(1-2*Inputs!B58)+Inputs!B58,0,'(Other Computations)'!B208)</f>
        <v>28754.764522556346</v>
      </c>
      <c r="CS46" s="28">
        <f ca="1">NORMINV(RAND()*(1-2*Inputs!B58)+Inputs!B58,0,'(Other Computations)'!B208)</f>
        <v>5795.3654135985043</v>
      </c>
      <c r="CT46" s="28">
        <f ca="1">NORMINV(RAND()*(1-2*Inputs!B58)+Inputs!B58,0,'(Other Computations)'!B208)</f>
        <v>-54874.828104107335</v>
      </c>
      <c r="CU46" s="28">
        <f ca="1">NORMINV(RAND()*(1-2*Inputs!B58)+Inputs!B58,0,'(Other Computations)'!B208)</f>
        <v>-17850.035362951792</v>
      </c>
      <c r="CV46" s="28">
        <f ca="1">NORMINV(RAND()*(1-2*Inputs!B58)+Inputs!B58,0,'(Other Computations)'!B208)</f>
        <v>24154.536739997693</v>
      </c>
      <c r="CW46" s="28">
        <f ca="1">NORMINV(RAND()*(1-2*Inputs!B58)+Inputs!B58,0,'(Other Computations)'!B208)</f>
        <v>57719.943604354645</v>
      </c>
      <c r="CX46" s="28">
        <f ca="1">NORMINV(RAND()*(1-2*Inputs!B58)+Inputs!B58,0,'(Other Computations)'!B208)</f>
        <v>5788.222075541029</v>
      </c>
      <c r="CY46" s="28">
        <f ca="1">NORMINV(RAND()*(1-2*Inputs!B58)+Inputs!B58,0,'(Other Computations)'!B208)</f>
        <v>60443.136578883139</v>
      </c>
      <c r="CZ46" s="28">
        <f ca="1">NORMINV(RAND()*(1-2*Inputs!B58)+Inputs!B58,0,'(Other Computations)'!B208)</f>
        <v>54000.286391409332</v>
      </c>
      <c r="DA46" s="29">
        <f ca="1">SUM(CO46:CZ46)</f>
        <v>165667.47450959735</v>
      </c>
      <c r="DB46" s="28">
        <f ca="1">NORMINV(RAND()*(1-2*Inputs!B58)+Inputs!B58,0,'(Other Computations)'!B208)</f>
        <v>41331.092487002439</v>
      </c>
      <c r="DC46" s="28">
        <f ca="1">NORMINV(RAND()*(1-2*Inputs!B58)+Inputs!B58,0,'(Other Computations)'!B208)</f>
        <v>33605.945578664097</v>
      </c>
      <c r="DD46" s="28">
        <f ca="1">NORMINV(RAND()*(1-2*Inputs!B58)+Inputs!B58,0,'(Other Computations)'!B208)</f>
        <v>-19982.389071301877</v>
      </c>
      <c r="DE46" s="28">
        <f ca="1">NORMINV(RAND()*(1-2*Inputs!B58)+Inputs!B58,0,'(Other Computations)'!B208)</f>
        <v>35558.120665664945</v>
      </c>
      <c r="DF46" s="28">
        <f ca="1">NORMINV(RAND()*(1-2*Inputs!B58)+Inputs!B58,0,'(Other Computations)'!B208)</f>
        <v>-50753.556597272749</v>
      </c>
      <c r="DG46" s="28">
        <f ca="1">NORMINV(RAND()*(1-2*Inputs!B58)+Inputs!B58,0,'(Other Computations)'!B208)</f>
        <v>-18699.276499984804</v>
      </c>
      <c r="DH46" s="28">
        <f ca="1">NORMINV(RAND()*(1-2*Inputs!B58)+Inputs!B58,0,'(Other Computations)'!B208)</f>
        <v>-9658.421309508085</v>
      </c>
      <c r="DI46" s="28">
        <f ca="1">NORMINV(RAND()*(1-2*Inputs!B58)+Inputs!B58,0,'(Other Computations)'!B208)</f>
        <v>-20765.761405268495</v>
      </c>
      <c r="DJ46" s="28">
        <f ca="1">NORMINV(RAND()*(1-2*Inputs!B58)+Inputs!B58,0,'(Other Computations)'!B208)</f>
        <v>40947.642899918901</v>
      </c>
      <c r="DK46" s="28">
        <f ca="1">NORMINV(RAND()*(1-2*Inputs!B58)+Inputs!B58,0,'(Other Computations)'!B208)</f>
        <v>41082.238486746595</v>
      </c>
      <c r="DL46" s="28">
        <f ca="1">NORMINV(RAND()*(1-2*Inputs!B58)+Inputs!B58,0,'(Other Computations)'!B208)</f>
        <v>-23169.6832384259</v>
      </c>
      <c r="DM46" s="28">
        <f ca="1">NORMINV(RAND()*(1-2*Inputs!B58)+Inputs!B58,0,'(Other Computations)'!B208)</f>
        <v>14674.426039029997</v>
      </c>
      <c r="DN46" s="29">
        <f ca="1">SUM(DB46:DM46)</f>
        <v>64170.378035265057</v>
      </c>
      <c r="DO46" s="28">
        <f ca="1">NORMINV(RAND()*(1-2*Inputs!B58)+Inputs!B58,0,'(Other Computations)'!B208)</f>
        <v>35782.322469482882</v>
      </c>
      <c r="DP46" s="28">
        <f ca="1">NORMINV(RAND()*(1-2*Inputs!B58)+Inputs!B58,0,'(Other Computations)'!B208)</f>
        <v>-6657.1715088456922</v>
      </c>
      <c r="DQ46" s="28">
        <f ca="1">NORMINV(RAND()*(1-2*Inputs!B58)+Inputs!B58,0,'(Other Computations)'!B208)</f>
        <v>-23439.631596585325</v>
      </c>
      <c r="DR46" s="28">
        <f ca="1">NORMINV(RAND()*(1-2*Inputs!B58)+Inputs!B58,0,'(Other Computations)'!B208)</f>
        <v>-45049.690569695609</v>
      </c>
      <c r="DS46" s="28">
        <f ca="1">NORMINV(RAND()*(1-2*Inputs!B58)+Inputs!B58,0,'(Other Computations)'!B208)</f>
        <v>-24003.954839099519</v>
      </c>
      <c r="DT46" s="28">
        <f ca="1">NORMINV(RAND()*(1-2*Inputs!B58)+Inputs!B58,0,'(Other Computations)'!B208)</f>
        <v>25470.057595124901</v>
      </c>
      <c r="DU46" s="28">
        <f ca="1">NORMINV(RAND()*(1-2*Inputs!B58)+Inputs!B58,0,'(Other Computations)'!B208)</f>
        <v>-49589.320036431731</v>
      </c>
      <c r="DV46" s="28">
        <f ca="1">NORMINV(RAND()*(1-2*Inputs!B58)+Inputs!B58,0,'(Other Computations)'!B208)</f>
        <v>-24206.851850662875</v>
      </c>
      <c r="DW46" s="28">
        <f ca="1">NORMINV(RAND()*(1-2*Inputs!B58)+Inputs!B58,0,'(Other Computations)'!B208)</f>
        <v>27832.736242610314</v>
      </c>
      <c r="DX46" s="28">
        <f ca="1">NORMINV(RAND()*(1-2*Inputs!B58)+Inputs!B58,0,'(Other Computations)'!B208)</f>
        <v>31827.728814614296</v>
      </c>
      <c r="DY46" s="28">
        <f ca="1">NORMINV(RAND()*(1-2*Inputs!B58)+Inputs!B58,0,'(Other Computations)'!B208)</f>
        <v>-6972.1892974959856</v>
      </c>
      <c r="DZ46" s="28">
        <f ca="1">NORMINV(RAND()*(1-2*Inputs!B58)+Inputs!B58,0,'(Other Computations)'!B208)</f>
        <v>-21557.44030270326</v>
      </c>
      <c r="EA46" s="29">
        <f ca="1">SUM(DO46:DZ46)</f>
        <v>-80563.404879687601</v>
      </c>
      <c r="EB46" s="28">
        <f ca="1">NORMINV(RAND()*(1-2*Inputs!B58)+Inputs!B58,0,'(Other Computations)'!B208)</f>
        <v>15107.892327033323</v>
      </c>
      <c r="EC46" s="28">
        <f ca="1">NORMINV(RAND()*(1-2*Inputs!B58)+Inputs!B58,0,'(Other Computations)'!B208)</f>
        <v>-38564.545755698709</v>
      </c>
      <c r="ED46" s="28">
        <f ca="1">NORMINV(RAND()*(1-2*Inputs!B58)+Inputs!B58,0,'(Other Computations)'!B208)</f>
        <v>44055.506123915649</v>
      </c>
      <c r="EE46" s="28">
        <f ca="1">NORMINV(RAND()*(1-2*Inputs!B58)+Inputs!B58,0,'(Other Computations)'!B208)</f>
        <v>58308.822316618607</v>
      </c>
      <c r="EF46" s="28">
        <f ca="1">NORMINV(RAND()*(1-2*Inputs!B58)+Inputs!B58,0,'(Other Computations)'!B208)</f>
        <v>8235.436898785214</v>
      </c>
      <c r="EG46" s="28">
        <f ca="1">NORMINV(RAND()*(1-2*Inputs!B58)+Inputs!B58,0,'(Other Computations)'!B208)</f>
        <v>-42501.992150453858</v>
      </c>
      <c r="EH46" s="28">
        <f ca="1">NORMINV(RAND()*(1-2*Inputs!B58)+Inputs!B58,0,'(Other Computations)'!B208)</f>
        <v>-5070.4974724082449</v>
      </c>
      <c r="EI46" s="28">
        <f ca="1">NORMINV(RAND()*(1-2*Inputs!B58)+Inputs!B58,0,'(Other Computations)'!B208)</f>
        <v>5561.3226437343355</v>
      </c>
      <c r="EJ46" s="28">
        <f ca="1">NORMINV(RAND()*(1-2*Inputs!B58)+Inputs!B58,0,'(Other Computations)'!B208)</f>
        <v>44408.025386894122</v>
      </c>
      <c r="EK46" s="28">
        <f ca="1">NORMINV(RAND()*(1-2*Inputs!B58)+Inputs!B58,0,'(Other Computations)'!B208)</f>
        <v>11066.886994547884</v>
      </c>
      <c r="EL46" s="28">
        <f ca="1">NORMINV(RAND()*(1-2*Inputs!B58)+Inputs!B58,0,'(Other Computations)'!B208)</f>
        <v>50128.835517285246</v>
      </c>
      <c r="EM46" s="28">
        <f ca="1">NORMINV(RAND()*(1-2*Inputs!B58)+Inputs!B58,0,'(Other Computations)'!B208)</f>
        <v>59644.898793461536</v>
      </c>
      <c r="EN46" s="29">
        <f ca="1">SUM(EB46:EM46)</f>
        <v>210380.5916237151</v>
      </c>
    </row>
    <row r="47" spans="1:144" ht="12.75" customHeight="1" outlineLevel="1" x14ac:dyDescent="0.2"/>
    <row r="48" spans="1:144" ht="12.75" customHeight="1" outlineLevel="1" x14ac:dyDescent="0.2"/>
    <row r="49" spans="1:144" ht="12.75" customHeight="1" x14ac:dyDescent="0.2">
      <c r="A49" s="3" t="str">
        <f>"Government"</f>
        <v>Government</v>
      </c>
    </row>
    <row r="50" spans="1:144" ht="12.75" customHeight="1" outlineLevel="1" x14ac:dyDescent="0.2">
      <c r="A50" s="2" t="str">
        <f>" "</f>
        <v xml:space="preserve"> </v>
      </c>
    </row>
    <row r="51" spans="1:144" ht="12.75" customHeight="1" outlineLevel="1" x14ac:dyDescent="0.2">
      <c r="B51" s="19" t="str">
        <f>ZZZ__FnCalls!F7</f>
        <v>MMM 2010</v>
      </c>
      <c r="C51" s="20" t="str">
        <f>ZZZ__FnCalls!F8</f>
        <v>MMM 2010</v>
      </c>
      <c r="D51" s="20" t="str">
        <f>ZZZ__FnCalls!F9</f>
        <v>MMM 2010</v>
      </c>
      <c r="E51" s="20" t="str">
        <f>ZZZ__FnCalls!F10</f>
        <v>MMM 2010</v>
      </c>
      <c r="F51" s="20" t="str">
        <f>ZZZ__FnCalls!F11</f>
        <v>MMM 2010</v>
      </c>
      <c r="G51" s="20" t="str">
        <f>ZZZ__FnCalls!F12</f>
        <v>MMM 2010</v>
      </c>
      <c r="H51" s="20" t="str">
        <f>ZZZ__FnCalls!F13</f>
        <v>MMM 2010</v>
      </c>
      <c r="I51" s="20" t="str">
        <f>ZZZ__FnCalls!F14</f>
        <v>MMM 2010</v>
      </c>
      <c r="J51" s="20" t="str">
        <f>ZZZ__FnCalls!F15</f>
        <v>MMM 2010</v>
      </c>
      <c r="K51" s="20" t="str">
        <f>ZZZ__FnCalls!F16</f>
        <v>MMM 2010</v>
      </c>
      <c r="L51" s="20" t="str">
        <f>ZZZ__FnCalls!F17</f>
        <v>MMM 2010</v>
      </c>
      <c r="M51" s="20" t="str">
        <f>ZZZ__FnCalls!F18</f>
        <v>MMM 2010</v>
      </c>
      <c r="N51" s="21" t="str">
        <f>ZZZ__FnCalls!H7</f>
        <v>2010</v>
      </c>
      <c r="O51" s="20" t="str">
        <f>ZZZ__FnCalls!F19</f>
        <v>MMM 2011</v>
      </c>
      <c r="P51" s="20" t="str">
        <f>ZZZ__FnCalls!F20</f>
        <v>MMM 2011</v>
      </c>
      <c r="Q51" s="20" t="str">
        <f>ZZZ__FnCalls!F21</f>
        <v>MMM 2011</v>
      </c>
      <c r="R51" s="20" t="str">
        <f>ZZZ__FnCalls!F22</f>
        <v>MMM 2011</v>
      </c>
      <c r="S51" s="20" t="str">
        <f>ZZZ__FnCalls!F23</f>
        <v>MMM 2011</v>
      </c>
      <c r="T51" s="20" t="str">
        <f>ZZZ__FnCalls!F24</f>
        <v>MMM 2011</v>
      </c>
      <c r="U51" s="20" t="str">
        <f>ZZZ__FnCalls!F25</f>
        <v>MMM 2011</v>
      </c>
      <c r="V51" s="20" t="str">
        <f>ZZZ__FnCalls!F26</f>
        <v>MMM 2011</v>
      </c>
      <c r="W51" s="20" t="str">
        <f>ZZZ__FnCalls!F27</f>
        <v>MMM 2011</v>
      </c>
      <c r="X51" s="20" t="str">
        <f>ZZZ__FnCalls!F28</f>
        <v>MMM 2011</v>
      </c>
      <c r="Y51" s="20" t="str">
        <f>ZZZ__FnCalls!F29</f>
        <v>MMM 2011</v>
      </c>
      <c r="Z51" s="20" t="str">
        <f>ZZZ__FnCalls!F30</f>
        <v>MMM 2011</v>
      </c>
      <c r="AA51" s="21" t="str">
        <f>ZZZ__FnCalls!H19</f>
        <v>2011</v>
      </c>
      <c r="AB51" s="20" t="str">
        <f>ZZZ__FnCalls!F31</f>
        <v>MMM 2012</v>
      </c>
      <c r="AC51" s="20" t="str">
        <f>ZZZ__FnCalls!F32</f>
        <v>MMM 2012</v>
      </c>
      <c r="AD51" s="20" t="str">
        <f>ZZZ__FnCalls!F33</f>
        <v>MMM 2012</v>
      </c>
      <c r="AE51" s="20" t="str">
        <f>ZZZ__FnCalls!F34</f>
        <v>MMM 2012</v>
      </c>
      <c r="AF51" s="20" t="str">
        <f>ZZZ__FnCalls!F35</f>
        <v>MMM 2012</v>
      </c>
      <c r="AG51" s="20" t="str">
        <f>ZZZ__FnCalls!F36</f>
        <v>MMM 2012</v>
      </c>
      <c r="AH51" s="20" t="str">
        <f>ZZZ__FnCalls!F37</f>
        <v>MMM 2012</v>
      </c>
      <c r="AI51" s="20" t="str">
        <f>ZZZ__FnCalls!F38</f>
        <v>MMM 2012</v>
      </c>
      <c r="AJ51" s="20" t="str">
        <f>ZZZ__FnCalls!F39</f>
        <v>MMM 2012</v>
      </c>
      <c r="AK51" s="20" t="str">
        <f>ZZZ__FnCalls!F40</f>
        <v>MMM 2012</v>
      </c>
      <c r="AL51" s="20" t="str">
        <f>ZZZ__FnCalls!F41</f>
        <v>MMM 2012</v>
      </c>
      <c r="AM51" s="20" t="str">
        <f>ZZZ__FnCalls!F42</f>
        <v>MMM 2012</v>
      </c>
      <c r="AN51" s="21" t="str">
        <f>ZZZ__FnCalls!H31</f>
        <v>2012</v>
      </c>
      <c r="AO51" s="20" t="str">
        <f>ZZZ__FnCalls!F43</f>
        <v>MMM 2013</v>
      </c>
      <c r="AP51" s="20" t="str">
        <f>ZZZ__FnCalls!F44</f>
        <v>MMM 2013</v>
      </c>
      <c r="AQ51" s="20" t="str">
        <f>ZZZ__FnCalls!F45</f>
        <v>MMM 2013</v>
      </c>
      <c r="AR51" s="20" t="str">
        <f>ZZZ__FnCalls!F46</f>
        <v>MMM 2013</v>
      </c>
      <c r="AS51" s="20" t="str">
        <f>ZZZ__FnCalls!F47</f>
        <v>MMM 2013</v>
      </c>
      <c r="AT51" s="20" t="str">
        <f>ZZZ__FnCalls!F48</f>
        <v>MMM 2013</v>
      </c>
      <c r="AU51" s="20" t="str">
        <f>ZZZ__FnCalls!F49</f>
        <v>MMM 2013</v>
      </c>
      <c r="AV51" s="20" t="str">
        <f>ZZZ__FnCalls!F50</f>
        <v>MMM 2013</v>
      </c>
      <c r="AW51" s="20" t="str">
        <f>ZZZ__FnCalls!F51</f>
        <v>MMM 2013</v>
      </c>
      <c r="AX51" s="20" t="str">
        <f>ZZZ__FnCalls!F52</f>
        <v>MMM 2013</v>
      </c>
      <c r="AY51" s="20" t="str">
        <f>ZZZ__FnCalls!F53</f>
        <v>MMM 2013</v>
      </c>
      <c r="AZ51" s="20" t="str">
        <f>ZZZ__FnCalls!F54</f>
        <v>MMM 2013</v>
      </c>
      <c r="BA51" s="21" t="str">
        <f>ZZZ__FnCalls!H43</f>
        <v>2013</v>
      </c>
      <c r="BB51" s="20" t="str">
        <f>ZZZ__FnCalls!F55</f>
        <v>MMM 2014</v>
      </c>
      <c r="BC51" s="20" t="str">
        <f>ZZZ__FnCalls!F56</f>
        <v>MMM 2014</v>
      </c>
      <c r="BD51" s="20" t="str">
        <f>ZZZ__FnCalls!F57</f>
        <v>MMM 2014</v>
      </c>
      <c r="BE51" s="20" t="str">
        <f>ZZZ__FnCalls!F58</f>
        <v>MMM 2014</v>
      </c>
      <c r="BF51" s="20" t="str">
        <f>ZZZ__FnCalls!F59</f>
        <v>MMM 2014</v>
      </c>
      <c r="BG51" s="20" t="str">
        <f>ZZZ__FnCalls!F60</f>
        <v>MMM 2014</v>
      </c>
      <c r="BH51" s="20" t="str">
        <f>ZZZ__FnCalls!F61</f>
        <v>MMM 2014</v>
      </c>
      <c r="BI51" s="20" t="str">
        <f>ZZZ__FnCalls!F62</f>
        <v>MMM 2014</v>
      </c>
      <c r="BJ51" s="20" t="str">
        <f>ZZZ__FnCalls!F63</f>
        <v>MMM 2014</v>
      </c>
      <c r="BK51" s="20" t="str">
        <f>ZZZ__FnCalls!F64</f>
        <v>MMM 2014</v>
      </c>
      <c r="BL51" s="20" t="str">
        <f>ZZZ__FnCalls!F65</f>
        <v>MMM 2014</v>
      </c>
      <c r="BM51" s="20" t="str">
        <f>ZZZ__FnCalls!F66</f>
        <v>MMM 2014</v>
      </c>
      <c r="BN51" s="21" t="str">
        <f>ZZZ__FnCalls!H55</f>
        <v>2014</v>
      </c>
      <c r="BO51" s="20" t="str">
        <f>ZZZ__FnCalls!F67</f>
        <v>MMM 2015</v>
      </c>
      <c r="BP51" s="20" t="str">
        <f>ZZZ__FnCalls!F68</f>
        <v>MMM 2015</v>
      </c>
      <c r="BQ51" s="20" t="str">
        <f>ZZZ__FnCalls!F69</f>
        <v>MMM 2015</v>
      </c>
      <c r="BR51" s="20" t="str">
        <f>ZZZ__FnCalls!F70</f>
        <v>MMM 2015</v>
      </c>
      <c r="BS51" s="20" t="str">
        <f>ZZZ__FnCalls!F71</f>
        <v>MMM 2015</v>
      </c>
      <c r="BT51" s="20" t="str">
        <f>ZZZ__FnCalls!F72</f>
        <v>MMM 2015</v>
      </c>
      <c r="BU51" s="20" t="str">
        <f>ZZZ__FnCalls!F73</f>
        <v>MMM 2015</v>
      </c>
      <c r="BV51" s="20" t="str">
        <f>ZZZ__FnCalls!F74</f>
        <v>MMM 2015</v>
      </c>
      <c r="BW51" s="20" t="str">
        <f>ZZZ__FnCalls!F75</f>
        <v>MMM 2015</v>
      </c>
      <c r="BX51" s="20" t="str">
        <f>ZZZ__FnCalls!F76</f>
        <v>MMM 2015</v>
      </c>
      <c r="BY51" s="20" t="str">
        <f>ZZZ__FnCalls!F77</f>
        <v>MMM 2015</v>
      </c>
      <c r="BZ51" s="20" t="str">
        <f>ZZZ__FnCalls!F78</f>
        <v>MMM 2015</v>
      </c>
      <c r="CA51" s="21" t="str">
        <f>ZZZ__FnCalls!H67</f>
        <v>2015</v>
      </c>
      <c r="CB51" s="20" t="str">
        <f>ZZZ__FnCalls!F79</f>
        <v>MMM 2016</v>
      </c>
      <c r="CC51" s="20" t="str">
        <f>ZZZ__FnCalls!F80</f>
        <v>MMM 2016</v>
      </c>
      <c r="CD51" s="20" t="str">
        <f>ZZZ__FnCalls!F81</f>
        <v>MMM 2016</v>
      </c>
      <c r="CE51" s="20" t="str">
        <f>ZZZ__FnCalls!F82</f>
        <v>MMM 2016</v>
      </c>
      <c r="CF51" s="20" t="str">
        <f>ZZZ__FnCalls!F83</f>
        <v>MMM 2016</v>
      </c>
      <c r="CG51" s="20" t="str">
        <f>ZZZ__FnCalls!F84</f>
        <v>MMM 2016</v>
      </c>
      <c r="CH51" s="20" t="str">
        <f>ZZZ__FnCalls!F85</f>
        <v>MMM 2016</v>
      </c>
      <c r="CI51" s="20" t="str">
        <f>ZZZ__FnCalls!F86</f>
        <v>MMM 2016</v>
      </c>
      <c r="CJ51" s="20" t="str">
        <f>ZZZ__FnCalls!F87</f>
        <v>MMM 2016</v>
      </c>
      <c r="CK51" s="20" t="str">
        <f>ZZZ__FnCalls!F88</f>
        <v>MMM 2016</v>
      </c>
      <c r="CL51" s="20" t="str">
        <f>ZZZ__FnCalls!F89</f>
        <v>MMM 2016</v>
      </c>
      <c r="CM51" s="20" t="str">
        <f>ZZZ__FnCalls!F90</f>
        <v>MMM 2016</v>
      </c>
      <c r="CN51" s="21" t="str">
        <f>ZZZ__FnCalls!H79</f>
        <v>2016</v>
      </c>
      <c r="CO51" s="20" t="str">
        <f>ZZZ__FnCalls!F91</f>
        <v>MMM 2017</v>
      </c>
      <c r="CP51" s="20" t="str">
        <f>ZZZ__FnCalls!F92</f>
        <v>MMM 2017</v>
      </c>
      <c r="CQ51" s="20" t="str">
        <f>ZZZ__FnCalls!F93</f>
        <v>MMM 2017</v>
      </c>
      <c r="CR51" s="20" t="str">
        <f>ZZZ__FnCalls!F94</f>
        <v>MMM 2017</v>
      </c>
      <c r="CS51" s="20" t="str">
        <f>ZZZ__FnCalls!F95</f>
        <v>MMM 2017</v>
      </c>
      <c r="CT51" s="20" t="str">
        <f>ZZZ__FnCalls!F96</f>
        <v>MMM 2017</v>
      </c>
      <c r="CU51" s="20" t="str">
        <f>ZZZ__FnCalls!F97</f>
        <v>MMM 2017</v>
      </c>
      <c r="CV51" s="20" t="str">
        <f>ZZZ__FnCalls!F98</f>
        <v>MMM 2017</v>
      </c>
      <c r="CW51" s="20" t="str">
        <f>ZZZ__FnCalls!F99</f>
        <v>MMM 2017</v>
      </c>
      <c r="CX51" s="20" t="str">
        <f>ZZZ__FnCalls!F100</f>
        <v>MMM 2017</v>
      </c>
      <c r="CY51" s="20" t="str">
        <f>ZZZ__FnCalls!F101</f>
        <v>MMM 2017</v>
      </c>
      <c r="CZ51" s="20" t="str">
        <f>ZZZ__FnCalls!F102</f>
        <v>MMM 2017</v>
      </c>
      <c r="DA51" s="21" t="str">
        <f>ZZZ__FnCalls!H91</f>
        <v>2017</v>
      </c>
      <c r="DB51" s="20" t="str">
        <f>ZZZ__FnCalls!F103</f>
        <v>MMM 2018</v>
      </c>
      <c r="DC51" s="20" t="str">
        <f>ZZZ__FnCalls!F104</f>
        <v>MMM 2018</v>
      </c>
      <c r="DD51" s="20" t="str">
        <f>ZZZ__FnCalls!F105</f>
        <v>MMM 2018</v>
      </c>
      <c r="DE51" s="20" t="str">
        <f>ZZZ__FnCalls!F106</f>
        <v>MMM 2018</v>
      </c>
      <c r="DF51" s="20" t="str">
        <f>ZZZ__FnCalls!F107</f>
        <v>MMM 2018</v>
      </c>
      <c r="DG51" s="20" t="str">
        <f>ZZZ__FnCalls!F108</f>
        <v>MMM 2018</v>
      </c>
      <c r="DH51" s="20" t="str">
        <f>ZZZ__FnCalls!F109</f>
        <v>MMM 2018</v>
      </c>
      <c r="DI51" s="20" t="str">
        <f>ZZZ__FnCalls!F110</f>
        <v>MMM 2018</v>
      </c>
      <c r="DJ51" s="20" t="str">
        <f>ZZZ__FnCalls!F111</f>
        <v>MMM 2018</v>
      </c>
      <c r="DK51" s="20" t="str">
        <f>ZZZ__FnCalls!F112</f>
        <v>MMM 2018</v>
      </c>
      <c r="DL51" s="20" t="str">
        <f>ZZZ__FnCalls!F113</f>
        <v>MMM 2018</v>
      </c>
      <c r="DM51" s="20" t="str">
        <f>ZZZ__FnCalls!F114</f>
        <v>MMM 2018</v>
      </c>
      <c r="DN51" s="21" t="str">
        <f>ZZZ__FnCalls!H103</f>
        <v>2018</v>
      </c>
      <c r="DO51" s="20" t="str">
        <f>ZZZ__FnCalls!F115</f>
        <v>MMM 2019</v>
      </c>
      <c r="DP51" s="20" t="str">
        <f>ZZZ__FnCalls!F116</f>
        <v>MMM 2019</v>
      </c>
      <c r="DQ51" s="20" t="str">
        <f>ZZZ__FnCalls!F117</f>
        <v>MMM 2019</v>
      </c>
      <c r="DR51" s="20" t="str">
        <f>ZZZ__FnCalls!F118</f>
        <v>MMM 2019</v>
      </c>
      <c r="DS51" s="20" t="str">
        <f>ZZZ__FnCalls!F119</f>
        <v>MMM 2019</v>
      </c>
      <c r="DT51" s="20" t="str">
        <f>ZZZ__FnCalls!F120</f>
        <v>MMM 2019</v>
      </c>
      <c r="DU51" s="20" t="str">
        <f>ZZZ__FnCalls!F121</f>
        <v>MMM 2019</v>
      </c>
      <c r="DV51" s="20" t="str">
        <f>ZZZ__FnCalls!F122</f>
        <v>MMM 2019</v>
      </c>
      <c r="DW51" s="20" t="str">
        <f>ZZZ__FnCalls!F123</f>
        <v>MMM 2019</v>
      </c>
      <c r="DX51" s="20" t="str">
        <f>ZZZ__FnCalls!F124</f>
        <v>MMM 2019</v>
      </c>
      <c r="DY51" s="20" t="str">
        <f>ZZZ__FnCalls!F125</f>
        <v>MMM 2019</v>
      </c>
      <c r="DZ51" s="20" t="str">
        <f>ZZZ__FnCalls!F126</f>
        <v>MMM 2019</v>
      </c>
      <c r="EA51" s="21" t="str">
        <f>ZZZ__FnCalls!H115</f>
        <v>2019</v>
      </c>
      <c r="EB51" s="20" t="str">
        <f>ZZZ__FnCalls!F127</f>
        <v>MMM 2020</v>
      </c>
      <c r="EC51" s="20" t="str">
        <f>ZZZ__FnCalls!F128</f>
        <v>MMM 2020</v>
      </c>
      <c r="ED51" s="20" t="str">
        <f>ZZZ__FnCalls!F129</f>
        <v>MMM 2020</v>
      </c>
      <c r="EE51" s="20" t="str">
        <f>ZZZ__FnCalls!F130</f>
        <v>MMM 2020</v>
      </c>
      <c r="EF51" s="20" t="str">
        <f>ZZZ__FnCalls!F131</f>
        <v>MMM 2020</v>
      </c>
      <c r="EG51" s="20" t="str">
        <f>ZZZ__FnCalls!F132</f>
        <v>MMM 2020</v>
      </c>
      <c r="EH51" s="20" t="str">
        <f>ZZZ__FnCalls!F133</f>
        <v>MMM 2020</v>
      </c>
      <c r="EI51" s="20" t="str">
        <f>ZZZ__FnCalls!F134</f>
        <v>MMM 2020</v>
      </c>
      <c r="EJ51" s="20" t="str">
        <f>ZZZ__FnCalls!F135</f>
        <v>MMM 2020</v>
      </c>
      <c r="EK51" s="20" t="str">
        <f>ZZZ__FnCalls!F136</f>
        <v>MMM 2020</v>
      </c>
      <c r="EL51" s="20" t="str">
        <f>ZZZ__FnCalls!F137</f>
        <v>MMM 2020</v>
      </c>
      <c r="EM51" s="20" t="str">
        <f>ZZZ__FnCalls!F138</f>
        <v>MMM 2020</v>
      </c>
      <c r="EN51" s="21" t="str">
        <f>ZZZ__FnCalls!H127</f>
        <v>2020</v>
      </c>
    </row>
    <row r="52" spans="1:144" ht="12.75" customHeight="1" outlineLevel="1" x14ac:dyDescent="0.2">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x14ac:dyDescent="0.2">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x14ac:dyDescent="0.2">
      <c r="A54" s="9" t="str">
        <f>Labels!B83</f>
        <v>Tax</v>
      </c>
      <c r="B54" s="28">
        <f ca="1">Inputs!B52*B44</f>
        <v>360027.58593903604</v>
      </c>
      <c r="C54" s="28">
        <f ca="1">Inputs!B52*C44</f>
        <v>348764.15413267072</v>
      </c>
      <c r="D54" s="28">
        <f ca="1">Inputs!B52*D44</f>
        <v>341862.38478900678</v>
      </c>
      <c r="E54" s="28">
        <f ca="1">Inputs!B52*E44</f>
        <v>349082.00770312239</v>
      </c>
      <c r="F54" s="28">
        <f ca="1">Inputs!B52*F44</f>
        <v>365694.51866688608</v>
      </c>
      <c r="G54" s="28">
        <f ca="1">Inputs!B52*G44</f>
        <v>344489.57600777299</v>
      </c>
      <c r="H54" s="28">
        <f ca="1">Inputs!B52*H44</f>
        <v>344512.87915942562</v>
      </c>
      <c r="I54" s="28">
        <f ca="1">Inputs!B52*I44</f>
        <v>334298.67068206676</v>
      </c>
      <c r="J54" s="28">
        <f ca="1">Inputs!B52*J44</f>
        <v>348492.42420386377</v>
      </c>
      <c r="K54" s="28">
        <f ca="1">Inputs!B52*K44</f>
        <v>341724.63629086688</v>
      </c>
      <c r="L54" s="28">
        <f ca="1">Inputs!B52*L44</f>
        <v>345812.12575627817</v>
      </c>
      <c r="M54" s="28">
        <f ca="1">Inputs!B52*M44</f>
        <v>345861.50570196612</v>
      </c>
      <c r="N54" s="29">
        <f ca="1">SUM(B54:M54)</f>
        <v>4170622.4690329619</v>
      </c>
      <c r="O54" s="28">
        <f ca="1">Inputs!B52*O44</f>
        <v>346808.2538921379</v>
      </c>
      <c r="P54" s="28">
        <f ca="1">Inputs!B52*P44</f>
        <v>349278.40565475455</v>
      </c>
      <c r="Q54" s="28">
        <f ca="1">Inputs!B52*Q44</f>
        <v>356133.95945511921</v>
      </c>
      <c r="R54" s="28">
        <f ca="1">Inputs!B52*R44</f>
        <v>353708.07897104125</v>
      </c>
      <c r="S54" s="28">
        <f ca="1">Inputs!B52*S44</f>
        <v>353727.30938754993</v>
      </c>
      <c r="T54" s="28">
        <f ca="1">Inputs!B52*T44</f>
        <v>330675.98463023809</v>
      </c>
      <c r="U54" s="28">
        <f ca="1">Inputs!B52*U44</f>
        <v>327722.6585725965</v>
      </c>
      <c r="V54" s="28">
        <f ca="1">Inputs!B52*V44</f>
        <v>331201.73519517889</v>
      </c>
      <c r="W54" s="28">
        <f ca="1">Inputs!B52*W44</f>
        <v>349765.69598273782</v>
      </c>
      <c r="X54" s="28">
        <f ca="1">Inputs!B52*X44</f>
        <v>342660.26654158812</v>
      </c>
      <c r="Y54" s="28">
        <f ca="1">Inputs!B52*Y44</f>
        <v>357456.863100474</v>
      </c>
      <c r="Z54" s="28">
        <f ca="1">Inputs!B52*Z44</f>
        <v>322127.75597111374</v>
      </c>
      <c r="AA54" s="29">
        <f ca="1">SUM(O54:Z54)</f>
        <v>4121266.96735453</v>
      </c>
      <c r="AB54" s="28">
        <f ca="1">Inputs!B52*AB44</f>
        <v>342724.69349326345</v>
      </c>
      <c r="AC54" s="28">
        <f ca="1">Inputs!B52*AC44</f>
        <v>340138.28433507012</v>
      </c>
      <c r="AD54" s="28">
        <f ca="1">Inputs!B52*AD44</f>
        <v>347841.66321680899</v>
      </c>
      <c r="AE54" s="28">
        <f ca="1">Inputs!B52*AE44</f>
        <v>338816.09478952398</v>
      </c>
      <c r="AF54" s="28">
        <f ca="1">Inputs!B52*AF44</f>
        <v>341767.57081508351</v>
      </c>
      <c r="AG54" s="28">
        <f ca="1">Inputs!B52*AG44</f>
        <v>328378.45361232228</v>
      </c>
      <c r="AH54" s="28">
        <f ca="1">Inputs!B52*AH44</f>
        <v>337487.53095103952</v>
      </c>
      <c r="AI54" s="28">
        <f ca="1">Inputs!B52*AI44</f>
        <v>328157.58770154841</v>
      </c>
      <c r="AJ54" s="28">
        <f ca="1">Inputs!B52*AJ44</f>
        <v>333072.95288985502</v>
      </c>
      <c r="AK54" s="28">
        <f ca="1">Inputs!B52*AK44</f>
        <v>329135.4604885187</v>
      </c>
      <c r="AL54" s="28">
        <f ca="1">Inputs!B52*AL44</f>
        <v>330965.47342498798</v>
      </c>
      <c r="AM54" s="28">
        <f ca="1">Inputs!B52*AM44</f>
        <v>333266.12703167397</v>
      </c>
      <c r="AN54" s="29">
        <f ca="1">SUM(AB54:AM54)</f>
        <v>4031751.892749696</v>
      </c>
      <c r="AO54" s="28">
        <f ca="1">Inputs!B52*AO44</f>
        <v>321147.5560949553</v>
      </c>
      <c r="AP54" s="28">
        <f ca="1">Inputs!B52*AP44</f>
        <v>325072.45163277228</v>
      </c>
      <c r="AQ54" s="28">
        <f ca="1">Inputs!B52*AQ44</f>
        <v>327508.0635189673</v>
      </c>
      <c r="AR54" s="28">
        <f ca="1">Inputs!B52*AR44</f>
        <v>348303.51361759147</v>
      </c>
      <c r="AS54" s="28">
        <f ca="1">Inputs!B52*AS44</f>
        <v>332794.38277870597</v>
      </c>
      <c r="AT54" s="28">
        <f ca="1">Inputs!B52*AT44</f>
        <v>327798.53765575594</v>
      </c>
      <c r="AU54" s="28">
        <f ca="1">Inputs!B52*AU44</f>
        <v>345670.04135933379</v>
      </c>
      <c r="AV54" s="28">
        <f ca="1">Inputs!B52*AV44</f>
        <v>338715.37661772809</v>
      </c>
      <c r="AW54" s="28">
        <f ca="1">Inputs!B52*AW44</f>
        <v>339783.21064554265</v>
      </c>
      <c r="AX54" s="28">
        <f ca="1">Inputs!B52*AX44</f>
        <v>323963.78380619775</v>
      </c>
      <c r="AY54" s="28">
        <f ca="1">Inputs!B52*AY44</f>
        <v>325427.50604716036</v>
      </c>
      <c r="AZ54" s="28">
        <f ca="1">Inputs!B52*AZ44</f>
        <v>325243.00456647231</v>
      </c>
      <c r="BA54" s="29">
        <f ca="1">SUM(AO54:AZ54)</f>
        <v>3981427.4283411833</v>
      </c>
      <c r="BB54" s="28">
        <f ca="1">Inputs!B52*BB44</f>
        <v>323552.9833387417</v>
      </c>
      <c r="BC54" s="28">
        <f ca="1">Inputs!B52*BC44</f>
        <v>341157.44002863939</v>
      </c>
      <c r="BD54" s="28">
        <f ca="1">Inputs!B52*BD44</f>
        <v>312523.90161026077</v>
      </c>
      <c r="BE54" s="28">
        <f ca="1">Inputs!B52*BE44</f>
        <v>310697.90232000145</v>
      </c>
      <c r="BF54" s="28">
        <f ca="1">Inputs!B52*BF44</f>
        <v>324074.37991800311</v>
      </c>
      <c r="BG54" s="28">
        <f ca="1">Inputs!B52*BG44</f>
        <v>336067.07335954043</v>
      </c>
      <c r="BH54" s="28">
        <f ca="1">Inputs!B52*BH44</f>
        <v>311404.84035014588</v>
      </c>
      <c r="BI54" s="28">
        <f ca="1">Inputs!B52*BI44</f>
        <v>337952.69097165664</v>
      </c>
      <c r="BJ54" s="28">
        <f ca="1">Inputs!B52*BJ44</f>
        <v>320435.38433846994</v>
      </c>
      <c r="BK54" s="28">
        <f ca="1">Inputs!B52*BK44</f>
        <v>337485.76816505007</v>
      </c>
      <c r="BL54" s="28">
        <f ca="1">Inputs!B52*BL44</f>
        <v>342894.81746957341</v>
      </c>
      <c r="BM54" s="28">
        <f ca="1">Inputs!B52*BM44</f>
        <v>328749.20302659</v>
      </c>
      <c r="BN54" s="29">
        <f ca="1">SUM(BB54:BM54)</f>
        <v>3926996.3848966733</v>
      </c>
      <c r="BO54" s="28">
        <f ca="1">Inputs!B52*BO44</f>
        <v>318100.67404216307</v>
      </c>
      <c r="BP54" s="28">
        <f ca="1">Inputs!B52*BP44</f>
        <v>308365.59379540762</v>
      </c>
      <c r="BQ54" s="28">
        <f ca="1">Inputs!B52*BQ44</f>
        <v>321559.60275960964</v>
      </c>
      <c r="BR54" s="28">
        <f ca="1">Inputs!B52*BR44</f>
        <v>321229.54384123813</v>
      </c>
      <c r="BS54" s="28">
        <f ca="1">Inputs!B52*BS44</f>
        <v>314228.89142940281</v>
      </c>
      <c r="BT54" s="28">
        <f ca="1">Inputs!B52*BT44</f>
        <v>325988.24757785245</v>
      </c>
      <c r="BU54" s="28">
        <f ca="1">Inputs!B52*BU44</f>
        <v>321478.87618018262</v>
      </c>
      <c r="BV54" s="28">
        <f ca="1">Inputs!B52*BV44</f>
        <v>330450.08501903631</v>
      </c>
      <c r="BW54" s="28">
        <f ca="1">Inputs!B52*BW44</f>
        <v>327968.68183568161</v>
      </c>
      <c r="BX54" s="28">
        <f ca="1">Inputs!B52*BX44</f>
        <v>317977.0674915706</v>
      </c>
      <c r="BY54" s="28">
        <f ca="1">Inputs!B52*BY44</f>
        <v>328662.5819940666</v>
      </c>
      <c r="BZ54" s="28">
        <f ca="1">Inputs!B52*BZ44</f>
        <v>318172.52595540282</v>
      </c>
      <c r="CA54" s="29">
        <f ca="1">SUM(BO54:BZ54)</f>
        <v>3854182.3719216143</v>
      </c>
      <c r="CB54" s="28">
        <f ca="1">Inputs!B52*CB44</f>
        <v>336394.83406834217</v>
      </c>
      <c r="CC54" s="28">
        <f ca="1">Inputs!B52*CC44</f>
        <v>320459.62815428129</v>
      </c>
      <c r="CD54" s="28">
        <f ca="1">Inputs!B52*CD44</f>
        <v>317116.33903923747</v>
      </c>
      <c r="CE54" s="28">
        <f ca="1">Inputs!B52*CE44</f>
        <v>309737.26710552291</v>
      </c>
      <c r="CF54" s="28">
        <f ca="1">Inputs!B52*CF44</f>
        <v>312197.09909911978</v>
      </c>
      <c r="CG54" s="28">
        <f ca="1">Inputs!B52*CG44</f>
        <v>319653.76183909056</v>
      </c>
      <c r="CH54" s="28">
        <f ca="1">Inputs!B52*CH44</f>
        <v>313680.10930643149</v>
      </c>
      <c r="CI54" s="28">
        <f ca="1">Inputs!B52*CI44</f>
        <v>323124.70881526626</v>
      </c>
      <c r="CJ54" s="28">
        <f ca="1">Inputs!B52*CJ44</f>
        <v>308618.44014969422</v>
      </c>
      <c r="CK54" s="28">
        <f ca="1">Inputs!B52*CK44</f>
        <v>324727.5387680796</v>
      </c>
      <c r="CL54" s="28">
        <f ca="1">Inputs!B52*CL44</f>
        <v>311535.56126647495</v>
      </c>
      <c r="CM54" s="28">
        <f ca="1">Inputs!B52*CM44</f>
        <v>325866.50558359688</v>
      </c>
      <c r="CN54" s="29">
        <f ca="1">SUM(CB54:CM54)</f>
        <v>3823111.7931951378</v>
      </c>
      <c r="CO54" s="28">
        <f ca="1">Inputs!B52*CO44</f>
        <v>319192.16508644755</v>
      </c>
      <c r="CP54" s="28">
        <f ca="1">Inputs!B52*CP44</f>
        <v>315930.19754499872</v>
      </c>
      <c r="CQ54" s="28">
        <f ca="1">Inputs!B52*CQ44</f>
        <v>312515.07857821591</v>
      </c>
      <c r="CR54" s="28">
        <f ca="1">Inputs!B52*CR44</f>
        <v>323537.62591050909</v>
      </c>
      <c r="CS54" s="28">
        <f ca="1">Inputs!B52*CS44</f>
        <v>316258.6716216972</v>
      </c>
      <c r="CT54" s="28">
        <f ca="1">Inputs!B52*CT44</f>
        <v>297733.24434924469</v>
      </c>
      <c r="CU54" s="28">
        <f ca="1">Inputs!B52*CU44</f>
        <v>308487.68493510579</v>
      </c>
      <c r="CV54" s="28">
        <f ca="1">Inputs!B52*CV44</f>
        <v>320696.57345655467</v>
      </c>
      <c r="CW54" s="28">
        <f ca="1">Inputs!B52*CW44</f>
        <v>330416.32331826852</v>
      </c>
      <c r="CX54" s="28">
        <f ca="1">Inputs!B52*CX44</f>
        <v>314376.66113961261</v>
      </c>
      <c r="CY54" s="28">
        <f ca="1">Inputs!B52*CY44</f>
        <v>330489.49239259714</v>
      </c>
      <c r="CZ54" s="28">
        <f ca="1">Inputs!B52*CZ44</f>
        <v>328298.25874340744</v>
      </c>
      <c r="DA54" s="29">
        <f ca="1">SUM(CO54:CZ54)</f>
        <v>3817931.9770766599</v>
      </c>
      <c r="DB54" s="28">
        <f ca="1">Inputs!B52*DB44</f>
        <v>324299.23590750038</v>
      </c>
      <c r="DC54" s="28">
        <f ca="1">Inputs!B52*DC44</f>
        <v>321625.70078352961</v>
      </c>
      <c r="DD54" s="28">
        <f ca="1">Inputs!B52*DD44</f>
        <v>305202.62395404384</v>
      </c>
      <c r="DE54" s="28">
        <f ca="1">Inputs!B52*DE44</f>
        <v>321468.15393243608</v>
      </c>
      <c r="DF54" s="28">
        <f ca="1">Inputs!B52*DF44</f>
        <v>295287.10519201623</v>
      </c>
      <c r="DG54" s="28">
        <f ca="1">Inputs!B52*DG44</f>
        <v>304611.09852209763</v>
      </c>
      <c r="DH54" s="28">
        <f ca="1">Inputs!B52*DH44</f>
        <v>307092.61195854982</v>
      </c>
      <c r="DI54" s="28">
        <f ca="1">Inputs!B52*DI44</f>
        <v>303508.38477948261</v>
      </c>
      <c r="DJ54" s="28">
        <f ca="1">Inputs!B52*DJ44</f>
        <v>321709.73849956074</v>
      </c>
      <c r="DK54" s="28">
        <f ca="1">Inputs!B52*DK44</f>
        <v>321444.68583524443</v>
      </c>
      <c r="DL54" s="28">
        <f ca="1">Inputs!B52*DL44</f>
        <v>301829.03403960681</v>
      </c>
      <c r="DM54" s="28">
        <f ca="1">Inputs!B52*DM44</f>
        <v>312951.61487228493</v>
      </c>
      <c r="DN54" s="29">
        <f ca="1">SUM(DB54:DM54)</f>
        <v>3741029.9882763531</v>
      </c>
      <c r="DO54" s="28">
        <f ca="1">Inputs!B52*DO44</f>
        <v>319074.2569114131</v>
      </c>
      <c r="DP54" s="28">
        <f ca="1">Inputs!B52*DP44</f>
        <v>306047.68900210632</v>
      </c>
      <c r="DQ54" s="28">
        <f ca="1">Inputs!B52*DQ44</f>
        <v>300666.13508608408</v>
      </c>
      <c r="DR54" s="28">
        <f ca="1">Inputs!B52*DR44</f>
        <v>293929.32508345542</v>
      </c>
      <c r="DS54" s="28">
        <f ca="1">Inputs!B52*DS44</f>
        <v>299982.38833540486</v>
      </c>
      <c r="DT54" s="28">
        <f ca="1">Inputs!B52*DT44</f>
        <v>314421.05675084208</v>
      </c>
      <c r="DU54" s="28">
        <f ca="1">Inputs!B52*DU44</f>
        <v>291670.90287526359</v>
      </c>
      <c r="DV54" s="28">
        <f ca="1">Inputs!B52*DV44</f>
        <v>298994.6469312486</v>
      </c>
      <c r="DW54" s="28">
        <f ca="1">Inputs!B52*DW44</f>
        <v>314283.6339332565</v>
      </c>
      <c r="DX54" s="28">
        <f ca="1">Inputs!B52*DX44</f>
        <v>315235.86535138701</v>
      </c>
      <c r="DY54" s="28">
        <f ca="1">Inputs!B52*DY44</f>
        <v>303294.18238203763</v>
      </c>
      <c r="DZ54" s="28">
        <f ca="1">Inputs!B52*DZ44</f>
        <v>298639.16485268885</v>
      </c>
      <c r="EA54" s="29">
        <f ca="1">SUM(DO54:DZ54)</f>
        <v>3656239.2474951884</v>
      </c>
      <c r="EB54" s="28">
        <f ca="1">Inputs!B52*EB44</f>
        <v>309325.49183513958</v>
      </c>
      <c r="EC54" s="28">
        <f ca="1">Inputs!B52*EC44</f>
        <v>292947.31831380446</v>
      </c>
      <c r="ED54" s="28">
        <f ca="1">Inputs!B52*ED44</f>
        <v>317480.50747537136</v>
      </c>
      <c r="EE54" s="28">
        <f ca="1">Inputs!B52*EE44</f>
        <v>321417.27294538973</v>
      </c>
      <c r="EF54" s="28">
        <f ca="1">Inputs!B52*EF44</f>
        <v>306112.21407921298</v>
      </c>
      <c r="EG54" s="28">
        <f ca="1">Inputs!B52*EG44</f>
        <v>290616.53417424124</v>
      </c>
      <c r="EH54" s="28">
        <f ca="1">Inputs!B52*EH44</f>
        <v>301581.86504911905</v>
      </c>
      <c r="EI54" s="28">
        <f ca="1">Inputs!B52*EI44</f>
        <v>304490.88358264469</v>
      </c>
      <c r="EJ54" s="28">
        <f ca="1">Inputs!B52*EJ44</f>
        <v>315777.20118824067</v>
      </c>
      <c r="EK54" s="28">
        <f ca="1">Inputs!B52*EK44</f>
        <v>305559.75274775742</v>
      </c>
      <c r="EL54" s="28">
        <f ca="1">Inputs!B52*EL44</f>
        <v>317061.90999464173</v>
      </c>
      <c r="EM54" s="28">
        <f ca="1">Inputs!B52*EM44</f>
        <v>319688.63945205812</v>
      </c>
      <c r="EN54" s="29">
        <f ca="1">SUM(EB54:EM54)</f>
        <v>3702059.5908376211</v>
      </c>
    </row>
    <row r="55" spans="1:144" ht="12.75" customHeight="1" outlineLevel="1" x14ac:dyDescent="0.2"/>
    <row r="56" spans="1:144" ht="12.75" customHeight="1" outlineLevel="1" x14ac:dyDescent="0.2"/>
    <row r="57" spans="1:144" ht="12.75" customHeight="1" x14ac:dyDescent="0.2">
      <c r="A57" s="2" t="str">
        <f>"Stochastic Shocks"</f>
        <v>Stochastic Shocks</v>
      </c>
    </row>
    <row r="58" spans="1:144" ht="12.75" customHeight="1" outlineLevel="1" x14ac:dyDescent="0.2">
      <c r="A58" s="2" t="str">
        <f>" "</f>
        <v xml:space="preserve"> </v>
      </c>
    </row>
    <row r="59" spans="1:144" ht="12.75" customHeight="1" outlineLevel="1" x14ac:dyDescent="0.2">
      <c r="B59" s="19" t="str">
        <f>ZZZ__FnCalls!F7</f>
        <v>MMM 2010</v>
      </c>
      <c r="C59" s="20" t="str">
        <f>ZZZ__FnCalls!F8</f>
        <v>MMM 2010</v>
      </c>
      <c r="D59" s="20" t="str">
        <f>ZZZ__FnCalls!F9</f>
        <v>MMM 2010</v>
      </c>
      <c r="E59" s="20" t="str">
        <f>ZZZ__FnCalls!F10</f>
        <v>MMM 2010</v>
      </c>
      <c r="F59" s="20" t="str">
        <f>ZZZ__FnCalls!F11</f>
        <v>MMM 2010</v>
      </c>
      <c r="G59" s="20" t="str">
        <f>ZZZ__FnCalls!F12</f>
        <v>MMM 2010</v>
      </c>
      <c r="H59" s="20" t="str">
        <f>ZZZ__FnCalls!F13</f>
        <v>MMM 2010</v>
      </c>
      <c r="I59" s="20" t="str">
        <f>ZZZ__FnCalls!F14</f>
        <v>MMM 2010</v>
      </c>
      <c r="J59" s="20" t="str">
        <f>ZZZ__FnCalls!F15</f>
        <v>MMM 2010</v>
      </c>
      <c r="K59" s="20" t="str">
        <f>ZZZ__FnCalls!F16</f>
        <v>MMM 2010</v>
      </c>
      <c r="L59" s="20" t="str">
        <f>ZZZ__FnCalls!F17</f>
        <v>MMM 2010</v>
      </c>
      <c r="M59" s="20" t="str">
        <f>ZZZ__FnCalls!F18</f>
        <v>MMM 2010</v>
      </c>
      <c r="N59" s="21" t="str">
        <f>ZZZ__FnCalls!H7</f>
        <v>2010</v>
      </c>
      <c r="O59" s="20" t="str">
        <f>ZZZ__FnCalls!F19</f>
        <v>MMM 2011</v>
      </c>
      <c r="P59" s="20" t="str">
        <f>ZZZ__FnCalls!F20</f>
        <v>MMM 2011</v>
      </c>
      <c r="Q59" s="20" t="str">
        <f>ZZZ__FnCalls!F21</f>
        <v>MMM 2011</v>
      </c>
      <c r="R59" s="20" t="str">
        <f>ZZZ__FnCalls!F22</f>
        <v>MMM 2011</v>
      </c>
      <c r="S59" s="20" t="str">
        <f>ZZZ__FnCalls!F23</f>
        <v>MMM 2011</v>
      </c>
      <c r="T59" s="20" t="str">
        <f>ZZZ__FnCalls!F24</f>
        <v>MMM 2011</v>
      </c>
      <c r="U59" s="20" t="str">
        <f>ZZZ__FnCalls!F25</f>
        <v>MMM 2011</v>
      </c>
      <c r="V59" s="20" t="str">
        <f>ZZZ__FnCalls!F26</f>
        <v>MMM 2011</v>
      </c>
      <c r="W59" s="20" t="str">
        <f>ZZZ__FnCalls!F27</f>
        <v>MMM 2011</v>
      </c>
      <c r="X59" s="20" t="str">
        <f>ZZZ__FnCalls!F28</f>
        <v>MMM 2011</v>
      </c>
      <c r="Y59" s="20" t="str">
        <f>ZZZ__FnCalls!F29</f>
        <v>MMM 2011</v>
      </c>
      <c r="Z59" s="20" t="str">
        <f>ZZZ__FnCalls!F30</f>
        <v>MMM 2011</v>
      </c>
      <c r="AA59" s="21" t="str">
        <f>ZZZ__FnCalls!H19</f>
        <v>2011</v>
      </c>
      <c r="AB59" s="20" t="str">
        <f>ZZZ__FnCalls!F31</f>
        <v>MMM 2012</v>
      </c>
      <c r="AC59" s="20" t="str">
        <f>ZZZ__FnCalls!F32</f>
        <v>MMM 2012</v>
      </c>
      <c r="AD59" s="20" t="str">
        <f>ZZZ__FnCalls!F33</f>
        <v>MMM 2012</v>
      </c>
      <c r="AE59" s="20" t="str">
        <f>ZZZ__FnCalls!F34</f>
        <v>MMM 2012</v>
      </c>
      <c r="AF59" s="20" t="str">
        <f>ZZZ__FnCalls!F35</f>
        <v>MMM 2012</v>
      </c>
      <c r="AG59" s="20" t="str">
        <f>ZZZ__FnCalls!F36</f>
        <v>MMM 2012</v>
      </c>
      <c r="AH59" s="20" t="str">
        <f>ZZZ__FnCalls!F37</f>
        <v>MMM 2012</v>
      </c>
      <c r="AI59" s="20" t="str">
        <f>ZZZ__FnCalls!F38</f>
        <v>MMM 2012</v>
      </c>
      <c r="AJ59" s="20" t="str">
        <f>ZZZ__FnCalls!F39</f>
        <v>MMM 2012</v>
      </c>
      <c r="AK59" s="20" t="str">
        <f>ZZZ__FnCalls!F40</f>
        <v>MMM 2012</v>
      </c>
      <c r="AL59" s="20" t="str">
        <f>ZZZ__FnCalls!F41</f>
        <v>MMM 2012</v>
      </c>
      <c r="AM59" s="20" t="str">
        <f>ZZZ__FnCalls!F42</f>
        <v>MMM 2012</v>
      </c>
      <c r="AN59" s="21" t="str">
        <f>ZZZ__FnCalls!H31</f>
        <v>2012</v>
      </c>
      <c r="AO59" s="20" t="str">
        <f>ZZZ__FnCalls!F43</f>
        <v>MMM 2013</v>
      </c>
      <c r="AP59" s="20" t="str">
        <f>ZZZ__FnCalls!F44</f>
        <v>MMM 2013</v>
      </c>
      <c r="AQ59" s="20" t="str">
        <f>ZZZ__FnCalls!F45</f>
        <v>MMM 2013</v>
      </c>
      <c r="AR59" s="20" t="str">
        <f>ZZZ__FnCalls!F46</f>
        <v>MMM 2013</v>
      </c>
      <c r="AS59" s="20" t="str">
        <f>ZZZ__FnCalls!F47</f>
        <v>MMM 2013</v>
      </c>
      <c r="AT59" s="20" t="str">
        <f>ZZZ__FnCalls!F48</f>
        <v>MMM 2013</v>
      </c>
      <c r="AU59" s="20" t="str">
        <f>ZZZ__FnCalls!F49</f>
        <v>MMM 2013</v>
      </c>
      <c r="AV59" s="20" t="str">
        <f>ZZZ__FnCalls!F50</f>
        <v>MMM 2013</v>
      </c>
      <c r="AW59" s="20" t="str">
        <f>ZZZ__FnCalls!F51</f>
        <v>MMM 2013</v>
      </c>
      <c r="AX59" s="20" t="str">
        <f>ZZZ__FnCalls!F52</f>
        <v>MMM 2013</v>
      </c>
      <c r="AY59" s="20" t="str">
        <f>ZZZ__FnCalls!F53</f>
        <v>MMM 2013</v>
      </c>
      <c r="AZ59" s="20" t="str">
        <f>ZZZ__FnCalls!F54</f>
        <v>MMM 2013</v>
      </c>
      <c r="BA59" s="21" t="str">
        <f>ZZZ__FnCalls!H43</f>
        <v>2013</v>
      </c>
      <c r="BB59" s="20" t="str">
        <f>ZZZ__FnCalls!F55</f>
        <v>MMM 2014</v>
      </c>
      <c r="BC59" s="20" t="str">
        <f>ZZZ__FnCalls!F56</f>
        <v>MMM 2014</v>
      </c>
      <c r="BD59" s="20" t="str">
        <f>ZZZ__FnCalls!F57</f>
        <v>MMM 2014</v>
      </c>
      <c r="BE59" s="20" t="str">
        <f>ZZZ__FnCalls!F58</f>
        <v>MMM 2014</v>
      </c>
      <c r="BF59" s="20" t="str">
        <f>ZZZ__FnCalls!F59</f>
        <v>MMM 2014</v>
      </c>
      <c r="BG59" s="20" t="str">
        <f>ZZZ__FnCalls!F60</f>
        <v>MMM 2014</v>
      </c>
      <c r="BH59" s="20" t="str">
        <f>ZZZ__FnCalls!F61</f>
        <v>MMM 2014</v>
      </c>
      <c r="BI59" s="20" t="str">
        <f>ZZZ__FnCalls!F62</f>
        <v>MMM 2014</v>
      </c>
      <c r="BJ59" s="20" t="str">
        <f>ZZZ__FnCalls!F63</f>
        <v>MMM 2014</v>
      </c>
      <c r="BK59" s="20" t="str">
        <f>ZZZ__FnCalls!F64</f>
        <v>MMM 2014</v>
      </c>
      <c r="BL59" s="20" t="str">
        <f>ZZZ__FnCalls!F65</f>
        <v>MMM 2014</v>
      </c>
      <c r="BM59" s="20" t="str">
        <f>ZZZ__FnCalls!F66</f>
        <v>MMM 2014</v>
      </c>
      <c r="BN59" s="21" t="str">
        <f>ZZZ__FnCalls!H55</f>
        <v>2014</v>
      </c>
      <c r="BO59" s="20" t="str">
        <f>ZZZ__FnCalls!F67</f>
        <v>MMM 2015</v>
      </c>
      <c r="BP59" s="20" t="str">
        <f>ZZZ__FnCalls!F68</f>
        <v>MMM 2015</v>
      </c>
      <c r="BQ59" s="20" t="str">
        <f>ZZZ__FnCalls!F69</f>
        <v>MMM 2015</v>
      </c>
      <c r="BR59" s="20" t="str">
        <f>ZZZ__FnCalls!F70</f>
        <v>MMM 2015</v>
      </c>
      <c r="BS59" s="20" t="str">
        <f>ZZZ__FnCalls!F71</f>
        <v>MMM 2015</v>
      </c>
      <c r="BT59" s="20" t="str">
        <f>ZZZ__FnCalls!F72</f>
        <v>MMM 2015</v>
      </c>
      <c r="BU59" s="20" t="str">
        <f>ZZZ__FnCalls!F73</f>
        <v>MMM 2015</v>
      </c>
      <c r="BV59" s="20" t="str">
        <f>ZZZ__FnCalls!F74</f>
        <v>MMM 2015</v>
      </c>
      <c r="BW59" s="20" t="str">
        <f>ZZZ__FnCalls!F75</f>
        <v>MMM 2015</v>
      </c>
      <c r="BX59" s="20" t="str">
        <f>ZZZ__FnCalls!F76</f>
        <v>MMM 2015</v>
      </c>
      <c r="BY59" s="20" t="str">
        <f>ZZZ__FnCalls!F77</f>
        <v>MMM 2015</v>
      </c>
      <c r="BZ59" s="20" t="str">
        <f>ZZZ__FnCalls!F78</f>
        <v>MMM 2015</v>
      </c>
      <c r="CA59" s="21" t="str">
        <f>ZZZ__FnCalls!H67</f>
        <v>2015</v>
      </c>
      <c r="CB59" s="20" t="str">
        <f>ZZZ__FnCalls!F79</f>
        <v>MMM 2016</v>
      </c>
      <c r="CC59" s="20" t="str">
        <f>ZZZ__FnCalls!F80</f>
        <v>MMM 2016</v>
      </c>
      <c r="CD59" s="20" t="str">
        <f>ZZZ__FnCalls!F81</f>
        <v>MMM 2016</v>
      </c>
      <c r="CE59" s="20" t="str">
        <f>ZZZ__FnCalls!F82</f>
        <v>MMM 2016</v>
      </c>
      <c r="CF59" s="20" t="str">
        <f>ZZZ__FnCalls!F83</f>
        <v>MMM 2016</v>
      </c>
      <c r="CG59" s="20" t="str">
        <f>ZZZ__FnCalls!F84</f>
        <v>MMM 2016</v>
      </c>
      <c r="CH59" s="20" t="str">
        <f>ZZZ__FnCalls!F85</f>
        <v>MMM 2016</v>
      </c>
      <c r="CI59" s="20" t="str">
        <f>ZZZ__FnCalls!F86</f>
        <v>MMM 2016</v>
      </c>
      <c r="CJ59" s="20" t="str">
        <f>ZZZ__FnCalls!F87</f>
        <v>MMM 2016</v>
      </c>
      <c r="CK59" s="20" t="str">
        <f>ZZZ__FnCalls!F88</f>
        <v>MMM 2016</v>
      </c>
      <c r="CL59" s="20" t="str">
        <f>ZZZ__FnCalls!F89</f>
        <v>MMM 2016</v>
      </c>
      <c r="CM59" s="20" t="str">
        <f>ZZZ__FnCalls!F90</f>
        <v>MMM 2016</v>
      </c>
      <c r="CN59" s="21" t="str">
        <f>ZZZ__FnCalls!H79</f>
        <v>2016</v>
      </c>
      <c r="CO59" s="20" t="str">
        <f>ZZZ__FnCalls!F91</f>
        <v>MMM 2017</v>
      </c>
      <c r="CP59" s="20" t="str">
        <f>ZZZ__FnCalls!F92</f>
        <v>MMM 2017</v>
      </c>
      <c r="CQ59" s="20" t="str">
        <f>ZZZ__FnCalls!F93</f>
        <v>MMM 2017</v>
      </c>
      <c r="CR59" s="20" t="str">
        <f>ZZZ__FnCalls!F94</f>
        <v>MMM 2017</v>
      </c>
      <c r="CS59" s="20" t="str">
        <f>ZZZ__FnCalls!F95</f>
        <v>MMM 2017</v>
      </c>
      <c r="CT59" s="20" t="str">
        <f>ZZZ__FnCalls!F96</f>
        <v>MMM 2017</v>
      </c>
      <c r="CU59" s="20" t="str">
        <f>ZZZ__FnCalls!F97</f>
        <v>MMM 2017</v>
      </c>
      <c r="CV59" s="20" t="str">
        <f>ZZZ__FnCalls!F98</f>
        <v>MMM 2017</v>
      </c>
      <c r="CW59" s="20" t="str">
        <f>ZZZ__FnCalls!F99</f>
        <v>MMM 2017</v>
      </c>
      <c r="CX59" s="20" t="str">
        <f>ZZZ__FnCalls!F100</f>
        <v>MMM 2017</v>
      </c>
      <c r="CY59" s="20" t="str">
        <f>ZZZ__FnCalls!F101</f>
        <v>MMM 2017</v>
      </c>
      <c r="CZ59" s="20" t="str">
        <f>ZZZ__FnCalls!F102</f>
        <v>MMM 2017</v>
      </c>
      <c r="DA59" s="21" t="str">
        <f>ZZZ__FnCalls!H91</f>
        <v>2017</v>
      </c>
      <c r="DB59" s="20" t="str">
        <f>ZZZ__FnCalls!F103</f>
        <v>MMM 2018</v>
      </c>
      <c r="DC59" s="20" t="str">
        <f>ZZZ__FnCalls!F104</f>
        <v>MMM 2018</v>
      </c>
      <c r="DD59" s="20" t="str">
        <f>ZZZ__FnCalls!F105</f>
        <v>MMM 2018</v>
      </c>
      <c r="DE59" s="20" t="str">
        <f>ZZZ__FnCalls!F106</f>
        <v>MMM 2018</v>
      </c>
      <c r="DF59" s="20" t="str">
        <f>ZZZ__FnCalls!F107</f>
        <v>MMM 2018</v>
      </c>
      <c r="DG59" s="20" t="str">
        <f>ZZZ__FnCalls!F108</f>
        <v>MMM 2018</v>
      </c>
      <c r="DH59" s="20" t="str">
        <f>ZZZ__FnCalls!F109</f>
        <v>MMM 2018</v>
      </c>
      <c r="DI59" s="20" t="str">
        <f>ZZZ__FnCalls!F110</f>
        <v>MMM 2018</v>
      </c>
      <c r="DJ59" s="20" t="str">
        <f>ZZZ__FnCalls!F111</f>
        <v>MMM 2018</v>
      </c>
      <c r="DK59" s="20" t="str">
        <f>ZZZ__FnCalls!F112</f>
        <v>MMM 2018</v>
      </c>
      <c r="DL59" s="20" t="str">
        <f>ZZZ__FnCalls!F113</f>
        <v>MMM 2018</v>
      </c>
      <c r="DM59" s="20" t="str">
        <f>ZZZ__FnCalls!F114</f>
        <v>MMM 2018</v>
      </c>
      <c r="DN59" s="21" t="str">
        <f>ZZZ__FnCalls!H103</f>
        <v>2018</v>
      </c>
      <c r="DO59" s="20" t="str">
        <f>ZZZ__FnCalls!F115</f>
        <v>MMM 2019</v>
      </c>
      <c r="DP59" s="20" t="str">
        <f>ZZZ__FnCalls!F116</f>
        <v>MMM 2019</v>
      </c>
      <c r="DQ59" s="20" t="str">
        <f>ZZZ__FnCalls!F117</f>
        <v>MMM 2019</v>
      </c>
      <c r="DR59" s="20" t="str">
        <f>ZZZ__FnCalls!F118</f>
        <v>MMM 2019</v>
      </c>
      <c r="DS59" s="20" t="str">
        <f>ZZZ__FnCalls!F119</f>
        <v>MMM 2019</v>
      </c>
      <c r="DT59" s="20" t="str">
        <f>ZZZ__FnCalls!F120</f>
        <v>MMM 2019</v>
      </c>
      <c r="DU59" s="20" t="str">
        <f>ZZZ__FnCalls!F121</f>
        <v>MMM 2019</v>
      </c>
      <c r="DV59" s="20" t="str">
        <f>ZZZ__FnCalls!F122</f>
        <v>MMM 2019</v>
      </c>
      <c r="DW59" s="20" t="str">
        <f>ZZZ__FnCalls!F123</f>
        <v>MMM 2019</v>
      </c>
      <c r="DX59" s="20" t="str">
        <f>ZZZ__FnCalls!F124</f>
        <v>MMM 2019</v>
      </c>
      <c r="DY59" s="20" t="str">
        <f>ZZZ__FnCalls!F125</f>
        <v>MMM 2019</v>
      </c>
      <c r="DZ59" s="20" t="str">
        <f>ZZZ__FnCalls!F126</f>
        <v>MMM 2019</v>
      </c>
      <c r="EA59" s="21" t="str">
        <f>ZZZ__FnCalls!H115</f>
        <v>2019</v>
      </c>
      <c r="EB59" s="20" t="str">
        <f>ZZZ__FnCalls!F127</f>
        <v>MMM 2020</v>
      </c>
      <c r="EC59" s="20" t="str">
        <f>ZZZ__FnCalls!F128</f>
        <v>MMM 2020</v>
      </c>
      <c r="ED59" s="20" t="str">
        <f>ZZZ__FnCalls!F129</f>
        <v>MMM 2020</v>
      </c>
      <c r="EE59" s="20" t="str">
        <f>ZZZ__FnCalls!F130</f>
        <v>MMM 2020</v>
      </c>
      <c r="EF59" s="20" t="str">
        <f>ZZZ__FnCalls!F131</f>
        <v>MMM 2020</v>
      </c>
      <c r="EG59" s="20" t="str">
        <f>ZZZ__FnCalls!F132</f>
        <v>MMM 2020</v>
      </c>
      <c r="EH59" s="20" t="str">
        <f>ZZZ__FnCalls!F133</f>
        <v>MMM 2020</v>
      </c>
      <c r="EI59" s="20" t="str">
        <f>ZZZ__FnCalls!F134</f>
        <v>MMM 2020</v>
      </c>
      <c r="EJ59" s="20" t="str">
        <f>ZZZ__FnCalls!F135</f>
        <v>MMM 2020</v>
      </c>
      <c r="EK59" s="20" t="str">
        <f>ZZZ__FnCalls!F136</f>
        <v>MMM 2020</v>
      </c>
      <c r="EL59" s="20" t="str">
        <f>ZZZ__FnCalls!F137</f>
        <v>MMM 2020</v>
      </c>
      <c r="EM59" s="20" t="str">
        <f>ZZZ__FnCalls!F138</f>
        <v>MMM 2020</v>
      </c>
      <c r="EN59" s="21" t="str">
        <f>ZZZ__FnCalls!H127</f>
        <v>2020</v>
      </c>
    </row>
    <row r="60" spans="1:144" ht="12.75" customHeight="1" outlineLevel="1" x14ac:dyDescent="0.2">
      <c r="A60" s="7" t="str">
        <f>Labels!B74</f>
        <v>Aggregate Demand Shock</v>
      </c>
      <c r="B60" s="22">
        <f t="shared" ref="B60:M60" ca="1" si="66">B13</f>
        <v>-11110.1133889964</v>
      </c>
      <c r="C60" s="22">
        <f t="shared" ca="1" si="66"/>
        <v>-26179.163146275987</v>
      </c>
      <c r="D60" s="22">
        <f t="shared" ca="1" si="66"/>
        <v>19450.077378849572</v>
      </c>
      <c r="E60" s="22">
        <f t="shared" ca="1" si="66"/>
        <v>-53597.114353306453</v>
      </c>
      <c r="F60" s="22">
        <f t="shared" ca="1" si="66"/>
        <v>1865.5185899573935</v>
      </c>
      <c r="G60" s="22">
        <f t="shared" ca="1" si="66"/>
        <v>36329.500707247702</v>
      </c>
      <c r="H60" s="22">
        <f t="shared" ca="1" si="66"/>
        <v>-42337.411066517117</v>
      </c>
      <c r="I60" s="22">
        <f t="shared" ca="1" si="66"/>
        <v>77.51153766713017</v>
      </c>
      <c r="J60" s="22">
        <f t="shared" ca="1" si="66"/>
        <v>-13139.117266439593</v>
      </c>
      <c r="K60" s="22">
        <f t="shared" ca="1" si="66"/>
        <v>37499.487769144638</v>
      </c>
      <c r="L60" s="22">
        <f t="shared" ca="1" si="66"/>
        <v>-19913.334894334585</v>
      </c>
      <c r="M60" s="22">
        <f t="shared" ca="1" si="66"/>
        <v>-22041.322572415917</v>
      </c>
      <c r="N60" s="23">
        <f ca="1">SUM(B13:M13)</f>
        <v>-93095.480705419614</v>
      </c>
      <c r="O60" s="22">
        <f t="shared" ref="O60:Z60" ca="1" si="67">O13</f>
        <v>2900.6122997121765</v>
      </c>
      <c r="P60" s="22">
        <f t="shared" ca="1" si="67"/>
        <v>-22337.15113978933</v>
      </c>
      <c r="Q60" s="22">
        <f t="shared" ca="1" si="67"/>
        <v>3909.7727526698</v>
      </c>
      <c r="R60" s="22">
        <f t="shared" ca="1" si="67"/>
        <v>34851.790149718392</v>
      </c>
      <c r="S60" s="22">
        <f t="shared" ca="1" si="67"/>
        <v>-19992.41692739202</v>
      </c>
      <c r="T60" s="22">
        <f t="shared" ca="1" si="67"/>
        <v>9267.5737423958362</v>
      </c>
      <c r="U60" s="22">
        <f t="shared" ca="1" si="67"/>
        <v>-40116.318994855639</v>
      </c>
      <c r="V60" s="22">
        <f t="shared" ca="1" si="67"/>
        <v>35297.712483552219</v>
      </c>
      <c r="W60" s="22">
        <f t="shared" ca="1" si="67"/>
        <v>31073.758478293104</v>
      </c>
      <c r="X60" s="22">
        <f t="shared" ca="1" si="67"/>
        <v>2915.8009440502219</v>
      </c>
      <c r="Y60" s="22">
        <f t="shared" ca="1" si="67"/>
        <v>22065.906581021667</v>
      </c>
      <c r="Z60" s="22">
        <f t="shared" ca="1" si="67"/>
        <v>-2698.2045286668786</v>
      </c>
      <c r="AA60" s="23">
        <f ca="1">SUM(O13:Z13)</f>
        <v>57138.835840709544</v>
      </c>
      <c r="AB60" s="22">
        <f t="shared" ref="AB60:AM60" ca="1" si="68">AB13</f>
        <v>36612.574353817487</v>
      </c>
      <c r="AC60" s="22">
        <f t="shared" ca="1" si="68"/>
        <v>11632.227266566733</v>
      </c>
      <c r="AD60" s="22">
        <f t="shared" ca="1" si="68"/>
        <v>15000.720288954864</v>
      </c>
      <c r="AE60" s="22">
        <f t="shared" ca="1" si="68"/>
        <v>-58967.584371059304</v>
      </c>
      <c r="AF60" s="22">
        <f t="shared" ca="1" si="68"/>
        <v>33840.997465172353</v>
      </c>
      <c r="AG60" s="22">
        <f t="shared" ca="1" si="68"/>
        <v>23771.686495211794</v>
      </c>
      <c r="AH60" s="22">
        <f t="shared" ca="1" si="68"/>
        <v>49209.927399177912</v>
      </c>
      <c r="AI60" s="22">
        <f t="shared" ca="1" si="68"/>
        <v>29989.421306983179</v>
      </c>
      <c r="AJ60" s="22">
        <f t="shared" ca="1" si="68"/>
        <v>2280.3002753821374</v>
      </c>
      <c r="AK60" s="22">
        <f t="shared" ca="1" si="68"/>
        <v>15577.504501526402</v>
      </c>
      <c r="AL60" s="22">
        <f t="shared" ca="1" si="68"/>
        <v>-1094.5704265939296</v>
      </c>
      <c r="AM60" s="22">
        <f t="shared" ca="1" si="68"/>
        <v>-4325.6887361219124</v>
      </c>
      <c r="AN60" s="23">
        <f ca="1">SUM(AB13:AM13)</f>
        <v>153527.51581901772</v>
      </c>
      <c r="AO60" s="22">
        <f t="shared" ref="AO60:AZ60" ca="1" si="69">AO13</f>
        <v>-35718.950389620673</v>
      </c>
      <c r="AP60" s="22">
        <f t="shared" ca="1" si="69"/>
        <v>-1698.4766112610455</v>
      </c>
      <c r="AQ60" s="22">
        <f t="shared" ca="1" si="69"/>
        <v>50754.366908132892</v>
      </c>
      <c r="AR60" s="22">
        <f t="shared" ca="1" si="69"/>
        <v>-35531.047277688529</v>
      </c>
      <c r="AS60" s="22">
        <f t="shared" ca="1" si="69"/>
        <v>7618.0243959846121</v>
      </c>
      <c r="AT60" s="22">
        <f t="shared" ca="1" si="69"/>
        <v>-5911.7302797483044</v>
      </c>
      <c r="AU60" s="22">
        <f t="shared" ca="1" si="69"/>
        <v>-53298.95818408364</v>
      </c>
      <c r="AV60" s="22">
        <f t="shared" ca="1" si="69"/>
        <v>1860.6873085863056</v>
      </c>
      <c r="AW60" s="22">
        <f t="shared" ca="1" si="69"/>
        <v>-894.51831136846499</v>
      </c>
      <c r="AX60" s="22">
        <f t="shared" ca="1" si="69"/>
        <v>21286.978099122975</v>
      </c>
      <c r="AY60" s="22">
        <f t="shared" ca="1" si="69"/>
        <v>-17477.058509069677</v>
      </c>
      <c r="AZ60" s="22">
        <f t="shared" ca="1" si="69"/>
        <v>22851.143356118839</v>
      </c>
      <c r="BA60" s="23">
        <f ca="1">SUM(AO13:AZ13)</f>
        <v>-46159.539494894714</v>
      </c>
      <c r="BB60" s="22">
        <f t="shared" ref="BB60:BM60" ca="1" si="70">BB13</f>
        <v>-53363.465240592268</v>
      </c>
      <c r="BC60" s="22">
        <f t="shared" ca="1" si="70"/>
        <v>11397.710620886952</v>
      </c>
      <c r="BD60" s="22">
        <f t="shared" ca="1" si="70"/>
        <v>14994.072688360002</v>
      </c>
      <c r="BE60" s="22">
        <f t="shared" ca="1" si="70"/>
        <v>57096.941274674828</v>
      </c>
      <c r="BF60" s="22">
        <f t="shared" ca="1" si="70"/>
        <v>6462.5938956583022</v>
      </c>
      <c r="BG60" s="22">
        <f t="shared" ca="1" si="70"/>
        <v>11663.590631620153</v>
      </c>
      <c r="BH60" s="22">
        <f t="shared" ca="1" si="70"/>
        <v>-63131.953762397941</v>
      </c>
      <c r="BI60" s="22">
        <f t="shared" ca="1" si="70"/>
        <v>-23668.970129860536</v>
      </c>
      <c r="BJ60" s="22">
        <f t="shared" ca="1" si="70"/>
        <v>41869.545565143002</v>
      </c>
      <c r="BK60" s="22">
        <f t="shared" ca="1" si="70"/>
        <v>1985.960861438683</v>
      </c>
      <c r="BL60" s="22">
        <f t="shared" ca="1" si="70"/>
        <v>2334.2412921131927</v>
      </c>
      <c r="BM60" s="22">
        <f t="shared" ca="1" si="70"/>
        <v>-11442.598096147325</v>
      </c>
      <c r="BN60" s="23">
        <f ca="1">SUM(BB13:BM13)</f>
        <v>-3802.330399102957</v>
      </c>
      <c r="BO60" s="22">
        <f t="shared" ref="BO60:BZ60" ca="1" si="71">BO13</f>
        <v>48720.28295109226</v>
      </c>
      <c r="BP60" s="22">
        <f t="shared" ca="1" si="71"/>
        <v>-7170.9838978284151</v>
      </c>
      <c r="BQ60" s="22">
        <f t="shared" ca="1" si="71"/>
        <v>-17618.05717878872</v>
      </c>
      <c r="BR60" s="22">
        <f t="shared" ca="1" si="71"/>
        <v>39562.581820841689</v>
      </c>
      <c r="BS60" s="22">
        <f t="shared" ca="1" si="71"/>
        <v>36576.628182754372</v>
      </c>
      <c r="BT60" s="22">
        <f t="shared" ca="1" si="71"/>
        <v>12019.97087307041</v>
      </c>
      <c r="BU60" s="22">
        <f t="shared" ca="1" si="71"/>
        <v>-37244.47729470241</v>
      </c>
      <c r="BV60" s="22">
        <f t="shared" ca="1" si="71"/>
        <v>-21705.36679933999</v>
      </c>
      <c r="BW60" s="22">
        <f t="shared" ca="1" si="71"/>
        <v>-43942.878659659873</v>
      </c>
      <c r="BX60" s="22">
        <f t="shared" ca="1" si="71"/>
        <v>-58094.352890406248</v>
      </c>
      <c r="BY60" s="22">
        <f t="shared" ca="1" si="71"/>
        <v>-32750.09927537843</v>
      </c>
      <c r="BZ60" s="22">
        <f t="shared" ca="1" si="71"/>
        <v>40491.569122623026</v>
      </c>
      <c r="CA60" s="23">
        <f ca="1">SUM(BO13:BZ13)</f>
        <v>-41155.183045722326</v>
      </c>
      <c r="CB60" s="22">
        <f t="shared" ref="CB60:CM60" ca="1" si="72">CB13</f>
        <v>20950.430324926961</v>
      </c>
      <c r="CC60" s="22">
        <f t="shared" ca="1" si="72"/>
        <v>52524.843287675758</v>
      </c>
      <c r="CD60" s="22">
        <f t="shared" ca="1" si="72"/>
        <v>11602.280731915171</v>
      </c>
      <c r="CE60" s="22">
        <f t="shared" ca="1" si="72"/>
        <v>-5648.7156932797479</v>
      </c>
      <c r="CF60" s="22">
        <f t="shared" ca="1" si="72"/>
        <v>7580.2670412459574</v>
      </c>
      <c r="CG60" s="22">
        <f t="shared" ca="1" si="72"/>
        <v>-45199.498792505248</v>
      </c>
      <c r="CH60" s="22">
        <f t="shared" ca="1" si="72"/>
        <v>-23998.620488106248</v>
      </c>
      <c r="CI60" s="22">
        <f t="shared" ca="1" si="72"/>
        <v>22316.192675542978</v>
      </c>
      <c r="CJ60" s="22">
        <f t="shared" ca="1" si="72"/>
        <v>-10817.25751108538</v>
      </c>
      <c r="CK60" s="22">
        <f t="shared" ca="1" si="72"/>
        <v>-20310.300845502195</v>
      </c>
      <c r="CL60" s="22">
        <f t="shared" ca="1" si="72"/>
        <v>-31116.02039851086</v>
      </c>
      <c r="CM60" s="22">
        <f t="shared" ca="1" si="72"/>
        <v>-7485.5322655487162</v>
      </c>
      <c r="CN60" s="23">
        <f ca="1">SUM(CB13:CM13)</f>
        <v>-29601.931933231572</v>
      </c>
      <c r="CO60" s="22">
        <f t="shared" ref="CO60:CZ60" ca="1" si="73">CO13</f>
        <v>5761.4223965228084</v>
      </c>
      <c r="CP60" s="22">
        <f t="shared" ca="1" si="73"/>
        <v>-58092.710559337538</v>
      </c>
      <c r="CQ60" s="22">
        <f t="shared" ca="1" si="73"/>
        <v>-15794.631301413812</v>
      </c>
      <c r="CR60" s="22">
        <f t="shared" ca="1" si="73"/>
        <v>-24711.672798891093</v>
      </c>
      <c r="CS60" s="22">
        <f t="shared" ca="1" si="73"/>
        <v>6490.3623403166712</v>
      </c>
      <c r="CT60" s="22">
        <f t="shared" ca="1" si="73"/>
        <v>-8138.4506045022463</v>
      </c>
      <c r="CU60" s="22">
        <f t="shared" ca="1" si="73"/>
        <v>-27847.251595103608</v>
      </c>
      <c r="CV60" s="22">
        <f t="shared" ca="1" si="73"/>
        <v>-8158.6397348659521</v>
      </c>
      <c r="CW60" s="22">
        <f t="shared" ca="1" si="73"/>
        <v>-61968.811859475834</v>
      </c>
      <c r="CX60" s="22">
        <f t="shared" ca="1" si="73"/>
        <v>21950.774973490617</v>
      </c>
      <c r="CY60" s="22">
        <f t="shared" ca="1" si="73"/>
        <v>33144.048883558185</v>
      </c>
      <c r="CZ60" s="22">
        <f t="shared" ca="1" si="73"/>
        <v>60967.649896371942</v>
      </c>
      <c r="DA60" s="23">
        <f ca="1">SUM(CO13:CZ13)</f>
        <v>-76397.909963329847</v>
      </c>
      <c r="DB60" s="22">
        <f t="shared" ref="DB60:DM60" ca="1" si="74">DB13</f>
        <v>-15813.776782861589</v>
      </c>
      <c r="DC60" s="22">
        <f t="shared" ca="1" si="74"/>
        <v>-12145.801777013474</v>
      </c>
      <c r="DD60" s="22">
        <f t="shared" ca="1" si="74"/>
        <v>-37017.35973363767</v>
      </c>
      <c r="DE60" s="22">
        <f t="shared" ca="1" si="74"/>
        <v>14631.393146448199</v>
      </c>
      <c r="DF60" s="22">
        <f t="shared" ca="1" si="74"/>
        <v>11433.01125503557</v>
      </c>
      <c r="DG60" s="22">
        <f t="shared" ca="1" si="74"/>
        <v>40203.092443697584</v>
      </c>
      <c r="DH60" s="22">
        <f t="shared" ca="1" si="74"/>
        <v>29106.193301450538</v>
      </c>
      <c r="DI60" s="22">
        <f t="shared" ca="1" si="74"/>
        <v>-854.9274701970528</v>
      </c>
      <c r="DJ60" s="22">
        <f t="shared" ca="1" si="74"/>
        <v>1865.8828608728425</v>
      </c>
      <c r="DK60" s="22">
        <f t="shared" ca="1" si="74"/>
        <v>-15612.227948200945</v>
      </c>
      <c r="DL60" s="22">
        <f t="shared" ca="1" si="74"/>
        <v>36108.050107574883</v>
      </c>
      <c r="DM60" s="22">
        <f t="shared" ca="1" si="74"/>
        <v>45323.62452071203</v>
      </c>
      <c r="DN60" s="23">
        <f ca="1">SUM(DB13:DM13)</f>
        <v>97227.15392388092</v>
      </c>
      <c r="DO60" s="22">
        <f t="shared" ref="DO60:DZ60" ca="1" si="75">DO13</f>
        <v>3634.5405396853589</v>
      </c>
      <c r="DP60" s="22">
        <f t="shared" ca="1" si="75"/>
        <v>-22179.977831458196</v>
      </c>
      <c r="DQ60" s="22">
        <f t="shared" ca="1" si="75"/>
        <v>21793.288935826298</v>
      </c>
      <c r="DR60" s="22">
        <f t="shared" ca="1" si="75"/>
        <v>17738.191735652093</v>
      </c>
      <c r="DS60" s="22">
        <f t="shared" ca="1" si="75"/>
        <v>-51549.714958681601</v>
      </c>
      <c r="DT60" s="22">
        <f t="shared" ca="1" si="75"/>
        <v>30059.55276392357</v>
      </c>
      <c r="DU60" s="22">
        <f t="shared" ca="1" si="75"/>
        <v>1059.4568477625824</v>
      </c>
      <c r="DV60" s="22">
        <f t="shared" ca="1" si="75"/>
        <v>-14897.532688894493</v>
      </c>
      <c r="DW60" s="22">
        <f t="shared" ca="1" si="75"/>
        <v>21237.053736474561</v>
      </c>
      <c r="DX60" s="22">
        <f t="shared" ca="1" si="75"/>
        <v>-6184.6750217959116</v>
      </c>
      <c r="DY60" s="22">
        <f t="shared" ca="1" si="75"/>
        <v>3763.139195905092</v>
      </c>
      <c r="DZ60" s="22">
        <f t="shared" ca="1" si="75"/>
        <v>-13177.78536950271</v>
      </c>
      <c r="EA60" s="23">
        <f ca="1">SUM(DO13:DZ13)</f>
        <v>-8704.4621151033552</v>
      </c>
      <c r="EB60" s="22">
        <f t="shared" ref="EB60:EM60" ca="1" si="76">EB13</f>
        <v>3867.0375842693538</v>
      </c>
      <c r="EC60" s="22">
        <f t="shared" ca="1" si="76"/>
        <v>14472.651580283567</v>
      </c>
      <c r="ED60" s="22">
        <f t="shared" ca="1" si="76"/>
        <v>-27668.921932678863</v>
      </c>
      <c r="EE60" s="22">
        <f t="shared" ca="1" si="76"/>
        <v>-1383.0194124559043</v>
      </c>
      <c r="EF60" s="22">
        <f t="shared" ca="1" si="76"/>
        <v>1969.0909070055993</v>
      </c>
      <c r="EG60" s="22">
        <f t="shared" ca="1" si="76"/>
        <v>6229.7299553561597</v>
      </c>
      <c r="EH60" s="22">
        <f t="shared" ca="1" si="76"/>
        <v>-2274.5038162977844</v>
      </c>
      <c r="EI60" s="22">
        <f t="shared" ca="1" si="76"/>
        <v>-44771.201755927672</v>
      </c>
      <c r="EJ60" s="22">
        <f t="shared" ca="1" si="76"/>
        <v>27903.439154342766</v>
      </c>
      <c r="EK60" s="22">
        <f t="shared" ca="1" si="76"/>
        <v>26460.22218726018</v>
      </c>
      <c r="EL60" s="22">
        <f t="shared" ca="1" si="76"/>
        <v>20120.861773788383</v>
      </c>
      <c r="EM60" s="22">
        <f t="shared" ca="1" si="76"/>
        <v>-34809.111311036941</v>
      </c>
      <c r="EN60" s="23">
        <f ca="1">SUM(EB13:EM13)</f>
        <v>-9883.7250860911554</v>
      </c>
    </row>
    <row r="61" spans="1:144" ht="12.75" customHeight="1" outlineLevel="1" x14ac:dyDescent="0.2">
      <c r="A61" s="9" t="str">
        <f>Labels!B78</f>
        <v>Output Shock</v>
      </c>
      <c r="B61" s="28">
        <f t="shared" ref="B61:M61" ca="1" si="77">B46</f>
        <v>33425.286463453311</v>
      </c>
      <c r="C61" s="28">
        <f t="shared" ca="1" si="77"/>
        <v>-2630.6799815645322</v>
      </c>
      <c r="D61" s="28">
        <f t="shared" ca="1" si="77"/>
        <v>-24038.66777753098</v>
      </c>
      <c r="E61" s="28">
        <f t="shared" ca="1" si="77"/>
        <v>1312.4152754851739</v>
      </c>
      <c r="F61" s="28">
        <f t="shared" ca="1" si="77"/>
        <v>58484.12385765119</v>
      </c>
      <c r="G61" s="28">
        <f t="shared" ca="1" si="77"/>
        <v>-10783.256957902249</v>
      </c>
      <c r="H61" s="28">
        <f t="shared" ca="1" si="77"/>
        <v>-9526.824338438928</v>
      </c>
      <c r="I61" s="28">
        <f t="shared" ca="1" si="77"/>
        <v>-41846.939725010641</v>
      </c>
      <c r="J61" s="28">
        <f t="shared" ca="1" si="77"/>
        <v>6901.3897378671973</v>
      </c>
      <c r="K61" s="28">
        <f t="shared" ca="1" si="77"/>
        <v>-14127.907253536621</v>
      </c>
      <c r="L61" s="28">
        <f t="shared" ca="1" si="77"/>
        <v>677.17038081278838</v>
      </c>
      <c r="M61" s="28">
        <f t="shared" ca="1" si="77"/>
        <v>2421.4724467401511</v>
      </c>
      <c r="N61" s="29">
        <f ca="1">SUM(B46:M46)</f>
        <v>267.58212802586058</v>
      </c>
      <c r="O61" s="28">
        <f t="shared" ref="O61:Z61" ca="1" si="78">O46</f>
        <v>7173.1735199499381</v>
      </c>
      <c r="P61" s="28">
        <f t="shared" ca="1" si="78"/>
        <v>16830.756171313904</v>
      </c>
      <c r="Q61" s="28">
        <f t="shared" ca="1" si="78"/>
        <v>41281.933676568122</v>
      </c>
      <c r="R61" s="28">
        <f t="shared" ca="1" si="78"/>
        <v>34613.078038762163</v>
      </c>
      <c r="S61" s="28">
        <f t="shared" ca="1" si="78"/>
        <v>35879.10519342903</v>
      </c>
      <c r="T61" s="28">
        <f t="shared" ca="1" si="78"/>
        <v>-39377.110392558476</v>
      </c>
      <c r="U61" s="28">
        <f t="shared" ca="1" si="78"/>
        <v>-47843.78897929169</v>
      </c>
      <c r="V61" s="28">
        <f t="shared" ca="1" si="78"/>
        <v>-34526.712977924588</v>
      </c>
      <c r="W61" s="28">
        <f t="shared" ca="1" si="78"/>
        <v>28549.712138677558</v>
      </c>
      <c r="X61" s="28">
        <f t="shared" ca="1" si="78"/>
        <v>6089.3477355653586</v>
      </c>
      <c r="Y61" s="28">
        <f t="shared" ca="1" si="78"/>
        <v>56829.054875304042</v>
      </c>
      <c r="Z61" s="28">
        <f t="shared" ca="1" si="78"/>
        <v>-59651.601888109559</v>
      </c>
      <c r="AA61" s="29">
        <f ca="1">SUM(O46:Z46)</f>
        <v>45846.947111685811</v>
      </c>
      <c r="AB61" s="28">
        <f t="shared" ref="AB61:AM61" ca="1" si="79">AB46</f>
        <v>10457.140549912885</v>
      </c>
      <c r="AC61" s="28">
        <f t="shared" ca="1" si="79"/>
        <v>3013.8068744141301</v>
      </c>
      <c r="AD61" s="28">
        <f t="shared" ca="1" si="79"/>
        <v>30040.440919231543</v>
      </c>
      <c r="AE61" s="28">
        <f t="shared" ca="1" si="79"/>
        <v>1278.0816434256396</v>
      </c>
      <c r="AF61" s="28">
        <f t="shared" ca="1" si="79"/>
        <v>12949.937398985607</v>
      </c>
      <c r="AG61" s="28">
        <f t="shared" ca="1" si="79"/>
        <v>-30492.986470902131</v>
      </c>
      <c r="AH61" s="28">
        <f t="shared" ca="1" si="79"/>
        <v>1124.5256165038163</v>
      </c>
      <c r="AI61" s="28">
        <f t="shared" ca="1" si="79"/>
        <v>-28900.959855006247</v>
      </c>
      <c r="AJ61" s="28">
        <f t="shared" ca="1" si="79"/>
        <v>-11312.382474049424</v>
      </c>
      <c r="AK61" s="28">
        <f t="shared" ca="1" si="79"/>
        <v>-23044.11736305217</v>
      </c>
      <c r="AL61" s="28">
        <f t="shared" ca="1" si="79"/>
        <v>-15646.232496623597</v>
      </c>
      <c r="AM61" s="28">
        <f t="shared" ca="1" si="79"/>
        <v>-6567.0448018891802</v>
      </c>
      <c r="AN61" s="29">
        <f ca="1">SUM(AB46:AM46)</f>
        <v>-57099.790459049123</v>
      </c>
      <c r="AO61" s="28">
        <f t="shared" ref="AO61:AZ61" ca="1" si="80">AO46</f>
        <v>-45532.702579700846</v>
      </c>
      <c r="AP61" s="28">
        <f t="shared" ca="1" si="80"/>
        <v>-30805.512477454446</v>
      </c>
      <c r="AQ61" s="28">
        <f t="shared" ca="1" si="80"/>
        <v>-21281.473951294505</v>
      </c>
      <c r="AR61" s="28">
        <f t="shared" ca="1" si="80"/>
        <v>49074.273805695921</v>
      </c>
      <c r="AS61" s="28">
        <f t="shared" ca="1" si="80"/>
        <v>-990.57057789307419</v>
      </c>
      <c r="AT61" s="28">
        <f t="shared" ca="1" si="80"/>
        <v>-16314.708371213506</v>
      </c>
      <c r="AU61" s="28">
        <f t="shared" ca="1" si="80"/>
        <v>44675.346128688761</v>
      </c>
      <c r="AV61" s="28">
        <f t="shared" ca="1" si="80"/>
        <v>23236.61248344478</v>
      </c>
      <c r="AW61" s="28">
        <f t="shared" ca="1" si="80"/>
        <v>28152.503978607405</v>
      </c>
      <c r="AX61" s="28">
        <f t="shared" ca="1" si="80"/>
        <v>-23208.159013229655</v>
      </c>
      <c r="AY61" s="28">
        <f t="shared" ca="1" si="80"/>
        <v>-17117.267580195054</v>
      </c>
      <c r="AZ61" s="28">
        <f t="shared" ca="1" si="80"/>
        <v>-16256.054148331474</v>
      </c>
      <c r="BA61" s="29">
        <f ca="1">SUM(AO46:AZ46)</f>
        <v>-26367.712302875694</v>
      </c>
      <c r="BB61" s="28">
        <f t="shared" ref="BB61:BM61" ca="1" si="81">BB46</f>
        <v>-20697.583100720116</v>
      </c>
      <c r="BC61" s="28">
        <f t="shared" ca="1" si="81"/>
        <v>39700.043474507947</v>
      </c>
      <c r="BD61" s="28">
        <f t="shared" ca="1" si="81"/>
        <v>-54482.531783203813</v>
      </c>
      <c r="BE61" s="28">
        <f t="shared" ca="1" si="81"/>
        <v>-59337.268343405653</v>
      </c>
      <c r="BF61" s="28">
        <f t="shared" ca="1" si="81"/>
        <v>-13814.212451891777</v>
      </c>
      <c r="BG61" s="28">
        <f t="shared" ca="1" si="81"/>
        <v>27442.466515675264</v>
      </c>
      <c r="BH61" s="28">
        <f t="shared" ca="1" si="81"/>
        <v>-53525.078703815583</v>
      </c>
      <c r="BI61" s="28">
        <f t="shared" ca="1" si="81"/>
        <v>36721.484790664035</v>
      </c>
      <c r="BJ61" s="28">
        <f t="shared" ca="1" si="81"/>
        <v>-20193.441790353038</v>
      </c>
      <c r="BK61" s="28">
        <f t="shared" ca="1" si="81"/>
        <v>37656.801440620395</v>
      </c>
      <c r="BL61" s="28">
        <f t="shared" ca="1" si="81"/>
        <v>56973.706550421695</v>
      </c>
      <c r="BM61" s="28">
        <f t="shared" ca="1" si="81"/>
        <v>11100.186399517694</v>
      </c>
      <c r="BN61" s="29">
        <f ca="1">SUM(BB46:BM46)</f>
        <v>-12455.427001982953</v>
      </c>
      <c r="BO61" s="28">
        <f t="shared" ref="BO61:BZ61" ca="1" si="82">BO46</f>
        <v>-23026.753184077628</v>
      </c>
      <c r="BP61" s="28">
        <f t="shared" ca="1" si="82"/>
        <v>-54532.037343791359</v>
      </c>
      <c r="BQ61" s="28">
        <f t="shared" ca="1" si="82"/>
        <v>-9224.9184117194091</v>
      </c>
      <c r="BR61" s="28">
        <f t="shared" ca="1" si="82"/>
        <v>-8930.2212098335185</v>
      </c>
      <c r="BS61" s="28">
        <f t="shared" ca="1" si="82"/>
        <v>-31273.031022044255</v>
      </c>
      <c r="BT61" s="28">
        <f t="shared" ca="1" si="82"/>
        <v>8932.1731738686613</v>
      </c>
      <c r="BU61" s="28">
        <f t="shared" ca="1" si="82"/>
        <v>-4926.9293019193192</v>
      </c>
      <c r="BV61" s="28">
        <f t="shared" ca="1" si="82"/>
        <v>26485.6127700613</v>
      </c>
      <c r="BW61" s="28">
        <f t="shared" ca="1" si="82"/>
        <v>19610.058306956613</v>
      </c>
      <c r="BX61" s="28">
        <f t="shared" ca="1" si="82"/>
        <v>-12150.598179314253</v>
      </c>
      <c r="BY61" s="28">
        <f t="shared" ca="1" si="82"/>
        <v>25105.65607146814</v>
      </c>
      <c r="BZ61" s="28">
        <f t="shared" ca="1" si="82"/>
        <v>-8403.9960628022873</v>
      </c>
      <c r="CA61" s="29">
        <f ca="1">SUM(BO46:BZ46)</f>
        <v>-72334.984393147301</v>
      </c>
      <c r="CB61" s="28">
        <f t="shared" ref="CB61:CM61" ca="1" si="83">CB46</f>
        <v>53280.017056924087</v>
      </c>
      <c r="CC61" s="28">
        <f t="shared" ca="1" si="83"/>
        <v>1234.8731867551639</v>
      </c>
      <c r="CD61" s="28">
        <f t="shared" ca="1" si="83"/>
        <v>-9063.2178487645815</v>
      </c>
      <c r="CE61" s="28">
        <f t="shared" ca="1" si="83"/>
        <v>-32536.393586866179</v>
      </c>
      <c r="CF61" s="28">
        <f t="shared" ca="1" si="83"/>
        <v>-23099.220016297586</v>
      </c>
      <c r="CG61" s="28">
        <f t="shared" ca="1" si="83"/>
        <v>2896.9298534378127</v>
      </c>
      <c r="CH61" s="28">
        <f t="shared" ca="1" si="83"/>
        <v>-15513.698896753887</v>
      </c>
      <c r="CI61" s="28">
        <f t="shared" ca="1" si="83"/>
        <v>17317.617685584974</v>
      </c>
      <c r="CJ61" s="28">
        <f t="shared" ca="1" si="83"/>
        <v>-30014.163719640488</v>
      </c>
      <c r="CK61" s="28">
        <f t="shared" ca="1" si="83"/>
        <v>24928.998632214527</v>
      </c>
      <c r="CL61" s="28">
        <f t="shared" ca="1" si="83"/>
        <v>-17737.458265216774</v>
      </c>
      <c r="CM61" s="28">
        <f t="shared" ca="1" si="83"/>
        <v>31408.46383965034</v>
      </c>
      <c r="CN61" s="29">
        <f ca="1">SUM(CB46:CM46)</f>
        <v>3102.7479210274068</v>
      </c>
      <c r="CO61" s="28">
        <f t="shared" ref="CO61:CZ61" ca="1" si="84">CO46</f>
        <v>10367.526938095158</v>
      </c>
      <c r="CP61" s="28">
        <f t="shared" ca="1" si="84"/>
        <v>603.08057194199762</v>
      </c>
      <c r="CQ61" s="28">
        <f t="shared" ca="1" si="84"/>
        <v>-9234.5248597213795</v>
      </c>
      <c r="CR61" s="28">
        <f t="shared" ca="1" si="84"/>
        <v>28754.764522556346</v>
      </c>
      <c r="CS61" s="28">
        <f t="shared" ca="1" si="84"/>
        <v>5795.3654135985043</v>
      </c>
      <c r="CT61" s="28">
        <f t="shared" ca="1" si="84"/>
        <v>-54874.828104107335</v>
      </c>
      <c r="CU61" s="28">
        <f t="shared" ca="1" si="84"/>
        <v>-17850.035362951792</v>
      </c>
      <c r="CV61" s="28">
        <f t="shared" ca="1" si="84"/>
        <v>24154.536739997693</v>
      </c>
      <c r="CW61" s="28">
        <f t="shared" ca="1" si="84"/>
        <v>57719.943604354645</v>
      </c>
      <c r="CX61" s="28">
        <f t="shared" ca="1" si="84"/>
        <v>5788.222075541029</v>
      </c>
      <c r="CY61" s="28">
        <f t="shared" ca="1" si="84"/>
        <v>60443.136578883139</v>
      </c>
      <c r="CZ61" s="28">
        <f t="shared" ca="1" si="84"/>
        <v>54000.286391409332</v>
      </c>
      <c r="DA61" s="29">
        <f ca="1">SUM(CO46:CZ46)</f>
        <v>165667.47450959735</v>
      </c>
      <c r="DB61" s="28">
        <f t="shared" ref="DB61:DM61" ca="1" si="85">DB46</f>
        <v>41331.092487002439</v>
      </c>
      <c r="DC61" s="28">
        <f t="shared" ca="1" si="85"/>
        <v>33605.945578664097</v>
      </c>
      <c r="DD61" s="28">
        <f t="shared" ca="1" si="85"/>
        <v>-19982.389071301877</v>
      </c>
      <c r="DE61" s="28">
        <f t="shared" ca="1" si="85"/>
        <v>35558.120665664945</v>
      </c>
      <c r="DF61" s="28">
        <f t="shared" ca="1" si="85"/>
        <v>-50753.556597272749</v>
      </c>
      <c r="DG61" s="28">
        <f t="shared" ca="1" si="85"/>
        <v>-18699.276499984804</v>
      </c>
      <c r="DH61" s="28">
        <f t="shared" ca="1" si="85"/>
        <v>-9658.421309508085</v>
      </c>
      <c r="DI61" s="28">
        <f t="shared" ca="1" si="85"/>
        <v>-20765.761405268495</v>
      </c>
      <c r="DJ61" s="28">
        <f t="shared" ca="1" si="85"/>
        <v>40947.642899918901</v>
      </c>
      <c r="DK61" s="28">
        <f t="shared" ca="1" si="85"/>
        <v>41082.238486746595</v>
      </c>
      <c r="DL61" s="28">
        <f t="shared" ca="1" si="85"/>
        <v>-23169.6832384259</v>
      </c>
      <c r="DM61" s="28">
        <f t="shared" ca="1" si="85"/>
        <v>14674.426039029997</v>
      </c>
      <c r="DN61" s="29">
        <f ca="1">SUM(DB46:DM46)</f>
        <v>64170.378035265057</v>
      </c>
      <c r="DO61" s="28">
        <f t="shared" ref="DO61:DZ61" ca="1" si="86">DO46</f>
        <v>35782.322469482882</v>
      </c>
      <c r="DP61" s="28">
        <f t="shared" ca="1" si="86"/>
        <v>-6657.1715088456922</v>
      </c>
      <c r="DQ61" s="28">
        <f t="shared" ca="1" si="86"/>
        <v>-23439.631596585325</v>
      </c>
      <c r="DR61" s="28">
        <f t="shared" ca="1" si="86"/>
        <v>-45049.690569695609</v>
      </c>
      <c r="DS61" s="28">
        <f t="shared" ca="1" si="86"/>
        <v>-24003.954839099519</v>
      </c>
      <c r="DT61" s="28">
        <f t="shared" ca="1" si="86"/>
        <v>25470.057595124901</v>
      </c>
      <c r="DU61" s="28">
        <f t="shared" ca="1" si="86"/>
        <v>-49589.320036431731</v>
      </c>
      <c r="DV61" s="28">
        <f t="shared" ca="1" si="86"/>
        <v>-24206.851850662875</v>
      </c>
      <c r="DW61" s="28">
        <f t="shared" ca="1" si="86"/>
        <v>27832.736242610314</v>
      </c>
      <c r="DX61" s="28">
        <f t="shared" ca="1" si="86"/>
        <v>31827.728814614296</v>
      </c>
      <c r="DY61" s="28">
        <f t="shared" ca="1" si="86"/>
        <v>-6972.1892974959856</v>
      </c>
      <c r="DZ61" s="28">
        <f t="shared" ca="1" si="86"/>
        <v>-21557.44030270326</v>
      </c>
      <c r="EA61" s="29">
        <f ca="1">SUM(DO46:DZ46)</f>
        <v>-80563.404879687601</v>
      </c>
      <c r="EB61" s="28">
        <f t="shared" ref="EB61:EM61" ca="1" si="87">EB46</f>
        <v>15107.892327033323</v>
      </c>
      <c r="EC61" s="28">
        <f t="shared" ca="1" si="87"/>
        <v>-38564.545755698709</v>
      </c>
      <c r="ED61" s="28">
        <f t="shared" ca="1" si="87"/>
        <v>44055.506123915649</v>
      </c>
      <c r="EE61" s="28">
        <f t="shared" ca="1" si="87"/>
        <v>58308.822316618607</v>
      </c>
      <c r="EF61" s="28">
        <f t="shared" ca="1" si="87"/>
        <v>8235.436898785214</v>
      </c>
      <c r="EG61" s="28">
        <f t="shared" ca="1" si="87"/>
        <v>-42501.992150453858</v>
      </c>
      <c r="EH61" s="28">
        <f t="shared" ca="1" si="87"/>
        <v>-5070.4974724082449</v>
      </c>
      <c r="EI61" s="28">
        <f t="shared" ca="1" si="87"/>
        <v>5561.3226437343355</v>
      </c>
      <c r="EJ61" s="28">
        <f t="shared" ca="1" si="87"/>
        <v>44408.025386894122</v>
      </c>
      <c r="EK61" s="28">
        <f t="shared" ca="1" si="87"/>
        <v>11066.886994547884</v>
      </c>
      <c r="EL61" s="28">
        <f t="shared" ca="1" si="87"/>
        <v>50128.835517285246</v>
      </c>
      <c r="EM61" s="28">
        <f t="shared" ca="1" si="87"/>
        <v>59644.898793461536</v>
      </c>
      <c r="EN61" s="29">
        <f ca="1">SUM(EB46:EM46)</f>
        <v>210380.5916237151</v>
      </c>
    </row>
    <row r="62" spans="1:144" ht="12.75" customHeight="1" outlineLevel="1" x14ac:dyDescent="0.2"/>
    <row r="63" spans="1:144" ht="12.75" customHeight="1" outlineLevel="1" x14ac:dyDescent="0.2"/>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63"/>
  <sheetViews>
    <sheetView workbookViewId="0"/>
  </sheetViews>
  <sheetFormatPr defaultRowHeight="12.75" customHeight="1" outlineLevelRow="1" x14ac:dyDescent="0.2"/>
  <cols>
    <col min="1" max="1" width="22.7109375" customWidth="1"/>
    <col min="2" max="144" width="10.5703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"Trial 7"</f>
        <v>Trial 7</v>
      </c>
      <c r="B4" s="119"/>
      <c r="C4" s="119"/>
    </row>
    <row r="5" spans="1:144" ht="12.75" customHeight="1" x14ac:dyDescent="0.2">
      <c r="A5" s="119" t="str">
        <f>""</f>
        <v/>
      </c>
      <c r="B5" s="119"/>
      <c r="C5" s="119"/>
    </row>
    <row r="6" spans="1:144" ht="12.75" customHeight="1" x14ac:dyDescent="0.2">
      <c r="A6" s="3" t="str">
        <f>"Demand"</f>
        <v>Demand</v>
      </c>
    </row>
    <row r="7" spans="1:144" ht="12.75" customHeight="1" outlineLevel="1" x14ac:dyDescent="0.2">
      <c r="A7" s="2" t="str">
        <f>" "</f>
        <v xml:space="preserve"> </v>
      </c>
    </row>
    <row r="8" spans="1:144" ht="12.75" customHeight="1" outlineLevel="1" x14ac:dyDescent="0.2">
      <c r="B8" s="19" t="str">
        <f>ZZZ__FnCalls!F7</f>
        <v>MMM 2010</v>
      </c>
      <c r="C8" s="20" t="str">
        <f>ZZZ__FnCalls!F8</f>
        <v>MMM 2010</v>
      </c>
      <c r="D8" s="20" t="str">
        <f>ZZZ__FnCalls!F9</f>
        <v>MMM 2010</v>
      </c>
      <c r="E8" s="20" t="str">
        <f>ZZZ__FnCalls!F10</f>
        <v>MMM 2010</v>
      </c>
      <c r="F8" s="20" t="str">
        <f>ZZZ__FnCalls!F11</f>
        <v>MMM 2010</v>
      </c>
      <c r="G8" s="20" t="str">
        <f>ZZZ__FnCalls!F12</f>
        <v>MMM 2010</v>
      </c>
      <c r="H8" s="20" t="str">
        <f>ZZZ__FnCalls!F13</f>
        <v>MMM 2010</v>
      </c>
      <c r="I8" s="20" t="str">
        <f>ZZZ__FnCalls!F14</f>
        <v>MMM 2010</v>
      </c>
      <c r="J8" s="20" t="str">
        <f>ZZZ__FnCalls!F15</f>
        <v>MMM 2010</v>
      </c>
      <c r="K8" s="20" t="str">
        <f>ZZZ__FnCalls!F16</f>
        <v>MMM 2010</v>
      </c>
      <c r="L8" s="20" t="str">
        <f>ZZZ__FnCalls!F17</f>
        <v>MMM 2010</v>
      </c>
      <c r="M8" s="20" t="str">
        <f>ZZZ__FnCalls!F18</f>
        <v>MMM 2010</v>
      </c>
      <c r="N8" s="21" t="str">
        <f>ZZZ__FnCalls!H7</f>
        <v>2010</v>
      </c>
      <c r="O8" s="20" t="str">
        <f>ZZZ__FnCalls!F19</f>
        <v>MMM 2011</v>
      </c>
      <c r="P8" s="20" t="str">
        <f>ZZZ__FnCalls!F20</f>
        <v>MMM 2011</v>
      </c>
      <c r="Q8" s="20" t="str">
        <f>ZZZ__FnCalls!F21</f>
        <v>MMM 2011</v>
      </c>
      <c r="R8" s="20" t="str">
        <f>ZZZ__FnCalls!F22</f>
        <v>MMM 2011</v>
      </c>
      <c r="S8" s="20" t="str">
        <f>ZZZ__FnCalls!F23</f>
        <v>MMM 2011</v>
      </c>
      <c r="T8" s="20" t="str">
        <f>ZZZ__FnCalls!F24</f>
        <v>MMM 2011</v>
      </c>
      <c r="U8" s="20" t="str">
        <f>ZZZ__FnCalls!F25</f>
        <v>MMM 2011</v>
      </c>
      <c r="V8" s="20" t="str">
        <f>ZZZ__FnCalls!F26</f>
        <v>MMM 2011</v>
      </c>
      <c r="W8" s="20" t="str">
        <f>ZZZ__FnCalls!F27</f>
        <v>MMM 2011</v>
      </c>
      <c r="X8" s="20" t="str">
        <f>ZZZ__FnCalls!F28</f>
        <v>MMM 2011</v>
      </c>
      <c r="Y8" s="20" t="str">
        <f>ZZZ__FnCalls!F29</f>
        <v>MMM 2011</v>
      </c>
      <c r="Z8" s="20" t="str">
        <f>ZZZ__FnCalls!F30</f>
        <v>MMM 2011</v>
      </c>
      <c r="AA8" s="21" t="str">
        <f>ZZZ__FnCalls!H19</f>
        <v>2011</v>
      </c>
      <c r="AB8" s="20" t="str">
        <f>ZZZ__FnCalls!F31</f>
        <v>MMM 2012</v>
      </c>
      <c r="AC8" s="20" t="str">
        <f>ZZZ__FnCalls!F32</f>
        <v>MMM 2012</v>
      </c>
      <c r="AD8" s="20" t="str">
        <f>ZZZ__FnCalls!F33</f>
        <v>MMM 2012</v>
      </c>
      <c r="AE8" s="20" t="str">
        <f>ZZZ__FnCalls!F34</f>
        <v>MMM 2012</v>
      </c>
      <c r="AF8" s="20" t="str">
        <f>ZZZ__FnCalls!F35</f>
        <v>MMM 2012</v>
      </c>
      <c r="AG8" s="20" t="str">
        <f>ZZZ__FnCalls!F36</f>
        <v>MMM 2012</v>
      </c>
      <c r="AH8" s="20" t="str">
        <f>ZZZ__FnCalls!F37</f>
        <v>MMM 2012</v>
      </c>
      <c r="AI8" s="20" t="str">
        <f>ZZZ__FnCalls!F38</f>
        <v>MMM 2012</v>
      </c>
      <c r="AJ8" s="20" t="str">
        <f>ZZZ__FnCalls!F39</f>
        <v>MMM 2012</v>
      </c>
      <c r="AK8" s="20" t="str">
        <f>ZZZ__FnCalls!F40</f>
        <v>MMM 2012</v>
      </c>
      <c r="AL8" s="20" t="str">
        <f>ZZZ__FnCalls!F41</f>
        <v>MMM 2012</v>
      </c>
      <c r="AM8" s="20" t="str">
        <f>ZZZ__FnCalls!F42</f>
        <v>MMM 2012</v>
      </c>
      <c r="AN8" s="21" t="str">
        <f>ZZZ__FnCalls!H31</f>
        <v>2012</v>
      </c>
      <c r="AO8" s="20" t="str">
        <f>ZZZ__FnCalls!F43</f>
        <v>MMM 2013</v>
      </c>
      <c r="AP8" s="20" t="str">
        <f>ZZZ__FnCalls!F44</f>
        <v>MMM 2013</v>
      </c>
      <c r="AQ8" s="20" t="str">
        <f>ZZZ__FnCalls!F45</f>
        <v>MMM 2013</v>
      </c>
      <c r="AR8" s="20" t="str">
        <f>ZZZ__FnCalls!F46</f>
        <v>MMM 2013</v>
      </c>
      <c r="AS8" s="20" t="str">
        <f>ZZZ__FnCalls!F47</f>
        <v>MMM 2013</v>
      </c>
      <c r="AT8" s="20" t="str">
        <f>ZZZ__FnCalls!F48</f>
        <v>MMM 2013</v>
      </c>
      <c r="AU8" s="20" t="str">
        <f>ZZZ__FnCalls!F49</f>
        <v>MMM 2013</v>
      </c>
      <c r="AV8" s="20" t="str">
        <f>ZZZ__FnCalls!F50</f>
        <v>MMM 2013</v>
      </c>
      <c r="AW8" s="20" t="str">
        <f>ZZZ__FnCalls!F51</f>
        <v>MMM 2013</v>
      </c>
      <c r="AX8" s="20" t="str">
        <f>ZZZ__FnCalls!F52</f>
        <v>MMM 2013</v>
      </c>
      <c r="AY8" s="20" t="str">
        <f>ZZZ__FnCalls!F53</f>
        <v>MMM 2013</v>
      </c>
      <c r="AZ8" s="20" t="str">
        <f>ZZZ__FnCalls!F54</f>
        <v>MMM 2013</v>
      </c>
      <c r="BA8" s="21" t="str">
        <f>ZZZ__FnCalls!H43</f>
        <v>2013</v>
      </c>
      <c r="BB8" s="20" t="str">
        <f>ZZZ__FnCalls!F55</f>
        <v>MMM 2014</v>
      </c>
      <c r="BC8" s="20" t="str">
        <f>ZZZ__FnCalls!F56</f>
        <v>MMM 2014</v>
      </c>
      <c r="BD8" s="20" t="str">
        <f>ZZZ__FnCalls!F57</f>
        <v>MMM 2014</v>
      </c>
      <c r="BE8" s="20" t="str">
        <f>ZZZ__FnCalls!F58</f>
        <v>MMM 2014</v>
      </c>
      <c r="BF8" s="20" t="str">
        <f>ZZZ__FnCalls!F59</f>
        <v>MMM 2014</v>
      </c>
      <c r="BG8" s="20" t="str">
        <f>ZZZ__FnCalls!F60</f>
        <v>MMM 2014</v>
      </c>
      <c r="BH8" s="20" t="str">
        <f>ZZZ__FnCalls!F61</f>
        <v>MMM 2014</v>
      </c>
      <c r="BI8" s="20" t="str">
        <f>ZZZ__FnCalls!F62</f>
        <v>MMM 2014</v>
      </c>
      <c r="BJ8" s="20" t="str">
        <f>ZZZ__FnCalls!F63</f>
        <v>MMM 2014</v>
      </c>
      <c r="BK8" s="20" t="str">
        <f>ZZZ__FnCalls!F64</f>
        <v>MMM 2014</v>
      </c>
      <c r="BL8" s="20" t="str">
        <f>ZZZ__FnCalls!F65</f>
        <v>MMM 2014</v>
      </c>
      <c r="BM8" s="20" t="str">
        <f>ZZZ__FnCalls!F66</f>
        <v>MMM 2014</v>
      </c>
      <c r="BN8" s="21" t="str">
        <f>ZZZ__FnCalls!H55</f>
        <v>2014</v>
      </c>
      <c r="BO8" s="20" t="str">
        <f>ZZZ__FnCalls!F67</f>
        <v>MMM 2015</v>
      </c>
      <c r="BP8" s="20" t="str">
        <f>ZZZ__FnCalls!F68</f>
        <v>MMM 2015</v>
      </c>
      <c r="BQ8" s="20" t="str">
        <f>ZZZ__FnCalls!F69</f>
        <v>MMM 2015</v>
      </c>
      <c r="BR8" s="20" t="str">
        <f>ZZZ__FnCalls!F70</f>
        <v>MMM 2015</v>
      </c>
      <c r="BS8" s="20" t="str">
        <f>ZZZ__FnCalls!F71</f>
        <v>MMM 2015</v>
      </c>
      <c r="BT8" s="20" t="str">
        <f>ZZZ__FnCalls!F72</f>
        <v>MMM 2015</v>
      </c>
      <c r="BU8" s="20" t="str">
        <f>ZZZ__FnCalls!F73</f>
        <v>MMM 2015</v>
      </c>
      <c r="BV8" s="20" t="str">
        <f>ZZZ__FnCalls!F74</f>
        <v>MMM 2015</v>
      </c>
      <c r="BW8" s="20" t="str">
        <f>ZZZ__FnCalls!F75</f>
        <v>MMM 2015</v>
      </c>
      <c r="BX8" s="20" t="str">
        <f>ZZZ__FnCalls!F76</f>
        <v>MMM 2015</v>
      </c>
      <c r="BY8" s="20" t="str">
        <f>ZZZ__FnCalls!F77</f>
        <v>MMM 2015</v>
      </c>
      <c r="BZ8" s="20" t="str">
        <f>ZZZ__FnCalls!F78</f>
        <v>MMM 2015</v>
      </c>
      <c r="CA8" s="21" t="str">
        <f>ZZZ__FnCalls!H67</f>
        <v>2015</v>
      </c>
      <c r="CB8" s="20" t="str">
        <f>ZZZ__FnCalls!F79</f>
        <v>MMM 2016</v>
      </c>
      <c r="CC8" s="20" t="str">
        <f>ZZZ__FnCalls!F80</f>
        <v>MMM 2016</v>
      </c>
      <c r="CD8" s="20" t="str">
        <f>ZZZ__FnCalls!F81</f>
        <v>MMM 2016</v>
      </c>
      <c r="CE8" s="20" t="str">
        <f>ZZZ__FnCalls!F82</f>
        <v>MMM 2016</v>
      </c>
      <c r="CF8" s="20" t="str">
        <f>ZZZ__FnCalls!F83</f>
        <v>MMM 2016</v>
      </c>
      <c r="CG8" s="20" t="str">
        <f>ZZZ__FnCalls!F84</f>
        <v>MMM 2016</v>
      </c>
      <c r="CH8" s="20" t="str">
        <f>ZZZ__FnCalls!F85</f>
        <v>MMM 2016</v>
      </c>
      <c r="CI8" s="20" t="str">
        <f>ZZZ__FnCalls!F86</f>
        <v>MMM 2016</v>
      </c>
      <c r="CJ8" s="20" t="str">
        <f>ZZZ__FnCalls!F87</f>
        <v>MMM 2016</v>
      </c>
      <c r="CK8" s="20" t="str">
        <f>ZZZ__FnCalls!F88</f>
        <v>MMM 2016</v>
      </c>
      <c r="CL8" s="20" t="str">
        <f>ZZZ__FnCalls!F89</f>
        <v>MMM 2016</v>
      </c>
      <c r="CM8" s="20" t="str">
        <f>ZZZ__FnCalls!F90</f>
        <v>MMM 2016</v>
      </c>
      <c r="CN8" s="21" t="str">
        <f>ZZZ__FnCalls!H79</f>
        <v>2016</v>
      </c>
      <c r="CO8" s="20" t="str">
        <f>ZZZ__FnCalls!F91</f>
        <v>MMM 2017</v>
      </c>
      <c r="CP8" s="20" t="str">
        <f>ZZZ__FnCalls!F92</f>
        <v>MMM 2017</v>
      </c>
      <c r="CQ8" s="20" t="str">
        <f>ZZZ__FnCalls!F93</f>
        <v>MMM 2017</v>
      </c>
      <c r="CR8" s="20" t="str">
        <f>ZZZ__FnCalls!F94</f>
        <v>MMM 2017</v>
      </c>
      <c r="CS8" s="20" t="str">
        <f>ZZZ__FnCalls!F95</f>
        <v>MMM 2017</v>
      </c>
      <c r="CT8" s="20" t="str">
        <f>ZZZ__FnCalls!F96</f>
        <v>MMM 2017</v>
      </c>
      <c r="CU8" s="20" t="str">
        <f>ZZZ__FnCalls!F97</f>
        <v>MMM 2017</v>
      </c>
      <c r="CV8" s="20" t="str">
        <f>ZZZ__FnCalls!F98</f>
        <v>MMM 2017</v>
      </c>
      <c r="CW8" s="20" t="str">
        <f>ZZZ__FnCalls!F99</f>
        <v>MMM 2017</v>
      </c>
      <c r="CX8" s="20" t="str">
        <f>ZZZ__FnCalls!F100</f>
        <v>MMM 2017</v>
      </c>
      <c r="CY8" s="20" t="str">
        <f>ZZZ__FnCalls!F101</f>
        <v>MMM 2017</v>
      </c>
      <c r="CZ8" s="20" t="str">
        <f>ZZZ__FnCalls!F102</f>
        <v>MMM 2017</v>
      </c>
      <c r="DA8" s="21" t="str">
        <f>ZZZ__FnCalls!H91</f>
        <v>2017</v>
      </c>
      <c r="DB8" s="20" t="str">
        <f>ZZZ__FnCalls!F103</f>
        <v>MMM 2018</v>
      </c>
      <c r="DC8" s="20" t="str">
        <f>ZZZ__FnCalls!F104</f>
        <v>MMM 2018</v>
      </c>
      <c r="DD8" s="20" t="str">
        <f>ZZZ__FnCalls!F105</f>
        <v>MMM 2018</v>
      </c>
      <c r="DE8" s="20" t="str">
        <f>ZZZ__FnCalls!F106</f>
        <v>MMM 2018</v>
      </c>
      <c r="DF8" s="20" t="str">
        <f>ZZZ__FnCalls!F107</f>
        <v>MMM 2018</v>
      </c>
      <c r="DG8" s="20" t="str">
        <f>ZZZ__FnCalls!F108</f>
        <v>MMM 2018</v>
      </c>
      <c r="DH8" s="20" t="str">
        <f>ZZZ__FnCalls!F109</f>
        <v>MMM 2018</v>
      </c>
      <c r="DI8" s="20" t="str">
        <f>ZZZ__FnCalls!F110</f>
        <v>MMM 2018</v>
      </c>
      <c r="DJ8" s="20" t="str">
        <f>ZZZ__FnCalls!F111</f>
        <v>MMM 2018</v>
      </c>
      <c r="DK8" s="20" t="str">
        <f>ZZZ__FnCalls!F112</f>
        <v>MMM 2018</v>
      </c>
      <c r="DL8" s="20" t="str">
        <f>ZZZ__FnCalls!F113</f>
        <v>MMM 2018</v>
      </c>
      <c r="DM8" s="20" t="str">
        <f>ZZZ__FnCalls!F114</f>
        <v>MMM 2018</v>
      </c>
      <c r="DN8" s="21" t="str">
        <f>ZZZ__FnCalls!H103</f>
        <v>2018</v>
      </c>
      <c r="DO8" s="20" t="str">
        <f>ZZZ__FnCalls!F115</f>
        <v>MMM 2019</v>
      </c>
      <c r="DP8" s="20" t="str">
        <f>ZZZ__FnCalls!F116</f>
        <v>MMM 2019</v>
      </c>
      <c r="DQ8" s="20" t="str">
        <f>ZZZ__FnCalls!F117</f>
        <v>MMM 2019</v>
      </c>
      <c r="DR8" s="20" t="str">
        <f>ZZZ__FnCalls!F118</f>
        <v>MMM 2019</v>
      </c>
      <c r="DS8" s="20" t="str">
        <f>ZZZ__FnCalls!F119</f>
        <v>MMM 2019</v>
      </c>
      <c r="DT8" s="20" t="str">
        <f>ZZZ__FnCalls!F120</f>
        <v>MMM 2019</v>
      </c>
      <c r="DU8" s="20" t="str">
        <f>ZZZ__FnCalls!F121</f>
        <v>MMM 2019</v>
      </c>
      <c r="DV8" s="20" t="str">
        <f>ZZZ__FnCalls!F122</f>
        <v>MMM 2019</v>
      </c>
      <c r="DW8" s="20" t="str">
        <f>ZZZ__FnCalls!F123</f>
        <v>MMM 2019</v>
      </c>
      <c r="DX8" s="20" t="str">
        <f>ZZZ__FnCalls!F124</f>
        <v>MMM 2019</v>
      </c>
      <c r="DY8" s="20" t="str">
        <f>ZZZ__FnCalls!F125</f>
        <v>MMM 2019</v>
      </c>
      <c r="DZ8" s="20" t="str">
        <f>ZZZ__FnCalls!F126</f>
        <v>MMM 2019</v>
      </c>
      <c r="EA8" s="21" t="str">
        <f>ZZZ__FnCalls!H115</f>
        <v>2019</v>
      </c>
      <c r="EB8" s="20" t="str">
        <f>ZZZ__FnCalls!F127</f>
        <v>MMM 2020</v>
      </c>
      <c r="EC8" s="20" t="str">
        <f>ZZZ__FnCalls!F128</f>
        <v>MMM 2020</v>
      </c>
      <c r="ED8" s="20" t="str">
        <f>ZZZ__FnCalls!F129</f>
        <v>MMM 2020</v>
      </c>
      <c r="EE8" s="20" t="str">
        <f>ZZZ__FnCalls!F130</f>
        <v>MMM 2020</v>
      </c>
      <c r="EF8" s="20" t="str">
        <f>ZZZ__FnCalls!F131</f>
        <v>MMM 2020</v>
      </c>
      <c r="EG8" s="20" t="str">
        <f>ZZZ__FnCalls!F132</f>
        <v>MMM 2020</v>
      </c>
      <c r="EH8" s="20" t="str">
        <f>ZZZ__FnCalls!F133</f>
        <v>MMM 2020</v>
      </c>
      <c r="EI8" s="20" t="str">
        <f>ZZZ__FnCalls!F134</f>
        <v>MMM 2020</v>
      </c>
      <c r="EJ8" s="20" t="str">
        <f>ZZZ__FnCalls!F135</f>
        <v>MMM 2020</v>
      </c>
      <c r="EK8" s="20" t="str">
        <f>ZZZ__FnCalls!F136</f>
        <v>MMM 2020</v>
      </c>
      <c r="EL8" s="20" t="str">
        <f>ZZZ__FnCalls!F137</f>
        <v>MMM 2020</v>
      </c>
      <c r="EM8" s="20" t="str">
        <f>ZZZ__FnCalls!F138</f>
        <v>MMM 2020</v>
      </c>
      <c r="EN8" s="21" t="str">
        <f>ZZZ__FnCalls!H127</f>
        <v>2020</v>
      </c>
    </row>
    <row r="9" spans="1:144" ht="12.75" customHeight="1" outlineLevel="1" x14ac:dyDescent="0.2">
      <c r="A9" s="7" t="str">
        <f>Labels!B28</f>
        <v>Aggregate Demand</v>
      </c>
      <c r="B9" s="22">
        <f t="shared" ref="B9:M9" ca="1" si="0">B36+0+B13</f>
        <v>937332.62066218851</v>
      </c>
      <c r="C9" s="22">
        <f t="shared" ca="1" si="0"/>
        <v>964847.91688037978</v>
      </c>
      <c r="D9" s="22">
        <f t="shared" ca="1" si="0"/>
        <v>996958.15326087817</v>
      </c>
      <c r="E9" s="22">
        <f t="shared" ca="1" si="0"/>
        <v>913993.35100968962</v>
      </c>
      <c r="F9" s="22">
        <f t="shared" ca="1" si="0"/>
        <v>902359.77820704121</v>
      </c>
      <c r="G9" s="22">
        <f t="shared" ca="1" si="0"/>
        <v>963654.40849497193</v>
      </c>
      <c r="H9" s="22">
        <f t="shared" ca="1" si="0"/>
        <v>909733.31276311306</v>
      </c>
      <c r="I9" s="22">
        <f t="shared" ca="1" si="0"/>
        <v>934062.44838527089</v>
      </c>
      <c r="J9" s="22">
        <f t="shared" ca="1" si="0"/>
        <v>950236.70319832698</v>
      </c>
      <c r="K9" s="22">
        <f t="shared" ca="1" si="0"/>
        <v>924621.75922596222</v>
      </c>
      <c r="L9" s="22">
        <f t="shared" ca="1" si="0"/>
        <v>910648.68250054738</v>
      </c>
      <c r="M9" s="22">
        <f t="shared" ca="1" si="0"/>
        <v>926593.47128375329</v>
      </c>
      <c r="N9" s="23">
        <f ca="1">SUM(B9:M9)</f>
        <v>11235042.605872123</v>
      </c>
      <c r="O9" s="22">
        <f t="shared" ref="O9:Z9" ca="1" si="1">O36+0+O13</f>
        <v>954904.99802154303</v>
      </c>
      <c r="P9" s="22">
        <f t="shared" ca="1" si="1"/>
        <v>976953.50675995811</v>
      </c>
      <c r="Q9" s="22">
        <f t="shared" ca="1" si="1"/>
        <v>955453.51111334201</v>
      </c>
      <c r="R9" s="22">
        <f t="shared" ca="1" si="1"/>
        <v>894659.44492974156</v>
      </c>
      <c r="S9" s="22">
        <f t="shared" ca="1" si="1"/>
        <v>934370.04728496436</v>
      </c>
      <c r="T9" s="22">
        <f t="shared" ca="1" si="1"/>
        <v>944771.40376455104</v>
      </c>
      <c r="U9" s="22">
        <f t="shared" ca="1" si="1"/>
        <v>947403.62557970849</v>
      </c>
      <c r="V9" s="22">
        <f t="shared" ca="1" si="1"/>
        <v>903055.28009879356</v>
      </c>
      <c r="W9" s="22">
        <f t="shared" ca="1" si="1"/>
        <v>936540.74995486834</v>
      </c>
      <c r="X9" s="22">
        <f t="shared" ca="1" si="1"/>
        <v>942158.64863130648</v>
      </c>
      <c r="Y9" s="22">
        <f t="shared" ca="1" si="1"/>
        <v>974258.12031704013</v>
      </c>
      <c r="Z9" s="22">
        <f t="shared" ca="1" si="1"/>
        <v>950209.01492099499</v>
      </c>
      <c r="AA9" s="23">
        <f ca="1">SUM(O9:Z9)</f>
        <v>11314738.351376811</v>
      </c>
      <c r="AB9" s="22">
        <f t="shared" ref="AB9:AM9" ca="1" si="2">AB36+0+AB13</f>
        <v>952331.89304918353</v>
      </c>
      <c r="AC9" s="22">
        <f t="shared" ca="1" si="2"/>
        <v>928907.93462306017</v>
      </c>
      <c r="AD9" s="22">
        <f t="shared" ca="1" si="2"/>
        <v>980563.50476413267</v>
      </c>
      <c r="AE9" s="22">
        <f t="shared" ca="1" si="2"/>
        <v>892694.00720210071</v>
      </c>
      <c r="AF9" s="22">
        <f t="shared" ca="1" si="2"/>
        <v>1006123.348950248</v>
      </c>
      <c r="AG9" s="22">
        <f t="shared" ca="1" si="2"/>
        <v>930872.93214674632</v>
      </c>
      <c r="AH9" s="22">
        <f t="shared" ca="1" si="2"/>
        <v>965532.48663702642</v>
      </c>
      <c r="AI9" s="22">
        <f t="shared" ca="1" si="2"/>
        <v>904831.36194058112</v>
      </c>
      <c r="AJ9" s="22">
        <f t="shared" ca="1" si="2"/>
        <v>952219.87622365158</v>
      </c>
      <c r="AK9" s="22">
        <f t="shared" ca="1" si="2"/>
        <v>906730.22537668305</v>
      </c>
      <c r="AL9" s="22">
        <f t="shared" ca="1" si="2"/>
        <v>929087.72719447105</v>
      </c>
      <c r="AM9" s="22">
        <f t="shared" ca="1" si="2"/>
        <v>1004473.5566702296</v>
      </c>
      <c r="AN9" s="23">
        <f ca="1">SUM(AB9:AM9)</f>
        <v>11354368.854778115</v>
      </c>
      <c r="AO9" s="22">
        <f t="shared" ref="AO9:AZ9" ca="1" si="3">AO36+0+AO13</f>
        <v>965930.99775801308</v>
      </c>
      <c r="AP9" s="22">
        <f t="shared" ca="1" si="3"/>
        <v>921323.67024638748</v>
      </c>
      <c r="AQ9" s="22">
        <f t="shared" ca="1" si="3"/>
        <v>909703.91917143867</v>
      </c>
      <c r="AR9" s="22">
        <f t="shared" ca="1" si="3"/>
        <v>918933.12489574437</v>
      </c>
      <c r="AS9" s="22">
        <f t="shared" ca="1" si="3"/>
        <v>890863.7651099097</v>
      </c>
      <c r="AT9" s="22">
        <f t="shared" ca="1" si="3"/>
        <v>923147.63456671231</v>
      </c>
      <c r="AU9" s="22">
        <f t="shared" ca="1" si="3"/>
        <v>978823.52139944676</v>
      </c>
      <c r="AV9" s="22">
        <f t="shared" ca="1" si="3"/>
        <v>951263.74591866718</v>
      </c>
      <c r="AW9" s="22">
        <f t="shared" ca="1" si="3"/>
        <v>941781.43897025753</v>
      </c>
      <c r="AX9" s="22">
        <f t="shared" ca="1" si="3"/>
        <v>968489.93010210071</v>
      </c>
      <c r="AY9" s="22">
        <f t="shared" ca="1" si="3"/>
        <v>925823.42887720268</v>
      </c>
      <c r="AZ9" s="22">
        <f t="shared" ca="1" si="3"/>
        <v>953498.59460744762</v>
      </c>
      <c r="BA9" s="23">
        <f ca="1">SUM(AO9:AZ9)</f>
        <v>11249583.771623328</v>
      </c>
      <c r="BB9" s="22">
        <f t="shared" ref="BB9:BM9" ca="1" si="4">BB36+0+BB13</f>
        <v>935228.80956601293</v>
      </c>
      <c r="BC9" s="22">
        <f t="shared" ca="1" si="4"/>
        <v>981969.48834043415</v>
      </c>
      <c r="BD9" s="22">
        <f t="shared" ca="1" si="4"/>
        <v>970465.16749979288</v>
      </c>
      <c r="BE9" s="22">
        <f t="shared" ca="1" si="4"/>
        <v>906899.77878999629</v>
      </c>
      <c r="BF9" s="22">
        <f t="shared" ca="1" si="4"/>
        <v>935874.37811028329</v>
      </c>
      <c r="BG9" s="22">
        <f t="shared" ca="1" si="4"/>
        <v>942411.55770750588</v>
      </c>
      <c r="BH9" s="22">
        <f t="shared" ca="1" si="4"/>
        <v>954195.75103338098</v>
      </c>
      <c r="BI9" s="22">
        <f t="shared" ca="1" si="4"/>
        <v>963822.57688477356</v>
      </c>
      <c r="BJ9" s="22">
        <f t="shared" ca="1" si="4"/>
        <v>941012.79284428421</v>
      </c>
      <c r="BK9" s="22">
        <f t="shared" ca="1" si="4"/>
        <v>992492.33456196985</v>
      </c>
      <c r="BL9" s="22">
        <f t="shared" ca="1" si="4"/>
        <v>947662.98500241863</v>
      </c>
      <c r="BM9" s="22">
        <f t="shared" ca="1" si="4"/>
        <v>936348.86982115894</v>
      </c>
      <c r="BN9" s="23">
        <f ca="1">SUM(BB9:BM9)</f>
        <v>11408384.490162011</v>
      </c>
      <c r="BO9" s="22">
        <f t="shared" ref="BO9:BZ9" ca="1" si="5">BO36+0+BO13</f>
        <v>950834.6611335401</v>
      </c>
      <c r="BP9" s="22">
        <f t="shared" ca="1" si="5"/>
        <v>955087.55177959159</v>
      </c>
      <c r="BQ9" s="22">
        <f t="shared" ca="1" si="5"/>
        <v>871054.85395922081</v>
      </c>
      <c r="BR9" s="22">
        <f t="shared" ca="1" si="5"/>
        <v>945750.71554488083</v>
      </c>
      <c r="BS9" s="22">
        <f t="shared" ca="1" si="5"/>
        <v>891601.28581079503</v>
      </c>
      <c r="BT9" s="22">
        <f t="shared" ca="1" si="5"/>
        <v>959165.36243520037</v>
      </c>
      <c r="BU9" s="22">
        <f t="shared" ca="1" si="5"/>
        <v>920053.73584675335</v>
      </c>
      <c r="BV9" s="22">
        <f t="shared" ca="1" si="5"/>
        <v>923802.32084753225</v>
      </c>
      <c r="BW9" s="22">
        <f t="shared" ca="1" si="5"/>
        <v>934919.70576901734</v>
      </c>
      <c r="BX9" s="22">
        <f t="shared" ca="1" si="5"/>
        <v>943483.12686059985</v>
      </c>
      <c r="BY9" s="22">
        <f t="shared" ca="1" si="5"/>
        <v>926697.39008902025</v>
      </c>
      <c r="BZ9" s="22">
        <f t="shared" ca="1" si="5"/>
        <v>904065.03510492656</v>
      </c>
      <c r="CA9" s="23">
        <f ca="1">SUM(BO9:BZ9)</f>
        <v>11126515.745181078</v>
      </c>
      <c r="CB9" s="22">
        <f t="shared" ref="CB9:CM9" ca="1" si="6">CB36+0+CB13</f>
        <v>941118.14686159615</v>
      </c>
      <c r="CC9" s="22">
        <f t="shared" ca="1" si="6"/>
        <v>967036.22391599696</v>
      </c>
      <c r="CD9" s="22">
        <f t="shared" ca="1" si="6"/>
        <v>921714.53914246534</v>
      </c>
      <c r="CE9" s="22">
        <f t="shared" ca="1" si="6"/>
        <v>942632.31860777189</v>
      </c>
      <c r="CF9" s="22">
        <f t="shared" ca="1" si="6"/>
        <v>976739.36434257741</v>
      </c>
      <c r="CG9" s="22">
        <f t="shared" ca="1" si="6"/>
        <v>956682.61629784387</v>
      </c>
      <c r="CH9" s="22">
        <f t="shared" ca="1" si="6"/>
        <v>963684.15172720468</v>
      </c>
      <c r="CI9" s="22">
        <f t="shared" ca="1" si="6"/>
        <v>953357.53084765701</v>
      </c>
      <c r="CJ9" s="22">
        <f t="shared" ca="1" si="6"/>
        <v>907557.75679497083</v>
      </c>
      <c r="CK9" s="22">
        <f t="shared" ca="1" si="6"/>
        <v>940155.09857053903</v>
      </c>
      <c r="CL9" s="22">
        <f t="shared" ca="1" si="6"/>
        <v>877332.20917777333</v>
      </c>
      <c r="CM9" s="22">
        <f t="shared" ca="1" si="6"/>
        <v>929733.57560742181</v>
      </c>
      <c r="CN9" s="23">
        <f ca="1">SUM(CB9:CM9)</f>
        <v>11277743.53189382</v>
      </c>
      <c r="CO9" s="22">
        <f t="shared" ref="CO9:CZ9" ca="1" si="7">CO36+0+CO13</f>
        <v>936749.38513943891</v>
      </c>
      <c r="CP9" s="22">
        <f t="shared" ca="1" si="7"/>
        <v>928123.44661470572</v>
      </c>
      <c r="CQ9" s="22">
        <f t="shared" ca="1" si="7"/>
        <v>921617.41136386641</v>
      </c>
      <c r="CR9" s="22">
        <f t="shared" ca="1" si="7"/>
        <v>917981.68971348915</v>
      </c>
      <c r="CS9" s="22">
        <f t="shared" ca="1" si="7"/>
        <v>884986.2259058432</v>
      </c>
      <c r="CT9" s="22">
        <f t="shared" ca="1" si="7"/>
        <v>958358.2251850391</v>
      </c>
      <c r="CU9" s="22">
        <f t="shared" ca="1" si="7"/>
        <v>946206.14035311912</v>
      </c>
      <c r="CV9" s="22">
        <f t="shared" ca="1" si="7"/>
        <v>919447.9468832023</v>
      </c>
      <c r="CW9" s="22">
        <f t="shared" ca="1" si="7"/>
        <v>891582.81278031331</v>
      </c>
      <c r="CX9" s="22">
        <f t="shared" ca="1" si="7"/>
        <v>893048.22579657263</v>
      </c>
      <c r="CY9" s="22">
        <f t="shared" ca="1" si="7"/>
        <v>950761.96749218507</v>
      </c>
      <c r="CZ9" s="22">
        <f t="shared" ca="1" si="7"/>
        <v>946207.81618868466</v>
      </c>
      <c r="DA9" s="23">
        <f ca="1">SUM(CO9:CZ9)</f>
        <v>11095071.293416459</v>
      </c>
      <c r="DB9" s="22">
        <f t="shared" ref="DB9:DM9" ca="1" si="8">DB36+0+DB13</f>
        <v>916441.34629433276</v>
      </c>
      <c r="DC9" s="22">
        <f t="shared" ca="1" si="8"/>
        <v>956064.12501957198</v>
      </c>
      <c r="DD9" s="22">
        <f t="shared" ca="1" si="8"/>
        <v>865447.09181570355</v>
      </c>
      <c r="DE9" s="22">
        <f t="shared" ca="1" si="8"/>
        <v>921880.32732670265</v>
      </c>
      <c r="DF9" s="22">
        <f t="shared" ca="1" si="8"/>
        <v>912438.23490633885</v>
      </c>
      <c r="DG9" s="22">
        <f t="shared" ca="1" si="8"/>
        <v>895390.57528906502</v>
      </c>
      <c r="DH9" s="22">
        <f t="shared" ca="1" si="8"/>
        <v>869734.24250683002</v>
      </c>
      <c r="DI9" s="22">
        <f t="shared" ca="1" si="8"/>
        <v>874860.62453905016</v>
      </c>
      <c r="DJ9" s="22">
        <f t="shared" ca="1" si="8"/>
        <v>897975.475935361</v>
      </c>
      <c r="DK9" s="22">
        <f t="shared" ca="1" si="8"/>
        <v>921415.56786242686</v>
      </c>
      <c r="DL9" s="22">
        <f t="shared" ca="1" si="8"/>
        <v>946611.56257997197</v>
      </c>
      <c r="DM9" s="22">
        <f t="shared" ca="1" si="8"/>
        <v>898483.93440497573</v>
      </c>
      <c r="DN9" s="23">
        <f ca="1">SUM(DB9:DM9)</f>
        <v>10876743.108480331</v>
      </c>
      <c r="DO9" s="22">
        <f t="shared" ref="DO9:DZ9" ca="1" si="9">DO36+0+DO13</f>
        <v>914203.54864331905</v>
      </c>
      <c r="DP9" s="22">
        <f t="shared" ca="1" si="9"/>
        <v>924356.31325015484</v>
      </c>
      <c r="DQ9" s="22">
        <f t="shared" ca="1" si="9"/>
        <v>904993.72694615845</v>
      </c>
      <c r="DR9" s="22">
        <f t="shared" ca="1" si="9"/>
        <v>870876.90474041714</v>
      </c>
      <c r="DS9" s="22">
        <f t="shared" ca="1" si="9"/>
        <v>865935.25255070918</v>
      </c>
      <c r="DT9" s="22">
        <f t="shared" ca="1" si="9"/>
        <v>906582.00274207222</v>
      </c>
      <c r="DU9" s="22">
        <f t="shared" ca="1" si="9"/>
        <v>923249.02880590688</v>
      </c>
      <c r="DV9" s="22">
        <f t="shared" ca="1" si="9"/>
        <v>919575.27639549063</v>
      </c>
      <c r="DW9" s="22">
        <f t="shared" ca="1" si="9"/>
        <v>872522.33946270682</v>
      </c>
      <c r="DX9" s="22">
        <f t="shared" ca="1" si="9"/>
        <v>908928.3144608218</v>
      </c>
      <c r="DY9" s="22">
        <f t="shared" ca="1" si="9"/>
        <v>947439.41795222252</v>
      </c>
      <c r="DZ9" s="22">
        <f t="shared" ca="1" si="9"/>
        <v>941845.62741509103</v>
      </c>
      <c r="EA9" s="23">
        <f ca="1">SUM(DO9:DZ9)</f>
        <v>10900507.753365071</v>
      </c>
      <c r="EB9" s="22">
        <f t="shared" ref="EB9:EM9" ca="1" si="10">EB36+0+EB13</f>
        <v>880534.00657030591</v>
      </c>
      <c r="EC9" s="22">
        <f t="shared" ca="1" si="10"/>
        <v>918485.03368402948</v>
      </c>
      <c r="ED9" s="22">
        <f t="shared" ca="1" si="10"/>
        <v>882913.88308776193</v>
      </c>
      <c r="EE9" s="22">
        <f t="shared" ca="1" si="10"/>
        <v>844248.42544667714</v>
      </c>
      <c r="EF9" s="22">
        <f t="shared" ca="1" si="10"/>
        <v>841130.9411298834</v>
      </c>
      <c r="EG9" s="22">
        <f t="shared" ca="1" si="10"/>
        <v>886864.46204392938</v>
      </c>
      <c r="EH9" s="22">
        <f t="shared" ca="1" si="10"/>
        <v>915516.22906231461</v>
      </c>
      <c r="EI9" s="22">
        <f t="shared" ca="1" si="10"/>
        <v>885071.89024037973</v>
      </c>
      <c r="EJ9" s="22">
        <f t="shared" ca="1" si="10"/>
        <v>902784.57641922485</v>
      </c>
      <c r="EK9" s="22">
        <f t="shared" ca="1" si="10"/>
        <v>902888.53549600008</v>
      </c>
      <c r="EL9" s="22">
        <f t="shared" ca="1" si="10"/>
        <v>911981.62902303133</v>
      </c>
      <c r="EM9" s="22">
        <f t="shared" ca="1" si="10"/>
        <v>909356.85268420656</v>
      </c>
      <c r="EN9" s="23">
        <f ca="1">SUM(EB9:EM9)</f>
        <v>10681776.464887746</v>
      </c>
    </row>
    <row r="10" spans="1:144" ht="12.75" customHeight="1" outlineLevel="1" x14ac:dyDescent="0.2">
      <c r="A10" s="11" t="str">
        <f>Labels!B31</f>
        <v>Long Expected Demand</v>
      </c>
      <c r="B10" s="24">
        <f>'(Other Computations)'!B8+'(Other Computations)'!B61*0/Inputs!B13/12</f>
        <v>1166666.6666666667</v>
      </c>
      <c r="C10" s="24">
        <f ca="1">B10+'(Other Computations)'!B61*(B9-B10)/Inputs!B13/12</f>
        <v>1166135.8008194342</v>
      </c>
      <c r="D10" s="24">
        <f ca="1">C10+'(Other Computations)'!B61*(C9-C10)/Inputs!B13/12</f>
        <v>1165669.8566436493</v>
      </c>
      <c r="E10" s="24">
        <f ca="1">D10+'(Other Computations)'!B61*(D9-D10)/Inputs!B13/12</f>
        <v>1165279.3202932263</v>
      </c>
      <c r="F10" s="24">
        <f ca="1">E10+'(Other Computations)'!B61*(E9-E10)/Inputs!B13/12</f>
        <v>1164697.6398087738</v>
      </c>
      <c r="G10" s="24">
        <f ca="1">F10+'(Other Computations)'!B61*(F9-F10)/Inputs!B13/12</f>
        <v>1164090.3762402511</v>
      </c>
      <c r="H10" s="24">
        <f ca="1">G10+'(Other Computations)'!B61*(G9-G10)/Inputs!B13/12</f>
        <v>1163626.4040926925</v>
      </c>
      <c r="I10" s="24">
        <f ca="1">H10+'(Other Computations)'!B61*(H9-H10)/Inputs!B13/12</f>
        <v>1163038.6886035036</v>
      </c>
      <c r="J10" s="24">
        <f ca="1">I10+'(Other Computations)'!B61*(I9-I10)/Inputs!B13/12</f>
        <v>1162508.651010406</v>
      </c>
      <c r="K10" s="24">
        <f ca="1">J10+'(Other Computations)'!B61*(J9-J10)/Inputs!B13/12</f>
        <v>1162017.280760841</v>
      </c>
      <c r="L10" s="24">
        <f ca="1">K10+'(Other Computations)'!B61*(K9-K10)/Inputs!B13/12</f>
        <v>1161467.7540906214</v>
      </c>
      <c r="M10" s="24">
        <f ca="1">L10+'(Other Computations)'!B61*(L9-L10)/Inputs!B13/12</f>
        <v>1160887.1543878666</v>
      </c>
      <c r="N10" s="25">
        <f ca="1">SUM(B10:M10)</f>
        <v>13966085.593417935</v>
      </c>
      <c r="O10" s="24">
        <f ca="1">M10+'(Other Computations)'!B61*(M9-M10)/Inputs!B13/12</f>
        <v>1160344.8078991997</v>
      </c>
      <c r="P10" s="24">
        <f ca="1">O10+'(Other Computations)'!B61*(O9-O10)/Inputs!B13/12</f>
        <v>1159869.252783742</v>
      </c>
      <c r="Q10" s="24">
        <f ca="1">P10+'(Other Computations)'!B61*(P9-P10)/Inputs!B13/12</f>
        <v>1159445.8367049834</v>
      </c>
      <c r="R10" s="24">
        <f ca="1">Q10+'(Other Computations)'!B61*(Q9-Q10)/Inputs!B13/12</f>
        <v>1158973.6322475953</v>
      </c>
      <c r="S10" s="24">
        <f ca="1">R10+'(Other Computations)'!B61*(R9-R10)/Inputs!B13/12</f>
        <v>1158361.7938510263</v>
      </c>
      <c r="T10" s="24">
        <f ca="1">S10+'(Other Computations)'!B61*(S9-S10)/Inputs!B13/12</f>
        <v>1157843.294437679</v>
      </c>
      <c r="U10" s="24">
        <f ca="1">T10+'(Other Computations)'!B61*(T9-T10)/Inputs!B13/12</f>
        <v>1157350.0724685283</v>
      </c>
      <c r="V10" s="24">
        <f ca="1">U10+'(Other Computations)'!B61*(U9-U10)/Inputs!B13/12</f>
        <v>1156864.0853229524</v>
      </c>
      <c r="W10" s="24">
        <f ca="1">V10+'(Other Computations)'!B61*(V9-V10)/Inputs!B13/12</f>
        <v>1156276.5649404891</v>
      </c>
      <c r="X10" s="24">
        <f ca="1">W10+'(Other Computations)'!B61*(W9-W10)/Inputs!B13/12</f>
        <v>1155767.9172206151</v>
      </c>
      <c r="Y10" s="24">
        <f ca="1">X10+'(Other Computations)'!B61*(X9-X10)/Inputs!B13/12</f>
        <v>1155273.4513211027</v>
      </c>
      <c r="Z10" s="24">
        <f ca="1">Y10+'(Other Computations)'!B61*(Y9-Y10)/Inputs!B13/12</f>
        <v>1154854.4343511858</v>
      </c>
      <c r="AA10" s="25">
        <f ca="1">SUM(O10:Z10)</f>
        <v>13891225.1435491</v>
      </c>
      <c r="AB10" s="24">
        <f ca="1">Z10+'(Other Computations)'!B61*(Z9-Z10)/Inputs!B13/12</f>
        <v>1154380.7181025047</v>
      </c>
      <c r="AC10" s="24">
        <f ca="1">AB10+'(Other Computations)'!B61*(AB9-AB10)/Inputs!B13/12</f>
        <v>1153913.0124889554</v>
      </c>
      <c r="AD10" s="24">
        <f ca="1">AC10+'(Other Computations)'!B61*(AC9-AC10)/Inputs!B13/12</f>
        <v>1153392.1674013028</v>
      </c>
      <c r="AE10" s="24">
        <f ca="1">AD10+'(Other Computations)'!B61*(AD9-AD10)/Inputs!B13/12</f>
        <v>1152992.1010526058</v>
      </c>
      <c r="AF10" s="24">
        <f ca="1">AE10+'(Other Computations)'!B61*(AE9-AE10)/Inputs!B13/12</f>
        <v>1152389.5591686927</v>
      </c>
      <c r="AG10" s="24">
        <f ca="1">AF10+'(Other Computations)'!B61*(AF9-AF10)/Inputs!B13/12</f>
        <v>1152050.9799783721</v>
      </c>
      <c r="AH10" s="24">
        <f ca="1">AG10+'(Other Computations)'!B61*(AG9-AG10)/Inputs!B13/12</f>
        <v>1151538.9937565397</v>
      </c>
      <c r="AI10" s="24">
        <f ca="1">AH10+'(Other Computations)'!B61*(AH9-AH10)/Inputs!B13/12</f>
        <v>1151108.4231382075</v>
      </c>
      <c r="AJ10" s="24">
        <f ca="1">AI10+'(Other Computations)'!B61*(AI9-AI10)/Inputs!B13/12</f>
        <v>1150538.3373483983</v>
      </c>
      <c r="AK10" s="24">
        <f ca="1">AJ10+'(Other Computations)'!B61*(AJ9-AJ10)/Inputs!B13/12</f>
        <v>1150079.2668365354</v>
      </c>
      <c r="AL10" s="24">
        <f ca="1">AK10+'(Other Computations)'!B61*(AK9-AK10)/Inputs!B13/12</f>
        <v>1149515.9588701932</v>
      </c>
      <c r="AM10" s="24">
        <f ca="1">AL10+'(Other Computations)'!B61*(AL9-AL10)/Inputs!B13/12</f>
        <v>1149005.7083339067</v>
      </c>
      <c r="AN10" s="25">
        <f ca="1">SUM(AB10:AM10)</f>
        <v>13820905.226476211</v>
      </c>
      <c r="AO10" s="24">
        <f ca="1">AM10+'(Other Computations)'!B61*(AM9-AM10)/Inputs!B13/12</f>
        <v>1148671.1431680187</v>
      </c>
      <c r="AP10" s="24">
        <f ca="1">AO10+'(Other Computations)'!B61*(AO9-AO10)/Inputs!B13/12</f>
        <v>1148248.1335721621</v>
      </c>
      <c r="AQ10" s="24">
        <f ca="1">AP10+'(Other Computations)'!B61*(AP9-AP10)/Inputs!B13/12</f>
        <v>1147722.8454626116</v>
      </c>
      <c r="AR10" s="24">
        <f ca="1">AQ10+'(Other Computations)'!B61*(AQ9-AQ10)/Inputs!B13/12</f>
        <v>1147171.8757258265</v>
      </c>
      <c r="AS10" s="24">
        <f ca="1">AR10+'(Other Computations)'!B61*(AR9-AR10)/Inputs!B13/12</f>
        <v>1146643.5452840901</v>
      </c>
      <c r="AT10" s="24">
        <f ca="1">AS10+'(Other Computations)'!B61*(AS9-AS10)/Inputs!B13/12</f>
        <v>1146051.4624596129</v>
      </c>
      <c r="AU10" s="24">
        <f ca="1">AT10+'(Other Computations)'!B61*(AT9-AT10)/Inputs!B13/12</f>
        <v>1145535.4813765273</v>
      </c>
      <c r="AV10" s="24">
        <f ca="1">AU10+'(Other Computations)'!B61*(AU9-AU10)/Inputs!B13/12</f>
        <v>1145149.5740617656</v>
      </c>
      <c r="AW10" s="24">
        <f ca="1">AV10+'(Other Computations)'!B61*(AV9-AV10)/Inputs!B13/12</f>
        <v>1144700.7642743974</v>
      </c>
      <c r="AX10" s="24">
        <f ca="1">AW10+'(Other Computations)'!B61*(AW9-AW10)/Inputs!B13/12</f>
        <v>1144231.0436139712</v>
      </c>
      <c r="AY10" s="24">
        <f ca="1">AX10+'(Other Computations)'!B61*(AX9-AX10)/Inputs!B13/12</f>
        <v>1143824.2354808419</v>
      </c>
      <c r="AZ10" s="24">
        <f ca="1">AY10+'(Other Computations)'!B61*(AY9-AY10)/Inputs!B13/12</f>
        <v>1143319.6039840742</v>
      </c>
      <c r="BA10" s="25">
        <f ca="1">SUM(AO10:AZ10)</f>
        <v>13751269.708463898</v>
      </c>
      <c r="BB10" s="24">
        <f ca="1">AZ10+'(Other Computations)'!B61*(AZ9-AZ10)/Inputs!B13/12</f>
        <v>1142880.2034994061</v>
      </c>
      <c r="BC10" s="24">
        <f ca="1">BB10+'(Other Computations)'!B61*(BB9-BB10)/Inputs!B13/12</f>
        <v>1142399.5289764123</v>
      </c>
      <c r="BD10" s="24">
        <f ca="1">BC10+'(Other Computations)'!B61*(BC9-BC10)/Inputs!B13/12</f>
        <v>1142028.1631416068</v>
      </c>
      <c r="BE10" s="24">
        <f ca="1">BD10+'(Other Computations)'!B61*(BD9-BD10)/Inputs!B13/12</f>
        <v>1141631.0265776212</v>
      </c>
      <c r="BF10" s="24">
        <f ca="1">BE10+'(Other Computations)'!B61*(BE9-BE10)/Inputs!B13/12</f>
        <v>1141087.6672077426</v>
      </c>
      <c r="BG10" s="24">
        <f ca="1">BF10+'(Other Computations)'!B61*(BF9-BF10)/Inputs!B13/12</f>
        <v>1140612.6364459428</v>
      </c>
      <c r="BH10" s="24">
        <f ca="1">BG10+'(Other Computations)'!B61*(BG9-BG10)/Inputs!B13/12</f>
        <v>1140153.8376525668</v>
      </c>
      <c r="BI10" s="24">
        <f ca="1">BH10+'(Other Computations)'!B61*(BH9-BH10)/Inputs!B13/12</f>
        <v>1139723.3791187261</v>
      </c>
      <c r="BJ10" s="24">
        <f ca="1">BI10+'(Other Computations)'!B61*(BI9-BI10)/Inputs!B13/12</f>
        <v>1139316.2013357771</v>
      </c>
      <c r="BK10" s="24">
        <f ca="1">BJ10+'(Other Computations)'!B61*(BJ9-BJ10)/Inputs!B13/12</f>
        <v>1138857.1656679728</v>
      </c>
      <c r="BL10" s="24">
        <f ca="1">BK10+'(Other Computations)'!B61*(BK9-BK10)/Inputs!B13/12</f>
        <v>1138518.3581885607</v>
      </c>
      <c r="BM10" s="24">
        <f ca="1">BL10+'(Other Computations)'!B61*(BL9-BL10)/Inputs!B13/12</f>
        <v>1138076.5633432225</v>
      </c>
      <c r="BN10" s="25">
        <f ca="1">SUM(BB10:BM10)</f>
        <v>13685284.731155559</v>
      </c>
      <c r="BO10" s="24">
        <f ca="1">BM10+'(Other Computations)'!B61*(BM9-BM10)/Inputs!B13/12</f>
        <v>1137609.6010896992</v>
      </c>
      <c r="BP10" s="24">
        <f ca="1">BO10+'(Other Computations)'!B61*(BO9-BO10)/Inputs!B13/12</f>
        <v>1137177.2516916525</v>
      </c>
      <c r="BQ10" s="24">
        <f ca="1">BP10+'(Other Computations)'!B61*(BP9-BP10)/Inputs!B13/12</f>
        <v>1136755.7477566709</v>
      </c>
      <c r="BR10" s="24">
        <f ca="1">BQ10+'(Other Computations)'!B61*(BQ9-BQ10)/Inputs!B13/12</f>
        <v>1136140.699391399</v>
      </c>
      <c r="BS10" s="24">
        <f ca="1">BR10+'(Other Computations)'!B61*(BR9-BR10)/Inputs!B13/12</f>
        <v>1135699.9818361988</v>
      </c>
      <c r="BT10" s="24">
        <f ca="1">BS10+'(Other Computations)'!B61*(BS9-BS10)/Inputs!B13/12</f>
        <v>1135134.9385583622</v>
      </c>
      <c r="BU10" s="24">
        <f ca="1">BT10+'(Other Computations)'!B61*(BT9-BT10)/Inputs!B13/12</f>
        <v>1134727.6015765956</v>
      </c>
      <c r="BV10" s="24">
        <f ca="1">BU10+'(Other Computations)'!B61*(BU9-BU10)/Inputs!B13/12</f>
        <v>1134230.6713318506</v>
      </c>
      <c r="BW10" s="24">
        <f ca="1">BV10+'(Other Computations)'!B61*(BV9-BV10)/Inputs!B13/12</f>
        <v>1133743.5686686924</v>
      </c>
      <c r="BX10" s="24">
        <f ca="1">BW10+'(Other Computations)'!B61*(BW9-BW10)/Inputs!B13/12</f>
        <v>1133283.3282453136</v>
      </c>
      <c r="BY10" s="24">
        <f ca="1">BX10+'(Other Computations)'!B61*(BX9-BX10)/Inputs!B13/12</f>
        <v>1132843.9759272935</v>
      </c>
      <c r="BZ10" s="24">
        <f ca="1">BY10+'(Other Computations)'!B61*(BY9-BY10)/Inputs!B13/12</f>
        <v>1132366.7847563715</v>
      </c>
      <c r="CA10" s="25">
        <f ca="1">SUM(BO10:BZ10)</f>
        <v>13619714.150830101</v>
      </c>
      <c r="CB10" s="24">
        <f ca="1">BZ10+'(Other Computations)'!B61*(BZ9-BZ10)/Inputs!B13/12</f>
        <v>1131838.3084840302</v>
      </c>
      <c r="CC10" s="24">
        <f ca="1">CB10+'(Other Computations)'!B61*(CB9-CB10)/Inputs!B13/12</f>
        <v>1131396.8266284226</v>
      </c>
      <c r="CD10" s="24">
        <f ca="1">CC10+'(Other Computations)'!B61*(CC9-CC10)/Inputs!B13/12</f>
        <v>1131016.3622702919</v>
      </c>
      <c r="CE10" s="24">
        <f ca="1">CD10+'(Other Computations)'!B61*(CD9-CD10)/Inputs!B13/12</f>
        <v>1130531.867309348</v>
      </c>
      <c r="CF10" s="24">
        <f ca="1">CE10+'(Other Computations)'!B61*(CE9-CE10)/Inputs!B13/12</f>
        <v>1130096.9146503166</v>
      </c>
      <c r="CG10" s="24">
        <f ca="1">CF10+'(Other Computations)'!B61*(CF9-CF10)/Inputs!B13/12</f>
        <v>1129741.9203209006</v>
      </c>
      <c r="CH10" s="24">
        <f ca="1">CG10+'(Other Computations)'!B61*(CG9-CG10)/Inputs!B13/12</f>
        <v>1129341.3200801066</v>
      </c>
      <c r="CI10" s="24">
        <f ca="1">CH10+'(Other Computations)'!B61*(CH9-CH10)/Inputs!B13/12</f>
        <v>1128957.854412623</v>
      </c>
      <c r="CJ10" s="24">
        <f ca="1">CI10+'(Other Computations)'!B61*(CI9-CI10)/Inputs!B13/12</f>
        <v>1128551.3721821485</v>
      </c>
      <c r="CK10" s="24">
        <f ca="1">CJ10+'(Other Computations)'!B61*(CJ9-CJ10)/Inputs!B13/12</f>
        <v>1128039.8128872707</v>
      </c>
      <c r="CL10" s="24">
        <f ca="1">CK10+'(Other Computations)'!B61*(CK9-CK10)/Inputs!B13/12</f>
        <v>1127604.8945670931</v>
      </c>
      <c r="CM10" s="24">
        <f ca="1">CL10+'(Other Computations)'!B61*(CL9-CL10)/Inputs!B13/12</f>
        <v>1127025.5596472104</v>
      </c>
      <c r="CN10" s="25">
        <f ca="1">SUM(CB10:CM10)</f>
        <v>13554143.013439761</v>
      </c>
      <c r="CO10" s="24">
        <f ca="1">CM10+'(Other Computations)'!B61*(CM9-CM10)/Inputs!B13/12</f>
        <v>1126568.865239711</v>
      </c>
      <c r="CP10" s="24">
        <f ca="1">CO10+'(Other Computations)'!B61*(CO9-CO10)/Inputs!B13/12</f>
        <v>1126129.4682950345</v>
      </c>
      <c r="CQ10" s="24">
        <f ca="1">CP10+'(Other Computations)'!B61*(CP9-CP10)/Inputs!B13/12</f>
        <v>1125671.1210226263</v>
      </c>
      <c r="CR10" s="24">
        <f ca="1">CQ10+'(Other Computations)'!B61*(CQ9-CQ10)/Inputs!B13/12</f>
        <v>1125198.7744724902</v>
      </c>
      <c r="CS10" s="24">
        <f ca="1">CR10+'(Other Computations)'!B61*(CR9-CR10)/Inputs!B13/12</f>
        <v>1124719.1052948073</v>
      </c>
      <c r="CT10" s="24">
        <f ca="1">CS10+'(Other Computations)'!B61*(CS9-CS10)/Inputs!B13/12</f>
        <v>1124164.1680739995</v>
      </c>
      <c r="CU10" s="24">
        <f ca="1">CT10+'(Other Computations)'!B61*(CT9-CT10)/Inputs!B13/12</f>
        <v>1123780.3580210158</v>
      </c>
      <c r="CV10" s="24">
        <f ca="1">CU10+'(Other Computations)'!B61*(CU9-CU10)/Inputs!B13/12</f>
        <v>1123369.306591229</v>
      </c>
      <c r="CW10" s="24">
        <f ca="1">CV10+'(Other Computations)'!B61*(CV9-CV10)/Inputs!B13/12</f>
        <v>1122897.2664067198</v>
      </c>
      <c r="CX10" s="24">
        <f ca="1">CW10+'(Other Computations)'!B61*(CW9-CW10)/Inputs!B13/12</f>
        <v>1122361.8162825846</v>
      </c>
      <c r="CY10" s="24">
        <f ca="1">CX10+'(Other Computations)'!B61*(CX9-CX10)/Inputs!B13/12</f>
        <v>1121830.9977860891</v>
      </c>
      <c r="CZ10" s="24">
        <f ca="1">CY10+'(Other Computations)'!B61*(CY9-CY10)/Inputs!B13/12</f>
        <v>1121435.0046604087</v>
      </c>
      <c r="DA10" s="25">
        <f ca="1">SUM(CO10:CZ10)</f>
        <v>13488126.252146719</v>
      </c>
      <c r="DB10" s="24">
        <f ca="1">CZ10+'(Other Computations)'!B61*(CZ9-CZ10)/Inputs!B13/12</f>
        <v>1121029.3861685761</v>
      </c>
      <c r="DC10" s="24">
        <f ca="1">DB10+'(Other Computations)'!B61*(DB9-DB10)/Inputs!B13/12</f>
        <v>1120555.8027429413</v>
      </c>
      <c r="DD10" s="24">
        <f ca="1">DC10+'(Other Computations)'!B61*(DC9-DC10)/Inputs!B13/12</f>
        <v>1120175.0349704335</v>
      </c>
      <c r="DE10" s="24">
        <f ca="1">DD10+'(Other Computations)'!B61*(DD9-DD10)/Inputs!B13/12</f>
        <v>1119585.3869538715</v>
      </c>
      <c r="DF10" s="24">
        <f ca="1">DE10+'(Other Computations)'!B61*(DE9-DE10)/Inputs!B13/12</f>
        <v>1119127.7363528826</v>
      </c>
      <c r="DG10" s="24">
        <f ca="1">DF10+'(Other Computations)'!B61*(DF9-DF10)/Inputs!B13/12</f>
        <v>1118649.2884328675</v>
      </c>
      <c r="DH10" s="24">
        <f ca="1">DG10+'(Other Computations)'!B61*(DG9-DG10)/Inputs!B13/12</f>
        <v>1118132.4858561456</v>
      </c>
      <c r="DI10" s="24">
        <f ca="1">DH10+'(Other Computations)'!B61*(DH9-DH10)/Inputs!B13/12</f>
        <v>1117557.4899224667</v>
      </c>
      <c r="DJ10" s="24">
        <f ca="1">DI10+'(Other Computations)'!B61*(DI9-DI10)/Inputs!B13/12</f>
        <v>1116995.6916229681</v>
      </c>
      <c r="DK10" s="24">
        <f ca="1">DJ10+'(Other Computations)'!B61*(DJ9-DJ10)/Inputs!B13/12</f>
        <v>1116488.7003829505</v>
      </c>
      <c r="DL10" s="24">
        <f ca="1">DK10+'(Other Computations)'!B61*(DK9-DK10)/Inputs!B13/12</f>
        <v>1116037.1422058197</v>
      </c>
      <c r="DM10" s="24">
        <f ca="1">DL10+'(Other Computations)'!B61*(DL9-DL10)/Inputs!B13/12</f>
        <v>1115644.9533640933</v>
      </c>
      <c r="DN10" s="25">
        <f ca="1">SUM(DB10:DM10)</f>
        <v>13419979.098976014</v>
      </c>
      <c r="DO10" s="24">
        <f ca="1">DM10+'(Other Computations)'!B61*(DM9-DM10)/Inputs!B13/12</f>
        <v>1115142.2658202064</v>
      </c>
      <c r="DP10" s="24">
        <f ca="1">DO10+'(Other Computations)'!B61*(DO9-DO10)/Inputs!B13/12</f>
        <v>1114677.1299008154</v>
      </c>
      <c r="DQ10" s="24">
        <f ca="1">DP10+'(Other Computations)'!B61*(DP9-DP10)/Inputs!B13/12</f>
        <v>1114236.5724548649</v>
      </c>
      <c r="DR10" s="24">
        <f ca="1">DQ10+'(Other Computations)'!B61*(DQ9-DQ10)/Inputs!B13/12</f>
        <v>1113752.2140161872</v>
      </c>
      <c r="DS10" s="24">
        <f ca="1">DR10+'(Other Computations)'!B61*(DR9-DR10)/Inputs!B13/12</f>
        <v>1113190.0026521229</v>
      </c>
      <c r="DT10" s="24">
        <f ca="1">DS10+'(Other Computations)'!B61*(DS9-DS10)/Inputs!B13/12</f>
        <v>1112617.6536935547</v>
      </c>
      <c r="DU10" s="24">
        <f ca="1">DT10+'(Other Computations)'!B61*(DT9-DT10)/Inputs!B13/12</f>
        <v>1112140.7193163522</v>
      </c>
      <c r="DV10" s="24">
        <f ca="1">DU10+'(Other Computations)'!B61*(DU9-DU10)/Inputs!B13/12</f>
        <v>1111703.4700327632</v>
      </c>
      <c r="DW10" s="24">
        <f ca="1">DV10+'(Other Computations)'!B61*(DV9-DV10)/Inputs!B13/12</f>
        <v>1111258.7288437879</v>
      </c>
      <c r="DX10" s="24">
        <f ca="1">DW10+'(Other Computations)'!B61*(DW9-DW10)/Inputs!B13/12</f>
        <v>1110706.0983128131</v>
      </c>
      <c r="DY10" s="24">
        <f ca="1">DX10+'(Other Computations)'!B61*(DX9-DX10)/Inputs!B13/12</f>
        <v>1110239.0201094521</v>
      </c>
      <c r="DZ10" s="24">
        <f ca="1">DY10+'(Other Computations)'!B61*(DY9-DY10)/Inputs!B13/12</f>
        <v>1109862.1691785327</v>
      </c>
      <c r="EA10" s="25">
        <f ca="1">SUM(DO10:DZ10)</f>
        <v>13349526.044331454</v>
      </c>
      <c r="EB10" s="24">
        <f ca="1">DZ10+'(Other Computations)'!B61*(DZ9-DZ10)/Inputs!B13/12</f>
        <v>1109473.2419985246</v>
      </c>
      <c r="EC10" s="24">
        <f ca="1">EB10+'(Other Computations)'!B61*(EB9-EB10)/Inputs!B13/12</f>
        <v>1108943.2900646629</v>
      </c>
      <c r="ED10" s="24">
        <f ca="1">EC10+'(Other Computations)'!B61*(EC9-EC10)/Inputs!B13/12</f>
        <v>1108502.4144711893</v>
      </c>
      <c r="EE10" s="24">
        <f ca="1">ED10+'(Other Computations)'!B61*(ED9-ED10)/Inputs!B13/12</f>
        <v>1107980.2187966907</v>
      </c>
      <c r="EF10" s="24">
        <f ca="1">EE10+'(Other Computations)'!B61*(EE9-EE10)/Inputs!B13/12</f>
        <v>1107369.7285343064</v>
      </c>
      <c r="EG10" s="24">
        <f ca="1">EF10+'(Other Computations)'!B61*(EF9-EF10)/Inputs!B13/12</f>
        <v>1106753.4350449443</v>
      </c>
      <c r="EH10" s="24">
        <f ca="1">EG10+'(Other Computations)'!B61*(EG9-EG10)/Inputs!B13/12</f>
        <v>1106244.432792627</v>
      </c>
      <c r="EI10" s="24">
        <f ca="1">EH10+'(Other Computations)'!B61*(EH9-EH10)/Inputs!B13/12</f>
        <v>1105802.932321029</v>
      </c>
      <c r="EJ10" s="24">
        <f ca="1">EI10+'(Other Computations)'!B61*(EI9-EI10)/Inputs!B13/12</f>
        <v>1105291.9808347311</v>
      </c>
      <c r="EK10" s="24">
        <f ca="1">EJ10+'(Other Computations)'!B61*(EJ9-EJ10)/Inputs!B13/12</f>
        <v>1104823.2136948805</v>
      </c>
      <c r="EL10" s="24">
        <f ca="1">EK10+'(Other Computations)'!B61*(EK9-EK10)/Inputs!B13/12</f>
        <v>1104355.7723101608</v>
      </c>
      <c r="EM10" s="24">
        <f ca="1">EL10+'(Other Computations)'!B61*(EL9-EL10)/Inputs!B13/12</f>
        <v>1103910.4617932925</v>
      </c>
      <c r="EN10" s="25">
        <f ca="1">SUM(EB10:EM10)</f>
        <v>13279451.122657038</v>
      </c>
    </row>
    <row r="11" spans="1:144" ht="12.75" customHeight="1" outlineLevel="1" x14ac:dyDescent="0.2">
      <c r="A11" s="11" t="str">
        <f>Labels!B34</f>
        <v>Short Expected Demand</v>
      </c>
      <c r="B11" s="24">
        <f>'(Other Computations)'!B8+'(Other Computations)'!B61*0/Inputs!B14/12</f>
        <v>1166666.6666666667</v>
      </c>
      <c r="C11" s="24">
        <f ca="1">B11+'(Other Computations)'!B61*(B9-B11)/Inputs!B14/12</f>
        <v>1163481.4715832712</v>
      </c>
      <c r="D11" s="24">
        <f ca="1">C11+'(Other Computations)'!B61*(C9-C11)/Inputs!B14/12</f>
        <v>1160722.6722123977</v>
      </c>
      <c r="E11" s="24">
        <f ca="1">D11+'(Other Computations)'!B61*(D9-D11)/Inputs!B14/12</f>
        <v>1158448.1650047377</v>
      </c>
      <c r="F11" s="24">
        <f ca="1">E11+'(Other Computations)'!B61*(E9-E11)/Inputs!B14/12</f>
        <v>1155052.9592548064</v>
      </c>
      <c r="G11" s="24">
        <f ca="1">F11+'(Other Computations)'!B61*(F9-F11)/Inputs!B14/12</f>
        <v>1151543.3317402541</v>
      </c>
      <c r="H11" s="24">
        <f ca="1">G11+'(Other Computations)'!B61*(G9-G11)/Inputs!B14/12</f>
        <v>1148933.7633618473</v>
      </c>
      <c r="I11" s="24">
        <f ca="1">H11+'(Other Computations)'!B61*(H9-H11)/Inputs!B14/12</f>
        <v>1145611.5348813094</v>
      </c>
      <c r="J11" s="24">
        <f ca="1">I11+'(Other Computations)'!B61*(I9-I11)/Inputs!B14/12</f>
        <v>1142673.3531244199</v>
      </c>
      <c r="K11" s="24">
        <f ca="1">J11+'(Other Computations)'!B61*(J9-J11)/Inputs!B14/12</f>
        <v>1140000.6218754465</v>
      </c>
      <c r="L11" s="24">
        <f ca="1">K11+'(Other Computations)'!B61*(K9-K11)/Inputs!B14/12</f>
        <v>1137009.2487830925</v>
      </c>
      <c r="M11" s="24">
        <f ca="1">L11+'(Other Computations)'!B61*(L9-L11)/Inputs!B14/12</f>
        <v>1133865.3520291683</v>
      </c>
      <c r="N11" s="25">
        <f ca="1">SUM(B11:M11)</f>
        <v>13804009.140517417</v>
      </c>
      <c r="O11" s="24">
        <f ca="1">M11+'(Other Computations)'!B61*(M9-M11)/Inputs!B14/12</f>
        <v>1130986.5759077042</v>
      </c>
      <c r="P11" s="24">
        <f ca="1">O11+'(Other Computations)'!B61*(O9-O11)/Inputs!B14/12</f>
        <v>1128540.9984370631</v>
      </c>
      <c r="Q11" s="24">
        <f ca="1">P11+'(Other Computations)'!B61*(P9-P11)/Inputs!B14/12</f>
        <v>1126435.6166082143</v>
      </c>
      <c r="R11" s="24">
        <f ca="1">Q11+'(Other Computations)'!B61*(Q9-Q11)/Inputs!B14/12</f>
        <v>1124060.8651430078</v>
      </c>
      <c r="S11" s="24">
        <f ca="1">R11+'(Other Computations)'!B61*(R9-R11)/Inputs!B14/12</f>
        <v>1120874.7343067124</v>
      </c>
      <c r="T11" s="24">
        <f ca="1">S11+'(Other Computations)'!B61*(S9-S11)/Inputs!B14/12</f>
        <v>1118284.3914314103</v>
      </c>
      <c r="U11" s="24">
        <f ca="1">T11+'(Other Computations)'!B61*(T9-T11)/Inputs!B14/12</f>
        <v>1115874.4888249261</v>
      </c>
      <c r="V11" s="24">
        <f ca="1">U11+'(Other Computations)'!B61*(U9-U11)/Inputs!B14/12</f>
        <v>1113534.6157242982</v>
      </c>
      <c r="W11" s="24">
        <f ca="1">V11+'(Other Computations)'!B61*(V9-V11)/Inputs!B14/12</f>
        <v>1110611.2916183884</v>
      </c>
      <c r="X11" s="24">
        <f ca="1">W11+'(Other Computations)'!B61*(W9-W11)/Inputs!B14/12</f>
        <v>1108193.6452063951</v>
      </c>
      <c r="Y11" s="24">
        <f ca="1">X11+'(Other Computations)'!B61*(X9-X11)/Inputs!B14/12</f>
        <v>1105887.6035872966</v>
      </c>
      <c r="Z11" s="24">
        <f ca="1">Y11+'(Other Computations)'!B61*(Y9-Y11)/Inputs!B14/12</f>
        <v>1104059.4163196541</v>
      </c>
      <c r="AA11" s="25">
        <f ca="1">SUM(O11:Z11)</f>
        <v>13407344.243115071</v>
      </c>
      <c r="AB11" s="24">
        <f ca="1">Z11+'(Other Computations)'!B61*(Z9-Z11)/Inputs!B14/12</f>
        <v>1101922.6051891171</v>
      </c>
      <c r="AC11" s="24">
        <f ca="1">AB11+'(Other Computations)'!B61*(AB9-AB11)/Inputs!B14/12</f>
        <v>1099844.9564093959</v>
      </c>
      <c r="AD11" s="24">
        <f ca="1">AC11+'(Other Computations)'!B61*(AC9-AC11)/Inputs!B14/12</f>
        <v>1097470.8311068078</v>
      </c>
      <c r="AE11" s="24">
        <f ca="1">AD11+'(Other Computations)'!B61*(AD9-AD11)/Inputs!B14/12</f>
        <v>1095847.1182409374</v>
      </c>
      <c r="AF11" s="24">
        <f ca="1">AE11+'(Other Computations)'!B61*(AE9-AE11)/Inputs!B14/12</f>
        <v>1093025.5472542869</v>
      </c>
      <c r="AG11" s="24">
        <f ca="1">AF11+'(Other Computations)'!B61*(AF9-AF11)/Inputs!B14/12</f>
        <v>1091818.5722778419</v>
      </c>
      <c r="AH11" s="24">
        <f ca="1">AG11+'(Other Computations)'!B61*(AG9-AG11)/Inputs!B14/12</f>
        <v>1089583.21616491</v>
      </c>
      <c r="AI11" s="24">
        <f ca="1">AH11+'(Other Computations)'!B61*(AH9-AH11)/Inputs!B14/12</f>
        <v>1087860.2893659116</v>
      </c>
      <c r="AJ11" s="24">
        <f ca="1">AI11+'(Other Computations)'!B61*(AI9-AI11)/Inputs!B14/12</f>
        <v>1085318.2209294487</v>
      </c>
      <c r="AK11" s="24">
        <f ca="1">AJ11+'(Other Computations)'!B61*(AJ9-AJ11)/Inputs!B14/12</f>
        <v>1083469.6328085349</v>
      </c>
      <c r="AL11" s="24">
        <f ca="1">AK11+'(Other Computations)'!B61*(AK9-AK11)/Inputs!B14/12</f>
        <v>1081014.9188164258</v>
      </c>
      <c r="AM11" s="24">
        <f ca="1">AL11+'(Other Computations)'!B61*(AL9-AL11)/Inputs!B14/12</f>
        <v>1078904.8189327875</v>
      </c>
      <c r="AN11" s="25">
        <f ca="1">SUM(AB11:AM11)</f>
        <v>13086080.727496404</v>
      </c>
      <c r="AO11" s="24">
        <f ca="1">AM11+'(Other Computations)'!B61*(AM9-AM11)/Inputs!B14/12</f>
        <v>1077871.051401363</v>
      </c>
      <c r="AP11" s="24">
        <f ca="1">AO11+'(Other Computations)'!B61*(AO9-AO11)/Inputs!B14/12</f>
        <v>1076316.3284340943</v>
      </c>
      <c r="AQ11" s="24">
        <f ca="1">AP11+'(Other Computations)'!B61*(AP9-AP11)/Inputs!B14/12</f>
        <v>1074163.6526259317</v>
      </c>
      <c r="AR11" s="24">
        <f ca="1">AQ11+'(Other Computations)'!B61*(AQ9-AQ11)/Inputs!B14/12</f>
        <v>1071879.4896612859</v>
      </c>
      <c r="AS11" s="24">
        <f ca="1">AR11+'(Other Computations)'!B61*(AR9-AR11)/Inputs!B14/12</f>
        <v>1069755.2345950978</v>
      </c>
      <c r="AT11" s="24">
        <f ca="1">AS11+'(Other Computations)'!B61*(AS9-AS11)/Inputs!B14/12</f>
        <v>1067270.6308522481</v>
      </c>
      <c r="AU11" s="24">
        <f ca="1">AT11+'(Other Computations)'!B61*(AT9-AT11)/Inputs!B14/12</f>
        <v>1065268.9225705045</v>
      </c>
      <c r="AV11" s="24">
        <f ca="1">AU11+'(Other Computations)'!B61*(AU9-AU11)/Inputs!B14/12</f>
        <v>1064068.2919986842</v>
      </c>
      <c r="AW11" s="24">
        <f ca="1">AV11+'(Other Computations)'!B61*(AV9-AV11)/Inputs!B14/12</f>
        <v>1062501.5621920172</v>
      </c>
      <c r="AX11" s="24">
        <f ca="1">AW11+'(Other Computations)'!B61*(AW9-AW11)/Inputs!B14/12</f>
        <v>1060824.8938139372</v>
      </c>
      <c r="AY11" s="24">
        <f ca="1">AX11+'(Other Computations)'!B61*(AX9-AX11)/Inputs!B14/12</f>
        <v>1059542.4637623839</v>
      </c>
      <c r="AZ11" s="24">
        <f ca="1">AY11+'(Other Computations)'!B61*(AY9-AY11)/Inputs!B14/12</f>
        <v>1057685.2549445343</v>
      </c>
      <c r="BA11" s="25">
        <f ca="1">SUM(AO11:AZ11)</f>
        <v>12807147.776852082</v>
      </c>
      <c r="BB11" s="24">
        <f ca="1">AZ11+'(Other Computations)'!B61*(AZ9-AZ11)/Inputs!B14/12</f>
        <v>1056238.217995408</v>
      </c>
      <c r="BC11" s="24">
        <f ca="1">BB11+'(Other Computations)'!B61*(BB9-BB11)/Inputs!B14/12</f>
        <v>1054557.5317672219</v>
      </c>
      <c r="BD11" s="24">
        <f ca="1">BC11+'(Other Computations)'!B61*(BC9-BC11)/Inputs!B14/12</f>
        <v>1053549.3644974055</v>
      </c>
      <c r="BE11" s="24">
        <f ca="1">BD11+'(Other Computations)'!B61*(BD9-BD11)/Inputs!B14/12</f>
        <v>1052395.4173168831</v>
      </c>
      <c r="BF11" s="24">
        <f ca="1">BE11+'(Other Computations)'!B61*(BE9-BE11)/Inputs!B14/12</f>
        <v>1050374.6445595652</v>
      </c>
      <c r="BG11" s="24">
        <f ca="1">BF11+'(Other Computations)'!B61*(BF9-BF11)/Inputs!B14/12</f>
        <v>1048784.363081103</v>
      </c>
      <c r="BH11" s="24">
        <f ca="1">BG11+'(Other Computations)'!B61*(BG9-BG11)/Inputs!B14/12</f>
        <v>1047306.9630064697</v>
      </c>
      <c r="BI11" s="24">
        <f ca="1">BH11+'(Other Computations)'!B61*(BH9-BH11)/Inputs!B14/12</f>
        <v>1046013.7517290657</v>
      </c>
      <c r="BJ11" s="24">
        <f ca="1">BI11+'(Other Computations)'!B61*(BI9-BI11)/Inputs!B14/12</f>
        <v>1044872.207634006</v>
      </c>
      <c r="BK11" s="24">
        <f ca="1">BJ11+'(Other Computations)'!B61*(BJ9-BJ11)/Inputs!B14/12</f>
        <v>1043429.7157619266</v>
      </c>
      <c r="BL11" s="24">
        <f ca="1">BK11+'(Other Computations)'!B61*(BK9-BK11)/Inputs!B14/12</f>
        <v>1042722.2521341494</v>
      </c>
      <c r="BM11" s="24">
        <f ca="1">BL11+'(Other Computations)'!B61*(BL9-BL11)/Inputs!B14/12</f>
        <v>1041401.9845350976</v>
      </c>
      <c r="BN11" s="25">
        <f ca="1">SUM(BB11:BM11)</f>
        <v>12581646.414018301</v>
      </c>
      <c r="BO11" s="24">
        <f ca="1">BM11+'(Other Computations)'!B61*(BM9-BM11)/Inputs!B14/12</f>
        <v>1039942.913497404</v>
      </c>
      <c r="BP11" s="24">
        <f ca="1">BO11+'(Other Computations)'!B61*(BO9-BO11)/Inputs!B14/12</f>
        <v>1038705.2988812391</v>
      </c>
      <c r="BQ11" s="24">
        <f ca="1">BP11+'(Other Computations)'!B61*(BP9-BP11)/Inputs!B14/12</f>
        <v>1037543.9412826052</v>
      </c>
      <c r="BR11" s="24">
        <f ca="1">BQ11+'(Other Computations)'!B61*(BQ9-BQ11)/Inputs!B14/12</f>
        <v>1035231.5928475582</v>
      </c>
      <c r="BS11" s="24">
        <f ca="1">BR11+'(Other Computations)'!B61*(BR9-BR11)/Inputs!B14/12</f>
        <v>1033988.802885021</v>
      </c>
      <c r="BT11" s="24">
        <f ca="1">BS11+'(Other Computations)'!B61*(BS9-BS11)/Inputs!B14/12</f>
        <v>1032011.1984812123</v>
      </c>
      <c r="BU11" s="24">
        <f ca="1">BT11+'(Other Computations)'!B61*(BT9-BT11)/Inputs!B14/12</f>
        <v>1030999.450758351</v>
      </c>
      <c r="BV11" s="24">
        <f ca="1">BU11+'(Other Computations)'!B61*(BU9-BU11)/Inputs!B14/12</f>
        <v>1029458.5380512455</v>
      </c>
      <c r="BW11" s="24">
        <f ca="1">BV11+'(Other Computations)'!B61*(BV9-BV11)/Inputs!B14/12</f>
        <v>1027991.0905900828</v>
      </c>
      <c r="BX11" s="24">
        <f ca="1">BW11+'(Other Computations)'!B61*(BW9-BW11)/Inputs!B14/12</f>
        <v>1026698.432467568</v>
      </c>
      <c r="BY11" s="24">
        <f ca="1">BX11+'(Other Computations)'!B61*(BX9-BX11)/Inputs!B14/12</f>
        <v>1025542.6643341378</v>
      </c>
      <c r="BZ11" s="24">
        <f ca="1">BY11+'(Other Computations)'!B61*(BY9-BY11)/Inputs!B14/12</f>
        <v>1024169.8133029556</v>
      </c>
      <c r="CA11" s="25">
        <f ca="1">SUM(BO11:BZ11)</f>
        <v>12382283.73737938</v>
      </c>
      <c r="CB11" s="24">
        <f ca="1">BZ11+'(Other Computations)'!B61*(BZ9-BZ11)/Inputs!B14/12</f>
        <v>1022501.6913835385</v>
      </c>
      <c r="CC11" s="24">
        <f ca="1">CB11+'(Other Computations)'!B61*(CB9-CB11)/Inputs!B14/12</f>
        <v>1021371.3643762893</v>
      </c>
      <c r="CD11" s="24">
        <f ca="1">CC11+'(Other Computations)'!B61*(CC9-CC11)/Inputs!B14/12</f>
        <v>1020616.7096476741</v>
      </c>
      <c r="CE11" s="24">
        <f ca="1">CD11+'(Other Computations)'!B61*(CD9-CD11)/Inputs!B14/12</f>
        <v>1019243.0683906573</v>
      </c>
      <c r="CF11" s="24">
        <f ca="1">CE11+'(Other Computations)'!B61*(CE9-CE11)/Inputs!B14/12</f>
        <v>1018179.0301992283</v>
      </c>
      <c r="CG11" s="24">
        <f ca="1">CF11+'(Other Computations)'!B61*(CF9-CF11)/Inputs!B14/12</f>
        <v>1017603.4792845526</v>
      </c>
      <c r="CH11" s="24">
        <f ca="1">CG11+'(Other Computations)'!B61*(CG9-CG11)/Inputs!B14/12</f>
        <v>1016757.356187515</v>
      </c>
      <c r="CI11" s="24">
        <f ca="1">CH11+'(Other Computations)'!B61*(CH9-CH11)/Inputs!B14/12</f>
        <v>1016020.2283477884</v>
      </c>
      <c r="CJ11" s="24">
        <f ca="1">CI11+'(Other Computations)'!B61*(CI9-CI11)/Inputs!B14/12</f>
        <v>1015149.9131047311</v>
      </c>
      <c r="CK11" s="24">
        <f ca="1">CJ11+'(Other Computations)'!B61*(CJ9-CJ11)/Inputs!B14/12</f>
        <v>1013655.577600429</v>
      </c>
      <c r="CL11" s="24">
        <f ca="1">CK11+'(Other Computations)'!B61*(CK9-CK11)/Inputs!B14/12</f>
        <v>1012634.7376139027</v>
      </c>
      <c r="CM11" s="24">
        <f ca="1">CL11+'(Other Computations)'!B61*(CL9-CL11)/Inputs!B14/12</f>
        <v>1010755.5358300676</v>
      </c>
      <c r="CN11" s="25">
        <f ca="1">SUM(CB11:CM11)</f>
        <v>12204488.691966373</v>
      </c>
      <c r="CO11" s="24">
        <f ca="1">CM11+'(Other Computations)'!B61*(CM9-CM11)/Inputs!B14/12</f>
        <v>1009630.2308269753</v>
      </c>
      <c r="CP11" s="24">
        <f ca="1">CO11+'(Other Computations)'!B61*(CO9-CO11)/Inputs!B14/12</f>
        <v>1008617.9968590928</v>
      </c>
      <c r="CQ11" s="24">
        <f ca="1">CP11+'(Other Computations)'!B61*(CP9-CP11)/Inputs!B14/12</f>
        <v>1007500.0169945875</v>
      </c>
      <c r="CR11" s="24">
        <f ca="1">CQ11+'(Other Computations)'!B61*(CQ9-CQ11)/Inputs!B14/12</f>
        <v>1006307.2030274941</v>
      </c>
      <c r="CS11" s="24">
        <f ca="1">CR11+'(Other Computations)'!B61*(CR9-CR11)/Inputs!B14/12</f>
        <v>1005080.4597870219</v>
      </c>
      <c r="CT11" s="24">
        <f ca="1">CS11+'(Other Computations)'!B61*(CS9-CS11)/Inputs!B14/12</f>
        <v>1003412.48431645</v>
      </c>
      <c r="CU11" s="24">
        <f ca="1">CT11+'(Other Computations)'!B61*(CT9-CT11)/Inputs!B14/12</f>
        <v>1002786.7307174025</v>
      </c>
      <c r="CV11" s="24">
        <f ca="1">CU11+'(Other Computations)'!B61*(CU9-CU11)/Inputs!B14/12</f>
        <v>1002000.8891845653</v>
      </c>
      <c r="CW11" s="24">
        <f ca="1">CV11+'(Other Computations)'!B61*(CV9-CV11)/Inputs!B14/12</f>
        <v>1000854.3205414908</v>
      </c>
      <c r="CX11" s="24">
        <f ca="1">CW11+'(Other Computations)'!B61*(CW9-CW11)/Inputs!B14/12</f>
        <v>999336.66071147448</v>
      </c>
      <c r="CY11" s="24">
        <f ca="1">CX11+'(Other Computations)'!B61*(CX9-CX11)/Inputs!B14/12</f>
        <v>997860.43244876747</v>
      </c>
      <c r="CZ11" s="24">
        <f ca="1">CY11+'(Other Computations)'!B61*(CY9-CY11)/Inputs!B14/12</f>
        <v>997206.28710214829</v>
      </c>
      <c r="DA11" s="25">
        <f ca="1">SUM(CO11:CZ11)</f>
        <v>12040593.71251747</v>
      </c>
      <c r="DB11" s="24">
        <f ca="1">CZ11+'(Other Computations)'!B61*(CZ9-CZ11)/Inputs!B14/12</f>
        <v>996497.97500612796</v>
      </c>
      <c r="DC11" s="24">
        <f ca="1">DB11+'(Other Computations)'!B61*(DB9-DB11)/Inputs!B14/12</f>
        <v>995386.0773851308</v>
      </c>
      <c r="DD11" s="24">
        <f ca="1">DC11+'(Other Computations)'!B61*(DC9-DC11)/Inputs!B14/12</f>
        <v>994839.93915783137</v>
      </c>
      <c r="DE11" s="24">
        <f ca="1">DD11+'(Other Computations)'!B61*(DD9-DD11)/Inputs!B14/12</f>
        <v>993042.81627807964</v>
      </c>
      <c r="DF11" s="24">
        <f ca="1">DE11+'(Other Computations)'!B61*(DE9-DE11)/Inputs!B14/12</f>
        <v>992054.44837597723</v>
      </c>
      <c r="DG11" s="24">
        <f ca="1">DF11+'(Other Computations)'!B61*(DF9-DF11)/Inputs!B14/12</f>
        <v>990948.66763334337</v>
      </c>
      <c r="DH11" s="24">
        <f ca="1">DG11+'(Other Computations)'!B61*(DG9-DG11)/Inputs!B14/12</f>
        <v>989621.47190633952</v>
      </c>
      <c r="DI11" s="24">
        <f ca="1">DH11+'(Other Computations)'!B61*(DH9-DH11)/Inputs!B14/12</f>
        <v>987956.37149801303</v>
      </c>
      <c r="DJ11" s="24">
        <f ca="1">DI11+'(Other Computations)'!B61*(DI9-DI11)/Inputs!B14/12</f>
        <v>986385.59723469405</v>
      </c>
      <c r="DK11" s="24">
        <f ca="1">DJ11+'(Other Computations)'!B61*(DJ9-DJ11)/Inputs!B14/12</f>
        <v>985157.67888331448</v>
      </c>
      <c r="DL11" s="24">
        <f ca="1">DK11+'(Other Computations)'!B61*(DK9-DK11)/Inputs!B14/12</f>
        <v>984272.37178580218</v>
      </c>
      <c r="DM11" s="24">
        <f ca="1">DL11+'(Other Computations)'!B61*(DL9-DL11)/Inputs!B14/12</f>
        <v>983749.30499127682</v>
      </c>
      <c r="DN11" s="25">
        <f ca="1">SUM(DB11:DM11)</f>
        <v>11879912.720135931</v>
      </c>
      <c r="DO11" s="24">
        <f ca="1">DM11+'(Other Computations)'!B61*(DM9-DM11)/Inputs!B14/12</f>
        <v>982565.06373313372</v>
      </c>
      <c r="DP11" s="24">
        <f ca="1">DO11+'(Other Computations)'!B61*(DO9-DO11)/Inputs!B14/12</f>
        <v>981615.59824577521</v>
      </c>
      <c r="DQ11" s="24">
        <f ca="1">DP11+'(Other Computations)'!B61*(DP9-DP11)/Inputs!B14/12</f>
        <v>980820.33039861382</v>
      </c>
      <c r="DR11" s="24">
        <f ca="1">DQ11+'(Other Computations)'!B61*(DQ9-DQ11)/Inputs!B14/12</f>
        <v>979767.18312844087</v>
      </c>
      <c r="DS11" s="24">
        <f ca="1">DR11+'(Other Computations)'!B61*(DR9-DR11)/Inputs!B14/12</f>
        <v>978254.81815082941</v>
      </c>
      <c r="DT11" s="24">
        <f ca="1">DS11+'(Other Computations)'!B61*(DS9-DS11)/Inputs!B14/12</f>
        <v>976694.82418416103</v>
      </c>
      <c r="DU11" s="24">
        <f ca="1">DT11+'(Other Computations)'!B61*(DT9-DT11)/Inputs!B14/12</f>
        <v>975721.03499746532</v>
      </c>
      <c r="DV11" s="24">
        <f ca="1">DU11+'(Other Computations)'!B61*(DU9-DU11)/Inputs!B14/12</f>
        <v>974992.25713369367</v>
      </c>
      <c r="DW11" s="24">
        <f ca="1">DV11+'(Other Computations)'!B61*(DV9-DV11)/Inputs!B14/12</f>
        <v>974222.57684566302</v>
      </c>
      <c r="DX11" s="24">
        <f ca="1">DW11+'(Other Computations)'!B61*(DW9-DW11)/Inputs!B14/12</f>
        <v>972810.07354867749</v>
      </c>
      <c r="DY11" s="24">
        <f ca="1">DX11+'(Other Computations)'!B61*(DX9-DX11)/Inputs!B14/12</f>
        <v>971922.82689467946</v>
      </c>
      <c r="DZ11" s="24">
        <f ca="1">DY11+'(Other Computations)'!B61*(DY9-DY11)/Inputs!B14/12</f>
        <v>971582.77954825643</v>
      </c>
      <c r="EA11" s="25">
        <f ca="1">SUM(DO11:DZ11)</f>
        <v>11720969.366809389</v>
      </c>
      <c r="EB11" s="24">
        <f ca="1">DZ11+'(Other Computations)'!B61*(DZ9-DZ11)/Inputs!B14/12</f>
        <v>971169.76354640687</v>
      </c>
      <c r="EC11" s="24">
        <f ca="1">EB11+'(Other Computations)'!B61*(EB9-EB11)/Inputs!B14/12</f>
        <v>969910.93358840549</v>
      </c>
      <c r="ED11" s="24">
        <f ca="1">EC11+'(Other Computations)'!B61*(EC9-EC11)/Inputs!B14/12</f>
        <v>969196.68497862248</v>
      </c>
      <c r="EE11" s="24">
        <f ca="1">ED11+'(Other Computations)'!B61*(ED9-ED11)/Inputs!B14/12</f>
        <v>967998.31273013831</v>
      </c>
      <c r="EF11" s="24">
        <f ca="1">EE11+'(Other Computations)'!B61*(EE9-EE11)/Inputs!B14/12</f>
        <v>966279.5642956458</v>
      </c>
      <c r="EG11" s="24">
        <f ca="1">EF11+'(Other Computations)'!B61*(EF9-EF11)/Inputs!B14/12</f>
        <v>964541.38897389907</v>
      </c>
      <c r="EH11" s="24">
        <f ca="1">EG11+'(Other Computations)'!B61*(EG9-EG11)/Inputs!B14/12</f>
        <v>963462.54276653833</v>
      </c>
      <c r="EI11" s="24">
        <f ca="1">EH11+'(Other Computations)'!B61*(EH9-EH11)/Inputs!B14/12</f>
        <v>962796.62174286856</v>
      </c>
      <c r="EJ11" s="24">
        <f ca="1">EI11+'(Other Computations)'!B61*(EI9-EI11)/Inputs!B14/12</f>
        <v>961717.11158311181</v>
      </c>
      <c r="EK11" s="24">
        <f ca="1">EJ11+'(Other Computations)'!B61*(EJ9-EJ11)/Inputs!B14/12</f>
        <v>960898.60415028001</v>
      </c>
      <c r="EL11" s="24">
        <f ca="1">EK11+'(Other Computations)'!B61*(EK9-EK11)/Inputs!B14/12</f>
        <v>960092.90875230392</v>
      </c>
      <c r="EM11" s="24">
        <f ca="1">EL11+'(Other Computations)'!B61*(EL9-EL11)/Inputs!B14/12</f>
        <v>959424.69653384178</v>
      </c>
      <c r="EN11" s="25">
        <f ca="1">SUM(EB11:EM11)</f>
        <v>11577489.133642064</v>
      </c>
    </row>
    <row r="12" spans="1:144" ht="12.75" customHeight="1" outlineLevel="1" x14ac:dyDescent="0.2">
      <c r="A12" s="11" t="str">
        <f>Labels!B24</f>
        <v>Consumption</v>
      </c>
      <c r="B12" s="24">
        <f>Inputs!B34*'(Other Computations)'!B56</f>
        <v>728000</v>
      </c>
      <c r="C12" s="24">
        <f ca="1">Inputs!B34*'(Other Computations)'!C56</f>
        <v>727728.24739205127</v>
      </c>
      <c r="D12" s="24">
        <f ca="1">Inputs!B34*'(Other Computations)'!D56</f>
        <v>727509.68437889707</v>
      </c>
      <c r="E12" s="24">
        <f ca="1">Inputs!B34*'(Other Computations)'!E56</f>
        <v>727219.99504684424</v>
      </c>
      <c r="F12" s="24">
        <f ca="1">Inputs!B34*'(Other Computations)'!F56</f>
        <v>726953.70884786779</v>
      </c>
      <c r="G12" s="24">
        <f ca="1">Inputs!B34*'(Other Computations)'!G56</f>
        <v>726668.07887531898</v>
      </c>
      <c r="H12" s="24">
        <f ca="1">Inputs!B34*'(Other Computations)'!H56</f>
        <v>726486.27928820439</v>
      </c>
      <c r="I12" s="24">
        <f ca="1">Inputs!B34*'(Other Computations)'!I56</f>
        <v>726262.67427904462</v>
      </c>
      <c r="J12" s="24">
        <f ca="1">Inputs!B34*'(Other Computations)'!J56</f>
        <v>726093.70019785734</v>
      </c>
      <c r="K12" s="24">
        <f ca="1">Inputs!B34*'(Other Computations)'!K56</f>
        <v>725916.54928020772</v>
      </c>
      <c r="L12" s="24">
        <f ca="1">Inputs!B34*'(Other Computations)'!L56</f>
        <v>725692.17300146224</v>
      </c>
      <c r="M12" s="24">
        <f ca="1">Inputs!B34*'(Other Computations)'!M56</f>
        <v>725413.2018760026</v>
      </c>
      <c r="N12" s="25">
        <f ca="1">SUM(B12:M12)</f>
        <v>8719944.292463759</v>
      </c>
      <c r="O12" s="24">
        <f ca="1">Inputs!B34*'(Other Computations)'!O56</f>
        <v>725148.91745229356</v>
      </c>
      <c r="P12" s="24">
        <f ca="1">Inputs!B34*'(Other Computations)'!P56</f>
        <v>724867.7128943709</v>
      </c>
      <c r="Q12" s="24">
        <f ca="1">Inputs!B34*'(Other Computations)'!Q56</f>
        <v>724692.4050859944</v>
      </c>
      <c r="R12" s="24">
        <f ca="1">Inputs!B34*'(Other Computations)'!R56</f>
        <v>724397.23361602763</v>
      </c>
      <c r="S12" s="24">
        <f ca="1">Inputs!B34*'(Other Computations)'!S56</f>
        <v>724198.41791604063</v>
      </c>
      <c r="T12" s="24">
        <f ca="1">Inputs!B34*'(Other Computations)'!T56</f>
        <v>723928.91547069326</v>
      </c>
      <c r="U12" s="24">
        <f ca="1">Inputs!B34*'(Other Computations)'!U56</f>
        <v>723696.88936385349</v>
      </c>
      <c r="V12" s="24">
        <f ca="1">Inputs!B34*'(Other Computations)'!V56</f>
        <v>723524.92252100096</v>
      </c>
      <c r="W12" s="24">
        <f ca="1">Inputs!B34*'(Other Computations)'!W56</f>
        <v>723175.42804371601</v>
      </c>
      <c r="X12" s="24">
        <f ca="1">Inputs!B34*'(Other Computations)'!X56</f>
        <v>722974.23089425056</v>
      </c>
      <c r="Y12" s="24">
        <f ca="1">Inputs!B34*'(Other Computations)'!Y56</f>
        <v>722756.65131911892</v>
      </c>
      <c r="Z12" s="24">
        <f ca="1">Inputs!B34*'(Other Computations)'!Z56</f>
        <v>722453.61405347812</v>
      </c>
      <c r="AA12" s="25">
        <f ca="1">SUM(O12:Z12)</f>
        <v>8685815.3386308383</v>
      </c>
      <c r="AB12" s="24">
        <f ca="1">Inputs!B34*'(Other Computations)'!AB56</f>
        <v>722198.83206671826</v>
      </c>
      <c r="AC12" s="24">
        <f ca="1">Inputs!B34*'(Other Computations)'!AC56</f>
        <v>721907.58955397701</v>
      </c>
      <c r="AD12" s="24">
        <f ca="1">Inputs!B34*'(Other Computations)'!AD56</f>
        <v>721634.90942574095</v>
      </c>
      <c r="AE12" s="24">
        <f ca="1">Inputs!B34*'(Other Computations)'!AE56</f>
        <v>721402.9382261819</v>
      </c>
      <c r="AF12" s="24">
        <f ca="1">Inputs!B34*'(Other Computations)'!AF56</f>
        <v>721085.12741231406</v>
      </c>
      <c r="AG12" s="24">
        <f ca="1">Inputs!B34*'(Other Computations)'!AG56</f>
        <v>720783.77789607842</v>
      </c>
      <c r="AH12" s="24">
        <f ca="1">Inputs!B34*'(Other Computations)'!AH56</f>
        <v>720510.97793786589</v>
      </c>
      <c r="AI12" s="24">
        <f ca="1">Inputs!B34*'(Other Computations)'!AI56</f>
        <v>720303.78765609453</v>
      </c>
      <c r="AJ12" s="24">
        <f ca="1">Inputs!B34*'(Other Computations)'!AJ56</f>
        <v>720061.5302522399</v>
      </c>
      <c r="AK12" s="24">
        <f ca="1">Inputs!B34*'(Other Computations)'!AK56</f>
        <v>719871.20816098666</v>
      </c>
      <c r="AL12" s="24">
        <f ca="1">Inputs!B34*'(Other Computations)'!AL56</f>
        <v>719647.01517163985</v>
      </c>
      <c r="AM12" s="24">
        <f ca="1">Inputs!B34*'(Other Computations)'!AM56</f>
        <v>719374.55174326932</v>
      </c>
      <c r="AN12" s="25">
        <f ca="1">SUM(AB12:AM12)</f>
        <v>8648782.2455031071</v>
      </c>
      <c r="AO12" s="24">
        <f ca="1">Inputs!B34*'(Other Computations)'!AO56</f>
        <v>719053.05978114426</v>
      </c>
      <c r="AP12" s="24">
        <f ca="1">Inputs!B34*'(Other Computations)'!AP56</f>
        <v>718732.66941005562</v>
      </c>
      <c r="AQ12" s="24">
        <f ca="1">Inputs!B34*'(Other Computations)'!AQ56</f>
        <v>718456.43561145954</v>
      </c>
      <c r="AR12" s="24">
        <f ca="1">Inputs!B34*'(Other Computations)'!AR56</f>
        <v>718153.56841374084</v>
      </c>
      <c r="AS12" s="24">
        <f ca="1">Inputs!B34*'(Other Computations)'!AS56</f>
        <v>717910.31088786316</v>
      </c>
      <c r="AT12" s="24">
        <f ca="1">Inputs!B34*'(Other Computations)'!AT56</f>
        <v>717614.39025080553</v>
      </c>
      <c r="AU12" s="24">
        <f ca="1">Inputs!B34*'(Other Computations)'!AU56</f>
        <v>717363.6993612753</v>
      </c>
      <c r="AV12" s="24">
        <f ca="1">Inputs!B34*'(Other Computations)'!AV56</f>
        <v>716987.42615991191</v>
      </c>
      <c r="AW12" s="24">
        <f ca="1">Inputs!B34*'(Other Computations)'!AW56</f>
        <v>716642.18749224895</v>
      </c>
      <c r="AX12" s="24">
        <f ca="1">Inputs!B34*'(Other Computations)'!AX56</f>
        <v>716403.25826810685</v>
      </c>
      <c r="AY12" s="24">
        <f ca="1">Inputs!B34*'(Other Computations)'!AY56</f>
        <v>716132.50239129644</v>
      </c>
      <c r="AZ12" s="24">
        <f ca="1">Inputs!B34*'(Other Computations)'!AZ56</f>
        <v>715823.67362012179</v>
      </c>
      <c r="BA12" s="25">
        <f ca="1">SUM(AO12:AZ12)</f>
        <v>8609273.181648029</v>
      </c>
      <c r="BB12" s="24">
        <f ca="1">Inputs!B34*'(Other Computations)'!BB56</f>
        <v>715488.97718465084</v>
      </c>
      <c r="BC12" s="24">
        <f ca="1">Inputs!B34*'(Other Computations)'!BC56</f>
        <v>715214.98778142862</v>
      </c>
      <c r="BD12" s="24">
        <f ca="1">Inputs!B34*'(Other Computations)'!BD56</f>
        <v>714909.23285387433</v>
      </c>
      <c r="BE12" s="24">
        <f ca="1">Inputs!B34*'(Other Computations)'!BE56</f>
        <v>714602.01200553239</v>
      </c>
      <c r="BF12" s="24">
        <f ca="1">Inputs!B34*'(Other Computations)'!BF56</f>
        <v>714305.53603970853</v>
      </c>
      <c r="BG12" s="24">
        <f ca="1">Inputs!B34*'(Other Computations)'!BG56</f>
        <v>713967.1973295568</v>
      </c>
      <c r="BH12" s="24">
        <f ca="1">Inputs!B34*'(Other Computations)'!BH56</f>
        <v>713738.87581028882</v>
      </c>
      <c r="BI12" s="24">
        <f ca="1">Inputs!B34*'(Other Computations)'!BI56</f>
        <v>713376.75152235618</v>
      </c>
      <c r="BJ12" s="24">
        <f ca="1">Inputs!B34*'(Other Computations)'!BJ56</f>
        <v>713048.11378802767</v>
      </c>
      <c r="BK12" s="24">
        <f ca="1">Inputs!B34*'(Other Computations)'!BK56</f>
        <v>712794.03705051425</v>
      </c>
      <c r="BL12" s="24">
        <f ca="1">Inputs!B34*'(Other Computations)'!BL56</f>
        <v>712468.77009532775</v>
      </c>
      <c r="BM12" s="24">
        <f ca="1">Inputs!B34*'(Other Computations)'!BM56</f>
        <v>712208.98234295764</v>
      </c>
      <c r="BN12" s="25">
        <f ca="1">SUM(BB12:BM12)</f>
        <v>8566123.4738042243</v>
      </c>
      <c r="BO12" s="24">
        <f ca="1">Inputs!B34*'(Other Computations)'!BO56</f>
        <v>711902.22045040573</v>
      </c>
      <c r="BP12" s="24">
        <f ca="1">Inputs!B34*'(Other Computations)'!BP56</f>
        <v>711570.34140157537</v>
      </c>
      <c r="BQ12" s="24">
        <f ca="1">Inputs!B34*'(Other Computations)'!BQ56</f>
        <v>711241.78074445482</v>
      </c>
      <c r="BR12" s="24">
        <f ca="1">Inputs!B34*'(Other Computations)'!BR56</f>
        <v>710888.37116120546</v>
      </c>
      <c r="BS12" s="24">
        <f ca="1">Inputs!B34*'(Other Computations)'!BS56</f>
        <v>710607.77489586815</v>
      </c>
      <c r="BT12" s="24">
        <f ca="1">Inputs!B34*'(Other Computations)'!BT56</f>
        <v>710296.05151849927</v>
      </c>
      <c r="BU12" s="24">
        <f ca="1">Inputs!B34*'(Other Computations)'!BU56</f>
        <v>710060.37278374541</v>
      </c>
      <c r="BV12" s="24">
        <f ca="1">Inputs!B34*'(Other Computations)'!BV56</f>
        <v>709694.19819865201</v>
      </c>
      <c r="BW12" s="24">
        <f ca="1">Inputs!B34*'(Other Computations)'!BW56</f>
        <v>709398.93632001814</v>
      </c>
      <c r="BX12" s="24">
        <f ca="1">Inputs!B34*'(Other Computations)'!BX56</f>
        <v>709079.85170860298</v>
      </c>
      <c r="BY12" s="24">
        <f ca="1">Inputs!B34*'(Other Computations)'!BY56</f>
        <v>708782.59329384705</v>
      </c>
      <c r="BZ12" s="24">
        <f ca="1">Inputs!B34*'(Other Computations)'!BZ56</f>
        <v>708487.43745344412</v>
      </c>
      <c r="CA12" s="25">
        <f ca="1">SUM(BO12:BZ12)</f>
        <v>8522009.9299303181</v>
      </c>
      <c r="CB12" s="24">
        <f ca="1">Inputs!B34*'(Other Computations)'!CB56</f>
        <v>708217.33737119264</v>
      </c>
      <c r="CC12" s="24">
        <f ca="1">Inputs!B34*'(Other Computations)'!CC56</f>
        <v>707982.13535209384</v>
      </c>
      <c r="CD12" s="24">
        <f ca="1">Inputs!B34*'(Other Computations)'!CD56</f>
        <v>707600.8760307288</v>
      </c>
      <c r="CE12" s="24">
        <f ca="1">Inputs!B34*'(Other Computations)'!CE56</f>
        <v>707226.78529056092</v>
      </c>
      <c r="CF12" s="24">
        <f ca="1">Inputs!B34*'(Other Computations)'!CF56</f>
        <v>706880.17872153374</v>
      </c>
      <c r="CG12" s="24">
        <f ca="1">Inputs!B34*'(Other Computations)'!CG56</f>
        <v>706512.631962799</v>
      </c>
      <c r="CH12" s="24">
        <f ca="1">Inputs!B34*'(Other Computations)'!CH56</f>
        <v>706183.58564467065</v>
      </c>
      <c r="CI12" s="24">
        <f ca="1">Inputs!B34*'(Other Computations)'!CI56</f>
        <v>705858.63570200035</v>
      </c>
      <c r="CJ12" s="24">
        <f ca="1">Inputs!B34*'(Other Computations)'!CJ56</f>
        <v>705520.88260078838</v>
      </c>
      <c r="CK12" s="24">
        <f ca="1">Inputs!B34*'(Other Computations)'!CK56</f>
        <v>705226.31000644516</v>
      </c>
      <c r="CL12" s="24">
        <f ca="1">Inputs!B34*'(Other Computations)'!CL56</f>
        <v>704942.03065450699</v>
      </c>
      <c r="CM12" s="24">
        <f ca="1">Inputs!B34*'(Other Computations)'!CM56</f>
        <v>704585.49312819436</v>
      </c>
      <c r="CN12" s="25">
        <f ca="1">SUM(CB12:CM12)</f>
        <v>8476736.8824655134</v>
      </c>
      <c r="CO12" s="24">
        <f ca="1">Inputs!B34*'(Other Computations)'!CO56</f>
        <v>704237.40529098129</v>
      </c>
      <c r="CP12" s="24">
        <f ca="1">Inputs!B34*'(Other Computations)'!CP56</f>
        <v>703938.75130360317</v>
      </c>
      <c r="CQ12" s="24">
        <f ca="1">Inputs!B34*'(Other Computations)'!CQ56</f>
        <v>703587.80643908505</v>
      </c>
      <c r="CR12" s="24">
        <f ca="1">Inputs!B34*'(Other Computations)'!CR56</f>
        <v>703303.05272239086</v>
      </c>
      <c r="CS12" s="24">
        <f ca="1">Inputs!B34*'(Other Computations)'!CS56</f>
        <v>702906.063911848</v>
      </c>
      <c r="CT12" s="24">
        <f ca="1">Inputs!B34*'(Other Computations)'!CT56</f>
        <v>702591.77973911911</v>
      </c>
      <c r="CU12" s="24">
        <f ca="1">Inputs!B34*'(Other Computations)'!CU56</f>
        <v>702222.93241250888</v>
      </c>
      <c r="CV12" s="24">
        <f ca="1">Inputs!B34*'(Other Computations)'!CV56</f>
        <v>701874.2475836809</v>
      </c>
      <c r="CW12" s="24">
        <f ca="1">Inputs!B34*'(Other Computations)'!CW56</f>
        <v>701522.87534792966</v>
      </c>
      <c r="CX12" s="24">
        <f ca="1">Inputs!B34*'(Other Computations)'!CX56</f>
        <v>701203.48559720442</v>
      </c>
      <c r="CY12" s="24">
        <f ca="1">Inputs!B34*'(Other Computations)'!CY56</f>
        <v>700831.99161762279</v>
      </c>
      <c r="CZ12" s="24">
        <f ca="1">Inputs!B34*'(Other Computations)'!CZ56</f>
        <v>700420.07286217378</v>
      </c>
      <c r="DA12" s="25">
        <f ca="1">SUM(CO12:CZ12)</f>
        <v>8428640.4648281485</v>
      </c>
      <c r="DB12" s="24">
        <f ca="1">Inputs!B34*'(Other Computations)'!DB56</f>
        <v>700134.15229834267</v>
      </c>
      <c r="DC12" s="24">
        <f ca="1">Inputs!B34*'(Other Computations)'!DC56</f>
        <v>699747.43583633157</v>
      </c>
      <c r="DD12" s="24">
        <f ca="1">Inputs!B34*'(Other Computations)'!DD56</f>
        <v>699349.70051898016</v>
      </c>
      <c r="DE12" s="24">
        <f ca="1">Inputs!B34*'(Other Computations)'!DE56</f>
        <v>699020.22047686554</v>
      </c>
      <c r="DF12" s="24">
        <f ca="1">Inputs!B34*'(Other Computations)'!DF56</f>
        <v>698744.50694988633</v>
      </c>
      <c r="DG12" s="24">
        <f ca="1">Inputs!B34*'(Other Computations)'!DG56</f>
        <v>698413.64344292006</v>
      </c>
      <c r="DH12" s="24">
        <f ca="1">Inputs!B34*'(Other Computations)'!DH56</f>
        <v>698063.83714129473</v>
      </c>
      <c r="DI12" s="24">
        <f ca="1">Inputs!B34*'(Other Computations)'!DI56</f>
        <v>697703.5238403189</v>
      </c>
      <c r="DJ12" s="24">
        <f ca="1">Inputs!B34*'(Other Computations)'!DJ56</f>
        <v>697415.43909333018</v>
      </c>
      <c r="DK12" s="24">
        <f ca="1">Inputs!B34*'(Other Computations)'!DK56</f>
        <v>697075.18191282684</v>
      </c>
      <c r="DL12" s="24">
        <f ca="1">Inputs!B34*'(Other Computations)'!DL56</f>
        <v>696683.20220723492</v>
      </c>
      <c r="DM12" s="24">
        <f ca="1">Inputs!B34*'(Other Computations)'!DM56</f>
        <v>696318.40821357851</v>
      </c>
      <c r="DN12" s="25">
        <f ca="1">SUM(DB12:DM12)</f>
        <v>8378669.2519319104</v>
      </c>
      <c r="DO12" s="24">
        <f ca="1">Inputs!B34*'(Other Computations)'!DO56</f>
        <v>695980.41088918957</v>
      </c>
      <c r="DP12" s="24">
        <f ca="1">Inputs!B34*'(Other Computations)'!DP56</f>
        <v>695698.59126793966</v>
      </c>
      <c r="DQ12" s="24">
        <f ca="1">Inputs!B34*'(Other Computations)'!DQ56</f>
        <v>695302.40711273707</v>
      </c>
      <c r="DR12" s="24">
        <f ca="1">Inputs!B34*'(Other Computations)'!DR56</f>
        <v>695004.18715373683</v>
      </c>
      <c r="DS12" s="24">
        <f ca="1">Inputs!B34*'(Other Computations)'!DS56</f>
        <v>694692.48784070695</v>
      </c>
      <c r="DT12" s="24">
        <f ca="1">Inputs!B34*'(Other Computations)'!DT56</f>
        <v>694252.89027340536</v>
      </c>
      <c r="DU12" s="24">
        <f ca="1">Inputs!B34*'(Other Computations)'!DU56</f>
        <v>693963.48914569884</v>
      </c>
      <c r="DV12" s="24">
        <f ca="1">Inputs!B34*'(Other Computations)'!DV56</f>
        <v>693552.18130410532</v>
      </c>
      <c r="DW12" s="24">
        <f ca="1">Inputs!B34*'(Other Computations)'!DW56</f>
        <v>693200.82226337958</v>
      </c>
      <c r="DX12" s="24">
        <f ca="1">Inputs!B34*'(Other Computations)'!DX56</f>
        <v>692805.21519746725</v>
      </c>
      <c r="DY12" s="24">
        <f ca="1">Inputs!B34*'(Other Computations)'!DY56</f>
        <v>692444.60640490043</v>
      </c>
      <c r="DZ12" s="24">
        <f ca="1">Inputs!B34*'(Other Computations)'!DZ56</f>
        <v>692003.18069696845</v>
      </c>
      <c r="EA12" s="25">
        <f ca="1">SUM(DO12:DZ12)</f>
        <v>8328900.4695502352</v>
      </c>
      <c r="EB12" s="24">
        <f ca="1">Inputs!B34*'(Other Computations)'!EB56</f>
        <v>691610.76865740877</v>
      </c>
      <c r="EC12" s="24">
        <f ca="1">Inputs!B34*'(Other Computations)'!EC56</f>
        <v>691205.51880699047</v>
      </c>
      <c r="ED12" s="24">
        <f ca="1">Inputs!B34*'(Other Computations)'!ED56</f>
        <v>690837.66708957788</v>
      </c>
      <c r="EE12" s="24">
        <f ca="1">Inputs!B34*'(Other Computations)'!EE56</f>
        <v>690535.50288654224</v>
      </c>
      <c r="EF12" s="24">
        <f ca="1">Inputs!B34*'(Other Computations)'!EF56</f>
        <v>690227.2533368679</v>
      </c>
      <c r="EG12" s="24">
        <f ca="1">Inputs!B34*'(Other Computations)'!EG56</f>
        <v>689827.23581288103</v>
      </c>
      <c r="EH12" s="24">
        <f ca="1">Inputs!B34*'(Other Computations)'!EH56</f>
        <v>689465.05289610499</v>
      </c>
      <c r="EI12" s="24">
        <f ca="1">Inputs!B34*'(Other Computations)'!EI56</f>
        <v>689171.34730419517</v>
      </c>
      <c r="EJ12" s="24">
        <f ca="1">Inputs!B34*'(Other Computations)'!EJ56</f>
        <v>688859.1427605449</v>
      </c>
      <c r="EK12" s="24">
        <f ca="1">Inputs!B34*'(Other Computations)'!EK56</f>
        <v>688543.79906343506</v>
      </c>
      <c r="EL12" s="24">
        <f ca="1">Inputs!B34*'(Other Computations)'!EL56</f>
        <v>688107.13548518484</v>
      </c>
      <c r="EM12" s="24">
        <f ca="1">Inputs!B34*'(Other Computations)'!EM56</f>
        <v>687829.08636336669</v>
      </c>
      <c r="EN12" s="25">
        <f ca="1">SUM(EB12:EM12)</f>
        <v>8276219.510463099</v>
      </c>
    </row>
    <row r="13" spans="1:144" ht="12.75" customHeight="1" outlineLevel="1" x14ac:dyDescent="0.2">
      <c r="A13" s="9" t="str">
        <f>Labels!B74</f>
        <v>Aggregate Demand Shock</v>
      </c>
      <c r="B13" s="28">
        <f ca="1">NORMINV(RAND()*(1-2*Inputs!B58)+Inputs!B58,0,'(Other Computations)'!B208)</f>
        <v>-26056.060420706992</v>
      </c>
      <c r="C13" s="28">
        <f ca="1">NORMINV(RAND()*(1-2*Inputs!B58)+Inputs!B58,0,'(Other Computations)'!B208)</f>
        <v>2168.8933030374019</v>
      </c>
      <c r="D13" s="28">
        <f ca="1">NORMINV(RAND()*(1-2*Inputs!B58)+Inputs!B58,0,'(Other Computations)'!B208)</f>
        <v>34869.880457900035</v>
      </c>
      <c r="E13" s="28">
        <f ca="1">NORMINV(RAND()*(1-2*Inputs!B58)+Inputs!B58,0,'(Other Computations)'!B208)</f>
        <v>-47502.979686772109</v>
      </c>
      <c r="F13" s="28">
        <f ca="1">NORMINV(RAND()*(1-2*Inputs!B58)+Inputs!B58,0,'(Other Computations)'!B208)</f>
        <v>-58416.449104677842</v>
      </c>
      <c r="G13" s="28">
        <f ca="1">NORMINV(RAND()*(1-2*Inputs!B58)+Inputs!B58,0,'(Other Computations)'!B208)</f>
        <v>3628.0430413694635</v>
      </c>
      <c r="H13" s="28">
        <f ca="1">NORMINV(RAND()*(1-2*Inputs!B58)+Inputs!B58,0,'(Other Computations)'!B208)</f>
        <v>-49775.259850803617</v>
      </c>
      <c r="I13" s="28">
        <f ca="1">NORMINV(RAND()*(1-2*Inputs!B58)+Inputs!B58,0,'(Other Computations)'!B208)</f>
        <v>-24790.803014845955</v>
      </c>
      <c r="J13" s="28">
        <f ca="1">NORMINV(RAND()*(1-2*Inputs!B58)+Inputs!B58,0,'(Other Computations)'!B208)</f>
        <v>-8073.1497149374236</v>
      </c>
      <c r="K13" s="28">
        <f ca="1">NORMINV(RAND()*(1-2*Inputs!B58)+Inputs!B58,0,'(Other Computations)'!B208)</f>
        <v>-33175.929560584118</v>
      </c>
      <c r="L13" s="28">
        <f ca="1">NORMINV(RAND()*(1-2*Inputs!B58)+Inputs!B58,0,'(Other Computations)'!B208)</f>
        <v>-46548.347673780794</v>
      </c>
      <c r="M13" s="28">
        <f ca="1">NORMINV(RAND()*(1-2*Inputs!B58)+Inputs!B58,0,'(Other Computations)'!B208)</f>
        <v>-29930.713293737022</v>
      </c>
      <c r="N13" s="29">
        <f ca="1">SUM(B13:M13)</f>
        <v>-283602.87551853899</v>
      </c>
      <c r="O13" s="28">
        <f ca="1">NORMINV(RAND()*(1-2*Inputs!B58)+Inputs!B58,0,'(Other Computations)'!B208)</f>
        <v>-1000.8250355592769</v>
      </c>
      <c r="P13" s="28">
        <f ca="1">NORMINV(RAND()*(1-2*Inputs!B58)+Inputs!B58,0,'(Other Computations)'!B208)</f>
        <v>21620.885248821804</v>
      </c>
      <c r="Q13" s="28">
        <f ca="1">NORMINV(RAND()*(1-2*Inputs!B58)+Inputs!B58,0,'(Other Computations)'!B208)</f>
        <v>539.73744974012118</v>
      </c>
      <c r="R13" s="28">
        <f ca="1">NORMINV(RAND()*(1-2*Inputs!B58)+Inputs!B58,0,'(Other Computations)'!B208)</f>
        <v>-59679.802276513699</v>
      </c>
      <c r="S13" s="28">
        <f ca="1">NORMINV(RAND()*(1-2*Inputs!B58)+Inputs!B58,0,'(Other Computations)'!B208)</f>
        <v>-19381.527732554347</v>
      </c>
      <c r="T13" s="28">
        <f ca="1">NORMINV(RAND()*(1-2*Inputs!B58)+Inputs!B58,0,'(Other Computations)'!B208)</f>
        <v>-8407.2895540433183</v>
      </c>
      <c r="U13" s="28">
        <f ca="1">NORMINV(RAND()*(1-2*Inputs!B58)+Inputs!B58,0,'(Other Computations)'!B208)</f>
        <v>-5265.9364859310053</v>
      </c>
      <c r="V13" s="28">
        <f ca="1">NORMINV(RAND()*(1-2*Inputs!B58)+Inputs!B58,0,'(Other Computations)'!B208)</f>
        <v>-49176.32940562666</v>
      </c>
      <c r="W13" s="28">
        <f ca="1">NORMINV(RAND()*(1-2*Inputs!B58)+Inputs!B58,0,'(Other Computations)'!B208)</f>
        <v>-14996.59254798793</v>
      </c>
      <c r="X13" s="28">
        <f ca="1">NORMINV(RAND()*(1-2*Inputs!B58)+Inputs!B58,0,'(Other Computations)'!B208)</f>
        <v>-8904.9761096207367</v>
      </c>
      <c r="Y13" s="28">
        <f ca="1">NORMINV(RAND()*(1-2*Inputs!B58)+Inputs!B58,0,'(Other Computations)'!B208)</f>
        <v>23668.212085699695</v>
      </c>
      <c r="Z13" s="28">
        <f ca="1">NORMINV(RAND()*(1-2*Inputs!B58)+Inputs!B58,0,'(Other Computations)'!B208)</f>
        <v>111.42653861783575</v>
      </c>
      <c r="AA13" s="29">
        <f ca="1">SUM(O13:Z13)</f>
        <v>-120873.01782495751</v>
      </c>
      <c r="AB13" s="28">
        <f ca="1">NORMINV(RAND()*(1-2*Inputs!B58)+Inputs!B58,0,'(Other Computations)'!B208)</f>
        <v>2720.660020450081</v>
      </c>
      <c r="AC13" s="28">
        <f ca="1">NORMINV(RAND()*(1-2*Inputs!B58)+Inputs!B58,0,'(Other Computations)'!B208)</f>
        <v>-20189.815827292859</v>
      </c>
      <c r="AD13" s="28">
        <f ca="1">NORMINV(RAND()*(1-2*Inputs!B58)+Inputs!B58,0,'(Other Computations)'!B208)</f>
        <v>32000.661259578224</v>
      </c>
      <c r="AE13" s="28">
        <f ca="1">NORMINV(RAND()*(1-2*Inputs!B58)+Inputs!B58,0,'(Other Computations)'!B208)</f>
        <v>-55479.25484598722</v>
      </c>
      <c r="AF13" s="28">
        <f ca="1">NORMINV(RAND()*(1-2*Inputs!B58)+Inputs!B58,0,'(Other Computations)'!B208)</f>
        <v>58590.706935573988</v>
      </c>
      <c r="AG13" s="28">
        <f ca="1">NORMINV(RAND()*(1-2*Inputs!B58)+Inputs!B58,0,'(Other Computations)'!B208)</f>
        <v>-16260.293383564605</v>
      </c>
      <c r="AH13" s="28">
        <f ca="1">NORMINV(RAND()*(1-2*Inputs!B58)+Inputs!B58,0,'(Other Computations)'!B208)</f>
        <v>18913.403849565759</v>
      </c>
      <c r="AI13" s="28">
        <f ca="1">NORMINV(RAND()*(1-2*Inputs!B58)+Inputs!B58,0,'(Other Computations)'!B208)</f>
        <v>-41411.388065681451</v>
      </c>
      <c r="AJ13" s="28">
        <f ca="1">NORMINV(RAND()*(1-2*Inputs!B58)+Inputs!B58,0,'(Other Computations)'!B208)</f>
        <v>6501.4259936280614</v>
      </c>
      <c r="AK13" s="28">
        <f ca="1">NORMINV(RAND()*(1-2*Inputs!B58)+Inputs!B58,0,'(Other Computations)'!B208)</f>
        <v>-38613.155954655806</v>
      </c>
      <c r="AL13" s="28">
        <f ca="1">NORMINV(RAND()*(1-2*Inputs!B58)+Inputs!B58,0,'(Other Computations)'!B208)</f>
        <v>-15763.062815919591</v>
      </c>
      <c r="AM13" s="28">
        <f ca="1">NORMINV(RAND()*(1-2*Inputs!B58)+Inputs!B58,0,'(Other Computations)'!B208)</f>
        <v>60114.660528407374</v>
      </c>
      <c r="AN13" s="29">
        <f ca="1">SUM(AB13:AM13)</f>
        <v>-8875.4523058980412</v>
      </c>
      <c r="AO13" s="28">
        <f ca="1">NORMINV(RAND()*(1-2*Inputs!B58)+Inputs!B58,0,'(Other Computations)'!B208)</f>
        <v>21964.7738336929</v>
      </c>
      <c r="AP13" s="28">
        <f ca="1">NORMINV(RAND()*(1-2*Inputs!B58)+Inputs!B58,0,'(Other Computations)'!B208)</f>
        <v>-22177.498172129326</v>
      </c>
      <c r="AQ13" s="28">
        <f ca="1">NORMINV(RAND()*(1-2*Inputs!B58)+Inputs!B58,0,'(Other Computations)'!B208)</f>
        <v>-33294.357734218793</v>
      </c>
      <c r="AR13" s="28">
        <f ca="1">NORMINV(RAND()*(1-2*Inputs!B58)+Inputs!B58,0,'(Other Computations)'!B208)</f>
        <v>-23518.66168053812</v>
      </c>
      <c r="AS13" s="28">
        <f ca="1">NORMINV(RAND()*(1-2*Inputs!B58)+Inputs!B58,0,'(Other Computations)'!B208)</f>
        <v>-51124.003812359355</v>
      </c>
      <c r="AT13" s="28">
        <f ca="1">NORMINV(RAND()*(1-2*Inputs!B58)+Inputs!B58,0,'(Other Computations)'!B208)</f>
        <v>-18274.291949140639</v>
      </c>
      <c r="AU13" s="28">
        <f ca="1">NORMINV(RAND()*(1-2*Inputs!B58)+Inputs!B58,0,'(Other Computations)'!B208)</f>
        <v>37854.528425722907</v>
      </c>
      <c r="AV13" s="28">
        <f ca="1">NORMINV(RAND()*(1-2*Inputs!B58)+Inputs!B58,0,'(Other Computations)'!B208)</f>
        <v>10763.261804404758</v>
      </c>
      <c r="AW13" s="28">
        <f ca="1">NORMINV(RAND()*(1-2*Inputs!B58)+Inputs!B58,0,'(Other Computations)'!B208)</f>
        <v>1770.2880704587424</v>
      </c>
      <c r="AX13" s="28">
        <f ca="1">NORMINV(RAND()*(1-2*Inputs!B58)+Inputs!B58,0,'(Other Computations)'!B208)</f>
        <v>28876.944299829658</v>
      </c>
      <c r="AY13" s="28">
        <f ca="1">NORMINV(RAND()*(1-2*Inputs!B58)+Inputs!B58,0,'(Other Computations)'!B208)</f>
        <v>-13413.680508440159</v>
      </c>
      <c r="AZ13" s="28">
        <f ca="1">NORMINV(RAND()*(1-2*Inputs!B58)+Inputs!B58,0,'(Other Computations)'!B208)</f>
        <v>14755.514193199953</v>
      </c>
      <c r="BA13" s="29">
        <f ca="1">SUM(AO13:AZ13)</f>
        <v>-45817.183229517468</v>
      </c>
      <c r="BB13" s="28">
        <f ca="1">NORMINV(RAND()*(1-2*Inputs!B58)+Inputs!B58,0,'(Other Computations)'!B208)</f>
        <v>-3051.3294979750012</v>
      </c>
      <c r="BC13" s="28">
        <f ca="1">NORMINV(RAND()*(1-2*Inputs!B58)+Inputs!B58,0,'(Other Computations)'!B208)</f>
        <v>44124.5454618722</v>
      </c>
      <c r="BD13" s="28">
        <f ca="1">NORMINV(RAND()*(1-2*Inputs!B58)+Inputs!B58,0,'(Other Computations)'!B208)</f>
        <v>32994.698410785546</v>
      </c>
      <c r="BE13" s="28">
        <f ca="1">NORMINV(RAND()*(1-2*Inputs!B58)+Inputs!B58,0,'(Other Computations)'!B208)</f>
        <v>-30173.041344246369</v>
      </c>
      <c r="BF13" s="28">
        <f ca="1">NORMINV(RAND()*(1-2*Inputs!B58)+Inputs!B58,0,'(Other Computations)'!B208)</f>
        <v>-691.60897315809837</v>
      </c>
      <c r="BG13" s="28">
        <f ca="1">NORMINV(RAND()*(1-2*Inputs!B58)+Inputs!B58,0,'(Other Computations)'!B208)</f>
        <v>6334.0096736089272</v>
      </c>
      <c r="BH13" s="28">
        <f ca="1">NORMINV(RAND()*(1-2*Inputs!B58)+Inputs!B58,0,'(Other Computations)'!B208)</f>
        <v>18481.73376793398</v>
      </c>
      <c r="BI13" s="28">
        <f ca="1">NORMINV(RAND()*(1-2*Inputs!B58)+Inputs!B58,0,'(Other Computations)'!B208)</f>
        <v>28581.092226146473</v>
      </c>
      <c r="BJ13" s="28">
        <f ca="1">NORMINV(RAND()*(1-2*Inputs!B58)+Inputs!B58,0,'(Other Computations)'!B208)</f>
        <v>6190.3360518224308</v>
      </c>
      <c r="BK13" s="28">
        <f ca="1">NORMINV(RAND()*(1-2*Inputs!B58)+Inputs!B58,0,'(Other Computations)'!B208)</f>
        <v>58056.724323822833</v>
      </c>
      <c r="BL13" s="28">
        <f ca="1">NORMINV(RAND()*(1-2*Inputs!B58)+Inputs!B58,0,'(Other Computations)'!B208)</f>
        <v>13584.547951436603</v>
      </c>
      <c r="BM13" s="28">
        <f ca="1">NORMINV(RAND()*(1-2*Inputs!B58)+Inputs!B58,0,'(Other Computations)'!B208)</f>
        <v>2648.4474056919544</v>
      </c>
      <c r="BN13" s="29">
        <f ca="1">SUM(BB13:BM13)</f>
        <v>177080.15545774149</v>
      </c>
      <c r="BO13" s="28">
        <f ca="1">NORMINV(RAND()*(1-2*Inputs!B58)+Inputs!B58,0,'(Other Computations)'!B208)</f>
        <v>17578.367269110826</v>
      </c>
      <c r="BP13" s="28">
        <f ca="1">NORMINV(RAND()*(1-2*Inputs!B58)+Inputs!B58,0,'(Other Computations)'!B208)</f>
        <v>22270.305384720799</v>
      </c>
      <c r="BQ13" s="28">
        <f ca="1">NORMINV(RAND()*(1-2*Inputs!B58)+Inputs!B58,0,'(Other Computations)'!B208)</f>
        <v>-61336.293744278119</v>
      </c>
      <c r="BR13" s="28">
        <f ca="1">NORMINV(RAND()*(1-2*Inputs!B58)+Inputs!B58,0,'(Other Computations)'!B208)</f>
        <v>13969.581414497259</v>
      </c>
      <c r="BS13" s="28">
        <f ca="1">NORMINV(RAND()*(1-2*Inputs!B58)+Inputs!B58,0,'(Other Computations)'!B208)</f>
        <v>-39791.509751766716</v>
      </c>
      <c r="BT13" s="28">
        <f ca="1">NORMINV(RAND()*(1-2*Inputs!B58)+Inputs!B58,0,'(Other Computations)'!B208)</f>
        <v>28294.614431592217</v>
      </c>
      <c r="BU13" s="28">
        <f ca="1">NORMINV(RAND()*(1-2*Inputs!B58)+Inputs!B58,0,'(Other Computations)'!B208)</f>
        <v>-10504.777674806342</v>
      </c>
      <c r="BV13" s="28">
        <f ca="1">NORMINV(RAND()*(1-2*Inputs!B58)+Inputs!B58,0,'(Other Computations)'!B208)</f>
        <v>-6238.91008790255</v>
      </c>
      <c r="BW13" s="28">
        <f ca="1">NORMINV(RAND()*(1-2*Inputs!B58)+Inputs!B58,0,'(Other Computations)'!B208)</f>
        <v>5314.5406582056739</v>
      </c>
      <c r="BX13" s="28">
        <f ca="1">NORMINV(RAND()*(1-2*Inputs!B58)+Inputs!B58,0,'(Other Computations)'!B208)</f>
        <v>14314.220697009789</v>
      </c>
      <c r="BY13" s="28">
        <f ca="1">NORMINV(RAND()*(1-2*Inputs!B58)+Inputs!B58,0,'(Other Computations)'!B208)</f>
        <v>-2075.1768178873158</v>
      </c>
      <c r="BZ13" s="28">
        <f ca="1">NORMINV(RAND()*(1-2*Inputs!B58)+Inputs!B58,0,'(Other Computations)'!B208)</f>
        <v>-24282.574744833168</v>
      </c>
      <c r="CA13" s="29">
        <f ca="1">SUM(BO13:BZ13)</f>
        <v>-42487.612966337641</v>
      </c>
      <c r="CB13" s="28">
        <f ca="1">NORMINV(RAND()*(1-2*Inputs!B58)+Inputs!B58,0,'(Other Computations)'!B208)</f>
        <v>13211.294430129343</v>
      </c>
      <c r="CC13" s="28">
        <f ca="1">NORMINV(RAND()*(1-2*Inputs!B58)+Inputs!B58,0,'(Other Computations)'!B208)</f>
        <v>39461.072734202993</v>
      </c>
      <c r="CD13" s="28">
        <f ca="1">NORMINV(RAND()*(1-2*Inputs!B58)+Inputs!B58,0,'(Other Computations)'!B208)</f>
        <v>-5433.2717827052802</v>
      </c>
      <c r="CE13" s="28">
        <f ca="1">NORMINV(RAND()*(1-2*Inputs!B58)+Inputs!B58,0,'(Other Computations)'!B208)</f>
        <v>15991.38063102605</v>
      </c>
      <c r="CF13" s="28">
        <f ca="1">NORMINV(RAND()*(1-2*Inputs!B58)+Inputs!B58,0,'(Other Computations)'!B208)</f>
        <v>50535.127993491522</v>
      </c>
      <c r="CG13" s="28">
        <f ca="1">NORMINV(RAND()*(1-2*Inputs!B58)+Inputs!B58,0,'(Other Computations)'!B208)</f>
        <v>30869.941347892607</v>
      </c>
      <c r="CH13" s="28">
        <f ca="1">NORMINV(RAND()*(1-2*Inputs!B58)+Inputs!B58,0,'(Other Computations)'!B208)</f>
        <v>38263.626072509156</v>
      </c>
      <c r="CI13" s="28">
        <f ca="1">NORMINV(RAND()*(1-2*Inputs!B58)+Inputs!B58,0,'(Other Computations)'!B208)</f>
        <v>28310.914186570128</v>
      </c>
      <c r="CJ13" s="28">
        <f ca="1">NORMINV(RAND()*(1-2*Inputs!B58)+Inputs!B58,0,'(Other Computations)'!B208)</f>
        <v>-17082.554633266969</v>
      </c>
      <c r="CK13" s="28">
        <f ca="1">NORMINV(RAND()*(1-2*Inputs!B58)+Inputs!B58,0,'(Other Computations)'!B208)</f>
        <v>15964.567292782564</v>
      </c>
      <c r="CL13" s="28">
        <f ca="1">NORMINV(RAND()*(1-2*Inputs!B58)+Inputs!B58,0,'(Other Computations)'!B208)</f>
        <v>-46484.37089042116</v>
      </c>
      <c r="CM13" s="28">
        <f ca="1">NORMINV(RAND()*(1-2*Inputs!B58)+Inputs!B58,0,'(Other Computations)'!B208)</f>
        <v>6482.3533473286325</v>
      </c>
      <c r="CN13" s="29">
        <f ca="1">SUM(CB13:CM13)</f>
        <v>170090.08072953959</v>
      </c>
      <c r="CO13" s="28">
        <f ca="1">NORMINV(RAND()*(1-2*Inputs!B58)+Inputs!B58,0,'(Other Computations)'!B208)</f>
        <v>13950.24121072518</v>
      </c>
      <c r="CP13" s="28">
        <f ca="1">NORMINV(RAND()*(1-2*Inputs!B58)+Inputs!B58,0,'(Other Computations)'!B208)</f>
        <v>5712.6346344309286</v>
      </c>
      <c r="CQ13" s="28">
        <f ca="1">NORMINV(RAND()*(1-2*Inputs!B58)+Inputs!B58,0,'(Other Computations)'!B208)</f>
        <v>-337.39455482380424</v>
      </c>
      <c r="CR13" s="28">
        <f ca="1">NORMINV(RAND()*(1-2*Inputs!B58)+Inputs!B58,0,'(Other Computations)'!B208)</f>
        <v>-3572.5143609389097</v>
      </c>
      <c r="CS13" s="28">
        <f ca="1">NORMINV(RAND()*(1-2*Inputs!B58)+Inputs!B58,0,'(Other Computations)'!B208)</f>
        <v>-36050.068378912976</v>
      </c>
      <c r="CT13" s="28">
        <f ca="1">NORMINV(RAND()*(1-2*Inputs!B58)+Inputs!B58,0,'(Other Computations)'!B208)</f>
        <v>37818.184090167699</v>
      </c>
      <c r="CU13" s="28">
        <f ca="1">NORMINV(RAND()*(1-2*Inputs!B58)+Inputs!B58,0,'(Other Computations)'!B208)</f>
        <v>26073.055348681006</v>
      </c>
      <c r="CV13" s="28">
        <f ca="1">NORMINV(RAND()*(1-2*Inputs!B58)+Inputs!B58,0,'(Other Computations)'!B208)</f>
        <v>-274.207250588021</v>
      </c>
      <c r="CW13" s="28">
        <f ca="1">NORMINV(RAND()*(1-2*Inputs!B58)+Inputs!B58,0,'(Other Computations)'!B208)</f>
        <v>-27675.258711432158</v>
      </c>
      <c r="CX13" s="28">
        <f ca="1">NORMINV(RAND()*(1-2*Inputs!B58)+Inputs!B58,0,'(Other Computations)'!B208)</f>
        <v>-25726.551998603238</v>
      </c>
      <c r="CY13" s="28">
        <f ca="1">NORMINV(RAND()*(1-2*Inputs!B58)+Inputs!B58,0,'(Other Computations)'!B208)</f>
        <v>32516.531900668942</v>
      </c>
      <c r="CZ13" s="28">
        <f ca="1">NORMINV(RAND()*(1-2*Inputs!B58)+Inputs!B58,0,'(Other Computations)'!B208)</f>
        <v>28419.176151339954</v>
      </c>
      <c r="DA13" s="29">
        <f ca="1">SUM(CO13:CZ13)</f>
        <v>50853.828080714607</v>
      </c>
      <c r="DB13" s="28">
        <f ca="1">NORMINV(RAND()*(1-2*Inputs!B58)+Inputs!B58,0,'(Other Computations)'!B208)</f>
        <v>-1007.196764334083</v>
      </c>
      <c r="DC13" s="28">
        <f ca="1">NORMINV(RAND()*(1-2*Inputs!B58)+Inputs!B58,0,'(Other Computations)'!B208)</f>
        <v>39112.977744823867</v>
      </c>
      <c r="DD13" s="28">
        <f ca="1">NORMINV(RAND()*(1-2*Inputs!B58)+Inputs!B58,0,'(Other Computations)'!B208)</f>
        <v>-51073.286162973513</v>
      </c>
      <c r="DE13" s="28">
        <f ca="1">NORMINV(RAND()*(1-2*Inputs!B58)+Inputs!B58,0,'(Other Computations)'!B208)</f>
        <v>5896.1738944762665</v>
      </c>
      <c r="DF13" s="28">
        <f ca="1">NORMINV(RAND()*(1-2*Inputs!B58)+Inputs!B58,0,'(Other Computations)'!B208)</f>
        <v>-3176.2169011938422</v>
      </c>
      <c r="DG13" s="28">
        <f ca="1">NORMINV(RAND()*(1-2*Inputs!B58)+Inputs!B58,0,'(Other Computations)'!B208)</f>
        <v>-19781.585034140895</v>
      </c>
      <c r="DH13" s="28">
        <f ca="1">NORMINV(RAND()*(1-2*Inputs!B58)+Inputs!B58,0,'(Other Computations)'!B208)</f>
        <v>-44945.893374309206</v>
      </c>
      <c r="DI13" s="28">
        <f ca="1">NORMINV(RAND()*(1-2*Inputs!B58)+Inputs!B58,0,'(Other Computations)'!B208)</f>
        <v>-39270.578197148876</v>
      </c>
      <c r="DJ13" s="28">
        <f ca="1">NORMINV(RAND()*(1-2*Inputs!B58)+Inputs!B58,0,'(Other Computations)'!B208)</f>
        <v>-15692.610695381132</v>
      </c>
      <c r="DK13" s="28">
        <f ca="1">NORMINV(RAND()*(1-2*Inputs!B58)+Inputs!B58,0,'(Other Computations)'!B208)</f>
        <v>8215.5213572472767</v>
      </c>
      <c r="DL13" s="28">
        <f ca="1">NORMINV(RAND()*(1-2*Inputs!B58)+Inputs!B58,0,'(Other Computations)'!B208)</f>
        <v>33884.761584212625</v>
      </c>
      <c r="DM13" s="28">
        <f ca="1">NORMINV(RAND()*(1-2*Inputs!B58)+Inputs!B58,0,'(Other Computations)'!B208)</f>
        <v>-13845.5478812003</v>
      </c>
      <c r="DN13" s="29">
        <f ca="1">SUM(DB13:DM13)</f>
        <v>-101683.48042992181</v>
      </c>
      <c r="DO13" s="28">
        <f ca="1">NORMINV(RAND()*(1-2*Inputs!B58)+Inputs!B58,0,'(Other Computations)'!B208)</f>
        <v>2337.0511652346936</v>
      </c>
      <c r="DP13" s="28">
        <f ca="1">NORMINV(RAND()*(1-2*Inputs!B58)+Inputs!B58,0,'(Other Computations)'!B208)</f>
        <v>12864.100781906336</v>
      </c>
      <c r="DQ13" s="28">
        <f ca="1">NORMINV(RAND()*(1-2*Inputs!B58)+Inputs!B58,0,'(Other Computations)'!B208)</f>
        <v>-6030.2107305837444</v>
      </c>
      <c r="DR13" s="28">
        <f ca="1">NORMINV(RAND()*(1-2*Inputs!B58)+Inputs!B58,0,'(Other Computations)'!B208)</f>
        <v>-39740.310103208496</v>
      </c>
      <c r="DS13" s="28">
        <f ca="1">NORMINV(RAND()*(1-2*Inputs!B58)+Inputs!B58,0,'(Other Computations)'!B208)</f>
        <v>-44198.39096790037</v>
      </c>
      <c r="DT13" s="28">
        <f ca="1">NORMINV(RAND()*(1-2*Inputs!B58)+Inputs!B58,0,'(Other Computations)'!B208)</f>
        <v>-2934.2048159999044</v>
      </c>
      <c r="DU13" s="28">
        <f ca="1">NORMINV(RAND()*(1-2*Inputs!B58)+Inputs!B58,0,'(Other Computations)'!B208)</f>
        <v>14119.174949476026</v>
      </c>
      <c r="DV13" s="28">
        <f ca="1">NORMINV(RAND()*(1-2*Inputs!B58)+Inputs!B58,0,'(Other Computations)'!B208)</f>
        <v>10921.064328583105</v>
      </c>
      <c r="DW13" s="28">
        <f ca="1">NORMINV(RAND()*(1-2*Inputs!B58)+Inputs!B58,0,'(Other Computations)'!B208)</f>
        <v>-35709.44491570523</v>
      </c>
      <c r="DX13" s="28">
        <f ca="1">NORMINV(RAND()*(1-2*Inputs!B58)+Inputs!B58,0,'(Other Computations)'!B208)</f>
        <v>1252.3752117057227</v>
      </c>
      <c r="DY13" s="28">
        <f ca="1">NORMINV(RAND()*(1-2*Inputs!B58)+Inputs!B58,0,'(Other Computations)'!B208)</f>
        <v>40211.487108955451</v>
      </c>
      <c r="DZ13" s="28">
        <f ca="1">NORMINV(RAND()*(1-2*Inputs!B58)+Inputs!B58,0,'(Other Computations)'!B208)</f>
        <v>35072.380168901931</v>
      </c>
      <c r="EA13" s="29">
        <f ca="1">SUM(DO13:DZ13)</f>
        <v>-11834.927818634489</v>
      </c>
      <c r="EB13" s="28">
        <f ca="1">NORMINV(RAND()*(1-2*Inputs!B58)+Inputs!B58,0,'(Other Computations)'!B208)</f>
        <v>-25821.684091840507</v>
      </c>
      <c r="EC13" s="28">
        <f ca="1">NORMINV(RAND()*(1-2*Inputs!B58)+Inputs!B58,0,'(Other Computations)'!B208)</f>
        <v>12677.218948649814</v>
      </c>
      <c r="ED13" s="28">
        <f ca="1">NORMINV(RAND()*(1-2*Inputs!B58)+Inputs!B58,0,'(Other Computations)'!B208)</f>
        <v>-22458.984047609625</v>
      </c>
      <c r="EE13" s="28">
        <f ca="1">NORMINV(RAND()*(1-2*Inputs!B58)+Inputs!B58,0,'(Other Computations)'!B208)</f>
        <v>-60687.363324481026</v>
      </c>
      <c r="EF13" s="28">
        <f ca="1">NORMINV(RAND()*(1-2*Inputs!B58)+Inputs!B58,0,'(Other Computations)'!B208)</f>
        <v>-63290.433674598367</v>
      </c>
      <c r="EG13" s="28">
        <f ca="1">NORMINV(RAND()*(1-2*Inputs!B58)+Inputs!B58,0,'(Other Computations)'!B208)</f>
        <v>-16949.106590487176</v>
      </c>
      <c r="EH13" s="28">
        <f ca="1">NORMINV(RAND()*(1-2*Inputs!B58)+Inputs!B58,0,'(Other Computations)'!B208)</f>
        <v>12181.354360255411</v>
      </c>
      <c r="EI13" s="28">
        <f ca="1">NORMINV(RAND()*(1-2*Inputs!B58)+Inputs!B58,0,'(Other Computations)'!B208)</f>
        <v>-17908.659653482748</v>
      </c>
      <c r="EJ13" s="28">
        <f ca="1">NORMINV(RAND()*(1-2*Inputs!B58)+Inputs!B58,0,'(Other Computations)'!B208)</f>
        <v>234.95495627095707</v>
      </c>
      <c r="EK13" s="28">
        <f ca="1">NORMINV(RAND()*(1-2*Inputs!B58)+Inputs!B58,0,'(Other Computations)'!B208)</f>
        <v>737.05415654344847</v>
      </c>
      <c r="EL13" s="28">
        <f ca="1">NORMINV(RAND()*(1-2*Inputs!B58)+Inputs!B58,0,'(Other Computations)'!B208)</f>
        <v>10348.722984208462</v>
      </c>
      <c r="EM13" s="28">
        <f ca="1">NORMINV(RAND()*(1-2*Inputs!B58)+Inputs!B58,0,'(Other Computations)'!B208)</f>
        <v>8065.6783445071633</v>
      </c>
      <c r="EN13" s="29">
        <f ca="1">SUM(EB13:EM13)</f>
        <v>-162871.24763206422</v>
      </c>
    </row>
    <row r="14" spans="1:144" ht="12.75" customHeight="1" outlineLevel="1" x14ac:dyDescent="0.2"/>
    <row r="15" spans="1:144" ht="12.75" customHeight="1" outlineLevel="1" x14ac:dyDescent="0.2"/>
    <row r="16" spans="1:144" ht="12.75" customHeight="1" x14ac:dyDescent="0.2">
      <c r="A16" s="3" t="str">
        <f>"Capital"</f>
        <v>Capital</v>
      </c>
    </row>
    <row r="17" spans="1:144" ht="12.75" customHeight="1" outlineLevel="1" x14ac:dyDescent="0.2">
      <c r="A17" s="2" t="str">
        <f>" "</f>
        <v xml:space="preserve"> </v>
      </c>
    </row>
    <row r="18" spans="1:144" ht="12.75" customHeight="1" outlineLevel="1" x14ac:dyDescent="0.2">
      <c r="B18" s="19" t="str">
        <f>ZZZ__FnCalls!F7</f>
        <v>MMM 2010</v>
      </c>
      <c r="C18" s="20" t="str">
        <f>ZZZ__FnCalls!F8</f>
        <v>MMM 2010</v>
      </c>
      <c r="D18" s="20" t="str">
        <f>ZZZ__FnCalls!F9</f>
        <v>MMM 2010</v>
      </c>
      <c r="E18" s="20" t="str">
        <f>ZZZ__FnCalls!F10</f>
        <v>MMM 2010</v>
      </c>
      <c r="F18" s="20" t="str">
        <f>ZZZ__FnCalls!F11</f>
        <v>MMM 2010</v>
      </c>
      <c r="G18" s="20" t="str">
        <f>ZZZ__FnCalls!F12</f>
        <v>MMM 2010</v>
      </c>
      <c r="H18" s="20" t="str">
        <f>ZZZ__FnCalls!F13</f>
        <v>MMM 2010</v>
      </c>
      <c r="I18" s="20" t="str">
        <f>ZZZ__FnCalls!F14</f>
        <v>MMM 2010</v>
      </c>
      <c r="J18" s="20" t="str">
        <f>ZZZ__FnCalls!F15</f>
        <v>MMM 2010</v>
      </c>
      <c r="K18" s="20" t="str">
        <f>ZZZ__FnCalls!F16</f>
        <v>MMM 2010</v>
      </c>
      <c r="L18" s="20" t="str">
        <f>ZZZ__FnCalls!F17</f>
        <v>MMM 2010</v>
      </c>
      <c r="M18" s="20" t="str">
        <f>ZZZ__FnCalls!F18</f>
        <v>MMM 2010</v>
      </c>
      <c r="N18" s="21" t="str">
        <f>ZZZ__FnCalls!H7</f>
        <v>2010</v>
      </c>
      <c r="O18" s="20" t="str">
        <f>ZZZ__FnCalls!F19</f>
        <v>MMM 2011</v>
      </c>
      <c r="P18" s="20" t="str">
        <f>ZZZ__FnCalls!F20</f>
        <v>MMM 2011</v>
      </c>
      <c r="Q18" s="20" t="str">
        <f>ZZZ__FnCalls!F21</f>
        <v>MMM 2011</v>
      </c>
      <c r="R18" s="20" t="str">
        <f>ZZZ__FnCalls!F22</f>
        <v>MMM 2011</v>
      </c>
      <c r="S18" s="20" t="str">
        <f>ZZZ__FnCalls!F23</f>
        <v>MMM 2011</v>
      </c>
      <c r="T18" s="20" t="str">
        <f>ZZZ__FnCalls!F24</f>
        <v>MMM 2011</v>
      </c>
      <c r="U18" s="20" t="str">
        <f>ZZZ__FnCalls!F25</f>
        <v>MMM 2011</v>
      </c>
      <c r="V18" s="20" t="str">
        <f>ZZZ__FnCalls!F26</f>
        <v>MMM 2011</v>
      </c>
      <c r="W18" s="20" t="str">
        <f>ZZZ__FnCalls!F27</f>
        <v>MMM 2011</v>
      </c>
      <c r="X18" s="20" t="str">
        <f>ZZZ__FnCalls!F28</f>
        <v>MMM 2011</v>
      </c>
      <c r="Y18" s="20" t="str">
        <f>ZZZ__FnCalls!F29</f>
        <v>MMM 2011</v>
      </c>
      <c r="Z18" s="20" t="str">
        <f>ZZZ__FnCalls!F30</f>
        <v>MMM 2011</v>
      </c>
      <c r="AA18" s="21" t="str">
        <f>ZZZ__FnCalls!H19</f>
        <v>2011</v>
      </c>
      <c r="AB18" s="20" t="str">
        <f>ZZZ__FnCalls!F31</f>
        <v>MMM 2012</v>
      </c>
      <c r="AC18" s="20" t="str">
        <f>ZZZ__FnCalls!F32</f>
        <v>MMM 2012</v>
      </c>
      <c r="AD18" s="20" t="str">
        <f>ZZZ__FnCalls!F33</f>
        <v>MMM 2012</v>
      </c>
      <c r="AE18" s="20" t="str">
        <f>ZZZ__FnCalls!F34</f>
        <v>MMM 2012</v>
      </c>
      <c r="AF18" s="20" t="str">
        <f>ZZZ__FnCalls!F35</f>
        <v>MMM 2012</v>
      </c>
      <c r="AG18" s="20" t="str">
        <f>ZZZ__FnCalls!F36</f>
        <v>MMM 2012</v>
      </c>
      <c r="AH18" s="20" t="str">
        <f>ZZZ__FnCalls!F37</f>
        <v>MMM 2012</v>
      </c>
      <c r="AI18" s="20" t="str">
        <f>ZZZ__FnCalls!F38</f>
        <v>MMM 2012</v>
      </c>
      <c r="AJ18" s="20" t="str">
        <f>ZZZ__FnCalls!F39</f>
        <v>MMM 2012</v>
      </c>
      <c r="AK18" s="20" t="str">
        <f>ZZZ__FnCalls!F40</f>
        <v>MMM 2012</v>
      </c>
      <c r="AL18" s="20" t="str">
        <f>ZZZ__FnCalls!F41</f>
        <v>MMM 2012</v>
      </c>
      <c r="AM18" s="20" t="str">
        <f>ZZZ__FnCalls!F42</f>
        <v>MMM 2012</v>
      </c>
      <c r="AN18" s="21" t="str">
        <f>ZZZ__FnCalls!H31</f>
        <v>2012</v>
      </c>
      <c r="AO18" s="20" t="str">
        <f>ZZZ__FnCalls!F43</f>
        <v>MMM 2013</v>
      </c>
      <c r="AP18" s="20" t="str">
        <f>ZZZ__FnCalls!F44</f>
        <v>MMM 2013</v>
      </c>
      <c r="AQ18" s="20" t="str">
        <f>ZZZ__FnCalls!F45</f>
        <v>MMM 2013</v>
      </c>
      <c r="AR18" s="20" t="str">
        <f>ZZZ__FnCalls!F46</f>
        <v>MMM 2013</v>
      </c>
      <c r="AS18" s="20" t="str">
        <f>ZZZ__FnCalls!F47</f>
        <v>MMM 2013</v>
      </c>
      <c r="AT18" s="20" t="str">
        <f>ZZZ__FnCalls!F48</f>
        <v>MMM 2013</v>
      </c>
      <c r="AU18" s="20" t="str">
        <f>ZZZ__FnCalls!F49</f>
        <v>MMM 2013</v>
      </c>
      <c r="AV18" s="20" t="str">
        <f>ZZZ__FnCalls!F50</f>
        <v>MMM 2013</v>
      </c>
      <c r="AW18" s="20" t="str">
        <f>ZZZ__FnCalls!F51</f>
        <v>MMM 2013</v>
      </c>
      <c r="AX18" s="20" t="str">
        <f>ZZZ__FnCalls!F52</f>
        <v>MMM 2013</v>
      </c>
      <c r="AY18" s="20" t="str">
        <f>ZZZ__FnCalls!F53</f>
        <v>MMM 2013</v>
      </c>
      <c r="AZ18" s="20" t="str">
        <f>ZZZ__FnCalls!F54</f>
        <v>MMM 2013</v>
      </c>
      <c r="BA18" s="21" t="str">
        <f>ZZZ__FnCalls!H43</f>
        <v>2013</v>
      </c>
      <c r="BB18" s="20" t="str">
        <f>ZZZ__FnCalls!F55</f>
        <v>MMM 2014</v>
      </c>
      <c r="BC18" s="20" t="str">
        <f>ZZZ__FnCalls!F56</f>
        <v>MMM 2014</v>
      </c>
      <c r="BD18" s="20" t="str">
        <f>ZZZ__FnCalls!F57</f>
        <v>MMM 2014</v>
      </c>
      <c r="BE18" s="20" t="str">
        <f>ZZZ__FnCalls!F58</f>
        <v>MMM 2014</v>
      </c>
      <c r="BF18" s="20" t="str">
        <f>ZZZ__FnCalls!F59</f>
        <v>MMM 2014</v>
      </c>
      <c r="BG18" s="20" t="str">
        <f>ZZZ__FnCalls!F60</f>
        <v>MMM 2014</v>
      </c>
      <c r="BH18" s="20" t="str">
        <f>ZZZ__FnCalls!F61</f>
        <v>MMM 2014</v>
      </c>
      <c r="BI18" s="20" t="str">
        <f>ZZZ__FnCalls!F62</f>
        <v>MMM 2014</v>
      </c>
      <c r="BJ18" s="20" t="str">
        <f>ZZZ__FnCalls!F63</f>
        <v>MMM 2014</v>
      </c>
      <c r="BK18" s="20" t="str">
        <f>ZZZ__FnCalls!F64</f>
        <v>MMM 2014</v>
      </c>
      <c r="BL18" s="20" t="str">
        <f>ZZZ__FnCalls!F65</f>
        <v>MMM 2014</v>
      </c>
      <c r="BM18" s="20" t="str">
        <f>ZZZ__FnCalls!F66</f>
        <v>MMM 2014</v>
      </c>
      <c r="BN18" s="21" t="str">
        <f>ZZZ__FnCalls!H55</f>
        <v>2014</v>
      </c>
      <c r="BO18" s="20" t="str">
        <f>ZZZ__FnCalls!F67</f>
        <v>MMM 2015</v>
      </c>
      <c r="BP18" s="20" t="str">
        <f>ZZZ__FnCalls!F68</f>
        <v>MMM 2015</v>
      </c>
      <c r="BQ18" s="20" t="str">
        <f>ZZZ__FnCalls!F69</f>
        <v>MMM 2015</v>
      </c>
      <c r="BR18" s="20" t="str">
        <f>ZZZ__FnCalls!F70</f>
        <v>MMM 2015</v>
      </c>
      <c r="BS18" s="20" t="str">
        <f>ZZZ__FnCalls!F71</f>
        <v>MMM 2015</v>
      </c>
      <c r="BT18" s="20" t="str">
        <f>ZZZ__FnCalls!F72</f>
        <v>MMM 2015</v>
      </c>
      <c r="BU18" s="20" t="str">
        <f>ZZZ__FnCalls!F73</f>
        <v>MMM 2015</v>
      </c>
      <c r="BV18" s="20" t="str">
        <f>ZZZ__FnCalls!F74</f>
        <v>MMM 2015</v>
      </c>
      <c r="BW18" s="20" t="str">
        <f>ZZZ__FnCalls!F75</f>
        <v>MMM 2015</v>
      </c>
      <c r="BX18" s="20" t="str">
        <f>ZZZ__FnCalls!F76</f>
        <v>MMM 2015</v>
      </c>
      <c r="BY18" s="20" t="str">
        <f>ZZZ__FnCalls!F77</f>
        <v>MMM 2015</v>
      </c>
      <c r="BZ18" s="20" t="str">
        <f>ZZZ__FnCalls!F78</f>
        <v>MMM 2015</v>
      </c>
      <c r="CA18" s="21" t="str">
        <f>ZZZ__FnCalls!H67</f>
        <v>2015</v>
      </c>
      <c r="CB18" s="20" t="str">
        <f>ZZZ__FnCalls!F79</f>
        <v>MMM 2016</v>
      </c>
      <c r="CC18" s="20" t="str">
        <f>ZZZ__FnCalls!F80</f>
        <v>MMM 2016</v>
      </c>
      <c r="CD18" s="20" t="str">
        <f>ZZZ__FnCalls!F81</f>
        <v>MMM 2016</v>
      </c>
      <c r="CE18" s="20" t="str">
        <f>ZZZ__FnCalls!F82</f>
        <v>MMM 2016</v>
      </c>
      <c r="CF18" s="20" t="str">
        <f>ZZZ__FnCalls!F83</f>
        <v>MMM 2016</v>
      </c>
      <c r="CG18" s="20" t="str">
        <f>ZZZ__FnCalls!F84</f>
        <v>MMM 2016</v>
      </c>
      <c r="CH18" s="20" t="str">
        <f>ZZZ__FnCalls!F85</f>
        <v>MMM 2016</v>
      </c>
      <c r="CI18" s="20" t="str">
        <f>ZZZ__FnCalls!F86</f>
        <v>MMM 2016</v>
      </c>
      <c r="CJ18" s="20" t="str">
        <f>ZZZ__FnCalls!F87</f>
        <v>MMM 2016</v>
      </c>
      <c r="CK18" s="20" t="str">
        <f>ZZZ__FnCalls!F88</f>
        <v>MMM 2016</v>
      </c>
      <c r="CL18" s="20" t="str">
        <f>ZZZ__FnCalls!F89</f>
        <v>MMM 2016</v>
      </c>
      <c r="CM18" s="20" t="str">
        <f>ZZZ__FnCalls!F90</f>
        <v>MMM 2016</v>
      </c>
      <c r="CN18" s="21" t="str">
        <f>ZZZ__FnCalls!H79</f>
        <v>2016</v>
      </c>
      <c r="CO18" s="20" t="str">
        <f>ZZZ__FnCalls!F91</f>
        <v>MMM 2017</v>
      </c>
      <c r="CP18" s="20" t="str">
        <f>ZZZ__FnCalls!F92</f>
        <v>MMM 2017</v>
      </c>
      <c r="CQ18" s="20" t="str">
        <f>ZZZ__FnCalls!F93</f>
        <v>MMM 2017</v>
      </c>
      <c r="CR18" s="20" t="str">
        <f>ZZZ__FnCalls!F94</f>
        <v>MMM 2017</v>
      </c>
      <c r="CS18" s="20" t="str">
        <f>ZZZ__FnCalls!F95</f>
        <v>MMM 2017</v>
      </c>
      <c r="CT18" s="20" t="str">
        <f>ZZZ__FnCalls!F96</f>
        <v>MMM 2017</v>
      </c>
      <c r="CU18" s="20" t="str">
        <f>ZZZ__FnCalls!F97</f>
        <v>MMM 2017</v>
      </c>
      <c r="CV18" s="20" t="str">
        <f>ZZZ__FnCalls!F98</f>
        <v>MMM 2017</v>
      </c>
      <c r="CW18" s="20" t="str">
        <f>ZZZ__FnCalls!F99</f>
        <v>MMM 2017</v>
      </c>
      <c r="CX18" s="20" t="str">
        <f>ZZZ__FnCalls!F100</f>
        <v>MMM 2017</v>
      </c>
      <c r="CY18" s="20" t="str">
        <f>ZZZ__FnCalls!F101</f>
        <v>MMM 2017</v>
      </c>
      <c r="CZ18" s="20" t="str">
        <f>ZZZ__FnCalls!F102</f>
        <v>MMM 2017</v>
      </c>
      <c r="DA18" s="21" t="str">
        <f>ZZZ__FnCalls!H91</f>
        <v>2017</v>
      </c>
      <c r="DB18" s="20" t="str">
        <f>ZZZ__FnCalls!F103</f>
        <v>MMM 2018</v>
      </c>
      <c r="DC18" s="20" t="str">
        <f>ZZZ__FnCalls!F104</f>
        <v>MMM 2018</v>
      </c>
      <c r="DD18" s="20" t="str">
        <f>ZZZ__FnCalls!F105</f>
        <v>MMM 2018</v>
      </c>
      <c r="DE18" s="20" t="str">
        <f>ZZZ__FnCalls!F106</f>
        <v>MMM 2018</v>
      </c>
      <c r="DF18" s="20" t="str">
        <f>ZZZ__FnCalls!F107</f>
        <v>MMM 2018</v>
      </c>
      <c r="DG18" s="20" t="str">
        <f>ZZZ__FnCalls!F108</f>
        <v>MMM 2018</v>
      </c>
      <c r="DH18" s="20" t="str">
        <f>ZZZ__FnCalls!F109</f>
        <v>MMM 2018</v>
      </c>
      <c r="DI18" s="20" t="str">
        <f>ZZZ__FnCalls!F110</f>
        <v>MMM 2018</v>
      </c>
      <c r="DJ18" s="20" t="str">
        <f>ZZZ__FnCalls!F111</f>
        <v>MMM 2018</v>
      </c>
      <c r="DK18" s="20" t="str">
        <f>ZZZ__FnCalls!F112</f>
        <v>MMM 2018</v>
      </c>
      <c r="DL18" s="20" t="str">
        <f>ZZZ__FnCalls!F113</f>
        <v>MMM 2018</v>
      </c>
      <c r="DM18" s="20" t="str">
        <f>ZZZ__FnCalls!F114</f>
        <v>MMM 2018</v>
      </c>
      <c r="DN18" s="21" t="str">
        <f>ZZZ__FnCalls!H103</f>
        <v>2018</v>
      </c>
      <c r="DO18" s="20" t="str">
        <f>ZZZ__FnCalls!F115</f>
        <v>MMM 2019</v>
      </c>
      <c r="DP18" s="20" t="str">
        <f>ZZZ__FnCalls!F116</f>
        <v>MMM 2019</v>
      </c>
      <c r="DQ18" s="20" t="str">
        <f>ZZZ__FnCalls!F117</f>
        <v>MMM 2019</v>
      </c>
      <c r="DR18" s="20" t="str">
        <f>ZZZ__FnCalls!F118</f>
        <v>MMM 2019</v>
      </c>
      <c r="DS18" s="20" t="str">
        <f>ZZZ__FnCalls!F119</f>
        <v>MMM 2019</v>
      </c>
      <c r="DT18" s="20" t="str">
        <f>ZZZ__FnCalls!F120</f>
        <v>MMM 2019</v>
      </c>
      <c r="DU18" s="20" t="str">
        <f>ZZZ__FnCalls!F121</f>
        <v>MMM 2019</v>
      </c>
      <c r="DV18" s="20" t="str">
        <f>ZZZ__FnCalls!F122</f>
        <v>MMM 2019</v>
      </c>
      <c r="DW18" s="20" t="str">
        <f>ZZZ__FnCalls!F123</f>
        <v>MMM 2019</v>
      </c>
      <c r="DX18" s="20" t="str">
        <f>ZZZ__FnCalls!F124</f>
        <v>MMM 2019</v>
      </c>
      <c r="DY18" s="20" t="str">
        <f>ZZZ__FnCalls!F125</f>
        <v>MMM 2019</v>
      </c>
      <c r="DZ18" s="20" t="str">
        <f>ZZZ__FnCalls!F126</f>
        <v>MMM 2019</v>
      </c>
      <c r="EA18" s="21" t="str">
        <f>ZZZ__FnCalls!H115</f>
        <v>2019</v>
      </c>
      <c r="EB18" s="20" t="str">
        <f>ZZZ__FnCalls!F127</f>
        <v>MMM 2020</v>
      </c>
      <c r="EC18" s="20" t="str">
        <f>ZZZ__FnCalls!F128</f>
        <v>MMM 2020</v>
      </c>
      <c r="ED18" s="20" t="str">
        <f>ZZZ__FnCalls!F129</f>
        <v>MMM 2020</v>
      </c>
      <c r="EE18" s="20" t="str">
        <f>ZZZ__FnCalls!F130</f>
        <v>MMM 2020</v>
      </c>
      <c r="EF18" s="20" t="str">
        <f>ZZZ__FnCalls!F131</f>
        <v>MMM 2020</v>
      </c>
      <c r="EG18" s="20" t="str">
        <f>ZZZ__FnCalls!F132</f>
        <v>MMM 2020</v>
      </c>
      <c r="EH18" s="20" t="str">
        <f>ZZZ__FnCalls!F133</f>
        <v>MMM 2020</v>
      </c>
      <c r="EI18" s="20" t="str">
        <f>ZZZ__FnCalls!F134</f>
        <v>MMM 2020</v>
      </c>
      <c r="EJ18" s="20" t="str">
        <f>ZZZ__FnCalls!F135</f>
        <v>MMM 2020</v>
      </c>
      <c r="EK18" s="20" t="str">
        <f>ZZZ__FnCalls!F136</f>
        <v>MMM 2020</v>
      </c>
      <c r="EL18" s="20" t="str">
        <f>ZZZ__FnCalls!F137</f>
        <v>MMM 2020</v>
      </c>
      <c r="EM18" s="20" t="str">
        <f>ZZZ__FnCalls!F138</f>
        <v>MMM 2020</v>
      </c>
      <c r="EN18" s="21" t="str">
        <f>ZZZ__FnCalls!H127</f>
        <v>2020</v>
      </c>
    </row>
    <row r="19" spans="1:144" ht="12.75" customHeight="1" outlineLevel="1" x14ac:dyDescent="0.2">
      <c r="A19" s="7" t="str">
        <f>Labels!B9</f>
        <v>Capital</v>
      </c>
      <c r="B19" s="22">
        <f>Inputs!B20*'(Other Computations)'!B8/(1/Inputs!B19/12+'(Other Computations)'!B144)</f>
        <v>34645298.421926454</v>
      </c>
      <c r="C19" s="22">
        <f t="shared" ref="C19:M19" si="11">B19+B21-B20</f>
        <v>34645298.421926454</v>
      </c>
      <c r="D19" s="22">
        <f t="shared" ca="1" si="11"/>
        <v>34644860.517028853</v>
      </c>
      <c r="E19" s="22">
        <f t="shared" ca="1" si="11"/>
        <v>34644050.424370043</v>
      </c>
      <c r="F19" s="22">
        <f t="shared" ca="1" si="11"/>
        <v>34642940.685513541</v>
      </c>
      <c r="G19" s="22">
        <f t="shared" ca="1" si="11"/>
        <v>34641381.951451384</v>
      </c>
      <c r="H19" s="22">
        <f t="shared" ca="1" si="11"/>
        <v>34639365.591092087</v>
      </c>
      <c r="I19" s="22">
        <f t="shared" ca="1" si="11"/>
        <v>34637022.515659161</v>
      </c>
      <c r="J19" s="22">
        <f t="shared" ca="1" si="11"/>
        <v>34634259.726166591</v>
      </c>
      <c r="K19" s="22">
        <f t="shared" ca="1" si="11"/>
        <v>34631136.459145933</v>
      </c>
      <c r="L19" s="22">
        <f t="shared" ca="1" si="11"/>
        <v>34627694.624091752</v>
      </c>
      <c r="M19" s="22">
        <f t="shared" ca="1" si="11"/>
        <v>34623895.097579226</v>
      </c>
      <c r="N19" s="23">
        <f ca="1">M19</f>
        <v>34623895.097579226</v>
      </c>
      <c r="O19" s="22">
        <f ca="1">M19+M21-M20</f>
        <v>34619722.183708742</v>
      </c>
      <c r="P19" s="22">
        <f t="shared" ref="P19:Z19" ca="1" si="12">O19+O21-O20</f>
        <v>34615217.808970824</v>
      </c>
      <c r="Q19" s="22">
        <f t="shared" ca="1" si="12"/>
        <v>34610446.276017897</v>
      </c>
      <c r="R19" s="22">
        <f t="shared" ca="1" si="12"/>
        <v>34605458.014780201</v>
      </c>
      <c r="S19" s="22">
        <f t="shared" ca="1" si="12"/>
        <v>34600218.80053699</v>
      </c>
      <c r="T19" s="22">
        <f t="shared" ca="1" si="12"/>
        <v>34594620.421836205</v>
      </c>
      <c r="U19" s="22">
        <f t="shared" ca="1" si="12"/>
        <v>34588749.849680915</v>
      </c>
      <c r="V19" s="22">
        <f t="shared" ca="1" si="12"/>
        <v>34582635.496062249</v>
      </c>
      <c r="W19" s="22">
        <f t="shared" ca="1" si="12"/>
        <v>34576290.10060709</v>
      </c>
      <c r="X19" s="22">
        <f t="shared" ca="1" si="12"/>
        <v>34569636.327589668</v>
      </c>
      <c r="Y19" s="22">
        <f t="shared" ca="1" si="12"/>
        <v>34562747.804170825</v>
      </c>
      <c r="Z19" s="22">
        <f t="shared" ca="1" si="12"/>
        <v>34555642.749609299</v>
      </c>
      <c r="AA19" s="23">
        <f ca="1">Z19</f>
        <v>34555642.749609299</v>
      </c>
      <c r="AB19" s="22">
        <f ca="1">Z19+Z21-Z20</f>
        <v>34548389.415580042</v>
      </c>
      <c r="AC19" s="22">
        <f t="shared" ref="AC19:AM19" ca="1" si="13">AB19+AB21-AB20</f>
        <v>34540946.800175332</v>
      </c>
      <c r="AD19" s="22">
        <f t="shared" ca="1" si="13"/>
        <v>34533325.119312301</v>
      </c>
      <c r="AE19" s="22">
        <f t="shared" ca="1" si="13"/>
        <v>34525485.512913883</v>
      </c>
      <c r="AF19" s="22">
        <f t="shared" ca="1" si="13"/>
        <v>34517533.663406551</v>
      </c>
      <c r="AG19" s="22">
        <f t="shared" ca="1" si="13"/>
        <v>34509305.669003472</v>
      </c>
      <c r="AH19" s="22">
        <f t="shared" ca="1" si="13"/>
        <v>34501026.940069802</v>
      </c>
      <c r="AI19" s="22">
        <f t="shared" ca="1" si="13"/>
        <v>34492555.844508663</v>
      </c>
      <c r="AJ19" s="22">
        <f t="shared" ca="1" si="13"/>
        <v>34483964.884596512</v>
      </c>
      <c r="AK19" s="22">
        <f t="shared" ca="1" si="13"/>
        <v>34475142.305499844</v>
      </c>
      <c r="AL19" s="22">
        <f t="shared" ca="1" si="13"/>
        <v>34466186.116261885</v>
      </c>
      <c r="AM19" s="22">
        <f t="shared" ca="1" si="13"/>
        <v>34457014.044044085</v>
      </c>
      <c r="AN19" s="23">
        <f ca="1">AM19</f>
        <v>34457014.044044085</v>
      </c>
      <c r="AO19" s="22">
        <f ca="1">AM19+AM21-AM20</f>
        <v>34447675.85203632</v>
      </c>
      <c r="AP19" s="22">
        <f t="shared" ref="AP19:AZ19" ca="1" si="14">AO19+AO21-AO20</f>
        <v>34438321.075441137</v>
      </c>
      <c r="AQ19" s="22">
        <f t="shared" ca="1" si="14"/>
        <v>34428877.218187481</v>
      </c>
      <c r="AR19" s="22">
        <f t="shared" ca="1" si="14"/>
        <v>34419262.386413574</v>
      </c>
      <c r="AS19" s="22">
        <f t="shared" ca="1" si="14"/>
        <v>34409460.144944042</v>
      </c>
      <c r="AT19" s="22">
        <f t="shared" ca="1" si="14"/>
        <v>34399494.374487892</v>
      </c>
      <c r="AU19" s="22">
        <f t="shared" ca="1" si="14"/>
        <v>34389317.028937794</v>
      </c>
      <c r="AV19" s="22">
        <f t="shared" ca="1" si="14"/>
        <v>34378996.760797337</v>
      </c>
      <c r="AW19" s="22">
        <f t="shared" ca="1" si="14"/>
        <v>34368644.836436585</v>
      </c>
      <c r="AX19" s="22">
        <f t="shared" ca="1" si="14"/>
        <v>34358210.247696534</v>
      </c>
      <c r="AY19" s="22">
        <f t="shared" ca="1" si="14"/>
        <v>34347678.041680478</v>
      </c>
      <c r="AZ19" s="22">
        <f t="shared" ca="1" si="14"/>
        <v>34337102.825771868</v>
      </c>
      <c r="BA19" s="23">
        <f ca="1">AZ19</f>
        <v>34337102.825771868</v>
      </c>
      <c r="BB19" s="22">
        <f ca="1">AZ19+AZ21-AZ20</f>
        <v>34326405.101365514</v>
      </c>
      <c r="BC19" s="22">
        <f t="shared" ref="BC19:BM19" ca="1" si="15">BB19+BB21-BB20</f>
        <v>34315642.079758108</v>
      </c>
      <c r="BD19" s="22">
        <f t="shared" ca="1" si="15"/>
        <v>34304781.528299496</v>
      </c>
      <c r="BE19" s="22">
        <f t="shared" ca="1" si="15"/>
        <v>34293916.323583692</v>
      </c>
      <c r="BF19" s="22">
        <f t="shared" ca="1" si="15"/>
        <v>34283025.336901098</v>
      </c>
      <c r="BG19" s="22">
        <f t="shared" ca="1" si="15"/>
        <v>34271988.666971117</v>
      </c>
      <c r="BH19" s="22">
        <f t="shared" ca="1" si="15"/>
        <v>34260866.724003427</v>
      </c>
      <c r="BI19" s="22">
        <f t="shared" ca="1" si="15"/>
        <v>34249675.266250424</v>
      </c>
      <c r="BJ19" s="22">
        <f t="shared" ca="1" si="15"/>
        <v>34238439.602220006</v>
      </c>
      <c r="BK19" s="22">
        <f t="shared" ca="1" si="15"/>
        <v>34227180.163877718</v>
      </c>
      <c r="BL19" s="22">
        <f t="shared" ca="1" si="15"/>
        <v>34215854.834671184</v>
      </c>
      <c r="BM19" s="22">
        <f t="shared" ca="1" si="15"/>
        <v>34204564.619698994</v>
      </c>
      <c r="BN19" s="23">
        <f ca="1">BM19</f>
        <v>34204564.619698994</v>
      </c>
      <c r="BO19" s="22">
        <f ca="1">BM19+BM21-BM20</f>
        <v>34193223.590517506</v>
      </c>
      <c r="BP19" s="22">
        <f t="shared" ref="BP19:BZ19" ca="1" si="16">BO19+BO21-BO20</f>
        <v>34181812.398338079</v>
      </c>
      <c r="BQ19" s="22">
        <f t="shared" ca="1" si="16"/>
        <v>34170361.543864012</v>
      </c>
      <c r="BR19" s="22">
        <f t="shared" ca="1" si="16"/>
        <v>34158881.075118661</v>
      </c>
      <c r="BS19" s="22">
        <f t="shared" ca="1" si="16"/>
        <v>34147212.162231505</v>
      </c>
      <c r="BT19" s="22">
        <f t="shared" ca="1" si="16"/>
        <v>34135503.843165345</v>
      </c>
      <c r="BU19" s="22">
        <f t="shared" ca="1" si="16"/>
        <v>34123654.657732412</v>
      </c>
      <c r="BV19" s="22">
        <f t="shared" ca="1" si="16"/>
        <v>34111798.60892757</v>
      </c>
      <c r="BW19" s="22">
        <f t="shared" ca="1" si="16"/>
        <v>34099861.982987374</v>
      </c>
      <c r="BX19" s="22">
        <f t="shared" ca="1" si="16"/>
        <v>34087855.124820262</v>
      </c>
      <c r="BY19" s="22">
        <f t="shared" ca="1" si="16"/>
        <v>34075802.143662229</v>
      </c>
      <c r="BZ19" s="22">
        <f t="shared" ca="1" si="16"/>
        <v>34063721.551056124</v>
      </c>
      <c r="CA19" s="23">
        <f ca="1">BZ19</f>
        <v>34063721.551056124</v>
      </c>
      <c r="CB19" s="22">
        <f ca="1">BZ19+BZ21-BZ20</f>
        <v>34051582.901168734</v>
      </c>
      <c r="CC19" s="22">
        <f t="shared" ref="CC19:CM19" ca="1" si="17">CB19+CB21-CB20</f>
        <v>34039345.502234623</v>
      </c>
      <c r="CD19" s="22">
        <f t="shared" ca="1" si="17"/>
        <v>34027083.857938319</v>
      </c>
      <c r="CE19" s="22">
        <f t="shared" ca="1" si="17"/>
        <v>34014848.974367082</v>
      </c>
      <c r="CF19" s="22">
        <f t="shared" ca="1" si="17"/>
        <v>34002554.294565544</v>
      </c>
      <c r="CG19" s="22">
        <f t="shared" ca="1" si="17"/>
        <v>33990242.346393295</v>
      </c>
      <c r="CH19" s="22">
        <f t="shared" ca="1" si="17"/>
        <v>33977979.566198513</v>
      </c>
      <c r="CI19" s="22">
        <f t="shared" ca="1" si="17"/>
        <v>33965726.968432382</v>
      </c>
      <c r="CJ19" s="22">
        <f t="shared" ca="1" si="17"/>
        <v>33953498.404354572</v>
      </c>
      <c r="CK19" s="22">
        <f t="shared" ca="1" si="17"/>
        <v>33941274.220274687</v>
      </c>
      <c r="CL19" s="22">
        <f t="shared" ca="1" si="17"/>
        <v>33928967.617710553</v>
      </c>
      <c r="CM19" s="22">
        <f t="shared" ca="1" si="17"/>
        <v>33916644.106289275</v>
      </c>
      <c r="CN19" s="23">
        <f ca="1">CM19</f>
        <v>33916644.106289275</v>
      </c>
      <c r="CO19" s="22">
        <f ca="1">CM19+CM21-CM20</f>
        <v>33904185.028172903</v>
      </c>
      <c r="CP19" s="22">
        <f t="shared" ref="CP19:CZ19" ca="1" si="18">CO19+CO21-CO20</f>
        <v>33891695.313797012</v>
      </c>
      <c r="CQ19" s="22">
        <f t="shared" ca="1" si="18"/>
        <v>33879190.082639322</v>
      </c>
      <c r="CR19" s="22">
        <f t="shared" ca="1" si="18"/>
        <v>33866654.133822516</v>
      </c>
      <c r="CS19" s="22">
        <f t="shared" ca="1" si="18"/>
        <v>33854076.772777885</v>
      </c>
      <c r="CT19" s="22">
        <f t="shared" ca="1" si="18"/>
        <v>33841453.109497085</v>
      </c>
      <c r="CU19" s="22">
        <f t="shared" ca="1" si="18"/>
        <v>33828722.342443444</v>
      </c>
      <c r="CV19" s="22">
        <f t="shared" ca="1" si="18"/>
        <v>33816028.607478842</v>
      </c>
      <c r="CW19" s="22">
        <f t="shared" ca="1" si="18"/>
        <v>33803348.404847741</v>
      </c>
      <c r="CX19" s="22">
        <f t="shared" ca="1" si="18"/>
        <v>33790631.049756564</v>
      </c>
      <c r="CY19" s="22">
        <f t="shared" ca="1" si="18"/>
        <v>33777825.268116161</v>
      </c>
      <c r="CZ19" s="22">
        <f t="shared" ca="1" si="18"/>
        <v>33764937.336793885</v>
      </c>
      <c r="DA19" s="23">
        <f ca="1">CZ19</f>
        <v>33764937.336793885</v>
      </c>
      <c r="DB19" s="22">
        <f ca="1">CZ19+CZ21-CZ20</f>
        <v>33752080.753563598</v>
      </c>
      <c r="DC19" s="22">
        <f t="shared" ref="DC19:DM19" ca="1" si="19">DB19+DB21-DB20</f>
        <v>33739246.707795389</v>
      </c>
      <c r="DD19" s="22">
        <f t="shared" ca="1" si="19"/>
        <v>33726378.509986408</v>
      </c>
      <c r="DE19" s="22">
        <f t="shared" ca="1" si="19"/>
        <v>33713553.671328276</v>
      </c>
      <c r="DF19" s="22">
        <f t="shared" ca="1" si="19"/>
        <v>33700598.684581339</v>
      </c>
      <c r="DG19" s="22">
        <f t="shared" ca="1" si="19"/>
        <v>33687626.048062027</v>
      </c>
      <c r="DH19" s="22">
        <f t="shared" ca="1" si="19"/>
        <v>33674619.096581705</v>
      </c>
      <c r="DI19" s="22">
        <f t="shared" ca="1" si="19"/>
        <v>33661547.145035468</v>
      </c>
      <c r="DJ19" s="22">
        <f t="shared" ca="1" si="19"/>
        <v>33648363.995975502</v>
      </c>
      <c r="DK19" s="22">
        <f t="shared" ca="1" si="19"/>
        <v>33635083.624792464</v>
      </c>
      <c r="DL19" s="22">
        <f t="shared" ca="1" si="19"/>
        <v>33621753.941789724</v>
      </c>
      <c r="DM19" s="22">
        <f t="shared" ca="1" si="19"/>
        <v>33608422.042811625</v>
      </c>
      <c r="DN19" s="23">
        <f ca="1">DM19</f>
        <v>33608422.042811625</v>
      </c>
      <c r="DO19" s="22">
        <f ca="1">DM19+DM21-DM20</f>
        <v>33595136.962468803</v>
      </c>
      <c r="DP19" s="22">
        <f t="shared" ref="DP19:DZ19" ca="1" si="20">DO19+DO21-DO20</f>
        <v>33581806.251183815</v>
      </c>
      <c r="DQ19" s="22">
        <f t="shared" ca="1" si="20"/>
        <v>33568462.152369432</v>
      </c>
      <c r="DR19" s="22">
        <f t="shared" ca="1" si="20"/>
        <v>33555125.312390678</v>
      </c>
      <c r="DS19" s="22">
        <f t="shared" ca="1" si="20"/>
        <v>33541759.398697417</v>
      </c>
      <c r="DT19" s="22">
        <f t="shared" ca="1" si="20"/>
        <v>33528300.998944428</v>
      </c>
      <c r="DU19" s="22">
        <f t="shared" ca="1" si="20"/>
        <v>33514744.319808275</v>
      </c>
      <c r="DV19" s="22">
        <f t="shared" ca="1" si="20"/>
        <v>33501170.797620531</v>
      </c>
      <c r="DW19" s="22">
        <f t="shared" ca="1" si="20"/>
        <v>33487613.636003524</v>
      </c>
      <c r="DX19" s="22">
        <f t="shared" ca="1" si="20"/>
        <v>33474066.200513668</v>
      </c>
      <c r="DY19" s="22">
        <f t="shared" ca="1" si="20"/>
        <v>33460439.224351011</v>
      </c>
      <c r="DZ19" s="22">
        <f t="shared" ca="1" si="20"/>
        <v>33446805.488072034</v>
      </c>
      <c r="EA19" s="23">
        <f ca="1">DZ19</f>
        <v>33446805.488072034</v>
      </c>
      <c r="EB19" s="22">
        <f ca="1">DZ19+DZ21-DZ20</f>
        <v>33433239.606857259</v>
      </c>
      <c r="EC19" s="22">
        <f t="shared" ref="EC19:EM19" ca="1" si="21">EB19+EB21-EB20</f>
        <v>33419729.734290138</v>
      </c>
      <c r="ED19" s="22">
        <f t="shared" ca="1" si="21"/>
        <v>33406157.984939616</v>
      </c>
      <c r="EE19" s="22">
        <f t="shared" ca="1" si="21"/>
        <v>33392599.555614635</v>
      </c>
      <c r="EF19" s="22">
        <f t="shared" ca="1" si="21"/>
        <v>33378986.996350799</v>
      </c>
      <c r="EG19" s="22">
        <f t="shared" ca="1" si="21"/>
        <v>33365248.977606419</v>
      </c>
      <c r="EH19" s="22">
        <f t="shared" ca="1" si="21"/>
        <v>33351384.19735444</v>
      </c>
      <c r="EI19" s="22">
        <f t="shared" ca="1" si="21"/>
        <v>33337484.680007972</v>
      </c>
      <c r="EJ19" s="22">
        <f t="shared" ca="1" si="21"/>
        <v>33323607.071899101</v>
      </c>
      <c r="EK19" s="22">
        <f t="shared" ca="1" si="21"/>
        <v>33309693.475125272</v>
      </c>
      <c r="EL19" s="22">
        <f t="shared" ca="1" si="21"/>
        <v>33295779.686735228</v>
      </c>
      <c r="EM19" s="22">
        <f t="shared" ca="1" si="21"/>
        <v>33281866.805651218</v>
      </c>
      <c r="EN19" s="23">
        <f ca="1">EM19</f>
        <v>33281866.805651218</v>
      </c>
    </row>
    <row r="20" spans="1:144" ht="12.75" customHeight="1" outlineLevel="1" x14ac:dyDescent="0.2">
      <c r="A20" s="11" t="str">
        <f>Labels!B11</f>
        <v>Capital Depreciation</v>
      </c>
      <c r="B20" s="24">
        <f>B22/Inputs!B19/12</f>
        <v>206222.01441622889</v>
      </c>
      <c r="C20" s="24">
        <f>B19/Inputs!B19/12</f>
        <v>206222.01441622889</v>
      </c>
      <c r="D20" s="24">
        <f>C19/Inputs!B19/12</f>
        <v>206222.01441622889</v>
      </c>
      <c r="E20" s="24">
        <f ca="1">D19/Inputs!B19/12</f>
        <v>206219.40783945748</v>
      </c>
      <c r="F20" s="24">
        <f ca="1">E19/Inputs!B19/12</f>
        <v>206214.58585934551</v>
      </c>
      <c r="G20" s="24">
        <f ca="1">F19/Inputs!B19/12</f>
        <v>206207.98027091392</v>
      </c>
      <c r="H20" s="24">
        <f ca="1">G19/Inputs!B19/12</f>
        <v>206198.70209197255</v>
      </c>
      <c r="I20" s="24">
        <f ca="1">H19/Inputs!B19/12</f>
        <v>206186.6999469767</v>
      </c>
      <c r="J20" s="24">
        <f ca="1">I19/Inputs!B19/12</f>
        <v>206172.75306939977</v>
      </c>
      <c r="K20" s="24">
        <f ca="1">J19/Inputs!B19/12</f>
        <v>206156.30789384875</v>
      </c>
      <c r="L20" s="24">
        <f ca="1">K19/Inputs!B19/12</f>
        <v>206137.71701872579</v>
      </c>
      <c r="M20" s="24">
        <f ca="1">L19/Inputs!B19/12</f>
        <v>206117.22990530802</v>
      </c>
      <c r="N20" s="25">
        <f ca="1">SUM(B20:M20)</f>
        <v>2474277.4271446355</v>
      </c>
      <c r="O20" s="24">
        <f ca="1">M19/Inputs!B19/12</f>
        <v>206094.61367606683</v>
      </c>
      <c r="P20" s="24">
        <f ca="1">O19/Inputs!B19/12</f>
        <v>206069.77490302824</v>
      </c>
      <c r="Q20" s="24">
        <f ca="1">P19/Inputs!B19/12</f>
        <v>206042.96314863584</v>
      </c>
      <c r="R20" s="24">
        <f ca="1">Q19/Inputs!B19/12</f>
        <v>206014.5611667732</v>
      </c>
      <c r="S20" s="24">
        <f ca="1">R19/Inputs!B19/12</f>
        <v>205984.86913559644</v>
      </c>
      <c r="T20" s="24">
        <f ca="1">S19/Inputs!B19/12</f>
        <v>205953.68333652968</v>
      </c>
      <c r="U20" s="24">
        <f ca="1">T19/Inputs!B19/12</f>
        <v>205920.35965378696</v>
      </c>
      <c r="V20" s="24">
        <f ca="1">U19/Inputs!B19/12</f>
        <v>205885.41577191022</v>
      </c>
      <c r="W20" s="24">
        <f ca="1">V19/Inputs!B19/12</f>
        <v>205849.02080989434</v>
      </c>
      <c r="X20" s="24">
        <f ca="1">W19/Inputs!B19/12</f>
        <v>205811.25059885171</v>
      </c>
      <c r="Y20" s="24">
        <f ca="1">X19/Inputs!B19/12</f>
        <v>205771.64480708135</v>
      </c>
      <c r="Z20" s="24">
        <f ca="1">Y19/Inputs!B19/12</f>
        <v>205730.64169149299</v>
      </c>
      <c r="AA20" s="25">
        <f ca="1">SUM(O20:Z20)</f>
        <v>2471128.7986996477</v>
      </c>
      <c r="AB20" s="24">
        <f ca="1">Z19/Inputs!B19/12</f>
        <v>205688.34970005535</v>
      </c>
      <c r="AC20" s="24">
        <f ca="1">AB19/Inputs!B19/12</f>
        <v>205645.17509273835</v>
      </c>
      <c r="AD20" s="24">
        <f ca="1">AC19/Inputs!B19/12</f>
        <v>205600.87381056746</v>
      </c>
      <c r="AE20" s="24">
        <f ca="1">AD19/Inputs!B19/12</f>
        <v>205555.50666257323</v>
      </c>
      <c r="AF20" s="24">
        <f ca="1">AE19/Inputs!B19/12</f>
        <v>205508.8423387731</v>
      </c>
      <c r="AG20" s="24">
        <f ca="1">AF19/Inputs!B19/12</f>
        <v>205461.5099012295</v>
      </c>
      <c r="AH20" s="24">
        <f ca="1">AG19/Inputs!B19/12</f>
        <v>205412.53374406826</v>
      </c>
      <c r="AI20" s="24">
        <f ca="1">AH19/Inputs!B19/12</f>
        <v>205363.25559565358</v>
      </c>
      <c r="AJ20" s="24">
        <f ca="1">AI19/Inputs!B19/12</f>
        <v>205312.83240778965</v>
      </c>
      <c r="AK20" s="24">
        <f ca="1">AJ19/Inputs!B19/12</f>
        <v>205261.6957416459</v>
      </c>
      <c r="AL20" s="24">
        <f ca="1">AK19/Inputs!B19/12</f>
        <v>205209.18038988</v>
      </c>
      <c r="AM20" s="24">
        <f ca="1">AL19/Inputs!B19/12</f>
        <v>205155.8697396541</v>
      </c>
      <c r="AN20" s="25">
        <f ca="1">SUM(AB20:AM20)</f>
        <v>2465175.6251246287</v>
      </c>
      <c r="AO20" s="24">
        <f ca="1">AM19/Inputs!B19/12</f>
        <v>205101.27407169098</v>
      </c>
      <c r="AP20" s="24">
        <f ca="1">AO19/Inputs!B19/12</f>
        <v>205045.68959545429</v>
      </c>
      <c r="AQ20" s="24">
        <f ca="1">AP19/Inputs!B19/12</f>
        <v>204990.00640143536</v>
      </c>
      <c r="AR20" s="24">
        <f ca="1">AQ19/Inputs!B19/12</f>
        <v>204933.79296540166</v>
      </c>
      <c r="AS20" s="24">
        <f ca="1">AR19/Inputs!B19/12</f>
        <v>204876.56182389031</v>
      </c>
      <c r="AT20" s="24">
        <f ca="1">AS19/Inputs!B19/12</f>
        <v>204818.21514847645</v>
      </c>
      <c r="AU20" s="24">
        <f ca="1">AT19/Inputs!B19/12</f>
        <v>204758.89508623746</v>
      </c>
      <c r="AV20" s="24">
        <f ca="1">AU19/Inputs!B19/12</f>
        <v>204698.31564843925</v>
      </c>
      <c r="AW20" s="24">
        <f ca="1">AV19/Inputs!B19/12</f>
        <v>204636.88548093653</v>
      </c>
      <c r="AX20" s="24">
        <f ca="1">AW19/Inputs!B19/12</f>
        <v>204575.26688355111</v>
      </c>
      <c r="AY20" s="24">
        <f ca="1">AX19/Inputs!B19/12</f>
        <v>204513.15623628887</v>
      </c>
      <c r="AZ20" s="24">
        <f ca="1">AY19/Inputs!B19/12</f>
        <v>204450.46453381237</v>
      </c>
      <c r="BA20" s="25">
        <f ca="1">SUM(AO20:AZ20)</f>
        <v>2457398.5238756151</v>
      </c>
      <c r="BB20" s="24">
        <f ca="1">AZ19/Inputs!B19/12</f>
        <v>204387.51682007065</v>
      </c>
      <c r="BC20" s="24">
        <f ca="1">BB19/Inputs!B19/12</f>
        <v>204323.83988908047</v>
      </c>
      <c r="BD20" s="24">
        <f ca="1">BC19/Inputs!B19/12</f>
        <v>204259.77428427443</v>
      </c>
      <c r="BE20" s="24">
        <f ca="1">BD19/Inputs!B19/12</f>
        <v>204195.12814463986</v>
      </c>
      <c r="BF20" s="24">
        <f ca="1">BE19/Inputs!B19/12</f>
        <v>204130.45430704579</v>
      </c>
      <c r="BG20" s="24">
        <f ca="1">BF19/Inputs!B19/12</f>
        <v>204065.6270053637</v>
      </c>
      <c r="BH20" s="24">
        <f ca="1">BG19/Inputs!B19/12</f>
        <v>203999.93254149475</v>
      </c>
      <c r="BI20" s="24">
        <f ca="1">BH19/Inputs!B19/12</f>
        <v>203933.73050002041</v>
      </c>
      <c r="BJ20" s="24">
        <f ca="1">BI19/Inputs!B19/12</f>
        <v>203867.11468006205</v>
      </c>
      <c r="BK20" s="24">
        <f ca="1">BJ19/Inputs!B19/12</f>
        <v>203800.23572750005</v>
      </c>
      <c r="BL20" s="24">
        <f ca="1">BK19/Inputs!B19/12</f>
        <v>203733.2152611769</v>
      </c>
      <c r="BM20" s="24">
        <f ca="1">BL19/Inputs!B19/12</f>
        <v>203665.80258732848</v>
      </c>
      <c r="BN20" s="25">
        <f ca="1">SUM(BB20:BM20)</f>
        <v>2448362.3717480572</v>
      </c>
      <c r="BO20" s="24">
        <f ca="1">BM19/Inputs!B19/12</f>
        <v>203598.59892677973</v>
      </c>
      <c r="BP20" s="24">
        <f ca="1">BO19/Inputs!B19/12</f>
        <v>203531.09280069944</v>
      </c>
      <c r="BQ20" s="24">
        <f ca="1">BP19/Inputs!B19/12</f>
        <v>203463.16903772668</v>
      </c>
      <c r="BR20" s="24">
        <f ca="1">BQ19/Inputs!B19/12</f>
        <v>203395.00918966674</v>
      </c>
      <c r="BS20" s="24">
        <f ca="1">BR19/Inputs!B19/12</f>
        <v>203326.6730661825</v>
      </c>
      <c r="BT20" s="24">
        <f ca="1">BS19/Inputs!B19/12</f>
        <v>203257.21525137802</v>
      </c>
      <c r="BU20" s="24">
        <f ca="1">BT19/Inputs!B19/12</f>
        <v>203187.5228759842</v>
      </c>
      <c r="BV20" s="24">
        <f ca="1">BU19/Inputs!B19/12</f>
        <v>203116.99201031195</v>
      </c>
      <c r="BW20" s="24">
        <f ca="1">BV19/Inputs!B19/12</f>
        <v>203046.42029123555</v>
      </c>
      <c r="BX20" s="24">
        <f ca="1">BW19/Inputs!B19/12</f>
        <v>202975.36894635341</v>
      </c>
      <c r="BY20" s="24">
        <f ca="1">BX19/Inputs!B19/12</f>
        <v>202903.89955250153</v>
      </c>
      <c r="BZ20" s="24">
        <f ca="1">BY19/Inputs!B19/12</f>
        <v>202832.15561703709</v>
      </c>
      <c r="CA20" s="25">
        <f ca="1">SUM(BO20:BZ20)</f>
        <v>2438634.1175658572</v>
      </c>
      <c r="CB20" s="24">
        <f ca="1">BZ19/Inputs!B19/12</f>
        <v>202760.24732771504</v>
      </c>
      <c r="CC20" s="24">
        <f ca="1">CB19/Inputs!B19/12</f>
        <v>202687.99345933771</v>
      </c>
      <c r="CD20" s="24">
        <f ca="1">CC19/Inputs!B19/12</f>
        <v>202615.15179901561</v>
      </c>
      <c r="CE20" s="24">
        <f ca="1">CD19/Inputs!B19/12</f>
        <v>202542.16582106144</v>
      </c>
      <c r="CF20" s="24">
        <f ca="1">CE19/Inputs!B19/12</f>
        <v>202469.3391331374</v>
      </c>
      <c r="CG20" s="24">
        <f ca="1">CF19/Inputs!B19/12</f>
        <v>202396.15651527108</v>
      </c>
      <c r="CH20" s="24">
        <f ca="1">CG19/Inputs!B19/12</f>
        <v>202322.87110948388</v>
      </c>
      <c r="CI20" s="24">
        <f ca="1">CH19/Inputs!B19/12</f>
        <v>202249.87837022924</v>
      </c>
      <c r="CJ20" s="24">
        <f ca="1">CI19/Inputs!B19/12</f>
        <v>202176.94624066891</v>
      </c>
      <c r="CK20" s="24">
        <f ca="1">CJ19/Inputs!B19/12</f>
        <v>202104.15716877722</v>
      </c>
      <c r="CL20" s="24">
        <f ca="1">CK19/Inputs!B19/12</f>
        <v>202031.39416830172</v>
      </c>
      <c r="CM20" s="24">
        <f ca="1">CL19/Inputs!B19/12</f>
        <v>201958.14058161041</v>
      </c>
      <c r="CN20" s="25">
        <f ca="1">SUM(CB20:CM20)</f>
        <v>2428314.4416946098</v>
      </c>
      <c r="CO20" s="24">
        <f ca="1">CM19/Inputs!B19/12</f>
        <v>201884.78634695997</v>
      </c>
      <c r="CP20" s="24">
        <f ca="1">CO19/Inputs!B19/12</f>
        <v>201810.62516769583</v>
      </c>
      <c r="CQ20" s="24">
        <f ca="1">CP19/Inputs!B19/12</f>
        <v>201736.2816297441</v>
      </c>
      <c r="CR20" s="24">
        <f ca="1">CQ19/Inputs!B19/12</f>
        <v>201661.84572999596</v>
      </c>
      <c r="CS20" s="24">
        <f ca="1">CR19/Inputs!B19/12</f>
        <v>201587.22698703877</v>
      </c>
      <c r="CT20" s="24">
        <f ca="1">CS19/Inputs!B19/12</f>
        <v>201512.36174272551</v>
      </c>
      <c r="CU20" s="24">
        <f ca="1">CT19/Inputs!B19/12</f>
        <v>201437.22088986359</v>
      </c>
      <c r="CV20" s="24">
        <f ca="1">CU19/Inputs!B19/12</f>
        <v>201361.44251454432</v>
      </c>
      <c r="CW20" s="24">
        <f ca="1">CV19/Inputs!B19/12</f>
        <v>201285.88456832644</v>
      </c>
      <c r="CX20" s="24">
        <f ca="1">CW19/Inputs!B19/12</f>
        <v>201210.40717171275</v>
      </c>
      <c r="CY20" s="24">
        <f ca="1">CX19/Inputs!B19/12</f>
        <v>201134.70862950335</v>
      </c>
      <c r="CZ20" s="24">
        <f ca="1">CY19/Inputs!B19/12</f>
        <v>201058.48373878666</v>
      </c>
      <c r="DA20" s="25">
        <f ca="1">SUM(CO20:CZ20)</f>
        <v>2417681.2751168972</v>
      </c>
      <c r="DB20" s="24">
        <f ca="1">CZ19/Inputs!B19/12</f>
        <v>200981.76986186835</v>
      </c>
      <c r="DC20" s="24">
        <f ca="1">DB19/Inputs!B19/12</f>
        <v>200905.24258073571</v>
      </c>
      <c r="DD20" s="24">
        <f ca="1">DC19/Inputs!B19/12</f>
        <v>200828.84945116306</v>
      </c>
      <c r="DE20" s="24">
        <f ca="1">DD19/Inputs!B19/12</f>
        <v>200752.25303563339</v>
      </c>
      <c r="DF20" s="24">
        <f ca="1">DE19/Inputs!B19/12</f>
        <v>200675.91471028735</v>
      </c>
      <c r="DG20" s="24">
        <f ca="1">DF19/Inputs!B19/12</f>
        <v>200598.80169393655</v>
      </c>
      <c r="DH20" s="24">
        <f ca="1">DG19/Inputs!B19/12</f>
        <v>200521.58361941681</v>
      </c>
      <c r="DI20" s="24">
        <f ca="1">DH19/Inputs!B19/12</f>
        <v>200444.16128917682</v>
      </c>
      <c r="DJ20" s="24">
        <f ca="1">DI19/Inputs!B19/12</f>
        <v>200366.35205378255</v>
      </c>
      <c r="DK20" s="24">
        <f ca="1">DJ19/Inputs!B19/12</f>
        <v>200287.88092842561</v>
      </c>
      <c r="DL20" s="24">
        <f ca="1">DK19/Inputs!B19/12</f>
        <v>200208.83109995513</v>
      </c>
      <c r="DM20" s="24">
        <f ca="1">DL19/Inputs!B19/12</f>
        <v>200129.48774874836</v>
      </c>
      <c r="DN20" s="25">
        <f ca="1">SUM(DB20:DM20)</f>
        <v>2406701.1280731293</v>
      </c>
      <c r="DO20" s="24">
        <f ca="1">DM19/Inputs!B19/12</f>
        <v>200050.13120721208</v>
      </c>
      <c r="DP20" s="24">
        <f ca="1">DO19/Inputs!B19/12</f>
        <v>199971.0533480286</v>
      </c>
      <c r="DQ20" s="24">
        <f ca="1">DP19/Inputs!B19/12</f>
        <v>199891.70387609417</v>
      </c>
      <c r="DR20" s="24">
        <f ca="1">DQ19/Inputs!B19/12</f>
        <v>199812.27471648471</v>
      </c>
      <c r="DS20" s="24">
        <f ca="1">DR19/Inputs!B19/12</f>
        <v>199732.88876423021</v>
      </c>
      <c r="DT20" s="24">
        <f ca="1">DS19/Inputs!B19/12</f>
        <v>199653.32975415129</v>
      </c>
      <c r="DU20" s="24">
        <f ca="1">DT19/Inputs!B19/12</f>
        <v>199573.22023181207</v>
      </c>
      <c r="DV20" s="24">
        <f ca="1">DU19/Inputs!B19/12</f>
        <v>199492.52571314448</v>
      </c>
      <c r="DW20" s="24">
        <f ca="1">DV19/Inputs!B19/12</f>
        <v>199411.73093821746</v>
      </c>
      <c r="DX20" s="24">
        <f ca="1">DW19/Inputs!B19/12</f>
        <v>199331.03354764005</v>
      </c>
      <c r="DY20" s="24">
        <f ca="1">DX19/Inputs!B19/12</f>
        <v>199250.39405067661</v>
      </c>
      <c r="DZ20" s="24">
        <f ca="1">DY19/Inputs!B19/12</f>
        <v>199169.28109732745</v>
      </c>
      <c r="EA20" s="25">
        <f ca="1">SUM(DO20:DZ20)</f>
        <v>2395339.5672450191</v>
      </c>
      <c r="EB20" s="24">
        <f ca="1">DZ19/Inputs!B19/12</f>
        <v>199088.12790519069</v>
      </c>
      <c r="EC20" s="24">
        <f ca="1">EB19/Inputs!B19/12</f>
        <v>199007.37861224558</v>
      </c>
      <c r="ED20" s="24">
        <f ca="1">EC19/Inputs!B19/12</f>
        <v>198926.96270410798</v>
      </c>
      <c r="EE20" s="24">
        <f ca="1">ED19/Inputs!B19/12</f>
        <v>198846.17848178346</v>
      </c>
      <c r="EF20" s="24">
        <f ca="1">EE19/Inputs!B19/12</f>
        <v>198765.47354532522</v>
      </c>
      <c r="EG20" s="24">
        <f ca="1">EF19/Inputs!B19/12</f>
        <v>198684.44640685001</v>
      </c>
      <c r="EH20" s="24">
        <f ca="1">EG19/Inputs!B19/12</f>
        <v>198602.6724857525</v>
      </c>
      <c r="EI20" s="24">
        <f ca="1">EH19/Inputs!B19/12</f>
        <v>198520.14403187166</v>
      </c>
      <c r="EJ20" s="24">
        <f ca="1">EI19/Inputs!B19/12</f>
        <v>198437.40880957127</v>
      </c>
      <c r="EK20" s="24">
        <f ca="1">EJ19/Inputs!B19/12</f>
        <v>198354.80399939942</v>
      </c>
      <c r="EL20" s="24">
        <f ca="1">EK19/Inputs!B19/12</f>
        <v>198271.98497098379</v>
      </c>
      <c r="EM20" s="24">
        <f ca="1">EL19/Inputs!B19/12</f>
        <v>198189.16480199539</v>
      </c>
      <c r="EN20" s="25">
        <f ca="1">SUM(EB20:EM20)</f>
        <v>2383694.7467550766</v>
      </c>
    </row>
    <row r="21" spans="1:144" ht="12.75" customHeight="1" outlineLevel="1" x14ac:dyDescent="0.2">
      <c r="A21" s="11" t="str">
        <f>Labels!B19</f>
        <v>Capital Investment</v>
      </c>
      <c r="B21" s="24">
        <f>B20+(B22-B19)/Inputs!B22/12</f>
        <v>206222.01441622889</v>
      </c>
      <c r="C21" s="24">
        <f ca="1">C20+(C22-C19)/Inputs!B22/12</f>
        <v>205784.10951862455</v>
      </c>
      <c r="D21" s="24">
        <f ca="1">D20+(D22-D19)/Inputs!B22/12</f>
        <v>205411.92175741444</v>
      </c>
      <c r="E21" s="24">
        <f ca="1">E20+(E22-E19)/Inputs!B22/12</f>
        <v>205109.66898295083</v>
      </c>
      <c r="F21" s="24">
        <f ca="1">F20+(F22-F19)/Inputs!B22/12</f>
        <v>204655.85179718462</v>
      </c>
      <c r="G21" s="24">
        <f ca="1">G20+(G22-G19)/Inputs!B22/12</f>
        <v>204191.6199116169</v>
      </c>
      <c r="H21" s="24">
        <f ca="1">H20+(H22-H19)/Inputs!B22/12</f>
        <v>203855.62665904572</v>
      </c>
      <c r="I21" s="24">
        <f ca="1">I20+(I22-I19)/Inputs!B22/12</f>
        <v>203423.91045440559</v>
      </c>
      <c r="J21" s="24">
        <f ca="1">J20+(J22-J19)/Inputs!B22/12</f>
        <v>203049.48604874045</v>
      </c>
      <c r="K21" s="24">
        <f ca="1">K20+(K22-K19)/Inputs!B22/12</f>
        <v>202714.472839672</v>
      </c>
      <c r="L21" s="24">
        <f ca="1">L20+(L22-L19)/Inputs!B22/12</f>
        <v>202338.1905061992</v>
      </c>
      <c r="M21" s="24">
        <f ca="1">M20+(M22-M19)/Inputs!B22/12</f>
        <v>201944.31603482107</v>
      </c>
      <c r="N21" s="25">
        <f ca="1">SUM(B21:M21)</f>
        <v>2448701.1889269045</v>
      </c>
      <c r="O21" s="24">
        <f ca="1">O20+(O22-O19)/Inputs!B22/12</f>
        <v>201590.23893814205</v>
      </c>
      <c r="P21" s="24">
        <f ca="1">P20+(P22-P19)/Inputs!B22/12</f>
        <v>201298.24195009872</v>
      </c>
      <c r="Q21" s="24">
        <f ca="1">Q20+(Q22-Q19)/Inputs!B22/12</f>
        <v>201054.70191094084</v>
      </c>
      <c r="R21" s="24">
        <f ca="1">R20+(R22-R19)/Inputs!B22/12</f>
        <v>200775.34692356089</v>
      </c>
      <c r="S21" s="24">
        <f ca="1">S20+(S22-S19)/Inputs!B22/12</f>
        <v>200386.49043481151</v>
      </c>
      <c r="T21" s="24">
        <f ca="1">T20+(T22-T19)/Inputs!B22/12</f>
        <v>200083.11118123453</v>
      </c>
      <c r="U21" s="24">
        <f ca="1">U20+(U22-U19)/Inputs!B22/12</f>
        <v>199806.00603511938</v>
      </c>
      <c r="V21" s="24">
        <f ca="1">V20+(V22-V19)/Inputs!B22/12</f>
        <v>199540.02031675263</v>
      </c>
      <c r="W21" s="24">
        <f ca="1">W20+(W22-W19)/Inputs!B22/12</f>
        <v>199195.24779247359</v>
      </c>
      <c r="X21" s="24">
        <f ca="1">X20+(X22-X19)/Inputs!B22/12</f>
        <v>198922.72718001003</v>
      </c>
      <c r="Y21" s="24">
        <f ca="1">Y20+(Y22-Y19)/Inputs!B22/12</f>
        <v>198666.59024555495</v>
      </c>
      <c r="Z21" s="24">
        <f ca="1">Z20+(Z22-Z19)/Inputs!B22/12</f>
        <v>198477.30766223237</v>
      </c>
      <c r="AA21" s="25">
        <f ca="1">SUM(O21:Z21)</f>
        <v>2399796.0305709313</v>
      </c>
      <c r="AB21" s="24">
        <f ca="1">AB20+(AB22-AB19)/Inputs!B22/12</f>
        <v>198245.73429534849</v>
      </c>
      <c r="AC21" s="24">
        <f ca="1">AC20+(AC22-AC19)/Inputs!B22/12</f>
        <v>198023.49422970935</v>
      </c>
      <c r="AD21" s="24">
        <f ca="1">AD20+(AD22-AD19)/Inputs!B22/12</f>
        <v>197761.26741214684</v>
      </c>
      <c r="AE21" s="24">
        <f ca="1">AE20+(AE22-AE19)/Inputs!B22/12</f>
        <v>197603.65715523931</v>
      </c>
      <c r="AF21" s="24">
        <f ca="1">AF20+(AF22-AF19)/Inputs!B22/12</f>
        <v>197280.84793569334</v>
      </c>
      <c r="AG21" s="24">
        <f ca="1">AG20+(AG22-AG19)/Inputs!B22/12</f>
        <v>197182.78096756586</v>
      </c>
      <c r="AH21" s="24">
        <f ca="1">AH20+(AH22-AH19)/Inputs!B22/12</f>
        <v>196941.43818292816</v>
      </c>
      <c r="AI21" s="24">
        <f ca="1">AI20+(AI22-AI19)/Inputs!B22/12</f>
        <v>196772.29568350143</v>
      </c>
      <c r="AJ21" s="24">
        <f ca="1">AJ20+(AJ22-AJ19)/Inputs!B22/12</f>
        <v>196490.25331111701</v>
      </c>
      <c r="AK21" s="24">
        <f ca="1">AK20+(AK22-AK19)/Inputs!B22/12</f>
        <v>196305.50650368561</v>
      </c>
      <c r="AL21" s="24">
        <f ca="1">AL20+(AL22-AL19)/Inputs!B22/12</f>
        <v>196037.1081720842</v>
      </c>
      <c r="AM21" s="24">
        <f ca="1">AM20+(AM22-AM19)/Inputs!B22/12</f>
        <v>195817.67773188624</v>
      </c>
      <c r="AN21" s="25">
        <f ca="1">SUM(AB21:AM21)</f>
        <v>2364462.0615809057</v>
      </c>
      <c r="AO21" s="24">
        <f ca="1">AO20+(AO22-AO19)/Inputs!B22/12</f>
        <v>195746.49747650931</v>
      </c>
      <c r="AP21" s="24">
        <f ca="1">AP20+(AP22-AP19)/Inputs!B22/12</f>
        <v>195601.83234179456</v>
      </c>
      <c r="AQ21" s="24">
        <f ca="1">AQ20+(AQ22-AQ19)/Inputs!B22/12</f>
        <v>195375.17462753132</v>
      </c>
      <c r="AR21" s="24">
        <f ca="1">AR20+(AR22-AR19)/Inputs!B22/12</f>
        <v>195131.551495875</v>
      </c>
      <c r="AS21" s="24">
        <f ca="1">AS20+(AS22-AS19)/Inputs!B22/12</f>
        <v>194910.79136773932</v>
      </c>
      <c r="AT21" s="24">
        <f ca="1">AT20+(AT22-AT19)/Inputs!B22/12</f>
        <v>194640.86959838078</v>
      </c>
      <c r="AU21" s="24">
        <f ca="1">AU20+(AU22-AU19)/Inputs!B22/12</f>
        <v>194438.62694578196</v>
      </c>
      <c r="AV21" s="24">
        <f ca="1">AV20+(AV22-AV19)/Inputs!B22/12</f>
        <v>194346.39128768383</v>
      </c>
      <c r="AW21" s="24">
        <f ca="1">AW20+(AW22-AW19)/Inputs!B22/12</f>
        <v>194202.29674088326</v>
      </c>
      <c r="AX21" s="24">
        <f ca="1">AX20+(AX22-AX19)/Inputs!B22/12</f>
        <v>194043.06086749755</v>
      </c>
      <c r="AY21" s="24">
        <f ca="1">AY20+(AY22-AY19)/Inputs!B22/12</f>
        <v>193937.94032767974</v>
      </c>
      <c r="AZ21" s="24">
        <f ca="1">AZ20+(AZ22-AZ19)/Inputs!B22/12</f>
        <v>193752.74012745928</v>
      </c>
      <c r="BA21" s="25">
        <f ca="1">SUM(AO21:AZ21)</f>
        <v>2336127.7732048156</v>
      </c>
      <c r="BB21" s="24">
        <f ca="1">BB20+(BB22-BB19)/Inputs!B22/12</f>
        <v>193624.49521267042</v>
      </c>
      <c r="BC21" s="24">
        <f ca="1">BC20+(BC22-BC19)/Inputs!B22/12</f>
        <v>193463.28843046672</v>
      </c>
      <c r="BD21" s="24">
        <f ca="1">BD20+(BD22-BD19)/Inputs!B22/12</f>
        <v>193394.5695684664</v>
      </c>
      <c r="BE21" s="24">
        <f ca="1">BE20+(BE22-BE19)/Inputs!B22/12</f>
        <v>193304.14146204357</v>
      </c>
      <c r="BF21" s="24">
        <f ca="1">BF20+(BF22-BF19)/Inputs!B22/12</f>
        <v>193093.78437706621</v>
      </c>
      <c r="BG21" s="24">
        <f ca="1">BG20+(BG22-BG19)/Inputs!B22/12</f>
        <v>192943.68403767358</v>
      </c>
      <c r="BH21" s="24">
        <f ca="1">BH20+(BH22-BH19)/Inputs!B22/12</f>
        <v>192808.4747884915</v>
      </c>
      <c r="BI21" s="24">
        <f ca="1">BI20+(BI22-BI19)/Inputs!B22/12</f>
        <v>192698.06646960427</v>
      </c>
      <c r="BJ21" s="24">
        <f ca="1">BJ20+(BJ22-BJ19)/Inputs!B22/12</f>
        <v>192607.67633776751</v>
      </c>
      <c r="BK21" s="24">
        <f ca="1">BK20+(BK22-BK19)/Inputs!B22/12</f>
        <v>192474.90652096612</v>
      </c>
      <c r="BL21" s="24">
        <f ca="1">BL20+(BL22-BL19)/Inputs!B22/12</f>
        <v>192443.00028898759</v>
      </c>
      <c r="BM21" s="24">
        <f ca="1">BM20+(BM22-BM19)/Inputs!B22/12</f>
        <v>192324.77340584269</v>
      </c>
      <c r="BN21" s="25">
        <f ca="1">SUM(BB21:BM21)</f>
        <v>2315180.8609000463</v>
      </c>
      <c r="BO21" s="24">
        <f ca="1">BO20+(BO22-BO19)/Inputs!B22/12</f>
        <v>192187.4067473569</v>
      </c>
      <c r="BP21" s="24">
        <f ca="1">BP20+(BP22-BP19)/Inputs!B22/12</f>
        <v>192080.23832662884</v>
      </c>
      <c r="BQ21" s="24">
        <f ca="1">BQ20+(BQ22-BQ19)/Inputs!B22/12</f>
        <v>191982.7002923775</v>
      </c>
      <c r="BR21" s="24">
        <f ca="1">BR20+(BR22-BR19)/Inputs!B22/12</f>
        <v>191726.09630251155</v>
      </c>
      <c r="BS21" s="24">
        <f ca="1">BS20+(BS22-BS19)/Inputs!B22/12</f>
        <v>191618.354000027</v>
      </c>
      <c r="BT21" s="24">
        <f ca="1">BT20+(BT22-BT19)/Inputs!B22/12</f>
        <v>191408.02981844227</v>
      </c>
      <c r="BU21" s="24">
        <f ca="1">BU20+(BU22-BU19)/Inputs!B22/12</f>
        <v>191331.47407114765</v>
      </c>
      <c r="BV21" s="24">
        <f ca="1">BV20+(BV22-BV19)/Inputs!B22/12</f>
        <v>191180.36607011614</v>
      </c>
      <c r="BW21" s="24">
        <f ca="1">BW20+(BW22-BW19)/Inputs!B22/12</f>
        <v>191039.562124127</v>
      </c>
      <c r="BX21" s="24">
        <f ca="1">BX20+(BX22-BX19)/Inputs!B22/12</f>
        <v>190922.3877883204</v>
      </c>
      <c r="BY21" s="24">
        <f ca="1">BY20+(BY22-BY19)/Inputs!B22/12</f>
        <v>190823.30694639395</v>
      </c>
      <c r="BZ21" s="24">
        <f ca="1">BZ20+(BZ22-BZ19)/Inputs!B22/12</f>
        <v>190693.50572964892</v>
      </c>
      <c r="CA21" s="25">
        <f ca="1">SUM(BO21:BZ21)</f>
        <v>2296993.4282170977</v>
      </c>
      <c r="CB21" s="24">
        <f ca="1">CB20+(CB22-CB19)/Inputs!B22/12</f>
        <v>190522.84839360756</v>
      </c>
      <c r="CC21" s="24">
        <f ca="1">CC20+(CC22-CC19)/Inputs!B22/12</f>
        <v>190426.3491630335</v>
      </c>
      <c r="CD21" s="24">
        <f ca="1">CD20+(CD22-CD19)/Inputs!B22/12</f>
        <v>190380.26822777517</v>
      </c>
      <c r="CE21" s="24">
        <f ca="1">CE20+(CE22-CE19)/Inputs!B22/12</f>
        <v>190247.48601951831</v>
      </c>
      <c r="CF21" s="24">
        <f ca="1">CF20+(CF22-CF19)/Inputs!B22/12</f>
        <v>190157.39096088559</v>
      </c>
      <c r="CG21" s="24">
        <f ca="1">CG20+(CG22-CG19)/Inputs!B22/12</f>
        <v>190133.37632048564</v>
      </c>
      <c r="CH21" s="24">
        <f ca="1">CH20+(CH22-CH19)/Inputs!B22/12</f>
        <v>190070.27334335819</v>
      </c>
      <c r="CI21" s="24">
        <f ca="1">CI20+(CI22-CI19)/Inputs!B22/12</f>
        <v>190021.31429241991</v>
      </c>
      <c r="CJ21" s="24">
        <f ca="1">CJ20+(CJ22-CJ19)/Inputs!B22/12</f>
        <v>189952.76216078282</v>
      </c>
      <c r="CK21" s="24">
        <f ca="1">CK20+(CK22-CK19)/Inputs!B22/12</f>
        <v>189797.55460464465</v>
      </c>
      <c r="CL21" s="24">
        <f ca="1">CL20+(CL22-CL19)/Inputs!B22/12</f>
        <v>189707.88274702092</v>
      </c>
      <c r="CM21" s="24">
        <f ca="1">CM20+(CM22-CM19)/Inputs!B22/12</f>
        <v>189499.06246523227</v>
      </c>
      <c r="CN21" s="25">
        <f ca="1">SUM(CB21:CM21)</f>
        <v>2280916.5686987648</v>
      </c>
      <c r="CO21" s="24">
        <f ca="1">CO20+(CO22-CO19)/Inputs!B22/12</f>
        <v>189395.07197106577</v>
      </c>
      <c r="CP21" s="24">
        <f ca="1">CP20+(CP22-CP19)/Inputs!B22/12</f>
        <v>189305.39401000494</v>
      </c>
      <c r="CQ21" s="24">
        <f ca="1">CQ20+(CQ22-CQ19)/Inputs!B22/12</f>
        <v>189200.33281293843</v>
      </c>
      <c r="CR21" s="24">
        <f ca="1">CR20+(CR22-CR19)/Inputs!B22/12</f>
        <v>189084.48468537061</v>
      </c>
      <c r="CS21" s="24">
        <f ca="1">CS20+(CS22-CS19)/Inputs!B22/12</f>
        <v>188963.56370624158</v>
      </c>
      <c r="CT21" s="24">
        <f ca="1">CT20+(CT22-CT19)/Inputs!B22/12</f>
        <v>188781.59468908567</v>
      </c>
      <c r="CU21" s="24">
        <f ca="1">CU20+(CU22-CU19)/Inputs!B22/12</f>
        <v>188743.4859252625</v>
      </c>
      <c r="CV21" s="24">
        <f ca="1">CV20+(CV22-CV19)/Inputs!B22/12</f>
        <v>188681.23988344279</v>
      </c>
      <c r="CW21" s="24">
        <f ca="1">CW20+(CW22-CW19)/Inputs!B22/12</f>
        <v>188568.52947714919</v>
      </c>
      <c r="CX21" s="24">
        <f ca="1">CX20+(CX22-CX19)/Inputs!B22/12</f>
        <v>188404.62553130492</v>
      </c>
      <c r="CY21" s="24">
        <f ca="1">CY20+(CY22-CY19)/Inputs!B22/12</f>
        <v>188246.77730722664</v>
      </c>
      <c r="CZ21" s="24">
        <f ca="1">CZ20+(CZ22-CZ19)/Inputs!B22/12</f>
        <v>188201.90050850427</v>
      </c>
      <c r="DA21" s="25">
        <f ca="1">SUM(CO21:CZ21)</f>
        <v>2265577.0005075973</v>
      </c>
      <c r="DB21" s="24">
        <f ca="1">DB20+(DB22-DB19)/Inputs!B22/12</f>
        <v>188147.72409365757</v>
      </c>
      <c r="DC21" s="24">
        <f ca="1">DC20+(DC22-DC19)/Inputs!B22/12</f>
        <v>188037.0447717499</v>
      </c>
      <c r="DD21" s="24">
        <f ca="1">DD20+(DD22-DD19)/Inputs!B22/12</f>
        <v>188004.01079303026</v>
      </c>
      <c r="DE21" s="24">
        <f ca="1">DE20+(DE22-DE19)/Inputs!B22/12</f>
        <v>187797.26628869417</v>
      </c>
      <c r="DF21" s="24">
        <f ca="1">DF20+(DF22-DF19)/Inputs!B22/12</f>
        <v>187703.27819097976</v>
      </c>
      <c r="DG21" s="24">
        <f ca="1">DG20+(DG22-DG19)/Inputs!B22/12</f>
        <v>187591.85021361921</v>
      </c>
      <c r="DH21" s="24">
        <f ca="1">DH20+(DH22-DH19)/Inputs!B22/12</f>
        <v>187449.63207317787</v>
      </c>
      <c r="DI21" s="24">
        <f ca="1">DI20+(DI22-DI19)/Inputs!B22/12</f>
        <v>187261.01222921352</v>
      </c>
      <c r="DJ21" s="24">
        <f ca="1">DJ20+(DJ22-DJ19)/Inputs!B22/12</f>
        <v>187085.98087074541</v>
      </c>
      <c r="DK21" s="24">
        <f ca="1">DK20+(DK22-DK19)/Inputs!B22/12</f>
        <v>186958.19792568608</v>
      </c>
      <c r="DL21" s="24">
        <f ca="1">DL20+(DL22-DL19)/Inputs!B22/12</f>
        <v>186876.93212185777</v>
      </c>
      <c r="DM21" s="24">
        <f ca="1">DM20+(DM22-DM19)/Inputs!B22/12</f>
        <v>186844.40740593092</v>
      </c>
      <c r="DN21" s="25">
        <f ca="1">SUM(DB21:DM21)</f>
        <v>2249757.3369783424</v>
      </c>
      <c r="DO21" s="24">
        <f ca="1">DO20+(DO22-DO19)/Inputs!B22/12</f>
        <v>186719.41992222817</v>
      </c>
      <c r="DP21" s="24">
        <f ca="1">DP20+(DP22-DP19)/Inputs!B22/12</f>
        <v>186626.95453364225</v>
      </c>
      <c r="DQ21" s="24">
        <f ca="1">DQ20+(DQ22-DQ19)/Inputs!B22/12</f>
        <v>186554.86389733851</v>
      </c>
      <c r="DR21" s="24">
        <f ca="1">DR20+(DR22-DR19)/Inputs!B22/12</f>
        <v>186446.36102322224</v>
      </c>
      <c r="DS21" s="24">
        <f ca="1">DS20+(DS22-DS19)/Inputs!B22/12</f>
        <v>186274.48901123594</v>
      </c>
      <c r="DT21" s="24">
        <f ca="1">DT20+(DT22-DT19)/Inputs!B22/12</f>
        <v>186096.65061800016</v>
      </c>
      <c r="DU21" s="24">
        <f ca="1">DU20+(DU22-DU19)/Inputs!B22/12</f>
        <v>185999.69804406542</v>
      </c>
      <c r="DV21" s="24">
        <f ca="1">DV20+(DV22-DV19)/Inputs!B22/12</f>
        <v>185935.36409613563</v>
      </c>
      <c r="DW21" s="24">
        <f ca="1">DW20+(DW22-DW19)/Inputs!B22/12</f>
        <v>185864.29544836588</v>
      </c>
      <c r="DX21" s="24">
        <f ca="1">DX20+(DX22-DX19)/Inputs!B22/12</f>
        <v>185704.0573849823</v>
      </c>
      <c r="DY21" s="24">
        <f ca="1">DY20+(DY22-DY19)/Inputs!B22/12</f>
        <v>185616.65777170009</v>
      </c>
      <c r="DZ21" s="24">
        <f ca="1">DZ20+(DZ22-DZ19)/Inputs!B22/12</f>
        <v>185603.39988255396</v>
      </c>
      <c r="EA21" s="25">
        <f ca="1">SUM(DO21:DZ21)</f>
        <v>2233442.2116334704</v>
      </c>
      <c r="EB21" s="24">
        <f ca="1">EB20+(EB22-EB19)/Inputs!B22/12</f>
        <v>185578.255338071</v>
      </c>
      <c r="EC21" s="24">
        <f ca="1">EC20+(EC22-EC19)/Inputs!B22/12</f>
        <v>185435.62926172253</v>
      </c>
      <c r="ED21" s="24">
        <f ca="1">ED20+(ED22-ED19)/Inputs!B22/12</f>
        <v>185368.53337912704</v>
      </c>
      <c r="EE21" s="24">
        <f ca="1">EE20+(EE22-EE19)/Inputs!B22/12</f>
        <v>185233.61921794934</v>
      </c>
      <c r="EF21" s="24">
        <f ca="1">EF20+(EF22-EF19)/Inputs!B22/12</f>
        <v>185027.45480094728</v>
      </c>
      <c r="EG21" s="24">
        <f ca="1">EG20+(EG22-EG19)/Inputs!B22/12</f>
        <v>184819.66615486893</v>
      </c>
      <c r="EH21" s="24">
        <f ca="1">EH20+(EH22-EH19)/Inputs!B22/12</f>
        <v>184703.15513928758</v>
      </c>
      <c r="EI21" s="24">
        <f ca="1">EI20+(EI22-EI19)/Inputs!B22/12</f>
        <v>184642.53592300066</v>
      </c>
      <c r="EJ21" s="24">
        <f ca="1">EJ20+(EJ22-EJ19)/Inputs!B22/12</f>
        <v>184523.81203574236</v>
      </c>
      <c r="EK21" s="24">
        <f ca="1">EK20+(EK22-EK19)/Inputs!B22/12</f>
        <v>184441.01560935497</v>
      </c>
      <c r="EL21" s="24">
        <f ca="1">EL20+(EL22-EL19)/Inputs!B22/12</f>
        <v>184359.1038869714</v>
      </c>
      <c r="EM21" s="24">
        <f ca="1">EM20+(EM22-EM19)/Inputs!B22/12</f>
        <v>184295.4213096661</v>
      </c>
      <c r="EN21" s="25">
        <f ca="1">SUM(EB21:EM21)</f>
        <v>2218428.2020567092</v>
      </c>
    </row>
    <row r="22" spans="1:144" ht="12.75" customHeight="1" outlineLevel="1" x14ac:dyDescent="0.2">
      <c r="A22" s="9" t="str">
        <f>Labels!B14</f>
        <v>Desired Capital</v>
      </c>
      <c r="B22" s="28">
        <f>Inputs!B20*B10/(1/Inputs!B19/12+'(Other Computations)'!B144)</f>
        <v>34645298.421926454</v>
      </c>
      <c r="C22" s="28">
        <f ca="1">Inputs!B20*C10/(1/Inputs!B19/12+'(Other Computations)'!B144)</f>
        <v>34629533.845612697</v>
      </c>
      <c r="D22" s="28">
        <f ca="1">Inputs!B20*D10/(1/Inputs!B19/12+'(Other Computations)'!B144)</f>
        <v>34615697.181311533</v>
      </c>
      <c r="E22" s="28">
        <f ca="1">Inputs!B20*E10/(1/Inputs!B19/12+'(Other Computations)'!B144)</f>
        <v>34604099.825535804</v>
      </c>
      <c r="F22" s="28">
        <f ca="1">Inputs!B20*F10/(1/Inputs!B19/12+'(Other Computations)'!B144)</f>
        <v>34586826.259275749</v>
      </c>
      <c r="G22" s="28">
        <f ca="1">Inputs!B20*G10/(1/Inputs!B19/12+'(Other Computations)'!B144)</f>
        <v>34568792.97851669</v>
      </c>
      <c r="H22" s="28">
        <f ca="1">Inputs!B20*H10/(1/Inputs!B19/12+'(Other Computations)'!B144)</f>
        <v>34555014.875506721</v>
      </c>
      <c r="I22" s="28">
        <f ca="1">Inputs!B20*I10/(1/Inputs!B19/12+'(Other Computations)'!B144)</f>
        <v>34537562.093926601</v>
      </c>
      <c r="J22" s="28">
        <f ca="1">Inputs!B20*J10/(1/Inputs!B19/12+'(Other Computations)'!B144)</f>
        <v>34521822.113422856</v>
      </c>
      <c r="K22" s="28">
        <f ca="1">Inputs!B20*K10/(1/Inputs!B19/12+'(Other Computations)'!B144)</f>
        <v>34507230.39719557</v>
      </c>
      <c r="L22" s="28">
        <f ca="1">Inputs!B20*L10/(1/Inputs!B19/12+'(Other Computations)'!B144)</f>
        <v>34490911.669640794</v>
      </c>
      <c r="M22" s="28">
        <f ca="1">Inputs!B20*M10/(1/Inputs!B19/12+'(Other Computations)'!B144)</f>
        <v>34473670.198241696</v>
      </c>
      <c r="N22" s="29">
        <f ca="1">M22</f>
        <v>34473670.198241696</v>
      </c>
      <c r="O22" s="28">
        <f ca="1">Inputs!B20*O10/(1/Inputs!B19/12+'(Other Computations)'!B144)</f>
        <v>34457564.69314345</v>
      </c>
      <c r="P22" s="28">
        <f ca="1">Inputs!B20*P10/(1/Inputs!B19/12+'(Other Computations)'!B144)</f>
        <v>34443442.622665361</v>
      </c>
      <c r="Q22" s="28">
        <f ca="1">Inputs!B20*Q10/(1/Inputs!B19/12+'(Other Computations)'!B144)</f>
        <v>34430868.871460877</v>
      </c>
      <c r="R22" s="28">
        <f ca="1">Inputs!B20*R10/(1/Inputs!B19/12+'(Other Computations)'!B144)</f>
        <v>34416846.302024558</v>
      </c>
      <c r="S22" s="28">
        <f ca="1">Inputs!B20*S10/(1/Inputs!B19/12+'(Other Computations)'!B144)</f>
        <v>34398677.167308733</v>
      </c>
      <c r="T22" s="28">
        <f ca="1">Inputs!B20*T10/(1/Inputs!B19/12+'(Other Computations)'!B144)</f>
        <v>34383279.82424558</v>
      </c>
      <c r="U22" s="28">
        <f ca="1">Inputs!B20*U10/(1/Inputs!B19/12+'(Other Computations)'!B144)</f>
        <v>34368633.119408883</v>
      </c>
      <c r="V22" s="28">
        <f ca="1">Inputs!B20*V10/(1/Inputs!B19/12+'(Other Computations)'!B144)</f>
        <v>34354201.259676576</v>
      </c>
      <c r="W22" s="28">
        <f ca="1">Inputs!B20*W10/(1/Inputs!B19/12+'(Other Computations)'!B144)</f>
        <v>34336754.271979943</v>
      </c>
      <c r="X22" s="28">
        <f ca="1">Inputs!B20*X10/(1/Inputs!B19/12+'(Other Computations)'!B144)</f>
        <v>34321649.484511368</v>
      </c>
      <c r="Y22" s="28">
        <f ca="1">Inputs!B20*Y10/(1/Inputs!B19/12+'(Other Computations)'!B144)</f>
        <v>34306965.839955874</v>
      </c>
      <c r="Z22" s="28">
        <f ca="1">Inputs!B20*Z10/(1/Inputs!B19/12+'(Other Computations)'!B144)</f>
        <v>34294522.724555917</v>
      </c>
      <c r="AA22" s="29">
        <f ca="1">Z22</f>
        <v>34294522.724555917</v>
      </c>
      <c r="AB22" s="28">
        <f ca="1">Inputs!B20*AB10/(1/Inputs!B19/12+'(Other Computations)'!B144)</f>
        <v>34280455.261010595</v>
      </c>
      <c r="AC22" s="28">
        <f ca="1">Inputs!B20*AC10/(1/Inputs!B19/12+'(Other Computations)'!B144)</f>
        <v>34266566.289106287</v>
      </c>
      <c r="AD22" s="28">
        <f ca="1">Inputs!B20*AD10/(1/Inputs!B19/12+'(Other Computations)'!B144)</f>
        <v>34251099.288969159</v>
      </c>
      <c r="AE22" s="28">
        <f ca="1">Inputs!B20*AE10/(1/Inputs!B19/12+'(Other Computations)'!B144)</f>
        <v>34239218.930649862</v>
      </c>
      <c r="AF22" s="28">
        <f ca="1">Inputs!B20*AF10/(1/Inputs!B19/12+'(Other Computations)'!B144)</f>
        <v>34221325.864895679</v>
      </c>
      <c r="AG22" s="28">
        <f ca="1">Inputs!B20*AG10/(1/Inputs!B19/12+'(Other Computations)'!B144)</f>
        <v>34211271.427391581</v>
      </c>
      <c r="AH22" s="28">
        <f ca="1">Inputs!B20*AH10/(1/Inputs!B19/12+'(Other Computations)'!B144)</f>
        <v>34196067.499868758</v>
      </c>
      <c r="AI22" s="28">
        <f ca="1">Inputs!B20*AI10/(1/Inputs!B19/12+'(Other Computations)'!B144)</f>
        <v>34183281.287671186</v>
      </c>
      <c r="AJ22" s="28">
        <f ca="1">Inputs!B20*AJ10/(1/Inputs!B19/12+'(Other Computations)'!B144)</f>
        <v>34166352.037116297</v>
      </c>
      <c r="AK22" s="28">
        <f ca="1">Inputs!B20*AK10/(1/Inputs!B19/12+'(Other Computations)'!B144)</f>
        <v>34152719.492933273</v>
      </c>
      <c r="AL22" s="28">
        <f ca="1">Inputs!B20*AL10/(1/Inputs!B19/12+'(Other Computations)'!B144)</f>
        <v>34135991.516421236</v>
      </c>
      <c r="AM22" s="28">
        <f ca="1">Inputs!B20*AM10/(1/Inputs!B19/12+'(Other Computations)'!B144)</f>
        <v>34120839.131764442</v>
      </c>
      <c r="AN22" s="29">
        <f ca="1">AM22</f>
        <v>34120839.131764442</v>
      </c>
      <c r="AO22" s="28">
        <f ca="1">Inputs!B20*AO10/(1/Inputs!B19/12+'(Other Computations)'!B144)</f>
        <v>34110903.894609779</v>
      </c>
      <c r="AP22" s="28">
        <f ca="1">Inputs!B20*AP10/(1/Inputs!B19/12+'(Other Computations)'!B144)</f>
        <v>34098342.214309387</v>
      </c>
      <c r="AQ22" s="28">
        <f ca="1">Inputs!B20*AQ10/(1/Inputs!B19/12+'(Other Computations)'!B144)</f>
        <v>34082743.274326935</v>
      </c>
      <c r="AR22" s="28">
        <f ca="1">Inputs!B20*AR10/(1/Inputs!B19/12+'(Other Computations)'!B144)</f>
        <v>34066381.693510614</v>
      </c>
      <c r="AS22" s="28">
        <f ca="1">Inputs!B20*AS10/(1/Inputs!B19/12+'(Other Computations)'!B144)</f>
        <v>34050692.408522606</v>
      </c>
      <c r="AT22" s="28">
        <f ca="1">Inputs!B20*AT10/(1/Inputs!B19/12+'(Other Computations)'!B144)</f>
        <v>34033109.934684448</v>
      </c>
      <c r="AU22" s="28">
        <f ca="1">Inputs!B20*AU10/(1/Inputs!B19/12+'(Other Computations)'!B144)</f>
        <v>34017787.375881396</v>
      </c>
      <c r="AV22" s="28">
        <f ca="1">Inputs!B20*AV10/(1/Inputs!B19/12+'(Other Computations)'!B144)</f>
        <v>34006327.483810142</v>
      </c>
      <c r="AW22" s="28">
        <f ca="1">Inputs!B20*AW10/(1/Inputs!B19/12+'(Other Computations)'!B144)</f>
        <v>33992999.641794667</v>
      </c>
      <c r="AX22" s="28">
        <f ca="1">Inputs!B20*AX10/(1/Inputs!B19/12+'(Other Computations)'!B144)</f>
        <v>33979050.831118606</v>
      </c>
      <c r="AY22" s="28">
        <f ca="1">Inputs!B20*AY10/(1/Inputs!B19/12+'(Other Computations)'!B144)</f>
        <v>33966970.268970549</v>
      </c>
      <c r="AZ22" s="28">
        <f ca="1">Inputs!B20*AZ10/(1/Inputs!B19/12+'(Other Computations)'!B144)</f>
        <v>33951984.747143157</v>
      </c>
      <c r="BA22" s="29">
        <f ca="1">AZ22</f>
        <v>33951984.747143157</v>
      </c>
      <c r="BB22" s="28">
        <f ca="1">Inputs!B20*BB10/(1/Inputs!B19/12+'(Other Computations)'!B144)</f>
        <v>33938936.323499106</v>
      </c>
      <c r="BC22" s="28">
        <f ca="1">Inputs!B20*BC10/(1/Inputs!B19/12+'(Other Computations)'!B144)</f>
        <v>33924662.227248013</v>
      </c>
      <c r="BD22" s="28">
        <f ca="1">Inputs!B20*BD10/(1/Inputs!B19/12+'(Other Computations)'!B144)</f>
        <v>33913634.158530407</v>
      </c>
      <c r="BE22" s="28">
        <f ca="1">Inputs!B20*BE10/(1/Inputs!B19/12+'(Other Computations)'!B144)</f>
        <v>33901840.803010225</v>
      </c>
      <c r="BF22" s="28">
        <f ca="1">Inputs!B20*BF10/(1/Inputs!B19/12+'(Other Computations)'!B144)</f>
        <v>33885705.219421834</v>
      </c>
      <c r="BG22" s="28">
        <f ca="1">Inputs!B20*BG10/(1/Inputs!B19/12+'(Other Computations)'!B144)</f>
        <v>33871598.720134273</v>
      </c>
      <c r="BH22" s="28">
        <f ca="1">Inputs!B20*BH10/(1/Inputs!B19/12+'(Other Computations)'!B144)</f>
        <v>33857974.244895309</v>
      </c>
      <c r="BI22" s="28">
        <f ca="1">Inputs!B20*BI10/(1/Inputs!B19/12+'(Other Computations)'!B144)</f>
        <v>33845191.361155443</v>
      </c>
      <c r="BJ22" s="28">
        <f ca="1">Inputs!B20*BJ10/(1/Inputs!B19/12+'(Other Computations)'!B144)</f>
        <v>33833099.821897402</v>
      </c>
      <c r="BK22" s="28">
        <f ca="1">Inputs!B20*BK10/(1/Inputs!B19/12+'(Other Computations)'!B144)</f>
        <v>33819468.312442496</v>
      </c>
      <c r="BL22" s="28">
        <f ca="1">Inputs!B20*BL10/(1/Inputs!B19/12+'(Other Computations)'!B144)</f>
        <v>33809407.095672369</v>
      </c>
      <c r="BM22" s="28">
        <f ca="1">Inputs!B20*BM10/(1/Inputs!B19/12+'(Other Computations)'!B144)</f>
        <v>33796287.569165505</v>
      </c>
      <c r="BN22" s="29">
        <f ca="1">BM22</f>
        <v>33796287.569165505</v>
      </c>
      <c r="BO22" s="28">
        <f ca="1">Inputs!B20*BO10/(1/Inputs!B19/12+'(Other Computations)'!B144)</f>
        <v>33782420.672058284</v>
      </c>
      <c r="BP22" s="28">
        <f ca="1">Inputs!B20*BP10/(1/Inputs!B19/12+'(Other Computations)'!B144)</f>
        <v>33769581.637271538</v>
      </c>
      <c r="BQ22" s="28">
        <f ca="1">Inputs!B20*BQ10/(1/Inputs!B19/12+'(Other Computations)'!B144)</f>
        <v>33757064.669031441</v>
      </c>
      <c r="BR22" s="28">
        <f ca="1">Inputs!B20*BR10/(1/Inputs!B19/12+'(Other Computations)'!B144)</f>
        <v>33738800.211181074</v>
      </c>
      <c r="BS22" s="28">
        <f ca="1">Inputs!B20*BS10/(1/Inputs!B19/12+'(Other Computations)'!B144)</f>
        <v>33725712.675849907</v>
      </c>
      <c r="BT22" s="28">
        <f ca="1">Inputs!B20*BT10/(1/Inputs!B19/12+'(Other Computations)'!B144)</f>
        <v>33708933.167579658</v>
      </c>
      <c r="BU22" s="28">
        <f ca="1">Inputs!B20*BU10/(1/Inputs!B19/12+'(Other Computations)'!B144)</f>
        <v>33696836.900758296</v>
      </c>
      <c r="BV22" s="28">
        <f ca="1">Inputs!B20*BV10/(1/Inputs!B19/12+'(Other Computations)'!B144)</f>
        <v>33682080.075080521</v>
      </c>
      <c r="BW22" s="28">
        <f ca="1">Inputs!B20*BW10/(1/Inputs!B19/12+'(Other Computations)'!B144)</f>
        <v>33667615.088971466</v>
      </c>
      <c r="BX22" s="28">
        <f ca="1">Inputs!B20*BX10/(1/Inputs!B19/12+'(Other Computations)'!B144)</f>
        <v>33653947.803131074</v>
      </c>
      <c r="BY22" s="28">
        <f ca="1">Inputs!B20*BY10/(1/Inputs!B19/12+'(Other Computations)'!B144)</f>
        <v>33640900.809842356</v>
      </c>
      <c r="BZ22" s="28">
        <f ca="1">Inputs!B20*BZ10/(1/Inputs!B19/12+'(Other Computations)'!B144)</f>
        <v>33626730.155110151</v>
      </c>
      <c r="CA22" s="29">
        <f ca="1">BZ22</f>
        <v>33626730.155110151</v>
      </c>
      <c r="CB22" s="28">
        <f ca="1">Inputs!B20*CB10/(1/Inputs!B19/12+'(Other Computations)'!B144)</f>
        <v>33611036.539540865</v>
      </c>
      <c r="CC22" s="28">
        <f ca="1">Inputs!B20*CC10/(1/Inputs!B19/12+'(Other Computations)'!B144)</f>
        <v>33597926.307567671</v>
      </c>
      <c r="CD22" s="28">
        <f ca="1">Inputs!B20*CD10/(1/Inputs!B19/12+'(Other Computations)'!B144)</f>
        <v>33586628.049373664</v>
      </c>
      <c r="CE22" s="28">
        <f ca="1">Inputs!B20*CE10/(1/Inputs!B19/12+'(Other Computations)'!B144)</f>
        <v>33572240.501511529</v>
      </c>
      <c r="CF22" s="28">
        <f ca="1">Inputs!B20*CF10/(1/Inputs!B19/12+'(Other Computations)'!B144)</f>
        <v>33559324.160364479</v>
      </c>
      <c r="CG22" s="28">
        <f ca="1">Inputs!B20*CG10/(1/Inputs!B19/12+'(Other Computations)'!B144)</f>
        <v>33548782.259381019</v>
      </c>
      <c r="CH22" s="28">
        <f ca="1">Inputs!B20*CH10/(1/Inputs!B19/12+'(Other Computations)'!B144)</f>
        <v>33536886.046617988</v>
      </c>
      <c r="CI22" s="28">
        <f ca="1">Inputs!B20*CI10/(1/Inputs!B19/12+'(Other Computations)'!B144)</f>
        <v>33525498.661631245</v>
      </c>
      <c r="CJ22" s="28">
        <f ca="1">Inputs!B20*CJ10/(1/Inputs!B19/12+'(Other Computations)'!B144)</f>
        <v>33513427.777478673</v>
      </c>
      <c r="CK22" s="28">
        <f ca="1">Inputs!B20*CK10/(1/Inputs!B19/12+'(Other Computations)'!B144)</f>
        <v>33498236.527965914</v>
      </c>
      <c r="CL22" s="28">
        <f ca="1">Inputs!B20*CL10/(1/Inputs!B19/12+'(Other Computations)'!B144)</f>
        <v>33485321.206544444</v>
      </c>
      <c r="CM22" s="28">
        <f ca="1">Inputs!B20*CM10/(1/Inputs!B19/12+'(Other Computations)'!B144)</f>
        <v>33468117.294099662</v>
      </c>
      <c r="CN22" s="29">
        <f ca="1">CM22</f>
        <v>33468117.294099662</v>
      </c>
      <c r="CO22" s="28">
        <f ca="1">Inputs!B20*CO10/(1/Inputs!B19/12+'(Other Computations)'!B144)</f>
        <v>33454555.310640711</v>
      </c>
      <c r="CP22" s="28">
        <f ca="1">Inputs!B20*CP10/(1/Inputs!B19/12+'(Other Computations)'!B144)</f>
        <v>33441506.992120139</v>
      </c>
      <c r="CQ22" s="28">
        <f ca="1">Inputs!B20*CQ10/(1/Inputs!B19/12+'(Other Computations)'!B144)</f>
        <v>33427895.925234318</v>
      </c>
      <c r="CR22" s="28">
        <f ca="1">Inputs!B20*CR10/(1/Inputs!B19/12+'(Other Computations)'!B144)</f>
        <v>33413869.136216003</v>
      </c>
      <c r="CS22" s="28">
        <f ca="1">Inputs!B20*CS10/(1/Inputs!B19/12+'(Other Computations)'!B144)</f>
        <v>33399624.894669186</v>
      </c>
      <c r="CT22" s="28">
        <f ca="1">Inputs!B20*CT10/(1/Inputs!B19/12+'(Other Computations)'!B144)</f>
        <v>33383145.495566051</v>
      </c>
      <c r="CU22" s="28">
        <f ca="1">Inputs!B20*CU10/(1/Inputs!B19/12+'(Other Computations)'!B144)</f>
        <v>33371747.883717805</v>
      </c>
      <c r="CV22" s="28">
        <f ca="1">Inputs!B20*CV10/(1/Inputs!B19/12+'(Other Computations)'!B144)</f>
        <v>33359541.312759187</v>
      </c>
      <c r="CW22" s="28">
        <f ca="1">Inputs!B20*CW10/(1/Inputs!B19/12+'(Other Computations)'!B144)</f>
        <v>33345523.621565361</v>
      </c>
      <c r="CX22" s="28">
        <f ca="1">Inputs!B20*CX10/(1/Inputs!B19/12+'(Other Computations)'!B144)</f>
        <v>33329622.910701882</v>
      </c>
      <c r="CY22" s="28">
        <f ca="1">Inputs!B20*CY10/(1/Inputs!B19/12+'(Other Computations)'!B144)</f>
        <v>33313859.7405142</v>
      </c>
      <c r="CZ22" s="28">
        <f ca="1">Inputs!B20*CZ10/(1/Inputs!B19/12+'(Other Computations)'!B144)</f>
        <v>33302100.340503719</v>
      </c>
      <c r="DA22" s="29">
        <f ca="1">CZ22</f>
        <v>33302100.340503719</v>
      </c>
      <c r="DB22" s="28">
        <f ca="1">Inputs!B20*DB10/(1/Inputs!B19/12+'(Other Computations)'!B144)</f>
        <v>33290055.10590801</v>
      </c>
      <c r="DC22" s="28">
        <f ca="1">Inputs!B20*DC10/(1/Inputs!B19/12+'(Other Computations)'!B144)</f>
        <v>33275991.5866719</v>
      </c>
      <c r="DD22" s="28">
        <f ca="1">Inputs!B20*DD10/(1/Inputs!B19/12+'(Other Computations)'!B144)</f>
        <v>33264684.318293627</v>
      </c>
      <c r="DE22" s="28">
        <f ca="1">Inputs!B20*DE10/(1/Inputs!B19/12+'(Other Computations)'!B144)</f>
        <v>33247174.148438465</v>
      </c>
      <c r="DF22" s="28">
        <f ca="1">Inputs!B20*DF10/(1/Inputs!B19/12+'(Other Computations)'!B144)</f>
        <v>33233583.769886266</v>
      </c>
      <c r="DG22" s="28">
        <f ca="1">Inputs!B20*DG10/(1/Inputs!B19/12+'(Other Computations)'!B144)</f>
        <v>33219375.794770602</v>
      </c>
      <c r="DH22" s="28">
        <f ca="1">Inputs!B20*DH10/(1/Inputs!B19/12+'(Other Computations)'!B144)</f>
        <v>33204028.840917103</v>
      </c>
      <c r="DI22" s="28">
        <f ca="1">Inputs!B20*DI10/(1/Inputs!B19/12+'(Other Computations)'!B144)</f>
        <v>33186953.778876789</v>
      </c>
      <c r="DJ22" s="28">
        <f ca="1">Inputs!B20*DJ10/(1/Inputs!B19/12+'(Other Computations)'!B144)</f>
        <v>33170270.633386165</v>
      </c>
      <c r="DK22" s="28">
        <f ca="1">Inputs!B20*DK10/(1/Inputs!B19/12+'(Other Computations)'!B144)</f>
        <v>33155215.036693841</v>
      </c>
      <c r="DL22" s="28">
        <f ca="1">Inputs!B20*DL10/(1/Inputs!B19/12+'(Other Computations)'!B144)</f>
        <v>33141805.578578219</v>
      </c>
      <c r="DM22" s="28">
        <f ca="1">Inputs!B20*DM10/(1/Inputs!B19/12+'(Other Computations)'!B144)</f>
        <v>33130159.150470197</v>
      </c>
      <c r="DN22" s="29">
        <f ca="1">DM22</f>
        <v>33130159.150470197</v>
      </c>
      <c r="DO22" s="28">
        <f ca="1">Inputs!B20*DO10/(1/Inputs!B19/12+'(Other Computations)'!B144)</f>
        <v>33115231.356209382</v>
      </c>
      <c r="DP22" s="28">
        <f ca="1">Inputs!B20*DP10/(1/Inputs!B19/12+'(Other Computations)'!B144)</f>
        <v>33101418.693865906</v>
      </c>
      <c r="DQ22" s="28">
        <f ca="1">Inputs!B20*DQ10/(1/Inputs!B19/12+'(Other Computations)'!B144)</f>
        <v>33088335.913134228</v>
      </c>
      <c r="DR22" s="28">
        <f ca="1">Inputs!B20*DR10/(1/Inputs!B19/12+'(Other Computations)'!B144)</f>
        <v>33073952.419433229</v>
      </c>
      <c r="DS22" s="28">
        <f ca="1">Inputs!B20*DS10/(1/Inputs!B19/12+'(Other Computations)'!B144)</f>
        <v>33057257.007589623</v>
      </c>
      <c r="DT22" s="28">
        <f ca="1">Inputs!B20*DT10/(1/Inputs!B19/12+'(Other Computations)'!B144)</f>
        <v>33040260.550042987</v>
      </c>
      <c r="DU22" s="28">
        <f ca="1">Inputs!B20*DU10/(1/Inputs!B19/12+'(Other Computations)'!B144)</f>
        <v>33026097.521049395</v>
      </c>
      <c r="DV22" s="28">
        <f ca="1">Inputs!B20*DV10/(1/Inputs!B19/12+'(Other Computations)'!B144)</f>
        <v>33013112.979408212</v>
      </c>
      <c r="DW22" s="28">
        <f ca="1">Inputs!B20*DW10/(1/Inputs!B19/12+'(Other Computations)'!B144)</f>
        <v>32999905.958368868</v>
      </c>
      <c r="DX22" s="28">
        <f ca="1">Inputs!B20*DX10/(1/Inputs!B19/12+'(Other Computations)'!B144)</f>
        <v>32983495.058657989</v>
      </c>
      <c r="DY22" s="28">
        <f ca="1">Inputs!B20*DY10/(1/Inputs!B19/12+'(Other Computations)'!B144)</f>
        <v>32969624.718307856</v>
      </c>
      <c r="DZ22" s="28">
        <f ca="1">Inputs!B20*DZ10/(1/Inputs!B19/12+'(Other Computations)'!B144)</f>
        <v>32958433.764340188</v>
      </c>
      <c r="EA22" s="29">
        <f ca="1">DZ22</f>
        <v>32958433.764340188</v>
      </c>
      <c r="EB22" s="28">
        <f ca="1">Inputs!B20*EB10/(1/Inputs!B19/12+'(Other Computations)'!B144)</f>
        <v>32946884.19444095</v>
      </c>
      <c r="EC22" s="28">
        <f ca="1">Inputs!B20*EC10/(1/Inputs!B19/12+'(Other Computations)'!B144)</f>
        <v>32931146.757671308</v>
      </c>
      <c r="ED22" s="28">
        <f ca="1">Inputs!B20*ED10/(1/Inputs!B19/12+'(Other Computations)'!B144)</f>
        <v>32918054.529240303</v>
      </c>
      <c r="EE22" s="28">
        <f ca="1">Inputs!B20*EE10/(1/Inputs!B19/12+'(Other Computations)'!B144)</f>
        <v>32902547.422116607</v>
      </c>
      <c r="EF22" s="28">
        <f ca="1">Inputs!B20*EF10/(1/Inputs!B19/12+'(Other Computations)'!B144)</f>
        <v>32884418.321553193</v>
      </c>
      <c r="EG22" s="28">
        <f ca="1">Inputs!B20*EG10/(1/Inputs!B19/12+'(Other Computations)'!B144)</f>
        <v>32866116.888535101</v>
      </c>
      <c r="EH22" s="28">
        <f ca="1">Inputs!B20*EH10/(1/Inputs!B19/12+'(Other Computations)'!B144)</f>
        <v>32851001.572881702</v>
      </c>
      <c r="EI22" s="28">
        <f ca="1">Inputs!B20*EI10/(1/Inputs!B19/12+'(Other Computations)'!B144)</f>
        <v>32837890.788088616</v>
      </c>
      <c r="EJ22" s="28">
        <f ca="1">Inputs!B20*EJ10/(1/Inputs!B19/12+'(Other Computations)'!B144)</f>
        <v>32822717.588041261</v>
      </c>
      <c r="EK22" s="28">
        <f ca="1">Inputs!B20*EK10/(1/Inputs!B19/12+'(Other Computations)'!B144)</f>
        <v>32808797.093083672</v>
      </c>
      <c r="EL22" s="28">
        <f ca="1">Inputs!B20*EL10/(1/Inputs!B19/12+'(Other Computations)'!B144)</f>
        <v>32794915.967710782</v>
      </c>
      <c r="EM22" s="28">
        <f ca="1">Inputs!B20*EM10/(1/Inputs!B19/12+'(Other Computations)'!B144)</f>
        <v>32781692.039927363</v>
      </c>
      <c r="EN22" s="29">
        <f ca="1">EM22</f>
        <v>32781692.039927363</v>
      </c>
    </row>
    <row r="23" spans="1:144" ht="12.75" customHeight="1" outlineLevel="1" x14ac:dyDescent="0.2"/>
    <row r="24" spans="1:144" ht="12.75" customHeight="1" outlineLevel="1" x14ac:dyDescent="0.2"/>
    <row r="25" spans="1:144" ht="12.75" customHeight="1" x14ac:dyDescent="0.2">
      <c r="A25" s="30" t="str">
        <f>"Employment"</f>
        <v>Employment</v>
      </c>
    </row>
    <row r="26" spans="1:144" ht="12.75" customHeight="1" outlineLevel="1" x14ac:dyDescent="0.2">
      <c r="A26" s="2" t="str">
        <f>" "</f>
        <v xml:space="preserve"> </v>
      </c>
    </row>
    <row r="27" spans="1:144" ht="12.75" customHeight="1" outlineLevel="1" x14ac:dyDescent="0.2">
      <c r="B27" s="19" t="str">
        <f>ZZZ__FnCalls!F7</f>
        <v>MMM 2010</v>
      </c>
      <c r="C27" s="20" t="str">
        <f>ZZZ__FnCalls!F8</f>
        <v>MMM 2010</v>
      </c>
      <c r="D27" s="20" t="str">
        <f>ZZZ__FnCalls!F9</f>
        <v>MMM 2010</v>
      </c>
      <c r="E27" s="20" t="str">
        <f>ZZZ__FnCalls!F10</f>
        <v>MMM 2010</v>
      </c>
      <c r="F27" s="20" t="str">
        <f>ZZZ__FnCalls!F11</f>
        <v>MMM 2010</v>
      </c>
      <c r="G27" s="20" t="str">
        <f>ZZZ__FnCalls!F12</f>
        <v>MMM 2010</v>
      </c>
      <c r="H27" s="20" t="str">
        <f>ZZZ__FnCalls!F13</f>
        <v>MMM 2010</v>
      </c>
      <c r="I27" s="20" t="str">
        <f>ZZZ__FnCalls!F14</f>
        <v>MMM 2010</v>
      </c>
      <c r="J27" s="20" t="str">
        <f>ZZZ__FnCalls!F15</f>
        <v>MMM 2010</v>
      </c>
      <c r="K27" s="20" t="str">
        <f>ZZZ__FnCalls!F16</f>
        <v>MMM 2010</v>
      </c>
      <c r="L27" s="20" t="str">
        <f>ZZZ__FnCalls!F17</f>
        <v>MMM 2010</v>
      </c>
      <c r="M27" s="20" t="str">
        <f>ZZZ__FnCalls!F18</f>
        <v>MMM 2010</v>
      </c>
      <c r="N27" s="21" t="str">
        <f>ZZZ__FnCalls!H7</f>
        <v>2010</v>
      </c>
      <c r="O27" s="20" t="str">
        <f>ZZZ__FnCalls!F19</f>
        <v>MMM 2011</v>
      </c>
      <c r="P27" s="20" t="str">
        <f>ZZZ__FnCalls!F20</f>
        <v>MMM 2011</v>
      </c>
      <c r="Q27" s="20" t="str">
        <f>ZZZ__FnCalls!F21</f>
        <v>MMM 2011</v>
      </c>
      <c r="R27" s="20" t="str">
        <f>ZZZ__FnCalls!F22</f>
        <v>MMM 2011</v>
      </c>
      <c r="S27" s="20" t="str">
        <f>ZZZ__FnCalls!F23</f>
        <v>MMM 2011</v>
      </c>
      <c r="T27" s="20" t="str">
        <f>ZZZ__FnCalls!F24</f>
        <v>MMM 2011</v>
      </c>
      <c r="U27" s="20" t="str">
        <f>ZZZ__FnCalls!F25</f>
        <v>MMM 2011</v>
      </c>
      <c r="V27" s="20" t="str">
        <f>ZZZ__FnCalls!F26</f>
        <v>MMM 2011</v>
      </c>
      <c r="W27" s="20" t="str">
        <f>ZZZ__FnCalls!F27</f>
        <v>MMM 2011</v>
      </c>
      <c r="X27" s="20" t="str">
        <f>ZZZ__FnCalls!F28</f>
        <v>MMM 2011</v>
      </c>
      <c r="Y27" s="20" t="str">
        <f>ZZZ__FnCalls!F29</f>
        <v>MMM 2011</v>
      </c>
      <c r="Z27" s="20" t="str">
        <f>ZZZ__FnCalls!F30</f>
        <v>MMM 2011</v>
      </c>
      <c r="AA27" s="21" t="str">
        <f>ZZZ__FnCalls!H19</f>
        <v>2011</v>
      </c>
      <c r="AB27" s="20" t="str">
        <f>ZZZ__FnCalls!F31</f>
        <v>MMM 2012</v>
      </c>
      <c r="AC27" s="20" t="str">
        <f>ZZZ__FnCalls!F32</f>
        <v>MMM 2012</v>
      </c>
      <c r="AD27" s="20" t="str">
        <f>ZZZ__FnCalls!F33</f>
        <v>MMM 2012</v>
      </c>
      <c r="AE27" s="20" t="str">
        <f>ZZZ__FnCalls!F34</f>
        <v>MMM 2012</v>
      </c>
      <c r="AF27" s="20" t="str">
        <f>ZZZ__FnCalls!F35</f>
        <v>MMM 2012</v>
      </c>
      <c r="AG27" s="20" t="str">
        <f>ZZZ__FnCalls!F36</f>
        <v>MMM 2012</v>
      </c>
      <c r="AH27" s="20" t="str">
        <f>ZZZ__FnCalls!F37</f>
        <v>MMM 2012</v>
      </c>
      <c r="AI27" s="20" t="str">
        <f>ZZZ__FnCalls!F38</f>
        <v>MMM 2012</v>
      </c>
      <c r="AJ27" s="20" t="str">
        <f>ZZZ__FnCalls!F39</f>
        <v>MMM 2012</v>
      </c>
      <c r="AK27" s="20" t="str">
        <f>ZZZ__FnCalls!F40</f>
        <v>MMM 2012</v>
      </c>
      <c r="AL27" s="20" t="str">
        <f>ZZZ__FnCalls!F41</f>
        <v>MMM 2012</v>
      </c>
      <c r="AM27" s="20" t="str">
        <f>ZZZ__FnCalls!F42</f>
        <v>MMM 2012</v>
      </c>
      <c r="AN27" s="21" t="str">
        <f>ZZZ__FnCalls!H31</f>
        <v>2012</v>
      </c>
      <c r="AO27" s="20" t="str">
        <f>ZZZ__FnCalls!F43</f>
        <v>MMM 2013</v>
      </c>
      <c r="AP27" s="20" t="str">
        <f>ZZZ__FnCalls!F44</f>
        <v>MMM 2013</v>
      </c>
      <c r="AQ27" s="20" t="str">
        <f>ZZZ__FnCalls!F45</f>
        <v>MMM 2013</v>
      </c>
      <c r="AR27" s="20" t="str">
        <f>ZZZ__FnCalls!F46</f>
        <v>MMM 2013</v>
      </c>
      <c r="AS27" s="20" t="str">
        <f>ZZZ__FnCalls!F47</f>
        <v>MMM 2013</v>
      </c>
      <c r="AT27" s="20" t="str">
        <f>ZZZ__FnCalls!F48</f>
        <v>MMM 2013</v>
      </c>
      <c r="AU27" s="20" t="str">
        <f>ZZZ__FnCalls!F49</f>
        <v>MMM 2013</v>
      </c>
      <c r="AV27" s="20" t="str">
        <f>ZZZ__FnCalls!F50</f>
        <v>MMM 2013</v>
      </c>
      <c r="AW27" s="20" t="str">
        <f>ZZZ__FnCalls!F51</f>
        <v>MMM 2013</v>
      </c>
      <c r="AX27" s="20" t="str">
        <f>ZZZ__FnCalls!F52</f>
        <v>MMM 2013</v>
      </c>
      <c r="AY27" s="20" t="str">
        <f>ZZZ__FnCalls!F53</f>
        <v>MMM 2013</v>
      </c>
      <c r="AZ27" s="20" t="str">
        <f>ZZZ__FnCalls!F54</f>
        <v>MMM 2013</v>
      </c>
      <c r="BA27" s="21" t="str">
        <f>ZZZ__FnCalls!H43</f>
        <v>2013</v>
      </c>
      <c r="BB27" s="20" t="str">
        <f>ZZZ__FnCalls!F55</f>
        <v>MMM 2014</v>
      </c>
      <c r="BC27" s="20" t="str">
        <f>ZZZ__FnCalls!F56</f>
        <v>MMM 2014</v>
      </c>
      <c r="BD27" s="20" t="str">
        <f>ZZZ__FnCalls!F57</f>
        <v>MMM 2014</v>
      </c>
      <c r="BE27" s="20" t="str">
        <f>ZZZ__FnCalls!F58</f>
        <v>MMM 2014</v>
      </c>
      <c r="BF27" s="20" t="str">
        <f>ZZZ__FnCalls!F59</f>
        <v>MMM 2014</v>
      </c>
      <c r="BG27" s="20" t="str">
        <f>ZZZ__FnCalls!F60</f>
        <v>MMM 2014</v>
      </c>
      <c r="BH27" s="20" t="str">
        <f>ZZZ__FnCalls!F61</f>
        <v>MMM 2014</v>
      </c>
      <c r="BI27" s="20" t="str">
        <f>ZZZ__FnCalls!F62</f>
        <v>MMM 2014</v>
      </c>
      <c r="BJ27" s="20" t="str">
        <f>ZZZ__FnCalls!F63</f>
        <v>MMM 2014</v>
      </c>
      <c r="BK27" s="20" t="str">
        <f>ZZZ__FnCalls!F64</f>
        <v>MMM 2014</v>
      </c>
      <c r="BL27" s="20" t="str">
        <f>ZZZ__FnCalls!F65</f>
        <v>MMM 2014</v>
      </c>
      <c r="BM27" s="20" t="str">
        <f>ZZZ__FnCalls!F66</f>
        <v>MMM 2014</v>
      </c>
      <c r="BN27" s="21" t="str">
        <f>ZZZ__FnCalls!H55</f>
        <v>2014</v>
      </c>
      <c r="BO27" s="20" t="str">
        <f>ZZZ__FnCalls!F67</f>
        <v>MMM 2015</v>
      </c>
      <c r="BP27" s="20" t="str">
        <f>ZZZ__FnCalls!F68</f>
        <v>MMM 2015</v>
      </c>
      <c r="BQ27" s="20" t="str">
        <f>ZZZ__FnCalls!F69</f>
        <v>MMM 2015</v>
      </c>
      <c r="BR27" s="20" t="str">
        <f>ZZZ__FnCalls!F70</f>
        <v>MMM 2015</v>
      </c>
      <c r="BS27" s="20" t="str">
        <f>ZZZ__FnCalls!F71</f>
        <v>MMM 2015</v>
      </c>
      <c r="BT27" s="20" t="str">
        <f>ZZZ__FnCalls!F72</f>
        <v>MMM 2015</v>
      </c>
      <c r="BU27" s="20" t="str">
        <f>ZZZ__FnCalls!F73</f>
        <v>MMM 2015</v>
      </c>
      <c r="BV27" s="20" t="str">
        <f>ZZZ__FnCalls!F74</f>
        <v>MMM 2015</v>
      </c>
      <c r="BW27" s="20" t="str">
        <f>ZZZ__FnCalls!F75</f>
        <v>MMM 2015</v>
      </c>
      <c r="BX27" s="20" t="str">
        <f>ZZZ__FnCalls!F76</f>
        <v>MMM 2015</v>
      </c>
      <c r="BY27" s="20" t="str">
        <f>ZZZ__FnCalls!F77</f>
        <v>MMM 2015</v>
      </c>
      <c r="BZ27" s="20" t="str">
        <f>ZZZ__FnCalls!F78</f>
        <v>MMM 2015</v>
      </c>
      <c r="CA27" s="21" t="str">
        <f>ZZZ__FnCalls!H67</f>
        <v>2015</v>
      </c>
      <c r="CB27" s="20" t="str">
        <f>ZZZ__FnCalls!F79</f>
        <v>MMM 2016</v>
      </c>
      <c r="CC27" s="20" t="str">
        <f>ZZZ__FnCalls!F80</f>
        <v>MMM 2016</v>
      </c>
      <c r="CD27" s="20" t="str">
        <f>ZZZ__FnCalls!F81</f>
        <v>MMM 2016</v>
      </c>
      <c r="CE27" s="20" t="str">
        <f>ZZZ__FnCalls!F82</f>
        <v>MMM 2016</v>
      </c>
      <c r="CF27" s="20" t="str">
        <f>ZZZ__FnCalls!F83</f>
        <v>MMM 2016</v>
      </c>
      <c r="CG27" s="20" t="str">
        <f>ZZZ__FnCalls!F84</f>
        <v>MMM 2016</v>
      </c>
      <c r="CH27" s="20" t="str">
        <f>ZZZ__FnCalls!F85</f>
        <v>MMM 2016</v>
      </c>
      <c r="CI27" s="20" t="str">
        <f>ZZZ__FnCalls!F86</f>
        <v>MMM 2016</v>
      </c>
      <c r="CJ27" s="20" t="str">
        <f>ZZZ__FnCalls!F87</f>
        <v>MMM 2016</v>
      </c>
      <c r="CK27" s="20" t="str">
        <f>ZZZ__FnCalls!F88</f>
        <v>MMM 2016</v>
      </c>
      <c r="CL27" s="20" t="str">
        <f>ZZZ__FnCalls!F89</f>
        <v>MMM 2016</v>
      </c>
      <c r="CM27" s="20" t="str">
        <f>ZZZ__FnCalls!F90</f>
        <v>MMM 2016</v>
      </c>
      <c r="CN27" s="21" t="str">
        <f>ZZZ__FnCalls!H79</f>
        <v>2016</v>
      </c>
      <c r="CO27" s="20" t="str">
        <f>ZZZ__FnCalls!F91</f>
        <v>MMM 2017</v>
      </c>
      <c r="CP27" s="20" t="str">
        <f>ZZZ__FnCalls!F92</f>
        <v>MMM 2017</v>
      </c>
      <c r="CQ27" s="20" t="str">
        <f>ZZZ__FnCalls!F93</f>
        <v>MMM 2017</v>
      </c>
      <c r="CR27" s="20" t="str">
        <f>ZZZ__FnCalls!F94</f>
        <v>MMM 2017</v>
      </c>
      <c r="CS27" s="20" t="str">
        <f>ZZZ__FnCalls!F95</f>
        <v>MMM 2017</v>
      </c>
      <c r="CT27" s="20" t="str">
        <f>ZZZ__FnCalls!F96</f>
        <v>MMM 2017</v>
      </c>
      <c r="CU27" s="20" t="str">
        <f>ZZZ__FnCalls!F97</f>
        <v>MMM 2017</v>
      </c>
      <c r="CV27" s="20" t="str">
        <f>ZZZ__FnCalls!F98</f>
        <v>MMM 2017</v>
      </c>
      <c r="CW27" s="20" t="str">
        <f>ZZZ__FnCalls!F99</f>
        <v>MMM 2017</v>
      </c>
      <c r="CX27" s="20" t="str">
        <f>ZZZ__FnCalls!F100</f>
        <v>MMM 2017</v>
      </c>
      <c r="CY27" s="20" t="str">
        <f>ZZZ__FnCalls!F101</f>
        <v>MMM 2017</v>
      </c>
      <c r="CZ27" s="20" t="str">
        <f>ZZZ__FnCalls!F102</f>
        <v>MMM 2017</v>
      </c>
      <c r="DA27" s="21" t="str">
        <f>ZZZ__FnCalls!H91</f>
        <v>2017</v>
      </c>
      <c r="DB27" s="20" t="str">
        <f>ZZZ__FnCalls!F103</f>
        <v>MMM 2018</v>
      </c>
      <c r="DC27" s="20" t="str">
        <f>ZZZ__FnCalls!F104</f>
        <v>MMM 2018</v>
      </c>
      <c r="DD27" s="20" t="str">
        <f>ZZZ__FnCalls!F105</f>
        <v>MMM 2018</v>
      </c>
      <c r="DE27" s="20" t="str">
        <f>ZZZ__FnCalls!F106</f>
        <v>MMM 2018</v>
      </c>
      <c r="DF27" s="20" t="str">
        <f>ZZZ__FnCalls!F107</f>
        <v>MMM 2018</v>
      </c>
      <c r="DG27" s="20" t="str">
        <f>ZZZ__FnCalls!F108</f>
        <v>MMM 2018</v>
      </c>
      <c r="DH27" s="20" t="str">
        <f>ZZZ__FnCalls!F109</f>
        <v>MMM 2018</v>
      </c>
      <c r="DI27" s="20" t="str">
        <f>ZZZ__FnCalls!F110</f>
        <v>MMM 2018</v>
      </c>
      <c r="DJ27" s="20" t="str">
        <f>ZZZ__FnCalls!F111</f>
        <v>MMM 2018</v>
      </c>
      <c r="DK27" s="20" t="str">
        <f>ZZZ__FnCalls!F112</f>
        <v>MMM 2018</v>
      </c>
      <c r="DL27" s="20" t="str">
        <f>ZZZ__FnCalls!F113</f>
        <v>MMM 2018</v>
      </c>
      <c r="DM27" s="20" t="str">
        <f>ZZZ__FnCalls!F114</f>
        <v>MMM 2018</v>
      </c>
      <c r="DN27" s="21" t="str">
        <f>ZZZ__FnCalls!H103</f>
        <v>2018</v>
      </c>
      <c r="DO27" s="20" t="str">
        <f>ZZZ__FnCalls!F115</f>
        <v>MMM 2019</v>
      </c>
      <c r="DP27" s="20" t="str">
        <f>ZZZ__FnCalls!F116</f>
        <v>MMM 2019</v>
      </c>
      <c r="DQ27" s="20" t="str">
        <f>ZZZ__FnCalls!F117</f>
        <v>MMM 2019</v>
      </c>
      <c r="DR27" s="20" t="str">
        <f>ZZZ__FnCalls!F118</f>
        <v>MMM 2019</v>
      </c>
      <c r="DS27" s="20" t="str">
        <f>ZZZ__FnCalls!F119</f>
        <v>MMM 2019</v>
      </c>
      <c r="DT27" s="20" t="str">
        <f>ZZZ__FnCalls!F120</f>
        <v>MMM 2019</v>
      </c>
      <c r="DU27" s="20" t="str">
        <f>ZZZ__FnCalls!F121</f>
        <v>MMM 2019</v>
      </c>
      <c r="DV27" s="20" t="str">
        <f>ZZZ__FnCalls!F122</f>
        <v>MMM 2019</v>
      </c>
      <c r="DW27" s="20" t="str">
        <f>ZZZ__FnCalls!F123</f>
        <v>MMM 2019</v>
      </c>
      <c r="DX27" s="20" t="str">
        <f>ZZZ__FnCalls!F124</f>
        <v>MMM 2019</v>
      </c>
      <c r="DY27" s="20" t="str">
        <f>ZZZ__FnCalls!F125</f>
        <v>MMM 2019</v>
      </c>
      <c r="DZ27" s="20" t="str">
        <f>ZZZ__FnCalls!F126</f>
        <v>MMM 2019</v>
      </c>
      <c r="EA27" s="21" t="str">
        <f>ZZZ__FnCalls!H115</f>
        <v>2019</v>
      </c>
      <c r="EB27" s="20" t="str">
        <f>ZZZ__FnCalls!F127</f>
        <v>MMM 2020</v>
      </c>
      <c r="EC27" s="20" t="str">
        <f>ZZZ__FnCalls!F128</f>
        <v>MMM 2020</v>
      </c>
      <c r="ED27" s="20" t="str">
        <f>ZZZ__FnCalls!F129</f>
        <v>MMM 2020</v>
      </c>
      <c r="EE27" s="20" t="str">
        <f>ZZZ__FnCalls!F130</f>
        <v>MMM 2020</v>
      </c>
      <c r="EF27" s="20" t="str">
        <f>ZZZ__FnCalls!F131</f>
        <v>MMM 2020</v>
      </c>
      <c r="EG27" s="20" t="str">
        <f>ZZZ__FnCalls!F132</f>
        <v>MMM 2020</v>
      </c>
      <c r="EH27" s="20" t="str">
        <f>ZZZ__FnCalls!F133</f>
        <v>MMM 2020</v>
      </c>
      <c r="EI27" s="20" t="str">
        <f>ZZZ__FnCalls!F134</f>
        <v>MMM 2020</v>
      </c>
      <c r="EJ27" s="20" t="str">
        <f>ZZZ__FnCalls!F135</f>
        <v>MMM 2020</v>
      </c>
      <c r="EK27" s="20" t="str">
        <f>ZZZ__FnCalls!F136</f>
        <v>MMM 2020</v>
      </c>
      <c r="EL27" s="20" t="str">
        <f>ZZZ__FnCalls!F137</f>
        <v>MMM 2020</v>
      </c>
      <c r="EM27" s="20" t="str">
        <f>ZZZ__FnCalls!F138</f>
        <v>MMM 2020</v>
      </c>
      <c r="EN27" s="21" t="str">
        <f>ZZZ__FnCalls!H127</f>
        <v>2020</v>
      </c>
    </row>
    <row r="28" spans="1:144" ht="12.75" customHeight="1" outlineLevel="1" x14ac:dyDescent="0.2">
      <c r="A28" s="7" t="str">
        <f>Labels!B38</f>
        <v>Employment</v>
      </c>
      <c r="B28" s="31">
        <f>Inputs!B27+'(Other Computations)'!B61*0/Inputs!B28/12</f>
        <v>140</v>
      </c>
      <c r="C28" s="31">
        <f>B28+'(Other Computations)'!B61*(B29-B28)/Inputs!B28/12</f>
        <v>140</v>
      </c>
      <c r="D28" s="31">
        <f ca="1">C28+'(Other Computations)'!B61*(C29-C28)/Inputs!B28/12</f>
        <v>139.99336417690958</v>
      </c>
      <c r="E28" s="31">
        <f ca="1">D28+'(Other Computations)'!B61*(D29-D28)/Inputs!B28/12</f>
        <v>139.98109606039185</v>
      </c>
      <c r="F28" s="31">
        <f ca="1">E28+'(Other Computations)'!B61*(E29-E28)/Inputs!B28/12</f>
        <v>139.96430237532547</v>
      </c>
      <c r="G28" s="31">
        <f ca="1">F28+'(Other Computations)'!B61*(F29-F28)/Inputs!B28/12</f>
        <v>139.94072690197913</v>
      </c>
      <c r="H28" s="31">
        <f ca="1">G28+'(Other Computations)'!B61*(G29-G28)/Inputs!B28/12</f>
        <v>139.9102490010564</v>
      </c>
      <c r="I28" s="31">
        <f ca="1">H28+'(Other Computations)'!B61*(H29-H28)/Inputs!B28/12</f>
        <v>139.87486362956969</v>
      </c>
      <c r="J28" s="31">
        <f ca="1">I28+'(Other Computations)'!B61*(I29-I28)/Inputs!B28/12</f>
        <v>139.83317127811461</v>
      </c>
      <c r="K28" s="31">
        <f ca="1">J28+'(Other Computations)'!B61*(J29-J28)/Inputs!B28/12</f>
        <v>139.78608154021211</v>
      </c>
      <c r="L28" s="31">
        <f ca="1">K28+'(Other Computations)'!B61*(K29-K28)/Inputs!B28/12</f>
        <v>139.73424114237949</v>
      </c>
      <c r="M28" s="31">
        <f ca="1">L28+'(Other Computations)'!B61*(L29-L28)/Inputs!B28/12</f>
        <v>139.67706872417796</v>
      </c>
      <c r="N28" s="32">
        <f ca="1">M28</f>
        <v>139.67706872417796</v>
      </c>
      <c r="O28" s="31">
        <f ca="1">M28+'(Other Computations)'!B61*(M29-M28)/Inputs!B28/12</f>
        <v>139.6143390977773</v>
      </c>
      <c r="P28" s="31">
        <f ca="1">O28+'(Other Computations)'!B61*(O29-O28)/Inputs!B28/12</f>
        <v>139.5467010771375</v>
      </c>
      <c r="Q28" s="31">
        <f ca="1">P28+'(Other Computations)'!B61*(P29-P28)/Inputs!B28/12</f>
        <v>139.47514237462553</v>
      </c>
      <c r="R28" s="31">
        <f ca="1">Q28+'(Other Computations)'!B61*(Q29-Q28)/Inputs!B28/12</f>
        <v>139.4004397985554</v>
      </c>
      <c r="S28" s="31">
        <f ca="1">R28+'(Other Computations)'!B61*(R29-R28)/Inputs!B28/12</f>
        <v>139.32208674332284</v>
      </c>
      <c r="T28" s="31">
        <f ca="1">S28+'(Other Computations)'!B61*(S29-S28)/Inputs!B28/12</f>
        <v>139.23845621161246</v>
      </c>
      <c r="U28" s="31">
        <f ca="1">T28+'(Other Computations)'!B61*(T29-T28)/Inputs!B28/12</f>
        <v>139.15088105119852</v>
      </c>
      <c r="V28" s="31">
        <f ca="1">U28+'(Other Computations)'!B61*(U29-U28)/Inputs!B28/12</f>
        <v>139.05980566244492</v>
      </c>
      <c r="W28" s="31">
        <f ca="1">V28+'(Other Computations)'!B61*(V29-V28)/Inputs!B28/12</f>
        <v>138.96543670800864</v>
      </c>
      <c r="X28" s="31">
        <f ca="1">W28+'(Other Computations)'!B61*(W29-W28)/Inputs!B28/12</f>
        <v>138.8666158449218</v>
      </c>
      <c r="Y28" s="31">
        <f ca="1">X28+'(Other Computations)'!B61*(X29-X28)/Inputs!B28/12</f>
        <v>138.76447385846078</v>
      </c>
      <c r="Z28" s="31">
        <f ca="1">Y28+'(Other Computations)'!B61*(Y29-Y28)/Inputs!B28/12</f>
        <v>138.6593009170027</v>
      </c>
      <c r="AA28" s="32">
        <f ca="1">Z28</f>
        <v>138.6593009170027</v>
      </c>
      <c r="AB28" s="31">
        <f ca="1">Z28+'(Other Computations)'!B61*(Z29-Z28)/Inputs!B28/12</f>
        <v>138.5521451711929</v>
      </c>
      <c r="AC28" s="31">
        <f ca="1">AB28+'(Other Computations)'!B61*(AB29-AB28)/Inputs!B28/12</f>
        <v>138.44239807833702</v>
      </c>
      <c r="AD28" s="31">
        <f ca="1">AC28+'(Other Computations)'!B61*(AC29-AC28)/Inputs!B28/12</f>
        <v>138.33022788199659</v>
      </c>
      <c r="AE28" s="31">
        <f ca="1">AD28+'(Other Computations)'!B61*(AD29-AD28)/Inputs!B28/12</f>
        <v>138.21505899051778</v>
      </c>
      <c r="AF28" s="31">
        <f ca="1">AE28+'(Other Computations)'!B61*(AE29-AE28)/Inputs!B28/12</f>
        <v>138.09850682382324</v>
      </c>
      <c r="AG28" s="31">
        <f ca="1">AF28+'(Other Computations)'!B61*(AF29-AF28)/Inputs!B28/12</f>
        <v>137.97809985935606</v>
      </c>
      <c r="AH28" s="31">
        <f ca="1">AG28+'(Other Computations)'!B61*(AG29-AG28)/Inputs!B28/12</f>
        <v>137.85726876237663</v>
      </c>
      <c r="AI28" s="31">
        <f ca="1">AH28+'(Other Computations)'!B61*(AH29-AH28)/Inputs!B28/12</f>
        <v>137.73387843559561</v>
      </c>
      <c r="AJ28" s="31">
        <f ca="1">AI28+'(Other Computations)'!B61*(AI29-AI28)/Inputs!B28/12</f>
        <v>137.60904087115662</v>
      </c>
      <c r="AK28" s="31">
        <f ca="1">AJ28+'(Other Computations)'!B61*(AJ29-AJ28)/Inputs!B28/12</f>
        <v>137.48107464963539</v>
      </c>
      <c r="AL28" s="31">
        <f ca="1">AK28+'(Other Computations)'!B61*(AK29-AK28)/Inputs!B28/12</f>
        <v>137.35147883865255</v>
      </c>
      <c r="AM28" s="31">
        <f ca="1">AL28+'(Other Computations)'!B61*(AL29-AL28)/Inputs!B28/12</f>
        <v>137.21901896746016</v>
      </c>
      <c r="AN28" s="32">
        <f ca="1">AM28</f>
        <v>137.21901896746016</v>
      </c>
      <c r="AO28" s="31">
        <f ca="1">AM28+'(Other Computations)'!B61*(AM29-AM28)/Inputs!B28/12</f>
        <v>137.08446270538505</v>
      </c>
      <c r="AP28" s="31">
        <f ca="1">AO28+'(Other Computations)'!B61*(AO29-AO28)/Inputs!B28/12</f>
        <v>136.95008880716941</v>
      </c>
      <c r="AQ28" s="31">
        <f ca="1">AP28+'(Other Computations)'!B61*(AP29-AP28)/Inputs!B28/12</f>
        <v>136.81480878294931</v>
      </c>
      <c r="AR28" s="31">
        <f ca="1">AQ28+'(Other Computations)'!B61*(AQ29-AQ28)/Inputs!B28/12</f>
        <v>136.6773926289938</v>
      </c>
      <c r="AS28" s="31">
        <f ca="1">AR28+'(Other Computations)'!B61*(AR29-AR28)/Inputs!B28/12</f>
        <v>136.53760349931255</v>
      </c>
      <c r="AT28" s="31">
        <f ca="1">AS28+'(Other Computations)'!B61*(AS29-AS28)/Inputs!B28/12</f>
        <v>136.39581573285594</v>
      </c>
      <c r="AU28" s="31">
        <f ca="1">AT28+'(Other Computations)'!B61*(AT29-AT28)/Inputs!B28/12</f>
        <v>136.25131330176936</v>
      </c>
      <c r="AV28" s="31">
        <f ca="1">AU28+'(Other Computations)'!B61*(AU29-AU28)/Inputs!B28/12</f>
        <v>136.10514936785773</v>
      </c>
      <c r="AW28" s="31">
        <f ca="1">AV28+'(Other Computations)'!B61*(AV29-AV28)/Inputs!B28/12</f>
        <v>135.9590216885519</v>
      </c>
      <c r="AX28" s="31">
        <f ca="1">AW28+'(Other Computations)'!B61*(AW29-AW28)/Inputs!B28/12</f>
        <v>135.81216692769235</v>
      </c>
      <c r="AY28" s="31">
        <f ca="1">AX28+'(Other Computations)'!B61*(AX29-AX28)/Inputs!B28/12</f>
        <v>135.66436866953228</v>
      </c>
      <c r="AZ28" s="31">
        <f ca="1">AY28+'(Other Computations)'!B61*(AY29-AY28)/Inputs!B28/12</f>
        <v>135.5164646240801</v>
      </c>
      <c r="BA28" s="32">
        <f ca="1">AZ28</f>
        <v>135.5164646240801</v>
      </c>
      <c r="BB28" s="31">
        <f ca="1">AZ28+'(Other Computations)'!B61*(AZ29-AZ28)/Inputs!B28/12</f>
        <v>135.36725917215759</v>
      </c>
      <c r="BC28" s="31">
        <f ca="1">BB28+'(Other Computations)'!B61*(BB29-BB28)/Inputs!B28/12</f>
        <v>135.21762943235362</v>
      </c>
      <c r="BD28" s="31">
        <f ca="1">BC28+'(Other Computations)'!B61*(BC29-BC28)/Inputs!B28/12</f>
        <v>135.06709600144586</v>
      </c>
      <c r="BE28" s="31">
        <f ca="1">BD28+'(Other Computations)'!B61*(BD29-BD28)/Inputs!B28/12</f>
        <v>134.91707564967925</v>
      </c>
      <c r="BF28" s="31">
        <f ca="1">BE28+'(Other Computations)'!B61*(BE29-BE28)/Inputs!B28/12</f>
        <v>134.76725576128248</v>
      </c>
      <c r="BG28" s="31">
        <f ca="1">BF28+'(Other Computations)'!B61*(BF29-BF28)/Inputs!B28/12</f>
        <v>134.61582696937043</v>
      </c>
      <c r="BH28" s="31">
        <f ca="1">BG28+'(Other Computations)'!B61*(BG29-BG28)/Inputs!B28/12</f>
        <v>134.4637140631267</v>
      </c>
      <c r="BI28" s="31">
        <f ca="1">BH28+'(Other Computations)'!B61*(BH29-BH28)/Inputs!B28/12</f>
        <v>134.31116408912757</v>
      </c>
      <c r="BJ28" s="31">
        <f ca="1">BI28+'(Other Computations)'!B61*(BI29-BI28)/Inputs!B28/12</f>
        <v>134.15856836201579</v>
      </c>
      <c r="BK28" s="31">
        <f ca="1">BJ28+'(Other Computations)'!B61*(BJ29-BJ28)/Inputs!B28/12</f>
        <v>134.00624364941274</v>
      </c>
      <c r="BL28" s="31">
        <f ca="1">BK28+'(Other Computations)'!B61*(BK29-BK28)/Inputs!B28/12</f>
        <v>133.85355827167001</v>
      </c>
      <c r="BM28" s="31">
        <f ca="1">BL28+'(Other Computations)'!B61*(BL29-BL28)/Inputs!B28/12</f>
        <v>133.70204979917744</v>
      </c>
      <c r="BN28" s="32">
        <f ca="1">BM28</f>
        <v>133.70204979917744</v>
      </c>
      <c r="BO28" s="31">
        <f ca="1">BM28+'(Other Computations)'!B61*(BM29-BM28)/Inputs!B28/12</f>
        <v>133.55042112461206</v>
      </c>
      <c r="BP28" s="31">
        <f ca="1">BO28+'(Other Computations)'!B61*(BO29-BO28)/Inputs!B28/12</f>
        <v>133.3983851609849</v>
      </c>
      <c r="BQ28" s="31">
        <f ca="1">BP28+'(Other Computations)'!B61*(BP29-BP28)/Inputs!B28/12</f>
        <v>133.24641034683148</v>
      </c>
      <c r="BR28" s="31">
        <f ca="1">BQ28+'(Other Computations)'!B61*(BQ29-BQ28)/Inputs!B28/12</f>
        <v>133.09465448931553</v>
      </c>
      <c r="BS28" s="31">
        <f ca="1">BR28+'(Other Computations)'!B61*(BR29-BR28)/Inputs!B28/12</f>
        <v>132.94071588953065</v>
      </c>
      <c r="BT28" s="31">
        <f ca="1">BS28+'(Other Computations)'!B61*(BS29-BS28)/Inputs!B28/12</f>
        <v>132.78686068912566</v>
      </c>
      <c r="BU28" s="31">
        <f ca="1">BT28+'(Other Computations)'!B61*(BT29-BT28)/Inputs!B28/12</f>
        <v>132.6315565767753</v>
      </c>
      <c r="BV28" s="31">
        <f ca="1">BU28+'(Other Computations)'!B61*(BU29-BU28)/Inputs!B28/12</f>
        <v>132.47684090861952</v>
      </c>
      <c r="BW28" s="31">
        <f ca="1">BV28+'(Other Computations)'!B61*(BV29-BV28)/Inputs!B28/12</f>
        <v>132.32160104156276</v>
      </c>
      <c r="BX28" s="31">
        <f ca="1">BW28+'(Other Computations)'!B61*(BW29-BW28)/Inputs!B28/12</f>
        <v>132.16599912887608</v>
      </c>
      <c r="BY28" s="31">
        <f ca="1">BX28+'(Other Computations)'!B61*(BX29-BX28)/Inputs!B28/12</f>
        <v>132.01040560052942</v>
      </c>
      <c r="BZ28" s="31">
        <f ca="1">BY28+'(Other Computations)'!B61*(BY29-BY28)/Inputs!B28/12</f>
        <v>131.85510549843858</v>
      </c>
      <c r="CA28" s="32">
        <f ca="1">BZ28</f>
        <v>131.85510549843858</v>
      </c>
      <c r="CB28" s="31">
        <f ca="1">BZ28+'(Other Computations)'!B61*(BZ29-BZ28)/Inputs!B28/12</f>
        <v>131.69964147236072</v>
      </c>
      <c r="CC28" s="31">
        <f ca="1">CB28+'(Other Computations)'!B61*(CB29-CB28)/Inputs!B28/12</f>
        <v>131.54340122051462</v>
      </c>
      <c r="CD28" s="31">
        <f ca="1">CC28+'(Other Computations)'!B61*(CC29-CC28)/Inputs!B28/12</f>
        <v>131.38751862510907</v>
      </c>
      <c r="CE28" s="31">
        <f ca="1">CD28+'(Other Computations)'!B61*(CD29-CD28)/Inputs!B28/12</f>
        <v>131.23277012741136</v>
      </c>
      <c r="CF28" s="31">
        <f ca="1">CE28+'(Other Computations)'!B61*(CE29-CE28)/Inputs!B28/12</f>
        <v>131.07784648295765</v>
      </c>
      <c r="CG28" s="31">
        <f ca="1">CF28+'(Other Computations)'!B61*(CF29-CF28)/Inputs!B28/12</f>
        <v>130.92339573887693</v>
      </c>
      <c r="CH28" s="31">
        <f ca="1">CG28+'(Other Computations)'!B61*(CG29-CG28)/Inputs!B28/12</f>
        <v>130.77042736691982</v>
      </c>
      <c r="CI28" s="31">
        <f ca="1">CH28+'(Other Computations)'!B61*(CH29-CH28)/Inputs!B28/12</f>
        <v>130.61835193941255</v>
      </c>
      <c r="CJ28" s="31">
        <f ca="1">CI28+'(Other Computations)'!B61*(CI29-CI28)/Inputs!B28/12</f>
        <v>130.46738102730009</v>
      </c>
      <c r="CK28" s="31">
        <f ca="1">CJ28+'(Other Computations)'!B61*(CJ29-CJ28)/Inputs!B28/12</f>
        <v>130.317217981211</v>
      </c>
      <c r="CL28" s="31">
        <f ca="1">CK28+'(Other Computations)'!B61*(CK29-CK28)/Inputs!B28/12</f>
        <v>130.16654873348253</v>
      </c>
      <c r="CM28" s="31">
        <f ca="1">CL28+'(Other Computations)'!B61*(CL29-CL28)/Inputs!B28/12</f>
        <v>130.01636852133296</v>
      </c>
      <c r="CN28" s="32">
        <f ca="1">CM28</f>
        <v>130.01636852133296</v>
      </c>
      <c r="CO28" s="31">
        <f ca="1">CM28+'(Other Computations)'!B61*(CM29-CM28)/Inputs!B28/12</f>
        <v>129.86488060081692</v>
      </c>
      <c r="CP28" s="31">
        <f ca="1">CO28+'(Other Computations)'!B61*(CO29-CO28)/Inputs!B28/12</f>
        <v>129.71367829349782</v>
      </c>
      <c r="CQ28" s="31">
        <f ca="1">CP28+'(Other Computations)'!B61*(CP29-CP28)/Inputs!B28/12</f>
        <v>129.56299220546993</v>
      </c>
      <c r="CR28" s="31">
        <f ca="1">CQ28+'(Other Computations)'!B61*(CQ29-CQ28)/Inputs!B28/12</f>
        <v>129.41259307064146</v>
      </c>
      <c r="CS28" s="31">
        <f ca="1">CR28+'(Other Computations)'!B61*(CR29-CR28)/Inputs!B28/12</f>
        <v>129.26232000280567</v>
      </c>
      <c r="CT28" s="31">
        <f ca="1">CS28+'(Other Computations)'!B61*(CS29-CS28)/Inputs!B28/12</f>
        <v>129.11210012731325</v>
      </c>
      <c r="CU28" s="31">
        <f ca="1">CT28+'(Other Computations)'!B61*(CT29-CT28)/Inputs!B28/12</f>
        <v>128.96101328687334</v>
      </c>
      <c r="CV28" s="31">
        <f ca="1">CU28+'(Other Computations)'!B61*(CU29-CU28)/Inputs!B28/12</f>
        <v>128.81124582852638</v>
      </c>
      <c r="CW28" s="31">
        <f ca="1">CV28+'(Other Computations)'!B61*(CV29-CV28)/Inputs!B28/12</f>
        <v>128.66244132980452</v>
      </c>
      <c r="CX28" s="31">
        <f ca="1">CW28+'(Other Computations)'!B61*(CW29-CW28)/Inputs!B28/12</f>
        <v>128.51383155784575</v>
      </c>
      <c r="CY28" s="31">
        <f ca="1">CX28+'(Other Computations)'!B61*(CX29-CX28)/Inputs!B28/12</f>
        <v>128.36464002533762</v>
      </c>
      <c r="CZ28" s="31">
        <f ca="1">CY28+'(Other Computations)'!B61*(CY29-CY28)/Inputs!B28/12</f>
        <v>128.21496314805489</v>
      </c>
      <c r="DA28" s="32">
        <f ca="1">CZ28</f>
        <v>128.21496314805489</v>
      </c>
      <c r="DB28" s="31">
        <f ca="1">CZ28+'(Other Computations)'!B61*(CZ29-CZ28)/Inputs!B28/12</f>
        <v>128.06652202486396</v>
      </c>
      <c r="DC28" s="31">
        <f ca="1">DB28+'(Other Computations)'!B61*(DB29-DB28)/Inputs!B28/12</f>
        <v>127.91918235430617</v>
      </c>
      <c r="DD28" s="31">
        <f ca="1">DC28+'(Other Computations)'!B61*(DC29-DC28)/Inputs!B28/12</f>
        <v>127.77208421076294</v>
      </c>
      <c r="DE28" s="31">
        <f ca="1">DD28+'(Other Computations)'!B61*(DD29-DD28)/Inputs!B28/12</f>
        <v>127.62640206646046</v>
      </c>
      <c r="DF28" s="31">
        <f ca="1">DE28+'(Other Computations)'!B61*(DE29-DE28)/Inputs!B28/12</f>
        <v>127.47950512005264</v>
      </c>
      <c r="DG28" s="31">
        <f ca="1">DF28+'(Other Computations)'!B61*(DF29-DF28)/Inputs!B28/12</f>
        <v>127.33309936805723</v>
      </c>
      <c r="DH28" s="31">
        <f ca="1">DG28+'(Other Computations)'!B61*(DG29-DG28)/Inputs!B28/12</f>
        <v>127.18693167270904</v>
      </c>
      <c r="DI28" s="31">
        <f ca="1">DH28+'(Other Computations)'!B61*(DH29-DH28)/Inputs!B28/12</f>
        <v>127.04053661986271</v>
      </c>
      <c r="DJ28" s="31">
        <f ca="1">DI28+'(Other Computations)'!B61*(DI29-DI28)/Inputs!B28/12</f>
        <v>126.89321418861095</v>
      </c>
      <c r="DK28" s="31">
        <f ca="1">DJ28+'(Other Computations)'!B61*(DJ29-DJ28)/Inputs!B28/12</f>
        <v>126.7451769920754</v>
      </c>
      <c r="DL28" s="31">
        <f ca="1">DK28+'(Other Computations)'!B61*(DK29-DK28)/Inputs!B28/12</f>
        <v>126.59715172252544</v>
      </c>
      <c r="DM28" s="31">
        <f ca="1">DL28+'(Other Computations)'!B61*(DL29-DL28)/Inputs!B28/12</f>
        <v>126.4498519463409</v>
      </c>
      <c r="DN28" s="32">
        <f ca="1">DM28</f>
        <v>126.4498519463409</v>
      </c>
      <c r="DO28" s="31">
        <f ca="1">DM28+'(Other Computations)'!B61*(DM29-DM28)/Inputs!B28/12</f>
        <v>126.30401973544875</v>
      </c>
      <c r="DP28" s="31">
        <f ca="1">DO28+'(Other Computations)'!B61*(DO29-DO28)/Inputs!B28/12</f>
        <v>126.15825216448567</v>
      </c>
      <c r="DQ28" s="31">
        <f ca="1">DP28+'(Other Computations)'!B61*(DP29-DP28)/Inputs!B28/12</f>
        <v>126.01303722741983</v>
      </c>
      <c r="DR28" s="31">
        <f ca="1">DQ28+'(Other Computations)'!B61*(DQ29-DQ28)/Inputs!B28/12</f>
        <v>125.86868657499646</v>
      </c>
      <c r="DS28" s="31">
        <f ca="1">DR28+'(Other Computations)'!B61*(DR29-DR28)/Inputs!B28/12</f>
        <v>125.72464795347591</v>
      </c>
      <c r="DT28" s="31">
        <f ca="1">DS28+'(Other Computations)'!B61*(DS29-DS28)/Inputs!B28/12</f>
        <v>125.57995924209784</v>
      </c>
      <c r="DU28" s="31">
        <f ca="1">DT28+'(Other Computations)'!B61*(DT29-DT28)/Inputs!B28/12</f>
        <v>125.43453250008398</v>
      </c>
      <c r="DV28" s="31">
        <f ca="1">DU28+'(Other Computations)'!B61*(DU29-DU28)/Inputs!B28/12</f>
        <v>125.28960180042446</v>
      </c>
      <c r="DW28" s="31">
        <f ca="1">DV28+'(Other Computations)'!B61*(DV29-DV28)/Inputs!B28/12</f>
        <v>125.14566897152896</v>
      </c>
      <c r="DX28" s="31">
        <f ca="1">DW28+'(Other Computations)'!B61*(DW29-DW28)/Inputs!B28/12</f>
        <v>125.00263147586838</v>
      </c>
      <c r="DY28" s="31">
        <f ca="1">DX28+'(Other Computations)'!B61*(DX29-DX28)/Inputs!B28/12</f>
        <v>124.85913455486097</v>
      </c>
      <c r="DZ28" s="31">
        <f ca="1">DY28+'(Other Computations)'!B61*(DY29-DY28)/Inputs!B28/12</f>
        <v>124.71628046931411</v>
      </c>
      <c r="EA28" s="32">
        <f ca="1">DZ28</f>
        <v>124.71628046931411</v>
      </c>
      <c r="EB28" s="31">
        <f ca="1">DZ28+'(Other Computations)'!B61*(DZ29-DZ28)/Inputs!B28/12</f>
        <v>124.57519805744739</v>
      </c>
      <c r="EC28" s="31">
        <f ca="1">EB28+'(Other Computations)'!B61*(EB29-EB28)/Inputs!B28/12</f>
        <v>124.43570454300506</v>
      </c>
      <c r="ED28" s="31">
        <f ca="1">EC28+'(Other Computations)'!B61*(EC29-EC28)/Inputs!B28/12</f>
        <v>124.29601022855373</v>
      </c>
      <c r="EE28" s="31">
        <f ca="1">ED28+'(Other Computations)'!B61*(ED29-ED28)/Inputs!B28/12</f>
        <v>124.15725314468013</v>
      </c>
      <c r="EF28" s="31">
        <f ca="1">EE28+'(Other Computations)'!B61*(EE29-EE28)/Inputs!B28/12</f>
        <v>124.0184084291061</v>
      </c>
      <c r="EG28" s="31">
        <f ca="1">EF28+'(Other Computations)'!B61*(EF29-EF28)/Inputs!B28/12</f>
        <v>123.87839348616116</v>
      </c>
      <c r="EH28" s="31">
        <f ca="1">EG28+'(Other Computations)'!B61*(EG29-EG28)/Inputs!B28/12</f>
        <v>123.73718815961092</v>
      </c>
      <c r="EI28" s="31">
        <f ca="1">EH28+'(Other Computations)'!B61*(EH29-EH28)/Inputs!B28/12</f>
        <v>123.59618671815907</v>
      </c>
      <c r="EJ28" s="31">
        <f ca="1">EI28+'(Other Computations)'!B61*(EI29-EI28)/Inputs!B28/12</f>
        <v>123.45624588293312</v>
      </c>
      <c r="EK28" s="31">
        <f ca="1">EJ28+'(Other Computations)'!B61*(EJ29-EJ28)/Inputs!B28/12</f>
        <v>123.316485596597</v>
      </c>
      <c r="EL28" s="31">
        <f ca="1">EK28+'(Other Computations)'!B61*(EK29-EK28)/Inputs!B28/12</f>
        <v>123.17744648030251</v>
      </c>
      <c r="EM28" s="31">
        <f ca="1">EL28+'(Other Computations)'!B61*(EL29-EL28)/Inputs!B28/12</f>
        <v>123.03914270547567</v>
      </c>
      <c r="EN28" s="32">
        <f ca="1">EM28</f>
        <v>123.03914270547567</v>
      </c>
    </row>
    <row r="29" spans="1:144" ht="12.75" customHeight="1" outlineLevel="1" x14ac:dyDescent="0.2">
      <c r="A29" s="9" t="str">
        <f>Labels!B39</f>
        <v>Desired Employment</v>
      </c>
      <c r="B29" s="33">
        <f>(1-Inputs!B20)*B11/'(Other Computations)'!B130</f>
        <v>140</v>
      </c>
      <c r="C29" s="33">
        <f ca="1">(1-Inputs!B20)*C11/'(Other Computations)'!B130</f>
        <v>139.61777658999253</v>
      </c>
      <c r="D29" s="33">
        <f ca="1">(1-Inputs!B20)*D11/'(Other Computations)'!B130</f>
        <v>139.28672066548774</v>
      </c>
      <c r="E29" s="33">
        <f ca="1">(1-Inputs!B20)*E11/'(Other Computations)'!B130</f>
        <v>139.01377980056853</v>
      </c>
      <c r="F29" s="33">
        <f ca="1">(1-Inputs!B20)*F11/'(Other Computations)'!B130</f>
        <v>138.60635511057677</v>
      </c>
      <c r="G29" s="33">
        <f ca="1">(1-Inputs!B20)*G11/'(Other Computations)'!B130</f>
        <v>138.18519980883048</v>
      </c>
      <c r="H29" s="33">
        <f ca="1">(1-Inputs!B20)*H11/'(Other Computations)'!B130</f>
        <v>137.87205160342168</v>
      </c>
      <c r="I29" s="33">
        <f ca="1">(1-Inputs!B20)*I11/'(Other Computations)'!B130</f>
        <v>137.47338418575711</v>
      </c>
      <c r="J29" s="33">
        <f ca="1">(1-Inputs!B20)*J11/'(Other Computations)'!B130</f>
        <v>137.12080237493038</v>
      </c>
      <c r="K29" s="33">
        <f ca="1">(1-Inputs!B20)*K11/'(Other Computations)'!B130</f>
        <v>136.80007462505358</v>
      </c>
      <c r="L29" s="33">
        <f ca="1">(1-Inputs!B20)*L11/'(Other Computations)'!B130</f>
        <v>136.44110985397108</v>
      </c>
      <c r="M29" s="33">
        <f ca="1">(1-Inputs!B20)*M11/'(Other Computations)'!B130</f>
        <v>136.0638422435002</v>
      </c>
      <c r="N29" s="34">
        <f ca="1">SUM(B29:M29)</f>
        <v>1656.4810968620902</v>
      </c>
      <c r="O29" s="33">
        <f ca="1">(1-Inputs!B20)*O11/'(Other Computations)'!B130</f>
        <v>135.7183891089245</v>
      </c>
      <c r="P29" s="33">
        <f ca="1">(1-Inputs!B20)*P11/'(Other Computations)'!B130</f>
        <v>135.42491981244757</v>
      </c>
      <c r="Q29" s="33">
        <f ca="1">(1-Inputs!B20)*Q11/'(Other Computations)'!B130</f>
        <v>135.17227399298571</v>
      </c>
      <c r="R29" s="33">
        <f ca="1">(1-Inputs!B20)*R11/'(Other Computations)'!B130</f>
        <v>134.88730381716096</v>
      </c>
      <c r="S29" s="33">
        <f ca="1">(1-Inputs!B20)*S11/'(Other Computations)'!B130</f>
        <v>134.50496811680549</v>
      </c>
      <c r="T29" s="33">
        <f ca="1">(1-Inputs!B20)*T11/'(Other Computations)'!B130</f>
        <v>134.19412697176924</v>
      </c>
      <c r="U29" s="33">
        <f ca="1">(1-Inputs!B20)*U11/'(Other Computations)'!B130</f>
        <v>133.90493865899111</v>
      </c>
      <c r="V29" s="33">
        <f ca="1">(1-Inputs!B20)*V11/'(Other Computations)'!B130</f>
        <v>133.62415388691579</v>
      </c>
      <c r="W29" s="33">
        <f ca="1">(1-Inputs!B20)*W11/'(Other Computations)'!B130</f>
        <v>133.27335499420661</v>
      </c>
      <c r="X29" s="33">
        <f ca="1">(1-Inputs!B20)*X11/'(Other Computations)'!B130</f>
        <v>132.9832374247674</v>
      </c>
      <c r="Y29" s="33">
        <f ca="1">(1-Inputs!B20)*Y11/'(Other Computations)'!B130</f>
        <v>132.70651243047558</v>
      </c>
      <c r="Z29" s="33">
        <f ca="1">(1-Inputs!B20)*Z11/'(Other Computations)'!B130</f>
        <v>132.48712995835848</v>
      </c>
      <c r="AA29" s="34">
        <f ca="1">SUM(O29:Z29)</f>
        <v>1608.8813091738084</v>
      </c>
      <c r="AB29" s="33">
        <f ca="1">(1-Inputs!B20)*AB11/'(Other Computations)'!B130</f>
        <v>132.23071262269406</v>
      </c>
      <c r="AC29" s="33">
        <f ca="1">(1-Inputs!B20)*AC11/'(Other Computations)'!B130</f>
        <v>131.98139476912752</v>
      </c>
      <c r="AD29" s="33">
        <f ca="1">(1-Inputs!B20)*AD11/'(Other Computations)'!B130</f>
        <v>131.69649973281693</v>
      </c>
      <c r="AE29" s="33">
        <f ca="1">(1-Inputs!B20)*AE11/'(Other Computations)'!B130</f>
        <v>131.50165418891248</v>
      </c>
      <c r="AF29" s="33">
        <f ca="1">(1-Inputs!B20)*AF11/'(Other Computations)'!B130</f>
        <v>131.16306567051444</v>
      </c>
      <c r="AG29" s="33">
        <f ca="1">(1-Inputs!B20)*AG11/'(Other Computations)'!B130</f>
        <v>131.01822867334101</v>
      </c>
      <c r="AH29" s="33">
        <f ca="1">(1-Inputs!B20)*AH11/'(Other Computations)'!B130</f>
        <v>130.74998593978918</v>
      </c>
      <c r="AI29" s="33">
        <f ca="1">(1-Inputs!B20)*AI11/'(Other Computations)'!B130</f>
        <v>130.54323472390939</v>
      </c>
      <c r="AJ29" s="33">
        <f ca="1">(1-Inputs!B20)*AJ11/'(Other Computations)'!B130</f>
        <v>130.23818651153385</v>
      </c>
      <c r="AK29" s="33">
        <f ca="1">(1-Inputs!B20)*AK11/'(Other Computations)'!B130</f>
        <v>130.0163559370242</v>
      </c>
      <c r="AL29" s="33">
        <f ca="1">(1-Inputs!B20)*AL11/'(Other Computations)'!B130</f>
        <v>129.72179025797109</v>
      </c>
      <c r="AM29" s="33">
        <f ca="1">(1-Inputs!B20)*AM11/'(Other Computations)'!B130</f>
        <v>129.46857827193449</v>
      </c>
      <c r="AN29" s="34">
        <f ca="1">SUM(AB29:AM29)</f>
        <v>1570.3296872995691</v>
      </c>
      <c r="AO29" s="33">
        <f ca="1">(1-Inputs!B20)*AO11/'(Other Computations)'!B130</f>
        <v>129.34452616816355</v>
      </c>
      <c r="AP29" s="33">
        <f ca="1">(1-Inputs!B20)*AP11/'(Other Computations)'!B130</f>
        <v>129.15795941209132</v>
      </c>
      <c r="AQ29" s="33">
        <f ca="1">(1-Inputs!B20)*AQ11/'(Other Computations)'!B130</f>
        <v>128.89963831511182</v>
      </c>
      <c r="AR29" s="33">
        <f ca="1">(1-Inputs!B20)*AR11/'(Other Computations)'!B130</f>
        <v>128.62553875935433</v>
      </c>
      <c r="AS29" s="33">
        <f ca="1">(1-Inputs!B20)*AS11/'(Other Computations)'!B130</f>
        <v>128.37062815141175</v>
      </c>
      <c r="AT29" s="33">
        <f ca="1">(1-Inputs!B20)*AT11/'(Other Computations)'!B130</f>
        <v>128.07247570226977</v>
      </c>
      <c r="AU29" s="33">
        <f ca="1">(1-Inputs!B20)*AU11/'(Other Computations)'!B130</f>
        <v>127.83227070846054</v>
      </c>
      <c r="AV29" s="33">
        <f ca="1">(1-Inputs!B20)*AV11/'(Other Computations)'!B130</f>
        <v>127.68819503984209</v>
      </c>
      <c r="AW29" s="33">
        <f ca="1">(1-Inputs!B20)*AW11/'(Other Computations)'!B130</f>
        <v>127.50018746304207</v>
      </c>
      <c r="AX29" s="33">
        <f ca="1">(1-Inputs!B20)*AX11/'(Other Computations)'!B130</f>
        <v>127.29898725767248</v>
      </c>
      <c r="AY29" s="33">
        <f ca="1">(1-Inputs!B20)*AY11/'(Other Computations)'!B130</f>
        <v>127.14509565148607</v>
      </c>
      <c r="AZ29" s="33">
        <f ca="1">(1-Inputs!B20)*AZ11/'(Other Computations)'!B130</f>
        <v>126.92223059334412</v>
      </c>
      <c r="BA29" s="34">
        <f ca="1">SUM(AO29:AZ29)</f>
        <v>1536.8577332222499</v>
      </c>
      <c r="BB29" s="33">
        <f ca="1">(1-Inputs!B20)*BB11/'(Other Computations)'!B130</f>
        <v>126.74858615944896</v>
      </c>
      <c r="BC29" s="33">
        <f ca="1">(1-Inputs!B20)*BC11/'(Other Computations)'!B130</f>
        <v>126.54690381206662</v>
      </c>
      <c r="BD29" s="33">
        <f ca="1">(1-Inputs!B20)*BD11/'(Other Computations)'!B130</f>
        <v>126.42592373968866</v>
      </c>
      <c r="BE29" s="33">
        <f ca="1">(1-Inputs!B20)*BE11/'(Other Computations)'!B130</f>
        <v>126.28745007802598</v>
      </c>
      <c r="BF29" s="33">
        <f ca="1">(1-Inputs!B20)*BF11/'(Other Computations)'!B130</f>
        <v>126.04495734714784</v>
      </c>
      <c r="BG29" s="33">
        <f ca="1">(1-Inputs!B20)*BG11/'(Other Computations)'!B130</f>
        <v>125.85412356973235</v>
      </c>
      <c r="BH29" s="33">
        <f ca="1">(1-Inputs!B20)*BH11/'(Other Computations)'!B130</f>
        <v>125.67683556077637</v>
      </c>
      <c r="BI29" s="33">
        <f ca="1">(1-Inputs!B20)*BI11/'(Other Computations)'!B130</f>
        <v>125.52165020748788</v>
      </c>
      <c r="BJ29" s="33">
        <f ca="1">(1-Inputs!B20)*BJ11/'(Other Computations)'!B130</f>
        <v>125.38466491608072</v>
      </c>
      <c r="BK29" s="33">
        <f ca="1">(1-Inputs!B20)*BK11/'(Other Computations)'!B130</f>
        <v>125.21156589143119</v>
      </c>
      <c r="BL29" s="33">
        <f ca="1">(1-Inputs!B20)*BL11/'(Other Computations)'!B130</f>
        <v>125.12667025609794</v>
      </c>
      <c r="BM29" s="33">
        <f ca="1">(1-Inputs!B20)*BM11/'(Other Computations)'!B130</f>
        <v>124.96823814421171</v>
      </c>
      <c r="BN29" s="34">
        <f ca="1">SUM(BB29:BM29)</f>
        <v>1509.7975696821961</v>
      </c>
      <c r="BO29" s="33">
        <f ca="1">(1-Inputs!B20)*BO11/'(Other Computations)'!B130</f>
        <v>124.79314961968846</v>
      </c>
      <c r="BP29" s="33">
        <f ca="1">(1-Inputs!B20)*BP11/'(Other Computations)'!B130</f>
        <v>124.6446358657487</v>
      </c>
      <c r="BQ29" s="33">
        <f ca="1">(1-Inputs!B20)*BQ11/'(Other Computations)'!B130</f>
        <v>124.50527295391261</v>
      </c>
      <c r="BR29" s="33">
        <f ca="1">(1-Inputs!B20)*BR11/'(Other Computations)'!B130</f>
        <v>124.22779114170699</v>
      </c>
      <c r="BS29" s="33">
        <f ca="1">(1-Inputs!B20)*BS11/'(Other Computations)'!B130</f>
        <v>124.07865634620251</v>
      </c>
      <c r="BT29" s="33">
        <f ca="1">(1-Inputs!B20)*BT11/'(Other Computations)'!B130</f>
        <v>123.84134381774547</v>
      </c>
      <c r="BU29" s="33">
        <f ca="1">(1-Inputs!B20)*BU11/'(Other Computations)'!B130</f>
        <v>123.71993409100212</v>
      </c>
      <c r="BV29" s="33">
        <f ca="1">(1-Inputs!B20)*BV11/'(Other Computations)'!B130</f>
        <v>123.53502456614945</v>
      </c>
      <c r="BW29" s="33">
        <f ca="1">(1-Inputs!B20)*BW11/'(Other Computations)'!B130</f>
        <v>123.35893087080993</v>
      </c>
      <c r="BX29" s="33">
        <f ca="1">(1-Inputs!B20)*BX11/'(Other Computations)'!B130</f>
        <v>123.20381189610816</v>
      </c>
      <c r="BY29" s="33">
        <f ca="1">(1-Inputs!B20)*BY11/'(Other Computations)'!B130</f>
        <v>123.06511972009653</v>
      </c>
      <c r="BZ29" s="33">
        <f ca="1">(1-Inputs!B20)*BZ11/'(Other Computations)'!B130</f>
        <v>122.90037759635467</v>
      </c>
      <c r="CA29" s="34">
        <f ca="1">SUM(BO29:BZ29)</f>
        <v>1485.8740484855257</v>
      </c>
      <c r="CB29" s="33">
        <f ca="1">(1-Inputs!B20)*CB11/'(Other Computations)'!B130</f>
        <v>122.70020296602462</v>
      </c>
      <c r="CC29" s="33">
        <f ca="1">(1-Inputs!B20)*CC11/'(Other Computations)'!B130</f>
        <v>122.56456372515471</v>
      </c>
      <c r="CD29" s="33">
        <f ca="1">(1-Inputs!B20)*CD11/'(Other Computations)'!B130</f>
        <v>122.4740051577209</v>
      </c>
      <c r="CE29" s="33">
        <f ca="1">(1-Inputs!B20)*CE11/'(Other Computations)'!B130</f>
        <v>122.30916820687888</v>
      </c>
      <c r="CF29" s="33">
        <f ca="1">(1-Inputs!B20)*CF11/'(Other Computations)'!B130</f>
        <v>122.1814836239074</v>
      </c>
      <c r="CG29" s="33">
        <f ca="1">(1-Inputs!B20)*CG11/'(Other Computations)'!B130</f>
        <v>122.1124175141463</v>
      </c>
      <c r="CH29" s="33">
        <f ca="1">(1-Inputs!B20)*CH11/'(Other Computations)'!B130</f>
        <v>122.01088274250179</v>
      </c>
      <c r="CI29" s="33">
        <f ca="1">(1-Inputs!B20)*CI11/'(Other Computations)'!B130</f>
        <v>121.92242740173461</v>
      </c>
      <c r="CJ29" s="33">
        <f ca="1">(1-Inputs!B20)*CJ11/'(Other Computations)'!B130</f>
        <v>121.81798957256774</v>
      </c>
      <c r="CK29" s="33">
        <f ca="1">(1-Inputs!B20)*CK11/'(Other Computations)'!B130</f>
        <v>121.63866931205148</v>
      </c>
      <c r="CL29" s="33">
        <f ca="1">(1-Inputs!B20)*CL11/'(Other Computations)'!B130</f>
        <v>121.51616851366833</v>
      </c>
      <c r="CM29" s="33">
        <f ca="1">(1-Inputs!B20)*CM11/'(Other Computations)'!B130</f>
        <v>121.29066429960811</v>
      </c>
      <c r="CN29" s="34">
        <f ca="1">SUM(CB29:CM29)</f>
        <v>1464.5386430359649</v>
      </c>
      <c r="CO29" s="33">
        <f ca="1">(1-Inputs!B20)*CO11/'(Other Computations)'!B130</f>
        <v>121.15562769923704</v>
      </c>
      <c r="CP29" s="33">
        <f ca="1">(1-Inputs!B20)*CP11/'(Other Computations)'!B130</f>
        <v>121.03415962309114</v>
      </c>
      <c r="CQ29" s="33">
        <f ca="1">(1-Inputs!B20)*CQ11/'(Other Computations)'!B130</f>
        <v>120.9000020393505</v>
      </c>
      <c r="CR29" s="33">
        <f ca="1">(1-Inputs!B20)*CR11/'(Other Computations)'!B130</f>
        <v>120.75686436329929</v>
      </c>
      <c r="CS29" s="33">
        <f ca="1">(1-Inputs!B20)*CS11/'(Other Computations)'!B130</f>
        <v>120.60965517444262</v>
      </c>
      <c r="CT29" s="33">
        <f ca="1">(1-Inputs!B20)*CT11/'(Other Computations)'!B130</f>
        <v>120.409498117974</v>
      </c>
      <c r="CU29" s="33">
        <f ca="1">(1-Inputs!B20)*CU11/'(Other Computations)'!B130</f>
        <v>120.33440768608831</v>
      </c>
      <c r="CV29" s="33">
        <f ca="1">(1-Inputs!B20)*CV11/'(Other Computations)'!B130</f>
        <v>120.24010670214783</v>
      </c>
      <c r="CW29" s="33">
        <f ca="1">(1-Inputs!B20)*CW11/'(Other Computations)'!B130</f>
        <v>120.1025184649789</v>
      </c>
      <c r="CX29" s="33">
        <f ca="1">(1-Inputs!B20)*CX11/'(Other Computations)'!B130</f>
        <v>119.92039928537693</v>
      </c>
      <c r="CY29" s="33">
        <f ca="1">(1-Inputs!B20)*CY11/'(Other Computations)'!B130</f>
        <v>119.74325189385209</v>
      </c>
      <c r="CZ29" s="33">
        <f ca="1">(1-Inputs!B20)*CZ11/'(Other Computations)'!B130</f>
        <v>119.6647544522578</v>
      </c>
      <c r="DA29" s="34">
        <f ca="1">SUM(CO29:CZ29)</f>
        <v>1444.8712455020966</v>
      </c>
      <c r="DB29" s="33">
        <f ca="1">(1-Inputs!B20)*DB11/'(Other Computations)'!B130</f>
        <v>119.57975700073537</v>
      </c>
      <c r="DC29" s="33">
        <f ca="1">(1-Inputs!B20)*DC11/'(Other Computations)'!B130</f>
        <v>119.4463292862157</v>
      </c>
      <c r="DD29" s="33">
        <f ca="1">(1-Inputs!B20)*DD11/'(Other Computations)'!B130</f>
        <v>119.38079269893976</v>
      </c>
      <c r="DE29" s="33">
        <f ca="1">(1-Inputs!B20)*DE11/'(Other Computations)'!B130</f>
        <v>119.16513795336957</v>
      </c>
      <c r="DF29" s="33">
        <f ca="1">(1-Inputs!B20)*DF11/'(Other Computations)'!B130</f>
        <v>119.04653380511728</v>
      </c>
      <c r="DG29" s="33">
        <f ca="1">(1-Inputs!B20)*DG11/'(Other Computations)'!B130</f>
        <v>118.9138401160012</v>
      </c>
      <c r="DH29" s="33">
        <f ca="1">(1-Inputs!B20)*DH11/'(Other Computations)'!B130</f>
        <v>118.75457662876073</v>
      </c>
      <c r="DI29" s="33">
        <f ca="1">(1-Inputs!B20)*DI11/'(Other Computations)'!B130</f>
        <v>118.55476457976157</v>
      </c>
      <c r="DJ29" s="33">
        <f ca="1">(1-Inputs!B20)*DJ11/'(Other Computations)'!B130</f>
        <v>118.36627166816328</v>
      </c>
      <c r="DK29" s="33">
        <f ca="1">(1-Inputs!B20)*DK11/'(Other Computations)'!B130</f>
        <v>118.21892146599774</v>
      </c>
      <c r="DL29" s="33">
        <f ca="1">(1-Inputs!B20)*DL11/'(Other Computations)'!B130</f>
        <v>118.11268461429626</v>
      </c>
      <c r="DM29" s="33">
        <f ca="1">(1-Inputs!B20)*DM11/'(Other Computations)'!B130</f>
        <v>118.04991659895322</v>
      </c>
      <c r="DN29" s="34">
        <f ca="1">SUM(DB29:DM29)</f>
        <v>1425.5895264163116</v>
      </c>
      <c r="DO29" s="33">
        <f ca="1">(1-Inputs!B20)*DO11/'(Other Computations)'!B130</f>
        <v>117.90780764797606</v>
      </c>
      <c r="DP29" s="33">
        <f ca="1">(1-Inputs!B20)*DP11/'(Other Computations)'!B130</f>
        <v>117.79387178949302</v>
      </c>
      <c r="DQ29" s="33">
        <f ca="1">(1-Inputs!B20)*DQ11/'(Other Computations)'!B130</f>
        <v>117.69843964783367</v>
      </c>
      <c r="DR29" s="33">
        <f ca="1">(1-Inputs!B20)*DR11/'(Other Computations)'!B130</f>
        <v>117.57206197541291</v>
      </c>
      <c r="DS29" s="33">
        <f ca="1">(1-Inputs!B20)*DS11/'(Other Computations)'!B130</f>
        <v>117.39057817809953</v>
      </c>
      <c r="DT29" s="33">
        <f ca="1">(1-Inputs!B20)*DT11/'(Other Computations)'!B130</f>
        <v>117.20337890209932</v>
      </c>
      <c r="DU29" s="33">
        <f ca="1">(1-Inputs!B20)*DU11/'(Other Computations)'!B130</f>
        <v>117.08652419969584</v>
      </c>
      <c r="DV29" s="33">
        <f ca="1">(1-Inputs!B20)*DV11/'(Other Computations)'!B130</f>
        <v>116.99907085604325</v>
      </c>
      <c r="DW29" s="33">
        <f ca="1">(1-Inputs!B20)*DW11/'(Other Computations)'!B130</f>
        <v>116.90670922147956</v>
      </c>
      <c r="DX29" s="33">
        <f ca="1">(1-Inputs!B20)*DX11/'(Other Computations)'!B130</f>
        <v>116.73720882584131</v>
      </c>
      <c r="DY29" s="33">
        <f ca="1">(1-Inputs!B20)*DY11/'(Other Computations)'!B130</f>
        <v>116.63073922736153</v>
      </c>
      <c r="DZ29" s="33">
        <f ca="1">(1-Inputs!B20)*DZ11/'(Other Computations)'!B130</f>
        <v>116.58993354579076</v>
      </c>
      <c r="EA29" s="34">
        <f ca="1">SUM(DO29:DZ29)</f>
        <v>1406.5163240171266</v>
      </c>
      <c r="EB29" s="33">
        <f ca="1">(1-Inputs!B20)*EB11/'(Other Computations)'!B130</f>
        <v>116.54037162556882</v>
      </c>
      <c r="EC29" s="33">
        <f ca="1">(1-Inputs!B20)*EC11/'(Other Computations)'!B130</f>
        <v>116.38931203060865</v>
      </c>
      <c r="ED29" s="33">
        <f ca="1">(1-Inputs!B20)*ED11/'(Other Computations)'!B130</f>
        <v>116.3036021974347</v>
      </c>
      <c r="EE29" s="33">
        <f ca="1">(1-Inputs!B20)*EE11/'(Other Computations)'!B130</f>
        <v>116.1597975276166</v>
      </c>
      <c r="EF29" s="33">
        <f ca="1">(1-Inputs!B20)*EF11/'(Other Computations)'!B130</f>
        <v>115.9535477154775</v>
      </c>
      <c r="EG29" s="33">
        <f ca="1">(1-Inputs!B20)*EG11/'(Other Computations)'!B130</f>
        <v>115.74496667686789</v>
      </c>
      <c r="EH29" s="33">
        <f ca="1">(1-Inputs!B20)*EH11/'(Other Computations)'!B130</f>
        <v>115.61550513198459</v>
      </c>
      <c r="EI29" s="33">
        <f ca="1">(1-Inputs!B20)*EI11/'(Other Computations)'!B130</f>
        <v>115.53559460914421</v>
      </c>
      <c r="EJ29" s="33">
        <f ca="1">(1-Inputs!B20)*EJ11/'(Other Computations)'!B130</f>
        <v>115.40605338997342</v>
      </c>
      <c r="EK29" s="33">
        <f ca="1">(1-Inputs!B20)*EK11/'(Other Computations)'!B130</f>
        <v>115.3078324980336</v>
      </c>
      <c r="EL29" s="33">
        <f ca="1">(1-Inputs!B20)*EL11/'(Other Computations)'!B130</f>
        <v>115.21114905027646</v>
      </c>
      <c r="EM29" s="33">
        <f ca="1">(1-Inputs!B20)*EM11/'(Other Computations)'!B130</f>
        <v>115.13096358406101</v>
      </c>
      <c r="EN29" s="34">
        <f ca="1">SUM(EB29:EM29)</f>
        <v>1389.2986960370474</v>
      </c>
    </row>
    <row r="30" spans="1:144" ht="12.75" customHeight="1" outlineLevel="1" x14ac:dyDescent="0.2"/>
    <row r="31" spans="1:144" ht="12.75" customHeight="1" outlineLevel="1" x14ac:dyDescent="0.2"/>
    <row r="32" spans="1:144" ht="12.75" customHeight="1" x14ac:dyDescent="0.2">
      <c r="A32" s="3" t="str">
        <f>"Income"</f>
        <v>Income</v>
      </c>
    </row>
    <row r="33" spans="1:144" ht="12.75" customHeight="1" outlineLevel="1" x14ac:dyDescent="0.2">
      <c r="A33" s="2" t="str">
        <f>" "</f>
        <v xml:space="preserve"> </v>
      </c>
    </row>
    <row r="34" spans="1:144" ht="12.75" customHeight="1" outlineLevel="1" x14ac:dyDescent="0.2">
      <c r="B34" s="19" t="str">
        <f>ZZZ__FnCalls!F7</f>
        <v>MMM 2010</v>
      </c>
      <c r="C34" s="20" t="str">
        <f>ZZZ__FnCalls!F8</f>
        <v>MMM 2010</v>
      </c>
      <c r="D34" s="20" t="str">
        <f>ZZZ__FnCalls!F9</f>
        <v>MMM 2010</v>
      </c>
      <c r="E34" s="20" t="str">
        <f>ZZZ__FnCalls!F10</f>
        <v>MMM 2010</v>
      </c>
      <c r="F34" s="20" t="str">
        <f>ZZZ__FnCalls!F11</f>
        <v>MMM 2010</v>
      </c>
      <c r="G34" s="20" t="str">
        <f>ZZZ__FnCalls!F12</f>
        <v>MMM 2010</v>
      </c>
      <c r="H34" s="20" t="str">
        <f>ZZZ__FnCalls!F13</f>
        <v>MMM 2010</v>
      </c>
      <c r="I34" s="20" t="str">
        <f>ZZZ__FnCalls!F14</f>
        <v>MMM 2010</v>
      </c>
      <c r="J34" s="20" t="str">
        <f>ZZZ__FnCalls!F15</f>
        <v>MMM 2010</v>
      </c>
      <c r="K34" s="20" t="str">
        <f>ZZZ__FnCalls!F16</f>
        <v>MMM 2010</v>
      </c>
      <c r="L34" s="20" t="str">
        <f>ZZZ__FnCalls!F17</f>
        <v>MMM 2010</v>
      </c>
      <c r="M34" s="20" t="str">
        <f>ZZZ__FnCalls!F18</f>
        <v>MMM 2010</v>
      </c>
      <c r="N34" s="21" t="str">
        <f>ZZZ__FnCalls!H7</f>
        <v>2010</v>
      </c>
      <c r="O34" s="20" t="str">
        <f>ZZZ__FnCalls!F19</f>
        <v>MMM 2011</v>
      </c>
      <c r="P34" s="20" t="str">
        <f>ZZZ__FnCalls!F20</f>
        <v>MMM 2011</v>
      </c>
      <c r="Q34" s="20" t="str">
        <f>ZZZ__FnCalls!F21</f>
        <v>MMM 2011</v>
      </c>
      <c r="R34" s="20" t="str">
        <f>ZZZ__FnCalls!F22</f>
        <v>MMM 2011</v>
      </c>
      <c r="S34" s="20" t="str">
        <f>ZZZ__FnCalls!F23</f>
        <v>MMM 2011</v>
      </c>
      <c r="T34" s="20" t="str">
        <f>ZZZ__FnCalls!F24</f>
        <v>MMM 2011</v>
      </c>
      <c r="U34" s="20" t="str">
        <f>ZZZ__FnCalls!F25</f>
        <v>MMM 2011</v>
      </c>
      <c r="V34" s="20" t="str">
        <f>ZZZ__FnCalls!F26</f>
        <v>MMM 2011</v>
      </c>
      <c r="W34" s="20" t="str">
        <f>ZZZ__FnCalls!F27</f>
        <v>MMM 2011</v>
      </c>
      <c r="X34" s="20" t="str">
        <f>ZZZ__FnCalls!F28</f>
        <v>MMM 2011</v>
      </c>
      <c r="Y34" s="20" t="str">
        <f>ZZZ__FnCalls!F29</f>
        <v>MMM 2011</v>
      </c>
      <c r="Z34" s="20" t="str">
        <f>ZZZ__FnCalls!F30</f>
        <v>MMM 2011</v>
      </c>
      <c r="AA34" s="21" t="str">
        <f>ZZZ__FnCalls!H19</f>
        <v>2011</v>
      </c>
      <c r="AB34" s="20" t="str">
        <f>ZZZ__FnCalls!F31</f>
        <v>MMM 2012</v>
      </c>
      <c r="AC34" s="20" t="str">
        <f>ZZZ__FnCalls!F32</f>
        <v>MMM 2012</v>
      </c>
      <c r="AD34" s="20" t="str">
        <f>ZZZ__FnCalls!F33</f>
        <v>MMM 2012</v>
      </c>
      <c r="AE34" s="20" t="str">
        <f>ZZZ__FnCalls!F34</f>
        <v>MMM 2012</v>
      </c>
      <c r="AF34" s="20" t="str">
        <f>ZZZ__FnCalls!F35</f>
        <v>MMM 2012</v>
      </c>
      <c r="AG34" s="20" t="str">
        <f>ZZZ__FnCalls!F36</f>
        <v>MMM 2012</v>
      </c>
      <c r="AH34" s="20" t="str">
        <f>ZZZ__FnCalls!F37</f>
        <v>MMM 2012</v>
      </c>
      <c r="AI34" s="20" t="str">
        <f>ZZZ__FnCalls!F38</f>
        <v>MMM 2012</v>
      </c>
      <c r="AJ34" s="20" t="str">
        <f>ZZZ__FnCalls!F39</f>
        <v>MMM 2012</v>
      </c>
      <c r="AK34" s="20" t="str">
        <f>ZZZ__FnCalls!F40</f>
        <v>MMM 2012</v>
      </c>
      <c r="AL34" s="20" t="str">
        <f>ZZZ__FnCalls!F41</f>
        <v>MMM 2012</v>
      </c>
      <c r="AM34" s="20" t="str">
        <f>ZZZ__FnCalls!F42</f>
        <v>MMM 2012</v>
      </c>
      <c r="AN34" s="21" t="str">
        <f>ZZZ__FnCalls!H31</f>
        <v>2012</v>
      </c>
      <c r="AO34" s="20" t="str">
        <f>ZZZ__FnCalls!F43</f>
        <v>MMM 2013</v>
      </c>
      <c r="AP34" s="20" t="str">
        <f>ZZZ__FnCalls!F44</f>
        <v>MMM 2013</v>
      </c>
      <c r="AQ34" s="20" t="str">
        <f>ZZZ__FnCalls!F45</f>
        <v>MMM 2013</v>
      </c>
      <c r="AR34" s="20" t="str">
        <f>ZZZ__FnCalls!F46</f>
        <v>MMM 2013</v>
      </c>
      <c r="AS34" s="20" t="str">
        <f>ZZZ__FnCalls!F47</f>
        <v>MMM 2013</v>
      </c>
      <c r="AT34" s="20" t="str">
        <f>ZZZ__FnCalls!F48</f>
        <v>MMM 2013</v>
      </c>
      <c r="AU34" s="20" t="str">
        <f>ZZZ__FnCalls!F49</f>
        <v>MMM 2013</v>
      </c>
      <c r="AV34" s="20" t="str">
        <f>ZZZ__FnCalls!F50</f>
        <v>MMM 2013</v>
      </c>
      <c r="AW34" s="20" t="str">
        <f>ZZZ__FnCalls!F51</f>
        <v>MMM 2013</v>
      </c>
      <c r="AX34" s="20" t="str">
        <f>ZZZ__FnCalls!F52</f>
        <v>MMM 2013</v>
      </c>
      <c r="AY34" s="20" t="str">
        <f>ZZZ__FnCalls!F53</f>
        <v>MMM 2013</v>
      </c>
      <c r="AZ34" s="20" t="str">
        <f>ZZZ__FnCalls!F54</f>
        <v>MMM 2013</v>
      </c>
      <c r="BA34" s="21" t="str">
        <f>ZZZ__FnCalls!H43</f>
        <v>2013</v>
      </c>
      <c r="BB34" s="20" t="str">
        <f>ZZZ__FnCalls!F55</f>
        <v>MMM 2014</v>
      </c>
      <c r="BC34" s="20" t="str">
        <f>ZZZ__FnCalls!F56</f>
        <v>MMM 2014</v>
      </c>
      <c r="BD34" s="20" t="str">
        <f>ZZZ__FnCalls!F57</f>
        <v>MMM 2014</v>
      </c>
      <c r="BE34" s="20" t="str">
        <f>ZZZ__FnCalls!F58</f>
        <v>MMM 2014</v>
      </c>
      <c r="BF34" s="20" t="str">
        <f>ZZZ__FnCalls!F59</f>
        <v>MMM 2014</v>
      </c>
      <c r="BG34" s="20" t="str">
        <f>ZZZ__FnCalls!F60</f>
        <v>MMM 2014</v>
      </c>
      <c r="BH34" s="20" t="str">
        <f>ZZZ__FnCalls!F61</f>
        <v>MMM 2014</v>
      </c>
      <c r="BI34" s="20" t="str">
        <f>ZZZ__FnCalls!F62</f>
        <v>MMM 2014</v>
      </c>
      <c r="BJ34" s="20" t="str">
        <f>ZZZ__FnCalls!F63</f>
        <v>MMM 2014</v>
      </c>
      <c r="BK34" s="20" t="str">
        <f>ZZZ__FnCalls!F64</f>
        <v>MMM 2014</v>
      </c>
      <c r="BL34" s="20" t="str">
        <f>ZZZ__FnCalls!F65</f>
        <v>MMM 2014</v>
      </c>
      <c r="BM34" s="20" t="str">
        <f>ZZZ__FnCalls!F66</f>
        <v>MMM 2014</v>
      </c>
      <c r="BN34" s="21" t="str">
        <f>ZZZ__FnCalls!H55</f>
        <v>2014</v>
      </c>
      <c r="BO34" s="20" t="str">
        <f>ZZZ__FnCalls!F67</f>
        <v>MMM 2015</v>
      </c>
      <c r="BP34" s="20" t="str">
        <f>ZZZ__FnCalls!F68</f>
        <v>MMM 2015</v>
      </c>
      <c r="BQ34" s="20" t="str">
        <f>ZZZ__FnCalls!F69</f>
        <v>MMM 2015</v>
      </c>
      <c r="BR34" s="20" t="str">
        <f>ZZZ__FnCalls!F70</f>
        <v>MMM 2015</v>
      </c>
      <c r="BS34" s="20" t="str">
        <f>ZZZ__FnCalls!F71</f>
        <v>MMM 2015</v>
      </c>
      <c r="BT34" s="20" t="str">
        <f>ZZZ__FnCalls!F72</f>
        <v>MMM 2015</v>
      </c>
      <c r="BU34" s="20" t="str">
        <f>ZZZ__FnCalls!F73</f>
        <v>MMM 2015</v>
      </c>
      <c r="BV34" s="20" t="str">
        <f>ZZZ__FnCalls!F74</f>
        <v>MMM 2015</v>
      </c>
      <c r="BW34" s="20" t="str">
        <f>ZZZ__FnCalls!F75</f>
        <v>MMM 2015</v>
      </c>
      <c r="BX34" s="20" t="str">
        <f>ZZZ__FnCalls!F76</f>
        <v>MMM 2015</v>
      </c>
      <c r="BY34" s="20" t="str">
        <f>ZZZ__FnCalls!F77</f>
        <v>MMM 2015</v>
      </c>
      <c r="BZ34" s="20" t="str">
        <f>ZZZ__FnCalls!F78</f>
        <v>MMM 2015</v>
      </c>
      <c r="CA34" s="21" t="str">
        <f>ZZZ__FnCalls!H67</f>
        <v>2015</v>
      </c>
      <c r="CB34" s="20" t="str">
        <f>ZZZ__FnCalls!F79</f>
        <v>MMM 2016</v>
      </c>
      <c r="CC34" s="20" t="str">
        <f>ZZZ__FnCalls!F80</f>
        <v>MMM 2016</v>
      </c>
      <c r="CD34" s="20" t="str">
        <f>ZZZ__FnCalls!F81</f>
        <v>MMM 2016</v>
      </c>
      <c r="CE34" s="20" t="str">
        <f>ZZZ__FnCalls!F82</f>
        <v>MMM 2016</v>
      </c>
      <c r="CF34" s="20" t="str">
        <f>ZZZ__FnCalls!F83</f>
        <v>MMM 2016</v>
      </c>
      <c r="CG34" s="20" t="str">
        <f>ZZZ__FnCalls!F84</f>
        <v>MMM 2016</v>
      </c>
      <c r="CH34" s="20" t="str">
        <f>ZZZ__FnCalls!F85</f>
        <v>MMM 2016</v>
      </c>
      <c r="CI34" s="20" t="str">
        <f>ZZZ__FnCalls!F86</f>
        <v>MMM 2016</v>
      </c>
      <c r="CJ34" s="20" t="str">
        <f>ZZZ__FnCalls!F87</f>
        <v>MMM 2016</v>
      </c>
      <c r="CK34" s="20" t="str">
        <f>ZZZ__FnCalls!F88</f>
        <v>MMM 2016</v>
      </c>
      <c r="CL34" s="20" t="str">
        <f>ZZZ__FnCalls!F89</f>
        <v>MMM 2016</v>
      </c>
      <c r="CM34" s="20" t="str">
        <f>ZZZ__FnCalls!F90</f>
        <v>MMM 2016</v>
      </c>
      <c r="CN34" s="21" t="str">
        <f>ZZZ__FnCalls!H79</f>
        <v>2016</v>
      </c>
      <c r="CO34" s="20" t="str">
        <f>ZZZ__FnCalls!F91</f>
        <v>MMM 2017</v>
      </c>
      <c r="CP34" s="20" t="str">
        <f>ZZZ__FnCalls!F92</f>
        <v>MMM 2017</v>
      </c>
      <c r="CQ34" s="20" t="str">
        <f>ZZZ__FnCalls!F93</f>
        <v>MMM 2017</v>
      </c>
      <c r="CR34" s="20" t="str">
        <f>ZZZ__FnCalls!F94</f>
        <v>MMM 2017</v>
      </c>
      <c r="CS34" s="20" t="str">
        <f>ZZZ__FnCalls!F95</f>
        <v>MMM 2017</v>
      </c>
      <c r="CT34" s="20" t="str">
        <f>ZZZ__FnCalls!F96</f>
        <v>MMM 2017</v>
      </c>
      <c r="CU34" s="20" t="str">
        <f>ZZZ__FnCalls!F97</f>
        <v>MMM 2017</v>
      </c>
      <c r="CV34" s="20" t="str">
        <f>ZZZ__FnCalls!F98</f>
        <v>MMM 2017</v>
      </c>
      <c r="CW34" s="20" t="str">
        <f>ZZZ__FnCalls!F99</f>
        <v>MMM 2017</v>
      </c>
      <c r="CX34" s="20" t="str">
        <f>ZZZ__FnCalls!F100</f>
        <v>MMM 2017</v>
      </c>
      <c r="CY34" s="20" t="str">
        <f>ZZZ__FnCalls!F101</f>
        <v>MMM 2017</v>
      </c>
      <c r="CZ34" s="20" t="str">
        <f>ZZZ__FnCalls!F102</f>
        <v>MMM 2017</v>
      </c>
      <c r="DA34" s="21" t="str">
        <f>ZZZ__FnCalls!H91</f>
        <v>2017</v>
      </c>
      <c r="DB34" s="20" t="str">
        <f>ZZZ__FnCalls!F103</f>
        <v>MMM 2018</v>
      </c>
      <c r="DC34" s="20" t="str">
        <f>ZZZ__FnCalls!F104</f>
        <v>MMM 2018</v>
      </c>
      <c r="DD34" s="20" t="str">
        <f>ZZZ__FnCalls!F105</f>
        <v>MMM 2018</v>
      </c>
      <c r="DE34" s="20" t="str">
        <f>ZZZ__FnCalls!F106</f>
        <v>MMM 2018</v>
      </c>
      <c r="DF34" s="20" t="str">
        <f>ZZZ__FnCalls!F107</f>
        <v>MMM 2018</v>
      </c>
      <c r="DG34" s="20" t="str">
        <f>ZZZ__FnCalls!F108</f>
        <v>MMM 2018</v>
      </c>
      <c r="DH34" s="20" t="str">
        <f>ZZZ__FnCalls!F109</f>
        <v>MMM 2018</v>
      </c>
      <c r="DI34" s="20" t="str">
        <f>ZZZ__FnCalls!F110</f>
        <v>MMM 2018</v>
      </c>
      <c r="DJ34" s="20" t="str">
        <f>ZZZ__FnCalls!F111</f>
        <v>MMM 2018</v>
      </c>
      <c r="DK34" s="20" t="str">
        <f>ZZZ__FnCalls!F112</f>
        <v>MMM 2018</v>
      </c>
      <c r="DL34" s="20" t="str">
        <f>ZZZ__FnCalls!F113</f>
        <v>MMM 2018</v>
      </c>
      <c r="DM34" s="20" t="str">
        <f>ZZZ__FnCalls!F114</f>
        <v>MMM 2018</v>
      </c>
      <c r="DN34" s="21" t="str">
        <f>ZZZ__FnCalls!H103</f>
        <v>2018</v>
      </c>
      <c r="DO34" s="20" t="str">
        <f>ZZZ__FnCalls!F115</f>
        <v>MMM 2019</v>
      </c>
      <c r="DP34" s="20" t="str">
        <f>ZZZ__FnCalls!F116</f>
        <v>MMM 2019</v>
      </c>
      <c r="DQ34" s="20" t="str">
        <f>ZZZ__FnCalls!F117</f>
        <v>MMM 2019</v>
      </c>
      <c r="DR34" s="20" t="str">
        <f>ZZZ__FnCalls!F118</f>
        <v>MMM 2019</v>
      </c>
      <c r="DS34" s="20" t="str">
        <f>ZZZ__FnCalls!F119</f>
        <v>MMM 2019</v>
      </c>
      <c r="DT34" s="20" t="str">
        <f>ZZZ__FnCalls!F120</f>
        <v>MMM 2019</v>
      </c>
      <c r="DU34" s="20" t="str">
        <f>ZZZ__FnCalls!F121</f>
        <v>MMM 2019</v>
      </c>
      <c r="DV34" s="20" t="str">
        <f>ZZZ__FnCalls!F122</f>
        <v>MMM 2019</v>
      </c>
      <c r="DW34" s="20" t="str">
        <f>ZZZ__FnCalls!F123</f>
        <v>MMM 2019</v>
      </c>
      <c r="DX34" s="20" t="str">
        <f>ZZZ__FnCalls!F124</f>
        <v>MMM 2019</v>
      </c>
      <c r="DY34" s="20" t="str">
        <f>ZZZ__FnCalls!F125</f>
        <v>MMM 2019</v>
      </c>
      <c r="DZ34" s="20" t="str">
        <f>ZZZ__FnCalls!F126</f>
        <v>MMM 2019</v>
      </c>
      <c r="EA34" s="21" t="str">
        <f>ZZZ__FnCalls!H115</f>
        <v>2019</v>
      </c>
      <c r="EB34" s="20" t="str">
        <f>ZZZ__FnCalls!F127</f>
        <v>MMM 2020</v>
      </c>
      <c r="EC34" s="20" t="str">
        <f>ZZZ__FnCalls!F128</f>
        <v>MMM 2020</v>
      </c>
      <c r="ED34" s="20" t="str">
        <f>ZZZ__FnCalls!F129</f>
        <v>MMM 2020</v>
      </c>
      <c r="EE34" s="20" t="str">
        <f>ZZZ__FnCalls!F130</f>
        <v>MMM 2020</v>
      </c>
      <c r="EF34" s="20" t="str">
        <f>ZZZ__FnCalls!F131</f>
        <v>MMM 2020</v>
      </c>
      <c r="EG34" s="20" t="str">
        <f>ZZZ__FnCalls!F132</f>
        <v>MMM 2020</v>
      </c>
      <c r="EH34" s="20" t="str">
        <f>ZZZ__FnCalls!F133</f>
        <v>MMM 2020</v>
      </c>
      <c r="EI34" s="20" t="str">
        <f>ZZZ__FnCalls!F134</f>
        <v>MMM 2020</v>
      </c>
      <c r="EJ34" s="20" t="str">
        <f>ZZZ__FnCalls!F135</f>
        <v>MMM 2020</v>
      </c>
      <c r="EK34" s="20" t="str">
        <f>ZZZ__FnCalls!F136</f>
        <v>MMM 2020</v>
      </c>
      <c r="EL34" s="20" t="str">
        <f>ZZZ__FnCalls!F137</f>
        <v>MMM 2020</v>
      </c>
      <c r="EM34" s="20" t="str">
        <f>ZZZ__FnCalls!F138</f>
        <v>MMM 2020</v>
      </c>
      <c r="EN34" s="21" t="str">
        <f>ZZZ__FnCalls!H127</f>
        <v>2020</v>
      </c>
    </row>
    <row r="35" spans="1:144" ht="12.75" customHeight="1" outlineLevel="1" x14ac:dyDescent="0.2">
      <c r="A35" s="7" t="str">
        <f>Labels!B55</f>
        <v>Current Disposable Income</v>
      </c>
      <c r="B35" s="22">
        <f t="shared" ref="B35:M35" ca="1" si="22">B44-B54+B38</f>
        <v>807909.0527415619</v>
      </c>
      <c r="C35" s="22">
        <f t="shared" ca="1" si="22"/>
        <v>832109.695713553</v>
      </c>
      <c r="D35" s="22">
        <f t="shared" ca="1" si="22"/>
        <v>799001.95492288901</v>
      </c>
      <c r="E35" s="22">
        <f t="shared" ca="1" si="22"/>
        <v>809432.0043786274</v>
      </c>
      <c r="F35" s="22">
        <f t="shared" ca="1" si="22"/>
        <v>800162.71632087068</v>
      </c>
      <c r="G35" s="22">
        <f t="shared" ca="1" si="22"/>
        <v>847718.24040267803</v>
      </c>
      <c r="H35" s="22">
        <f t="shared" ca="1" si="22"/>
        <v>828190.35383421509</v>
      </c>
      <c r="I35" s="22">
        <f t="shared" ca="1" si="22"/>
        <v>853117.95519437583</v>
      </c>
      <c r="J35" s="22">
        <f t="shared" ca="1" si="22"/>
        <v>849127.39723585814</v>
      </c>
      <c r="K35" s="22">
        <f t="shared" ca="1" si="22"/>
        <v>827103.96016902558</v>
      </c>
      <c r="L35" s="22">
        <f t="shared" ca="1" si="22"/>
        <v>801618.67671283113</v>
      </c>
      <c r="M35" s="22">
        <f t="shared" ca="1" si="22"/>
        <v>808039.49915477959</v>
      </c>
      <c r="N35" s="23">
        <f ca="1">SUM(B35:M35)</f>
        <v>9863531.5067812651</v>
      </c>
      <c r="O35" s="22">
        <f t="shared" ref="O35:Z35" ca="1" si="23">O44-O54+O38</f>
        <v>799891.38025658589</v>
      </c>
      <c r="P35" s="22">
        <f t="shared" ca="1" si="23"/>
        <v>848406.28446003108</v>
      </c>
      <c r="Q35" s="22">
        <f t="shared" ca="1" si="23"/>
        <v>792859.84089480143</v>
      </c>
      <c r="R35" s="22">
        <f t="shared" ca="1" si="23"/>
        <v>836953.30977012508</v>
      </c>
      <c r="S35" s="22">
        <f t="shared" ca="1" si="23"/>
        <v>804073.76614228857</v>
      </c>
      <c r="T35" s="22">
        <f t="shared" ca="1" si="23"/>
        <v>821025.02180562075</v>
      </c>
      <c r="U35" s="22">
        <f t="shared" ca="1" si="23"/>
        <v>848447.21273965796</v>
      </c>
      <c r="V35" s="22">
        <f t="shared" ca="1" si="23"/>
        <v>766290.91115182452</v>
      </c>
      <c r="W35" s="22">
        <f t="shared" ca="1" si="23"/>
        <v>834287.76184119366</v>
      </c>
      <c r="X35" s="22">
        <f t="shared" ca="1" si="23"/>
        <v>826468.69723959197</v>
      </c>
      <c r="Y35" s="22">
        <f t="shared" ca="1" si="23"/>
        <v>786747.73806206544</v>
      </c>
      <c r="Z35" s="22">
        <f t="shared" ca="1" si="23"/>
        <v>808630.89592298411</v>
      </c>
      <c r="AA35" s="23">
        <f ca="1">SUM(O35:Z35)</f>
        <v>9774082.8202867713</v>
      </c>
      <c r="AB35" s="22">
        <f t="shared" ref="AB35:AM35" ca="1" si="24">AB44-AB54+AB38</f>
        <v>791476.31728184933</v>
      </c>
      <c r="AC35" s="22">
        <f t="shared" ca="1" si="24"/>
        <v>799670.18383203016</v>
      </c>
      <c r="AD35" s="22">
        <f t="shared" ca="1" si="24"/>
        <v>818109.33023653401</v>
      </c>
      <c r="AE35" s="22">
        <f t="shared" ca="1" si="24"/>
        <v>778193.64773559093</v>
      </c>
      <c r="AF35" s="22">
        <f t="shared" ca="1" si="24"/>
        <v>785383.71995829756</v>
      </c>
      <c r="AG35" s="22">
        <f t="shared" ca="1" si="24"/>
        <v>798174.09351227456</v>
      </c>
      <c r="AH35" s="22">
        <f t="shared" ca="1" si="24"/>
        <v>828105.73910275521</v>
      </c>
      <c r="AI35" s="22">
        <f t="shared" ca="1" si="24"/>
        <v>811655.28495955176</v>
      </c>
      <c r="AJ35" s="22">
        <f t="shared" ca="1" si="24"/>
        <v>835314.84282186464</v>
      </c>
      <c r="AK35" s="22">
        <f t="shared" ca="1" si="24"/>
        <v>819438.1179438004</v>
      </c>
      <c r="AL35" s="22">
        <f t="shared" ca="1" si="24"/>
        <v>796872.02686957014</v>
      </c>
      <c r="AM35" s="22">
        <f t="shared" ca="1" si="24"/>
        <v>773894.16074131813</v>
      </c>
      <c r="AN35" s="23">
        <f ca="1">SUM(AB35:AM35)</f>
        <v>9636287.4649954364</v>
      </c>
      <c r="AO35" s="22">
        <f t="shared" ref="AO35:AZ35" ca="1" si="25">AO44-AO54+AO38</f>
        <v>773990.41819135321</v>
      </c>
      <c r="AP35" s="22">
        <f t="shared" ca="1" si="25"/>
        <v>793959.61784032837</v>
      </c>
      <c r="AQ35" s="22">
        <f t="shared" ca="1" si="25"/>
        <v>781313.13388812426</v>
      </c>
      <c r="AR35" s="22">
        <f t="shared" ca="1" si="25"/>
        <v>808436.99884330633</v>
      </c>
      <c r="AS35" s="22">
        <f t="shared" ca="1" si="25"/>
        <v>783819.07890659699</v>
      </c>
      <c r="AT35" s="22">
        <f t="shared" ca="1" si="25"/>
        <v>804314.96156399406</v>
      </c>
      <c r="AU35" s="22">
        <f t="shared" ca="1" si="25"/>
        <v>746032.49598776398</v>
      </c>
      <c r="AV35" s="22">
        <f t="shared" ca="1" si="25"/>
        <v>759873.72538621363</v>
      </c>
      <c r="AW35" s="22">
        <f t="shared" ca="1" si="25"/>
        <v>808497.008719309</v>
      </c>
      <c r="AX35" s="22">
        <f t="shared" ca="1" si="25"/>
        <v>793501.46489277401</v>
      </c>
      <c r="AY35" s="22">
        <f t="shared" ca="1" si="25"/>
        <v>775582.23688254168</v>
      </c>
      <c r="AZ35" s="22">
        <f t="shared" ca="1" si="25"/>
        <v>763247.3805777129</v>
      </c>
      <c r="BA35" s="23">
        <f ca="1">SUM(AO35:AZ35)</f>
        <v>9392568.5216800179</v>
      </c>
      <c r="BB35" s="22">
        <f t="shared" ref="BB35:BM35" ca="1" si="26">BB44-BB54+BB38</f>
        <v>790836.91285209486</v>
      </c>
      <c r="BC35" s="22">
        <f t="shared" ca="1" si="26"/>
        <v>775824.63315629063</v>
      </c>
      <c r="BD35" s="22">
        <f t="shared" ca="1" si="26"/>
        <v>774756.06083433272</v>
      </c>
      <c r="BE35" s="22">
        <f t="shared" ca="1" si="26"/>
        <v>779321.36449865566</v>
      </c>
      <c r="BF35" s="22">
        <f t="shared" ca="1" si="26"/>
        <v>759620.00049373705</v>
      </c>
      <c r="BG35" s="22">
        <f t="shared" ca="1" si="26"/>
        <v>809963.3979398245</v>
      </c>
      <c r="BH35" s="22">
        <f t="shared" ca="1" si="26"/>
        <v>747915.5540442823</v>
      </c>
      <c r="BI35" s="22">
        <f t="shared" ca="1" si="26"/>
        <v>762906.62456933514</v>
      </c>
      <c r="BJ35" s="22">
        <f t="shared" ca="1" si="26"/>
        <v>796898.06190156972</v>
      </c>
      <c r="BK35" s="22">
        <f t="shared" ca="1" si="26"/>
        <v>763715.29895299708</v>
      </c>
      <c r="BL35" s="22">
        <f t="shared" ca="1" si="26"/>
        <v>793519.46056676947</v>
      </c>
      <c r="BM35" s="22">
        <f t="shared" ca="1" si="26"/>
        <v>771506.02695421258</v>
      </c>
      <c r="BN35" s="23">
        <f ca="1">SUM(BB35:BM35)</f>
        <v>9326783.3967641015</v>
      </c>
      <c r="BO35" s="22">
        <f t="shared" ref="BO35:BZ35" ca="1" si="27">BO44-BO54+BO38</f>
        <v>759520.20880955819</v>
      </c>
      <c r="BP35" s="22">
        <f t="shared" ca="1" si="27"/>
        <v>760626.28825410886</v>
      </c>
      <c r="BQ35" s="22">
        <f t="shared" ca="1" si="27"/>
        <v>748736.32150601491</v>
      </c>
      <c r="BR35" s="22">
        <f t="shared" ca="1" si="27"/>
        <v>781889.37902537233</v>
      </c>
      <c r="BS35" s="22">
        <f t="shared" ca="1" si="27"/>
        <v>767163.28082443064</v>
      </c>
      <c r="BT35" s="22">
        <f t="shared" ca="1" si="27"/>
        <v>801861.16282963927</v>
      </c>
      <c r="BU35" s="22">
        <f t="shared" ca="1" si="27"/>
        <v>741330.156602712</v>
      </c>
      <c r="BV35" s="22">
        <f t="shared" ca="1" si="27"/>
        <v>773589.64344934281</v>
      </c>
      <c r="BW35" s="22">
        <f t="shared" ca="1" si="27"/>
        <v>762215.99514176359</v>
      </c>
      <c r="BX35" s="22">
        <f t="shared" ca="1" si="27"/>
        <v>771880.54153389484</v>
      </c>
      <c r="BY35" s="22">
        <f t="shared" ca="1" si="27"/>
        <v>772469.85993434687</v>
      </c>
      <c r="BZ35" s="22">
        <f t="shared" ca="1" si="27"/>
        <v>783655.6510806611</v>
      </c>
      <c r="CA35" s="23">
        <f ca="1">SUM(BO35:BZ35)</f>
        <v>9224938.4889918454</v>
      </c>
      <c r="CB35" s="22">
        <f t="shared" ref="CB35:CM35" ca="1" si="28">CB44-CB54+CB38</f>
        <v>799416.1673021029</v>
      </c>
      <c r="CC35" s="22">
        <f t="shared" ca="1" si="28"/>
        <v>731703.56366752123</v>
      </c>
      <c r="CD35" s="22">
        <f t="shared" ca="1" si="28"/>
        <v>734523.34560295439</v>
      </c>
      <c r="CE35" s="22">
        <f t="shared" ca="1" si="28"/>
        <v>746728.7441548541</v>
      </c>
      <c r="CF35" s="22">
        <f t="shared" ca="1" si="28"/>
        <v>736619.67381670221</v>
      </c>
      <c r="CG35" s="22">
        <f t="shared" ca="1" si="28"/>
        <v>753917.89414949424</v>
      </c>
      <c r="CH35" s="22">
        <f t="shared" ca="1" si="28"/>
        <v>755386.67472224368</v>
      </c>
      <c r="CI35" s="22">
        <f t="shared" ca="1" si="28"/>
        <v>749060.92213550082</v>
      </c>
      <c r="CJ35" s="22">
        <f t="shared" ca="1" si="28"/>
        <v>768557.37004768837</v>
      </c>
      <c r="CK35" s="22">
        <f t="shared" ca="1" si="28"/>
        <v>772930.440139374</v>
      </c>
      <c r="CL35" s="22">
        <f t="shared" ca="1" si="28"/>
        <v>739216.05279737071</v>
      </c>
      <c r="CM35" s="22">
        <f t="shared" ca="1" si="28"/>
        <v>742658.80991222593</v>
      </c>
      <c r="CN35" s="23">
        <f ca="1">SUM(CB35:CM35)</f>
        <v>9030719.658448033</v>
      </c>
      <c r="CO35" s="22">
        <f t="shared" ref="CO35:CZ35" ca="1" si="29">CO44-CO54+CO38</f>
        <v>765028.16645492392</v>
      </c>
      <c r="CP35" s="22">
        <f t="shared" ca="1" si="29"/>
        <v>740511.02573988342</v>
      </c>
      <c r="CQ35" s="22">
        <f t="shared" ca="1" si="29"/>
        <v>770610.856960473</v>
      </c>
      <c r="CR35" s="22">
        <f t="shared" ca="1" si="29"/>
        <v>718444.97554738994</v>
      </c>
      <c r="CS35" s="22">
        <f t="shared" ca="1" si="29"/>
        <v>756107.38683260744</v>
      </c>
      <c r="CT35" s="22">
        <f t="shared" ca="1" si="29"/>
        <v>730521.46430695069</v>
      </c>
      <c r="CU35" s="22">
        <f t="shared" ca="1" si="29"/>
        <v>739354.35132621776</v>
      </c>
      <c r="CV35" s="22">
        <f t="shared" ca="1" si="29"/>
        <v>737666.97783749516</v>
      </c>
      <c r="CW35" s="22">
        <f t="shared" ca="1" si="29"/>
        <v>751977.64754720859</v>
      </c>
      <c r="CX35" s="22">
        <f t="shared" ca="1" si="29"/>
        <v>727520.06788184459</v>
      </c>
      <c r="CY35" s="22">
        <f t="shared" ca="1" si="29"/>
        <v>708386.2046871233</v>
      </c>
      <c r="CZ35" s="22">
        <f t="shared" ca="1" si="29"/>
        <v>766011.1152345828</v>
      </c>
      <c r="DA35" s="23">
        <f ca="1">SUM(CO35:CZ35)</f>
        <v>8912140.2403567024</v>
      </c>
      <c r="DB35" s="22">
        <f t="shared" ref="DB35:DM35" ca="1" si="30">DB44-DB54+DB38</f>
        <v>719123.3666337555</v>
      </c>
      <c r="DC35" s="22">
        <f t="shared" ca="1" si="30"/>
        <v>713541.95075618813</v>
      </c>
      <c r="DD35" s="22">
        <f t="shared" ca="1" si="30"/>
        <v>744534.46840733394</v>
      </c>
      <c r="DE35" s="22">
        <f t="shared" ca="1" si="30"/>
        <v>768927.37277481356</v>
      </c>
      <c r="DF35" s="22">
        <f t="shared" ca="1" si="30"/>
        <v>743120.05697694491</v>
      </c>
      <c r="DG35" s="22">
        <f t="shared" ca="1" si="30"/>
        <v>733953.04468952667</v>
      </c>
      <c r="DH35" s="22">
        <f t="shared" ca="1" si="30"/>
        <v>728655.19075638137</v>
      </c>
      <c r="DI35" s="22">
        <f t="shared" ca="1" si="30"/>
        <v>761529.5063133206</v>
      </c>
      <c r="DJ35" s="22">
        <f t="shared" ca="1" si="30"/>
        <v>737080.58219501667</v>
      </c>
      <c r="DK35" s="22">
        <f t="shared" ca="1" si="30"/>
        <v>712772.42038422695</v>
      </c>
      <c r="DL35" s="22">
        <f t="shared" ca="1" si="30"/>
        <v>724817.13396278711</v>
      </c>
      <c r="DM35" s="22">
        <f t="shared" ca="1" si="30"/>
        <v>736717.14286351798</v>
      </c>
      <c r="DN35" s="23">
        <f ca="1">SUM(DB35:DM35)</f>
        <v>8824772.2367138136</v>
      </c>
      <c r="DO35" s="22">
        <f t="shared" ref="DO35:DZ35" ca="1" si="31">DO44-DO54+DO38</f>
        <v>762211.98364000791</v>
      </c>
      <c r="DP35" s="22">
        <f t="shared" ca="1" si="31"/>
        <v>709067.04537822271</v>
      </c>
      <c r="DQ35" s="22">
        <f t="shared" ca="1" si="31"/>
        <v>753773.36137515504</v>
      </c>
      <c r="DR35" s="22">
        <f t="shared" ca="1" si="31"/>
        <v>747169.78777309868</v>
      </c>
      <c r="DS35" s="22">
        <f t="shared" ca="1" si="31"/>
        <v>687740.20975914772</v>
      </c>
      <c r="DT35" s="22">
        <f t="shared" ca="1" si="31"/>
        <v>756498.05679367401</v>
      </c>
      <c r="DU35" s="22">
        <f t="shared" ca="1" si="31"/>
        <v>699862.39252825698</v>
      </c>
      <c r="DV35" s="22">
        <f t="shared" ca="1" si="31"/>
        <v>727003.75210616505</v>
      </c>
      <c r="DW35" s="22">
        <f t="shared" ca="1" si="31"/>
        <v>706131.12632683676</v>
      </c>
      <c r="DX35" s="22">
        <f t="shared" ca="1" si="31"/>
        <v>721776.98701723001</v>
      </c>
      <c r="DY35" s="22">
        <f t="shared" ca="1" si="31"/>
        <v>684014.55326847895</v>
      </c>
      <c r="DZ35" s="22">
        <f t="shared" ca="1" si="31"/>
        <v>706070.31596854876</v>
      </c>
      <c r="EA35" s="23">
        <f ca="1">SUM(DO35:DZ35)</f>
        <v>8661319.5719348229</v>
      </c>
      <c r="EB35" s="22">
        <f t="shared" ref="EB35:EM35" ca="1" si="32">EB44-EB54+EB38</f>
        <v>699642.08013695164</v>
      </c>
      <c r="EC35" s="22">
        <f t="shared" ca="1" si="32"/>
        <v>716383.20581853949</v>
      </c>
      <c r="ED35" s="22">
        <f t="shared" ca="1" si="32"/>
        <v>746228.91538043425</v>
      </c>
      <c r="EE35" s="22">
        <f t="shared" ca="1" si="32"/>
        <v>743032.90385099757</v>
      </c>
      <c r="EF35" s="22">
        <f t="shared" ca="1" si="32"/>
        <v>700283.2624379819</v>
      </c>
      <c r="EG35" s="22">
        <f t="shared" ca="1" si="32"/>
        <v>717232.54586342641</v>
      </c>
      <c r="EH35" s="22">
        <f t="shared" ca="1" si="32"/>
        <v>748373.12795972987</v>
      </c>
      <c r="EI35" s="22">
        <f t="shared" ca="1" si="32"/>
        <v>739458.60460268927</v>
      </c>
      <c r="EJ35" s="22">
        <f t="shared" ca="1" si="32"/>
        <v>737609.50230897043</v>
      </c>
      <c r="EK35" s="22">
        <f t="shared" ca="1" si="32"/>
        <v>681211.42422229028</v>
      </c>
      <c r="EL35" s="22">
        <f t="shared" ca="1" si="32"/>
        <v>753858.27132131497</v>
      </c>
      <c r="EM35" s="22">
        <f t="shared" ca="1" si="32"/>
        <v>702762.18933230825</v>
      </c>
      <c r="EN35" s="23">
        <f ca="1">SUM(EB35:EM35)</f>
        <v>8686076.0332356356</v>
      </c>
    </row>
    <row r="36" spans="1:144" ht="12.75" customHeight="1" outlineLevel="1" x14ac:dyDescent="0.2">
      <c r="A36" s="11" t="str">
        <f>Labels!B45</f>
        <v>Final Sales</v>
      </c>
      <c r="B36" s="24">
        <f t="shared" ref="B36:M36" si="33">B12+B21+B37</f>
        <v>963388.68108289549</v>
      </c>
      <c r="C36" s="24">
        <f t="shared" ca="1" si="33"/>
        <v>962679.02357734239</v>
      </c>
      <c r="D36" s="24">
        <f t="shared" ca="1" si="33"/>
        <v>962088.27280297817</v>
      </c>
      <c r="E36" s="24">
        <f t="shared" ca="1" si="33"/>
        <v>961496.33069646172</v>
      </c>
      <c r="F36" s="24">
        <f t="shared" ca="1" si="33"/>
        <v>960776.22731171909</v>
      </c>
      <c r="G36" s="24">
        <f t="shared" ca="1" si="33"/>
        <v>960026.36545360251</v>
      </c>
      <c r="H36" s="24">
        <f t="shared" ca="1" si="33"/>
        <v>959508.57261391671</v>
      </c>
      <c r="I36" s="24">
        <f t="shared" ca="1" si="33"/>
        <v>958853.25140011683</v>
      </c>
      <c r="J36" s="24">
        <f t="shared" ca="1" si="33"/>
        <v>958309.85291326442</v>
      </c>
      <c r="K36" s="24">
        <f t="shared" ca="1" si="33"/>
        <v>957797.68878654635</v>
      </c>
      <c r="L36" s="24">
        <f t="shared" ca="1" si="33"/>
        <v>957197.03017432813</v>
      </c>
      <c r="M36" s="24">
        <f t="shared" ca="1" si="33"/>
        <v>956524.18457749032</v>
      </c>
      <c r="N36" s="25">
        <f ca="1">SUM(B36:M36)</f>
        <v>11518645.481390662</v>
      </c>
      <c r="O36" s="24">
        <f t="shared" ref="O36:Z36" ca="1" si="34">O12+O21+O37</f>
        <v>955905.82305710227</v>
      </c>
      <c r="P36" s="24">
        <f t="shared" ca="1" si="34"/>
        <v>955332.6215111363</v>
      </c>
      <c r="Q36" s="24">
        <f t="shared" ca="1" si="34"/>
        <v>954913.77366360184</v>
      </c>
      <c r="R36" s="24">
        <f t="shared" ca="1" si="34"/>
        <v>954339.24720625521</v>
      </c>
      <c r="S36" s="24">
        <f t="shared" ca="1" si="34"/>
        <v>953751.57501751871</v>
      </c>
      <c r="T36" s="24">
        <f t="shared" ca="1" si="34"/>
        <v>953178.69331859436</v>
      </c>
      <c r="U36" s="24">
        <f t="shared" ca="1" si="34"/>
        <v>952669.56206563953</v>
      </c>
      <c r="V36" s="24">
        <f t="shared" ca="1" si="34"/>
        <v>952231.60950442019</v>
      </c>
      <c r="W36" s="24">
        <f t="shared" ca="1" si="34"/>
        <v>951537.34250285628</v>
      </c>
      <c r="X36" s="24">
        <f t="shared" ca="1" si="34"/>
        <v>951063.62474092725</v>
      </c>
      <c r="Y36" s="24">
        <f t="shared" ca="1" si="34"/>
        <v>950589.90823134047</v>
      </c>
      <c r="Z36" s="24">
        <f t="shared" ca="1" si="34"/>
        <v>950097.58838237717</v>
      </c>
      <c r="AA36" s="25">
        <f ca="1">SUM(O36:Z36)</f>
        <v>11435611.369201768</v>
      </c>
      <c r="AB36" s="24">
        <f t="shared" ref="AB36:AM36" ca="1" si="35">AB12+AB21+AB37</f>
        <v>949611.2330287334</v>
      </c>
      <c r="AC36" s="24">
        <f t="shared" ca="1" si="35"/>
        <v>949097.75045035302</v>
      </c>
      <c r="AD36" s="24">
        <f t="shared" ca="1" si="35"/>
        <v>948562.84350455448</v>
      </c>
      <c r="AE36" s="24">
        <f t="shared" ca="1" si="35"/>
        <v>948173.2620480879</v>
      </c>
      <c r="AF36" s="24">
        <f t="shared" ca="1" si="35"/>
        <v>947532.64201467403</v>
      </c>
      <c r="AG36" s="24">
        <f t="shared" ca="1" si="35"/>
        <v>947133.22553031088</v>
      </c>
      <c r="AH36" s="24">
        <f t="shared" ca="1" si="35"/>
        <v>946619.08278746065</v>
      </c>
      <c r="AI36" s="24">
        <f t="shared" ca="1" si="35"/>
        <v>946242.75000626256</v>
      </c>
      <c r="AJ36" s="24">
        <f t="shared" ca="1" si="35"/>
        <v>945718.45023002347</v>
      </c>
      <c r="AK36" s="24">
        <f t="shared" ca="1" si="35"/>
        <v>945343.3813313389</v>
      </c>
      <c r="AL36" s="24">
        <f t="shared" ca="1" si="35"/>
        <v>944850.79001039069</v>
      </c>
      <c r="AM36" s="24">
        <f t="shared" ca="1" si="35"/>
        <v>944358.89614182222</v>
      </c>
      <c r="AN36" s="25">
        <f ca="1">SUM(AB36:AM36)</f>
        <v>11363244.307084011</v>
      </c>
      <c r="AO36" s="24">
        <f t="shared" ref="AO36:AZ36" ca="1" si="36">AO12+AO21+AO37</f>
        <v>943966.22392432019</v>
      </c>
      <c r="AP36" s="24">
        <f t="shared" ca="1" si="36"/>
        <v>943501.16841851675</v>
      </c>
      <c r="AQ36" s="24">
        <f t="shared" ca="1" si="36"/>
        <v>942998.27690565749</v>
      </c>
      <c r="AR36" s="24">
        <f t="shared" ca="1" si="36"/>
        <v>942451.78657628247</v>
      </c>
      <c r="AS36" s="24">
        <f t="shared" ca="1" si="36"/>
        <v>941987.76892226911</v>
      </c>
      <c r="AT36" s="24">
        <f t="shared" ca="1" si="36"/>
        <v>941421.92651585292</v>
      </c>
      <c r="AU36" s="24">
        <f t="shared" ca="1" si="36"/>
        <v>940968.99297372391</v>
      </c>
      <c r="AV36" s="24">
        <f t="shared" ca="1" si="36"/>
        <v>940500.48411426239</v>
      </c>
      <c r="AW36" s="24">
        <f t="shared" ca="1" si="36"/>
        <v>940011.15089979884</v>
      </c>
      <c r="AX36" s="24">
        <f t="shared" ca="1" si="36"/>
        <v>939612.98580227105</v>
      </c>
      <c r="AY36" s="24">
        <f t="shared" ca="1" si="36"/>
        <v>939237.10938564281</v>
      </c>
      <c r="AZ36" s="24">
        <f t="shared" ca="1" si="36"/>
        <v>938743.0804142477</v>
      </c>
      <c r="BA36" s="25">
        <f ca="1">SUM(AO36:AZ36)</f>
        <v>11295400.954852846</v>
      </c>
      <c r="BB36" s="24">
        <f t="shared" ref="BB36:BM36" ca="1" si="37">BB12+BB21+BB37</f>
        <v>938280.13906398788</v>
      </c>
      <c r="BC36" s="24">
        <f t="shared" ca="1" si="37"/>
        <v>937844.94287856191</v>
      </c>
      <c r="BD36" s="24">
        <f t="shared" ca="1" si="37"/>
        <v>937470.46908900735</v>
      </c>
      <c r="BE36" s="24">
        <f t="shared" ca="1" si="37"/>
        <v>937072.82013424265</v>
      </c>
      <c r="BF36" s="24">
        <f t="shared" ca="1" si="37"/>
        <v>936565.98708344135</v>
      </c>
      <c r="BG36" s="24">
        <f t="shared" ca="1" si="37"/>
        <v>936077.54803389695</v>
      </c>
      <c r="BH36" s="24">
        <f t="shared" ca="1" si="37"/>
        <v>935714.01726544695</v>
      </c>
      <c r="BI36" s="24">
        <f t="shared" ca="1" si="37"/>
        <v>935241.48465862707</v>
      </c>
      <c r="BJ36" s="24">
        <f t="shared" ca="1" si="37"/>
        <v>934822.4567924618</v>
      </c>
      <c r="BK36" s="24">
        <f t="shared" ca="1" si="37"/>
        <v>934435.61023814697</v>
      </c>
      <c r="BL36" s="24">
        <f t="shared" ca="1" si="37"/>
        <v>934078.43705098203</v>
      </c>
      <c r="BM36" s="24">
        <f t="shared" ca="1" si="37"/>
        <v>933700.42241546698</v>
      </c>
      <c r="BN36" s="25">
        <f ca="1">SUM(BB36:BM36)</f>
        <v>11231304.334704269</v>
      </c>
      <c r="BO36" s="24">
        <f t="shared" ref="BO36:BZ36" ca="1" si="38">BO12+BO21+BO37</f>
        <v>933256.29386442923</v>
      </c>
      <c r="BP36" s="24">
        <f t="shared" ca="1" si="38"/>
        <v>932817.2463948708</v>
      </c>
      <c r="BQ36" s="24">
        <f t="shared" ca="1" si="38"/>
        <v>932391.14770349895</v>
      </c>
      <c r="BR36" s="24">
        <f t="shared" ca="1" si="38"/>
        <v>931781.13413038361</v>
      </c>
      <c r="BS36" s="24">
        <f t="shared" ca="1" si="38"/>
        <v>931392.79556256172</v>
      </c>
      <c r="BT36" s="24">
        <f t="shared" ca="1" si="38"/>
        <v>930870.7480036082</v>
      </c>
      <c r="BU36" s="24">
        <f t="shared" ca="1" si="38"/>
        <v>930558.51352155965</v>
      </c>
      <c r="BV36" s="24">
        <f t="shared" ca="1" si="38"/>
        <v>930041.23093543481</v>
      </c>
      <c r="BW36" s="24">
        <f t="shared" ca="1" si="38"/>
        <v>929605.16511081171</v>
      </c>
      <c r="BX36" s="24">
        <f t="shared" ca="1" si="38"/>
        <v>929168.90616359003</v>
      </c>
      <c r="BY36" s="24">
        <f t="shared" ca="1" si="38"/>
        <v>928772.5669069076</v>
      </c>
      <c r="BZ36" s="24">
        <f t="shared" ca="1" si="38"/>
        <v>928347.60984975973</v>
      </c>
      <c r="CA36" s="25">
        <f ca="1">SUM(BO36:BZ36)</f>
        <v>11169003.358147414</v>
      </c>
      <c r="CB36" s="24">
        <f t="shared" ref="CB36:CM36" ca="1" si="39">CB12+CB21+CB37</f>
        <v>927906.8524314668</v>
      </c>
      <c r="CC36" s="24">
        <f t="shared" ca="1" si="39"/>
        <v>927575.151181794</v>
      </c>
      <c r="CD36" s="24">
        <f t="shared" ca="1" si="39"/>
        <v>927147.81092517066</v>
      </c>
      <c r="CE36" s="24">
        <f t="shared" ca="1" si="39"/>
        <v>926640.93797674589</v>
      </c>
      <c r="CF36" s="24">
        <f t="shared" ca="1" si="39"/>
        <v>926204.23634908593</v>
      </c>
      <c r="CG36" s="24">
        <f t="shared" ca="1" si="39"/>
        <v>925812.67494995124</v>
      </c>
      <c r="CH36" s="24">
        <f t="shared" ca="1" si="39"/>
        <v>925420.52565469546</v>
      </c>
      <c r="CI36" s="24">
        <f t="shared" ca="1" si="39"/>
        <v>925046.61666108691</v>
      </c>
      <c r="CJ36" s="24">
        <f t="shared" ca="1" si="39"/>
        <v>924640.31142823782</v>
      </c>
      <c r="CK36" s="24">
        <f t="shared" ca="1" si="39"/>
        <v>924190.53127775644</v>
      </c>
      <c r="CL36" s="24">
        <f t="shared" ca="1" si="39"/>
        <v>923816.58006819454</v>
      </c>
      <c r="CM36" s="24">
        <f t="shared" ca="1" si="39"/>
        <v>923251.2222600932</v>
      </c>
      <c r="CN36" s="25">
        <f ca="1">SUM(CB36:CM36)</f>
        <v>11107653.451164281</v>
      </c>
      <c r="CO36" s="24">
        <f t="shared" ref="CO36:CZ36" ca="1" si="40">CO12+CO21+CO37</f>
        <v>922799.14392871375</v>
      </c>
      <c r="CP36" s="24">
        <f t="shared" ca="1" si="40"/>
        <v>922410.81198027474</v>
      </c>
      <c r="CQ36" s="24">
        <f t="shared" ca="1" si="40"/>
        <v>921954.80591869017</v>
      </c>
      <c r="CR36" s="24">
        <f t="shared" ca="1" si="40"/>
        <v>921554.20407442807</v>
      </c>
      <c r="CS36" s="24">
        <f t="shared" ca="1" si="40"/>
        <v>921036.29428475618</v>
      </c>
      <c r="CT36" s="24">
        <f t="shared" ca="1" si="40"/>
        <v>920540.04109487135</v>
      </c>
      <c r="CU36" s="24">
        <f t="shared" ca="1" si="40"/>
        <v>920133.08500443806</v>
      </c>
      <c r="CV36" s="24">
        <f t="shared" ca="1" si="40"/>
        <v>919722.15413379029</v>
      </c>
      <c r="CW36" s="24">
        <f t="shared" ca="1" si="40"/>
        <v>919258.07149174542</v>
      </c>
      <c r="CX36" s="24">
        <f t="shared" ca="1" si="40"/>
        <v>918774.77779517591</v>
      </c>
      <c r="CY36" s="24">
        <f t="shared" ca="1" si="40"/>
        <v>918245.43559151608</v>
      </c>
      <c r="CZ36" s="24">
        <f t="shared" ca="1" si="40"/>
        <v>917788.64003734465</v>
      </c>
      <c r="DA36" s="25">
        <f ca="1">SUM(CO36:CZ36)</f>
        <v>11044217.465335744</v>
      </c>
      <c r="DB36" s="24">
        <f t="shared" ref="DB36:DM36" ca="1" si="41">DB12+DB21+DB37</f>
        <v>917448.54305866687</v>
      </c>
      <c r="DC36" s="24">
        <f t="shared" ca="1" si="41"/>
        <v>916951.14727474807</v>
      </c>
      <c r="DD36" s="24">
        <f t="shared" ca="1" si="41"/>
        <v>916520.37797867705</v>
      </c>
      <c r="DE36" s="24">
        <f t="shared" ca="1" si="41"/>
        <v>915984.15343222639</v>
      </c>
      <c r="DF36" s="24">
        <f t="shared" ca="1" si="41"/>
        <v>915614.45180753269</v>
      </c>
      <c r="DG36" s="24">
        <f t="shared" ca="1" si="41"/>
        <v>915172.16032320587</v>
      </c>
      <c r="DH36" s="24">
        <f t="shared" ca="1" si="41"/>
        <v>914680.1358811392</v>
      </c>
      <c r="DI36" s="24">
        <f t="shared" ca="1" si="41"/>
        <v>914131.20273619902</v>
      </c>
      <c r="DJ36" s="24">
        <f t="shared" ca="1" si="41"/>
        <v>913668.08663074218</v>
      </c>
      <c r="DK36" s="24">
        <f t="shared" ca="1" si="41"/>
        <v>913200.04650517961</v>
      </c>
      <c r="DL36" s="24">
        <f t="shared" ca="1" si="41"/>
        <v>912726.80099575932</v>
      </c>
      <c r="DM36" s="24">
        <f t="shared" ca="1" si="41"/>
        <v>912329.48228617606</v>
      </c>
      <c r="DN36" s="25">
        <f ca="1">SUM(DB36:DM36)</f>
        <v>10978426.588910252</v>
      </c>
      <c r="DO36" s="24">
        <f t="shared" ref="DO36:DZ36" ca="1" si="42">DO12+DO21+DO37</f>
        <v>911866.49747808441</v>
      </c>
      <c r="DP36" s="24">
        <f t="shared" ca="1" si="42"/>
        <v>911492.21246824856</v>
      </c>
      <c r="DQ36" s="24">
        <f t="shared" ca="1" si="42"/>
        <v>911023.93767674221</v>
      </c>
      <c r="DR36" s="24">
        <f t="shared" ca="1" si="42"/>
        <v>910617.21484362567</v>
      </c>
      <c r="DS36" s="24">
        <f t="shared" ca="1" si="42"/>
        <v>910133.64351860958</v>
      </c>
      <c r="DT36" s="24">
        <f t="shared" ca="1" si="42"/>
        <v>909516.20755807217</v>
      </c>
      <c r="DU36" s="24">
        <f t="shared" ca="1" si="42"/>
        <v>909129.85385643085</v>
      </c>
      <c r="DV36" s="24">
        <f t="shared" ca="1" si="42"/>
        <v>908654.21206690755</v>
      </c>
      <c r="DW36" s="24">
        <f t="shared" ca="1" si="42"/>
        <v>908231.78437841206</v>
      </c>
      <c r="DX36" s="24">
        <f t="shared" ca="1" si="42"/>
        <v>907675.93924911611</v>
      </c>
      <c r="DY36" s="24">
        <f t="shared" ca="1" si="42"/>
        <v>907227.93084326712</v>
      </c>
      <c r="DZ36" s="24">
        <f t="shared" ca="1" si="42"/>
        <v>906773.24724618904</v>
      </c>
      <c r="EA36" s="25">
        <f ca="1">SUM(DO36:DZ36)</f>
        <v>10912342.681183705</v>
      </c>
      <c r="EB36" s="24">
        <f t="shared" ref="EB36:EM36" ca="1" si="43">EB12+EB21+EB37</f>
        <v>906355.69066214643</v>
      </c>
      <c r="EC36" s="24">
        <f t="shared" ca="1" si="43"/>
        <v>905807.81473537965</v>
      </c>
      <c r="ED36" s="24">
        <f t="shared" ca="1" si="43"/>
        <v>905372.86713537155</v>
      </c>
      <c r="EE36" s="24">
        <f t="shared" ca="1" si="43"/>
        <v>904935.7887711582</v>
      </c>
      <c r="EF36" s="24">
        <f t="shared" ca="1" si="43"/>
        <v>904421.37480448175</v>
      </c>
      <c r="EG36" s="24">
        <f t="shared" ca="1" si="43"/>
        <v>903813.56863441656</v>
      </c>
      <c r="EH36" s="24">
        <f t="shared" ca="1" si="43"/>
        <v>903334.8747020592</v>
      </c>
      <c r="EI36" s="24">
        <f t="shared" ca="1" si="43"/>
        <v>902980.54989386245</v>
      </c>
      <c r="EJ36" s="24">
        <f t="shared" ca="1" si="43"/>
        <v>902549.62146295386</v>
      </c>
      <c r="EK36" s="24">
        <f t="shared" ca="1" si="43"/>
        <v>902151.48133945663</v>
      </c>
      <c r="EL36" s="24">
        <f t="shared" ca="1" si="43"/>
        <v>901632.90603882284</v>
      </c>
      <c r="EM36" s="24">
        <f t="shared" ca="1" si="43"/>
        <v>901291.17433969944</v>
      </c>
      <c r="EN36" s="25">
        <f ca="1">SUM(EB36:EM36)</f>
        <v>10844647.71251981</v>
      </c>
    </row>
    <row r="37" spans="1:144" ht="12.75" customHeight="1" outlineLevel="1" x14ac:dyDescent="0.2">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x14ac:dyDescent="0.2">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x14ac:dyDescent="0.2"/>
    <row r="40" spans="1:144" ht="12.75" customHeight="1" outlineLevel="1" x14ac:dyDescent="0.2"/>
    <row r="41" spans="1:144" ht="12.75" customHeight="1" x14ac:dyDescent="0.2">
      <c r="A41" s="3" t="str">
        <f>"Output"</f>
        <v>Output</v>
      </c>
    </row>
    <row r="42" spans="1:144" ht="12.75" customHeight="1" outlineLevel="1" x14ac:dyDescent="0.2">
      <c r="A42" s="2" t="str">
        <f>" "</f>
        <v xml:space="preserve"> </v>
      </c>
    </row>
    <row r="43" spans="1:144" ht="12.75" customHeight="1" outlineLevel="1" x14ac:dyDescent="0.2">
      <c r="B43" s="19" t="str">
        <f>ZZZ__FnCalls!F7</f>
        <v>MMM 2010</v>
      </c>
      <c r="C43" s="20" t="str">
        <f>ZZZ__FnCalls!F8</f>
        <v>MMM 2010</v>
      </c>
      <c r="D43" s="20" t="str">
        <f>ZZZ__FnCalls!F9</f>
        <v>MMM 2010</v>
      </c>
      <c r="E43" s="20" t="str">
        <f>ZZZ__FnCalls!F10</f>
        <v>MMM 2010</v>
      </c>
      <c r="F43" s="20" t="str">
        <f>ZZZ__FnCalls!F11</f>
        <v>MMM 2010</v>
      </c>
      <c r="G43" s="20" t="str">
        <f>ZZZ__FnCalls!F12</f>
        <v>MMM 2010</v>
      </c>
      <c r="H43" s="20" t="str">
        <f>ZZZ__FnCalls!F13</f>
        <v>MMM 2010</v>
      </c>
      <c r="I43" s="20" t="str">
        <f>ZZZ__FnCalls!F14</f>
        <v>MMM 2010</v>
      </c>
      <c r="J43" s="20" t="str">
        <f>ZZZ__FnCalls!F15</f>
        <v>MMM 2010</v>
      </c>
      <c r="K43" s="20" t="str">
        <f>ZZZ__FnCalls!F16</f>
        <v>MMM 2010</v>
      </c>
      <c r="L43" s="20" t="str">
        <f>ZZZ__FnCalls!F17</f>
        <v>MMM 2010</v>
      </c>
      <c r="M43" s="20" t="str">
        <f>ZZZ__FnCalls!F18</f>
        <v>MMM 2010</v>
      </c>
      <c r="N43" s="21" t="str">
        <f>ZZZ__FnCalls!H7</f>
        <v>2010</v>
      </c>
      <c r="O43" s="20" t="str">
        <f>ZZZ__FnCalls!F19</f>
        <v>MMM 2011</v>
      </c>
      <c r="P43" s="20" t="str">
        <f>ZZZ__FnCalls!F20</f>
        <v>MMM 2011</v>
      </c>
      <c r="Q43" s="20" t="str">
        <f>ZZZ__FnCalls!F21</f>
        <v>MMM 2011</v>
      </c>
      <c r="R43" s="20" t="str">
        <f>ZZZ__FnCalls!F22</f>
        <v>MMM 2011</v>
      </c>
      <c r="S43" s="20" t="str">
        <f>ZZZ__FnCalls!F23</f>
        <v>MMM 2011</v>
      </c>
      <c r="T43" s="20" t="str">
        <f>ZZZ__FnCalls!F24</f>
        <v>MMM 2011</v>
      </c>
      <c r="U43" s="20" t="str">
        <f>ZZZ__FnCalls!F25</f>
        <v>MMM 2011</v>
      </c>
      <c r="V43" s="20" t="str">
        <f>ZZZ__FnCalls!F26</f>
        <v>MMM 2011</v>
      </c>
      <c r="W43" s="20" t="str">
        <f>ZZZ__FnCalls!F27</f>
        <v>MMM 2011</v>
      </c>
      <c r="X43" s="20" t="str">
        <f>ZZZ__FnCalls!F28</f>
        <v>MMM 2011</v>
      </c>
      <c r="Y43" s="20" t="str">
        <f>ZZZ__FnCalls!F29</f>
        <v>MMM 2011</v>
      </c>
      <c r="Z43" s="20" t="str">
        <f>ZZZ__FnCalls!F30</f>
        <v>MMM 2011</v>
      </c>
      <c r="AA43" s="21" t="str">
        <f>ZZZ__FnCalls!H19</f>
        <v>2011</v>
      </c>
      <c r="AB43" s="20" t="str">
        <f>ZZZ__FnCalls!F31</f>
        <v>MMM 2012</v>
      </c>
      <c r="AC43" s="20" t="str">
        <f>ZZZ__FnCalls!F32</f>
        <v>MMM 2012</v>
      </c>
      <c r="AD43" s="20" t="str">
        <f>ZZZ__FnCalls!F33</f>
        <v>MMM 2012</v>
      </c>
      <c r="AE43" s="20" t="str">
        <f>ZZZ__FnCalls!F34</f>
        <v>MMM 2012</v>
      </c>
      <c r="AF43" s="20" t="str">
        <f>ZZZ__FnCalls!F35</f>
        <v>MMM 2012</v>
      </c>
      <c r="AG43" s="20" t="str">
        <f>ZZZ__FnCalls!F36</f>
        <v>MMM 2012</v>
      </c>
      <c r="AH43" s="20" t="str">
        <f>ZZZ__FnCalls!F37</f>
        <v>MMM 2012</v>
      </c>
      <c r="AI43" s="20" t="str">
        <f>ZZZ__FnCalls!F38</f>
        <v>MMM 2012</v>
      </c>
      <c r="AJ43" s="20" t="str">
        <f>ZZZ__FnCalls!F39</f>
        <v>MMM 2012</v>
      </c>
      <c r="AK43" s="20" t="str">
        <f>ZZZ__FnCalls!F40</f>
        <v>MMM 2012</v>
      </c>
      <c r="AL43" s="20" t="str">
        <f>ZZZ__FnCalls!F41</f>
        <v>MMM 2012</v>
      </c>
      <c r="AM43" s="20" t="str">
        <f>ZZZ__FnCalls!F42</f>
        <v>MMM 2012</v>
      </c>
      <c r="AN43" s="21" t="str">
        <f>ZZZ__FnCalls!H31</f>
        <v>2012</v>
      </c>
      <c r="AO43" s="20" t="str">
        <f>ZZZ__FnCalls!F43</f>
        <v>MMM 2013</v>
      </c>
      <c r="AP43" s="20" t="str">
        <f>ZZZ__FnCalls!F44</f>
        <v>MMM 2013</v>
      </c>
      <c r="AQ43" s="20" t="str">
        <f>ZZZ__FnCalls!F45</f>
        <v>MMM 2013</v>
      </c>
      <c r="AR43" s="20" t="str">
        <f>ZZZ__FnCalls!F46</f>
        <v>MMM 2013</v>
      </c>
      <c r="AS43" s="20" t="str">
        <f>ZZZ__FnCalls!F47</f>
        <v>MMM 2013</v>
      </c>
      <c r="AT43" s="20" t="str">
        <f>ZZZ__FnCalls!F48</f>
        <v>MMM 2013</v>
      </c>
      <c r="AU43" s="20" t="str">
        <f>ZZZ__FnCalls!F49</f>
        <v>MMM 2013</v>
      </c>
      <c r="AV43" s="20" t="str">
        <f>ZZZ__FnCalls!F50</f>
        <v>MMM 2013</v>
      </c>
      <c r="AW43" s="20" t="str">
        <f>ZZZ__FnCalls!F51</f>
        <v>MMM 2013</v>
      </c>
      <c r="AX43" s="20" t="str">
        <f>ZZZ__FnCalls!F52</f>
        <v>MMM 2013</v>
      </c>
      <c r="AY43" s="20" t="str">
        <f>ZZZ__FnCalls!F53</f>
        <v>MMM 2013</v>
      </c>
      <c r="AZ43" s="20" t="str">
        <f>ZZZ__FnCalls!F54</f>
        <v>MMM 2013</v>
      </c>
      <c r="BA43" s="21" t="str">
        <f>ZZZ__FnCalls!H43</f>
        <v>2013</v>
      </c>
      <c r="BB43" s="20" t="str">
        <f>ZZZ__FnCalls!F55</f>
        <v>MMM 2014</v>
      </c>
      <c r="BC43" s="20" t="str">
        <f>ZZZ__FnCalls!F56</f>
        <v>MMM 2014</v>
      </c>
      <c r="BD43" s="20" t="str">
        <f>ZZZ__FnCalls!F57</f>
        <v>MMM 2014</v>
      </c>
      <c r="BE43" s="20" t="str">
        <f>ZZZ__FnCalls!F58</f>
        <v>MMM 2014</v>
      </c>
      <c r="BF43" s="20" t="str">
        <f>ZZZ__FnCalls!F59</f>
        <v>MMM 2014</v>
      </c>
      <c r="BG43" s="20" t="str">
        <f>ZZZ__FnCalls!F60</f>
        <v>MMM 2014</v>
      </c>
      <c r="BH43" s="20" t="str">
        <f>ZZZ__FnCalls!F61</f>
        <v>MMM 2014</v>
      </c>
      <c r="BI43" s="20" t="str">
        <f>ZZZ__FnCalls!F62</f>
        <v>MMM 2014</v>
      </c>
      <c r="BJ43" s="20" t="str">
        <f>ZZZ__FnCalls!F63</f>
        <v>MMM 2014</v>
      </c>
      <c r="BK43" s="20" t="str">
        <f>ZZZ__FnCalls!F64</f>
        <v>MMM 2014</v>
      </c>
      <c r="BL43" s="20" t="str">
        <f>ZZZ__FnCalls!F65</f>
        <v>MMM 2014</v>
      </c>
      <c r="BM43" s="20" t="str">
        <f>ZZZ__FnCalls!F66</f>
        <v>MMM 2014</v>
      </c>
      <c r="BN43" s="21" t="str">
        <f>ZZZ__FnCalls!H55</f>
        <v>2014</v>
      </c>
      <c r="BO43" s="20" t="str">
        <f>ZZZ__FnCalls!F67</f>
        <v>MMM 2015</v>
      </c>
      <c r="BP43" s="20" t="str">
        <f>ZZZ__FnCalls!F68</f>
        <v>MMM 2015</v>
      </c>
      <c r="BQ43" s="20" t="str">
        <f>ZZZ__FnCalls!F69</f>
        <v>MMM 2015</v>
      </c>
      <c r="BR43" s="20" t="str">
        <f>ZZZ__FnCalls!F70</f>
        <v>MMM 2015</v>
      </c>
      <c r="BS43" s="20" t="str">
        <f>ZZZ__FnCalls!F71</f>
        <v>MMM 2015</v>
      </c>
      <c r="BT43" s="20" t="str">
        <f>ZZZ__FnCalls!F72</f>
        <v>MMM 2015</v>
      </c>
      <c r="BU43" s="20" t="str">
        <f>ZZZ__FnCalls!F73</f>
        <v>MMM 2015</v>
      </c>
      <c r="BV43" s="20" t="str">
        <f>ZZZ__FnCalls!F74</f>
        <v>MMM 2015</v>
      </c>
      <c r="BW43" s="20" t="str">
        <f>ZZZ__FnCalls!F75</f>
        <v>MMM 2015</v>
      </c>
      <c r="BX43" s="20" t="str">
        <f>ZZZ__FnCalls!F76</f>
        <v>MMM 2015</v>
      </c>
      <c r="BY43" s="20" t="str">
        <f>ZZZ__FnCalls!F77</f>
        <v>MMM 2015</v>
      </c>
      <c r="BZ43" s="20" t="str">
        <f>ZZZ__FnCalls!F78</f>
        <v>MMM 2015</v>
      </c>
      <c r="CA43" s="21" t="str">
        <f>ZZZ__FnCalls!H67</f>
        <v>2015</v>
      </c>
      <c r="CB43" s="20" t="str">
        <f>ZZZ__FnCalls!F79</f>
        <v>MMM 2016</v>
      </c>
      <c r="CC43" s="20" t="str">
        <f>ZZZ__FnCalls!F80</f>
        <v>MMM 2016</v>
      </c>
      <c r="CD43" s="20" t="str">
        <f>ZZZ__FnCalls!F81</f>
        <v>MMM 2016</v>
      </c>
      <c r="CE43" s="20" t="str">
        <f>ZZZ__FnCalls!F82</f>
        <v>MMM 2016</v>
      </c>
      <c r="CF43" s="20" t="str">
        <f>ZZZ__FnCalls!F83</f>
        <v>MMM 2016</v>
      </c>
      <c r="CG43" s="20" t="str">
        <f>ZZZ__FnCalls!F84</f>
        <v>MMM 2016</v>
      </c>
      <c r="CH43" s="20" t="str">
        <f>ZZZ__FnCalls!F85</f>
        <v>MMM 2016</v>
      </c>
      <c r="CI43" s="20" t="str">
        <f>ZZZ__FnCalls!F86</f>
        <v>MMM 2016</v>
      </c>
      <c r="CJ43" s="20" t="str">
        <f>ZZZ__FnCalls!F87</f>
        <v>MMM 2016</v>
      </c>
      <c r="CK43" s="20" t="str">
        <f>ZZZ__FnCalls!F88</f>
        <v>MMM 2016</v>
      </c>
      <c r="CL43" s="20" t="str">
        <f>ZZZ__FnCalls!F89</f>
        <v>MMM 2016</v>
      </c>
      <c r="CM43" s="20" t="str">
        <f>ZZZ__FnCalls!F90</f>
        <v>MMM 2016</v>
      </c>
      <c r="CN43" s="21" t="str">
        <f>ZZZ__FnCalls!H79</f>
        <v>2016</v>
      </c>
      <c r="CO43" s="20" t="str">
        <f>ZZZ__FnCalls!F91</f>
        <v>MMM 2017</v>
      </c>
      <c r="CP43" s="20" t="str">
        <f>ZZZ__FnCalls!F92</f>
        <v>MMM 2017</v>
      </c>
      <c r="CQ43" s="20" t="str">
        <f>ZZZ__FnCalls!F93</f>
        <v>MMM 2017</v>
      </c>
      <c r="CR43" s="20" t="str">
        <f>ZZZ__FnCalls!F94</f>
        <v>MMM 2017</v>
      </c>
      <c r="CS43" s="20" t="str">
        <f>ZZZ__FnCalls!F95</f>
        <v>MMM 2017</v>
      </c>
      <c r="CT43" s="20" t="str">
        <f>ZZZ__FnCalls!F96</f>
        <v>MMM 2017</v>
      </c>
      <c r="CU43" s="20" t="str">
        <f>ZZZ__FnCalls!F97</f>
        <v>MMM 2017</v>
      </c>
      <c r="CV43" s="20" t="str">
        <f>ZZZ__FnCalls!F98</f>
        <v>MMM 2017</v>
      </c>
      <c r="CW43" s="20" t="str">
        <f>ZZZ__FnCalls!F99</f>
        <v>MMM 2017</v>
      </c>
      <c r="CX43" s="20" t="str">
        <f>ZZZ__FnCalls!F100</f>
        <v>MMM 2017</v>
      </c>
      <c r="CY43" s="20" t="str">
        <f>ZZZ__FnCalls!F101</f>
        <v>MMM 2017</v>
      </c>
      <c r="CZ43" s="20" t="str">
        <f>ZZZ__FnCalls!F102</f>
        <v>MMM 2017</v>
      </c>
      <c r="DA43" s="21" t="str">
        <f>ZZZ__FnCalls!H91</f>
        <v>2017</v>
      </c>
      <c r="DB43" s="20" t="str">
        <f>ZZZ__FnCalls!F103</f>
        <v>MMM 2018</v>
      </c>
      <c r="DC43" s="20" t="str">
        <f>ZZZ__FnCalls!F104</f>
        <v>MMM 2018</v>
      </c>
      <c r="DD43" s="20" t="str">
        <f>ZZZ__FnCalls!F105</f>
        <v>MMM 2018</v>
      </c>
      <c r="DE43" s="20" t="str">
        <f>ZZZ__FnCalls!F106</f>
        <v>MMM 2018</v>
      </c>
      <c r="DF43" s="20" t="str">
        <f>ZZZ__FnCalls!F107</f>
        <v>MMM 2018</v>
      </c>
      <c r="DG43" s="20" t="str">
        <f>ZZZ__FnCalls!F108</f>
        <v>MMM 2018</v>
      </c>
      <c r="DH43" s="20" t="str">
        <f>ZZZ__FnCalls!F109</f>
        <v>MMM 2018</v>
      </c>
      <c r="DI43" s="20" t="str">
        <f>ZZZ__FnCalls!F110</f>
        <v>MMM 2018</v>
      </c>
      <c r="DJ43" s="20" t="str">
        <f>ZZZ__FnCalls!F111</f>
        <v>MMM 2018</v>
      </c>
      <c r="DK43" s="20" t="str">
        <f>ZZZ__FnCalls!F112</f>
        <v>MMM 2018</v>
      </c>
      <c r="DL43" s="20" t="str">
        <f>ZZZ__FnCalls!F113</f>
        <v>MMM 2018</v>
      </c>
      <c r="DM43" s="20" t="str">
        <f>ZZZ__FnCalls!F114</f>
        <v>MMM 2018</v>
      </c>
      <c r="DN43" s="21" t="str">
        <f>ZZZ__FnCalls!H103</f>
        <v>2018</v>
      </c>
      <c r="DO43" s="20" t="str">
        <f>ZZZ__FnCalls!F115</f>
        <v>MMM 2019</v>
      </c>
      <c r="DP43" s="20" t="str">
        <f>ZZZ__FnCalls!F116</f>
        <v>MMM 2019</v>
      </c>
      <c r="DQ43" s="20" t="str">
        <f>ZZZ__FnCalls!F117</f>
        <v>MMM 2019</v>
      </c>
      <c r="DR43" s="20" t="str">
        <f>ZZZ__FnCalls!F118</f>
        <v>MMM 2019</v>
      </c>
      <c r="DS43" s="20" t="str">
        <f>ZZZ__FnCalls!F119</f>
        <v>MMM 2019</v>
      </c>
      <c r="DT43" s="20" t="str">
        <f>ZZZ__FnCalls!F120</f>
        <v>MMM 2019</v>
      </c>
      <c r="DU43" s="20" t="str">
        <f>ZZZ__FnCalls!F121</f>
        <v>MMM 2019</v>
      </c>
      <c r="DV43" s="20" t="str">
        <f>ZZZ__FnCalls!F122</f>
        <v>MMM 2019</v>
      </c>
      <c r="DW43" s="20" t="str">
        <f>ZZZ__FnCalls!F123</f>
        <v>MMM 2019</v>
      </c>
      <c r="DX43" s="20" t="str">
        <f>ZZZ__FnCalls!F124</f>
        <v>MMM 2019</v>
      </c>
      <c r="DY43" s="20" t="str">
        <f>ZZZ__FnCalls!F125</f>
        <v>MMM 2019</v>
      </c>
      <c r="DZ43" s="20" t="str">
        <f>ZZZ__FnCalls!F126</f>
        <v>MMM 2019</v>
      </c>
      <c r="EA43" s="21" t="str">
        <f>ZZZ__FnCalls!H115</f>
        <v>2019</v>
      </c>
      <c r="EB43" s="20" t="str">
        <f>ZZZ__FnCalls!F127</f>
        <v>MMM 2020</v>
      </c>
      <c r="EC43" s="20" t="str">
        <f>ZZZ__FnCalls!F128</f>
        <v>MMM 2020</v>
      </c>
      <c r="ED43" s="20" t="str">
        <f>ZZZ__FnCalls!F129</f>
        <v>MMM 2020</v>
      </c>
      <c r="EE43" s="20" t="str">
        <f>ZZZ__FnCalls!F130</f>
        <v>MMM 2020</v>
      </c>
      <c r="EF43" s="20" t="str">
        <f>ZZZ__FnCalls!F131</f>
        <v>MMM 2020</v>
      </c>
      <c r="EG43" s="20" t="str">
        <f>ZZZ__FnCalls!F132</f>
        <v>MMM 2020</v>
      </c>
      <c r="EH43" s="20" t="str">
        <f>ZZZ__FnCalls!F133</f>
        <v>MMM 2020</v>
      </c>
      <c r="EI43" s="20" t="str">
        <f>ZZZ__FnCalls!F134</f>
        <v>MMM 2020</v>
      </c>
      <c r="EJ43" s="20" t="str">
        <f>ZZZ__FnCalls!F135</f>
        <v>MMM 2020</v>
      </c>
      <c r="EK43" s="20" t="str">
        <f>ZZZ__FnCalls!F136</f>
        <v>MMM 2020</v>
      </c>
      <c r="EL43" s="20" t="str">
        <f>ZZZ__FnCalls!F137</f>
        <v>MMM 2020</v>
      </c>
      <c r="EM43" s="20" t="str">
        <f>ZZZ__FnCalls!F138</f>
        <v>MMM 2020</v>
      </c>
      <c r="EN43" s="21" t="str">
        <f>ZZZ__FnCalls!H127</f>
        <v>2020</v>
      </c>
    </row>
    <row r="44" spans="1:144" ht="12.75" customHeight="1" outlineLevel="1" x14ac:dyDescent="0.2">
      <c r="A44" s="7" t="str">
        <f>Labels!B64</f>
        <v>Output</v>
      </c>
      <c r="B44" s="22">
        <f ca="1">B45*(1-Inputs!B21)+B11*Inputs!B21+B46</f>
        <v>1133322.4562974693</v>
      </c>
      <c r="C44" s="22">
        <f ca="1">C45*(1-Inputs!B21)+C11*Inputs!B21+C46</f>
        <v>1167894.8034003137</v>
      </c>
      <c r="D44" s="22">
        <f ca="1">D45*(1-Inputs!B21)+D11*Inputs!B21+D46</f>
        <v>1120598.0308422225</v>
      </c>
      <c r="E44" s="22">
        <f ca="1">E45*(1-Inputs!B21)+E11*Inputs!B21+E46</f>
        <v>1135498.1014932774</v>
      </c>
      <c r="F44" s="22">
        <f ca="1">F45*(1-Inputs!B21)+F11*Inputs!B21+F46</f>
        <v>1122256.2614107677</v>
      </c>
      <c r="G44" s="22">
        <f ca="1">G45*(1-Inputs!B21)+G11*Inputs!B21+G46</f>
        <v>1190192.7243847782</v>
      </c>
      <c r="H44" s="22">
        <f ca="1">H45*(1-Inputs!B21)+H11*Inputs!B21+H46</f>
        <v>1162295.7435726882</v>
      </c>
      <c r="I44" s="22">
        <f ca="1">I45*(1-Inputs!B21)+I11*Inputs!B21+I46</f>
        <v>1197906.6026586322</v>
      </c>
      <c r="J44" s="22">
        <f ca="1">J45*(1-Inputs!B21)+J11*Inputs!B21+J46</f>
        <v>1192205.8055750355</v>
      </c>
      <c r="K44" s="22">
        <f ca="1">K45*(1-Inputs!B21)+K11*Inputs!B21+K46</f>
        <v>1160743.7526224174</v>
      </c>
      <c r="L44" s="22">
        <f ca="1">L45*(1-Inputs!B21)+L11*Inputs!B21+L46</f>
        <v>1124336.2048278539</v>
      </c>
      <c r="M44" s="22">
        <f ca="1">M45*(1-Inputs!B21)+M11*Inputs!B21+M46</f>
        <v>1133508.8083163518</v>
      </c>
      <c r="N44" s="23">
        <f ca="1">SUM(B44:M44)</f>
        <v>13840759.295401808</v>
      </c>
      <c r="O44" s="22">
        <f ca="1">O45*(1-Inputs!B21)+O11*Inputs!B21+O46</f>
        <v>1121868.6384617893</v>
      </c>
      <c r="P44" s="22">
        <f ca="1">P45*(1-Inputs!B21)+P11*Inputs!B21+P46</f>
        <v>1191175.644466711</v>
      </c>
      <c r="Q44" s="22">
        <f ca="1">Q45*(1-Inputs!B21)+Q11*Inputs!B21+Q46</f>
        <v>1111823.5822306687</v>
      </c>
      <c r="R44" s="22">
        <f ca="1">R45*(1-Inputs!B21)+R11*Inputs!B21+R46</f>
        <v>1174814.2520525598</v>
      </c>
      <c r="S44" s="22">
        <f ca="1">S45*(1-Inputs!B21)+S11*Inputs!B21+S46</f>
        <v>1127843.4754413646</v>
      </c>
      <c r="T44" s="22">
        <f ca="1">T45*(1-Inputs!B21)+T11*Inputs!B21+T46</f>
        <v>1152059.5549604106</v>
      </c>
      <c r="U44" s="22">
        <f ca="1">U45*(1-Inputs!B21)+U11*Inputs!B21+U46</f>
        <v>1191234.1134376067</v>
      </c>
      <c r="V44" s="22">
        <f ca="1">V45*(1-Inputs!B21)+V11*Inputs!B21+V46</f>
        <v>1073867.9683121303</v>
      </c>
      <c r="W44" s="22">
        <f ca="1">W45*(1-Inputs!B21)+W11*Inputs!B21+W46</f>
        <v>1171006.3264398004</v>
      </c>
      <c r="X44" s="22">
        <f ca="1">X45*(1-Inputs!B21)+X11*Inputs!B21+X46</f>
        <v>1159836.2341517981</v>
      </c>
      <c r="Y44" s="22">
        <f ca="1">Y45*(1-Inputs!B21)+Y11*Inputs!B21+Y46</f>
        <v>1103092.0067553315</v>
      </c>
      <c r="Z44" s="22">
        <f ca="1">Z45*(1-Inputs!B21)+Z11*Inputs!B21+Z46</f>
        <v>1134353.6608423584</v>
      </c>
      <c r="AA44" s="23">
        <f ca="1">SUM(O44:Z44)</f>
        <v>13712975.457552528</v>
      </c>
      <c r="AB44" s="22">
        <f ca="1">AB45*(1-Inputs!B21)+AB11*Inputs!B21+AB46</f>
        <v>1109847.1199264515</v>
      </c>
      <c r="AC44" s="22">
        <f ca="1">AC45*(1-Inputs!B21)+AC11*Inputs!B21+AC46</f>
        <v>1121552.643569567</v>
      </c>
      <c r="AD44" s="22">
        <f ca="1">AD45*(1-Inputs!B21)+AD11*Inputs!B21+AD46</f>
        <v>1147894.2812902867</v>
      </c>
      <c r="AE44" s="22">
        <f ca="1">AE45*(1-Inputs!B21)+AE11*Inputs!B21+AE46</f>
        <v>1090871.8777175108</v>
      </c>
      <c r="AF44" s="22">
        <f ca="1">AF45*(1-Inputs!B21)+AF11*Inputs!B21+AF46</f>
        <v>1101143.4094642347</v>
      </c>
      <c r="AG44" s="22">
        <f ca="1">AG45*(1-Inputs!B21)+AG11*Inputs!B21+AG46</f>
        <v>1119415.3716842018</v>
      </c>
      <c r="AH44" s="22">
        <f ca="1">AH45*(1-Inputs!B21)+AH11*Inputs!B21+AH46</f>
        <v>1162174.8653848884</v>
      </c>
      <c r="AI44" s="22">
        <f ca="1">AI45*(1-Inputs!B21)+AI11*Inputs!B21+AI46</f>
        <v>1138674.2166088836</v>
      </c>
      <c r="AJ44" s="22">
        <f ca="1">AJ45*(1-Inputs!B21)+AJ11*Inputs!B21+AJ46</f>
        <v>1172473.5849836161</v>
      </c>
      <c r="AK44" s="22">
        <f ca="1">AK45*(1-Inputs!B21)+AK11*Inputs!B21+AK46</f>
        <v>1149792.5494435243</v>
      </c>
      <c r="AL44" s="22">
        <f ca="1">AL45*(1-Inputs!B21)+AL11*Inputs!B21+AL46</f>
        <v>1117555.2764803383</v>
      </c>
      <c r="AM44" s="22">
        <f ca="1">AM45*(1-Inputs!B21)+AM11*Inputs!B21+AM46</f>
        <v>1084729.7534399782</v>
      </c>
      <c r="AN44" s="23">
        <f ca="1">SUM(AB44:AM44)</f>
        <v>13516124.949993482</v>
      </c>
      <c r="AO44" s="22">
        <f ca="1">AO45*(1-Inputs!B21)+AO11*Inputs!B21+AO46</f>
        <v>1084867.2640828856</v>
      </c>
      <c r="AP44" s="22">
        <f ca="1">AP45*(1-Inputs!B21)+AP11*Inputs!B21+AP46</f>
        <v>1113394.6921528501</v>
      </c>
      <c r="AQ44" s="22">
        <f ca="1">AQ45*(1-Inputs!B21)+AQ11*Inputs!B21+AQ46</f>
        <v>1095328.2865068442</v>
      </c>
      <c r="AR44" s="22">
        <f ca="1">AR45*(1-Inputs!B21)+AR11*Inputs!B21+AR46</f>
        <v>1134076.6650142472</v>
      </c>
      <c r="AS44" s="22">
        <f ca="1">AS45*(1-Inputs!B21)+AS11*Inputs!B21+AS46</f>
        <v>1098908.2079618052</v>
      </c>
      <c r="AT44" s="22">
        <f ca="1">AT45*(1-Inputs!B21)+AT11*Inputs!B21+AT46</f>
        <v>1128188.0403295152</v>
      </c>
      <c r="AU44" s="22">
        <f ca="1">AU45*(1-Inputs!B21)+AU11*Inputs!B21+AU46</f>
        <v>1044927.3752206152</v>
      </c>
      <c r="AV44" s="22">
        <f ca="1">AV45*(1-Inputs!B21)+AV11*Inputs!B21+AV46</f>
        <v>1064700.5600755434</v>
      </c>
      <c r="AW44" s="22">
        <f ca="1">AW45*(1-Inputs!B21)+AW11*Inputs!B21+AW46</f>
        <v>1134162.3934085367</v>
      </c>
      <c r="AX44" s="22">
        <f ca="1">AX45*(1-Inputs!B21)+AX11*Inputs!B21+AX46</f>
        <v>1112740.1879420581</v>
      </c>
      <c r="AY44" s="22">
        <f ca="1">AY45*(1-Inputs!B21)+AY11*Inputs!B21+AY46</f>
        <v>1087141.2907845834</v>
      </c>
      <c r="AZ44" s="22">
        <f ca="1">AZ45*(1-Inputs!B21)+AZ11*Inputs!B21+AZ46</f>
        <v>1069520.0674919707</v>
      </c>
      <c r="BA44" s="23">
        <f ca="1">SUM(AO44:AZ44)</f>
        <v>13167955.030971456</v>
      </c>
      <c r="BB44" s="22">
        <f ca="1">BB45*(1-Inputs!B21)+BB11*Inputs!B21+BB46</f>
        <v>1108933.6850268021</v>
      </c>
      <c r="BC44" s="22">
        <f ca="1">BC45*(1-Inputs!B21)+BC11*Inputs!B21+BC46</f>
        <v>1087487.5711756533</v>
      </c>
      <c r="BD44" s="22">
        <f ca="1">BD45*(1-Inputs!B21)+BD11*Inputs!B21+BD46</f>
        <v>1085961.039287142</v>
      </c>
      <c r="BE44" s="22">
        <f ca="1">BE45*(1-Inputs!B21)+BE11*Inputs!B21+BE46</f>
        <v>1092482.9016647462</v>
      </c>
      <c r="BF44" s="22">
        <f ca="1">BF45*(1-Inputs!B21)+BF11*Inputs!B21+BF46</f>
        <v>1064338.0959434339</v>
      </c>
      <c r="BG44" s="22">
        <f ca="1">BG45*(1-Inputs!B21)+BG11*Inputs!B21+BG46</f>
        <v>1136257.2351521302</v>
      </c>
      <c r="BH44" s="22">
        <f ca="1">BH45*(1-Inputs!B21)+BH11*Inputs!B21+BH46</f>
        <v>1047617.4581584985</v>
      </c>
      <c r="BI44" s="22">
        <f ca="1">BI45*(1-Inputs!B21)+BI11*Inputs!B21+BI46</f>
        <v>1069033.2731942884</v>
      </c>
      <c r="BJ44" s="22">
        <f ca="1">BJ45*(1-Inputs!B21)+BJ11*Inputs!B21+BJ46</f>
        <v>1117592.4693831948</v>
      </c>
      <c r="BK44" s="22">
        <f ca="1">BK45*(1-Inputs!B21)+BK11*Inputs!B21+BK46</f>
        <v>1070188.5223138053</v>
      </c>
      <c r="BL44" s="22">
        <f ca="1">BL45*(1-Inputs!B21)+BL11*Inputs!B21+BL46</f>
        <v>1112765.8960477659</v>
      </c>
      <c r="BM44" s="22">
        <f ca="1">BM45*(1-Inputs!B21)+BM11*Inputs!B21+BM46</f>
        <v>1081318.1337441131</v>
      </c>
      <c r="BN44" s="23">
        <f ca="1">SUM(BB44:BM44)</f>
        <v>13073976.281091575</v>
      </c>
      <c r="BO44" s="22">
        <f ca="1">BO45*(1-Inputs!B21)+BO11*Inputs!B21+BO46</f>
        <v>1064195.536394607</v>
      </c>
      <c r="BP44" s="22">
        <f ca="1">BP45*(1-Inputs!B21)+BP11*Inputs!B21+BP46</f>
        <v>1065775.6498868221</v>
      </c>
      <c r="BQ44" s="22">
        <f ca="1">BQ45*(1-Inputs!B21)+BQ11*Inputs!B21+BQ46</f>
        <v>1048789.9831038308</v>
      </c>
      <c r="BR44" s="22">
        <f ca="1">BR45*(1-Inputs!B21)+BR11*Inputs!B21+BR46</f>
        <v>1096151.4938457699</v>
      </c>
      <c r="BS44" s="22">
        <f ca="1">BS45*(1-Inputs!B21)+BS11*Inputs!B21+BS46</f>
        <v>1075114.2107015676</v>
      </c>
      <c r="BT44" s="22">
        <f ca="1">BT45*(1-Inputs!B21)+BT11*Inputs!B21+BT46</f>
        <v>1124682.6135661514</v>
      </c>
      <c r="BU44" s="22">
        <f ca="1">BU45*(1-Inputs!B21)+BU11*Inputs!B21+BU46</f>
        <v>1038209.7475276839</v>
      </c>
      <c r="BV44" s="22">
        <f ca="1">BV45*(1-Inputs!B21)+BV11*Inputs!B21+BV46</f>
        <v>1084294.7287371564</v>
      </c>
      <c r="BW44" s="22">
        <f ca="1">BW45*(1-Inputs!B21)+BW11*Inputs!B21+BW46</f>
        <v>1068046.6597263289</v>
      </c>
      <c r="BX44" s="22">
        <f ca="1">BX45*(1-Inputs!B21)+BX11*Inputs!B21+BX46</f>
        <v>1081853.1545722308</v>
      </c>
      <c r="BY44" s="22">
        <f ca="1">BY45*(1-Inputs!B21)+BY11*Inputs!B21+BY46</f>
        <v>1082695.0380014479</v>
      </c>
      <c r="BZ44" s="22">
        <f ca="1">BZ45*(1-Inputs!B21)+BZ11*Inputs!B21+BZ46</f>
        <v>1098674.7396390396</v>
      </c>
      <c r="CA44" s="23">
        <f ca="1">SUM(BO44:BZ44)</f>
        <v>12928483.555702638</v>
      </c>
      <c r="CB44" s="22">
        <f ca="1">CB45*(1-Inputs!B21)+CB11*Inputs!B21+CB46</f>
        <v>1121189.7628125281</v>
      </c>
      <c r="CC44" s="22">
        <f ca="1">CC45*(1-Inputs!B21)+CC11*Inputs!B21+CC46</f>
        <v>1024457.4719059828</v>
      </c>
      <c r="CD44" s="22">
        <f ca="1">CD45*(1-Inputs!B21)+CD11*Inputs!B21+CD46</f>
        <v>1028485.7318137443</v>
      </c>
      <c r="CE44" s="22">
        <f ca="1">CE45*(1-Inputs!B21)+CE11*Inputs!B21+CE46</f>
        <v>1045922.0154593155</v>
      </c>
      <c r="CF44" s="22">
        <f ca="1">CF45*(1-Inputs!B21)+CF11*Inputs!B21+CF46</f>
        <v>1031480.4864048128</v>
      </c>
      <c r="CG44" s="22">
        <f ca="1">CG45*(1-Inputs!B21)+CG11*Inputs!B21+CG46</f>
        <v>1056192.2297373728</v>
      </c>
      <c r="CH44" s="22">
        <f ca="1">CH45*(1-Inputs!B21)+CH11*Inputs!B21+CH46</f>
        <v>1058290.4876984435</v>
      </c>
      <c r="CI44" s="22">
        <f ca="1">CI45*(1-Inputs!B21)+CI11*Inputs!B21+CI46</f>
        <v>1049253.6982888107</v>
      </c>
      <c r="CJ44" s="22">
        <f ca="1">CJ45*(1-Inputs!B21)+CJ11*Inputs!B21+CJ46</f>
        <v>1077105.7667347929</v>
      </c>
      <c r="CK44" s="22">
        <f ca="1">CK45*(1-Inputs!B21)+CK11*Inputs!B21+CK46</f>
        <v>1083353.0097229152</v>
      </c>
      <c r="CL44" s="22">
        <f ca="1">CL45*(1-Inputs!B21)+CL11*Inputs!B21+CL46</f>
        <v>1035189.5992343391</v>
      </c>
      <c r="CM44" s="22">
        <f ca="1">CM45*(1-Inputs!B21)+CM11*Inputs!B21+CM46</f>
        <v>1040107.8236841323</v>
      </c>
      <c r="CN44" s="23">
        <f ca="1">SUM(CB44:CM44)</f>
        <v>12651028.083497187</v>
      </c>
      <c r="CO44" s="22">
        <f ca="1">CO45*(1-Inputs!B21)+CO11*Inputs!B21+CO46</f>
        <v>1072064.047316558</v>
      </c>
      <c r="CP44" s="22">
        <f ca="1">CP45*(1-Inputs!B21)+CP11*Inputs!B21+CP46</f>
        <v>1037039.5605807857</v>
      </c>
      <c r="CQ44" s="22">
        <f ca="1">CQ45*(1-Inputs!B21)+CQ11*Inputs!B21+CQ46</f>
        <v>1080039.3194673425</v>
      </c>
      <c r="CR44" s="22">
        <f ca="1">CR45*(1-Inputs!B21)+CR11*Inputs!B21+CR46</f>
        <v>1005516.6317343665</v>
      </c>
      <c r="CS44" s="22">
        <f ca="1">CS45*(1-Inputs!B21)+CS11*Inputs!B21+CS46</f>
        <v>1059320.0764275345</v>
      </c>
      <c r="CT44" s="22">
        <f ca="1">CT45*(1-Inputs!B21)+CT11*Inputs!B21+CT46</f>
        <v>1022768.758533739</v>
      </c>
      <c r="CU44" s="22">
        <f ca="1">CU45*(1-Inputs!B21)+CU11*Inputs!B21+CU46</f>
        <v>1035387.1685612636</v>
      </c>
      <c r="CV44" s="22">
        <f ca="1">CV45*(1-Inputs!B21)+CV11*Inputs!B21+CV46</f>
        <v>1032976.6350059456</v>
      </c>
      <c r="CW44" s="22">
        <f ca="1">CW45*(1-Inputs!B21)+CW11*Inputs!B21+CW46</f>
        <v>1053420.4488769646</v>
      </c>
      <c r="CX44" s="22">
        <f ca="1">CX45*(1-Inputs!B21)+CX11*Inputs!B21+CX46</f>
        <v>1018481.049355016</v>
      </c>
      <c r="CY44" s="22">
        <f ca="1">CY45*(1-Inputs!B21)+CY11*Inputs!B21+CY46</f>
        <v>991146.95907684276</v>
      </c>
      <c r="CZ44" s="22">
        <f ca="1">CZ45*(1-Inputs!B21)+CZ11*Inputs!B21+CZ46</f>
        <v>1073468.2598589279</v>
      </c>
      <c r="DA44" s="23">
        <f ca="1">SUM(CO44:CZ44)</f>
        <v>12481628.914795285</v>
      </c>
      <c r="DB44" s="22">
        <f ca="1">DB45*(1-Inputs!B21)+DB11*Inputs!B21+DB46</f>
        <v>1006485.7618577461</v>
      </c>
      <c r="DC44" s="22">
        <f ca="1">DC45*(1-Inputs!B21)+DC11*Inputs!B21+DC46</f>
        <v>998512.31060407823</v>
      </c>
      <c r="DD44" s="22">
        <f ca="1">DD45*(1-Inputs!B21)+DD11*Inputs!B21+DD46</f>
        <v>1042787.335820001</v>
      </c>
      <c r="DE44" s="22">
        <f ca="1">DE45*(1-Inputs!B21)+DE11*Inputs!B21+DE46</f>
        <v>1077634.3420592574</v>
      </c>
      <c r="DF44" s="22">
        <f ca="1">DF45*(1-Inputs!B21)+DF11*Inputs!B21+DF46</f>
        <v>1040766.7480623022</v>
      </c>
      <c r="DG44" s="22">
        <f ca="1">DG45*(1-Inputs!B21)+DG11*Inputs!B21+DG46</f>
        <v>1027671.0162231334</v>
      </c>
      <c r="DH44" s="22">
        <f ca="1">DH45*(1-Inputs!B21)+DH11*Inputs!B21+DH46</f>
        <v>1020102.6534614972</v>
      </c>
      <c r="DI44" s="22">
        <f ca="1">DI45*(1-Inputs!B21)+DI11*Inputs!B21+DI46</f>
        <v>1067065.9613999818</v>
      </c>
      <c r="DJ44" s="22">
        <f ca="1">DJ45*(1-Inputs!B21)+DJ11*Inputs!B21+DJ46</f>
        <v>1032138.926945262</v>
      </c>
      <c r="DK44" s="22">
        <f ca="1">DK45*(1-Inputs!B21)+DK11*Inputs!B21+DK46</f>
        <v>997412.9815012766</v>
      </c>
      <c r="DL44" s="22">
        <f ca="1">DL45*(1-Inputs!B21)+DL11*Inputs!B21+DL46</f>
        <v>1014619.7151849339</v>
      </c>
      <c r="DM44" s="22">
        <f ca="1">DM45*(1-Inputs!B21)+DM11*Inputs!B21+DM46</f>
        <v>1031619.7279002637</v>
      </c>
      <c r="DN44" s="23">
        <f ca="1">SUM(DB44:DM44)</f>
        <v>12356817.481019735</v>
      </c>
      <c r="DO44" s="22">
        <f ca="1">DO45*(1-Inputs!B21)+DO11*Inputs!B21+DO46</f>
        <v>1068040.9290095351</v>
      </c>
      <c r="DP44" s="22">
        <f ca="1">DP45*(1-Inputs!B21)+DP11*Inputs!B21+DP46</f>
        <v>992119.58863555617</v>
      </c>
      <c r="DQ44" s="22">
        <f ca="1">DQ45*(1-Inputs!B21)+DQ11*Inputs!B21+DQ46</f>
        <v>1055985.7543454596</v>
      </c>
      <c r="DR44" s="22">
        <f ca="1">DR45*(1-Inputs!B21)+DR11*Inputs!B21+DR46</f>
        <v>1046552.0777710935</v>
      </c>
      <c r="DS44" s="22">
        <f ca="1">DS45*(1-Inputs!B21)+DS11*Inputs!B21+DS46</f>
        <v>961652.68060830631</v>
      </c>
      <c r="DT44" s="22">
        <f ca="1">DT45*(1-Inputs!B21)+DT11*Inputs!B21+DT46</f>
        <v>1059878.1763719153</v>
      </c>
      <c r="DU44" s="22">
        <f ca="1">DU45*(1-Inputs!B21)+DU11*Inputs!B21+DU46</f>
        <v>978970.08456417662</v>
      </c>
      <c r="DV44" s="22">
        <f ca="1">DV45*(1-Inputs!B21)+DV11*Inputs!B21+DV46</f>
        <v>1017743.4553897596</v>
      </c>
      <c r="DW44" s="22">
        <f ca="1">DW45*(1-Inputs!B21)+DW11*Inputs!B21+DW46</f>
        <v>987925.41856214777</v>
      </c>
      <c r="DX44" s="22">
        <f ca="1">DX45*(1-Inputs!B21)+DX11*Inputs!B21+DX46</f>
        <v>1010276.6481198524</v>
      </c>
      <c r="DY44" s="22">
        <f ca="1">DY45*(1-Inputs!B21)+DY11*Inputs!B21+DY46</f>
        <v>956330.31419306516</v>
      </c>
      <c r="DZ44" s="22">
        <f ca="1">DZ45*(1-Inputs!B21)+DZ11*Inputs!B21+DZ46</f>
        <v>987838.54662173637</v>
      </c>
      <c r="EA44" s="23">
        <f ca="1">SUM(DO44:DZ44)</f>
        <v>12123313.674192602</v>
      </c>
      <c r="EB44" s="22">
        <f ca="1">EB45*(1-Inputs!B21)+EB11*Inputs!B21+EB46</f>
        <v>978655.35257659759</v>
      </c>
      <c r="EC44" s="22">
        <f ca="1">EC45*(1-Inputs!B21)+EC11*Inputs!B21+EC46</f>
        <v>1002571.2464074374</v>
      </c>
      <c r="ED44" s="22">
        <f ca="1">ED45*(1-Inputs!B21)+ED11*Inputs!B21+ED46</f>
        <v>1045207.9743530013</v>
      </c>
      <c r="EE44" s="22">
        <f ca="1">EE45*(1-Inputs!B21)+EE11*Inputs!B21+EE46</f>
        <v>1040642.2435966632</v>
      </c>
      <c r="EF44" s="22">
        <f ca="1">EF45*(1-Inputs!B21)+EF11*Inputs!B21+EF46</f>
        <v>979571.32729235513</v>
      </c>
      <c r="EG44" s="22">
        <f ca="1">EG45*(1-Inputs!B21)+EG11*Inputs!B21+EG46</f>
        <v>1003784.5893287044</v>
      </c>
      <c r="EH44" s="22">
        <f ca="1">EH45*(1-Inputs!B21)+EH11*Inputs!B21+EH46</f>
        <v>1048271.1351805665</v>
      </c>
      <c r="EI44" s="22">
        <f ca="1">EI45*(1-Inputs!B21)+EI11*Inputs!B21+EI46</f>
        <v>1035536.1018133656</v>
      </c>
      <c r="EJ44" s="22">
        <f ca="1">EJ45*(1-Inputs!B21)+EJ11*Inputs!B21+EJ46</f>
        <v>1032894.5271080531</v>
      </c>
      <c r="EK44" s="22">
        <f ca="1">EK45*(1-Inputs!B21)+EK11*Inputs!B21+EK46</f>
        <v>952325.84412708133</v>
      </c>
      <c r="EL44" s="22">
        <f ca="1">EL45*(1-Inputs!B21)+EL11*Inputs!B21+EL46</f>
        <v>1056107.0542685452</v>
      </c>
      <c r="EM44" s="22">
        <f ca="1">EM45*(1-Inputs!B21)+EM11*Inputs!B21+EM46</f>
        <v>983112.65142710705</v>
      </c>
      <c r="EN44" s="23">
        <f ca="1">SUM(EB44:EM44)</f>
        <v>12158680.047479477</v>
      </c>
    </row>
    <row r="45" spans="1:144" ht="12.75" customHeight="1" outlineLevel="1" x14ac:dyDescent="0.2">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1166621.5060718183</v>
      </c>
      <c r="E45" s="24">
        <f ca="1">'(Other Computations)'!B8*(E28/Inputs!B27)^(1-Inputs!B20)*(E19/'(Other Computations)'!B194)^Inputs!B20</f>
        <v>1166538.0095163856</v>
      </c>
      <c r="F45" s="24">
        <f ca="1">'(Other Computations)'!B8*(F28/Inputs!B27)^(1-Inputs!B20)*(F19/'(Other Computations)'!B194)^Inputs!B20</f>
        <v>1166423.7037306826</v>
      </c>
      <c r="G45" s="24">
        <f ca="1">'(Other Computations)'!B8*(G28/Inputs!B27)^(1-Inputs!B20)*(G19/'(Other Computations)'!B194)^Inputs!B20</f>
        <v>1166263.2278708478</v>
      </c>
      <c r="H45" s="24">
        <f ca="1">'(Other Computations)'!B8*(H28/Inputs!B27)^(1-Inputs!B20)*(H19/'(Other Computations)'!B194)^Inputs!B20</f>
        <v>1166055.7523399629</v>
      </c>
      <c r="I45" s="24">
        <f ca="1">'(Other Computations)'!B8*(I28/Inputs!B27)^(1-Inputs!B20)*(I19/'(Other Computations)'!B194)^Inputs!B20</f>
        <v>1165814.8454448653</v>
      </c>
      <c r="J45" s="24">
        <f ca="1">'(Other Computations)'!B8*(J28/Inputs!B27)^(1-Inputs!B20)*(J19/'(Other Computations)'!B194)^Inputs!B20</f>
        <v>1165530.972813477</v>
      </c>
      <c r="K45" s="24">
        <f ca="1">'(Other Computations)'!B8*(K28/Inputs!B27)^(1-Inputs!B20)*(K19/'(Other Computations)'!B194)^Inputs!B20</f>
        <v>1165210.3145460619</v>
      </c>
      <c r="L45" s="24">
        <f ca="1">'(Other Computations)'!B8*(L28/Inputs!B27)^(1-Inputs!B20)*(L19/'(Other Computations)'!B194)^Inputs!B20</f>
        <v>1164857.2619781797</v>
      </c>
      <c r="M45" s="24">
        <f ca="1">'(Other Computations)'!B8*(M28/Inputs!B27)^(1-Inputs!B20)*(M19/'(Other Computations)'!B194)^Inputs!B20</f>
        <v>1164467.8467004558</v>
      </c>
      <c r="N45" s="25">
        <f ca="1">SUM(B45:M45)</f>
        <v>13991116.77434607</v>
      </c>
      <c r="O45" s="24">
        <f ca="1">'(Other Computations)'!B8*(O28/Inputs!B27)^(1-Inputs!B20)*(O19/'(Other Computations)'!B194)^Inputs!B20</f>
        <v>1164040.5231642141</v>
      </c>
      <c r="P45" s="24">
        <f ca="1">'(Other Computations)'!B8*(P28/Inputs!B27)^(1-Inputs!B20)*(P19/'(Other Computations)'!B194)^Inputs!B20</f>
        <v>1163579.6949394979</v>
      </c>
      <c r="Q45" s="24">
        <f ca="1">'(Other Computations)'!B8*(Q28/Inputs!B27)^(1-Inputs!B20)*(Q19/'(Other Computations)'!B194)^Inputs!B20</f>
        <v>1163092.0737416255</v>
      </c>
      <c r="R45" s="24">
        <f ca="1">'(Other Computations)'!B8*(R28/Inputs!B27)^(1-Inputs!B20)*(R19/'(Other Computations)'!B194)^Inputs!B20</f>
        <v>1162582.9369611384</v>
      </c>
      <c r="S45" s="24">
        <f ca="1">'(Other Computations)'!B8*(S28/Inputs!B27)^(1-Inputs!B20)*(S19/'(Other Computations)'!B194)^Inputs!B20</f>
        <v>1162048.8239393409</v>
      </c>
      <c r="T45" s="24">
        <f ca="1">'(Other Computations)'!B8*(T28/Inputs!B27)^(1-Inputs!B20)*(T19/'(Other Computations)'!B194)^Inputs!B20</f>
        <v>1161478.6424056981</v>
      </c>
      <c r="U45" s="24">
        <f ca="1">'(Other Computations)'!B8*(U28/Inputs!B27)^(1-Inputs!B20)*(U19/'(Other Computations)'!B194)^Inputs!B20</f>
        <v>1160881.453746771</v>
      </c>
      <c r="V45" s="24">
        <f ca="1">'(Other Computations)'!B8*(V28/Inputs!B27)^(1-Inputs!B20)*(V19/'(Other Computations)'!B194)^Inputs!B20</f>
        <v>1160260.2710047357</v>
      </c>
      <c r="W45" s="24">
        <f ca="1">'(Other Computations)'!B8*(W28/Inputs!B27)^(1-Inputs!B20)*(W19/'(Other Computations)'!B194)^Inputs!B20</f>
        <v>1159616.4886810996</v>
      </c>
      <c r="X45" s="24">
        <f ca="1">'(Other Computations)'!B8*(X28/Inputs!B27)^(1-Inputs!B20)*(X19/'(Other Computations)'!B194)^Inputs!B20</f>
        <v>1158942.2026455849</v>
      </c>
      <c r="Y45" s="24">
        <f ca="1">'(Other Computations)'!B8*(Y28/Inputs!B27)^(1-Inputs!B20)*(Y19/'(Other Computations)'!B194)^Inputs!B20</f>
        <v>1158245.1007051857</v>
      </c>
      <c r="Z45" s="24">
        <f ca="1">'(Other Computations)'!B8*(Z28/Inputs!B27)^(1-Inputs!B20)*(Z19/'(Other Computations)'!B194)^Inputs!B20</f>
        <v>1157527.1461078268</v>
      </c>
      <c r="AA45" s="25">
        <f ca="1">SUM(O45:Z45)</f>
        <v>13932295.358042721</v>
      </c>
      <c r="AB45" s="24">
        <f ca="1">'(Other Computations)'!B8*(AB28/Inputs!B27)^(1-Inputs!B20)*(AB19/'(Other Computations)'!B194)^Inputs!B20</f>
        <v>1156795.4678753007</v>
      </c>
      <c r="AC45" s="24">
        <f ca="1">'(Other Computations)'!B8*(AC28/Inputs!B27)^(1-Inputs!B20)*(AC19/'(Other Computations)'!B194)^Inputs!B20</f>
        <v>1156045.9080047125</v>
      </c>
      <c r="AD45" s="24">
        <f ca="1">'(Other Computations)'!B8*(AD28/Inputs!B27)^(1-Inputs!B20)*(AD19/'(Other Computations)'!B194)^Inputs!B20</f>
        <v>1155279.6007005556</v>
      </c>
      <c r="AE45" s="24">
        <f ca="1">'(Other Computations)'!B8*(AE28/Inputs!B27)^(1-Inputs!B20)*(AE19/'(Other Computations)'!B194)^Inputs!B20</f>
        <v>1154492.6103907689</v>
      </c>
      <c r="AF45" s="24">
        <f ca="1">'(Other Computations)'!B8*(AF28/Inputs!B27)^(1-Inputs!B20)*(AF19/'(Other Computations)'!B194)^Inputs!B20</f>
        <v>1153695.9355836853</v>
      </c>
      <c r="AG45" s="24">
        <f ca="1">'(Other Computations)'!B8*(AG28/Inputs!B27)^(1-Inputs!B20)*(AG19/'(Other Computations)'!B194)^Inputs!B20</f>
        <v>1152872.716535999</v>
      </c>
      <c r="AH45" s="24">
        <f ca="1">'(Other Computations)'!B8*(AH28/Inputs!B27)^(1-Inputs!B20)*(AH19/'(Other Computations)'!B194)^Inputs!B20</f>
        <v>1152046.3287167437</v>
      </c>
      <c r="AI45" s="24">
        <f ca="1">'(Other Computations)'!B8*(AI28/Inputs!B27)^(1-Inputs!B20)*(AI19/'(Other Computations)'!B194)^Inputs!B20</f>
        <v>1151202.2054708777</v>
      </c>
      <c r="AJ45" s="24">
        <f ca="1">'(Other Computations)'!B8*(AJ28/Inputs!B27)^(1-Inputs!B20)*(AJ19/'(Other Computations)'!B194)^Inputs!B20</f>
        <v>1150347.917643849</v>
      </c>
      <c r="AK45" s="24">
        <f ca="1">'(Other Computations)'!B8*(AK28/Inputs!B27)^(1-Inputs!B20)*(AK19/'(Other Computations)'!B194)^Inputs!B20</f>
        <v>1149471.9868741895</v>
      </c>
      <c r="AL45" s="24">
        <f ca="1">'(Other Computations)'!B8*(AL28/Inputs!B27)^(1-Inputs!B20)*(AL19/'(Other Computations)'!B194)^Inputs!B20</f>
        <v>1148584.6243796009</v>
      </c>
      <c r="AM45" s="24">
        <f ca="1">'(Other Computations)'!B8*(AM28/Inputs!B27)^(1-Inputs!B20)*(AM19/'(Other Computations)'!B194)^Inputs!B20</f>
        <v>1147677.3977159103</v>
      </c>
      <c r="AN45" s="25">
        <f ca="1">SUM(AB45:AM45)</f>
        <v>13828512.699892193</v>
      </c>
      <c r="AO45" s="24">
        <f ca="1">'(Other Computations)'!B8*(AO28/Inputs!B27)^(1-Inputs!B20)*(AO19/'(Other Computations)'!B194)^Inputs!B20</f>
        <v>1146755.5306238034</v>
      </c>
      <c r="AP45" s="24">
        <f ca="1">'(Other Computations)'!B8*(AP28/Inputs!B27)^(1-Inputs!B20)*(AP19/'(Other Computations)'!B194)^Inputs!B20</f>
        <v>1145834.5613984291</v>
      </c>
      <c r="AQ45" s="24">
        <f ca="1">'(Other Computations)'!B8*(AQ28/Inputs!B27)^(1-Inputs!B20)*(AQ19/'(Other Computations)'!B194)^Inputs!B20</f>
        <v>1144907.0563819371</v>
      </c>
      <c r="AR45" s="24">
        <f ca="1">'(Other Computations)'!B8*(AR28/Inputs!B27)^(1-Inputs!B20)*(AR19/'(Other Computations)'!B194)^Inputs!B20</f>
        <v>1143964.6118977892</v>
      </c>
      <c r="AS45" s="24">
        <f ca="1">'(Other Computations)'!B8*(AS28/Inputs!B27)^(1-Inputs!B20)*(AS19/'(Other Computations)'!B194)^Inputs!B20</f>
        <v>1143005.5992448064</v>
      </c>
      <c r="AT45" s="24">
        <f ca="1">'(Other Computations)'!B8*(AT28/Inputs!B27)^(1-Inputs!B20)*(AT19/'(Other Computations)'!B194)^Inputs!B20</f>
        <v>1142032.5614910962</v>
      </c>
      <c r="AU45" s="24">
        <f ca="1">'(Other Computations)'!B8*(AU28/Inputs!B27)^(1-Inputs!B20)*(AU19/'(Other Computations)'!B194)^Inputs!B20</f>
        <v>1141040.5978164515</v>
      </c>
      <c r="AV45" s="24">
        <f ca="1">'(Other Computations)'!B8*(AV28/Inputs!B27)^(1-Inputs!B20)*(AV19/'(Other Computations)'!B194)^Inputs!B20</f>
        <v>1140036.8864652026</v>
      </c>
      <c r="AW45" s="24">
        <f ca="1">'(Other Computations)'!B8*(AW28/Inputs!B27)^(1-Inputs!B20)*(AW19/'(Other Computations)'!B194)^Inputs!B20</f>
        <v>1139033.012666991</v>
      </c>
      <c r="AX45" s="24">
        <f ca="1">'(Other Computations)'!B8*(AX28/Inputs!B27)^(1-Inputs!B20)*(AX19/'(Other Computations)'!B194)^Inputs!B20</f>
        <v>1138023.7571748628</v>
      </c>
      <c r="AY45" s="24">
        <f ca="1">'(Other Computations)'!B8*(AY28/Inputs!B27)^(1-Inputs!B20)*(AY19/'(Other Computations)'!B194)^Inputs!B20</f>
        <v>1137007.6341938949</v>
      </c>
      <c r="AZ45" s="24">
        <f ca="1">'(Other Computations)'!B8*(AZ28/Inputs!B27)^(1-Inputs!B20)*(AZ19/'(Other Computations)'!B194)^Inputs!B20</f>
        <v>1135990.3597597145</v>
      </c>
      <c r="BA45" s="25">
        <f ca="1">SUM(AO45:AZ45)</f>
        <v>13697632.169114979</v>
      </c>
      <c r="BB45" s="24">
        <f ca="1">'(Other Computations)'!B8*(BB28/Inputs!B27)^(1-Inputs!B20)*(BB19/'(Other Computations)'!B194)^Inputs!B20</f>
        <v>1134963.7583826133</v>
      </c>
      <c r="BC45" s="24">
        <f ca="1">'(Other Computations)'!B8*(BC28/Inputs!B27)^(1-Inputs!B20)*(BC19/'(Other Computations)'!B194)^Inputs!B20</f>
        <v>1133933.8160189011</v>
      </c>
      <c r="BD45" s="24">
        <f ca="1">'(Other Computations)'!B8*(BD28/Inputs!B27)^(1-Inputs!B20)*(BD19/'(Other Computations)'!B194)^Inputs!B20</f>
        <v>1132897.2498666896</v>
      </c>
      <c r="BE45" s="24">
        <f ca="1">'(Other Computations)'!B8*(BE28/Inputs!B27)^(1-Inputs!B20)*(BE19/'(Other Computations)'!B194)^Inputs!B20</f>
        <v>1131863.7383722502</v>
      </c>
      <c r="BF45" s="24">
        <f ca="1">'(Other Computations)'!B8*(BF28/Inputs!B27)^(1-Inputs!B20)*(BF19/'(Other Computations)'!B194)^Inputs!B20</f>
        <v>1130831.1416665178</v>
      </c>
      <c r="BG45" s="24">
        <f ca="1">'(Other Computations)'!B8*(BG28/Inputs!B27)^(1-Inputs!B20)*(BG19/'(Other Computations)'!B194)^Inputs!B20</f>
        <v>1129787.0834113967</v>
      </c>
      <c r="BH45" s="24">
        <f ca="1">'(Other Computations)'!B8*(BH28/Inputs!B27)^(1-Inputs!B20)*(BH19/'(Other Computations)'!B194)^Inputs!B20</f>
        <v>1128737.8792409368</v>
      </c>
      <c r="BI45" s="24">
        <f ca="1">'(Other Computations)'!B8*(BI28/Inputs!B27)^(1-Inputs!B20)*(BI19/'(Other Computations)'!B194)^Inputs!B20</f>
        <v>1127685.2129295019</v>
      </c>
      <c r="BJ45" s="24">
        <f ca="1">'(Other Computations)'!B8*(BJ28/Inputs!B27)^(1-Inputs!B20)*(BJ19/'(Other Computations)'!B194)^Inputs!B20</f>
        <v>1126631.7563974499</v>
      </c>
      <c r="BK45" s="24">
        <f ca="1">'(Other Computations)'!B8*(BK28/Inputs!B27)^(1-Inputs!B20)*(BK19/'(Other Computations)'!B194)^Inputs!B20</f>
        <v>1125579.6733425932</v>
      </c>
      <c r="BL45" s="24">
        <f ca="1">'(Other Computations)'!B8*(BL28/Inputs!B27)^(1-Inputs!B20)*(BL19/'(Other Computations)'!B194)^Inputs!B20</f>
        <v>1124524.6387042291</v>
      </c>
      <c r="BM45" s="24">
        <f ca="1">'(Other Computations)'!B8*(BM28/Inputs!B27)^(1-Inputs!B20)*(BM19/'(Other Computations)'!B194)^Inputs!B20</f>
        <v>1123477.1711897978</v>
      </c>
      <c r="BN45" s="25">
        <f ca="1">SUM(BB45:BM45)</f>
        <v>13550913.119522877</v>
      </c>
      <c r="BO45" s="24">
        <f ca="1">'(Other Computations)'!B8*(BO28/Inputs!B27)^(1-Inputs!B20)*(BO19/'(Other Computations)'!B194)^Inputs!B20</f>
        <v>1122428.3931222109</v>
      </c>
      <c r="BP45" s="24">
        <f ca="1">'(Other Computations)'!B8*(BP28/Inputs!B27)^(1-Inputs!B20)*(BP19/'(Other Computations)'!B194)^Inputs!B20</f>
        <v>1121376.335849978</v>
      </c>
      <c r="BQ45" s="24">
        <f ca="1">'(Other Computations)'!B8*(BQ28/Inputs!B27)^(1-Inputs!B20)*(BQ19/'(Other Computations)'!B194)^Inputs!B20</f>
        <v>1120324.2025372363</v>
      </c>
      <c r="BR45" s="24">
        <f ca="1">'(Other Computations)'!B8*(BR28/Inputs!B27)^(1-Inputs!B20)*(BR19/'(Other Computations)'!B194)^Inputs!B20</f>
        <v>1119273.0713635718</v>
      </c>
      <c r="BS45" s="24">
        <f ca="1">'(Other Computations)'!B8*(BS28/Inputs!B27)^(1-Inputs!B20)*(BS19/'(Other Computations)'!B194)^Inputs!B20</f>
        <v>1118206.4919717642</v>
      </c>
      <c r="BT45" s="24">
        <f ca="1">'(Other Computations)'!B8*(BT28/Inputs!B27)^(1-Inputs!B20)*(BT19/'(Other Computations)'!B194)^Inputs!B20</f>
        <v>1117139.9767205308</v>
      </c>
      <c r="BU45" s="24">
        <f ca="1">'(Other Computations)'!B8*(BU28/Inputs!B27)^(1-Inputs!B20)*(BU19/'(Other Computations)'!B194)^Inputs!B20</f>
        <v>1116063.0261186708</v>
      </c>
      <c r="BV45" s="24">
        <f ca="1">'(Other Computations)'!B8*(BV28/Inputs!B27)^(1-Inputs!B20)*(BV19/'(Other Computations)'!B194)^Inputs!B20</f>
        <v>1114989.5919282329</v>
      </c>
      <c r="BW45" s="24">
        <f ca="1">'(Other Computations)'!B8*(BW28/Inputs!B27)^(1-Inputs!B20)*(BW19/'(Other Computations)'!B194)^Inputs!B20</f>
        <v>1113912.0494089928</v>
      </c>
      <c r="BX45" s="24">
        <f ca="1">'(Other Computations)'!B8*(BX28/Inputs!B27)^(1-Inputs!B20)*(BX19/'(Other Computations)'!B194)^Inputs!B20</f>
        <v>1112831.5058660863</v>
      </c>
      <c r="BY45" s="24">
        <f ca="1">'(Other Computations)'!B8*(BY28/Inputs!B27)^(1-Inputs!B20)*(BY19/'(Other Computations)'!B194)^Inputs!B20</f>
        <v>1111750.4970340077</v>
      </c>
      <c r="BZ45" s="24">
        <f ca="1">'(Other Computations)'!B8*(BZ28/Inputs!B27)^(1-Inputs!B20)*(BZ19/'(Other Computations)'!B194)^Inputs!B20</f>
        <v>1110670.9750136398</v>
      </c>
      <c r="CA45" s="25">
        <f ca="1">SUM(BO45:BZ45)</f>
        <v>13398966.116934922</v>
      </c>
      <c r="CB45" s="24">
        <f ca="1">'(Other Computations)'!B8*(CB28/Inputs!B27)^(1-Inputs!B20)*(CB19/'(Other Computations)'!B194)^Inputs!B20</f>
        <v>1109589.8031125229</v>
      </c>
      <c r="CC45" s="24">
        <f ca="1">'(Other Computations)'!B8*(CC28/Inputs!B27)^(1-Inputs!B20)*(CC19/'(Other Computations)'!B194)^Inputs!B20</f>
        <v>1108502.7801340832</v>
      </c>
      <c r="CD45" s="24">
        <f ca="1">'(Other Computations)'!B8*(CD28/Inputs!B27)^(1-Inputs!B20)*(CD19/'(Other Computations)'!B194)^Inputs!B20</f>
        <v>1107417.6782294486</v>
      </c>
      <c r="CE45" s="24">
        <f ca="1">'(Other Computations)'!B8*(CE28/Inputs!B27)^(1-Inputs!B20)*(CE19/'(Other Computations)'!B194)^Inputs!B20</f>
        <v>1106339.8228744632</v>
      </c>
      <c r="CF45" s="24">
        <f ca="1">'(Other Computations)'!B8*(CF28/Inputs!B27)^(1-Inputs!B20)*(CF19/'(Other Computations)'!B194)^Inputs!B20</f>
        <v>1105260.2346459429</v>
      </c>
      <c r="CG45" s="24">
        <f ca="1">'(Other Computations)'!B8*(CG28/Inputs!B27)^(1-Inputs!B20)*(CG19/'(Other Computations)'!B194)^Inputs!B20</f>
        <v>1104183.3579806059</v>
      </c>
      <c r="CH45" s="24">
        <f ca="1">'(Other Computations)'!B8*(CH28/Inputs!B27)^(1-Inputs!B20)*(CH19/'(Other Computations)'!B194)^Inputs!B20</f>
        <v>1103116.1204669354</v>
      </c>
      <c r="CI45" s="24">
        <f ca="1">'(Other Computations)'!B8*(CI28/Inputs!B27)^(1-Inputs!B20)*(CI19/'(Other Computations)'!B194)^Inputs!B20</f>
        <v>1102054.480705732</v>
      </c>
      <c r="CJ45" s="24">
        <f ca="1">'(Other Computations)'!B8*(CJ28/Inputs!B27)^(1-Inputs!B20)*(CJ19/'(Other Computations)'!B194)^Inputs!B20</f>
        <v>1100999.8930278665</v>
      </c>
      <c r="CK45" s="24">
        <f ca="1">'(Other Computations)'!B8*(CK28/Inputs!B27)^(1-Inputs!B20)*(CK19/'(Other Computations)'!B194)^Inputs!B20</f>
        <v>1099950.3238408712</v>
      </c>
      <c r="CL45" s="24">
        <f ca="1">'(Other Computations)'!B8*(CL28/Inputs!B27)^(1-Inputs!B20)*(CL19/'(Other Computations)'!B194)^Inputs!B20</f>
        <v>1098896.7527925617</v>
      </c>
      <c r="CM45" s="24">
        <f ca="1">'(Other Computations)'!B8*(CM28/Inputs!B27)^(1-Inputs!B20)*(CM19/'(Other Computations)'!B194)^Inputs!B20</f>
        <v>1097846.0117863447</v>
      </c>
      <c r="CN45" s="25">
        <f ca="1">SUM(CB45:CM45)</f>
        <v>13244157.25959738</v>
      </c>
      <c r="CO45" s="24">
        <f ca="1">'(Other Computations)'!B8*(CO28/Inputs!B27)^(1-Inputs!B20)*(CO19/'(Other Computations)'!B194)^Inputs!B20</f>
        <v>1096785.7620895088</v>
      </c>
      <c r="CP45" s="24">
        <f ca="1">'(Other Computations)'!B8*(CP28/Inputs!B27)^(1-Inputs!B20)*(CP19/'(Other Computations)'!B194)^Inputs!B20</f>
        <v>1095726.942970054</v>
      </c>
      <c r="CQ45" s="24">
        <f ca="1">'(Other Computations)'!B8*(CQ28/Inputs!B27)^(1-Inputs!B20)*(CQ19/'(Other Computations)'!B194)^Inputs!B20</f>
        <v>1094671.1390947709</v>
      </c>
      <c r="CR45" s="24">
        <f ca="1">'(Other Computations)'!B8*(CR28/Inputs!B27)^(1-Inputs!B20)*(CR19/'(Other Computations)'!B194)^Inputs!B20</f>
        <v>1093616.776565739</v>
      </c>
      <c r="CS45" s="24">
        <f ca="1">'(Other Computations)'!B8*(CS28/Inputs!B27)^(1-Inputs!B20)*(CS19/'(Other Computations)'!B194)^Inputs!B20</f>
        <v>1092562.7504559103</v>
      </c>
      <c r="CT45" s="24">
        <f ca="1">'(Other Computations)'!B8*(CT28/Inputs!B27)^(1-Inputs!B20)*(CT19/'(Other Computations)'!B194)^Inputs!B20</f>
        <v>1091508.5600745738</v>
      </c>
      <c r="CU45" s="24">
        <f ca="1">'(Other Computations)'!B8*(CU28/Inputs!B27)^(1-Inputs!B20)*(CU19/'(Other Computations)'!B194)^Inputs!B20</f>
        <v>1090447.8806551425</v>
      </c>
      <c r="CV45" s="24">
        <f ca="1">'(Other Computations)'!B8*(CV28/Inputs!B27)^(1-Inputs!B20)*(CV19/'(Other Computations)'!B194)^Inputs!B20</f>
        <v>1089395.7390042429</v>
      </c>
      <c r="CW45" s="24">
        <f ca="1">'(Other Computations)'!B8*(CW28/Inputs!B27)^(1-Inputs!B20)*(CW19/'(Other Computations)'!B194)^Inputs!B20</f>
        <v>1088349.6888913014</v>
      </c>
      <c r="CX45" s="24">
        <f ca="1">'(Other Computations)'!B8*(CX28/Inputs!B27)^(1-Inputs!B20)*(CX19/'(Other Computations)'!B194)^Inputs!B20</f>
        <v>1087304.4509281646</v>
      </c>
      <c r="CY45" s="24">
        <f ca="1">'(Other Computations)'!B8*(CY28/Inputs!B27)^(1-Inputs!B20)*(CY19/'(Other Computations)'!B194)^Inputs!B20</f>
        <v>1086254.6857475031</v>
      </c>
      <c r="CZ45" s="24">
        <f ca="1">'(Other Computations)'!B8*(CZ28/Inputs!B27)^(1-Inputs!B20)*(CZ19/'(Other Computations)'!B194)^Inputs!B20</f>
        <v>1085201.0546466394</v>
      </c>
      <c r="DA45" s="25">
        <f ca="1">SUM(CO45:CZ45)</f>
        <v>13091825.431123549</v>
      </c>
      <c r="DB45" s="24">
        <f ca="1">'(Other Computations)'!B8*(DB28/Inputs!B27)^(1-Inputs!B20)*(DB19/'(Other Computations)'!B194)^Inputs!B20</f>
        <v>1084155.3956960693</v>
      </c>
      <c r="DC45" s="24">
        <f ca="1">'(Other Computations)'!B8*(DC28/Inputs!B27)^(1-Inputs!B20)*(DC19/'(Other Computations)'!B194)^Inputs!B20</f>
        <v>1083116.7891919457</v>
      </c>
      <c r="DD45" s="24">
        <f ca="1">'(Other Computations)'!B8*(DD28/Inputs!B27)^(1-Inputs!B20)*(DD19/'(Other Computations)'!B194)^Inputs!B20</f>
        <v>1082079.3219857756</v>
      </c>
      <c r="DE45" s="24">
        <f ca="1">'(Other Computations)'!B8*(DE28/Inputs!B27)^(1-Inputs!B20)*(DE19/'(Other Computations)'!B194)^Inputs!B20</f>
        <v>1081051.0777701109</v>
      </c>
      <c r="DF45" s="24">
        <f ca="1">'(Other Computations)'!B8*(DF28/Inputs!B27)^(1-Inputs!B20)*(DF19/'(Other Computations)'!B194)^Inputs!B20</f>
        <v>1080013.9545194646</v>
      </c>
      <c r="DG45" s="24">
        <f ca="1">'(Other Computations)'!B8*(DG28/Inputs!B27)^(1-Inputs!B20)*(DG19/'(Other Computations)'!B194)^Inputs!B20</f>
        <v>1078979.6922011722</v>
      </c>
      <c r="DH45" s="24">
        <f ca="1">'(Other Computations)'!B8*(DH28/Inputs!B27)^(1-Inputs!B20)*(DH19/'(Other Computations)'!B194)^Inputs!B20</f>
        <v>1077946.5501694349</v>
      </c>
      <c r="DI45" s="24">
        <f ca="1">'(Other Computations)'!B8*(DI28/Inputs!B27)^(1-Inputs!B20)*(DI19/'(Other Computations)'!B194)^Inputs!B20</f>
        <v>1076911.3251354734</v>
      </c>
      <c r="DJ45" s="24">
        <f ca="1">'(Other Computations)'!B8*(DJ28/Inputs!B27)^(1-Inputs!B20)*(DJ19/'(Other Computations)'!B194)^Inputs!B20</f>
        <v>1075869.1962726905</v>
      </c>
      <c r="DK45" s="24">
        <f ca="1">'(Other Computations)'!B8*(DK28/Inputs!B27)^(1-Inputs!B20)*(DK19/'(Other Computations)'!B194)^Inputs!B20</f>
        <v>1074821.625360067</v>
      </c>
      <c r="DL45" s="24">
        <f ca="1">'(Other Computations)'!B8*(DL28/Inputs!B27)^(1-Inputs!B20)*(DL19/'(Other Computations)'!B194)^Inputs!B20</f>
        <v>1073773.6161357732</v>
      </c>
      <c r="DM45" s="24">
        <f ca="1">'(Other Computations)'!B8*(DM28/Inputs!B27)^(1-Inputs!B20)*(DM19/'(Other Computations)'!B194)^Inputs!B20</f>
        <v>1072730.0850027783</v>
      </c>
      <c r="DN45" s="25">
        <f ca="1">SUM(DB45:DM45)</f>
        <v>12941448.629440753</v>
      </c>
      <c r="DO45" s="24">
        <f ca="1">'(Other Computations)'!B8*(DO28/Inputs!B27)^(1-Inputs!B20)*(DO19/'(Other Computations)'!B194)^Inputs!B20</f>
        <v>1071696.1478401127</v>
      </c>
      <c r="DP45" s="24">
        <f ca="1">'(Other Computations)'!B8*(DP28/Inputs!B27)^(1-Inputs!B20)*(DP19/'(Other Computations)'!B194)^Inputs!B20</f>
        <v>1070662.1425966227</v>
      </c>
      <c r="DQ45" s="24">
        <f ca="1">'(Other Computations)'!B8*(DQ28/Inputs!B27)^(1-Inputs!B20)*(DQ19/'(Other Computations)'!B194)^Inputs!B20</f>
        <v>1069631.4333979762</v>
      </c>
      <c r="DR45" s="24">
        <f ca="1">'(Other Computations)'!B8*(DR28/Inputs!B27)^(1-Inputs!B20)*(DR19/'(Other Computations)'!B194)^Inputs!B20</f>
        <v>1068606.1709502789</v>
      </c>
      <c r="DS45" s="24">
        <f ca="1">'(Other Computations)'!B8*(DS28/Inputs!B27)^(1-Inputs!B20)*(DS19/'(Other Computations)'!B194)^Inputs!B20</f>
        <v>1067582.5518364129</v>
      </c>
      <c r="DT45" s="24">
        <f ca="1">'(Other Computations)'!B8*(DT28/Inputs!B27)^(1-Inputs!B20)*(DT19/'(Other Computations)'!B194)^Inputs!B20</f>
        <v>1066553.944539984</v>
      </c>
      <c r="DU45" s="24">
        <f ca="1">'(Other Computations)'!B8*(DU28/Inputs!B27)^(1-Inputs!B20)*(DU19/'(Other Computations)'!B194)^Inputs!B20</f>
        <v>1065519.7414177484</v>
      </c>
      <c r="DV45" s="24">
        <f ca="1">'(Other Computations)'!B8*(DV28/Inputs!B27)^(1-Inputs!B20)*(DV19/'(Other Computations)'!B194)^Inputs!B20</f>
        <v>1064488.4515192439</v>
      </c>
      <c r="DW45" s="24">
        <f ca="1">'(Other Computations)'!B8*(DW28/Inputs!B27)^(1-Inputs!B20)*(DW19/'(Other Computations)'!B194)^Inputs!B20</f>
        <v>1063463.5385504721</v>
      </c>
      <c r="DX45" s="24">
        <f ca="1">'(Other Computations)'!B8*(DX28/Inputs!B27)^(1-Inputs!B20)*(DX19/'(Other Computations)'!B194)^Inputs!B20</f>
        <v>1062444.2993362853</v>
      </c>
      <c r="DY45" s="24">
        <f ca="1">'(Other Computations)'!B8*(DY28/Inputs!B27)^(1-Inputs!B20)*(DY19/'(Other Computations)'!B194)^Inputs!B20</f>
        <v>1061421.3912097223</v>
      </c>
      <c r="DZ45" s="24">
        <f ca="1">'(Other Computations)'!B8*(DZ28/Inputs!B27)^(1-Inputs!B20)*(DZ19/'(Other Computations)'!B194)^Inputs!B20</f>
        <v>1060402.419219567</v>
      </c>
      <c r="EA45" s="25">
        <f ca="1">SUM(DO45:DZ45)</f>
        <v>12792472.232414423</v>
      </c>
      <c r="EB45" s="24">
        <f ca="1">'(Other Computations)'!B8*(EB28/Inputs!B27)^(1-Inputs!B20)*(EB19/'(Other Computations)'!B194)^Inputs!B20</f>
        <v>1059395.1763570046</v>
      </c>
      <c r="EC45" s="24">
        <f ca="1">'(Other Computations)'!B8*(EC28/Inputs!B27)^(1-Inputs!B20)*(EC19/'(Other Computations)'!B194)^Inputs!B20</f>
        <v>1058398.4079169084</v>
      </c>
      <c r="ED45" s="24">
        <f ca="1">'(Other Computations)'!B8*(ED28/Inputs!B27)^(1-Inputs!B20)*(ED19/'(Other Computations)'!B194)^Inputs!B20</f>
        <v>1057399.7667094215</v>
      </c>
      <c r="EE45" s="24">
        <f ca="1">'(Other Computations)'!B8*(EE28/Inputs!B27)^(1-Inputs!B20)*(EE19/'(Other Computations)'!B194)^Inputs!B20</f>
        <v>1056407.1096596171</v>
      </c>
      <c r="EF45" s="24">
        <f ca="1">'(Other Computations)'!B8*(EF28/Inputs!B27)^(1-Inputs!B20)*(EF19/'(Other Computations)'!B194)^Inputs!B20</f>
        <v>1055413.3651170619</v>
      </c>
      <c r="EG45" s="24">
        <f ca="1">'(Other Computations)'!B8*(EG28/Inputs!B27)^(1-Inputs!B20)*(EG19/'(Other Computations)'!B194)^Inputs!B20</f>
        <v>1054411.0587041466</v>
      </c>
      <c r="EH45" s="24">
        <f ca="1">'(Other Computations)'!B8*(EH28/Inputs!B27)^(1-Inputs!B20)*(EH19/'(Other Computations)'!B194)^Inputs!B20</f>
        <v>1053400.0488060811</v>
      </c>
      <c r="EI45" s="24">
        <f ca="1">'(Other Computations)'!B8*(EI28/Inputs!B27)^(1-Inputs!B20)*(EI19/'(Other Computations)'!B194)^Inputs!B20</f>
        <v>1052389.9628404083</v>
      </c>
      <c r="EJ45" s="24">
        <f ca="1">'(Other Computations)'!B8*(EJ28/Inputs!B27)^(1-Inputs!B20)*(EJ19/'(Other Computations)'!B194)^Inputs!B20</f>
        <v>1051386.7206005347</v>
      </c>
      <c r="EK45" s="24">
        <f ca="1">'(Other Computations)'!B8*(EK28/Inputs!B27)^(1-Inputs!B20)*(EK19/'(Other Computations)'!B194)^Inputs!B20</f>
        <v>1050384.2466876528</v>
      </c>
      <c r="EL45" s="24">
        <f ca="1">'(Other Computations)'!B8*(EL28/Inputs!B27)^(1-Inputs!B20)*(EL19/'(Other Computations)'!B194)^Inputs!B20</f>
        <v>1049386.2783039433</v>
      </c>
      <c r="EM45" s="24">
        <f ca="1">'(Other Computations)'!B8*(EM28/Inputs!B27)^(1-Inputs!B20)*(EM19/'(Other Computations)'!B194)^Inputs!B20</f>
        <v>1048392.9169119024</v>
      </c>
      <c r="EN45" s="25">
        <f ca="1">SUM(EB45:EM45)</f>
        <v>12646765.058614681</v>
      </c>
    </row>
    <row r="46" spans="1:144" ht="12.75" customHeight="1" outlineLevel="1" x14ac:dyDescent="0.2">
      <c r="A46" s="9" t="str">
        <f>Labels!B78</f>
        <v>Output Shock</v>
      </c>
      <c r="B46" s="28">
        <f ca="1">NORMINV(RAND()*(1-2*Inputs!B58)+Inputs!B58,0,'(Other Computations)'!B208)</f>
        <v>-33344.210369197433</v>
      </c>
      <c r="C46" s="28">
        <f ca="1">NORMINV(RAND()*(1-2*Inputs!B58)+Inputs!B58,0,'(Other Computations)'!B208)</f>
        <v>2820.7342753447074</v>
      </c>
      <c r="D46" s="28">
        <f ca="1">NORMINV(RAND()*(1-2*Inputs!B58)+Inputs!B58,0,'(Other Computations)'!B208)</f>
        <v>-43074.05829988527</v>
      </c>
      <c r="E46" s="28">
        <f ca="1">NORMINV(RAND()*(1-2*Inputs!B58)+Inputs!B58,0,'(Other Computations)'!B208)</f>
        <v>-26994.985767284146</v>
      </c>
      <c r="F46" s="28">
        <f ca="1">NORMINV(RAND()*(1-2*Inputs!B58)+Inputs!B58,0,'(Other Computations)'!B208)</f>
        <v>-38482.070081976817</v>
      </c>
      <c r="G46" s="28">
        <f ca="1">NORMINV(RAND()*(1-2*Inputs!B58)+Inputs!B58,0,'(Other Computations)'!B208)</f>
        <v>31289.444579227278</v>
      </c>
      <c r="H46" s="28">
        <f ca="1">NORMINV(RAND()*(1-2*Inputs!B58)+Inputs!B58,0,'(Other Computations)'!B208)</f>
        <v>4800.9857217832814</v>
      </c>
      <c r="I46" s="28">
        <f ca="1">NORMINV(RAND()*(1-2*Inputs!B58)+Inputs!B58,0,'(Other Computations)'!B208)</f>
        <v>42193.412495544871</v>
      </c>
      <c r="J46" s="28">
        <f ca="1">NORMINV(RAND()*(1-2*Inputs!B58)+Inputs!B58,0,'(Other Computations)'!B208)</f>
        <v>38103.642606087094</v>
      </c>
      <c r="K46" s="28">
        <f ca="1">NORMINV(RAND()*(1-2*Inputs!B58)+Inputs!B58,0,'(Other Computations)'!B208)</f>
        <v>8138.2844116631632</v>
      </c>
      <c r="L46" s="28">
        <f ca="1">NORMINV(RAND()*(1-2*Inputs!B58)+Inputs!B58,0,'(Other Computations)'!B208)</f>
        <v>-26597.050552782111</v>
      </c>
      <c r="M46" s="28">
        <f ca="1">NORMINV(RAND()*(1-2*Inputs!B58)+Inputs!B58,0,'(Other Computations)'!B208)</f>
        <v>-15657.791048460289</v>
      </c>
      <c r="N46" s="29">
        <f ca="1">SUM(B46:M46)</f>
        <v>-56803.662029935687</v>
      </c>
      <c r="O46" s="28">
        <f ca="1">NORMINV(RAND()*(1-2*Inputs!B58)+Inputs!B58,0,'(Other Computations)'!B208)</f>
        <v>-25644.911074169613</v>
      </c>
      <c r="P46" s="28">
        <f ca="1">NORMINV(RAND()*(1-2*Inputs!B58)+Inputs!B58,0,'(Other Computations)'!B208)</f>
        <v>45115.297778430519</v>
      </c>
      <c r="Q46" s="28">
        <f ca="1">NORMINV(RAND()*(1-2*Inputs!B58)+Inputs!B58,0,'(Other Computations)'!B208)</f>
        <v>-32940.262944251153</v>
      </c>
      <c r="R46" s="28">
        <f ca="1">NORMINV(RAND()*(1-2*Inputs!B58)+Inputs!B58,0,'(Other Computations)'!B208)</f>
        <v>31492.351000486538</v>
      </c>
      <c r="S46" s="28">
        <f ca="1">NORMINV(RAND()*(1-2*Inputs!B58)+Inputs!B58,0,'(Other Computations)'!B208)</f>
        <v>-13618.303681662015</v>
      </c>
      <c r="T46" s="28">
        <f ca="1">NORMINV(RAND()*(1-2*Inputs!B58)+Inputs!B58,0,'(Other Computations)'!B208)</f>
        <v>12178.038041856355</v>
      </c>
      <c r="U46" s="28">
        <f ca="1">NORMINV(RAND()*(1-2*Inputs!B58)+Inputs!B58,0,'(Other Computations)'!B208)</f>
        <v>52856.142151758417</v>
      </c>
      <c r="V46" s="28">
        <f ca="1">NORMINV(RAND()*(1-2*Inputs!B58)+Inputs!B58,0,'(Other Computations)'!B208)</f>
        <v>-63029.475052386479</v>
      </c>
      <c r="W46" s="28">
        <f ca="1">NORMINV(RAND()*(1-2*Inputs!B58)+Inputs!B58,0,'(Other Computations)'!B208)</f>
        <v>35892.436290056474</v>
      </c>
      <c r="X46" s="28">
        <f ca="1">NORMINV(RAND()*(1-2*Inputs!B58)+Inputs!B58,0,'(Other Computations)'!B208)</f>
        <v>26268.310225808138</v>
      </c>
      <c r="Y46" s="28">
        <f ca="1">NORMINV(RAND()*(1-2*Inputs!B58)+Inputs!B58,0,'(Other Computations)'!B208)</f>
        <v>-28974.345390909642</v>
      </c>
      <c r="Z46" s="28">
        <f ca="1">NORMINV(RAND()*(1-2*Inputs!B58)+Inputs!B58,0,'(Other Computations)'!B208)</f>
        <v>3560.3796286181241</v>
      </c>
      <c r="AA46" s="29">
        <f ca="1">SUM(O46:Z46)</f>
        <v>43155.656973635654</v>
      </c>
      <c r="AB46" s="28">
        <f ca="1">NORMINV(RAND()*(1-2*Inputs!B58)+Inputs!B58,0,'(Other Computations)'!B208)</f>
        <v>-19511.916605757229</v>
      </c>
      <c r="AC46" s="28">
        <f ca="1">NORMINV(RAND()*(1-2*Inputs!B58)+Inputs!B58,0,'(Other Computations)'!B208)</f>
        <v>-6392.7886374872323</v>
      </c>
      <c r="AD46" s="28">
        <f ca="1">NORMINV(RAND()*(1-2*Inputs!B58)+Inputs!B58,0,'(Other Computations)'!B208)</f>
        <v>21519.065386605045</v>
      </c>
      <c r="AE46" s="28">
        <f ca="1">NORMINV(RAND()*(1-2*Inputs!B58)+Inputs!B58,0,'(Other Computations)'!B208)</f>
        <v>-34297.98659834209</v>
      </c>
      <c r="AF46" s="28">
        <f ca="1">NORMINV(RAND()*(1-2*Inputs!B58)+Inputs!B58,0,'(Other Computations)'!B208)</f>
        <v>-22217.331954751302</v>
      </c>
      <c r="AG46" s="28">
        <f ca="1">NORMINV(RAND()*(1-2*Inputs!B58)+Inputs!B58,0,'(Other Computations)'!B208)</f>
        <v>-2930.2727227185746</v>
      </c>
      <c r="AH46" s="28">
        <f ca="1">NORMINV(RAND()*(1-2*Inputs!B58)+Inputs!B58,0,'(Other Computations)'!B208)</f>
        <v>41360.092944061398</v>
      </c>
      <c r="AI46" s="28">
        <f ca="1">NORMINV(RAND()*(1-2*Inputs!B58)+Inputs!B58,0,'(Other Computations)'!B208)</f>
        <v>19142.969190488726</v>
      </c>
      <c r="AJ46" s="28">
        <f ca="1">NORMINV(RAND()*(1-2*Inputs!B58)+Inputs!B58,0,'(Other Computations)'!B208)</f>
        <v>54640.515696967275</v>
      </c>
      <c r="AK46" s="28">
        <f ca="1">NORMINV(RAND()*(1-2*Inputs!B58)+Inputs!B58,0,'(Other Computations)'!B208)</f>
        <v>33321.739602162008</v>
      </c>
      <c r="AL46" s="28">
        <f ca="1">NORMINV(RAND()*(1-2*Inputs!B58)+Inputs!B58,0,'(Other Computations)'!B208)</f>
        <v>2755.5048823249758</v>
      </c>
      <c r="AM46" s="28">
        <f ca="1">NORMINV(RAND()*(1-2*Inputs!B58)+Inputs!B58,0,'(Other Computations)'!B208)</f>
        <v>-28561.354884370718</v>
      </c>
      <c r="AN46" s="29">
        <f ca="1">SUM(AB46:AM46)</f>
        <v>58828.236299182281</v>
      </c>
      <c r="AO46" s="28">
        <f ca="1">NORMINV(RAND()*(1-2*Inputs!B58)+Inputs!B58,0,'(Other Computations)'!B208)</f>
        <v>-27446.026929697742</v>
      </c>
      <c r="AP46" s="28">
        <f ca="1">NORMINV(RAND()*(1-2*Inputs!B58)+Inputs!B58,0,'(Other Computations)'!B208)</f>
        <v>2319.2472365882886</v>
      </c>
      <c r="AQ46" s="28">
        <f ca="1">NORMINV(RAND()*(1-2*Inputs!B58)+Inputs!B58,0,'(Other Computations)'!B208)</f>
        <v>-14207.067997090006</v>
      </c>
      <c r="AR46" s="28">
        <f ca="1">NORMINV(RAND()*(1-2*Inputs!B58)+Inputs!B58,0,'(Other Computations)'!B208)</f>
        <v>26154.614234709741</v>
      </c>
      <c r="AS46" s="28">
        <f ca="1">NORMINV(RAND()*(1-2*Inputs!B58)+Inputs!B58,0,'(Other Computations)'!B208)</f>
        <v>-7472.2089581471882</v>
      </c>
      <c r="AT46" s="28">
        <f ca="1">NORMINV(RAND()*(1-2*Inputs!B58)+Inputs!B58,0,'(Other Computations)'!B208)</f>
        <v>23536.444157843278</v>
      </c>
      <c r="AU46" s="28">
        <f ca="1">NORMINV(RAND()*(1-2*Inputs!B58)+Inputs!B58,0,'(Other Computations)'!B208)</f>
        <v>-58227.384972862666</v>
      </c>
      <c r="AV46" s="28">
        <f ca="1">NORMINV(RAND()*(1-2*Inputs!B58)+Inputs!B58,0,'(Other Computations)'!B208)</f>
        <v>-37352.029156399789</v>
      </c>
      <c r="AW46" s="28">
        <f ca="1">NORMINV(RAND()*(1-2*Inputs!B58)+Inputs!B58,0,'(Other Computations)'!B208)</f>
        <v>33395.105979032487</v>
      </c>
      <c r="AX46" s="28">
        <f ca="1">NORMINV(RAND()*(1-2*Inputs!B58)+Inputs!B58,0,'(Other Computations)'!B208)</f>
        <v>13315.862447658146</v>
      </c>
      <c r="AY46" s="28">
        <f ca="1">NORMINV(RAND()*(1-2*Inputs!B58)+Inputs!B58,0,'(Other Computations)'!B208)</f>
        <v>-11133.75819355597</v>
      </c>
      <c r="AZ46" s="28">
        <f ca="1">NORMINV(RAND()*(1-2*Inputs!B58)+Inputs!B58,0,'(Other Computations)'!B208)</f>
        <v>-27317.739860153506</v>
      </c>
      <c r="BA46" s="29">
        <f ca="1">SUM(AO46:AZ46)</f>
        <v>-84434.942012074927</v>
      </c>
      <c r="BB46" s="28">
        <f ca="1">NORMINV(RAND()*(1-2*Inputs!B58)+Inputs!B58,0,'(Other Computations)'!B208)</f>
        <v>13332.696837791362</v>
      </c>
      <c r="BC46" s="28">
        <f ca="1">NORMINV(RAND()*(1-2*Inputs!B58)+Inputs!B58,0,'(Other Computations)'!B208)</f>
        <v>-6758.10271740811</v>
      </c>
      <c r="BD46" s="28">
        <f ca="1">NORMINV(RAND()*(1-2*Inputs!B58)+Inputs!B58,0,'(Other Computations)'!B208)</f>
        <v>-7262.2678949054125</v>
      </c>
      <c r="BE46" s="28">
        <f ca="1">NORMINV(RAND()*(1-2*Inputs!B58)+Inputs!B58,0,'(Other Computations)'!B208)</f>
        <v>353.32382017953273</v>
      </c>
      <c r="BF46" s="28">
        <f ca="1">NORMINV(RAND()*(1-2*Inputs!B58)+Inputs!B58,0,'(Other Computations)'!B208)</f>
        <v>-26264.797169607522</v>
      </c>
      <c r="BG46" s="28">
        <f ca="1">NORMINV(RAND()*(1-2*Inputs!B58)+Inputs!B58,0,'(Other Computations)'!B208)</f>
        <v>46971.511905880441</v>
      </c>
      <c r="BH46" s="28">
        <f ca="1">NORMINV(RAND()*(1-2*Inputs!B58)+Inputs!B58,0,'(Other Computations)'!B208)</f>
        <v>-40404.962965204679</v>
      </c>
      <c r="BI46" s="28">
        <f ca="1">NORMINV(RAND()*(1-2*Inputs!B58)+Inputs!B58,0,'(Other Computations)'!B208)</f>
        <v>-17816.209134995461</v>
      </c>
      <c r="BJ46" s="28">
        <f ca="1">NORMINV(RAND()*(1-2*Inputs!B58)+Inputs!B58,0,'(Other Computations)'!B208)</f>
        <v>31840.487367466812</v>
      </c>
      <c r="BK46" s="28">
        <f ca="1">NORMINV(RAND()*(1-2*Inputs!B58)+Inputs!B58,0,'(Other Computations)'!B208)</f>
        <v>-14316.172238454694</v>
      </c>
      <c r="BL46" s="28">
        <f ca="1">NORMINV(RAND()*(1-2*Inputs!B58)+Inputs!B58,0,'(Other Computations)'!B208)</f>
        <v>29142.450628576546</v>
      </c>
      <c r="BM46" s="28">
        <f ca="1">NORMINV(RAND()*(1-2*Inputs!B58)+Inputs!B58,0,'(Other Computations)'!B208)</f>
        <v>-1121.4441183344993</v>
      </c>
      <c r="BN46" s="29">
        <f ca="1">SUM(BB46:BM46)</f>
        <v>7696.5143209843136</v>
      </c>
      <c r="BO46" s="28">
        <f ca="1">NORMINV(RAND()*(1-2*Inputs!B58)+Inputs!B58,0,'(Other Computations)'!B208)</f>
        <v>-16990.11691520047</v>
      </c>
      <c r="BP46" s="28">
        <f ca="1">NORMINV(RAND()*(1-2*Inputs!B58)+Inputs!B58,0,'(Other Computations)'!B208)</f>
        <v>-14265.16747878665</v>
      </c>
      <c r="BQ46" s="28">
        <f ca="1">NORMINV(RAND()*(1-2*Inputs!B58)+Inputs!B58,0,'(Other Computations)'!B208)</f>
        <v>-30144.088806089971</v>
      </c>
      <c r="BR46" s="28">
        <f ca="1">NORMINV(RAND()*(1-2*Inputs!B58)+Inputs!B58,0,'(Other Computations)'!B208)</f>
        <v>18899.161740205131</v>
      </c>
      <c r="BS46" s="28">
        <f ca="1">NORMINV(RAND()*(1-2*Inputs!B58)+Inputs!B58,0,'(Other Computations)'!B208)</f>
        <v>-983.43672682501153</v>
      </c>
      <c r="BT46" s="28">
        <f ca="1">NORMINV(RAND()*(1-2*Inputs!B58)+Inputs!B58,0,'(Other Computations)'!B208)</f>
        <v>50107.025965279783</v>
      </c>
      <c r="BU46" s="28">
        <f ca="1">NORMINV(RAND()*(1-2*Inputs!B58)+Inputs!B58,0,'(Other Computations)'!B208)</f>
        <v>-35321.490910826906</v>
      </c>
      <c r="BV46" s="28">
        <f ca="1">NORMINV(RAND()*(1-2*Inputs!B58)+Inputs!B58,0,'(Other Computations)'!B208)</f>
        <v>12070.663747417271</v>
      </c>
      <c r="BW46" s="28">
        <f ca="1">NORMINV(RAND()*(1-2*Inputs!B58)+Inputs!B58,0,'(Other Computations)'!B208)</f>
        <v>-2904.9102732090159</v>
      </c>
      <c r="BX46" s="28">
        <f ca="1">NORMINV(RAND()*(1-2*Inputs!B58)+Inputs!B58,0,'(Other Computations)'!B208)</f>
        <v>12088.185405403598</v>
      </c>
      <c r="BY46" s="28">
        <f ca="1">NORMINV(RAND()*(1-2*Inputs!B58)+Inputs!B58,0,'(Other Computations)'!B208)</f>
        <v>14048.457317375171</v>
      </c>
      <c r="BZ46" s="28">
        <f ca="1">NORMINV(RAND()*(1-2*Inputs!B58)+Inputs!B58,0,'(Other Computations)'!B208)</f>
        <v>31254.345480742013</v>
      </c>
      <c r="CA46" s="29">
        <f ca="1">SUM(BO46:BZ46)</f>
        <v>37858.628545484942</v>
      </c>
      <c r="CB46" s="28">
        <f ca="1">NORMINV(RAND()*(1-2*Inputs!B58)+Inputs!B58,0,'(Other Computations)'!B208)</f>
        <v>55144.015564497386</v>
      </c>
      <c r="CC46" s="28">
        <f ca="1">NORMINV(RAND()*(1-2*Inputs!B58)+Inputs!B58,0,'(Other Computations)'!B208)</f>
        <v>-40479.600349203472</v>
      </c>
      <c r="CD46" s="28">
        <f ca="1">NORMINV(RAND()*(1-2*Inputs!B58)+Inputs!B58,0,'(Other Computations)'!B208)</f>
        <v>-35531.462124816957</v>
      </c>
      <c r="CE46" s="28">
        <f ca="1">NORMINV(RAND()*(1-2*Inputs!B58)+Inputs!B58,0,'(Other Computations)'!B208)</f>
        <v>-16869.430173244622</v>
      </c>
      <c r="CF46" s="28">
        <f ca="1">NORMINV(RAND()*(1-2*Inputs!B58)+Inputs!B58,0,'(Other Computations)'!B208)</f>
        <v>-30239.146017772677</v>
      </c>
      <c r="CG46" s="28">
        <f ca="1">NORMINV(RAND()*(1-2*Inputs!B58)+Inputs!B58,0,'(Other Computations)'!B208)</f>
        <v>-4701.1888952064755</v>
      </c>
      <c r="CH46" s="28">
        <f ca="1">NORMINV(RAND()*(1-2*Inputs!B58)+Inputs!B58,0,'(Other Computations)'!B208)</f>
        <v>-1646.2506287816445</v>
      </c>
      <c r="CI46" s="28">
        <f ca="1">NORMINV(RAND()*(1-2*Inputs!B58)+Inputs!B58,0,'(Other Computations)'!B208)</f>
        <v>-9783.6562379495317</v>
      </c>
      <c r="CJ46" s="28">
        <f ca="1">NORMINV(RAND()*(1-2*Inputs!B58)+Inputs!B58,0,'(Other Computations)'!B208)</f>
        <v>19030.86366849401</v>
      </c>
      <c r="CK46" s="28">
        <f ca="1">NORMINV(RAND()*(1-2*Inputs!B58)+Inputs!B58,0,'(Other Computations)'!B208)</f>
        <v>26550.059002265152</v>
      </c>
      <c r="CL46" s="28">
        <f ca="1">NORMINV(RAND()*(1-2*Inputs!B58)+Inputs!B58,0,'(Other Computations)'!B208)</f>
        <v>-20576.145968893114</v>
      </c>
      <c r="CM46" s="28">
        <f ca="1">NORMINV(RAND()*(1-2*Inputs!B58)+Inputs!B58,0,'(Other Computations)'!B208)</f>
        <v>-14192.950124073921</v>
      </c>
      <c r="CN46" s="29">
        <f ca="1">SUM(CB46:CM46)</f>
        <v>-73294.892284685862</v>
      </c>
      <c r="CO46" s="28">
        <f ca="1">NORMINV(RAND()*(1-2*Inputs!B58)+Inputs!B58,0,'(Other Computations)'!B208)</f>
        <v>18856.050858315706</v>
      </c>
      <c r="CP46" s="28">
        <f ca="1">NORMINV(RAND()*(1-2*Inputs!B58)+Inputs!B58,0,'(Other Computations)'!B208)</f>
        <v>-15132.909333787788</v>
      </c>
      <c r="CQ46" s="28">
        <f ca="1">NORMINV(RAND()*(1-2*Inputs!B58)+Inputs!B58,0,'(Other Computations)'!B208)</f>
        <v>28953.741422663319</v>
      </c>
      <c r="CR46" s="28">
        <f ca="1">NORMINV(RAND()*(1-2*Inputs!B58)+Inputs!B58,0,'(Other Computations)'!B208)</f>
        <v>-44445.358062250096</v>
      </c>
      <c r="CS46" s="28">
        <f ca="1">NORMINV(RAND()*(1-2*Inputs!B58)+Inputs!B58,0,'(Other Computations)'!B208)</f>
        <v>10498.47130606847</v>
      </c>
      <c r="CT46" s="28">
        <f ca="1">NORMINV(RAND()*(1-2*Inputs!B58)+Inputs!B58,0,'(Other Computations)'!B208)</f>
        <v>-24691.763661772999</v>
      </c>
      <c r="CU46" s="28">
        <f ca="1">NORMINV(RAND()*(1-2*Inputs!B58)+Inputs!B58,0,'(Other Computations)'!B208)</f>
        <v>-11230.137125008801</v>
      </c>
      <c r="CV46" s="28">
        <f ca="1">NORMINV(RAND()*(1-2*Inputs!B58)+Inputs!B58,0,'(Other Computations)'!B208)</f>
        <v>-12721.67908845859</v>
      </c>
      <c r="CW46" s="28">
        <f ca="1">NORMINV(RAND()*(1-2*Inputs!B58)+Inputs!B58,0,'(Other Computations)'!B208)</f>
        <v>8818.4441605684224</v>
      </c>
      <c r="CX46" s="28">
        <f ca="1">NORMINV(RAND()*(1-2*Inputs!B58)+Inputs!B58,0,'(Other Computations)'!B208)</f>
        <v>-24839.506464803646</v>
      </c>
      <c r="CY46" s="28">
        <f ca="1">NORMINV(RAND()*(1-2*Inputs!B58)+Inputs!B58,0,'(Other Computations)'!B208)</f>
        <v>-50910.600021292405</v>
      </c>
      <c r="CZ46" s="28">
        <f ca="1">NORMINV(RAND()*(1-2*Inputs!B58)+Inputs!B58,0,'(Other Computations)'!B208)</f>
        <v>32264.588984534137</v>
      </c>
      <c r="DA46" s="29">
        <f ca="1">SUM(CO46:CZ46)</f>
        <v>-84580.657025224267</v>
      </c>
      <c r="DB46" s="28">
        <f ca="1">NORMINV(RAND()*(1-2*Inputs!B58)+Inputs!B58,0,'(Other Computations)'!B208)</f>
        <v>-33840.923493352588</v>
      </c>
      <c r="DC46" s="28">
        <f ca="1">NORMINV(RAND()*(1-2*Inputs!B58)+Inputs!B58,0,'(Other Computations)'!B208)</f>
        <v>-40739.122684459995</v>
      </c>
      <c r="DD46" s="28">
        <f ca="1">NORMINV(RAND()*(1-2*Inputs!B58)+Inputs!B58,0,'(Other Computations)'!B208)</f>
        <v>4327.705248197436</v>
      </c>
      <c r="DE46" s="28">
        <f ca="1">NORMINV(RAND()*(1-2*Inputs!B58)+Inputs!B58,0,'(Other Computations)'!B208)</f>
        <v>40587.395035162117</v>
      </c>
      <c r="DF46" s="28">
        <f ca="1">NORMINV(RAND()*(1-2*Inputs!B58)+Inputs!B58,0,'(Other Computations)'!B208)</f>
        <v>4732.5466145813407</v>
      </c>
      <c r="DG46" s="28">
        <f ca="1">NORMINV(RAND()*(1-2*Inputs!B58)+Inputs!B58,0,'(Other Computations)'!B208)</f>
        <v>-7293.1636941243087</v>
      </c>
      <c r="DH46" s="28">
        <f ca="1">NORMINV(RAND()*(1-2*Inputs!B58)+Inputs!B58,0,'(Other Computations)'!B208)</f>
        <v>-13681.357576390074</v>
      </c>
      <c r="DI46" s="28">
        <f ca="1">NORMINV(RAND()*(1-2*Inputs!B58)+Inputs!B58,0,'(Other Computations)'!B208)</f>
        <v>34632.113083238524</v>
      </c>
      <c r="DJ46" s="28">
        <f ca="1">NORMINV(RAND()*(1-2*Inputs!B58)+Inputs!B58,0,'(Other Computations)'!B208)</f>
        <v>1011.5301915696906</v>
      </c>
      <c r="DK46" s="28">
        <f ca="1">NORMINV(RAND()*(1-2*Inputs!B58)+Inputs!B58,0,'(Other Computations)'!B208)</f>
        <v>-32576.670620414137</v>
      </c>
      <c r="DL46" s="28">
        <f ca="1">NORMINV(RAND()*(1-2*Inputs!B58)+Inputs!B58,0,'(Other Computations)'!B208)</f>
        <v>-14403.278775853903</v>
      </c>
      <c r="DM46" s="28">
        <f ca="1">NORMINV(RAND()*(1-2*Inputs!B58)+Inputs!B58,0,'(Other Computations)'!B208)</f>
        <v>3380.0329032361783</v>
      </c>
      <c r="DN46" s="29">
        <f ca="1">SUM(DB46:DM46)</f>
        <v>-53863.193768609723</v>
      </c>
      <c r="DO46" s="28">
        <f ca="1">NORMINV(RAND()*(1-2*Inputs!B58)+Inputs!B58,0,'(Other Computations)'!B208)</f>
        <v>40910.323222911815</v>
      </c>
      <c r="DP46" s="28">
        <f ca="1">NORMINV(RAND()*(1-2*Inputs!B58)+Inputs!B58,0,'(Other Computations)'!B208)</f>
        <v>-34019.28178564275</v>
      </c>
      <c r="DQ46" s="28">
        <f ca="1">NORMINV(RAND()*(1-2*Inputs!B58)+Inputs!B58,0,'(Other Computations)'!B208)</f>
        <v>30759.872447164696</v>
      </c>
      <c r="DR46" s="28">
        <f ca="1">NORMINV(RAND()*(1-2*Inputs!B58)+Inputs!B58,0,'(Other Computations)'!B208)</f>
        <v>22365.400731733524</v>
      </c>
      <c r="DS46" s="28">
        <f ca="1">NORMINV(RAND()*(1-2*Inputs!B58)+Inputs!B58,0,'(Other Computations)'!B208)</f>
        <v>-61266.004385314838</v>
      </c>
      <c r="DT46" s="28">
        <f ca="1">NORMINV(RAND()*(1-2*Inputs!B58)+Inputs!B58,0,'(Other Computations)'!B208)</f>
        <v>38253.792009842888</v>
      </c>
      <c r="DU46" s="28">
        <f ca="1">NORMINV(RAND()*(1-2*Inputs!B58)+Inputs!B58,0,'(Other Computations)'!B208)</f>
        <v>-41650.303643430278</v>
      </c>
      <c r="DV46" s="28">
        <f ca="1">NORMINV(RAND()*(1-2*Inputs!B58)+Inputs!B58,0,'(Other Computations)'!B208)</f>
        <v>-1996.898936709109</v>
      </c>
      <c r="DW46" s="28">
        <f ca="1">NORMINV(RAND()*(1-2*Inputs!B58)+Inputs!B58,0,'(Other Computations)'!B208)</f>
        <v>-30917.63913591973</v>
      </c>
      <c r="DX46" s="28">
        <f ca="1">NORMINV(RAND()*(1-2*Inputs!B58)+Inputs!B58,0,'(Other Computations)'!B208)</f>
        <v>-7350.5383226288895</v>
      </c>
      <c r="DY46" s="28">
        <f ca="1">NORMINV(RAND()*(1-2*Inputs!B58)+Inputs!B58,0,'(Other Computations)'!B208)</f>
        <v>-60341.794859135625</v>
      </c>
      <c r="DZ46" s="28">
        <f ca="1">NORMINV(RAND()*(1-2*Inputs!B58)+Inputs!B58,0,'(Other Computations)'!B208)</f>
        <v>-28154.052762175372</v>
      </c>
      <c r="EA46" s="29">
        <f ca="1">SUM(DO46:DZ46)</f>
        <v>-133407.12541930366</v>
      </c>
      <c r="EB46" s="28">
        <f ca="1">NORMINV(RAND()*(1-2*Inputs!B58)+Inputs!B58,0,'(Other Computations)'!B208)</f>
        <v>-36627.117375108151</v>
      </c>
      <c r="EC46" s="28">
        <f ca="1">NORMINV(RAND()*(1-2*Inputs!B58)+Inputs!B58,0,'(Other Computations)'!B208)</f>
        <v>-11583.424345219517</v>
      </c>
      <c r="ED46" s="28">
        <f ca="1">NORMINV(RAND()*(1-2*Inputs!B58)+Inputs!B58,0,'(Other Computations)'!B208)</f>
        <v>31909.748508979377</v>
      </c>
      <c r="EE46" s="28">
        <f ca="1">NORMINV(RAND()*(1-2*Inputs!B58)+Inputs!B58,0,'(Other Computations)'!B208)</f>
        <v>28439.532401785484</v>
      </c>
      <c r="EF46" s="28">
        <f ca="1">NORMINV(RAND()*(1-2*Inputs!B58)+Inputs!B58,0,'(Other Computations)'!B208)</f>
        <v>-31275.137413998742</v>
      </c>
      <c r="EG46" s="28">
        <f ca="1">NORMINV(RAND()*(1-2*Inputs!B58)+Inputs!B58,0,'(Other Computations)'!B208)</f>
        <v>-5691.6345103184785</v>
      </c>
      <c r="EH46" s="28">
        <f ca="1">NORMINV(RAND()*(1-2*Inputs!B58)+Inputs!B58,0,'(Other Computations)'!B208)</f>
        <v>39839.839394256713</v>
      </c>
      <c r="EI46" s="28">
        <f ca="1">NORMINV(RAND()*(1-2*Inputs!B58)+Inputs!B58,0,'(Other Computations)'!B208)</f>
        <v>27942.809521727097</v>
      </c>
      <c r="EJ46" s="28">
        <f ca="1">NORMINV(RAND()*(1-2*Inputs!B58)+Inputs!B58,0,'(Other Computations)'!B208)</f>
        <v>26342.611016229799</v>
      </c>
      <c r="EK46" s="28">
        <f ca="1">NORMINV(RAND()*(1-2*Inputs!B58)+Inputs!B58,0,'(Other Computations)'!B208)</f>
        <v>-53315.581291885173</v>
      </c>
      <c r="EL46" s="28">
        <f ca="1">NORMINV(RAND()*(1-2*Inputs!B58)+Inputs!B58,0,'(Other Computations)'!B208)</f>
        <v>51367.460740421775</v>
      </c>
      <c r="EM46" s="28">
        <f ca="1">NORMINV(RAND()*(1-2*Inputs!B58)+Inputs!B58,0,'(Other Computations)'!B208)</f>
        <v>-20796.155295765078</v>
      </c>
      <c r="EN46" s="29">
        <f ca="1">SUM(EB46:EM46)</f>
        <v>46552.951351105097</v>
      </c>
    </row>
    <row r="47" spans="1:144" ht="12.75" customHeight="1" outlineLevel="1" x14ac:dyDescent="0.2"/>
    <row r="48" spans="1:144" ht="12.75" customHeight="1" outlineLevel="1" x14ac:dyDescent="0.2"/>
    <row r="49" spans="1:144" ht="12.75" customHeight="1" x14ac:dyDescent="0.2">
      <c r="A49" s="3" t="str">
        <f>"Government"</f>
        <v>Government</v>
      </c>
    </row>
    <row r="50" spans="1:144" ht="12.75" customHeight="1" outlineLevel="1" x14ac:dyDescent="0.2">
      <c r="A50" s="2" t="str">
        <f>" "</f>
        <v xml:space="preserve"> </v>
      </c>
    </row>
    <row r="51" spans="1:144" ht="12.75" customHeight="1" outlineLevel="1" x14ac:dyDescent="0.2">
      <c r="B51" s="19" t="str">
        <f>ZZZ__FnCalls!F7</f>
        <v>MMM 2010</v>
      </c>
      <c r="C51" s="20" t="str">
        <f>ZZZ__FnCalls!F8</f>
        <v>MMM 2010</v>
      </c>
      <c r="D51" s="20" t="str">
        <f>ZZZ__FnCalls!F9</f>
        <v>MMM 2010</v>
      </c>
      <c r="E51" s="20" t="str">
        <f>ZZZ__FnCalls!F10</f>
        <v>MMM 2010</v>
      </c>
      <c r="F51" s="20" t="str">
        <f>ZZZ__FnCalls!F11</f>
        <v>MMM 2010</v>
      </c>
      <c r="G51" s="20" t="str">
        <f>ZZZ__FnCalls!F12</f>
        <v>MMM 2010</v>
      </c>
      <c r="H51" s="20" t="str">
        <f>ZZZ__FnCalls!F13</f>
        <v>MMM 2010</v>
      </c>
      <c r="I51" s="20" t="str">
        <f>ZZZ__FnCalls!F14</f>
        <v>MMM 2010</v>
      </c>
      <c r="J51" s="20" t="str">
        <f>ZZZ__FnCalls!F15</f>
        <v>MMM 2010</v>
      </c>
      <c r="K51" s="20" t="str">
        <f>ZZZ__FnCalls!F16</f>
        <v>MMM 2010</v>
      </c>
      <c r="L51" s="20" t="str">
        <f>ZZZ__FnCalls!F17</f>
        <v>MMM 2010</v>
      </c>
      <c r="M51" s="20" t="str">
        <f>ZZZ__FnCalls!F18</f>
        <v>MMM 2010</v>
      </c>
      <c r="N51" s="21" t="str">
        <f>ZZZ__FnCalls!H7</f>
        <v>2010</v>
      </c>
      <c r="O51" s="20" t="str">
        <f>ZZZ__FnCalls!F19</f>
        <v>MMM 2011</v>
      </c>
      <c r="P51" s="20" t="str">
        <f>ZZZ__FnCalls!F20</f>
        <v>MMM 2011</v>
      </c>
      <c r="Q51" s="20" t="str">
        <f>ZZZ__FnCalls!F21</f>
        <v>MMM 2011</v>
      </c>
      <c r="R51" s="20" t="str">
        <f>ZZZ__FnCalls!F22</f>
        <v>MMM 2011</v>
      </c>
      <c r="S51" s="20" t="str">
        <f>ZZZ__FnCalls!F23</f>
        <v>MMM 2011</v>
      </c>
      <c r="T51" s="20" t="str">
        <f>ZZZ__FnCalls!F24</f>
        <v>MMM 2011</v>
      </c>
      <c r="U51" s="20" t="str">
        <f>ZZZ__FnCalls!F25</f>
        <v>MMM 2011</v>
      </c>
      <c r="V51" s="20" t="str">
        <f>ZZZ__FnCalls!F26</f>
        <v>MMM 2011</v>
      </c>
      <c r="W51" s="20" t="str">
        <f>ZZZ__FnCalls!F27</f>
        <v>MMM 2011</v>
      </c>
      <c r="X51" s="20" t="str">
        <f>ZZZ__FnCalls!F28</f>
        <v>MMM 2011</v>
      </c>
      <c r="Y51" s="20" t="str">
        <f>ZZZ__FnCalls!F29</f>
        <v>MMM 2011</v>
      </c>
      <c r="Z51" s="20" t="str">
        <f>ZZZ__FnCalls!F30</f>
        <v>MMM 2011</v>
      </c>
      <c r="AA51" s="21" t="str">
        <f>ZZZ__FnCalls!H19</f>
        <v>2011</v>
      </c>
      <c r="AB51" s="20" t="str">
        <f>ZZZ__FnCalls!F31</f>
        <v>MMM 2012</v>
      </c>
      <c r="AC51" s="20" t="str">
        <f>ZZZ__FnCalls!F32</f>
        <v>MMM 2012</v>
      </c>
      <c r="AD51" s="20" t="str">
        <f>ZZZ__FnCalls!F33</f>
        <v>MMM 2012</v>
      </c>
      <c r="AE51" s="20" t="str">
        <f>ZZZ__FnCalls!F34</f>
        <v>MMM 2012</v>
      </c>
      <c r="AF51" s="20" t="str">
        <f>ZZZ__FnCalls!F35</f>
        <v>MMM 2012</v>
      </c>
      <c r="AG51" s="20" t="str">
        <f>ZZZ__FnCalls!F36</f>
        <v>MMM 2012</v>
      </c>
      <c r="AH51" s="20" t="str">
        <f>ZZZ__FnCalls!F37</f>
        <v>MMM 2012</v>
      </c>
      <c r="AI51" s="20" t="str">
        <f>ZZZ__FnCalls!F38</f>
        <v>MMM 2012</v>
      </c>
      <c r="AJ51" s="20" t="str">
        <f>ZZZ__FnCalls!F39</f>
        <v>MMM 2012</v>
      </c>
      <c r="AK51" s="20" t="str">
        <f>ZZZ__FnCalls!F40</f>
        <v>MMM 2012</v>
      </c>
      <c r="AL51" s="20" t="str">
        <f>ZZZ__FnCalls!F41</f>
        <v>MMM 2012</v>
      </c>
      <c r="AM51" s="20" t="str">
        <f>ZZZ__FnCalls!F42</f>
        <v>MMM 2012</v>
      </c>
      <c r="AN51" s="21" t="str">
        <f>ZZZ__FnCalls!H31</f>
        <v>2012</v>
      </c>
      <c r="AO51" s="20" t="str">
        <f>ZZZ__FnCalls!F43</f>
        <v>MMM 2013</v>
      </c>
      <c r="AP51" s="20" t="str">
        <f>ZZZ__FnCalls!F44</f>
        <v>MMM 2013</v>
      </c>
      <c r="AQ51" s="20" t="str">
        <f>ZZZ__FnCalls!F45</f>
        <v>MMM 2013</v>
      </c>
      <c r="AR51" s="20" t="str">
        <f>ZZZ__FnCalls!F46</f>
        <v>MMM 2013</v>
      </c>
      <c r="AS51" s="20" t="str">
        <f>ZZZ__FnCalls!F47</f>
        <v>MMM 2013</v>
      </c>
      <c r="AT51" s="20" t="str">
        <f>ZZZ__FnCalls!F48</f>
        <v>MMM 2013</v>
      </c>
      <c r="AU51" s="20" t="str">
        <f>ZZZ__FnCalls!F49</f>
        <v>MMM 2013</v>
      </c>
      <c r="AV51" s="20" t="str">
        <f>ZZZ__FnCalls!F50</f>
        <v>MMM 2013</v>
      </c>
      <c r="AW51" s="20" t="str">
        <f>ZZZ__FnCalls!F51</f>
        <v>MMM 2013</v>
      </c>
      <c r="AX51" s="20" t="str">
        <f>ZZZ__FnCalls!F52</f>
        <v>MMM 2013</v>
      </c>
      <c r="AY51" s="20" t="str">
        <f>ZZZ__FnCalls!F53</f>
        <v>MMM 2013</v>
      </c>
      <c r="AZ51" s="20" t="str">
        <f>ZZZ__FnCalls!F54</f>
        <v>MMM 2013</v>
      </c>
      <c r="BA51" s="21" t="str">
        <f>ZZZ__FnCalls!H43</f>
        <v>2013</v>
      </c>
      <c r="BB51" s="20" t="str">
        <f>ZZZ__FnCalls!F55</f>
        <v>MMM 2014</v>
      </c>
      <c r="BC51" s="20" t="str">
        <f>ZZZ__FnCalls!F56</f>
        <v>MMM 2014</v>
      </c>
      <c r="BD51" s="20" t="str">
        <f>ZZZ__FnCalls!F57</f>
        <v>MMM 2014</v>
      </c>
      <c r="BE51" s="20" t="str">
        <f>ZZZ__FnCalls!F58</f>
        <v>MMM 2014</v>
      </c>
      <c r="BF51" s="20" t="str">
        <f>ZZZ__FnCalls!F59</f>
        <v>MMM 2014</v>
      </c>
      <c r="BG51" s="20" t="str">
        <f>ZZZ__FnCalls!F60</f>
        <v>MMM 2014</v>
      </c>
      <c r="BH51" s="20" t="str">
        <f>ZZZ__FnCalls!F61</f>
        <v>MMM 2014</v>
      </c>
      <c r="BI51" s="20" t="str">
        <f>ZZZ__FnCalls!F62</f>
        <v>MMM 2014</v>
      </c>
      <c r="BJ51" s="20" t="str">
        <f>ZZZ__FnCalls!F63</f>
        <v>MMM 2014</v>
      </c>
      <c r="BK51" s="20" t="str">
        <f>ZZZ__FnCalls!F64</f>
        <v>MMM 2014</v>
      </c>
      <c r="BL51" s="20" t="str">
        <f>ZZZ__FnCalls!F65</f>
        <v>MMM 2014</v>
      </c>
      <c r="BM51" s="20" t="str">
        <f>ZZZ__FnCalls!F66</f>
        <v>MMM 2014</v>
      </c>
      <c r="BN51" s="21" t="str">
        <f>ZZZ__FnCalls!H55</f>
        <v>2014</v>
      </c>
      <c r="BO51" s="20" t="str">
        <f>ZZZ__FnCalls!F67</f>
        <v>MMM 2015</v>
      </c>
      <c r="BP51" s="20" t="str">
        <f>ZZZ__FnCalls!F68</f>
        <v>MMM 2015</v>
      </c>
      <c r="BQ51" s="20" t="str">
        <f>ZZZ__FnCalls!F69</f>
        <v>MMM 2015</v>
      </c>
      <c r="BR51" s="20" t="str">
        <f>ZZZ__FnCalls!F70</f>
        <v>MMM 2015</v>
      </c>
      <c r="BS51" s="20" t="str">
        <f>ZZZ__FnCalls!F71</f>
        <v>MMM 2015</v>
      </c>
      <c r="BT51" s="20" t="str">
        <f>ZZZ__FnCalls!F72</f>
        <v>MMM 2015</v>
      </c>
      <c r="BU51" s="20" t="str">
        <f>ZZZ__FnCalls!F73</f>
        <v>MMM 2015</v>
      </c>
      <c r="BV51" s="20" t="str">
        <f>ZZZ__FnCalls!F74</f>
        <v>MMM 2015</v>
      </c>
      <c r="BW51" s="20" t="str">
        <f>ZZZ__FnCalls!F75</f>
        <v>MMM 2015</v>
      </c>
      <c r="BX51" s="20" t="str">
        <f>ZZZ__FnCalls!F76</f>
        <v>MMM 2015</v>
      </c>
      <c r="BY51" s="20" t="str">
        <f>ZZZ__FnCalls!F77</f>
        <v>MMM 2015</v>
      </c>
      <c r="BZ51" s="20" t="str">
        <f>ZZZ__FnCalls!F78</f>
        <v>MMM 2015</v>
      </c>
      <c r="CA51" s="21" t="str">
        <f>ZZZ__FnCalls!H67</f>
        <v>2015</v>
      </c>
      <c r="CB51" s="20" t="str">
        <f>ZZZ__FnCalls!F79</f>
        <v>MMM 2016</v>
      </c>
      <c r="CC51" s="20" t="str">
        <f>ZZZ__FnCalls!F80</f>
        <v>MMM 2016</v>
      </c>
      <c r="CD51" s="20" t="str">
        <f>ZZZ__FnCalls!F81</f>
        <v>MMM 2016</v>
      </c>
      <c r="CE51" s="20" t="str">
        <f>ZZZ__FnCalls!F82</f>
        <v>MMM 2016</v>
      </c>
      <c r="CF51" s="20" t="str">
        <f>ZZZ__FnCalls!F83</f>
        <v>MMM 2016</v>
      </c>
      <c r="CG51" s="20" t="str">
        <f>ZZZ__FnCalls!F84</f>
        <v>MMM 2016</v>
      </c>
      <c r="CH51" s="20" t="str">
        <f>ZZZ__FnCalls!F85</f>
        <v>MMM 2016</v>
      </c>
      <c r="CI51" s="20" t="str">
        <f>ZZZ__FnCalls!F86</f>
        <v>MMM 2016</v>
      </c>
      <c r="CJ51" s="20" t="str">
        <f>ZZZ__FnCalls!F87</f>
        <v>MMM 2016</v>
      </c>
      <c r="CK51" s="20" t="str">
        <f>ZZZ__FnCalls!F88</f>
        <v>MMM 2016</v>
      </c>
      <c r="CL51" s="20" t="str">
        <f>ZZZ__FnCalls!F89</f>
        <v>MMM 2016</v>
      </c>
      <c r="CM51" s="20" t="str">
        <f>ZZZ__FnCalls!F90</f>
        <v>MMM 2016</v>
      </c>
      <c r="CN51" s="21" t="str">
        <f>ZZZ__FnCalls!H79</f>
        <v>2016</v>
      </c>
      <c r="CO51" s="20" t="str">
        <f>ZZZ__FnCalls!F91</f>
        <v>MMM 2017</v>
      </c>
      <c r="CP51" s="20" t="str">
        <f>ZZZ__FnCalls!F92</f>
        <v>MMM 2017</v>
      </c>
      <c r="CQ51" s="20" t="str">
        <f>ZZZ__FnCalls!F93</f>
        <v>MMM 2017</v>
      </c>
      <c r="CR51" s="20" t="str">
        <f>ZZZ__FnCalls!F94</f>
        <v>MMM 2017</v>
      </c>
      <c r="CS51" s="20" t="str">
        <f>ZZZ__FnCalls!F95</f>
        <v>MMM 2017</v>
      </c>
      <c r="CT51" s="20" t="str">
        <f>ZZZ__FnCalls!F96</f>
        <v>MMM 2017</v>
      </c>
      <c r="CU51" s="20" t="str">
        <f>ZZZ__FnCalls!F97</f>
        <v>MMM 2017</v>
      </c>
      <c r="CV51" s="20" t="str">
        <f>ZZZ__FnCalls!F98</f>
        <v>MMM 2017</v>
      </c>
      <c r="CW51" s="20" t="str">
        <f>ZZZ__FnCalls!F99</f>
        <v>MMM 2017</v>
      </c>
      <c r="CX51" s="20" t="str">
        <f>ZZZ__FnCalls!F100</f>
        <v>MMM 2017</v>
      </c>
      <c r="CY51" s="20" t="str">
        <f>ZZZ__FnCalls!F101</f>
        <v>MMM 2017</v>
      </c>
      <c r="CZ51" s="20" t="str">
        <f>ZZZ__FnCalls!F102</f>
        <v>MMM 2017</v>
      </c>
      <c r="DA51" s="21" t="str">
        <f>ZZZ__FnCalls!H91</f>
        <v>2017</v>
      </c>
      <c r="DB51" s="20" t="str">
        <f>ZZZ__FnCalls!F103</f>
        <v>MMM 2018</v>
      </c>
      <c r="DC51" s="20" t="str">
        <f>ZZZ__FnCalls!F104</f>
        <v>MMM 2018</v>
      </c>
      <c r="DD51" s="20" t="str">
        <f>ZZZ__FnCalls!F105</f>
        <v>MMM 2018</v>
      </c>
      <c r="DE51" s="20" t="str">
        <f>ZZZ__FnCalls!F106</f>
        <v>MMM 2018</v>
      </c>
      <c r="DF51" s="20" t="str">
        <f>ZZZ__FnCalls!F107</f>
        <v>MMM 2018</v>
      </c>
      <c r="DG51" s="20" t="str">
        <f>ZZZ__FnCalls!F108</f>
        <v>MMM 2018</v>
      </c>
      <c r="DH51" s="20" t="str">
        <f>ZZZ__FnCalls!F109</f>
        <v>MMM 2018</v>
      </c>
      <c r="DI51" s="20" t="str">
        <f>ZZZ__FnCalls!F110</f>
        <v>MMM 2018</v>
      </c>
      <c r="DJ51" s="20" t="str">
        <f>ZZZ__FnCalls!F111</f>
        <v>MMM 2018</v>
      </c>
      <c r="DK51" s="20" t="str">
        <f>ZZZ__FnCalls!F112</f>
        <v>MMM 2018</v>
      </c>
      <c r="DL51" s="20" t="str">
        <f>ZZZ__FnCalls!F113</f>
        <v>MMM 2018</v>
      </c>
      <c r="DM51" s="20" t="str">
        <f>ZZZ__FnCalls!F114</f>
        <v>MMM 2018</v>
      </c>
      <c r="DN51" s="21" t="str">
        <f>ZZZ__FnCalls!H103</f>
        <v>2018</v>
      </c>
      <c r="DO51" s="20" t="str">
        <f>ZZZ__FnCalls!F115</f>
        <v>MMM 2019</v>
      </c>
      <c r="DP51" s="20" t="str">
        <f>ZZZ__FnCalls!F116</f>
        <v>MMM 2019</v>
      </c>
      <c r="DQ51" s="20" t="str">
        <f>ZZZ__FnCalls!F117</f>
        <v>MMM 2019</v>
      </c>
      <c r="DR51" s="20" t="str">
        <f>ZZZ__FnCalls!F118</f>
        <v>MMM 2019</v>
      </c>
      <c r="DS51" s="20" t="str">
        <f>ZZZ__FnCalls!F119</f>
        <v>MMM 2019</v>
      </c>
      <c r="DT51" s="20" t="str">
        <f>ZZZ__FnCalls!F120</f>
        <v>MMM 2019</v>
      </c>
      <c r="DU51" s="20" t="str">
        <f>ZZZ__FnCalls!F121</f>
        <v>MMM 2019</v>
      </c>
      <c r="DV51" s="20" t="str">
        <f>ZZZ__FnCalls!F122</f>
        <v>MMM 2019</v>
      </c>
      <c r="DW51" s="20" t="str">
        <f>ZZZ__FnCalls!F123</f>
        <v>MMM 2019</v>
      </c>
      <c r="DX51" s="20" t="str">
        <f>ZZZ__FnCalls!F124</f>
        <v>MMM 2019</v>
      </c>
      <c r="DY51" s="20" t="str">
        <f>ZZZ__FnCalls!F125</f>
        <v>MMM 2019</v>
      </c>
      <c r="DZ51" s="20" t="str">
        <f>ZZZ__FnCalls!F126</f>
        <v>MMM 2019</v>
      </c>
      <c r="EA51" s="21" t="str">
        <f>ZZZ__FnCalls!H115</f>
        <v>2019</v>
      </c>
      <c r="EB51" s="20" t="str">
        <f>ZZZ__FnCalls!F127</f>
        <v>MMM 2020</v>
      </c>
      <c r="EC51" s="20" t="str">
        <f>ZZZ__FnCalls!F128</f>
        <v>MMM 2020</v>
      </c>
      <c r="ED51" s="20" t="str">
        <f>ZZZ__FnCalls!F129</f>
        <v>MMM 2020</v>
      </c>
      <c r="EE51" s="20" t="str">
        <f>ZZZ__FnCalls!F130</f>
        <v>MMM 2020</v>
      </c>
      <c r="EF51" s="20" t="str">
        <f>ZZZ__FnCalls!F131</f>
        <v>MMM 2020</v>
      </c>
      <c r="EG51" s="20" t="str">
        <f>ZZZ__FnCalls!F132</f>
        <v>MMM 2020</v>
      </c>
      <c r="EH51" s="20" t="str">
        <f>ZZZ__FnCalls!F133</f>
        <v>MMM 2020</v>
      </c>
      <c r="EI51" s="20" t="str">
        <f>ZZZ__FnCalls!F134</f>
        <v>MMM 2020</v>
      </c>
      <c r="EJ51" s="20" t="str">
        <f>ZZZ__FnCalls!F135</f>
        <v>MMM 2020</v>
      </c>
      <c r="EK51" s="20" t="str">
        <f>ZZZ__FnCalls!F136</f>
        <v>MMM 2020</v>
      </c>
      <c r="EL51" s="20" t="str">
        <f>ZZZ__FnCalls!F137</f>
        <v>MMM 2020</v>
      </c>
      <c r="EM51" s="20" t="str">
        <f>ZZZ__FnCalls!F138</f>
        <v>MMM 2020</v>
      </c>
      <c r="EN51" s="21" t="str">
        <f>ZZZ__FnCalls!H127</f>
        <v>2020</v>
      </c>
    </row>
    <row r="52" spans="1:144" ht="12.75" customHeight="1" outlineLevel="1" x14ac:dyDescent="0.2">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x14ac:dyDescent="0.2">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x14ac:dyDescent="0.2">
      <c r="A54" s="9" t="str">
        <f>Labels!B83</f>
        <v>Tax</v>
      </c>
      <c r="B54" s="28">
        <f ca="1">Inputs!B52*B44</f>
        <v>339996.73688924086</v>
      </c>
      <c r="C54" s="28">
        <f ca="1">Inputs!B52*C44</f>
        <v>350368.44102009415</v>
      </c>
      <c r="D54" s="28">
        <f ca="1">Inputs!B52*D44</f>
        <v>336179.40925266681</v>
      </c>
      <c r="E54" s="28">
        <f ca="1">Inputs!B52*E44</f>
        <v>340649.43044798326</v>
      </c>
      <c r="F54" s="28">
        <f ca="1">Inputs!B52*F44</f>
        <v>336676.87842323037</v>
      </c>
      <c r="G54" s="28">
        <f ca="1">Inputs!B52*G44</f>
        <v>357057.81731543352</v>
      </c>
      <c r="H54" s="28">
        <f ca="1">Inputs!B52*H44</f>
        <v>348688.72307180648</v>
      </c>
      <c r="I54" s="28">
        <f ca="1">Inputs!B52*I44</f>
        <v>359371.9807975897</v>
      </c>
      <c r="J54" s="28">
        <f ca="1">Inputs!B52*J44</f>
        <v>357661.74167251069</v>
      </c>
      <c r="K54" s="28">
        <f ca="1">Inputs!B52*K44</f>
        <v>348223.12578672526</v>
      </c>
      <c r="L54" s="28">
        <f ca="1">Inputs!B52*L44</f>
        <v>337300.86144835624</v>
      </c>
      <c r="M54" s="28">
        <f ca="1">Inputs!B52*M44</f>
        <v>340052.64249490562</v>
      </c>
      <c r="N54" s="29">
        <f ca="1">SUM(B54:M54)</f>
        <v>4152227.7886205437</v>
      </c>
      <c r="O54" s="28">
        <f ca="1">Inputs!B52*O44</f>
        <v>336560.59153853683</v>
      </c>
      <c r="P54" s="28">
        <f ca="1">Inputs!B52*P44</f>
        <v>357352.69334001333</v>
      </c>
      <c r="Q54" s="28">
        <f ca="1">Inputs!B52*Q44</f>
        <v>333547.07466920069</v>
      </c>
      <c r="R54" s="28">
        <f ca="1">Inputs!B52*R44</f>
        <v>352444.27561576798</v>
      </c>
      <c r="S54" s="28">
        <f ca="1">Inputs!B52*S44</f>
        <v>338353.04263240943</v>
      </c>
      <c r="T54" s="28">
        <f ca="1">Inputs!B52*T44</f>
        <v>345617.8664881232</v>
      </c>
      <c r="U54" s="28">
        <f ca="1">Inputs!B52*U44</f>
        <v>357370.23403128207</v>
      </c>
      <c r="V54" s="28">
        <f ca="1">Inputs!B52*V44</f>
        <v>322160.39049363916</v>
      </c>
      <c r="W54" s="28">
        <f ca="1">Inputs!B52*W44</f>
        <v>351301.89793194016</v>
      </c>
      <c r="X54" s="28">
        <f ca="1">Inputs!B52*X44</f>
        <v>347950.87024553947</v>
      </c>
      <c r="Y54" s="28">
        <f ca="1">Inputs!B52*Y44</f>
        <v>330927.60202659952</v>
      </c>
      <c r="Z54" s="28">
        <f ca="1">Inputs!B52*Z44</f>
        <v>340306.09825270757</v>
      </c>
      <c r="AA54" s="29">
        <f ca="1">SUM(O54:Z54)</f>
        <v>4113892.6372657591</v>
      </c>
      <c r="AB54" s="28">
        <f ca="1">Inputs!B52*AB44</f>
        <v>332954.13597793551</v>
      </c>
      <c r="AC54" s="28">
        <f ca="1">Inputs!B52*AC44</f>
        <v>336465.79307087016</v>
      </c>
      <c r="AD54" s="28">
        <f ca="1">Inputs!B52*AD44</f>
        <v>344368.28438708605</v>
      </c>
      <c r="AE54" s="28">
        <f ca="1">Inputs!B52*AE44</f>
        <v>327261.5633152533</v>
      </c>
      <c r="AF54" s="28">
        <f ca="1">Inputs!B52*AF44</f>
        <v>330343.02283927047</v>
      </c>
      <c r="AG54" s="28">
        <f ca="1">Inputs!B52*AG44</f>
        <v>335824.61150526057</v>
      </c>
      <c r="AH54" s="28">
        <f ca="1">Inputs!B52*AH44</f>
        <v>348652.45961546653</v>
      </c>
      <c r="AI54" s="28">
        <f ca="1">Inputs!B52*AI44</f>
        <v>341602.26498266513</v>
      </c>
      <c r="AJ54" s="28">
        <f ca="1">Inputs!B52*AJ44</f>
        <v>351742.07549508486</v>
      </c>
      <c r="AK54" s="28">
        <f ca="1">Inputs!B52*AK44</f>
        <v>344937.76483305736</v>
      </c>
      <c r="AL54" s="28">
        <f ca="1">Inputs!B52*AL44</f>
        <v>335266.58294410154</v>
      </c>
      <c r="AM54" s="28">
        <f ca="1">Inputs!B52*AM44</f>
        <v>325418.92603199353</v>
      </c>
      <c r="AN54" s="29">
        <f ca="1">SUM(AB54:AM54)</f>
        <v>4054837.484998045</v>
      </c>
      <c r="AO54" s="28">
        <f ca="1">Inputs!B52*AO44</f>
        <v>325460.17922486574</v>
      </c>
      <c r="AP54" s="28">
        <f ca="1">Inputs!B52*AP44</f>
        <v>334018.4076458551</v>
      </c>
      <c r="AQ54" s="28">
        <f ca="1">Inputs!B52*AQ44</f>
        <v>328598.48595205334</v>
      </c>
      <c r="AR54" s="28">
        <f ca="1">Inputs!B52*AR44</f>
        <v>340222.99950427422</v>
      </c>
      <c r="AS54" s="28">
        <f ca="1">Inputs!B52*AS44</f>
        <v>329672.46238854161</v>
      </c>
      <c r="AT54" s="28">
        <f ca="1">Inputs!B52*AT44</f>
        <v>338456.41209885461</v>
      </c>
      <c r="AU54" s="28">
        <f ca="1">Inputs!B52*AU44</f>
        <v>313478.21256618458</v>
      </c>
      <c r="AV54" s="28">
        <f ca="1">Inputs!B52*AV44</f>
        <v>319410.16802266304</v>
      </c>
      <c r="AW54" s="28">
        <f ca="1">Inputs!B52*AW44</f>
        <v>340248.71802256105</v>
      </c>
      <c r="AX54" s="28">
        <f ca="1">Inputs!B52*AX44</f>
        <v>333822.05638261745</v>
      </c>
      <c r="AY54" s="28">
        <f ca="1">Inputs!B52*AY44</f>
        <v>326142.38723537506</v>
      </c>
      <c r="AZ54" s="28">
        <f ca="1">Inputs!B52*AZ44</f>
        <v>320856.02024759125</v>
      </c>
      <c r="BA54" s="29">
        <f ca="1">SUM(AO54:AZ54)</f>
        <v>3950386.509291437</v>
      </c>
      <c r="BB54" s="28">
        <f ca="1">Inputs!B52*BB44</f>
        <v>332680.10550804069</v>
      </c>
      <c r="BC54" s="28">
        <f ca="1">Inputs!B52*BC44</f>
        <v>326246.271352696</v>
      </c>
      <c r="BD54" s="28">
        <f ca="1">Inputs!B52*BD44</f>
        <v>325788.31178614264</v>
      </c>
      <c r="BE54" s="28">
        <f ca="1">Inputs!B52*BE44</f>
        <v>327744.87049942394</v>
      </c>
      <c r="BF54" s="28">
        <f ca="1">Inputs!B52*BF44</f>
        <v>319301.42878303025</v>
      </c>
      <c r="BG54" s="28">
        <f ca="1">Inputs!B52*BG44</f>
        <v>340877.17054563912</v>
      </c>
      <c r="BH54" s="28">
        <f ca="1">Inputs!B52*BH44</f>
        <v>314285.23744754959</v>
      </c>
      <c r="BI54" s="28">
        <f ca="1">Inputs!B52*BI44</f>
        <v>320709.98195828655</v>
      </c>
      <c r="BJ54" s="28">
        <f ca="1">Inputs!B52*BJ44</f>
        <v>335277.74081495847</v>
      </c>
      <c r="BK54" s="28">
        <f ca="1">Inputs!B52*BK44</f>
        <v>321056.55669414165</v>
      </c>
      <c r="BL54" s="28">
        <f ca="1">Inputs!B52*BL44</f>
        <v>333829.76881432981</v>
      </c>
      <c r="BM54" s="28">
        <f ca="1">Inputs!B52*BM44</f>
        <v>324395.440123234</v>
      </c>
      <c r="BN54" s="29">
        <f ca="1">SUM(BB54:BM54)</f>
        <v>3922192.8843274722</v>
      </c>
      <c r="BO54" s="28">
        <f ca="1">Inputs!B52*BO44</f>
        <v>319258.66091838217</v>
      </c>
      <c r="BP54" s="28">
        <f ca="1">Inputs!B52*BP44</f>
        <v>319732.69496604666</v>
      </c>
      <c r="BQ54" s="28">
        <f ca="1">Inputs!B52*BQ44</f>
        <v>314636.9949311493</v>
      </c>
      <c r="BR54" s="28">
        <f ca="1">Inputs!B52*BR44</f>
        <v>328845.44815373101</v>
      </c>
      <c r="BS54" s="28">
        <f ca="1">Inputs!B52*BS44</f>
        <v>322534.26321047032</v>
      </c>
      <c r="BT54" s="28">
        <f ca="1">Inputs!B52*BT44</f>
        <v>337404.78406984545</v>
      </c>
      <c r="BU54" s="28">
        <f ca="1">Inputs!B52*BU44</f>
        <v>311462.92425830523</v>
      </c>
      <c r="BV54" s="28">
        <f ca="1">Inputs!B52*BV44</f>
        <v>325288.41862114694</v>
      </c>
      <c r="BW54" s="28">
        <f ca="1">Inputs!B52*BW44</f>
        <v>320413.9979178987</v>
      </c>
      <c r="BX54" s="28">
        <f ca="1">Inputs!B52*BX44</f>
        <v>324555.9463716693</v>
      </c>
      <c r="BY54" s="28">
        <f ca="1">Inputs!B52*BY44</f>
        <v>324808.51140043442</v>
      </c>
      <c r="BZ54" s="28">
        <f ca="1">Inputs!B52*BZ44</f>
        <v>329602.42189171194</v>
      </c>
      <c r="CA54" s="29">
        <f ca="1">SUM(BO54:BZ54)</f>
        <v>3878545.066710792</v>
      </c>
      <c r="CB54" s="28">
        <f ca="1">Inputs!B52*CB44</f>
        <v>336356.92884375848</v>
      </c>
      <c r="CC54" s="28">
        <f ca="1">Inputs!B52*CC44</f>
        <v>307337.2415717949</v>
      </c>
      <c r="CD54" s="28">
        <f ca="1">Inputs!B52*CD44</f>
        <v>308545.71954412333</v>
      </c>
      <c r="CE54" s="28">
        <f ca="1">Inputs!B52*CE44</f>
        <v>313776.60463779472</v>
      </c>
      <c r="CF54" s="28">
        <f ca="1">Inputs!B52*CF44</f>
        <v>309444.14592144388</v>
      </c>
      <c r="CG54" s="28">
        <f ca="1">Inputs!B52*CG44</f>
        <v>316857.66892121191</v>
      </c>
      <c r="CH54" s="28">
        <f ca="1">Inputs!B52*CH44</f>
        <v>317487.1463095331</v>
      </c>
      <c r="CI54" s="28">
        <f ca="1">Inputs!B52*CI44</f>
        <v>314776.10948664322</v>
      </c>
      <c r="CJ54" s="28">
        <f ca="1">Inputs!B52*CJ44</f>
        <v>323131.73002043791</v>
      </c>
      <c r="CK54" s="28">
        <f ca="1">Inputs!B52*CK44</f>
        <v>325005.90291687462</v>
      </c>
      <c r="CL54" s="28">
        <f ca="1">Inputs!B52*CL44</f>
        <v>310556.87977030175</v>
      </c>
      <c r="CM54" s="28">
        <f ca="1">Inputs!B52*CM44</f>
        <v>312032.34710523975</v>
      </c>
      <c r="CN54" s="29">
        <f ca="1">SUM(CB54:CM54)</f>
        <v>3795308.4250491578</v>
      </c>
      <c r="CO54" s="28">
        <f ca="1">Inputs!B52*CO44</f>
        <v>321619.21419496741</v>
      </c>
      <c r="CP54" s="28">
        <f ca="1">Inputs!B52*CP44</f>
        <v>311111.86817423574</v>
      </c>
      <c r="CQ54" s="28">
        <f ca="1">Inputs!B52*CQ44</f>
        <v>324011.79584020277</v>
      </c>
      <c r="CR54" s="28">
        <f ca="1">Inputs!B52*CR44</f>
        <v>301654.98952031002</v>
      </c>
      <c r="CS54" s="28">
        <f ca="1">Inputs!B52*CS44</f>
        <v>317796.02292826038</v>
      </c>
      <c r="CT54" s="28">
        <f ca="1">Inputs!B52*CT44</f>
        <v>306830.62756012176</v>
      </c>
      <c r="CU54" s="28">
        <f ca="1">Inputs!B52*CU44</f>
        <v>310616.15056837915</v>
      </c>
      <c r="CV54" s="28">
        <f ca="1">Inputs!B52*CV44</f>
        <v>309892.99050178373</v>
      </c>
      <c r="CW54" s="28">
        <f ca="1">Inputs!B52*CW44</f>
        <v>316026.13466308941</v>
      </c>
      <c r="CX54" s="28">
        <f ca="1">Inputs!B52*CX44</f>
        <v>305544.31480650482</v>
      </c>
      <c r="CY54" s="28">
        <f ca="1">Inputs!B52*CY44</f>
        <v>297344.08772305289</v>
      </c>
      <c r="CZ54" s="28">
        <f ca="1">Inputs!B52*CZ44</f>
        <v>322040.47795767843</v>
      </c>
      <c r="DA54" s="29">
        <f ca="1">SUM(CO54:CZ54)</f>
        <v>3744488.6744385865</v>
      </c>
      <c r="DB54" s="28">
        <f ca="1">Inputs!B52*DB44</f>
        <v>301945.72855732386</v>
      </c>
      <c r="DC54" s="28">
        <f ca="1">Inputs!B52*DC44</f>
        <v>299553.69318122353</v>
      </c>
      <c r="DD54" s="28">
        <f ca="1">Inputs!B52*DD44</f>
        <v>312836.20074600034</v>
      </c>
      <c r="DE54" s="28">
        <f ca="1">Inputs!B52*DE44</f>
        <v>323290.30261777726</v>
      </c>
      <c r="DF54" s="28">
        <f ca="1">Inputs!B52*DF44</f>
        <v>312230.02441869071</v>
      </c>
      <c r="DG54" s="28">
        <f ca="1">Inputs!B52*DG44</f>
        <v>308301.30486694007</v>
      </c>
      <c r="DH54" s="28">
        <f ca="1">Inputs!B52*DH44</f>
        <v>306030.79603844922</v>
      </c>
      <c r="DI54" s="28">
        <f ca="1">Inputs!B52*DI44</f>
        <v>320119.78841999458</v>
      </c>
      <c r="DJ54" s="28">
        <f ca="1">Inputs!B52*DJ44</f>
        <v>309641.67808357865</v>
      </c>
      <c r="DK54" s="28">
        <f ca="1">Inputs!B52*DK44</f>
        <v>299223.89445038303</v>
      </c>
      <c r="DL54" s="28">
        <f ca="1">Inputs!B52*DL44</f>
        <v>304385.91455548018</v>
      </c>
      <c r="DM54" s="28">
        <f ca="1">Inputs!B52*DM44</f>
        <v>309485.91837007919</v>
      </c>
      <c r="DN54" s="29">
        <f ca="1">SUM(DB54:DM54)</f>
        <v>3707045.2443059203</v>
      </c>
      <c r="DO54" s="28">
        <f ca="1">Inputs!B52*DO44</f>
        <v>320412.27870286058</v>
      </c>
      <c r="DP54" s="28">
        <f ca="1">Inputs!B52*DP44</f>
        <v>297635.87659066689</v>
      </c>
      <c r="DQ54" s="28">
        <f ca="1">Inputs!B52*DQ44</f>
        <v>316795.72630363796</v>
      </c>
      <c r="DR54" s="28">
        <f ca="1">Inputs!B52*DR44</f>
        <v>313965.6233313281</v>
      </c>
      <c r="DS54" s="28">
        <f ca="1">Inputs!B52*DS44</f>
        <v>288495.80418249196</v>
      </c>
      <c r="DT54" s="28">
        <f ca="1">Inputs!B52*DT44</f>
        <v>317963.45291157463</v>
      </c>
      <c r="DU54" s="28">
        <f ca="1">Inputs!B52*DU44</f>
        <v>293691.02536925301</v>
      </c>
      <c r="DV54" s="28">
        <f ca="1">Inputs!B52*DV44</f>
        <v>305323.03661692794</v>
      </c>
      <c r="DW54" s="28">
        <f ca="1">Inputs!B52*DW44</f>
        <v>296377.62556864438</v>
      </c>
      <c r="DX54" s="28">
        <f ca="1">Inputs!B52*DX44</f>
        <v>303082.99443595577</v>
      </c>
      <c r="DY54" s="28">
        <f ca="1">Inputs!B52*DY44</f>
        <v>286899.09425791958</v>
      </c>
      <c r="DZ54" s="28">
        <f ca="1">Inputs!B52*DZ44</f>
        <v>296351.56398652098</v>
      </c>
      <c r="EA54" s="29">
        <f ca="1">SUM(DO54:DZ54)</f>
        <v>3636994.1022577817</v>
      </c>
      <c r="EB54" s="28">
        <f ca="1">Inputs!B52*EB44</f>
        <v>293596.60577297932</v>
      </c>
      <c r="EC54" s="28">
        <f ca="1">Inputs!B52*EC44</f>
        <v>300771.37392223126</v>
      </c>
      <c r="ED54" s="28">
        <f ca="1">Inputs!B52*ED44</f>
        <v>313562.39230590046</v>
      </c>
      <c r="EE54" s="28">
        <f ca="1">Inputs!B52*EE44</f>
        <v>312192.67307899904</v>
      </c>
      <c r="EF54" s="28">
        <f ca="1">Inputs!B52*EF44</f>
        <v>293871.3981877066</v>
      </c>
      <c r="EG54" s="28">
        <f ca="1">Inputs!B52*EG44</f>
        <v>301135.37679861137</v>
      </c>
      <c r="EH54" s="28">
        <f ca="1">Inputs!B52*EH44</f>
        <v>314481.34055416996</v>
      </c>
      <c r="EI54" s="28">
        <f ca="1">Inputs!B52*EI44</f>
        <v>310660.83054400975</v>
      </c>
      <c r="EJ54" s="28">
        <f ca="1">Inputs!B52*EJ44</f>
        <v>309868.35813241597</v>
      </c>
      <c r="EK54" s="28">
        <f ca="1">Inputs!B52*EK44</f>
        <v>285697.75323812442</v>
      </c>
      <c r="EL54" s="28">
        <f ca="1">Inputs!B52*EL44</f>
        <v>316832.11628056364</v>
      </c>
      <c r="EM54" s="28">
        <f ca="1">Inputs!B52*EM44</f>
        <v>294933.79542813217</v>
      </c>
      <c r="EN54" s="29">
        <f ca="1">SUM(EB54:EM54)</f>
        <v>3647604.014243844</v>
      </c>
    </row>
    <row r="55" spans="1:144" ht="12.75" customHeight="1" outlineLevel="1" x14ac:dyDescent="0.2"/>
    <row r="56" spans="1:144" ht="12.75" customHeight="1" outlineLevel="1" x14ac:dyDescent="0.2"/>
    <row r="57" spans="1:144" ht="12.75" customHeight="1" x14ac:dyDescent="0.2">
      <c r="A57" s="2" t="str">
        <f>"Stochastic Shocks"</f>
        <v>Stochastic Shocks</v>
      </c>
    </row>
    <row r="58" spans="1:144" ht="12.75" customHeight="1" outlineLevel="1" x14ac:dyDescent="0.2">
      <c r="A58" s="2" t="str">
        <f>" "</f>
        <v xml:space="preserve"> </v>
      </c>
    </row>
    <row r="59" spans="1:144" ht="12.75" customHeight="1" outlineLevel="1" x14ac:dyDescent="0.2">
      <c r="B59" s="19" t="str">
        <f>ZZZ__FnCalls!F7</f>
        <v>MMM 2010</v>
      </c>
      <c r="C59" s="20" t="str">
        <f>ZZZ__FnCalls!F8</f>
        <v>MMM 2010</v>
      </c>
      <c r="D59" s="20" t="str">
        <f>ZZZ__FnCalls!F9</f>
        <v>MMM 2010</v>
      </c>
      <c r="E59" s="20" t="str">
        <f>ZZZ__FnCalls!F10</f>
        <v>MMM 2010</v>
      </c>
      <c r="F59" s="20" t="str">
        <f>ZZZ__FnCalls!F11</f>
        <v>MMM 2010</v>
      </c>
      <c r="G59" s="20" t="str">
        <f>ZZZ__FnCalls!F12</f>
        <v>MMM 2010</v>
      </c>
      <c r="H59" s="20" t="str">
        <f>ZZZ__FnCalls!F13</f>
        <v>MMM 2010</v>
      </c>
      <c r="I59" s="20" t="str">
        <f>ZZZ__FnCalls!F14</f>
        <v>MMM 2010</v>
      </c>
      <c r="J59" s="20" t="str">
        <f>ZZZ__FnCalls!F15</f>
        <v>MMM 2010</v>
      </c>
      <c r="K59" s="20" t="str">
        <f>ZZZ__FnCalls!F16</f>
        <v>MMM 2010</v>
      </c>
      <c r="L59" s="20" t="str">
        <f>ZZZ__FnCalls!F17</f>
        <v>MMM 2010</v>
      </c>
      <c r="M59" s="20" t="str">
        <f>ZZZ__FnCalls!F18</f>
        <v>MMM 2010</v>
      </c>
      <c r="N59" s="21" t="str">
        <f>ZZZ__FnCalls!H7</f>
        <v>2010</v>
      </c>
      <c r="O59" s="20" t="str">
        <f>ZZZ__FnCalls!F19</f>
        <v>MMM 2011</v>
      </c>
      <c r="P59" s="20" t="str">
        <f>ZZZ__FnCalls!F20</f>
        <v>MMM 2011</v>
      </c>
      <c r="Q59" s="20" t="str">
        <f>ZZZ__FnCalls!F21</f>
        <v>MMM 2011</v>
      </c>
      <c r="R59" s="20" t="str">
        <f>ZZZ__FnCalls!F22</f>
        <v>MMM 2011</v>
      </c>
      <c r="S59" s="20" t="str">
        <f>ZZZ__FnCalls!F23</f>
        <v>MMM 2011</v>
      </c>
      <c r="T59" s="20" t="str">
        <f>ZZZ__FnCalls!F24</f>
        <v>MMM 2011</v>
      </c>
      <c r="U59" s="20" t="str">
        <f>ZZZ__FnCalls!F25</f>
        <v>MMM 2011</v>
      </c>
      <c r="V59" s="20" t="str">
        <f>ZZZ__FnCalls!F26</f>
        <v>MMM 2011</v>
      </c>
      <c r="W59" s="20" t="str">
        <f>ZZZ__FnCalls!F27</f>
        <v>MMM 2011</v>
      </c>
      <c r="X59" s="20" t="str">
        <f>ZZZ__FnCalls!F28</f>
        <v>MMM 2011</v>
      </c>
      <c r="Y59" s="20" t="str">
        <f>ZZZ__FnCalls!F29</f>
        <v>MMM 2011</v>
      </c>
      <c r="Z59" s="20" t="str">
        <f>ZZZ__FnCalls!F30</f>
        <v>MMM 2011</v>
      </c>
      <c r="AA59" s="21" t="str">
        <f>ZZZ__FnCalls!H19</f>
        <v>2011</v>
      </c>
      <c r="AB59" s="20" t="str">
        <f>ZZZ__FnCalls!F31</f>
        <v>MMM 2012</v>
      </c>
      <c r="AC59" s="20" t="str">
        <f>ZZZ__FnCalls!F32</f>
        <v>MMM 2012</v>
      </c>
      <c r="AD59" s="20" t="str">
        <f>ZZZ__FnCalls!F33</f>
        <v>MMM 2012</v>
      </c>
      <c r="AE59" s="20" t="str">
        <f>ZZZ__FnCalls!F34</f>
        <v>MMM 2012</v>
      </c>
      <c r="AF59" s="20" t="str">
        <f>ZZZ__FnCalls!F35</f>
        <v>MMM 2012</v>
      </c>
      <c r="AG59" s="20" t="str">
        <f>ZZZ__FnCalls!F36</f>
        <v>MMM 2012</v>
      </c>
      <c r="AH59" s="20" t="str">
        <f>ZZZ__FnCalls!F37</f>
        <v>MMM 2012</v>
      </c>
      <c r="AI59" s="20" t="str">
        <f>ZZZ__FnCalls!F38</f>
        <v>MMM 2012</v>
      </c>
      <c r="AJ59" s="20" t="str">
        <f>ZZZ__FnCalls!F39</f>
        <v>MMM 2012</v>
      </c>
      <c r="AK59" s="20" t="str">
        <f>ZZZ__FnCalls!F40</f>
        <v>MMM 2012</v>
      </c>
      <c r="AL59" s="20" t="str">
        <f>ZZZ__FnCalls!F41</f>
        <v>MMM 2012</v>
      </c>
      <c r="AM59" s="20" t="str">
        <f>ZZZ__FnCalls!F42</f>
        <v>MMM 2012</v>
      </c>
      <c r="AN59" s="21" t="str">
        <f>ZZZ__FnCalls!H31</f>
        <v>2012</v>
      </c>
      <c r="AO59" s="20" t="str">
        <f>ZZZ__FnCalls!F43</f>
        <v>MMM 2013</v>
      </c>
      <c r="AP59" s="20" t="str">
        <f>ZZZ__FnCalls!F44</f>
        <v>MMM 2013</v>
      </c>
      <c r="AQ59" s="20" t="str">
        <f>ZZZ__FnCalls!F45</f>
        <v>MMM 2013</v>
      </c>
      <c r="AR59" s="20" t="str">
        <f>ZZZ__FnCalls!F46</f>
        <v>MMM 2013</v>
      </c>
      <c r="AS59" s="20" t="str">
        <f>ZZZ__FnCalls!F47</f>
        <v>MMM 2013</v>
      </c>
      <c r="AT59" s="20" t="str">
        <f>ZZZ__FnCalls!F48</f>
        <v>MMM 2013</v>
      </c>
      <c r="AU59" s="20" t="str">
        <f>ZZZ__FnCalls!F49</f>
        <v>MMM 2013</v>
      </c>
      <c r="AV59" s="20" t="str">
        <f>ZZZ__FnCalls!F50</f>
        <v>MMM 2013</v>
      </c>
      <c r="AW59" s="20" t="str">
        <f>ZZZ__FnCalls!F51</f>
        <v>MMM 2013</v>
      </c>
      <c r="AX59" s="20" t="str">
        <f>ZZZ__FnCalls!F52</f>
        <v>MMM 2013</v>
      </c>
      <c r="AY59" s="20" t="str">
        <f>ZZZ__FnCalls!F53</f>
        <v>MMM 2013</v>
      </c>
      <c r="AZ59" s="20" t="str">
        <f>ZZZ__FnCalls!F54</f>
        <v>MMM 2013</v>
      </c>
      <c r="BA59" s="21" t="str">
        <f>ZZZ__FnCalls!H43</f>
        <v>2013</v>
      </c>
      <c r="BB59" s="20" t="str">
        <f>ZZZ__FnCalls!F55</f>
        <v>MMM 2014</v>
      </c>
      <c r="BC59" s="20" t="str">
        <f>ZZZ__FnCalls!F56</f>
        <v>MMM 2014</v>
      </c>
      <c r="BD59" s="20" t="str">
        <f>ZZZ__FnCalls!F57</f>
        <v>MMM 2014</v>
      </c>
      <c r="BE59" s="20" t="str">
        <f>ZZZ__FnCalls!F58</f>
        <v>MMM 2014</v>
      </c>
      <c r="BF59" s="20" t="str">
        <f>ZZZ__FnCalls!F59</f>
        <v>MMM 2014</v>
      </c>
      <c r="BG59" s="20" t="str">
        <f>ZZZ__FnCalls!F60</f>
        <v>MMM 2014</v>
      </c>
      <c r="BH59" s="20" t="str">
        <f>ZZZ__FnCalls!F61</f>
        <v>MMM 2014</v>
      </c>
      <c r="BI59" s="20" t="str">
        <f>ZZZ__FnCalls!F62</f>
        <v>MMM 2014</v>
      </c>
      <c r="BJ59" s="20" t="str">
        <f>ZZZ__FnCalls!F63</f>
        <v>MMM 2014</v>
      </c>
      <c r="BK59" s="20" t="str">
        <f>ZZZ__FnCalls!F64</f>
        <v>MMM 2014</v>
      </c>
      <c r="BL59" s="20" t="str">
        <f>ZZZ__FnCalls!F65</f>
        <v>MMM 2014</v>
      </c>
      <c r="BM59" s="20" t="str">
        <f>ZZZ__FnCalls!F66</f>
        <v>MMM 2014</v>
      </c>
      <c r="BN59" s="21" t="str">
        <f>ZZZ__FnCalls!H55</f>
        <v>2014</v>
      </c>
      <c r="BO59" s="20" t="str">
        <f>ZZZ__FnCalls!F67</f>
        <v>MMM 2015</v>
      </c>
      <c r="BP59" s="20" t="str">
        <f>ZZZ__FnCalls!F68</f>
        <v>MMM 2015</v>
      </c>
      <c r="BQ59" s="20" t="str">
        <f>ZZZ__FnCalls!F69</f>
        <v>MMM 2015</v>
      </c>
      <c r="BR59" s="20" t="str">
        <f>ZZZ__FnCalls!F70</f>
        <v>MMM 2015</v>
      </c>
      <c r="BS59" s="20" t="str">
        <f>ZZZ__FnCalls!F71</f>
        <v>MMM 2015</v>
      </c>
      <c r="BT59" s="20" t="str">
        <f>ZZZ__FnCalls!F72</f>
        <v>MMM 2015</v>
      </c>
      <c r="BU59" s="20" t="str">
        <f>ZZZ__FnCalls!F73</f>
        <v>MMM 2015</v>
      </c>
      <c r="BV59" s="20" t="str">
        <f>ZZZ__FnCalls!F74</f>
        <v>MMM 2015</v>
      </c>
      <c r="BW59" s="20" t="str">
        <f>ZZZ__FnCalls!F75</f>
        <v>MMM 2015</v>
      </c>
      <c r="BX59" s="20" t="str">
        <f>ZZZ__FnCalls!F76</f>
        <v>MMM 2015</v>
      </c>
      <c r="BY59" s="20" t="str">
        <f>ZZZ__FnCalls!F77</f>
        <v>MMM 2015</v>
      </c>
      <c r="BZ59" s="20" t="str">
        <f>ZZZ__FnCalls!F78</f>
        <v>MMM 2015</v>
      </c>
      <c r="CA59" s="21" t="str">
        <f>ZZZ__FnCalls!H67</f>
        <v>2015</v>
      </c>
      <c r="CB59" s="20" t="str">
        <f>ZZZ__FnCalls!F79</f>
        <v>MMM 2016</v>
      </c>
      <c r="CC59" s="20" t="str">
        <f>ZZZ__FnCalls!F80</f>
        <v>MMM 2016</v>
      </c>
      <c r="CD59" s="20" t="str">
        <f>ZZZ__FnCalls!F81</f>
        <v>MMM 2016</v>
      </c>
      <c r="CE59" s="20" t="str">
        <f>ZZZ__FnCalls!F82</f>
        <v>MMM 2016</v>
      </c>
      <c r="CF59" s="20" t="str">
        <f>ZZZ__FnCalls!F83</f>
        <v>MMM 2016</v>
      </c>
      <c r="CG59" s="20" t="str">
        <f>ZZZ__FnCalls!F84</f>
        <v>MMM 2016</v>
      </c>
      <c r="CH59" s="20" t="str">
        <f>ZZZ__FnCalls!F85</f>
        <v>MMM 2016</v>
      </c>
      <c r="CI59" s="20" t="str">
        <f>ZZZ__FnCalls!F86</f>
        <v>MMM 2016</v>
      </c>
      <c r="CJ59" s="20" t="str">
        <f>ZZZ__FnCalls!F87</f>
        <v>MMM 2016</v>
      </c>
      <c r="CK59" s="20" t="str">
        <f>ZZZ__FnCalls!F88</f>
        <v>MMM 2016</v>
      </c>
      <c r="CL59" s="20" t="str">
        <f>ZZZ__FnCalls!F89</f>
        <v>MMM 2016</v>
      </c>
      <c r="CM59" s="20" t="str">
        <f>ZZZ__FnCalls!F90</f>
        <v>MMM 2016</v>
      </c>
      <c r="CN59" s="21" t="str">
        <f>ZZZ__FnCalls!H79</f>
        <v>2016</v>
      </c>
      <c r="CO59" s="20" t="str">
        <f>ZZZ__FnCalls!F91</f>
        <v>MMM 2017</v>
      </c>
      <c r="CP59" s="20" t="str">
        <f>ZZZ__FnCalls!F92</f>
        <v>MMM 2017</v>
      </c>
      <c r="CQ59" s="20" t="str">
        <f>ZZZ__FnCalls!F93</f>
        <v>MMM 2017</v>
      </c>
      <c r="CR59" s="20" t="str">
        <f>ZZZ__FnCalls!F94</f>
        <v>MMM 2017</v>
      </c>
      <c r="CS59" s="20" t="str">
        <f>ZZZ__FnCalls!F95</f>
        <v>MMM 2017</v>
      </c>
      <c r="CT59" s="20" t="str">
        <f>ZZZ__FnCalls!F96</f>
        <v>MMM 2017</v>
      </c>
      <c r="CU59" s="20" t="str">
        <f>ZZZ__FnCalls!F97</f>
        <v>MMM 2017</v>
      </c>
      <c r="CV59" s="20" t="str">
        <f>ZZZ__FnCalls!F98</f>
        <v>MMM 2017</v>
      </c>
      <c r="CW59" s="20" t="str">
        <f>ZZZ__FnCalls!F99</f>
        <v>MMM 2017</v>
      </c>
      <c r="CX59" s="20" t="str">
        <f>ZZZ__FnCalls!F100</f>
        <v>MMM 2017</v>
      </c>
      <c r="CY59" s="20" t="str">
        <f>ZZZ__FnCalls!F101</f>
        <v>MMM 2017</v>
      </c>
      <c r="CZ59" s="20" t="str">
        <f>ZZZ__FnCalls!F102</f>
        <v>MMM 2017</v>
      </c>
      <c r="DA59" s="21" t="str">
        <f>ZZZ__FnCalls!H91</f>
        <v>2017</v>
      </c>
      <c r="DB59" s="20" t="str">
        <f>ZZZ__FnCalls!F103</f>
        <v>MMM 2018</v>
      </c>
      <c r="DC59" s="20" t="str">
        <f>ZZZ__FnCalls!F104</f>
        <v>MMM 2018</v>
      </c>
      <c r="DD59" s="20" t="str">
        <f>ZZZ__FnCalls!F105</f>
        <v>MMM 2018</v>
      </c>
      <c r="DE59" s="20" t="str">
        <f>ZZZ__FnCalls!F106</f>
        <v>MMM 2018</v>
      </c>
      <c r="DF59" s="20" t="str">
        <f>ZZZ__FnCalls!F107</f>
        <v>MMM 2018</v>
      </c>
      <c r="DG59" s="20" t="str">
        <f>ZZZ__FnCalls!F108</f>
        <v>MMM 2018</v>
      </c>
      <c r="DH59" s="20" t="str">
        <f>ZZZ__FnCalls!F109</f>
        <v>MMM 2018</v>
      </c>
      <c r="DI59" s="20" t="str">
        <f>ZZZ__FnCalls!F110</f>
        <v>MMM 2018</v>
      </c>
      <c r="DJ59" s="20" t="str">
        <f>ZZZ__FnCalls!F111</f>
        <v>MMM 2018</v>
      </c>
      <c r="DK59" s="20" t="str">
        <f>ZZZ__FnCalls!F112</f>
        <v>MMM 2018</v>
      </c>
      <c r="DL59" s="20" t="str">
        <f>ZZZ__FnCalls!F113</f>
        <v>MMM 2018</v>
      </c>
      <c r="DM59" s="20" t="str">
        <f>ZZZ__FnCalls!F114</f>
        <v>MMM 2018</v>
      </c>
      <c r="DN59" s="21" t="str">
        <f>ZZZ__FnCalls!H103</f>
        <v>2018</v>
      </c>
      <c r="DO59" s="20" t="str">
        <f>ZZZ__FnCalls!F115</f>
        <v>MMM 2019</v>
      </c>
      <c r="DP59" s="20" t="str">
        <f>ZZZ__FnCalls!F116</f>
        <v>MMM 2019</v>
      </c>
      <c r="DQ59" s="20" t="str">
        <f>ZZZ__FnCalls!F117</f>
        <v>MMM 2019</v>
      </c>
      <c r="DR59" s="20" t="str">
        <f>ZZZ__FnCalls!F118</f>
        <v>MMM 2019</v>
      </c>
      <c r="DS59" s="20" t="str">
        <f>ZZZ__FnCalls!F119</f>
        <v>MMM 2019</v>
      </c>
      <c r="DT59" s="20" t="str">
        <f>ZZZ__FnCalls!F120</f>
        <v>MMM 2019</v>
      </c>
      <c r="DU59" s="20" t="str">
        <f>ZZZ__FnCalls!F121</f>
        <v>MMM 2019</v>
      </c>
      <c r="DV59" s="20" t="str">
        <f>ZZZ__FnCalls!F122</f>
        <v>MMM 2019</v>
      </c>
      <c r="DW59" s="20" t="str">
        <f>ZZZ__FnCalls!F123</f>
        <v>MMM 2019</v>
      </c>
      <c r="DX59" s="20" t="str">
        <f>ZZZ__FnCalls!F124</f>
        <v>MMM 2019</v>
      </c>
      <c r="DY59" s="20" t="str">
        <f>ZZZ__FnCalls!F125</f>
        <v>MMM 2019</v>
      </c>
      <c r="DZ59" s="20" t="str">
        <f>ZZZ__FnCalls!F126</f>
        <v>MMM 2019</v>
      </c>
      <c r="EA59" s="21" t="str">
        <f>ZZZ__FnCalls!H115</f>
        <v>2019</v>
      </c>
      <c r="EB59" s="20" t="str">
        <f>ZZZ__FnCalls!F127</f>
        <v>MMM 2020</v>
      </c>
      <c r="EC59" s="20" t="str">
        <f>ZZZ__FnCalls!F128</f>
        <v>MMM 2020</v>
      </c>
      <c r="ED59" s="20" t="str">
        <f>ZZZ__FnCalls!F129</f>
        <v>MMM 2020</v>
      </c>
      <c r="EE59" s="20" t="str">
        <f>ZZZ__FnCalls!F130</f>
        <v>MMM 2020</v>
      </c>
      <c r="EF59" s="20" t="str">
        <f>ZZZ__FnCalls!F131</f>
        <v>MMM 2020</v>
      </c>
      <c r="EG59" s="20" t="str">
        <f>ZZZ__FnCalls!F132</f>
        <v>MMM 2020</v>
      </c>
      <c r="EH59" s="20" t="str">
        <f>ZZZ__FnCalls!F133</f>
        <v>MMM 2020</v>
      </c>
      <c r="EI59" s="20" t="str">
        <f>ZZZ__FnCalls!F134</f>
        <v>MMM 2020</v>
      </c>
      <c r="EJ59" s="20" t="str">
        <f>ZZZ__FnCalls!F135</f>
        <v>MMM 2020</v>
      </c>
      <c r="EK59" s="20" t="str">
        <f>ZZZ__FnCalls!F136</f>
        <v>MMM 2020</v>
      </c>
      <c r="EL59" s="20" t="str">
        <f>ZZZ__FnCalls!F137</f>
        <v>MMM 2020</v>
      </c>
      <c r="EM59" s="20" t="str">
        <f>ZZZ__FnCalls!F138</f>
        <v>MMM 2020</v>
      </c>
      <c r="EN59" s="21" t="str">
        <f>ZZZ__FnCalls!H127</f>
        <v>2020</v>
      </c>
    </row>
    <row r="60" spans="1:144" ht="12.75" customHeight="1" outlineLevel="1" x14ac:dyDescent="0.2">
      <c r="A60" s="7" t="str">
        <f>Labels!B74</f>
        <v>Aggregate Demand Shock</v>
      </c>
      <c r="B60" s="22">
        <f t="shared" ref="B60:M60" ca="1" si="66">B13</f>
        <v>-26056.060420706992</v>
      </c>
      <c r="C60" s="22">
        <f t="shared" ca="1" si="66"/>
        <v>2168.8933030374019</v>
      </c>
      <c r="D60" s="22">
        <f t="shared" ca="1" si="66"/>
        <v>34869.880457900035</v>
      </c>
      <c r="E60" s="22">
        <f t="shared" ca="1" si="66"/>
        <v>-47502.979686772109</v>
      </c>
      <c r="F60" s="22">
        <f t="shared" ca="1" si="66"/>
        <v>-58416.449104677842</v>
      </c>
      <c r="G60" s="22">
        <f t="shared" ca="1" si="66"/>
        <v>3628.0430413694635</v>
      </c>
      <c r="H60" s="22">
        <f t="shared" ca="1" si="66"/>
        <v>-49775.259850803617</v>
      </c>
      <c r="I60" s="22">
        <f t="shared" ca="1" si="66"/>
        <v>-24790.803014845955</v>
      </c>
      <c r="J60" s="22">
        <f t="shared" ca="1" si="66"/>
        <v>-8073.1497149374236</v>
      </c>
      <c r="K60" s="22">
        <f t="shared" ca="1" si="66"/>
        <v>-33175.929560584118</v>
      </c>
      <c r="L60" s="22">
        <f t="shared" ca="1" si="66"/>
        <v>-46548.347673780794</v>
      </c>
      <c r="M60" s="22">
        <f t="shared" ca="1" si="66"/>
        <v>-29930.713293737022</v>
      </c>
      <c r="N60" s="23">
        <f ca="1">SUM(B13:M13)</f>
        <v>-283602.87551853899</v>
      </c>
      <c r="O60" s="22">
        <f t="shared" ref="O60:Z60" ca="1" si="67">O13</f>
        <v>-1000.8250355592769</v>
      </c>
      <c r="P60" s="22">
        <f t="shared" ca="1" si="67"/>
        <v>21620.885248821804</v>
      </c>
      <c r="Q60" s="22">
        <f t="shared" ca="1" si="67"/>
        <v>539.73744974012118</v>
      </c>
      <c r="R60" s="22">
        <f t="shared" ca="1" si="67"/>
        <v>-59679.802276513699</v>
      </c>
      <c r="S60" s="22">
        <f t="shared" ca="1" si="67"/>
        <v>-19381.527732554347</v>
      </c>
      <c r="T60" s="22">
        <f t="shared" ca="1" si="67"/>
        <v>-8407.2895540433183</v>
      </c>
      <c r="U60" s="22">
        <f t="shared" ca="1" si="67"/>
        <v>-5265.9364859310053</v>
      </c>
      <c r="V60" s="22">
        <f t="shared" ca="1" si="67"/>
        <v>-49176.32940562666</v>
      </c>
      <c r="W60" s="22">
        <f t="shared" ca="1" si="67"/>
        <v>-14996.59254798793</v>
      </c>
      <c r="X60" s="22">
        <f t="shared" ca="1" si="67"/>
        <v>-8904.9761096207367</v>
      </c>
      <c r="Y60" s="22">
        <f t="shared" ca="1" si="67"/>
        <v>23668.212085699695</v>
      </c>
      <c r="Z60" s="22">
        <f t="shared" ca="1" si="67"/>
        <v>111.42653861783575</v>
      </c>
      <c r="AA60" s="23">
        <f ca="1">SUM(O13:Z13)</f>
        <v>-120873.01782495751</v>
      </c>
      <c r="AB60" s="22">
        <f t="shared" ref="AB60:AM60" ca="1" si="68">AB13</f>
        <v>2720.660020450081</v>
      </c>
      <c r="AC60" s="22">
        <f t="shared" ca="1" si="68"/>
        <v>-20189.815827292859</v>
      </c>
      <c r="AD60" s="22">
        <f t="shared" ca="1" si="68"/>
        <v>32000.661259578224</v>
      </c>
      <c r="AE60" s="22">
        <f t="shared" ca="1" si="68"/>
        <v>-55479.25484598722</v>
      </c>
      <c r="AF60" s="22">
        <f t="shared" ca="1" si="68"/>
        <v>58590.706935573988</v>
      </c>
      <c r="AG60" s="22">
        <f t="shared" ca="1" si="68"/>
        <v>-16260.293383564605</v>
      </c>
      <c r="AH60" s="22">
        <f t="shared" ca="1" si="68"/>
        <v>18913.403849565759</v>
      </c>
      <c r="AI60" s="22">
        <f t="shared" ca="1" si="68"/>
        <v>-41411.388065681451</v>
      </c>
      <c r="AJ60" s="22">
        <f t="shared" ca="1" si="68"/>
        <v>6501.4259936280614</v>
      </c>
      <c r="AK60" s="22">
        <f t="shared" ca="1" si="68"/>
        <v>-38613.155954655806</v>
      </c>
      <c r="AL60" s="22">
        <f t="shared" ca="1" si="68"/>
        <v>-15763.062815919591</v>
      </c>
      <c r="AM60" s="22">
        <f t="shared" ca="1" si="68"/>
        <v>60114.660528407374</v>
      </c>
      <c r="AN60" s="23">
        <f ca="1">SUM(AB13:AM13)</f>
        <v>-8875.4523058980412</v>
      </c>
      <c r="AO60" s="22">
        <f t="shared" ref="AO60:AZ60" ca="1" si="69">AO13</f>
        <v>21964.7738336929</v>
      </c>
      <c r="AP60" s="22">
        <f t="shared" ca="1" si="69"/>
        <v>-22177.498172129326</v>
      </c>
      <c r="AQ60" s="22">
        <f t="shared" ca="1" si="69"/>
        <v>-33294.357734218793</v>
      </c>
      <c r="AR60" s="22">
        <f t="shared" ca="1" si="69"/>
        <v>-23518.66168053812</v>
      </c>
      <c r="AS60" s="22">
        <f t="shared" ca="1" si="69"/>
        <v>-51124.003812359355</v>
      </c>
      <c r="AT60" s="22">
        <f t="shared" ca="1" si="69"/>
        <v>-18274.291949140639</v>
      </c>
      <c r="AU60" s="22">
        <f t="shared" ca="1" si="69"/>
        <v>37854.528425722907</v>
      </c>
      <c r="AV60" s="22">
        <f t="shared" ca="1" si="69"/>
        <v>10763.261804404758</v>
      </c>
      <c r="AW60" s="22">
        <f t="shared" ca="1" si="69"/>
        <v>1770.2880704587424</v>
      </c>
      <c r="AX60" s="22">
        <f t="shared" ca="1" si="69"/>
        <v>28876.944299829658</v>
      </c>
      <c r="AY60" s="22">
        <f t="shared" ca="1" si="69"/>
        <v>-13413.680508440159</v>
      </c>
      <c r="AZ60" s="22">
        <f t="shared" ca="1" si="69"/>
        <v>14755.514193199953</v>
      </c>
      <c r="BA60" s="23">
        <f ca="1">SUM(AO13:AZ13)</f>
        <v>-45817.183229517468</v>
      </c>
      <c r="BB60" s="22">
        <f t="shared" ref="BB60:BM60" ca="1" si="70">BB13</f>
        <v>-3051.3294979750012</v>
      </c>
      <c r="BC60" s="22">
        <f t="shared" ca="1" si="70"/>
        <v>44124.5454618722</v>
      </c>
      <c r="BD60" s="22">
        <f t="shared" ca="1" si="70"/>
        <v>32994.698410785546</v>
      </c>
      <c r="BE60" s="22">
        <f t="shared" ca="1" si="70"/>
        <v>-30173.041344246369</v>
      </c>
      <c r="BF60" s="22">
        <f t="shared" ca="1" si="70"/>
        <v>-691.60897315809837</v>
      </c>
      <c r="BG60" s="22">
        <f t="shared" ca="1" si="70"/>
        <v>6334.0096736089272</v>
      </c>
      <c r="BH60" s="22">
        <f t="shared" ca="1" si="70"/>
        <v>18481.73376793398</v>
      </c>
      <c r="BI60" s="22">
        <f t="shared" ca="1" si="70"/>
        <v>28581.092226146473</v>
      </c>
      <c r="BJ60" s="22">
        <f t="shared" ca="1" si="70"/>
        <v>6190.3360518224308</v>
      </c>
      <c r="BK60" s="22">
        <f t="shared" ca="1" si="70"/>
        <v>58056.724323822833</v>
      </c>
      <c r="BL60" s="22">
        <f t="shared" ca="1" si="70"/>
        <v>13584.547951436603</v>
      </c>
      <c r="BM60" s="22">
        <f t="shared" ca="1" si="70"/>
        <v>2648.4474056919544</v>
      </c>
      <c r="BN60" s="23">
        <f ca="1">SUM(BB13:BM13)</f>
        <v>177080.15545774149</v>
      </c>
      <c r="BO60" s="22">
        <f t="shared" ref="BO60:BZ60" ca="1" si="71">BO13</f>
        <v>17578.367269110826</v>
      </c>
      <c r="BP60" s="22">
        <f t="shared" ca="1" si="71"/>
        <v>22270.305384720799</v>
      </c>
      <c r="BQ60" s="22">
        <f t="shared" ca="1" si="71"/>
        <v>-61336.293744278119</v>
      </c>
      <c r="BR60" s="22">
        <f t="shared" ca="1" si="71"/>
        <v>13969.581414497259</v>
      </c>
      <c r="BS60" s="22">
        <f t="shared" ca="1" si="71"/>
        <v>-39791.509751766716</v>
      </c>
      <c r="BT60" s="22">
        <f t="shared" ca="1" si="71"/>
        <v>28294.614431592217</v>
      </c>
      <c r="BU60" s="22">
        <f t="shared" ca="1" si="71"/>
        <v>-10504.777674806342</v>
      </c>
      <c r="BV60" s="22">
        <f t="shared" ca="1" si="71"/>
        <v>-6238.91008790255</v>
      </c>
      <c r="BW60" s="22">
        <f t="shared" ca="1" si="71"/>
        <v>5314.5406582056739</v>
      </c>
      <c r="BX60" s="22">
        <f t="shared" ca="1" si="71"/>
        <v>14314.220697009789</v>
      </c>
      <c r="BY60" s="22">
        <f t="shared" ca="1" si="71"/>
        <v>-2075.1768178873158</v>
      </c>
      <c r="BZ60" s="22">
        <f t="shared" ca="1" si="71"/>
        <v>-24282.574744833168</v>
      </c>
      <c r="CA60" s="23">
        <f ca="1">SUM(BO13:BZ13)</f>
        <v>-42487.612966337641</v>
      </c>
      <c r="CB60" s="22">
        <f t="shared" ref="CB60:CM60" ca="1" si="72">CB13</f>
        <v>13211.294430129343</v>
      </c>
      <c r="CC60" s="22">
        <f t="shared" ca="1" si="72"/>
        <v>39461.072734202993</v>
      </c>
      <c r="CD60" s="22">
        <f t="shared" ca="1" si="72"/>
        <v>-5433.2717827052802</v>
      </c>
      <c r="CE60" s="22">
        <f t="shared" ca="1" si="72"/>
        <v>15991.38063102605</v>
      </c>
      <c r="CF60" s="22">
        <f t="shared" ca="1" si="72"/>
        <v>50535.127993491522</v>
      </c>
      <c r="CG60" s="22">
        <f t="shared" ca="1" si="72"/>
        <v>30869.941347892607</v>
      </c>
      <c r="CH60" s="22">
        <f t="shared" ca="1" si="72"/>
        <v>38263.626072509156</v>
      </c>
      <c r="CI60" s="22">
        <f t="shared" ca="1" si="72"/>
        <v>28310.914186570128</v>
      </c>
      <c r="CJ60" s="22">
        <f t="shared" ca="1" si="72"/>
        <v>-17082.554633266969</v>
      </c>
      <c r="CK60" s="22">
        <f t="shared" ca="1" si="72"/>
        <v>15964.567292782564</v>
      </c>
      <c r="CL60" s="22">
        <f t="shared" ca="1" si="72"/>
        <v>-46484.37089042116</v>
      </c>
      <c r="CM60" s="22">
        <f t="shared" ca="1" si="72"/>
        <v>6482.3533473286325</v>
      </c>
      <c r="CN60" s="23">
        <f ca="1">SUM(CB13:CM13)</f>
        <v>170090.08072953959</v>
      </c>
      <c r="CO60" s="22">
        <f t="shared" ref="CO60:CZ60" ca="1" si="73">CO13</f>
        <v>13950.24121072518</v>
      </c>
      <c r="CP60" s="22">
        <f t="shared" ca="1" si="73"/>
        <v>5712.6346344309286</v>
      </c>
      <c r="CQ60" s="22">
        <f t="shared" ca="1" si="73"/>
        <v>-337.39455482380424</v>
      </c>
      <c r="CR60" s="22">
        <f t="shared" ca="1" si="73"/>
        <v>-3572.5143609389097</v>
      </c>
      <c r="CS60" s="22">
        <f t="shared" ca="1" si="73"/>
        <v>-36050.068378912976</v>
      </c>
      <c r="CT60" s="22">
        <f t="shared" ca="1" si="73"/>
        <v>37818.184090167699</v>
      </c>
      <c r="CU60" s="22">
        <f t="shared" ca="1" si="73"/>
        <v>26073.055348681006</v>
      </c>
      <c r="CV60" s="22">
        <f t="shared" ca="1" si="73"/>
        <v>-274.207250588021</v>
      </c>
      <c r="CW60" s="22">
        <f t="shared" ca="1" si="73"/>
        <v>-27675.258711432158</v>
      </c>
      <c r="CX60" s="22">
        <f t="shared" ca="1" si="73"/>
        <v>-25726.551998603238</v>
      </c>
      <c r="CY60" s="22">
        <f t="shared" ca="1" si="73"/>
        <v>32516.531900668942</v>
      </c>
      <c r="CZ60" s="22">
        <f t="shared" ca="1" si="73"/>
        <v>28419.176151339954</v>
      </c>
      <c r="DA60" s="23">
        <f ca="1">SUM(CO13:CZ13)</f>
        <v>50853.828080714607</v>
      </c>
      <c r="DB60" s="22">
        <f t="shared" ref="DB60:DM60" ca="1" si="74">DB13</f>
        <v>-1007.196764334083</v>
      </c>
      <c r="DC60" s="22">
        <f t="shared" ca="1" si="74"/>
        <v>39112.977744823867</v>
      </c>
      <c r="DD60" s="22">
        <f t="shared" ca="1" si="74"/>
        <v>-51073.286162973513</v>
      </c>
      <c r="DE60" s="22">
        <f t="shared" ca="1" si="74"/>
        <v>5896.1738944762665</v>
      </c>
      <c r="DF60" s="22">
        <f t="shared" ca="1" si="74"/>
        <v>-3176.2169011938422</v>
      </c>
      <c r="DG60" s="22">
        <f t="shared" ca="1" si="74"/>
        <v>-19781.585034140895</v>
      </c>
      <c r="DH60" s="22">
        <f t="shared" ca="1" si="74"/>
        <v>-44945.893374309206</v>
      </c>
      <c r="DI60" s="22">
        <f t="shared" ca="1" si="74"/>
        <v>-39270.578197148876</v>
      </c>
      <c r="DJ60" s="22">
        <f t="shared" ca="1" si="74"/>
        <v>-15692.610695381132</v>
      </c>
      <c r="DK60" s="22">
        <f t="shared" ca="1" si="74"/>
        <v>8215.5213572472767</v>
      </c>
      <c r="DL60" s="22">
        <f t="shared" ca="1" si="74"/>
        <v>33884.761584212625</v>
      </c>
      <c r="DM60" s="22">
        <f t="shared" ca="1" si="74"/>
        <v>-13845.5478812003</v>
      </c>
      <c r="DN60" s="23">
        <f ca="1">SUM(DB13:DM13)</f>
        <v>-101683.48042992181</v>
      </c>
      <c r="DO60" s="22">
        <f t="shared" ref="DO60:DZ60" ca="1" si="75">DO13</f>
        <v>2337.0511652346936</v>
      </c>
      <c r="DP60" s="22">
        <f t="shared" ca="1" si="75"/>
        <v>12864.100781906336</v>
      </c>
      <c r="DQ60" s="22">
        <f t="shared" ca="1" si="75"/>
        <v>-6030.2107305837444</v>
      </c>
      <c r="DR60" s="22">
        <f t="shared" ca="1" si="75"/>
        <v>-39740.310103208496</v>
      </c>
      <c r="DS60" s="22">
        <f t="shared" ca="1" si="75"/>
        <v>-44198.39096790037</v>
      </c>
      <c r="DT60" s="22">
        <f t="shared" ca="1" si="75"/>
        <v>-2934.2048159999044</v>
      </c>
      <c r="DU60" s="22">
        <f t="shared" ca="1" si="75"/>
        <v>14119.174949476026</v>
      </c>
      <c r="DV60" s="22">
        <f t="shared" ca="1" si="75"/>
        <v>10921.064328583105</v>
      </c>
      <c r="DW60" s="22">
        <f t="shared" ca="1" si="75"/>
        <v>-35709.44491570523</v>
      </c>
      <c r="DX60" s="22">
        <f t="shared" ca="1" si="75"/>
        <v>1252.3752117057227</v>
      </c>
      <c r="DY60" s="22">
        <f t="shared" ca="1" si="75"/>
        <v>40211.487108955451</v>
      </c>
      <c r="DZ60" s="22">
        <f t="shared" ca="1" si="75"/>
        <v>35072.380168901931</v>
      </c>
      <c r="EA60" s="23">
        <f ca="1">SUM(DO13:DZ13)</f>
        <v>-11834.927818634489</v>
      </c>
      <c r="EB60" s="22">
        <f t="shared" ref="EB60:EM60" ca="1" si="76">EB13</f>
        <v>-25821.684091840507</v>
      </c>
      <c r="EC60" s="22">
        <f t="shared" ca="1" si="76"/>
        <v>12677.218948649814</v>
      </c>
      <c r="ED60" s="22">
        <f t="shared" ca="1" si="76"/>
        <v>-22458.984047609625</v>
      </c>
      <c r="EE60" s="22">
        <f t="shared" ca="1" si="76"/>
        <v>-60687.363324481026</v>
      </c>
      <c r="EF60" s="22">
        <f t="shared" ca="1" si="76"/>
        <v>-63290.433674598367</v>
      </c>
      <c r="EG60" s="22">
        <f t="shared" ca="1" si="76"/>
        <v>-16949.106590487176</v>
      </c>
      <c r="EH60" s="22">
        <f t="shared" ca="1" si="76"/>
        <v>12181.354360255411</v>
      </c>
      <c r="EI60" s="22">
        <f t="shared" ca="1" si="76"/>
        <v>-17908.659653482748</v>
      </c>
      <c r="EJ60" s="22">
        <f t="shared" ca="1" si="76"/>
        <v>234.95495627095707</v>
      </c>
      <c r="EK60" s="22">
        <f t="shared" ca="1" si="76"/>
        <v>737.05415654344847</v>
      </c>
      <c r="EL60" s="22">
        <f t="shared" ca="1" si="76"/>
        <v>10348.722984208462</v>
      </c>
      <c r="EM60" s="22">
        <f t="shared" ca="1" si="76"/>
        <v>8065.6783445071633</v>
      </c>
      <c r="EN60" s="23">
        <f ca="1">SUM(EB13:EM13)</f>
        <v>-162871.24763206422</v>
      </c>
    </row>
    <row r="61" spans="1:144" ht="12.75" customHeight="1" outlineLevel="1" x14ac:dyDescent="0.2">
      <c r="A61" s="9" t="str">
        <f>Labels!B78</f>
        <v>Output Shock</v>
      </c>
      <c r="B61" s="28">
        <f t="shared" ref="B61:M61" ca="1" si="77">B46</f>
        <v>-33344.210369197433</v>
      </c>
      <c r="C61" s="28">
        <f t="shared" ca="1" si="77"/>
        <v>2820.7342753447074</v>
      </c>
      <c r="D61" s="28">
        <f t="shared" ca="1" si="77"/>
        <v>-43074.05829988527</v>
      </c>
      <c r="E61" s="28">
        <f t="shared" ca="1" si="77"/>
        <v>-26994.985767284146</v>
      </c>
      <c r="F61" s="28">
        <f t="shared" ca="1" si="77"/>
        <v>-38482.070081976817</v>
      </c>
      <c r="G61" s="28">
        <f t="shared" ca="1" si="77"/>
        <v>31289.444579227278</v>
      </c>
      <c r="H61" s="28">
        <f t="shared" ca="1" si="77"/>
        <v>4800.9857217832814</v>
      </c>
      <c r="I61" s="28">
        <f t="shared" ca="1" si="77"/>
        <v>42193.412495544871</v>
      </c>
      <c r="J61" s="28">
        <f t="shared" ca="1" si="77"/>
        <v>38103.642606087094</v>
      </c>
      <c r="K61" s="28">
        <f t="shared" ca="1" si="77"/>
        <v>8138.2844116631632</v>
      </c>
      <c r="L61" s="28">
        <f t="shared" ca="1" si="77"/>
        <v>-26597.050552782111</v>
      </c>
      <c r="M61" s="28">
        <f t="shared" ca="1" si="77"/>
        <v>-15657.791048460289</v>
      </c>
      <c r="N61" s="29">
        <f ca="1">SUM(B46:M46)</f>
        <v>-56803.662029935687</v>
      </c>
      <c r="O61" s="28">
        <f t="shared" ref="O61:Z61" ca="1" si="78">O46</f>
        <v>-25644.911074169613</v>
      </c>
      <c r="P61" s="28">
        <f t="shared" ca="1" si="78"/>
        <v>45115.297778430519</v>
      </c>
      <c r="Q61" s="28">
        <f t="shared" ca="1" si="78"/>
        <v>-32940.262944251153</v>
      </c>
      <c r="R61" s="28">
        <f t="shared" ca="1" si="78"/>
        <v>31492.351000486538</v>
      </c>
      <c r="S61" s="28">
        <f t="shared" ca="1" si="78"/>
        <v>-13618.303681662015</v>
      </c>
      <c r="T61" s="28">
        <f t="shared" ca="1" si="78"/>
        <v>12178.038041856355</v>
      </c>
      <c r="U61" s="28">
        <f t="shared" ca="1" si="78"/>
        <v>52856.142151758417</v>
      </c>
      <c r="V61" s="28">
        <f t="shared" ca="1" si="78"/>
        <v>-63029.475052386479</v>
      </c>
      <c r="W61" s="28">
        <f t="shared" ca="1" si="78"/>
        <v>35892.436290056474</v>
      </c>
      <c r="X61" s="28">
        <f t="shared" ca="1" si="78"/>
        <v>26268.310225808138</v>
      </c>
      <c r="Y61" s="28">
        <f t="shared" ca="1" si="78"/>
        <v>-28974.345390909642</v>
      </c>
      <c r="Z61" s="28">
        <f t="shared" ca="1" si="78"/>
        <v>3560.3796286181241</v>
      </c>
      <c r="AA61" s="29">
        <f ca="1">SUM(O46:Z46)</f>
        <v>43155.656973635654</v>
      </c>
      <c r="AB61" s="28">
        <f t="shared" ref="AB61:AM61" ca="1" si="79">AB46</f>
        <v>-19511.916605757229</v>
      </c>
      <c r="AC61" s="28">
        <f t="shared" ca="1" si="79"/>
        <v>-6392.7886374872323</v>
      </c>
      <c r="AD61" s="28">
        <f t="shared" ca="1" si="79"/>
        <v>21519.065386605045</v>
      </c>
      <c r="AE61" s="28">
        <f t="shared" ca="1" si="79"/>
        <v>-34297.98659834209</v>
      </c>
      <c r="AF61" s="28">
        <f t="shared" ca="1" si="79"/>
        <v>-22217.331954751302</v>
      </c>
      <c r="AG61" s="28">
        <f t="shared" ca="1" si="79"/>
        <v>-2930.2727227185746</v>
      </c>
      <c r="AH61" s="28">
        <f t="shared" ca="1" si="79"/>
        <v>41360.092944061398</v>
      </c>
      <c r="AI61" s="28">
        <f t="shared" ca="1" si="79"/>
        <v>19142.969190488726</v>
      </c>
      <c r="AJ61" s="28">
        <f t="shared" ca="1" si="79"/>
        <v>54640.515696967275</v>
      </c>
      <c r="AK61" s="28">
        <f t="shared" ca="1" si="79"/>
        <v>33321.739602162008</v>
      </c>
      <c r="AL61" s="28">
        <f t="shared" ca="1" si="79"/>
        <v>2755.5048823249758</v>
      </c>
      <c r="AM61" s="28">
        <f t="shared" ca="1" si="79"/>
        <v>-28561.354884370718</v>
      </c>
      <c r="AN61" s="29">
        <f ca="1">SUM(AB46:AM46)</f>
        <v>58828.236299182281</v>
      </c>
      <c r="AO61" s="28">
        <f t="shared" ref="AO61:AZ61" ca="1" si="80">AO46</f>
        <v>-27446.026929697742</v>
      </c>
      <c r="AP61" s="28">
        <f t="shared" ca="1" si="80"/>
        <v>2319.2472365882886</v>
      </c>
      <c r="AQ61" s="28">
        <f t="shared" ca="1" si="80"/>
        <v>-14207.067997090006</v>
      </c>
      <c r="AR61" s="28">
        <f t="shared" ca="1" si="80"/>
        <v>26154.614234709741</v>
      </c>
      <c r="AS61" s="28">
        <f t="shared" ca="1" si="80"/>
        <v>-7472.2089581471882</v>
      </c>
      <c r="AT61" s="28">
        <f t="shared" ca="1" si="80"/>
        <v>23536.444157843278</v>
      </c>
      <c r="AU61" s="28">
        <f t="shared" ca="1" si="80"/>
        <v>-58227.384972862666</v>
      </c>
      <c r="AV61" s="28">
        <f t="shared" ca="1" si="80"/>
        <v>-37352.029156399789</v>
      </c>
      <c r="AW61" s="28">
        <f t="shared" ca="1" si="80"/>
        <v>33395.105979032487</v>
      </c>
      <c r="AX61" s="28">
        <f t="shared" ca="1" si="80"/>
        <v>13315.862447658146</v>
      </c>
      <c r="AY61" s="28">
        <f t="shared" ca="1" si="80"/>
        <v>-11133.75819355597</v>
      </c>
      <c r="AZ61" s="28">
        <f t="shared" ca="1" si="80"/>
        <v>-27317.739860153506</v>
      </c>
      <c r="BA61" s="29">
        <f ca="1">SUM(AO46:AZ46)</f>
        <v>-84434.942012074927</v>
      </c>
      <c r="BB61" s="28">
        <f t="shared" ref="BB61:BM61" ca="1" si="81">BB46</f>
        <v>13332.696837791362</v>
      </c>
      <c r="BC61" s="28">
        <f t="shared" ca="1" si="81"/>
        <v>-6758.10271740811</v>
      </c>
      <c r="BD61" s="28">
        <f t="shared" ca="1" si="81"/>
        <v>-7262.2678949054125</v>
      </c>
      <c r="BE61" s="28">
        <f t="shared" ca="1" si="81"/>
        <v>353.32382017953273</v>
      </c>
      <c r="BF61" s="28">
        <f t="shared" ca="1" si="81"/>
        <v>-26264.797169607522</v>
      </c>
      <c r="BG61" s="28">
        <f t="shared" ca="1" si="81"/>
        <v>46971.511905880441</v>
      </c>
      <c r="BH61" s="28">
        <f t="shared" ca="1" si="81"/>
        <v>-40404.962965204679</v>
      </c>
      <c r="BI61" s="28">
        <f t="shared" ca="1" si="81"/>
        <v>-17816.209134995461</v>
      </c>
      <c r="BJ61" s="28">
        <f t="shared" ca="1" si="81"/>
        <v>31840.487367466812</v>
      </c>
      <c r="BK61" s="28">
        <f t="shared" ca="1" si="81"/>
        <v>-14316.172238454694</v>
      </c>
      <c r="BL61" s="28">
        <f t="shared" ca="1" si="81"/>
        <v>29142.450628576546</v>
      </c>
      <c r="BM61" s="28">
        <f t="shared" ca="1" si="81"/>
        <v>-1121.4441183344993</v>
      </c>
      <c r="BN61" s="29">
        <f ca="1">SUM(BB46:BM46)</f>
        <v>7696.5143209843136</v>
      </c>
      <c r="BO61" s="28">
        <f t="shared" ref="BO61:BZ61" ca="1" si="82">BO46</f>
        <v>-16990.11691520047</v>
      </c>
      <c r="BP61" s="28">
        <f t="shared" ca="1" si="82"/>
        <v>-14265.16747878665</v>
      </c>
      <c r="BQ61" s="28">
        <f t="shared" ca="1" si="82"/>
        <v>-30144.088806089971</v>
      </c>
      <c r="BR61" s="28">
        <f t="shared" ca="1" si="82"/>
        <v>18899.161740205131</v>
      </c>
      <c r="BS61" s="28">
        <f t="shared" ca="1" si="82"/>
        <v>-983.43672682501153</v>
      </c>
      <c r="BT61" s="28">
        <f t="shared" ca="1" si="82"/>
        <v>50107.025965279783</v>
      </c>
      <c r="BU61" s="28">
        <f t="shared" ca="1" si="82"/>
        <v>-35321.490910826906</v>
      </c>
      <c r="BV61" s="28">
        <f t="shared" ca="1" si="82"/>
        <v>12070.663747417271</v>
      </c>
      <c r="BW61" s="28">
        <f t="shared" ca="1" si="82"/>
        <v>-2904.9102732090159</v>
      </c>
      <c r="BX61" s="28">
        <f t="shared" ca="1" si="82"/>
        <v>12088.185405403598</v>
      </c>
      <c r="BY61" s="28">
        <f t="shared" ca="1" si="82"/>
        <v>14048.457317375171</v>
      </c>
      <c r="BZ61" s="28">
        <f t="shared" ca="1" si="82"/>
        <v>31254.345480742013</v>
      </c>
      <c r="CA61" s="29">
        <f ca="1">SUM(BO46:BZ46)</f>
        <v>37858.628545484942</v>
      </c>
      <c r="CB61" s="28">
        <f t="shared" ref="CB61:CM61" ca="1" si="83">CB46</f>
        <v>55144.015564497386</v>
      </c>
      <c r="CC61" s="28">
        <f t="shared" ca="1" si="83"/>
        <v>-40479.600349203472</v>
      </c>
      <c r="CD61" s="28">
        <f t="shared" ca="1" si="83"/>
        <v>-35531.462124816957</v>
      </c>
      <c r="CE61" s="28">
        <f t="shared" ca="1" si="83"/>
        <v>-16869.430173244622</v>
      </c>
      <c r="CF61" s="28">
        <f t="shared" ca="1" si="83"/>
        <v>-30239.146017772677</v>
      </c>
      <c r="CG61" s="28">
        <f t="shared" ca="1" si="83"/>
        <v>-4701.1888952064755</v>
      </c>
      <c r="CH61" s="28">
        <f t="shared" ca="1" si="83"/>
        <v>-1646.2506287816445</v>
      </c>
      <c r="CI61" s="28">
        <f t="shared" ca="1" si="83"/>
        <v>-9783.6562379495317</v>
      </c>
      <c r="CJ61" s="28">
        <f t="shared" ca="1" si="83"/>
        <v>19030.86366849401</v>
      </c>
      <c r="CK61" s="28">
        <f t="shared" ca="1" si="83"/>
        <v>26550.059002265152</v>
      </c>
      <c r="CL61" s="28">
        <f t="shared" ca="1" si="83"/>
        <v>-20576.145968893114</v>
      </c>
      <c r="CM61" s="28">
        <f t="shared" ca="1" si="83"/>
        <v>-14192.950124073921</v>
      </c>
      <c r="CN61" s="29">
        <f ca="1">SUM(CB46:CM46)</f>
        <v>-73294.892284685862</v>
      </c>
      <c r="CO61" s="28">
        <f t="shared" ref="CO61:CZ61" ca="1" si="84">CO46</f>
        <v>18856.050858315706</v>
      </c>
      <c r="CP61" s="28">
        <f t="shared" ca="1" si="84"/>
        <v>-15132.909333787788</v>
      </c>
      <c r="CQ61" s="28">
        <f t="shared" ca="1" si="84"/>
        <v>28953.741422663319</v>
      </c>
      <c r="CR61" s="28">
        <f t="shared" ca="1" si="84"/>
        <v>-44445.358062250096</v>
      </c>
      <c r="CS61" s="28">
        <f t="shared" ca="1" si="84"/>
        <v>10498.47130606847</v>
      </c>
      <c r="CT61" s="28">
        <f t="shared" ca="1" si="84"/>
        <v>-24691.763661772999</v>
      </c>
      <c r="CU61" s="28">
        <f t="shared" ca="1" si="84"/>
        <v>-11230.137125008801</v>
      </c>
      <c r="CV61" s="28">
        <f t="shared" ca="1" si="84"/>
        <v>-12721.67908845859</v>
      </c>
      <c r="CW61" s="28">
        <f t="shared" ca="1" si="84"/>
        <v>8818.4441605684224</v>
      </c>
      <c r="CX61" s="28">
        <f t="shared" ca="1" si="84"/>
        <v>-24839.506464803646</v>
      </c>
      <c r="CY61" s="28">
        <f t="shared" ca="1" si="84"/>
        <v>-50910.600021292405</v>
      </c>
      <c r="CZ61" s="28">
        <f t="shared" ca="1" si="84"/>
        <v>32264.588984534137</v>
      </c>
      <c r="DA61" s="29">
        <f ca="1">SUM(CO46:CZ46)</f>
        <v>-84580.657025224267</v>
      </c>
      <c r="DB61" s="28">
        <f t="shared" ref="DB61:DM61" ca="1" si="85">DB46</f>
        <v>-33840.923493352588</v>
      </c>
      <c r="DC61" s="28">
        <f t="shared" ca="1" si="85"/>
        <v>-40739.122684459995</v>
      </c>
      <c r="DD61" s="28">
        <f t="shared" ca="1" si="85"/>
        <v>4327.705248197436</v>
      </c>
      <c r="DE61" s="28">
        <f t="shared" ca="1" si="85"/>
        <v>40587.395035162117</v>
      </c>
      <c r="DF61" s="28">
        <f t="shared" ca="1" si="85"/>
        <v>4732.5466145813407</v>
      </c>
      <c r="DG61" s="28">
        <f t="shared" ca="1" si="85"/>
        <v>-7293.1636941243087</v>
      </c>
      <c r="DH61" s="28">
        <f t="shared" ca="1" si="85"/>
        <v>-13681.357576390074</v>
      </c>
      <c r="DI61" s="28">
        <f t="shared" ca="1" si="85"/>
        <v>34632.113083238524</v>
      </c>
      <c r="DJ61" s="28">
        <f t="shared" ca="1" si="85"/>
        <v>1011.5301915696906</v>
      </c>
      <c r="DK61" s="28">
        <f t="shared" ca="1" si="85"/>
        <v>-32576.670620414137</v>
      </c>
      <c r="DL61" s="28">
        <f t="shared" ca="1" si="85"/>
        <v>-14403.278775853903</v>
      </c>
      <c r="DM61" s="28">
        <f t="shared" ca="1" si="85"/>
        <v>3380.0329032361783</v>
      </c>
      <c r="DN61" s="29">
        <f ca="1">SUM(DB46:DM46)</f>
        <v>-53863.193768609723</v>
      </c>
      <c r="DO61" s="28">
        <f t="shared" ref="DO61:DZ61" ca="1" si="86">DO46</f>
        <v>40910.323222911815</v>
      </c>
      <c r="DP61" s="28">
        <f t="shared" ca="1" si="86"/>
        <v>-34019.28178564275</v>
      </c>
      <c r="DQ61" s="28">
        <f t="shared" ca="1" si="86"/>
        <v>30759.872447164696</v>
      </c>
      <c r="DR61" s="28">
        <f t="shared" ca="1" si="86"/>
        <v>22365.400731733524</v>
      </c>
      <c r="DS61" s="28">
        <f t="shared" ca="1" si="86"/>
        <v>-61266.004385314838</v>
      </c>
      <c r="DT61" s="28">
        <f t="shared" ca="1" si="86"/>
        <v>38253.792009842888</v>
      </c>
      <c r="DU61" s="28">
        <f t="shared" ca="1" si="86"/>
        <v>-41650.303643430278</v>
      </c>
      <c r="DV61" s="28">
        <f t="shared" ca="1" si="86"/>
        <v>-1996.898936709109</v>
      </c>
      <c r="DW61" s="28">
        <f t="shared" ca="1" si="86"/>
        <v>-30917.63913591973</v>
      </c>
      <c r="DX61" s="28">
        <f t="shared" ca="1" si="86"/>
        <v>-7350.5383226288895</v>
      </c>
      <c r="DY61" s="28">
        <f t="shared" ca="1" si="86"/>
        <v>-60341.794859135625</v>
      </c>
      <c r="DZ61" s="28">
        <f t="shared" ca="1" si="86"/>
        <v>-28154.052762175372</v>
      </c>
      <c r="EA61" s="29">
        <f ca="1">SUM(DO46:DZ46)</f>
        <v>-133407.12541930366</v>
      </c>
      <c r="EB61" s="28">
        <f t="shared" ref="EB61:EM61" ca="1" si="87">EB46</f>
        <v>-36627.117375108151</v>
      </c>
      <c r="EC61" s="28">
        <f t="shared" ca="1" si="87"/>
        <v>-11583.424345219517</v>
      </c>
      <c r="ED61" s="28">
        <f t="shared" ca="1" si="87"/>
        <v>31909.748508979377</v>
      </c>
      <c r="EE61" s="28">
        <f t="shared" ca="1" si="87"/>
        <v>28439.532401785484</v>
      </c>
      <c r="EF61" s="28">
        <f t="shared" ca="1" si="87"/>
        <v>-31275.137413998742</v>
      </c>
      <c r="EG61" s="28">
        <f t="shared" ca="1" si="87"/>
        <v>-5691.6345103184785</v>
      </c>
      <c r="EH61" s="28">
        <f t="shared" ca="1" si="87"/>
        <v>39839.839394256713</v>
      </c>
      <c r="EI61" s="28">
        <f t="shared" ca="1" si="87"/>
        <v>27942.809521727097</v>
      </c>
      <c r="EJ61" s="28">
        <f t="shared" ca="1" si="87"/>
        <v>26342.611016229799</v>
      </c>
      <c r="EK61" s="28">
        <f t="shared" ca="1" si="87"/>
        <v>-53315.581291885173</v>
      </c>
      <c r="EL61" s="28">
        <f t="shared" ca="1" si="87"/>
        <v>51367.460740421775</v>
      </c>
      <c r="EM61" s="28">
        <f t="shared" ca="1" si="87"/>
        <v>-20796.155295765078</v>
      </c>
      <c r="EN61" s="29">
        <f ca="1">SUM(EB46:EM46)</f>
        <v>46552.951351105097</v>
      </c>
    </row>
    <row r="62" spans="1:144" ht="12.75" customHeight="1" outlineLevel="1" x14ac:dyDescent="0.2"/>
    <row r="63" spans="1:144" ht="12.75" customHeight="1" outlineLevel="1" x14ac:dyDescent="0.2"/>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63"/>
  <sheetViews>
    <sheetView workbookViewId="0"/>
  </sheetViews>
  <sheetFormatPr defaultRowHeight="12.75" customHeight="1" outlineLevelRow="1" x14ac:dyDescent="0.2"/>
  <cols>
    <col min="1" max="1" width="22.7109375" customWidth="1"/>
    <col min="2" max="144" width="10.5703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"Trial 8"</f>
        <v>Trial 8</v>
      </c>
      <c r="B4" s="119"/>
      <c r="C4" s="119"/>
    </row>
    <row r="5" spans="1:144" ht="12.75" customHeight="1" x14ac:dyDescent="0.2">
      <c r="A5" s="119" t="str">
        <f>""</f>
        <v/>
      </c>
      <c r="B5" s="119"/>
      <c r="C5" s="119"/>
    </row>
    <row r="6" spans="1:144" ht="12.75" customHeight="1" x14ac:dyDescent="0.2">
      <c r="A6" s="3" t="str">
        <f>"Demand"</f>
        <v>Demand</v>
      </c>
    </row>
    <row r="7" spans="1:144" ht="12.75" customHeight="1" outlineLevel="1" x14ac:dyDescent="0.2">
      <c r="A7" s="2" t="str">
        <f>" "</f>
        <v xml:space="preserve"> </v>
      </c>
    </row>
    <row r="8" spans="1:144" ht="12.75" customHeight="1" outlineLevel="1" x14ac:dyDescent="0.2">
      <c r="B8" s="19" t="str">
        <f>ZZZ__FnCalls!F7</f>
        <v>MMM 2010</v>
      </c>
      <c r="C8" s="20" t="str">
        <f>ZZZ__FnCalls!F8</f>
        <v>MMM 2010</v>
      </c>
      <c r="D8" s="20" t="str">
        <f>ZZZ__FnCalls!F9</f>
        <v>MMM 2010</v>
      </c>
      <c r="E8" s="20" t="str">
        <f>ZZZ__FnCalls!F10</f>
        <v>MMM 2010</v>
      </c>
      <c r="F8" s="20" t="str">
        <f>ZZZ__FnCalls!F11</f>
        <v>MMM 2010</v>
      </c>
      <c r="G8" s="20" t="str">
        <f>ZZZ__FnCalls!F12</f>
        <v>MMM 2010</v>
      </c>
      <c r="H8" s="20" t="str">
        <f>ZZZ__FnCalls!F13</f>
        <v>MMM 2010</v>
      </c>
      <c r="I8" s="20" t="str">
        <f>ZZZ__FnCalls!F14</f>
        <v>MMM 2010</v>
      </c>
      <c r="J8" s="20" t="str">
        <f>ZZZ__FnCalls!F15</f>
        <v>MMM 2010</v>
      </c>
      <c r="K8" s="20" t="str">
        <f>ZZZ__FnCalls!F16</f>
        <v>MMM 2010</v>
      </c>
      <c r="L8" s="20" t="str">
        <f>ZZZ__FnCalls!F17</f>
        <v>MMM 2010</v>
      </c>
      <c r="M8" s="20" t="str">
        <f>ZZZ__FnCalls!F18</f>
        <v>MMM 2010</v>
      </c>
      <c r="N8" s="21" t="str">
        <f>ZZZ__FnCalls!H7</f>
        <v>2010</v>
      </c>
      <c r="O8" s="20" t="str">
        <f>ZZZ__FnCalls!F19</f>
        <v>MMM 2011</v>
      </c>
      <c r="P8" s="20" t="str">
        <f>ZZZ__FnCalls!F20</f>
        <v>MMM 2011</v>
      </c>
      <c r="Q8" s="20" t="str">
        <f>ZZZ__FnCalls!F21</f>
        <v>MMM 2011</v>
      </c>
      <c r="R8" s="20" t="str">
        <f>ZZZ__FnCalls!F22</f>
        <v>MMM 2011</v>
      </c>
      <c r="S8" s="20" t="str">
        <f>ZZZ__FnCalls!F23</f>
        <v>MMM 2011</v>
      </c>
      <c r="T8" s="20" t="str">
        <f>ZZZ__FnCalls!F24</f>
        <v>MMM 2011</v>
      </c>
      <c r="U8" s="20" t="str">
        <f>ZZZ__FnCalls!F25</f>
        <v>MMM 2011</v>
      </c>
      <c r="V8" s="20" t="str">
        <f>ZZZ__FnCalls!F26</f>
        <v>MMM 2011</v>
      </c>
      <c r="W8" s="20" t="str">
        <f>ZZZ__FnCalls!F27</f>
        <v>MMM 2011</v>
      </c>
      <c r="X8" s="20" t="str">
        <f>ZZZ__FnCalls!F28</f>
        <v>MMM 2011</v>
      </c>
      <c r="Y8" s="20" t="str">
        <f>ZZZ__FnCalls!F29</f>
        <v>MMM 2011</v>
      </c>
      <c r="Z8" s="20" t="str">
        <f>ZZZ__FnCalls!F30</f>
        <v>MMM 2011</v>
      </c>
      <c r="AA8" s="21" t="str">
        <f>ZZZ__FnCalls!H19</f>
        <v>2011</v>
      </c>
      <c r="AB8" s="20" t="str">
        <f>ZZZ__FnCalls!F31</f>
        <v>MMM 2012</v>
      </c>
      <c r="AC8" s="20" t="str">
        <f>ZZZ__FnCalls!F32</f>
        <v>MMM 2012</v>
      </c>
      <c r="AD8" s="20" t="str">
        <f>ZZZ__FnCalls!F33</f>
        <v>MMM 2012</v>
      </c>
      <c r="AE8" s="20" t="str">
        <f>ZZZ__FnCalls!F34</f>
        <v>MMM 2012</v>
      </c>
      <c r="AF8" s="20" t="str">
        <f>ZZZ__FnCalls!F35</f>
        <v>MMM 2012</v>
      </c>
      <c r="AG8" s="20" t="str">
        <f>ZZZ__FnCalls!F36</f>
        <v>MMM 2012</v>
      </c>
      <c r="AH8" s="20" t="str">
        <f>ZZZ__FnCalls!F37</f>
        <v>MMM 2012</v>
      </c>
      <c r="AI8" s="20" t="str">
        <f>ZZZ__FnCalls!F38</f>
        <v>MMM 2012</v>
      </c>
      <c r="AJ8" s="20" t="str">
        <f>ZZZ__FnCalls!F39</f>
        <v>MMM 2012</v>
      </c>
      <c r="AK8" s="20" t="str">
        <f>ZZZ__FnCalls!F40</f>
        <v>MMM 2012</v>
      </c>
      <c r="AL8" s="20" t="str">
        <f>ZZZ__FnCalls!F41</f>
        <v>MMM 2012</v>
      </c>
      <c r="AM8" s="20" t="str">
        <f>ZZZ__FnCalls!F42</f>
        <v>MMM 2012</v>
      </c>
      <c r="AN8" s="21" t="str">
        <f>ZZZ__FnCalls!H31</f>
        <v>2012</v>
      </c>
      <c r="AO8" s="20" t="str">
        <f>ZZZ__FnCalls!F43</f>
        <v>MMM 2013</v>
      </c>
      <c r="AP8" s="20" t="str">
        <f>ZZZ__FnCalls!F44</f>
        <v>MMM 2013</v>
      </c>
      <c r="AQ8" s="20" t="str">
        <f>ZZZ__FnCalls!F45</f>
        <v>MMM 2013</v>
      </c>
      <c r="AR8" s="20" t="str">
        <f>ZZZ__FnCalls!F46</f>
        <v>MMM 2013</v>
      </c>
      <c r="AS8" s="20" t="str">
        <f>ZZZ__FnCalls!F47</f>
        <v>MMM 2013</v>
      </c>
      <c r="AT8" s="20" t="str">
        <f>ZZZ__FnCalls!F48</f>
        <v>MMM 2013</v>
      </c>
      <c r="AU8" s="20" t="str">
        <f>ZZZ__FnCalls!F49</f>
        <v>MMM 2013</v>
      </c>
      <c r="AV8" s="20" t="str">
        <f>ZZZ__FnCalls!F50</f>
        <v>MMM 2013</v>
      </c>
      <c r="AW8" s="20" t="str">
        <f>ZZZ__FnCalls!F51</f>
        <v>MMM 2013</v>
      </c>
      <c r="AX8" s="20" t="str">
        <f>ZZZ__FnCalls!F52</f>
        <v>MMM 2013</v>
      </c>
      <c r="AY8" s="20" t="str">
        <f>ZZZ__FnCalls!F53</f>
        <v>MMM 2013</v>
      </c>
      <c r="AZ8" s="20" t="str">
        <f>ZZZ__FnCalls!F54</f>
        <v>MMM 2013</v>
      </c>
      <c r="BA8" s="21" t="str">
        <f>ZZZ__FnCalls!H43</f>
        <v>2013</v>
      </c>
      <c r="BB8" s="20" t="str">
        <f>ZZZ__FnCalls!F55</f>
        <v>MMM 2014</v>
      </c>
      <c r="BC8" s="20" t="str">
        <f>ZZZ__FnCalls!F56</f>
        <v>MMM 2014</v>
      </c>
      <c r="BD8" s="20" t="str">
        <f>ZZZ__FnCalls!F57</f>
        <v>MMM 2014</v>
      </c>
      <c r="BE8" s="20" t="str">
        <f>ZZZ__FnCalls!F58</f>
        <v>MMM 2014</v>
      </c>
      <c r="BF8" s="20" t="str">
        <f>ZZZ__FnCalls!F59</f>
        <v>MMM 2014</v>
      </c>
      <c r="BG8" s="20" t="str">
        <f>ZZZ__FnCalls!F60</f>
        <v>MMM 2014</v>
      </c>
      <c r="BH8" s="20" t="str">
        <f>ZZZ__FnCalls!F61</f>
        <v>MMM 2014</v>
      </c>
      <c r="BI8" s="20" t="str">
        <f>ZZZ__FnCalls!F62</f>
        <v>MMM 2014</v>
      </c>
      <c r="BJ8" s="20" t="str">
        <f>ZZZ__FnCalls!F63</f>
        <v>MMM 2014</v>
      </c>
      <c r="BK8" s="20" t="str">
        <f>ZZZ__FnCalls!F64</f>
        <v>MMM 2014</v>
      </c>
      <c r="BL8" s="20" t="str">
        <f>ZZZ__FnCalls!F65</f>
        <v>MMM 2014</v>
      </c>
      <c r="BM8" s="20" t="str">
        <f>ZZZ__FnCalls!F66</f>
        <v>MMM 2014</v>
      </c>
      <c r="BN8" s="21" t="str">
        <f>ZZZ__FnCalls!H55</f>
        <v>2014</v>
      </c>
      <c r="BO8" s="20" t="str">
        <f>ZZZ__FnCalls!F67</f>
        <v>MMM 2015</v>
      </c>
      <c r="BP8" s="20" t="str">
        <f>ZZZ__FnCalls!F68</f>
        <v>MMM 2015</v>
      </c>
      <c r="BQ8" s="20" t="str">
        <f>ZZZ__FnCalls!F69</f>
        <v>MMM 2015</v>
      </c>
      <c r="BR8" s="20" t="str">
        <f>ZZZ__FnCalls!F70</f>
        <v>MMM 2015</v>
      </c>
      <c r="BS8" s="20" t="str">
        <f>ZZZ__FnCalls!F71</f>
        <v>MMM 2015</v>
      </c>
      <c r="BT8" s="20" t="str">
        <f>ZZZ__FnCalls!F72</f>
        <v>MMM 2015</v>
      </c>
      <c r="BU8" s="20" t="str">
        <f>ZZZ__FnCalls!F73</f>
        <v>MMM 2015</v>
      </c>
      <c r="BV8" s="20" t="str">
        <f>ZZZ__FnCalls!F74</f>
        <v>MMM 2015</v>
      </c>
      <c r="BW8" s="20" t="str">
        <f>ZZZ__FnCalls!F75</f>
        <v>MMM 2015</v>
      </c>
      <c r="BX8" s="20" t="str">
        <f>ZZZ__FnCalls!F76</f>
        <v>MMM 2015</v>
      </c>
      <c r="BY8" s="20" t="str">
        <f>ZZZ__FnCalls!F77</f>
        <v>MMM 2015</v>
      </c>
      <c r="BZ8" s="20" t="str">
        <f>ZZZ__FnCalls!F78</f>
        <v>MMM 2015</v>
      </c>
      <c r="CA8" s="21" t="str">
        <f>ZZZ__FnCalls!H67</f>
        <v>2015</v>
      </c>
      <c r="CB8" s="20" t="str">
        <f>ZZZ__FnCalls!F79</f>
        <v>MMM 2016</v>
      </c>
      <c r="CC8" s="20" t="str">
        <f>ZZZ__FnCalls!F80</f>
        <v>MMM 2016</v>
      </c>
      <c r="CD8" s="20" t="str">
        <f>ZZZ__FnCalls!F81</f>
        <v>MMM 2016</v>
      </c>
      <c r="CE8" s="20" t="str">
        <f>ZZZ__FnCalls!F82</f>
        <v>MMM 2016</v>
      </c>
      <c r="CF8" s="20" t="str">
        <f>ZZZ__FnCalls!F83</f>
        <v>MMM 2016</v>
      </c>
      <c r="CG8" s="20" t="str">
        <f>ZZZ__FnCalls!F84</f>
        <v>MMM 2016</v>
      </c>
      <c r="CH8" s="20" t="str">
        <f>ZZZ__FnCalls!F85</f>
        <v>MMM 2016</v>
      </c>
      <c r="CI8" s="20" t="str">
        <f>ZZZ__FnCalls!F86</f>
        <v>MMM 2016</v>
      </c>
      <c r="CJ8" s="20" t="str">
        <f>ZZZ__FnCalls!F87</f>
        <v>MMM 2016</v>
      </c>
      <c r="CK8" s="20" t="str">
        <f>ZZZ__FnCalls!F88</f>
        <v>MMM 2016</v>
      </c>
      <c r="CL8" s="20" t="str">
        <f>ZZZ__FnCalls!F89</f>
        <v>MMM 2016</v>
      </c>
      <c r="CM8" s="20" t="str">
        <f>ZZZ__FnCalls!F90</f>
        <v>MMM 2016</v>
      </c>
      <c r="CN8" s="21" t="str">
        <f>ZZZ__FnCalls!H79</f>
        <v>2016</v>
      </c>
      <c r="CO8" s="20" t="str">
        <f>ZZZ__FnCalls!F91</f>
        <v>MMM 2017</v>
      </c>
      <c r="CP8" s="20" t="str">
        <f>ZZZ__FnCalls!F92</f>
        <v>MMM 2017</v>
      </c>
      <c r="CQ8" s="20" t="str">
        <f>ZZZ__FnCalls!F93</f>
        <v>MMM 2017</v>
      </c>
      <c r="CR8" s="20" t="str">
        <f>ZZZ__FnCalls!F94</f>
        <v>MMM 2017</v>
      </c>
      <c r="CS8" s="20" t="str">
        <f>ZZZ__FnCalls!F95</f>
        <v>MMM 2017</v>
      </c>
      <c r="CT8" s="20" t="str">
        <f>ZZZ__FnCalls!F96</f>
        <v>MMM 2017</v>
      </c>
      <c r="CU8" s="20" t="str">
        <f>ZZZ__FnCalls!F97</f>
        <v>MMM 2017</v>
      </c>
      <c r="CV8" s="20" t="str">
        <f>ZZZ__FnCalls!F98</f>
        <v>MMM 2017</v>
      </c>
      <c r="CW8" s="20" t="str">
        <f>ZZZ__FnCalls!F99</f>
        <v>MMM 2017</v>
      </c>
      <c r="CX8" s="20" t="str">
        <f>ZZZ__FnCalls!F100</f>
        <v>MMM 2017</v>
      </c>
      <c r="CY8" s="20" t="str">
        <f>ZZZ__FnCalls!F101</f>
        <v>MMM 2017</v>
      </c>
      <c r="CZ8" s="20" t="str">
        <f>ZZZ__FnCalls!F102</f>
        <v>MMM 2017</v>
      </c>
      <c r="DA8" s="21" t="str">
        <f>ZZZ__FnCalls!H91</f>
        <v>2017</v>
      </c>
      <c r="DB8" s="20" t="str">
        <f>ZZZ__FnCalls!F103</f>
        <v>MMM 2018</v>
      </c>
      <c r="DC8" s="20" t="str">
        <f>ZZZ__FnCalls!F104</f>
        <v>MMM 2018</v>
      </c>
      <c r="DD8" s="20" t="str">
        <f>ZZZ__FnCalls!F105</f>
        <v>MMM 2018</v>
      </c>
      <c r="DE8" s="20" t="str">
        <f>ZZZ__FnCalls!F106</f>
        <v>MMM 2018</v>
      </c>
      <c r="DF8" s="20" t="str">
        <f>ZZZ__FnCalls!F107</f>
        <v>MMM 2018</v>
      </c>
      <c r="DG8" s="20" t="str">
        <f>ZZZ__FnCalls!F108</f>
        <v>MMM 2018</v>
      </c>
      <c r="DH8" s="20" t="str">
        <f>ZZZ__FnCalls!F109</f>
        <v>MMM 2018</v>
      </c>
      <c r="DI8" s="20" t="str">
        <f>ZZZ__FnCalls!F110</f>
        <v>MMM 2018</v>
      </c>
      <c r="DJ8" s="20" t="str">
        <f>ZZZ__FnCalls!F111</f>
        <v>MMM 2018</v>
      </c>
      <c r="DK8" s="20" t="str">
        <f>ZZZ__FnCalls!F112</f>
        <v>MMM 2018</v>
      </c>
      <c r="DL8" s="20" t="str">
        <f>ZZZ__FnCalls!F113</f>
        <v>MMM 2018</v>
      </c>
      <c r="DM8" s="20" t="str">
        <f>ZZZ__FnCalls!F114</f>
        <v>MMM 2018</v>
      </c>
      <c r="DN8" s="21" t="str">
        <f>ZZZ__FnCalls!H103</f>
        <v>2018</v>
      </c>
      <c r="DO8" s="20" t="str">
        <f>ZZZ__FnCalls!F115</f>
        <v>MMM 2019</v>
      </c>
      <c r="DP8" s="20" t="str">
        <f>ZZZ__FnCalls!F116</f>
        <v>MMM 2019</v>
      </c>
      <c r="DQ8" s="20" t="str">
        <f>ZZZ__FnCalls!F117</f>
        <v>MMM 2019</v>
      </c>
      <c r="DR8" s="20" t="str">
        <f>ZZZ__FnCalls!F118</f>
        <v>MMM 2019</v>
      </c>
      <c r="DS8" s="20" t="str">
        <f>ZZZ__FnCalls!F119</f>
        <v>MMM 2019</v>
      </c>
      <c r="DT8" s="20" t="str">
        <f>ZZZ__FnCalls!F120</f>
        <v>MMM 2019</v>
      </c>
      <c r="DU8" s="20" t="str">
        <f>ZZZ__FnCalls!F121</f>
        <v>MMM 2019</v>
      </c>
      <c r="DV8" s="20" t="str">
        <f>ZZZ__FnCalls!F122</f>
        <v>MMM 2019</v>
      </c>
      <c r="DW8" s="20" t="str">
        <f>ZZZ__FnCalls!F123</f>
        <v>MMM 2019</v>
      </c>
      <c r="DX8" s="20" t="str">
        <f>ZZZ__FnCalls!F124</f>
        <v>MMM 2019</v>
      </c>
      <c r="DY8" s="20" t="str">
        <f>ZZZ__FnCalls!F125</f>
        <v>MMM 2019</v>
      </c>
      <c r="DZ8" s="20" t="str">
        <f>ZZZ__FnCalls!F126</f>
        <v>MMM 2019</v>
      </c>
      <c r="EA8" s="21" t="str">
        <f>ZZZ__FnCalls!H115</f>
        <v>2019</v>
      </c>
      <c r="EB8" s="20" t="str">
        <f>ZZZ__FnCalls!F127</f>
        <v>MMM 2020</v>
      </c>
      <c r="EC8" s="20" t="str">
        <f>ZZZ__FnCalls!F128</f>
        <v>MMM 2020</v>
      </c>
      <c r="ED8" s="20" t="str">
        <f>ZZZ__FnCalls!F129</f>
        <v>MMM 2020</v>
      </c>
      <c r="EE8" s="20" t="str">
        <f>ZZZ__FnCalls!F130</f>
        <v>MMM 2020</v>
      </c>
      <c r="EF8" s="20" t="str">
        <f>ZZZ__FnCalls!F131</f>
        <v>MMM 2020</v>
      </c>
      <c r="EG8" s="20" t="str">
        <f>ZZZ__FnCalls!F132</f>
        <v>MMM 2020</v>
      </c>
      <c r="EH8" s="20" t="str">
        <f>ZZZ__FnCalls!F133</f>
        <v>MMM 2020</v>
      </c>
      <c r="EI8" s="20" t="str">
        <f>ZZZ__FnCalls!F134</f>
        <v>MMM 2020</v>
      </c>
      <c r="EJ8" s="20" t="str">
        <f>ZZZ__FnCalls!F135</f>
        <v>MMM 2020</v>
      </c>
      <c r="EK8" s="20" t="str">
        <f>ZZZ__FnCalls!F136</f>
        <v>MMM 2020</v>
      </c>
      <c r="EL8" s="20" t="str">
        <f>ZZZ__FnCalls!F137</f>
        <v>MMM 2020</v>
      </c>
      <c r="EM8" s="20" t="str">
        <f>ZZZ__FnCalls!F138</f>
        <v>MMM 2020</v>
      </c>
      <c r="EN8" s="21" t="str">
        <f>ZZZ__FnCalls!H127</f>
        <v>2020</v>
      </c>
    </row>
    <row r="9" spans="1:144" ht="12.75" customHeight="1" outlineLevel="1" x14ac:dyDescent="0.2">
      <c r="A9" s="7" t="str">
        <f>Labels!B28</f>
        <v>Aggregate Demand</v>
      </c>
      <c r="B9" s="22">
        <f t="shared" ref="B9:M9" ca="1" si="0">B36+0+B13</f>
        <v>973750.51342407381</v>
      </c>
      <c r="C9" s="22">
        <f t="shared" ca="1" si="0"/>
        <v>943327.33622386272</v>
      </c>
      <c r="D9" s="22">
        <f t="shared" ca="1" si="0"/>
        <v>980524.96851034113</v>
      </c>
      <c r="E9" s="22">
        <f t="shared" ca="1" si="0"/>
        <v>984942.5599940219</v>
      </c>
      <c r="F9" s="22">
        <f t="shared" ca="1" si="0"/>
        <v>1004151.2025508601</v>
      </c>
      <c r="G9" s="22">
        <f t="shared" ca="1" si="0"/>
        <v>967035.88310007623</v>
      </c>
      <c r="H9" s="22">
        <f t="shared" ca="1" si="0"/>
        <v>945677.41535172483</v>
      </c>
      <c r="I9" s="22">
        <f t="shared" ca="1" si="0"/>
        <v>1002336.580221839</v>
      </c>
      <c r="J9" s="22">
        <f t="shared" ca="1" si="0"/>
        <v>953540.11484691442</v>
      </c>
      <c r="K9" s="22">
        <f t="shared" ca="1" si="0"/>
        <v>999617.13137241139</v>
      </c>
      <c r="L9" s="22">
        <f t="shared" ca="1" si="0"/>
        <v>951913.0466825671</v>
      </c>
      <c r="M9" s="22">
        <f t="shared" ca="1" si="0"/>
        <v>984315.16971831059</v>
      </c>
      <c r="N9" s="23">
        <f ca="1">SUM(B9:M9)</f>
        <v>11691131.921997003</v>
      </c>
      <c r="O9" s="22">
        <f t="shared" ref="O9:Z9" ca="1" si="1">O36+0+O13</f>
        <v>959839.8264992513</v>
      </c>
      <c r="P9" s="22">
        <f t="shared" ca="1" si="1"/>
        <v>985940.23084904451</v>
      </c>
      <c r="Q9" s="22">
        <f t="shared" ca="1" si="1"/>
        <v>994498.41955704195</v>
      </c>
      <c r="R9" s="22">
        <f t="shared" ca="1" si="1"/>
        <v>994929.77359240921</v>
      </c>
      <c r="S9" s="22">
        <f t="shared" ca="1" si="1"/>
        <v>978188.10316043987</v>
      </c>
      <c r="T9" s="22">
        <f t="shared" ca="1" si="1"/>
        <v>958523.39405310643</v>
      </c>
      <c r="U9" s="22">
        <f t="shared" ca="1" si="1"/>
        <v>936814.98205960437</v>
      </c>
      <c r="V9" s="22">
        <f t="shared" ca="1" si="1"/>
        <v>897759.85077757435</v>
      </c>
      <c r="W9" s="22">
        <f t="shared" ca="1" si="1"/>
        <v>959818.19602981035</v>
      </c>
      <c r="X9" s="22">
        <f t="shared" ca="1" si="1"/>
        <v>1012291.0759423079</v>
      </c>
      <c r="Y9" s="22">
        <f t="shared" ca="1" si="1"/>
        <v>921951.15667798126</v>
      </c>
      <c r="Z9" s="22">
        <f t="shared" ca="1" si="1"/>
        <v>985853.85027940897</v>
      </c>
      <c r="AA9" s="23">
        <f ca="1">SUM(O9:Z9)</f>
        <v>11586408.85947798</v>
      </c>
      <c r="AB9" s="22">
        <f t="shared" ref="AB9:AM9" ca="1" si="2">AB36+0+AB13</f>
        <v>942013.51886394795</v>
      </c>
      <c r="AC9" s="22">
        <f t="shared" ca="1" si="2"/>
        <v>940230.42881603225</v>
      </c>
      <c r="AD9" s="22">
        <f t="shared" ca="1" si="2"/>
        <v>977064.39719815738</v>
      </c>
      <c r="AE9" s="22">
        <f t="shared" ca="1" si="2"/>
        <v>964027.43052522175</v>
      </c>
      <c r="AF9" s="22">
        <f t="shared" ca="1" si="2"/>
        <v>942788.18405406154</v>
      </c>
      <c r="AG9" s="22">
        <f t="shared" ca="1" si="2"/>
        <v>924660.2776936295</v>
      </c>
      <c r="AH9" s="22">
        <f t="shared" ca="1" si="2"/>
        <v>972776.70406274893</v>
      </c>
      <c r="AI9" s="22">
        <f t="shared" ca="1" si="2"/>
        <v>1007187.8246883933</v>
      </c>
      <c r="AJ9" s="22">
        <f t="shared" ca="1" si="2"/>
        <v>970879.3961019445</v>
      </c>
      <c r="AK9" s="22">
        <f t="shared" ca="1" si="2"/>
        <v>1000664.4424811447</v>
      </c>
      <c r="AL9" s="22">
        <f t="shared" ca="1" si="2"/>
        <v>906936.67875578767</v>
      </c>
      <c r="AM9" s="22">
        <f t="shared" ca="1" si="2"/>
        <v>928867.09177036409</v>
      </c>
      <c r="AN9" s="23">
        <f ca="1">SUM(AB9:AM9)</f>
        <v>11478096.375011435</v>
      </c>
      <c r="AO9" s="22">
        <f t="shared" ref="AO9:AZ9" ca="1" si="3">AO36+0+AO13</f>
        <v>986190.02418186469</v>
      </c>
      <c r="AP9" s="22">
        <f t="shared" ca="1" si="3"/>
        <v>939167.17738076171</v>
      </c>
      <c r="AQ9" s="22">
        <f t="shared" ca="1" si="3"/>
        <v>930489.8212850634</v>
      </c>
      <c r="AR9" s="22">
        <f t="shared" ca="1" si="3"/>
        <v>999493.49211603065</v>
      </c>
      <c r="AS9" s="22">
        <f t="shared" ca="1" si="3"/>
        <v>924952.922006879</v>
      </c>
      <c r="AT9" s="22">
        <f t="shared" ca="1" si="3"/>
        <v>910604.42485016817</v>
      </c>
      <c r="AU9" s="22">
        <f t="shared" ca="1" si="3"/>
        <v>906942.02215291595</v>
      </c>
      <c r="AV9" s="22">
        <f t="shared" ca="1" si="3"/>
        <v>978370.59728059033</v>
      </c>
      <c r="AW9" s="22">
        <f t="shared" ca="1" si="3"/>
        <v>963420.14574877813</v>
      </c>
      <c r="AX9" s="22">
        <f t="shared" ca="1" si="3"/>
        <v>916676.75986570842</v>
      </c>
      <c r="AY9" s="22">
        <f t="shared" ca="1" si="3"/>
        <v>928607.40233517485</v>
      </c>
      <c r="AZ9" s="22">
        <f t="shared" ca="1" si="3"/>
        <v>938701.6435540067</v>
      </c>
      <c r="BA9" s="23">
        <f ca="1">SUM(AO9:AZ9)</f>
        <v>11323616.43275794</v>
      </c>
      <c r="BB9" s="22">
        <f t="shared" ref="BB9:BM9" ca="1" si="4">BB36+0+BB13</f>
        <v>929657.14892213268</v>
      </c>
      <c r="BC9" s="22">
        <f t="shared" ca="1" si="4"/>
        <v>935688.86248997098</v>
      </c>
      <c r="BD9" s="22">
        <f t="shared" ca="1" si="4"/>
        <v>957878.32586196554</v>
      </c>
      <c r="BE9" s="22">
        <f t="shared" ca="1" si="4"/>
        <v>880954.1176229273</v>
      </c>
      <c r="BF9" s="22">
        <f t="shared" ca="1" si="4"/>
        <v>966811.0778029525</v>
      </c>
      <c r="BG9" s="22">
        <f t="shared" ca="1" si="4"/>
        <v>933348.26688357035</v>
      </c>
      <c r="BH9" s="22">
        <f t="shared" ca="1" si="4"/>
        <v>988962.22932872223</v>
      </c>
      <c r="BI9" s="22">
        <f t="shared" ca="1" si="4"/>
        <v>969410.72181478143</v>
      </c>
      <c r="BJ9" s="22">
        <f t="shared" ca="1" si="4"/>
        <v>943552.71251332236</v>
      </c>
      <c r="BK9" s="22">
        <f t="shared" ca="1" si="4"/>
        <v>981745.41373322578</v>
      </c>
      <c r="BL9" s="22">
        <f t="shared" ca="1" si="4"/>
        <v>925607.491541603</v>
      </c>
      <c r="BM9" s="22">
        <f t="shared" ca="1" si="4"/>
        <v>977950.92623944825</v>
      </c>
      <c r="BN9" s="23">
        <f ca="1">SUM(BB9:BM9)</f>
        <v>11391567.294754623</v>
      </c>
      <c r="BO9" s="22">
        <f t="shared" ref="BO9:BZ9" ca="1" si="5">BO36+0+BO13</f>
        <v>911618.62237810809</v>
      </c>
      <c r="BP9" s="22">
        <f t="shared" ca="1" si="5"/>
        <v>990754.79072460171</v>
      </c>
      <c r="BQ9" s="22">
        <f t="shared" ca="1" si="5"/>
        <v>899879.98934003513</v>
      </c>
      <c r="BR9" s="22">
        <f t="shared" ca="1" si="5"/>
        <v>876600.18359724886</v>
      </c>
      <c r="BS9" s="22">
        <f t="shared" ca="1" si="5"/>
        <v>890978.73618018941</v>
      </c>
      <c r="BT9" s="22">
        <f t="shared" ca="1" si="5"/>
        <v>950436.30236536195</v>
      </c>
      <c r="BU9" s="22">
        <f t="shared" ca="1" si="5"/>
        <v>941773.64906493423</v>
      </c>
      <c r="BV9" s="22">
        <f t="shared" ca="1" si="5"/>
        <v>949056.23408283608</v>
      </c>
      <c r="BW9" s="22">
        <f t="shared" ca="1" si="5"/>
        <v>938698.70144710445</v>
      </c>
      <c r="BX9" s="22">
        <f t="shared" ca="1" si="5"/>
        <v>947968.64394953637</v>
      </c>
      <c r="BY9" s="22">
        <f t="shared" ca="1" si="5"/>
        <v>946645.17936144385</v>
      </c>
      <c r="BZ9" s="22">
        <f t="shared" ca="1" si="5"/>
        <v>981876.75117329275</v>
      </c>
      <c r="CA9" s="23">
        <f ca="1">SUM(BO9:BZ9)</f>
        <v>11226287.783664692</v>
      </c>
      <c r="CB9" s="22">
        <f t="shared" ref="CB9:CM9" ca="1" si="6">CB36+0+CB13</f>
        <v>928602.86059811397</v>
      </c>
      <c r="CC9" s="22">
        <f t="shared" ca="1" si="6"/>
        <v>908744.19602781208</v>
      </c>
      <c r="CD9" s="22">
        <f t="shared" ca="1" si="6"/>
        <v>907901.09196404868</v>
      </c>
      <c r="CE9" s="22">
        <f t="shared" ca="1" si="6"/>
        <v>933480.76823162322</v>
      </c>
      <c r="CF9" s="22">
        <f t="shared" ca="1" si="6"/>
        <v>868726.42167604249</v>
      </c>
      <c r="CG9" s="22">
        <f t="shared" ca="1" si="6"/>
        <v>866308.79106055596</v>
      </c>
      <c r="CH9" s="22">
        <f t="shared" ca="1" si="6"/>
        <v>934421.67859505594</v>
      </c>
      <c r="CI9" s="22">
        <f t="shared" ca="1" si="6"/>
        <v>885456.66677840054</v>
      </c>
      <c r="CJ9" s="22">
        <f t="shared" ca="1" si="6"/>
        <v>931024.31676586776</v>
      </c>
      <c r="CK9" s="22">
        <f t="shared" ca="1" si="6"/>
        <v>921750.77785183897</v>
      </c>
      <c r="CL9" s="22">
        <f t="shared" ca="1" si="6"/>
        <v>873710.10849948786</v>
      </c>
      <c r="CM9" s="22">
        <f t="shared" ca="1" si="6"/>
        <v>885978.79419677169</v>
      </c>
      <c r="CN9" s="23">
        <f ca="1">SUM(CB9:CM9)</f>
        <v>10846106.472245619</v>
      </c>
      <c r="CO9" s="22">
        <f t="shared" ref="CO9:CZ9" ca="1" si="7">CO36+0+CO13</f>
        <v>912298.42338276072</v>
      </c>
      <c r="CP9" s="22">
        <f t="shared" ca="1" si="7"/>
        <v>954666.0593418167</v>
      </c>
      <c r="CQ9" s="22">
        <f t="shared" ca="1" si="7"/>
        <v>884409.8370298841</v>
      </c>
      <c r="CR9" s="22">
        <f t="shared" ca="1" si="7"/>
        <v>872933.85208354727</v>
      </c>
      <c r="CS9" s="22">
        <f t="shared" ca="1" si="7"/>
        <v>916131.26419228478</v>
      </c>
      <c r="CT9" s="22">
        <f t="shared" ca="1" si="7"/>
        <v>926204.8954111042</v>
      </c>
      <c r="CU9" s="22">
        <f t="shared" ca="1" si="7"/>
        <v>872512.06989852164</v>
      </c>
      <c r="CV9" s="22">
        <f t="shared" ca="1" si="7"/>
        <v>905588.05849194282</v>
      </c>
      <c r="CW9" s="22">
        <f t="shared" ca="1" si="7"/>
        <v>950973.16464472155</v>
      </c>
      <c r="CX9" s="22">
        <f t="shared" ca="1" si="7"/>
        <v>896556.75793037692</v>
      </c>
      <c r="CY9" s="22">
        <f t="shared" ca="1" si="7"/>
        <v>896643.08689722151</v>
      </c>
      <c r="CZ9" s="22">
        <f t="shared" ca="1" si="7"/>
        <v>884456.1148988558</v>
      </c>
      <c r="DA9" s="23">
        <f ca="1">SUM(CO9:CZ9)</f>
        <v>10873373.584203038</v>
      </c>
      <c r="DB9" s="22">
        <f t="shared" ref="DB9:DM9" ca="1" si="8">DB36+0+DB13</f>
        <v>891284.86481270846</v>
      </c>
      <c r="DC9" s="22">
        <f t="shared" ca="1" si="8"/>
        <v>897406.18813741312</v>
      </c>
      <c r="DD9" s="22">
        <f t="shared" ca="1" si="8"/>
        <v>895838.59299408738</v>
      </c>
      <c r="DE9" s="22">
        <f t="shared" ca="1" si="8"/>
        <v>944171.22253341053</v>
      </c>
      <c r="DF9" s="22">
        <f t="shared" ca="1" si="8"/>
        <v>869355.9362183921</v>
      </c>
      <c r="DG9" s="22">
        <f t="shared" ca="1" si="8"/>
        <v>864244.26253789361</v>
      </c>
      <c r="DH9" s="22">
        <f t="shared" ca="1" si="8"/>
        <v>925730.82419973356</v>
      </c>
      <c r="DI9" s="22">
        <f t="shared" ca="1" si="8"/>
        <v>850940.67739808082</v>
      </c>
      <c r="DJ9" s="22">
        <f t="shared" ca="1" si="8"/>
        <v>938655.48564215167</v>
      </c>
      <c r="DK9" s="22">
        <f t="shared" ca="1" si="8"/>
        <v>944650.29347320751</v>
      </c>
      <c r="DL9" s="22">
        <f t="shared" ca="1" si="8"/>
        <v>866022.61492234783</v>
      </c>
      <c r="DM9" s="22">
        <f t="shared" ca="1" si="8"/>
        <v>954429.37112873909</v>
      </c>
      <c r="DN9" s="23">
        <f ca="1">SUM(DB9:DM9)</f>
        <v>10842730.333998168</v>
      </c>
      <c r="DO9" s="22">
        <f t="shared" ref="DO9:DZ9" ca="1" si="9">DO36+0+DO13</f>
        <v>952606.18847180647</v>
      </c>
      <c r="DP9" s="22">
        <f t="shared" ca="1" si="9"/>
        <v>914485.27284433495</v>
      </c>
      <c r="DQ9" s="22">
        <f t="shared" ca="1" si="9"/>
        <v>911366.97067667567</v>
      </c>
      <c r="DR9" s="22">
        <f t="shared" ca="1" si="9"/>
        <v>865180.84976707131</v>
      </c>
      <c r="DS9" s="22">
        <f t="shared" ca="1" si="9"/>
        <v>902755.28550241119</v>
      </c>
      <c r="DT9" s="22">
        <f t="shared" ca="1" si="9"/>
        <v>922807.80617794476</v>
      </c>
      <c r="DU9" s="22">
        <f t="shared" ca="1" si="9"/>
        <v>891001.83863261202</v>
      </c>
      <c r="DV9" s="22">
        <f t="shared" ca="1" si="9"/>
        <v>922556.67505920527</v>
      </c>
      <c r="DW9" s="22">
        <f t="shared" ca="1" si="9"/>
        <v>884967.06333742535</v>
      </c>
      <c r="DX9" s="22">
        <f t="shared" ca="1" si="9"/>
        <v>941324.46842391824</v>
      </c>
      <c r="DY9" s="22">
        <f t="shared" ca="1" si="9"/>
        <v>882295.71853952389</v>
      </c>
      <c r="DZ9" s="22">
        <f t="shared" ca="1" si="9"/>
        <v>852523.67528952379</v>
      </c>
      <c r="EA9" s="23">
        <f ca="1">SUM(DO9:DZ9)</f>
        <v>10843871.812722452</v>
      </c>
      <c r="EB9" s="22">
        <f t="shared" ref="EB9:EM9" ca="1" si="10">EB36+0+EB13</f>
        <v>915758.92389227299</v>
      </c>
      <c r="EC9" s="22">
        <f t="shared" ca="1" si="10"/>
        <v>900833.65109988558</v>
      </c>
      <c r="ED9" s="22">
        <f t="shared" ca="1" si="10"/>
        <v>878075.23327364272</v>
      </c>
      <c r="EE9" s="22">
        <f t="shared" ca="1" si="10"/>
        <v>904192.48714103166</v>
      </c>
      <c r="EF9" s="22">
        <f t="shared" ca="1" si="10"/>
        <v>900740.69578650058</v>
      </c>
      <c r="EG9" s="22">
        <f t="shared" ca="1" si="10"/>
        <v>924726.79701446136</v>
      </c>
      <c r="EH9" s="22">
        <f t="shared" ca="1" si="10"/>
        <v>949878.38032026647</v>
      </c>
      <c r="EI9" s="22">
        <f t="shared" ca="1" si="10"/>
        <v>894722.26378577913</v>
      </c>
      <c r="EJ9" s="22">
        <f t="shared" ca="1" si="10"/>
        <v>929863.86336421676</v>
      </c>
      <c r="EK9" s="22">
        <f t="shared" ca="1" si="10"/>
        <v>910851.98540819297</v>
      </c>
      <c r="EL9" s="22">
        <f t="shared" ca="1" si="10"/>
        <v>935166.42235249793</v>
      </c>
      <c r="EM9" s="22">
        <f t="shared" ca="1" si="10"/>
        <v>888864.53383410303</v>
      </c>
      <c r="EN9" s="23">
        <f ca="1">SUM(EB9:EM9)</f>
        <v>10933675.237272853</v>
      </c>
    </row>
    <row r="10" spans="1:144" ht="12.75" customHeight="1" outlineLevel="1" x14ac:dyDescent="0.2">
      <c r="A10" s="11" t="str">
        <f>Labels!B31</f>
        <v>Long Expected Demand</v>
      </c>
      <c r="B10" s="24">
        <f>'(Other Computations)'!B8+'(Other Computations)'!B61*0/Inputs!B13/12</f>
        <v>1166666.6666666667</v>
      </c>
      <c r="C10" s="24">
        <f ca="1">B10+'(Other Computations)'!B61*(B9-B10)/Inputs!B13/12</f>
        <v>1166220.1014971237</v>
      </c>
      <c r="D10" s="24">
        <f ca="1">C10+'(Other Computations)'!B61*(C9-C10)/Inputs!B13/12</f>
        <v>1165704.146021954</v>
      </c>
      <c r="E10" s="24">
        <f ca="1">D10+'(Other Computations)'!B61*(D9-D10)/Inputs!B13/12</f>
        <v>1165275.4905184549</v>
      </c>
      <c r="F10" s="24">
        <f ca="1">E10+'(Other Computations)'!B61*(E9-E10)/Inputs!B13/12</f>
        <v>1164858.053179278</v>
      </c>
      <c r="G10" s="24">
        <f ca="1">F10+'(Other Computations)'!B61*(F9-F10)/Inputs!B13/12</f>
        <v>1164486.0465806013</v>
      </c>
      <c r="H10" s="24">
        <f ca="1">G10+'(Other Computations)'!B61*(G9-G10)/Inputs!B13/12</f>
        <v>1164028.986016989</v>
      </c>
      <c r="I10" s="24">
        <f ca="1">H10+'(Other Computations)'!B61*(H9-H10)/Inputs!B13/12</f>
        <v>1163523.5425663749</v>
      </c>
      <c r="J10" s="24">
        <f ca="1">I10+'(Other Computations)'!B61*(I9-I10)/Inputs!B13/12</f>
        <v>1163150.4245979846</v>
      </c>
      <c r="K10" s="24">
        <f ca="1">J10+'(Other Computations)'!B61*(J9-J10)/Inputs!B13/12</f>
        <v>1162665.215547635</v>
      </c>
      <c r="L10" s="24">
        <f ca="1">K10+'(Other Computations)'!B61*(K9-K10)/Inputs!B13/12</f>
        <v>1162287.789426859</v>
      </c>
      <c r="M10" s="24">
        <f ca="1">L10+'(Other Computations)'!B61*(L9-L10)/Inputs!B13/12</f>
        <v>1161800.8108556916</v>
      </c>
      <c r="N10" s="25">
        <f ca="1">SUM(B10:M10)</f>
        <v>13970667.273475613</v>
      </c>
      <c r="O10" s="24">
        <f ca="1">M10+'(Other Computations)'!B61*(M9-M10)/Inputs!B13/12</f>
        <v>1161389.9644641699</v>
      </c>
      <c r="P10" s="24">
        <f ca="1">O10+'(Other Computations)'!B61*(O9-O10)/Inputs!B13/12</f>
        <v>1160923.4132188808</v>
      </c>
      <c r="Q10" s="24">
        <f ca="1">P10+'(Other Computations)'!B61*(P9-P10)/Inputs!B13/12</f>
        <v>1160518.3595559876</v>
      </c>
      <c r="R10" s="24">
        <f ca="1">Q10+'(Other Computations)'!B61*(Q9-Q10)/Inputs!B13/12</f>
        <v>1160134.0541393233</v>
      </c>
      <c r="S10" s="24">
        <f ca="1">R10+'(Other Computations)'!B61*(R9-R10)/Inputs!B13/12</f>
        <v>1159751.6368232425</v>
      </c>
      <c r="T10" s="24">
        <f ca="1">S10+'(Other Computations)'!B61*(S9-S10)/Inputs!B13/12</f>
        <v>1159331.3508656898</v>
      </c>
      <c r="U10" s="24">
        <f ca="1">T10+'(Other Computations)'!B61*(T9-T10)/Inputs!B13/12</f>
        <v>1158866.5176323273</v>
      </c>
      <c r="V10" s="24">
        <f ca="1">U10+'(Other Computations)'!B61*(U9-U10)/Inputs!B13/12</f>
        <v>1158352.5094481311</v>
      </c>
      <c r="W10" s="24">
        <f ca="1">V10+'(Other Computations)'!B61*(V9-V10)/Inputs!B13/12</f>
        <v>1157749.2857012085</v>
      </c>
      <c r="X10" s="24">
        <f ca="1">W10+'(Other Computations)'!B61*(W9-W10)/Inputs!B13/12</f>
        <v>1157291.1118825248</v>
      </c>
      <c r="Y10" s="24">
        <f ca="1">X10+'(Other Computations)'!B61*(X9-X10)/Inputs!B13/12</f>
        <v>1156955.4636511817</v>
      </c>
      <c r="Z10" s="24">
        <f ca="1">Y10+'(Other Computations)'!B61*(Y9-Y10)/Inputs!B13/12</f>
        <v>1156411.4721998549</v>
      </c>
      <c r="AA10" s="25">
        <f ca="1">SUM(O10:Z10)</f>
        <v>13907675.139582522</v>
      </c>
      <c r="AB10" s="24">
        <f ca="1">Z10+'(Other Computations)'!B61*(Z9-Z10)/Inputs!B13/12</f>
        <v>1156016.6628898538</v>
      </c>
      <c r="AC10" s="24">
        <f ca="1">AB10+'(Other Computations)'!B61*(AB9-AB10)/Inputs!B13/12</f>
        <v>1155521.2852416458</v>
      </c>
      <c r="AD10" s="24">
        <f ca="1">AC10+'(Other Computations)'!B61*(AC9-AC10)/Inputs!B13/12</f>
        <v>1155022.9267776976</v>
      </c>
      <c r="AE10" s="24">
        <f ca="1">AD10+'(Other Computations)'!B61*(AD9-AD10)/Inputs!B13/12</f>
        <v>1154610.9857370043</v>
      </c>
      <c r="AF10" s="24">
        <f ca="1">AE10+'(Other Computations)'!B61*(AE9-AE10)/Inputs!B13/12</f>
        <v>1154169.8200999401</v>
      </c>
      <c r="AG10" s="24">
        <f ca="1">AF10+'(Other Computations)'!B61*(AF9-AF10)/Inputs!B13/12</f>
        <v>1153680.5107572412</v>
      </c>
      <c r="AH10" s="24">
        <f ca="1">AG10+'(Other Computations)'!B61*(AG9-AG10)/Inputs!B13/12</f>
        <v>1153150.3713288531</v>
      </c>
      <c r="AI10" s="24">
        <f ca="1">AH10+'(Other Computations)'!B61*(AH9-AH10)/Inputs!B13/12</f>
        <v>1152732.8396916629</v>
      </c>
      <c r="AJ10" s="24">
        <f ca="1">AI10+'(Other Computations)'!B61*(AI9-AI10)/Inputs!B13/12</f>
        <v>1152395.929934711</v>
      </c>
      <c r="AK10" s="24">
        <f ca="1">AJ10+'(Other Computations)'!B61*(AJ9-AJ10)/Inputs!B13/12</f>
        <v>1151975.7527730609</v>
      </c>
      <c r="AL10" s="24">
        <f ca="1">AK10+'(Other Computations)'!B61*(AK9-AK10)/Inputs!B13/12</f>
        <v>1151625.4951103481</v>
      </c>
      <c r="AM10" s="24">
        <f ca="1">AL10+'(Other Computations)'!B61*(AL9-AL10)/Inputs!B13/12</f>
        <v>1151059.0858132311</v>
      </c>
      <c r="AN10" s="25">
        <f ca="1">SUM(AB10:AM10)</f>
        <v>13841961.666155251</v>
      </c>
      <c r="AO10" s="24">
        <f ca="1">AM10+'(Other Computations)'!B61*(AM9-AM10)/Inputs!B13/12</f>
        <v>1150544.7524936874</v>
      </c>
      <c r="AP10" s="24">
        <f ca="1">AO10+'(Other Computations)'!B61*(AO9-AO10)/Inputs!B13/12</f>
        <v>1150164.3017337064</v>
      </c>
      <c r="AQ10" s="24">
        <f ca="1">AP10+'(Other Computations)'!B61*(AP9-AP10)/Inputs!B13/12</f>
        <v>1149675.8824643709</v>
      </c>
      <c r="AR10" s="24">
        <f ca="1">AQ10+'(Other Computations)'!B61*(AQ9-AQ10)/Inputs!B13/12</f>
        <v>1149168.5073227521</v>
      </c>
      <c r="AS10" s="24">
        <f ca="1">AR10+'(Other Computations)'!B61*(AR9-AR10)/Inputs!B13/12</f>
        <v>1148822.037380144</v>
      </c>
      <c r="AT10" s="24">
        <f ca="1">AS10+'(Other Computations)'!B61*(AS9-AS10)/Inputs!B13/12</f>
        <v>1148303.8218352986</v>
      </c>
      <c r="AU10" s="24">
        <f ca="1">AT10+'(Other Computations)'!B61*(AT9-AT10)/Inputs!B13/12</f>
        <v>1147753.5917496849</v>
      </c>
      <c r="AV10" s="24">
        <f ca="1">AU10+'(Other Computations)'!B61*(AU9-AU10)/Inputs!B13/12</f>
        <v>1147196.1575608035</v>
      </c>
      <c r="AW10" s="24">
        <f ca="1">AV10+'(Other Computations)'!B61*(AV9-AV10)/Inputs!B13/12</f>
        <v>1146805.3576527473</v>
      </c>
      <c r="AX10" s="24">
        <f ca="1">AW10+'(Other Computations)'!B61*(AW9-AW10)/Inputs!B13/12</f>
        <v>1146380.854847414</v>
      </c>
      <c r="AY10" s="24">
        <f ca="1">AX10+'(Other Computations)'!B61*(AX9-AX10)/Inputs!B13/12</f>
        <v>1145849.1324053267</v>
      </c>
      <c r="AZ10" s="24">
        <f ca="1">AY10+'(Other Computations)'!B61*(AY9-AY10)/Inputs!B13/12</f>
        <v>1145346.2580301643</v>
      </c>
      <c r="BA10" s="25">
        <f ca="1">SUM(AO10:AZ10)</f>
        <v>13776010.655476101</v>
      </c>
      <c r="BB10" s="24">
        <f ca="1">AZ10+'(Other Computations)'!B61*(AZ9-AZ10)/Inputs!B13/12</f>
        <v>1144867.9140151732</v>
      </c>
      <c r="BC10" s="24">
        <f ca="1">BB10+'(Other Computations)'!B61*(BB9-BB10)/Inputs!B13/12</f>
        <v>1144369.7409478282</v>
      </c>
      <c r="BD10" s="24">
        <f ca="1">BC10+'(Other Computations)'!B61*(BC9-BC10)/Inputs!B13/12</f>
        <v>1143886.6833588053</v>
      </c>
      <c r="BE10" s="24">
        <f ca="1">BD10+'(Other Computations)'!B61*(BD9-BD10)/Inputs!B13/12</f>
        <v>1143456.1084571923</v>
      </c>
      <c r="BF10" s="24">
        <f ca="1">BE10+'(Other Computations)'!B61*(BE9-BE10)/Inputs!B13/12</f>
        <v>1142848.4649598908</v>
      </c>
      <c r="BG10" s="24">
        <f ca="1">BF10+'(Other Computations)'!B61*(BF9-BF10)/Inputs!B13/12</f>
        <v>1142440.9710081387</v>
      </c>
      <c r="BH10" s="24">
        <f ca="1">BG10+'(Other Computations)'!B61*(BG9-BG10)/Inputs!B13/12</f>
        <v>1141956.9601189615</v>
      </c>
      <c r="BI10" s="24">
        <f ca="1">BH10+'(Other Computations)'!B61*(BH9-BH10)/Inputs!B13/12</f>
        <v>1141602.8056495397</v>
      </c>
      <c r="BJ10" s="24">
        <f ca="1">BI10+'(Other Computations)'!B61*(BI9-BI10)/Inputs!B13/12</f>
        <v>1141204.2128628851</v>
      </c>
      <c r="BK10" s="24">
        <f ca="1">BJ10+'(Other Computations)'!B61*(BJ9-BJ10)/Inputs!B13/12</f>
        <v>1140746.6862417054</v>
      </c>
      <c r="BL10" s="24">
        <f ca="1">BK10+'(Other Computations)'!B61*(BK9-BK10)/Inputs!B13/12</f>
        <v>1140378.6277405284</v>
      </c>
      <c r="BM10" s="24">
        <f ca="1">BL10+'(Other Computations)'!B61*(BL9-BL10)/Inputs!B13/12</f>
        <v>1139881.4723326606</v>
      </c>
      <c r="BN10" s="25">
        <f ca="1">SUM(BB10:BM10)</f>
        <v>13707640.647693308</v>
      </c>
      <c r="BO10" s="24">
        <f ca="1">BM10+'(Other Computations)'!B61*(BM9-BM10)/Inputs!B13/12</f>
        <v>1139506.633105593</v>
      </c>
      <c r="BP10" s="24">
        <f ca="1">BO10+'(Other Computations)'!B61*(BO9-BO10)/Inputs!B13/12</f>
        <v>1138979.1145622423</v>
      </c>
      <c r="BQ10" s="24">
        <f ca="1">BP10+'(Other Computations)'!B61*(BP9-BP10)/Inputs!B13/12</f>
        <v>1138636.0027015069</v>
      </c>
      <c r="BR10" s="24">
        <f ca="1">BQ10+'(Other Computations)'!B61*(BQ9-BQ10)/Inputs!B13/12</f>
        <v>1138083.3267446517</v>
      </c>
      <c r="BS10" s="24">
        <f ca="1">BR10+'(Other Computations)'!B61*(BR9-BR10)/Inputs!B13/12</f>
        <v>1137478.0416910697</v>
      </c>
      <c r="BT10" s="24">
        <f ca="1">BS10+'(Other Computations)'!B61*(BS9-BS10)/Inputs!B13/12</f>
        <v>1136907.4414468317</v>
      </c>
      <c r="BU10" s="24">
        <f ca="1">BT10+'(Other Computations)'!B61*(BT9-BT10)/Inputs!B13/12</f>
        <v>1136475.7952915505</v>
      </c>
      <c r="BV10" s="24">
        <f ca="1">BU10+'(Other Computations)'!B61*(BU9-BU10)/Inputs!B13/12</f>
        <v>1136025.0958789887</v>
      </c>
      <c r="BW10" s="24">
        <f ca="1">BV10+'(Other Computations)'!B61*(BV9-BV10)/Inputs!B13/12</f>
        <v>1135592.297587794</v>
      </c>
      <c r="BX10" s="24">
        <f ca="1">BW10+'(Other Computations)'!B61*(BW9-BW10)/Inputs!B13/12</f>
        <v>1135136.5253745054</v>
      </c>
      <c r="BY10" s="24">
        <f ca="1">BX10+'(Other Computations)'!B61*(BX9-BX10)/Inputs!B13/12</f>
        <v>1134703.2663897255</v>
      </c>
      <c r="BZ10" s="24">
        <f ca="1">BY10+'(Other Computations)'!B61*(BY9-BY10)/Inputs!B13/12</f>
        <v>1134267.9467438266</v>
      </c>
      <c r="CA10" s="25">
        <f ca="1">SUM(BO10:BZ10)</f>
        <v>13641791.487518286</v>
      </c>
      <c r="CB10" s="24">
        <f ca="1">BZ10+'(Other Computations)'!B61*(BZ9-BZ10)/Inputs!B13/12</f>
        <v>1133915.1893466725</v>
      </c>
      <c r="CC10" s="24">
        <f ca="1">CB10+'(Other Computations)'!B61*(CB9-CB10)/Inputs!B13/12</f>
        <v>1133439.9293264211</v>
      </c>
      <c r="CD10" s="24">
        <f ca="1">CC10+'(Other Computations)'!B61*(CC9-CC10)/Inputs!B13/12</f>
        <v>1132919.8003141559</v>
      </c>
      <c r="CE10" s="24">
        <f ca="1">CD10+'(Other Computations)'!B61*(CD9-CD10)/Inputs!B13/12</f>
        <v>1132398.9236744565</v>
      </c>
      <c r="CF10" s="24">
        <f ca="1">CE10+'(Other Computations)'!B61*(CE9-CE10)/Inputs!B13/12</f>
        <v>1131938.4649813019</v>
      </c>
      <c r="CG10" s="24">
        <f ca="1">CF10+'(Other Computations)'!B61*(CF9-CF10)/Inputs!B13/12</f>
        <v>1131329.1778440212</v>
      </c>
      <c r="CH10" s="24">
        <f ca="1">CG10+'(Other Computations)'!B61*(CG9-CG10)/Inputs!B13/12</f>
        <v>1130715.7047264669</v>
      </c>
      <c r="CI10" s="24">
        <f ca="1">CH10+'(Other Computations)'!B61*(CH9-CH10)/Inputs!B13/12</f>
        <v>1130261.3204067182</v>
      </c>
      <c r="CJ10" s="24">
        <f ca="1">CI10+'(Other Computations)'!B61*(CI9-CI10)/Inputs!B13/12</f>
        <v>1129694.6429677638</v>
      </c>
      <c r="CK10" s="24">
        <f ca="1">CJ10+'(Other Computations)'!B61*(CJ9-CJ10)/Inputs!B13/12</f>
        <v>1129234.7579534075</v>
      </c>
      <c r="CL10" s="24">
        <f ca="1">CK10+'(Other Computations)'!B61*(CK9-CK10)/Inputs!B13/12</f>
        <v>1128754.4709624315</v>
      </c>
      <c r="CM10" s="24">
        <f ca="1">CL10+'(Other Computations)'!B61*(CL9-CL10)/Inputs!B13/12</f>
        <v>1128164.0904937673</v>
      </c>
      <c r="CN10" s="25">
        <f ca="1">SUM(CB10:CM10)</f>
        <v>13572766.472997583</v>
      </c>
      <c r="CO10" s="24">
        <f ca="1">CM10+'(Other Computations)'!B61*(CM9-CM10)/Inputs!B13/12</f>
        <v>1127603.4763819687</v>
      </c>
      <c r="CP10" s="24">
        <f ca="1">CO10+'(Other Computations)'!B61*(CO9-CO10)/Inputs!B13/12</f>
        <v>1127105.0850555818</v>
      </c>
      <c r="CQ10" s="24">
        <f ca="1">CP10+'(Other Computations)'!B61*(CP9-CP10)/Inputs!B13/12</f>
        <v>1126705.9206442074</v>
      </c>
      <c r="CR10" s="24">
        <f ca="1">CQ10+'(Other Computations)'!B61*(CQ9-CQ10)/Inputs!B13/12</f>
        <v>1126145.0500802854</v>
      </c>
      <c r="CS10" s="24">
        <f ca="1">CR10+'(Other Computations)'!B61*(CR9-CR10)/Inputs!B13/12</f>
        <v>1125558.9130478855</v>
      </c>
      <c r="CT10" s="24">
        <f ca="1">CS10+'(Other Computations)'!B61*(CS9-CS10)/Inputs!B13/12</f>
        <v>1125074.1268236828</v>
      </c>
      <c r="CU10" s="24">
        <f ca="1">CT10+'(Other Computations)'!B61*(CT9-CT10)/Inputs!B13/12</f>
        <v>1124613.7813805982</v>
      </c>
      <c r="CV10" s="24">
        <f ca="1">CU10+'(Other Computations)'!B61*(CU9-CU10)/Inputs!B13/12</f>
        <v>1124030.2126040193</v>
      </c>
      <c r="CW10" s="24">
        <f ca="1">CV10+'(Other Computations)'!B61*(CV9-CV10)/Inputs!B13/12</f>
        <v>1123524.5594695006</v>
      </c>
      <c r="CX10" s="24">
        <f ca="1">CW10+'(Other Computations)'!B61*(CW9-CW10)/Inputs!B13/12</f>
        <v>1123125.1349444431</v>
      </c>
      <c r="CY10" s="24">
        <f ca="1">CX10+'(Other Computations)'!B61*(CX9-CX10)/Inputs!B13/12</f>
        <v>1122600.6711087625</v>
      </c>
      <c r="CZ10" s="24">
        <f ca="1">CY10+'(Other Computations)'!B61*(CY9-CY10)/Inputs!B13/12</f>
        <v>1122077.6211453099</v>
      </c>
      <c r="DA10" s="25">
        <f ca="1">SUM(CO10:CZ10)</f>
        <v>13498164.552686244</v>
      </c>
      <c r="DB10" s="24">
        <f ca="1">CZ10+'(Other Computations)'!B61*(CZ9-CZ10)/Inputs!B13/12</f>
        <v>1121527.571362332</v>
      </c>
      <c r="DC10" s="24">
        <f ca="1">DB10+'(Other Computations)'!B61*(DB9-DB10)/Inputs!B13/12</f>
        <v>1120994.602134208</v>
      </c>
      <c r="DD10" s="24">
        <f ca="1">DC10+'(Other Computations)'!B61*(DC9-DC10)/Inputs!B13/12</f>
        <v>1120477.0363610673</v>
      </c>
      <c r="DE10" s="24">
        <f ca="1">DD10+'(Other Computations)'!B61*(DD9-DD10)/Inputs!B13/12</f>
        <v>1119957.0399643844</v>
      </c>
      <c r="DF10" s="24">
        <f ca="1">DE10+'(Other Computations)'!B61*(DE9-DE10)/Inputs!B13/12</f>
        <v>1119550.1283499608</v>
      </c>
      <c r="DG10" s="24">
        <f ca="1">DF10+'(Other Computations)'!B61*(DF9-DF10)/Inputs!B13/12</f>
        <v>1118970.9751274339</v>
      </c>
      <c r="DH10" s="24">
        <f ca="1">DG10+'(Other Computations)'!B61*(DG9-DG10)/Inputs!B13/12</f>
        <v>1118381.3299594026</v>
      </c>
      <c r="DI10" s="24">
        <f ca="1">DH10+'(Other Computations)'!B61*(DH9-DH10)/Inputs!B13/12</f>
        <v>1117935.3797145884</v>
      </c>
      <c r="DJ10" s="24">
        <f ca="1">DI10+'(Other Computations)'!B61*(DI9-DI10)/Inputs!B13/12</f>
        <v>1117317.3364221891</v>
      </c>
      <c r="DK10" s="24">
        <f ca="1">DJ10+'(Other Computations)'!B61*(DJ9-DJ10)/Inputs!B13/12</f>
        <v>1116903.7673231612</v>
      </c>
      <c r="DL10" s="24">
        <f ca="1">DK10+'(Other Computations)'!B61*(DK9-DK10)/Inputs!B13/12</f>
        <v>1116505.0324299901</v>
      </c>
      <c r="DM10" s="24">
        <f ca="1">DL10+'(Other Computations)'!B61*(DL9-DL10)/Inputs!B13/12</f>
        <v>1115925.2120190929</v>
      </c>
      <c r="DN10" s="25">
        <f ca="1">SUM(DB10:DM10)</f>
        <v>13424445.41116781</v>
      </c>
      <c r="DO10" s="24">
        <f ca="1">DM10+'(Other Computations)'!B61*(DM9-DM10)/Inputs!B13/12</f>
        <v>1115551.3790540688</v>
      </c>
      <c r="DP10" s="24">
        <f ca="1">DO10+'(Other Computations)'!B61*(DO9-DO10)/Inputs!B13/12</f>
        <v>1115174.1911129062</v>
      </c>
      <c r="DQ10" s="24">
        <f ca="1">DP10+'(Other Computations)'!B61*(DP9-DP10)/Inputs!B13/12</f>
        <v>1114709.6334317289</v>
      </c>
      <c r="DR10" s="24">
        <f ca="1">DQ10+'(Other Computations)'!B61*(DQ9-DQ10)/Inputs!B13/12</f>
        <v>1114238.9328234997</v>
      </c>
      <c r="DS10" s="24">
        <f ca="1">DR10+'(Other Computations)'!B61*(DR9-DR10)/Inputs!B13/12</f>
        <v>1113662.4094830912</v>
      </c>
      <c r="DT10" s="24">
        <f ca="1">DS10+'(Other Computations)'!B61*(DS9-DS10)/Inputs!B13/12</f>
        <v>1113174.1985479507</v>
      </c>
      <c r="DU10" s="24">
        <f ca="1">DT10+'(Other Computations)'!B61*(DT9-DT10)/Inputs!B13/12</f>
        <v>1112733.5356026497</v>
      </c>
      <c r="DV10" s="24">
        <f ca="1">DU10+'(Other Computations)'!B61*(DU9-DU10)/Inputs!B13/12</f>
        <v>1112220.2677855894</v>
      </c>
      <c r="DW10" s="24">
        <f ca="1">DV10+'(Other Computations)'!B61*(DV9-DV10)/Inputs!B13/12</f>
        <v>1111781.2316913153</v>
      </c>
      <c r="DX10" s="24">
        <f ca="1">DW10+'(Other Computations)'!B61*(DW9-DW10)/Inputs!B13/12</f>
        <v>1111256.1988941999</v>
      </c>
      <c r="DY10" s="24">
        <f ca="1">DX10+'(Other Computations)'!B61*(DX9-DX10)/Inputs!B13/12</f>
        <v>1110862.8384070003</v>
      </c>
      <c r="DZ10" s="24">
        <f ca="1">DY10+'(Other Computations)'!B61*(DY9-DY10)/Inputs!B13/12</f>
        <v>1110333.7478517515</v>
      </c>
      <c r="EA10" s="25">
        <f ca="1">SUM(DO10:DZ10)</f>
        <v>13355698.564685753</v>
      </c>
      <c r="EB10" s="24">
        <f ca="1">DZ10+'(Other Computations)'!B61*(DZ9-DZ10)/Inputs!B13/12</f>
        <v>1109736.9652763759</v>
      </c>
      <c r="EC10" s="24">
        <f ca="1">EB10+'(Other Computations)'!B61*(EB9-EB10)/Inputs!B13/12</f>
        <v>1109287.9420324313</v>
      </c>
      <c r="ED10" s="24">
        <f ca="1">EC10+'(Other Computations)'!B61*(EC9-EC10)/Inputs!B13/12</f>
        <v>1108805.4089515689</v>
      </c>
      <c r="EE10" s="24">
        <f ca="1">ED10+'(Other Computations)'!B61*(ED9-ED10)/Inputs!B13/12</f>
        <v>1108271.3113226849</v>
      </c>
      <c r="EF10" s="24">
        <f ca="1">EE10+'(Other Computations)'!B61*(EE9-EE10)/Inputs!B13/12</f>
        <v>1107798.9066370791</v>
      </c>
      <c r="EG10" s="24">
        <f ca="1">EF10+'(Other Computations)'!B61*(EF9-EF10)/Inputs!B13/12</f>
        <v>1107319.6052230732</v>
      </c>
      <c r="EH10" s="24">
        <f ca="1">EG10+'(Other Computations)'!B61*(EG9-EG10)/Inputs!B13/12</f>
        <v>1106896.9366855533</v>
      </c>
      <c r="EI10" s="24">
        <f ca="1">EH10+'(Other Computations)'!B61*(EH9-EH10)/Inputs!B13/12</f>
        <v>1106533.467805078</v>
      </c>
      <c r="EJ10" s="24">
        <f ca="1">EI10+'(Other Computations)'!B61*(EI9-EI10)/Inputs!B13/12</f>
        <v>1106043.1640920704</v>
      </c>
      <c r="EK10" s="24">
        <f ca="1">EJ10+'(Other Computations)'!B61*(EJ9-EJ10)/Inputs!B13/12</f>
        <v>1105635.3416366819</v>
      </c>
      <c r="EL10" s="24">
        <f ca="1">EK10+'(Other Computations)'!B61*(EK9-EK10)/Inputs!B13/12</f>
        <v>1105184.454238005</v>
      </c>
      <c r="EM10" s="24">
        <f ca="1">EL10+'(Other Computations)'!B61*(EL9-EL10)/Inputs!B13/12</f>
        <v>1104790.8939790106</v>
      </c>
      <c r="EN10" s="25">
        <f ca="1">SUM(EB10:EM10)</f>
        <v>13286304.397879612</v>
      </c>
    </row>
    <row r="11" spans="1:144" ht="12.75" customHeight="1" outlineLevel="1" x14ac:dyDescent="0.2">
      <c r="A11" s="11" t="str">
        <f>Labels!B34</f>
        <v>Short Expected Demand</v>
      </c>
      <c r="B11" s="24">
        <f>'(Other Computations)'!B8+'(Other Computations)'!B61*0/Inputs!B14/12</f>
        <v>1166666.6666666667</v>
      </c>
      <c r="C11" s="24">
        <f ca="1">B11+'(Other Computations)'!B61*(B9-B11)/Inputs!B14/12</f>
        <v>1163987.2756494086</v>
      </c>
      <c r="D11" s="24">
        <f ca="1">C11+'(Other Computations)'!B61*(C9-C11)/Inputs!B14/12</f>
        <v>1160922.5542684982</v>
      </c>
      <c r="E11" s="24">
        <f ca="1">D11+'(Other Computations)'!B61*(D9-D11)/Inputs!B14/12</f>
        <v>1158417.0322440793</v>
      </c>
      <c r="F11" s="24">
        <f ca="1">E11+'(Other Computations)'!B61*(E9-E11)/Inputs!B14/12</f>
        <v>1156007.6645739395</v>
      </c>
      <c r="G11" s="24">
        <f ca="1">F11+'(Other Computations)'!B61*(F9-F11)/Inputs!B14/12</f>
        <v>1153898.5470458411</v>
      </c>
      <c r="H11" s="24">
        <f ca="1">G11+'(Other Computations)'!B61*(G9-G11)/Inputs!B14/12</f>
        <v>1151303.2322688166</v>
      </c>
      <c r="I11" s="24">
        <f ca="1">H11+'(Other Computations)'!B61*(H9-H11)/Inputs!B14/12</f>
        <v>1148447.318144968</v>
      </c>
      <c r="J11" s="24">
        <f ca="1">I11+'(Other Computations)'!B61*(I9-I11)/Inputs!B14/12</f>
        <v>1146418.0023404802</v>
      </c>
      <c r="K11" s="24">
        <f ca="1">J11+'(Other Computations)'!B61*(J9-J11)/Inputs!B14/12</f>
        <v>1143739.1427919585</v>
      </c>
      <c r="L11" s="24">
        <f ca="1">K11+'(Other Computations)'!B61*(K9-K11)/Inputs!B14/12</f>
        <v>1141737.4481889093</v>
      </c>
      <c r="M11" s="24">
        <f ca="1">L11+'(Other Computations)'!B61*(L9-L11)/Inputs!B14/12</f>
        <v>1139100.9981679879</v>
      </c>
      <c r="N11" s="25">
        <f ca="1">SUM(B11:M11)</f>
        <v>13830645.882351555</v>
      </c>
      <c r="O11" s="24">
        <f ca="1">M11+'(Other Computations)'!B61*(M9-M11)/Inputs!B14/12</f>
        <v>1136951.1949950757</v>
      </c>
      <c r="P11" s="24">
        <f ca="1">O11+'(Other Computations)'!B61*(O9-O11)/Inputs!B14/12</f>
        <v>1134491.3148770782</v>
      </c>
      <c r="Q11" s="24">
        <f ca="1">P11+'(Other Computations)'!B61*(P9-P11)/Inputs!B14/12</f>
        <v>1132428.1053766888</v>
      </c>
      <c r="R11" s="24">
        <f ca="1">Q11+'(Other Computations)'!B61*(Q9-Q11)/Inputs!B14/12</f>
        <v>1130512.4152958603</v>
      </c>
      <c r="S11" s="24">
        <f ca="1">R11+'(Other Computations)'!B61*(R9-R11)/Inputs!B14/12</f>
        <v>1128629.3230499791</v>
      </c>
      <c r="T11" s="24">
        <f ca="1">S11+'(Other Computations)'!B61*(S9-S11)/Inputs!B14/12</f>
        <v>1126539.8616626244</v>
      </c>
      <c r="U11" s="24">
        <f ca="1">T11+'(Other Computations)'!B61*(T9-T11)/Inputs!B14/12</f>
        <v>1124206.2996124923</v>
      </c>
      <c r="V11" s="24">
        <f ca="1">U11+'(Other Computations)'!B61*(U9-U11)/Inputs!B14/12</f>
        <v>1121603.6424242577</v>
      </c>
      <c r="W11" s="24">
        <f ca="1">V11+'(Other Computations)'!B61*(V9-V11)/Inputs!B14/12</f>
        <v>1118494.7008736094</v>
      </c>
      <c r="X11" s="24">
        <f ca="1">W11+'(Other Computations)'!B61*(W9-W11)/Inputs!B14/12</f>
        <v>1116290.8605285566</v>
      </c>
      <c r="Y11" s="24">
        <f ca="1">X11+'(Other Computations)'!B61*(X9-X11)/Inputs!B14/12</f>
        <v>1114846.4190759698</v>
      </c>
      <c r="Z11" s="24">
        <f ca="1">Y11+'(Other Computations)'!B61*(Y9-Y11)/Inputs!B14/12</f>
        <v>1112167.318209331</v>
      </c>
      <c r="AA11" s="25">
        <f ca="1">SUM(O11:Z11)</f>
        <v>13497161.455981525</v>
      </c>
      <c r="AB11" s="24">
        <f ca="1">Z11+'(Other Computations)'!B61*(Z9-Z11)/Inputs!B14/12</f>
        <v>1110412.9644880821</v>
      </c>
      <c r="AC11" s="24">
        <f ca="1">AB11+'(Other Computations)'!B61*(AB9-AB11)/Inputs!B14/12</f>
        <v>1108074.083298858</v>
      </c>
      <c r="AD11" s="24">
        <f ca="1">AC11+'(Other Computations)'!B61*(AC9-AC11)/Inputs!B14/12</f>
        <v>1105742.9214310411</v>
      </c>
      <c r="AE11" s="24">
        <f ca="1">AD11+'(Other Computations)'!B61*(AD9-AD11)/Inputs!B14/12</f>
        <v>1103955.7197055845</v>
      </c>
      <c r="AF11" s="24">
        <f ca="1">AE11+'(Other Computations)'!B61*(AE9-AE11)/Inputs!B14/12</f>
        <v>1102012.2712447462</v>
      </c>
      <c r="AG11" s="24">
        <f ca="1">AF11+'(Other Computations)'!B61*(AF9-AF11)/Inputs!B14/12</f>
        <v>1099800.8255893199</v>
      </c>
      <c r="AH11" s="24">
        <f ca="1">AG11+'(Other Computations)'!B61*(AG9-AG11)/Inputs!B14/12</f>
        <v>1097368.3179796576</v>
      </c>
      <c r="AI11" s="24">
        <f ca="1">AH11+'(Other Computations)'!B61*(AH9-AH11)/Inputs!B14/12</f>
        <v>1095637.8788974783</v>
      </c>
      <c r="AJ11" s="24">
        <f ca="1">AI11+'(Other Computations)'!B61*(AI9-AI11)/Inputs!B14/12</f>
        <v>1094409.4059223521</v>
      </c>
      <c r="AK11" s="24">
        <f ca="1">AJ11+'(Other Computations)'!B61*(AJ9-AJ11)/Inputs!B14/12</f>
        <v>1092693.7113415131</v>
      </c>
      <c r="AL11" s="24">
        <f ca="1">AK11+'(Other Computations)'!B61*(AK9-AK11)/Inputs!B14/12</f>
        <v>1091415.5270517857</v>
      </c>
      <c r="AM11" s="24">
        <f ca="1">AL11+'(Other Computations)'!B61*(AL9-AL11)/Inputs!B14/12</f>
        <v>1088853.3208254525</v>
      </c>
      <c r="AN11" s="25">
        <f ca="1">SUM(AB11:AM11)</f>
        <v>13190376.947775871</v>
      </c>
      <c r="AO11" s="24">
        <f ca="1">AM11+'(Other Computations)'!B61*(AM9-AM11)/Inputs!B14/12</f>
        <v>1086631.2898663541</v>
      </c>
      <c r="AP11" s="24">
        <f ca="1">AO11+'(Other Computations)'!B61*(AO9-AO11)/Inputs!B14/12</f>
        <v>1085236.2722874028</v>
      </c>
      <c r="AQ11" s="24">
        <f ca="1">AP11+'(Other Computations)'!B61*(AP9-AP11)/Inputs!B14/12</f>
        <v>1083207.5348581439</v>
      </c>
      <c r="AR11" s="24">
        <f ca="1">AQ11+'(Other Computations)'!B61*(AQ9-AQ11)/Inputs!B14/12</f>
        <v>1081086.4555029622</v>
      </c>
      <c r="AS11" s="24">
        <f ca="1">AR11+'(Other Computations)'!B61*(AR9-AR11)/Inputs!B14/12</f>
        <v>1079953.2199003659</v>
      </c>
      <c r="AT11" s="24">
        <f ca="1">AS11+'(Other Computations)'!B61*(AS9-AS11)/Inputs!B14/12</f>
        <v>1077800.4379851785</v>
      </c>
      <c r="AU11" s="24">
        <f ca="1">AT11+'(Other Computations)'!B61*(AT9-AT11)/Inputs!B14/12</f>
        <v>1075478.2711360811</v>
      </c>
      <c r="AV11" s="24">
        <f ca="1">AU11+'(Other Computations)'!B61*(AU9-AU11)/Inputs!B14/12</f>
        <v>1073137.4899002039</v>
      </c>
      <c r="AW11" s="24">
        <f ca="1">AV11+'(Other Computations)'!B61*(AV9-AV11)/Inputs!B14/12</f>
        <v>1071821.2830582648</v>
      </c>
      <c r="AX11" s="24">
        <f ca="1">AW11+'(Other Computations)'!B61*(AW9-AW11)/Inputs!B14/12</f>
        <v>1070315.711706744</v>
      </c>
      <c r="AY11" s="24">
        <f ca="1">AX11+'(Other Computations)'!B61*(AX9-AX11)/Inputs!B14/12</f>
        <v>1068181.8373756185</v>
      </c>
      <c r="AZ11" s="24">
        <f ca="1">AY11+'(Other Computations)'!B61*(AY9-AY11)/Inputs!B14/12</f>
        <v>1066243.3035556125</v>
      </c>
      <c r="BA11" s="25">
        <f ca="1">SUM(AO11:AZ11)</f>
        <v>12919093.10713293</v>
      </c>
      <c r="BB11" s="24">
        <f ca="1">AZ11+'(Other Computations)'!B61*(AZ9-AZ11)/Inputs!B14/12</f>
        <v>1064471.8916111458</v>
      </c>
      <c r="BC11" s="24">
        <f ca="1">BB11+'(Other Computations)'!B61*(BB9-BB11)/Inputs!B14/12</f>
        <v>1062599.464629354</v>
      </c>
      <c r="BD11" s="24">
        <f ca="1">BC11+'(Other Computations)'!B61*(BC9-BC11)/Inputs!B14/12</f>
        <v>1060836.817377418</v>
      </c>
      <c r="BE11" s="24">
        <f ca="1">BD11+'(Other Computations)'!B61*(BD9-BD11)/Inputs!B14/12</f>
        <v>1059406.8383285922</v>
      </c>
      <c r="BF11" s="24">
        <f ca="1">BE11+'(Other Computations)'!B61*(BE9-BE11)/Inputs!B14/12</f>
        <v>1056928.3283187912</v>
      </c>
      <c r="BG11" s="24">
        <f ca="1">BF11+'(Other Computations)'!B61*(BF9-BF11)/Inputs!B14/12</f>
        <v>1055676.6998394046</v>
      </c>
      <c r="BH11" s="24">
        <f ca="1">BG11+'(Other Computations)'!B61*(BG9-BG11)/Inputs!B14/12</f>
        <v>1053977.693826129</v>
      </c>
      <c r="BI11" s="24">
        <f ca="1">BH11+'(Other Computations)'!B61*(BH9-BH11)/Inputs!B14/12</f>
        <v>1053074.701263665</v>
      </c>
      <c r="BJ11" s="24">
        <f ca="1">BI11+'(Other Computations)'!B61*(BI9-BI11)/Inputs!B14/12</f>
        <v>1051912.7015490972</v>
      </c>
      <c r="BK11" s="24">
        <f ca="1">BJ11+'(Other Computations)'!B61*(BJ9-BJ11)/Inputs!B14/12</f>
        <v>1050407.7017013782</v>
      </c>
      <c r="BL11" s="24">
        <f ca="1">BK11+'(Other Computations)'!B61*(BK9-BK11)/Inputs!B14/12</f>
        <v>1049454.0588129316</v>
      </c>
      <c r="BM11" s="24">
        <f ca="1">BL11+'(Other Computations)'!B61*(BL9-BL11)/Inputs!B14/12</f>
        <v>1047733.9676008299</v>
      </c>
      <c r="BN11" s="25">
        <f ca="1">SUM(BB11:BM11)</f>
        <v>12666480.864858737</v>
      </c>
      <c r="BO11" s="24">
        <f ca="1">BM11+'(Other Computations)'!B61*(BM9-BM11)/Inputs!B14/12</f>
        <v>1046764.7586930329</v>
      </c>
      <c r="BP11" s="24">
        <f ca="1">BO11+'(Other Computations)'!B61*(BO9-BO11)/Inputs!B14/12</f>
        <v>1044887.7290219923</v>
      </c>
      <c r="BQ11" s="24">
        <f ca="1">BP11+'(Other Computations)'!B61*(BP9-BP11)/Inputs!B14/12</f>
        <v>1044135.8826567507</v>
      </c>
      <c r="BR11" s="24">
        <f ca="1">BQ11+'(Other Computations)'!B61*(BQ9-BQ11)/Inputs!B14/12</f>
        <v>1042132.3285829074</v>
      </c>
      <c r="BS11" s="24">
        <f ca="1">BR11+'(Other Computations)'!B61*(BR9-BR11)/Inputs!B14/12</f>
        <v>1039833.2710136622</v>
      </c>
      <c r="BT11" s="24">
        <f ca="1">BS11+'(Other Computations)'!B61*(BS9-BS11)/Inputs!B14/12</f>
        <v>1037765.8469187529</v>
      </c>
      <c r="BU11" s="24">
        <f ca="1">BT11+'(Other Computations)'!B61*(BT9-BT11)/Inputs!B14/12</f>
        <v>1036552.9365777336</v>
      </c>
      <c r="BV11" s="24">
        <f ca="1">BU11+'(Other Computations)'!B61*(BU9-BU11)/Inputs!B14/12</f>
        <v>1035236.5575845003</v>
      </c>
      <c r="BW11" s="24">
        <f ca="1">BV11+'(Other Computations)'!B61*(BV9-BV11)/Inputs!B14/12</f>
        <v>1034039.6086469772</v>
      </c>
      <c r="BX11" s="24">
        <f ca="1">BW11+'(Other Computations)'!B61*(BW9-BW11)/Inputs!B14/12</f>
        <v>1032715.4293803123</v>
      </c>
      <c r="BY11" s="24">
        <f ca="1">BX11+'(Other Computations)'!B61*(BX9-BX11)/Inputs!B14/12</f>
        <v>1031538.3906937737</v>
      </c>
      <c r="BZ11" s="24">
        <f ca="1">BY11+'(Other Computations)'!B61*(BY9-BY11)/Inputs!B14/12</f>
        <v>1030359.318314158</v>
      </c>
      <c r="CA11" s="25">
        <f ca="1">SUM(BO11:BZ11)</f>
        <v>12455962.058084553</v>
      </c>
      <c r="CB11" s="24">
        <f ca="1">BZ11+'(Other Computations)'!B61*(BZ9-BZ11)/Inputs!B14/12</f>
        <v>1029685.9493260904</v>
      </c>
      <c r="CC11" s="24">
        <f ca="1">CB11+'(Other Computations)'!B61*(CB9-CB11)/Inputs!B14/12</f>
        <v>1028282.0175382019</v>
      </c>
      <c r="CD11" s="24">
        <f ca="1">CC11+'(Other Computations)'!B61*(CC9-CC11)/Inputs!B14/12</f>
        <v>1026621.7700172242</v>
      </c>
      <c r="CE11" s="24">
        <f ca="1">CD11+'(Other Computations)'!B61*(CD9-CD11)/Inputs!B14/12</f>
        <v>1024972.8717109301</v>
      </c>
      <c r="CF11" s="24">
        <f ca="1">CE11+'(Other Computations)'!B61*(CE9-CE11)/Inputs!B14/12</f>
        <v>1023702.1480514953</v>
      </c>
      <c r="CG11" s="24">
        <f ca="1">CF11+'(Other Computations)'!B61*(CF9-CF11)/Inputs!B14/12</f>
        <v>1021549.7074073917</v>
      </c>
      <c r="CH11" s="24">
        <f ca="1">CG11+'(Other Computations)'!B61*(CG9-CG11)/Inputs!B14/12</f>
        <v>1019393.5835692412</v>
      </c>
      <c r="CI11" s="24">
        <f ca="1">CH11+'(Other Computations)'!B61*(CH9-CH11)/Inputs!B14/12</f>
        <v>1018213.4182223775</v>
      </c>
      <c r="CJ11" s="24">
        <f ca="1">CI11+'(Other Computations)'!B61*(CI9-CI11)/Inputs!B14/12</f>
        <v>1016369.5744523223</v>
      </c>
      <c r="CK11" s="24">
        <f ca="1">CJ11+'(Other Computations)'!B61*(CJ9-CJ11)/Inputs!B14/12</f>
        <v>1015184.2236511216</v>
      </c>
      <c r="CL11" s="24">
        <f ca="1">CK11+'(Other Computations)'!B61*(CK9-CK11)/Inputs!B14/12</f>
        <v>1013886.5369039093</v>
      </c>
      <c r="CM11" s="24">
        <f ca="1">CL11+'(Other Computations)'!B61*(CL9-CL11)/Inputs!B14/12</f>
        <v>1011939.642064959</v>
      </c>
      <c r="CN11" s="25">
        <f ca="1">SUM(CB11:CM11)</f>
        <v>12249801.442915263</v>
      </c>
      <c r="CO11" s="24">
        <f ca="1">CM11+'(Other Computations)'!B61*(CM9-CM11)/Inputs!B14/12</f>
        <v>1010190.1858445676</v>
      </c>
      <c r="CP11" s="24">
        <f ca="1">CO11+'(Other Computations)'!B61*(CO9-CO11)/Inputs!B14/12</f>
        <v>1008830.578032598</v>
      </c>
      <c r="CQ11" s="24">
        <f ca="1">CP11+'(Other Computations)'!B61*(CP9-CP11)/Inputs!B14/12</f>
        <v>1008078.2930507816</v>
      </c>
      <c r="CR11" s="24">
        <f ca="1">CQ11+'(Other Computations)'!B61*(CQ9-CQ11)/Inputs!B14/12</f>
        <v>1006360.6756060469</v>
      </c>
      <c r="CS11" s="24">
        <f ca="1">CR11+'(Other Computations)'!B61*(CR9-CR11)/Inputs!B14/12</f>
        <v>1004507.5252793456</v>
      </c>
      <c r="CT11" s="24">
        <f ca="1">CS11+'(Other Computations)'!B61*(CS9-CS11)/Inputs!B14/12</f>
        <v>1003280.077208692</v>
      </c>
      <c r="CU11" s="24">
        <f ca="1">CT11+'(Other Computations)'!B61*(CT9-CT11)/Inputs!B14/12</f>
        <v>1002209.5885726144</v>
      </c>
      <c r="CV11" s="24">
        <f ca="1">CU11+'(Other Computations)'!B61*(CU9-CU11)/Inputs!B14/12</f>
        <v>1000408.2341465853</v>
      </c>
      <c r="CW11" s="24">
        <f ca="1">CV11+'(Other Computations)'!B61*(CV9-CV11)/Inputs!B14/12</f>
        <v>999091.28726249305</v>
      </c>
      <c r="CX11" s="24">
        <f ca="1">CW11+'(Other Computations)'!B61*(CW9-CW11)/Inputs!B14/12</f>
        <v>998422.98000391293</v>
      </c>
      <c r="CY11" s="24">
        <f ca="1">CX11+'(Other Computations)'!B61*(CX9-CX11)/Inputs!B14/12</f>
        <v>997008.17136400274</v>
      </c>
      <c r="CZ11" s="24">
        <f ca="1">CY11+'(Other Computations)'!B61*(CY9-CY11)/Inputs!B14/12</f>
        <v>995614.21185751969</v>
      </c>
      <c r="DA11" s="25">
        <f ca="1">SUM(CO11:CZ11)</f>
        <v>12034001.80822916</v>
      </c>
      <c r="DB11" s="24">
        <f ca="1">CZ11+'(Other Computations)'!B61*(CZ9-CZ11)/Inputs!B14/12</f>
        <v>994070.34939976048</v>
      </c>
      <c r="DC11" s="24">
        <f ca="1">DB11+'(Other Computations)'!B61*(DB9-DB11)/Inputs!B14/12</f>
        <v>992642.77322494029</v>
      </c>
      <c r="DD11" s="24">
        <f ca="1">DC11+'(Other Computations)'!B61*(DC9-DC11)/Inputs!B14/12</f>
        <v>991320.04287650238</v>
      </c>
      <c r="DE11" s="24">
        <f ca="1">DD11+'(Other Computations)'!B61*(DD9-DD11)/Inputs!B14/12</f>
        <v>989993.91162813548</v>
      </c>
      <c r="DF11" s="24">
        <f ca="1">DE11+'(Other Computations)'!B61*(DE9-DE11)/Inputs!B14/12</f>
        <v>989357.48539070878</v>
      </c>
      <c r="DG11" s="24">
        <f ca="1">DF11+'(Other Computations)'!B61*(DF9-DF11)/Inputs!B14/12</f>
        <v>987690.79720775993</v>
      </c>
      <c r="DH11" s="24">
        <f ca="1">DG11+'(Other Computations)'!B61*(DG9-DG11)/Inputs!B14/12</f>
        <v>985976.26200401178</v>
      </c>
      <c r="DI11" s="24">
        <f ca="1">DH11+'(Other Computations)'!B61*(DH9-DH11)/Inputs!B14/12</f>
        <v>985139.51981228567</v>
      </c>
      <c r="DJ11" s="24">
        <f ca="1">DI11+'(Other Computations)'!B61*(DI9-DI11)/Inputs!B14/12</f>
        <v>983275.6470009773</v>
      </c>
      <c r="DK11" s="24">
        <f ca="1">DJ11+'(Other Computations)'!B61*(DJ9-DJ11)/Inputs!B14/12</f>
        <v>982655.92253766023</v>
      </c>
      <c r="DL11" s="24">
        <f ca="1">DK11+'(Other Computations)'!B61*(DK9-DK11)/Inputs!B14/12</f>
        <v>982128.06657843175</v>
      </c>
      <c r="DM11" s="24">
        <f ca="1">DL11+'(Other Computations)'!B61*(DL9-DL11)/Inputs!B14/12</f>
        <v>980515.49086098617</v>
      </c>
      <c r="DN11" s="25">
        <f ca="1">SUM(DB11:DM11)</f>
        <v>11844766.26852216</v>
      </c>
      <c r="DO11" s="24">
        <f ca="1">DM11+'(Other Computations)'!B61*(DM9-DM11)/Inputs!B14/12</f>
        <v>980153.18364248273</v>
      </c>
      <c r="DP11" s="24">
        <f ca="1">DO11+'(Other Computations)'!B61*(DO9-DO11)/Inputs!B14/12</f>
        <v>979770.58648733445</v>
      </c>
      <c r="DQ11" s="24">
        <f ca="1">DP11+'(Other Computations)'!B61*(DP9-DP11)/Inputs!B14/12</f>
        <v>978863.8460200706</v>
      </c>
      <c r="DR11" s="24">
        <f ca="1">DQ11+'(Other Computations)'!B61*(DQ9-DQ11)/Inputs!B14/12</f>
        <v>977926.38941807905</v>
      </c>
      <c r="DS11" s="24">
        <f ca="1">DR11+'(Other Computations)'!B61*(DR9-DR11)/Inputs!B14/12</f>
        <v>976360.47914514842</v>
      </c>
      <c r="DT11" s="24">
        <f ca="1">DS11+'(Other Computations)'!B61*(DS9-DS11)/Inputs!B14/12</f>
        <v>975338.18478899926</v>
      </c>
      <c r="DU11" s="24">
        <f ca="1">DT11+'(Other Computations)'!B61*(DT9-DT11)/Inputs!B14/12</f>
        <v>974608.59619717905</v>
      </c>
      <c r="DV11" s="24">
        <f ca="1">DU11+'(Other Computations)'!B61*(DU9-DU11)/Inputs!B14/12</f>
        <v>973447.3912310045</v>
      </c>
      <c r="DW11" s="24">
        <f ca="1">DV11+'(Other Computations)'!B61*(DV9-DV11)/Inputs!B14/12</f>
        <v>972740.57572861842</v>
      </c>
      <c r="DX11" s="24">
        <f ca="1">DW11+'(Other Computations)'!B61*(DW9-DW11)/Inputs!B14/12</f>
        <v>971521.49916762963</v>
      </c>
      <c r="DY11" s="24">
        <f ca="1">DX11+'(Other Computations)'!B61*(DX9-DX11)/Inputs!B14/12</f>
        <v>971102.09596285585</v>
      </c>
      <c r="DZ11" s="24">
        <f ca="1">DY11+'(Other Computations)'!B61*(DY9-DY11)/Inputs!B14/12</f>
        <v>969868.67405419843</v>
      </c>
      <c r="EA11" s="25">
        <f ca="1">SUM(DO11:DZ11)</f>
        <v>11701701.5018436</v>
      </c>
      <c r="EB11" s="24">
        <f ca="1">DZ11+'(Other Computations)'!B61*(DZ9-DZ11)/Inputs!B14/12</f>
        <v>968238.88240468909</v>
      </c>
      <c r="EC11" s="24">
        <f ca="1">EB11+'(Other Computations)'!B61*(EB9-EB11)/Inputs!B14/12</f>
        <v>967509.9940920166</v>
      </c>
      <c r="ED11" s="24">
        <f ca="1">EC11+'(Other Computations)'!B61*(EC9-EC11)/Inputs!B14/12</f>
        <v>966583.9337726814</v>
      </c>
      <c r="EE11" s="24">
        <f ca="1">ED11+'(Other Computations)'!B61*(ED9-ED11)/Inputs!B14/12</f>
        <v>965354.64626575029</v>
      </c>
      <c r="EF11" s="24">
        <f ca="1">EE11+'(Other Computations)'!B61*(EE9-EE11)/Inputs!B14/12</f>
        <v>964505.17183346255</v>
      </c>
      <c r="EG11" s="24">
        <f ca="1">EF11+'(Other Computations)'!B61*(EF9-EF11)/Inputs!B14/12</f>
        <v>963619.55411058804</v>
      </c>
      <c r="EH11" s="24">
        <f ca="1">EG11+'(Other Computations)'!B61*(EG9-EG11)/Inputs!B14/12</f>
        <v>963079.37692869734</v>
      </c>
      <c r="EI11" s="24">
        <f ca="1">EH11+'(Other Computations)'!B61*(EH9-EH11)/Inputs!B14/12</f>
        <v>962896.02975358022</v>
      </c>
      <c r="EJ11" s="24">
        <f ca="1">EI11+'(Other Computations)'!B61*(EI9-EI11)/Inputs!B14/12</f>
        <v>961949.17189291632</v>
      </c>
      <c r="EK11" s="24">
        <f ca="1">EJ11+'(Other Computations)'!B61*(EJ9-EJ11)/Inputs!B14/12</f>
        <v>961503.54260779545</v>
      </c>
      <c r="EL11" s="24">
        <f ca="1">EK11+'(Other Computations)'!B61*(EK9-EK11)/Inputs!B14/12</f>
        <v>960800.04875780095</v>
      </c>
      <c r="EM11" s="24">
        <f ca="1">EL11+'(Other Computations)'!B61*(EL9-EL11)/Inputs!B14/12</f>
        <v>960444.02616883838</v>
      </c>
      <c r="EN11" s="25">
        <f ca="1">SUM(EB11:EM11)</f>
        <v>11566484.378588816</v>
      </c>
    </row>
    <row r="12" spans="1:144" ht="12.75" customHeight="1" outlineLevel="1" x14ac:dyDescent="0.2">
      <c r="A12" s="11" t="str">
        <f>Labels!B24</f>
        <v>Consumption</v>
      </c>
      <c r="B12" s="24">
        <f>Inputs!B34*'(Other Computations)'!B57</f>
        <v>728000</v>
      </c>
      <c r="C12" s="24">
        <f ca="1">Inputs!B34*'(Other Computations)'!C57</f>
        <v>727736.87046379573</v>
      </c>
      <c r="D12" s="24">
        <f ca="1">Inputs!B34*'(Other Computations)'!D57</f>
        <v>727541.7366408126</v>
      </c>
      <c r="E12" s="24">
        <f ca="1">Inputs!B34*'(Other Computations)'!E57</f>
        <v>727262.83318651712</v>
      </c>
      <c r="F12" s="24">
        <f ca="1">Inputs!B34*'(Other Computations)'!F57</f>
        <v>727007.47732898383</v>
      </c>
      <c r="G12" s="24">
        <f ca="1">Inputs!B34*'(Other Computations)'!G57</f>
        <v>726863.69360711658</v>
      </c>
      <c r="H12" s="24">
        <f ca="1">Inputs!B34*'(Other Computations)'!H57</f>
        <v>726618.98962382553</v>
      </c>
      <c r="I12" s="24">
        <f ca="1">Inputs!B34*'(Other Computations)'!I57</f>
        <v>726319.62448078231</v>
      </c>
      <c r="J12" s="24">
        <f ca="1">Inputs!B34*'(Other Computations)'!J57</f>
        <v>726128.85811206594</v>
      </c>
      <c r="K12" s="24">
        <f ca="1">Inputs!B34*'(Other Computations)'!K57</f>
        <v>725901.66395744029</v>
      </c>
      <c r="L12" s="24">
        <f ca="1">Inputs!B34*'(Other Computations)'!L57</f>
        <v>725661.14920733182</v>
      </c>
      <c r="M12" s="24">
        <f ca="1">Inputs!B34*'(Other Computations)'!M57</f>
        <v>725410.54075243161</v>
      </c>
      <c r="N12" s="25">
        <f ca="1">SUM(B12:M12)</f>
        <v>8720453.4373611044</v>
      </c>
      <c r="O12" s="24">
        <f ca="1">Inputs!B34*'(Other Computations)'!O57</f>
        <v>725177.28012091992</v>
      </c>
      <c r="P12" s="24">
        <f ca="1">Inputs!B34*'(Other Computations)'!P57</f>
        <v>724924.21757868992</v>
      </c>
      <c r="Q12" s="24">
        <f ca="1">Inputs!B34*'(Other Computations)'!Q57</f>
        <v>724665.60443178785</v>
      </c>
      <c r="R12" s="24">
        <f ca="1">Inputs!B34*'(Other Computations)'!R57</f>
        <v>724426.20571005216</v>
      </c>
      <c r="S12" s="24">
        <f ca="1">Inputs!B34*'(Other Computations)'!S57</f>
        <v>724238.20088564092</v>
      </c>
      <c r="T12" s="24">
        <f ca="1">Inputs!B34*'(Other Computations)'!T57</f>
        <v>724086.00713449484</v>
      </c>
      <c r="U12" s="24">
        <f ca="1">Inputs!B34*'(Other Computations)'!U57</f>
        <v>723926.47331114882</v>
      </c>
      <c r="V12" s="24">
        <f ca="1">Inputs!B34*'(Other Computations)'!V57</f>
        <v>723775.62015977362</v>
      </c>
      <c r="W12" s="24">
        <f ca="1">Inputs!B34*'(Other Computations)'!W57</f>
        <v>723451.70692416409</v>
      </c>
      <c r="X12" s="24">
        <f ca="1">Inputs!B34*'(Other Computations)'!X57</f>
        <v>723193.3442293742</v>
      </c>
      <c r="Y12" s="24">
        <f ca="1">Inputs!B34*'(Other Computations)'!Y57</f>
        <v>722987.81335452443</v>
      </c>
      <c r="Z12" s="24">
        <f ca="1">Inputs!B34*'(Other Computations)'!Z57</f>
        <v>722673.8063353555</v>
      </c>
      <c r="AA12" s="25">
        <f ca="1">SUM(O12:Z12)</f>
        <v>8687526.2801759262</v>
      </c>
      <c r="AB12" s="24">
        <f ca="1">Inputs!B34*'(Other Computations)'!AB57</f>
        <v>722378.11425067182</v>
      </c>
      <c r="AC12" s="24">
        <f ca="1">Inputs!B34*'(Other Computations)'!AC57</f>
        <v>722100.48706330475</v>
      </c>
      <c r="AD12" s="24">
        <f ca="1">Inputs!B34*'(Other Computations)'!AD57</f>
        <v>721866.14938207949</v>
      </c>
      <c r="AE12" s="24">
        <f ca="1">Inputs!B34*'(Other Computations)'!AE57</f>
        <v>721578.03687828628</v>
      </c>
      <c r="AF12" s="24">
        <f ca="1">Inputs!B34*'(Other Computations)'!AF57</f>
        <v>721317.60346083017</v>
      </c>
      <c r="AG12" s="24">
        <f ca="1">Inputs!B34*'(Other Computations)'!AG57</f>
        <v>721078.685000155</v>
      </c>
      <c r="AH12" s="24">
        <f ca="1">Inputs!B34*'(Other Computations)'!AH57</f>
        <v>720792.84055077343</v>
      </c>
      <c r="AI12" s="24">
        <f ca="1">Inputs!B34*'(Other Computations)'!AI57</f>
        <v>720553.09351403068</v>
      </c>
      <c r="AJ12" s="24">
        <f ca="1">Inputs!B34*'(Other Computations)'!AJ57</f>
        <v>720311.8114005446</v>
      </c>
      <c r="AK12" s="24">
        <f ca="1">Inputs!B34*'(Other Computations)'!AK57</f>
        <v>720046.49318525521</v>
      </c>
      <c r="AL12" s="24">
        <f ca="1">Inputs!B34*'(Other Computations)'!AL57</f>
        <v>719690.73166938638</v>
      </c>
      <c r="AM12" s="24">
        <f ca="1">Inputs!B34*'(Other Computations)'!AM57</f>
        <v>719431.43076434522</v>
      </c>
      <c r="AN12" s="25">
        <f ca="1">SUM(AB12:AM12)</f>
        <v>8651145.4771196637</v>
      </c>
      <c r="AO12" s="24">
        <f ca="1">Inputs!B34*'(Other Computations)'!AO57</f>
        <v>719243.08421655546</v>
      </c>
      <c r="AP12" s="24">
        <f ca="1">Inputs!B34*'(Other Computations)'!AP57</f>
        <v>719025.98153303855</v>
      </c>
      <c r="AQ12" s="24">
        <f ca="1">Inputs!B34*'(Other Computations)'!AQ57</f>
        <v>718727.19551111455</v>
      </c>
      <c r="AR12" s="24">
        <f ca="1">Inputs!B34*'(Other Computations)'!AR57</f>
        <v>718391.43096412334</v>
      </c>
      <c r="AS12" s="24">
        <f ca="1">Inputs!B34*'(Other Computations)'!AS57</f>
        <v>718163.30781774025</v>
      </c>
      <c r="AT12" s="24">
        <f ca="1">Inputs!B34*'(Other Computations)'!AT57</f>
        <v>717825.63017661718</v>
      </c>
      <c r="AU12" s="24">
        <f ca="1">Inputs!B34*'(Other Computations)'!AU57</f>
        <v>717495.22416714102</v>
      </c>
      <c r="AV12" s="24">
        <f ca="1">Inputs!B34*'(Other Computations)'!AV57</f>
        <v>717179.09668689664</v>
      </c>
      <c r="AW12" s="24">
        <f ca="1">Inputs!B34*'(Other Computations)'!AW57</f>
        <v>716904.58011698024</v>
      </c>
      <c r="AX12" s="24">
        <f ca="1">Inputs!B34*'(Other Computations)'!AX57</f>
        <v>716622.54218177276</v>
      </c>
      <c r="AY12" s="24">
        <f ca="1">Inputs!B34*'(Other Computations)'!AY57</f>
        <v>716307.8904876865</v>
      </c>
      <c r="AZ12" s="24">
        <f ca="1">Inputs!B34*'(Other Computations)'!AZ57</f>
        <v>716013.36860890547</v>
      </c>
      <c r="BA12" s="25">
        <f ca="1">SUM(AO12:AZ12)</f>
        <v>8611899.332468573</v>
      </c>
      <c r="BB12" s="24">
        <f ca="1">Inputs!B34*'(Other Computations)'!BB57</f>
        <v>715783.08469459706</v>
      </c>
      <c r="BC12" s="24">
        <f ca="1">Inputs!B34*'(Other Computations)'!BC57</f>
        <v>715531.41539149359</v>
      </c>
      <c r="BD12" s="24">
        <f ca="1">Inputs!B34*'(Other Computations)'!BD57</f>
        <v>715238.878975022</v>
      </c>
      <c r="BE12" s="24">
        <f ca="1">Inputs!B34*'(Other Computations)'!BE57</f>
        <v>714946.42541237129</v>
      </c>
      <c r="BF12" s="24">
        <f ca="1">Inputs!B34*'(Other Computations)'!BF57</f>
        <v>714655.74735370744</v>
      </c>
      <c r="BG12" s="24">
        <f ca="1">Inputs!B34*'(Other Computations)'!BG57</f>
        <v>714279.83240643761</v>
      </c>
      <c r="BH12" s="24">
        <f ca="1">Inputs!B34*'(Other Computations)'!BH57</f>
        <v>713960.76350799692</v>
      </c>
      <c r="BI12" s="24">
        <f ca="1">Inputs!B34*'(Other Computations)'!BI57</f>
        <v>713747.45565050212</v>
      </c>
      <c r="BJ12" s="24">
        <f ca="1">Inputs!B34*'(Other Computations)'!BJ57</f>
        <v>713480.73118075519</v>
      </c>
      <c r="BK12" s="24">
        <f ca="1">Inputs!B34*'(Other Computations)'!BK57</f>
        <v>713130.91634807712</v>
      </c>
      <c r="BL12" s="24">
        <f ca="1">Inputs!B34*'(Other Computations)'!BL57</f>
        <v>712803.99385182816</v>
      </c>
      <c r="BM12" s="24">
        <f ca="1">Inputs!B34*'(Other Computations)'!BM57</f>
        <v>712511.17407971621</v>
      </c>
      <c r="BN12" s="25">
        <f ca="1">SUM(BB12:BM12)</f>
        <v>8570070.4188525043</v>
      </c>
      <c r="BO12" s="24">
        <f ca="1">Inputs!B34*'(Other Computations)'!BO57</f>
        <v>712187.43832822703</v>
      </c>
      <c r="BP12" s="24">
        <f ca="1">Inputs!B34*'(Other Computations)'!BP57</f>
        <v>711879.72133731574</v>
      </c>
      <c r="BQ12" s="24">
        <f ca="1">Inputs!B34*'(Other Computations)'!BQ57</f>
        <v>711605.38250172802</v>
      </c>
      <c r="BR12" s="24">
        <f ca="1">Inputs!B34*'(Other Computations)'!BR57</f>
        <v>711213.00708971417</v>
      </c>
      <c r="BS12" s="24">
        <f ca="1">Inputs!B34*'(Other Computations)'!BS57</f>
        <v>710918.37137588952</v>
      </c>
      <c r="BT12" s="24">
        <f ca="1">Inputs!B34*'(Other Computations)'!BT57</f>
        <v>710572.44630530698</v>
      </c>
      <c r="BU12" s="24">
        <f ca="1">Inputs!B34*'(Other Computations)'!BU57</f>
        <v>710250.12851979397</v>
      </c>
      <c r="BV12" s="24">
        <f ca="1">Inputs!B34*'(Other Computations)'!BV57</f>
        <v>710025.1319267872</v>
      </c>
      <c r="BW12" s="24">
        <f ca="1">Inputs!B34*'(Other Computations)'!BW57</f>
        <v>709661.41260924062</v>
      </c>
      <c r="BX12" s="24">
        <f ca="1">Inputs!B34*'(Other Computations)'!BX57</f>
        <v>709321.16992301866</v>
      </c>
      <c r="BY12" s="24">
        <f ca="1">Inputs!B34*'(Other Computations)'!BY57</f>
        <v>709079.05909576721</v>
      </c>
      <c r="BZ12" s="24">
        <f ca="1">Inputs!B34*'(Other Computations)'!BZ57</f>
        <v>708738.10316167027</v>
      </c>
      <c r="CA12" s="25">
        <f ca="1">SUM(BO12:BZ12)</f>
        <v>8525451.3721744604</v>
      </c>
      <c r="CB12" s="24">
        <f ca="1">Inputs!B34*'(Other Computations)'!CB57</f>
        <v>708378.03588201525</v>
      </c>
      <c r="CC12" s="24">
        <f ca="1">Inputs!B34*'(Other Computations)'!CC57</f>
        <v>708037.08818163408</v>
      </c>
      <c r="CD12" s="24">
        <f ca="1">Inputs!B34*'(Other Computations)'!CD57</f>
        <v>707681.97750506632</v>
      </c>
      <c r="CE12" s="24">
        <f ca="1">Inputs!B34*'(Other Computations)'!CE57</f>
        <v>707322.64904806553</v>
      </c>
      <c r="CF12" s="24">
        <f ca="1">Inputs!B34*'(Other Computations)'!CF57</f>
        <v>707038.65470335947</v>
      </c>
      <c r="CG12" s="24">
        <f ca="1">Inputs!B34*'(Other Computations)'!CG57</f>
        <v>706753.76671843952</v>
      </c>
      <c r="CH12" s="24">
        <f ca="1">Inputs!B34*'(Other Computations)'!CH57</f>
        <v>706407.19997261139</v>
      </c>
      <c r="CI12" s="24">
        <f ca="1">Inputs!B34*'(Other Computations)'!CI57</f>
        <v>706015.72592033108</v>
      </c>
      <c r="CJ12" s="24">
        <f ca="1">Inputs!B34*'(Other Computations)'!CJ57</f>
        <v>705710.05765887687</v>
      </c>
      <c r="CK12" s="24">
        <f ca="1">Inputs!B34*'(Other Computations)'!CK57</f>
        <v>705330.82363417931</v>
      </c>
      <c r="CL12" s="24">
        <f ca="1">Inputs!B34*'(Other Computations)'!CL57</f>
        <v>705097.90990417323</v>
      </c>
      <c r="CM12" s="24">
        <f ca="1">Inputs!B34*'(Other Computations)'!CM57</f>
        <v>704765.9941567349</v>
      </c>
      <c r="CN12" s="25">
        <f ca="1">SUM(CB12:CM12)</f>
        <v>8478539.8832854871</v>
      </c>
      <c r="CO12" s="24">
        <f ca="1">Inputs!B34*'(Other Computations)'!CO57</f>
        <v>704421.84287876729</v>
      </c>
      <c r="CP12" s="24">
        <f ca="1">Inputs!B34*'(Other Computations)'!CP57</f>
        <v>704069.23180517438</v>
      </c>
      <c r="CQ12" s="24">
        <f ca="1">Inputs!B34*'(Other Computations)'!CQ57</f>
        <v>703786.5226507067</v>
      </c>
      <c r="CR12" s="24">
        <f ca="1">Inputs!B34*'(Other Computations)'!CR57</f>
        <v>703383.04655790492</v>
      </c>
      <c r="CS12" s="24">
        <f ca="1">Inputs!B34*'(Other Computations)'!CS57</f>
        <v>703091.7998914303</v>
      </c>
      <c r="CT12" s="24">
        <f ca="1">Inputs!B34*'(Other Computations)'!CT57</f>
        <v>702692.46847838943</v>
      </c>
      <c r="CU12" s="24">
        <f ca="1">Inputs!B34*'(Other Computations)'!CU57</f>
        <v>702378.49230955914</v>
      </c>
      <c r="CV12" s="24">
        <f ca="1">Inputs!B34*'(Other Computations)'!CV57</f>
        <v>701999.16957827436</v>
      </c>
      <c r="CW12" s="24">
        <f ca="1">Inputs!B34*'(Other Computations)'!CW57</f>
        <v>701593.22229738906</v>
      </c>
      <c r="CX12" s="24">
        <f ca="1">Inputs!B34*'(Other Computations)'!CX57</f>
        <v>701328.7881758326</v>
      </c>
      <c r="CY12" s="24">
        <f ca="1">Inputs!B34*'(Other Computations)'!CY57</f>
        <v>700994.2642859373</v>
      </c>
      <c r="CZ12" s="24">
        <f ca="1">Inputs!B34*'(Other Computations)'!CZ57</f>
        <v>700640.64231762523</v>
      </c>
      <c r="DA12" s="25">
        <f ca="1">SUM(CO12:CZ12)</f>
        <v>8430379.4912269916</v>
      </c>
      <c r="DB12" s="24">
        <f ca="1">Inputs!B34*'(Other Computations)'!DB57</f>
        <v>700295.45249702455</v>
      </c>
      <c r="DC12" s="24">
        <f ca="1">Inputs!B34*'(Other Computations)'!DC57</f>
        <v>699897.71205623227</v>
      </c>
      <c r="DD12" s="24">
        <f ca="1">Inputs!B34*'(Other Computations)'!DD57</f>
        <v>699556.6083559026</v>
      </c>
      <c r="DE12" s="24">
        <f ca="1">Inputs!B34*'(Other Computations)'!DE57</f>
        <v>699214.98640505527</v>
      </c>
      <c r="DF12" s="24">
        <f ca="1">Inputs!B34*'(Other Computations)'!DF57</f>
        <v>698816.61353382142</v>
      </c>
      <c r="DG12" s="24">
        <f ca="1">Inputs!B34*'(Other Computations)'!DG57</f>
        <v>698458.42373293382</v>
      </c>
      <c r="DH12" s="24">
        <f ca="1">Inputs!B34*'(Other Computations)'!DH57</f>
        <v>698103.50333988108</v>
      </c>
      <c r="DI12" s="24">
        <f ca="1">Inputs!B34*'(Other Computations)'!DI57</f>
        <v>697733.85174788767</v>
      </c>
      <c r="DJ12" s="24">
        <f ca="1">Inputs!B34*'(Other Computations)'!DJ57</f>
        <v>697428.46689803258</v>
      </c>
      <c r="DK12" s="24">
        <f ca="1">Inputs!B34*'(Other Computations)'!DK57</f>
        <v>697062.28887795203</v>
      </c>
      <c r="DL12" s="24">
        <f ca="1">Inputs!B34*'(Other Computations)'!DL57</f>
        <v>696688.73938018666</v>
      </c>
      <c r="DM12" s="24">
        <f ca="1">Inputs!B34*'(Other Computations)'!DM57</f>
        <v>696340.60969167738</v>
      </c>
      <c r="DN12" s="25">
        <f ca="1">SUM(DB12:DM12)</f>
        <v>8379597.256516587</v>
      </c>
      <c r="DO12" s="24">
        <f ca="1">Inputs!B34*'(Other Computations)'!DO57</f>
        <v>696075.59625807463</v>
      </c>
      <c r="DP12" s="24">
        <f ca="1">Inputs!B34*'(Other Computations)'!DP57</f>
        <v>695751.74383397342</v>
      </c>
      <c r="DQ12" s="24">
        <f ca="1">Inputs!B34*'(Other Computations)'!DQ57</f>
        <v>695406.32039783511</v>
      </c>
      <c r="DR12" s="24">
        <f ca="1">Inputs!B34*'(Other Computations)'!DR57</f>
        <v>695021.70141371968</v>
      </c>
      <c r="DS12" s="24">
        <f ca="1">Inputs!B34*'(Other Computations)'!DS57</f>
        <v>694686.20465232397</v>
      </c>
      <c r="DT12" s="24">
        <f ca="1">Inputs!B34*'(Other Computations)'!DT57</f>
        <v>694278.36765984353</v>
      </c>
      <c r="DU12" s="24">
        <f ca="1">Inputs!B34*'(Other Computations)'!DU57</f>
        <v>693990.37807162432</v>
      </c>
      <c r="DV12" s="24">
        <f ca="1">Inputs!B34*'(Other Computations)'!DV57</f>
        <v>693631.83095339022</v>
      </c>
      <c r="DW12" s="24">
        <f ca="1">Inputs!B34*'(Other Computations)'!DW57</f>
        <v>693276.42030401574</v>
      </c>
      <c r="DX12" s="24">
        <f ca="1">Inputs!B34*'(Other Computations)'!DX57</f>
        <v>692923.94846137729</v>
      </c>
      <c r="DY12" s="24">
        <f ca="1">Inputs!B34*'(Other Computations)'!DY57</f>
        <v>692572.78593406628</v>
      </c>
      <c r="DZ12" s="24">
        <f ca="1">Inputs!B34*'(Other Computations)'!DZ57</f>
        <v>692150.36550852703</v>
      </c>
      <c r="EA12" s="25">
        <f ca="1">SUM(DO12:DZ12)</f>
        <v>8329765.6634487715</v>
      </c>
      <c r="EB12" s="24">
        <f ca="1">Inputs!B34*'(Other Computations)'!EB57</f>
        <v>691810.34408531303</v>
      </c>
      <c r="EC12" s="24">
        <f ca="1">Inputs!B34*'(Other Computations)'!EC57</f>
        <v>691450.5780897435</v>
      </c>
      <c r="ED12" s="24">
        <f ca="1">Inputs!B34*'(Other Computations)'!ED57</f>
        <v>691028.43163753743</v>
      </c>
      <c r="EE12" s="24">
        <f ca="1">Inputs!B34*'(Other Computations)'!EE57</f>
        <v>690764.1369158664</v>
      </c>
      <c r="EF12" s="24">
        <f ca="1">Inputs!B34*'(Other Computations)'!EF57</f>
        <v>690431.85848082497</v>
      </c>
      <c r="EG12" s="24">
        <f ca="1">Inputs!B34*'(Other Computations)'!EG57</f>
        <v>690077.38286018756</v>
      </c>
      <c r="EH12" s="24">
        <f ca="1">Inputs!B34*'(Other Computations)'!EH57</f>
        <v>689722.04538556386</v>
      </c>
      <c r="EI12" s="24">
        <f ca="1">Inputs!B34*'(Other Computations)'!EI57</f>
        <v>689386.62762155908</v>
      </c>
      <c r="EJ12" s="24">
        <f ca="1">Inputs!B34*'(Other Computations)'!EJ57</f>
        <v>689078.39576068008</v>
      </c>
      <c r="EK12" s="24">
        <f ca="1">Inputs!B34*'(Other Computations)'!EK57</f>
        <v>688715.79427476192</v>
      </c>
      <c r="EL12" s="24">
        <f ca="1">Inputs!B34*'(Other Computations)'!EL57</f>
        <v>688337.46417735796</v>
      </c>
      <c r="EM12" s="24">
        <f ca="1">Inputs!B34*'(Other Computations)'!EM57</f>
        <v>687918.57967627025</v>
      </c>
      <c r="EN12" s="25">
        <f ca="1">SUM(EB12:EM12)</f>
        <v>8278721.6389656672</v>
      </c>
    </row>
    <row r="13" spans="1:144" ht="12.75" customHeight="1" outlineLevel="1" x14ac:dyDescent="0.2">
      <c r="A13" s="9" t="str">
        <f>Labels!B74</f>
        <v>Aggregate Demand Shock</v>
      </c>
      <c r="B13" s="28">
        <f ca="1">NORMINV(RAND()*(1-2*Inputs!B58)+Inputs!B58,0,'(Other Computations)'!B208)</f>
        <v>10361.832341178297</v>
      </c>
      <c r="C13" s="28">
        <f ca="1">NORMINV(RAND()*(1-2*Inputs!B58)+Inputs!B58,0,'(Other Computations)'!B208)</f>
        <v>-19429.849047503307</v>
      </c>
      <c r="D13" s="28">
        <f ca="1">NORMINV(RAND()*(1-2*Inputs!B58)+Inputs!B58,0,'(Other Computations)'!B208)</f>
        <v>18378.290175175891</v>
      </c>
      <c r="E13" s="28">
        <f ca="1">NORMINV(RAND()*(1-2*Inputs!B58)+Inputs!B58,0,'(Other Computations)'!B208)</f>
        <v>23408.800036671142</v>
      </c>
      <c r="F13" s="28">
        <f ca="1">NORMINV(RAND()*(1-2*Inputs!B58)+Inputs!B58,0,'(Other Computations)'!B208)</f>
        <v>43190.81481859256</v>
      </c>
      <c r="G13" s="28">
        <f ca="1">NORMINV(RAND()*(1-2*Inputs!B58)+Inputs!B58,0,'(Other Computations)'!B208)</f>
        <v>6493.0911130305612</v>
      </c>
      <c r="H13" s="28">
        <f ca="1">NORMINV(RAND()*(1-2*Inputs!B58)+Inputs!B58,0,'(Other Computations)'!B208)</f>
        <v>-14282.256880924033</v>
      </c>
      <c r="I13" s="28">
        <f ca="1">NORMINV(RAND()*(1-2*Inputs!B58)+Inputs!B58,0,'(Other Computations)'!B208)</f>
        <v>43047.025501178105</v>
      </c>
      <c r="J13" s="28">
        <f ca="1">NORMINV(RAND()*(1-2*Inputs!B58)+Inputs!B58,0,'(Other Computations)'!B208)</f>
        <v>-5305.129333722728</v>
      </c>
      <c r="K13" s="28">
        <f ca="1">NORMINV(RAND()*(1-2*Inputs!B58)+Inputs!B58,0,'(Other Computations)'!B208)</f>
        <v>41340.52697052349</v>
      </c>
      <c r="L13" s="28">
        <f ca="1">NORMINV(RAND()*(1-2*Inputs!B58)+Inputs!B58,0,'(Other Computations)'!B208)</f>
        <v>-5878.1587700638065</v>
      </c>
      <c r="M13" s="28">
        <f ca="1">NORMINV(RAND()*(1-2*Inputs!B58)+Inputs!B58,0,'(Other Computations)'!B208)</f>
        <v>27105.405488587752</v>
      </c>
      <c r="N13" s="29">
        <f ca="1">SUM(B13:M13)</f>
        <v>168430.39241272392</v>
      </c>
      <c r="O13" s="28">
        <f ca="1">NORMINV(RAND()*(1-2*Inputs!B58)+Inputs!B58,0,'(Other Computations)'!B208)</f>
        <v>3124.0185244983936</v>
      </c>
      <c r="P13" s="28">
        <f ca="1">NORMINV(RAND()*(1-2*Inputs!B58)+Inputs!B58,0,'(Other Computations)'!B208)</f>
        <v>29779.280851651696</v>
      </c>
      <c r="Q13" s="28">
        <f ca="1">NORMINV(RAND()*(1-2*Inputs!B58)+Inputs!B58,0,'(Other Computations)'!B208)</f>
        <v>38840.783589343402</v>
      </c>
      <c r="R13" s="28">
        <f ca="1">NORMINV(RAND()*(1-2*Inputs!B58)+Inputs!B58,0,'(Other Computations)'!B208)</f>
        <v>39734.615790953874</v>
      </c>
      <c r="S13" s="28">
        <f ca="1">NORMINV(RAND()*(1-2*Inputs!B58)+Inputs!B58,0,'(Other Computations)'!B208)</f>
        <v>23398.264337956334</v>
      </c>
      <c r="T13" s="28">
        <f ca="1">NORMINV(RAND()*(1-2*Inputs!B58)+Inputs!B58,0,'(Other Computations)'!B208)</f>
        <v>4130.1509801743086</v>
      </c>
      <c r="U13" s="28">
        <f ca="1">NORMINV(RAND()*(1-2*Inputs!B58)+Inputs!B58,0,'(Other Computations)'!B208)</f>
        <v>-17142.489932796034</v>
      </c>
      <c r="V13" s="28">
        <f ca="1">NORMINV(RAND()*(1-2*Inputs!B58)+Inputs!B58,0,'(Other Computations)'!B208)</f>
        <v>-55735.576609520984</v>
      </c>
      <c r="W13" s="28">
        <f ca="1">NORMINV(RAND()*(1-2*Inputs!B58)+Inputs!B58,0,'(Other Computations)'!B208)</f>
        <v>7025.1043309222032</v>
      </c>
      <c r="X13" s="28">
        <f ca="1">NORMINV(RAND()*(1-2*Inputs!B58)+Inputs!B58,0,'(Other Computations)'!B208)</f>
        <v>60007.131507280843</v>
      </c>
      <c r="Y13" s="28">
        <f ca="1">NORMINV(RAND()*(1-2*Inputs!B58)+Inputs!B58,0,'(Other Computations)'!B208)</f>
        <v>-29981.546587380759</v>
      </c>
      <c r="Z13" s="28">
        <f ca="1">NORMINV(RAND()*(1-2*Inputs!B58)+Inputs!B58,0,'(Other Computations)'!B208)</f>
        <v>34550.926309326249</v>
      </c>
      <c r="AA13" s="29">
        <f ca="1">SUM(O13:Z13)</f>
        <v>137730.66309240955</v>
      </c>
      <c r="AB13" s="28">
        <f ca="1">NORMINV(RAND()*(1-2*Inputs!B58)+Inputs!B58,0,'(Other Computations)'!B208)</f>
        <v>-8808.1227153364835</v>
      </c>
      <c r="AC13" s="28">
        <f ca="1">NORMINV(RAND()*(1-2*Inputs!B58)+Inputs!B58,0,'(Other Computations)'!B208)</f>
        <v>-10047.521910768626</v>
      </c>
      <c r="AD13" s="28">
        <f ca="1">NORMINV(RAND()*(1-2*Inputs!B58)+Inputs!B58,0,'(Other Computations)'!B208)</f>
        <v>27283.854532288547</v>
      </c>
      <c r="AE13" s="28">
        <f ca="1">NORMINV(RAND()*(1-2*Inputs!B58)+Inputs!B58,0,'(Other Computations)'!B208)</f>
        <v>14721.910859900006</v>
      </c>
      <c r="AF13" s="28">
        <f ca="1">NORMINV(RAND()*(1-2*Inputs!B58)+Inputs!B58,0,'(Other Computations)'!B208)</f>
        <v>-6048.6296707961546</v>
      </c>
      <c r="AG13" s="28">
        <f ca="1">NORMINV(RAND()*(1-2*Inputs!B58)+Inputs!B58,0,'(Other Computations)'!B208)</f>
        <v>-23693.394577309216</v>
      </c>
      <c r="AH13" s="28">
        <f ca="1">NORMINV(RAND()*(1-2*Inputs!B58)+Inputs!B58,0,'(Other Computations)'!B208)</f>
        <v>24982.161656916676</v>
      </c>
      <c r="AI13" s="28">
        <f ca="1">NORMINV(RAND()*(1-2*Inputs!B58)+Inputs!B58,0,'(Other Computations)'!B208)</f>
        <v>59808.23718366243</v>
      </c>
      <c r="AJ13" s="28">
        <f ca="1">NORMINV(RAND()*(1-2*Inputs!B58)+Inputs!B58,0,'(Other Computations)'!B208)</f>
        <v>23847.530673762722</v>
      </c>
      <c r="AK13" s="28">
        <f ca="1">NORMINV(RAND()*(1-2*Inputs!B58)+Inputs!B58,0,'(Other Computations)'!B208)</f>
        <v>54072.114953767014</v>
      </c>
      <c r="AL13" s="28">
        <f ca="1">NORMINV(RAND()*(1-2*Inputs!B58)+Inputs!B58,0,'(Other Computations)'!B208)</f>
        <v>-39186.528522520792</v>
      </c>
      <c r="AM13" s="28">
        <f ca="1">NORMINV(RAND()*(1-2*Inputs!B58)+Inputs!B58,0,'(Other Computations)'!B208)</f>
        <v>-16706.240731521535</v>
      </c>
      <c r="AN13" s="29">
        <f ca="1">SUM(AB13:AM13)</f>
        <v>100225.37173204459</v>
      </c>
      <c r="AO13" s="28">
        <f ca="1">NORMINV(RAND()*(1-2*Inputs!B58)+Inputs!B58,0,'(Other Computations)'!B208)</f>
        <v>41046.30353265466</v>
      </c>
      <c r="AP13" s="28">
        <f ca="1">NORMINV(RAND()*(1-2*Inputs!B58)+Inputs!B58,0,'(Other Computations)'!B208)</f>
        <v>-5632.5341217677415</v>
      </c>
      <c r="AQ13" s="28">
        <f ca="1">NORMINV(RAND()*(1-2*Inputs!B58)+Inputs!B58,0,'(Other Computations)'!B208)</f>
        <v>-13796.135576672901</v>
      </c>
      <c r="AR13" s="28">
        <f ca="1">NORMINV(RAND()*(1-2*Inputs!B58)+Inputs!B58,0,'(Other Computations)'!B208)</f>
        <v>55769.801573778452</v>
      </c>
      <c r="AS13" s="28">
        <f ca="1">NORMINV(RAND()*(1-2*Inputs!B58)+Inputs!B58,0,'(Other Computations)'!B208)</f>
        <v>-18452.765947441723</v>
      </c>
      <c r="AT13" s="28">
        <f ca="1">NORMINV(RAND()*(1-2*Inputs!B58)+Inputs!B58,0,'(Other Computations)'!B208)</f>
        <v>-32232.040540112674</v>
      </c>
      <c r="AU13" s="28">
        <f ca="1">NORMINV(RAND()*(1-2*Inputs!B58)+Inputs!B58,0,'(Other Computations)'!B208)</f>
        <v>-35310.814511999633</v>
      </c>
      <c r="AV13" s="28">
        <f ca="1">NORMINV(RAND()*(1-2*Inputs!B58)+Inputs!B58,0,'(Other Computations)'!B208)</f>
        <v>36688.563889409765</v>
      </c>
      <c r="AW13" s="28">
        <f ca="1">NORMINV(RAND()*(1-2*Inputs!B58)+Inputs!B58,0,'(Other Computations)'!B208)</f>
        <v>22125.477421268108</v>
      </c>
      <c r="AX13" s="28">
        <f ca="1">NORMINV(RAND()*(1-2*Inputs!B58)+Inputs!B58,0,'(Other Computations)'!B208)</f>
        <v>-24195.618567146124</v>
      </c>
      <c r="AY13" s="28">
        <f ca="1">NORMINV(RAND()*(1-2*Inputs!B58)+Inputs!B58,0,'(Other Computations)'!B208)</f>
        <v>-11723.605287710274</v>
      </c>
      <c r="AZ13" s="28">
        <f ca="1">NORMINV(RAND()*(1-2*Inputs!B58)+Inputs!B58,0,'(Other Computations)'!B208)</f>
        <v>-1136.1329241919639</v>
      </c>
      <c r="BA13" s="29">
        <f ca="1">SUM(AO13:AZ13)</f>
        <v>13150.498940067951</v>
      </c>
      <c r="BB13" s="28">
        <f ca="1">NORMINV(RAND()*(1-2*Inputs!B58)+Inputs!B58,0,'(Other Computations)'!B208)</f>
        <v>-9774.778096145028</v>
      </c>
      <c r="BC13" s="28">
        <f ca="1">NORMINV(RAND()*(1-2*Inputs!B58)+Inputs!B58,0,'(Other Computations)'!B208)</f>
        <v>-3301.8806145196336</v>
      </c>
      <c r="BD13" s="28">
        <f ca="1">NORMINV(RAND()*(1-2*Inputs!B58)+Inputs!B58,0,'(Other Computations)'!B208)</f>
        <v>19354.249604391382</v>
      </c>
      <c r="BE13" s="28">
        <f ca="1">NORMINV(RAND()*(1-2*Inputs!B58)+Inputs!B58,0,'(Other Computations)'!B208)</f>
        <v>-57149.057886376919</v>
      </c>
      <c r="BF13" s="28">
        <f ca="1">NORMINV(RAND()*(1-2*Inputs!B58)+Inputs!B58,0,'(Other Computations)'!B208)</f>
        <v>29271.893166454251</v>
      </c>
      <c r="BG13" s="28">
        <f ca="1">NORMINV(RAND()*(1-2*Inputs!B58)+Inputs!B58,0,'(Other Computations)'!B208)</f>
        <v>-3712.2688405833119</v>
      </c>
      <c r="BH13" s="28">
        <f ca="1">NORMINV(RAND()*(1-2*Inputs!B58)+Inputs!B58,0,'(Other Computations)'!B208)</f>
        <v>52386.744213439109</v>
      </c>
      <c r="BI13" s="28">
        <f ca="1">NORMINV(RAND()*(1-2*Inputs!B58)+Inputs!B58,0,'(Other Computations)'!B208)</f>
        <v>33104.799469335077</v>
      </c>
      <c r="BJ13" s="28">
        <f ca="1">NORMINV(RAND()*(1-2*Inputs!B58)+Inputs!B58,0,'(Other Computations)'!B208)</f>
        <v>7607.2400673794418</v>
      </c>
      <c r="BK13" s="28">
        <f ca="1">NORMINV(RAND()*(1-2*Inputs!B58)+Inputs!B58,0,'(Other Computations)'!B208)</f>
        <v>46291.23079728039</v>
      </c>
      <c r="BL13" s="28">
        <f ca="1">NORMINV(RAND()*(1-2*Inputs!B58)+Inputs!B58,0,'(Other Computations)'!B208)</f>
        <v>-9454.0681469537321</v>
      </c>
      <c r="BM13" s="28">
        <f ca="1">NORMINV(RAND()*(1-2*Inputs!B58)+Inputs!B58,0,'(Other Computations)'!B208)</f>
        <v>43354.799027543071</v>
      </c>
      <c r="BN13" s="29">
        <f ca="1">SUM(BB13:BM13)</f>
        <v>147978.9027612441</v>
      </c>
      <c r="BO13" s="28">
        <f ca="1">NORMINV(RAND()*(1-2*Inputs!B58)+Inputs!B58,0,'(Other Computations)'!B208)</f>
        <v>-22585.041147024269</v>
      </c>
      <c r="BP13" s="28">
        <f ca="1">NORMINV(RAND()*(1-2*Inputs!B58)+Inputs!B58,0,'(Other Computations)'!B208)</f>
        <v>57054.047417902628</v>
      </c>
      <c r="BQ13" s="28">
        <f ca="1">NORMINV(RAND()*(1-2*Inputs!B58)+Inputs!B58,0,'(Other Computations)'!B208)</f>
        <v>-33506.908607090008</v>
      </c>
      <c r="BR13" s="28">
        <f ca="1">NORMINV(RAND()*(1-2*Inputs!B58)+Inputs!B58,0,'(Other Computations)'!B208)</f>
        <v>-56180.472755766466</v>
      </c>
      <c r="BS13" s="28">
        <f ca="1">NORMINV(RAND()*(1-2*Inputs!B58)+Inputs!B58,0,'(Other Computations)'!B208)</f>
        <v>-41254.277692878895</v>
      </c>
      <c r="BT13" s="28">
        <f ca="1">NORMINV(RAND()*(1-2*Inputs!B58)+Inputs!B58,0,'(Other Computations)'!B208)</f>
        <v>18769.294943718458</v>
      </c>
      <c r="BU13" s="28">
        <f ca="1">NORMINV(RAND()*(1-2*Inputs!B58)+Inputs!B58,0,'(Other Computations)'!B208)</f>
        <v>10531.277848055595</v>
      </c>
      <c r="BV13" s="28">
        <f ca="1">NORMINV(RAND()*(1-2*Inputs!B58)+Inputs!B58,0,'(Other Computations)'!B208)</f>
        <v>18156.854178860413</v>
      </c>
      <c r="BW13" s="28">
        <f ca="1">NORMINV(RAND()*(1-2*Inputs!B58)+Inputs!B58,0,'(Other Computations)'!B208)</f>
        <v>8265.1109315542762</v>
      </c>
      <c r="BX13" s="28">
        <f ca="1">NORMINV(RAND()*(1-2*Inputs!B58)+Inputs!B58,0,'(Other Computations)'!B208)</f>
        <v>17995.694781045368</v>
      </c>
      <c r="BY13" s="28">
        <f ca="1">NORMINV(RAND()*(1-2*Inputs!B58)+Inputs!B58,0,'(Other Computations)'!B208)</f>
        <v>17014.949440827622</v>
      </c>
      <c r="BZ13" s="28">
        <f ca="1">NORMINV(RAND()*(1-2*Inputs!B58)+Inputs!B58,0,'(Other Computations)'!B208)</f>
        <v>52689.228607221106</v>
      </c>
      <c r="CA13" s="29">
        <f ca="1">SUM(BO13:BZ13)</f>
        <v>46949.757946425831</v>
      </c>
      <c r="CB13" s="28">
        <f ca="1">NORMINV(RAND()*(1-2*Inputs!B58)+Inputs!B58,0,'(Other Computations)'!B208)</f>
        <v>-191.64698680863935</v>
      </c>
      <c r="CC13" s="28">
        <f ca="1">NORMINV(RAND()*(1-2*Inputs!B58)+Inputs!B58,0,'(Other Computations)'!B208)</f>
        <v>-19574.142978000262</v>
      </c>
      <c r="CD13" s="28">
        <f ca="1">NORMINV(RAND()*(1-2*Inputs!B58)+Inputs!B58,0,'(Other Computations)'!B208)</f>
        <v>-19891.927670575955</v>
      </c>
      <c r="CE13" s="28">
        <f ca="1">NORMINV(RAND()*(1-2*Inputs!B58)+Inputs!B58,0,'(Other Computations)'!B208)</f>
        <v>6215.5079877601174</v>
      </c>
      <c r="CF13" s="28">
        <f ca="1">NORMINV(RAND()*(1-2*Inputs!B58)+Inputs!B58,0,'(Other Computations)'!B208)</f>
        <v>-58138.376110579207</v>
      </c>
      <c r="CG13" s="28">
        <f ca="1">NORMINV(RAND()*(1-2*Inputs!B58)+Inputs!B58,0,'(Other Computations)'!B208)</f>
        <v>-60032.56151847521</v>
      </c>
      <c r="CH13" s="28">
        <f ca="1">NORMINV(RAND()*(1-2*Inputs!B58)+Inputs!B58,0,'(Other Computations)'!B208)</f>
        <v>8664.5372344106399</v>
      </c>
      <c r="CI13" s="28">
        <f ca="1">NORMINV(RAND()*(1-2*Inputs!B58)+Inputs!B58,0,'(Other Computations)'!B208)</f>
        <v>-39806.196113106955</v>
      </c>
      <c r="CJ13" s="28">
        <f ca="1">NORMINV(RAND()*(1-2*Inputs!B58)+Inputs!B58,0,'(Other Computations)'!B208)</f>
        <v>6262.712309847504</v>
      </c>
      <c r="CK13" s="28">
        <f ca="1">NORMINV(RAND()*(1-2*Inputs!B58)+Inputs!B58,0,'(Other Computations)'!B208)</f>
        <v>-2527.2962127371989</v>
      </c>
      <c r="CL13" s="28">
        <f ca="1">NORMINV(RAND()*(1-2*Inputs!B58)+Inputs!B58,0,'(Other Computations)'!B208)</f>
        <v>-50214.040829363621</v>
      </c>
      <c r="CM13" s="28">
        <f ca="1">NORMINV(RAND()*(1-2*Inputs!B58)+Inputs!B58,0,'(Other Computations)'!B208)</f>
        <v>-37402.71694329899</v>
      </c>
      <c r="CN13" s="29">
        <f ca="1">SUM(CB13:CM13)</f>
        <v>-266636.1478309278</v>
      </c>
      <c r="CO13" s="28">
        <f ca="1">NORMINV(RAND()*(1-2*Inputs!B58)+Inputs!B58,0,'(Other Computations)'!B208)</f>
        <v>-10556.263119285533</v>
      </c>
      <c r="CP13" s="28">
        <f ca="1">NORMINV(RAND()*(1-2*Inputs!B58)+Inputs!B58,0,'(Other Computations)'!B208)</f>
        <v>32293.154977235015</v>
      </c>
      <c r="CQ13" s="28">
        <f ca="1">NORMINV(RAND()*(1-2*Inputs!B58)+Inputs!B58,0,'(Other Computations)'!B208)</f>
        <v>-37633.87365648125</v>
      </c>
      <c r="CR13" s="28">
        <f ca="1">NORMINV(RAND()*(1-2*Inputs!B58)+Inputs!B58,0,'(Other Computations)'!B208)</f>
        <v>-48525.352623634419</v>
      </c>
      <c r="CS13" s="28">
        <f ca="1">NORMINV(RAND()*(1-2*Inputs!B58)+Inputs!B58,0,'(Other Computations)'!B208)</f>
        <v>-4837.8906454841326</v>
      </c>
      <c r="CT13" s="28">
        <f ca="1">NORMINV(RAND()*(1-2*Inputs!B58)+Inputs!B58,0,'(Other Computations)'!B208)</f>
        <v>5747.5037081747614</v>
      </c>
      <c r="CU13" s="28">
        <f ca="1">NORMINV(RAND()*(1-2*Inputs!B58)+Inputs!B58,0,'(Other Computations)'!B208)</f>
        <v>-47539.319964685041</v>
      </c>
      <c r="CV13" s="28">
        <f ca="1">NORMINV(RAND()*(1-2*Inputs!B58)+Inputs!B58,0,'(Other Computations)'!B208)</f>
        <v>-13890.513457885227</v>
      </c>
      <c r="CW13" s="28">
        <f ca="1">NORMINV(RAND()*(1-2*Inputs!B58)+Inputs!B58,0,'(Other Computations)'!B208)</f>
        <v>32026.64892726751</v>
      </c>
      <c r="CX13" s="28">
        <f ca="1">NORMINV(RAND()*(1-2*Inputs!B58)+Inputs!B58,0,'(Other Computations)'!B208)</f>
        <v>-22087.479101106968</v>
      </c>
      <c r="CY13" s="28">
        <f ca="1">NORMINV(RAND()*(1-2*Inputs!B58)+Inputs!B58,0,'(Other Computations)'!B208)</f>
        <v>-21524.206702639171</v>
      </c>
      <c r="CZ13" s="28">
        <f ca="1">NORMINV(RAND()*(1-2*Inputs!B58)+Inputs!B58,0,'(Other Computations)'!B208)</f>
        <v>-33218.298382086774</v>
      </c>
      <c r="DA13" s="29">
        <f ca="1">SUM(CO13:CZ13)</f>
        <v>-169745.89004061124</v>
      </c>
      <c r="DB13" s="28">
        <f ca="1">NORMINV(RAND()*(1-2*Inputs!B58)+Inputs!B58,0,'(Other Computations)'!B208)</f>
        <v>-25884.121613271102</v>
      </c>
      <c r="DC13" s="28">
        <f ca="1">NORMINV(RAND()*(1-2*Inputs!B58)+Inputs!B58,0,'(Other Computations)'!B208)</f>
        <v>-19220.793187454256</v>
      </c>
      <c r="DD13" s="28">
        <f ca="1">NORMINV(RAND()*(1-2*Inputs!B58)+Inputs!B58,0,'(Other Computations)'!B208)</f>
        <v>-20317.032677052364</v>
      </c>
      <c r="DE13" s="28">
        <f ca="1">NORMINV(RAND()*(1-2*Inputs!B58)+Inputs!B58,0,'(Other Computations)'!B208)</f>
        <v>28488.4745535047</v>
      </c>
      <c r="DF13" s="28">
        <f ca="1">NORMINV(RAND()*(1-2*Inputs!B58)+Inputs!B58,0,'(Other Computations)'!B208)</f>
        <v>-45891.570156301255</v>
      </c>
      <c r="DG13" s="28">
        <f ca="1">NORMINV(RAND()*(1-2*Inputs!B58)+Inputs!B58,0,'(Other Computations)'!B208)</f>
        <v>-50464.576180627671</v>
      </c>
      <c r="DH13" s="28">
        <f ca="1">NORMINV(RAND()*(1-2*Inputs!B58)+Inputs!B58,0,'(Other Computations)'!B208)</f>
        <v>11563.023091883078</v>
      </c>
      <c r="DI13" s="28">
        <f ca="1">NORMINV(RAND()*(1-2*Inputs!B58)+Inputs!B58,0,'(Other Computations)'!B208)</f>
        <v>-62792.213378878776</v>
      </c>
      <c r="DJ13" s="28">
        <f ca="1">NORMINV(RAND()*(1-2*Inputs!B58)+Inputs!B58,0,'(Other Computations)'!B208)</f>
        <v>25436.278397013706</v>
      </c>
      <c r="DK13" s="28">
        <f ca="1">NORMINV(RAND()*(1-2*Inputs!B58)+Inputs!B58,0,'(Other Computations)'!B208)</f>
        <v>31833.298172495204</v>
      </c>
      <c r="DL13" s="28">
        <f ca="1">NORMINV(RAND()*(1-2*Inputs!B58)+Inputs!B58,0,'(Other Computations)'!B208)</f>
        <v>-46394.999835644099</v>
      </c>
      <c r="DM13" s="28">
        <f ca="1">NORMINV(RAND()*(1-2*Inputs!B58)+Inputs!B58,0,'(Other Computations)'!B208)</f>
        <v>42536.40550028492</v>
      </c>
      <c r="DN13" s="29">
        <f ca="1">SUM(DB13:DM13)</f>
        <v>-131107.8273140479</v>
      </c>
      <c r="DO13" s="28">
        <f ca="1">NORMINV(RAND()*(1-2*Inputs!B58)+Inputs!B58,0,'(Other Computations)'!B208)</f>
        <v>40981.893623497148</v>
      </c>
      <c r="DP13" s="28">
        <f ca="1">NORMINV(RAND()*(1-2*Inputs!B58)+Inputs!B58,0,'(Other Computations)'!B208)</f>
        <v>3194.0005994870025</v>
      </c>
      <c r="DQ13" s="28">
        <f ca="1">NORMINV(RAND()*(1-2*Inputs!B58)+Inputs!B58,0,'(Other Computations)'!B208)</f>
        <v>503.94311304919717</v>
      </c>
      <c r="DR13" s="28">
        <f ca="1">NORMINV(RAND()*(1-2*Inputs!B58)+Inputs!B58,0,'(Other Computations)'!B208)</f>
        <v>-45210.118919451408</v>
      </c>
      <c r="DS13" s="28">
        <f ca="1">NORMINV(RAND()*(1-2*Inputs!B58)+Inputs!B58,0,'(Other Computations)'!B208)</f>
        <v>-7125.6025071440863</v>
      </c>
      <c r="DT13" s="28">
        <f ca="1">NORMINV(RAND()*(1-2*Inputs!B58)+Inputs!B58,0,'(Other Computations)'!B208)</f>
        <v>13433.952837344512</v>
      </c>
      <c r="DU13" s="28">
        <f ca="1">NORMINV(RAND()*(1-2*Inputs!B58)+Inputs!B58,0,'(Other Computations)'!B208)</f>
        <v>-18023.97394603943</v>
      </c>
      <c r="DV13" s="28">
        <f ca="1">NORMINV(RAND()*(1-2*Inputs!B58)+Inputs!B58,0,'(Other Computations)'!B208)</f>
        <v>14010.080715108079</v>
      </c>
      <c r="DW13" s="28">
        <f ca="1">NORMINV(RAND()*(1-2*Inputs!B58)+Inputs!B58,0,'(Other Computations)'!B208)</f>
        <v>-23165.870401860066</v>
      </c>
      <c r="DX13" s="28">
        <f ca="1">NORMINV(RAND()*(1-2*Inputs!B58)+Inputs!B58,0,'(Other Computations)'!B208)</f>
        <v>33674.096251162584</v>
      </c>
      <c r="DY13" s="28">
        <f ca="1">NORMINV(RAND()*(1-2*Inputs!B58)+Inputs!B58,0,'(Other Computations)'!B208)</f>
        <v>-24983.47421316562</v>
      </c>
      <c r="DZ13" s="28">
        <f ca="1">NORMINV(RAND()*(1-2*Inputs!B58)+Inputs!B58,0,'(Other Computations)'!B208)</f>
        <v>-54199.096121254668</v>
      </c>
      <c r="EA13" s="29">
        <f ca="1">SUM(DO13:DZ13)</f>
        <v>-66910.168969266757</v>
      </c>
      <c r="EB13" s="28">
        <f ca="1">NORMINV(RAND()*(1-2*Inputs!B58)+Inputs!B58,0,'(Other Computations)'!B208)</f>
        <v>9564.2223312637016</v>
      </c>
      <c r="EC13" s="28">
        <f ca="1">NORMINV(RAND()*(1-2*Inputs!B58)+Inputs!B58,0,'(Other Computations)'!B208)</f>
        <v>-4937.746654306532</v>
      </c>
      <c r="ED13" s="28">
        <f ca="1">NORMINV(RAND()*(1-2*Inputs!B58)+Inputs!B58,0,'(Other Computations)'!B208)</f>
        <v>-27181.673060941011</v>
      </c>
      <c r="EE13" s="28">
        <f ca="1">NORMINV(RAND()*(1-2*Inputs!B58)+Inputs!B58,0,'(Other Computations)'!B208)</f>
        <v>-665.60493693648198</v>
      </c>
      <c r="EF13" s="28">
        <f ca="1">NORMINV(RAND()*(1-2*Inputs!B58)+Inputs!B58,0,'(Other Computations)'!B208)</f>
        <v>-3702.8554868117794</v>
      </c>
      <c r="EG13" s="28">
        <f ca="1">NORMINV(RAND()*(1-2*Inputs!B58)+Inputs!B58,0,'(Other Computations)'!B208)</f>
        <v>20726.010139446469</v>
      </c>
      <c r="EH13" s="28">
        <f ca="1">NORMINV(RAND()*(1-2*Inputs!B58)+Inputs!B58,0,'(Other Computations)'!B208)</f>
        <v>46274.370977668928</v>
      </c>
      <c r="EI13" s="28">
        <f ca="1">NORMINV(RAND()*(1-2*Inputs!B58)+Inputs!B58,0,'(Other Computations)'!B208)</f>
        <v>-8552.518544919476</v>
      </c>
      <c r="EJ13" s="28">
        <f ca="1">NORMINV(RAND()*(1-2*Inputs!B58)+Inputs!B58,0,'(Other Computations)'!B208)</f>
        <v>26997.993969071013</v>
      </c>
      <c r="EK13" s="28">
        <f ca="1">NORMINV(RAND()*(1-2*Inputs!B58)+Inputs!B58,0,'(Other Computations)'!B208)</f>
        <v>8380.3487223651809</v>
      </c>
      <c r="EL13" s="28">
        <f ca="1">NORMINV(RAND()*(1-2*Inputs!B58)+Inputs!B58,0,'(Other Computations)'!B208)</f>
        <v>33141.799514548955</v>
      </c>
      <c r="EM13" s="28">
        <f ca="1">NORMINV(RAND()*(1-2*Inputs!B58)+Inputs!B58,0,'(Other Computations)'!B208)</f>
        <v>-12719.714679329049</v>
      </c>
      <c r="EN13" s="29">
        <f ca="1">SUM(EB13:EM13)</f>
        <v>87324.632291119909</v>
      </c>
    </row>
    <row r="14" spans="1:144" ht="12.75" customHeight="1" outlineLevel="1" x14ac:dyDescent="0.2"/>
    <row r="15" spans="1:144" ht="12.75" customHeight="1" outlineLevel="1" x14ac:dyDescent="0.2"/>
    <row r="16" spans="1:144" ht="12.75" customHeight="1" x14ac:dyDescent="0.2">
      <c r="A16" s="3" t="str">
        <f>"Capital"</f>
        <v>Capital</v>
      </c>
    </row>
    <row r="17" spans="1:144" ht="12.75" customHeight="1" outlineLevel="1" x14ac:dyDescent="0.2">
      <c r="A17" s="2" t="str">
        <f>" "</f>
        <v xml:space="preserve"> </v>
      </c>
    </row>
    <row r="18" spans="1:144" ht="12.75" customHeight="1" outlineLevel="1" x14ac:dyDescent="0.2">
      <c r="B18" s="19" t="str">
        <f>ZZZ__FnCalls!F7</f>
        <v>MMM 2010</v>
      </c>
      <c r="C18" s="20" t="str">
        <f>ZZZ__FnCalls!F8</f>
        <v>MMM 2010</v>
      </c>
      <c r="D18" s="20" t="str">
        <f>ZZZ__FnCalls!F9</f>
        <v>MMM 2010</v>
      </c>
      <c r="E18" s="20" t="str">
        <f>ZZZ__FnCalls!F10</f>
        <v>MMM 2010</v>
      </c>
      <c r="F18" s="20" t="str">
        <f>ZZZ__FnCalls!F11</f>
        <v>MMM 2010</v>
      </c>
      <c r="G18" s="20" t="str">
        <f>ZZZ__FnCalls!F12</f>
        <v>MMM 2010</v>
      </c>
      <c r="H18" s="20" t="str">
        <f>ZZZ__FnCalls!F13</f>
        <v>MMM 2010</v>
      </c>
      <c r="I18" s="20" t="str">
        <f>ZZZ__FnCalls!F14</f>
        <v>MMM 2010</v>
      </c>
      <c r="J18" s="20" t="str">
        <f>ZZZ__FnCalls!F15</f>
        <v>MMM 2010</v>
      </c>
      <c r="K18" s="20" t="str">
        <f>ZZZ__FnCalls!F16</f>
        <v>MMM 2010</v>
      </c>
      <c r="L18" s="20" t="str">
        <f>ZZZ__FnCalls!F17</f>
        <v>MMM 2010</v>
      </c>
      <c r="M18" s="20" t="str">
        <f>ZZZ__FnCalls!F18</f>
        <v>MMM 2010</v>
      </c>
      <c r="N18" s="21" t="str">
        <f>ZZZ__FnCalls!H7</f>
        <v>2010</v>
      </c>
      <c r="O18" s="20" t="str">
        <f>ZZZ__FnCalls!F19</f>
        <v>MMM 2011</v>
      </c>
      <c r="P18" s="20" t="str">
        <f>ZZZ__FnCalls!F20</f>
        <v>MMM 2011</v>
      </c>
      <c r="Q18" s="20" t="str">
        <f>ZZZ__FnCalls!F21</f>
        <v>MMM 2011</v>
      </c>
      <c r="R18" s="20" t="str">
        <f>ZZZ__FnCalls!F22</f>
        <v>MMM 2011</v>
      </c>
      <c r="S18" s="20" t="str">
        <f>ZZZ__FnCalls!F23</f>
        <v>MMM 2011</v>
      </c>
      <c r="T18" s="20" t="str">
        <f>ZZZ__FnCalls!F24</f>
        <v>MMM 2011</v>
      </c>
      <c r="U18" s="20" t="str">
        <f>ZZZ__FnCalls!F25</f>
        <v>MMM 2011</v>
      </c>
      <c r="V18" s="20" t="str">
        <f>ZZZ__FnCalls!F26</f>
        <v>MMM 2011</v>
      </c>
      <c r="W18" s="20" t="str">
        <f>ZZZ__FnCalls!F27</f>
        <v>MMM 2011</v>
      </c>
      <c r="X18" s="20" t="str">
        <f>ZZZ__FnCalls!F28</f>
        <v>MMM 2011</v>
      </c>
      <c r="Y18" s="20" t="str">
        <f>ZZZ__FnCalls!F29</f>
        <v>MMM 2011</v>
      </c>
      <c r="Z18" s="20" t="str">
        <f>ZZZ__FnCalls!F30</f>
        <v>MMM 2011</v>
      </c>
      <c r="AA18" s="21" t="str">
        <f>ZZZ__FnCalls!H19</f>
        <v>2011</v>
      </c>
      <c r="AB18" s="20" t="str">
        <f>ZZZ__FnCalls!F31</f>
        <v>MMM 2012</v>
      </c>
      <c r="AC18" s="20" t="str">
        <f>ZZZ__FnCalls!F32</f>
        <v>MMM 2012</v>
      </c>
      <c r="AD18" s="20" t="str">
        <f>ZZZ__FnCalls!F33</f>
        <v>MMM 2012</v>
      </c>
      <c r="AE18" s="20" t="str">
        <f>ZZZ__FnCalls!F34</f>
        <v>MMM 2012</v>
      </c>
      <c r="AF18" s="20" t="str">
        <f>ZZZ__FnCalls!F35</f>
        <v>MMM 2012</v>
      </c>
      <c r="AG18" s="20" t="str">
        <f>ZZZ__FnCalls!F36</f>
        <v>MMM 2012</v>
      </c>
      <c r="AH18" s="20" t="str">
        <f>ZZZ__FnCalls!F37</f>
        <v>MMM 2012</v>
      </c>
      <c r="AI18" s="20" t="str">
        <f>ZZZ__FnCalls!F38</f>
        <v>MMM 2012</v>
      </c>
      <c r="AJ18" s="20" t="str">
        <f>ZZZ__FnCalls!F39</f>
        <v>MMM 2012</v>
      </c>
      <c r="AK18" s="20" t="str">
        <f>ZZZ__FnCalls!F40</f>
        <v>MMM 2012</v>
      </c>
      <c r="AL18" s="20" t="str">
        <f>ZZZ__FnCalls!F41</f>
        <v>MMM 2012</v>
      </c>
      <c r="AM18" s="20" t="str">
        <f>ZZZ__FnCalls!F42</f>
        <v>MMM 2012</v>
      </c>
      <c r="AN18" s="21" t="str">
        <f>ZZZ__FnCalls!H31</f>
        <v>2012</v>
      </c>
      <c r="AO18" s="20" t="str">
        <f>ZZZ__FnCalls!F43</f>
        <v>MMM 2013</v>
      </c>
      <c r="AP18" s="20" t="str">
        <f>ZZZ__FnCalls!F44</f>
        <v>MMM 2013</v>
      </c>
      <c r="AQ18" s="20" t="str">
        <f>ZZZ__FnCalls!F45</f>
        <v>MMM 2013</v>
      </c>
      <c r="AR18" s="20" t="str">
        <f>ZZZ__FnCalls!F46</f>
        <v>MMM 2013</v>
      </c>
      <c r="AS18" s="20" t="str">
        <f>ZZZ__FnCalls!F47</f>
        <v>MMM 2013</v>
      </c>
      <c r="AT18" s="20" t="str">
        <f>ZZZ__FnCalls!F48</f>
        <v>MMM 2013</v>
      </c>
      <c r="AU18" s="20" t="str">
        <f>ZZZ__FnCalls!F49</f>
        <v>MMM 2013</v>
      </c>
      <c r="AV18" s="20" t="str">
        <f>ZZZ__FnCalls!F50</f>
        <v>MMM 2013</v>
      </c>
      <c r="AW18" s="20" t="str">
        <f>ZZZ__FnCalls!F51</f>
        <v>MMM 2013</v>
      </c>
      <c r="AX18" s="20" t="str">
        <f>ZZZ__FnCalls!F52</f>
        <v>MMM 2013</v>
      </c>
      <c r="AY18" s="20" t="str">
        <f>ZZZ__FnCalls!F53</f>
        <v>MMM 2013</v>
      </c>
      <c r="AZ18" s="20" t="str">
        <f>ZZZ__FnCalls!F54</f>
        <v>MMM 2013</v>
      </c>
      <c r="BA18" s="21" t="str">
        <f>ZZZ__FnCalls!H43</f>
        <v>2013</v>
      </c>
      <c r="BB18" s="20" t="str">
        <f>ZZZ__FnCalls!F55</f>
        <v>MMM 2014</v>
      </c>
      <c r="BC18" s="20" t="str">
        <f>ZZZ__FnCalls!F56</f>
        <v>MMM 2014</v>
      </c>
      <c r="BD18" s="20" t="str">
        <f>ZZZ__FnCalls!F57</f>
        <v>MMM 2014</v>
      </c>
      <c r="BE18" s="20" t="str">
        <f>ZZZ__FnCalls!F58</f>
        <v>MMM 2014</v>
      </c>
      <c r="BF18" s="20" t="str">
        <f>ZZZ__FnCalls!F59</f>
        <v>MMM 2014</v>
      </c>
      <c r="BG18" s="20" t="str">
        <f>ZZZ__FnCalls!F60</f>
        <v>MMM 2014</v>
      </c>
      <c r="BH18" s="20" t="str">
        <f>ZZZ__FnCalls!F61</f>
        <v>MMM 2014</v>
      </c>
      <c r="BI18" s="20" t="str">
        <f>ZZZ__FnCalls!F62</f>
        <v>MMM 2014</v>
      </c>
      <c r="BJ18" s="20" t="str">
        <f>ZZZ__FnCalls!F63</f>
        <v>MMM 2014</v>
      </c>
      <c r="BK18" s="20" t="str">
        <f>ZZZ__FnCalls!F64</f>
        <v>MMM 2014</v>
      </c>
      <c r="BL18" s="20" t="str">
        <f>ZZZ__FnCalls!F65</f>
        <v>MMM 2014</v>
      </c>
      <c r="BM18" s="20" t="str">
        <f>ZZZ__FnCalls!F66</f>
        <v>MMM 2014</v>
      </c>
      <c r="BN18" s="21" t="str">
        <f>ZZZ__FnCalls!H55</f>
        <v>2014</v>
      </c>
      <c r="BO18" s="20" t="str">
        <f>ZZZ__FnCalls!F67</f>
        <v>MMM 2015</v>
      </c>
      <c r="BP18" s="20" t="str">
        <f>ZZZ__FnCalls!F68</f>
        <v>MMM 2015</v>
      </c>
      <c r="BQ18" s="20" t="str">
        <f>ZZZ__FnCalls!F69</f>
        <v>MMM 2015</v>
      </c>
      <c r="BR18" s="20" t="str">
        <f>ZZZ__FnCalls!F70</f>
        <v>MMM 2015</v>
      </c>
      <c r="BS18" s="20" t="str">
        <f>ZZZ__FnCalls!F71</f>
        <v>MMM 2015</v>
      </c>
      <c r="BT18" s="20" t="str">
        <f>ZZZ__FnCalls!F72</f>
        <v>MMM 2015</v>
      </c>
      <c r="BU18" s="20" t="str">
        <f>ZZZ__FnCalls!F73</f>
        <v>MMM 2015</v>
      </c>
      <c r="BV18" s="20" t="str">
        <f>ZZZ__FnCalls!F74</f>
        <v>MMM 2015</v>
      </c>
      <c r="BW18" s="20" t="str">
        <f>ZZZ__FnCalls!F75</f>
        <v>MMM 2015</v>
      </c>
      <c r="BX18" s="20" t="str">
        <f>ZZZ__FnCalls!F76</f>
        <v>MMM 2015</v>
      </c>
      <c r="BY18" s="20" t="str">
        <f>ZZZ__FnCalls!F77</f>
        <v>MMM 2015</v>
      </c>
      <c r="BZ18" s="20" t="str">
        <f>ZZZ__FnCalls!F78</f>
        <v>MMM 2015</v>
      </c>
      <c r="CA18" s="21" t="str">
        <f>ZZZ__FnCalls!H67</f>
        <v>2015</v>
      </c>
      <c r="CB18" s="20" t="str">
        <f>ZZZ__FnCalls!F79</f>
        <v>MMM 2016</v>
      </c>
      <c r="CC18" s="20" t="str">
        <f>ZZZ__FnCalls!F80</f>
        <v>MMM 2016</v>
      </c>
      <c r="CD18" s="20" t="str">
        <f>ZZZ__FnCalls!F81</f>
        <v>MMM 2016</v>
      </c>
      <c r="CE18" s="20" t="str">
        <f>ZZZ__FnCalls!F82</f>
        <v>MMM 2016</v>
      </c>
      <c r="CF18" s="20" t="str">
        <f>ZZZ__FnCalls!F83</f>
        <v>MMM 2016</v>
      </c>
      <c r="CG18" s="20" t="str">
        <f>ZZZ__FnCalls!F84</f>
        <v>MMM 2016</v>
      </c>
      <c r="CH18" s="20" t="str">
        <f>ZZZ__FnCalls!F85</f>
        <v>MMM 2016</v>
      </c>
      <c r="CI18" s="20" t="str">
        <f>ZZZ__FnCalls!F86</f>
        <v>MMM 2016</v>
      </c>
      <c r="CJ18" s="20" t="str">
        <f>ZZZ__FnCalls!F87</f>
        <v>MMM 2016</v>
      </c>
      <c r="CK18" s="20" t="str">
        <f>ZZZ__FnCalls!F88</f>
        <v>MMM 2016</v>
      </c>
      <c r="CL18" s="20" t="str">
        <f>ZZZ__FnCalls!F89</f>
        <v>MMM 2016</v>
      </c>
      <c r="CM18" s="20" t="str">
        <f>ZZZ__FnCalls!F90</f>
        <v>MMM 2016</v>
      </c>
      <c r="CN18" s="21" t="str">
        <f>ZZZ__FnCalls!H79</f>
        <v>2016</v>
      </c>
      <c r="CO18" s="20" t="str">
        <f>ZZZ__FnCalls!F91</f>
        <v>MMM 2017</v>
      </c>
      <c r="CP18" s="20" t="str">
        <f>ZZZ__FnCalls!F92</f>
        <v>MMM 2017</v>
      </c>
      <c r="CQ18" s="20" t="str">
        <f>ZZZ__FnCalls!F93</f>
        <v>MMM 2017</v>
      </c>
      <c r="CR18" s="20" t="str">
        <f>ZZZ__FnCalls!F94</f>
        <v>MMM 2017</v>
      </c>
      <c r="CS18" s="20" t="str">
        <f>ZZZ__FnCalls!F95</f>
        <v>MMM 2017</v>
      </c>
      <c r="CT18" s="20" t="str">
        <f>ZZZ__FnCalls!F96</f>
        <v>MMM 2017</v>
      </c>
      <c r="CU18" s="20" t="str">
        <f>ZZZ__FnCalls!F97</f>
        <v>MMM 2017</v>
      </c>
      <c r="CV18" s="20" t="str">
        <f>ZZZ__FnCalls!F98</f>
        <v>MMM 2017</v>
      </c>
      <c r="CW18" s="20" t="str">
        <f>ZZZ__FnCalls!F99</f>
        <v>MMM 2017</v>
      </c>
      <c r="CX18" s="20" t="str">
        <f>ZZZ__FnCalls!F100</f>
        <v>MMM 2017</v>
      </c>
      <c r="CY18" s="20" t="str">
        <f>ZZZ__FnCalls!F101</f>
        <v>MMM 2017</v>
      </c>
      <c r="CZ18" s="20" t="str">
        <f>ZZZ__FnCalls!F102</f>
        <v>MMM 2017</v>
      </c>
      <c r="DA18" s="21" t="str">
        <f>ZZZ__FnCalls!H91</f>
        <v>2017</v>
      </c>
      <c r="DB18" s="20" t="str">
        <f>ZZZ__FnCalls!F103</f>
        <v>MMM 2018</v>
      </c>
      <c r="DC18" s="20" t="str">
        <f>ZZZ__FnCalls!F104</f>
        <v>MMM 2018</v>
      </c>
      <c r="DD18" s="20" t="str">
        <f>ZZZ__FnCalls!F105</f>
        <v>MMM 2018</v>
      </c>
      <c r="DE18" s="20" t="str">
        <f>ZZZ__FnCalls!F106</f>
        <v>MMM 2018</v>
      </c>
      <c r="DF18" s="20" t="str">
        <f>ZZZ__FnCalls!F107</f>
        <v>MMM 2018</v>
      </c>
      <c r="DG18" s="20" t="str">
        <f>ZZZ__FnCalls!F108</f>
        <v>MMM 2018</v>
      </c>
      <c r="DH18" s="20" t="str">
        <f>ZZZ__FnCalls!F109</f>
        <v>MMM 2018</v>
      </c>
      <c r="DI18" s="20" t="str">
        <f>ZZZ__FnCalls!F110</f>
        <v>MMM 2018</v>
      </c>
      <c r="DJ18" s="20" t="str">
        <f>ZZZ__FnCalls!F111</f>
        <v>MMM 2018</v>
      </c>
      <c r="DK18" s="20" t="str">
        <f>ZZZ__FnCalls!F112</f>
        <v>MMM 2018</v>
      </c>
      <c r="DL18" s="20" t="str">
        <f>ZZZ__FnCalls!F113</f>
        <v>MMM 2018</v>
      </c>
      <c r="DM18" s="20" t="str">
        <f>ZZZ__FnCalls!F114</f>
        <v>MMM 2018</v>
      </c>
      <c r="DN18" s="21" t="str">
        <f>ZZZ__FnCalls!H103</f>
        <v>2018</v>
      </c>
      <c r="DO18" s="20" t="str">
        <f>ZZZ__FnCalls!F115</f>
        <v>MMM 2019</v>
      </c>
      <c r="DP18" s="20" t="str">
        <f>ZZZ__FnCalls!F116</f>
        <v>MMM 2019</v>
      </c>
      <c r="DQ18" s="20" t="str">
        <f>ZZZ__FnCalls!F117</f>
        <v>MMM 2019</v>
      </c>
      <c r="DR18" s="20" t="str">
        <f>ZZZ__FnCalls!F118</f>
        <v>MMM 2019</v>
      </c>
      <c r="DS18" s="20" t="str">
        <f>ZZZ__FnCalls!F119</f>
        <v>MMM 2019</v>
      </c>
      <c r="DT18" s="20" t="str">
        <f>ZZZ__FnCalls!F120</f>
        <v>MMM 2019</v>
      </c>
      <c r="DU18" s="20" t="str">
        <f>ZZZ__FnCalls!F121</f>
        <v>MMM 2019</v>
      </c>
      <c r="DV18" s="20" t="str">
        <f>ZZZ__FnCalls!F122</f>
        <v>MMM 2019</v>
      </c>
      <c r="DW18" s="20" t="str">
        <f>ZZZ__FnCalls!F123</f>
        <v>MMM 2019</v>
      </c>
      <c r="DX18" s="20" t="str">
        <f>ZZZ__FnCalls!F124</f>
        <v>MMM 2019</v>
      </c>
      <c r="DY18" s="20" t="str">
        <f>ZZZ__FnCalls!F125</f>
        <v>MMM 2019</v>
      </c>
      <c r="DZ18" s="20" t="str">
        <f>ZZZ__FnCalls!F126</f>
        <v>MMM 2019</v>
      </c>
      <c r="EA18" s="21" t="str">
        <f>ZZZ__FnCalls!H115</f>
        <v>2019</v>
      </c>
      <c r="EB18" s="20" t="str">
        <f>ZZZ__FnCalls!F127</f>
        <v>MMM 2020</v>
      </c>
      <c r="EC18" s="20" t="str">
        <f>ZZZ__FnCalls!F128</f>
        <v>MMM 2020</v>
      </c>
      <c r="ED18" s="20" t="str">
        <f>ZZZ__FnCalls!F129</f>
        <v>MMM 2020</v>
      </c>
      <c r="EE18" s="20" t="str">
        <f>ZZZ__FnCalls!F130</f>
        <v>MMM 2020</v>
      </c>
      <c r="EF18" s="20" t="str">
        <f>ZZZ__FnCalls!F131</f>
        <v>MMM 2020</v>
      </c>
      <c r="EG18" s="20" t="str">
        <f>ZZZ__FnCalls!F132</f>
        <v>MMM 2020</v>
      </c>
      <c r="EH18" s="20" t="str">
        <f>ZZZ__FnCalls!F133</f>
        <v>MMM 2020</v>
      </c>
      <c r="EI18" s="20" t="str">
        <f>ZZZ__FnCalls!F134</f>
        <v>MMM 2020</v>
      </c>
      <c r="EJ18" s="20" t="str">
        <f>ZZZ__FnCalls!F135</f>
        <v>MMM 2020</v>
      </c>
      <c r="EK18" s="20" t="str">
        <f>ZZZ__FnCalls!F136</f>
        <v>MMM 2020</v>
      </c>
      <c r="EL18" s="20" t="str">
        <f>ZZZ__FnCalls!F137</f>
        <v>MMM 2020</v>
      </c>
      <c r="EM18" s="20" t="str">
        <f>ZZZ__FnCalls!F138</f>
        <v>MMM 2020</v>
      </c>
      <c r="EN18" s="21" t="str">
        <f>ZZZ__FnCalls!H127</f>
        <v>2020</v>
      </c>
    </row>
    <row r="19" spans="1:144" ht="12.75" customHeight="1" outlineLevel="1" x14ac:dyDescent="0.2">
      <c r="A19" s="7" t="str">
        <f>Labels!B9</f>
        <v>Capital</v>
      </c>
      <c r="B19" s="22">
        <f>Inputs!B20*'(Other Computations)'!B8/(1/Inputs!B19/12+'(Other Computations)'!B144)</f>
        <v>34645298.421926454</v>
      </c>
      <c r="C19" s="22">
        <f t="shared" ref="C19:M19" si="11">B19+B21-B20</f>
        <v>34645298.421926454</v>
      </c>
      <c r="D19" s="22">
        <f t="shared" ca="1" si="11"/>
        <v>34644930.055651136</v>
      </c>
      <c r="E19" s="22">
        <f t="shared" ca="1" si="11"/>
        <v>34644146.316262595</v>
      </c>
      <c r="F19" s="22">
        <f t="shared" ca="1" si="11"/>
        <v>34643030.754606932</v>
      </c>
      <c r="G19" s="22">
        <f t="shared" ca="1" si="11"/>
        <v>34641601.841699131</v>
      </c>
      <c r="H19" s="22">
        <f t="shared" ca="1" si="11"/>
        <v>34639905.757015921</v>
      </c>
      <c r="I19" s="22">
        <f t="shared" ca="1" si="11"/>
        <v>34637879.761995584</v>
      </c>
      <c r="J19" s="22">
        <f t="shared" ca="1" si="11"/>
        <v>34635493.110348463</v>
      </c>
      <c r="K19" s="22">
        <f t="shared" ca="1" si="11"/>
        <v>34632864.974024199</v>
      </c>
      <c r="L19" s="22">
        <f t="shared" ca="1" si="11"/>
        <v>34629909.598335624</v>
      </c>
      <c r="M19" s="22">
        <f t="shared" ca="1" si="11"/>
        <v>34626724.982116491</v>
      </c>
      <c r="N19" s="23">
        <f ca="1">M19</f>
        <v>34626724.982116491</v>
      </c>
      <c r="O19" s="22">
        <f ca="1">M19+M21-M20</f>
        <v>34623227.124651305</v>
      </c>
      <c r="P19" s="22">
        <f t="shared" ref="P19:Z19" ca="1" si="12">O19+O21-O20</f>
        <v>34619487.527611591</v>
      </c>
      <c r="Q19" s="22">
        <f t="shared" ca="1" si="12"/>
        <v>34615466.955716893</v>
      </c>
      <c r="R19" s="22">
        <f t="shared" ca="1" si="12"/>
        <v>34611223.942445591</v>
      </c>
      <c r="S19" s="22">
        <f t="shared" ca="1" si="12"/>
        <v>34606781.78170535</v>
      </c>
      <c r="T19" s="22">
        <f t="shared" ca="1" si="12"/>
        <v>34602147.562841922</v>
      </c>
      <c r="U19" s="22">
        <f t="shared" ca="1" si="12"/>
        <v>34597295.383413069</v>
      </c>
      <c r="V19" s="22">
        <f t="shared" ca="1" si="12"/>
        <v>34592194.551363118</v>
      </c>
      <c r="W19" s="22">
        <f t="shared" ca="1" si="12"/>
        <v>34586811.409879647</v>
      </c>
      <c r="X19" s="22">
        <f t="shared" ca="1" si="12"/>
        <v>34581080.208039112</v>
      </c>
      <c r="Y19" s="22">
        <f t="shared" ca="1" si="12"/>
        <v>34575130.264138341</v>
      </c>
      <c r="Z19" s="22">
        <f t="shared" ca="1" si="12"/>
        <v>34569068.724239416</v>
      </c>
      <c r="AA19" s="23">
        <f ca="1">Z19</f>
        <v>34569068.724239416</v>
      </c>
      <c r="AB19" s="22">
        <f ca="1">Z19+Z21-Z20</f>
        <v>34562726.828397132</v>
      </c>
      <c r="AC19" s="22">
        <f t="shared" ref="AC19:AM19" ca="1" si="13">AB19+AB21-AB20</f>
        <v>34556235.422843367</v>
      </c>
      <c r="AD19" s="22">
        <f t="shared" ca="1" si="13"/>
        <v>34549515.703004502</v>
      </c>
      <c r="AE19" s="22">
        <f t="shared" ca="1" si="13"/>
        <v>34542571.552104697</v>
      </c>
      <c r="AF19" s="22">
        <f t="shared" ca="1" si="13"/>
        <v>34535480.489040516</v>
      </c>
      <c r="AG19" s="22">
        <f t="shared" ca="1" si="13"/>
        <v>34528222.487684876</v>
      </c>
      <c r="AH19" s="22">
        <f t="shared" ca="1" si="13"/>
        <v>34520762.472044706</v>
      </c>
      <c r="AI19" s="22">
        <f t="shared" ca="1" si="13"/>
        <v>34513072.37337783</v>
      </c>
      <c r="AJ19" s="22">
        <f t="shared" ca="1" si="13"/>
        <v>34505251.4717016</v>
      </c>
      <c r="AK19" s="22">
        <f t="shared" ca="1" si="13"/>
        <v>34497369.904459126</v>
      </c>
      <c r="AL19" s="22">
        <f t="shared" ca="1" si="13"/>
        <v>34489360.670517311</v>
      </c>
      <c r="AM19" s="22">
        <f t="shared" ca="1" si="13"/>
        <v>34481284.991933025</v>
      </c>
      <c r="AN19" s="23">
        <f ca="1">AM19</f>
        <v>34481284.991933025</v>
      </c>
      <c r="AO19" s="22">
        <f ca="1">AM19+AM21-AM20</f>
        <v>34472966.413488917</v>
      </c>
      <c r="AP19" s="22">
        <f t="shared" ref="AP19:AZ19" ca="1" si="14">AO19+AO21-AO20</f>
        <v>34464454.639255308</v>
      </c>
      <c r="AQ19" s="22">
        <f t="shared" ca="1" si="14"/>
        <v>34455865.473906413</v>
      </c>
      <c r="AR19" s="22">
        <f t="shared" ca="1" si="14"/>
        <v>34447112.005261466</v>
      </c>
      <c r="AS19" s="22">
        <f t="shared" ca="1" si="14"/>
        <v>34438183.160828248</v>
      </c>
      <c r="AT19" s="22">
        <f t="shared" ca="1" si="14"/>
        <v>34429216.540933512</v>
      </c>
      <c r="AU19" s="22">
        <f t="shared" ca="1" si="14"/>
        <v>34420071.523999386</v>
      </c>
      <c r="AV19" s="22">
        <f t="shared" ca="1" si="14"/>
        <v>34410726.657086842</v>
      </c>
      <c r="AW19" s="22">
        <f t="shared" ca="1" si="14"/>
        <v>34401181.549005412</v>
      </c>
      <c r="AX19" s="22">
        <f t="shared" ca="1" si="14"/>
        <v>34391579.216638044</v>
      </c>
      <c r="AY19" s="22">
        <f t="shared" ca="1" si="14"/>
        <v>34381893.448430762</v>
      </c>
      <c r="AZ19" s="22">
        <f t="shared" ca="1" si="14"/>
        <v>34372038.117847875</v>
      </c>
      <c r="BA19" s="23">
        <f ca="1">AZ19</f>
        <v>34372038.117847875</v>
      </c>
      <c r="BB19" s="22">
        <f ca="1">AZ19+AZ21-AZ20</f>
        <v>34362041.731381275</v>
      </c>
      <c r="BC19" s="22">
        <f t="shared" ref="BC19:BM19" ca="1" si="15">BB19+BB21-BB20</f>
        <v>34351928.442051098</v>
      </c>
      <c r="BD19" s="22">
        <f t="shared" ca="1" si="15"/>
        <v>34341685.140410639</v>
      </c>
      <c r="BE19" s="22">
        <f t="shared" ca="1" si="15"/>
        <v>34331327.906490512</v>
      </c>
      <c r="BF19" s="22">
        <f t="shared" ca="1" si="15"/>
        <v>34320903.197418332</v>
      </c>
      <c r="BG19" s="22">
        <f t="shared" ca="1" si="15"/>
        <v>34310266.825733915</v>
      </c>
      <c r="BH19" s="22">
        <f t="shared" ca="1" si="15"/>
        <v>34299589.771924146</v>
      </c>
      <c r="BI19" s="22">
        <f t="shared" ca="1" si="15"/>
        <v>34288810.048140161</v>
      </c>
      <c r="BJ19" s="22">
        <f t="shared" ca="1" si="15"/>
        <v>34278037.623335555</v>
      </c>
      <c r="BK19" s="22">
        <f t="shared" ca="1" si="15"/>
        <v>34267235.638123721</v>
      </c>
      <c r="BL19" s="22">
        <f t="shared" ca="1" si="15"/>
        <v>34256356.299810782</v>
      </c>
      <c r="BM19" s="22">
        <f t="shared" ca="1" si="15"/>
        <v>34245475.558277726</v>
      </c>
      <c r="BN19" s="23">
        <f ca="1">BM19</f>
        <v>34245475.558277726</v>
      </c>
      <c r="BO19" s="22">
        <f ca="1">BM19+BM21-BM20</f>
        <v>34234486.962006286</v>
      </c>
      <c r="BP19" s="22">
        <f t="shared" ref="BP19:BZ19" ca="1" si="16">BO19+BO21-BO20</f>
        <v>34223494.40411821</v>
      </c>
      <c r="BQ19" s="22">
        <f t="shared" ca="1" si="16"/>
        <v>34212372.051313743</v>
      </c>
      <c r="BR19" s="22">
        <f t="shared" ca="1" si="16"/>
        <v>34201275.623877488</v>
      </c>
      <c r="BS19" s="22">
        <f t="shared" ca="1" si="16"/>
        <v>34190031.534740113</v>
      </c>
      <c r="BT19" s="22">
        <f t="shared" ca="1" si="16"/>
        <v>34178600.488999926</v>
      </c>
      <c r="BU19" s="22">
        <f t="shared" ca="1" si="16"/>
        <v>34167016.290980898</v>
      </c>
      <c r="BV19" s="22">
        <f t="shared" ca="1" si="16"/>
        <v>34155397.816481553</v>
      </c>
      <c r="BW19" s="22">
        <f t="shared" ca="1" si="16"/>
        <v>34143730.300821953</v>
      </c>
      <c r="BX19" s="22">
        <f t="shared" ca="1" si="16"/>
        <v>34132029.872677773</v>
      </c>
      <c r="BY19" s="22">
        <f t="shared" ca="1" si="16"/>
        <v>34120278.495370738</v>
      </c>
      <c r="BZ19" s="22">
        <f t="shared" ca="1" si="16"/>
        <v>34108496.155048698</v>
      </c>
      <c r="CA19" s="23">
        <f ca="1">BZ19</f>
        <v>34108496.155048698</v>
      </c>
      <c r="CB19" s="22">
        <f ca="1">BZ19+BZ21-BZ20</f>
        <v>34096682.01198066</v>
      </c>
      <c r="CC19" s="22">
        <f t="shared" ref="CC19:CM19" ca="1" si="17">CB19+CB21-CB20</f>
        <v>34084905.054189228</v>
      </c>
      <c r="CD19" s="22">
        <f t="shared" ca="1" si="17"/>
        <v>34073063.197799236</v>
      </c>
      <c r="CE19" s="22">
        <f t="shared" ca="1" si="17"/>
        <v>34061121.233653858</v>
      </c>
      <c r="CF19" s="22">
        <f t="shared" ca="1" si="17"/>
        <v>34049081.325815134</v>
      </c>
      <c r="CG19" s="22">
        <f t="shared" ca="1" si="17"/>
        <v>34036996.032983787</v>
      </c>
      <c r="CH19" s="22">
        <f t="shared" ca="1" si="17"/>
        <v>34024743.849047862</v>
      </c>
      <c r="CI19" s="22">
        <f t="shared" ca="1" si="17"/>
        <v>34012325.956906229</v>
      </c>
      <c r="CJ19" s="22">
        <f t="shared" ca="1" si="17"/>
        <v>33999878.190014027</v>
      </c>
      <c r="CK19" s="22">
        <f t="shared" ca="1" si="17"/>
        <v>33987308.748972446</v>
      </c>
      <c r="CL19" s="22">
        <f t="shared" ca="1" si="17"/>
        <v>33974709.105414666</v>
      </c>
      <c r="CM19" s="22">
        <f t="shared" ca="1" si="17"/>
        <v>33962063.268952601</v>
      </c>
      <c r="CN19" s="23">
        <f ca="1">CM19</f>
        <v>33962063.268952601</v>
      </c>
      <c r="CO19" s="22">
        <f ca="1">CM19+CM21-CM20</f>
        <v>33949281.70792751</v>
      </c>
      <c r="CP19" s="22">
        <f t="shared" ref="CP19:CZ19" ca="1" si="18">CO19+CO21-CO20</f>
        <v>33936392.746378452</v>
      </c>
      <c r="CQ19" s="22">
        <f t="shared" ca="1" si="18"/>
        <v>33923450.69448591</v>
      </c>
      <c r="CR19" s="22">
        <f t="shared" ca="1" si="18"/>
        <v>33910538.878078841</v>
      </c>
      <c r="CS19" s="22">
        <f t="shared" ca="1" si="18"/>
        <v>33897523.067808554</v>
      </c>
      <c r="CT19" s="22">
        <f t="shared" ca="1" si="18"/>
        <v>33884385.310385376</v>
      </c>
      <c r="CU19" s="22">
        <f t="shared" ca="1" si="18"/>
        <v>33871212.596301533</v>
      </c>
      <c r="CV19" s="22">
        <f t="shared" ca="1" si="18"/>
        <v>33858026.057483837</v>
      </c>
      <c r="CW19" s="22">
        <f t="shared" ca="1" si="18"/>
        <v>33844724.432496451</v>
      </c>
      <c r="CX19" s="22">
        <f t="shared" ca="1" si="18"/>
        <v>33831375.189860061</v>
      </c>
      <c r="CY19" s="22">
        <f t="shared" ca="1" si="18"/>
        <v>33818067.278998472</v>
      </c>
      <c r="CZ19" s="22">
        <f t="shared" ca="1" si="18"/>
        <v>33804696.408372752</v>
      </c>
      <c r="DA19" s="23">
        <f ca="1">CZ19</f>
        <v>33804696.408372752</v>
      </c>
      <c r="DB19" s="22">
        <f ca="1">CZ19+CZ21-CZ20</f>
        <v>33791265.493151553</v>
      </c>
      <c r="DC19" s="22">
        <f t="shared" ref="DC19:DM19" ca="1" si="19">DB19+DB21-DB20</f>
        <v>33777753.92941162</v>
      </c>
      <c r="DD19" s="22">
        <f t="shared" ca="1" si="19"/>
        <v>33764178.046935305</v>
      </c>
      <c r="DE19" s="22">
        <f t="shared" ca="1" si="19"/>
        <v>33750552.338480234</v>
      </c>
      <c r="DF19" s="22">
        <f t="shared" ca="1" si="19"/>
        <v>33736876.183109045</v>
      </c>
      <c r="DG19" s="22">
        <f t="shared" ca="1" si="19"/>
        <v>33723244.264411345</v>
      </c>
      <c r="DH19" s="22">
        <f t="shared" ca="1" si="19"/>
        <v>33709513.273545094</v>
      </c>
      <c r="DI19" s="22">
        <f t="shared" ca="1" si="19"/>
        <v>33695677.307834424</v>
      </c>
      <c r="DJ19" s="22">
        <f t="shared" ca="1" si="19"/>
        <v>33681857.815473348</v>
      </c>
      <c r="DK19" s="22">
        <f t="shared" ca="1" si="19"/>
        <v>33667912.381369054</v>
      </c>
      <c r="DL19" s="22">
        <f t="shared" ca="1" si="19"/>
        <v>33654013.172223523</v>
      </c>
      <c r="DM19" s="22">
        <f t="shared" ca="1" si="19"/>
        <v>33640171.140569374</v>
      </c>
      <c r="DN19" s="23">
        <f ca="1">DM19</f>
        <v>33640171.140569374</v>
      </c>
      <c r="DO19" s="22">
        <f ca="1">DM19+DM21-DM20</f>
        <v>33626235.322861962</v>
      </c>
      <c r="DP19" s="22">
        <f t="shared" ref="DP19:DZ19" ca="1" si="20">DO19+DO21-DO20</f>
        <v>33612378.24085357</v>
      </c>
      <c r="DQ19" s="22">
        <f t="shared" ca="1" si="20"/>
        <v>33598594.939961694</v>
      </c>
      <c r="DR19" s="22">
        <f t="shared" ca="1" si="20"/>
        <v>33584811.300455742</v>
      </c>
      <c r="DS19" s="22">
        <f t="shared" ca="1" si="20"/>
        <v>33571022.264514484</v>
      </c>
      <c r="DT19" s="22">
        <f t="shared" ca="1" si="20"/>
        <v>33557140.690130912</v>
      </c>
      <c r="DU19" s="22">
        <f t="shared" ca="1" si="20"/>
        <v>33543241.995665748</v>
      </c>
      <c r="DV19" s="22">
        <f t="shared" ca="1" si="20"/>
        <v>33529365.878445804</v>
      </c>
      <c r="DW19" s="22">
        <f t="shared" ca="1" si="20"/>
        <v>33515451.82043374</v>
      </c>
      <c r="DX19" s="22">
        <f t="shared" ca="1" si="20"/>
        <v>33501562.108402073</v>
      </c>
      <c r="DY19" s="22">
        <f t="shared" ca="1" si="20"/>
        <v>33487625.128420394</v>
      </c>
      <c r="DZ19" s="22">
        <f t="shared" ca="1" si="20"/>
        <v>33473750.808403287</v>
      </c>
      <c r="EA19" s="23">
        <f ca="1">DZ19</f>
        <v>33473750.808403287</v>
      </c>
      <c r="EB19" s="22">
        <f ca="1">DZ19+DZ21-DZ20</f>
        <v>33459825.445683986</v>
      </c>
      <c r="EC19" s="22">
        <f t="shared" ref="EC19:EM19" ca="1" si="21">EB19+EB21-EB20</f>
        <v>33445794.619776327</v>
      </c>
      <c r="ED19" s="22">
        <f t="shared" ca="1" si="21"/>
        <v>33431783.145121228</v>
      </c>
      <c r="EE19" s="22">
        <f t="shared" ca="1" si="21"/>
        <v>33417762.842319604</v>
      </c>
      <c r="EF19" s="22">
        <f t="shared" ca="1" si="21"/>
        <v>33403691.421617888</v>
      </c>
      <c r="EG19" s="22">
        <f t="shared" ca="1" si="21"/>
        <v>33389621.192729898</v>
      </c>
      <c r="EH19" s="22">
        <f t="shared" ca="1" si="21"/>
        <v>33375546.433520809</v>
      </c>
      <c r="EI19" s="22">
        <f t="shared" ca="1" si="21"/>
        <v>33361513.985616356</v>
      </c>
      <c r="EJ19" s="22">
        <f t="shared" ca="1" si="21"/>
        <v>33347571.506792635</v>
      </c>
      <c r="EK19" s="22">
        <f t="shared" ca="1" si="21"/>
        <v>33333611.873369861</v>
      </c>
      <c r="EL19" s="22">
        <f t="shared" ca="1" si="21"/>
        <v>33319703.599669065</v>
      </c>
      <c r="EM19" s="22">
        <f t="shared" ca="1" si="21"/>
        <v>33305809.735273883</v>
      </c>
      <c r="EN19" s="23">
        <f ca="1">EM19</f>
        <v>33305809.735273883</v>
      </c>
    </row>
    <row r="20" spans="1:144" ht="12.75" customHeight="1" outlineLevel="1" x14ac:dyDescent="0.2">
      <c r="A20" s="11" t="str">
        <f>Labels!B11</f>
        <v>Capital Depreciation</v>
      </c>
      <c r="B20" s="24">
        <f>B22/Inputs!B19/12</f>
        <v>206222.01441622889</v>
      </c>
      <c r="C20" s="24">
        <f>B19/Inputs!B19/12</f>
        <v>206222.01441622889</v>
      </c>
      <c r="D20" s="24">
        <f>C19/Inputs!B19/12</f>
        <v>206222.01441622889</v>
      </c>
      <c r="E20" s="24">
        <f ca="1">D19/Inputs!B19/12</f>
        <v>206219.82175982816</v>
      </c>
      <c r="F20" s="24">
        <f ca="1">E19/Inputs!B19/12</f>
        <v>206215.1566444202</v>
      </c>
      <c r="G20" s="24">
        <f ca="1">F19/Inputs!B19/12</f>
        <v>206208.51639646981</v>
      </c>
      <c r="H20" s="24">
        <f ca="1">G19/Inputs!B19/12</f>
        <v>206200.01096249485</v>
      </c>
      <c r="I20" s="24">
        <f ca="1">H19/Inputs!B19/12</f>
        <v>206189.91522033288</v>
      </c>
      <c r="J20" s="24">
        <f ca="1">I19/Inputs!B19/12</f>
        <v>206177.85572616418</v>
      </c>
      <c r="K20" s="24">
        <f ca="1">J19/Inputs!B19/12</f>
        <v>206163.6494663599</v>
      </c>
      <c r="L20" s="24">
        <f ca="1">K19/Inputs!B19/12</f>
        <v>206148.00579776309</v>
      </c>
      <c r="M20" s="24">
        <f ca="1">L19/Inputs!B19/12</f>
        <v>206130.4142758073</v>
      </c>
      <c r="N20" s="25">
        <f ca="1">SUM(B20:M20)</f>
        <v>2474319.3894983269</v>
      </c>
      <c r="O20" s="24">
        <f ca="1">M19/Inputs!B19/12</f>
        <v>206111.45822688387</v>
      </c>
      <c r="P20" s="24">
        <f ca="1">O19/Inputs!B19/12</f>
        <v>206090.63764673399</v>
      </c>
      <c r="Q20" s="24">
        <f ca="1">P19/Inputs!B19/12</f>
        <v>206068.37814054519</v>
      </c>
      <c r="R20" s="24">
        <f ca="1">Q19/Inputs!B19/12</f>
        <v>206044.44616498149</v>
      </c>
      <c r="S20" s="24">
        <f ca="1">R19/Inputs!B19/12</f>
        <v>206019.19013360472</v>
      </c>
      <c r="T20" s="24">
        <f ca="1">S19/Inputs!B19/12</f>
        <v>205992.7487006271</v>
      </c>
      <c r="U20" s="24">
        <f ca="1">T19/Inputs!B19/12</f>
        <v>205965.16406453526</v>
      </c>
      <c r="V20" s="24">
        <f ca="1">U19/Inputs!B19/12</f>
        <v>205936.2820441254</v>
      </c>
      <c r="W20" s="24">
        <f ca="1">V19/Inputs!B19/12</f>
        <v>205905.91994858999</v>
      </c>
      <c r="X20" s="24">
        <f ca="1">W19/Inputs!B19/12</f>
        <v>205873.87743975979</v>
      </c>
      <c r="Y20" s="24">
        <f ca="1">X19/Inputs!B19/12</f>
        <v>205839.76314308995</v>
      </c>
      <c r="Z20" s="24">
        <f ca="1">Y19/Inputs!B19/12</f>
        <v>205804.34681034728</v>
      </c>
      <c r="AA20" s="25">
        <f ca="1">SUM(O20:Z20)</f>
        <v>2471652.2124638241</v>
      </c>
      <c r="AB20" s="24">
        <f ca="1">Z19/Inputs!B19/12</f>
        <v>205768.26621571081</v>
      </c>
      <c r="AC20" s="24">
        <f ca="1">AB19/Inputs!B19/12</f>
        <v>205730.51683569723</v>
      </c>
      <c r="AD20" s="24">
        <f ca="1">AC19/Inputs!B19/12</f>
        <v>205691.87751692478</v>
      </c>
      <c r="AE20" s="24">
        <f ca="1">AD19/Inputs!B19/12</f>
        <v>205651.87918455061</v>
      </c>
      <c r="AF20" s="24">
        <f ca="1">AE19/Inputs!B19/12</f>
        <v>205610.54495300414</v>
      </c>
      <c r="AG20" s="24">
        <f ca="1">AF19/Inputs!B19/12</f>
        <v>205568.3362442888</v>
      </c>
      <c r="AH20" s="24">
        <f ca="1">AG19/Inputs!B19/12</f>
        <v>205525.13385526711</v>
      </c>
      <c r="AI20" s="24">
        <f ca="1">AH19/Inputs!B19/12</f>
        <v>205480.72900026609</v>
      </c>
      <c r="AJ20" s="24">
        <f ca="1">AI19/Inputs!B19/12</f>
        <v>205434.95460343946</v>
      </c>
      <c r="AK20" s="24">
        <f ca="1">AJ19/Inputs!B19/12</f>
        <v>205388.40161727145</v>
      </c>
      <c r="AL20" s="24">
        <f ca="1">AK19/Inputs!B19/12</f>
        <v>205341.48752654242</v>
      </c>
      <c r="AM20" s="24">
        <f ca="1">AL19/Inputs!B19/12</f>
        <v>205293.81351498398</v>
      </c>
      <c r="AN20" s="25">
        <f ca="1">SUM(AB20:AM20)</f>
        <v>2466485.9410679471</v>
      </c>
      <c r="AO20" s="24">
        <f ca="1">AM19/Inputs!B19/12</f>
        <v>205245.74399960134</v>
      </c>
      <c r="AP20" s="24">
        <f ca="1">AO19/Inputs!B19/12</f>
        <v>205196.22865171975</v>
      </c>
      <c r="AQ20" s="24">
        <f ca="1">AP19/Inputs!B19/12</f>
        <v>205145.56332890064</v>
      </c>
      <c r="AR20" s="24">
        <f ca="1">AQ19/Inputs!B19/12</f>
        <v>205094.43734468104</v>
      </c>
      <c r="AS20" s="24">
        <f ca="1">AR19/Inputs!B19/12</f>
        <v>205042.33336465157</v>
      </c>
      <c r="AT20" s="24">
        <f ca="1">AS19/Inputs!B19/12</f>
        <v>204989.18548112051</v>
      </c>
      <c r="AU20" s="24">
        <f ca="1">AT19/Inputs!B19/12</f>
        <v>204935.81274365188</v>
      </c>
      <c r="AV20" s="24">
        <f ca="1">AU19/Inputs!B19/12</f>
        <v>204881.37811904398</v>
      </c>
      <c r="AW20" s="24">
        <f ca="1">AV19/Inputs!B19/12</f>
        <v>204825.75391123121</v>
      </c>
      <c r="AX20" s="24">
        <f ca="1">AW19/Inputs!B19/12</f>
        <v>204768.93779169887</v>
      </c>
      <c r="AY20" s="24">
        <f ca="1">AX19/Inputs!B19/12</f>
        <v>204711.78105141691</v>
      </c>
      <c r="AZ20" s="24">
        <f ca="1">AY19/Inputs!B19/12</f>
        <v>204654.12766923071</v>
      </c>
      <c r="BA20" s="25">
        <f ca="1">SUM(AO20:AZ20)</f>
        <v>2459491.2834569481</v>
      </c>
      <c r="BB20" s="24">
        <f ca="1">AZ19/Inputs!B19/12</f>
        <v>204595.46498718974</v>
      </c>
      <c r="BC20" s="24">
        <f ca="1">BB19/Inputs!B19/12</f>
        <v>204535.9626867933</v>
      </c>
      <c r="BD20" s="24">
        <f ca="1">BC19/Inputs!B19/12</f>
        <v>204475.76453601845</v>
      </c>
      <c r="BE20" s="24">
        <f ca="1">BD19/Inputs!B19/12</f>
        <v>204414.79250244427</v>
      </c>
      <c r="BF20" s="24">
        <f ca="1">BE19/Inputs!B19/12</f>
        <v>204353.14230053875</v>
      </c>
      <c r="BG20" s="24">
        <f ca="1">BF19/Inputs!B19/12</f>
        <v>204291.09046082341</v>
      </c>
      <c r="BH20" s="24">
        <f ca="1">BG19/Inputs!B19/12</f>
        <v>204227.77872460664</v>
      </c>
      <c r="BI20" s="24">
        <f ca="1">BH19/Inputs!B19/12</f>
        <v>204164.22483288182</v>
      </c>
      <c r="BJ20" s="24">
        <f ca="1">BI19/Inputs!B19/12</f>
        <v>204100.0598103581</v>
      </c>
      <c r="BK20" s="24">
        <f ca="1">BJ19/Inputs!B19/12</f>
        <v>204035.93823414019</v>
      </c>
      <c r="BL20" s="24">
        <f ca="1">BK19/Inputs!B19/12</f>
        <v>203971.64070311739</v>
      </c>
      <c r="BM20" s="24">
        <f ca="1">BL19/Inputs!B19/12</f>
        <v>203906.88273696892</v>
      </c>
      <c r="BN20" s="25">
        <f ca="1">SUM(BB20:BM20)</f>
        <v>2451072.7425158811</v>
      </c>
      <c r="BO20" s="24">
        <f ca="1">BM19/Inputs!B19/12</f>
        <v>203842.11641831978</v>
      </c>
      <c r="BP20" s="24">
        <f ca="1">BO19/Inputs!B19/12</f>
        <v>203776.70810718028</v>
      </c>
      <c r="BQ20" s="24">
        <f ca="1">BP19/Inputs!B19/12</f>
        <v>203711.27621498934</v>
      </c>
      <c r="BR20" s="24">
        <f ca="1">BQ19/Inputs!B19/12</f>
        <v>203645.07173401036</v>
      </c>
      <c r="BS20" s="24">
        <f ca="1">BR19/Inputs!B19/12</f>
        <v>203579.02157069932</v>
      </c>
      <c r="BT20" s="24">
        <f ca="1">BS19/Inputs!B19/12</f>
        <v>203512.09246869115</v>
      </c>
      <c r="BU20" s="24">
        <f ca="1">BT19/Inputs!B19/12</f>
        <v>203444.05052976147</v>
      </c>
      <c r="BV20" s="24">
        <f ca="1">BU19/Inputs!B19/12</f>
        <v>203375.0969701244</v>
      </c>
      <c r="BW20" s="24">
        <f ca="1">BV19/Inputs!B19/12</f>
        <v>203305.93938381877</v>
      </c>
      <c r="BX20" s="24">
        <f ca="1">BW19/Inputs!B19/12</f>
        <v>203236.48988584496</v>
      </c>
      <c r="BY20" s="24">
        <f ca="1">BX19/Inputs!B19/12</f>
        <v>203166.84448022486</v>
      </c>
      <c r="BZ20" s="24">
        <f ca="1">BY19/Inputs!B19/12</f>
        <v>203096.89580577821</v>
      </c>
      <c r="CA20" s="25">
        <f ca="1">SUM(BO20:BZ20)</f>
        <v>2441691.6035694424</v>
      </c>
      <c r="CB20" s="24">
        <f ca="1">BZ19/Inputs!B19/12</f>
        <v>203026.76282767081</v>
      </c>
      <c r="CC20" s="24">
        <f ca="1">CB19/Inputs!B19/12</f>
        <v>202956.44054750391</v>
      </c>
      <c r="CD20" s="24">
        <f ca="1">CC19/Inputs!B19/12</f>
        <v>202886.33960826919</v>
      </c>
      <c r="CE20" s="24">
        <f ca="1">CD19/Inputs!B19/12</f>
        <v>202815.85236785258</v>
      </c>
      <c r="CF20" s="24">
        <f ca="1">CE19/Inputs!B19/12</f>
        <v>202744.76924793961</v>
      </c>
      <c r="CG20" s="24">
        <f ca="1">CF19/Inputs!B19/12</f>
        <v>202673.10312985198</v>
      </c>
      <c r="CH20" s="24">
        <f ca="1">CG19/Inputs!B19/12</f>
        <v>202601.16686299874</v>
      </c>
      <c r="CI20" s="24">
        <f ca="1">CH19/Inputs!B19/12</f>
        <v>202528.23719671345</v>
      </c>
      <c r="CJ20" s="24">
        <f ca="1">CI19/Inputs!B19/12</f>
        <v>202454.32117206088</v>
      </c>
      <c r="CK20" s="24">
        <f ca="1">CJ19/Inputs!B19/12</f>
        <v>202380.22732151207</v>
      </c>
      <c r="CL20" s="24">
        <f ca="1">CK19/Inputs!B19/12</f>
        <v>202305.40922007407</v>
      </c>
      <c r="CM20" s="24">
        <f ca="1">CL19/Inputs!B19/12</f>
        <v>202230.41134175399</v>
      </c>
      <c r="CN20" s="25">
        <f ca="1">SUM(CB20:CM20)</f>
        <v>2431603.0408442011</v>
      </c>
      <c r="CO20" s="24">
        <f ca="1">CM19/Inputs!B19/12</f>
        <v>202155.13850567024</v>
      </c>
      <c r="CP20" s="24">
        <f ca="1">CO19/Inputs!B19/12</f>
        <v>202079.05778528281</v>
      </c>
      <c r="CQ20" s="24">
        <f ca="1">CP19/Inputs!B19/12</f>
        <v>202002.3377760622</v>
      </c>
      <c r="CR20" s="24">
        <f ca="1">CQ19/Inputs!B19/12</f>
        <v>201925.30175289232</v>
      </c>
      <c r="CS20" s="24">
        <f ca="1">CR19/Inputs!B19/12</f>
        <v>201848.44570285024</v>
      </c>
      <c r="CT20" s="24">
        <f ca="1">CS19/Inputs!B19/12</f>
        <v>201770.97064171758</v>
      </c>
      <c r="CU20" s="24">
        <f ca="1">CT19/Inputs!B19/12</f>
        <v>201692.76970467487</v>
      </c>
      <c r="CV20" s="24">
        <f ca="1">CU19/Inputs!B19/12</f>
        <v>201614.36069227103</v>
      </c>
      <c r="CW20" s="24">
        <f ca="1">CV19/Inputs!B19/12</f>
        <v>201535.86938978476</v>
      </c>
      <c r="CX20" s="24">
        <f ca="1">CW19/Inputs!B19/12</f>
        <v>201456.69305057413</v>
      </c>
      <c r="CY20" s="24">
        <f ca="1">CX19/Inputs!B19/12</f>
        <v>201377.23327297656</v>
      </c>
      <c r="CZ20" s="24">
        <f ca="1">CY19/Inputs!B19/12</f>
        <v>201298.01951784804</v>
      </c>
      <c r="DA20" s="25">
        <f ca="1">SUM(CO20:CZ20)</f>
        <v>2420756.1977926046</v>
      </c>
      <c r="DB20" s="24">
        <f ca="1">CZ19/Inputs!B19/12</f>
        <v>201218.43100221877</v>
      </c>
      <c r="DC20" s="24">
        <f ca="1">DB19/Inputs!B19/12</f>
        <v>201138.48507828303</v>
      </c>
      <c r="DD20" s="24">
        <f ca="1">DC19/Inputs!B19/12</f>
        <v>201058.05910364061</v>
      </c>
      <c r="DE20" s="24">
        <f ca="1">DD19/Inputs!B19/12</f>
        <v>200977.25027937684</v>
      </c>
      <c r="DF20" s="24">
        <f ca="1">DE19/Inputs!B19/12</f>
        <v>200896.14487190614</v>
      </c>
      <c r="DG20" s="24">
        <f ca="1">DF19/Inputs!B19/12</f>
        <v>200814.73918517286</v>
      </c>
      <c r="DH20" s="24">
        <f ca="1">DG19/Inputs!B19/12</f>
        <v>200733.5968119723</v>
      </c>
      <c r="DI20" s="24">
        <f ca="1">DH19/Inputs!B19/12</f>
        <v>200651.86472348272</v>
      </c>
      <c r="DJ20" s="24">
        <f ca="1">DI19/Inputs!B19/12</f>
        <v>200569.50778472869</v>
      </c>
      <c r="DK20" s="24">
        <f ca="1">DJ19/Inputs!B19/12</f>
        <v>200487.24890162706</v>
      </c>
      <c r="DL20" s="24">
        <f ca="1">DK19/Inputs!B19/12</f>
        <v>200404.24036529197</v>
      </c>
      <c r="DM20" s="24">
        <f ca="1">DL19/Inputs!B19/12</f>
        <v>200321.50697752097</v>
      </c>
      <c r="DN20" s="25">
        <f ca="1">SUM(DB20:DM20)</f>
        <v>2409271.0750852218</v>
      </c>
      <c r="DO20" s="24">
        <f ca="1">DM19/Inputs!B19/12</f>
        <v>200239.11393196054</v>
      </c>
      <c r="DP20" s="24">
        <f ca="1">DO19/Inputs!B19/12</f>
        <v>200156.16263608311</v>
      </c>
      <c r="DQ20" s="24">
        <f ca="1">DP19/Inputs!B19/12</f>
        <v>200073.68000508077</v>
      </c>
      <c r="DR20" s="24">
        <f ca="1">DQ19/Inputs!B19/12</f>
        <v>199991.63654739104</v>
      </c>
      <c r="DS20" s="24">
        <f ca="1">DR19/Inputs!B19/12</f>
        <v>199909.59107414132</v>
      </c>
      <c r="DT20" s="24">
        <f ca="1">DS19/Inputs!B19/12</f>
        <v>199827.5134792529</v>
      </c>
      <c r="DU20" s="24">
        <f ca="1">DT19/Inputs!B19/12</f>
        <v>199744.88506030303</v>
      </c>
      <c r="DV20" s="24">
        <f ca="1">DU19/Inputs!B19/12</f>
        <v>199662.15473610561</v>
      </c>
      <c r="DW20" s="24">
        <f ca="1">DV19/Inputs!B19/12</f>
        <v>199579.55880027264</v>
      </c>
      <c r="DX20" s="24">
        <f ca="1">DW19/Inputs!B19/12</f>
        <v>199496.73702639132</v>
      </c>
      <c r="DY20" s="24">
        <f ca="1">DX19/Inputs!B19/12</f>
        <v>199414.06016905999</v>
      </c>
      <c r="DZ20" s="24">
        <f ca="1">DY19/Inputs!B19/12</f>
        <v>199331.10195488331</v>
      </c>
      <c r="EA20" s="25">
        <f ca="1">SUM(DO20:DZ20)</f>
        <v>2397426.1954209255</v>
      </c>
      <c r="EB20" s="24">
        <f ca="1">DZ19/Inputs!B19/12</f>
        <v>199248.51671668622</v>
      </c>
      <c r="EC20" s="24">
        <f ca="1">EB19/Inputs!B19/12</f>
        <v>199165.62765288085</v>
      </c>
      <c r="ED20" s="24">
        <f ca="1">EC19/Inputs!B19/12</f>
        <v>199082.11083200193</v>
      </c>
      <c r="EE20" s="24">
        <f ca="1">ED19/Inputs!B19/12</f>
        <v>198998.70919715016</v>
      </c>
      <c r="EF20" s="24">
        <f ca="1">EE19/Inputs!B19/12</f>
        <v>198915.25501380718</v>
      </c>
      <c r="EG20" s="24">
        <f ca="1">EF19/Inputs!B19/12</f>
        <v>198831.49655724934</v>
      </c>
      <c r="EH20" s="24">
        <f ca="1">EG19/Inputs!B19/12</f>
        <v>198747.7451948208</v>
      </c>
      <c r="EI20" s="24">
        <f ca="1">EH19/Inputs!B19/12</f>
        <v>198663.96686619529</v>
      </c>
      <c r="EJ20" s="24">
        <f ca="1">EI19/Inputs!B19/12</f>
        <v>198580.44039057355</v>
      </c>
      <c r="EK20" s="24">
        <f ca="1">EJ19/Inputs!B19/12</f>
        <v>198497.44944519424</v>
      </c>
      <c r="EL20" s="24">
        <f ca="1">EK19/Inputs!B19/12</f>
        <v>198414.35638910634</v>
      </c>
      <c r="EM20" s="24">
        <f ca="1">EL19/Inputs!B19/12</f>
        <v>198331.56904564917</v>
      </c>
      <c r="EN20" s="25">
        <f ca="1">SUM(EB20:EM20)</f>
        <v>2385477.2433013152</v>
      </c>
    </row>
    <row r="21" spans="1:144" ht="12.75" customHeight="1" outlineLevel="1" x14ac:dyDescent="0.2">
      <c r="A21" s="11" t="str">
        <f>Labels!B19</f>
        <v>Capital Investment</v>
      </c>
      <c r="B21" s="24">
        <f>B20+(B22-B19)/Inputs!B22/12</f>
        <v>206222.01441622889</v>
      </c>
      <c r="C21" s="24">
        <f ca="1">C20+(C22-C19)/Inputs!B22/12</f>
        <v>205853.64814090368</v>
      </c>
      <c r="D21" s="24">
        <f ca="1">D20+(D22-D19)/Inputs!B22/12</f>
        <v>205438.27502768603</v>
      </c>
      <c r="E21" s="24">
        <f ca="1">E20+(E22-E19)/Inputs!B22/12</f>
        <v>205104.26010416707</v>
      </c>
      <c r="F21" s="24">
        <f ca="1">F20+(F22-F19)/Inputs!B22/12</f>
        <v>204786.24373661718</v>
      </c>
      <c r="G21" s="24">
        <f ca="1">G20+(G22-G19)/Inputs!B22/12</f>
        <v>204512.43171326243</v>
      </c>
      <c r="H21" s="24">
        <f ca="1">H20+(H22-H19)/Inputs!B22/12</f>
        <v>204174.01594215663</v>
      </c>
      <c r="I21" s="24">
        <f ca="1">I20+(I22-I19)/Inputs!B22/12</f>
        <v>203803.26357321197</v>
      </c>
      <c r="J21" s="24">
        <f ca="1">J20+(J22-J19)/Inputs!B22/12</f>
        <v>203549.71940190461</v>
      </c>
      <c r="K21" s="24">
        <f ca="1">K20+(K22-K19)/Inputs!B22/12</f>
        <v>203208.27377778097</v>
      </c>
      <c r="L21" s="24">
        <f ca="1">L20+(L22-L19)/Inputs!B22/12</f>
        <v>202963.38957863243</v>
      </c>
      <c r="M21" s="24">
        <f ca="1">M20+(M22-M19)/Inputs!B22/12</f>
        <v>202632.55681062455</v>
      </c>
      <c r="N21" s="25">
        <f ca="1">SUM(B21:M21)</f>
        <v>2452248.0922231763</v>
      </c>
      <c r="O21" s="24">
        <f ca="1">O20+(O22-O19)/Inputs!B22/12</f>
        <v>202371.8611871663</v>
      </c>
      <c r="P21" s="24">
        <f ca="1">P20+(P22-P19)/Inputs!B22/12</f>
        <v>202070.06575203635</v>
      </c>
      <c r="Q21" s="24">
        <f ca="1">Q20+(Q22-Q19)/Inputs!B22/12</f>
        <v>201825.36486924402</v>
      </c>
      <c r="R21" s="24">
        <f ca="1">R20+(R22-R19)/Inputs!B22/12</f>
        <v>201602.28542473656</v>
      </c>
      <c r="S21" s="24">
        <f ca="1">S20+(S22-S19)/Inputs!B22/12</f>
        <v>201384.97127017603</v>
      </c>
      <c r="T21" s="24">
        <f ca="1">T20+(T22-T19)/Inputs!B22/12</f>
        <v>201140.56927177068</v>
      </c>
      <c r="U21" s="24">
        <f ca="1">U20+(U22-U19)/Inputs!B22/12</f>
        <v>200864.33201458491</v>
      </c>
      <c r="V21" s="24">
        <f ca="1">V20+(V22-V19)/Inputs!B22/12</f>
        <v>200553.14056065501</v>
      </c>
      <c r="W21" s="24">
        <f ca="1">W20+(W22-W19)/Inputs!B22/12</f>
        <v>200174.71810805745</v>
      </c>
      <c r="X21" s="24">
        <f ca="1">X20+(X22-X19)/Inputs!B22/12</f>
        <v>199923.93353898628</v>
      </c>
      <c r="Y21" s="24">
        <f ca="1">Y20+(Y22-Y19)/Inputs!B22/12</f>
        <v>199778.22324417101</v>
      </c>
      <c r="Z21" s="24">
        <f ca="1">Z20+(Z22-Z19)/Inputs!B22/12</f>
        <v>199462.45096806064</v>
      </c>
      <c r="AA21" s="25">
        <f ca="1">SUM(O21:Z21)</f>
        <v>2411151.9162096451</v>
      </c>
      <c r="AB21" s="24">
        <f ca="1">AB20+(AB22-AB19)/Inputs!B22/12</f>
        <v>199276.86066194603</v>
      </c>
      <c r="AC21" s="24">
        <f ca="1">AC20+(AC22-AC19)/Inputs!B22/12</f>
        <v>199010.79699682945</v>
      </c>
      <c r="AD21" s="24">
        <f ca="1">AD20+(AD22-AD19)/Inputs!B22/12</f>
        <v>198747.72661712277</v>
      </c>
      <c r="AE21" s="24">
        <f ca="1">AE20+(AE22-AE19)/Inputs!B22/12</f>
        <v>198560.81612036884</v>
      </c>
      <c r="AF21" s="24">
        <f ca="1">AF20+(AF22-AF19)/Inputs!B22/12</f>
        <v>198352.54359736087</v>
      </c>
      <c r="AG21" s="24">
        <f ca="1">AG20+(AG22-AG19)/Inputs!B22/12</f>
        <v>198108.32060411715</v>
      </c>
      <c r="AH21" s="24">
        <f ca="1">AH20+(AH22-AH19)/Inputs!B22/12</f>
        <v>197835.03518839221</v>
      </c>
      <c r="AI21" s="24">
        <f ca="1">AI20+(AI22-AI19)/Inputs!B22/12</f>
        <v>197659.82732403348</v>
      </c>
      <c r="AJ21" s="24">
        <f ca="1">AJ20+(AJ22-AJ19)/Inputs!B22/12</f>
        <v>197553.38736097064</v>
      </c>
      <c r="AK21" s="24">
        <f ca="1">AK20+(AK22-AK19)/Inputs!B22/12</f>
        <v>197379.16767545586</v>
      </c>
      <c r="AL21" s="24">
        <f ca="1">AL20+(AL22-AL19)/Inputs!B22/12</f>
        <v>197265.80894225548</v>
      </c>
      <c r="AM21" s="24">
        <f ca="1">AM20+(AM22-AM19)/Inputs!B22/12</f>
        <v>196975.23507087375</v>
      </c>
      <c r="AN21" s="25">
        <f ca="1">SUM(AB21:AM21)</f>
        <v>2376725.5261597261</v>
      </c>
      <c r="AO21" s="24">
        <f ca="1">AO20+(AO22-AO19)/Inputs!B22/12</f>
        <v>196733.96976598797</v>
      </c>
      <c r="AP21" s="24">
        <f ca="1">AP20+(AP22-AP19)/Inputs!B22/12</f>
        <v>196607.06330282424</v>
      </c>
      <c r="AQ21" s="24">
        <f ca="1">AQ20+(AQ22-AQ19)/Inputs!B22/12</f>
        <v>196392.09468395507</v>
      </c>
      <c r="AR21" s="24">
        <f ca="1">AR20+(AR22-AR19)/Inputs!B22/12</f>
        <v>196165.59291146218</v>
      </c>
      <c r="AS21" s="24">
        <f ca="1">AS20+(AS22-AS19)/Inputs!B22/12</f>
        <v>196075.71346991378</v>
      </c>
      <c r="AT21" s="24">
        <f ca="1">AT20+(AT22-AT19)/Inputs!B22/12</f>
        <v>195844.16854699701</v>
      </c>
      <c r="AU21" s="24">
        <f ca="1">AU20+(AU22-AU19)/Inputs!B22/12</f>
        <v>195590.94583110791</v>
      </c>
      <c r="AV21" s="24">
        <f ca="1">AV20+(AV22-AV19)/Inputs!B22/12</f>
        <v>195336.2700376173</v>
      </c>
      <c r="AW21" s="24">
        <f ca="1">AW20+(AW22-AW19)/Inputs!B22/12</f>
        <v>195223.42154386317</v>
      </c>
      <c r="AX21" s="24">
        <f ca="1">AX20+(AX22-AX19)/Inputs!B22/12</f>
        <v>195083.16958441518</v>
      </c>
      <c r="AY21" s="24">
        <f ca="1">AY20+(AY22-AY19)/Inputs!B22/12</f>
        <v>194856.45046853204</v>
      </c>
      <c r="AZ21" s="24">
        <f ca="1">AZ20+(AZ22-AZ19)/Inputs!B22/12</f>
        <v>194657.74120262658</v>
      </c>
      <c r="BA21" s="25">
        <f ca="1">SUM(AO21:AZ21)</f>
        <v>2348566.6013493026</v>
      </c>
      <c r="BB21" s="24">
        <f ca="1">BB20+(BB22-BB19)/Inputs!B22/12</f>
        <v>194482.17565701398</v>
      </c>
      <c r="BC21" s="24">
        <f ca="1">BC20+(BC22-BC19)/Inputs!B22/12</f>
        <v>194292.66104633035</v>
      </c>
      <c r="BD21" s="24">
        <f ca="1">BD20+(BD22-BD19)/Inputs!B22/12</f>
        <v>194118.53061588551</v>
      </c>
      <c r="BE21" s="24">
        <f ca="1">BE20+(BE22-BE19)/Inputs!B22/12</f>
        <v>193990.08343026624</v>
      </c>
      <c r="BF21" s="24">
        <f ca="1">BF20+(BF22-BF19)/Inputs!B22/12</f>
        <v>193716.77061612409</v>
      </c>
      <c r="BG21" s="24">
        <f ca="1">BG20+(BG22-BG19)/Inputs!B22/12</f>
        <v>193614.03665104942</v>
      </c>
      <c r="BH21" s="24">
        <f ca="1">BH20+(BH22-BH19)/Inputs!B22/12</f>
        <v>193448.05494061959</v>
      </c>
      <c r="BI21" s="24">
        <f ca="1">BI20+(BI22-BI19)/Inputs!B22/12</f>
        <v>193391.80002827753</v>
      </c>
      <c r="BJ21" s="24">
        <f ca="1">BJ20+(BJ22-BJ19)/Inputs!B22/12</f>
        <v>193298.07459852111</v>
      </c>
      <c r="BK21" s="24">
        <f ca="1">BK20+(BK22-BK19)/Inputs!B22/12</f>
        <v>193156.59992120159</v>
      </c>
      <c r="BL21" s="24">
        <f ca="1">BL20+(BL22-BL19)/Inputs!B22/12</f>
        <v>193090.89917006189</v>
      </c>
      <c r="BM21" s="24">
        <f ca="1">BM20+(BM22-BM19)/Inputs!B22/12</f>
        <v>192918.28646552234</v>
      </c>
      <c r="BN21" s="25">
        <f ca="1">SUM(BB21:BM21)</f>
        <v>2323517.9731408735</v>
      </c>
      <c r="BO21" s="24">
        <f ca="1">BO20+(BO22-BO19)/Inputs!B22/12</f>
        <v>192849.55853023869</v>
      </c>
      <c r="BP21" s="24">
        <f ca="1">BP20+(BP22-BP19)/Inputs!B22/12</f>
        <v>192654.35530271672</v>
      </c>
      <c r="BQ21" s="24">
        <f ca="1">BQ20+(BQ22-BQ19)/Inputs!B22/12</f>
        <v>192614.84877873049</v>
      </c>
      <c r="BR21" s="24">
        <f ca="1">BR20+(BR22-BR19)/Inputs!B22/12</f>
        <v>192400.9825966346</v>
      </c>
      <c r="BS21" s="24">
        <f ca="1">BS20+(BS22-BS19)/Inputs!B22/12</f>
        <v>192147.97583051215</v>
      </c>
      <c r="BT21" s="24">
        <f ca="1">BT20+(BT22-BT19)/Inputs!B22/12</f>
        <v>191927.89444966984</v>
      </c>
      <c r="BU21" s="24">
        <f ca="1">BU20+(BU22-BU19)/Inputs!B22/12</f>
        <v>191825.5760304181</v>
      </c>
      <c r="BV21" s="24">
        <f ca="1">BV20+(BV22-BV19)/Inputs!B22/12</f>
        <v>191707.58131052184</v>
      </c>
      <c r="BW21" s="24">
        <f ca="1">BW20+(BW22-BW19)/Inputs!B22/12</f>
        <v>191605.511239643</v>
      </c>
      <c r="BX21" s="24">
        <f ca="1">BX20+(BX22-BX19)/Inputs!B22/12</f>
        <v>191485.1125788058</v>
      </c>
      <c r="BY21" s="24">
        <f ca="1">BY20+(BY22-BY19)/Inputs!B22/12</f>
        <v>191384.50415818236</v>
      </c>
      <c r="BZ21" s="24">
        <f ca="1">BZ20+(BZ22-BZ19)/Inputs!B22/12</f>
        <v>191282.7527377347</v>
      </c>
      <c r="CA21" s="25">
        <f ca="1">SUM(BO21:BZ21)</f>
        <v>2303886.6535438085</v>
      </c>
      <c r="CB21" s="24">
        <f ca="1">CB20+(CB22-CB19)/Inputs!B22/12</f>
        <v>191249.80503624075</v>
      </c>
      <c r="CC21" s="24">
        <f ca="1">CC20+(CC22-CC19)/Inputs!B22/12</f>
        <v>191114.58415751156</v>
      </c>
      <c r="CD21" s="24">
        <f ca="1">CD20+(CD22-CD19)/Inputs!B22/12</f>
        <v>190944.37546289171</v>
      </c>
      <c r="CE21" s="24">
        <f ca="1">CE20+(CE22-CE19)/Inputs!B22/12</f>
        <v>190775.94452913094</v>
      </c>
      <c r="CF21" s="24">
        <f ca="1">CF20+(CF22-CF19)/Inputs!B22/12</f>
        <v>190659.47641659569</v>
      </c>
      <c r="CG21" s="24">
        <f ca="1">CG20+(CG22-CG19)/Inputs!B22/12</f>
        <v>190420.91919392496</v>
      </c>
      <c r="CH21" s="24">
        <f ca="1">CH20+(CH22-CH19)/Inputs!B22/12</f>
        <v>190183.27472136726</v>
      </c>
      <c r="CI21" s="24">
        <f ca="1">CI20+(CI22-CI19)/Inputs!B22/12</f>
        <v>190080.4703045098</v>
      </c>
      <c r="CJ21" s="24">
        <f ca="1">CJ20+(CJ22-CJ19)/Inputs!B22/12</f>
        <v>189884.88013047675</v>
      </c>
      <c r="CK21" s="24">
        <f ca="1">CK20+(CK22-CK19)/Inputs!B22/12</f>
        <v>189780.5837637303</v>
      </c>
      <c r="CL21" s="24">
        <f ca="1">CL20+(CL22-CL19)/Inputs!B22/12</f>
        <v>189659.57275801161</v>
      </c>
      <c r="CM21" s="24">
        <f ca="1">CM20+(CM22-CM19)/Inputs!B22/12</f>
        <v>189448.85031666918</v>
      </c>
      <c r="CN21" s="25">
        <f ca="1">SUM(CB21:CM21)</f>
        <v>2284202.7367910603</v>
      </c>
      <c r="CO21" s="24">
        <f ca="1">CO20+(CO22-CO19)/Inputs!B22/12</f>
        <v>189266.17695661241</v>
      </c>
      <c r="CP21" s="24">
        <f ca="1">CP20+(CP22-CP19)/Inputs!B22/12</f>
        <v>189137.00589274065</v>
      </c>
      <c r="CQ21" s="24">
        <f ca="1">CQ20+(CQ22-CQ19)/Inputs!B22/12</f>
        <v>189090.52136899202</v>
      </c>
      <c r="CR21" s="24">
        <f ca="1">CR20+(CR22-CR19)/Inputs!B22/12</f>
        <v>188909.49148261009</v>
      </c>
      <c r="CS21" s="24">
        <f ca="1">CS20+(CS22-CS19)/Inputs!B22/12</f>
        <v>188710.68827967194</v>
      </c>
      <c r="CT21" s="24">
        <f ca="1">CT20+(CT22-CT19)/Inputs!B22/12</f>
        <v>188598.25655787339</v>
      </c>
      <c r="CU21" s="24">
        <f ca="1">CU20+(CU22-CU19)/Inputs!B22/12</f>
        <v>188506.23088698086</v>
      </c>
      <c r="CV21" s="24">
        <f ca="1">CV20+(CV22-CV19)/Inputs!B22/12</f>
        <v>188312.73570488705</v>
      </c>
      <c r="CW21" s="24">
        <f ca="1">CW20+(CW22-CW19)/Inputs!B22/12</f>
        <v>188186.62675339833</v>
      </c>
      <c r="CX21" s="24">
        <f ca="1">CX20+(CX22-CX19)/Inputs!B22/12</f>
        <v>188148.78218898471</v>
      </c>
      <c r="CY21" s="24">
        <f ca="1">CY20+(CY22-CY19)/Inputs!B22/12</f>
        <v>188006.36264725673</v>
      </c>
      <c r="CZ21" s="24">
        <f ca="1">CZ20+(CZ22-CZ19)/Inputs!B22/12</f>
        <v>187867.10429665071</v>
      </c>
      <c r="DA21" s="25">
        <f ca="1">SUM(CO21:CZ21)</f>
        <v>2262739.983016659</v>
      </c>
      <c r="DB21" s="24">
        <f ca="1">DB20+(DB22-DB19)/Inputs!B22/12</f>
        <v>187706.86726228838</v>
      </c>
      <c r="DC21" s="24">
        <f ca="1">DC20+(DC22-DC19)/Inputs!B22/12</f>
        <v>187562.60260196845</v>
      </c>
      <c r="DD21" s="24">
        <f ca="1">DD20+(DD22-DD19)/Inputs!B22/12</f>
        <v>187432.35064857049</v>
      </c>
      <c r="DE21" s="24">
        <f ca="1">DE20+(DE22-DE19)/Inputs!B22/12</f>
        <v>187301.09490818388</v>
      </c>
      <c r="DF21" s="24">
        <f ca="1">DF20+(DF22-DF19)/Inputs!B22/12</f>
        <v>187264.22617420531</v>
      </c>
      <c r="DG21" s="24">
        <f ca="1">DG20+(DG22-DG19)/Inputs!B22/12</f>
        <v>187083.74831892084</v>
      </c>
      <c r="DH21" s="24">
        <f ca="1">DH20+(DH22-DH19)/Inputs!B22/12</f>
        <v>186897.63110130286</v>
      </c>
      <c r="DI21" s="24">
        <f ca="1">DI20+(DI22-DI19)/Inputs!B22/12</f>
        <v>186832.37236240529</v>
      </c>
      <c r="DJ21" s="24">
        <f ca="1">DJ20+(DJ22-DJ19)/Inputs!B22/12</f>
        <v>186624.07368043883</v>
      </c>
      <c r="DK21" s="24">
        <f ca="1">DK20+(DK22-DK19)/Inputs!B22/12</f>
        <v>186588.03975609361</v>
      </c>
      <c r="DL21" s="24">
        <f ca="1">DL20+(DL22-DL19)/Inputs!B22/12</f>
        <v>186562.20871113875</v>
      </c>
      <c r="DM21" s="24">
        <f ca="1">DM20+(DM22-DM19)/Inputs!B22/12</f>
        <v>186385.68927011016</v>
      </c>
      <c r="DN21" s="25">
        <f ca="1">SUM(DB21:DM21)</f>
        <v>2244240.9047956266</v>
      </c>
      <c r="DO21" s="24">
        <f ca="1">DO20+(DO22-DO19)/Inputs!B22/12</f>
        <v>186382.03192356811</v>
      </c>
      <c r="DP21" s="24">
        <f ca="1">DP20+(DP22-DP19)/Inputs!B22/12</f>
        <v>186372.86174420794</v>
      </c>
      <c r="DQ21" s="24">
        <f ca="1">DQ20+(DQ22-DQ19)/Inputs!B22/12</f>
        <v>186290.04049912476</v>
      </c>
      <c r="DR21" s="24">
        <f ca="1">DR20+(DR22-DR19)/Inputs!B22/12</f>
        <v>186202.60060613637</v>
      </c>
      <c r="DS21" s="24">
        <f ca="1">DS20+(DS22-DS19)/Inputs!B22/12</f>
        <v>186028.01669056472</v>
      </c>
      <c r="DT21" s="24">
        <f ca="1">DT20+(DT22-DT19)/Inputs!B22/12</f>
        <v>185928.81901409006</v>
      </c>
      <c r="DU21" s="24">
        <f ca="1">DU20+(DU22-DU19)/Inputs!B22/12</f>
        <v>185868.76784036052</v>
      </c>
      <c r="DV21" s="24">
        <f ca="1">DV20+(DV22-DV19)/Inputs!B22/12</f>
        <v>185748.09672404034</v>
      </c>
      <c r="DW21" s="24">
        <f ca="1">DW20+(DW22-DW19)/Inputs!B22/12</f>
        <v>185689.84676860305</v>
      </c>
      <c r="DX21" s="24">
        <f ca="1">DX20+(DX22-DX19)/Inputs!B22/12</f>
        <v>185559.75704471173</v>
      </c>
      <c r="DY21" s="24">
        <f ca="1">DY20+(DY22-DY19)/Inputs!B22/12</f>
        <v>185539.74015195656</v>
      </c>
      <c r="DZ21" s="24">
        <f ca="1">DZ20+(DZ22-DZ19)/Inputs!B22/12</f>
        <v>185405.73923558486</v>
      </c>
      <c r="EA21" s="25">
        <f ca="1">SUM(DO21:DZ21)</f>
        <v>2231016.3182429494</v>
      </c>
      <c r="EB21" s="24">
        <f ca="1">EB20+(EB22-EB19)/Inputs!B22/12</f>
        <v>185217.69080902962</v>
      </c>
      <c r="EC21" s="24">
        <f ca="1">EC20+(EC22-EC19)/Inputs!B22/12</f>
        <v>185154.15299778196</v>
      </c>
      <c r="ED21" s="24">
        <f ca="1">ED20+(ED22-ED19)/Inputs!B22/12</f>
        <v>185061.80803037973</v>
      </c>
      <c r="EE21" s="24">
        <f ca="1">EE20+(EE22-EE19)/Inputs!B22/12</f>
        <v>184927.28849543512</v>
      </c>
      <c r="EF21" s="24">
        <f ca="1">EF20+(EF22-EF19)/Inputs!B22/12</f>
        <v>184845.02612582079</v>
      </c>
      <c r="EG21" s="24">
        <f ca="1">EG20+(EG22-EG19)/Inputs!B22/12</f>
        <v>184756.73734816068</v>
      </c>
      <c r="EH21" s="24">
        <f ca="1">EH20+(EH22-EH19)/Inputs!B22/12</f>
        <v>184715.29729036707</v>
      </c>
      <c r="EI21" s="24">
        <f ca="1">EI20+(EI22-EI19)/Inputs!B22/12</f>
        <v>184721.48804247283</v>
      </c>
      <c r="EJ21" s="24">
        <f ca="1">EJ20+(EJ22-EJ19)/Inputs!B22/12</f>
        <v>184620.80696779909</v>
      </c>
      <c r="EK21" s="24">
        <f ca="1">EK20+(EK22-EK19)/Inputs!B22/12</f>
        <v>184589.17574439922</v>
      </c>
      <c r="EL21" s="24">
        <f ca="1">EL20+(EL22-EL19)/Inputs!B22/12</f>
        <v>184520.49199392437</v>
      </c>
      <c r="EM21" s="24">
        <f ca="1">EM20+(EM22-EM19)/Inputs!B22/12</f>
        <v>184499.00217049522</v>
      </c>
      <c r="EN21" s="25">
        <f ca="1">SUM(EB21:EM21)</f>
        <v>2217628.9660160658</v>
      </c>
    </row>
    <row r="22" spans="1:144" ht="12.75" customHeight="1" outlineLevel="1" x14ac:dyDescent="0.2">
      <c r="A22" s="9" t="str">
        <f>Labels!B14</f>
        <v>Desired Capital</v>
      </c>
      <c r="B22" s="28">
        <f>Inputs!B20*B10/(1/Inputs!B19/12+'(Other Computations)'!B144)</f>
        <v>34645298.421926454</v>
      </c>
      <c r="C22" s="28">
        <f ca="1">Inputs!B20*C10/(1/Inputs!B19/12+'(Other Computations)'!B144)</f>
        <v>34632037.236014746</v>
      </c>
      <c r="D22" s="28">
        <f ca="1">Inputs!B20*D10/(1/Inputs!B19/12+'(Other Computations)'!B144)</f>
        <v>34616715.437663592</v>
      </c>
      <c r="E22" s="28">
        <f ca="1">Inputs!B20*E10/(1/Inputs!B19/12+'(Other Computations)'!B144)</f>
        <v>34603986.096658796</v>
      </c>
      <c r="F22" s="28">
        <f ca="1">Inputs!B20*F10/(1/Inputs!B19/12+'(Other Computations)'!B144)</f>
        <v>34591589.889926024</v>
      </c>
      <c r="G22" s="28">
        <f ca="1">Inputs!B20*G10/(1/Inputs!B19/12+'(Other Computations)'!B144)</f>
        <v>34580542.793103665</v>
      </c>
      <c r="H22" s="28">
        <f ca="1">Inputs!B20*H10/(1/Inputs!B19/12+'(Other Computations)'!B144)</f>
        <v>34566969.936283745</v>
      </c>
      <c r="I22" s="28">
        <f ca="1">Inputs!B20*I10/(1/Inputs!B19/12+'(Other Computations)'!B144)</f>
        <v>34551960.302699231</v>
      </c>
      <c r="J22" s="28">
        <f ca="1">Inputs!B20*J10/(1/Inputs!B19/12+'(Other Computations)'!B144)</f>
        <v>34540880.202675119</v>
      </c>
      <c r="K22" s="28">
        <f ca="1">Inputs!B20*K10/(1/Inputs!B19/12+'(Other Computations)'!B144)</f>
        <v>34526471.449235357</v>
      </c>
      <c r="L22" s="28">
        <f ca="1">Inputs!B20*L10/(1/Inputs!B19/12+'(Other Computations)'!B144)</f>
        <v>34515263.41444692</v>
      </c>
      <c r="M22" s="28">
        <f ca="1">Inputs!B20*M10/(1/Inputs!B19/12+'(Other Computations)'!B144)</f>
        <v>34500802.113369912</v>
      </c>
      <c r="N22" s="29">
        <f ca="1">M22</f>
        <v>34500802.113369912</v>
      </c>
      <c r="O22" s="28">
        <f ca="1">Inputs!B20*O10/(1/Inputs!B19/12+'(Other Computations)'!B144)</f>
        <v>34488601.631221473</v>
      </c>
      <c r="P22" s="28">
        <f ca="1">Inputs!B20*P10/(1/Inputs!B19/12+'(Other Computations)'!B144)</f>
        <v>34474746.939402476</v>
      </c>
      <c r="Q22" s="28">
        <f ca="1">Inputs!B20*Q10/(1/Inputs!B19/12+'(Other Computations)'!B144)</f>
        <v>34462718.477950051</v>
      </c>
      <c r="R22" s="28">
        <f ca="1">Inputs!B20*R10/(1/Inputs!B19/12+'(Other Computations)'!B144)</f>
        <v>34451306.155796774</v>
      </c>
      <c r="S22" s="28">
        <f ca="1">Inputs!B20*S10/(1/Inputs!B19/12+'(Other Computations)'!B144)</f>
        <v>34439949.902621917</v>
      </c>
      <c r="T22" s="28">
        <f ca="1">Inputs!B20*T10/(1/Inputs!B19/12+'(Other Computations)'!B144)</f>
        <v>34427469.103403091</v>
      </c>
      <c r="U22" s="28">
        <f ca="1">Inputs!B20*U10/(1/Inputs!B19/12+'(Other Computations)'!B144)</f>
        <v>34413665.429614857</v>
      </c>
      <c r="V22" s="28">
        <f ca="1">Inputs!B20*V10/(1/Inputs!B19/12+'(Other Computations)'!B144)</f>
        <v>34398401.457958184</v>
      </c>
      <c r="W22" s="28">
        <f ca="1">Inputs!B20*W10/(1/Inputs!B19/12+'(Other Computations)'!B144)</f>
        <v>34380488.143620476</v>
      </c>
      <c r="X22" s="28">
        <f ca="1">Inputs!B20*X10/(1/Inputs!B19/12+'(Other Computations)'!B144)</f>
        <v>34366882.227611266</v>
      </c>
      <c r="Y22" s="28">
        <f ca="1">Inputs!B20*Y10/(1/Inputs!B19/12+'(Other Computations)'!B144)</f>
        <v>34356914.827777259</v>
      </c>
      <c r="Z22" s="28">
        <f ca="1">Inputs!B20*Z10/(1/Inputs!B19/12+'(Other Computations)'!B144)</f>
        <v>34340760.473917097</v>
      </c>
      <c r="AA22" s="29">
        <f ca="1">Z22</f>
        <v>34340760.473917097</v>
      </c>
      <c r="AB22" s="28">
        <f ca="1">Inputs!B20*AB10/(1/Inputs!B19/12+'(Other Computations)'!B144)</f>
        <v>34329036.228461601</v>
      </c>
      <c r="AC22" s="28">
        <f ca="1">Inputs!B20*AC10/(1/Inputs!B19/12+'(Other Computations)'!B144)</f>
        <v>34314325.508644126</v>
      </c>
      <c r="AD22" s="28">
        <f ca="1">Inputs!B20*AD10/(1/Inputs!B19/12+'(Other Computations)'!B144)</f>
        <v>34299526.270611629</v>
      </c>
      <c r="AE22" s="28">
        <f ca="1">Inputs!B20*AE10/(1/Inputs!B19/12+'(Other Computations)'!B144)</f>
        <v>34287293.281794153</v>
      </c>
      <c r="AF22" s="28">
        <f ca="1">Inputs!B20*AF10/(1/Inputs!B19/12+'(Other Computations)'!B144)</f>
        <v>34274192.440237358</v>
      </c>
      <c r="AG22" s="28">
        <f ca="1">Inputs!B20*AG10/(1/Inputs!B19/12+'(Other Computations)'!B144)</f>
        <v>34259661.924638696</v>
      </c>
      <c r="AH22" s="28">
        <f ca="1">Inputs!B20*AH10/(1/Inputs!B19/12+'(Other Computations)'!B144)</f>
        <v>34243918.92003721</v>
      </c>
      <c r="AI22" s="28">
        <f ca="1">Inputs!B20*AI10/(1/Inputs!B19/12+'(Other Computations)'!B144)</f>
        <v>34231519.913033456</v>
      </c>
      <c r="AJ22" s="28">
        <f ca="1">Inputs!B20*AJ10/(1/Inputs!B19/12+'(Other Computations)'!B144)</f>
        <v>34221515.050972722</v>
      </c>
      <c r="AK22" s="28">
        <f ca="1">Inputs!B20*AK10/(1/Inputs!B19/12+'(Other Computations)'!B144)</f>
        <v>34209037.482553765</v>
      </c>
      <c r="AL22" s="28">
        <f ca="1">Inputs!B20*AL10/(1/Inputs!B19/12+'(Other Computations)'!B144)</f>
        <v>34198636.241482981</v>
      </c>
      <c r="AM22" s="28">
        <f ca="1">Inputs!B20*AM10/(1/Inputs!B19/12+'(Other Computations)'!B144)</f>
        <v>34181816.167945057</v>
      </c>
      <c r="AN22" s="29">
        <f ca="1">AM22</f>
        <v>34181816.167945057</v>
      </c>
      <c r="AO22" s="28">
        <f ca="1">Inputs!B20*AO10/(1/Inputs!B19/12+'(Other Computations)'!B144)</f>
        <v>34166542.541078836</v>
      </c>
      <c r="AP22" s="28">
        <f ca="1">Inputs!B20*AP10/(1/Inputs!B19/12+'(Other Computations)'!B144)</f>
        <v>34155244.686695069</v>
      </c>
      <c r="AQ22" s="28">
        <f ca="1">Inputs!B20*AQ10/(1/Inputs!B19/12+'(Other Computations)'!B144)</f>
        <v>34140740.602688372</v>
      </c>
      <c r="AR22" s="28">
        <f ca="1">Inputs!B20*AR10/(1/Inputs!B19/12+'(Other Computations)'!B144)</f>
        <v>34125673.605665587</v>
      </c>
      <c r="AS22" s="28">
        <f ca="1">Inputs!B20*AS10/(1/Inputs!B19/12+'(Other Computations)'!B144)</f>
        <v>34115384.844617687</v>
      </c>
      <c r="AT22" s="28">
        <f ca="1">Inputs!B20*AT10/(1/Inputs!B19/12+'(Other Computations)'!B144)</f>
        <v>34099995.931305066</v>
      </c>
      <c r="AU22" s="28">
        <f ca="1">Inputs!B20*AU10/(1/Inputs!B19/12+'(Other Computations)'!B144)</f>
        <v>34083656.315147802</v>
      </c>
      <c r="AV22" s="28">
        <f ca="1">Inputs!B20*AV10/(1/Inputs!B19/12+'(Other Computations)'!B144)</f>
        <v>34067102.766155481</v>
      </c>
      <c r="AW22" s="28">
        <f ca="1">Inputs!B20*AW10/(1/Inputs!B19/12+'(Other Computations)'!B144)</f>
        <v>34055497.583780162</v>
      </c>
      <c r="AX22" s="28">
        <f ca="1">Inputs!B20*AX10/(1/Inputs!B19/12+'(Other Computations)'!B144)</f>
        <v>34042891.561175831</v>
      </c>
      <c r="AY22" s="28">
        <f ca="1">Inputs!B20*AY10/(1/Inputs!B19/12+'(Other Computations)'!B144)</f>
        <v>34027101.547446907</v>
      </c>
      <c r="AZ22" s="28">
        <f ca="1">Inputs!B20*AZ10/(1/Inputs!B19/12+'(Other Computations)'!B144)</f>
        <v>34012168.205050126</v>
      </c>
      <c r="BA22" s="29">
        <f ca="1">AZ22</f>
        <v>34012168.205050126</v>
      </c>
      <c r="BB22" s="28">
        <f ca="1">Inputs!B20*BB10/(1/Inputs!B19/12+'(Other Computations)'!B144)</f>
        <v>33997963.315494947</v>
      </c>
      <c r="BC22" s="28">
        <f ca="1">Inputs!B20*BC10/(1/Inputs!B19/12+'(Other Computations)'!B144)</f>
        <v>33983169.582994431</v>
      </c>
      <c r="BD22" s="28">
        <f ca="1">Inputs!B20*BD10/(1/Inputs!B19/12+'(Other Computations)'!B144)</f>
        <v>33968824.719285853</v>
      </c>
      <c r="BE22" s="28">
        <f ca="1">Inputs!B20*BE10/(1/Inputs!B19/12+'(Other Computations)'!B144)</f>
        <v>33956038.379892103</v>
      </c>
      <c r="BF22" s="28">
        <f ca="1">Inputs!B20*BF10/(1/Inputs!B19/12+'(Other Computations)'!B144)</f>
        <v>33937993.816779405</v>
      </c>
      <c r="BG22" s="28">
        <f ca="1">Inputs!B20*BG10/(1/Inputs!B19/12+'(Other Computations)'!B144)</f>
        <v>33925892.888582051</v>
      </c>
      <c r="BH22" s="28">
        <f ca="1">Inputs!B20*BH10/(1/Inputs!B19/12+'(Other Computations)'!B144)</f>
        <v>33911519.715700611</v>
      </c>
      <c r="BI22" s="28">
        <f ca="1">Inputs!B20*BI10/(1/Inputs!B19/12+'(Other Computations)'!B144)</f>
        <v>33901002.755174406</v>
      </c>
      <c r="BJ22" s="28">
        <f ca="1">Inputs!B20*BJ10/(1/Inputs!B19/12+'(Other Computations)'!B144)</f>
        <v>33889166.155709423</v>
      </c>
      <c r="BK22" s="28">
        <f ca="1">Inputs!B20*BK10/(1/Inputs!B19/12+'(Other Computations)'!B144)</f>
        <v>33875579.458857931</v>
      </c>
      <c r="BL22" s="28">
        <f ca="1">Inputs!B20*BL10/(1/Inputs!B19/12+'(Other Computations)'!B144)</f>
        <v>33864649.604620785</v>
      </c>
      <c r="BM22" s="28">
        <f ca="1">Inputs!B20*BM10/(1/Inputs!B19/12+'(Other Computations)'!B144)</f>
        <v>33849886.092505649</v>
      </c>
      <c r="BN22" s="29">
        <f ca="1">BM22</f>
        <v>33849886.092505649</v>
      </c>
      <c r="BO22" s="28">
        <f ca="1">Inputs!B20*BO10/(1/Inputs!B19/12+'(Other Computations)'!B144)</f>
        <v>33838754.878035367</v>
      </c>
      <c r="BP22" s="28">
        <f ca="1">Inputs!B20*BP10/(1/Inputs!B19/12+'(Other Computations)'!B144)</f>
        <v>33823089.703157522</v>
      </c>
      <c r="BQ22" s="28">
        <f ca="1">Inputs!B20*BQ10/(1/Inputs!B19/12+'(Other Computations)'!B144)</f>
        <v>33812900.663608424</v>
      </c>
      <c r="BR22" s="28">
        <f ca="1">Inputs!B20*BR10/(1/Inputs!B19/12+'(Other Computations)'!B144)</f>
        <v>33796488.41493196</v>
      </c>
      <c r="BS22" s="28">
        <f ca="1">Inputs!B20*BS10/(1/Inputs!B19/12+'(Other Computations)'!B144)</f>
        <v>33778513.888093375</v>
      </c>
      <c r="BT22" s="28">
        <f ca="1">Inputs!B20*BT10/(1/Inputs!B19/12+'(Other Computations)'!B144)</f>
        <v>33761569.360315159</v>
      </c>
      <c r="BU22" s="28">
        <f ca="1">Inputs!B20*BU10/(1/Inputs!B19/12+'(Other Computations)'!B144)</f>
        <v>33748751.209004536</v>
      </c>
      <c r="BV22" s="28">
        <f ca="1">Inputs!B20*BV10/(1/Inputs!B19/12+'(Other Computations)'!B144)</f>
        <v>33735367.252735861</v>
      </c>
      <c r="BW22" s="28">
        <f ca="1">Inputs!B20*BW10/(1/Inputs!B19/12+'(Other Computations)'!B144)</f>
        <v>33722514.887631625</v>
      </c>
      <c r="BX22" s="28">
        <f ca="1">Inputs!B20*BX10/(1/Inputs!B19/12+'(Other Computations)'!B144)</f>
        <v>33708980.289624363</v>
      </c>
      <c r="BY22" s="28">
        <f ca="1">Inputs!B20*BY10/(1/Inputs!B19/12+'(Other Computations)'!B144)</f>
        <v>33696114.243777208</v>
      </c>
      <c r="BZ22" s="28">
        <f ca="1">Inputs!B20*BZ10/(1/Inputs!B19/12+'(Other Computations)'!B144)</f>
        <v>33683187.004599132</v>
      </c>
      <c r="CA22" s="29">
        <f ca="1">BZ22</f>
        <v>33683187.004599132</v>
      </c>
      <c r="CB22" s="28">
        <f ca="1">Inputs!B20*CB10/(1/Inputs!B19/12+'(Other Computations)'!B144)</f>
        <v>33672711.531489179</v>
      </c>
      <c r="CC22" s="28">
        <f ca="1">Inputs!B20*CC10/(1/Inputs!B19/12+'(Other Computations)'!B144)</f>
        <v>33658598.224149503</v>
      </c>
      <c r="CD22" s="28">
        <f ca="1">Inputs!B20*CD10/(1/Inputs!B19/12+'(Other Computations)'!B144)</f>
        <v>33643152.488565646</v>
      </c>
      <c r="CE22" s="28">
        <f ca="1">Inputs!B20*CE10/(1/Inputs!B19/12+'(Other Computations)'!B144)</f>
        <v>33627684.551459879</v>
      </c>
      <c r="CF22" s="28">
        <f ca="1">Inputs!B20*CF10/(1/Inputs!B19/12+'(Other Computations)'!B144)</f>
        <v>33614010.783886753</v>
      </c>
      <c r="CG22" s="28">
        <f ca="1">Inputs!B20*CG10/(1/Inputs!B19/12+'(Other Computations)'!B144)</f>
        <v>33595917.411290415</v>
      </c>
      <c r="CH22" s="28">
        <f ca="1">Inputs!B20*CH10/(1/Inputs!B19/12+'(Other Computations)'!B144)</f>
        <v>33577699.731949128</v>
      </c>
      <c r="CI22" s="28">
        <f ca="1">Inputs!B20*CI10/(1/Inputs!B19/12+'(Other Computations)'!B144)</f>
        <v>33564206.348786898</v>
      </c>
      <c r="CJ22" s="28">
        <f ca="1">Inputs!B20*CJ10/(1/Inputs!B19/12+'(Other Computations)'!B144)</f>
        <v>33547378.312516998</v>
      </c>
      <c r="CK22" s="28">
        <f ca="1">Inputs!B20*CK10/(1/Inputs!B19/12+'(Other Computations)'!B144)</f>
        <v>33533721.580892302</v>
      </c>
      <c r="CL22" s="28">
        <f ca="1">Inputs!B20*CL10/(1/Inputs!B19/12+'(Other Computations)'!B144)</f>
        <v>33519458.992780417</v>
      </c>
      <c r="CM22" s="28">
        <f ca="1">Inputs!B20*CM10/(1/Inputs!B19/12+'(Other Computations)'!B144)</f>
        <v>33501927.072049547</v>
      </c>
      <c r="CN22" s="29">
        <f ca="1">CM22</f>
        <v>33501927.072049547</v>
      </c>
      <c r="CO22" s="28">
        <f ca="1">Inputs!B20*CO10/(1/Inputs!B19/12+'(Other Computations)'!B144)</f>
        <v>33485279.092161428</v>
      </c>
      <c r="CP22" s="28">
        <f ca="1">Inputs!B20*CP10/(1/Inputs!B19/12+'(Other Computations)'!B144)</f>
        <v>33470478.878246933</v>
      </c>
      <c r="CQ22" s="28">
        <f ca="1">Inputs!B20*CQ10/(1/Inputs!B19/12+'(Other Computations)'!B144)</f>
        <v>33458625.303831384</v>
      </c>
      <c r="CR22" s="28">
        <f ca="1">Inputs!B20*CR10/(1/Inputs!B19/12+'(Other Computations)'!B144)</f>
        <v>33441969.70834868</v>
      </c>
      <c r="CS22" s="28">
        <f ca="1">Inputs!B20*CS10/(1/Inputs!B19/12+'(Other Computations)'!B144)</f>
        <v>33424563.800574135</v>
      </c>
      <c r="CT22" s="28">
        <f ca="1">Inputs!B20*CT10/(1/Inputs!B19/12+'(Other Computations)'!B144)</f>
        <v>33410167.603366986</v>
      </c>
      <c r="CU22" s="28">
        <f ca="1">Inputs!B20*CU10/(1/Inputs!B19/12+'(Other Computations)'!B144)</f>
        <v>33396497.198864549</v>
      </c>
      <c r="CV22" s="28">
        <f ca="1">Inputs!B20*CV10/(1/Inputs!B19/12+'(Other Computations)'!B144)</f>
        <v>33379167.557938013</v>
      </c>
      <c r="CW22" s="28">
        <f ca="1">Inputs!B20*CW10/(1/Inputs!B19/12+'(Other Computations)'!B144)</f>
        <v>33364151.69758654</v>
      </c>
      <c r="CX22" s="28">
        <f ca="1">Inputs!B20*CX10/(1/Inputs!B19/12+'(Other Computations)'!B144)</f>
        <v>33352290.398842841</v>
      </c>
      <c r="CY22" s="28">
        <f ca="1">Inputs!B20*CY10/(1/Inputs!B19/12+'(Other Computations)'!B144)</f>
        <v>33336715.936472557</v>
      </c>
      <c r="CZ22" s="28">
        <f ca="1">Inputs!B20*CZ10/(1/Inputs!B19/12+'(Other Computations)'!B144)</f>
        <v>33321183.460409649</v>
      </c>
      <c r="DA22" s="29">
        <f ca="1">CZ22</f>
        <v>33321183.460409649</v>
      </c>
      <c r="DB22" s="28">
        <f ca="1">Inputs!B20*DB10/(1/Inputs!B19/12+'(Other Computations)'!B144)</f>
        <v>33304849.198514059</v>
      </c>
      <c r="DC22" s="28">
        <f ca="1">Inputs!B20*DC10/(1/Inputs!B19/12+'(Other Computations)'!B144)</f>
        <v>33289022.160264295</v>
      </c>
      <c r="DD22" s="28">
        <f ca="1">Inputs!B20*DD10/(1/Inputs!B19/12+'(Other Computations)'!B144)</f>
        <v>33273652.54255278</v>
      </c>
      <c r="DE22" s="28">
        <f ca="1">Inputs!B20*DE10/(1/Inputs!B19/12+'(Other Computations)'!B144)</f>
        <v>33258210.745117288</v>
      </c>
      <c r="DF22" s="28">
        <f ca="1">Inputs!B20*DF10/(1/Inputs!B19/12+'(Other Computations)'!B144)</f>
        <v>33246127.109991815</v>
      </c>
      <c r="DG22" s="28">
        <f ca="1">Inputs!B20*DG10/(1/Inputs!B19/12+'(Other Computations)'!B144)</f>
        <v>33228928.593226273</v>
      </c>
      <c r="DH22" s="28">
        <f ca="1">Inputs!B20*DH10/(1/Inputs!B19/12+'(Other Computations)'!B144)</f>
        <v>33211418.507960994</v>
      </c>
      <c r="DI22" s="28">
        <f ca="1">Inputs!B20*DI10/(1/Inputs!B19/12+'(Other Computations)'!B144)</f>
        <v>33198175.582835637</v>
      </c>
      <c r="DJ22" s="28">
        <f ca="1">Inputs!B20*DJ10/(1/Inputs!B19/12+'(Other Computations)'!B144)</f>
        <v>33179822.187718913</v>
      </c>
      <c r="DK22" s="28">
        <f ca="1">Inputs!B20*DK10/(1/Inputs!B19/12+'(Other Computations)'!B144)</f>
        <v>33167540.852129851</v>
      </c>
      <c r="DL22" s="28">
        <f ca="1">Inputs!B20*DL10/(1/Inputs!B19/12+'(Other Computations)'!B144)</f>
        <v>33155700.032674007</v>
      </c>
      <c r="DM22" s="28">
        <f ca="1">Inputs!B20*DM10/(1/Inputs!B19/12+'(Other Computations)'!B144)</f>
        <v>33138481.703102585</v>
      </c>
      <c r="DN22" s="29">
        <f ca="1">DM22</f>
        <v>33138481.703102585</v>
      </c>
      <c r="DO22" s="28">
        <f ca="1">Inputs!B20*DO10/(1/Inputs!B19/12+'(Other Computations)'!B144)</f>
        <v>33127380.370559834</v>
      </c>
      <c r="DP22" s="28">
        <f ca="1">Inputs!B20*DP10/(1/Inputs!B19/12+'(Other Computations)'!B144)</f>
        <v>33116179.408746064</v>
      </c>
      <c r="DQ22" s="28">
        <f ca="1">Inputs!B20*DQ10/(1/Inputs!B19/12+'(Other Computations)'!B144)</f>
        <v>33102383.917747278</v>
      </c>
      <c r="DR22" s="28">
        <f ca="1">Inputs!B20*DR10/(1/Inputs!B19/12+'(Other Computations)'!B144)</f>
        <v>33088406.006570574</v>
      </c>
      <c r="DS22" s="28">
        <f ca="1">Inputs!B20*DS10/(1/Inputs!B19/12+'(Other Computations)'!B144)</f>
        <v>33071285.586705726</v>
      </c>
      <c r="DT22" s="28">
        <f ca="1">Inputs!B20*DT10/(1/Inputs!B19/12+'(Other Computations)'!B144)</f>
        <v>33056787.689385049</v>
      </c>
      <c r="DU22" s="28">
        <f ca="1">Inputs!B20*DU10/(1/Inputs!B19/12+'(Other Computations)'!B144)</f>
        <v>33043701.775747817</v>
      </c>
      <c r="DV22" s="28">
        <f ca="1">Inputs!B20*DV10/(1/Inputs!B19/12+'(Other Computations)'!B144)</f>
        <v>33028459.790011454</v>
      </c>
      <c r="DW22" s="28">
        <f ca="1">Inputs!B20*DW10/(1/Inputs!B19/12+'(Other Computations)'!B144)</f>
        <v>33015422.187293634</v>
      </c>
      <c r="DX22" s="28">
        <f ca="1">Inputs!B20*DX10/(1/Inputs!B19/12+'(Other Computations)'!B144)</f>
        <v>32999830.829061609</v>
      </c>
      <c r="DY22" s="28">
        <f ca="1">Inputs!B20*DY10/(1/Inputs!B19/12+'(Other Computations)'!B144)</f>
        <v>32988149.607804671</v>
      </c>
      <c r="DZ22" s="28">
        <f ca="1">Inputs!B20*DZ10/(1/Inputs!B19/12+'(Other Computations)'!B144)</f>
        <v>32972437.750508543</v>
      </c>
      <c r="EA22" s="29">
        <f ca="1">DZ22</f>
        <v>32972437.750508543</v>
      </c>
      <c r="EB22" s="28">
        <f ca="1">Inputs!B20*EB10/(1/Inputs!B19/12+'(Other Computations)'!B144)</f>
        <v>32954715.713008348</v>
      </c>
      <c r="EC22" s="28">
        <f ca="1">Inputs!B20*EC10/(1/Inputs!B19/12+'(Other Computations)'!B144)</f>
        <v>32941381.532192767</v>
      </c>
      <c r="ED22" s="28">
        <f ca="1">Inputs!B20*ED10/(1/Inputs!B19/12+'(Other Computations)'!B144)</f>
        <v>32927052.244262829</v>
      </c>
      <c r="EE22" s="28">
        <f ca="1">Inputs!B20*EE10/(1/Inputs!B19/12+'(Other Computations)'!B144)</f>
        <v>32911191.697057862</v>
      </c>
      <c r="EF22" s="28">
        <f ca="1">Inputs!B20*EF10/(1/Inputs!B19/12+'(Other Computations)'!B144)</f>
        <v>32897163.181650378</v>
      </c>
      <c r="EG22" s="28">
        <f ca="1">Inputs!B20*EG10/(1/Inputs!B19/12+'(Other Computations)'!B144)</f>
        <v>32882929.861202706</v>
      </c>
      <c r="EH22" s="28">
        <f ca="1">Inputs!B20*EH10/(1/Inputs!B19/12+'(Other Computations)'!B144)</f>
        <v>32870378.308960475</v>
      </c>
      <c r="EI22" s="28">
        <f ca="1">Inputs!B20*EI10/(1/Inputs!B19/12+'(Other Computations)'!B144)</f>
        <v>32859584.747962348</v>
      </c>
      <c r="EJ22" s="28">
        <f ca="1">Inputs!B20*EJ10/(1/Inputs!B19/12+'(Other Computations)'!B144)</f>
        <v>32845024.703572754</v>
      </c>
      <c r="EK22" s="28">
        <f ca="1">Inputs!B20*EK10/(1/Inputs!B19/12+'(Other Computations)'!B144)</f>
        <v>32832914.02014124</v>
      </c>
      <c r="EL22" s="28">
        <f ca="1">Inputs!B20*EL10/(1/Inputs!B19/12+'(Other Computations)'!B144)</f>
        <v>32819524.481442515</v>
      </c>
      <c r="EM22" s="28">
        <f ca="1">Inputs!B20*EM10/(1/Inputs!B19/12+'(Other Computations)'!B144)</f>
        <v>32807837.327768341</v>
      </c>
      <c r="EN22" s="29">
        <f ca="1">EM22</f>
        <v>32807837.327768341</v>
      </c>
    </row>
    <row r="23" spans="1:144" ht="12.75" customHeight="1" outlineLevel="1" x14ac:dyDescent="0.2"/>
    <row r="24" spans="1:144" ht="12.75" customHeight="1" outlineLevel="1" x14ac:dyDescent="0.2"/>
    <row r="25" spans="1:144" ht="12.75" customHeight="1" x14ac:dyDescent="0.2">
      <c r="A25" s="30" t="str">
        <f>"Employment"</f>
        <v>Employment</v>
      </c>
    </row>
    <row r="26" spans="1:144" ht="12.75" customHeight="1" outlineLevel="1" x14ac:dyDescent="0.2">
      <c r="A26" s="2" t="str">
        <f>" "</f>
        <v xml:space="preserve"> </v>
      </c>
    </row>
    <row r="27" spans="1:144" ht="12.75" customHeight="1" outlineLevel="1" x14ac:dyDescent="0.2">
      <c r="B27" s="19" t="str">
        <f>ZZZ__FnCalls!F7</f>
        <v>MMM 2010</v>
      </c>
      <c r="C27" s="20" t="str">
        <f>ZZZ__FnCalls!F8</f>
        <v>MMM 2010</v>
      </c>
      <c r="D27" s="20" t="str">
        <f>ZZZ__FnCalls!F9</f>
        <v>MMM 2010</v>
      </c>
      <c r="E27" s="20" t="str">
        <f>ZZZ__FnCalls!F10</f>
        <v>MMM 2010</v>
      </c>
      <c r="F27" s="20" t="str">
        <f>ZZZ__FnCalls!F11</f>
        <v>MMM 2010</v>
      </c>
      <c r="G27" s="20" t="str">
        <f>ZZZ__FnCalls!F12</f>
        <v>MMM 2010</v>
      </c>
      <c r="H27" s="20" t="str">
        <f>ZZZ__FnCalls!F13</f>
        <v>MMM 2010</v>
      </c>
      <c r="I27" s="20" t="str">
        <f>ZZZ__FnCalls!F14</f>
        <v>MMM 2010</v>
      </c>
      <c r="J27" s="20" t="str">
        <f>ZZZ__FnCalls!F15</f>
        <v>MMM 2010</v>
      </c>
      <c r="K27" s="20" t="str">
        <f>ZZZ__FnCalls!F16</f>
        <v>MMM 2010</v>
      </c>
      <c r="L27" s="20" t="str">
        <f>ZZZ__FnCalls!F17</f>
        <v>MMM 2010</v>
      </c>
      <c r="M27" s="20" t="str">
        <f>ZZZ__FnCalls!F18</f>
        <v>MMM 2010</v>
      </c>
      <c r="N27" s="21" t="str">
        <f>ZZZ__FnCalls!H7</f>
        <v>2010</v>
      </c>
      <c r="O27" s="20" t="str">
        <f>ZZZ__FnCalls!F19</f>
        <v>MMM 2011</v>
      </c>
      <c r="P27" s="20" t="str">
        <f>ZZZ__FnCalls!F20</f>
        <v>MMM 2011</v>
      </c>
      <c r="Q27" s="20" t="str">
        <f>ZZZ__FnCalls!F21</f>
        <v>MMM 2011</v>
      </c>
      <c r="R27" s="20" t="str">
        <f>ZZZ__FnCalls!F22</f>
        <v>MMM 2011</v>
      </c>
      <c r="S27" s="20" t="str">
        <f>ZZZ__FnCalls!F23</f>
        <v>MMM 2011</v>
      </c>
      <c r="T27" s="20" t="str">
        <f>ZZZ__FnCalls!F24</f>
        <v>MMM 2011</v>
      </c>
      <c r="U27" s="20" t="str">
        <f>ZZZ__FnCalls!F25</f>
        <v>MMM 2011</v>
      </c>
      <c r="V27" s="20" t="str">
        <f>ZZZ__FnCalls!F26</f>
        <v>MMM 2011</v>
      </c>
      <c r="W27" s="20" t="str">
        <f>ZZZ__FnCalls!F27</f>
        <v>MMM 2011</v>
      </c>
      <c r="X27" s="20" t="str">
        <f>ZZZ__FnCalls!F28</f>
        <v>MMM 2011</v>
      </c>
      <c r="Y27" s="20" t="str">
        <f>ZZZ__FnCalls!F29</f>
        <v>MMM 2011</v>
      </c>
      <c r="Z27" s="20" t="str">
        <f>ZZZ__FnCalls!F30</f>
        <v>MMM 2011</v>
      </c>
      <c r="AA27" s="21" t="str">
        <f>ZZZ__FnCalls!H19</f>
        <v>2011</v>
      </c>
      <c r="AB27" s="20" t="str">
        <f>ZZZ__FnCalls!F31</f>
        <v>MMM 2012</v>
      </c>
      <c r="AC27" s="20" t="str">
        <f>ZZZ__FnCalls!F32</f>
        <v>MMM 2012</v>
      </c>
      <c r="AD27" s="20" t="str">
        <f>ZZZ__FnCalls!F33</f>
        <v>MMM 2012</v>
      </c>
      <c r="AE27" s="20" t="str">
        <f>ZZZ__FnCalls!F34</f>
        <v>MMM 2012</v>
      </c>
      <c r="AF27" s="20" t="str">
        <f>ZZZ__FnCalls!F35</f>
        <v>MMM 2012</v>
      </c>
      <c r="AG27" s="20" t="str">
        <f>ZZZ__FnCalls!F36</f>
        <v>MMM 2012</v>
      </c>
      <c r="AH27" s="20" t="str">
        <f>ZZZ__FnCalls!F37</f>
        <v>MMM 2012</v>
      </c>
      <c r="AI27" s="20" t="str">
        <f>ZZZ__FnCalls!F38</f>
        <v>MMM 2012</v>
      </c>
      <c r="AJ27" s="20" t="str">
        <f>ZZZ__FnCalls!F39</f>
        <v>MMM 2012</v>
      </c>
      <c r="AK27" s="20" t="str">
        <f>ZZZ__FnCalls!F40</f>
        <v>MMM 2012</v>
      </c>
      <c r="AL27" s="20" t="str">
        <f>ZZZ__FnCalls!F41</f>
        <v>MMM 2012</v>
      </c>
      <c r="AM27" s="20" t="str">
        <f>ZZZ__FnCalls!F42</f>
        <v>MMM 2012</v>
      </c>
      <c r="AN27" s="21" t="str">
        <f>ZZZ__FnCalls!H31</f>
        <v>2012</v>
      </c>
      <c r="AO27" s="20" t="str">
        <f>ZZZ__FnCalls!F43</f>
        <v>MMM 2013</v>
      </c>
      <c r="AP27" s="20" t="str">
        <f>ZZZ__FnCalls!F44</f>
        <v>MMM 2013</v>
      </c>
      <c r="AQ27" s="20" t="str">
        <f>ZZZ__FnCalls!F45</f>
        <v>MMM 2013</v>
      </c>
      <c r="AR27" s="20" t="str">
        <f>ZZZ__FnCalls!F46</f>
        <v>MMM 2013</v>
      </c>
      <c r="AS27" s="20" t="str">
        <f>ZZZ__FnCalls!F47</f>
        <v>MMM 2013</v>
      </c>
      <c r="AT27" s="20" t="str">
        <f>ZZZ__FnCalls!F48</f>
        <v>MMM 2013</v>
      </c>
      <c r="AU27" s="20" t="str">
        <f>ZZZ__FnCalls!F49</f>
        <v>MMM 2013</v>
      </c>
      <c r="AV27" s="20" t="str">
        <f>ZZZ__FnCalls!F50</f>
        <v>MMM 2013</v>
      </c>
      <c r="AW27" s="20" t="str">
        <f>ZZZ__FnCalls!F51</f>
        <v>MMM 2013</v>
      </c>
      <c r="AX27" s="20" t="str">
        <f>ZZZ__FnCalls!F52</f>
        <v>MMM 2013</v>
      </c>
      <c r="AY27" s="20" t="str">
        <f>ZZZ__FnCalls!F53</f>
        <v>MMM 2013</v>
      </c>
      <c r="AZ27" s="20" t="str">
        <f>ZZZ__FnCalls!F54</f>
        <v>MMM 2013</v>
      </c>
      <c r="BA27" s="21" t="str">
        <f>ZZZ__FnCalls!H43</f>
        <v>2013</v>
      </c>
      <c r="BB27" s="20" t="str">
        <f>ZZZ__FnCalls!F55</f>
        <v>MMM 2014</v>
      </c>
      <c r="BC27" s="20" t="str">
        <f>ZZZ__FnCalls!F56</f>
        <v>MMM 2014</v>
      </c>
      <c r="BD27" s="20" t="str">
        <f>ZZZ__FnCalls!F57</f>
        <v>MMM 2014</v>
      </c>
      <c r="BE27" s="20" t="str">
        <f>ZZZ__FnCalls!F58</f>
        <v>MMM 2014</v>
      </c>
      <c r="BF27" s="20" t="str">
        <f>ZZZ__FnCalls!F59</f>
        <v>MMM 2014</v>
      </c>
      <c r="BG27" s="20" t="str">
        <f>ZZZ__FnCalls!F60</f>
        <v>MMM 2014</v>
      </c>
      <c r="BH27" s="20" t="str">
        <f>ZZZ__FnCalls!F61</f>
        <v>MMM 2014</v>
      </c>
      <c r="BI27" s="20" t="str">
        <f>ZZZ__FnCalls!F62</f>
        <v>MMM 2014</v>
      </c>
      <c r="BJ27" s="20" t="str">
        <f>ZZZ__FnCalls!F63</f>
        <v>MMM 2014</v>
      </c>
      <c r="BK27" s="20" t="str">
        <f>ZZZ__FnCalls!F64</f>
        <v>MMM 2014</v>
      </c>
      <c r="BL27" s="20" t="str">
        <f>ZZZ__FnCalls!F65</f>
        <v>MMM 2014</v>
      </c>
      <c r="BM27" s="20" t="str">
        <f>ZZZ__FnCalls!F66</f>
        <v>MMM 2014</v>
      </c>
      <c r="BN27" s="21" t="str">
        <f>ZZZ__FnCalls!H55</f>
        <v>2014</v>
      </c>
      <c r="BO27" s="20" t="str">
        <f>ZZZ__FnCalls!F67</f>
        <v>MMM 2015</v>
      </c>
      <c r="BP27" s="20" t="str">
        <f>ZZZ__FnCalls!F68</f>
        <v>MMM 2015</v>
      </c>
      <c r="BQ27" s="20" t="str">
        <f>ZZZ__FnCalls!F69</f>
        <v>MMM 2015</v>
      </c>
      <c r="BR27" s="20" t="str">
        <f>ZZZ__FnCalls!F70</f>
        <v>MMM 2015</v>
      </c>
      <c r="BS27" s="20" t="str">
        <f>ZZZ__FnCalls!F71</f>
        <v>MMM 2015</v>
      </c>
      <c r="BT27" s="20" t="str">
        <f>ZZZ__FnCalls!F72</f>
        <v>MMM 2015</v>
      </c>
      <c r="BU27" s="20" t="str">
        <f>ZZZ__FnCalls!F73</f>
        <v>MMM 2015</v>
      </c>
      <c r="BV27" s="20" t="str">
        <f>ZZZ__FnCalls!F74</f>
        <v>MMM 2015</v>
      </c>
      <c r="BW27" s="20" t="str">
        <f>ZZZ__FnCalls!F75</f>
        <v>MMM 2015</v>
      </c>
      <c r="BX27" s="20" t="str">
        <f>ZZZ__FnCalls!F76</f>
        <v>MMM 2015</v>
      </c>
      <c r="BY27" s="20" t="str">
        <f>ZZZ__FnCalls!F77</f>
        <v>MMM 2015</v>
      </c>
      <c r="BZ27" s="20" t="str">
        <f>ZZZ__FnCalls!F78</f>
        <v>MMM 2015</v>
      </c>
      <c r="CA27" s="21" t="str">
        <f>ZZZ__FnCalls!H67</f>
        <v>2015</v>
      </c>
      <c r="CB27" s="20" t="str">
        <f>ZZZ__FnCalls!F79</f>
        <v>MMM 2016</v>
      </c>
      <c r="CC27" s="20" t="str">
        <f>ZZZ__FnCalls!F80</f>
        <v>MMM 2016</v>
      </c>
      <c r="CD27" s="20" t="str">
        <f>ZZZ__FnCalls!F81</f>
        <v>MMM 2016</v>
      </c>
      <c r="CE27" s="20" t="str">
        <f>ZZZ__FnCalls!F82</f>
        <v>MMM 2016</v>
      </c>
      <c r="CF27" s="20" t="str">
        <f>ZZZ__FnCalls!F83</f>
        <v>MMM 2016</v>
      </c>
      <c r="CG27" s="20" t="str">
        <f>ZZZ__FnCalls!F84</f>
        <v>MMM 2016</v>
      </c>
      <c r="CH27" s="20" t="str">
        <f>ZZZ__FnCalls!F85</f>
        <v>MMM 2016</v>
      </c>
      <c r="CI27" s="20" t="str">
        <f>ZZZ__FnCalls!F86</f>
        <v>MMM 2016</v>
      </c>
      <c r="CJ27" s="20" t="str">
        <f>ZZZ__FnCalls!F87</f>
        <v>MMM 2016</v>
      </c>
      <c r="CK27" s="20" t="str">
        <f>ZZZ__FnCalls!F88</f>
        <v>MMM 2016</v>
      </c>
      <c r="CL27" s="20" t="str">
        <f>ZZZ__FnCalls!F89</f>
        <v>MMM 2016</v>
      </c>
      <c r="CM27" s="20" t="str">
        <f>ZZZ__FnCalls!F90</f>
        <v>MMM 2016</v>
      </c>
      <c r="CN27" s="21" t="str">
        <f>ZZZ__FnCalls!H79</f>
        <v>2016</v>
      </c>
      <c r="CO27" s="20" t="str">
        <f>ZZZ__FnCalls!F91</f>
        <v>MMM 2017</v>
      </c>
      <c r="CP27" s="20" t="str">
        <f>ZZZ__FnCalls!F92</f>
        <v>MMM 2017</v>
      </c>
      <c r="CQ27" s="20" t="str">
        <f>ZZZ__FnCalls!F93</f>
        <v>MMM 2017</v>
      </c>
      <c r="CR27" s="20" t="str">
        <f>ZZZ__FnCalls!F94</f>
        <v>MMM 2017</v>
      </c>
      <c r="CS27" s="20" t="str">
        <f>ZZZ__FnCalls!F95</f>
        <v>MMM 2017</v>
      </c>
      <c r="CT27" s="20" t="str">
        <f>ZZZ__FnCalls!F96</f>
        <v>MMM 2017</v>
      </c>
      <c r="CU27" s="20" t="str">
        <f>ZZZ__FnCalls!F97</f>
        <v>MMM 2017</v>
      </c>
      <c r="CV27" s="20" t="str">
        <f>ZZZ__FnCalls!F98</f>
        <v>MMM 2017</v>
      </c>
      <c r="CW27" s="20" t="str">
        <f>ZZZ__FnCalls!F99</f>
        <v>MMM 2017</v>
      </c>
      <c r="CX27" s="20" t="str">
        <f>ZZZ__FnCalls!F100</f>
        <v>MMM 2017</v>
      </c>
      <c r="CY27" s="20" t="str">
        <f>ZZZ__FnCalls!F101</f>
        <v>MMM 2017</v>
      </c>
      <c r="CZ27" s="20" t="str">
        <f>ZZZ__FnCalls!F102</f>
        <v>MMM 2017</v>
      </c>
      <c r="DA27" s="21" t="str">
        <f>ZZZ__FnCalls!H91</f>
        <v>2017</v>
      </c>
      <c r="DB27" s="20" t="str">
        <f>ZZZ__FnCalls!F103</f>
        <v>MMM 2018</v>
      </c>
      <c r="DC27" s="20" t="str">
        <f>ZZZ__FnCalls!F104</f>
        <v>MMM 2018</v>
      </c>
      <c r="DD27" s="20" t="str">
        <f>ZZZ__FnCalls!F105</f>
        <v>MMM 2018</v>
      </c>
      <c r="DE27" s="20" t="str">
        <f>ZZZ__FnCalls!F106</f>
        <v>MMM 2018</v>
      </c>
      <c r="DF27" s="20" t="str">
        <f>ZZZ__FnCalls!F107</f>
        <v>MMM 2018</v>
      </c>
      <c r="DG27" s="20" t="str">
        <f>ZZZ__FnCalls!F108</f>
        <v>MMM 2018</v>
      </c>
      <c r="DH27" s="20" t="str">
        <f>ZZZ__FnCalls!F109</f>
        <v>MMM 2018</v>
      </c>
      <c r="DI27" s="20" t="str">
        <f>ZZZ__FnCalls!F110</f>
        <v>MMM 2018</v>
      </c>
      <c r="DJ27" s="20" t="str">
        <f>ZZZ__FnCalls!F111</f>
        <v>MMM 2018</v>
      </c>
      <c r="DK27" s="20" t="str">
        <f>ZZZ__FnCalls!F112</f>
        <v>MMM 2018</v>
      </c>
      <c r="DL27" s="20" t="str">
        <f>ZZZ__FnCalls!F113</f>
        <v>MMM 2018</v>
      </c>
      <c r="DM27" s="20" t="str">
        <f>ZZZ__FnCalls!F114</f>
        <v>MMM 2018</v>
      </c>
      <c r="DN27" s="21" t="str">
        <f>ZZZ__FnCalls!H103</f>
        <v>2018</v>
      </c>
      <c r="DO27" s="20" t="str">
        <f>ZZZ__FnCalls!F115</f>
        <v>MMM 2019</v>
      </c>
      <c r="DP27" s="20" t="str">
        <f>ZZZ__FnCalls!F116</f>
        <v>MMM 2019</v>
      </c>
      <c r="DQ27" s="20" t="str">
        <f>ZZZ__FnCalls!F117</f>
        <v>MMM 2019</v>
      </c>
      <c r="DR27" s="20" t="str">
        <f>ZZZ__FnCalls!F118</f>
        <v>MMM 2019</v>
      </c>
      <c r="DS27" s="20" t="str">
        <f>ZZZ__FnCalls!F119</f>
        <v>MMM 2019</v>
      </c>
      <c r="DT27" s="20" t="str">
        <f>ZZZ__FnCalls!F120</f>
        <v>MMM 2019</v>
      </c>
      <c r="DU27" s="20" t="str">
        <f>ZZZ__FnCalls!F121</f>
        <v>MMM 2019</v>
      </c>
      <c r="DV27" s="20" t="str">
        <f>ZZZ__FnCalls!F122</f>
        <v>MMM 2019</v>
      </c>
      <c r="DW27" s="20" t="str">
        <f>ZZZ__FnCalls!F123</f>
        <v>MMM 2019</v>
      </c>
      <c r="DX27" s="20" t="str">
        <f>ZZZ__FnCalls!F124</f>
        <v>MMM 2019</v>
      </c>
      <c r="DY27" s="20" t="str">
        <f>ZZZ__FnCalls!F125</f>
        <v>MMM 2019</v>
      </c>
      <c r="DZ27" s="20" t="str">
        <f>ZZZ__FnCalls!F126</f>
        <v>MMM 2019</v>
      </c>
      <c r="EA27" s="21" t="str">
        <f>ZZZ__FnCalls!H115</f>
        <v>2019</v>
      </c>
      <c r="EB27" s="20" t="str">
        <f>ZZZ__FnCalls!F127</f>
        <v>MMM 2020</v>
      </c>
      <c r="EC27" s="20" t="str">
        <f>ZZZ__FnCalls!F128</f>
        <v>MMM 2020</v>
      </c>
      <c r="ED27" s="20" t="str">
        <f>ZZZ__FnCalls!F129</f>
        <v>MMM 2020</v>
      </c>
      <c r="EE27" s="20" t="str">
        <f>ZZZ__FnCalls!F130</f>
        <v>MMM 2020</v>
      </c>
      <c r="EF27" s="20" t="str">
        <f>ZZZ__FnCalls!F131</f>
        <v>MMM 2020</v>
      </c>
      <c r="EG27" s="20" t="str">
        <f>ZZZ__FnCalls!F132</f>
        <v>MMM 2020</v>
      </c>
      <c r="EH27" s="20" t="str">
        <f>ZZZ__FnCalls!F133</f>
        <v>MMM 2020</v>
      </c>
      <c r="EI27" s="20" t="str">
        <f>ZZZ__FnCalls!F134</f>
        <v>MMM 2020</v>
      </c>
      <c r="EJ27" s="20" t="str">
        <f>ZZZ__FnCalls!F135</f>
        <v>MMM 2020</v>
      </c>
      <c r="EK27" s="20" t="str">
        <f>ZZZ__FnCalls!F136</f>
        <v>MMM 2020</v>
      </c>
      <c r="EL27" s="20" t="str">
        <f>ZZZ__FnCalls!F137</f>
        <v>MMM 2020</v>
      </c>
      <c r="EM27" s="20" t="str">
        <f>ZZZ__FnCalls!F138</f>
        <v>MMM 2020</v>
      </c>
      <c r="EN27" s="21" t="str">
        <f>ZZZ__FnCalls!H127</f>
        <v>2020</v>
      </c>
    </row>
    <row r="28" spans="1:144" ht="12.75" customHeight="1" outlineLevel="1" x14ac:dyDescent="0.2">
      <c r="A28" s="7" t="str">
        <f>Labels!B38</f>
        <v>Employment</v>
      </c>
      <c r="B28" s="31">
        <f>Inputs!B27+'(Other Computations)'!B61*0/Inputs!B28/12</f>
        <v>140</v>
      </c>
      <c r="C28" s="31">
        <f>B28+'(Other Computations)'!B61*(B29-B28)/Inputs!B28/12</f>
        <v>140</v>
      </c>
      <c r="D28" s="31">
        <f ca="1">C28+'(Other Computations)'!B61*(C29-C28)/Inputs!B28/12</f>
        <v>139.99441793538071</v>
      </c>
      <c r="E28" s="31">
        <f ca="1">D28+'(Other Computations)'!B61*(D29-D28)/Inputs!B28/12</f>
        <v>139.98254794539528</v>
      </c>
      <c r="F28" s="31">
        <f ca="1">E28+'(Other Computations)'!B61*(E29-E28)/Inputs!B28/12</f>
        <v>139.96566419407401</v>
      </c>
      <c r="G28" s="31">
        <f ca="1">F28+'(Other Computations)'!B61*(F29-F28)/Inputs!B28/12</f>
        <v>139.94405404745592</v>
      </c>
      <c r="H28" s="31">
        <f ca="1">G28+'(Other Computations)'!B61*(G29-G28)/Inputs!B28/12</f>
        <v>139.91842508214421</v>
      </c>
      <c r="I28" s="31">
        <f ca="1">H28+'(Other Computations)'!B61*(H29-H28)/Inputs!B28/12</f>
        <v>139.88783415836147</v>
      </c>
      <c r="J28" s="31">
        <f ca="1">I28+'(Other Computations)'!B61*(I29-I28)/Inputs!B28/12</f>
        <v>139.85182450591415</v>
      </c>
      <c r="K28" s="31">
        <f ca="1">J28+'(Other Computations)'!B61*(J29-J28)/Inputs!B28/12</f>
        <v>139.81221227978469</v>
      </c>
      <c r="L28" s="31">
        <f ca="1">K28+'(Other Computations)'!B61*(K29-K28)/Inputs!B28/12</f>
        <v>139.76770680852167</v>
      </c>
      <c r="M28" s="31">
        <f ca="1">L28+'(Other Computations)'!B61*(L29-L28)/Inputs!B28/12</f>
        <v>139.71980380460062</v>
      </c>
      <c r="N28" s="32">
        <f ca="1">M28</f>
        <v>139.71980380460062</v>
      </c>
      <c r="O28" s="31">
        <f ca="1">M28+'(Other Computations)'!B61*(M29-M28)/Inputs!B28/12</f>
        <v>139.66723984584294</v>
      </c>
      <c r="P28" s="31">
        <f ca="1">O28+'(Other Computations)'!B61*(O29-O28)/Inputs!B28/12</f>
        <v>139.61110969920347</v>
      </c>
      <c r="Q28" s="31">
        <f ca="1">P28+'(Other Computations)'!B61*(P29-P28)/Inputs!B28/12</f>
        <v>139.55082928403064</v>
      </c>
      <c r="R28" s="31">
        <f ca="1">Q28+'(Other Computations)'!B61*(Q29-Q28)/Inputs!B28/12</f>
        <v>139.48729705071764</v>
      </c>
      <c r="S28" s="31">
        <f ca="1">R28+'(Other Computations)'!B61*(R29-R28)/Inputs!B28/12</f>
        <v>139.42087678656461</v>
      </c>
      <c r="T28" s="31">
        <f ca="1">S28+'(Other Computations)'!B61*(S29-S28)/Inputs!B28/12</f>
        <v>139.35168654315197</v>
      </c>
      <c r="U28" s="31">
        <f ca="1">T28+'(Other Computations)'!B61*(T29-T28)/Inputs!B28/12</f>
        <v>139.27934447468604</v>
      </c>
      <c r="V28" s="31">
        <f ca="1">U28+'(Other Computations)'!B61*(U29-U28)/Inputs!B28/12</f>
        <v>139.20339675730432</v>
      </c>
      <c r="W28" s="31">
        <f ca="1">V28+'(Other Computations)'!B61*(V29-V28)/Inputs!B28/12</f>
        <v>139.12334537420722</v>
      </c>
      <c r="X28" s="31">
        <f ca="1">W28+'(Other Computations)'!B61*(W29-W28)/Inputs!B28/12</f>
        <v>139.0382068105028</v>
      </c>
      <c r="Y28" s="31">
        <f ca="1">X28+'(Other Computations)'!B61*(X29-X28)/Inputs!B28/12</f>
        <v>138.94995501281051</v>
      </c>
      <c r="Z28" s="31">
        <f ca="1">Y28+'(Other Computations)'!B61*(Y29-Y28)/Inputs!B28/12</f>
        <v>138.86022611135749</v>
      </c>
      <c r="AA28" s="32">
        <f ca="1">Z28</f>
        <v>138.86022611135749</v>
      </c>
      <c r="AB28" s="31">
        <f ca="1">Z28+'(Other Computations)'!B61*(Z29-Z28)/Inputs!B28/12</f>
        <v>138.76647354319365</v>
      </c>
      <c r="AC28" s="31">
        <f ca="1">AB28+'(Other Computations)'!B61*(AB29-AB28)/Inputs!B28/12</f>
        <v>138.67069372019671</v>
      </c>
      <c r="AD28" s="31">
        <f ca="1">AC28+'(Other Computations)'!B61*(AC29-AC28)/Inputs!B28/12</f>
        <v>138.5717040722048</v>
      </c>
      <c r="AE28" s="31">
        <f ca="1">AD28+'(Other Computations)'!B61*(AD29-AD28)/Inputs!B28/12</f>
        <v>138.46957640726592</v>
      </c>
      <c r="AF28" s="31">
        <f ca="1">AE28+'(Other Computations)'!B61*(AE29-AE28)/Inputs!B28/12</f>
        <v>138.36549845513753</v>
      </c>
      <c r="AG28" s="31">
        <f ca="1">AF28+'(Other Computations)'!B61*(AF29-AF28)/Inputs!B28/12</f>
        <v>138.25917856094017</v>
      </c>
      <c r="AH28" s="31">
        <f ca="1">AG28+'(Other Computations)'!B61*(AG29-AG28)/Inputs!B28/12</f>
        <v>138.15009731979049</v>
      </c>
      <c r="AI28" s="31">
        <f ca="1">AH28+'(Other Computations)'!B61*(AH29-AH28)/Inputs!B28/12</f>
        <v>138.03784212600175</v>
      </c>
      <c r="AJ28" s="31">
        <f ca="1">AI28+'(Other Computations)'!B61*(AI29-AI28)/Inputs!B28/12</f>
        <v>137.92393072568396</v>
      </c>
      <c r="AK28" s="31">
        <f ca="1">AJ28+'(Other Computations)'!B61*(AJ29-AJ28)/Inputs!B28/12</f>
        <v>137.80943763514574</v>
      </c>
      <c r="AL28" s="31">
        <f ca="1">AK28+'(Other Computations)'!B61*(AK29-AK28)/Inputs!B28/12</f>
        <v>137.69335790816373</v>
      </c>
      <c r="AM28" s="31">
        <f ca="1">AL28+'(Other Computations)'!B61*(AL29-AL28)/Inputs!B28/12</f>
        <v>137.57663057028267</v>
      </c>
      <c r="AN28" s="32">
        <f ca="1">AM28</f>
        <v>137.57663057028267</v>
      </c>
      <c r="AO28" s="31">
        <f ca="1">AM28+'(Other Computations)'!B61*(AM29-AM28)/Inputs!B28/12</f>
        <v>137.45659181904608</v>
      </c>
      <c r="AP28" s="31">
        <f ca="1">AO28+'(Other Computations)'!B61*(AO29-AO28)/Inputs!B28/12</f>
        <v>137.33400784274255</v>
      </c>
      <c r="AQ28" s="31">
        <f ca="1">AP28+'(Other Computations)'!B61*(AP29-AP28)/Inputs!B28/12</f>
        <v>137.21064577384925</v>
      </c>
      <c r="AR28" s="31">
        <f ca="1">AQ28+'(Other Computations)'!B61*(AQ29-AQ28)/Inputs!B28/12</f>
        <v>137.08519887122995</v>
      </c>
      <c r="AS28" s="31">
        <f ca="1">AR28+'(Other Computations)'!B61*(AR29-AR28)/Inputs!B28/12</f>
        <v>136.95751095090228</v>
      </c>
      <c r="AT28" s="31">
        <f ca="1">AS28+'(Other Computations)'!B61*(AS29-AS28)/Inputs!B28/12</f>
        <v>136.82967892724153</v>
      </c>
      <c r="AU28" s="31">
        <f ca="1">AT28+'(Other Computations)'!B61*(AT29-AT28)/Inputs!B28/12</f>
        <v>136.69958124722382</v>
      </c>
      <c r="AV28" s="31">
        <f ca="1">AU28+'(Other Computations)'!B61*(AU29-AU28)/Inputs!B28/12</f>
        <v>136.5669043598819</v>
      </c>
      <c r="AW28" s="31">
        <f ca="1">AV28+'(Other Computations)'!B61*(AV29-AV28)/Inputs!B28/12</f>
        <v>136.43165426314826</v>
      </c>
      <c r="AX28" s="31">
        <f ca="1">AW28+'(Other Computations)'!B61*(AW29-AW28)/Inputs!B28/12</f>
        <v>136.29601016078442</v>
      </c>
      <c r="AY28" s="31">
        <f ca="1">AX28+'(Other Computations)'!B61*(AX29-AX28)/Inputs!B28/12</f>
        <v>136.15958438377098</v>
      </c>
      <c r="AZ28" s="31">
        <f ca="1">AY28+'(Other Computations)'!B61*(AY29-AY28)/Inputs!B28/12</f>
        <v>136.0210815383075</v>
      </c>
      <c r="BA28" s="32">
        <f ca="1">AZ28</f>
        <v>136.0210815383075</v>
      </c>
      <c r="BB28" s="31">
        <f ca="1">AZ28+'(Other Computations)'!B61*(AZ29-AZ28)/Inputs!B28/12</f>
        <v>135.88094464400831</v>
      </c>
      <c r="BC28" s="31">
        <f ca="1">BB28+'(Other Computations)'!B61*(BB29-BB28)/Inputs!B28/12</f>
        <v>135.73955024035084</v>
      </c>
      <c r="BD28" s="31">
        <f ca="1">BC28+'(Other Computations)'!B61*(BC29-BC28)/Inputs!B28/12</f>
        <v>135.59670971110035</v>
      </c>
      <c r="BE28" s="31">
        <f ca="1">BD28+'(Other Computations)'!B61*(BD29-BD28)/Inputs!B28/12</f>
        <v>135.45267687037446</v>
      </c>
      <c r="BF28" s="31">
        <f ca="1">BE28+'(Other Computations)'!B61*(BE29-BE28)/Inputs!B28/12</f>
        <v>135.30816547678168</v>
      </c>
      <c r="BG28" s="31">
        <f ca="1">BF28+'(Other Computations)'!B61*(BF29-BF28)/Inputs!B28/12</f>
        <v>135.16099939902949</v>
      </c>
      <c r="BH28" s="31">
        <f ca="1">BG28+'(Other Computations)'!B61*(BG29-BG28)/Inputs!B28/12</f>
        <v>135.01378072857287</v>
      </c>
      <c r="BI28" s="31">
        <f ca="1">BH28+'(Other Computations)'!B61*(BH29-BH28)/Inputs!B28/12</f>
        <v>134.86557834195068</v>
      </c>
      <c r="BJ28" s="31">
        <f ca="1">BI28+'(Other Computations)'!B61*(BI29-BI28)/Inputs!B28/12</f>
        <v>134.71806767892446</v>
      </c>
      <c r="BK28" s="31">
        <f ca="1">BJ28+'(Other Computations)'!B61*(BJ29-BJ28)/Inputs!B28/12</f>
        <v>134.57069713217041</v>
      </c>
      <c r="BL28" s="31">
        <f ca="1">BK28+'(Other Computations)'!B61*(BK29-BK28)/Inputs!B28/12</f>
        <v>134.42274968550365</v>
      </c>
      <c r="BM28" s="31">
        <f ca="1">BL28+'(Other Computations)'!B61*(BL29-BL28)/Inputs!B28/12</f>
        <v>134.27538401487948</v>
      </c>
      <c r="BN28" s="32">
        <f ca="1">BM28</f>
        <v>134.27538401487948</v>
      </c>
      <c r="BO28" s="31">
        <f ca="1">BM28+'(Other Computations)'!B61*(BM29-BM28)/Inputs!B28/12</f>
        <v>134.12699325267843</v>
      </c>
      <c r="BP28" s="31">
        <f ca="1">BO28+'(Other Computations)'!B61*(BO29-BO28)/Inputs!B28/12</f>
        <v>133.97915953376324</v>
      </c>
      <c r="BQ28" s="31">
        <f ca="1">BP28+'(Other Computations)'!B61*(BP29-BP28)/Inputs!B28/12</f>
        <v>133.82998189398677</v>
      </c>
      <c r="BR28" s="31">
        <f ca="1">BQ28+'(Other Computations)'!B61*(BQ29-BQ28)/Inputs!B28/12</f>
        <v>133.6818277971955</v>
      </c>
      <c r="BS28" s="31">
        <f ca="1">BR28+'(Other Computations)'!B61*(BR29-BR28)/Inputs!B28/12</f>
        <v>133.53207174915303</v>
      </c>
      <c r="BT28" s="31">
        <f ca="1">BS28+'(Other Computations)'!B61*(BS29-BS28)/Inputs!B28/12</f>
        <v>133.38012592923093</v>
      </c>
      <c r="BU28" s="31">
        <f ca="1">BT28+'(Other Computations)'!B61*(BT29-BT28)/Inputs!B28/12</f>
        <v>133.2265109240403</v>
      </c>
      <c r="BV28" s="31">
        <f ca="1">BU28+'(Other Computations)'!B61*(BU29-BU28)/Inputs!B28/12</f>
        <v>133.07303594947933</v>
      </c>
      <c r="BW28" s="31">
        <f ca="1">BV28+'(Other Computations)'!B61*(BV29-BV28)/Inputs!B28/12</f>
        <v>132.91948301476859</v>
      </c>
      <c r="BX28" s="31">
        <f ca="1">BW28+'(Other Computations)'!B61*(BW29-BW28)/Inputs!B28/12</f>
        <v>132.76610228599895</v>
      </c>
      <c r="BY28" s="31">
        <f ca="1">BX28+'(Other Computations)'!B61*(BX29-BX28)/Inputs!B28/12</f>
        <v>132.61262571029823</v>
      </c>
      <c r="BZ28" s="31">
        <f ca="1">BY28+'(Other Computations)'!B61*(BY29-BY28)/Inputs!B28/12</f>
        <v>132.4593614945509</v>
      </c>
      <c r="CA28" s="32">
        <f ca="1">BZ28</f>
        <v>132.4593614945509</v>
      </c>
      <c r="CB28" s="31">
        <f ca="1">BZ28+'(Other Computations)'!B61*(BZ29-BZ28)/Inputs!B28/12</f>
        <v>132.30630171509168</v>
      </c>
      <c r="CC28" s="31">
        <f ca="1">CB28+'(Other Computations)'!B61*(CB29-CB28)/Inputs!B28/12</f>
        <v>132.1544963714118</v>
      </c>
      <c r="CD28" s="31">
        <f ca="1">CC28+'(Other Computations)'!B61*(CC29-CC28)/Inputs!B28/12</f>
        <v>132.00240167927936</v>
      </c>
      <c r="CE28" s="31">
        <f ca="1">CD28+'(Other Computations)'!B61*(CD29-CD28)/Inputs!B28/12</f>
        <v>131.84948867099442</v>
      </c>
      <c r="CF28" s="31">
        <f ca="1">CE28+'(Other Computations)'!B61*(CE29-CE28)/Inputs!B28/12</f>
        <v>131.69579519763187</v>
      </c>
      <c r="CG28" s="31">
        <f ca="1">CF28+'(Other Computations)'!B61*(CF29-CF28)/Inputs!B28/12</f>
        <v>131.54212267278027</v>
      </c>
      <c r="CH28" s="31">
        <f ca="1">CG28+'(Other Computations)'!B61*(CG29-CG28)/Inputs!B28/12</f>
        <v>131.38663382236544</v>
      </c>
      <c r="CI28" s="31">
        <f ca="1">CH28+'(Other Computations)'!B61*(CH29-CH28)/Inputs!B28/12</f>
        <v>131.22935250649641</v>
      </c>
      <c r="CJ28" s="31">
        <f ca="1">CI28+'(Other Computations)'!B61*(CI29-CI28)/Inputs!B28/12</f>
        <v>131.07234309122191</v>
      </c>
      <c r="CK28" s="31">
        <f ca="1">CJ28+'(Other Computations)'!B61*(CJ29-CJ28)/Inputs!B28/12</f>
        <v>130.91421819266387</v>
      </c>
      <c r="CL28" s="31">
        <f ca="1">CK28+'(Other Computations)'!B61*(CK29-CK28)/Inputs!B28/12</f>
        <v>130.75636903720329</v>
      </c>
      <c r="CM28" s="31">
        <f ca="1">CL28+'(Other Computations)'!B61*(CL29-CL28)/Inputs!B28/12</f>
        <v>130.59855680441277</v>
      </c>
      <c r="CN28" s="32">
        <f ca="1">CM28</f>
        <v>130.59855680441277</v>
      </c>
      <c r="CO28" s="31">
        <f ca="1">CM28+'(Other Computations)'!B61*(CM29-CM28)/Inputs!B28/12</f>
        <v>130.43942833641594</v>
      </c>
      <c r="CP28" s="31">
        <f ca="1">CO28+'(Other Computations)'!B61*(CO29-CO28)/Inputs!B28/12</f>
        <v>130.27941781497378</v>
      </c>
      <c r="CQ28" s="31">
        <f ca="1">CP28+'(Other Computations)'!B61*(CP29-CP28)/Inputs!B28/12</f>
        <v>130.11935273769839</v>
      </c>
      <c r="CR28" s="31">
        <f ca="1">CQ28+'(Other Computations)'!B61*(CQ29-CQ28)/Inputs!B28/12</f>
        <v>129.96049930763581</v>
      </c>
      <c r="CS28" s="31">
        <f ca="1">CR28+'(Other Computations)'!B61*(CR29-CR28)/Inputs!B28/12</f>
        <v>129.80082537994639</v>
      </c>
      <c r="CT28" s="31">
        <f ca="1">CS28+'(Other Computations)'!B61*(CS29-CS28)/Inputs!B28/12</f>
        <v>129.64006283920983</v>
      </c>
      <c r="CU28" s="31">
        <f ca="1">CT28+'(Other Computations)'!B61*(CT29-CT28)/Inputs!B28/12</f>
        <v>129.47953413132498</v>
      </c>
      <c r="CV28" s="31">
        <f ca="1">CU28+'(Other Computations)'!B61*(CU29-CU28)/Inputs!B28/12</f>
        <v>129.31956219551577</v>
      </c>
      <c r="CW28" s="31">
        <f ca="1">CV28+'(Other Computations)'!B61*(CV29-CV28)/Inputs!B28/12</f>
        <v>129.15861472853788</v>
      </c>
      <c r="CX28" s="31">
        <f ca="1">CW28+'(Other Computations)'!B61*(CW29-CW28)/Inputs!B28/12</f>
        <v>128.9977178490754</v>
      </c>
      <c r="CY28" s="31">
        <f ca="1">CX28+'(Other Computations)'!B61*(CX29-CX28)/Inputs!B28/12</f>
        <v>128.83822201142598</v>
      </c>
      <c r="CZ28" s="31">
        <f ca="1">CY28+'(Other Computations)'!B61*(CY29-CY28)/Inputs!B28/12</f>
        <v>128.67854768073596</v>
      </c>
      <c r="DA28" s="32">
        <f ca="1">CZ28</f>
        <v>128.67854768073596</v>
      </c>
      <c r="DB28" s="31">
        <f ca="1">CZ28+'(Other Computations)'!B61*(CZ29-CZ28)/Inputs!B28/12</f>
        <v>128.51874139153745</v>
      </c>
      <c r="DC28" s="31">
        <f ca="1">DB28+'(Other Computations)'!B61*(DB29-DB28)/Inputs!B28/12</f>
        <v>128.35849313696164</v>
      </c>
      <c r="DD28" s="31">
        <f ca="1">DC28+'(Other Computations)'!B61*(DC29-DC28)/Inputs!B28/12</f>
        <v>128.19805285310801</v>
      </c>
      <c r="DE28" s="31">
        <f ca="1">DD28+'(Other Computations)'!B61*(DD29-DD28)/Inputs!B28/12</f>
        <v>128.03764230262314</v>
      </c>
      <c r="DF28" s="31">
        <f ca="1">DE28+'(Other Computations)'!B61*(DE29-DE28)/Inputs!B28/12</f>
        <v>127.87725388409454</v>
      </c>
      <c r="DG28" s="31">
        <f ca="1">DF28+'(Other Computations)'!B61*(DF29-DF28)/Inputs!B28/12</f>
        <v>127.71832409872633</v>
      </c>
      <c r="DH28" s="31">
        <f ca="1">DG28+'(Other Computations)'!B61*(DG29-DG28)/Inputs!B28/12</f>
        <v>127.55868124397294</v>
      </c>
      <c r="DI28" s="31">
        <f ca="1">DH28+'(Other Computations)'!B61*(DH29-DH28)/Inputs!B28/12</f>
        <v>127.39823801821788</v>
      </c>
      <c r="DJ28" s="31">
        <f ca="1">DI28+'(Other Computations)'!B61*(DI29-DI28)/Inputs!B28/12</f>
        <v>127.23883705223275</v>
      </c>
      <c r="DK28" s="31">
        <f ca="1">DJ28+'(Other Computations)'!B61*(DJ29-DJ28)/Inputs!B28/12</f>
        <v>127.07832039577241</v>
      </c>
      <c r="DL28" s="31">
        <f ca="1">DK28+'(Other Computations)'!B61*(DK29-DK28)/Inputs!B28/12</f>
        <v>126.91929939418816</v>
      </c>
      <c r="DM28" s="31">
        <f ca="1">DL28+'(Other Computations)'!B61*(DL29-DL28)/Inputs!B28/12</f>
        <v>126.76193947396635</v>
      </c>
      <c r="DN28" s="32">
        <f ca="1">DM28</f>
        <v>126.76193947396635</v>
      </c>
      <c r="DO28" s="31">
        <f ca="1">DM28+'(Other Computations)'!B61*(DM29-DM28)/Inputs!B28/12</f>
        <v>126.60395196405926</v>
      </c>
      <c r="DP28" s="31">
        <f ca="1">DO28+'(Other Computations)'!B61*(DO29-DO28)/Inputs!B28/12</f>
        <v>126.44795248616063</v>
      </c>
      <c r="DQ28" s="31">
        <f ca="1">DP28+'(Other Computations)'!B61*(DP29-DP28)/Inputs!B28/12</f>
        <v>126.29386425512452</v>
      </c>
      <c r="DR28" s="31">
        <f ca="1">DQ28+'(Other Computations)'!B61*(DQ29-DQ28)/Inputs!B28/12</f>
        <v>126.14056212434819</v>
      </c>
      <c r="DS28" s="31">
        <f ca="1">DR28+'(Other Computations)'!B61*(DR29-DR28)/Inputs!B28/12</f>
        <v>125.98796845431036</v>
      </c>
      <c r="DT28" s="31">
        <f ca="1">DS28+'(Other Computations)'!B61*(DS29-DS28)/Inputs!B28/12</f>
        <v>125.83476166686431</v>
      </c>
      <c r="DU28" s="31">
        <f ca="1">DT28+'(Other Computations)'!B61*(DT29-DT28)/Inputs!B28/12</f>
        <v>125.68208493956944</v>
      </c>
      <c r="DV28" s="31">
        <f ca="1">DU28+'(Other Computations)'!B61*(DU29-DU28)/Inputs!B28/12</f>
        <v>125.53053887366825</v>
      </c>
      <c r="DW28" s="31">
        <f ca="1">DV28+'(Other Computations)'!B61*(DV29-DV28)/Inputs!B28/12</f>
        <v>125.37920463884277</v>
      </c>
      <c r="DX28" s="31">
        <f ca="1">DW28+'(Other Computations)'!B61*(DW29-DW28)/Inputs!B28/12</f>
        <v>125.22902520218636</v>
      </c>
      <c r="DY28" s="31">
        <f ca="1">DX28+'(Other Computations)'!B61*(DX29-DX28)/Inputs!B28/12</f>
        <v>125.07891330458096</v>
      </c>
      <c r="DZ28" s="31">
        <f ca="1">DY28+'(Other Computations)'!B61*(DY29-DY28)/Inputs!B28/12</f>
        <v>124.93053375963238</v>
      </c>
      <c r="EA28" s="32">
        <f ca="1">DZ28</f>
        <v>124.93053375963238</v>
      </c>
      <c r="EB28" s="31">
        <f ca="1">DZ28+'(Other Computations)'!B61*(DZ29-DZ28)/Inputs!B28/12</f>
        <v>124.7821606194739</v>
      </c>
      <c r="EC28" s="31">
        <f ca="1">EB28+'(Other Computations)'!B61*(EB29-EB28)/Inputs!B28/12</f>
        <v>124.6329680026178</v>
      </c>
      <c r="ED28" s="31">
        <f ca="1">EC28+'(Other Computations)'!B61*(EC29-EC28)/Inputs!B28/12</f>
        <v>124.48484701804183</v>
      </c>
      <c r="EE28" s="31">
        <f ca="1">ED28+'(Other Computations)'!B61*(ED29-ED28)/Inputs!B28/12</f>
        <v>124.33736828600503</v>
      </c>
      <c r="EF28" s="31">
        <f ca="1">EE28+'(Other Computations)'!B61*(EE29-EE28)/Inputs!B28/12</f>
        <v>124.1898889329822</v>
      </c>
      <c r="EG28" s="31">
        <f ca="1">EF28+'(Other Computations)'!B61*(EF29-EF28)/Inputs!B28/12</f>
        <v>124.04320024699319</v>
      </c>
      <c r="EH28" s="31">
        <f ca="1">EG28+'(Other Computations)'!B61*(EG29-EG28)/Inputs!B28/12</f>
        <v>123.89721320265774</v>
      </c>
      <c r="EI28" s="31">
        <f ca="1">EH28+'(Other Computations)'!B61*(EH29-EH28)/Inputs!B28/12</f>
        <v>123.75263528649083</v>
      </c>
      <c r="EJ28" s="31">
        <f ca="1">EI28+'(Other Computations)'!B61*(EI29-EI28)/Inputs!B28/12</f>
        <v>123.61018543030922</v>
      </c>
      <c r="EK28" s="31">
        <f ca="1">EJ28+'(Other Computations)'!B61*(EJ29-EJ28)/Inputs!B28/12</f>
        <v>123.46823604136547</v>
      </c>
      <c r="EL28" s="31">
        <f ca="1">EK28+'(Other Computations)'!B61*(EK29-EK28)/Inputs!B28/12</f>
        <v>123.32782265719133</v>
      </c>
      <c r="EM28" s="31">
        <f ca="1">EL28+'(Other Computations)'!B61*(EL29-EL28)/Inputs!B28/12</f>
        <v>123.18838139319385</v>
      </c>
      <c r="EN28" s="32">
        <f ca="1">EM28</f>
        <v>123.18838139319385</v>
      </c>
    </row>
    <row r="29" spans="1:144" ht="12.75" customHeight="1" outlineLevel="1" x14ac:dyDescent="0.2">
      <c r="A29" s="9" t="str">
        <f>Labels!B39</f>
        <v>Desired Employment</v>
      </c>
      <c r="B29" s="33">
        <f>(1-Inputs!B20)*B11/'(Other Computations)'!B130</f>
        <v>140</v>
      </c>
      <c r="C29" s="33">
        <f ca="1">(1-Inputs!B20)*C11/'(Other Computations)'!B130</f>
        <v>139.67847307792903</v>
      </c>
      <c r="D29" s="33">
        <f ca="1">(1-Inputs!B20)*D11/'(Other Computations)'!B130</f>
        <v>139.31070651221978</v>
      </c>
      <c r="E29" s="33">
        <f ca="1">(1-Inputs!B20)*E11/'(Other Computations)'!B130</f>
        <v>139.01004386928952</v>
      </c>
      <c r="F29" s="33">
        <f ca="1">(1-Inputs!B20)*F11/'(Other Computations)'!B130</f>
        <v>138.72091974887275</v>
      </c>
      <c r="G29" s="33">
        <f ca="1">(1-Inputs!B20)*G11/'(Other Computations)'!B130</f>
        <v>138.46782564550094</v>
      </c>
      <c r="H29" s="33">
        <f ca="1">(1-Inputs!B20)*H11/'(Other Computations)'!B130</f>
        <v>138.15638787225797</v>
      </c>
      <c r="I29" s="33">
        <f ca="1">(1-Inputs!B20)*I11/'(Other Computations)'!B130</f>
        <v>137.81367817739618</v>
      </c>
      <c r="J29" s="33">
        <f ca="1">(1-Inputs!B20)*J11/'(Other Computations)'!B130</f>
        <v>137.57016028085764</v>
      </c>
      <c r="K29" s="33">
        <f ca="1">(1-Inputs!B20)*K11/'(Other Computations)'!B130</f>
        <v>137.24869713503503</v>
      </c>
      <c r="L29" s="33">
        <f ca="1">(1-Inputs!B20)*L11/'(Other Computations)'!B130</f>
        <v>137.00849378266912</v>
      </c>
      <c r="M29" s="33">
        <f ca="1">(1-Inputs!B20)*M11/'(Other Computations)'!B130</f>
        <v>136.69211978015855</v>
      </c>
      <c r="N29" s="34">
        <f ca="1">SUM(B29:M29)</f>
        <v>1659.6775058821863</v>
      </c>
      <c r="O29" s="33">
        <f ca="1">(1-Inputs!B20)*O11/'(Other Computations)'!B130</f>
        <v>136.43414339940909</v>
      </c>
      <c r="P29" s="33">
        <f ca="1">(1-Inputs!B20)*P11/'(Other Computations)'!B130</f>
        <v>136.1389577852494</v>
      </c>
      <c r="Q29" s="33">
        <f ca="1">(1-Inputs!B20)*Q11/'(Other Computations)'!B130</f>
        <v>135.89137264520267</v>
      </c>
      <c r="R29" s="33">
        <f ca="1">(1-Inputs!B20)*R11/'(Other Computations)'!B130</f>
        <v>135.66148983550323</v>
      </c>
      <c r="S29" s="33">
        <f ca="1">(1-Inputs!B20)*S11/'(Other Computations)'!B130</f>
        <v>135.43551876599747</v>
      </c>
      <c r="T29" s="33">
        <f ca="1">(1-Inputs!B20)*T11/'(Other Computations)'!B130</f>
        <v>135.18478339951494</v>
      </c>
      <c r="U29" s="33">
        <f ca="1">(1-Inputs!B20)*U11/'(Other Computations)'!B130</f>
        <v>134.90475595349909</v>
      </c>
      <c r="V29" s="33">
        <f ca="1">(1-Inputs!B20)*V11/'(Other Computations)'!B130</f>
        <v>134.59243709091092</v>
      </c>
      <c r="W29" s="33">
        <f ca="1">(1-Inputs!B20)*W11/'(Other Computations)'!B130</f>
        <v>134.21936410483312</v>
      </c>
      <c r="X29" s="33">
        <f ca="1">(1-Inputs!B20)*X11/'(Other Computations)'!B130</f>
        <v>133.95490326342679</v>
      </c>
      <c r="Y29" s="33">
        <f ca="1">(1-Inputs!B20)*Y11/'(Other Computations)'!B130</f>
        <v>133.78157028911639</v>
      </c>
      <c r="Z29" s="33">
        <f ca="1">(1-Inputs!B20)*Z11/'(Other Computations)'!B130</f>
        <v>133.46007818511973</v>
      </c>
      <c r="AA29" s="34">
        <f ca="1">SUM(O29:Z29)</f>
        <v>1619.6593747177828</v>
      </c>
      <c r="AB29" s="33">
        <f ca="1">(1-Inputs!B20)*AB11/'(Other Computations)'!B130</f>
        <v>133.24955573856985</v>
      </c>
      <c r="AC29" s="33">
        <f ca="1">(1-Inputs!B20)*AC11/'(Other Computations)'!B130</f>
        <v>132.96888999586295</v>
      </c>
      <c r="AD29" s="33">
        <f ca="1">(1-Inputs!B20)*AD11/'(Other Computations)'!B130</f>
        <v>132.68915057172492</v>
      </c>
      <c r="AE29" s="33">
        <f ca="1">(1-Inputs!B20)*AE11/'(Other Computations)'!B130</f>
        <v>132.47468636467013</v>
      </c>
      <c r="AF29" s="33">
        <f ca="1">(1-Inputs!B20)*AF11/'(Other Computations)'!B130</f>
        <v>132.24147254936955</v>
      </c>
      <c r="AG29" s="33">
        <f ca="1">(1-Inputs!B20)*AG11/'(Other Computations)'!B130</f>
        <v>131.97609907071839</v>
      </c>
      <c r="AH29" s="33">
        <f ca="1">(1-Inputs!B20)*AH11/'(Other Computations)'!B130</f>
        <v>131.68419815755891</v>
      </c>
      <c r="AI29" s="33">
        <f ca="1">(1-Inputs!B20)*AI11/'(Other Computations)'!B130</f>
        <v>131.47654546769741</v>
      </c>
      <c r="AJ29" s="33">
        <f ca="1">(1-Inputs!B20)*AJ11/'(Other Computations)'!B130</f>
        <v>131.32912871068226</v>
      </c>
      <c r="AK29" s="33">
        <f ca="1">(1-Inputs!B20)*AK11/'(Other Computations)'!B130</f>
        <v>131.12324536098157</v>
      </c>
      <c r="AL29" s="33">
        <f ca="1">(1-Inputs!B20)*AL11/'(Other Computations)'!B130</f>
        <v>130.96986324621429</v>
      </c>
      <c r="AM29" s="33">
        <f ca="1">(1-Inputs!B20)*AM11/'(Other Computations)'!B130</f>
        <v>130.66239849905429</v>
      </c>
      <c r="AN29" s="34">
        <f ca="1">SUM(AB29:AM29)</f>
        <v>1582.8452337331046</v>
      </c>
      <c r="AO29" s="33">
        <f ca="1">(1-Inputs!B20)*AO11/'(Other Computations)'!B130</f>
        <v>130.39575478396247</v>
      </c>
      <c r="AP29" s="33">
        <f ca="1">(1-Inputs!B20)*AP11/'(Other Computations)'!B130</f>
        <v>130.22835267448832</v>
      </c>
      <c r="AQ29" s="33">
        <f ca="1">(1-Inputs!B20)*AQ11/'(Other Computations)'!B130</f>
        <v>129.98490418297726</v>
      </c>
      <c r="AR29" s="33">
        <f ca="1">(1-Inputs!B20)*AR11/'(Other Computations)'!B130</f>
        <v>129.73037466035547</v>
      </c>
      <c r="AS29" s="33">
        <f ca="1">(1-Inputs!B20)*AS11/'(Other Computations)'!B130</f>
        <v>129.59438638804392</v>
      </c>
      <c r="AT29" s="33">
        <f ca="1">(1-Inputs!B20)*AT11/'(Other Computations)'!B130</f>
        <v>129.33605255822144</v>
      </c>
      <c r="AU29" s="33">
        <f ca="1">(1-Inputs!B20)*AU11/'(Other Computations)'!B130</f>
        <v>129.05739253632973</v>
      </c>
      <c r="AV29" s="33">
        <f ca="1">(1-Inputs!B20)*AV11/'(Other Computations)'!B130</f>
        <v>128.77649878802447</v>
      </c>
      <c r="AW29" s="33">
        <f ca="1">(1-Inputs!B20)*AW11/'(Other Computations)'!B130</f>
        <v>128.61855396699178</v>
      </c>
      <c r="AX29" s="33">
        <f ca="1">(1-Inputs!B20)*AX11/'(Other Computations)'!B130</f>
        <v>128.43788540480929</v>
      </c>
      <c r="AY29" s="33">
        <f ca="1">(1-Inputs!B20)*AY11/'(Other Computations)'!B130</f>
        <v>128.18182048507421</v>
      </c>
      <c r="AZ29" s="33">
        <f ca="1">(1-Inputs!B20)*AZ11/'(Other Computations)'!B130</f>
        <v>127.9491964266735</v>
      </c>
      <c r="BA29" s="34">
        <f ca="1">SUM(AO29:AZ29)</f>
        <v>1550.2911728559523</v>
      </c>
      <c r="BB29" s="33">
        <f ca="1">(1-Inputs!B20)*BB11/'(Other Computations)'!B130</f>
        <v>127.7366269933375</v>
      </c>
      <c r="BC29" s="33">
        <f ca="1">(1-Inputs!B20)*BC11/'(Other Computations)'!B130</f>
        <v>127.51193575552247</v>
      </c>
      <c r="BD29" s="33">
        <f ca="1">(1-Inputs!B20)*BD11/'(Other Computations)'!B130</f>
        <v>127.30041808529016</v>
      </c>
      <c r="BE29" s="33">
        <f ca="1">(1-Inputs!B20)*BE11/'(Other Computations)'!B130</f>
        <v>127.12882059943107</v>
      </c>
      <c r="BF29" s="33">
        <f ca="1">(1-Inputs!B20)*BF11/'(Other Computations)'!B130</f>
        <v>126.83139939825494</v>
      </c>
      <c r="BG29" s="33">
        <f ca="1">(1-Inputs!B20)*BG11/'(Other Computations)'!B130</f>
        <v>126.68120398072854</v>
      </c>
      <c r="BH29" s="33">
        <f ca="1">(1-Inputs!B20)*BH11/'(Other Computations)'!B130</f>
        <v>126.47732325913549</v>
      </c>
      <c r="BI29" s="33">
        <f ca="1">(1-Inputs!B20)*BI11/'(Other Computations)'!B130</f>
        <v>126.36896415163979</v>
      </c>
      <c r="BJ29" s="33">
        <f ca="1">(1-Inputs!B20)*BJ11/'(Other Computations)'!B130</f>
        <v>126.22952418589168</v>
      </c>
      <c r="BK29" s="33">
        <f ca="1">(1-Inputs!B20)*BK11/'(Other Computations)'!B130</f>
        <v>126.04892420416537</v>
      </c>
      <c r="BL29" s="33">
        <f ca="1">(1-Inputs!B20)*BL11/'(Other Computations)'!B130</f>
        <v>125.93448705755179</v>
      </c>
      <c r="BM29" s="33">
        <f ca="1">(1-Inputs!B20)*BM11/'(Other Computations)'!B130</f>
        <v>125.72807611209959</v>
      </c>
      <c r="BN29" s="34">
        <f ca="1">SUM(BB29:BM29)</f>
        <v>1519.9777037830486</v>
      </c>
      <c r="BO29" s="33">
        <f ca="1">(1-Inputs!B20)*BO11/'(Other Computations)'!B130</f>
        <v>125.61177104316394</v>
      </c>
      <c r="BP29" s="33">
        <f ca="1">(1-Inputs!B20)*BP11/'(Other Computations)'!B130</f>
        <v>125.38652748263907</v>
      </c>
      <c r="BQ29" s="33">
        <f ca="1">(1-Inputs!B20)*BQ11/'(Other Computations)'!B130</f>
        <v>125.29630591881009</v>
      </c>
      <c r="BR29" s="33">
        <f ca="1">(1-Inputs!B20)*BR11/'(Other Computations)'!B130</f>
        <v>125.05587942994889</v>
      </c>
      <c r="BS29" s="33">
        <f ca="1">(1-Inputs!B20)*BS11/'(Other Computations)'!B130</f>
        <v>124.77999252163947</v>
      </c>
      <c r="BT29" s="33">
        <f ca="1">(1-Inputs!B20)*BT11/'(Other Computations)'!B130</f>
        <v>124.53190163025035</v>
      </c>
      <c r="BU29" s="33">
        <f ca="1">(1-Inputs!B20)*BU11/'(Other Computations)'!B130</f>
        <v>124.38635238932804</v>
      </c>
      <c r="BV29" s="33">
        <f ca="1">(1-Inputs!B20)*BV11/'(Other Computations)'!B130</f>
        <v>124.22838691014003</v>
      </c>
      <c r="BW29" s="33">
        <f ca="1">(1-Inputs!B20)*BW11/'(Other Computations)'!B130</f>
        <v>124.08475303763727</v>
      </c>
      <c r="BX29" s="33">
        <f ca="1">(1-Inputs!B20)*BX11/'(Other Computations)'!B130</f>
        <v>123.92585152563747</v>
      </c>
      <c r="BY29" s="33">
        <f ca="1">(1-Inputs!B20)*BY11/'(Other Computations)'!B130</f>
        <v>123.78460688325286</v>
      </c>
      <c r="BZ29" s="33">
        <f ca="1">(1-Inputs!B20)*BZ11/'(Other Computations)'!B130</f>
        <v>123.64311819769897</v>
      </c>
      <c r="CA29" s="34">
        <f ca="1">SUM(BO29:BZ29)</f>
        <v>1494.7154469701463</v>
      </c>
      <c r="CB29" s="33">
        <f ca="1">(1-Inputs!B20)*CB11/'(Other Computations)'!B130</f>
        <v>123.56231391913084</v>
      </c>
      <c r="CC29" s="33">
        <f ca="1">(1-Inputs!B20)*CC11/'(Other Computations)'!B130</f>
        <v>123.39384210458422</v>
      </c>
      <c r="CD29" s="33">
        <f ca="1">(1-Inputs!B20)*CD11/'(Other Computations)'!B130</f>
        <v>123.19461240206691</v>
      </c>
      <c r="CE29" s="33">
        <f ca="1">(1-Inputs!B20)*CE11/'(Other Computations)'!B130</f>
        <v>122.99674460531162</v>
      </c>
      <c r="CF29" s="33">
        <f ca="1">(1-Inputs!B20)*CF11/'(Other Computations)'!B130</f>
        <v>122.84425776617944</v>
      </c>
      <c r="CG29" s="33">
        <f ca="1">(1-Inputs!B20)*CG11/'(Other Computations)'!B130</f>
        <v>122.58596488888702</v>
      </c>
      <c r="CH29" s="33">
        <f ca="1">(1-Inputs!B20)*CH11/'(Other Computations)'!B130</f>
        <v>122.32723002830895</v>
      </c>
      <c r="CI29" s="33">
        <f ca="1">(1-Inputs!B20)*CI11/'(Other Computations)'!B130</f>
        <v>122.18561018668531</v>
      </c>
      <c r="CJ29" s="33">
        <f ca="1">(1-Inputs!B20)*CJ11/'(Other Computations)'!B130</f>
        <v>121.96434893427868</v>
      </c>
      <c r="CK29" s="33">
        <f ca="1">(1-Inputs!B20)*CK11/'(Other Computations)'!B130</f>
        <v>121.8221068381346</v>
      </c>
      <c r="CL29" s="33">
        <f ca="1">(1-Inputs!B20)*CL11/'(Other Computations)'!B130</f>
        <v>121.66638442846912</v>
      </c>
      <c r="CM29" s="33">
        <f ca="1">(1-Inputs!B20)*CM11/'(Other Computations)'!B130</f>
        <v>121.43275704779509</v>
      </c>
      <c r="CN29" s="34">
        <f ca="1">SUM(CB29:CM29)</f>
        <v>1469.976173149832</v>
      </c>
      <c r="CO29" s="33">
        <f ca="1">(1-Inputs!B20)*CO11/'(Other Computations)'!B130</f>
        <v>121.22282230134812</v>
      </c>
      <c r="CP29" s="33">
        <f ca="1">(1-Inputs!B20)*CP11/'(Other Computations)'!B130</f>
        <v>121.05966936391177</v>
      </c>
      <c r="CQ29" s="33">
        <f ca="1">(1-Inputs!B20)*CQ11/'(Other Computations)'!B130</f>
        <v>120.96939516609378</v>
      </c>
      <c r="CR29" s="33">
        <f ca="1">(1-Inputs!B20)*CR11/'(Other Computations)'!B130</f>
        <v>120.76328107272563</v>
      </c>
      <c r="CS29" s="33">
        <f ca="1">(1-Inputs!B20)*CS11/'(Other Computations)'!B130</f>
        <v>120.54090303352147</v>
      </c>
      <c r="CT29" s="33">
        <f ca="1">(1-Inputs!B20)*CT11/'(Other Computations)'!B130</f>
        <v>120.39360926504303</v>
      </c>
      <c r="CU29" s="33">
        <f ca="1">(1-Inputs!B20)*CU11/'(Other Computations)'!B130</f>
        <v>120.26515062871373</v>
      </c>
      <c r="CV29" s="33">
        <f ca="1">(1-Inputs!B20)*CV11/'(Other Computations)'!B130</f>
        <v>120.04898809759024</v>
      </c>
      <c r="CW29" s="33">
        <f ca="1">(1-Inputs!B20)*CW11/'(Other Computations)'!B130</f>
        <v>119.89095447149917</v>
      </c>
      <c r="CX29" s="33">
        <f ca="1">(1-Inputs!B20)*CX11/'(Other Computations)'!B130</f>
        <v>119.81075760046956</v>
      </c>
      <c r="CY29" s="33">
        <f ca="1">(1-Inputs!B20)*CY11/'(Other Computations)'!B130</f>
        <v>119.64098056368033</v>
      </c>
      <c r="CZ29" s="33">
        <f ca="1">(1-Inputs!B20)*CZ11/'(Other Computations)'!B130</f>
        <v>119.47370542290237</v>
      </c>
      <c r="DA29" s="34">
        <f ca="1">SUM(CO29:CZ29)</f>
        <v>1444.0802169874992</v>
      </c>
      <c r="DB29" s="33">
        <f ca="1">(1-Inputs!B20)*DB11/'(Other Computations)'!B130</f>
        <v>119.28844192797126</v>
      </c>
      <c r="DC29" s="33">
        <f ca="1">(1-Inputs!B20)*DC11/'(Other Computations)'!B130</f>
        <v>119.11713278699283</v>
      </c>
      <c r="DD29" s="33">
        <f ca="1">(1-Inputs!B20)*DD11/'(Other Computations)'!B130</f>
        <v>118.95840514518028</v>
      </c>
      <c r="DE29" s="33">
        <f ca="1">(1-Inputs!B20)*DE11/'(Other Computations)'!B130</f>
        <v>118.79926939537626</v>
      </c>
      <c r="DF29" s="33">
        <f ca="1">(1-Inputs!B20)*DF11/'(Other Computations)'!B130</f>
        <v>118.72289824688505</v>
      </c>
      <c r="DG29" s="33">
        <f ca="1">(1-Inputs!B20)*DG11/'(Other Computations)'!B130</f>
        <v>118.5228956649312</v>
      </c>
      <c r="DH29" s="33">
        <f ca="1">(1-Inputs!B20)*DH11/'(Other Computations)'!B130</f>
        <v>118.31715144048141</v>
      </c>
      <c r="DI29" s="33">
        <f ca="1">(1-Inputs!B20)*DI11/'(Other Computations)'!B130</f>
        <v>118.21674237747428</v>
      </c>
      <c r="DJ29" s="33">
        <f ca="1">(1-Inputs!B20)*DJ11/'(Other Computations)'!B130</f>
        <v>117.99307764011728</v>
      </c>
      <c r="DK29" s="33">
        <f ca="1">(1-Inputs!B20)*DK11/'(Other Computations)'!B130</f>
        <v>117.91871070451923</v>
      </c>
      <c r="DL29" s="33">
        <f ca="1">(1-Inputs!B20)*DL11/'(Other Computations)'!B130</f>
        <v>117.8553679894118</v>
      </c>
      <c r="DM29" s="33">
        <f ca="1">(1-Inputs!B20)*DM11/'(Other Computations)'!B130</f>
        <v>117.66185890331835</v>
      </c>
      <c r="DN29" s="34">
        <f ca="1">SUM(DB29:DM29)</f>
        <v>1421.3719522226593</v>
      </c>
      <c r="DO29" s="33">
        <f ca="1">(1-Inputs!B20)*DO11/'(Other Computations)'!B130</f>
        <v>117.61838203709793</v>
      </c>
      <c r="DP29" s="33">
        <f ca="1">(1-Inputs!B20)*DP11/'(Other Computations)'!B130</f>
        <v>117.57247037848015</v>
      </c>
      <c r="DQ29" s="33">
        <f ca="1">(1-Inputs!B20)*DQ11/'(Other Computations)'!B130</f>
        <v>117.46366152240846</v>
      </c>
      <c r="DR29" s="33">
        <f ca="1">(1-Inputs!B20)*DR11/'(Other Computations)'!B130</f>
        <v>117.35116673016948</v>
      </c>
      <c r="DS29" s="33">
        <f ca="1">(1-Inputs!B20)*DS11/'(Other Computations)'!B130</f>
        <v>117.16325749741782</v>
      </c>
      <c r="DT29" s="33">
        <f ca="1">(1-Inputs!B20)*DT11/'(Other Computations)'!B130</f>
        <v>117.04058217467991</v>
      </c>
      <c r="DU29" s="33">
        <f ca="1">(1-Inputs!B20)*DU11/'(Other Computations)'!B130</f>
        <v>116.95303154366148</v>
      </c>
      <c r="DV29" s="33">
        <f ca="1">(1-Inputs!B20)*DV11/'(Other Computations)'!B130</f>
        <v>116.81368694772054</v>
      </c>
      <c r="DW29" s="33">
        <f ca="1">(1-Inputs!B20)*DW11/'(Other Computations)'!B130</f>
        <v>116.72886908743421</v>
      </c>
      <c r="DX29" s="33">
        <f ca="1">(1-Inputs!B20)*DX11/'(Other Computations)'!B130</f>
        <v>116.58257990011556</v>
      </c>
      <c r="DY29" s="33">
        <f ca="1">(1-Inputs!B20)*DY11/'(Other Computations)'!B130</f>
        <v>116.5322515155427</v>
      </c>
      <c r="DZ29" s="33">
        <f ca="1">(1-Inputs!B20)*DZ11/'(Other Computations)'!B130</f>
        <v>116.38424088650382</v>
      </c>
      <c r="EA29" s="34">
        <f ca="1">SUM(DO29:DZ29)</f>
        <v>1404.2041802212323</v>
      </c>
      <c r="EB29" s="33">
        <f ca="1">(1-Inputs!B20)*EB11/'(Other Computations)'!B130</f>
        <v>116.18866588856268</v>
      </c>
      <c r="EC29" s="33">
        <f ca="1">(1-Inputs!B20)*EC11/'(Other Computations)'!B130</f>
        <v>116.10119929104199</v>
      </c>
      <c r="ED29" s="33">
        <f ca="1">(1-Inputs!B20)*ED11/'(Other Computations)'!B130</f>
        <v>115.99007205272177</v>
      </c>
      <c r="EE29" s="33">
        <f ca="1">(1-Inputs!B20)*EE11/'(Other Computations)'!B130</f>
        <v>115.84255755189004</v>
      </c>
      <c r="EF29" s="33">
        <f ca="1">(1-Inputs!B20)*EF11/'(Other Computations)'!B130</f>
        <v>115.74062062001551</v>
      </c>
      <c r="EG29" s="33">
        <f ca="1">(1-Inputs!B20)*EG11/'(Other Computations)'!B130</f>
        <v>115.63434649327057</v>
      </c>
      <c r="EH29" s="33">
        <f ca="1">(1-Inputs!B20)*EH11/'(Other Computations)'!B130</f>
        <v>115.56952523144368</v>
      </c>
      <c r="EI29" s="33">
        <f ca="1">(1-Inputs!B20)*EI11/'(Other Computations)'!B130</f>
        <v>115.54752357042963</v>
      </c>
      <c r="EJ29" s="33">
        <f ca="1">(1-Inputs!B20)*EJ11/'(Other Computations)'!B130</f>
        <v>115.43390062714995</v>
      </c>
      <c r="EK29" s="33">
        <f ca="1">(1-Inputs!B20)*EK11/'(Other Computations)'!B130</f>
        <v>115.38042511293546</v>
      </c>
      <c r="EL29" s="33">
        <f ca="1">(1-Inputs!B20)*EL11/'(Other Computations)'!B130</f>
        <v>115.29600585093611</v>
      </c>
      <c r="EM29" s="33">
        <f ca="1">(1-Inputs!B20)*EM11/'(Other Computations)'!B130</f>
        <v>115.25328314026062</v>
      </c>
      <c r="EN29" s="34">
        <f ca="1">SUM(EB29:EM29)</f>
        <v>1387.9781254306581</v>
      </c>
    </row>
    <row r="30" spans="1:144" ht="12.75" customHeight="1" outlineLevel="1" x14ac:dyDescent="0.2"/>
    <row r="31" spans="1:144" ht="12.75" customHeight="1" outlineLevel="1" x14ac:dyDescent="0.2"/>
    <row r="32" spans="1:144" ht="12.75" customHeight="1" x14ac:dyDescent="0.2">
      <c r="A32" s="3" t="str">
        <f>"Income"</f>
        <v>Income</v>
      </c>
    </row>
    <row r="33" spans="1:144" ht="12.75" customHeight="1" outlineLevel="1" x14ac:dyDescent="0.2">
      <c r="A33" s="2" t="str">
        <f>" "</f>
        <v xml:space="preserve"> </v>
      </c>
    </row>
    <row r="34" spans="1:144" ht="12.75" customHeight="1" outlineLevel="1" x14ac:dyDescent="0.2">
      <c r="B34" s="19" t="str">
        <f>ZZZ__FnCalls!F7</f>
        <v>MMM 2010</v>
      </c>
      <c r="C34" s="20" t="str">
        <f>ZZZ__FnCalls!F8</f>
        <v>MMM 2010</v>
      </c>
      <c r="D34" s="20" t="str">
        <f>ZZZ__FnCalls!F9</f>
        <v>MMM 2010</v>
      </c>
      <c r="E34" s="20" t="str">
        <f>ZZZ__FnCalls!F10</f>
        <v>MMM 2010</v>
      </c>
      <c r="F34" s="20" t="str">
        <f>ZZZ__FnCalls!F11</f>
        <v>MMM 2010</v>
      </c>
      <c r="G34" s="20" t="str">
        <f>ZZZ__FnCalls!F12</f>
        <v>MMM 2010</v>
      </c>
      <c r="H34" s="20" t="str">
        <f>ZZZ__FnCalls!F13</f>
        <v>MMM 2010</v>
      </c>
      <c r="I34" s="20" t="str">
        <f>ZZZ__FnCalls!F14</f>
        <v>MMM 2010</v>
      </c>
      <c r="J34" s="20" t="str">
        <f>ZZZ__FnCalls!F15</f>
        <v>MMM 2010</v>
      </c>
      <c r="K34" s="20" t="str">
        <f>ZZZ__FnCalls!F16</f>
        <v>MMM 2010</v>
      </c>
      <c r="L34" s="20" t="str">
        <f>ZZZ__FnCalls!F17</f>
        <v>MMM 2010</v>
      </c>
      <c r="M34" s="20" t="str">
        <f>ZZZ__FnCalls!F18</f>
        <v>MMM 2010</v>
      </c>
      <c r="N34" s="21" t="str">
        <f>ZZZ__FnCalls!H7</f>
        <v>2010</v>
      </c>
      <c r="O34" s="20" t="str">
        <f>ZZZ__FnCalls!F19</f>
        <v>MMM 2011</v>
      </c>
      <c r="P34" s="20" t="str">
        <f>ZZZ__FnCalls!F20</f>
        <v>MMM 2011</v>
      </c>
      <c r="Q34" s="20" t="str">
        <f>ZZZ__FnCalls!F21</f>
        <v>MMM 2011</v>
      </c>
      <c r="R34" s="20" t="str">
        <f>ZZZ__FnCalls!F22</f>
        <v>MMM 2011</v>
      </c>
      <c r="S34" s="20" t="str">
        <f>ZZZ__FnCalls!F23</f>
        <v>MMM 2011</v>
      </c>
      <c r="T34" s="20" t="str">
        <f>ZZZ__FnCalls!F24</f>
        <v>MMM 2011</v>
      </c>
      <c r="U34" s="20" t="str">
        <f>ZZZ__FnCalls!F25</f>
        <v>MMM 2011</v>
      </c>
      <c r="V34" s="20" t="str">
        <f>ZZZ__FnCalls!F26</f>
        <v>MMM 2011</v>
      </c>
      <c r="W34" s="20" t="str">
        <f>ZZZ__FnCalls!F27</f>
        <v>MMM 2011</v>
      </c>
      <c r="X34" s="20" t="str">
        <f>ZZZ__FnCalls!F28</f>
        <v>MMM 2011</v>
      </c>
      <c r="Y34" s="20" t="str">
        <f>ZZZ__FnCalls!F29</f>
        <v>MMM 2011</v>
      </c>
      <c r="Z34" s="20" t="str">
        <f>ZZZ__FnCalls!F30</f>
        <v>MMM 2011</v>
      </c>
      <c r="AA34" s="21" t="str">
        <f>ZZZ__FnCalls!H19</f>
        <v>2011</v>
      </c>
      <c r="AB34" s="20" t="str">
        <f>ZZZ__FnCalls!F31</f>
        <v>MMM 2012</v>
      </c>
      <c r="AC34" s="20" t="str">
        <f>ZZZ__FnCalls!F32</f>
        <v>MMM 2012</v>
      </c>
      <c r="AD34" s="20" t="str">
        <f>ZZZ__FnCalls!F33</f>
        <v>MMM 2012</v>
      </c>
      <c r="AE34" s="20" t="str">
        <f>ZZZ__FnCalls!F34</f>
        <v>MMM 2012</v>
      </c>
      <c r="AF34" s="20" t="str">
        <f>ZZZ__FnCalls!F35</f>
        <v>MMM 2012</v>
      </c>
      <c r="AG34" s="20" t="str">
        <f>ZZZ__FnCalls!F36</f>
        <v>MMM 2012</v>
      </c>
      <c r="AH34" s="20" t="str">
        <f>ZZZ__FnCalls!F37</f>
        <v>MMM 2012</v>
      </c>
      <c r="AI34" s="20" t="str">
        <f>ZZZ__FnCalls!F38</f>
        <v>MMM 2012</v>
      </c>
      <c r="AJ34" s="20" t="str">
        <f>ZZZ__FnCalls!F39</f>
        <v>MMM 2012</v>
      </c>
      <c r="AK34" s="20" t="str">
        <f>ZZZ__FnCalls!F40</f>
        <v>MMM 2012</v>
      </c>
      <c r="AL34" s="20" t="str">
        <f>ZZZ__FnCalls!F41</f>
        <v>MMM 2012</v>
      </c>
      <c r="AM34" s="20" t="str">
        <f>ZZZ__FnCalls!F42</f>
        <v>MMM 2012</v>
      </c>
      <c r="AN34" s="21" t="str">
        <f>ZZZ__FnCalls!H31</f>
        <v>2012</v>
      </c>
      <c r="AO34" s="20" t="str">
        <f>ZZZ__FnCalls!F43</f>
        <v>MMM 2013</v>
      </c>
      <c r="AP34" s="20" t="str">
        <f>ZZZ__FnCalls!F44</f>
        <v>MMM 2013</v>
      </c>
      <c r="AQ34" s="20" t="str">
        <f>ZZZ__FnCalls!F45</f>
        <v>MMM 2013</v>
      </c>
      <c r="AR34" s="20" t="str">
        <f>ZZZ__FnCalls!F46</f>
        <v>MMM 2013</v>
      </c>
      <c r="AS34" s="20" t="str">
        <f>ZZZ__FnCalls!F47</f>
        <v>MMM 2013</v>
      </c>
      <c r="AT34" s="20" t="str">
        <f>ZZZ__FnCalls!F48</f>
        <v>MMM 2013</v>
      </c>
      <c r="AU34" s="20" t="str">
        <f>ZZZ__FnCalls!F49</f>
        <v>MMM 2013</v>
      </c>
      <c r="AV34" s="20" t="str">
        <f>ZZZ__FnCalls!F50</f>
        <v>MMM 2013</v>
      </c>
      <c r="AW34" s="20" t="str">
        <f>ZZZ__FnCalls!F51</f>
        <v>MMM 2013</v>
      </c>
      <c r="AX34" s="20" t="str">
        <f>ZZZ__FnCalls!F52</f>
        <v>MMM 2013</v>
      </c>
      <c r="AY34" s="20" t="str">
        <f>ZZZ__FnCalls!F53</f>
        <v>MMM 2013</v>
      </c>
      <c r="AZ34" s="20" t="str">
        <f>ZZZ__FnCalls!F54</f>
        <v>MMM 2013</v>
      </c>
      <c r="BA34" s="21" t="str">
        <f>ZZZ__FnCalls!H43</f>
        <v>2013</v>
      </c>
      <c r="BB34" s="20" t="str">
        <f>ZZZ__FnCalls!F55</f>
        <v>MMM 2014</v>
      </c>
      <c r="BC34" s="20" t="str">
        <f>ZZZ__FnCalls!F56</f>
        <v>MMM 2014</v>
      </c>
      <c r="BD34" s="20" t="str">
        <f>ZZZ__FnCalls!F57</f>
        <v>MMM 2014</v>
      </c>
      <c r="BE34" s="20" t="str">
        <f>ZZZ__FnCalls!F58</f>
        <v>MMM 2014</v>
      </c>
      <c r="BF34" s="20" t="str">
        <f>ZZZ__FnCalls!F59</f>
        <v>MMM 2014</v>
      </c>
      <c r="BG34" s="20" t="str">
        <f>ZZZ__FnCalls!F60</f>
        <v>MMM 2014</v>
      </c>
      <c r="BH34" s="20" t="str">
        <f>ZZZ__FnCalls!F61</f>
        <v>MMM 2014</v>
      </c>
      <c r="BI34" s="20" t="str">
        <f>ZZZ__FnCalls!F62</f>
        <v>MMM 2014</v>
      </c>
      <c r="BJ34" s="20" t="str">
        <f>ZZZ__FnCalls!F63</f>
        <v>MMM 2014</v>
      </c>
      <c r="BK34" s="20" t="str">
        <f>ZZZ__FnCalls!F64</f>
        <v>MMM 2014</v>
      </c>
      <c r="BL34" s="20" t="str">
        <f>ZZZ__FnCalls!F65</f>
        <v>MMM 2014</v>
      </c>
      <c r="BM34" s="20" t="str">
        <f>ZZZ__FnCalls!F66</f>
        <v>MMM 2014</v>
      </c>
      <c r="BN34" s="21" t="str">
        <f>ZZZ__FnCalls!H55</f>
        <v>2014</v>
      </c>
      <c r="BO34" s="20" t="str">
        <f>ZZZ__FnCalls!F67</f>
        <v>MMM 2015</v>
      </c>
      <c r="BP34" s="20" t="str">
        <f>ZZZ__FnCalls!F68</f>
        <v>MMM 2015</v>
      </c>
      <c r="BQ34" s="20" t="str">
        <f>ZZZ__FnCalls!F69</f>
        <v>MMM 2015</v>
      </c>
      <c r="BR34" s="20" t="str">
        <f>ZZZ__FnCalls!F70</f>
        <v>MMM 2015</v>
      </c>
      <c r="BS34" s="20" t="str">
        <f>ZZZ__FnCalls!F71</f>
        <v>MMM 2015</v>
      </c>
      <c r="BT34" s="20" t="str">
        <f>ZZZ__FnCalls!F72</f>
        <v>MMM 2015</v>
      </c>
      <c r="BU34" s="20" t="str">
        <f>ZZZ__FnCalls!F73</f>
        <v>MMM 2015</v>
      </c>
      <c r="BV34" s="20" t="str">
        <f>ZZZ__FnCalls!F74</f>
        <v>MMM 2015</v>
      </c>
      <c r="BW34" s="20" t="str">
        <f>ZZZ__FnCalls!F75</f>
        <v>MMM 2015</v>
      </c>
      <c r="BX34" s="20" t="str">
        <f>ZZZ__FnCalls!F76</f>
        <v>MMM 2015</v>
      </c>
      <c r="BY34" s="20" t="str">
        <f>ZZZ__FnCalls!F77</f>
        <v>MMM 2015</v>
      </c>
      <c r="BZ34" s="20" t="str">
        <f>ZZZ__FnCalls!F78</f>
        <v>MMM 2015</v>
      </c>
      <c r="CA34" s="21" t="str">
        <f>ZZZ__FnCalls!H67</f>
        <v>2015</v>
      </c>
      <c r="CB34" s="20" t="str">
        <f>ZZZ__FnCalls!F79</f>
        <v>MMM 2016</v>
      </c>
      <c r="CC34" s="20" t="str">
        <f>ZZZ__FnCalls!F80</f>
        <v>MMM 2016</v>
      </c>
      <c r="CD34" s="20" t="str">
        <f>ZZZ__FnCalls!F81</f>
        <v>MMM 2016</v>
      </c>
      <c r="CE34" s="20" t="str">
        <f>ZZZ__FnCalls!F82</f>
        <v>MMM 2016</v>
      </c>
      <c r="CF34" s="20" t="str">
        <f>ZZZ__FnCalls!F83</f>
        <v>MMM 2016</v>
      </c>
      <c r="CG34" s="20" t="str">
        <f>ZZZ__FnCalls!F84</f>
        <v>MMM 2016</v>
      </c>
      <c r="CH34" s="20" t="str">
        <f>ZZZ__FnCalls!F85</f>
        <v>MMM 2016</v>
      </c>
      <c r="CI34" s="20" t="str">
        <f>ZZZ__FnCalls!F86</f>
        <v>MMM 2016</v>
      </c>
      <c r="CJ34" s="20" t="str">
        <f>ZZZ__FnCalls!F87</f>
        <v>MMM 2016</v>
      </c>
      <c r="CK34" s="20" t="str">
        <f>ZZZ__FnCalls!F88</f>
        <v>MMM 2016</v>
      </c>
      <c r="CL34" s="20" t="str">
        <f>ZZZ__FnCalls!F89</f>
        <v>MMM 2016</v>
      </c>
      <c r="CM34" s="20" t="str">
        <f>ZZZ__FnCalls!F90</f>
        <v>MMM 2016</v>
      </c>
      <c r="CN34" s="21" t="str">
        <f>ZZZ__FnCalls!H79</f>
        <v>2016</v>
      </c>
      <c r="CO34" s="20" t="str">
        <f>ZZZ__FnCalls!F91</f>
        <v>MMM 2017</v>
      </c>
      <c r="CP34" s="20" t="str">
        <f>ZZZ__FnCalls!F92</f>
        <v>MMM 2017</v>
      </c>
      <c r="CQ34" s="20" t="str">
        <f>ZZZ__FnCalls!F93</f>
        <v>MMM 2017</v>
      </c>
      <c r="CR34" s="20" t="str">
        <f>ZZZ__FnCalls!F94</f>
        <v>MMM 2017</v>
      </c>
      <c r="CS34" s="20" t="str">
        <f>ZZZ__FnCalls!F95</f>
        <v>MMM 2017</v>
      </c>
      <c r="CT34" s="20" t="str">
        <f>ZZZ__FnCalls!F96</f>
        <v>MMM 2017</v>
      </c>
      <c r="CU34" s="20" t="str">
        <f>ZZZ__FnCalls!F97</f>
        <v>MMM 2017</v>
      </c>
      <c r="CV34" s="20" t="str">
        <f>ZZZ__FnCalls!F98</f>
        <v>MMM 2017</v>
      </c>
      <c r="CW34" s="20" t="str">
        <f>ZZZ__FnCalls!F99</f>
        <v>MMM 2017</v>
      </c>
      <c r="CX34" s="20" t="str">
        <f>ZZZ__FnCalls!F100</f>
        <v>MMM 2017</v>
      </c>
      <c r="CY34" s="20" t="str">
        <f>ZZZ__FnCalls!F101</f>
        <v>MMM 2017</v>
      </c>
      <c r="CZ34" s="20" t="str">
        <f>ZZZ__FnCalls!F102</f>
        <v>MMM 2017</v>
      </c>
      <c r="DA34" s="21" t="str">
        <f>ZZZ__FnCalls!H91</f>
        <v>2017</v>
      </c>
      <c r="DB34" s="20" t="str">
        <f>ZZZ__FnCalls!F103</f>
        <v>MMM 2018</v>
      </c>
      <c r="DC34" s="20" t="str">
        <f>ZZZ__FnCalls!F104</f>
        <v>MMM 2018</v>
      </c>
      <c r="DD34" s="20" t="str">
        <f>ZZZ__FnCalls!F105</f>
        <v>MMM 2018</v>
      </c>
      <c r="DE34" s="20" t="str">
        <f>ZZZ__FnCalls!F106</f>
        <v>MMM 2018</v>
      </c>
      <c r="DF34" s="20" t="str">
        <f>ZZZ__FnCalls!F107</f>
        <v>MMM 2018</v>
      </c>
      <c r="DG34" s="20" t="str">
        <f>ZZZ__FnCalls!F108</f>
        <v>MMM 2018</v>
      </c>
      <c r="DH34" s="20" t="str">
        <f>ZZZ__FnCalls!F109</f>
        <v>MMM 2018</v>
      </c>
      <c r="DI34" s="20" t="str">
        <f>ZZZ__FnCalls!F110</f>
        <v>MMM 2018</v>
      </c>
      <c r="DJ34" s="20" t="str">
        <f>ZZZ__FnCalls!F111</f>
        <v>MMM 2018</v>
      </c>
      <c r="DK34" s="20" t="str">
        <f>ZZZ__FnCalls!F112</f>
        <v>MMM 2018</v>
      </c>
      <c r="DL34" s="20" t="str">
        <f>ZZZ__FnCalls!F113</f>
        <v>MMM 2018</v>
      </c>
      <c r="DM34" s="20" t="str">
        <f>ZZZ__FnCalls!F114</f>
        <v>MMM 2018</v>
      </c>
      <c r="DN34" s="21" t="str">
        <f>ZZZ__FnCalls!H103</f>
        <v>2018</v>
      </c>
      <c r="DO34" s="20" t="str">
        <f>ZZZ__FnCalls!F115</f>
        <v>MMM 2019</v>
      </c>
      <c r="DP34" s="20" t="str">
        <f>ZZZ__FnCalls!F116</f>
        <v>MMM 2019</v>
      </c>
      <c r="DQ34" s="20" t="str">
        <f>ZZZ__FnCalls!F117</f>
        <v>MMM 2019</v>
      </c>
      <c r="DR34" s="20" t="str">
        <f>ZZZ__FnCalls!F118</f>
        <v>MMM 2019</v>
      </c>
      <c r="DS34" s="20" t="str">
        <f>ZZZ__FnCalls!F119</f>
        <v>MMM 2019</v>
      </c>
      <c r="DT34" s="20" t="str">
        <f>ZZZ__FnCalls!F120</f>
        <v>MMM 2019</v>
      </c>
      <c r="DU34" s="20" t="str">
        <f>ZZZ__FnCalls!F121</f>
        <v>MMM 2019</v>
      </c>
      <c r="DV34" s="20" t="str">
        <f>ZZZ__FnCalls!F122</f>
        <v>MMM 2019</v>
      </c>
      <c r="DW34" s="20" t="str">
        <f>ZZZ__FnCalls!F123</f>
        <v>MMM 2019</v>
      </c>
      <c r="DX34" s="20" t="str">
        <f>ZZZ__FnCalls!F124</f>
        <v>MMM 2019</v>
      </c>
      <c r="DY34" s="20" t="str">
        <f>ZZZ__FnCalls!F125</f>
        <v>MMM 2019</v>
      </c>
      <c r="DZ34" s="20" t="str">
        <f>ZZZ__FnCalls!F126</f>
        <v>MMM 2019</v>
      </c>
      <c r="EA34" s="21" t="str">
        <f>ZZZ__FnCalls!H115</f>
        <v>2019</v>
      </c>
      <c r="EB34" s="20" t="str">
        <f>ZZZ__FnCalls!F127</f>
        <v>MMM 2020</v>
      </c>
      <c r="EC34" s="20" t="str">
        <f>ZZZ__FnCalls!F128</f>
        <v>MMM 2020</v>
      </c>
      <c r="ED34" s="20" t="str">
        <f>ZZZ__FnCalls!F129</f>
        <v>MMM 2020</v>
      </c>
      <c r="EE34" s="20" t="str">
        <f>ZZZ__FnCalls!F130</f>
        <v>MMM 2020</v>
      </c>
      <c r="EF34" s="20" t="str">
        <f>ZZZ__FnCalls!F131</f>
        <v>MMM 2020</v>
      </c>
      <c r="EG34" s="20" t="str">
        <f>ZZZ__FnCalls!F132</f>
        <v>MMM 2020</v>
      </c>
      <c r="EH34" s="20" t="str">
        <f>ZZZ__FnCalls!F133</f>
        <v>MMM 2020</v>
      </c>
      <c r="EI34" s="20" t="str">
        <f>ZZZ__FnCalls!F134</f>
        <v>MMM 2020</v>
      </c>
      <c r="EJ34" s="20" t="str">
        <f>ZZZ__FnCalls!F135</f>
        <v>MMM 2020</v>
      </c>
      <c r="EK34" s="20" t="str">
        <f>ZZZ__FnCalls!F136</f>
        <v>MMM 2020</v>
      </c>
      <c r="EL34" s="20" t="str">
        <f>ZZZ__FnCalls!F137</f>
        <v>MMM 2020</v>
      </c>
      <c r="EM34" s="20" t="str">
        <f>ZZZ__FnCalls!F138</f>
        <v>MMM 2020</v>
      </c>
      <c r="EN34" s="21" t="str">
        <f>ZZZ__FnCalls!H127</f>
        <v>2020</v>
      </c>
    </row>
    <row r="35" spans="1:144" ht="12.75" customHeight="1" outlineLevel="1" x14ac:dyDescent="0.2">
      <c r="A35" s="7" t="str">
        <f>Labels!B55</f>
        <v>Current Disposable Income</v>
      </c>
      <c r="B35" s="22">
        <f t="shared" ref="B35:M35" ca="1" si="22">B44-B54+B38</f>
        <v>811888.93200825329</v>
      </c>
      <c r="C35" s="22">
        <f t="shared" ca="1" si="22"/>
        <v>842934.22332038905</v>
      </c>
      <c r="D35" s="22">
        <f t="shared" ca="1" si="22"/>
        <v>804021.14499282429</v>
      </c>
      <c r="E35" s="22">
        <f t="shared" ca="1" si="22"/>
        <v>814531.69804430462</v>
      </c>
      <c r="F35" s="22">
        <f t="shared" ca="1" si="22"/>
        <v>865699.15058557189</v>
      </c>
      <c r="G35" s="22">
        <f t="shared" ca="1" si="22"/>
        <v>818936.23028505081</v>
      </c>
      <c r="H35" s="22">
        <f t="shared" ca="1" si="22"/>
        <v>793394.27965161006</v>
      </c>
      <c r="I35" s="22">
        <f t="shared" ca="1" si="22"/>
        <v>843132.98941397085</v>
      </c>
      <c r="J35" s="22">
        <f t="shared" ca="1" si="22"/>
        <v>826075.59288053447</v>
      </c>
      <c r="K35" s="22">
        <f t="shared" ca="1" si="22"/>
        <v>819636.35117747041</v>
      </c>
      <c r="L35" s="22">
        <f t="shared" ca="1" si="22"/>
        <v>814669.36595282785</v>
      </c>
      <c r="M35" s="22">
        <f t="shared" ca="1" si="22"/>
        <v>822354.76077976765</v>
      </c>
      <c r="N35" s="23">
        <f ca="1">SUM(B35:M35)</f>
        <v>9877274.7190925758</v>
      </c>
      <c r="O35" s="22">
        <f t="shared" ref="O35:Z35" ca="1" si="23">O44-O54+O38</f>
        <v>812916.36527965742</v>
      </c>
      <c r="P35" s="22">
        <f t="shared" ca="1" si="23"/>
        <v>810030.10858194961</v>
      </c>
      <c r="Q35" s="22">
        <f t="shared" ca="1" si="23"/>
        <v>818566.74949609558</v>
      </c>
      <c r="R35" s="22">
        <f t="shared" ca="1" si="23"/>
        <v>841980.08836157143</v>
      </c>
      <c r="S35" s="22">
        <f t="shared" ca="1" si="23"/>
        <v>858267.24419617385</v>
      </c>
      <c r="T35" s="22">
        <f t="shared" ca="1" si="23"/>
        <v>854684.39837172313</v>
      </c>
      <c r="U35" s="22">
        <f t="shared" ca="1" si="23"/>
        <v>858486.33181547618</v>
      </c>
      <c r="V35" s="22">
        <f t="shared" ca="1" si="23"/>
        <v>778419.04530811904</v>
      </c>
      <c r="W35" s="22">
        <f t="shared" ca="1" si="23"/>
        <v>808257.86769207648</v>
      </c>
      <c r="X35" s="22">
        <f t="shared" ca="1" si="23"/>
        <v>832310.55036339757</v>
      </c>
      <c r="Y35" s="22">
        <f t="shared" ca="1" si="23"/>
        <v>781981.13647912245</v>
      </c>
      <c r="Z35" s="22">
        <f t="shared" ca="1" si="23"/>
        <v>790031.610063078</v>
      </c>
      <c r="AA35" s="23">
        <f ca="1">SUM(O35:Z35)</f>
        <v>9845931.4960084409</v>
      </c>
      <c r="AB35" s="22">
        <f t="shared" ref="AB35:AM35" ca="1" si="24">AB44-AB54+AB38</f>
        <v>797990.16256224737</v>
      </c>
      <c r="AC35" s="22">
        <f t="shared" ca="1" si="24"/>
        <v>817614.00233616622</v>
      </c>
      <c r="AD35" s="22">
        <f t="shared" ca="1" si="24"/>
        <v>792494.42053402949</v>
      </c>
      <c r="AE35" s="22">
        <f t="shared" ca="1" si="24"/>
        <v>804900.0084539816</v>
      </c>
      <c r="AF35" s="22">
        <f t="shared" ca="1" si="24"/>
        <v>814496.09950992942</v>
      </c>
      <c r="AG35" s="22">
        <f t="shared" ca="1" si="24"/>
        <v>792531.64515745861</v>
      </c>
      <c r="AH35" s="22">
        <f t="shared" ca="1" si="24"/>
        <v>813440.9068248457</v>
      </c>
      <c r="AI35" s="22">
        <f t="shared" ca="1" si="24"/>
        <v>812425.04187052639</v>
      </c>
      <c r="AJ35" s="22">
        <f t="shared" ca="1" si="24"/>
        <v>801022.12037998589</v>
      </c>
      <c r="AK35" s="22">
        <f t="shared" ca="1" si="24"/>
        <v>758938.90701599244</v>
      </c>
      <c r="AL35" s="22">
        <f t="shared" ca="1" si="24"/>
        <v>803003.08442894148</v>
      </c>
      <c r="AM35" s="22">
        <f t="shared" ca="1" si="24"/>
        <v>835418.81225644588</v>
      </c>
      <c r="AN35" s="23">
        <f ca="1">SUM(AB35:AM35)</f>
        <v>9644275.2113305498</v>
      </c>
      <c r="AO35" s="22">
        <f t="shared" ref="AO35:AZ35" ca="1" si="25">AO44-AO54+AO38</f>
        <v>821905.27968009666</v>
      </c>
      <c r="AP35" s="22">
        <f t="shared" ca="1" si="25"/>
        <v>783926.94056459831</v>
      </c>
      <c r="AQ35" s="22">
        <f t="shared" ca="1" si="25"/>
        <v>766476.86999267957</v>
      </c>
      <c r="AR35" s="22">
        <f t="shared" ca="1" si="25"/>
        <v>815727.04905922886</v>
      </c>
      <c r="AS35" s="22">
        <f t="shared" ca="1" si="25"/>
        <v>764870.97053006652</v>
      </c>
      <c r="AT35" s="22">
        <f t="shared" ca="1" si="25"/>
        <v>767794.1881605282</v>
      </c>
      <c r="AU35" s="22">
        <f t="shared" ca="1" si="25"/>
        <v>773960.68112712982</v>
      </c>
      <c r="AV35" s="22">
        <f t="shared" ca="1" si="25"/>
        <v>792760.42502176983</v>
      </c>
      <c r="AW35" s="22">
        <f t="shared" ca="1" si="25"/>
        <v>788937.08133627975</v>
      </c>
      <c r="AX35" s="22">
        <f t="shared" ca="1" si="25"/>
        <v>773522.99014192761</v>
      </c>
      <c r="AY35" s="22">
        <f t="shared" ca="1" si="25"/>
        <v>782410.27452118986</v>
      </c>
      <c r="AZ35" s="22">
        <f t="shared" ca="1" si="25"/>
        <v>811680.97366395721</v>
      </c>
      <c r="BA35" s="23">
        <f ca="1">SUM(AO35:AZ35)</f>
        <v>9443973.7237994522</v>
      </c>
      <c r="BB35" s="22">
        <f t="shared" ref="BB35:BM35" ca="1" si="26">BB44-BB54+BB38</f>
        <v>801515.55843247776</v>
      </c>
      <c r="BC35" s="22">
        <f t="shared" ca="1" si="26"/>
        <v>782331.16084834305</v>
      </c>
      <c r="BD35" s="22">
        <f t="shared" ca="1" si="26"/>
        <v>781994.3543856052</v>
      </c>
      <c r="BE35" s="22">
        <f t="shared" ca="1" si="26"/>
        <v>782438.87729922787</v>
      </c>
      <c r="BF35" s="22">
        <f t="shared" ca="1" si="26"/>
        <v>742726.11068790394</v>
      </c>
      <c r="BG35" s="22">
        <f t="shared" ca="1" si="26"/>
        <v>768480.80636894144</v>
      </c>
      <c r="BH35" s="22">
        <f t="shared" ca="1" si="26"/>
        <v>816884.53180755221</v>
      </c>
      <c r="BI35" s="22">
        <f t="shared" ca="1" si="26"/>
        <v>791957.23915593524</v>
      </c>
      <c r="BJ35" s="22">
        <f t="shared" ca="1" si="26"/>
        <v>753265.88643157645</v>
      </c>
      <c r="BK35" s="22">
        <f t="shared" ca="1" si="26"/>
        <v>763383.09961338912</v>
      </c>
      <c r="BL35" s="22">
        <f t="shared" ca="1" si="26"/>
        <v>778703.68704041664</v>
      </c>
      <c r="BM35" s="22">
        <f t="shared" ca="1" si="26"/>
        <v>764059.36351743119</v>
      </c>
      <c r="BN35" s="23">
        <f ca="1">SUM(BB35:BM35)</f>
        <v>9327740.6755888015</v>
      </c>
      <c r="BO35" s="22">
        <f t="shared" ref="BO35:BZ35" ca="1" si="27">BO44-BO54+BO38</f>
        <v>771037.59179509908</v>
      </c>
      <c r="BP35" s="22">
        <f t="shared" ca="1" si="27"/>
        <v>786048.38528945239</v>
      </c>
      <c r="BQ35" s="22">
        <f t="shared" ca="1" si="27"/>
        <v>731218.24894449941</v>
      </c>
      <c r="BR35" s="22">
        <f t="shared" ca="1" si="27"/>
        <v>775825.83347802598</v>
      </c>
      <c r="BS35" s="22">
        <f t="shared" ca="1" si="27"/>
        <v>751776.08457201696</v>
      </c>
      <c r="BT35" s="22">
        <f t="shared" ca="1" si="27"/>
        <v>762228.26092393475</v>
      </c>
      <c r="BU35" s="22">
        <f t="shared" ca="1" si="27"/>
        <v>806732.50645811006</v>
      </c>
      <c r="BV35" s="22">
        <f t="shared" ca="1" si="27"/>
        <v>742418.17642314802</v>
      </c>
      <c r="BW35" s="22">
        <f t="shared" ca="1" si="27"/>
        <v>752787.23790935881</v>
      </c>
      <c r="BX35" s="22">
        <f t="shared" ca="1" si="27"/>
        <v>797642.65655451443</v>
      </c>
      <c r="BY35" s="22">
        <f t="shared" ca="1" si="27"/>
        <v>751711.43951394793</v>
      </c>
      <c r="BZ35" s="22">
        <f t="shared" ca="1" si="27"/>
        <v>742453.69549468358</v>
      </c>
      <c r="CA35" s="23">
        <f ca="1">SUM(BO35:BZ35)</f>
        <v>9171880.1173567921</v>
      </c>
      <c r="CB35" s="22">
        <f t="shared" ref="CB35:CM35" ca="1" si="28">CB44-CB54+CB38</f>
        <v>750816.49198051041</v>
      </c>
      <c r="CC35" s="22">
        <f t="shared" ca="1" si="28"/>
        <v>743842.62130412355</v>
      </c>
      <c r="CD35" s="22">
        <f t="shared" ca="1" si="28"/>
        <v>741440.68331383192</v>
      </c>
      <c r="CE35" s="22">
        <f t="shared" ca="1" si="28"/>
        <v>775749.59609476628</v>
      </c>
      <c r="CF35" s="22">
        <f t="shared" ca="1" si="28"/>
        <v>774973.05145149631</v>
      </c>
      <c r="CG35" s="22">
        <f t="shared" ca="1" si="28"/>
        <v>746140.69002604834</v>
      </c>
      <c r="CH35" s="22">
        <f t="shared" ca="1" si="28"/>
        <v>724969.9245534502</v>
      </c>
      <c r="CI35" s="22">
        <f t="shared" ca="1" si="28"/>
        <v>764070.70743180753</v>
      </c>
      <c r="CJ35" s="22">
        <f t="shared" ca="1" si="28"/>
        <v>729725.39585607324</v>
      </c>
      <c r="CK35" s="22">
        <f t="shared" ca="1" si="28"/>
        <v>796771.64209228929</v>
      </c>
      <c r="CL35" s="22">
        <f t="shared" ca="1" si="28"/>
        <v>750779.79593123763</v>
      </c>
      <c r="CM35" s="22">
        <f t="shared" ca="1" si="28"/>
        <v>744707.09498515318</v>
      </c>
      <c r="CN35" s="23">
        <f ca="1">SUM(CB35:CM35)</f>
        <v>9043987.6950207874</v>
      </c>
      <c r="CO35" s="22">
        <f t="shared" ref="CO35:CZ35" ca="1" si="29">CO44-CO54+CO38</f>
        <v>740361.35434012162</v>
      </c>
      <c r="CP35" s="22">
        <f t="shared" ca="1" si="29"/>
        <v>772171.71307285258</v>
      </c>
      <c r="CQ35" s="22">
        <f t="shared" ca="1" si="29"/>
        <v>716070.67851545301</v>
      </c>
      <c r="CR35" s="22">
        <f t="shared" ca="1" si="29"/>
        <v>767351.59823981498</v>
      </c>
      <c r="CS35" s="22">
        <f t="shared" ca="1" si="29"/>
        <v>717092.93743169203</v>
      </c>
      <c r="CT35" s="22">
        <f t="shared" ca="1" si="29"/>
        <v>755975.70217879734</v>
      </c>
      <c r="CU35" s="22">
        <f t="shared" ca="1" si="29"/>
        <v>725413.21672696213</v>
      </c>
      <c r="CV35" s="22">
        <f t="shared" ca="1" si="29"/>
        <v>712638.6518712804</v>
      </c>
      <c r="CW35" s="22">
        <f t="shared" ca="1" si="29"/>
        <v>777431.97248344007</v>
      </c>
      <c r="CX35" s="22">
        <f t="shared" ca="1" si="29"/>
        <v>744743.83053011599</v>
      </c>
      <c r="CY35" s="22">
        <f t="shared" ca="1" si="29"/>
        <v>735500.45601744158</v>
      </c>
      <c r="CZ35" s="22">
        <f t="shared" ca="1" si="29"/>
        <v>738938.85500176798</v>
      </c>
      <c r="DA35" s="23">
        <f ca="1">SUM(CO35:CZ35)</f>
        <v>8903690.966409741</v>
      </c>
      <c r="DB35" s="22">
        <f t="shared" ref="DB35:DM35" ca="1" si="30">DB44-DB54+DB38</f>
        <v>714242.17155364773</v>
      </c>
      <c r="DC35" s="22">
        <f t="shared" ca="1" si="30"/>
        <v>739872.28197122074</v>
      </c>
      <c r="DD35" s="22">
        <f t="shared" ca="1" si="30"/>
        <v>739195.77698829689</v>
      </c>
      <c r="DE35" s="22">
        <f t="shared" ca="1" si="30"/>
        <v>712565.06764214707</v>
      </c>
      <c r="DF35" s="22">
        <f t="shared" ca="1" si="30"/>
        <v>730600.36565931456</v>
      </c>
      <c r="DG35" s="22">
        <f t="shared" ca="1" si="30"/>
        <v>731650.10542815074</v>
      </c>
      <c r="DH35" s="22">
        <f t="shared" ca="1" si="30"/>
        <v>724396.06438750913</v>
      </c>
      <c r="DI35" s="22">
        <f t="shared" ca="1" si="30"/>
        <v>753583.72538465902</v>
      </c>
      <c r="DJ35" s="22">
        <f t="shared" ca="1" si="30"/>
        <v>725133.82008850656</v>
      </c>
      <c r="DK35" s="22">
        <f t="shared" ca="1" si="30"/>
        <v>721262.14061847865</v>
      </c>
      <c r="DL35" s="22">
        <f t="shared" ca="1" si="30"/>
        <v>732515.45066260605</v>
      </c>
      <c r="DM35" s="22">
        <f t="shared" ca="1" si="30"/>
        <v>770430.4789675452</v>
      </c>
      <c r="DN35" s="23">
        <f ca="1">SUM(DB35:DM35)</f>
        <v>8795447.4493520819</v>
      </c>
      <c r="DO35" s="22">
        <f t="shared" ref="DO35:DZ35" ca="1" si="31">DO44-DO54+DO38</f>
        <v>742934.26100209798</v>
      </c>
      <c r="DP35" s="22">
        <f t="shared" ca="1" si="31"/>
        <v>732563.2138771906</v>
      </c>
      <c r="DQ35" s="22">
        <f t="shared" ca="1" si="31"/>
        <v>714030.11040551704</v>
      </c>
      <c r="DR35" s="22">
        <f t="shared" ca="1" si="31"/>
        <v>736208.80424516939</v>
      </c>
      <c r="DS35" s="22">
        <f t="shared" ca="1" si="31"/>
        <v>702390.88122992183</v>
      </c>
      <c r="DT35" s="22">
        <f t="shared" ca="1" si="31"/>
        <v>757182.19987302797</v>
      </c>
      <c r="DU35" s="22">
        <f t="shared" ca="1" si="31"/>
        <v>724247.96859915985</v>
      </c>
      <c r="DV35" s="22">
        <f t="shared" ca="1" si="31"/>
        <v>725235.8938186731</v>
      </c>
      <c r="DW35" s="22">
        <f t="shared" ca="1" si="31"/>
        <v>726136.61147970892</v>
      </c>
      <c r="DX35" s="22">
        <f t="shared" ca="1" si="31"/>
        <v>726289.02388385439</v>
      </c>
      <c r="DY35" s="22">
        <f t="shared" ca="1" si="31"/>
        <v>692950.55479480268</v>
      </c>
      <c r="DZ35" s="22">
        <f t="shared" ca="1" si="31"/>
        <v>730439.29891214275</v>
      </c>
      <c r="EA35" s="23">
        <f ca="1">SUM(DO35:DZ35)</f>
        <v>8710608.8221212663</v>
      </c>
      <c r="EB35" s="22">
        <f t="shared" ref="EB35:EM35" ca="1" si="32">EB44-EB54+EB38</f>
        <v>720890.49446190021</v>
      </c>
      <c r="EC35" s="22">
        <f t="shared" ca="1" si="32"/>
        <v>691638.27601991768</v>
      </c>
      <c r="ED35" s="22">
        <f t="shared" ca="1" si="32"/>
        <v>763951.70748203679</v>
      </c>
      <c r="EE35" s="22">
        <f t="shared" ca="1" si="32"/>
        <v>732235.76961662306</v>
      </c>
      <c r="EF35" s="22">
        <f t="shared" ca="1" si="32"/>
        <v>721564.91673249856</v>
      </c>
      <c r="EG35" s="22">
        <f t="shared" ca="1" si="32"/>
        <v>720712.68204568035</v>
      </c>
      <c r="EH35" s="22">
        <f t="shared" ca="1" si="32"/>
        <v>729450.83377417771</v>
      </c>
      <c r="EI35" s="22">
        <f t="shared" ca="1" si="32"/>
        <v>741568.15090398793</v>
      </c>
      <c r="EJ35" s="22">
        <f t="shared" ca="1" si="32"/>
        <v>716079.30875656742</v>
      </c>
      <c r="EK35" s="22">
        <f t="shared" ca="1" si="32"/>
        <v>708355.07590941421</v>
      </c>
      <c r="EL35" s="22">
        <f t="shared" ca="1" si="32"/>
        <v>689152.62023822917</v>
      </c>
      <c r="EM35" s="22">
        <f t="shared" ca="1" si="32"/>
        <v>722865.44337730145</v>
      </c>
      <c r="EN35" s="23">
        <f ca="1">SUM(EB35:EM35)</f>
        <v>8658465.2793183327</v>
      </c>
    </row>
    <row r="36" spans="1:144" ht="12.75" customHeight="1" outlineLevel="1" x14ac:dyDescent="0.2">
      <c r="A36" s="11" t="str">
        <f>Labels!B45</f>
        <v>Final Sales</v>
      </c>
      <c r="B36" s="24">
        <f t="shared" ref="B36:M36" si="33">B12+B21+B37</f>
        <v>963388.68108289549</v>
      </c>
      <c r="C36" s="24">
        <f t="shared" ca="1" si="33"/>
        <v>962757.18527136603</v>
      </c>
      <c r="D36" s="24">
        <f t="shared" ca="1" si="33"/>
        <v>962146.67833516526</v>
      </c>
      <c r="E36" s="24">
        <f t="shared" ca="1" si="33"/>
        <v>961533.75995735079</v>
      </c>
      <c r="F36" s="24">
        <f t="shared" ca="1" si="33"/>
        <v>960960.38773226761</v>
      </c>
      <c r="G36" s="24">
        <f t="shared" ca="1" si="33"/>
        <v>960542.79198704567</v>
      </c>
      <c r="H36" s="24">
        <f t="shared" ca="1" si="33"/>
        <v>959959.67223264882</v>
      </c>
      <c r="I36" s="24">
        <f t="shared" ca="1" si="33"/>
        <v>959289.5547206609</v>
      </c>
      <c r="J36" s="24">
        <f t="shared" ca="1" si="33"/>
        <v>958845.24418063718</v>
      </c>
      <c r="K36" s="24">
        <f t="shared" ca="1" si="33"/>
        <v>958276.60440188786</v>
      </c>
      <c r="L36" s="24">
        <f t="shared" ca="1" si="33"/>
        <v>957791.20545263088</v>
      </c>
      <c r="M36" s="24">
        <f t="shared" ca="1" si="33"/>
        <v>957209.76422972279</v>
      </c>
      <c r="N36" s="25">
        <f ca="1">SUM(B36:M36)</f>
        <v>11522701.529584277</v>
      </c>
      <c r="O36" s="24">
        <f t="shared" ref="O36:Z36" ca="1" si="34">O12+O21+O37</f>
        <v>956715.80797475285</v>
      </c>
      <c r="P36" s="24">
        <f t="shared" ca="1" si="34"/>
        <v>956160.94999739283</v>
      </c>
      <c r="Q36" s="24">
        <f t="shared" ca="1" si="34"/>
        <v>955657.63596769853</v>
      </c>
      <c r="R36" s="24">
        <f t="shared" ca="1" si="34"/>
        <v>955195.15780145535</v>
      </c>
      <c r="S36" s="24">
        <f t="shared" ca="1" si="34"/>
        <v>954789.83882248355</v>
      </c>
      <c r="T36" s="24">
        <f t="shared" ca="1" si="34"/>
        <v>954393.24307293212</v>
      </c>
      <c r="U36" s="24">
        <f t="shared" ca="1" si="34"/>
        <v>953957.47199240036</v>
      </c>
      <c r="V36" s="24">
        <f t="shared" ca="1" si="34"/>
        <v>953495.42738709529</v>
      </c>
      <c r="W36" s="24">
        <f t="shared" ca="1" si="34"/>
        <v>952793.09169888811</v>
      </c>
      <c r="X36" s="24">
        <f t="shared" ca="1" si="34"/>
        <v>952283.94443502708</v>
      </c>
      <c r="Y36" s="24">
        <f t="shared" ca="1" si="34"/>
        <v>951932.70326536207</v>
      </c>
      <c r="Z36" s="24">
        <f t="shared" ca="1" si="34"/>
        <v>951302.92397008277</v>
      </c>
      <c r="AA36" s="25">
        <f ca="1">SUM(O36:Z36)</f>
        <v>11448678.19638557</v>
      </c>
      <c r="AB36" s="24">
        <f t="shared" ref="AB36:AM36" ca="1" si="35">AB12+AB21+AB37</f>
        <v>950821.64157928445</v>
      </c>
      <c r="AC36" s="24">
        <f t="shared" ca="1" si="35"/>
        <v>950277.95072680083</v>
      </c>
      <c r="AD36" s="24">
        <f t="shared" ca="1" si="35"/>
        <v>949780.54266586888</v>
      </c>
      <c r="AE36" s="24">
        <f t="shared" ca="1" si="35"/>
        <v>949305.51966532168</v>
      </c>
      <c r="AF36" s="24">
        <f t="shared" ca="1" si="35"/>
        <v>948836.81372485764</v>
      </c>
      <c r="AG36" s="24">
        <f t="shared" ca="1" si="35"/>
        <v>948353.67227093875</v>
      </c>
      <c r="AH36" s="24">
        <f t="shared" ca="1" si="35"/>
        <v>947794.54240583221</v>
      </c>
      <c r="AI36" s="24">
        <f t="shared" ca="1" si="35"/>
        <v>947379.58750473079</v>
      </c>
      <c r="AJ36" s="24">
        <f t="shared" ca="1" si="35"/>
        <v>947031.86542818183</v>
      </c>
      <c r="AK36" s="24">
        <f t="shared" ca="1" si="35"/>
        <v>946592.32752737764</v>
      </c>
      <c r="AL36" s="24">
        <f t="shared" ca="1" si="35"/>
        <v>946123.20727830846</v>
      </c>
      <c r="AM36" s="24">
        <f t="shared" ca="1" si="35"/>
        <v>945573.3325018856</v>
      </c>
      <c r="AN36" s="25">
        <f ca="1">SUM(AB36:AM36)</f>
        <v>11377871.00327939</v>
      </c>
      <c r="AO36" s="24">
        <f t="shared" ref="AO36:AZ36" ca="1" si="36">AO12+AO21+AO37</f>
        <v>945143.72064921004</v>
      </c>
      <c r="AP36" s="24">
        <f t="shared" ca="1" si="36"/>
        <v>944799.71150252945</v>
      </c>
      <c r="AQ36" s="24">
        <f t="shared" ca="1" si="36"/>
        <v>944285.95686173625</v>
      </c>
      <c r="AR36" s="24">
        <f t="shared" ca="1" si="36"/>
        <v>943723.69054225215</v>
      </c>
      <c r="AS36" s="24">
        <f t="shared" ca="1" si="36"/>
        <v>943405.68795432069</v>
      </c>
      <c r="AT36" s="24">
        <f t="shared" ca="1" si="36"/>
        <v>942836.46539028082</v>
      </c>
      <c r="AU36" s="24">
        <f t="shared" ca="1" si="36"/>
        <v>942252.83666491555</v>
      </c>
      <c r="AV36" s="24">
        <f t="shared" ca="1" si="36"/>
        <v>941682.03339118056</v>
      </c>
      <c r="AW36" s="24">
        <f t="shared" ca="1" si="36"/>
        <v>941294.66832751001</v>
      </c>
      <c r="AX36" s="24">
        <f t="shared" ca="1" si="36"/>
        <v>940872.37843285454</v>
      </c>
      <c r="AY36" s="24">
        <f t="shared" ca="1" si="36"/>
        <v>940331.00762288517</v>
      </c>
      <c r="AZ36" s="24">
        <f t="shared" ca="1" si="36"/>
        <v>939837.77647819871</v>
      </c>
      <c r="BA36" s="25">
        <f ca="1">SUM(AO36:AZ36)</f>
        <v>11310465.933817875</v>
      </c>
      <c r="BB36" s="24">
        <f t="shared" ref="BB36:BM36" ca="1" si="37">BB12+BB21+BB37</f>
        <v>939431.9270182777</v>
      </c>
      <c r="BC36" s="24">
        <f t="shared" ca="1" si="37"/>
        <v>938990.74310449057</v>
      </c>
      <c r="BD36" s="24">
        <f t="shared" ca="1" si="37"/>
        <v>938524.07625757414</v>
      </c>
      <c r="BE36" s="24">
        <f t="shared" ca="1" si="37"/>
        <v>938103.17550930416</v>
      </c>
      <c r="BF36" s="24">
        <f t="shared" ca="1" si="37"/>
        <v>937539.18463649822</v>
      </c>
      <c r="BG36" s="24">
        <f t="shared" ca="1" si="37"/>
        <v>937060.53572415363</v>
      </c>
      <c r="BH36" s="24">
        <f t="shared" ca="1" si="37"/>
        <v>936575.48511528317</v>
      </c>
      <c r="BI36" s="24">
        <f t="shared" ca="1" si="37"/>
        <v>936305.92234544631</v>
      </c>
      <c r="BJ36" s="24">
        <f t="shared" ca="1" si="37"/>
        <v>935945.47244594293</v>
      </c>
      <c r="BK36" s="24">
        <f t="shared" ca="1" si="37"/>
        <v>935454.18293594534</v>
      </c>
      <c r="BL36" s="24">
        <f t="shared" ca="1" si="37"/>
        <v>935061.55968855671</v>
      </c>
      <c r="BM36" s="24">
        <f t="shared" ca="1" si="37"/>
        <v>934596.1272119052</v>
      </c>
      <c r="BN36" s="25">
        <f ca="1">SUM(BB36:BM36)</f>
        <v>11243588.391993379</v>
      </c>
      <c r="BO36" s="24">
        <f t="shared" ref="BO36:BZ36" ca="1" si="38">BO12+BO21+BO37</f>
        <v>934203.66352513235</v>
      </c>
      <c r="BP36" s="24">
        <f t="shared" ca="1" si="38"/>
        <v>933700.74330669909</v>
      </c>
      <c r="BQ36" s="24">
        <f t="shared" ca="1" si="38"/>
        <v>933386.89794712514</v>
      </c>
      <c r="BR36" s="24">
        <f t="shared" ca="1" si="38"/>
        <v>932780.65635301534</v>
      </c>
      <c r="BS36" s="24">
        <f t="shared" ca="1" si="38"/>
        <v>932233.01387306827</v>
      </c>
      <c r="BT36" s="24">
        <f t="shared" ca="1" si="38"/>
        <v>931667.00742164347</v>
      </c>
      <c r="BU36" s="24">
        <f t="shared" ca="1" si="38"/>
        <v>931242.37121687864</v>
      </c>
      <c r="BV36" s="24">
        <f t="shared" ca="1" si="38"/>
        <v>930899.37990397564</v>
      </c>
      <c r="BW36" s="24">
        <f t="shared" ca="1" si="38"/>
        <v>930433.59051555023</v>
      </c>
      <c r="BX36" s="24">
        <f t="shared" ca="1" si="38"/>
        <v>929972.94916849106</v>
      </c>
      <c r="BY36" s="24">
        <f t="shared" ca="1" si="38"/>
        <v>929630.22992061626</v>
      </c>
      <c r="BZ36" s="24">
        <f t="shared" ca="1" si="38"/>
        <v>929187.5225660716</v>
      </c>
      <c r="CA36" s="25">
        <f ca="1">SUM(BO36:BZ36)</f>
        <v>11179338.025718266</v>
      </c>
      <c r="CB36" s="24">
        <f t="shared" ref="CB36:CM36" ca="1" si="39">CB12+CB21+CB37</f>
        <v>928794.5075849226</v>
      </c>
      <c r="CC36" s="24">
        <f t="shared" ca="1" si="39"/>
        <v>928318.3390058123</v>
      </c>
      <c r="CD36" s="24">
        <f t="shared" ca="1" si="39"/>
        <v>927793.01963462459</v>
      </c>
      <c r="CE36" s="24">
        <f t="shared" ca="1" si="39"/>
        <v>927265.2602438631</v>
      </c>
      <c r="CF36" s="24">
        <f t="shared" ca="1" si="39"/>
        <v>926864.79778662173</v>
      </c>
      <c r="CG36" s="24">
        <f t="shared" ca="1" si="39"/>
        <v>926341.35257903114</v>
      </c>
      <c r="CH36" s="24">
        <f t="shared" ca="1" si="39"/>
        <v>925757.1413606453</v>
      </c>
      <c r="CI36" s="24">
        <f t="shared" ca="1" si="39"/>
        <v>925262.86289150745</v>
      </c>
      <c r="CJ36" s="24">
        <f t="shared" ca="1" si="39"/>
        <v>924761.60445602029</v>
      </c>
      <c r="CK36" s="24">
        <f t="shared" ca="1" si="39"/>
        <v>924278.07406457618</v>
      </c>
      <c r="CL36" s="24">
        <f t="shared" ca="1" si="39"/>
        <v>923924.14932885149</v>
      </c>
      <c r="CM36" s="24">
        <f t="shared" ca="1" si="39"/>
        <v>923381.51114007074</v>
      </c>
      <c r="CN36" s="25">
        <f ca="1">SUM(CB36:CM36)</f>
        <v>11112742.620076548</v>
      </c>
      <c r="CO36" s="24">
        <f t="shared" ref="CO36:CZ36" ca="1" si="40">CO12+CO21+CO37</f>
        <v>922854.6865020463</v>
      </c>
      <c r="CP36" s="24">
        <f t="shared" ca="1" si="40"/>
        <v>922372.90436458169</v>
      </c>
      <c r="CQ36" s="24">
        <f t="shared" ca="1" si="40"/>
        <v>922043.71068636538</v>
      </c>
      <c r="CR36" s="24">
        <f t="shared" ca="1" si="40"/>
        <v>921459.20470718166</v>
      </c>
      <c r="CS36" s="24">
        <f t="shared" ca="1" si="40"/>
        <v>920969.15483776887</v>
      </c>
      <c r="CT36" s="24">
        <f t="shared" ca="1" si="40"/>
        <v>920457.3917029294</v>
      </c>
      <c r="CU36" s="24">
        <f t="shared" ca="1" si="40"/>
        <v>920051.38986320666</v>
      </c>
      <c r="CV36" s="24">
        <f t="shared" ca="1" si="40"/>
        <v>919478.57194982807</v>
      </c>
      <c r="CW36" s="24">
        <f t="shared" ca="1" si="40"/>
        <v>918946.51571745402</v>
      </c>
      <c r="CX36" s="24">
        <f t="shared" ca="1" si="40"/>
        <v>918644.23703148391</v>
      </c>
      <c r="CY36" s="24">
        <f t="shared" ca="1" si="40"/>
        <v>918167.29359986063</v>
      </c>
      <c r="CZ36" s="24">
        <f t="shared" ca="1" si="40"/>
        <v>917674.41328094259</v>
      </c>
      <c r="DA36" s="25">
        <f ca="1">SUM(CO36:CZ36)</f>
        <v>11043119.47424365</v>
      </c>
      <c r="DB36" s="24">
        <f t="shared" ref="DB36:DM36" ca="1" si="41">DB12+DB21+DB37</f>
        <v>917168.98642597953</v>
      </c>
      <c r="DC36" s="24">
        <f t="shared" ca="1" si="41"/>
        <v>916626.98132486735</v>
      </c>
      <c r="DD36" s="24">
        <f t="shared" ca="1" si="41"/>
        <v>916155.62567113969</v>
      </c>
      <c r="DE36" s="24">
        <f t="shared" ca="1" si="41"/>
        <v>915682.74797990581</v>
      </c>
      <c r="DF36" s="24">
        <f t="shared" ca="1" si="41"/>
        <v>915247.50637469336</v>
      </c>
      <c r="DG36" s="24">
        <f t="shared" ca="1" si="41"/>
        <v>914708.83871852129</v>
      </c>
      <c r="DH36" s="24">
        <f t="shared" ca="1" si="41"/>
        <v>914167.80110785051</v>
      </c>
      <c r="DI36" s="24">
        <f t="shared" ca="1" si="41"/>
        <v>913732.8907769596</v>
      </c>
      <c r="DJ36" s="24">
        <f t="shared" ca="1" si="41"/>
        <v>913219.20724513801</v>
      </c>
      <c r="DK36" s="24">
        <f t="shared" ca="1" si="41"/>
        <v>912816.9953007123</v>
      </c>
      <c r="DL36" s="24">
        <f t="shared" ca="1" si="41"/>
        <v>912417.61475799198</v>
      </c>
      <c r="DM36" s="24">
        <f t="shared" ca="1" si="41"/>
        <v>911892.96562845411</v>
      </c>
      <c r="DN36" s="25">
        <f ca="1">SUM(DB36:DM36)</f>
        <v>10973838.161312213</v>
      </c>
      <c r="DO36" s="24">
        <f t="shared" ref="DO36:DZ36" ca="1" si="42">DO12+DO21+DO37</f>
        <v>911624.29484830936</v>
      </c>
      <c r="DP36" s="24">
        <f t="shared" ca="1" si="42"/>
        <v>911291.27224484796</v>
      </c>
      <c r="DQ36" s="24">
        <f t="shared" ca="1" si="42"/>
        <v>910863.02756362653</v>
      </c>
      <c r="DR36" s="24">
        <f t="shared" ca="1" si="42"/>
        <v>910390.96868652268</v>
      </c>
      <c r="DS36" s="24">
        <f t="shared" ca="1" si="42"/>
        <v>909880.88800955529</v>
      </c>
      <c r="DT36" s="24">
        <f t="shared" ca="1" si="42"/>
        <v>909373.85334060027</v>
      </c>
      <c r="DU36" s="24">
        <f t="shared" ca="1" si="42"/>
        <v>909025.81257865147</v>
      </c>
      <c r="DV36" s="24">
        <f t="shared" ca="1" si="42"/>
        <v>908546.59434409719</v>
      </c>
      <c r="DW36" s="24">
        <f t="shared" ca="1" si="42"/>
        <v>908132.93373928545</v>
      </c>
      <c r="DX36" s="24">
        <f t="shared" ca="1" si="42"/>
        <v>907650.37217275565</v>
      </c>
      <c r="DY36" s="24">
        <f t="shared" ca="1" si="42"/>
        <v>907279.19275268947</v>
      </c>
      <c r="DZ36" s="24">
        <f t="shared" ca="1" si="42"/>
        <v>906722.77141077851</v>
      </c>
      <c r="EA36" s="25">
        <f ca="1">SUM(DO36:DZ36)</f>
        <v>10910781.98169172</v>
      </c>
      <c r="EB36" s="24">
        <f t="shared" ref="EB36:EM36" ca="1" si="43">EB12+EB21+EB37</f>
        <v>906194.70156100928</v>
      </c>
      <c r="EC36" s="24">
        <f t="shared" ca="1" si="43"/>
        <v>905771.39775419212</v>
      </c>
      <c r="ED36" s="24">
        <f t="shared" ca="1" si="43"/>
        <v>905256.90633458376</v>
      </c>
      <c r="EE36" s="24">
        <f t="shared" ca="1" si="43"/>
        <v>904858.09207796818</v>
      </c>
      <c r="EF36" s="24">
        <f t="shared" ca="1" si="43"/>
        <v>904443.55127331242</v>
      </c>
      <c r="EG36" s="24">
        <f t="shared" ca="1" si="43"/>
        <v>904000.78687501489</v>
      </c>
      <c r="EH36" s="24">
        <f t="shared" ca="1" si="43"/>
        <v>903604.00934259756</v>
      </c>
      <c r="EI36" s="24">
        <f t="shared" ca="1" si="43"/>
        <v>903274.78233069857</v>
      </c>
      <c r="EJ36" s="24">
        <f t="shared" ca="1" si="43"/>
        <v>902865.8693951458</v>
      </c>
      <c r="EK36" s="24">
        <f t="shared" ca="1" si="43"/>
        <v>902471.63668582775</v>
      </c>
      <c r="EL36" s="24">
        <f t="shared" ca="1" si="43"/>
        <v>902024.62283794896</v>
      </c>
      <c r="EM36" s="24">
        <f t="shared" ca="1" si="43"/>
        <v>901584.2485134321</v>
      </c>
      <c r="EN36" s="25">
        <f ca="1">SUM(EB36:EM36)</f>
        <v>10846350.604981733</v>
      </c>
    </row>
    <row r="37" spans="1:144" ht="12.75" customHeight="1" outlineLevel="1" x14ac:dyDescent="0.2">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x14ac:dyDescent="0.2">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x14ac:dyDescent="0.2"/>
    <row r="40" spans="1:144" ht="12.75" customHeight="1" outlineLevel="1" x14ac:dyDescent="0.2"/>
    <row r="41" spans="1:144" ht="12.75" customHeight="1" x14ac:dyDescent="0.2">
      <c r="A41" s="3" t="str">
        <f>"Output"</f>
        <v>Output</v>
      </c>
    </row>
    <row r="42" spans="1:144" ht="12.75" customHeight="1" outlineLevel="1" x14ac:dyDescent="0.2">
      <c r="A42" s="2" t="str">
        <f>" "</f>
        <v xml:space="preserve"> </v>
      </c>
    </row>
    <row r="43" spans="1:144" ht="12.75" customHeight="1" outlineLevel="1" x14ac:dyDescent="0.2">
      <c r="B43" s="19" t="str">
        <f>ZZZ__FnCalls!F7</f>
        <v>MMM 2010</v>
      </c>
      <c r="C43" s="20" t="str">
        <f>ZZZ__FnCalls!F8</f>
        <v>MMM 2010</v>
      </c>
      <c r="D43" s="20" t="str">
        <f>ZZZ__FnCalls!F9</f>
        <v>MMM 2010</v>
      </c>
      <c r="E43" s="20" t="str">
        <f>ZZZ__FnCalls!F10</f>
        <v>MMM 2010</v>
      </c>
      <c r="F43" s="20" t="str">
        <f>ZZZ__FnCalls!F11</f>
        <v>MMM 2010</v>
      </c>
      <c r="G43" s="20" t="str">
        <f>ZZZ__FnCalls!F12</f>
        <v>MMM 2010</v>
      </c>
      <c r="H43" s="20" t="str">
        <f>ZZZ__FnCalls!F13</f>
        <v>MMM 2010</v>
      </c>
      <c r="I43" s="20" t="str">
        <f>ZZZ__FnCalls!F14</f>
        <v>MMM 2010</v>
      </c>
      <c r="J43" s="20" t="str">
        <f>ZZZ__FnCalls!F15</f>
        <v>MMM 2010</v>
      </c>
      <c r="K43" s="20" t="str">
        <f>ZZZ__FnCalls!F16</f>
        <v>MMM 2010</v>
      </c>
      <c r="L43" s="20" t="str">
        <f>ZZZ__FnCalls!F17</f>
        <v>MMM 2010</v>
      </c>
      <c r="M43" s="20" t="str">
        <f>ZZZ__FnCalls!F18</f>
        <v>MMM 2010</v>
      </c>
      <c r="N43" s="21" t="str">
        <f>ZZZ__FnCalls!H7</f>
        <v>2010</v>
      </c>
      <c r="O43" s="20" t="str">
        <f>ZZZ__FnCalls!F19</f>
        <v>MMM 2011</v>
      </c>
      <c r="P43" s="20" t="str">
        <f>ZZZ__FnCalls!F20</f>
        <v>MMM 2011</v>
      </c>
      <c r="Q43" s="20" t="str">
        <f>ZZZ__FnCalls!F21</f>
        <v>MMM 2011</v>
      </c>
      <c r="R43" s="20" t="str">
        <f>ZZZ__FnCalls!F22</f>
        <v>MMM 2011</v>
      </c>
      <c r="S43" s="20" t="str">
        <f>ZZZ__FnCalls!F23</f>
        <v>MMM 2011</v>
      </c>
      <c r="T43" s="20" t="str">
        <f>ZZZ__FnCalls!F24</f>
        <v>MMM 2011</v>
      </c>
      <c r="U43" s="20" t="str">
        <f>ZZZ__FnCalls!F25</f>
        <v>MMM 2011</v>
      </c>
      <c r="V43" s="20" t="str">
        <f>ZZZ__FnCalls!F26</f>
        <v>MMM 2011</v>
      </c>
      <c r="W43" s="20" t="str">
        <f>ZZZ__FnCalls!F27</f>
        <v>MMM 2011</v>
      </c>
      <c r="X43" s="20" t="str">
        <f>ZZZ__FnCalls!F28</f>
        <v>MMM 2011</v>
      </c>
      <c r="Y43" s="20" t="str">
        <f>ZZZ__FnCalls!F29</f>
        <v>MMM 2011</v>
      </c>
      <c r="Z43" s="20" t="str">
        <f>ZZZ__FnCalls!F30</f>
        <v>MMM 2011</v>
      </c>
      <c r="AA43" s="21" t="str">
        <f>ZZZ__FnCalls!H19</f>
        <v>2011</v>
      </c>
      <c r="AB43" s="20" t="str">
        <f>ZZZ__FnCalls!F31</f>
        <v>MMM 2012</v>
      </c>
      <c r="AC43" s="20" t="str">
        <f>ZZZ__FnCalls!F32</f>
        <v>MMM 2012</v>
      </c>
      <c r="AD43" s="20" t="str">
        <f>ZZZ__FnCalls!F33</f>
        <v>MMM 2012</v>
      </c>
      <c r="AE43" s="20" t="str">
        <f>ZZZ__FnCalls!F34</f>
        <v>MMM 2012</v>
      </c>
      <c r="AF43" s="20" t="str">
        <f>ZZZ__FnCalls!F35</f>
        <v>MMM 2012</v>
      </c>
      <c r="AG43" s="20" t="str">
        <f>ZZZ__FnCalls!F36</f>
        <v>MMM 2012</v>
      </c>
      <c r="AH43" s="20" t="str">
        <f>ZZZ__FnCalls!F37</f>
        <v>MMM 2012</v>
      </c>
      <c r="AI43" s="20" t="str">
        <f>ZZZ__FnCalls!F38</f>
        <v>MMM 2012</v>
      </c>
      <c r="AJ43" s="20" t="str">
        <f>ZZZ__FnCalls!F39</f>
        <v>MMM 2012</v>
      </c>
      <c r="AK43" s="20" t="str">
        <f>ZZZ__FnCalls!F40</f>
        <v>MMM 2012</v>
      </c>
      <c r="AL43" s="20" t="str">
        <f>ZZZ__FnCalls!F41</f>
        <v>MMM 2012</v>
      </c>
      <c r="AM43" s="20" t="str">
        <f>ZZZ__FnCalls!F42</f>
        <v>MMM 2012</v>
      </c>
      <c r="AN43" s="21" t="str">
        <f>ZZZ__FnCalls!H31</f>
        <v>2012</v>
      </c>
      <c r="AO43" s="20" t="str">
        <f>ZZZ__FnCalls!F43</f>
        <v>MMM 2013</v>
      </c>
      <c r="AP43" s="20" t="str">
        <f>ZZZ__FnCalls!F44</f>
        <v>MMM 2013</v>
      </c>
      <c r="AQ43" s="20" t="str">
        <f>ZZZ__FnCalls!F45</f>
        <v>MMM 2013</v>
      </c>
      <c r="AR43" s="20" t="str">
        <f>ZZZ__FnCalls!F46</f>
        <v>MMM 2013</v>
      </c>
      <c r="AS43" s="20" t="str">
        <f>ZZZ__FnCalls!F47</f>
        <v>MMM 2013</v>
      </c>
      <c r="AT43" s="20" t="str">
        <f>ZZZ__FnCalls!F48</f>
        <v>MMM 2013</v>
      </c>
      <c r="AU43" s="20" t="str">
        <f>ZZZ__FnCalls!F49</f>
        <v>MMM 2013</v>
      </c>
      <c r="AV43" s="20" t="str">
        <f>ZZZ__FnCalls!F50</f>
        <v>MMM 2013</v>
      </c>
      <c r="AW43" s="20" t="str">
        <f>ZZZ__FnCalls!F51</f>
        <v>MMM 2013</v>
      </c>
      <c r="AX43" s="20" t="str">
        <f>ZZZ__FnCalls!F52</f>
        <v>MMM 2013</v>
      </c>
      <c r="AY43" s="20" t="str">
        <f>ZZZ__FnCalls!F53</f>
        <v>MMM 2013</v>
      </c>
      <c r="AZ43" s="20" t="str">
        <f>ZZZ__FnCalls!F54</f>
        <v>MMM 2013</v>
      </c>
      <c r="BA43" s="21" t="str">
        <f>ZZZ__FnCalls!H43</f>
        <v>2013</v>
      </c>
      <c r="BB43" s="20" t="str">
        <f>ZZZ__FnCalls!F55</f>
        <v>MMM 2014</v>
      </c>
      <c r="BC43" s="20" t="str">
        <f>ZZZ__FnCalls!F56</f>
        <v>MMM 2014</v>
      </c>
      <c r="BD43" s="20" t="str">
        <f>ZZZ__FnCalls!F57</f>
        <v>MMM 2014</v>
      </c>
      <c r="BE43" s="20" t="str">
        <f>ZZZ__FnCalls!F58</f>
        <v>MMM 2014</v>
      </c>
      <c r="BF43" s="20" t="str">
        <f>ZZZ__FnCalls!F59</f>
        <v>MMM 2014</v>
      </c>
      <c r="BG43" s="20" t="str">
        <f>ZZZ__FnCalls!F60</f>
        <v>MMM 2014</v>
      </c>
      <c r="BH43" s="20" t="str">
        <f>ZZZ__FnCalls!F61</f>
        <v>MMM 2014</v>
      </c>
      <c r="BI43" s="20" t="str">
        <f>ZZZ__FnCalls!F62</f>
        <v>MMM 2014</v>
      </c>
      <c r="BJ43" s="20" t="str">
        <f>ZZZ__FnCalls!F63</f>
        <v>MMM 2014</v>
      </c>
      <c r="BK43" s="20" t="str">
        <f>ZZZ__FnCalls!F64</f>
        <v>MMM 2014</v>
      </c>
      <c r="BL43" s="20" t="str">
        <f>ZZZ__FnCalls!F65</f>
        <v>MMM 2014</v>
      </c>
      <c r="BM43" s="20" t="str">
        <f>ZZZ__FnCalls!F66</f>
        <v>MMM 2014</v>
      </c>
      <c r="BN43" s="21" t="str">
        <f>ZZZ__FnCalls!H55</f>
        <v>2014</v>
      </c>
      <c r="BO43" s="20" t="str">
        <f>ZZZ__FnCalls!F67</f>
        <v>MMM 2015</v>
      </c>
      <c r="BP43" s="20" t="str">
        <f>ZZZ__FnCalls!F68</f>
        <v>MMM 2015</v>
      </c>
      <c r="BQ43" s="20" t="str">
        <f>ZZZ__FnCalls!F69</f>
        <v>MMM 2015</v>
      </c>
      <c r="BR43" s="20" t="str">
        <f>ZZZ__FnCalls!F70</f>
        <v>MMM 2015</v>
      </c>
      <c r="BS43" s="20" t="str">
        <f>ZZZ__FnCalls!F71</f>
        <v>MMM 2015</v>
      </c>
      <c r="BT43" s="20" t="str">
        <f>ZZZ__FnCalls!F72</f>
        <v>MMM 2015</v>
      </c>
      <c r="BU43" s="20" t="str">
        <f>ZZZ__FnCalls!F73</f>
        <v>MMM 2015</v>
      </c>
      <c r="BV43" s="20" t="str">
        <f>ZZZ__FnCalls!F74</f>
        <v>MMM 2015</v>
      </c>
      <c r="BW43" s="20" t="str">
        <f>ZZZ__FnCalls!F75</f>
        <v>MMM 2015</v>
      </c>
      <c r="BX43" s="20" t="str">
        <f>ZZZ__FnCalls!F76</f>
        <v>MMM 2015</v>
      </c>
      <c r="BY43" s="20" t="str">
        <f>ZZZ__FnCalls!F77</f>
        <v>MMM 2015</v>
      </c>
      <c r="BZ43" s="20" t="str">
        <f>ZZZ__FnCalls!F78</f>
        <v>MMM 2015</v>
      </c>
      <c r="CA43" s="21" t="str">
        <f>ZZZ__FnCalls!H67</f>
        <v>2015</v>
      </c>
      <c r="CB43" s="20" t="str">
        <f>ZZZ__FnCalls!F79</f>
        <v>MMM 2016</v>
      </c>
      <c r="CC43" s="20" t="str">
        <f>ZZZ__FnCalls!F80</f>
        <v>MMM 2016</v>
      </c>
      <c r="CD43" s="20" t="str">
        <f>ZZZ__FnCalls!F81</f>
        <v>MMM 2016</v>
      </c>
      <c r="CE43" s="20" t="str">
        <f>ZZZ__FnCalls!F82</f>
        <v>MMM 2016</v>
      </c>
      <c r="CF43" s="20" t="str">
        <f>ZZZ__FnCalls!F83</f>
        <v>MMM 2016</v>
      </c>
      <c r="CG43" s="20" t="str">
        <f>ZZZ__FnCalls!F84</f>
        <v>MMM 2016</v>
      </c>
      <c r="CH43" s="20" t="str">
        <f>ZZZ__FnCalls!F85</f>
        <v>MMM 2016</v>
      </c>
      <c r="CI43" s="20" t="str">
        <f>ZZZ__FnCalls!F86</f>
        <v>MMM 2016</v>
      </c>
      <c r="CJ43" s="20" t="str">
        <f>ZZZ__FnCalls!F87</f>
        <v>MMM 2016</v>
      </c>
      <c r="CK43" s="20" t="str">
        <f>ZZZ__FnCalls!F88</f>
        <v>MMM 2016</v>
      </c>
      <c r="CL43" s="20" t="str">
        <f>ZZZ__FnCalls!F89</f>
        <v>MMM 2016</v>
      </c>
      <c r="CM43" s="20" t="str">
        <f>ZZZ__FnCalls!F90</f>
        <v>MMM 2016</v>
      </c>
      <c r="CN43" s="21" t="str">
        <f>ZZZ__FnCalls!H79</f>
        <v>2016</v>
      </c>
      <c r="CO43" s="20" t="str">
        <f>ZZZ__FnCalls!F91</f>
        <v>MMM 2017</v>
      </c>
      <c r="CP43" s="20" t="str">
        <f>ZZZ__FnCalls!F92</f>
        <v>MMM 2017</v>
      </c>
      <c r="CQ43" s="20" t="str">
        <f>ZZZ__FnCalls!F93</f>
        <v>MMM 2017</v>
      </c>
      <c r="CR43" s="20" t="str">
        <f>ZZZ__FnCalls!F94</f>
        <v>MMM 2017</v>
      </c>
      <c r="CS43" s="20" t="str">
        <f>ZZZ__FnCalls!F95</f>
        <v>MMM 2017</v>
      </c>
      <c r="CT43" s="20" t="str">
        <f>ZZZ__FnCalls!F96</f>
        <v>MMM 2017</v>
      </c>
      <c r="CU43" s="20" t="str">
        <f>ZZZ__FnCalls!F97</f>
        <v>MMM 2017</v>
      </c>
      <c r="CV43" s="20" t="str">
        <f>ZZZ__FnCalls!F98</f>
        <v>MMM 2017</v>
      </c>
      <c r="CW43" s="20" t="str">
        <f>ZZZ__FnCalls!F99</f>
        <v>MMM 2017</v>
      </c>
      <c r="CX43" s="20" t="str">
        <f>ZZZ__FnCalls!F100</f>
        <v>MMM 2017</v>
      </c>
      <c r="CY43" s="20" t="str">
        <f>ZZZ__FnCalls!F101</f>
        <v>MMM 2017</v>
      </c>
      <c r="CZ43" s="20" t="str">
        <f>ZZZ__FnCalls!F102</f>
        <v>MMM 2017</v>
      </c>
      <c r="DA43" s="21" t="str">
        <f>ZZZ__FnCalls!H91</f>
        <v>2017</v>
      </c>
      <c r="DB43" s="20" t="str">
        <f>ZZZ__FnCalls!F103</f>
        <v>MMM 2018</v>
      </c>
      <c r="DC43" s="20" t="str">
        <f>ZZZ__FnCalls!F104</f>
        <v>MMM 2018</v>
      </c>
      <c r="DD43" s="20" t="str">
        <f>ZZZ__FnCalls!F105</f>
        <v>MMM 2018</v>
      </c>
      <c r="DE43" s="20" t="str">
        <f>ZZZ__FnCalls!F106</f>
        <v>MMM 2018</v>
      </c>
      <c r="DF43" s="20" t="str">
        <f>ZZZ__FnCalls!F107</f>
        <v>MMM 2018</v>
      </c>
      <c r="DG43" s="20" t="str">
        <f>ZZZ__FnCalls!F108</f>
        <v>MMM 2018</v>
      </c>
      <c r="DH43" s="20" t="str">
        <f>ZZZ__FnCalls!F109</f>
        <v>MMM 2018</v>
      </c>
      <c r="DI43" s="20" t="str">
        <f>ZZZ__FnCalls!F110</f>
        <v>MMM 2018</v>
      </c>
      <c r="DJ43" s="20" t="str">
        <f>ZZZ__FnCalls!F111</f>
        <v>MMM 2018</v>
      </c>
      <c r="DK43" s="20" t="str">
        <f>ZZZ__FnCalls!F112</f>
        <v>MMM 2018</v>
      </c>
      <c r="DL43" s="20" t="str">
        <f>ZZZ__FnCalls!F113</f>
        <v>MMM 2018</v>
      </c>
      <c r="DM43" s="20" t="str">
        <f>ZZZ__FnCalls!F114</f>
        <v>MMM 2018</v>
      </c>
      <c r="DN43" s="21" t="str">
        <f>ZZZ__FnCalls!H103</f>
        <v>2018</v>
      </c>
      <c r="DO43" s="20" t="str">
        <f>ZZZ__FnCalls!F115</f>
        <v>MMM 2019</v>
      </c>
      <c r="DP43" s="20" t="str">
        <f>ZZZ__FnCalls!F116</f>
        <v>MMM 2019</v>
      </c>
      <c r="DQ43" s="20" t="str">
        <f>ZZZ__FnCalls!F117</f>
        <v>MMM 2019</v>
      </c>
      <c r="DR43" s="20" t="str">
        <f>ZZZ__FnCalls!F118</f>
        <v>MMM 2019</v>
      </c>
      <c r="DS43" s="20" t="str">
        <f>ZZZ__FnCalls!F119</f>
        <v>MMM 2019</v>
      </c>
      <c r="DT43" s="20" t="str">
        <f>ZZZ__FnCalls!F120</f>
        <v>MMM 2019</v>
      </c>
      <c r="DU43" s="20" t="str">
        <f>ZZZ__FnCalls!F121</f>
        <v>MMM 2019</v>
      </c>
      <c r="DV43" s="20" t="str">
        <f>ZZZ__FnCalls!F122</f>
        <v>MMM 2019</v>
      </c>
      <c r="DW43" s="20" t="str">
        <f>ZZZ__FnCalls!F123</f>
        <v>MMM 2019</v>
      </c>
      <c r="DX43" s="20" t="str">
        <f>ZZZ__FnCalls!F124</f>
        <v>MMM 2019</v>
      </c>
      <c r="DY43" s="20" t="str">
        <f>ZZZ__FnCalls!F125</f>
        <v>MMM 2019</v>
      </c>
      <c r="DZ43" s="20" t="str">
        <f>ZZZ__FnCalls!F126</f>
        <v>MMM 2019</v>
      </c>
      <c r="EA43" s="21" t="str">
        <f>ZZZ__FnCalls!H115</f>
        <v>2019</v>
      </c>
      <c r="EB43" s="20" t="str">
        <f>ZZZ__FnCalls!F127</f>
        <v>MMM 2020</v>
      </c>
      <c r="EC43" s="20" t="str">
        <f>ZZZ__FnCalls!F128</f>
        <v>MMM 2020</v>
      </c>
      <c r="ED43" s="20" t="str">
        <f>ZZZ__FnCalls!F129</f>
        <v>MMM 2020</v>
      </c>
      <c r="EE43" s="20" t="str">
        <f>ZZZ__FnCalls!F130</f>
        <v>MMM 2020</v>
      </c>
      <c r="EF43" s="20" t="str">
        <f>ZZZ__FnCalls!F131</f>
        <v>MMM 2020</v>
      </c>
      <c r="EG43" s="20" t="str">
        <f>ZZZ__FnCalls!F132</f>
        <v>MMM 2020</v>
      </c>
      <c r="EH43" s="20" t="str">
        <f>ZZZ__FnCalls!F133</f>
        <v>MMM 2020</v>
      </c>
      <c r="EI43" s="20" t="str">
        <f>ZZZ__FnCalls!F134</f>
        <v>MMM 2020</v>
      </c>
      <c r="EJ43" s="20" t="str">
        <f>ZZZ__FnCalls!F135</f>
        <v>MMM 2020</v>
      </c>
      <c r="EK43" s="20" t="str">
        <f>ZZZ__FnCalls!F136</f>
        <v>MMM 2020</v>
      </c>
      <c r="EL43" s="20" t="str">
        <f>ZZZ__FnCalls!F137</f>
        <v>MMM 2020</v>
      </c>
      <c r="EM43" s="20" t="str">
        <f>ZZZ__FnCalls!F138</f>
        <v>MMM 2020</v>
      </c>
      <c r="EN43" s="21" t="str">
        <f>ZZZ__FnCalls!H127</f>
        <v>2020</v>
      </c>
    </row>
    <row r="44" spans="1:144" ht="12.75" customHeight="1" outlineLevel="1" x14ac:dyDescent="0.2">
      <c r="A44" s="7" t="str">
        <f>Labels!B64</f>
        <v>Output</v>
      </c>
      <c r="B44" s="22">
        <f ca="1">B45*(1-Inputs!B21)+B11*Inputs!B21+B46</f>
        <v>1139007.9981070284</v>
      </c>
      <c r="C44" s="22">
        <f ca="1">C45*(1-Inputs!B21)+C11*Inputs!B21+C46</f>
        <v>1183358.4142672224</v>
      </c>
      <c r="D44" s="22">
        <f ca="1">D45*(1-Inputs!B21)+D11*Inputs!B21+D46</f>
        <v>1127768.3023707015</v>
      </c>
      <c r="E44" s="22">
        <f ca="1">E45*(1-Inputs!B21)+E11*Inputs!B21+E46</f>
        <v>1142783.3781585305</v>
      </c>
      <c r="F44" s="22">
        <f ca="1">F45*(1-Inputs!B21)+F11*Inputs!B21+F46</f>
        <v>1215879.7389317695</v>
      </c>
      <c r="G44" s="22">
        <f ca="1">G45*(1-Inputs!B21)+G11*Inputs!B21+G46</f>
        <v>1149075.5670738821</v>
      </c>
      <c r="H44" s="22">
        <f ca="1">H45*(1-Inputs!B21)+H11*Inputs!B21+H46</f>
        <v>1112587.0661689667</v>
      </c>
      <c r="I44" s="22">
        <f ca="1">I45*(1-Inputs!B21)+I11*Inputs!B21+I46</f>
        <v>1183642.3658294822</v>
      </c>
      <c r="J44" s="22">
        <f ca="1">J45*(1-Inputs!B21)+J11*Inputs!B21+J46</f>
        <v>1159274.6564960016</v>
      </c>
      <c r="K44" s="22">
        <f ca="1">K45*(1-Inputs!B21)+K11*Inputs!B21+K46</f>
        <v>1150075.7397773387</v>
      </c>
      <c r="L44" s="22">
        <f ca="1">L45*(1-Inputs!B21)+L11*Inputs!B21+L46</f>
        <v>1142980.046599278</v>
      </c>
      <c r="M44" s="22">
        <f ca="1">M45*(1-Inputs!B21)+M11*Inputs!B21+M46</f>
        <v>1153959.1820663346</v>
      </c>
      <c r="N44" s="23">
        <f ca="1">SUM(B44:M44)</f>
        <v>13860392.455846537</v>
      </c>
      <c r="O44" s="22">
        <f ca="1">O45*(1-Inputs!B21)+O11*Inputs!B21+O46</f>
        <v>1140475.75992332</v>
      </c>
      <c r="P44" s="22">
        <f ca="1">P45*(1-Inputs!B21)+P11*Inputs!B21+P46</f>
        <v>1136352.5360694518</v>
      </c>
      <c r="Q44" s="22">
        <f ca="1">Q45*(1-Inputs!B21)+Q11*Inputs!B21+Q46</f>
        <v>1148547.7373753747</v>
      </c>
      <c r="R44" s="22">
        <f ca="1">R45*(1-Inputs!B21)+R11*Inputs!B21+R46</f>
        <v>1181995.3643260545</v>
      </c>
      <c r="S44" s="22">
        <f ca="1">S45*(1-Inputs!B21)+S11*Inputs!B21+S46</f>
        <v>1205262.7298040579</v>
      </c>
      <c r="T44" s="22">
        <f ca="1">T45*(1-Inputs!B21)+T11*Inputs!B21+T46</f>
        <v>1200144.3786262712</v>
      </c>
      <c r="U44" s="22">
        <f ca="1">U45*(1-Inputs!B21)+U11*Inputs!B21+U46</f>
        <v>1205575.7121173469</v>
      </c>
      <c r="V44" s="22">
        <f ca="1">V45*(1-Inputs!B21)+V11*Inputs!B21+V46</f>
        <v>1091193.8742496939</v>
      </c>
      <c r="W44" s="22">
        <f ca="1">W45*(1-Inputs!B21)+W11*Inputs!B21+W46</f>
        <v>1133820.7633696331</v>
      </c>
      <c r="X44" s="22">
        <f ca="1">X45*(1-Inputs!B21)+X11*Inputs!B21+X46</f>
        <v>1168181.7386143776</v>
      </c>
      <c r="Y44" s="22">
        <f ca="1">Y45*(1-Inputs!B21)+Y11*Inputs!B21+Y46</f>
        <v>1096282.575922556</v>
      </c>
      <c r="Z44" s="22">
        <f ca="1">Z45*(1-Inputs!B21)+Z11*Inputs!B21+Z46</f>
        <v>1107783.2524710638</v>
      </c>
      <c r="AA44" s="23">
        <f ca="1">SUM(O44:Z44)</f>
        <v>13815616.422869202</v>
      </c>
      <c r="AB44" s="22">
        <f ca="1">AB45*(1-Inputs!B21)+AB11*Inputs!B21+AB46</f>
        <v>1119152.6131841629</v>
      </c>
      <c r="AC44" s="22">
        <f ca="1">AC45*(1-Inputs!B21)+AC11*Inputs!B21+AC46</f>
        <v>1147186.670004047</v>
      </c>
      <c r="AD44" s="22">
        <f ca="1">AD45*(1-Inputs!B21)+AD11*Inputs!B21+AD46</f>
        <v>1111301.5531438517</v>
      </c>
      <c r="AE44" s="22">
        <f ca="1">AE45*(1-Inputs!B21)+AE11*Inputs!B21+AE46</f>
        <v>1129023.8216009261</v>
      </c>
      <c r="AF44" s="22">
        <f ca="1">AF45*(1-Inputs!B21)+AF11*Inputs!B21+AF46</f>
        <v>1142732.523109423</v>
      </c>
      <c r="AG44" s="22">
        <f ca="1">AG45*(1-Inputs!B21)+AG11*Inputs!B21+AG46</f>
        <v>1111354.7311773219</v>
      </c>
      <c r="AH44" s="22">
        <f ca="1">AH45*(1-Inputs!B21)+AH11*Inputs!B21+AH46</f>
        <v>1141225.1049878749</v>
      </c>
      <c r="AI44" s="22">
        <f ca="1">AI45*(1-Inputs!B21)+AI11*Inputs!B21+AI46</f>
        <v>1139773.8693388472</v>
      </c>
      <c r="AJ44" s="22">
        <f ca="1">AJ45*(1-Inputs!B21)+AJ11*Inputs!B21+AJ46</f>
        <v>1123483.9814952179</v>
      </c>
      <c r="AK44" s="22">
        <f ca="1">AK45*(1-Inputs!B21)+AK11*Inputs!B21+AK46</f>
        <v>1063365.1052609417</v>
      </c>
      <c r="AL44" s="22">
        <f ca="1">AL45*(1-Inputs!B21)+AL11*Inputs!B21+AL46</f>
        <v>1126313.930136583</v>
      </c>
      <c r="AM44" s="22">
        <f ca="1">AM45*(1-Inputs!B21)+AM11*Inputs!B21+AM46</f>
        <v>1172622.1127473037</v>
      </c>
      <c r="AN44" s="23">
        <f ca="1">SUM(AB44:AM44)</f>
        <v>13527536.016186502</v>
      </c>
      <c r="AO44" s="22">
        <f ca="1">AO45*(1-Inputs!B21)+AO11*Inputs!B21+AO46</f>
        <v>1153317.066209662</v>
      </c>
      <c r="AP44" s="22">
        <f ca="1">AP45*(1-Inputs!B21)+AP11*Inputs!B21+AP46</f>
        <v>1099062.2960446642</v>
      </c>
      <c r="AQ44" s="22">
        <f ca="1">AQ45*(1-Inputs!B21)+AQ11*Inputs!B21+AQ46</f>
        <v>1074133.6237990661</v>
      </c>
      <c r="AR44" s="22">
        <f ca="1">AR45*(1-Inputs!B21)+AR11*Inputs!B21+AR46</f>
        <v>1144491.022465565</v>
      </c>
      <c r="AS44" s="22">
        <f ca="1">AS45*(1-Inputs!B21)+AS11*Inputs!B21+AS46</f>
        <v>1071839.4817096188</v>
      </c>
      <c r="AT44" s="22">
        <f ca="1">AT45*(1-Inputs!B21)+AT11*Inputs!B21+AT46</f>
        <v>1076015.5068959927</v>
      </c>
      <c r="AU44" s="22">
        <f ca="1">AU45*(1-Inputs!B21)+AU11*Inputs!B21+AU46</f>
        <v>1084824.7825625665</v>
      </c>
      <c r="AV44" s="22">
        <f ca="1">AV45*(1-Inputs!B21)+AV11*Inputs!B21+AV46</f>
        <v>1111681.5595549094</v>
      </c>
      <c r="AW44" s="22">
        <f ca="1">AW45*(1-Inputs!B21)+AW11*Inputs!B21+AW46</f>
        <v>1106219.6400042092</v>
      </c>
      <c r="AX44" s="22">
        <f ca="1">AX45*(1-Inputs!B21)+AX11*Inputs!B21+AX46</f>
        <v>1084199.5097265632</v>
      </c>
      <c r="AY44" s="22">
        <f ca="1">AY45*(1-Inputs!B21)+AY11*Inputs!B21+AY46</f>
        <v>1096895.6302683665</v>
      </c>
      <c r="AZ44" s="22">
        <f ca="1">AZ45*(1-Inputs!B21)+AZ11*Inputs!B21+AZ46</f>
        <v>1138710.9147580341</v>
      </c>
      <c r="BA44" s="23">
        <f ca="1">SUM(AO44:AZ44)</f>
        <v>13241391.03399922</v>
      </c>
      <c r="BB44" s="22">
        <f ca="1">BB45*(1-Inputs!B21)+BB11*Inputs!B21+BB46</f>
        <v>1124188.8929987778</v>
      </c>
      <c r="BC44" s="22">
        <f ca="1">BC45*(1-Inputs!B21)+BC11*Inputs!B21+BC46</f>
        <v>1096782.6107357282</v>
      </c>
      <c r="BD44" s="22">
        <f ca="1">BD45*(1-Inputs!B21)+BD11*Inputs!B21+BD46</f>
        <v>1096301.4586461026</v>
      </c>
      <c r="BE44" s="22">
        <f ca="1">BE45*(1-Inputs!B21)+BE11*Inputs!B21+BE46</f>
        <v>1096936.4913798494</v>
      </c>
      <c r="BF44" s="22">
        <f ca="1">BF45*(1-Inputs!B21)+BF11*Inputs!B21+BF46</f>
        <v>1040203.9676493865</v>
      </c>
      <c r="BG44" s="22">
        <f ca="1">BG45*(1-Inputs!B21)+BG11*Inputs!B21+BG46</f>
        <v>1076996.3900508687</v>
      </c>
      <c r="BH44" s="22">
        <f ca="1">BH45*(1-Inputs!B21)+BH11*Inputs!B21+BH46</f>
        <v>1146144.5692488842</v>
      </c>
      <c r="BI44" s="22">
        <f ca="1">BI45*(1-Inputs!B21)+BI11*Inputs!B21+BI46</f>
        <v>1110534.1511751455</v>
      </c>
      <c r="BJ44" s="22">
        <f ca="1">BJ45*(1-Inputs!B21)+BJ11*Inputs!B21+BJ46</f>
        <v>1055260.7901403473</v>
      </c>
      <c r="BK44" s="22">
        <f ca="1">BK45*(1-Inputs!B21)+BK11*Inputs!B21+BK46</f>
        <v>1069713.9518286511</v>
      </c>
      <c r="BL44" s="22">
        <f ca="1">BL45*(1-Inputs!B21)+BL11*Inputs!B21+BL46</f>
        <v>1091600.5052958333</v>
      </c>
      <c r="BM44" s="22">
        <f ca="1">BM45*(1-Inputs!B21)+BM11*Inputs!B21+BM46</f>
        <v>1070680.0431201397</v>
      </c>
      <c r="BN44" s="23">
        <f ca="1">SUM(BB44:BM44)</f>
        <v>13075343.822269715</v>
      </c>
      <c r="BO44" s="22">
        <f ca="1">BO45*(1-Inputs!B21)+BO11*Inputs!B21+BO46</f>
        <v>1080648.9406596653</v>
      </c>
      <c r="BP44" s="22">
        <f ca="1">BP45*(1-Inputs!B21)+BP11*Inputs!B21+BP46</f>
        <v>1102092.9313658844</v>
      </c>
      <c r="BQ44" s="22">
        <f ca="1">BQ45*(1-Inputs!B21)+BQ11*Inputs!B21+BQ46</f>
        <v>1023764.1651588088</v>
      </c>
      <c r="BR44" s="22">
        <f ca="1">BR45*(1-Inputs!B21)+BR11*Inputs!B21+BR46</f>
        <v>1087489.2859209895</v>
      </c>
      <c r="BS44" s="22">
        <f ca="1">BS45*(1-Inputs!B21)+BS11*Inputs!B21+BS46</f>
        <v>1053132.501769548</v>
      </c>
      <c r="BT44" s="22">
        <f ca="1">BT45*(1-Inputs!B21)+BT11*Inputs!B21+BT46</f>
        <v>1068064.1822722878</v>
      </c>
      <c r="BU44" s="22">
        <f ca="1">BU45*(1-Inputs!B21)+BU11*Inputs!B21+BU46</f>
        <v>1131641.6758925382</v>
      </c>
      <c r="BV44" s="22">
        <f ca="1">BV45*(1-Inputs!B21)+BV11*Inputs!B21+BV46</f>
        <v>1039764.0615568782</v>
      </c>
      <c r="BW44" s="22">
        <f ca="1">BW45*(1-Inputs!B21)+BW11*Inputs!B21+BW46</f>
        <v>1054577.0065371792</v>
      </c>
      <c r="BX44" s="22">
        <f ca="1">BX45*(1-Inputs!B21)+BX11*Inputs!B21+BX46</f>
        <v>1118656.1760302586</v>
      </c>
      <c r="BY44" s="22">
        <f ca="1">BY45*(1-Inputs!B21)+BY11*Inputs!B21+BY46</f>
        <v>1053040.1516865923</v>
      </c>
      <c r="BZ44" s="22">
        <f ca="1">BZ45*(1-Inputs!B21)+BZ11*Inputs!B21+BZ46</f>
        <v>1039814.8030876431</v>
      </c>
      <c r="CA44" s="23">
        <f ca="1">SUM(BO44:BZ44)</f>
        <v>12852685.881938271</v>
      </c>
      <c r="CB44" s="22">
        <f ca="1">CB45*(1-Inputs!B21)+CB11*Inputs!B21+CB46</f>
        <v>1051761.6552102531</v>
      </c>
      <c r="CC44" s="22">
        <f ca="1">CC45*(1-Inputs!B21)+CC11*Inputs!B21+CC46</f>
        <v>1041798.9828154147</v>
      </c>
      <c r="CD44" s="22">
        <f ca="1">CD45*(1-Inputs!B21)+CD11*Inputs!B21+CD46</f>
        <v>1038367.6428292837</v>
      </c>
      <c r="CE44" s="22">
        <f ca="1">CE45*(1-Inputs!B21)+CE11*Inputs!B21+CE46</f>
        <v>1087380.3753734757</v>
      </c>
      <c r="CF44" s="22">
        <f ca="1">CF45*(1-Inputs!B21)+CF11*Inputs!B21+CF46</f>
        <v>1086271.02588309</v>
      </c>
      <c r="CG44" s="22">
        <f ca="1">CG45*(1-Inputs!B21)+CG11*Inputs!B21+CG46</f>
        <v>1045081.93813245</v>
      </c>
      <c r="CH44" s="22">
        <f ca="1">CH45*(1-Inputs!B21)+CH11*Inputs!B21+CH46</f>
        <v>1014837.9874573098</v>
      </c>
      <c r="CI44" s="22">
        <f ca="1">CI45*(1-Inputs!B21)+CI11*Inputs!B21+CI46</f>
        <v>1070696.2487121059</v>
      </c>
      <c r="CJ44" s="22">
        <f ca="1">CJ45*(1-Inputs!B21)+CJ11*Inputs!B21+CJ46</f>
        <v>1021631.5178896284</v>
      </c>
      <c r="CK44" s="22">
        <f ca="1">CK45*(1-Inputs!B21)+CK11*Inputs!B21+CK46</f>
        <v>1117411.8696556513</v>
      </c>
      <c r="CL44" s="22">
        <f ca="1">CL45*(1-Inputs!B21)+CL11*Inputs!B21+CL46</f>
        <v>1051709.2322827205</v>
      </c>
      <c r="CM44" s="22">
        <f ca="1">CM45*(1-Inputs!B21)+CM11*Inputs!B21+CM46</f>
        <v>1043033.9452168855</v>
      </c>
      <c r="CN44" s="23">
        <f ca="1">SUM(CB44:CM44)</f>
        <v>12669982.421458269</v>
      </c>
      <c r="CO44" s="22">
        <f ca="1">CO45*(1-Inputs!B21)+CO11*Inputs!B21+CO46</f>
        <v>1036825.7442954119</v>
      </c>
      <c r="CP44" s="22">
        <f ca="1">CP45*(1-Inputs!B21)+CP11*Inputs!B21+CP46</f>
        <v>1082269.1139135989</v>
      </c>
      <c r="CQ44" s="22">
        <f ca="1">CQ45*(1-Inputs!B21)+CQ11*Inputs!B21+CQ46</f>
        <v>1002124.7788315996</v>
      </c>
      <c r="CR44" s="22">
        <f ca="1">CR45*(1-Inputs!B21)+CR11*Inputs!B21+CR46</f>
        <v>1075383.2355806881</v>
      </c>
      <c r="CS44" s="22">
        <f ca="1">CS45*(1-Inputs!B21)+CS11*Inputs!B21+CS46</f>
        <v>1003585.148711941</v>
      </c>
      <c r="CT44" s="22">
        <f ca="1">CT45*(1-Inputs!B21)+CT11*Inputs!B21+CT46</f>
        <v>1059131.95549352</v>
      </c>
      <c r="CU44" s="22">
        <f ca="1">CU45*(1-Inputs!B21)+CU11*Inputs!B21+CU46</f>
        <v>1015471.2619908984</v>
      </c>
      <c r="CV44" s="22">
        <f ca="1">CV45*(1-Inputs!B21)+CV11*Inputs!B21+CV46</f>
        <v>997221.88362563855</v>
      </c>
      <c r="CW44" s="22">
        <f ca="1">CW45*(1-Inputs!B21)+CW11*Inputs!B21+CW46</f>
        <v>1089783.7702144382</v>
      </c>
      <c r="CX44" s="22">
        <f ca="1">CX45*(1-Inputs!B21)+CX11*Inputs!B21+CX46</f>
        <v>1043086.4245668325</v>
      </c>
      <c r="CY44" s="22">
        <f ca="1">CY45*(1-Inputs!B21)+CY11*Inputs!B21+CY46</f>
        <v>1029881.6038344403</v>
      </c>
      <c r="CZ44" s="22">
        <f ca="1">CZ45*(1-Inputs!B21)+CZ11*Inputs!B21+CZ46</f>
        <v>1034793.6023834782</v>
      </c>
      <c r="DA44" s="23">
        <f ca="1">SUM(CO44:CZ44)</f>
        <v>12469558.523442486</v>
      </c>
      <c r="DB44" s="22">
        <f ca="1">DB45*(1-Inputs!B21)+DB11*Inputs!B21+DB46</f>
        <v>999512.62602902052</v>
      </c>
      <c r="DC44" s="22">
        <f ca="1">DC45*(1-Inputs!B21)+DC11*Inputs!B21+DC46</f>
        <v>1036127.0694826962</v>
      </c>
      <c r="DD44" s="22">
        <f ca="1">DD45*(1-Inputs!B21)+DD11*Inputs!B21+DD46</f>
        <v>1035160.6337928051</v>
      </c>
      <c r="DE44" s="22">
        <f ca="1">DE45*(1-Inputs!B21)+DE11*Inputs!B21+DE46</f>
        <v>997116.76329830545</v>
      </c>
      <c r="DF44" s="22">
        <f ca="1">DF45*(1-Inputs!B21)+DF11*Inputs!B21+DF46</f>
        <v>1022881.4747514018</v>
      </c>
      <c r="DG44" s="22">
        <f ca="1">DG45*(1-Inputs!B21)+DG11*Inputs!B21+DG46</f>
        <v>1024381.1029925963</v>
      </c>
      <c r="DH44" s="22">
        <f ca="1">DH45*(1-Inputs!B21)+DH11*Inputs!B21+DH46</f>
        <v>1014018.1872202512</v>
      </c>
      <c r="DI44" s="22">
        <f ca="1">DI45*(1-Inputs!B21)+DI11*Inputs!B21+DI46</f>
        <v>1055714.8457876081</v>
      </c>
      <c r="DJ44" s="22">
        <f ca="1">DJ45*(1-Inputs!B21)+DJ11*Inputs!B21+DJ46</f>
        <v>1015072.1239359619</v>
      </c>
      <c r="DK44" s="22">
        <f ca="1">DK45*(1-Inputs!B21)+DK11*Inputs!B21+DK46</f>
        <v>1009541.1532644933</v>
      </c>
      <c r="DL44" s="22">
        <f ca="1">DL45*(1-Inputs!B21)+DL11*Inputs!B21+DL46</f>
        <v>1025617.3104703897</v>
      </c>
      <c r="DM44" s="22">
        <f ca="1">DM45*(1-Inputs!B21)+DM11*Inputs!B21+DM46</f>
        <v>1079781.6366203027</v>
      </c>
      <c r="DN44" s="23">
        <f ca="1">SUM(DB44:DM44)</f>
        <v>12314924.927645832</v>
      </c>
      <c r="DO44" s="22">
        <f ca="1">DO45*(1-Inputs!B21)+DO11*Inputs!B21+DO46</f>
        <v>1040501.3252410924</v>
      </c>
      <c r="DP44" s="22">
        <f ca="1">DP45*(1-Inputs!B21)+DP11*Inputs!B21+DP46</f>
        <v>1025685.5436340818</v>
      </c>
      <c r="DQ44" s="22">
        <f ca="1">DQ45*(1-Inputs!B21)+DQ11*Inputs!B21+DQ46</f>
        <v>999209.68153169099</v>
      </c>
      <c r="DR44" s="22">
        <f ca="1">DR45*(1-Inputs!B21)+DR11*Inputs!B21+DR46</f>
        <v>1030893.5298740515</v>
      </c>
      <c r="DS44" s="22">
        <f ca="1">DS45*(1-Inputs!B21)+DS11*Inputs!B21+DS46</f>
        <v>982582.21128084068</v>
      </c>
      <c r="DT44" s="22">
        <f ca="1">DT45*(1-Inputs!B21)+DT11*Inputs!B21+DT46</f>
        <v>1060855.5236281352</v>
      </c>
      <c r="DU44" s="22">
        <f ca="1">DU45*(1-Inputs!B21)+DU11*Inputs!B21+DU46</f>
        <v>1013806.6218083235</v>
      </c>
      <c r="DV44" s="22">
        <f ca="1">DV45*(1-Inputs!B21)+DV11*Inputs!B21+DV46</f>
        <v>1015217.9435504854</v>
      </c>
      <c r="DW44" s="22">
        <f ca="1">DW45*(1-Inputs!B21)+DW11*Inputs!B21+DW46</f>
        <v>1016504.6830662509</v>
      </c>
      <c r="DX44" s="22">
        <f ca="1">DX45*(1-Inputs!B21)+DX11*Inputs!B21+DX46</f>
        <v>1016722.4150721729</v>
      </c>
      <c r="DY44" s="22">
        <f ca="1">DY45*(1-Inputs!B21)+DY11*Inputs!B21+DY46</f>
        <v>969096.03065924183</v>
      </c>
      <c r="DZ44" s="22">
        <f ca="1">DZ45*(1-Inputs!B21)+DZ11*Inputs!B21+DZ46</f>
        <v>1022651.3793982991</v>
      </c>
      <c r="EA44" s="23">
        <f ca="1">SUM(DO44:DZ44)</f>
        <v>12193726.888744667</v>
      </c>
      <c r="EB44" s="22">
        <f ca="1">EB45*(1-Inputs!B21)+EB11*Inputs!B21+EB46</f>
        <v>1009010.2301836669</v>
      </c>
      <c r="EC44" s="22">
        <f ca="1">EC45*(1-Inputs!B21)+EC11*Inputs!B21+EC46</f>
        <v>967221.34669512056</v>
      </c>
      <c r="ED44" s="22">
        <f ca="1">ED45*(1-Inputs!B21)+ED11*Inputs!B21+ED46</f>
        <v>1070526.248783862</v>
      </c>
      <c r="EE44" s="22">
        <f ca="1">EE45*(1-Inputs!B21)+EE11*Inputs!B21+EE46</f>
        <v>1025217.7661189854</v>
      </c>
      <c r="EF44" s="22">
        <f ca="1">EF45*(1-Inputs!B21)+EF11*Inputs!B21+EF46</f>
        <v>1009973.6905702361</v>
      </c>
      <c r="EG44" s="22">
        <f ca="1">EG45*(1-Inputs!B21)+EG11*Inputs!B21+EG46</f>
        <v>1008756.2124462101</v>
      </c>
      <c r="EH44" s="22">
        <f ca="1">EH45*(1-Inputs!B21)+EH11*Inputs!B21+EH46</f>
        <v>1021239.2863440635</v>
      </c>
      <c r="EI44" s="22">
        <f ca="1">EI45*(1-Inputs!B21)+EI11*Inputs!B21+EI46</f>
        <v>1038549.7393866495</v>
      </c>
      <c r="EJ44" s="22">
        <f ca="1">EJ45*(1-Inputs!B21)+EJ11*Inputs!B21+EJ46</f>
        <v>1002137.1077474774</v>
      </c>
      <c r="EK44" s="22">
        <f ca="1">EK45*(1-Inputs!B21)+EK11*Inputs!B21+EK46</f>
        <v>991102.4893944012</v>
      </c>
      <c r="EL44" s="22">
        <f ca="1">EL45*(1-Inputs!B21)+EL11*Inputs!B21+EL46</f>
        <v>963670.40986413695</v>
      </c>
      <c r="EM44" s="22">
        <f ca="1">EM45*(1-Inputs!B21)+EM11*Inputs!B21+EM46</f>
        <v>1011831.5857770974</v>
      </c>
      <c r="EN44" s="23">
        <f ca="1">SUM(EB44:EM44)</f>
        <v>12119236.113311909</v>
      </c>
    </row>
    <row r="45" spans="1:144" ht="12.75" customHeight="1" outlineLevel="1" x14ac:dyDescent="0.2">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1166628.6775222742</v>
      </c>
      <c r="E45" s="24">
        <f ca="1">'(Other Computations)'!B8*(E28/Inputs!B27)^(1-Inputs!B20)*(E19/'(Other Computations)'!B194)^Inputs!B20</f>
        <v>1166547.8912363616</v>
      </c>
      <c r="F45" s="24">
        <f ca="1">'(Other Computations)'!B8*(F28/Inputs!B27)^(1-Inputs!B20)*(F19/'(Other Computations)'!B194)^Inputs!B20</f>
        <v>1166432.9736440547</v>
      </c>
      <c r="G45" s="24">
        <f ca="1">'(Other Computations)'!B8*(G28/Inputs!B27)^(1-Inputs!B20)*(G19/'(Other Computations)'!B194)^Inputs!B20</f>
        <v>1166285.8748589547</v>
      </c>
      <c r="H45" s="24">
        <f ca="1">'(Other Computations)'!B8*(H28/Inputs!B27)^(1-Inputs!B20)*(H19/'(Other Computations)'!B194)^Inputs!B20</f>
        <v>1166111.4045165421</v>
      </c>
      <c r="I45" s="24">
        <f ca="1">'(Other Computations)'!B8*(I28/Inputs!B27)^(1-Inputs!B20)*(I19/'(Other Computations)'!B194)^Inputs!B20</f>
        <v>1165903.1373383093</v>
      </c>
      <c r="J45" s="24">
        <f ca="1">'(Other Computations)'!B8*(J28/Inputs!B27)^(1-Inputs!B20)*(J19/'(Other Computations)'!B194)^Inputs!B20</f>
        <v>1165657.9565381391</v>
      </c>
      <c r="K45" s="24">
        <f ca="1">'(Other Computations)'!B8*(K28/Inputs!B27)^(1-Inputs!B20)*(K19/'(Other Computations)'!B194)^Inputs!B20</f>
        <v>1165388.2149066438</v>
      </c>
      <c r="L45" s="24">
        <f ca="1">'(Other Computations)'!B8*(L28/Inputs!B27)^(1-Inputs!B20)*(L19/'(Other Computations)'!B194)^Inputs!B20</f>
        <v>1165085.1194587091</v>
      </c>
      <c r="M45" s="24">
        <f ca="1">'(Other Computations)'!B8*(M28/Inputs!B27)^(1-Inputs!B20)*(M19/'(Other Computations)'!B194)^Inputs!B20</f>
        <v>1164758.8420342125</v>
      </c>
      <c r="N45" s="25">
        <f ca="1">SUM(B45:M45)</f>
        <v>13992133.425387535</v>
      </c>
      <c r="O45" s="24">
        <f ca="1">'(Other Computations)'!B8*(O28/Inputs!B27)^(1-Inputs!B20)*(O19/'(Other Computations)'!B194)^Inputs!B20</f>
        <v>1164400.7736436399</v>
      </c>
      <c r="P45" s="24">
        <f ca="1">'(Other Computations)'!B8*(P28/Inputs!B27)^(1-Inputs!B20)*(P19/'(Other Computations)'!B194)^Inputs!B20</f>
        <v>1164018.3567013927</v>
      </c>
      <c r="Q45" s="24">
        <f ca="1">'(Other Computations)'!B8*(Q28/Inputs!B27)^(1-Inputs!B20)*(Q19/'(Other Computations)'!B194)^Inputs!B20</f>
        <v>1163607.6052460708</v>
      </c>
      <c r="R45" s="24">
        <f ca="1">'(Other Computations)'!B8*(R28/Inputs!B27)^(1-Inputs!B20)*(R19/'(Other Computations)'!B194)^Inputs!B20</f>
        <v>1163174.6256628192</v>
      </c>
      <c r="S45" s="24">
        <f ca="1">'(Other Computations)'!B8*(S28/Inputs!B27)^(1-Inputs!B20)*(S19/'(Other Computations)'!B194)^Inputs!B20</f>
        <v>1162721.8853097013</v>
      </c>
      <c r="T45" s="24">
        <f ca="1">'(Other Computations)'!B8*(T28/Inputs!B27)^(1-Inputs!B20)*(T19/'(Other Computations)'!B194)^Inputs!B20</f>
        <v>1162250.1787410143</v>
      </c>
      <c r="U45" s="24">
        <f ca="1">'(Other Computations)'!B8*(U28/Inputs!B27)^(1-Inputs!B20)*(U19/'(Other Computations)'!B194)^Inputs!B20</f>
        <v>1161756.8963015447</v>
      </c>
      <c r="V45" s="24">
        <f ca="1">'(Other Computations)'!B8*(V28/Inputs!B27)^(1-Inputs!B20)*(V19/'(Other Computations)'!B194)^Inputs!B20</f>
        <v>1161238.9369819267</v>
      </c>
      <c r="W45" s="24">
        <f ca="1">'(Other Computations)'!B8*(W28/Inputs!B27)^(1-Inputs!B20)*(W19/'(Other Computations)'!B194)^Inputs!B20</f>
        <v>1160692.8973348991</v>
      </c>
      <c r="X45" s="24">
        <f ca="1">'(Other Computations)'!B8*(X28/Inputs!B27)^(1-Inputs!B20)*(X19/'(Other Computations)'!B194)^Inputs!B20</f>
        <v>1160112.0653194448</v>
      </c>
      <c r="Y45" s="24">
        <f ca="1">'(Other Computations)'!B8*(Y28/Inputs!B27)^(1-Inputs!B20)*(Y19/'(Other Computations)'!B194)^Inputs!B20</f>
        <v>1159509.8715240071</v>
      </c>
      <c r="Z45" s="24">
        <f ca="1">'(Other Computations)'!B8*(Z28/Inputs!B27)^(1-Inputs!B20)*(Z19/'(Other Computations)'!B194)^Inputs!B20</f>
        <v>1158897.4501386925</v>
      </c>
      <c r="AA45" s="25">
        <f ca="1">SUM(O45:Z45)</f>
        <v>13942381.542905152</v>
      </c>
      <c r="AB45" s="24">
        <f ca="1">'(Other Computations)'!B8*(AB28/Inputs!B27)^(1-Inputs!B20)*(AB19/'(Other Computations)'!B194)^Inputs!B20</f>
        <v>1158257.4432379359</v>
      </c>
      <c r="AC45" s="24">
        <f ca="1">'(Other Computations)'!B8*(AC28/Inputs!B27)^(1-Inputs!B20)*(AC19/'(Other Computations)'!B194)^Inputs!B20</f>
        <v>1157603.4392127504</v>
      </c>
      <c r="AD45" s="24">
        <f ca="1">'(Other Computations)'!B8*(AD28/Inputs!B27)^(1-Inputs!B20)*(AD19/'(Other Computations)'!B194)^Inputs!B20</f>
        <v>1156927.3700112167</v>
      </c>
      <c r="AE45" s="24">
        <f ca="1">'(Other Computations)'!B8*(AE28/Inputs!B27)^(1-Inputs!B20)*(AE19/'(Other Computations)'!B194)^Inputs!B20</f>
        <v>1156229.7121603449</v>
      </c>
      <c r="AF45" s="24">
        <f ca="1">'(Other Computations)'!B8*(AF28/Inputs!B27)^(1-Inputs!B20)*(AF19/'(Other Computations)'!B194)^Inputs!B20</f>
        <v>1155518.5476023448</v>
      </c>
      <c r="AG45" s="24">
        <f ca="1">'(Other Computations)'!B8*(AG28/Inputs!B27)^(1-Inputs!B20)*(AG19/'(Other Computations)'!B194)^Inputs!B20</f>
        <v>1154791.8783075248</v>
      </c>
      <c r="AH45" s="24">
        <f ca="1">'(Other Computations)'!B8*(AH28/Inputs!B27)^(1-Inputs!B20)*(AH19/'(Other Computations)'!B194)^Inputs!B20</f>
        <v>1154046.1527440932</v>
      </c>
      <c r="AI45" s="24">
        <f ca="1">'(Other Computations)'!B8*(AI28/Inputs!B27)^(1-Inputs!B20)*(AI19/'(Other Computations)'!B194)^Inputs!B20</f>
        <v>1153278.5456438952</v>
      </c>
      <c r="AJ45" s="24">
        <f ca="1">'(Other Computations)'!B8*(AJ28/Inputs!B27)^(1-Inputs!B20)*(AJ19/'(Other Computations)'!B194)^Inputs!B20</f>
        <v>1152499.3914374826</v>
      </c>
      <c r="AK45" s="24">
        <f ca="1">'(Other Computations)'!B8*(AK28/Inputs!B27)^(1-Inputs!B20)*(AK19/'(Other Computations)'!B194)^Inputs!B20</f>
        <v>1151716.0072715681</v>
      </c>
      <c r="AL45" s="24">
        <f ca="1">'(Other Computations)'!B8*(AL28/Inputs!B27)^(1-Inputs!B20)*(AL19/'(Other Computations)'!B194)^Inputs!B20</f>
        <v>1150921.5331682451</v>
      </c>
      <c r="AM45" s="24">
        <f ca="1">'(Other Computations)'!B8*(AM28/Inputs!B27)^(1-Inputs!B20)*(AM19/'(Other Computations)'!B194)^Inputs!B20</f>
        <v>1150122.3640340036</v>
      </c>
      <c r="AN45" s="25">
        <f ca="1">SUM(AB45:AM45)</f>
        <v>13851912.384831402</v>
      </c>
      <c r="AO45" s="24">
        <f ca="1">'(Other Computations)'!B8*(AO28/Inputs!B27)^(1-Inputs!B20)*(AO19/'(Other Computations)'!B194)^Inputs!B20</f>
        <v>1149300.3235357334</v>
      </c>
      <c r="AP45" s="24">
        <f ca="1">'(Other Computations)'!B8*(AP28/Inputs!B27)^(1-Inputs!B20)*(AP19/'(Other Computations)'!B194)^Inputs!B20</f>
        <v>1148460.6241173577</v>
      </c>
      <c r="AQ45" s="24">
        <f ca="1">'(Other Computations)'!B8*(AQ28/Inputs!B27)^(1-Inputs!B20)*(AQ19/'(Other Computations)'!B194)^Inputs!B20</f>
        <v>1147615.3096152542</v>
      </c>
      <c r="AR45" s="24">
        <f ca="1">'(Other Computations)'!B8*(AR28/Inputs!B27)^(1-Inputs!B20)*(AR19/'(Other Computations)'!B194)^Inputs!B20</f>
        <v>1146755.4566869941</v>
      </c>
      <c r="AS45" s="24">
        <f ca="1">'(Other Computations)'!B8*(AS28/Inputs!B27)^(1-Inputs!B20)*(AS19/'(Other Computations)'!B194)^Inputs!B20</f>
        <v>1145879.9885749023</v>
      </c>
      <c r="AT45" s="24">
        <f ca="1">'(Other Computations)'!B8*(AT28/Inputs!B27)^(1-Inputs!B20)*(AT19/'(Other Computations)'!B194)^Inputs!B20</f>
        <v>1145003.2046620685</v>
      </c>
      <c r="AU45" s="24">
        <f ca="1">'(Other Computations)'!B8*(AU28/Inputs!B27)^(1-Inputs!B20)*(AU19/'(Other Computations)'!B194)^Inputs!B20</f>
        <v>1144110.6189772643</v>
      </c>
      <c r="AV45" s="24">
        <f ca="1">'(Other Computations)'!B8*(AV28/Inputs!B27)^(1-Inputs!B20)*(AV19/'(Other Computations)'!B194)^Inputs!B20</f>
        <v>1143200.0796017793</v>
      </c>
      <c r="AW45" s="24">
        <f ca="1">'(Other Computations)'!B8*(AW28/Inputs!B27)^(1-Inputs!B20)*(AW19/'(Other Computations)'!B194)^Inputs!B20</f>
        <v>1142271.6148927095</v>
      </c>
      <c r="AX45" s="24">
        <f ca="1">'(Other Computations)'!B8*(AX28/Inputs!B27)^(1-Inputs!B20)*(AX19/'(Other Computations)'!B194)^Inputs!B20</f>
        <v>1141340.0917193547</v>
      </c>
      <c r="AY45" s="24">
        <f ca="1">'(Other Computations)'!B8*(AY28/Inputs!B27)^(1-Inputs!B20)*(AY19/'(Other Computations)'!B194)^Inputs!B20</f>
        <v>1140402.8567905175</v>
      </c>
      <c r="AZ45" s="24">
        <f ca="1">'(Other Computations)'!B8*(AZ28/Inputs!B27)^(1-Inputs!B20)*(AZ19/'(Other Computations)'!B194)^Inputs!B20</f>
        <v>1139451.055950539</v>
      </c>
      <c r="BA45" s="25">
        <f ca="1">SUM(AO45:AZ45)</f>
        <v>13733791.225124476</v>
      </c>
      <c r="BB45" s="24">
        <f ca="1">'(Other Computations)'!B8*(BB28/Inputs!B27)^(1-Inputs!B20)*(BB19/'(Other Computations)'!B194)^Inputs!B20</f>
        <v>1138487.7041777731</v>
      </c>
      <c r="BC45" s="24">
        <f ca="1">'(Other Computations)'!B8*(BC28/Inputs!B27)^(1-Inputs!B20)*(BC19/'(Other Computations)'!B194)^Inputs!B20</f>
        <v>1137515.3640465857</v>
      </c>
      <c r="BD45" s="24">
        <f ca="1">'(Other Computations)'!B8*(BD28/Inputs!B27)^(1-Inputs!B20)*(BD19/'(Other Computations)'!B194)^Inputs!B20</f>
        <v>1136532.7383821157</v>
      </c>
      <c r="BE45" s="24">
        <f ca="1">'(Other Computations)'!B8*(BE28/Inputs!B27)^(1-Inputs!B20)*(BE19/'(Other Computations)'!B194)^Inputs!B20</f>
        <v>1135541.5524607776</v>
      </c>
      <c r="BF45" s="24">
        <f ca="1">'(Other Computations)'!B8*(BF28/Inputs!B27)^(1-Inputs!B20)*(BF19/'(Other Computations)'!B194)^Inputs!B20</f>
        <v>1134546.6759242271</v>
      </c>
      <c r="BG45" s="24">
        <f ca="1">'(Other Computations)'!B8*(BG28/Inputs!B27)^(1-Inputs!B20)*(BG19/'(Other Computations)'!B194)^Inputs!B20</f>
        <v>1133533.2292239072</v>
      </c>
      <c r="BH45" s="24">
        <f ca="1">'(Other Computations)'!B8*(BH28/Inputs!B27)^(1-Inputs!B20)*(BH19/'(Other Computations)'!B194)^Inputs!B20</f>
        <v>1132518.9869257403</v>
      </c>
      <c r="BI45" s="24">
        <f ca="1">'(Other Computations)'!B8*(BI28/Inputs!B27)^(1-Inputs!B20)*(BI19/'(Other Computations)'!B194)^Inputs!B20</f>
        <v>1131497.5788305318</v>
      </c>
      <c r="BJ45" s="24">
        <f ca="1">'(Other Computations)'!B8*(BJ28/Inputs!B27)^(1-Inputs!B20)*(BJ19/'(Other Computations)'!B194)^Inputs!B20</f>
        <v>1130480.4537700731</v>
      </c>
      <c r="BK45" s="24">
        <f ca="1">'(Other Computations)'!B8*(BK28/Inputs!B27)^(1-Inputs!B20)*(BK19/'(Other Computations)'!B194)^Inputs!B20</f>
        <v>1129463.8379465039</v>
      </c>
      <c r="BL45" s="24">
        <f ca="1">'(Other Computations)'!B8*(BL28/Inputs!B27)^(1-Inputs!B20)*(BL19/'(Other Computations)'!B194)^Inputs!B20</f>
        <v>1128442.8241024236</v>
      </c>
      <c r="BM45" s="24">
        <f ca="1">'(Other Computations)'!B8*(BM28/Inputs!B27)^(1-Inputs!B20)*(BM19/'(Other Computations)'!B194)^Inputs!B20</f>
        <v>1127425.3325865567</v>
      </c>
      <c r="BN45" s="25">
        <f ca="1">SUM(BB45:BM45)</f>
        <v>13595986.278377214</v>
      </c>
      <c r="BO45" s="24">
        <f ca="1">'(Other Computations)'!B8*(BO28/Inputs!B27)^(1-Inputs!B20)*(BO19/'(Other Computations)'!B194)^Inputs!B20</f>
        <v>1126400.3688178565</v>
      </c>
      <c r="BP45" s="24">
        <f ca="1">'(Other Computations)'!B8*(BP28/Inputs!B27)^(1-Inputs!B20)*(BP19/'(Other Computations)'!B194)^Inputs!B20</f>
        <v>1125378.7514442168</v>
      </c>
      <c r="BQ45" s="24">
        <f ca="1">'(Other Computations)'!B8*(BQ28/Inputs!B27)^(1-Inputs!B20)*(BQ19/'(Other Computations)'!B194)^Inputs!B20</f>
        <v>1124347.470557184</v>
      </c>
      <c r="BR45" s="24">
        <f ca="1">'(Other Computations)'!B8*(BR28/Inputs!B27)^(1-Inputs!B20)*(BR19/'(Other Computations)'!B194)^Inputs!B20</f>
        <v>1123322.7217116808</v>
      </c>
      <c r="BS45" s="24">
        <f ca="1">'(Other Computations)'!B8*(BS28/Inputs!B27)^(1-Inputs!B20)*(BS19/'(Other Computations)'!B194)^Inputs!B20</f>
        <v>1122286.5338799269</v>
      </c>
      <c r="BT45" s="24">
        <f ca="1">'(Other Computations)'!B8*(BT28/Inputs!B27)^(1-Inputs!B20)*(BT19/'(Other Computations)'!B194)^Inputs!B20</f>
        <v>1121234.8746426851</v>
      </c>
      <c r="BU45" s="24">
        <f ca="1">'(Other Computations)'!B8*(BU28/Inputs!B27)^(1-Inputs!B20)*(BU19/'(Other Computations)'!B194)^Inputs!B20</f>
        <v>1120171.2980744161</v>
      </c>
      <c r="BV45" s="24">
        <f ca="1">'(Other Computations)'!B8*(BV28/Inputs!B27)^(1-Inputs!B20)*(BV19/'(Other Computations)'!B194)^Inputs!B20</f>
        <v>1119108.1847893472</v>
      </c>
      <c r="BW45" s="24">
        <f ca="1">'(Other Computations)'!B8*(BW28/Inputs!B27)^(1-Inputs!B20)*(BW19/'(Other Computations)'!B194)^Inputs!B20</f>
        <v>1118044.0394768966</v>
      </c>
      <c r="BX45" s="24">
        <f ca="1">'(Other Computations)'!B8*(BX28/Inputs!B27)^(1-Inputs!B20)*(BX19/'(Other Computations)'!B194)^Inputs!B20</f>
        <v>1116980.5727558245</v>
      </c>
      <c r="BY45" s="24">
        <f ca="1">'(Other Computations)'!B8*(BY28/Inputs!B27)^(1-Inputs!B20)*(BY19/'(Other Computations)'!B194)^Inputs!B20</f>
        <v>1115915.9463043378</v>
      </c>
      <c r="BZ45" s="24">
        <f ca="1">'(Other Computations)'!B8*(BZ28/Inputs!B27)^(1-Inputs!B20)*(BZ19/'(Other Computations)'!B194)^Inputs!B20</f>
        <v>1114852.2690785769</v>
      </c>
      <c r="CA45" s="25">
        <f ca="1">SUM(BO45:BZ45)</f>
        <v>13448043.031532951</v>
      </c>
      <c r="CB45" s="24">
        <f ca="1">'(Other Computations)'!B8*(CB28/Inputs!B27)^(1-Inputs!B20)*(CB19/'(Other Computations)'!B194)^Inputs!B20</f>
        <v>1113789.4851884707</v>
      </c>
      <c r="CC45" s="24">
        <f ca="1">'(Other Computations)'!B8*(CC28/Inputs!B27)^(1-Inputs!B20)*(CC19/'(Other Computations)'!B194)^Inputs!B20</f>
        <v>1112734.7893696174</v>
      </c>
      <c r="CD45" s="24">
        <f ca="1">'(Other Computations)'!B8*(CD28/Inputs!B27)^(1-Inputs!B20)*(CD19/'(Other Computations)'!B194)^Inputs!B20</f>
        <v>1111677.6020166751</v>
      </c>
      <c r="CE45" s="24">
        <f ca="1">'(Other Computations)'!B8*(CE28/Inputs!B27)^(1-Inputs!B20)*(CE19/'(Other Computations)'!B194)^Inputs!B20</f>
        <v>1110614.293938753</v>
      </c>
      <c r="CF45" s="24">
        <f ca="1">'(Other Computations)'!B8*(CF28/Inputs!B27)^(1-Inputs!B20)*(CF19/'(Other Computations)'!B194)^Inputs!B20</f>
        <v>1109545.1200084258</v>
      </c>
      <c r="CG45" s="24">
        <f ca="1">'(Other Computations)'!B8*(CG28/Inputs!B27)^(1-Inputs!B20)*(CG19/'(Other Computations)'!B194)^Inputs!B20</f>
        <v>1108475.5713105386</v>
      </c>
      <c r="CH45" s="24">
        <f ca="1">'(Other Computations)'!B8*(CH28/Inputs!B27)^(1-Inputs!B20)*(CH19/'(Other Computations)'!B194)^Inputs!B20</f>
        <v>1107393.0455646433</v>
      </c>
      <c r="CI45" s="24">
        <f ca="1">'(Other Computations)'!B8*(CI28/Inputs!B27)^(1-Inputs!B20)*(CI19/'(Other Computations)'!B194)^Inputs!B20</f>
        <v>1106297.6983838549</v>
      </c>
      <c r="CJ45" s="24">
        <f ca="1">'(Other Computations)'!B8*(CJ28/Inputs!B27)^(1-Inputs!B20)*(CJ19/'(Other Computations)'!B194)^Inputs!B20</f>
        <v>1105203.6838478663</v>
      </c>
      <c r="CK45" s="24">
        <f ca="1">'(Other Computations)'!B8*(CK28/Inputs!B27)^(1-Inputs!B20)*(CK19/'(Other Computations)'!B194)^Inputs!B20</f>
        <v>1104101.4819750844</v>
      </c>
      <c r="CL45" s="24">
        <f ca="1">'(Other Computations)'!B8*(CL28/Inputs!B27)^(1-Inputs!B20)*(CL19/'(Other Computations)'!B194)^Inputs!B20</f>
        <v>1103000.6341148019</v>
      </c>
      <c r="CM45" s="24">
        <f ca="1">'(Other Computations)'!B8*(CM28/Inputs!B27)^(1-Inputs!B20)*(CM19/'(Other Computations)'!B194)^Inputs!B20</f>
        <v>1101899.5005577053</v>
      </c>
      <c r="CN45" s="25">
        <f ca="1">SUM(CB45:CM45)</f>
        <v>13294732.906276438</v>
      </c>
      <c r="CO45" s="24">
        <f ca="1">'(Other Computations)'!B8*(CO28/Inputs!B27)^(1-Inputs!B20)*(CO19/'(Other Computations)'!B194)^Inputs!B20</f>
        <v>1100788.791538215</v>
      </c>
      <c r="CP45" s="24">
        <f ca="1">'(Other Computations)'!B8*(CP28/Inputs!B27)^(1-Inputs!B20)*(CP19/'(Other Computations)'!B194)^Inputs!B20</f>
        <v>1099671.4816642695</v>
      </c>
      <c r="CQ45" s="24">
        <f ca="1">'(Other Computations)'!B8*(CQ28/Inputs!B27)^(1-Inputs!B20)*(CQ19/'(Other Computations)'!B194)^Inputs!B20</f>
        <v>1098553.2481178127</v>
      </c>
      <c r="CR45" s="24">
        <f ca="1">'(Other Computations)'!B8*(CR28/Inputs!B27)^(1-Inputs!B20)*(CR19/'(Other Computations)'!B194)^Inputs!B20</f>
        <v>1097442.7846198054</v>
      </c>
      <c r="CS45" s="24">
        <f ca="1">'(Other Computations)'!B8*(CS28/Inputs!B27)^(1-Inputs!B20)*(CS19/'(Other Computations)'!B194)^Inputs!B20</f>
        <v>1096326.1369628184</v>
      </c>
      <c r="CT45" s="24">
        <f ca="1">'(Other Computations)'!B8*(CT28/Inputs!B27)^(1-Inputs!B20)*(CT19/'(Other Computations)'!B194)^Inputs!B20</f>
        <v>1095201.459273949</v>
      </c>
      <c r="CU45" s="24">
        <f ca="1">'(Other Computations)'!B8*(CU28/Inputs!B27)^(1-Inputs!B20)*(CU19/'(Other Computations)'!B194)^Inputs!B20</f>
        <v>1094077.8319985024</v>
      </c>
      <c r="CV45" s="24">
        <f ca="1">'(Other Computations)'!B8*(CV28/Inputs!B27)^(1-Inputs!B20)*(CV19/'(Other Computations)'!B194)^Inputs!B20</f>
        <v>1092957.4738442821</v>
      </c>
      <c r="CW45" s="24">
        <f ca="1">'(Other Computations)'!B8*(CW28/Inputs!B27)^(1-Inputs!B20)*(CW19/'(Other Computations)'!B194)^Inputs!B20</f>
        <v>1091829.855390209</v>
      </c>
      <c r="CX45" s="24">
        <f ca="1">'(Other Computations)'!B8*(CX28/Inputs!B27)^(1-Inputs!B20)*(CX19/'(Other Computations)'!B194)^Inputs!B20</f>
        <v>1090702.0249506629</v>
      </c>
      <c r="CY45" s="24">
        <f ca="1">'(Other Computations)'!B8*(CY28/Inputs!B27)^(1-Inputs!B20)*(CY19/'(Other Computations)'!B194)^Inputs!B20</f>
        <v>1089583.2651851743</v>
      </c>
      <c r="CZ45" s="24">
        <f ca="1">'(Other Computations)'!B8*(CZ28/Inputs!B27)^(1-Inputs!B20)*(CZ19/'(Other Computations)'!B194)^Inputs!B20</f>
        <v>1088462.720562299</v>
      </c>
      <c r="DA45" s="25">
        <f ca="1">SUM(CO45:CZ45)</f>
        <v>13135597.074108001</v>
      </c>
      <c r="DB45" s="24">
        <f ca="1">'(Other Computations)'!B8*(DB28/Inputs!B27)^(1-Inputs!B20)*(DB19/'(Other Computations)'!B194)^Inputs!B20</f>
        <v>1087340.7097339961</v>
      </c>
      <c r="DC45" s="24">
        <f ca="1">'(Other Computations)'!B8*(DC28/Inputs!B27)^(1-Inputs!B20)*(DC19/'(Other Computations)'!B194)^Inputs!B20</f>
        <v>1086215.0995762327</v>
      </c>
      <c r="DD45" s="24">
        <f ca="1">'(Other Computations)'!B8*(DD28/Inputs!B27)^(1-Inputs!B20)*(DD19/'(Other Computations)'!B194)^Inputs!B20</f>
        <v>1085087.6070332869</v>
      </c>
      <c r="DE45" s="24">
        <f ca="1">'(Other Computations)'!B8*(DE28/Inputs!B27)^(1-Inputs!B20)*(DE19/'(Other Computations)'!B194)^Inputs!B20</f>
        <v>1083959.7564223662</v>
      </c>
      <c r="DF45" s="24">
        <f ca="1">'(Other Computations)'!B8*(DF28/Inputs!B27)^(1-Inputs!B20)*(DF19/'(Other Computations)'!B194)^Inputs!B20</f>
        <v>1082831.4950374961</v>
      </c>
      <c r="DG45" s="24">
        <f ca="1">'(Other Computations)'!B8*(DG28/Inputs!B27)^(1-Inputs!B20)*(DG19/'(Other Computations)'!B194)^Inputs!B20</f>
        <v>1081712.7075424218</v>
      </c>
      <c r="DH45" s="24">
        <f ca="1">'(Other Computations)'!B8*(DH28/Inputs!B27)^(1-Inputs!B20)*(DH19/'(Other Computations)'!B194)^Inputs!B20</f>
        <v>1080588.4524542459</v>
      </c>
      <c r="DI45" s="24">
        <f ca="1">'(Other Computations)'!B8*(DI28/Inputs!B27)^(1-Inputs!B20)*(DI19/'(Other Computations)'!B194)^Inputs!B20</f>
        <v>1079458.1260258867</v>
      </c>
      <c r="DJ45" s="24">
        <f ca="1">'(Other Computations)'!B8*(DJ28/Inputs!B27)^(1-Inputs!B20)*(DJ19/'(Other Computations)'!B194)^Inputs!B20</f>
        <v>1078334.4104171125</v>
      </c>
      <c r="DK45" s="24">
        <f ca="1">'(Other Computations)'!B8*(DK28/Inputs!B27)^(1-Inputs!B20)*(DK19/'(Other Computations)'!B194)^Inputs!B20</f>
        <v>1077202.4509163667</v>
      </c>
      <c r="DL45" s="24">
        <f ca="1">'(Other Computations)'!B8*(DL28/Inputs!B27)^(1-Inputs!B20)*(DL19/'(Other Computations)'!B194)^Inputs!B20</f>
        <v>1076080.2260137964</v>
      </c>
      <c r="DM45" s="24">
        <f ca="1">'(Other Computations)'!B8*(DM28/Inputs!B27)^(1-Inputs!B20)*(DM19/'(Other Computations)'!B194)^Inputs!B20</f>
        <v>1074968.8803081173</v>
      </c>
      <c r="DN45" s="25">
        <f ca="1">SUM(DB45:DM45)</f>
        <v>12973779.921481326</v>
      </c>
      <c r="DO45" s="24">
        <f ca="1">'(Other Computations)'!B8*(DO28/Inputs!B27)^(1-Inputs!B20)*(DO19/'(Other Computations)'!B194)^Inputs!B20</f>
        <v>1073852.6546134746</v>
      </c>
      <c r="DP45" s="24">
        <f ca="1">'(Other Computations)'!B8*(DP28/Inputs!B27)^(1-Inputs!B20)*(DP19/'(Other Computations)'!B194)^Inputs!B20</f>
        <v>1072749.566726632</v>
      </c>
      <c r="DQ45" s="24">
        <f ca="1">'(Other Computations)'!B8*(DQ28/Inputs!B27)^(1-Inputs!B20)*(DQ19/'(Other Computations)'!B194)^Inputs!B20</f>
        <v>1071659.0947915623</v>
      </c>
      <c r="DR45" s="24">
        <f ca="1">'(Other Computations)'!B8*(DR28/Inputs!B27)^(1-Inputs!B20)*(DR19/'(Other Computations)'!B194)^Inputs!B20</f>
        <v>1070573.4921902921</v>
      </c>
      <c r="DS45" s="24">
        <f ca="1">'(Other Computations)'!B8*(DS28/Inputs!B27)^(1-Inputs!B20)*(DS19/'(Other Computations)'!B194)^Inputs!B20</f>
        <v>1069492.2270703202</v>
      </c>
      <c r="DT45" s="24">
        <f ca="1">'(Other Computations)'!B8*(DT28/Inputs!B27)^(1-Inputs!B20)*(DT19/'(Other Computations)'!B194)^Inputs!B20</f>
        <v>1068406.1926254337</v>
      </c>
      <c r="DU45" s="24">
        <f ca="1">'(Other Computations)'!B8*(DU28/Inputs!B27)^(1-Inputs!B20)*(DU19/'(Other Computations)'!B194)^Inputs!B20</f>
        <v>1067323.2685995763</v>
      </c>
      <c r="DV45" s="24">
        <f ca="1">'(Other Computations)'!B8*(DV28/Inputs!B27)^(1-Inputs!B20)*(DV19/'(Other Computations)'!B194)^Inputs!B20</f>
        <v>1066247.5986733148</v>
      </c>
      <c r="DW45" s="24">
        <f ca="1">'(Other Computations)'!B8*(DW28/Inputs!B27)^(1-Inputs!B20)*(DW19/'(Other Computations)'!B194)^Inputs!B20</f>
        <v>1065172.8511735685</v>
      </c>
      <c r="DX45" s="24">
        <f ca="1">'(Other Computations)'!B8*(DX28/Inputs!B27)^(1-Inputs!B20)*(DX19/'(Other Computations)'!B194)^Inputs!B20</f>
        <v>1064105.5312517071</v>
      </c>
      <c r="DY45" s="24">
        <f ca="1">'(Other Computations)'!B8*(DY28/Inputs!B27)^(1-Inputs!B20)*(DY19/'(Other Computations)'!B194)^Inputs!B20</f>
        <v>1063038.1438808613</v>
      </c>
      <c r="DZ45" s="24">
        <f ca="1">'(Other Computations)'!B8*(DZ28/Inputs!B27)^(1-Inputs!B20)*(DZ19/'(Other Computations)'!B194)^Inputs!B20</f>
        <v>1061982.1755137581</v>
      </c>
      <c r="EA45" s="25">
        <f ca="1">SUM(DO45:DZ45)</f>
        <v>12814602.797110502</v>
      </c>
      <c r="EB45" s="24">
        <f ca="1">'(Other Computations)'!B8*(EB28/Inputs!B27)^(1-Inputs!B20)*(EB19/'(Other Computations)'!B194)^Inputs!B20</f>
        <v>1060925.7243330833</v>
      </c>
      <c r="EC45" s="24">
        <f ca="1">'(Other Computations)'!B8*(EC28/Inputs!B27)^(1-Inputs!B20)*(EC19/'(Other Computations)'!B194)^Inputs!B20</f>
        <v>1059863.0922787981</v>
      </c>
      <c r="ED45" s="24">
        <f ca="1">'(Other Computations)'!B8*(ED28/Inputs!B27)^(1-Inputs!B20)*(ED19/'(Other Computations)'!B194)^Inputs!B20</f>
        <v>1058807.3293889621</v>
      </c>
      <c r="EE45" s="24">
        <f ca="1">'(Other Computations)'!B8*(EE28/Inputs!B27)^(1-Inputs!B20)*(EE19/'(Other Computations)'!B194)^Inputs!B20</f>
        <v>1057755.4765029233</v>
      </c>
      <c r="EF45" s="24">
        <f ca="1">'(Other Computations)'!B8*(EF28/Inputs!B27)^(1-Inputs!B20)*(EF19/'(Other Computations)'!B194)^Inputs!B20</f>
        <v>1056703.0988397512</v>
      </c>
      <c r="EG45" s="24">
        <f ca="1">'(Other Computations)'!B8*(EG28/Inputs!B27)^(1-Inputs!B20)*(EG19/'(Other Computations)'!B194)^Inputs!B20</f>
        <v>1055655.6609232835</v>
      </c>
      <c r="EH45" s="24">
        <f ca="1">'(Other Computations)'!B8*(EH28/Inputs!B27)^(1-Inputs!B20)*(EH19/'(Other Computations)'!B194)^Inputs!B20</f>
        <v>1054612.5518218903</v>
      </c>
      <c r="EI45" s="24">
        <f ca="1">'(Other Computations)'!B8*(EI28/Inputs!B27)^(1-Inputs!B20)*(EI19/'(Other Computations)'!B194)^Inputs!B20</f>
        <v>1053578.6611455344</v>
      </c>
      <c r="EJ45" s="24">
        <f ca="1">'(Other Computations)'!B8*(EJ28/Inputs!B27)^(1-Inputs!B20)*(EJ19/'(Other Computations)'!B194)^Inputs!B20</f>
        <v>1052558.9605499671</v>
      </c>
      <c r="EK45" s="24">
        <f ca="1">'(Other Computations)'!B8*(EK28/Inputs!B27)^(1-Inputs!B20)*(EK19/'(Other Computations)'!B194)^Inputs!B20</f>
        <v>1051542.2149968036</v>
      </c>
      <c r="EL45" s="24">
        <f ca="1">'(Other Computations)'!B8*(EL28/Inputs!B27)^(1-Inputs!B20)*(EL19/'(Other Computations)'!B194)^Inputs!B20</f>
        <v>1050535.5819966511</v>
      </c>
      <c r="EM45" s="24">
        <f ca="1">'(Other Computations)'!B8*(EM28/Inputs!B27)^(1-Inputs!B20)*(EM19/'(Other Computations)'!B194)^Inputs!B20</f>
        <v>1049535.1717603612</v>
      </c>
      <c r="EN45" s="25">
        <f ca="1">SUM(EB45:EM45)</f>
        <v>12662073.52453801</v>
      </c>
    </row>
    <row r="46" spans="1:144" ht="12.75" customHeight="1" outlineLevel="1" x14ac:dyDescent="0.2">
      <c r="A46" s="9" t="str">
        <f>Labels!B78</f>
        <v>Output Shock</v>
      </c>
      <c r="B46" s="28">
        <f ca="1">NORMINV(RAND()*(1-2*Inputs!B58)+Inputs!B58,0,'(Other Computations)'!B208)</f>
        <v>-27658.668559638241</v>
      </c>
      <c r="C46" s="28">
        <f ca="1">NORMINV(RAND()*(1-2*Inputs!B58)+Inputs!B58,0,'(Other Computations)'!B208)</f>
        <v>18031.443109184765</v>
      </c>
      <c r="D46" s="28">
        <f ca="1">NORMINV(RAND()*(1-2*Inputs!B58)+Inputs!B58,0,'(Other Computations)'!B208)</f>
        <v>-36007.313524684905</v>
      </c>
      <c r="E46" s="28">
        <f ca="1">NORMINV(RAND()*(1-2*Inputs!B58)+Inputs!B58,0,'(Other Computations)'!B208)</f>
        <v>-19699.083581689949</v>
      </c>
      <c r="F46" s="28">
        <f ca="1">NORMINV(RAND()*(1-2*Inputs!B58)+Inputs!B58,0,'(Other Computations)'!B208)</f>
        <v>54659.419822772536</v>
      </c>
      <c r="G46" s="28">
        <f ca="1">NORMINV(RAND()*(1-2*Inputs!B58)+Inputs!B58,0,'(Other Computations)'!B208)</f>
        <v>-11016.643878515839</v>
      </c>
      <c r="H46" s="28">
        <f ca="1">NORMINV(RAND()*(1-2*Inputs!B58)+Inputs!B58,0,'(Other Computations)'!B208)</f>
        <v>-46120.252223712625</v>
      </c>
      <c r="I46" s="28">
        <f ca="1">NORMINV(RAND()*(1-2*Inputs!B58)+Inputs!B58,0,'(Other Computations)'!B208)</f>
        <v>26467.138087843621</v>
      </c>
      <c r="J46" s="28">
        <f ca="1">NORMINV(RAND()*(1-2*Inputs!B58)+Inputs!B58,0,'(Other Computations)'!B208)</f>
        <v>3236.6770566917398</v>
      </c>
      <c r="K46" s="28">
        <f ca="1">NORMINV(RAND()*(1-2*Inputs!B58)+Inputs!B58,0,'(Other Computations)'!B208)</f>
        <v>-4487.9390719627027</v>
      </c>
      <c r="L46" s="28">
        <f ca="1">NORMINV(RAND()*(1-2*Inputs!B58)+Inputs!B58,0,'(Other Computations)'!B208)</f>
        <v>-10431.237224531213</v>
      </c>
      <c r="M46" s="28">
        <f ca="1">NORMINV(RAND()*(1-2*Inputs!B58)+Inputs!B58,0,'(Other Computations)'!B208)</f>
        <v>2029.261965234519</v>
      </c>
      <c r="N46" s="29">
        <f ca="1">SUM(B46:M46)</f>
        <v>-50997.198023008292</v>
      </c>
      <c r="O46" s="28">
        <f ca="1">NORMINV(RAND()*(1-2*Inputs!B58)+Inputs!B58,0,'(Other Computations)'!B208)</f>
        <v>-10200.224396037625</v>
      </c>
      <c r="P46" s="28">
        <f ca="1">NORMINV(RAND()*(1-2*Inputs!B58)+Inputs!B58,0,'(Other Computations)'!B208)</f>
        <v>-12902.299719783457</v>
      </c>
      <c r="Q46" s="28">
        <f ca="1">NORMINV(RAND()*(1-2*Inputs!B58)+Inputs!B58,0,'(Other Computations)'!B208)</f>
        <v>529.8820639948442</v>
      </c>
      <c r="R46" s="28">
        <f ca="1">NORMINV(RAND()*(1-2*Inputs!B58)+Inputs!B58,0,'(Other Computations)'!B208)</f>
        <v>35151.84384671483</v>
      </c>
      <c r="S46" s="28">
        <f ca="1">NORMINV(RAND()*(1-2*Inputs!B58)+Inputs!B58,0,'(Other Computations)'!B208)</f>
        <v>59587.125624217784</v>
      </c>
      <c r="T46" s="28">
        <f ca="1">NORMINV(RAND()*(1-2*Inputs!B58)+Inputs!B58,0,'(Other Computations)'!B208)</f>
        <v>55749.358424451762</v>
      </c>
      <c r="U46" s="28">
        <f ca="1">NORMINV(RAND()*(1-2*Inputs!B58)+Inputs!B58,0,'(Other Computations)'!B208)</f>
        <v>62594.114160328405</v>
      </c>
      <c r="V46" s="28">
        <f ca="1">NORMINV(RAND()*(1-2*Inputs!B58)+Inputs!B58,0,'(Other Computations)'!B208)</f>
        <v>-50227.415453398033</v>
      </c>
      <c r="W46" s="28">
        <f ca="1">NORMINV(RAND()*(1-2*Inputs!B58)+Inputs!B58,0,'(Other Computations)'!B208)</f>
        <v>-5773.035734621204</v>
      </c>
      <c r="X46" s="28">
        <f ca="1">NORMINV(RAND()*(1-2*Inputs!B58)+Inputs!B58,0,'(Other Computations)'!B208)</f>
        <v>29980.275690376868</v>
      </c>
      <c r="Y46" s="28">
        <f ca="1">NORMINV(RAND()*(1-2*Inputs!B58)+Inputs!B58,0,'(Other Computations)'!B208)</f>
        <v>-40895.569377432374</v>
      </c>
      <c r="Z46" s="28">
        <f ca="1">NORMINV(RAND()*(1-2*Inputs!B58)+Inputs!B58,0,'(Other Computations)'!B208)</f>
        <v>-27749.131702947794</v>
      </c>
      <c r="AA46" s="29">
        <f ca="1">SUM(O46:Z46)</f>
        <v>95844.923425864006</v>
      </c>
      <c r="AB46" s="28">
        <f ca="1">NORMINV(RAND()*(1-2*Inputs!B58)+Inputs!B58,0,'(Other Computations)'!B208)</f>
        <v>-15182.590678845945</v>
      </c>
      <c r="AC46" s="28">
        <f ca="1">NORMINV(RAND()*(1-2*Inputs!B58)+Inputs!B58,0,'(Other Computations)'!B208)</f>
        <v>14347.908748242769</v>
      </c>
      <c r="AD46" s="28">
        <f ca="1">NORMINV(RAND()*(1-2*Inputs!B58)+Inputs!B58,0,'(Other Computations)'!B208)</f>
        <v>-20033.592577277228</v>
      </c>
      <c r="AE46" s="28">
        <f ca="1">NORMINV(RAND()*(1-2*Inputs!B58)+Inputs!B58,0,'(Other Computations)'!B208)</f>
        <v>-1068.8943320386088</v>
      </c>
      <c r="AF46" s="28">
        <f ca="1">NORMINV(RAND()*(1-2*Inputs!B58)+Inputs!B58,0,'(Other Computations)'!B208)</f>
        <v>13967.113685877634</v>
      </c>
      <c r="AG46" s="28">
        <f ca="1">NORMINV(RAND()*(1-2*Inputs!B58)+Inputs!B58,0,'(Other Computations)'!B208)</f>
        <v>-15941.620771100432</v>
      </c>
      <c r="AH46" s="28">
        <f ca="1">NORMINV(RAND()*(1-2*Inputs!B58)+Inputs!B58,0,'(Other Computations)'!B208)</f>
        <v>15517.869625999465</v>
      </c>
      <c r="AI46" s="28">
        <f ca="1">NORMINV(RAND()*(1-2*Inputs!B58)+Inputs!B58,0,'(Other Computations)'!B208)</f>
        <v>15315.657068160279</v>
      </c>
      <c r="AJ46" s="28">
        <f ca="1">NORMINV(RAND()*(1-2*Inputs!B58)+Inputs!B58,0,'(Other Computations)'!B208)</f>
        <v>29.582815300653113</v>
      </c>
      <c r="AK46" s="28">
        <f ca="1">NORMINV(RAND()*(1-2*Inputs!B58)+Inputs!B58,0,'(Other Computations)'!B208)</f>
        <v>-58839.7540455989</v>
      </c>
      <c r="AL46" s="28">
        <f ca="1">NORMINV(RAND()*(1-2*Inputs!B58)+Inputs!B58,0,'(Other Computations)'!B208)</f>
        <v>5145.4000265674404</v>
      </c>
      <c r="AM46" s="28">
        <f ca="1">NORMINV(RAND()*(1-2*Inputs!B58)+Inputs!B58,0,'(Other Computations)'!B208)</f>
        <v>53134.270317575712</v>
      </c>
      <c r="AN46" s="29">
        <f ca="1">SUM(AB46:AM46)</f>
        <v>6391.3498828628362</v>
      </c>
      <c r="AO46" s="28">
        <f ca="1">NORMINV(RAND()*(1-2*Inputs!B58)+Inputs!B58,0,'(Other Computations)'!B208)</f>
        <v>35351.259508618321</v>
      </c>
      <c r="AP46" s="28">
        <f ca="1">NORMINV(RAND()*(1-2*Inputs!B58)+Inputs!B58,0,'(Other Computations)'!B208)</f>
        <v>-17786.152157715991</v>
      </c>
      <c r="AQ46" s="28">
        <f ca="1">NORMINV(RAND()*(1-2*Inputs!B58)+Inputs!B58,0,'(Other Computations)'!B208)</f>
        <v>-41277.798437632991</v>
      </c>
      <c r="AR46" s="28">
        <f ca="1">NORMINV(RAND()*(1-2*Inputs!B58)+Inputs!B58,0,'(Other Computations)'!B208)</f>
        <v>30570.066370586803</v>
      </c>
      <c r="AS46" s="28">
        <f ca="1">NORMINV(RAND()*(1-2*Inputs!B58)+Inputs!B58,0,'(Other Computations)'!B208)</f>
        <v>-41077.122528015301</v>
      </c>
      <c r="AT46" s="28">
        <f ca="1">NORMINV(RAND()*(1-2*Inputs!B58)+Inputs!B58,0,'(Other Computations)'!B208)</f>
        <v>-35386.314427630641</v>
      </c>
      <c r="AU46" s="28">
        <f ca="1">NORMINV(RAND()*(1-2*Inputs!B58)+Inputs!B58,0,'(Other Computations)'!B208)</f>
        <v>-24969.66249410616</v>
      </c>
      <c r="AV46" s="28">
        <f ca="1">NORMINV(RAND()*(1-2*Inputs!B58)+Inputs!B58,0,'(Other Computations)'!B208)</f>
        <v>3512.7748039178532</v>
      </c>
      <c r="AW46" s="28">
        <f ca="1">NORMINV(RAND()*(1-2*Inputs!B58)+Inputs!B58,0,'(Other Computations)'!B208)</f>
        <v>-826.80897127783533</v>
      </c>
      <c r="AX46" s="28">
        <f ca="1">NORMINV(RAND()*(1-2*Inputs!B58)+Inputs!B58,0,'(Other Computations)'!B208)</f>
        <v>-21628.391986486175</v>
      </c>
      <c r="AY46" s="28">
        <f ca="1">NORMINV(RAND()*(1-2*Inputs!B58)+Inputs!B58,0,'(Other Computations)'!B208)</f>
        <v>-7396.716814701379</v>
      </c>
      <c r="AZ46" s="28">
        <f ca="1">NORMINV(RAND()*(1-2*Inputs!B58)+Inputs!B58,0,'(Other Computations)'!B208)</f>
        <v>35863.735004958311</v>
      </c>
      <c r="BA46" s="29">
        <f ca="1">SUM(AO46:AZ46)</f>
        <v>-85051.132129485166</v>
      </c>
      <c r="BB46" s="28">
        <f ca="1">NORMINV(RAND()*(1-2*Inputs!B58)+Inputs!B58,0,'(Other Computations)'!B208)</f>
        <v>22709.095104318319</v>
      </c>
      <c r="BC46" s="28">
        <f ca="1">NORMINV(RAND()*(1-2*Inputs!B58)+Inputs!B58,0,'(Other Computations)'!B208)</f>
        <v>-3274.8036022415627</v>
      </c>
      <c r="BD46" s="28">
        <f ca="1">NORMINV(RAND()*(1-2*Inputs!B58)+Inputs!B58,0,'(Other Computations)'!B208)</f>
        <v>-2383.3192336643651</v>
      </c>
      <c r="BE46" s="28">
        <f ca="1">NORMINV(RAND()*(1-2*Inputs!B58)+Inputs!B58,0,'(Other Computations)'!B208)</f>
        <v>-537.70401483568696</v>
      </c>
      <c r="BF46" s="28">
        <f ca="1">NORMINV(RAND()*(1-2*Inputs!B58)+Inputs!B58,0,'(Other Computations)'!B208)</f>
        <v>-55533.534472122505</v>
      </c>
      <c r="BG46" s="28">
        <f ca="1">NORMINV(RAND()*(1-2*Inputs!B58)+Inputs!B58,0,'(Other Computations)'!B208)</f>
        <v>-17608.574480787076</v>
      </c>
      <c r="BH46" s="28">
        <f ca="1">NORMINV(RAND()*(1-2*Inputs!B58)+Inputs!B58,0,'(Other Computations)'!B208)</f>
        <v>52896.228872949563</v>
      </c>
      <c r="BI46" s="28">
        <f ca="1">NORMINV(RAND()*(1-2*Inputs!B58)+Inputs!B58,0,'(Other Computations)'!B208)</f>
        <v>18248.011128047052</v>
      </c>
      <c r="BJ46" s="28">
        <f ca="1">NORMINV(RAND()*(1-2*Inputs!B58)+Inputs!B58,0,'(Other Computations)'!B208)</f>
        <v>-35935.78751923763</v>
      </c>
      <c r="BK46" s="28">
        <f ca="1">NORMINV(RAND()*(1-2*Inputs!B58)+Inputs!B58,0,'(Other Computations)'!B208)</f>
        <v>-20221.817995289723</v>
      </c>
      <c r="BL46" s="28">
        <f ca="1">NORMINV(RAND()*(1-2*Inputs!B58)+Inputs!B58,0,'(Other Computations)'!B208)</f>
        <v>2652.0638381557083</v>
      </c>
      <c r="BM46" s="28">
        <f ca="1">NORMINV(RAND()*(1-2*Inputs!B58)+Inputs!B58,0,'(Other Computations)'!B208)</f>
        <v>-16899.606973553447</v>
      </c>
      <c r="BN46" s="29">
        <f ca="1">SUM(BB46:BM46)</f>
        <v>-55889.749348261357</v>
      </c>
      <c r="BO46" s="28">
        <f ca="1">NORMINV(RAND()*(1-2*Inputs!B58)+Inputs!B58,0,'(Other Computations)'!B208)</f>
        <v>-5933.6230957795151</v>
      </c>
      <c r="BP46" s="28">
        <f ca="1">NORMINV(RAND()*(1-2*Inputs!B58)+Inputs!B58,0,'(Other Computations)'!B208)</f>
        <v>16959.691132779706</v>
      </c>
      <c r="BQ46" s="28">
        <f ca="1">NORMINV(RAND()*(1-2*Inputs!B58)+Inputs!B58,0,'(Other Computations)'!B208)</f>
        <v>-60477.51144815857</v>
      </c>
      <c r="BR46" s="28">
        <f ca="1">NORMINV(RAND()*(1-2*Inputs!B58)+Inputs!B58,0,'(Other Computations)'!B208)</f>
        <v>4761.760773695195</v>
      </c>
      <c r="BS46" s="28">
        <f ca="1">NORMINV(RAND()*(1-2*Inputs!B58)+Inputs!B58,0,'(Other Computations)'!B208)</f>
        <v>-27927.400677246424</v>
      </c>
      <c r="BT46" s="28">
        <f ca="1">NORMINV(RAND()*(1-2*Inputs!B58)+Inputs!B58,0,'(Other Computations)'!B208)</f>
        <v>-11436.178508431132</v>
      </c>
      <c r="BU46" s="28">
        <f ca="1">NORMINV(RAND()*(1-2*Inputs!B58)+Inputs!B58,0,'(Other Computations)'!B208)</f>
        <v>53279.558566463427</v>
      </c>
      <c r="BV46" s="28">
        <f ca="1">NORMINV(RAND()*(1-2*Inputs!B58)+Inputs!B58,0,'(Other Computations)'!B208)</f>
        <v>-37408.309630045573</v>
      </c>
      <c r="BW46" s="28">
        <f ca="1">NORMINV(RAND()*(1-2*Inputs!B58)+Inputs!B58,0,'(Other Computations)'!B208)</f>
        <v>-21464.817524757607</v>
      </c>
      <c r="BX46" s="28">
        <f ca="1">NORMINV(RAND()*(1-2*Inputs!B58)+Inputs!B58,0,'(Other Computations)'!B208)</f>
        <v>43808.174962190154</v>
      </c>
      <c r="BY46" s="28">
        <f ca="1">NORMINV(RAND()*(1-2*Inputs!B58)+Inputs!B58,0,'(Other Computations)'!B208)</f>
        <v>-20687.016812463513</v>
      </c>
      <c r="BZ46" s="28">
        <f ca="1">NORMINV(RAND()*(1-2*Inputs!B58)+Inputs!B58,0,'(Other Computations)'!B208)</f>
        <v>-32790.990608724271</v>
      </c>
      <c r="CA46" s="29">
        <f ca="1">SUM(BO46:BZ46)</f>
        <v>-99316.662870478132</v>
      </c>
      <c r="CB46" s="28">
        <f ca="1">NORMINV(RAND()*(1-2*Inputs!B58)+Inputs!B58,0,'(Other Computations)'!B208)</f>
        <v>-19976.062047027561</v>
      </c>
      <c r="CC46" s="28">
        <f ca="1">NORMINV(RAND()*(1-2*Inputs!B58)+Inputs!B58,0,'(Other Computations)'!B208)</f>
        <v>-28709.420638494943</v>
      </c>
      <c r="CD46" s="28">
        <f ca="1">NORMINV(RAND()*(1-2*Inputs!B58)+Inputs!B58,0,'(Other Computations)'!B208)</f>
        <v>-30782.043187665833</v>
      </c>
      <c r="CE46" s="28">
        <f ca="1">NORMINV(RAND()*(1-2*Inputs!B58)+Inputs!B58,0,'(Other Computations)'!B208)</f>
        <v>19586.792548634105</v>
      </c>
      <c r="CF46" s="28">
        <f ca="1">NORMINV(RAND()*(1-2*Inputs!B58)+Inputs!B58,0,'(Other Computations)'!B208)</f>
        <v>19647.391853129444</v>
      </c>
      <c r="CG46" s="28">
        <f ca="1">NORMINV(RAND()*(1-2*Inputs!B58)+Inputs!B58,0,'(Other Computations)'!B208)</f>
        <v>-19930.701226515186</v>
      </c>
      <c r="CH46" s="28">
        <f ca="1">NORMINV(RAND()*(1-2*Inputs!B58)+Inputs!B58,0,'(Other Computations)'!B208)</f>
        <v>-48555.327109632512</v>
      </c>
      <c r="CI46" s="28">
        <f ca="1">NORMINV(RAND()*(1-2*Inputs!B58)+Inputs!B58,0,'(Other Computations)'!B208)</f>
        <v>8440.6904089895779</v>
      </c>
      <c r="CJ46" s="28">
        <f ca="1">NORMINV(RAND()*(1-2*Inputs!B58)+Inputs!B58,0,'(Other Computations)'!B208)</f>
        <v>-39155.111260465776</v>
      </c>
      <c r="CK46" s="28">
        <f ca="1">NORMINV(RAND()*(1-2*Inputs!B58)+Inputs!B58,0,'(Other Computations)'!B208)</f>
        <v>57769.016842548197</v>
      </c>
      <c r="CL46" s="28">
        <f ca="1">NORMINV(RAND()*(1-2*Inputs!B58)+Inputs!B58,0,'(Other Computations)'!B208)</f>
        <v>-6734.3532266351758</v>
      </c>
      <c r="CM46" s="28">
        <f ca="1">NORMINV(RAND()*(1-2*Inputs!B58)+Inputs!B58,0,'(Other Computations)'!B208)</f>
        <v>-13885.626094446701</v>
      </c>
      <c r="CN46" s="29">
        <f ca="1">SUM(CB46:CM46)</f>
        <v>-102284.75313758237</v>
      </c>
      <c r="CO46" s="28">
        <f ca="1">NORMINV(RAND()*(1-2*Inputs!B58)+Inputs!B58,0,'(Other Computations)'!B208)</f>
        <v>-18663.744395979527</v>
      </c>
      <c r="CP46" s="28">
        <f ca="1">NORMINV(RAND()*(1-2*Inputs!B58)+Inputs!B58,0,'(Other Computations)'!B208)</f>
        <v>28018.084065165232</v>
      </c>
      <c r="CQ46" s="28">
        <f ca="1">NORMINV(RAND()*(1-2*Inputs!B58)+Inputs!B58,0,'(Other Computations)'!B208)</f>
        <v>-51190.991752697497</v>
      </c>
      <c r="CR46" s="28">
        <f ca="1">NORMINV(RAND()*(1-2*Inputs!B58)+Inputs!B58,0,'(Other Computations)'!B208)</f>
        <v>23481.505467761981</v>
      </c>
      <c r="CS46" s="28">
        <f ca="1">NORMINV(RAND()*(1-2*Inputs!B58)+Inputs!B58,0,'(Other Computations)'!B208)</f>
        <v>-46831.682409141002</v>
      </c>
      <c r="CT46" s="28">
        <f ca="1">NORMINV(RAND()*(1-2*Inputs!B58)+Inputs!B58,0,'(Other Computations)'!B208)</f>
        <v>9891.1872521994428</v>
      </c>
      <c r="CU46" s="28">
        <f ca="1">NORMINV(RAND()*(1-2*Inputs!B58)+Inputs!B58,0,'(Other Computations)'!B208)</f>
        <v>-32672.448294659949</v>
      </c>
      <c r="CV46" s="28">
        <f ca="1">NORMINV(RAND()*(1-2*Inputs!B58)+Inputs!B58,0,'(Other Computations)'!B208)</f>
        <v>-49460.97036979517</v>
      </c>
      <c r="CW46" s="28">
        <f ca="1">NORMINV(RAND()*(1-2*Inputs!B58)+Inputs!B58,0,'(Other Computations)'!B208)</f>
        <v>44323.19888808726</v>
      </c>
      <c r="CX46" s="28">
        <f ca="1">NORMINV(RAND()*(1-2*Inputs!B58)+Inputs!B58,0,'(Other Computations)'!B208)</f>
        <v>-1476.0779104553585</v>
      </c>
      <c r="CY46" s="28">
        <f ca="1">NORMINV(RAND()*(1-2*Inputs!B58)+Inputs!B58,0,'(Other Computations)'!B208)</f>
        <v>-13414.114440148122</v>
      </c>
      <c r="CZ46" s="28">
        <f ca="1">NORMINV(RAND()*(1-2*Inputs!B58)+Inputs!B58,0,'(Other Computations)'!B208)</f>
        <v>-7244.863826431254</v>
      </c>
      <c r="DA46" s="29">
        <f ca="1">SUM(CO46:CZ46)</f>
        <v>-115240.91772609393</v>
      </c>
      <c r="DB46" s="28">
        <f ca="1">NORMINV(RAND()*(1-2*Inputs!B58)+Inputs!B58,0,'(Other Computations)'!B208)</f>
        <v>-41192.903537857695</v>
      </c>
      <c r="DC46" s="28">
        <f ca="1">NORMINV(RAND()*(1-2*Inputs!B58)+Inputs!B58,0,'(Other Computations)'!B208)</f>
        <v>-3301.8669178902601</v>
      </c>
      <c r="DD46" s="28">
        <f ca="1">NORMINV(RAND()*(1-2*Inputs!B58)+Inputs!B58,0,'(Other Computations)'!B208)</f>
        <v>-3043.1911620894689</v>
      </c>
      <c r="DE46" s="28">
        <f ca="1">NORMINV(RAND()*(1-2*Inputs!B58)+Inputs!B58,0,'(Other Computations)'!B208)</f>
        <v>-39860.070726945465</v>
      </c>
      <c r="DF46" s="28">
        <f ca="1">NORMINV(RAND()*(1-2*Inputs!B58)+Inputs!B58,0,'(Other Computations)'!B208)</f>
        <v>-13213.015462700661</v>
      </c>
      <c r="DG46" s="28">
        <f ca="1">NORMINV(RAND()*(1-2*Inputs!B58)+Inputs!B58,0,'(Other Computations)'!B208)</f>
        <v>-10320.649382494528</v>
      </c>
      <c r="DH46" s="28">
        <f ca="1">NORMINV(RAND()*(1-2*Inputs!B58)+Inputs!B58,0,'(Other Computations)'!B208)</f>
        <v>-19264.170008877587</v>
      </c>
      <c r="DI46" s="28">
        <f ca="1">NORMINV(RAND()*(1-2*Inputs!B58)+Inputs!B58,0,'(Other Computations)'!B208)</f>
        <v>23416.02286852177</v>
      </c>
      <c r="DJ46" s="28">
        <f ca="1">NORMINV(RAND()*(1-2*Inputs!B58)+Inputs!B58,0,'(Other Computations)'!B208)</f>
        <v>-15732.904773083068</v>
      </c>
      <c r="DK46" s="28">
        <f ca="1">NORMINV(RAND()*(1-2*Inputs!B58)+Inputs!B58,0,'(Other Computations)'!B208)</f>
        <v>-20388.033462520158</v>
      </c>
      <c r="DL46" s="28">
        <f ca="1">NORMINV(RAND()*(1-2*Inputs!B58)+Inputs!B58,0,'(Other Computations)'!B208)</f>
        <v>-3486.8358257244249</v>
      </c>
      <c r="DM46" s="28">
        <f ca="1">NORMINV(RAND()*(1-2*Inputs!B58)+Inputs!B58,0,'(Other Computations)'!B208)</f>
        <v>52039.451035750913</v>
      </c>
      <c r="DN46" s="29">
        <f ca="1">SUM(DB46:DM46)</f>
        <v>-94348.167355910613</v>
      </c>
      <c r="DO46" s="28">
        <f ca="1">NORMINV(RAND()*(1-2*Inputs!B58)+Inputs!B58,0,'(Other Computations)'!B208)</f>
        <v>13498.406113113779</v>
      </c>
      <c r="DP46" s="28">
        <f ca="1">NORMINV(RAND()*(1-2*Inputs!B58)+Inputs!B58,0,'(Other Computations)'!B208)</f>
        <v>-574.53297290139449</v>
      </c>
      <c r="DQ46" s="28">
        <f ca="1">NORMINV(RAND()*(1-2*Inputs!B58)+Inputs!B58,0,'(Other Computations)'!B208)</f>
        <v>-26051.788874125497</v>
      </c>
      <c r="DR46" s="28">
        <f ca="1">NORMINV(RAND()*(1-2*Inputs!B58)+Inputs!B58,0,'(Other Computations)'!B208)</f>
        <v>6643.589069865915</v>
      </c>
      <c r="DS46" s="28">
        <f ca="1">NORMINV(RAND()*(1-2*Inputs!B58)+Inputs!B58,0,'(Other Computations)'!B208)</f>
        <v>-40344.14182689361</v>
      </c>
      <c r="DT46" s="28">
        <f ca="1">NORMINV(RAND()*(1-2*Inputs!B58)+Inputs!B58,0,'(Other Computations)'!B208)</f>
        <v>38983.334920918845</v>
      </c>
      <c r="DU46" s="28">
        <f ca="1">NORMINV(RAND()*(1-2*Inputs!B58)+Inputs!B58,0,'(Other Computations)'!B208)</f>
        <v>-7159.3105900541486</v>
      </c>
      <c r="DV46" s="28">
        <f ca="1">NORMINV(RAND()*(1-2*Inputs!B58)+Inputs!B58,0,'(Other Computations)'!B208)</f>
        <v>-4629.5514016743127</v>
      </c>
      <c r="DW46" s="28">
        <f ca="1">NORMINV(RAND()*(1-2*Inputs!B58)+Inputs!B58,0,'(Other Computations)'!B208)</f>
        <v>-2452.0303848426788</v>
      </c>
      <c r="DX46" s="28">
        <f ca="1">NORMINV(RAND()*(1-2*Inputs!B58)+Inputs!B58,0,'(Other Computations)'!B208)</f>
        <v>-1091.1001374954524</v>
      </c>
      <c r="DY46" s="28">
        <f ca="1">NORMINV(RAND()*(1-2*Inputs!B58)+Inputs!B58,0,'(Other Computations)'!B208)</f>
        <v>-47974.089262616864</v>
      </c>
      <c r="DZ46" s="28">
        <f ca="1">NORMINV(RAND()*(1-2*Inputs!B58)+Inputs!B58,0,'(Other Computations)'!B208)</f>
        <v>6725.9546143208408</v>
      </c>
      <c r="EA46" s="29">
        <f ca="1">SUM(DO46:DZ46)</f>
        <v>-64425.260732384573</v>
      </c>
      <c r="EB46" s="28">
        <f ca="1">NORMINV(RAND()*(1-2*Inputs!B58)+Inputs!B58,0,'(Other Computations)'!B208)</f>
        <v>-5572.0731852192985</v>
      </c>
      <c r="EC46" s="28">
        <f ca="1">NORMINV(RAND()*(1-2*Inputs!B58)+Inputs!B58,0,'(Other Computations)'!B208)</f>
        <v>-46465.196490286697</v>
      </c>
      <c r="ED46" s="28">
        <f ca="1">NORMINV(RAND()*(1-2*Inputs!B58)+Inputs!B58,0,'(Other Computations)'!B208)</f>
        <v>57830.617203040223</v>
      </c>
      <c r="EE46" s="28">
        <f ca="1">NORMINV(RAND()*(1-2*Inputs!B58)+Inputs!B58,0,'(Other Computations)'!B208)</f>
        <v>13662.70473464862</v>
      </c>
      <c r="EF46" s="28">
        <f ca="1">NORMINV(RAND()*(1-2*Inputs!B58)+Inputs!B58,0,'(Other Computations)'!B208)</f>
        <v>-630.4447663708429</v>
      </c>
      <c r="EG46" s="28">
        <f ca="1">NORMINV(RAND()*(1-2*Inputs!B58)+Inputs!B58,0,'(Other Computations)'!B208)</f>
        <v>-881.39507072564902</v>
      </c>
      <c r="EH46" s="28">
        <f ca="1">NORMINV(RAND()*(1-2*Inputs!B58)+Inputs!B58,0,'(Other Computations)'!B208)</f>
        <v>12393.321968769687</v>
      </c>
      <c r="EI46" s="28">
        <f ca="1">NORMINV(RAND()*(1-2*Inputs!B58)+Inputs!B58,0,'(Other Computations)'!B208)</f>
        <v>30312.393937092173</v>
      </c>
      <c r="EJ46" s="28">
        <f ca="1">NORMINV(RAND()*(1-2*Inputs!B58)+Inputs!B58,0,'(Other Computations)'!B208)</f>
        <v>-5116.9584739644151</v>
      </c>
      <c r="EK46" s="28">
        <f ca="1">NORMINV(RAND()*(1-2*Inputs!B58)+Inputs!B58,0,'(Other Computations)'!B208)</f>
        <v>-15420.389407898327</v>
      </c>
      <c r="EL46" s="28">
        <f ca="1">NORMINV(RAND()*(1-2*Inputs!B58)+Inputs!B58,0,'(Other Computations)'!B208)</f>
        <v>-41997.405513089092</v>
      </c>
      <c r="EM46" s="28">
        <f ca="1">NORMINV(RAND()*(1-2*Inputs!B58)+Inputs!B58,0,'(Other Computations)'!B208)</f>
        <v>6841.9868124975592</v>
      </c>
      <c r="EN46" s="29">
        <f ca="1">SUM(EB46:EM46)</f>
        <v>4957.1617484939461</v>
      </c>
    </row>
    <row r="47" spans="1:144" ht="12.75" customHeight="1" outlineLevel="1" x14ac:dyDescent="0.2"/>
    <row r="48" spans="1:144" ht="12.75" customHeight="1" outlineLevel="1" x14ac:dyDescent="0.2"/>
    <row r="49" spans="1:144" ht="12.75" customHeight="1" x14ac:dyDescent="0.2">
      <c r="A49" s="3" t="str">
        <f>"Government"</f>
        <v>Government</v>
      </c>
    </row>
    <row r="50" spans="1:144" ht="12.75" customHeight="1" outlineLevel="1" x14ac:dyDescent="0.2">
      <c r="A50" s="2" t="str">
        <f>" "</f>
        <v xml:space="preserve"> </v>
      </c>
    </row>
    <row r="51" spans="1:144" ht="12.75" customHeight="1" outlineLevel="1" x14ac:dyDescent="0.2">
      <c r="B51" s="19" t="str">
        <f>ZZZ__FnCalls!F7</f>
        <v>MMM 2010</v>
      </c>
      <c r="C51" s="20" t="str">
        <f>ZZZ__FnCalls!F8</f>
        <v>MMM 2010</v>
      </c>
      <c r="D51" s="20" t="str">
        <f>ZZZ__FnCalls!F9</f>
        <v>MMM 2010</v>
      </c>
      <c r="E51" s="20" t="str">
        <f>ZZZ__FnCalls!F10</f>
        <v>MMM 2010</v>
      </c>
      <c r="F51" s="20" t="str">
        <f>ZZZ__FnCalls!F11</f>
        <v>MMM 2010</v>
      </c>
      <c r="G51" s="20" t="str">
        <f>ZZZ__FnCalls!F12</f>
        <v>MMM 2010</v>
      </c>
      <c r="H51" s="20" t="str">
        <f>ZZZ__FnCalls!F13</f>
        <v>MMM 2010</v>
      </c>
      <c r="I51" s="20" t="str">
        <f>ZZZ__FnCalls!F14</f>
        <v>MMM 2010</v>
      </c>
      <c r="J51" s="20" t="str">
        <f>ZZZ__FnCalls!F15</f>
        <v>MMM 2010</v>
      </c>
      <c r="K51" s="20" t="str">
        <f>ZZZ__FnCalls!F16</f>
        <v>MMM 2010</v>
      </c>
      <c r="L51" s="20" t="str">
        <f>ZZZ__FnCalls!F17</f>
        <v>MMM 2010</v>
      </c>
      <c r="M51" s="20" t="str">
        <f>ZZZ__FnCalls!F18</f>
        <v>MMM 2010</v>
      </c>
      <c r="N51" s="21" t="str">
        <f>ZZZ__FnCalls!H7</f>
        <v>2010</v>
      </c>
      <c r="O51" s="20" t="str">
        <f>ZZZ__FnCalls!F19</f>
        <v>MMM 2011</v>
      </c>
      <c r="P51" s="20" t="str">
        <f>ZZZ__FnCalls!F20</f>
        <v>MMM 2011</v>
      </c>
      <c r="Q51" s="20" t="str">
        <f>ZZZ__FnCalls!F21</f>
        <v>MMM 2011</v>
      </c>
      <c r="R51" s="20" t="str">
        <f>ZZZ__FnCalls!F22</f>
        <v>MMM 2011</v>
      </c>
      <c r="S51" s="20" t="str">
        <f>ZZZ__FnCalls!F23</f>
        <v>MMM 2011</v>
      </c>
      <c r="T51" s="20" t="str">
        <f>ZZZ__FnCalls!F24</f>
        <v>MMM 2011</v>
      </c>
      <c r="U51" s="20" t="str">
        <f>ZZZ__FnCalls!F25</f>
        <v>MMM 2011</v>
      </c>
      <c r="V51" s="20" t="str">
        <f>ZZZ__FnCalls!F26</f>
        <v>MMM 2011</v>
      </c>
      <c r="W51" s="20" t="str">
        <f>ZZZ__FnCalls!F27</f>
        <v>MMM 2011</v>
      </c>
      <c r="X51" s="20" t="str">
        <f>ZZZ__FnCalls!F28</f>
        <v>MMM 2011</v>
      </c>
      <c r="Y51" s="20" t="str">
        <f>ZZZ__FnCalls!F29</f>
        <v>MMM 2011</v>
      </c>
      <c r="Z51" s="20" t="str">
        <f>ZZZ__FnCalls!F30</f>
        <v>MMM 2011</v>
      </c>
      <c r="AA51" s="21" t="str">
        <f>ZZZ__FnCalls!H19</f>
        <v>2011</v>
      </c>
      <c r="AB51" s="20" t="str">
        <f>ZZZ__FnCalls!F31</f>
        <v>MMM 2012</v>
      </c>
      <c r="AC51" s="20" t="str">
        <f>ZZZ__FnCalls!F32</f>
        <v>MMM 2012</v>
      </c>
      <c r="AD51" s="20" t="str">
        <f>ZZZ__FnCalls!F33</f>
        <v>MMM 2012</v>
      </c>
      <c r="AE51" s="20" t="str">
        <f>ZZZ__FnCalls!F34</f>
        <v>MMM 2012</v>
      </c>
      <c r="AF51" s="20" t="str">
        <f>ZZZ__FnCalls!F35</f>
        <v>MMM 2012</v>
      </c>
      <c r="AG51" s="20" t="str">
        <f>ZZZ__FnCalls!F36</f>
        <v>MMM 2012</v>
      </c>
      <c r="AH51" s="20" t="str">
        <f>ZZZ__FnCalls!F37</f>
        <v>MMM 2012</v>
      </c>
      <c r="AI51" s="20" t="str">
        <f>ZZZ__FnCalls!F38</f>
        <v>MMM 2012</v>
      </c>
      <c r="AJ51" s="20" t="str">
        <f>ZZZ__FnCalls!F39</f>
        <v>MMM 2012</v>
      </c>
      <c r="AK51" s="20" t="str">
        <f>ZZZ__FnCalls!F40</f>
        <v>MMM 2012</v>
      </c>
      <c r="AL51" s="20" t="str">
        <f>ZZZ__FnCalls!F41</f>
        <v>MMM 2012</v>
      </c>
      <c r="AM51" s="20" t="str">
        <f>ZZZ__FnCalls!F42</f>
        <v>MMM 2012</v>
      </c>
      <c r="AN51" s="21" t="str">
        <f>ZZZ__FnCalls!H31</f>
        <v>2012</v>
      </c>
      <c r="AO51" s="20" t="str">
        <f>ZZZ__FnCalls!F43</f>
        <v>MMM 2013</v>
      </c>
      <c r="AP51" s="20" t="str">
        <f>ZZZ__FnCalls!F44</f>
        <v>MMM 2013</v>
      </c>
      <c r="AQ51" s="20" t="str">
        <f>ZZZ__FnCalls!F45</f>
        <v>MMM 2013</v>
      </c>
      <c r="AR51" s="20" t="str">
        <f>ZZZ__FnCalls!F46</f>
        <v>MMM 2013</v>
      </c>
      <c r="AS51" s="20" t="str">
        <f>ZZZ__FnCalls!F47</f>
        <v>MMM 2013</v>
      </c>
      <c r="AT51" s="20" t="str">
        <f>ZZZ__FnCalls!F48</f>
        <v>MMM 2013</v>
      </c>
      <c r="AU51" s="20" t="str">
        <f>ZZZ__FnCalls!F49</f>
        <v>MMM 2013</v>
      </c>
      <c r="AV51" s="20" t="str">
        <f>ZZZ__FnCalls!F50</f>
        <v>MMM 2013</v>
      </c>
      <c r="AW51" s="20" t="str">
        <f>ZZZ__FnCalls!F51</f>
        <v>MMM 2013</v>
      </c>
      <c r="AX51" s="20" t="str">
        <f>ZZZ__FnCalls!F52</f>
        <v>MMM 2013</v>
      </c>
      <c r="AY51" s="20" t="str">
        <f>ZZZ__FnCalls!F53</f>
        <v>MMM 2013</v>
      </c>
      <c r="AZ51" s="20" t="str">
        <f>ZZZ__FnCalls!F54</f>
        <v>MMM 2013</v>
      </c>
      <c r="BA51" s="21" t="str">
        <f>ZZZ__FnCalls!H43</f>
        <v>2013</v>
      </c>
      <c r="BB51" s="20" t="str">
        <f>ZZZ__FnCalls!F55</f>
        <v>MMM 2014</v>
      </c>
      <c r="BC51" s="20" t="str">
        <f>ZZZ__FnCalls!F56</f>
        <v>MMM 2014</v>
      </c>
      <c r="BD51" s="20" t="str">
        <f>ZZZ__FnCalls!F57</f>
        <v>MMM 2014</v>
      </c>
      <c r="BE51" s="20" t="str">
        <f>ZZZ__FnCalls!F58</f>
        <v>MMM 2014</v>
      </c>
      <c r="BF51" s="20" t="str">
        <f>ZZZ__FnCalls!F59</f>
        <v>MMM 2014</v>
      </c>
      <c r="BG51" s="20" t="str">
        <f>ZZZ__FnCalls!F60</f>
        <v>MMM 2014</v>
      </c>
      <c r="BH51" s="20" t="str">
        <f>ZZZ__FnCalls!F61</f>
        <v>MMM 2014</v>
      </c>
      <c r="BI51" s="20" t="str">
        <f>ZZZ__FnCalls!F62</f>
        <v>MMM 2014</v>
      </c>
      <c r="BJ51" s="20" t="str">
        <f>ZZZ__FnCalls!F63</f>
        <v>MMM 2014</v>
      </c>
      <c r="BK51" s="20" t="str">
        <f>ZZZ__FnCalls!F64</f>
        <v>MMM 2014</v>
      </c>
      <c r="BL51" s="20" t="str">
        <f>ZZZ__FnCalls!F65</f>
        <v>MMM 2014</v>
      </c>
      <c r="BM51" s="20" t="str">
        <f>ZZZ__FnCalls!F66</f>
        <v>MMM 2014</v>
      </c>
      <c r="BN51" s="21" t="str">
        <f>ZZZ__FnCalls!H55</f>
        <v>2014</v>
      </c>
      <c r="BO51" s="20" t="str">
        <f>ZZZ__FnCalls!F67</f>
        <v>MMM 2015</v>
      </c>
      <c r="BP51" s="20" t="str">
        <f>ZZZ__FnCalls!F68</f>
        <v>MMM 2015</v>
      </c>
      <c r="BQ51" s="20" t="str">
        <f>ZZZ__FnCalls!F69</f>
        <v>MMM 2015</v>
      </c>
      <c r="BR51" s="20" t="str">
        <f>ZZZ__FnCalls!F70</f>
        <v>MMM 2015</v>
      </c>
      <c r="BS51" s="20" t="str">
        <f>ZZZ__FnCalls!F71</f>
        <v>MMM 2015</v>
      </c>
      <c r="BT51" s="20" t="str">
        <f>ZZZ__FnCalls!F72</f>
        <v>MMM 2015</v>
      </c>
      <c r="BU51" s="20" t="str">
        <f>ZZZ__FnCalls!F73</f>
        <v>MMM 2015</v>
      </c>
      <c r="BV51" s="20" t="str">
        <f>ZZZ__FnCalls!F74</f>
        <v>MMM 2015</v>
      </c>
      <c r="BW51" s="20" t="str">
        <f>ZZZ__FnCalls!F75</f>
        <v>MMM 2015</v>
      </c>
      <c r="BX51" s="20" t="str">
        <f>ZZZ__FnCalls!F76</f>
        <v>MMM 2015</v>
      </c>
      <c r="BY51" s="20" t="str">
        <f>ZZZ__FnCalls!F77</f>
        <v>MMM 2015</v>
      </c>
      <c r="BZ51" s="20" t="str">
        <f>ZZZ__FnCalls!F78</f>
        <v>MMM 2015</v>
      </c>
      <c r="CA51" s="21" t="str">
        <f>ZZZ__FnCalls!H67</f>
        <v>2015</v>
      </c>
      <c r="CB51" s="20" t="str">
        <f>ZZZ__FnCalls!F79</f>
        <v>MMM 2016</v>
      </c>
      <c r="CC51" s="20" t="str">
        <f>ZZZ__FnCalls!F80</f>
        <v>MMM 2016</v>
      </c>
      <c r="CD51" s="20" t="str">
        <f>ZZZ__FnCalls!F81</f>
        <v>MMM 2016</v>
      </c>
      <c r="CE51" s="20" t="str">
        <f>ZZZ__FnCalls!F82</f>
        <v>MMM 2016</v>
      </c>
      <c r="CF51" s="20" t="str">
        <f>ZZZ__FnCalls!F83</f>
        <v>MMM 2016</v>
      </c>
      <c r="CG51" s="20" t="str">
        <f>ZZZ__FnCalls!F84</f>
        <v>MMM 2016</v>
      </c>
      <c r="CH51" s="20" t="str">
        <f>ZZZ__FnCalls!F85</f>
        <v>MMM 2016</v>
      </c>
      <c r="CI51" s="20" t="str">
        <f>ZZZ__FnCalls!F86</f>
        <v>MMM 2016</v>
      </c>
      <c r="CJ51" s="20" t="str">
        <f>ZZZ__FnCalls!F87</f>
        <v>MMM 2016</v>
      </c>
      <c r="CK51" s="20" t="str">
        <f>ZZZ__FnCalls!F88</f>
        <v>MMM 2016</v>
      </c>
      <c r="CL51" s="20" t="str">
        <f>ZZZ__FnCalls!F89</f>
        <v>MMM 2016</v>
      </c>
      <c r="CM51" s="20" t="str">
        <f>ZZZ__FnCalls!F90</f>
        <v>MMM 2016</v>
      </c>
      <c r="CN51" s="21" t="str">
        <f>ZZZ__FnCalls!H79</f>
        <v>2016</v>
      </c>
      <c r="CO51" s="20" t="str">
        <f>ZZZ__FnCalls!F91</f>
        <v>MMM 2017</v>
      </c>
      <c r="CP51" s="20" t="str">
        <f>ZZZ__FnCalls!F92</f>
        <v>MMM 2017</v>
      </c>
      <c r="CQ51" s="20" t="str">
        <f>ZZZ__FnCalls!F93</f>
        <v>MMM 2017</v>
      </c>
      <c r="CR51" s="20" t="str">
        <f>ZZZ__FnCalls!F94</f>
        <v>MMM 2017</v>
      </c>
      <c r="CS51" s="20" t="str">
        <f>ZZZ__FnCalls!F95</f>
        <v>MMM 2017</v>
      </c>
      <c r="CT51" s="20" t="str">
        <f>ZZZ__FnCalls!F96</f>
        <v>MMM 2017</v>
      </c>
      <c r="CU51" s="20" t="str">
        <f>ZZZ__FnCalls!F97</f>
        <v>MMM 2017</v>
      </c>
      <c r="CV51" s="20" t="str">
        <f>ZZZ__FnCalls!F98</f>
        <v>MMM 2017</v>
      </c>
      <c r="CW51" s="20" t="str">
        <f>ZZZ__FnCalls!F99</f>
        <v>MMM 2017</v>
      </c>
      <c r="CX51" s="20" t="str">
        <f>ZZZ__FnCalls!F100</f>
        <v>MMM 2017</v>
      </c>
      <c r="CY51" s="20" t="str">
        <f>ZZZ__FnCalls!F101</f>
        <v>MMM 2017</v>
      </c>
      <c r="CZ51" s="20" t="str">
        <f>ZZZ__FnCalls!F102</f>
        <v>MMM 2017</v>
      </c>
      <c r="DA51" s="21" t="str">
        <f>ZZZ__FnCalls!H91</f>
        <v>2017</v>
      </c>
      <c r="DB51" s="20" t="str">
        <f>ZZZ__FnCalls!F103</f>
        <v>MMM 2018</v>
      </c>
      <c r="DC51" s="20" t="str">
        <f>ZZZ__FnCalls!F104</f>
        <v>MMM 2018</v>
      </c>
      <c r="DD51" s="20" t="str">
        <f>ZZZ__FnCalls!F105</f>
        <v>MMM 2018</v>
      </c>
      <c r="DE51" s="20" t="str">
        <f>ZZZ__FnCalls!F106</f>
        <v>MMM 2018</v>
      </c>
      <c r="DF51" s="20" t="str">
        <f>ZZZ__FnCalls!F107</f>
        <v>MMM 2018</v>
      </c>
      <c r="DG51" s="20" t="str">
        <f>ZZZ__FnCalls!F108</f>
        <v>MMM 2018</v>
      </c>
      <c r="DH51" s="20" t="str">
        <f>ZZZ__FnCalls!F109</f>
        <v>MMM 2018</v>
      </c>
      <c r="DI51" s="20" t="str">
        <f>ZZZ__FnCalls!F110</f>
        <v>MMM 2018</v>
      </c>
      <c r="DJ51" s="20" t="str">
        <f>ZZZ__FnCalls!F111</f>
        <v>MMM 2018</v>
      </c>
      <c r="DK51" s="20" t="str">
        <f>ZZZ__FnCalls!F112</f>
        <v>MMM 2018</v>
      </c>
      <c r="DL51" s="20" t="str">
        <f>ZZZ__FnCalls!F113</f>
        <v>MMM 2018</v>
      </c>
      <c r="DM51" s="20" t="str">
        <f>ZZZ__FnCalls!F114</f>
        <v>MMM 2018</v>
      </c>
      <c r="DN51" s="21" t="str">
        <f>ZZZ__FnCalls!H103</f>
        <v>2018</v>
      </c>
      <c r="DO51" s="20" t="str">
        <f>ZZZ__FnCalls!F115</f>
        <v>MMM 2019</v>
      </c>
      <c r="DP51" s="20" t="str">
        <f>ZZZ__FnCalls!F116</f>
        <v>MMM 2019</v>
      </c>
      <c r="DQ51" s="20" t="str">
        <f>ZZZ__FnCalls!F117</f>
        <v>MMM 2019</v>
      </c>
      <c r="DR51" s="20" t="str">
        <f>ZZZ__FnCalls!F118</f>
        <v>MMM 2019</v>
      </c>
      <c r="DS51" s="20" t="str">
        <f>ZZZ__FnCalls!F119</f>
        <v>MMM 2019</v>
      </c>
      <c r="DT51" s="20" t="str">
        <f>ZZZ__FnCalls!F120</f>
        <v>MMM 2019</v>
      </c>
      <c r="DU51" s="20" t="str">
        <f>ZZZ__FnCalls!F121</f>
        <v>MMM 2019</v>
      </c>
      <c r="DV51" s="20" t="str">
        <f>ZZZ__FnCalls!F122</f>
        <v>MMM 2019</v>
      </c>
      <c r="DW51" s="20" t="str">
        <f>ZZZ__FnCalls!F123</f>
        <v>MMM 2019</v>
      </c>
      <c r="DX51" s="20" t="str">
        <f>ZZZ__FnCalls!F124</f>
        <v>MMM 2019</v>
      </c>
      <c r="DY51" s="20" t="str">
        <f>ZZZ__FnCalls!F125</f>
        <v>MMM 2019</v>
      </c>
      <c r="DZ51" s="20" t="str">
        <f>ZZZ__FnCalls!F126</f>
        <v>MMM 2019</v>
      </c>
      <c r="EA51" s="21" t="str">
        <f>ZZZ__FnCalls!H115</f>
        <v>2019</v>
      </c>
      <c r="EB51" s="20" t="str">
        <f>ZZZ__FnCalls!F127</f>
        <v>MMM 2020</v>
      </c>
      <c r="EC51" s="20" t="str">
        <f>ZZZ__FnCalls!F128</f>
        <v>MMM 2020</v>
      </c>
      <c r="ED51" s="20" t="str">
        <f>ZZZ__FnCalls!F129</f>
        <v>MMM 2020</v>
      </c>
      <c r="EE51" s="20" t="str">
        <f>ZZZ__FnCalls!F130</f>
        <v>MMM 2020</v>
      </c>
      <c r="EF51" s="20" t="str">
        <f>ZZZ__FnCalls!F131</f>
        <v>MMM 2020</v>
      </c>
      <c r="EG51" s="20" t="str">
        <f>ZZZ__FnCalls!F132</f>
        <v>MMM 2020</v>
      </c>
      <c r="EH51" s="20" t="str">
        <f>ZZZ__FnCalls!F133</f>
        <v>MMM 2020</v>
      </c>
      <c r="EI51" s="20" t="str">
        <f>ZZZ__FnCalls!F134</f>
        <v>MMM 2020</v>
      </c>
      <c r="EJ51" s="20" t="str">
        <f>ZZZ__FnCalls!F135</f>
        <v>MMM 2020</v>
      </c>
      <c r="EK51" s="20" t="str">
        <f>ZZZ__FnCalls!F136</f>
        <v>MMM 2020</v>
      </c>
      <c r="EL51" s="20" t="str">
        <f>ZZZ__FnCalls!F137</f>
        <v>MMM 2020</v>
      </c>
      <c r="EM51" s="20" t="str">
        <f>ZZZ__FnCalls!F138</f>
        <v>MMM 2020</v>
      </c>
      <c r="EN51" s="21" t="str">
        <f>ZZZ__FnCalls!H127</f>
        <v>2020</v>
      </c>
    </row>
    <row r="52" spans="1:144" ht="12.75" customHeight="1" outlineLevel="1" x14ac:dyDescent="0.2">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x14ac:dyDescent="0.2">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x14ac:dyDescent="0.2">
      <c r="A54" s="9" t="str">
        <f>Labels!B83</f>
        <v>Tax</v>
      </c>
      <c r="B54" s="28">
        <f ca="1">Inputs!B52*B44</f>
        <v>341702.39943210856</v>
      </c>
      <c r="C54" s="28">
        <f ca="1">Inputs!B52*C44</f>
        <v>355007.52428016678</v>
      </c>
      <c r="D54" s="28">
        <f ca="1">Inputs!B52*D44</f>
        <v>338330.49071121047</v>
      </c>
      <c r="E54" s="28">
        <f ca="1">Inputs!B52*E44</f>
        <v>342835.01344755921</v>
      </c>
      <c r="F54" s="28">
        <f ca="1">Inputs!B52*F44</f>
        <v>364763.92167953093</v>
      </c>
      <c r="G54" s="28">
        <f ca="1">Inputs!B52*G44</f>
        <v>344722.67012216465</v>
      </c>
      <c r="H54" s="28">
        <f ca="1">Inputs!B52*H44</f>
        <v>333776.11985069007</v>
      </c>
      <c r="I54" s="28">
        <f ca="1">Inputs!B52*I44</f>
        <v>355092.70974884473</v>
      </c>
      <c r="J54" s="28">
        <f ca="1">Inputs!B52*J44</f>
        <v>347782.39694880054</v>
      </c>
      <c r="K54" s="28">
        <f ca="1">Inputs!B52*K44</f>
        <v>345022.72193320165</v>
      </c>
      <c r="L54" s="28">
        <f ca="1">Inputs!B52*L44</f>
        <v>342894.01397978346</v>
      </c>
      <c r="M54" s="28">
        <f ca="1">Inputs!B52*M44</f>
        <v>346187.75461990043</v>
      </c>
      <c r="N54" s="29">
        <f ca="1">SUM(B54:M54)</f>
        <v>4158117.7367539615</v>
      </c>
      <c r="O54" s="28">
        <f ca="1">Inputs!B52*O44</f>
        <v>342142.72797699604</v>
      </c>
      <c r="P54" s="28">
        <f ca="1">Inputs!B52*P44</f>
        <v>340905.7608208356</v>
      </c>
      <c r="Q54" s="28">
        <f ca="1">Inputs!B52*Q44</f>
        <v>344564.32121261244</v>
      </c>
      <c r="R54" s="28">
        <f ca="1">Inputs!B52*R44</f>
        <v>354598.60929781641</v>
      </c>
      <c r="S54" s="28">
        <f ca="1">Inputs!B52*S44</f>
        <v>361578.81894121744</v>
      </c>
      <c r="T54" s="28">
        <f ca="1">Inputs!B52*T44</f>
        <v>360043.31358788139</v>
      </c>
      <c r="U54" s="28">
        <f ca="1">Inputs!B52*U44</f>
        <v>361672.71363520413</v>
      </c>
      <c r="V54" s="28">
        <f ca="1">Inputs!B52*V44</f>
        <v>327358.16227490822</v>
      </c>
      <c r="W54" s="28">
        <f ca="1">Inputs!B52*W44</f>
        <v>340146.22901089001</v>
      </c>
      <c r="X54" s="28">
        <f ca="1">Inputs!B52*X44</f>
        <v>350454.5215843133</v>
      </c>
      <c r="Y54" s="28">
        <f ca="1">Inputs!B52*Y44</f>
        <v>328884.77277676685</v>
      </c>
      <c r="Z54" s="28">
        <f ca="1">Inputs!B52*Z44</f>
        <v>332334.97574131918</v>
      </c>
      <c r="AA54" s="29">
        <f ca="1">SUM(O54:Z54)</f>
        <v>4144684.9268607618</v>
      </c>
      <c r="AB54" s="28">
        <f ca="1">Inputs!B52*AB44</f>
        <v>335745.78395524889</v>
      </c>
      <c r="AC54" s="28">
        <f ca="1">Inputs!B52*AC44</f>
        <v>344156.00100121414</v>
      </c>
      <c r="AD54" s="28">
        <f ca="1">Inputs!B52*AD44</f>
        <v>333390.46594315558</v>
      </c>
      <c r="AE54" s="28">
        <f ca="1">Inputs!B52*AE44</f>
        <v>338707.14648027788</v>
      </c>
      <c r="AF54" s="28">
        <f ca="1">Inputs!B52*AF44</f>
        <v>342819.75693282695</v>
      </c>
      <c r="AG54" s="28">
        <f ca="1">Inputs!B52*AG44</f>
        <v>333406.41935319663</v>
      </c>
      <c r="AH54" s="28">
        <f ca="1">Inputs!B52*AH44</f>
        <v>342367.53149636253</v>
      </c>
      <c r="AI54" s="28">
        <f ca="1">Inputs!B52*AI44</f>
        <v>341932.16080165422</v>
      </c>
      <c r="AJ54" s="28">
        <f ca="1">Inputs!B52*AJ44</f>
        <v>337045.19444856542</v>
      </c>
      <c r="AK54" s="28">
        <f ca="1">Inputs!B52*AK44</f>
        <v>319009.53157828253</v>
      </c>
      <c r="AL54" s="28">
        <f ca="1">Inputs!B52*AL44</f>
        <v>337894.17904097494</v>
      </c>
      <c r="AM54" s="28">
        <f ca="1">Inputs!B52*AM44</f>
        <v>351786.63382419117</v>
      </c>
      <c r="AN54" s="29">
        <f ca="1">SUM(AB54:AM54)</f>
        <v>4058260.8048559506</v>
      </c>
      <c r="AO54" s="28">
        <f ca="1">Inputs!B52*AO44</f>
        <v>345995.11986289866</v>
      </c>
      <c r="AP54" s="28">
        <f ca="1">Inputs!B52*AP44</f>
        <v>329718.68881339929</v>
      </c>
      <c r="AQ54" s="28">
        <f ca="1">Inputs!B52*AQ44</f>
        <v>322240.08713971986</v>
      </c>
      <c r="AR54" s="28">
        <f ca="1">Inputs!B52*AR44</f>
        <v>343347.30673966953</v>
      </c>
      <c r="AS54" s="28">
        <f ca="1">Inputs!B52*AS44</f>
        <v>321551.84451288567</v>
      </c>
      <c r="AT54" s="28">
        <f ca="1">Inputs!B52*AT44</f>
        <v>322804.65206879785</v>
      </c>
      <c r="AU54" s="28">
        <f ca="1">Inputs!B52*AU44</f>
        <v>325447.43476877001</v>
      </c>
      <c r="AV54" s="28">
        <f ca="1">Inputs!B52*AV44</f>
        <v>333504.46786647284</v>
      </c>
      <c r="AW54" s="28">
        <f ca="1">Inputs!B52*AW44</f>
        <v>331865.89200126281</v>
      </c>
      <c r="AX54" s="28">
        <f ca="1">Inputs!B52*AX44</f>
        <v>325259.85291796899</v>
      </c>
      <c r="AY54" s="28">
        <f ca="1">Inputs!B52*AY44</f>
        <v>329068.68908051</v>
      </c>
      <c r="AZ54" s="28">
        <f ca="1">Inputs!B52*AZ44</f>
        <v>341613.27442741027</v>
      </c>
      <c r="BA54" s="29">
        <f ca="1">SUM(AO54:AZ54)</f>
        <v>3972417.310199766</v>
      </c>
      <c r="BB54" s="28">
        <f ca="1">Inputs!B52*BB44</f>
        <v>337256.66789963341</v>
      </c>
      <c r="BC54" s="28">
        <f ca="1">Inputs!B52*BC44</f>
        <v>329034.7832207185</v>
      </c>
      <c r="BD54" s="28">
        <f ca="1">Inputs!B52*BD44</f>
        <v>328890.43759383081</v>
      </c>
      <c r="BE54" s="28">
        <f ca="1">Inputs!B52*BE44</f>
        <v>329080.94741395488</v>
      </c>
      <c r="BF54" s="28">
        <f ca="1">Inputs!B52*BF44</f>
        <v>312061.19029481598</v>
      </c>
      <c r="BG54" s="28">
        <f ca="1">Inputs!B52*BG44</f>
        <v>323098.91701526067</v>
      </c>
      <c r="BH54" s="28">
        <f ca="1">Inputs!B52*BH44</f>
        <v>343843.37077466532</v>
      </c>
      <c r="BI54" s="28">
        <f ca="1">Inputs!B52*BI44</f>
        <v>333160.24535254372</v>
      </c>
      <c r="BJ54" s="28">
        <f ca="1">Inputs!B52*BJ44</f>
        <v>316578.23704210424</v>
      </c>
      <c r="BK54" s="28">
        <f ca="1">Inputs!B52*BK44</f>
        <v>320914.18554859539</v>
      </c>
      <c r="BL54" s="28">
        <f ca="1">Inputs!B52*BL44</f>
        <v>327480.15158875007</v>
      </c>
      <c r="BM54" s="28">
        <f ca="1">Inputs!B52*BM44</f>
        <v>321204.01293604198</v>
      </c>
      <c r="BN54" s="29">
        <f ca="1">SUM(BB54:BM54)</f>
        <v>3922603.1466809153</v>
      </c>
      <c r="BO54" s="28">
        <f ca="1">Inputs!B52*BO44</f>
        <v>324194.68219789962</v>
      </c>
      <c r="BP54" s="28">
        <f ca="1">Inputs!B52*BP44</f>
        <v>330627.87940976536</v>
      </c>
      <c r="BQ54" s="28">
        <f ca="1">Inputs!B52*BQ44</f>
        <v>307129.24954764271</v>
      </c>
      <c r="BR54" s="28">
        <f ca="1">Inputs!B52*BR44</f>
        <v>326246.78577629686</v>
      </c>
      <c r="BS54" s="28">
        <f ca="1">Inputs!B52*BS44</f>
        <v>315939.75053086446</v>
      </c>
      <c r="BT54" s="28">
        <f ca="1">Inputs!B52*BT44</f>
        <v>320419.25468168641</v>
      </c>
      <c r="BU54" s="28">
        <f ca="1">Inputs!B52*BU44</f>
        <v>339492.50276776147</v>
      </c>
      <c r="BV54" s="28">
        <f ca="1">Inputs!B52*BV44</f>
        <v>311929.2184670635</v>
      </c>
      <c r="BW54" s="28">
        <f ca="1">Inputs!B52*BW44</f>
        <v>316373.10196115379</v>
      </c>
      <c r="BX54" s="28">
        <f ca="1">Inputs!B52*BX44</f>
        <v>335596.85280907765</v>
      </c>
      <c r="BY54" s="28">
        <f ca="1">Inputs!B52*BY44</f>
        <v>315912.0455059777</v>
      </c>
      <c r="BZ54" s="28">
        <f ca="1">Inputs!B52*BZ44</f>
        <v>311944.44092629297</v>
      </c>
      <c r="CA54" s="29">
        <f ca="1">SUM(BO54:BZ54)</f>
        <v>3855805.7645814819</v>
      </c>
      <c r="CB54" s="28">
        <f ca="1">Inputs!B52*CB44</f>
        <v>315528.49656307598</v>
      </c>
      <c r="CC54" s="28">
        <f ca="1">Inputs!B52*CC44</f>
        <v>312539.69484462444</v>
      </c>
      <c r="CD54" s="28">
        <f ca="1">Inputs!B52*CD44</f>
        <v>311510.29284878518</v>
      </c>
      <c r="CE54" s="28">
        <f ca="1">Inputs!B52*CE44</f>
        <v>326214.11261204275</v>
      </c>
      <c r="CF54" s="28">
        <f ca="1">Inputs!B52*CF44</f>
        <v>325881.30776492704</v>
      </c>
      <c r="CG54" s="28">
        <f ca="1">Inputs!B52*CG44</f>
        <v>313524.58143973502</v>
      </c>
      <c r="CH54" s="28">
        <f ca="1">Inputs!B52*CH44</f>
        <v>304451.39623719302</v>
      </c>
      <c r="CI54" s="28">
        <f ca="1">Inputs!B52*CI44</f>
        <v>321208.87461363181</v>
      </c>
      <c r="CJ54" s="28">
        <f ca="1">Inputs!B52*CJ44</f>
        <v>306489.45536688855</v>
      </c>
      <c r="CK54" s="28">
        <f ca="1">Inputs!B52*CK44</f>
        <v>335223.56089669542</v>
      </c>
      <c r="CL54" s="28">
        <f ca="1">Inputs!B52*CL44</f>
        <v>315512.76968481619</v>
      </c>
      <c r="CM54" s="28">
        <f ca="1">Inputs!B52*CM44</f>
        <v>312910.18356506573</v>
      </c>
      <c r="CN54" s="29">
        <f ca="1">SUM(CB54:CM54)</f>
        <v>3800994.7264374816</v>
      </c>
      <c r="CO54" s="28">
        <f ca="1">Inputs!B52*CO44</f>
        <v>311047.72328862362</v>
      </c>
      <c r="CP54" s="28">
        <f ca="1">Inputs!B52*CP44</f>
        <v>324680.73417407973</v>
      </c>
      <c r="CQ54" s="28">
        <f ca="1">Inputs!B52*CQ44</f>
        <v>300637.43364947994</v>
      </c>
      <c r="CR54" s="28">
        <f ca="1">Inputs!B52*CR44</f>
        <v>322614.9706742065</v>
      </c>
      <c r="CS54" s="28">
        <f ca="1">Inputs!B52*CS44</f>
        <v>301075.54461358231</v>
      </c>
      <c r="CT54" s="28">
        <f ca="1">Inputs!B52*CT44</f>
        <v>317739.58664805605</v>
      </c>
      <c r="CU54" s="28">
        <f ca="1">Inputs!B52*CU44</f>
        <v>304641.37859726959</v>
      </c>
      <c r="CV54" s="28">
        <f ca="1">Inputs!B52*CV44</f>
        <v>299166.56508769159</v>
      </c>
      <c r="CW54" s="28">
        <f ca="1">Inputs!B52*CW44</f>
        <v>326935.13106433151</v>
      </c>
      <c r="CX54" s="28">
        <f ca="1">Inputs!B52*CX44</f>
        <v>312925.92737004982</v>
      </c>
      <c r="CY54" s="28">
        <f ca="1">Inputs!B52*CY44</f>
        <v>308964.48115033214</v>
      </c>
      <c r="CZ54" s="28">
        <f ca="1">Inputs!B52*CZ44</f>
        <v>310438.08071504353</v>
      </c>
      <c r="DA54" s="29">
        <f ca="1">SUM(CO54:CZ54)</f>
        <v>3740867.5570327463</v>
      </c>
      <c r="DB54" s="28">
        <f ca="1">Inputs!B52*DB44</f>
        <v>299853.78780870623</v>
      </c>
      <c r="DC54" s="28">
        <f ca="1">Inputs!B52*DC44</f>
        <v>310838.12084480893</v>
      </c>
      <c r="DD54" s="28">
        <f ca="1">Inputs!B52*DD44</f>
        <v>310548.19013784156</v>
      </c>
      <c r="DE54" s="28">
        <f ca="1">Inputs!B52*DE44</f>
        <v>299135.02898949169</v>
      </c>
      <c r="DF54" s="28">
        <f ca="1">Inputs!B52*DF44</f>
        <v>306864.44242542057</v>
      </c>
      <c r="DG54" s="28">
        <f ca="1">Inputs!B52*DG44</f>
        <v>307314.33089777897</v>
      </c>
      <c r="DH54" s="28">
        <f ca="1">Inputs!B52*DH44</f>
        <v>304205.45616607543</v>
      </c>
      <c r="DI54" s="28">
        <f ca="1">Inputs!B52*DI44</f>
        <v>316714.45373628248</v>
      </c>
      <c r="DJ54" s="28">
        <f ca="1">Inputs!B52*DJ44</f>
        <v>304521.63718078862</v>
      </c>
      <c r="DK54" s="28">
        <f ca="1">Inputs!B52*DK44</f>
        <v>302862.34597934806</v>
      </c>
      <c r="DL54" s="28">
        <f ca="1">Inputs!B52*DL44</f>
        <v>307685.19314111694</v>
      </c>
      <c r="DM54" s="28">
        <f ca="1">Inputs!B52*DM44</f>
        <v>323934.49098609085</v>
      </c>
      <c r="DN54" s="29">
        <f ca="1">SUM(DB54:DM54)</f>
        <v>3694477.4782937504</v>
      </c>
      <c r="DO54" s="28">
        <f ca="1">Inputs!B52*DO44</f>
        <v>312150.39757232775</v>
      </c>
      <c r="DP54" s="28">
        <f ca="1">Inputs!B52*DP44</f>
        <v>307705.66309022461</v>
      </c>
      <c r="DQ54" s="28">
        <f ca="1">Inputs!B52*DQ44</f>
        <v>299762.90445950732</v>
      </c>
      <c r="DR54" s="28">
        <f ca="1">Inputs!B52*DR44</f>
        <v>309268.05896221549</v>
      </c>
      <c r="DS54" s="28">
        <f ca="1">Inputs!B52*DS44</f>
        <v>294774.66338425223</v>
      </c>
      <c r="DT54" s="28">
        <f ca="1">Inputs!B52*DT44</f>
        <v>318256.65708844061</v>
      </c>
      <c r="DU54" s="28">
        <f ca="1">Inputs!B52*DU44</f>
        <v>304141.98654249712</v>
      </c>
      <c r="DV54" s="28">
        <f ca="1">Inputs!B52*DV44</f>
        <v>304565.3830651457</v>
      </c>
      <c r="DW54" s="28">
        <f ca="1">Inputs!B52*DW44</f>
        <v>304951.40491987532</v>
      </c>
      <c r="DX54" s="28">
        <f ca="1">Inputs!B52*DX44</f>
        <v>305016.72452165192</v>
      </c>
      <c r="DY54" s="28">
        <f ca="1">Inputs!B52*DY44</f>
        <v>290728.80919777259</v>
      </c>
      <c r="DZ54" s="28">
        <f ca="1">Inputs!B52*DZ44</f>
        <v>306795.41381948977</v>
      </c>
      <c r="EA54" s="29">
        <f ca="1">SUM(DO54:DZ54)</f>
        <v>3658118.0666234009</v>
      </c>
      <c r="EB54" s="28">
        <f ca="1">Inputs!B52*EB44</f>
        <v>302703.06905510015</v>
      </c>
      <c r="EC54" s="28">
        <f ca="1">Inputs!B52*EC44</f>
        <v>290166.40400853619</v>
      </c>
      <c r="ED54" s="28">
        <f ca="1">Inputs!B52*ED44</f>
        <v>321157.87463515863</v>
      </c>
      <c r="EE54" s="28">
        <f ca="1">Inputs!B52*EE44</f>
        <v>307565.32983569568</v>
      </c>
      <c r="EF54" s="28">
        <f ca="1">Inputs!B52*EF44</f>
        <v>302992.10717107088</v>
      </c>
      <c r="EG54" s="28">
        <f ca="1">Inputs!B52*EG44</f>
        <v>302626.86373386305</v>
      </c>
      <c r="EH54" s="28">
        <f ca="1">Inputs!B52*EH44</f>
        <v>306371.78590321908</v>
      </c>
      <c r="EI54" s="28">
        <f ca="1">Inputs!B52*EI44</f>
        <v>311564.92181599489</v>
      </c>
      <c r="EJ54" s="28">
        <f ca="1">Inputs!B52*EJ44</f>
        <v>300641.13232424326</v>
      </c>
      <c r="EK54" s="28">
        <f ca="1">Inputs!B52*EK44</f>
        <v>297330.74681832042</v>
      </c>
      <c r="EL54" s="28">
        <f ca="1">Inputs!B52*EL44</f>
        <v>289101.12295924115</v>
      </c>
      <c r="EM54" s="28">
        <f ca="1">Inputs!B52*EM44</f>
        <v>303549.47573312925</v>
      </c>
      <c r="EN54" s="29">
        <f ca="1">SUM(EB54:EM54)</f>
        <v>3635770.8339935727</v>
      </c>
    </row>
    <row r="55" spans="1:144" ht="12.75" customHeight="1" outlineLevel="1" x14ac:dyDescent="0.2"/>
    <row r="56" spans="1:144" ht="12.75" customHeight="1" outlineLevel="1" x14ac:dyDescent="0.2"/>
    <row r="57" spans="1:144" ht="12.75" customHeight="1" x14ac:dyDescent="0.2">
      <c r="A57" s="2" t="str">
        <f>"Stochastic Shocks"</f>
        <v>Stochastic Shocks</v>
      </c>
    </row>
    <row r="58" spans="1:144" ht="12.75" customHeight="1" outlineLevel="1" x14ac:dyDescent="0.2">
      <c r="A58" s="2" t="str">
        <f>" "</f>
        <v xml:space="preserve"> </v>
      </c>
    </row>
    <row r="59" spans="1:144" ht="12.75" customHeight="1" outlineLevel="1" x14ac:dyDescent="0.2">
      <c r="B59" s="19" t="str">
        <f>ZZZ__FnCalls!F7</f>
        <v>MMM 2010</v>
      </c>
      <c r="C59" s="20" t="str">
        <f>ZZZ__FnCalls!F8</f>
        <v>MMM 2010</v>
      </c>
      <c r="D59" s="20" t="str">
        <f>ZZZ__FnCalls!F9</f>
        <v>MMM 2010</v>
      </c>
      <c r="E59" s="20" t="str">
        <f>ZZZ__FnCalls!F10</f>
        <v>MMM 2010</v>
      </c>
      <c r="F59" s="20" t="str">
        <f>ZZZ__FnCalls!F11</f>
        <v>MMM 2010</v>
      </c>
      <c r="G59" s="20" t="str">
        <f>ZZZ__FnCalls!F12</f>
        <v>MMM 2010</v>
      </c>
      <c r="H59" s="20" t="str">
        <f>ZZZ__FnCalls!F13</f>
        <v>MMM 2010</v>
      </c>
      <c r="I59" s="20" t="str">
        <f>ZZZ__FnCalls!F14</f>
        <v>MMM 2010</v>
      </c>
      <c r="J59" s="20" t="str">
        <f>ZZZ__FnCalls!F15</f>
        <v>MMM 2010</v>
      </c>
      <c r="K59" s="20" t="str">
        <f>ZZZ__FnCalls!F16</f>
        <v>MMM 2010</v>
      </c>
      <c r="L59" s="20" t="str">
        <f>ZZZ__FnCalls!F17</f>
        <v>MMM 2010</v>
      </c>
      <c r="M59" s="20" t="str">
        <f>ZZZ__FnCalls!F18</f>
        <v>MMM 2010</v>
      </c>
      <c r="N59" s="21" t="str">
        <f>ZZZ__FnCalls!H7</f>
        <v>2010</v>
      </c>
      <c r="O59" s="20" t="str">
        <f>ZZZ__FnCalls!F19</f>
        <v>MMM 2011</v>
      </c>
      <c r="P59" s="20" t="str">
        <f>ZZZ__FnCalls!F20</f>
        <v>MMM 2011</v>
      </c>
      <c r="Q59" s="20" t="str">
        <f>ZZZ__FnCalls!F21</f>
        <v>MMM 2011</v>
      </c>
      <c r="R59" s="20" t="str">
        <f>ZZZ__FnCalls!F22</f>
        <v>MMM 2011</v>
      </c>
      <c r="S59" s="20" t="str">
        <f>ZZZ__FnCalls!F23</f>
        <v>MMM 2011</v>
      </c>
      <c r="T59" s="20" t="str">
        <f>ZZZ__FnCalls!F24</f>
        <v>MMM 2011</v>
      </c>
      <c r="U59" s="20" t="str">
        <f>ZZZ__FnCalls!F25</f>
        <v>MMM 2011</v>
      </c>
      <c r="V59" s="20" t="str">
        <f>ZZZ__FnCalls!F26</f>
        <v>MMM 2011</v>
      </c>
      <c r="W59" s="20" t="str">
        <f>ZZZ__FnCalls!F27</f>
        <v>MMM 2011</v>
      </c>
      <c r="X59" s="20" t="str">
        <f>ZZZ__FnCalls!F28</f>
        <v>MMM 2011</v>
      </c>
      <c r="Y59" s="20" t="str">
        <f>ZZZ__FnCalls!F29</f>
        <v>MMM 2011</v>
      </c>
      <c r="Z59" s="20" t="str">
        <f>ZZZ__FnCalls!F30</f>
        <v>MMM 2011</v>
      </c>
      <c r="AA59" s="21" t="str">
        <f>ZZZ__FnCalls!H19</f>
        <v>2011</v>
      </c>
      <c r="AB59" s="20" t="str">
        <f>ZZZ__FnCalls!F31</f>
        <v>MMM 2012</v>
      </c>
      <c r="AC59" s="20" t="str">
        <f>ZZZ__FnCalls!F32</f>
        <v>MMM 2012</v>
      </c>
      <c r="AD59" s="20" t="str">
        <f>ZZZ__FnCalls!F33</f>
        <v>MMM 2012</v>
      </c>
      <c r="AE59" s="20" t="str">
        <f>ZZZ__FnCalls!F34</f>
        <v>MMM 2012</v>
      </c>
      <c r="AF59" s="20" t="str">
        <f>ZZZ__FnCalls!F35</f>
        <v>MMM 2012</v>
      </c>
      <c r="AG59" s="20" t="str">
        <f>ZZZ__FnCalls!F36</f>
        <v>MMM 2012</v>
      </c>
      <c r="AH59" s="20" t="str">
        <f>ZZZ__FnCalls!F37</f>
        <v>MMM 2012</v>
      </c>
      <c r="AI59" s="20" t="str">
        <f>ZZZ__FnCalls!F38</f>
        <v>MMM 2012</v>
      </c>
      <c r="AJ59" s="20" t="str">
        <f>ZZZ__FnCalls!F39</f>
        <v>MMM 2012</v>
      </c>
      <c r="AK59" s="20" t="str">
        <f>ZZZ__FnCalls!F40</f>
        <v>MMM 2012</v>
      </c>
      <c r="AL59" s="20" t="str">
        <f>ZZZ__FnCalls!F41</f>
        <v>MMM 2012</v>
      </c>
      <c r="AM59" s="20" t="str">
        <f>ZZZ__FnCalls!F42</f>
        <v>MMM 2012</v>
      </c>
      <c r="AN59" s="21" t="str">
        <f>ZZZ__FnCalls!H31</f>
        <v>2012</v>
      </c>
      <c r="AO59" s="20" t="str">
        <f>ZZZ__FnCalls!F43</f>
        <v>MMM 2013</v>
      </c>
      <c r="AP59" s="20" t="str">
        <f>ZZZ__FnCalls!F44</f>
        <v>MMM 2013</v>
      </c>
      <c r="AQ59" s="20" t="str">
        <f>ZZZ__FnCalls!F45</f>
        <v>MMM 2013</v>
      </c>
      <c r="AR59" s="20" t="str">
        <f>ZZZ__FnCalls!F46</f>
        <v>MMM 2013</v>
      </c>
      <c r="AS59" s="20" t="str">
        <f>ZZZ__FnCalls!F47</f>
        <v>MMM 2013</v>
      </c>
      <c r="AT59" s="20" t="str">
        <f>ZZZ__FnCalls!F48</f>
        <v>MMM 2013</v>
      </c>
      <c r="AU59" s="20" t="str">
        <f>ZZZ__FnCalls!F49</f>
        <v>MMM 2013</v>
      </c>
      <c r="AV59" s="20" t="str">
        <f>ZZZ__FnCalls!F50</f>
        <v>MMM 2013</v>
      </c>
      <c r="AW59" s="20" t="str">
        <f>ZZZ__FnCalls!F51</f>
        <v>MMM 2013</v>
      </c>
      <c r="AX59" s="20" t="str">
        <f>ZZZ__FnCalls!F52</f>
        <v>MMM 2013</v>
      </c>
      <c r="AY59" s="20" t="str">
        <f>ZZZ__FnCalls!F53</f>
        <v>MMM 2013</v>
      </c>
      <c r="AZ59" s="20" t="str">
        <f>ZZZ__FnCalls!F54</f>
        <v>MMM 2013</v>
      </c>
      <c r="BA59" s="21" t="str">
        <f>ZZZ__FnCalls!H43</f>
        <v>2013</v>
      </c>
      <c r="BB59" s="20" t="str">
        <f>ZZZ__FnCalls!F55</f>
        <v>MMM 2014</v>
      </c>
      <c r="BC59" s="20" t="str">
        <f>ZZZ__FnCalls!F56</f>
        <v>MMM 2014</v>
      </c>
      <c r="BD59" s="20" t="str">
        <f>ZZZ__FnCalls!F57</f>
        <v>MMM 2014</v>
      </c>
      <c r="BE59" s="20" t="str">
        <f>ZZZ__FnCalls!F58</f>
        <v>MMM 2014</v>
      </c>
      <c r="BF59" s="20" t="str">
        <f>ZZZ__FnCalls!F59</f>
        <v>MMM 2014</v>
      </c>
      <c r="BG59" s="20" t="str">
        <f>ZZZ__FnCalls!F60</f>
        <v>MMM 2014</v>
      </c>
      <c r="BH59" s="20" t="str">
        <f>ZZZ__FnCalls!F61</f>
        <v>MMM 2014</v>
      </c>
      <c r="BI59" s="20" t="str">
        <f>ZZZ__FnCalls!F62</f>
        <v>MMM 2014</v>
      </c>
      <c r="BJ59" s="20" t="str">
        <f>ZZZ__FnCalls!F63</f>
        <v>MMM 2014</v>
      </c>
      <c r="BK59" s="20" t="str">
        <f>ZZZ__FnCalls!F64</f>
        <v>MMM 2014</v>
      </c>
      <c r="BL59" s="20" t="str">
        <f>ZZZ__FnCalls!F65</f>
        <v>MMM 2014</v>
      </c>
      <c r="BM59" s="20" t="str">
        <f>ZZZ__FnCalls!F66</f>
        <v>MMM 2014</v>
      </c>
      <c r="BN59" s="21" t="str">
        <f>ZZZ__FnCalls!H55</f>
        <v>2014</v>
      </c>
      <c r="BO59" s="20" t="str">
        <f>ZZZ__FnCalls!F67</f>
        <v>MMM 2015</v>
      </c>
      <c r="BP59" s="20" t="str">
        <f>ZZZ__FnCalls!F68</f>
        <v>MMM 2015</v>
      </c>
      <c r="BQ59" s="20" t="str">
        <f>ZZZ__FnCalls!F69</f>
        <v>MMM 2015</v>
      </c>
      <c r="BR59" s="20" t="str">
        <f>ZZZ__FnCalls!F70</f>
        <v>MMM 2015</v>
      </c>
      <c r="BS59" s="20" t="str">
        <f>ZZZ__FnCalls!F71</f>
        <v>MMM 2015</v>
      </c>
      <c r="BT59" s="20" t="str">
        <f>ZZZ__FnCalls!F72</f>
        <v>MMM 2015</v>
      </c>
      <c r="BU59" s="20" t="str">
        <f>ZZZ__FnCalls!F73</f>
        <v>MMM 2015</v>
      </c>
      <c r="BV59" s="20" t="str">
        <f>ZZZ__FnCalls!F74</f>
        <v>MMM 2015</v>
      </c>
      <c r="BW59" s="20" t="str">
        <f>ZZZ__FnCalls!F75</f>
        <v>MMM 2015</v>
      </c>
      <c r="BX59" s="20" t="str">
        <f>ZZZ__FnCalls!F76</f>
        <v>MMM 2015</v>
      </c>
      <c r="BY59" s="20" t="str">
        <f>ZZZ__FnCalls!F77</f>
        <v>MMM 2015</v>
      </c>
      <c r="BZ59" s="20" t="str">
        <f>ZZZ__FnCalls!F78</f>
        <v>MMM 2015</v>
      </c>
      <c r="CA59" s="21" t="str">
        <f>ZZZ__FnCalls!H67</f>
        <v>2015</v>
      </c>
      <c r="CB59" s="20" t="str">
        <f>ZZZ__FnCalls!F79</f>
        <v>MMM 2016</v>
      </c>
      <c r="CC59" s="20" t="str">
        <f>ZZZ__FnCalls!F80</f>
        <v>MMM 2016</v>
      </c>
      <c r="CD59" s="20" t="str">
        <f>ZZZ__FnCalls!F81</f>
        <v>MMM 2016</v>
      </c>
      <c r="CE59" s="20" t="str">
        <f>ZZZ__FnCalls!F82</f>
        <v>MMM 2016</v>
      </c>
      <c r="CF59" s="20" t="str">
        <f>ZZZ__FnCalls!F83</f>
        <v>MMM 2016</v>
      </c>
      <c r="CG59" s="20" t="str">
        <f>ZZZ__FnCalls!F84</f>
        <v>MMM 2016</v>
      </c>
      <c r="CH59" s="20" t="str">
        <f>ZZZ__FnCalls!F85</f>
        <v>MMM 2016</v>
      </c>
      <c r="CI59" s="20" t="str">
        <f>ZZZ__FnCalls!F86</f>
        <v>MMM 2016</v>
      </c>
      <c r="CJ59" s="20" t="str">
        <f>ZZZ__FnCalls!F87</f>
        <v>MMM 2016</v>
      </c>
      <c r="CK59" s="20" t="str">
        <f>ZZZ__FnCalls!F88</f>
        <v>MMM 2016</v>
      </c>
      <c r="CL59" s="20" t="str">
        <f>ZZZ__FnCalls!F89</f>
        <v>MMM 2016</v>
      </c>
      <c r="CM59" s="20" t="str">
        <f>ZZZ__FnCalls!F90</f>
        <v>MMM 2016</v>
      </c>
      <c r="CN59" s="21" t="str">
        <f>ZZZ__FnCalls!H79</f>
        <v>2016</v>
      </c>
      <c r="CO59" s="20" t="str">
        <f>ZZZ__FnCalls!F91</f>
        <v>MMM 2017</v>
      </c>
      <c r="CP59" s="20" t="str">
        <f>ZZZ__FnCalls!F92</f>
        <v>MMM 2017</v>
      </c>
      <c r="CQ59" s="20" t="str">
        <f>ZZZ__FnCalls!F93</f>
        <v>MMM 2017</v>
      </c>
      <c r="CR59" s="20" t="str">
        <f>ZZZ__FnCalls!F94</f>
        <v>MMM 2017</v>
      </c>
      <c r="CS59" s="20" t="str">
        <f>ZZZ__FnCalls!F95</f>
        <v>MMM 2017</v>
      </c>
      <c r="CT59" s="20" t="str">
        <f>ZZZ__FnCalls!F96</f>
        <v>MMM 2017</v>
      </c>
      <c r="CU59" s="20" t="str">
        <f>ZZZ__FnCalls!F97</f>
        <v>MMM 2017</v>
      </c>
      <c r="CV59" s="20" t="str">
        <f>ZZZ__FnCalls!F98</f>
        <v>MMM 2017</v>
      </c>
      <c r="CW59" s="20" t="str">
        <f>ZZZ__FnCalls!F99</f>
        <v>MMM 2017</v>
      </c>
      <c r="CX59" s="20" t="str">
        <f>ZZZ__FnCalls!F100</f>
        <v>MMM 2017</v>
      </c>
      <c r="CY59" s="20" t="str">
        <f>ZZZ__FnCalls!F101</f>
        <v>MMM 2017</v>
      </c>
      <c r="CZ59" s="20" t="str">
        <f>ZZZ__FnCalls!F102</f>
        <v>MMM 2017</v>
      </c>
      <c r="DA59" s="21" t="str">
        <f>ZZZ__FnCalls!H91</f>
        <v>2017</v>
      </c>
      <c r="DB59" s="20" t="str">
        <f>ZZZ__FnCalls!F103</f>
        <v>MMM 2018</v>
      </c>
      <c r="DC59" s="20" t="str">
        <f>ZZZ__FnCalls!F104</f>
        <v>MMM 2018</v>
      </c>
      <c r="DD59" s="20" t="str">
        <f>ZZZ__FnCalls!F105</f>
        <v>MMM 2018</v>
      </c>
      <c r="DE59" s="20" t="str">
        <f>ZZZ__FnCalls!F106</f>
        <v>MMM 2018</v>
      </c>
      <c r="DF59" s="20" t="str">
        <f>ZZZ__FnCalls!F107</f>
        <v>MMM 2018</v>
      </c>
      <c r="DG59" s="20" t="str">
        <f>ZZZ__FnCalls!F108</f>
        <v>MMM 2018</v>
      </c>
      <c r="DH59" s="20" t="str">
        <f>ZZZ__FnCalls!F109</f>
        <v>MMM 2018</v>
      </c>
      <c r="DI59" s="20" t="str">
        <f>ZZZ__FnCalls!F110</f>
        <v>MMM 2018</v>
      </c>
      <c r="DJ59" s="20" t="str">
        <f>ZZZ__FnCalls!F111</f>
        <v>MMM 2018</v>
      </c>
      <c r="DK59" s="20" t="str">
        <f>ZZZ__FnCalls!F112</f>
        <v>MMM 2018</v>
      </c>
      <c r="DL59" s="20" t="str">
        <f>ZZZ__FnCalls!F113</f>
        <v>MMM 2018</v>
      </c>
      <c r="DM59" s="20" t="str">
        <f>ZZZ__FnCalls!F114</f>
        <v>MMM 2018</v>
      </c>
      <c r="DN59" s="21" t="str">
        <f>ZZZ__FnCalls!H103</f>
        <v>2018</v>
      </c>
      <c r="DO59" s="20" t="str">
        <f>ZZZ__FnCalls!F115</f>
        <v>MMM 2019</v>
      </c>
      <c r="DP59" s="20" t="str">
        <f>ZZZ__FnCalls!F116</f>
        <v>MMM 2019</v>
      </c>
      <c r="DQ59" s="20" t="str">
        <f>ZZZ__FnCalls!F117</f>
        <v>MMM 2019</v>
      </c>
      <c r="DR59" s="20" t="str">
        <f>ZZZ__FnCalls!F118</f>
        <v>MMM 2019</v>
      </c>
      <c r="DS59" s="20" t="str">
        <f>ZZZ__FnCalls!F119</f>
        <v>MMM 2019</v>
      </c>
      <c r="DT59" s="20" t="str">
        <f>ZZZ__FnCalls!F120</f>
        <v>MMM 2019</v>
      </c>
      <c r="DU59" s="20" t="str">
        <f>ZZZ__FnCalls!F121</f>
        <v>MMM 2019</v>
      </c>
      <c r="DV59" s="20" t="str">
        <f>ZZZ__FnCalls!F122</f>
        <v>MMM 2019</v>
      </c>
      <c r="DW59" s="20" t="str">
        <f>ZZZ__FnCalls!F123</f>
        <v>MMM 2019</v>
      </c>
      <c r="DX59" s="20" t="str">
        <f>ZZZ__FnCalls!F124</f>
        <v>MMM 2019</v>
      </c>
      <c r="DY59" s="20" t="str">
        <f>ZZZ__FnCalls!F125</f>
        <v>MMM 2019</v>
      </c>
      <c r="DZ59" s="20" t="str">
        <f>ZZZ__FnCalls!F126</f>
        <v>MMM 2019</v>
      </c>
      <c r="EA59" s="21" t="str">
        <f>ZZZ__FnCalls!H115</f>
        <v>2019</v>
      </c>
      <c r="EB59" s="20" t="str">
        <f>ZZZ__FnCalls!F127</f>
        <v>MMM 2020</v>
      </c>
      <c r="EC59" s="20" t="str">
        <f>ZZZ__FnCalls!F128</f>
        <v>MMM 2020</v>
      </c>
      <c r="ED59" s="20" t="str">
        <f>ZZZ__FnCalls!F129</f>
        <v>MMM 2020</v>
      </c>
      <c r="EE59" s="20" t="str">
        <f>ZZZ__FnCalls!F130</f>
        <v>MMM 2020</v>
      </c>
      <c r="EF59" s="20" t="str">
        <f>ZZZ__FnCalls!F131</f>
        <v>MMM 2020</v>
      </c>
      <c r="EG59" s="20" t="str">
        <f>ZZZ__FnCalls!F132</f>
        <v>MMM 2020</v>
      </c>
      <c r="EH59" s="20" t="str">
        <f>ZZZ__FnCalls!F133</f>
        <v>MMM 2020</v>
      </c>
      <c r="EI59" s="20" t="str">
        <f>ZZZ__FnCalls!F134</f>
        <v>MMM 2020</v>
      </c>
      <c r="EJ59" s="20" t="str">
        <f>ZZZ__FnCalls!F135</f>
        <v>MMM 2020</v>
      </c>
      <c r="EK59" s="20" t="str">
        <f>ZZZ__FnCalls!F136</f>
        <v>MMM 2020</v>
      </c>
      <c r="EL59" s="20" t="str">
        <f>ZZZ__FnCalls!F137</f>
        <v>MMM 2020</v>
      </c>
      <c r="EM59" s="20" t="str">
        <f>ZZZ__FnCalls!F138</f>
        <v>MMM 2020</v>
      </c>
      <c r="EN59" s="21" t="str">
        <f>ZZZ__FnCalls!H127</f>
        <v>2020</v>
      </c>
    </row>
    <row r="60" spans="1:144" ht="12.75" customHeight="1" outlineLevel="1" x14ac:dyDescent="0.2">
      <c r="A60" s="7" t="str">
        <f>Labels!B74</f>
        <v>Aggregate Demand Shock</v>
      </c>
      <c r="B60" s="22">
        <f t="shared" ref="B60:M60" ca="1" si="66">B13</f>
        <v>10361.832341178297</v>
      </c>
      <c r="C60" s="22">
        <f t="shared" ca="1" si="66"/>
        <v>-19429.849047503307</v>
      </c>
      <c r="D60" s="22">
        <f t="shared" ca="1" si="66"/>
        <v>18378.290175175891</v>
      </c>
      <c r="E60" s="22">
        <f t="shared" ca="1" si="66"/>
        <v>23408.800036671142</v>
      </c>
      <c r="F60" s="22">
        <f t="shared" ca="1" si="66"/>
        <v>43190.81481859256</v>
      </c>
      <c r="G60" s="22">
        <f t="shared" ca="1" si="66"/>
        <v>6493.0911130305612</v>
      </c>
      <c r="H60" s="22">
        <f t="shared" ca="1" si="66"/>
        <v>-14282.256880924033</v>
      </c>
      <c r="I60" s="22">
        <f t="shared" ca="1" si="66"/>
        <v>43047.025501178105</v>
      </c>
      <c r="J60" s="22">
        <f t="shared" ca="1" si="66"/>
        <v>-5305.129333722728</v>
      </c>
      <c r="K60" s="22">
        <f t="shared" ca="1" si="66"/>
        <v>41340.52697052349</v>
      </c>
      <c r="L60" s="22">
        <f t="shared" ca="1" si="66"/>
        <v>-5878.1587700638065</v>
      </c>
      <c r="M60" s="22">
        <f t="shared" ca="1" si="66"/>
        <v>27105.405488587752</v>
      </c>
      <c r="N60" s="23">
        <f ca="1">SUM(B13:M13)</f>
        <v>168430.39241272392</v>
      </c>
      <c r="O60" s="22">
        <f t="shared" ref="O60:Z60" ca="1" si="67">O13</f>
        <v>3124.0185244983936</v>
      </c>
      <c r="P60" s="22">
        <f t="shared" ca="1" si="67"/>
        <v>29779.280851651696</v>
      </c>
      <c r="Q60" s="22">
        <f t="shared" ca="1" si="67"/>
        <v>38840.783589343402</v>
      </c>
      <c r="R60" s="22">
        <f t="shared" ca="1" si="67"/>
        <v>39734.615790953874</v>
      </c>
      <c r="S60" s="22">
        <f t="shared" ca="1" si="67"/>
        <v>23398.264337956334</v>
      </c>
      <c r="T60" s="22">
        <f t="shared" ca="1" si="67"/>
        <v>4130.1509801743086</v>
      </c>
      <c r="U60" s="22">
        <f t="shared" ca="1" si="67"/>
        <v>-17142.489932796034</v>
      </c>
      <c r="V60" s="22">
        <f t="shared" ca="1" si="67"/>
        <v>-55735.576609520984</v>
      </c>
      <c r="W60" s="22">
        <f t="shared" ca="1" si="67"/>
        <v>7025.1043309222032</v>
      </c>
      <c r="X60" s="22">
        <f t="shared" ca="1" si="67"/>
        <v>60007.131507280843</v>
      </c>
      <c r="Y60" s="22">
        <f t="shared" ca="1" si="67"/>
        <v>-29981.546587380759</v>
      </c>
      <c r="Z60" s="22">
        <f t="shared" ca="1" si="67"/>
        <v>34550.926309326249</v>
      </c>
      <c r="AA60" s="23">
        <f ca="1">SUM(O13:Z13)</f>
        <v>137730.66309240955</v>
      </c>
      <c r="AB60" s="22">
        <f t="shared" ref="AB60:AM60" ca="1" si="68">AB13</f>
        <v>-8808.1227153364835</v>
      </c>
      <c r="AC60" s="22">
        <f t="shared" ca="1" si="68"/>
        <v>-10047.521910768626</v>
      </c>
      <c r="AD60" s="22">
        <f t="shared" ca="1" si="68"/>
        <v>27283.854532288547</v>
      </c>
      <c r="AE60" s="22">
        <f t="shared" ca="1" si="68"/>
        <v>14721.910859900006</v>
      </c>
      <c r="AF60" s="22">
        <f t="shared" ca="1" si="68"/>
        <v>-6048.6296707961546</v>
      </c>
      <c r="AG60" s="22">
        <f t="shared" ca="1" si="68"/>
        <v>-23693.394577309216</v>
      </c>
      <c r="AH60" s="22">
        <f t="shared" ca="1" si="68"/>
        <v>24982.161656916676</v>
      </c>
      <c r="AI60" s="22">
        <f t="shared" ca="1" si="68"/>
        <v>59808.23718366243</v>
      </c>
      <c r="AJ60" s="22">
        <f t="shared" ca="1" si="68"/>
        <v>23847.530673762722</v>
      </c>
      <c r="AK60" s="22">
        <f t="shared" ca="1" si="68"/>
        <v>54072.114953767014</v>
      </c>
      <c r="AL60" s="22">
        <f t="shared" ca="1" si="68"/>
        <v>-39186.528522520792</v>
      </c>
      <c r="AM60" s="22">
        <f t="shared" ca="1" si="68"/>
        <v>-16706.240731521535</v>
      </c>
      <c r="AN60" s="23">
        <f ca="1">SUM(AB13:AM13)</f>
        <v>100225.37173204459</v>
      </c>
      <c r="AO60" s="22">
        <f t="shared" ref="AO60:AZ60" ca="1" si="69">AO13</f>
        <v>41046.30353265466</v>
      </c>
      <c r="AP60" s="22">
        <f t="shared" ca="1" si="69"/>
        <v>-5632.5341217677415</v>
      </c>
      <c r="AQ60" s="22">
        <f t="shared" ca="1" si="69"/>
        <v>-13796.135576672901</v>
      </c>
      <c r="AR60" s="22">
        <f t="shared" ca="1" si="69"/>
        <v>55769.801573778452</v>
      </c>
      <c r="AS60" s="22">
        <f t="shared" ca="1" si="69"/>
        <v>-18452.765947441723</v>
      </c>
      <c r="AT60" s="22">
        <f t="shared" ca="1" si="69"/>
        <v>-32232.040540112674</v>
      </c>
      <c r="AU60" s="22">
        <f t="shared" ca="1" si="69"/>
        <v>-35310.814511999633</v>
      </c>
      <c r="AV60" s="22">
        <f t="shared" ca="1" si="69"/>
        <v>36688.563889409765</v>
      </c>
      <c r="AW60" s="22">
        <f t="shared" ca="1" si="69"/>
        <v>22125.477421268108</v>
      </c>
      <c r="AX60" s="22">
        <f t="shared" ca="1" si="69"/>
        <v>-24195.618567146124</v>
      </c>
      <c r="AY60" s="22">
        <f t="shared" ca="1" si="69"/>
        <v>-11723.605287710274</v>
      </c>
      <c r="AZ60" s="22">
        <f t="shared" ca="1" si="69"/>
        <v>-1136.1329241919639</v>
      </c>
      <c r="BA60" s="23">
        <f ca="1">SUM(AO13:AZ13)</f>
        <v>13150.498940067951</v>
      </c>
      <c r="BB60" s="22">
        <f t="shared" ref="BB60:BM60" ca="1" si="70">BB13</f>
        <v>-9774.778096145028</v>
      </c>
      <c r="BC60" s="22">
        <f t="shared" ca="1" si="70"/>
        <v>-3301.8806145196336</v>
      </c>
      <c r="BD60" s="22">
        <f t="shared" ca="1" si="70"/>
        <v>19354.249604391382</v>
      </c>
      <c r="BE60" s="22">
        <f t="shared" ca="1" si="70"/>
        <v>-57149.057886376919</v>
      </c>
      <c r="BF60" s="22">
        <f t="shared" ca="1" si="70"/>
        <v>29271.893166454251</v>
      </c>
      <c r="BG60" s="22">
        <f t="shared" ca="1" si="70"/>
        <v>-3712.2688405833119</v>
      </c>
      <c r="BH60" s="22">
        <f t="shared" ca="1" si="70"/>
        <v>52386.744213439109</v>
      </c>
      <c r="BI60" s="22">
        <f t="shared" ca="1" si="70"/>
        <v>33104.799469335077</v>
      </c>
      <c r="BJ60" s="22">
        <f t="shared" ca="1" si="70"/>
        <v>7607.2400673794418</v>
      </c>
      <c r="BK60" s="22">
        <f t="shared" ca="1" si="70"/>
        <v>46291.23079728039</v>
      </c>
      <c r="BL60" s="22">
        <f t="shared" ca="1" si="70"/>
        <v>-9454.0681469537321</v>
      </c>
      <c r="BM60" s="22">
        <f t="shared" ca="1" si="70"/>
        <v>43354.799027543071</v>
      </c>
      <c r="BN60" s="23">
        <f ca="1">SUM(BB13:BM13)</f>
        <v>147978.9027612441</v>
      </c>
      <c r="BO60" s="22">
        <f t="shared" ref="BO60:BZ60" ca="1" si="71">BO13</f>
        <v>-22585.041147024269</v>
      </c>
      <c r="BP60" s="22">
        <f t="shared" ca="1" si="71"/>
        <v>57054.047417902628</v>
      </c>
      <c r="BQ60" s="22">
        <f t="shared" ca="1" si="71"/>
        <v>-33506.908607090008</v>
      </c>
      <c r="BR60" s="22">
        <f t="shared" ca="1" si="71"/>
        <v>-56180.472755766466</v>
      </c>
      <c r="BS60" s="22">
        <f t="shared" ca="1" si="71"/>
        <v>-41254.277692878895</v>
      </c>
      <c r="BT60" s="22">
        <f t="shared" ca="1" si="71"/>
        <v>18769.294943718458</v>
      </c>
      <c r="BU60" s="22">
        <f t="shared" ca="1" si="71"/>
        <v>10531.277848055595</v>
      </c>
      <c r="BV60" s="22">
        <f t="shared" ca="1" si="71"/>
        <v>18156.854178860413</v>
      </c>
      <c r="BW60" s="22">
        <f t="shared" ca="1" si="71"/>
        <v>8265.1109315542762</v>
      </c>
      <c r="BX60" s="22">
        <f t="shared" ca="1" si="71"/>
        <v>17995.694781045368</v>
      </c>
      <c r="BY60" s="22">
        <f t="shared" ca="1" si="71"/>
        <v>17014.949440827622</v>
      </c>
      <c r="BZ60" s="22">
        <f t="shared" ca="1" si="71"/>
        <v>52689.228607221106</v>
      </c>
      <c r="CA60" s="23">
        <f ca="1">SUM(BO13:BZ13)</f>
        <v>46949.757946425831</v>
      </c>
      <c r="CB60" s="22">
        <f t="shared" ref="CB60:CM60" ca="1" si="72">CB13</f>
        <v>-191.64698680863935</v>
      </c>
      <c r="CC60" s="22">
        <f t="shared" ca="1" si="72"/>
        <v>-19574.142978000262</v>
      </c>
      <c r="CD60" s="22">
        <f t="shared" ca="1" si="72"/>
        <v>-19891.927670575955</v>
      </c>
      <c r="CE60" s="22">
        <f t="shared" ca="1" si="72"/>
        <v>6215.5079877601174</v>
      </c>
      <c r="CF60" s="22">
        <f t="shared" ca="1" si="72"/>
        <v>-58138.376110579207</v>
      </c>
      <c r="CG60" s="22">
        <f t="shared" ca="1" si="72"/>
        <v>-60032.56151847521</v>
      </c>
      <c r="CH60" s="22">
        <f t="shared" ca="1" si="72"/>
        <v>8664.5372344106399</v>
      </c>
      <c r="CI60" s="22">
        <f t="shared" ca="1" si="72"/>
        <v>-39806.196113106955</v>
      </c>
      <c r="CJ60" s="22">
        <f t="shared" ca="1" si="72"/>
        <v>6262.712309847504</v>
      </c>
      <c r="CK60" s="22">
        <f t="shared" ca="1" si="72"/>
        <v>-2527.2962127371989</v>
      </c>
      <c r="CL60" s="22">
        <f t="shared" ca="1" si="72"/>
        <v>-50214.040829363621</v>
      </c>
      <c r="CM60" s="22">
        <f t="shared" ca="1" si="72"/>
        <v>-37402.71694329899</v>
      </c>
      <c r="CN60" s="23">
        <f ca="1">SUM(CB13:CM13)</f>
        <v>-266636.1478309278</v>
      </c>
      <c r="CO60" s="22">
        <f t="shared" ref="CO60:CZ60" ca="1" si="73">CO13</f>
        <v>-10556.263119285533</v>
      </c>
      <c r="CP60" s="22">
        <f t="shared" ca="1" si="73"/>
        <v>32293.154977235015</v>
      </c>
      <c r="CQ60" s="22">
        <f t="shared" ca="1" si="73"/>
        <v>-37633.87365648125</v>
      </c>
      <c r="CR60" s="22">
        <f t="shared" ca="1" si="73"/>
        <v>-48525.352623634419</v>
      </c>
      <c r="CS60" s="22">
        <f t="shared" ca="1" si="73"/>
        <v>-4837.8906454841326</v>
      </c>
      <c r="CT60" s="22">
        <f t="shared" ca="1" si="73"/>
        <v>5747.5037081747614</v>
      </c>
      <c r="CU60" s="22">
        <f t="shared" ca="1" si="73"/>
        <v>-47539.319964685041</v>
      </c>
      <c r="CV60" s="22">
        <f t="shared" ca="1" si="73"/>
        <v>-13890.513457885227</v>
      </c>
      <c r="CW60" s="22">
        <f t="shared" ca="1" si="73"/>
        <v>32026.64892726751</v>
      </c>
      <c r="CX60" s="22">
        <f t="shared" ca="1" si="73"/>
        <v>-22087.479101106968</v>
      </c>
      <c r="CY60" s="22">
        <f t="shared" ca="1" si="73"/>
        <v>-21524.206702639171</v>
      </c>
      <c r="CZ60" s="22">
        <f t="shared" ca="1" si="73"/>
        <v>-33218.298382086774</v>
      </c>
      <c r="DA60" s="23">
        <f ca="1">SUM(CO13:CZ13)</f>
        <v>-169745.89004061124</v>
      </c>
      <c r="DB60" s="22">
        <f t="shared" ref="DB60:DM60" ca="1" si="74">DB13</f>
        <v>-25884.121613271102</v>
      </c>
      <c r="DC60" s="22">
        <f t="shared" ca="1" si="74"/>
        <v>-19220.793187454256</v>
      </c>
      <c r="DD60" s="22">
        <f t="shared" ca="1" si="74"/>
        <v>-20317.032677052364</v>
      </c>
      <c r="DE60" s="22">
        <f t="shared" ca="1" si="74"/>
        <v>28488.4745535047</v>
      </c>
      <c r="DF60" s="22">
        <f t="shared" ca="1" si="74"/>
        <v>-45891.570156301255</v>
      </c>
      <c r="DG60" s="22">
        <f t="shared" ca="1" si="74"/>
        <v>-50464.576180627671</v>
      </c>
      <c r="DH60" s="22">
        <f t="shared" ca="1" si="74"/>
        <v>11563.023091883078</v>
      </c>
      <c r="DI60" s="22">
        <f t="shared" ca="1" si="74"/>
        <v>-62792.213378878776</v>
      </c>
      <c r="DJ60" s="22">
        <f t="shared" ca="1" si="74"/>
        <v>25436.278397013706</v>
      </c>
      <c r="DK60" s="22">
        <f t="shared" ca="1" si="74"/>
        <v>31833.298172495204</v>
      </c>
      <c r="DL60" s="22">
        <f t="shared" ca="1" si="74"/>
        <v>-46394.999835644099</v>
      </c>
      <c r="DM60" s="22">
        <f t="shared" ca="1" si="74"/>
        <v>42536.40550028492</v>
      </c>
      <c r="DN60" s="23">
        <f ca="1">SUM(DB13:DM13)</f>
        <v>-131107.8273140479</v>
      </c>
      <c r="DO60" s="22">
        <f t="shared" ref="DO60:DZ60" ca="1" si="75">DO13</f>
        <v>40981.893623497148</v>
      </c>
      <c r="DP60" s="22">
        <f t="shared" ca="1" si="75"/>
        <v>3194.0005994870025</v>
      </c>
      <c r="DQ60" s="22">
        <f t="shared" ca="1" si="75"/>
        <v>503.94311304919717</v>
      </c>
      <c r="DR60" s="22">
        <f t="shared" ca="1" si="75"/>
        <v>-45210.118919451408</v>
      </c>
      <c r="DS60" s="22">
        <f t="shared" ca="1" si="75"/>
        <v>-7125.6025071440863</v>
      </c>
      <c r="DT60" s="22">
        <f t="shared" ca="1" si="75"/>
        <v>13433.952837344512</v>
      </c>
      <c r="DU60" s="22">
        <f t="shared" ca="1" si="75"/>
        <v>-18023.97394603943</v>
      </c>
      <c r="DV60" s="22">
        <f t="shared" ca="1" si="75"/>
        <v>14010.080715108079</v>
      </c>
      <c r="DW60" s="22">
        <f t="shared" ca="1" si="75"/>
        <v>-23165.870401860066</v>
      </c>
      <c r="DX60" s="22">
        <f t="shared" ca="1" si="75"/>
        <v>33674.096251162584</v>
      </c>
      <c r="DY60" s="22">
        <f t="shared" ca="1" si="75"/>
        <v>-24983.47421316562</v>
      </c>
      <c r="DZ60" s="22">
        <f t="shared" ca="1" si="75"/>
        <v>-54199.096121254668</v>
      </c>
      <c r="EA60" s="23">
        <f ca="1">SUM(DO13:DZ13)</f>
        <v>-66910.168969266757</v>
      </c>
      <c r="EB60" s="22">
        <f t="shared" ref="EB60:EM60" ca="1" si="76">EB13</f>
        <v>9564.2223312637016</v>
      </c>
      <c r="EC60" s="22">
        <f t="shared" ca="1" si="76"/>
        <v>-4937.746654306532</v>
      </c>
      <c r="ED60" s="22">
        <f t="shared" ca="1" si="76"/>
        <v>-27181.673060941011</v>
      </c>
      <c r="EE60" s="22">
        <f t="shared" ca="1" si="76"/>
        <v>-665.60493693648198</v>
      </c>
      <c r="EF60" s="22">
        <f t="shared" ca="1" si="76"/>
        <v>-3702.8554868117794</v>
      </c>
      <c r="EG60" s="22">
        <f t="shared" ca="1" si="76"/>
        <v>20726.010139446469</v>
      </c>
      <c r="EH60" s="22">
        <f t="shared" ca="1" si="76"/>
        <v>46274.370977668928</v>
      </c>
      <c r="EI60" s="22">
        <f t="shared" ca="1" si="76"/>
        <v>-8552.518544919476</v>
      </c>
      <c r="EJ60" s="22">
        <f t="shared" ca="1" si="76"/>
        <v>26997.993969071013</v>
      </c>
      <c r="EK60" s="22">
        <f t="shared" ca="1" si="76"/>
        <v>8380.3487223651809</v>
      </c>
      <c r="EL60" s="22">
        <f t="shared" ca="1" si="76"/>
        <v>33141.799514548955</v>
      </c>
      <c r="EM60" s="22">
        <f t="shared" ca="1" si="76"/>
        <v>-12719.714679329049</v>
      </c>
      <c r="EN60" s="23">
        <f ca="1">SUM(EB13:EM13)</f>
        <v>87324.632291119909</v>
      </c>
    </row>
    <row r="61" spans="1:144" ht="12.75" customHeight="1" outlineLevel="1" x14ac:dyDescent="0.2">
      <c r="A61" s="9" t="str">
        <f>Labels!B78</f>
        <v>Output Shock</v>
      </c>
      <c r="B61" s="28">
        <f t="shared" ref="B61:M61" ca="1" si="77">B46</f>
        <v>-27658.668559638241</v>
      </c>
      <c r="C61" s="28">
        <f t="shared" ca="1" si="77"/>
        <v>18031.443109184765</v>
      </c>
      <c r="D61" s="28">
        <f t="shared" ca="1" si="77"/>
        <v>-36007.313524684905</v>
      </c>
      <c r="E61" s="28">
        <f t="shared" ca="1" si="77"/>
        <v>-19699.083581689949</v>
      </c>
      <c r="F61" s="28">
        <f t="shared" ca="1" si="77"/>
        <v>54659.419822772536</v>
      </c>
      <c r="G61" s="28">
        <f t="shared" ca="1" si="77"/>
        <v>-11016.643878515839</v>
      </c>
      <c r="H61" s="28">
        <f t="shared" ca="1" si="77"/>
        <v>-46120.252223712625</v>
      </c>
      <c r="I61" s="28">
        <f t="shared" ca="1" si="77"/>
        <v>26467.138087843621</v>
      </c>
      <c r="J61" s="28">
        <f t="shared" ca="1" si="77"/>
        <v>3236.6770566917398</v>
      </c>
      <c r="K61" s="28">
        <f t="shared" ca="1" si="77"/>
        <v>-4487.9390719627027</v>
      </c>
      <c r="L61" s="28">
        <f t="shared" ca="1" si="77"/>
        <v>-10431.237224531213</v>
      </c>
      <c r="M61" s="28">
        <f t="shared" ca="1" si="77"/>
        <v>2029.261965234519</v>
      </c>
      <c r="N61" s="29">
        <f ca="1">SUM(B46:M46)</f>
        <v>-50997.198023008292</v>
      </c>
      <c r="O61" s="28">
        <f t="shared" ref="O61:Z61" ca="1" si="78">O46</f>
        <v>-10200.224396037625</v>
      </c>
      <c r="P61" s="28">
        <f t="shared" ca="1" si="78"/>
        <v>-12902.299719783457</v>
      </c>
      <c r="Q61" s="28">
        <f t="shared" ca="1" si="78"/>
        <v>529.8820639948442</v>
      </c>
      <c r="R61" s="28">
        <f t="shared" ca="1" si="78"/>
        <v>35151.84384671483</v>
      </c>
      <c r="S61" s="28">
        <f t="shared" ca="1" si="78"/>
        <v>59587.125624217784</v>
      </c>
      <c r="T61" s="28">
        <f t="shared" ca="1" si="78"/>
        <v>55749.358424451762</v>
      </c>
      <c r="U61" s="28">
        <f t="shared" ca="1" si="78"/>
        <v>62594.114160328405</v>
      </c>
      <c r="V61" s="28">
        <f t="shared" ca="1" si="78"/>
        <v>-50227.415453398033</v>
      </c>
      <c r="W61" s="28">
        <f t="shared" ca="1" si="78"/>
        <v>-5773.035734621204</v>
      </c>
      <c r="X61" s="28">
        <f t="shared" ca="1" si="78"/>
        <v>29980.275690376868</v>
      </c>
      <c r="Y61" s="28">
        <f t="shared" ca="1" si="78"/>
        <v>-40895.569377432374</v>
      </c>
      <c r="Z61" s="28">
        <f t="shared" ca="1" si="78"/>
        <v>-27749.131702947794</v>
      </c>
      <c r="AA61" s="29">
        <f ca="1">SUM(O46:Z46)</f>
        <v>95844.923425864006</v>
      </c>
      <c r="AB61" s="28">
        <f t="shared" ref="AB61:AM61" ca="1" si="79">AB46</f>
        <v>-15182.590678845945</v>
      </c>
      <c r="AC61" s="28">
        <f t="shared" ca="1" si="79"/>
        <v>14347.908748242769</v>
      </c>
      <c r="AD61" s="28">
        <f t="shared" ca="1" si="79"/>
        <v>-20033.592577277228</v>
      </c>
      <c r="AE61" s="28">
        <f t="shared" ca="1" si="79"/>
        <v>-1068.8943320386088</v>
      </c>
      <c r="AF61" s="28">
        <f t="shared" ca="1" si="79"/>
        <v>13967.113685877634</v>
      </c>
      <c r="AG61" s="28">
        <f t="shared" ca="1" si="79"/>
        <v>-15941.620771100432</v>
      </c>
      <c r="AH61" s="28">
        <f t="shared" ca="1" si="79"/>
        <v>15517.869625999465</v>
      </c>
      <c r="AI61" s="28">
        <f t="shared" ca="1" si="79"/>
        <v>15315.657068160279</v>
      </c>
      <c r="AJ61" s="28">
        <f t="shared" ca="1" si="79"/>
        <v>29.582815300653113</v>
      </c>
      <c r="AK61" s="28">
        <f t="shared" ca="1" si="79"/>
        <v>-58839.7540455989</v>
      </c>
      <c r="AL61" s="28">
        <f t="shared" ca="1" si="79"/>
        <v>5145.4000265674404</v>
      </c>
      <c r="AM61" s="28">
        <f t="shared" ca="1" si="79"/>
        <v>53134.270317575712</v>
      </c>
      <c r="AN61" s="29">
        <f ca="1">SUM(AB46:AM46)</f>
        <v>6391.3498828628362</v>
      </c>
      <c r="AO61" s="28">
        <f t="shared" ref="AO61:AZ61" ca="1" si="80">AO46</f>
        <v>35351.259508618321</v>
      </c>
      <c r="AP61" s="28">
        <f t="shared" ca="1" si="80"/>
        <v>-17786.152157715991</v>
      </c>
      <c r="AQ61" s="28">
        <f t="shared" ca="1" si="80"/>
        <v>-41277.798437632991</v>
      </c>
      <c r="AR61" s="28">
        <f t="shared" ca="1" si="80"/>
        <v>30570.066370586803</v>
      </c>
      <c r="AS61" s="28">
        <f t="shared" ca="1" si="80"/>
        <v>-41077.122528015301</v>
      </c>
      <c r="AT61" s="28">
        <f t="shared" ca="1" si="80"/>
        <v>-35386.314427630641</v>
      </c>
      <c r="AU61" s="28">
        <f t="shared" ca="1" si="80"/>
        <v>-24969.66249410616</v>
      </c>
      <c r="AV61" s="28">
        <f t="shared" ca="1" si="80"/>
        <v>3512.7748039178532</v>
      </c>
      <c r="AW61" s="28">
        <f t="shared" ca="1" si="80"/>
        <v>-826.80897127783533</v>
      </c>
      <c r="AX61" s="28">
        <f t="shared" ca="1" si="80"/>
        <v>-21628.391986486175</v>
      </c>
      <c r="AY61" s="28">
        <f t="shared" ca="1" si="80"/>
        <v>-7396.716814701379</v>
      </c>
      <c r="AZ61" s="28">
        <f t="shared" ca="1" si="80"/>
        <v>35863.735004958311</v>
      </c>
      <c r="BA61" s="29">
        <f ca="1">SUM(AO46:AZ46)</f>
        <v>-85051.132129485166</v>
      </c>
      <c r="BB61" s="28">
        <f t="shared" ref="BB61:BM61" ca="1" si="81">BB46</f>
        <v>22709.095104318319</v>
      </c>
      <c r="BC61" s="28">
        <f t="shared" ca="1" si="81"/>
        <v>-3274.8036022415627</v>
      </c>
      <c r="BD61" s="28">
        <f t="shared" ca="1" si="81"/>
        <v>-2383.3192336643651</v>
      </c>
      <c r="BE61" s="28">
        <f t="shared" ca="1" si="81"/>
        <v>-537.70401483568696</v>
      </c>
      <c r="BF61" s="28">
        <f t="shared" ca="1" si="81"/>
        <v>-55533.534472122505</v>
      </c>
      <c r="BG61" s="28">
        <f t="shared" ca="1" si="81"/>
        <v>-17608.574480787076</v>
      </c>
      <c r="BH61" s="28">
        <f t="shared" ca="1" si="81"/>
        <v>52896.228872949563</v>
      </c>
      <c r="BI61" s="28">
        <f t="shared" ca="1" si="81"/>
        <v>18248.011128047052</v>
      </c>
      <c r="BJ61" s="28">
        <f t="shared" ca="1" si="81"/>
        <v>-35935.78751923763</v>
      </c>
      <c r="BK61" s="28">
        <f t="shared" ca="1" si="81"/>
        <v>-20221.817995289723</v>
      </c>
      <c r="BL61" s="28">
        <f t="shared" ca="1" si="81"/>
        <v>2652.0638381557083</v>
      </c>
      <c r="BM61" s="28">
        <f t="shared" ca="1" si="81"/>
        <v>-16899.606973553447</v>
      </c>
      <c r="BN61" s="29">
        <f ca="1">SUM(BB46:BM46)</f>
        <v>-55889.749348261357</v>
      </c>
      <c r="BO61" s="28">
        <f t="shared" ref="BO61:BZ61" ca="1" si="82">BO46</f>
        <v>-5933.6230957795151</v>
      </c>
      <c r="BP61" s="28">
        <f t="shared" ca="1" si="82"/>
        <v>16959.691132779706</v>
      </c>
      <c r="BQ61" s="28">
        <f t="shared" ca="1" si="82"/>
        <v>-60477.51144815857</v>
      </c>
      <c r="BR61" s="28">
        <f t="shared" ca="1" si="82"/>
        <v>4761.760773695195</v>
      </c>
      <c r="BS61" s="28">
        <f t="shared" ca="1" si="82"/>
        <v>-27927.400677246424</v>
      </c>
      <c r="BT61" s="28">
        <f t="shared" ca="1" si="82"/>
        <v>-11436.178508431132</v>
      </c>
      <c r="BU61" s="28">
        <f t="shared" ca="1" si="82"/>
        <v>53279.558566463427</v>
      </c>
      <c r="BV61" s="28">
        <f t="shared" ca="1" si="82"/>
        <v>-37408.309630045573</v>
      </c>
      <c r="BW61" s="28">
        <f t="shared" ca="1" si="82"/>
        <v>-21464.817524757607</v>
      </c>
      <c r="BX61" s="28">
        <f t="shared" ca="1" si="82"/>
        <v>43808.174962190154</v>
      </c>
      <c r="BY61" s="28">
        <f t="shared" ca="1" si="82"/>
        <v>-20687.016812463513</v>
      </c>
      <c r="BZ61" s="28">
        <f t="shared" ca="1" si="82"/>
        <v>-32790.990608724271</v>
      </c>
      <c r="CA61" s="29">
        <f ca="1">SUM(BO46:BZ46)</f>
        <v>-99316.662870478132</v>
      </c>
      <c r="CB61" s="28">
        <f t="shared" ref="CB61:CM61" ca="1" si="83">CB46</f>
        <v>-19976.062047027561</v>
      </c>
      <c r="CC61" s="28">
        <f t="shared" ca="1" si="83"/>
        <v>-28709.420638494943</v>
      </c>
      <c r="CD61" s="28">
        <f t="shared" ca="1" si="83"/>
        <v>-30782.043187665833</v>
      </c>
      <c r="CE61" s="28">
        <f t="shared" ca="1" si="83"/>
        <v>19586.792548634105</v>
      </c>
      <c r="CF61" s="28">
        <f t="shared" ca="1" si="83"/>
        <v>19647.391853129444</v>
      </c>
      <c r="CG61" s="28">
        <f t="shared" ca="1" si="83"/>
        <v>-19930.701226515186</v>
      </c>
      <c r="CH61" s="28">
        <f t="shared" ca="1" si="83"/>
        <v>-48555.327109632512</v>
      </c>
      <c r="CI61" s="28">
        <f t="shared" ca="1" si="83"/>
        <v>8440.6904089895779</v>
      </c>
      <c r="CJ61" s="28">
        <f t="shared" ca="1" si="83"/>
        <v>-39155.111260465776</v>
      </c>
      <c r="CK61" s="28">
        <f t="shared" ca="1" si="83"/>
        <v>57769.016842548197</v>
      </c>
      <c r="CL61" s="28">
        <f t="shared" ca="1" si="83"/>
        <v>-6734.3532266351758</v>
      </c>
      <c r="CM61" s="28">
        <f t="shared" ca="1" si="83"/>
        <v>-13885.626094446701</v>
      </c>
      <c r="CN61" s="29">
        <f ca="1">SUM(CB46:CM46)</f>
        <v>-102284.75313758237</v>
      </c>
      <c r="CO61" s="28">
        <f t="shared" ref="CO61:CZ61" ca="1" si="84">CO46</f>
        <v>-18663.744395979527</v>
      </c>
      <c r="CP61" s="28">
        <f t="shared" ca="1" si="84"/>
        <v>28018.084065165232</v>
      </c>
      <c r="CQ61" s="28">
        <f t="shared" ca="1" si="84"/>
        <v>-51190.991752697497</v>
      </c>
      <c r="CR61" s="28">
        <f t="shared" ca="1" si="84"/>
        <v>23481.505467761981</v>
      </c>
      <c r="CS61" s="28">
        <f t="shared" ca="1" si="84"/>
        <v>-46831.682409141002</v>
      </c>
      <c r="CT61" s="28">
        <f t="shared" ca="1" si="84"/>
        <v>9891.1872521994428</v>
      </c>
      <c r="CU61" s="28">
        <f t="shared" ca="1" si="84"/>
        <v>-32672.448294659949</v>
      </c>
      <c r="CV61" s="28">
        <f t="shared" ca="1" si="84"/>
        <v>-49460.97036979517</v>
      </c>
      <c r="CW61" s="28">
        <f t="shared" ca="1" si="84"/>
        <v>44323.19888808726</v>
      </c>
      <c r="CX61" s="28">
        <f t="shared" ca="1" si="84"/>
        <v>-1476.0779104553585</v>
      </c>
      <c r="CY61" s="28">
        <f t="shared" ca="1" si="84"/>
        <v>-13414.114440148122</v>
      </c>
      <c r="CZ61" s="28">
        <f t="shared" ca="1" si="84"/>
        <v>-7244.863826431254</v>
      </c>
      <c r="DA61" s="29">
        <f ca="1">SUM(CO46:CZ46)</f>
        <v>-115240.91772609393</v>
      </c>
      <c r="DB61" s="28">
        <f t="shared" ref="DB61:DM61" ca="1" si="85">DB46</f>
        <v>-41192.903537857695</v>
      </c>
      <c r="DC61" s="28">
        <f t="shared" ca="1" si="85"/>
        <v>-3301.8669178902601</v>
      </c>
      <c r="DD61" s="28">
        <f t="shared" ca="1" si="85"/>
        <v>-3043.1911620894689</v>
      </c>
      <c r="DE61" s="28">
        <f t="shared" ca="1" si="85"/>
        <v>-39860.070726945465</v>
      </c>
      <c r="DF61" s="28">
        <f t="shared" ca="1" si="85"/>
        <v>-13213.015462700661</v>
      </c>
      <c r="DG61" s="28">
        <f t="shared" ca="1" si="85"/>
        <v>-10320.649382494528</v>
      </c>
      <c r="DH61" s="28">
        <f t="shared" ca="1" si="85"/>
        <v>-19264.170008877587</v>
      </c>
      <c r="DI61" s="28">
        <f t="shared" ca="1" si="85"/>
        <v>23416.02286852177</v>
      </c>
      <c r="DJ61" s="28">
        <f t="shared" ca="1" si="85"/>
        <v>-15732.904773083068</v>
      </c>
      <c r="DK61" s="28">
        <f t="shared" ca="1" si="85"/>
        <v>-20388.033462520158</v>
      </c>
      <c r="DL61" s="28">
        <f t="shared" ca="1" si="85"/>
        <v>-3486.8358257244249</v>
      </c>
      <c r="DM61" s="28">
        <f t="shared" ca="1" si="85"/>
        <v>52039.451035750913</v>
      </c>
      <c r="DN61" s="29">
        <f ca="1">SUM(DB46:DM46)</f>
        <v>-94348.167355910613</v>
      </c>
      <c r="DO61" s="28">
        <f t="shared" ref="DO61:DZ61" ca="1" si="86">DO46</f>
        <v>13498.406113113779</v>
      </c>
      <c r="DP61" s="28">
        <f t="shared" ca="1" si="86"/>
        <v>-574.53297290139449</v>
      </c>
      <c r="DQ61" s="28">
        <f t="shared" ca="1" si="86"/>
        <v>-26051.788874125497</v>
      </c>
      <c r="DR61" s="28">
        <f t="shared" ca="1" si="86"/>
        <v>6643.589069865915</v>
      </c>
      <c r="DS61" s="28">
        <f t="shared" ca="1" si="86"/>
        <v>-40344.14182689361</v>
      </c>
      <c r="DT61" s="28">
        <f t="shared" ca="1" si="86"/>
        <v>38983.334920918845</v>
      </c>
      <c r="DU61" s="28">
        <f t="shared" ca="1" si="86"/>
        <v>-7159.3105900541486</v>
      </c>
      <c r="DV61" s="28">
        <f t="shared" ca="1" si="86"/>
        <v>-4629.5514016743127</v>
      </c>
      <c r="DW61" s="28">
        <f t="shared" ca="1" si="86"/>
        <v>-2452.0303848426788</v>
      </c>
      <c r="DX61" s="28">
        <f t="shared" ca="1" si="86"/>
        <v>-1091.1001374954524</v>
      </c>
      <c r="DY61" s="28">
        <f t="shared" ca="1" si="86"/>
        <v>-47974.089262616864</v>
      </c>
      <c r="DZ61" s="28">
        <f t="shared" ca="1" si="86"/>
        <v>6725.9546143208408</v>
      </c>
      <c r="EA61" s="29">
        <f ca="1">SUM(DO46:DZ46)</f>
        <v>-64425.260732384573</v>
      </c>
      <c r="EB61" s="28">
        <f t="shared" ref="EB61:EM61" ca="1" si="87">EB46</f>
        <v>-5572.0731852192985</v>
      </c>
      <c r="EC61" s="28">
        <f t="shared" ca="1" si="87"/>
        <v>-46465.196490286697</v>
      </c>
      <c r="ED61" s="28">
        <f t="shared" ca="1" si="87"/>
        <v>57830.617203040223</v>
      </c>
      <c r="EE61" s="28">
        <f t="shared" ca="1" si="87"/>
        <v>13662.70473464862</v>
      </c>
      <c r="EF61" s="28">
        <f t="shared" ca="1" si="87"/>
        <v>-630.4447663708429</v>
      </c>
      <c r="EG61" s="28">
        <f t="shared" ca="1" si="87"/>
        <v>-881.39507072564902</v>
      </c>
      <c r="EH61" s="28">
        <f t="shared" ca="1" si="87"/>
        <v>12393.321968769687</v>
      </c>
      <c r="EI61" s="28">
        <f t="shared" ca="1" si="87"/>
        <v>30312.393937092173</v>
      </c>
      <c r="EJ61" s="28">
        <f t="shared" ca="1" si="87"/>
        <v>-5116.9584739644151</v>
      </c>
      <c r="EK61" s="28">
        <f t="shared" ca="1" si="87"/>
        <v>-15420.389407898327</v>
      </c>
      <c r="EL61" s="28">
        <f t="shared" ca="1" si="87"/>
        <v>-41997.405513089092</v>
      </c>
      <c r="EM61" s="28">
        <f t="shared" ca="1" si="87"/>
        <v>6841.9868124975592</v>
      </c>
      <c r="EN61" s="29">
        <f ca="1">SUM(EB46:EM46)</f>
        <v>4957.1617484939461</v>
      </c>
    </row>
    <row r="62" spans="1:144" ht="12.75" customHeight="1" outlineLevel="1" x14ac:dyDescent="0.2"/>
    <row r="63" spans="1:144" ht="12.75" customHeight="1" outlineLevel="1" x14ac:dyDescent="0.2"/>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173"/>
  <sheetViews>
    <sheetView workbookViewId="0"/>
  </sheetViews>
  <sheetFormatPr defaultRowHeight="12.75" customHeight="1" x14ac:dyDescent="0.2"/>
  <cols>
    <col min="1" max="1" width="28.5703125" customWidth="1"/>
    <col min="2" max="2" width="27.85546875" customWidth="1"/>
    <col min="3" max="3" width="14.85546875" customWidth="1"/>
    <col min="4" max="4" width="5.85546875" customWidth="1"/>
    <col min="5" max="5" width="115" customWidth="1"/>
  </cols>
  <sheetData>
    <row r="1" spans="1:5" ht="12.75" customHeight="1" x14ac:dyDescent="0.2">
      <c r="A1" s="119" t="str">
        <f>"Equilibrium Economy with Shocks"</f>
        <v>Equilibrium Economy with Shocks</v>
      </c>
      <c r="B1" s="119"/>
      <c r="C1" s="119"/>
    </row>
    <row r="2" spans="1:5" ht="12.75" customHeight="1" x14ac:dyDescent="0.2">
      <c r="A2" s="119" t="str">
        <f>"Model: "&amp;Inputs!B8</f>
        <v>Model: Test Model</v>
      </c>
      <c r="B2" s="119"/>
      <c r="C2" s="119"/>
    </row>
    <row r="3" spans="1:5" ht="12.75" customHeight="1" x14ac:dyDescent="0.2">
      <c r="A3" s="119" t="str">
        <f>"$ millions"</f>
        <v>$ millions</v>
      </c>
      <c r="B3" s="119"/>
      <c r="C3" s="119"/>
    </row>
    <row r="4" spans="1:5" ht="12.75" customHeight="1" x14ac:dyDescent="0.2">
      <c r="A4" s="119" t="str">
        <f>"Formulas"</f>
        <v>Formulas</v>
      </c>
      <c r="B4" s="119"/>
      <c r="C4" s="119"/>
    </row>
    <row r="5" spans="1:5" ht="12.75" customHeight="1" x14ac:dyDescent="0.2">
      <c r="A5" s="119" t="str">
        <f>""</f>
        <v/>
      </c>
      <c r="B5" s="119"/>
      <c r="C5" s="119"/>
    </row>
    <row r="6" spans="1:5" ht="12.75" customHeight="1" x14ac:dyDescent="0.2">
      <c r="A6" s="35" t="s">
        <v>234</v>
      </c>
      <c r="B6" s="35" t="s">
        <v>338</v>
      </c>
      <c r="C6" s="35" t="s">
        <v>295</v>
      </c>
      <c r="D6" s="35"/>
      <c r="E6" s="35" t="s">
        <v>622</v>
      </c>
    </row>
    <row r="7" spans="1:5" ht="12.75" customHeight="1" x14ac:dyDescent="0.2">
      <c r="A7" s="36" t="s">
        <v>110</v>
      </c>
      <c r="B7" s="36" t="str">
        <f>Labels!B9</f>
        <v>Capital</v>
      </c>
      <c r="C7" s="37" t="s">
        <v>229</v>
      </c>
      <c r="D7" s="38" t="s">
        <v>558</v>
      </c>
      <c r="E7" s="39" t="s">
        <v>83</v>
      </c>
    </row>
    <row r="8" spans="1:5" ht="12.75" customHeight="1" x14ac:dyDescent="0.2">
      <c r="A8" s="40"/>
      <c r="B8" s="40"/>
      <c r="C8" s="41"/>
      <c r="D8" s="42"/>
      <c r="E8" s="43"/>
    </row>
    <row r="9" spans="1:5" ht="12.75" customHeight="1" x14ac:dyDescent="0.2">
      <c r="A9" s="36" t="s">
        <v>485</v>
      </c>
      <c r="B9" s="36" t="str">
        <f>Labels!B10</f>
        <v>Avg Life Capital</v>
      </c>
      <c r="C9" s="37"/>
      <c r="D9" s="38"/>
      <c r="E9" s="39"/>
    </row>
    <row r="10" spans="1:5" ht="12.75" customHeight="1" x14ac:dyDescent="0.2">
      <c r="A10" s="40"/>
      <c r="B10" s="40"/>
      <c r="C10" s="41"/>
      <c r="D10" s="42"/>
      <c r="E10" s="43"/>
    </row>
    <row r="11" spans="1:5" ht="12.75" customHeight="1" x14ac:dyDescent="0.2">
      <c r="A11" s="36" t="s">
        <v>732</v>
      </c>
      <c r="B11" s="36" t="str">
        <f>Labels!B11</f>
        <v>Capital Depreciation</v>
      </c>
      <c r="C11" s="37" t="s">
        <v>229</v>
      </c>
      <c r="D11" s="38" t="s">
        <v>558</v>
      </c>
      <c r="E11" s="39" t="s">
        <v>618</v>
      </c>
    </row>
    <row r="12" spans="1:5" ht="12.75" customHeight="1" x14ac:dyDescent="0.2">
      <c r="A12" s="40"/>
      <c r="B12" s="40"/>
      <c r="C12" s="41"/>
      <c r="D12" s="42"/>
      <c r="E12" s="43"/>
    </row>
    <row r="13" spans="1:5" ht="12.75" customHeight="1" x14ac:dyDescent="0.2">
      <c r="A13" s="36" t="s">
        <v>524</v>
      </c>
      <c r="B13" s="36" t="str">
        <f>Labels!B12</f>
        <v>Capital Depreciation</v>
      </c>
      <c r="C13" s="37" t="s">
        <v>386</v>
      </c>
      <c r="D13" s="38" t="s">
        <v>558</v>
      </c>
      <c r="E13" s="39" t="s">
        <v>301</v>
      </c>
    </row>
    <row r="14" spans="1:5" ht="12.75" customHeight="1" x14ac:dyDescent="0.2">
      <c r="A14" s="40"/>
      <c r="B14" s="40"/>
      <c r="C14" s="41"/>
      <c r="D14" s="42"/>
      <c r="E14" s="43"/>
    </row>
    <row r="15" spans="1:5" ht="12.75" customHeight="1" x14ac:dyDescent="0.2">
      <c r="A15" s="36" t="s">
        <v>230</v>
      </c>
      <c r="B15" s="36" t="str">
        <f>Labels!B13</f>
        <v>Capital Depreciation std dev</v>
      </c>
      <c r="C15" s="37" t="s">
        <v>386</v>
      </c>
      <c r="D15" s="38" t="s">
        <v>558</v>
      </c>
      <c r="E15" s="39" t="s">
        <v>518</v>
      </c>
    </row>
    <row r="16" spans="1:5" ht="12.75" customHeight="1" x14ac:dyDescent="0.2">
      <c r="A16" s="40"/>
      <c r="B16" s="40"/>
      <c r="C16" s="41"/>
      <c r="D16" s="42"/>
      <c r="E16" s="43"/>
    </row>
    <row r="17" spans="1:5" ht="12.75" customHeight="1" x14ac:dyDescent="0.2">
      <c r="A17" s="36" t="s">
        <v>259</v>
      </c>
      <c r="B17" s="36" t="str">
        <f>Labels!B14</f>
        <v>Desired Capital</v>
      </c>
      <c r="C17" s="37" t="s">
        <v>229</v>
      </c>
      <c r="D17" s="38" t="s">
        <v>558</v>
      </c>
      <c r="E17" s="39" t="s">
        <v>347</v>
      </c>
    </row>
    <row r="18" spans="1:5" ht="12.75" customHeight="1" x14ac:dyDescent="0.2">
      <c r="A18" s="40"/>
      <c r="B18" s="40"/>
      <c r="C18" s="41"/>
      <c r="D18" s="42"/>
      <c r="E18" s="43"/>
    </row>
    <row r="19" spans="1:5" ht="12.75" customHeight="1" x14ac:dyDescent="0.2">
      <c r="A19" s="36" t="s">
        <v>193</v>
      </c>
      <c r="B19" s="36" t="str">
        <f>Labels!B15</f>
        <v>Desired Capital</v>
      </c>
      <c r="C19" s="37" t="s">
        <v>386</v>
      </c>
      <c r="D19" s="38" t="s">
        <v>558</v>
      </c>
      <c r="E19" s="39" t="s">
        <v>644</v>
      </c>
    </row>
    <row r="20" spans="1:5" ht="12.75" customHeight="1" x14ac:dyDescent="0.2">
      <c r="A20" s="40"/>
      <c r="B20" s="40"/>
      <c r="C20" s="41"/>
      <c r="D20" s="42"/>
      <c r="E20" s="43"/>
    </row>
    <row r="21" spans="1:5" ht="12.75" customHeight="1" x14ac:dyDescent="0.2">
      <c r="A21" s="36" t="s">
        <v>219</v>
      </c>
      <c r="B21" s="36" t="str">
        <f>Labels!B16</f>
        <v>Desired Capital std dev</v>
      </c>
      <c r="C21" s="37" t="s">
        <v>386</v>
      </c>
      <c r="D21" s="38" t="s">
        <v>558</v>
      </c>
      <c r="E21" s="39" t="s">
        <v>255</v>
      </c>
    </row>
    <row r="22" spans="1:5" ht="12.75" customHeight="1" x14ac:dyDescent="0.2">
      <c r="A22" s="40"/>
      <c r="B22" s="40"/>
      <c r="C22" s="41"/>
      <c r="D22" s="42"/>
      <c r="E22" s="43"/>
    </row>
    <row r="23" spans="1:5" ht="12.75" customHeight="1" x14ac:dyDescent="0.2">
      <c r="A23" s="36" t="s">
        <v>595</v>
      </c>
      <c r="B23" s="36" t="str">
        <f>Labels!B17</f>
        <v>Equilib Capital</v>
      </c>
      <c r="C23" s="37" t="s">
        <v>386</v>
      </c>
      <c r="D23" s="38" t="s">
        <v>558</v>
      </c>
      <c r="E23" s="39" t="s">
        <v>599</v>
      </c>
    </row>
    <row r="24" spans="1:5" ht="12.75" customHeight="1" x14ac:dyDescent="0.2">
      <c r="A24" s="40"/>
      <c r="B24" s="40"/>
      <c r="C24" s="41"/>
      <c r="D24" s="42"/>
      <c r="E24" s="43"/>
    </row>
    <row r="25" spans="1:5" ht="12.75" customHeight="1" x14ac:dyDescent="0.2">
      <c r="A25" s="36" t="s">
        <v>275</v>
      </c>
      <c r="B25" s="36" t="str">
        <f>Labels!B18</f>
        <v>Capital Exponent</v>
      </c>
      <c r="C25" s="37"/>
      <c r="D25" s="38"/>
      <c r="E25" s="39"/>
    </row>
    <row r="26" spans="1:5" ht="12.75" customHeight="1" x14ac:dyDescent="0.2">
      <c r="A26" s="40"/>
      <c r="B26" s="40"/>
      <c r="C26" s="41"/>
      <c r="D26" s="42"/>
      <c r="E26" s="43"/>
    </row>
    <row r="27" spans="1:5" ht="12.75" customHeight="1" x14ac:dyDescent="0.2">
      <c r="A27" s="36" t="s">
        <v>276</v>
      </c>
      <c r="B27" s="36" t="str">
        <f>Labels!B19</f>
        <v>Capital Investment</v>
      </c>
      <c r="C27" s="37" t="s">
        <v>229</v>
      </c>
      <c r="D27" s="38" t="s">
        <v>558</v>
      </c>
      <c r="E27" s="39" t="s">
        <v>574</v>
      </c>
    </row>
    <row r="28" spans="1:5" ht="12.75" customHeight="1" x14ac:dyDescent="0.2">
      <c r="A28" s="40"/>
      <c r="B28" s="40"/>
      <c r="C28" s="41"/>
      <c r="D28" s="42"/>
      <c r="E28" s="43"/>
    </row>
    <row r="29" spans="1:5" ht="12.75" customHeight="1" x14ac:dyDescent="0.2">
      <c r="A29" s="36" t="s">
        <v>32</v>
      </c>
      <c r="B29" s="36" t="str">
        <f>Labels!B20</f>
        <v>Capital Investment</v>
      </c>
      <c r="C29" s="37" t="s">
        <v>386</v>
      </c>
      <c r="D29" s="38" t="s">
        <v>558</v>
      </c>
      <c r="E29" s="39" t="s">
        <v>200</v>
      </c>
    </row>
    <row r="30" spans="1:5" ht="12.75" customHeight="1" x14ac:dyDescent="0.2">
      <c r="A30" s="40"/>
      <c r="B30" s="40"/>
      <c r="C30" s="41"/>
      <c r="D30" s="42"/>
      <c r="E30" s="43"/>
    </row>
    <row r="31" spans="1:5" ht="12.75" customHeight="1" x14ac:dyDescent="0.2">
      <c r="A31" s="36" t="s">
        <v>536</v>
      </c>
      <c r="B31" s="36" t="str">
        <f>Labels!B21</f>
        <v>Capital Investment std dev</v>
      </c>
      <c r="C31" s="37" t="s">
        <v>386</v>
      </c>
      <c r="D31" s="38" t="s">
        <v>558</v>
      </c>
      <c r="E31" s="39" t="s">
        <v>576</v>
      </c>
    </row>
    <row r="32" spans="1:5" ht="12.75" customHeight="1" x14ac:dyDescent="0.2">
      <c r="A32" s="40"/>
      <c r="B32" s="40"/>
      <c r="C32" s="41"/>
      <c r="D32" s="42"/>
      <c r="E32" s="43"/>
    </row>
    <row r="33" spans="1:5" ht="12.75" customHeight="1" x14ac:dyDescent="0.2">
      <c r="A33" s="36" t="s">
        <v>396</v>
      </c>
      <c r="B33" s="36" t="str">
        <f>Labels!B22</f>
        <v>Capital</v>
      </c>
      <c r="C33" s="37" t="s">
        <v>386</v>
      </c>
      <c r="D33" s="38" t="s">
        <v>558</v>
      </c>
      <c r="E33" s="39" t="s">
        <v>327</v>
      </c>
    </row>
    <row r="34" spans="1:5" ht="12.75" customHeight="1" x14ac:dyDescent="0.2">
      <c r="A34" s="40"/>
      <c r="B34" s="40"/>
      <c r="C34" s="41"/>
      <c r="D34" s="42"/>
      <c r="E34" s="43"/>
    </row>
    <row r="35" spans="1:5" ht="12.75" customHeight="1" x14ac:dyDescent="0.2">
      <c r="A35" s="36" t="s">
        <v>403</v>
      </c>
      <c r="B35" s="36" t="str">
        <f>Labels!B23</f>
        <v>Capital std dev</v>
      </c>
      <c r="C35" s="37" t="s">
        <v>386</v>
      </c>
      <c r="D35" s="38" t="s">
        <v>558</v>
      </c>
      <c r="E35" s="39" t="s">
        <v>18</v>
      </c>
    </row>
    <row r="36" spans="1:5" ht="12.75" customHeight="1" x14ac:dyDescent="0.2">
      <c r="A36" s="40"/>
      <c r="B36" s="40"/>
      <c r="C36" s="41"/>
      <c r="D36" s="42"/>
      <c r="E36" s="43"/>
    </row>
    <row r="37" spans="1:5" ht="12.75" customHeight="1" x14ac:dyDescent="0.2">
      <c r="A37" s="36" t="s">
        <v>293</v>
      </c>
      <c r="B37" s="36" t="str">
        <f>Labels!B24</f>
        <v>Consumption</v>
      </c>
      <c r="C37" s="37" t="s">
        <v>229</v>
      </c>
      <c r="D37" s="38" t="s">
        <v>558</v>
      </c>
      <c r="E37" s="39" t="s">
        <v>710</v>
      </c>
    </row>
    <row r="38" spans="1:5" ht="12.75" customHeight="1" x14ac:dyDescent="0.2">
      <c r="A38" s="40"/>
      <c r="B38" s="40"/>
      <c r="C38" s="41"/>
      <c r="D38" s="42"/>
      <c r="E38" s="43"/>
    </row>
    <row r="39" spans="1:5" ht="12.75" customHeight="1" x14ac:dyDescent="0.2">
      <c r="A39" s="36" t="s">
        <v>550</v>
      </c>
      <c r="B39" s="36" t="str">
        <f>Labels!B25</f>
        <v>Avg Propensity Consume</v>
      </c>
      <c r="C39" s="37"/>
      <c r="D39" s="38"/>
      <c r="E39" s="39"/>
    </row>
    <row r="40" spans="1:5" ht="12.75" customHeight="1" x14ac:dyDescent="0.2">
      <c r="A40" s="40"/>
      <c r="B40" s="40"/>
      <c r="C40" s="41"/>
      <c r="D40" s="42"/>
      <c r="E40" s="43"/>
    </row>
    <row r="41" spans="1:5" ht="12.75" customHeight="1" x14ac:dyDescent="0.2">
      <c r="A41" s="36" t="s">
        <v>474</v>
      </c>
      <c r="B41" s="36" t="str">
        <f>Labels!B26</f>
        <v>Consumption</v>
      </c>
      <c r="C41" s="37" t="s">
        <v>386</v>
      </c>
      <c r="D41" s="38" t="s">
        <v>558</v>
      </c>
      <c r="E41" s="39" t="s">
        <v>138</v>
      </c>
    </row>
    <row r="42" spans="1:5" ht="12.75" customHeight="1" x14ac:dyDescent="0.2">
      <c r="A42" s="40"/>
      <c r="B42" s="40"/>
      <c r="C42" s="41"/>
      <c r="D42" s="42"/>
      <c r="E42" s="43"/>
    </row>
    <row r="43" spans="1:5" ht="12.75" customHeight="1" x14ac:dyDescent="0.2">
      <c r="A43" s="36" t="s">
        <v>735</v>
      </c>
      <c r="B43" s="36" t="str">
        <f>Labels!B27</f>
        <v>Consumption std dev</v>
      </c>
      <c r="C43" s="37" t="s">
        <v>386</v>
      </c>
      <c r="D43" s="38" t="s">
        <v>558</v>
      </c>
      <c r="E43" s="39" t="s">
        <v>108</v>
      </c>
    </row>
    <row r="44" spans="1:5" ht="12.75" customHeight="1" x14ac:dyDescent="0.2">
      <c r="A44" s="40"/>
      <c r="B44" s="40"/>
      <c r="C44" s="41"/>
      <c r="D44" s="42"/>
      <c r="E44" s="43"/>
    </row>
    <row r="45" spans="1:5" ht="12.75" customHeight="1" x14ac:dyDescent="0.2">
      <c r="A45" s="36" t="s">
        <v>541</v>
      </c>
      <c r="B45" s="36" t="str">
        <f>Labels!B28</f>
        <v>Aggregate Demand</v>
      </c>
      <c r="C45" s="37" t="s">
        <v>229</v>
      </c>
      <c r="D45" s="38" t="s">
        <v>558</v>
      </c>
      <c r="E45" s="39" t="s">
        <v>72</v>
      </c>
    </row>
    <row r="46" spans="1:5" ht="12.75" customHeight="1" x14ac:dyDescent="0.2">
      <c r="A46" s="40"/>
      <c r="B46" s="40"/>
      <c r="C46" s="41"/>
      <c r="D46" s="42"/>
      <c r="E46" s="43"/>
    </row>
    <row r="47" spans="1:5" ht="12.75" customHeight="1" x14ac:dyDescent="0.2">
      <c r="A47" s="36" t="s">
        <v>315</v>
      </c>
      <c r="B47" s="36" t="str">
        <f>Labels!B29</f>
        <v>Aggregate Demand</v>
      </c>
      <c r="C47" s="37" t="s">
        <v>386</v>
      </c>
      <c r="D47" s="38" t="s">
        <v>558</v>
      </c>
      <c r="E47" s="39" t="s">
        <v>298</v>
      </c>
    </row>
    <row r="48" spans="1:5" ht="12.75" customHeight="1" x14ac:dyDescent="0.2">
      <c r="A48" s="40"/>
      <c r="B48" s="40"/>
      <c r="C48" s="41"/>
      <c r="D48" s="42"/>
      <c r="E48" s="43"/>
    </row>
    <row r="49" spans="1:5" ht="12.75" customHeight="1" x14ac:dyDescent="0.2">
      <c r="A49" s="36" t="s">
        <v>10</v>
      </c>
      <c r="B49" s="36" t="str">
        <f>Labels!B30</f>
        <v>Aggregate Demand std dev</v>
      </c>
      <c r="C49" s="37" t="s">
        <v>386</v>
      </c>
      <c r="D49" s="38" t="s">
        <v>558</v>
      </c>
      <c r="E49" s="39" t="s">
        <v>367</v>
      </c>
    </row>
    <row r="50" spans="1:5" ht="12.75" customHeight="1" x14ac:dyDescent="0.2">
      <c r="A50" s="40"/>
      <c r="B50" s="40"/>
      <c r="C50" s="41"/>
      <c r="D50" s="42"/>
      <c r="E50" s="43"/>
    </row>
    <row r="51" spans="1:5" ht="12.75" customHeight="1" x14ac:dyDescent="0.2">
      <c r="A51" s="36" t="s">
        <v>159</v>
      </c>
      <c r="B51" s="36" t="str">
        <f>Labels!B31</f>
        <v>Long Expected Demand</v>
      </c>
      <c r="C51" s="37" t="s">
        <v>229</v>
      </c>
      <c r="D51" s="38" t="s">
        <v>558</v>
      </c>
      <c r="E51" s="39" t="s">
        <v>116</v>
      </c>
    </row>
    <row r="52" spans="1:5" ht="12.75" customHeight="1" x14ac:dyDescent="0.2">
      <c r="A52" s="40"/>
      <c r="B52" s="40"/>
      <c r="C52" s="41"/>
      <c r="D52" s="42"/>
      <c r="E52" s="43"/>
    </row>
    <row r="53" spans="1:5" ht="12.75" customHeight="1" x14ac:dyDescent="0.2">
      <c r="A53" s="36" t="s">
        <v>209</v>
      </c>
      <c r="B53" s="36" t="str">
        <f>Labels!B32</f>
        <v>Long Expected Demand</v>
      </c>
      <c r="C53" s="37" t="s">
        <v>386</v>
      </c>
      <c r="D53" s="38" t="s">
        <v>558</v>
      </c>
      <c r="E53" s="39" t="s">
        <v>573</v>
      </c>
    </row>
    <row r="54" spans="1:5" ht="12.75" customHeight="1" x14ac:dyDescent="0.2">
      <c r="A54" s="40"/>
      <c r="B54" s="40"/>
      <c r="C54" s="41"/>
      <c r="D54" s="42"/>
      <c r="E54" s="43"/>
    </row>
    <row r="55" spans="1:5" ht="12.75" customHeight="1" x14ac:dyDescent="0.2">
      <c r="A55" s="36" t="s">
        <v>68</v>
      </c>
      <c r="B55" s="36" t="str">
        <f>Labels!B33</f>
        <v>Long Expected Demand std dev</v>
      </c>
      <c r="C55" s="37" t="s">
        <v>386</v>
      </c>
      <c r="D55" s="38" t="s">
        <v>558</v>
      </c>
      <c r="E55" s="39" t="s">
        <v>684</v>
      </c>
    </row>
    <row r="56" spans="1:5" ht="12.75" customHeight="1" x14ac:dyDescent="0.2">
      <c r="A56" s="40"/>
      <c r="B56" s="40"/>
      <c r="C56" s="41"/>
      <c r="D56" s="42"/>
      <c r="E56" s="43"/>
    </row>
    <row r="57" spans="1:5" ht="12.75" customHeight="1" x14ac:dyDescent="0.2">
      <c r="A57" s="36" t="s">
        <v>282</v>
      </c>
      <c r="B57" s="36" t="str">
        <f>Labels!B34</f>
        <v>Short Expected Demand</v>
      </c>
      <c r="C57" s="37" t="s">
        <v>229</v>
      </c>
      <c r="D57" s="38" t="s">
        <v>558</v>
      </c>
      <c r="E57" s="39" t="s">
        <v>570</v>
      </c>
    </row>
    <row r="58" spans="1:5" ht="12.75" customHeight="1" x14ac:dyDescent="0.2">
      <c r="A58" s="40"/>
      <c r="B58" s="40"/>
      <c r="C58" s="41"/>
      <c r="D58" s="42"/>
      <c r="E58" s="43"/>
    </row>
    <row r="59" spans="1:5" ht="12.75" customHeight="1" x14ac:dyDescent="0.2">
      <c r="A59" s="36" t="s">
        <v>694</v>
      </c>
      <c r="B59" s="36" t="str">
        <f>Labels!B35</f>
        <v>Short Expected Demand</v>
      </c>
      <c r="C59" s="37" t="s">
        <v>386</v>
      </c>
      <c r="D59" s="38" t="s">
        <v>558</v>
      </c>
      <c r="E59" s="39" t="s">
        <v>4</v>
      </c>
    </row>
    <row r="60" spans="1:5" ht="12.75" customHeight="1" x14ac:dyDescent="0.2">
      <c r="A60" s="40"/>
      <c r="B60" s="40"/>
      <c r="C60" s="41"/>
      <c r="D60" s="42"/>
      <c r="E60" s="43"/>
    </row>
    <row r="61" spans="1:5" ht="12.75" customHeight="1" x14ac:dyDescent="0.2">
      <c r="A61" s="36" t="s">
        <v>514</v>
      </c>
      <c r="B61" s="36" t="str">
        <f>Labels!B36</f>
        <v>Short Expected Demand std dev</v>
      </c>
      <c r="C61" s="37" t="s">
        <v>386</v>
      </c>
      <c r="D61" s="38" t="s">
        <v>558</v>
      </c>
      <c r="E61" s="39" t="s">
        <v>707</v>
      </c>
    </row>
    <row r="62" spans="1:5" ht="12.75" customHeight="1" x14ac:dyDescent="0.2">
      <c r="A62" s="40"/>
      <c r="B62" s="40"/>
      <c r="C62" s="41"/>
      <c r="D62" s="42"/>
      <c r="E62" s="43"/>
    </row>
    <row r="63" spans="1:5" ht="12.75" customHeight="1" x14ac:dyDescent="0.2">
      <c r="A63" s="36" t="s">
        <v>56</v>
      </c>
      <c r="B63" s="36" t="str">
        <f>Labels!B37</f>
        <v>dt</v>
      </c>
      <c r="C63" s="37" t="s">
        <v>386</v>
      </c>
      <c r="D63" s="38" t="s">
        <v>558</v>
      </c>
      <c r="E63" s="39" t="s">
        <v>262</v>
      </c>
    </row>
    <row r="64" spans="1:5" ht="12.75" customHeight="1" x14ac:dyDescent="0.2">
      <c r="A64" s="40"/>
      <c r="B64" s="40"/>
      <c r="C64" s="41"/>
      <c r="D64" s="42"/>
      <c r="E64" s="43"/>
    </row>
    <row r="65" spans="1:5" ht="12.75" customHeight="1" x14ac:dyDescent="0.2">
      <c r="A65" s="36" t="s">
        <v>242</v>
      </c>
      <c r="B65" s="36" t="str">
        <f>Labels!B38</f>
        <v>Employment</v>
      </c>
      <c r="C65" s="37" t="s">
        <v>229</v>
      </c>
      <c r="D65" s="38" t="s">
        <v>558</v>
      </c>
      <c r="E65" s="39" t="s">
        <v>460</v>
      </c>
    </row>
    <row r="66" spans="1:5" ht="12.75" customHeight="1" x14ac:dyDescent="0.2">
      <c r="A66" s="40"/>
      <c r="B66" s="40"/>
      <c r="C66" s="41"/>
      <c r="D66" s="42"/>
      <c r="E66" s="43"/>
    </row>
    <row r="67" spans="1:5" ht="12.75" customHeight="1" x14ac:dyDescent="0.2">
      <c r="A67" s="36" t="s">
        <v>49</v>
      </c>
      <c r="B67" s="36" t="str">
        <f>Labels!B39</f>
        <v>Desired Employment</v>
      </c>
      <c r="C67" s="37" t="s">
        <v>229</v>
      </c>
      <c r="D67" s="38" t="s">
        <v>558</v>
      </c>
      <c r="E67" s="39" t="s">
        <v>279</v>
      </c>
    </row>
    <row r="68" spans="1:5" ht="12.75" customHeight="1" x14ac:dyDescent="0.2">
      <c r="A68" s="40"/>
      <c r="B68" s="40"/>
      <c r="C68" s="41"/>
      <c r="D68" s="42"/>
      <c r="E68" s="43"/>
    </row>
    <row r="69" spans="1:5" ht="12.75" customHeight="1" x14ac:dyDescent="0.2">
      <c r="A69" s="36" t="s">
        <v>37</v>
      </c>
      <c r="B69" s="36" t="str">
        <f>Labels!B40</f>
        <v>Desired Employment</v>
      </c>
      <c r="C69" s="37" t="s">
        <v>386</v>
      </c>
      <c r="D69" s="38" t="s">
        <v>558</v>
      </c>
      <c r="E69" s="39" t="s">
        <v>268</v>
      </c>
    </row>
    <row r="70" spans="1:5" ht="12.75" customHeight="1" x14ac:dyDescent="0.2">
      <c r="A70" s="40"/>
      <c r="B70" s="40"/>
      <c r="C70" s="41"/>
      <c r="D70" s="42"/>
      <c r="E70" s="43"/>
    </row>
    <row r="71" spans="1:5" ht="12.75" customHeight="1" x14ac:dyDescent="0.2">
      <c r="A71" s="36" t="s">
        <v>674</v>
      </c>
      <c r="B71" s="36" t="str">
        <f>Labels!B41</f>
        <v>Desired Employment std dev</v>
      </c>
      <c r="C71" s="37" t="s">
        <v>386</v>
      </c>
      <c r="D71" s="38" t="s">
        <v>558</v>
      </c>
      <c r="E71" s="39" t="s">
        <v>179</v>
      </c>
    </row>
    <row r="72" spans="1:5" ht="12.75" customHeight="1" x14ac:dyDescent="0.2">
      <c r="A72" s="40"/>
      <c r="B72" s="40"/>
      <c r="C72" s="41"/>
      <c r="D72" s="42"/>
      <c r="E72" s="43"/>
    </row>
    <row r="73" spans="1:5" ht="12.75" customHeight="1" x14ac:dyDescent="0.2">
      <c r="A73" s="36" t="s">
        <v>359</v>
      </c>
      <c r="B73" s="36" t="str">
        <f>Labels!B42</f>
        <v>Equilibrium Employment</v>
      </c>
      <c r="C73" s="37"/>
      <c r="D73" s="38"/>
      <c r="E73" s="39"/>
    </row>
    <row r="74" spans="1:5" ht="12.75" customHeight="1" x14ac:dyDescent="0.2">
      <c r="A74" s="40"/>
      <c r="B74" s="40"/>
      <c r="C74" s="41"/>
      <c r="D74" s="42"/>
      <c r="E74" s="43"/>
    </row>
    <row r="75" spans="1:5" ht="12.75" customHeight="1" x14ac:dyDescent="0.2">
      <c r="A75" s="36" t="s">
        <v>435</v>
      </c>
      <c r="B75" s="36" t="str">
        <f>Labels!B43</f>
        <v>Employment</v>
      </c>
      <c r="C75" s="37" t="s">
        <v>386</v>
      </c>
      <c r="D75" s="38" t="s">
        <v>558</v>
      </c>
      <c r="E75" s="39" t="s">
        <v>380</v>
      </c>
    </row>
    <row r="76" spans="1:5" ht="12.75" customHeight="1" x14ac:dyDescent="0.2">
      <c r="A76" s="40"/>
      <c r="B76" s="40"/>
      <c r="C76" s="41"/>
      <c r="D76" s="42"/>
      <c r="E76" s="43"/>
    </row>
    <row r="77" spans="1:5" ht="12.75" customHeight="1" x14ac:dyDescent="0.2">
      <c r="A77" s="36" t="s">
        <v>52</v>
      </c>
      <c r="B77" s="36" t="str">
        <f>Labels!B44</f>
        <v>Employment std dev</v>
      </c>
      <c r="C77" s="37" t="s">
        <v>386</v>
      </c>
      <c r="D77" s="38" t="s">
        <v>558</v>
      </c>
      <c r="E77" s="39" t="s">
        <v>401</v>
      </c>
    </row>
    <row r="78" spans="1:5" ht="12.75" customHeight="1" x14ac:dyDescent="0.2">
      <c r="A78" s="40"/>
      <c r="B78" s="40"/>
      <c r="C78" s="41"/>
      <c r="D78" s="42"/>
      <c r="E78" s="43"/>
    </row>
    <row r="79" spans="1:5" ht="12.75" customHeight="1" x14ac:dyDescent="0.2">
      <c r="A79" s="36" t="s">
        <v>571</v>
      </c>
      <c r="B79" s="36" t="str">
        <f>Labels!B45</f>
        <v>Final Sales</v>
      </c>
      <c r="C79" s="37" t="s">
        <v>229</v>
      </c>
      <c r="D79" s="38" t="s">
        <v>558</v>
      </c>
      <c r="E79" s="39" t="s">
        <v>214</v>
      </c>
    </row>
    <row r="80" spans="1:5" ht="12.75" customHeight="1" x14ac:dyDescent="0.2">
      <c r="A80" s="40"/>
      <c r="B80" s="40"/>
      <c r="C80" s="41"/>
      <c r="D80" s="42"/>
      <c r="E80" s="43"/>
    </row>
    <row r="81" spans="1:5" ht="12.75" customHeight="1" x14ac:dyDescent="0.2">
      <c r="A81" s="36" t="s">
        <v>360</v>
      </c>
      <c r="B81" s="36" t="str">
        <f>Labels!B46</f>
        <v>Final Sales</v>
      </c>
      <c r="C81" s="37" t="s">
        <v>386</v>
      </c>
      <c r="D81" s="38" t="s">
        <v>558</v>
      </c>
      <c r="E81" s="39" t="s">
        <v>145</v>
      </c>
    </row>
    <row r="82" spans="1:5" ht="12.75" customHeight="1" x14ac:dyDescent="0.2">
      <c r="A82" s="40"/>
      <c r="B82" s="40"/>
      <c r="C82" s="41"/>
      <c r="D82" s="42"/>
      <c r="E82" s="43"/>
    </row>
    <row r="83" spans="1:5" ht="12.75" customHeight="1" x14ac:dyDescent="0.2">
      <c r="A83" s="36" t="s">
        <v>129</v>
      </c>
      <c r="B83" s="36" t="str">
        <f>Labels!B47</f>
        <v>Final Sales std dev</v>
      </c>
      <c r="C83" s="37" t="s">
        <v>386</v>
      </c>
      <c r="D83" s="38" t="s">
        <v>558</v>
      </c>
      <c r="E83" s="39" t="s">
        <v>168</v>
      </c>
    </row>
    <row r="84" spans="1:5" ht="12.75" customHeight="1" x14ac:dyDescent="0.2">
      <c r="A84" s="40"/>
      <c r="B84" s="40"/>
      <c r="C84" s="41"/>
      <c r="D84" s="42"/>
      <c r="E84" s="43"/>
    </row>
    <row r="85" spans="1:5" ht="12.75" customHeight="1" x14ac:dyDescent="0.2">
      <c r="A85" s="36" t="s">
        <v>253</v>
      </c>
      <c r="B85" s="36" t="str">
        <f>Labels!B48</f>
        <v>Flexibility Capacity Utilization</v>
      </c>
      <c r="C85" s="37"/>
      <c r="D85" s="38"/>
      <c r="E85" s="39"/>
    </row>
    <row r="86" spans="1:5" ht="12.75" customHeight="1" x14ac:dyDescent="0.2">
      <c r="A86" s="40"/>
      <c r="B86" s="40"/>
      <c r="C86" s="41"/>
      <c r="D86" s="42"/>
      <c r="E86" s="43"/>
    </row>
    <row r="87" spans="1:5" ht="12.75" customHeight="1" x14ac:dyDescent="0.2">
      <c r="A87" s="36" t="s">
        <v>44</v>
      </c>
      <c r="B87" s="36" t="str">
        <f>Labels!B49</f>
        <v>Equilib Gov Spending</v>
      </c>
      <c r="C87" s="37" t="s">
        <v>386</v>
      </c>
      <c r="D87" s="38" t="s">
        <v>558</v>
      </c>
      <c r="E87" s="39" t="s">
        <v>691</v>
      </c>
    </row>
    <row r="88" spans="1:5" ht="12.75" customHeight="1" x14ac:dyDescent="0.2">
      <c r="A88" s="40"/>
      <c r="B88" s="40"/>
      <c r="C88" s="41"/>
      <c r="D88" s="42"/>
      <c r="E88" s="43"/>
    </row>
    <row r="89" spans="1:5" ht="12.75" customHeight="1" x14ac:dyDescent="0.2">
      <c r="A89" s="36" t="s">
        <v>670</v>
      </c>
      <c r="B89" s="36" t="str">
        <f>Labels!B50</f>
        <v>Equilibrium Gov Spend %</v>
      </c>
      <c r="C89" s="37"/>
      <c r="D89" s="38"/>
      <c r="E89" s="39"/>
    </row>
    <row r="90" spans="1:5" ht="12.75" customHeight="1" x14ac:dyDescent="0.2">
      <c r="A90" s="40"/>
      <c r="B90" s="40"/>
      <c r="C90" s="41"/>
      <c r="D90" s="42"/>
      <c r="E90" s="43"/>
    </row>
    <row r="91" spans="1:5" ht="12.75" customHeight="1" x14ac:dyDescent="0.2">
      <c r="A91" s="36" t="s">
        <v>2</v>
      </c>
      <c r="B91" s="36" t="str">
        <f>Labels!B51</f>
        <v>Gov Spending</v>
      </c>
      <c r="C91" s="37" t="s">
        <v>229</v>
      </c>
      <c r="D91" s="38" t="s">
        <v>558</v>
      </c>
      <c r="E91" s="39" t="s">
        <v>44</v>
      </c>
    </row>
    <row r="92" spans="1:5" ht="12.75" customHeight="1" x14ac:dyDescent="0.2">
      <c r="A92" s="40"/>
      <c r="B92" s="40"/>
      <c r="C92" s="41"/>
      <c r="D92" s="42"/>
      <c r="E92" s="43"/>
    </row>
    <row r="93" spans="1:5" ht="12.75" customHeight="1" x14ac:dyDescent="0.2">
      <c r="A93" s="36" t="s">
        <v>631</v>
      </c>
      <c r="B93" s="36" t="str">
        <f>Labels!B52</f>
        <v>Gov Transfers</v>
      </c>
      <c r="C93" s="37" t="s">
        <v>229</v>
      </c>
      <c r="D93" s="38" t="s">
        <v>558</v>
      </c>
      <c r="E93" s="39" t="s">
        <v>397</v>
      </c>
    </row>
    <row r="94" spans="1:5" ht="12.75" customHeight="1" x14ac:dyDescent="0.2">
      <c r="A94" s="40"/>
      <c r="B94" s="40"/>
      <c r="C94" s="41"/>
      <c r="D94" s="42"/>
      <c r="E94" s="43"/>
    </row>
    <row r="95" spans="1:5" ht="12.75" customHeight="1" x14ac:dyDescent="0.2">
      <c r="A95" s="36" t="s">
        <v>397</v>
      </c>
      <c r="B95" s="36" t="str">
        <f>Labels!B53</f>
        <v>Equilib Gov Transfers</v>
      </c>
      <c r="C95" s="37" t="s">
        <v>386</v>
      </c>
      <c r="D95" s="38" t="s">
        <v>558</v>
      </c>
      <c r="E95" s="39" t="s">
        <v>546</v>
      </c>
    </row>
    <row r="96" spans="1:5" ht="12.75" customHeight="1" x14ac:dyDescent="0.2">
      <c r="A96" s="40"/>
      <c r="B96" s="40"/>
      <c r="C96" s="41"/>
      <c r="D96" s="42"/>
      <c r="E96" s="43"/>
    </row>
    <row r="97" spans="1:5" ht="12.75" customHeight="1" x14ac:dyDescent="0.2">
      <c r="A97" s="36" t="s">
        <v>507</v>
      </c>
      <c r="B97" s="36" t="str">
        <f>Labels!B54</f>
        <v>Equilibrium Gov Transfers %</v>
      </c>
      <c r="C97" s="37"/>
      <c r="D97" s="38"/>
      <c r="E97" s="39"/>
    </row>
    <row r="98" spans="1:5" ht="12.75" customHeight="1" x14ac:dyDescent="0.2">
      <c r="A98" s="40"/>
      <c r="B98" s="40"/>
      <c r="C98" s="41"/>
      <c r="D98" s="42"/>
      <c r="E98" s="43"/>
    </row>
    <row r="99" spans="1:5" ht="12.75" customHeight="1" x14ac:dyDescent="0.2">
      <c r="A99" s="36" t="s">
        <v>124</v>
      </c>
      <c r="B99" s="36" t="str">
        <f>Labels!B55</f>
        <v>Current Disposable Income</v>
      </c>
      <c r="C99" s="37" t="s">
        <v>229</v>
      </c>
      <c r="D99" s="38" t="s">
        <v>558</v>
      </c>
      <c r="E99" s="39" t="s">
        <v>364</v>
      </c>
    </row>
    <row r="100" spans="1:5" ht="12.75" customHeight="1" x14ac:dyDescent="0.2">
      <c r="A100" s="40"/>
      <c r="B100" s="40"/>
      <c r="C100" s="41"/>
      <c r="D100" s="42"/>
      <c r="E100" s="43"/>
    </row>
    <row r="101" spans="1:5" ht="12.75" customHeight="1" x14ac:dyDescent="0.2">
      <c r="A101" s="36" t="s">
        <v>216</v>
      </c>
      <c r="B101" s="36" t="str">
        <f>Labels!B56</f>
        <v>Current Disposable Income</v>
      </c>
      <c r="C101" s="37" t="s">
        <v>386</v>
      </c>
      <c r="D101" s="38" t="s">
        <v>558</v>
      </c>
      <c r="E101" s="39" t="s">
        <v>417</v>
      </c>
    </row>
    <row r="102" spans="1:5" ht="12.75" customHeight="1" x14ac:dyDescent="0.2">
      <c r="A102" s="40"/>
      <c r="B102" s="40"/>
      <c r="C102" s="41"/>
      <c r="D102" s="42"/>
      <c r="E102" s="43"/>
    </row>
    <row r="103" spans="1:5" ht="12.75" customHeight="1" x14ac:dyDescent="0.2">
      <c r="A103" s="36" t="s">
        <v>174</v>
      </c>
      <c r="B103" s="36" t="str">
        <f>Labels!B57</f>
        <v>Cur Disposable Income std dev</v>
      </c>
      <c r="C103" s="37" t="s">
        <v>386</v>
      </c>
      <c r="D103" s="38" t="s">
        <v>558</v>
      </c>
      <c r="E103" s="39" t="s">
        <v>706</v>
      </c>
    </row>
    <row r="104" spans="1:5" ht="12.75" customHeight="1" x14ac:dyDescent="0.2">
      <c r="A104" s="40"/>
      <c r="B104" s="40"/>
      <c r="C104" s="41"/>
      <c r="D104" s="42"/>
      <c r="E104" s="43"/>
    </row>
    <row r="105" spans="1:5" ht="12.75" customHeight="1" x14ac:dyDescent="0.2">
      <c r="A105" s="36" t="s">
        <v>215</v>
      </c>
      <c r="B105" s="36" t="str">
        <f>Labels!B58</f>
        <v>Permanent Income</v>
      </c>
      <c r="C105" s="37" t="s">
        <v>229</v>
      </c>
      <c r="D105" s="38" t="s">
        <v>558</v>
      </c>
      <c r="E105" s="39" t="s">
        <v>428</v>
      </c>
    </row>
    <row r="106" spans="1:5" ht="12.75" customHeight="1" x14ac:dyDescent="0.2">
      <c r="A106" s="40"/>
      <c r="B106" s="40"/>
      <c r="C106" s="41"/>
      <c r="D106" s="42"/>
      <c r="E106" s="43"/>
    </row>
    <row r="107" spans="1:5" ht="12.75" customHeight="1" x14ac:dyDescent="0.2">
      <c r="A107" s="36" t="s">
        <v>468</v>
      </c>
      <c r="B107" s="36" t="str">
        <f>Labels!B59</f>
        <v>Permanent Income</v>
      </c>
      <c r="C107" s="37" t="s">
        <v>386</v>
      </c>
      <c r="D107" s="38" t="s">
        <v>558</v>
      </c>
      <c r="E107" s="39" t="s">
        <v>73</v>
      </c>
    </row>
    <row r="108" spans="1:5" ht="12.75" customHeight="1" x14ac:dyDescent="0.2">
      <c r="A108" s="40"/>
      <c r="B108" s="40"/>
      <c r="C108" s="41"/>
      <c r="D108" s="42"/>
      <c r="E108" s="43"/>
    </row>
    <row r="109" spans="1:5" ht="12.75" customHeight="1" x14ac:dyDescent="0.2">
      <c r="A109" s="36" t="s">
        <v>334</v>
      </c>
      <c r="B109" s="36" t="str">
        <f>Labels!B60</f>
        <v>Permanent Income std dev</v>
      </c>
      <c r="C109" s="37" t="s">
        <v>386</v>
      </c>
      <c r="D109" s="38" t="s">
        <v>558</v>
      </c>
      <c r="E109" s="39" t="s">
        <v>603</v>
      </c>
    </row>
    <row r="110" spans="1:5" ht="12.75" customHeight="1" x14ac:dyDescent="0.2">
      <c r="A110" s="40"/>
      <c r="B110" s="40"/>
      <c r="C110" s="41"/>
      <c r="D110" s="42"/>
      <c r="E110" s="43"/>
    </row>
    <row r="111" spans="1:5" ht="12.75" customHeight="1" x14ac:dyDescent="0.2">
      <c r="A111" s="36" t="s">
        <v>204</v>
      </c>
      <c r="B111" s="36" t="str">
        <f>Labels!B61</f>
        <v>Long Interest Rate</v>
      </c>
      <c r="C111" s="37" t="s">
        <v>386</v>
      </c>
      <c r="D111" s="38" t="s">
        <v>558</v>
      </c>
      <c r="E111" s="39" t="s">
        <v>739</v>
      </c>
    </row>
    <row r="112" spans="1:5" ht="12.75" customHeight="1" x14ac:dyDescent="0.2">
      <c r="A112" s="40"/>
      <c r="B112" s="40"/>
      <c r="C112" s="41"/>
      <c r="D112" s="42"/>
      <c r="E112" s="43"/>
    </row>
    <row r="113" spans="1:5" ht="12.75" customHeight="1" x14ac:dyDescent="0.2">
      <c r="A113" s="36" t="s">
        <v>50</v>
      </c>
      <c r="B113" s="36" t="str">
        <f>Labels!B62</f>
        <v>Long Annual Interest Rate</v>
      </c>
      <c r="C113" s="37"/>
      <c r="D113" s="38"/>
      <c r="E113" s="39"/>
    </row>
    <row r="114" spans="1:5" ht="12.75" customHeight="1" x14ac:dyDescent="0.2">
      <c r="A114" s="40"/>
      <c r="B114" s="40"/>
      <c r="C114" s="41"/>
      <c r="D114" s="42"/>
      <c r="E114" s="43"/>
    </row>
    <row r="115" spans="1:5" ht="12.75" customHeight="1" x14ac:dyDescent="0.2">
      <c r="A115" s="36" t="s">
        <v>166</v>
      </c>
      <c r="B115" s="36" t="str">
        <f>Labels!B63</f>
        <v>Model Name</v>
      </c>
      <c r="C115" s="37"/>
      <c r="D115" s="38"/>
      <c r="E115" s="39"/>
    </row>
    <row r="116" spans="1:5" ht="12.75" customHeight="1" x14ac:dyDescent="0.2">
      <c r="A116" s="40"/>
      <c r="B116" s="40"/>
      <c r="C116" s="41"/>
      <c r="D116" s="42"/>
      <c r="E116" s="43"/>
    </row>
    <row r="117" spans="1:5" ht="12.75" customHeight="1" x14ac:dyDescent="0.2">
      <c r="A117" s="36" t="s">
        <v>236</v>
      </c>
      <c r="B117" s="36" t="str">
        <f>Labels!B64</f>
        <v>Output</v>
      </c>
      <c r="C117" s="37" t="s">
        <v>229</v>
      </c>
      <c r="D117" s="38" t="s">
        <v>558</v>
      </c>
      <c r="E117" s="39" t="s">
        <v>33</v>
      </c>
    </row>
    <row r="118" spans="1:5" ht="12.75" customHeight="1" x14ac:dyDescent="0.2">
      <c r="A118" s="40"/>
      <c r="B118" s="40"/>
      <c r="C118" s="41"/>
      <c r="D118" s="42"/>
      <c r="E118" s="43"/>
    </row>
    <row r="119" spans="1:5" ht="12.75" customHeight="1" x14ac:dyDescent="0.2">
      <c r="A119" s="36" t="s">
        <v>604</v>
      </c>
      <c r="B119" s="36" t="str">
        <f>Labels!B65</f>
        <v>Equilibrium Output</v>
      </c>
      <c r="C119" s="37" t="s">
        <v>386</v>
      </c>
      <c r="D119" s="38" t="s">
        <v>558</v>
      </c>
      <c r="E119" s="39" t="s">
        <v>459</v>
      </c>
    </row>
    <row r="120" spans="1:5" ht="12.75" customHeight="1" x14ac:dyDescent="0.2">
      <c r="A120" s="40"/>
      <c r="B120" s="40"/>
      <c r="C120" s="41"/>
      <c r="D120" s="42"/>
      <c r="E120" s="43"/>
    </row>
    <row r="121" spans="1:5" ht="12.75" customHeight="1" x14ac:dyDescent="0.2">
      <c r="A121" s="36" t="s">
        <v>616</v>
      </c>
      <c r="B121" s="36" t="str">
        <f>Labels!B66</f>
        <v>Equilibrium Annual Output</v>
      </c>
      <c r="C121" s="37" t="s">
        <v>386</v>
      </c>
      <c r="D121" s="38" t="s">
        <v>558</v>
      </c>
      <c r="E121" s="39" t="s">
        <v>398</v>
      </c>
    </row>
    <row r="122" spans="1:5" ht="12.75" customHeight="1" x14ac:dyDescent="0.2">
      <c r="A122" s="40"/>
      <c r="B122" s="40"/>
      <c r="C122" s="41"/>
      <c r="D122" s="42"/>
      <c r="E122" s="43"/>
    </row>
    <row r="123" spans="1:5" ht="12.75" customHeight="1" x14ac:dyDescent="0.2">
      <c r="A123" s="36" t="s">
        <v>16</v>
      </c>
      <c r="B123" s="36" t="str">
        <f>Labels!B67</f>
        <v>Output</v>
      </c>
      <c r="C123" s="37" t="s">
        <v>386</v>
      </c>
      <c r="D123" s="38" t="s">
        <v>558</v>
      </c>
      <c r="E123" s="39" t="s">
        <v>490</v>
      </c>
    </row>
    <row r="124" spans="1:5" ht="12.75" customHeight="1" x14ac:dyDescent="0.2">
      <c r="A124" s="40"/>
      <c r="B124" s="40"/>
      <c r="C124" s="41"/>
      <c r="D124" s="42"/>
      <c r="E124" s="43"/>
    </row>
    <row r="125" spans="1:5" ht="12.75" customHeight="1" x14ac:dyDescent="0.2">
      <c r="A125" s="36" t="s">
        <v>42</v>
      </c>
      <c r="B125" s="36" t="str">
        <f>Labels!B68</f>
        <v>Potential Output</v>
      </c>
      <c r="C125" s="37" t="s">
        <v>229</v>
      </c>
      <c r="D125" s="38" t="s">
        <v>558</v>
      </c>
      <c r="E125" s="39" t="s">
        <v>688</v>
      </c>
    </row>
    <row r="126" spans="1:5" ht="12.75" customHeight="1" x14ac:dyDescent="0.2">
      <c r="A126" s="40"/>
      <c r="B126" s="40"/>
      <c r="C126" s="41"/>
      <c r="D126" s="42"/>
      <c r="E126" s="43"/>
    </row>
    <row r="127" spans="1:5" ht="12.75" customHeight="1" x14ac:dyDescent="0.2">
      <c r="A127" s="36" t="s">
        <v>606</v>
      </c>
      <c r="B127" s="36" t="str">
        <f>Labels!B69</f>
        <v>Potential Output</v>
      </c>
      <c r="C127" s="37" t="s">
        <v>386</v>
      </c>
      <c r="D127" s="38" t="s">
        <v>558</v>
      </c>
      <c r="E127" s="39" t="s">
        <v>390</v>
      </c>
    </row>
    <row r="128" spans="1:5" ht="12.75" customHeight="1" x14ac:dyDescent="0.2">
      <c r="A128" s="40"/>
      <c r="B128" s="40"/>
      <c r="C128" s="41"/>
      <c r="D128" s="42"/>
      <c r="E128" s="43"/>
    </row>
    <row r="129" spans="1:5" ht="12.75" customHeight="1" x14ac:dyDescent="0.2">
      <c r="A129" s="36" t="s">
        <v>363</v>
      </c>
      <c r="B129" s="36" t="str">
        <f>Labels!B70</f>
        <v>Potential Output std dev</v>
      </c>
      <c r="C129" s="37" t="s">
        <v>386</v>
      </c>
      <c r="D129" s="38" t="s">
        <v>558</v>
      </c>
      <c r="E129" s="39" t="s">
        <v>699</v>
      </c>
    </row>
    <row r="130" spans="1:5" ht="12.75" customHeight="1" x14ac:dyDescent="0.2">
      <c r="A130" s="40"/>
      <c r="B130" s="40"/>
      <c r="C130" s="41"/>
      <c r="D130" s="42"/>
      <c r="E130" s="43"/>
    </row>
    <row r="131" spans="1:5" ht="12.75" customHeight="1" x14ac:dyDescent="0.2">
      <c r="A131" s="36" t="s">
        <v>205</v>
      </c>
      <c r="B131" s="36" t="str">
        <f>Labels!B71</f>
        <v>Output std dev</v>
      </c>
      <c r="C131" s="37" t="s">
        <v>386</v>
      </c>
      <c r="D131" s="38" t="s">
        <v>558</v>
      </c>
      <c r="E131" s="39" t="s">
        <v>680</v>
      </c>
    </row>
    <row r="132" spans="1:5" ht="12.75" customHeight="1" x14ac:dyDescent="0.2">
      <c r="A132" s="40"/>
      <c r="B132" s="40"/>
      <c r="C132" s="41"/>
      <c r="D132" s="42"/>
      <c r="E132" s="43"/>
    </row>
    <row r="133" spans="1:5" ht="12.75" customHeight="1" x14ac:dyDescent="0.2">
      <c r="A133" s="36" t="s">
        <v>591</v>
      </c>
      <c r="B133" s="36" t="str">
        <f>Labels!B72</f>
        <v>Equilib Real Wage</v>
      </c>
      <c r="C133" s="37" t="s">
        <v>386</v>
      </c>
      <c r="D133" s="38" t="s">
        <v>558</v>
      </c>
      <c r="E133" s="39" t="s">
        <v>346</v>
      </c>
    </row>
    <row r="134" spans="1:5" ht="12.75" customHeight="1" x14ac:dyDescent="0.2">
      <c r="A134" s="40"/>
      <c r="B134" s="40"/>
      <c r="C134" s="41"/>
      <c r="D134" s="42"/>
      <c r="E134" s="43"/>
    </row>
    <row r="135" spans="1:5" ht="12.75" customHeight="1" x14ac:dyDescent="0.2">
      <c r="A135" s="36" t="s">
        <v>47</v>
      </c>
      <c r="B135" s="36" t="str">
        <f>Labels!B73</f>
        <v>Equilibrium Real Wage %</v>
      </c>
      <c r="C135" s="37"/>
      <c r="D135" s="38"/>
      <c r="E135" s="39"/>
    </row>
    <row r="136" spans="1:5" ht="12.75" customHeight="1" x14ac:dyDescent="0.2">
      <c r="A136" s="40"/>
      <c r="B136" s="40"/>
      <c r="C136" s="41"/>
      <c r="D136" s="42"/>
      <c r="E136" s="43"/>
    </row>
    <row r="137" spans="1:5" ht="12.75" customHeight="1" x14ac:dyDescent="0.2">
      <c r="A137" s="36" t="s">
        <v>447</v>
      </c>
      <c r="B137" s="36" t="str">
        <f>Labels!B74</f>
        <v>Aggregate Demand Shock</v>
      </c>
      <c r="C137" s="37" t="s">
        <v>229</v>
      </c>
      <c r="D137" s="38" t="s">
        <v>558</v>
      </c>
      <c r="E137" s="39" t="s">
        <v>598</v>
      </c>
    </row>
    <row r="138" spans="1:5" ht="12.75" customHeight="1" x14ac:dyDescent="0.2">
      <c r="A138" s="40"/>
      <c r="B138" s="40"/>
      <c r="C138" s="41"/>
      <c r="D138" s="42"/>
      <c r="E138" s="43"/>
    </row>
    <row r="139" spans="1:5" ht="12.75" customHeight="1" x14ac:dyDescent="0.2">
      <c r="A139" s="36" t="s">
        <v>538</v>
      </c>
      <c r="B139" s="36" t="str">
        <f>Labels!B75</f>
        <v>Aggregate Demand Shock</v>
      </c>
      <c r="C139" s="37" t="s">
        <v>386</v>
      </c>
      <c r="D139" s="38" t="s">
        <v>558</v>
      </c>
      <c r="E139" s="39" t="s">
        <v>660</v>
      </c>
    </row>
    <row r="140" spans="1:5" ht="12.75" customHeight="1" x14ac:dyDescent="0.2">
      <c r="A140" s="40"/>
      <c r="B140" s="40"/>
      <c r="C140" s="41"/>
      <c r="D140" s="42"/>
      <c r="E140" s="43"/>
    </row>
    <row r="141" spans="1:5" ht="12.75" customHeight="1" x14ac:dyDescent="0.2">
      <c r="A141" s="36" t="s">
        <v>325</v>
      </c>
      <c r="B141" s="36" t="str">
        <f>Labels!B76</f>
        <v>Aggregate Demand Shock std dev</v>
      </c>
      <c r="C141" s="37" t="s">
        <v>386</v>
      </c>
      <c r="D141" s="38" t="s">
        <v>558</v>
      </c>
      <c r="E141" s="39" t="s">
        <v>743</v>
      </c>
    </row>
    <row r="142" spans="1:5" ht="12.75" customHeight="1" x14ac:dyDescent="0.2">
      <c r="A142" s="40"/>
      <c r="B142" s="40"/>
      <c r="C142" s="41"/>
      <c r="D142" s="42"/>
      <c r="E142" s="43"/>
    </row>
    <row r="143" spans="1:5" ht="12.75" customHeight="1" x14ac:dyDescent="0.2">
      <c r="A143" s="36" t="s">
        <v>421</v>
      </c>
      <c r="B143" s="36" t="str">
        <f>Labels!B77</f>
        <v>Shock_Cutoff</v>
      </c>
      <c r="C143" s="37"/>
      <c r="D143" s="38"/>
      <c r="E143" s="39"/>
    </row>
    <row r="144" spans="1:5" ht="12.75" customHeight="1" x14ac:dyDescent="0.2">
      <c r="A144" s="40"/>
      <c r="B144" s="40"/>
      <c r="C144" s="41"/>
      <c r="D144" s="42"/>
      <c r="E144" s="43"/>
    </row>
    <row r="145" spans="1:5" ht="12.75" customHeight="1" x14ac:dyDescent="0.2">
      <c r="A145" s="36" t="s">
        <v>67</v>
      </c>
      <c r="B145" s="36" t="str">
        <f>Labels!B78</f>
        <v>Output Shock</v>
      </c>
      <c r="C145" s="37" t="s">
        <v>229</v>
      </c>
      <c r="D145" s="38" t="s">
        <v>558</v>
      </c>
      <c r="E145" s="39" t="s">
        <v>598</v>
      </c>
    </row>
    <row r="146" spans="1:5" ht="12.75" customHeight="1" x14ac:dyDescent="0.2">
      <c r="A146" s="40"/>
      <c r="B146" s="40"/>
      <c r="C146" s="41"/>
      <c r="D146" s="42"/>
      <c r="E146" s="43"/>
    </row>
    <row r="147" spans="1:5" ht="12.75" customHeight="1" x14ac:dyDescent="0.2">
      <c r="A147" s="36" t="s">
        <v>621</v>
      </c>
      <c r="B147" s="36" t="str">
        <f>Labels!B79</f>
        <v>Output Shock</v>
      </c>
      <c r="C147" s="37" t="s">
        <v>386</v>
      </c>
      <c r="D147" s="38" t="s">
        <v>558</v>
      </c>
      <c r="E147" s="39" t="s">
        <v>469</v>
      </c>
    </row>
    <row r="148" spans="1:5" ht="12.75" customHeight="1" x14ac:dyDescent="0.2">
      <c r="A148" s="40"/>
      <c r="B148" s="40"/>
      <c r="C148" s="41"/>
      <c r="D148" s="42"/>
      <c r="E148" s="43"/>
    </row>
    <row r="149" spans="1:5" ht="12.75" customHeight="1" x14ac:dyDescent="0.2">
      <c r="A149" s="36" t="s">
        <v>543</v>
      </c>
      <c r="B149" s="36" t="str">
        <f>Labels!B80</f>
        <v>Output Shock std dev</v>
      </c>
      <c r="C149" s="37" t="s">
        <v>386</v>
      </c>
      <c r="D149" s="38" t="s">
        <v>558</v>
      </c>
      <c r="E149" s="39" t="s">
        <v>57</v>
      </c>
    </row>
    <row r="150" spans="1:5" ht="12.75" customHeight="1" x14ac:dyDescent="0.2">
      <c r="A150" s="40"/>
      <c r="B150" s="40"/>
      <c r="C150" s="41"/>
      <c r="D150" s="42"/>
      <c r="E150" s="43"/>
    </row>
    <row r="151" spans="1:5" ht="12.75" customHeight="1" x14ac:dyDescent="0.2">
      <c r="A151" s="36" t="s">
        <v>544</v>
      </c>
      <c r="B151" s="36" t="str">
        <f>Labels!B81</f>
        <v>Shock_Std_Dev</v>
      </c>
      <c r="C151" s="37" t="s">
        <v>386</v>
      </c>
      <c r="D151" s="38" t="s">
        <v>558</v>
      </c>
      <c r="E151" s="39" t="s">
        <v>226</v>
      </c>
    </row>
    <row r="152" spans="1:5" ht="12.75" customHeight="1" x14ac:dyDescent="0.2">
      <c r="A152" s="40"/>
      <c r="B152" s="40"/>
      <c r="C152" s="41"/>
      <c r="D152" s="42"/>
      <c r="E152" s="43"/>
    </row>
    <row r="153" spans="1:5" ht="12.75" customHeight="1" x14ac:dyDescent="0.2">
      <c r="A153" s="36" t="s">
        <v>619</v>
      </c>
      <c r="B153" s="36" t="str">
        <f>Labels!B82</f>
        <v>Shock Std Deviation %</v>
      </c>
      <c r="C153" s="37"/>
      <c r="D153" s="38"/>
      <c r="E153" s="39"/>
    </row>
    <row r="154" spans="1:5" ht="12.75" customHeight="1" x14ac:dyDescent="0.2">
      <c r="A154" s="40"/>
      <c r="B154" s="40"/>
      <c r="C154" s="41"/>
      <c r="D154" s="42"/>
      <c r="E154" s="43"/>
    </row>
    <row r="155" spans="1:5" ht="12.75" customHeight="1" x14ac:dyDescent="0.2">
      <c r="A155" s="36" t="s">
        <v>549</v>
      </c>
      <c r="B155" s="36" t="str">
        <f>Labels!B83</f>
        <v>Tax</v>
      </c>
      <c r="C155" s="37" t="s">
        <v>229</v>
      </c>
      <c r="D155" s="38" t="s">
        <v>558</v>
      </c>
      <c r="E155" s="39" t="s">
        <v>292</v>
      </c>
    </row>
    <row r="156" spans="1:5" ht="12.75" customHeight="1" x14ac:dyDescent="0.2">
      <c r="A156" s="40"/>
      <c r="B156" s="40"/>
      <c r="C156" s="41"/>
      <c r="D156" s="42"/>
      <c r="E156" s="43"/>
    </row>
    <row r="157" spans="1:5" ht="12.75" customHeight="1" x14ac:dyDescent="0.2">
      <c r="A157" s="36" t="s">
        <v>249</v>
      </c>
      <c r="B157" s="36" t="str">
        <f>Labels!B84</f>
        <v>Tax</v>
      </c>
      <c r="C157" s="37" t="s">
        <v>386</v>
      </c>
      <c r="D157" s="38" t="s">
        <v>558</v>
      </c>
      <c r="E157" s="39" t="s">
        <v>135</v>
      </c>
    </row>
    <row r="158" spans="1:5" ht="12.75" customHeight="1" x14ac:dyDescent="0.2">
      <c r="A158" s="40"/>
      <c r="B158" s="40"/>
      <c r="C158" s="41"/>
      <c r="D158" s="42"/>
      <c r="E158" s="43"/>
    </row>
    <row r="159" spans="1:5" ht="12.75" customHeight="1" x14ac:dyDescent="0.2">
      <c r="A159" s="36" t="s">
        <v>213</v>
      </c>
      <c r="B159" s="36" t="str">
        <f>Labels!B85</f>
        <v>Tax Rate</v>
      </c>
      <c r="C159" s="37" t="s">
        <v>386</v>
      </c>
      <c r="D159" s="38" t="s">
        <v>558</v>
      </c>
      <c r="E159" s="39" t="s">
        <v>689</v>
      </c>
    </row>
    <row r="160" spans="1:5" ht="12.75" customHeight="1" x14ac:dyDescent="0.2">
      <c r="A160" s="40"/>
      <c r="B160" s="40"/>
      <c r="C160" s="41"/>
      <c r="D160" s="42"/>
      <c r="E160" s="43"/>
    </row>
    <row r="161" spans="1:5" ht="12.75" customHeight="1" x14ac:dyDescent="0.2">
      <c r="A161" s="36" t="s">
        <v>261</v>
      </c>
      <c r="B161" s="36" t="str">
        <f>Labels!B86</f>
        <v>Tax std dev</v>
      </c>
      <c r="C161" s="37" t="s">
        <v>386</v>
      </c>
      <c r="D161" s="38" t="s">
        <v>558</v>
      </c>
      <c r="E161" s="39" t="s">
        <v>615</v>
      </c>
    </row>
    <row r="162" spans="1:5" ht="12.75" customHeight="1" x14ac:dyDescent="0.2">
      <c r="A162" s="40"/>
      <c r="B162" s="40"/>
      <c r="C162" s="41"/>
      <c r="D162" s="42"/>
      <c r="E162" s="43"/>
    </row>
    <row r="163" spans="1:5" ht="12.75" customHeight="1" x14ac:dyDescent="0.2">
      <c r="A163" s="36" t="s">
        <v>427</v>
      </c>
      <c r="B163" s="36" t="str">
        <f>Labels!B87</f>
        <v>Time</v>
      </c>
      <c r="C163" s="37" t="s">
        <v>386</v>
      </c>
      <c r="D163" s="38" t="s">
        <v>558</v>
      </c>
      <c r="E163" s="39" t="s">
        <v>610</v>
      </c>
    </row>
    <row r="164" spans="1:5" ht="12.75" customHeight="1" x14ac:dyDescent="0.2">
      <c r="A164" s="40"/>
      <c r="B164" s="40"/>
      <c r="C164" s="41"/>
      <c r="D164" s="42"/>
      <c r="E164" s="43"/>
    </row>
    <row r="165" spans="1:5" ht="12.75" customHeight="1" x14ac:dyDescent="0.2">
      <c r="A165" s="36" t="s">
        <v>309</v>
      </c>
      <c r="B165" s="36" t="str">
        <f>Labels!B88</f>
        <v>Time Adjust Capital</v>
      </c>
      <c r="C165" s="37"/>
      <c r="D165" s="38"/>
      <c r="E165" s="39"/>
    </row>
    <row r="166" spans="1:5" ht="12.75" customHeight="1" x14ac:dyDescent="0.2">
      <c r="A166" s="40"/>
      <c r="B166" s="40"/>
      <c r="C166" s="41"/>
      <c r="D166" s="42"/>
      <c r="E166" s="43"/>
    </row>
    <row r="167" spans="1:5" ht="12.75" customHeight="1" x14ac:dyDescent="0.2">
      <c r="A167" s="36" t="s">
        <v>671</v>
      </c>
      <c r="B167" s="36" t="str">
        <f>Labels!B89</f>
        <v>Time Adjust Employment</v>
      </c>
      <c r="C167" s="37"/>
      <c r="D167" s="38"/>
      <c r="E167" s="39"/>
    </row>
    <row r="168" spans="1:5" ht="12.75" customHeight="1" x14ac:dyDescent="0.2">
      <c r="A168" s="40"/>
      <c r="B168" s="40"/>
      <c r="C168" s="41"/>
      <c r="D168" s="42"/>
      <c r="E168" s="43"/>
    </row>
    <row r="169" spans="1:5" ht="12.75" customHeight="1" x14ac:dyDescent="0.2">
      <c r="A169" s="36" t="s">
        <v>206</v>
      </c>
      <c r="B169" s="36" t="str">
        <f>Labels!B90</f>
        <v>Time Smooth Income</v>
      </c>
      <c r="C169" s="37"/>
      <c r="D169" s="38"/>
      <c r="E169" s="39"/>
    </row>
    <row r="170" spans="1:5" ht="12.75" customHeight="1" x14ac:dyDescent="0.2">
      <c r="A170" s="40"/>
      <c r="B170" s="40"/>
      <c r="C170" s="41"/>
      <c r="D170" s="42"/>
      <c r="E170" s="43"/>
    </row>
    <row r="171" spans="1:5" ht="12.75" customHeight="1" x14ac:dyDescent="0.2">
      <c r="A171" s="36" t="s">
        <v>721</v>
      </c>
      <c r="B171" s="36" t="str">
        <f>Labels!B91</f>
        <v>Time Smooth Long Demand</v>
      </c>
      <c r="C171" s="37"/>
      <c r="D171" s="38"/>
      <c r="E171" s="39"/>
    </row>
    <row r="172" spans="1:5" ht="12.75" customHeight="1" x14ac:dyDescent="0.2">
      <c r="A172" s="40"/>
      <c r="B172" s="40"/>
      <c r="C172" s="41"/>
      <c r="D172" s="42"/>
      <c r="E172" s="43"/>
    </row>
    <row r="173" spans="1:5" ht="12.75" customHeight="1" x14ac:dyDescent="0.2">
      <c r="A173" s="36" t="s">
        <v>441</v>
      </c>
      <c r="B173" s="36" t="str">
        <f>Labels!B92</f>
        <v>Time Smooth Short Demand</v>
      </c>
      <c r="C173" s="37"/>
      <c r="D173" s="38"/>
      <c r="E173" s="39"/>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N239"/>
  <sheetViews>
    <sheetView workbookViewId="0"/>
  </sheetViews>
  <sheetFormatPr defaultRowHeight="12.75" customHeight="1" x14ac:dyDescent="0.2"/>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"(Intermediate Computations)"</f>
        <v>(Intermediate Computations)</v>
      </c>
      <c r="B4" s="119"/>
      <c r="C4" s="119"/>
    </row>
    <row r="5" spans="1:144" ht="12.75" customHeight="1" x14ac:dyDescent="0.2">
      <c r="A5" s="119" t="str">
        <f>""</f>
        <v/>
      </c>
      <c r="B5" s="119"/>
      <c r="C5" s="119"/>
    </row>
    <row r="6" spans="1:144" ht="12.75" customHeight="1" x14ac:dyDescent="0.2">
      <c r="A6" s="2" t="str">
        <f>"Demand_Aggregate_mean_1"</f>
        <v>Demand_Aggregate_mean_1</v>
      </c>
    </row>
    <row r="7" spans="1:144" ht="12.75" customHeight="1" x14ac:dyDescent="0.2">
      <c r="B7" s="19" t="str">
        <f>ZZZ__FnCalls!F7</f>
        <v>MMM 2010</v>
      </c>
      <c r="C7" s="20" t="str">
        <f>ZZZ__FnCalls!F8</f>
        <v>MMM 2010</v>
      </c>
      <c r="D7" s="20" t="str">
        <f>ZZZ__FnCalls!F9</f>
        <v>MMM 2010</v>
      </c>
      <c r="E7" s="20" t="str">
        <f>ZZZ__FnCalls!F10</f>
        <v>MMM 2010</v>
      </c>
      <c r="F7" s="20" t="str">
        <f>ZZZ__FnCalls!F11</f>
        <v>MMM 2010</v>
      </c>
      <c r="G7" s="20" t="str">
        <f>ZZZ__FnCalls!F12</f>
        <v>MMM 2010</v>
      </c>
      <c r="H7" s="20" t="str">
        <f>ZZZ__FnCalls!F13</f>
        <v>MMM 2010</v>
      </c>
      <c r="I7" s="20" t="str">
        <f>ZZZ__FnCalls!F14</f>
        <v>MMM 2010</v>
      </c>
      <c r="J7" s="20" t="str">
        <f>ZZZ__FnCalls!F15</f>
        <v>MMM 2010</v>
      </c>
      <c r="K7" s="20" t="str">
        <f>ZZZ__FnCalls!F16</f>
        <v>MMM 2010</v>
      </c>
      <c r="L7" s="20" t="str">
        <f>ZZZ__FnCalls!F17</f>
        <v>MMM 2010</v>
      </c>
      <c r="M7" s="20" t="str">
        <f>ZZZ__FnCalls!F18</f>
        <v>MMM 2010</v>
      </c>
      <c r="N7" s="21" t="str">
        <f>ZZZ__FnCalls!H7</f>
        <v>2010</v>
      </c>
      <c r="O7" s="20" t="str">
        <f>ZZZ__FnCalls!F19</f>
        <v>MMM 2011</v>
      </c>
      <c r="P7" s="20" t="str">
        <f>ZZZ__FnCalls!F20</f>
        <v>MMM 2011</v>
      </c>
      <c r="Q7" s="20" t="str">
        <f>ZZZ__FnCalls!F21</f>
        <v>MMM 2011</v>
      </c>
      <c r="R7" s="20" t="str">
        <f>ZZZ__FnCalls!F22</f>
        <v>MMM 2011</v>
      </c>
      <c r="S7" s="20" t="str">
        <f>ZZZ__FnCalls!F23</f>
        <v>MMM 2011</v>
      </c>
      <c r="T7" s="20" t="str">
        <f>ZZZ__FnCalls!F24</f>
        <v>MMM 2011</v>
      </c>
      <c r="U7" s="20" t="str">
        <f>ZZZ__FnCalls!F25</f>
        <v>MMM 2011</v>
      </c>
      <c r="V7" s="20" t="str">
        <f>ZZZ__FnCalls!F26</f>
        <v>MMM 2011</v>
      </c>
      <c r="W7" s="20" t="str">
        <f>ZZZ__FnCalls!F27</f>
        <v>MMM 2011</v>
      </c>
      <c r="X7" s="20" t="str">
        <f>ZZZ__FnCalls!F28</f>
        <v>MMM 2011</v>
      </c>
      <c r="Y7" s="20" t="str">
        <f>ZZZ__FnCalls!F29</f>
        <v>MMM 2011</v>
      </c>
      <c r="Z7" s="20" t="str">
        <f>ZZZ__FnCalls!F30</f>
        <v>MMM 2011</v>
      </c>
      <c r="AA7" s="21" t="str">
        <f>ZZZ__FnCalls!H19</f>
        <v>2011</v>
      </c>
      <c r="AB7" s="20" t="str">
        <f>ZZZ__FnCalls!F31</f>
        <v>MMM 2012</v>
      </c>
      <c r="AC7" s="20" t="str">
        <f>ZZZ__FnCalls!F32</f>
        <v>MMM 2012</v>
      </c>
      <c r="AD7" s="20" t="str">
        <f>ZZZ__FnCalls!F33</f>
        <v>MMM 2012</v>
      </c>
      <c r="AE7" s="20" t="str">
        <f>ZZZ__FnCalls!F34</f>
        <v>MMM 2012</v>
      </c>
      <c r="AF7" s="20" t="str">
        <f>ZZZ__FnCalls!F35</f>
        <v>MMM 2012</v>
      </c>
      <c r="AG7" s="20" t="str">
        <f>ZZZ__FnCalls!F36</f>
        <v>MMM 2012</v>
      </c>
      <c r="AH7" s="20" t="str">
        <f>ZZZ__FnCalls!F37</f>
        <v>MMM 2012</v>
      </c>
      <c r="AI7" s="20" t="str">
        <f>ZZZ__FnCalls!F38</f>
        <v>MMM 2012</v>
      </c>
      <c r="AJ7" s="20" t="str">
        <f>ZZZ__FnCalls!F39</f>
        <v>MMM 2012</v>
      </c>
      <c r="AK7" s="20" t="str">
        <f>ZZZ__FnCalls!F40</f>
        <v>MMM 2012</v>
      </c>
      <c r="AL7" s="20" t="str">
        <f>ZZZ__FnCalls!F41</f>
        <v>MMM 2012</v>
      </c>
      <c r="AM7" s="20" t="str">
        <f>ZZZ__FnCalls!F42</f>
        <v>MMM 2012</v>
      </c>
      <c r="AN7" s="21" t="str">
        <f>ZZZ__FnCalls!H31</f>
        <v>2012</v>
      </c>
      <c r="AO7" s="20" t="str">
        <f>ZZZ__FnCalls!F43</f>
        <v>MMM 2013</v>
      </c>
      <c r="AP7" s="20" t="str">
        <f>ZZZ__FnCalls!F44</f>
        <v>MMM 2013</v>
      </c>
      <c r="AQ7" s="20" t="str">
        <f>ZZZ__FnCalls!F45</f>
        <v>MMM 2013</v>
      </c>
      <c r="AR7" s="20" t="str">
        <f>ZZZ__FnCalls!F46</f>
        <v>MMM 2013</v>
      </c>
      <c r="AS7" s="20" t="str">
        <f>ZZZ__FnCalls!F47</f>
        <v>MMM 2013</v>
      </c>
      <c r="AT7" s="20" t="str">
        <f>ZZZ__FnCalls!F48</f>
        <v>MMM 2013</v>
      </c>
      <c r="AU7" s="20" t="str">
        <f>ZZZ__FnCalls!F49</f>
        <v>MMM 2013</v>
      </c>
      <c r="AV7" s="20" t="str">
        <f>ZZZ__FnCalls!F50</f>
        <v>MMM 2013</v>
      </c>
      <c r="AW7" s="20" t="str">
        <f>ZZZ__FnCalls!F51</f>
        <v>MMM 2013</v>
      </c>
      <c r="AX7" s="20" t="str">
        <f>ZZZ__FnCalls!F52</f>
        <v>MMM 2013</v>
      </c>
      <c r="AY7" s="20" t="str">
        <f>ZZZ__FnCalls!F53</f>
        <v>MMM 2013</v>
      </c>
      <c r="AZ7" s="20" t="str">
        <f>ZZZ__FnCalls!F54</f>
        <v>MMM 2013</v>
      </c>
      <c r="BA7" s="21" t="str">
        <f>ZZZ__FnCalls!H43</f>
        <v>2013</v>
      </c>
      <c r="BB7" s="20" t="str">
        <f>ZZZ__FnCalls!F55</f>
        <v>MMM 2014</v>
      </c>
      <c r="BC7" s="20" t="str">
        <f>ZZZ__FnCalls!F56</f>
        <v>MMM 2014</v>
      </c>
      <c r="BD7" s="20" t="str">
        <f>ZZZ__FnCalls!F57</f>
        <v>MMM 2014</v>
      </c>
      <c r="BE7" s="20" t="str">
        <f>ZZZ__FnCalls!F58</f>
        <v>MMM 2014</v>
      </c>
      <c r="BF7" s="20" t="str">
        <f>ZZZ__FnCalls!F59</f>
        <v>MMM 2014</v>
      </c>
      <c r="BG7" s="20" t="str">
        <f>ZZZ__FnCalls!F60</f>
        <v>MMM 2014</v>
      </c>
      <c r="BH7" s="20" t="str">
        <f>ZZZ__FnCalls!F61</f>
        <v>MMM 2014</v>
      </c>
      <c r="BI7" s="20" t="str">
        <f>ZZZ__FnCalls!F62</f>
        <v>MMM 2014</v>
      </c>
      <c r="BJ7" s="20" t="str">
        <f>ZZZ__FnCalls!F63</f>
        <v>MMM 2014</v>
      </c>
      <c r="BK7" s="20" t="str">
        <f>ZZZ__FnCalls!F64</f>
        <v>MMM 2014</v>
      </c>
      <c r="BL7" s="20" t="str">
        <f>ZZZ__FnCalls!F65</f>
        <v>MMM 2014</v>
      </c>
      <c r="BM7" s="20" t="str">
        <f>ZZZ__FnCalls!F66</f>
        <v>MMM 2014</v>
      </c>
      <c r="BN7" s="21" t="str">
        <f>ZZZ__FnCalls!H55</f>
        <v>2014</v>
      </c>
      <c r="BO7" s="20" t="str">
        <f>ZZZ__FnCalls!F67</f>
        <v>MMM 2015</v>
      </c>
      <c r="BP7" s="20" t="str">
        <f>ZZZ__FnCalls!F68</f>
        <v>MMM 2015</v>
      </c>
      <c r="BQ7" s="20" t="str">
        <f>ZZZ__FnCalls!F69</f>
        <v>MMM 2015</v>
      </c>
      <c r="BR7" s="20" t="str">
        <f>ZZZ__FnCalls!F70</f>
        <v>MMM 2015</v>
      </c>
      <c r="BS7" s="20" t="str">
        <f>ZZZ__FnCalls!F71</f>
        <v>MMM 2015</v>
      </c>
      <c r="BT7" s="20" t="str">
        <f>ZZZ__FnCalls!F72</f>
        <v>MMM 2015</v>
      </c>
      <c r="BU7" s="20" t="str">
        <f>ZZZ__FnCalls!F73</f>
        <v>MMM 2015</v>
      </c>
      <c r="BV7" s="20" t="str">
        <f>ZZZ__FnCalls!F74</f>
        <v>MMM 2015</v>
      </c>
      <c r="BW7" s="20" t="str">
        <f>ZZZ__FnCalls!F75</f>
        <v>MMM 2015</v>
      </c>
      <c r="BX7" s="20" t="str">
        <f>ZZZ__FnCalls!F76</f>
        <v>MMM 2015</v>
      </c>
      <c r="BY7" s="20" t="str">
        <f>ZZZ__FnCalls!F77</f>
        <v>MMM 2015</v>
      </c>
      <c r="BZ7" s="20" t="str">
        <f>ZZZ__FnCalls!F78</f>
        <v>MMM 2015</v>
      </c>
      <c r="CA7" s="21" t="str">
        <f>ZZZ__FnCalls!H67</f>
        <v>2015</v>
      </c>
      <c r="CB7" s="20" t="str">
        <f>ZZZ__FnCalls!F79</f>
        <v>MMM 2016</v>
      </c>
      <c r="CC7" s="20" t="str">
        <f>ZZZ__FnCalls!F80</f>
        <v>MMM 2016</v>
      </c>
      <c r="CD7" s="20" t="str">
        <f>ZZZ__FnCalls!F81</f>
        <v>MMM 2016</v>
      </c>
      <c r="CE7" s="20" t="str">
        <f>ZZZ__FnCalls!F82</f>
        <v>MMM 2016</v>
      </c>
      <c r="CF7" s="20" t="str">
        <f>ZZZ__FnCalls!F83</f>
        <v>MMM 2016</v>
      </c>
      <c r="CG7" s="20" t="str">
        <f>ZZZ__FnCalls!F84</f>
        <v>MMM 2016</v>
      </c>
      <c r="CH7" s="20" t="str">
        <f>ZZZ__FnCalls!F85</f>
        <v>MMM 2016</v>
      </c>
      <c r="CI7" s="20" t="str">
        <f>ZZZ__FnCalls!F86</f>
        <v>MMM 2016</v>
      </c>
      <c r="CJ7" s="20" t="str">
        <f>ZZZ__FnCalls!F87</f>
        <v>MMM 2016</v>
      </c>
      <c r="CK7" s="20" t="str">
        <f>ZZZ__FnCalls!F88</f>
        <v>MMM 2016</v>
      </c>
      <c r="CL7" s="20" t="str">
        <f>ZZZ__FnCalls!F89</f>
        <v>MMM 2016</v>
      </c>
      <c r="CM7" s="20" t="str">
        <f>ZZZ__FnCalls!F90</f>
        <v>MMM 2016</v>
      </c>
      <c r="CN7" s="21" t="str">
        <f>ZZZ__FnCalls!H79</f>
        <v>2016</v>
      </c>
      <c r="CO7" s="20" t="str">
        <f>ZZZ__FnCalls!F91</f>
        <v>MMM 2017</v>
      </c>
      <c r="CP7" s="20" t="str">
        <f>ZZZ__FnCalls!F92</f>
        <v>MMM 2017</v>
      </c>
      <c r="CQ7" s="20" t="str">
        <f>ZZZ__FnCalls!F93</f>
        <v>MMM 2017</v>
      </c>
      <c r="CR7" s="20" t="str">
        <f>ZZZ__FnCalls!F94</f>
        <v>MMM 2017</v>
      </c>
      <c r="CS7" s="20" t="str">
        <f>ZZZ__FnCalls!F95</f>
        <v>MMM 2017</v>
      </c>
      <c r="CT7" s="20" t="str">
        <f>ZZZ__FnCalls!F96</f>
        <v>MMM 2017</v>
      </c>
      <c r="CU7" s="20" t="str">
        <f>ZZZ__FnCalls!F97</f>
        <v>MMM 2017</v>
      </c>
      <c r="CV7" s="20" t="str">
        <f>ZZZ__FnCalls!F98</f>
        <v>MMM 2017</v>
      </c>
      <c r="CW7" s="20" t="str">
        <f>ZZZ__FnCalls!F99</f>
        <v>MMM 2017</v>
      </c>
      <c r="CX7" s="20" t="str">
        <f>ZZZ__FnCalls!F100</f>
        <v>MMM 2017</v>
      </c>
      <c r="CY7" s="20" t="str">
        <f>ZZZ__FnCalls!F101</f>
        <v>MMM 2017</v>
      </c>
      <c r="CZ7" s="20" t="str">
        <f>ZZZ__FnCalls!F102</f>
        <v>MMM 2017</v>
      </c>
      <c r="DA7" s="21" t="str">
        <f>ZZZ__FnCalls!H91</f>
        <v>2017</v>
      </c>
      <c r="DB7" s="20" t="str">
        <f>ZZZ__FnCalls!F103</f>
        <v>MMM 2018</v>
      </c>
      <c r="DC7" s="20" t="str">
        <f>ZZZ__FnCalls!F104</f>
        <v>MMM 2018</v>
      </c>
      <c r="DD7" s="20" t="str">
        <f>ZZZ__FnCalls!F105</f>
        <v>MMM 2018</v>
      </c>
      <c r="DE7" s="20" t="str">
        <f>ZZZ__FnCalls!F106</f>
        <v>MMM 2018</v>
      </c>
      <c r="DF7" s="20" t="str">
        <f>ZZZ__FnCalls!F107</f>
        <v>MMM 2018</v>
      </c>
      <c r="DG7" s="20" t="str">
        <f>ZZZ__FnCalls!F108</f>
        <v>MMM 2018</v>
      </c>
      <c r="DH7" s="20" t="str">
        <f>ZZZ__FnCalls!F109</f>
        <v>MMM 2018</v>
      </c>
      <c r="DI7" s="20" t="str">
        <f>ZZZ__FnCalls!F110</f>
        <v>MMM 2018</v>
      </c>
      <c r="DJ7" s="20" t="str">
        <f>ZZZ__FnCalls!F111</f>
        <v>MMM 2018</v>
      </c>
      <c r="DK7" s="20" t="str">
        <f>ZZZ__FnCalls!F112</f>
        <v>MMM 2018</v>
      </c>
      <c r="DL7" s="20" t="str">
        <f>ZZZ__FnCalls!F113</f>
        <v>MMM 2018</v>
      </c>
      <c r="DM7" s="20" t="str">
        <f>ZZZ__FnCalls!F114</f>
        <v>MMM 2018</v>
      </c>
      <c r="DN7" s="21" t="str">
        <f>ZZZ__FnCalls!H103</f>
        <v>2018</v>
      </c>
      <c r="DO7" s="20" t="str">
        <f>ZZZ__FnCalls!F115</f>
        <v>MMM 2019</v>
      </c>
      <c r="DP7" s="20" t="str">
        <f>ZZZ__FnCalls!F116</f>
        <v>MMM 2019</v>
      </c>
      <c r="DQ7" s="20" t="str">
        <f>ZZZ__FnCalls!F117</f>
        <v>MMM 2019</v>
      </c>
      <c r="DR7" s="20" t="str">
        <f>ZZZ__FnCalls!F118</f>
        <v>MMM 2019</v>
      </c>
      <c r="DS7" s="20" t="str">
        <f>ZZZ__FnCalls!F119</f>
        <v>MMM 2019</v>
      </c>
      <c r="DT7" s="20" t="str">
        <f>ZZZ__FnCalls!F120</f>
        <v>MMM 2019</v>
      </c>
      <c r="DU7" s="20" t="str">
        <f>ZZZ__FnCalls!F121</f>
        <v>MMM 2019</v>
      </c>
      <c r="DV7" s="20" t="str">
        <f>ZZZ__FnCalls!F122</f>
        <v>MMM 2019</v>
      </c>
      <c r="DW7" s="20" t="str">
        <f>ZZZ__FnCalls!F123</f>
        <v>MMM 2019</v>
      </c>
      <c r="DX7" s="20" t="str">
        <f>ZZZ__FnCalls!F124</f>
        <v>MMM 2019</v>
      </c>
      <c r="DY7" s="20" t="str">
        <f>ZZZ__FnCalls!F125</f>
        <v>MMM 2019</v>
      </c>
      <c r="DZ7" s="20" t="str">
        <f>ZZZ__FnCalls!F126</f>
        <v>MMM 2019</v>
      </c>
      <c r="EA7" s="21" t="str">
        <f>ZZZ__FnCalls!H115</f>
        <v>2019</v>
      </c>
      <c r="EB7" s="20" t="str">
        <f>ZZZ__FnCalls!F127</f>
        <v>MMM 2020</v>
      </c>
      <c r="EC7" s="20" t="str">
        <f>ZZZ__FnCalls!F128</f>
        <v>MMM 2020</v>
      </c>
      <c r="ED7" s="20" t="str">
        <f>ZZZ__FnCalls!F129</f>
        <v>MMM 2020</v>
      </c>
      <c r="EE7" s="20" t="str">
        <f>ZZZ__FnCalls!F130</f>
        <v>MMM 2020</v>
      </c>
      <c r="EF7" s="20" t="str">
        <f>ZZZ__FnCalls!F131</f>
        <v>MMM 2020</v>
      </c>
      <c r="EG7" s="20" t="str">
        <f>ZZZ__FnCalls!F132</f>
        <v>MMM 2020</v>
      </c>
      <c r="EH7" s="20" t="str">
        <f>ZZZ__FnCalls!F133</f>
        <v>MMM 2020</v>
      </c>
      <c r="EI7" s="20" t="str">
        <f>ZZZ__FnCalls!F134</f>
        <v>MMM 2020</v>
      </c>
      <c r="EJ7" s="20" t="str">
        <f>ZZZ__FnCalls!F135</f>
        <v>MMM 2020</v>
      </c>
      <c r="EK7" s="20" t="str">
        <f>ZZZ__FnCalls!F136</f>
        <v>MMM 2020</v>
      </c>
      <c r="EL7" s="20" t="str">
        <f>ZZZ__FnCalls!F137</f>
        <v>MMM 2020</v>
      </c>
      <c r="EM7" s="20" t="str">
        <f>ZZZ__FnCalls!F138</f>
        <v>MMM 2020</v>
      </c>
      <c r="EN7" s="21" t="str">
        <f>ZZZ__FnCalls!H127</f>
        <v>2020</v>
      </c>
    </row>
    <row r="8" spans="1:144" ht="12.75" customHeight="1" x14ac:dyDescent="0.2">
      <c r="A8" s="5"/>
      <c r="B8" s="44">
        <f>ZZZ__FnCalls!A7</f>
        <v>40179</v>
      </c>
      <c r="C8" s="44">
        <f>ZZZ__FnCalls!A8</f>
        <v>40210</v>
      </c>
      <c r="D8" s="44">
        <f>ZZZ__FnCalls!A9</f>
        <v>40238</v>
      </c>
      <c r="E8" s="44">
        <f>ZZZ__FnCalls!A10</f>
        <v>40269</v>
      </c>
      <c r="F8" s="44">
        <f>ZZZ__FnCalls!A11</f>
        <v>40299</v>
      </c>
      <c r="G8" s="44">
        <f>ZZZ__FnCalls!A12</f>
        <v>40330</v>
      </c>
      <c r="H8" s="44">
        <f>ZZZ__FnCalls!A13</f>
        <v>40360</v>
      </c>
      <c r="I8" s="44">
        <f>ZZZ__FnCalls!A14</f>
        <v>40391</v>
      </c>
      <c r="J8" s="44">
        <f>ZZZ__FnCalls!A15</f>
        <v>40422</v>
      </c>
      <c r="K8" s="44">
        <f>ZZZ__FnCalls!A16</f>
        <v>40452</v>
      </c>
      <c r="L8" s="44">
        <f>ZZZ__FnCalls!A17</f>
        <v>40483</v>
      </c>
      <c r="M8" s="44">
        <f>ZZZ__FnCalls!A18</f>
        <v>40513</v>
      </c>
      <c r="N8" s="45">
        <f>ZZZ__FnCalls!A7</f>
        <v>40179</v>
      </c>
      <c r="O8" s="44">
        <f>ZZZ__FnCalls!A19</f>
        <v>40544</v>
      </c>
      <c r="P8" s="44">
        <f>ZZZ__FnCalls!A20</f>
        <v>40575</v>
      </c>
      <c r="Q8" s="44">
        <f>ZZZ__FnCalls!A21</f>
        <v>40603</v>
      </c>
      <c r="R8" s="44">
        <f>ZZZ__FnCalls!A22</f>
        <v>40634</v>
      </c>
      <c r="S8" s="44">
        <f>ZZZ__FnCalls!A23</f>
        <v>40664</v>
      </c>
      <c r="T8" s="44">
        <f>ZZZ__FnCalls!A24</f>
        <v>40695</v>
      </c>
      <c r="U8" s="44">
        <f>ZZZ__FnCalls!A25</f>
        <v>40725</v>
      </c>
      <c r="V8" s="44">
        <f>ZZZ__FnCalls!A26</f>
        <v>40756</v>
      </c>
      <c r="W8" s="44">
        <f>ZZZ__FnCalls!A27</f>
        <v>40787</v>
      </c>
      <c r="X8" s="44">
        <f>ZZZ__FnCalls!A28</f>
        <v>40817</v>
      </c>
      <c r="Y8" s="44">
        <f>ZZZ__FnCalls!A29</f>
        <v>40848</v>
      </c>
      <c r="Z8" s="44">
        <f>ZZZ__FnCalls!A30</f>
        <v>40878</v>
      </c>
      <c r="AA8" s="45">
        <f>ZZZ__FnCalls!A19</f>
        <v>40544</v>
      </c>
      <c r="AB8" s="44">
        <f>ZZZ__FnCalls!A31</f>
        <v>40909</v>
      </c>
      <c r="AC8" s="44">
        <f>ZZZ__FnCalls!A32</f>
        <v>40940</v>
      </c>
      <c r="AD8" s="44">
        <f>ZZZ__FnCalls!A33</f>
        <v>40969</v>
      </c>
      <c r="AE8" s="44">
        <f>ZZZ__FnCalls!A34</f>
        <v>41000</v>
      </c>
      <c r="AF8" s="44">
        <f>ZZZ__FnCalls!A35</f>
        <v>41030</v>
      </c>
      <c r="AG8" s="44">
        <f>ZZZ__FnCalls!A36</f>
        <v>41061</v>
      </c>
      <c r="AH8" s="44">
        <f>ZZZ__FnCalls!A37</f>
        <v>41091</v>
      </c>
      <c r="AI8" s="44">
        <f>ZZZ__FnCalls!A38</f>
        <v>41122</v>
      </c>
      <c r="AJ8" s="44">
        <f>ZZZ__FnCalls!A39</f>
        <v>41153</v>
      </c>
      <c r="AK8" s="44">
        <f>ZZZ__FnCalls!A40</f>
        <v>41183</v>
      </c>
      <c r="AL8" s="44">
        <f>ZZZ__FnCalls!A41</f>
        <v>41214</v>
      </c>
      <c r="AM8" s="44">
        <f>ZZZ__FnCalls!A42</f>
        <v>41244</v>
      </c>
      <c r="AN8" s="45">
        <f>ZZZ__FnCalls!A31</f>
        <v>40909</v>
      </c>
      <c r="AO8" s="44">
        <f>ZZZ__FnCalls!A43</f>
        <v>41275</v>
      </c>
      <c r="AP8" s="44">
        <f>ZZZ__FnCalls!A44</f>
        <v>41306</v>
      </c>
      <c r="AQ8" s="44">
        <f>ZZZ__FnCalls!A45</f>
        <v>41334</v>
      </c>
      <c r="AR8" s="44">
        <f>ZZZ__FnCalls!A46</f>
        <v>41365</v>
      </c>
      <c r="AS8" s="44">
        <f>ZZZ__FnCalls!A47</f>
        <v>41395</v>
      </c>
      <c r="AT8" s="44">
        <f>ZZZ__FnCalls!A48</f>
        <v>41426</v>
      </c>
      <c r="AU8" s="44">
        <f>ZZZ__FnCalls!A49</f>
        <v>41456</v>
      </c>
      <c r="AV8" s="44">
        <f>ZZZ__FnCalls!A50</f>
        <v>41487</v>
      </c>
      <c r="AW8" s="44">
        <f>ZZZ__FnCalls!A51</f>
        <v>41518</v>
      </c>
      <c r="AX8" s="44">
        <f>ZZZ__FnCalls!A52</f>
        <v>41548</v>
      </c>
      <c r="AY8" s="44">
        <f>ZZZ__FnCalls!A53</f>
        <v>41579</v>
      </c>
      <c r="AZ8" s="44">
        <f>ZZZ__FnCalls!A54</f>
        <v>41609</v>
      </c>
      <c r="BA8" s="45">
        <f>ZZZ__FnCalls!A43</f>
        <v>41275</v>
      </c>
      <c r="BB8" s="44">
        <f>ZZZ__FnCalls!A55</f>
        <v>41640</v>
      </c>
      <c r="BC8" s="44">
        <f>ZZZ__FnCalls!A56</f>
        <v>41671</v>
      </c>
      <c r="BD8" s="44">
        <f>ZZZ__FnCalls!A57</f>
        <v>41699</v>
      </c>
      <c r="BE8" s="44">
        <f>ZZZ__FnCalls!A58</f>
        <v>41730</v>
      </c>
      <c r="BF8" s="44">
        <f>ZZZ__FnCalls!A59</f>
        <v>41760</v>
      </c>
      <c r="BG8" s="44">
        <f>ZZZ__FnCalls!A60</f>
        <v>41791</v>
      </c>
      <c r="BH8" s="44">
        <f>ZZZ__FnCalls!A61</f>
        <v>41821</v>
      </c>
      <c r="BI8" s="44">
        <f>ZZZ__FnCalls!A62</f>
        <v>41852</v>
      </c>
      <c r="BJ8" s="44">
        <f>ZZZ__FnCalls!A63</f>
        <v>41883</v>
      </c>
      <c r="BK8" s="44">
        <f>ZZZ__FnCalls!A64</f>
        <v>41913</v>
      </c>
      <c r="BL8" s="44">
        <f>ZZZ__FnCalls!A65</f>
        <v>41944</v>
      </c>
      <c r="BM8" s="44">
        <f>ZZZ__FnCalls!A66</f>
        <v>41974</v>
      </c>
      <c r="BN8" s="45">
        <f>ZZZ__FnCalls!A55</f>
        <v>41640</v>
      </c>
      <c r="BO8" s="44">
        <f>ZZZ__FnCalls!A67</f>
        <v>42005</v>
      </c>
      <c r="BP8" s="44">
        <f>ZZZ__FnCalls!A68</f>
        <v>42036</v>
      </c>
      <c r="BQ8" s="44">
        <f>ZZZ__FnCalls!A69</f>
        <v>42064</v>
      </c>
      <c r="BR8" s="44">
        <f>ZZZ__FnCalls!A70</f>
        <v>42095</v>
      </c>
      <c r="BS8" s="44">
        <f>ZZZ__FnCalls!A71</f>
        <v>42125</v>
      </c>
      <c r="BT8" s="44">
        <f>ZZZ__FnCalls!A72</f>
        <v>42156</v>
      </c>
      <c r="BU8" s="44">
        <f>ZZZ__FnCalls!A73</f>
        <v>42186</v>
      </c>
      <c r="BV8" s="44">
        <f>ZZZ__FnCalls!A74</f>
        <v>42217</v>
      </c>
      <c r="BW8" s="44">
        <f>ZZZ__FnCalls!A75</f>
        <v>42248</v>
      </c>
      <c r="BX8" s="44">
        <f>ZZZ__FnCalls!A76</f>
        <v>42278</v>
      </c>
      <c r="BY8" s="44">
        <f>ZZZ__FnCalls!A77</f>
        <v>42309</v>
      </c>
      <c r="BZ8" s="44">
        <f>ZZZ__FnCalls!A78</f>
        <v>42339</v>
      </c>
      <c r="CA8" s="45">
        <f>ZZZ__FnCalls!A67</f>
        <v>42005</v>
      </c>
      <c r="CB8" s="44">
        <f>ZZZ__FnCalls!A79</f>
        <v>42370</v>
      </c>
      <c r="CC8" s="44">
        <f>ZZZ__FnCalls!A80</f>
        <v>42401</v>
      </c>
      <c r="CD8" s="44">
        <f>ZZZ__FnCalls!A81</f>
        <v>42430</v>
      </c>
      <c r="CE8" s="44">
        <f>ZZZ__FnCalls!A82</f>
        <v>42461</v>
      </c>
      <c r="CF8" s="44">
        <f>ZZZ__FnCalls!A83</f>
        <v>42491</v>
      </c>
      <c r="CG8" s="44">
        <f>ZZZ__FnCalls!A84</f>
        <v>42522</v>
      </c>
      <c r="CH8" s="44">
        <f>ZZZ__FnCalls!A85</f>
        <v>42552</v>
      </c>
      <c r="CI8" s="44">
        <f>ZZZ__FnCalls!A86</f>
        <v>42583</v>
      </c>
      <c r="CJ8" s="44">
        <f>ZZZ__FnCalls!A87</f>
        <v>42614</v>
      </c>
      <c r="CK8" s="44">
        <f>ZZZ__FnCalls!A88</f>
        <v>42644</v>
      </c>
      <c r="CL8" s="44">
        <f>ZZZ__FnCalls!A89</f>
        <v>42675</v>
      </c>
      <c r="CM8" s="44">
        <f>ZZZ__FnCalls!A90</f>
        <v>42705</v>
      </c>
      <c r="CN8" s="45">
        <f>ZZZ__FnCalls!A79</f>
        <v>42370</v>
      </c>
      <c r="CO8" s="44">
        <f>ZZZ__FnCalls!A91</f>
        <v>42736</v>
      </c>
      <c r="CP8" s="44">
        <f>ZZZ__FnCalls!A92</f>
        <v>42767</v>
      </c>
      <c r="CQ8" s="44">
        <f>ZZZ__FnCalls!A93</f>
        <v>42795</v>
      </c>
      <c r="CR8" s="44">
        <f>ZZZ__FnCalls!A94</f>
        <v>42826</v>
      </c>
      <c r="CS8" s="44">
        <f>ZZZ__FnCalls!A95</f>
        <v>42856</v>
      </c>
      <c r="CT8" s="44">
        <f>ZZZ__FnCalls!A96</f>
        <v>42887</v>
      </c>
      <c r="CU8" s="44">
        <f>ZZZ__FnCalls!A97</f>
        <v>42917</v>
      </c>
      <c r="CV8" s="44">
        <f>ZZZ__FnCalls!A98</f>
        <v>42948</v>
      </c>
      <c r="CW8" s="44">
        <f>ZZZ__FnCalls!A99</f>
        <v>42979</v>
      </c>
      <c r="CX8" s="44">
        <f>ZZZ__FnCalls!A100</f>
        <v>43009</v>
      </c>
      <c r="CY8" s="44">
        <f>ZZZ__FnCalls!A101</f>
        <v>43040</v>
      </c>
      <c r="CZ8" s="44">
        <f>ZZZ__FnCalls!A102</f>
        <v>43070</v>
      </c>
      <c r="DA8" s="45">
        <f>ZZZ__FnCalls!A91</f>
        <v>42736</v>
      </c>
      <c r="DB8" s="44">
        <f>ZZZ__FnCalls!A103</f>
        <v>43101</v>
      </c>
      <c r="DC8" s="44">
        <f>ZZZ__FnCalls!A104</f>
        <v>43132</v>
      </c>
      <c r="DD8" s="44">
        <f>ZZZ__FnCalls!A105</f>
        <v>43160</v>
      </c>
      <c r="DE8" s="44">
        <f>ZZZ__FnCalls!A106</f>
        <v>43191</v>
      </c>
      <c r="DF8" s="44">
        <f>ZZZ__FnCalls!A107</f>
        <v>43221</v>
      </c>
      <c r="DG8" s="44">
        <f>ZZZ__FnCalls!A108</f>
        <v>43252</v>
      </c>
      <c r="DH8" s="44">
        <f>ZZZ__FnCalls!A109</f>
        <v>43282</v>
      </c>
      <c r="DI8" s="44">
        <f>ZZZ__FnCalls!A110</f>
        <v>43313</v>
      </c>
      <c r="DJ8" s="44">
        <f>ZZZ__FnCalls!A111</f>
        <v>43344</v>
      </c>
      <c r="DK8" s="44">
        <f>ZZZ__FnCalls!A112</f>
        <v>43374</v>
      </c>
      <c r="DL8" s="44">
        <f>ZZZ__FnCalls!A113</f>
        <v>43405</v>
      </c>
      <c r="DM8" s="44">
        <f>ZZZ__FnCalls!A114</f>
        <v>43435</v>
      </c>
      <c r="DN8" s="45">
        <f>ZZZ__FnCalls!A103</f>
        <v>43101</v>
      </c>
      <c r="DO8" s="44">
        <f>ZZZ__FnCalls!A115</f>
        <v>43466</v>
      </c>
      <c r="DP8" s="44">
        <f>ZZZ__FnCalls!A116</f>
        <v>43497</v>
      </c>
      <c r="DQ8" s="44">
        <f>ZZZ__FnCalls!A117</f>
        <v>43525</v>
      </c>
      <c r="DR8" s="44">
        <f>ZZZ__FnCalls!A118</f>
        <v>43556</v>
      </c>
      <c r="DS8" s="44">
        <f>ZZZ__FnCalls!A119</f>
        <v>43586</v>
      </c>
      <c r="DT8" s="44">
        <f>ZZZ__FnCalls!A120</f>
        <v>43617</v>
      </c>
      <c r="DU8" s="44">
        <f>ZZZ__FnCalls!A121</f>
        <v>43647</v>
      </c>
      <c r="DV8" s="44">
        <f>ZZZ__FnCalls!A122</f>
        <v>43678</v>
      </c>
      <c r="DW8" s="44">
        <f>ZZZ__FnCalls!A123</f>
        <v>43709</v>
      </c>
      <c r="DX8" s="44">
        <f>ZZZ__FnCalls!A124</f>
        <v>43739</v>
      </c>
      <c r="DY8" s="44">
        <f>ZZZ__FnCalls!A125</f>
        <v>43770</v>
      </c>
      <c r="DZ8" s="44">
        <f>ZZZ__FnCalls!A126</f>
        <v>43800</v>
      </c>
      <c r="EA8" s="45">
        <f>ZZZ__FnCalls!A115</f>
        <v>43466</v>
      </c>
      <c r="EB8" s="44">
        <f>ZZZ__FnCalls!A127</f>
        <v>43831</v>
      </c>
      <c r="EC8" s="44">
        <f>ZZZ__FnCalls!A128</f>
        <v>43862</v>
      </c>
      <c r="ED8" s="44">
        <f>ZZZ__FnCalls!A129</f>
        <v>43891</v>
      </c>
      <c r="EE8" s="44">
        <f>ZZZ__FnCalls!A130</f>
        <v>43922</v>
      </c>
      <c r="EF8" s="44">
        <f>ZZZ__FnCalls!A131</f>
        <v>43952</v>
      </c>
      <c r="EG8" s="44">
        <f>ZZZ__FnCalls!A132</f>
        <v>43983</v>
      </c>
      <c r="EH8" s="44">
        <f>ZZZ__FnCalls!A133</f>
        <v>44013</v>
      </c>
      <c r="EI8" s="44">
        <f>ZZZ__FnCalls!A134</f>
        <v>44044</v>
      </c>
      <c r="EJ8" s="44">
        <f>ZZZ__FnCalls!A135</f>
        <v>44075</v>
      </c>
      <c r="EK8" s="44">
        <f>ZZZ__FnCalls!A136</f>
        <v>44105</v>
      </c>
      <c r="EL8" s="44">
        <f>ZZZ__FnCalls!A137</f>
        <v>44136</v>
      </c>
      <c r="EM8" s="44">
        <f>ZZZ__FnCalls!A138</f>
        <v>44166</v>
      </c>
      <c r="EN8" s="45">
        <f>ZZZ__FnCalls!A127</f>
        <v>43831</v>
      </c>
    </row>
    <row r="9" spans="1:144" ht="12.75" customHeight="1" x14ac:dyDescent="0.2">
      <c r="A9" s="2" t="str">
        <f>"Demand_Aggregate_mean_2"</f>
        <v>Demand_Aggregate_mean_2</v>
      </c>
    </row>
    <row r="10" spans="1:144" ht="12.75" customHeight="1" x14ac:dyDescent="0.2">
      <c r="B10" s="19" t="str">
        <f>ZZZ__FnCalls!F7</f>
        <v>MMM 2010</v>
      </c>
      <c r="C10" s="20" t="str">
        <f>ZZZ__FnCalls!F8</f>
        <v>MMM 2010</v>
      </c>
      <c r="D10" s="20" t="str">
        <f>ZZZ__FnCalls!F9</f>
        <v>MMM 2010</v>
      </c>
      <c r="E10" s="20" t="str">
        <f>ZZZ__FnCalls!F10</f>
        <v>MMM 2010</v>
      </c>
      <c r="F10" s="20" t="str">
        <f>ZZZ__FnCalls!F11</f>
        <v>MMM 2010</v>
      </c>
      <c r="G10" s="20" t="str">
        <f>ZZZ__FnCalls!F12</f>
        <v>MMM 2010</v>
      </c>
      <c r="H10" s="20" t="str">
        <f>ZZZ__FnCalls!F13</f>
        <v>MMM 2010</v>
      </c>
      <c r="I10" s="20" t="str">
        <f>ZZZ__FnCalls!F14</f>
        <v>MMM 2010</v>
      </c>
      <c r="J10" s="20" t="str">
        <f>ZZZ__FnCalls!F15</f>
        <v>MMM 2010</v>
      </c>
      <c r="K10" s="20" t="str">
        <f>ZZZ__FnCalls!F16</f>
        <v>MMM 2010</v>
      </c>
      <c r="L10" s="20" t="str">
        <f>ZZZ__FnCalls!F17</f>
        <v>MMM 2010</v>
      </c>
      <c r="M10" s="20" t="str">
        <f>ZZZ__FnCalls!F18</f>
        <v>MMM 2010</v>
      </c>
      <c r="N10" s="21" t="str">
        <f>ZZZ__FnCalls!H7</f>
        <v>2010</v>
      </c>
      <c r="O10" s="20" t="str">
        <f>ZZZ__FnCalls!F19</f>
        <v>MMM 2011</v>
      </c>
      <c r="P10" s="20" t="str">
        <f>ZZZ__FnCalls!F20</f>
        <v>MMM 2011</v>
      </c>
      <c r="Q10" s="20" t="str">
        <f>ZZZ__FnCalls!F21</f>
        <v>MMM 2011</v>
      </c>
      <c r="R10" s="20" t="str">
        <f>ZZZ__FnCalls!F22</f>
        <v>MMM 2011</v>
      </c>
      <c r="S10" s="20" t="str">
        <f>ZZZ__FnCalls!F23</f>
        <v>MMM 2011</v>
      </c>
      <c r="T10" s="20" t="str">
        <f>ZZZ__FnCalls!F24</f>
        <v>MMM 2011</v>
      </c>
      <c r="U10" s="20" t="str">
        <f>ZZZ__FnCalls!F25</f>
        <v>MMM 2011</v>
      </c>
      <c r="V10" s="20" t="str">
        <f>ZZZ__FnCalls!F26</f>
        <v>MMM 2011</v>
      </c>
      <c r="W10" s="20" t="str">
        <f>ZZZ__FnCalls!F27</f>
        <v>MMM 2011</v>
      </c>
      <c r="X10" s="20" t="str">
        <f>ZZZ__FnCalls!F28</f>
        <v>MMM 2011</v>
      </c>
      <c r="Y10" s="20" t="str">
        <f>ZZZ__FnCalls!F29</f>
        <v>MMM 2011</v>
      </c>
      <c r="Z10" s="20" t="str">
        <f>ZZZ__FnCalls!F30</f>
        <v>MMM 2011</v>
      </c>
      <c r="AA10" s="21" t="str">
        <f>ZZZ__FnCalls!H19</f>
        <v>2011</v>
      </c>
      <c r="AB10" s="20" t="str">
        <f>ZZZ__FnCalls!F31</f>
        <v>MMM 2012</v>
      </c>
      <c r="AC10" s="20" t="str">
        <f>ZZZ__FnCalls!F32</f>
        <v>MMM 2012</v>
      </c>
      <c r="AD10" s="20" t="str">
        <f>ZZZ__FnCalls!F33</f>
        <v>MMM 2012</v>
      </c>
      <c r="AE10" s="20" t="str">
        <f>ZZZ__FnCalls!F34</f>
        <v>MMM 2012</v>
      </c>
      <c r="AF10" s="20" t="str">
        <f>ZZZ__FnCalls!F35</f>
        <v>MMM 2012</v>
      </c>
      <c r="AG10" s="20" t="str">
        <f>ZZZ__FnCalls!F36</f>
        <v>MMM 2012</v>
      </c>
      <c r="AH10" s="20" t="str">
        <f>ZZZ__FnCalls!F37</f>
        <v>MMM 2012</v>
      </c>
      <c r="AI10" s="20" t="str">
        <f>ZZZ__FnCalls!F38</f>
        <v>MMM 2012</v>
      </c>
      <c r="AJ10" s="20" t="str">
        <f>ZZZ__FnCalls!F39</f>
        <v>MMM 2012</v>
      </c>
      <c r="AK10" s="20" t="str">
        <f>ZZZ__FnCalls!F40</f>
        <v>MMM 2012</v>
      </c>
      <c r="AL10" s="20" t="str">
        <f>ZZZ__FnCalls!F41</f>
        <v>MMM 2012</v>
      </c>
      <c r="AM10" s="20" t="str">
        <f>ZZZ__FnCalls!F42</f>
        <v>MMM 2012</v>
      </c>
      <c r="AN10" s="21" t="str">
        <f>ZZZ__FnCalls!H31</f>
        <v>2012</v>
      </c>
      <c r="AO10" s="20" t="str">
        <f>ZZZ__FnCalls!F43</f>
        <v>MMM 2013</v>
      </c>
      <c r="AP10" s="20" t="str">
        <f>ZZZ__FnCalls!F44</f>
        <v>MMM 2013</v>
      </c>
      <c r="AQ10" s="20" t="str">
        <f>ZZZ__FnCalls!F45</f>
        <v>MMM 2013</v>
      </c>
      <c r="AR10" s="20" t="str">
        <f>ZZZ__FnCalls!F46</f>
        <v>MMM 2013</v>
      </c>
      <c r="AS10" s="20" t="str">
        <f>ZZZ__FnCalls!F47</f>
        <v>MMM 2013</v>
      </c>
      <c r="AT10" s="20" t="str">
        <f>ZZZ__FnCalls!F48</f>
        <v>MMM 2013</v>
      </c>
      <c r="AU10" s="20" t="str">
        <f>ZZZ__FnCalls!F49</f>
        <v>MMM 2013</v>
      </c>
      <c r="AV10" s="20" t="str">
        <f>ZZZ__FnCalls!F50</f>
        <v>MMM 2013</v>
      </c>
      <c r="AW10" s="20" t="str">
        <f>ZZZ__FnCalls!F51</f>
        <v>MMM 2013</v>
      </c>
      <c r="AX10" s="20" t="str">
        <f>ZZZ__FnCalls!F52</f>
        <v>MMM 2013</v>
      </c>
      <c r="AY10" s="20" t="str">
        <f>ZZZ__FnCalls!F53</f>
        <v>MMM 2013</v>
      </c>
      <c r="AZ10" s="20" t="str">
        <f>ZZZ__FnCalls!F54</f>
        <v>MMM 2013</v>
      </c>
      <c r="BA10" s="21" t="str">
        <f>ZZZ__FnCalls!H43</f>
        <v>2013</v>
      </c>
      <c r="BB10" s="20" t="str">
        <f>ZZZ__FnCalls!F55</f>
        <v>MMM 2014</v>
      </c>
      <c r="BC10" s="20" t="str">
        <f>ZZZ__FnCalls!F56</f>
        <v>MMM 2014</v>
      </c>
      <c r="BD10" s="20" t="str">
        <f>ZZZ__FnCalls!F57</f>
        <v>MMM 2014</v>
      </c>
      <c r="BE10" s="20" t="str">
        <f>ZZZ__FnCalls!F58</f>
        <v>MMM 2014</v>
      </c>
      <c r="BF10" s="20" t="str">
        <f>ZZZ__FnCalls!F59</f>
        <v>MMM 2014</v>
      </c>
      <c r="BG10" s="20" t="str">
        <f>ZZZ__FnCalls!F60</f>
        <v>MMM 2014</v>
      </c>
      <c r="BH10" s="20" t="str">
        <f>ZZZ__FnCalls!F61</f>
        <v>MMM 2014</v>
      </c>
      <c r="BI10" s="20" t="str">
        <f>ZZZ__FnCalls!F62</f>
        <v>MMM 2014</v>
      </c>
      <c r="BJ10" s="20" t="str">
        <f>ZZZ__FnCalls!F63</f>
        <v>MMM 2014</v>
      </c>
      <c r="BK10" s="20" t="str">
        <f>ZZZ__FnCalls!F64</f>
        <v>MMM 2014</v>
      </c>
      <c r="BL10" s="20" t="str">
        <f>ZZZ__FnCalls!F65</f>
        <v>MMM 2014</v>
      </c>
      <c r="BM10" s="20" t="str">
        <f>ZZZ__FnCalls!F66</f>
        <v>MMM 2014</v>
      </c>
      <c r="BN10" s="21" t="str">
        <f>ZZZ__FnCalls!H55</f>
        <v>2014</v>
      </c>
      <c r="BO10" s="20" t="str">
        <f>ZZZ__FnCalls!F67</f>
        <v>MMM 2015</v>
      </c>
      <c r="BP10" s="20" t="str">
        <f>ZZZ__FnCalls!F68</f>
        <v>MMM 2015</v>
      </c>
      <c r="BQ10" s="20" t="str">
        <f>ZZZ__FnCalls!F69</f>
        <v>MMM 2015</v>
      </c>
      <c r="BR10" s="20" t="str">
        <f>ZZZ__FnCalls!F70</f>
        <v>MMM 2015</v>
      </c>
      <c r="BS10" s="20" t="str">
        <f>ZZZ__FnCalls!F71</f>
        <v>MMM 2015</v>
      </c>
      <c r="BT10" s="20" t="str">
        <f>ZZZ__FnCalls!F72</f>
        <v>MMM 2015</v>
      </c>
      <c r="BU10" s="20" t="str">
        <f>ZZZ__FnCalls!F73</f>
        <v>MMM 2015</v>
      </c>
      <c r="BV10" s="20" t="str">
        <f>ZZZ__FnCalls!F74</f>
        <v>MMM 2015</v>
      </c>
      <c r="BW10" s="20" t="str">
        <f>ZZZ__FnCalls!F75</f>
        <v>MMM 2015</v>
      </c>
      <c r="BX10" s="20" t="str">
        <f>ZZZ__FnCalls!F76</f>
        <v>MMM 2015</v>
      </c>
      <c r="BY10" s="20" t="str">
        <f>ZZZ__FnCalls!F77</f>
        <v>MMM 2015</v>
      </c>
      <c r="BZ10" s="20" t="str">
        <f>ZZZ__FnCalls!F78</f>
        <v>MMM 2015</v>
      </c>
      <c r="CA10" s="21" t="str">
        <f>ZZZ__FnCalls!H67</f>
        <v>2015</v>
      </c>
      <c r="CB10" s="20" t="str">
        <f>ZZZ__FnCalls!F79</f>
        <v>MMM 2016</v>
      </c>
      <c r="CC10" s="20" t="str">
        <f>ZZZ__FnCalls!F80</f>
        <v>MMM 2016</v>
      </c>
      <c r="CD10" s="20" t="str">
        <f>ZZZ__FnCalls!F81</f>
        <v>MMM 2016</v>
      </c>
      <c r="CE10" s="20" t="str">
        <f>ZZZ__FnCalls!F82</f>
        <v>MMM 2016</v>
      </c>
      <c r="CF10" s="20" t="str">
        <f>ZZZ__FnCalls!F83</f>
        <v>MMM 2016</v>
      </c>
      <c r="CG10" s="20" t="str">
        <f>ZZZ__FnCalls!F84</f>
        <v>MMM 2016</v>
      </c>
      <c r="CH10" s="20" t="str">
        <f>ZZZ__FnCalls!F85</f>
        <v>MMM 2016</v>
      </c>
      <c r="CI10" s="20" t="str">
        <f>ZZZ__FnCalls!F86</f>
        <v>MMM 2016</v>
      </c>
      <c r="CJ10" s="20" t="str">
        <f>ZZZ__FnCalls!F87</f>
        <v>MMM 2016</v>
      </c>
      <c r="CK10" s="20" t="str">
        <f>ZZZ__FnCalls!F88</f>
        <v>MMM 2016</v>
      </c>
      <c r="CL10" s="20" t="str">
        <f>ZZZ__FnCalls!F89</f>
        <v>MMM 2016</v>
      </c>
      <c r="CM10" s="20" t="str">
        <f>ZZZ__FnCalls!F90</f>
        <v>MMM 2016</v>
      </c>
      <c r="CN10" s="21" t="str">
        <f>ZZZ__FnCalls!H79</f>
        <v>2016</v>
      </c>
      <c r="CO10" s="20" t="str">
        <f>ZZZ__FnCalls!F91</f>
        <v>MMM 2017</v>
      </c>
      <c r="CP10" s="20" t="str">
        <f>ZZZ__FnCalls!F92</f>
        <v>MMM 2017</v>
      </c>
      <c r="CQ10" s="20" t="str">
        <f>ZZZ__FnCalls!F93</f>
        <v>MMM 2017</v>
      </c>
      <c r="CR10" s="20" t="str">
        <f>ZZZ__FnCalls!F94</f>
        <v>MMM 2017</v>
      </c>
      <c r="CS10" s="20" t="str">
        <f>ZZZ__FnCalls!F95</f>
        <v>MMM 2017</v>
      </c>
      <c r="CT10" s="20" t="str">
        <f>ZZZ__FnCalls!F96</f>
        <v>MMM 2017</v>
      </c>
      <c r="CU10" s="20" t="str">
        <f>ZZZ__FnCalls!F97</f>
        <v>MMM 2017</v>
      </c>
      <c r="CV10" s="20" t="str">
        <f>ZZZ__FnCalls!F98</f>
        <v>MMM 2017</v>
      </c>
      <c r="CW10" s="20" t="str">
        <f>ZZZ__FnCalls!F99</f>
        <v>MMM 2017</v>
      </c>
      <c r="CX10" s="20" t="str">
        <f>ZZZ__FnCalls!F100</f>
        <v>MMM 2017</v>
      </c>
      <c r="CY10" s="20" t="str">
        <f>ZZZ__FnCalls!F101</f>
        <v>MMM 2017</v>
      </c>
      <c r="CZ10" s="20" t="str">
        <f>ZZZ__FnCalls!F102</f>
        <v>MMM 2017</v>
      </c>
      <c r="DA10" s="21" t="str">
        <f>ZZZ__FnCalls!H91</f>
        <v>2017</v>
      </c>
      <c r="DB10" s="20" t="str">
        <f>ZZZ__FnCalls!F103</f>
        <v>MMM 2018</v>
      </c>
      <c r="DC10" s="20" t="str">
        <f>ZZZ__FnCalls!F104</f>
        <v>MMM 2018</v>
      </c>
      <c r="DD10" s="20" t="str">
        <f>ZZZ__FnCalls!F105</f>
        <v>MMM 2018</v>
      </c>
      <c r="DE10" s="20" t="str">
        <f>ZZZ__FnCalls!F106</f>
        <v>MMM 2018</v>
      </c>
      <c r="DF10" s="20" t="str">
        <f>ZZZ__FnCalls!F107</f>
        <v>MMM 2018</v>
      </c>
      <c r="DG10" s="20" t="str">
        <f>ZZZ__FnCalls!F108</f>
        <v>MMM 2018</v>
      </c>
      <c r="DH10" s="20" t="str">
        <f>ZZZ__FnCalls!F109</f>
        <v>MMM 2018</v>
      </c>
      <c r="DI10" s="20" t="str">
        <f>ZZZ__FnCalls!F110</f>
        <v>MMM 2018</v>
      </c>
      <c r="DJ10" s="20" t="str">
        <f>ZZZ__FnCalls!F111</f>
        <v>MMM 2018</v>
      </c>
      <c r="DK10" s="20" t="str">
        <f>ZZZ__FnCalls!F112</f>
        <v>MMM 2018</v>
      </c>
      <c r="DL10" s="20" t="str">
        <f>ZZZ__FnCalls!F113</f>
        <v>MMM 2018</v>
      </c>
      <c r="DM10" s="20" t="str">
        <f>ZZZ__FnCalls!F114</f>
        <v>MMM 2018</v>
      </c>
      <c r="DN10" s="21" t="str">
        <f>ZZZ__FnCalls!H103</f>
        <v>2018</v>
      </c>
      <c r="DO10" s="20" t="str">
        <f>ZZZ__FnCalls!F115</f>
        <v>MMM 2019</v>
      </c>
      <c r="DP10" s="20" t="str">
        <f>ZZZ__FnCalls!F116</f>
        <v>MMM 2019</v>
      </c>
      <c r="DQ10" s="20" t="str">
        <f>ZZZ__FnCalls!F117</f>
        <v>MMM 2019</v>
      </c>
      <c r="DR10" s="20" t="str">
        <f>ZZZ__FnCalls!F118</f>
        <v>MMM 2019</v>
      </c>
      <c r="DS10" s="20" t="str">
        <f>ZZZ__FnCalls!F119</f>
        <v>MMM 2019</v>
      </c>
      <c r="DT10" s="20" t="str">
        <f>ZZZ__FnCalls!F120</f>
        <v>MMM 2019</v>
      </c>
      <c r="DU10" s="20" t="str">
        <f>ZZZ__FnCalls!F121</f>
        <v>MMM 2019</v>
      </c>
      <c r="DV10" s="20" t="str">
        <f>ZZZ__FnCalls!F122</f>
        <v>MMM 2019</v>
      </c>
      <c r="DW10" s="20" t="str">
        <f>ZZZ__FnCalls!F123</f>
        <v>MMM 2019</v>
      </c>
      <c r="DX10" s="20" t="str">
        <f>ZZZ__FnCalls!F124</f>
        <v>MMM 2019</v>
      </c>
      <c r="DY10" s="20" t="str">
        <f>ZZZ__FnCalls!F125</f>
        <v>MMM 2019</v>
      </c>
      <c r="DZ10" s="20" t="str">
        <f>ZZZ__FnCalls!F126</f>
        <v>MMM 2019</v>
      </c>
      <c r="EA10" s="21" t="str">
        <f>ZZZ__FnCalls!H115</f>
        <v>2019</v>
      </c>
      <c r="EB10" s="20" t="str">
        <f>ZZZ__FnCalls!F127</f>
        <v>MMM 2020</v>
      </c>
      <c r="EC10" s="20" t="str">
        <f>ZZZ__FnCalls!F128</f>
        <v>MMM 2020</v>
      </c>
      <c r="ED10" s="20" t="str">
        <f>ZZZ__FnCalls!F129</f>
        <v>MMM 2020</v>
      </c>
      <c r="EE10" s="20" t="str">
        <f>ZZZ__FnCalls!F130</f>
        <v>MMM 2020</v>
      </c>
      <c r="EF10" s="20" t="str">
        <f>ZZZ__FnCalls!F131</f>
        <v>MMM 2020</v>
      </c>
      <c r="EG10" s="20" t="str">
        <f>ZZZ__FnCalls!F132</f>
        <v>MMM 2020</v>
      </c>
      <c r="EH10" s="20" t="str">
        <f>ZZZ__FnCalls!F133</f>
        <v>MMM 2020</v>
      </c>
      <c r="EI10" s="20" t="str">
        <f>ZZZ__FnCalls!F134</f>
        <v>MMM 2020</v>
      </c>
      <c r="EJ10" s="20" t="str">
        <f>ZZZ__FnCalls!F135</f>
        <v>MMM 2020</v>
      </c>
      <c r="EK10" s="20" t="str">
        <f>ZZZ__FnCalls!F136</f>
        <v>MMM 2020</v>
      </c>
      <c r="EL10" s="20" t="str">
        <f>ZZZ__FnCalls!F137</f>
        <v>MMM 2020</v>
      </c>
      <c r="EM10" s="20" t="str">
        <f>ZZZ__FnCalls!F138</f>
        <v>MMM 2020</v>
      </c>
      <c r="EN10" s="21" t="str">
        <f>ZZZ__FnCalls!H127</f>
        <v>2020</v>
      </c>
    </row>
    <row r="11" spans="1:144" ht="12.75" customHeight="1" x14ac:dyDescent="0.2">
      <c r="A11" s="5"/>
      <c r="B11" s="44" t="str">
        <f>ZZZ__FnCalls!F7</f>
        <v>MMM 2010</v>
      </c>
      <c r="C11" s="44" t="str">
        <f>ZZZ__FnCalls!F8</f>
        <v>MMM 2010</v>
      </c>
      <c r="D11" s="44" t="str">
        <f>ZZZ__FnCalls!F9</f>
        <v>MMM 2010</v>
      </c>
      <c r="E11" s="44" t="str">
        <f>ZZZ__FnCalls!F10</f>
        <v>MMM 2010</v>
      </c>
      <c r="F11" s="44" t="str">
        <f>ZZZ__FnCalls!F11</f>
        <v>MMM 2010</v>
      </c>
      <c r="G11" s="44" t="str">
        <f>ZZZ__FnCalls!F12</f>
        <v>MMM 2010</v>
      </c>
      <c r="H11" s="44" t="str">
        <f>ZZZ__FnCalls!F13</f>
        <v>MMM 2010</v>
      </c>
      <c r="I11" s="44" t="str">
        <f>ZZZ__FnCalls!F14</f>
        <v>MMM 2010</v>
      </c>
      <c r="J11" s="44" t="str">
        <f>ZZZ__FnCalls!F15</f>
        <v>MMM 2010</v>
      </c>
      <c r="K11" s="44" t="str">
        <f>ZZZ__FnCalls!F16</f>
        <v>MMM 2010</v>
      </c>
      <c r="L11" s="44" t="str">
        <f>ZZZ__FnCalls!F17</f>
        <v>MMM 2010</v>
      </c>
      <c r="M11" s="44" t="str">
        <f>ZZZ__FnCalls!F18</f>
        <v>MMM 2010</v>
      </c>
      <c r="N11" s="45" t="str">
        <f>ZZZ__FnCalls!F7</f>
        <v>MMM 2010</v>
      </c>
      <c r="O11" s="44" t="str">
        <f>ZZZ__FnCalls!F19</f>
        <v>MMM 2011</v>
      </c>
      <c r="P11" s="44" t="str">
        <f>ZZZ__FnCalls!F20</f>
        <v>MMM 2011</v>
      </c>
      <c r="Q11" s="44" t="str">
        <f>ZZZ__FnCalls!F21</f>
        <v>MMM 2011</v>
      </c>
      <c r="R11" s="44" t="str">
        <f>ZZZ__FnCalls!F22</f>
        <v>MMM 2011</v>
      </c>
      <c r="S11" s="44" t="str">
        <f>ZZZ__FnCalls!F23</f>
        <v>MMM 2011</v>
      </c>
      <c r="T11" s="44" t="str">
        <f>ZZZ__FnCalls!F24</f>
        <v>MMM 2011</v>
      </c>
      <c r="U11" s="44" t="str">
        <f>ZZZ__FnCalls!F25</f>
        <v>MMM 2011</v>
      </c>
      <c r="V11" s="44" t="str">
        <f>ZZZ__FnCalls!F26</f>
        <v>MMM 2011</v>
      </c>
      <c r="W11" s="44" t="str">
        <f>ZZZ__FnCalls!F27</f>
        <v>MMM 2011</v>
      </c>
      <c r="X11" s="44" t="str">
        <f>ZZZ__FnCalls!F28</f>
        <v>MMM 2011</v>
      </c>
      <c r="Y11" s="44" t="str">
        <f>ZZZ__FnCalls!F29</f>
        <v>MMM 2011</v>
      </c>
      <c r="Z11" s="44" t="str">
        <f>ZZZ__FnCalls!F30</f>
        <v>MMM 2011</v>
      </c>
      <c r="AA11" s="45" t="str">
        <f>ZZZ__FnCalls!F19</f>
        <v>MMM 2011</v>
      </c>
      <c r="AB11" s="44" t="str">
        <f>ZZZ__FnCalls!F31</f>
        <v>MMM 2012</v>
      </c>
      <c r="AC11" s="44" t="str">
        <f>ZZZ__FnCalls!F32</f>
        <v>MMM 2012</v>
      </c>
      <c r="AD11" s="44" t="str">
        <f>ZZZ__FnCalls!F33</f>
        <v>MMM 2012</v>
      </c>
      <c r="AE11" s="44" t="str">
        <f>ZZZ__FnCalls!F34</f>
        <v>MMM 2012</v>
      </c>
      <c r="AF11" s="44" t="str">
        <f>ZZZ__FnCalls!F35</f>
        <v>MMM 2012</v>
      </c>
      <c r="AG11" s="44" t="str">
        <f>ZZZ__FnCalls!F36</f>
        <v>MMM 2012</v>
      </c>
      <c r="AH11" s="44" t="str">
        <f>ZZZ__FnCalls!F37</f>
        <v>MMM 2012</v>
      </c>
      <c r="AI11" s="44" t="str">
        <f>ZZZ__FnCalls!F38</f>
        <v>MMM 2012</v>
      </c>
      <c r="AJ11" s="44" t="str">
        <f>ZZZ__FnCalls!F39</f>
        <v>MMM 2012</v>
      </c>
      <c r="AK11" s="44" t="str">
        <f>ZZZ__FnCalls!F40</f>
        <v>MMM 2012</v>
      </c>
      <c r="AL11" s="44" t="str">
        <f>ZZZ__FnCalls!F41</f>
        <v>MMM 2012</v>
      </c>
      <c r="AM11" s="44" t="str">
        <f>ZZZ__FnCalls!F42</f>
        <v>MMM 2012</v>
      </c>
      <c r="AN11" s="45" t="str">
        <f>ZZZ__FnCalls!F31</f>
        <v>MMM 2012</v>
      </c>
      <c r="AO11" s="44" t="str">
        <f>ZZZ__FnCalls!F43</f>
        <v>MMM 2013</v>
      </c>
      <c r="AP11" s="44" t="str">
        <f>ZZZ__FnCalls!F44</f>
        <v>MMM 2013</v>
      </c>
      <c r="AQ11" s="44" t="str">
        <f>ZZZ__FnCalls!F45</f>
        <v>MMM 2013</v>
      </c>
      <c r="AR11" s="44" t="str">
        <f>ZZZ__FnCalls!F46</f>
        <v>MMM 2013</v>
      </c>
      <c r="AS11" s="44" t="str">
        <f>ZZZ__FnCalls!F47</f>
        <v>MMM 2013</v>
      </c>
      <c r="AT11" s="44" t="str">
        <f>ZZZ__FnCalls!F48</f>
        <v>MMM 2013</v>
      </c>
      <c r="AU11" s="44" t="str">
        <f>ZZZ__FnCalls!F49</f>
        <v>MMM 2013</v>
      </c>
      <c r="AV11" s="44" t="str">
        <f>ZZZ__FnCalls!F50</f>
        <v>MMM 2013</v>
      </c>
      <c r="AW11" s="44" t="str">
        <f>ZZZ__FnCalls!F51</f>
        <v>MMM 2013</v>
      </c>
      <c r="AX11" s="44" t="str">
        <f>ZZZ__FnCalls!F52</f>
        <v>MMM 2013</v>
      </c>
      <c r="AY11" s="44" t="str">
        <f>ZZZ__FnCalls!F53</f>
        <v>MMM 2013</v>
      </c>
      <c r="AZ11" s="44" t="str">
        <f>ZZZ__FnCalls!F54</f>
        <v>MMM 2013</v>
      </c>
      <c r="BA11" s="45" t="str">
        <f>ZZZ__FnCalls!F43</f>
        <v>MMM 2013</v>
      </c>
      <c r="BB11" s="44" t="str">
        <f>ZZZ__FnCalls!F55</f>
        <v>MMM 2014</v>
      </c>
      <c r="BC11" s="44" t="str">
        <f>ZZZ__FnCalls!F56</f>
        <v>MMM 2014</v>
      </c>
      <c r="BD11" s="44" t="str">
        <f>ZZZ__FnCalls!F57</f>
        <v>MMM 2014</v>
      </c>
      <c r="BE11" s="44" t="str">
        <f>ZZZ__FnCalls!F58</f>
        <v>MMM 2014</v>
      </c>
      <c r="BF11" s="44" t="str">
        <f>ZZZ__FnCalls!F59</f>
        <v>MMM 2014</v>
      </c>
      <c r="BG11" s="44" t="str">
        <f>ZZZ__FnCalls!F60</f>
        <v>MMM 2014</v>
      </c>
      <c r="BH11" s="44" t="str">
        <f>ZZZ__FnCalls!F61</f>
        <v>MMM 2014</v>
      </c>
      <c r="BI11" s="44" t="str">
        <f>ZZZ__FnCalls!F62</f>
        <v>MMM 2014</v>
      </c>
      <c r="BJ11" s="44" t="str">
        <f>ZZZ__FnCalls!F63</f>
        <v>MMM 2014</v>
      </c>
      <c r="BK11" s="44" t="str">
        <f>ZZZ__FnCalls!F64</f>
        <v>MMM 2014</v>
      </c>
      <c r="BL11" s="44" t="str">
        <f>ZZZ__FnCalls!F65</f>
        <v>MMM 2014</v>
      </c>
      <c r="BM11" s="44" t="str">
        <f>ZZZ__FnCalls!F66</f>
        <v>MMM 2014</v>
      </c>
      <c r="BN11" s="45" t="str">
        <f>ZZZ__FnCalls!F55</f>
        <v>MMM 2014</v>
      </c>
      <c r="BO11" s="44" t="str">
        <f>ZZZ__FnCalls!F67</f>
        <v>MMM 2015</v>
      </c>
      <c r="BP11" s="44" t="str">
        <f>ZZZ__FnCalls!F68</f>
        <v>MMM 2015</v>
      </c>
      <c r="BQ11" s="44" t="str">
        <f>ZZZ__FnCalls!F69</f>
        <v>MMM 2015</v>
      </c>
      <c r="BR11" s="44" t="str">
        <f>ZZZ__FnCalls!F70</f>
        <v>MMM 2015</v>
      </c>
      <c r="BS11" s="44" t="str">
        <f>ZZZ__FnCalls!F71</f>
        <v>MMM 2015</v>
      </c>
      <c r="BT11" s="44" t="str">
        <f>ZZZ__FnCalls!F72</f>
        <v>MMM 2015</v>
      </c>
      <c r="BU11" s="44" t="str">
        <f>ZZZ__FnCalls!F73</f>
        <v>MMM 2015</v>
      </c>
      <c r="BV11" s="44" t="str">
        <f>ZZZ__FnCalls!F74</f>
        <v>MMM 2015</v>
      </c>
      <c r="BW11" s="44" t="str">
        <f>ZZZ__FnCalls!F75</f>
        <v>MMM 2015</v>
      </c>
      <c r="BX11" s="44" t="str">
        <f>ZZZ__FnCalls!F76</f>
        <v>MMM 2015</v>
      </c>
      <c r="BY11" s="44" t="str">
        <f>ZZZ__FnCalls!F77</f>
        <v>MMM 2015</v>
      </c>
      <c r="BZ11" s="44" t="str">
        <f>ZZZ__FnCalls!F78</f>
        <v>MMM 2015</v>
      </c>
      <c r="CA11" s="45" t="str">
        <f>ZZZ__FnCalls!F67</f>
        <v>MMM 2015</v>
      </c>
      <c r="CB11" s="44" t="str">
        <f>ZZZ__FnCalls!F79</f>
        <v>MMM 2016</v>
      </c>
      <c r="CC11" s="44" t="str">
        <f>ZZZ__FnCalls!F80</f>
        <v>MMM 2016</v>
      </c>
      <c r="CD11" s="44" t="str">
        <f>ZZZ__FnCalls!F81</f>
        <v>MMM 2016</v>
      </c>
      <c r="CE11" s="44" t="str">
        <f>ZZZ__FnCalls!F82</f>
        <v>MMM 2016</v>
      </c>
      <c r="CF11" s="44" t="str">
        <f>ZZZ__FnCalls!F83</f>
        <v>MMM 2016</v>
      </c>
      <c r="CG11" s="44" t="str">
        <f>ZZZ__FnCalls!F84</f>
        <v>MMM 2016</v>
      </c>
      <c r="CH11" s="44" t="str">
        <f>ZZZ__FnCalls!F85</f>
        <v>MMM 2016</v>
      </c>
      <c r="CI11" s="44" t="str">
        <f>ZZZ__FnCalls!F86</f>
        <v>MMM 2016</v>
      </c>
      <c r="CJ11" s="44" t="str">
        <f>ZZZ__FnCalls!F87</f>
        <v>MMM 2016</v>
      </c>
      <c r="CK11" s="44" t="str">
        <f>ZZZ__FnCalls!F88</f>
        <v>MMM 2016</v>
      </c>
      <c r="CL11" s="44" t="str">
        <f>ZZZ__FnCalls!F89</f>
        <v>MMM 2016</v>
      </c>
      <c r="CM11" s="44" t="str">
        <f>ZZZ__FnCalls!F90</f>
        <v>MMM 2016</v>
      </c>
      <c r="CN11" s="45" t="str">
        <f>ZZZ__FnCalls!F79</f>
        <v>MMM 2016</v>
      </c>
      <c r="CO11" s="44" t="str">
        <f>ZZZ__FnCalls!F91</f>
        <v>MMM 2017</v>
      </c>
      <c r="CP11" s="44" t="str">
        <f>ZZZ__FnCalls!F92</f>
        <v>MMM 2017</v>
      </c>
      <c r="CQ11" s="44" t="str">
        <f>ZZZ__FnCalls!F93</f>
        <v>MMM 2017</v>
      </c>
      <c r="CR11" s="44" t="str">
        <f>ZZZ__FnCalls!F94</f>
        <v>MMM 2017</v>
      </c>
      <c r="CS11" s="44" t="str">
        <f>ZZZ__FnCalls!F95</f>
        <v>MMM 2017</v>
      </c>
      <c r="CT11" s="44" t="str">
        <f>ZZZ__FnCalls!F96</f>
        <v>MMM 2017</v>
      </c>
      <c r="CU11" s="44" t="str">
        <f>ZZZ__FnCalls!F97</f>
        <v>MMM 2017</v>
      </c>
      <c r="CV11" s="44" t="str">
        <f>ZZZ__FnCalls!F98</f>
        <v>MMM 2017</v>
      </c>
      <c r="CW11" s="44" t="str">
        <f>ZZZ__FnCalls!F99</f>
        <v>MMM 2017</v>
      </c>
      <c r="CX11" s="44" t="str">
        <f>ZZZ__FnCalls!F100</f>
        <v>MMM 2017</v>
      </c>
      <c r="CY11" s="44" t="str">
        <f>ZZZ__FnCalls!F101</f>
        <v>MMM 2017</v>
      </c>
      <c r="CZ11" s="44" t="str">
        <f>ZZZ__FnCalls!F102</f>
        <v>MMM 2017</v>
      </c>
      <c r="DA11" s="45" t="str">
        <f>ZZZ__FnCalls!F91</f>
        <v>MMM 2017</v>
      </c>
      <c r="DB11" s="44" t="str">
        <f>ZZZ__FnCalls!F103</f>
        <v>MMM 2018</v>
      </c>
      <c r="DC11" s="44" t="str">
        <f>ZZZ__FnCalls!F104</f>
        <v>MMM 2018</v>
      </c>
      <c r="DD11" s="44" t="str">
        <f>ZZZ__FnCalls!F105</f>
        <v>MMM 2018</v>
      </c>
      <c r="DE11" s="44" t="str">
        <f>ZZZ__FnCalls!F106</f>
        <v>MMM 2018</v>
      </c>
      <c r="DF11" s="44" t="str">
        <f>ZZZ__FnCalls!F107</f>
        <v>MMM 2018</v>
      </c>
      <c r="DG11" s="44" t="str">
        <f>ZZZ__FnCalls!F108</f>
        <v>MMM 2018</v>
      </c>
      <c r="DH11" s="44" t="str">
        <f>ZZZ__FnCalls!F109</f>
        <v>MMM 2018</v>
      </c>
      <c r="DI11" s="44" t="str">
        <f>ZZZ__FnCalls!F110</f>
        <v>MMM 2018</v>
      </c>
      <c r="DJ11" s="44" t="str">
        <f>ZZZ__FnCalls!F111</f>
        <v>MMM 2018</v>
      </c>
      <c r="DK11" s="44" t="str">
        <f>ZZZ__FnCalls!F112</f>
        <v>MMM 2018</v>
      </c>
      <c r="DL11" s="44" t="str">
        <f>ZZZ__FnCalls!F113</f>
        <v>MMM 2018</v>
      </c>
      <c r="DM11" s="44" t="str">
        <f>ZZZ__FnCalls!F114</f>
        <v>MMM 2018</v>
      </c>
      <c r="DN11" s="45" t="str">
        <f>ZZZ__FnCalls!F103</f>
        <v>MMM 2018</v>
      </c>
      <c r="DO11" s="44" t="str">
        <f>ZZZ__FnCalls!F115</f>
        <v>MMM 2019</v>
      </c>
      <c r="DP11" s="44" t="str">
        <f>ZZZ__FnCalls!F116</f>
        <v>MMM 2019</v>
      </c>
      <c r="DQ11" s="44" t="str">
        <f>ZZZ__FnCalls!F117</f>
        <v>MMM 2019</v>
      </c>
      <c r="DR11" s="44" t="str">
        <f>ZZZ__FnCalls!F118</f>
        <v>MMM 2019</v>
      </c>
      <c r="DS11" s="44" t="str">
        <f>ZZZ__FnCalls!F119</f>
        <v>MMM 2019</v>
      </c>
      <c r="DT11" s="44" t="str">
        <f>ZZZ__FnCalls!F120</f>
        <v>MMM 2019</v>
      </c>
      <c r="DU11" s="44" t="str">
        <f>ZZZ__FnCalls!F121</f>
        <v>MMM 2019</v>
      </c>
      <c r="DV11" s="44" t="str">
        <f>ZZZ__FnCalls!F122</f>
        <v>MMM 2019</v>
      </c>
      <c r="DW11" s="44" t="str">
        <f>ZZZ__FnCalls!F123</f>
        <v>MMM 2019</v>
      </c>
      <c r="DX11" s="44" t="str">
        <f>ZZZ__FnCalls!F124</f>
        <v>MMM 2019</v>
      </c>
      <c r="DY11" s="44" t="str">
        <f>ZZZ__FnCalls!F125</f>
        <v>MMM 2019</v>
      </c>
      <c r="DZ11" s="44" t="str">
        <f>ZZZ__FnCalls!F126</f>
        <v>MMM 2019</v>
      </c>
      <c r="EA11" s="45" t="str">
        <f>ZZZ__FnCalls!F115</f>
        <v>MMM 2019</v>
      </c>
      <c r="EB11" s="44" t="str">
        <f>ZZZ__FnCalls!F127</f>
        <v>MMM 2020</v>
      </c>
      <c r="EC11" s="44" t="str">
        <f>ZZZ__FnCalls!F128</f>
        <v>MMM 2020</v>
      </c>
      <c r="ED11" s="44" t="str">
        <f>ZZZ__FnCalls!F129</f>
        <v>MMM 2020</v>
      </c>
      <c r="EE11" s="44" t="str">
        <f>ZZZ__FnCalls!F130</f>
        <v>MMM 2020</v>
      </c>
      <c r="EF11" s="44" t="str">
        <f>ZZZ__FnCalls!F131</f>
        <v>MMM 2020</v>
      </c>
      <c r="EG11" s="44" t="str">
        <f>ZZZ__FnCalls!F132</f>
        <v>MMM 2020</v>
      </c>
      <c r="EH11" s="44" t="str">
        <f>ZZZ__FnCalls!F133</f>
        <v>MMM 2020</v>
      </c>
      <c r="EI11" s="44" t="str">
        <f>ZZZ__FnCalls!F134</f>
        <v>MMM 2020</v>
      </c>
      <c r="EJ11" s="44" t="str">
        <f>ZZZ__FnCalls!F135</f>
        <v>MMM 2020</v>
      </c>
      <c r="EK11" s="44" t="str">
        <f>ZZZ__FnCalls!F136</f>
        <v>MMM 2020</v>
      </c>
      <c r="EL11" s="44" t="str">
        <f>ZZZ__FnCalls!F137</f>
        <v>MMM 2020</v>
      </c>
      <c r="EM11" s="44" t="str">
        <f>ZZZ__FnCalls!F138</f>
        <v>MMM 2020</v>
      </c>
      <c r="EN11" s="45" t="str">
        <f>ZZZ__FnCalls!F127</f>
        <v>MMM 2020</v>
      </c>
    </row>
    <row r="12" spans="1:144" ht="12.75" customHeight="1" x14ac:dyDescent="0.2">
      <c r="A12" s="2" t="str">
        <f>"Demand_Aggregate_1"</f>
        <v>Demand_Aggregate_1</v>
      </c>
    </row>
    <row r="13" spans="1:144" ht="12.75" customHeight="1" x14ac:dyDescent="0.2">
      <c r="B13" s="19" t="str">
        <f>ZZZ__FnCalls!F7</f>
        <v>MMM 2010</v>
      </c>
      <c r="C13" s="20" t="str">
        <f>ZZZ__FnCalls!F8</f>
        <v>MMM 2010</v>
      </c>
      <c r="D13" s="20" t="str">
        <f>ZZZ__FnCalls!F9</f>
        <v>MMM 2010</v>
      </c>
      <c r="E13" s="20" t="str">
        <f>ZZZ__FnCalls!F10</f>
        <v>MMM 2010</v>
      </c>
      <c r="F13" s="20" t="str">
        <f>ZZZ__FnCalls!F11</f>
        <v>MMM 2010</v>
      </c>
      <c r="G13" s="20" t="str">
        <f>ZZZ__FnCalls!F12</f>
        <v>MMM 2010</v>
      </c>
      <c r="H13" s="20" t="str">
        <f>ZZZ__FnCalls!F13</f>
        <v>MMM 2010</v>
      </c>
      <c r="I13" s="20" t="str">
        <f>ZZZ__FnCalls!F14</f>
        <v>MMM 2010</v>
      </c>
      <c r="J13" s="20" t="str">
        <f>ZZZ__FnCalls!F15</f>
        <v>MMM 2010</v>
      </c>
      <c r="K13" s="20" t="str">
        <f>ZZZ__FnCalls!F16</f>
        <v>MMM 2010</v>
      </c>
      <c r="L13" s="20" t="str">
        <f>ZZZ__FnCalls!F17</f>
        <v>MMM 2010</v>
      </c>
      <c r="M13" s="20" t="str">
        <f>ZZZ__FnCalls!F18</f>
        <v>MMM 2010</v>
      </c>
      <c r="N13" s="21" t="str">
        <f>ZZZ__FnCalls!H7</f>
        <v>2010</v>
      </c>
      <c r="O13" s="20" t="str">
        <f>ZZZ__FnCalls!F19</f>
        <v>MMM 2011</v>
      </c>
      <c r="P13" s="20" t="str">
        <f>ZZZ__FnCalls!F20</f>
        <v>MMM 2011</v>
      </c>
      <c r="Q13" s="20" t="str">
        <f>ZZZ__FnCalls!F21</f>
        <v>MMM 2011</v>
      </c>
      <c r="R13" s="20" t="str">
        <f>ZZZ__FnCalls!F22</f>
        <v>MMM 2011</v>
      </c>
      <c r="S13" s="20" t="str">
        <f>ZZZ__FnCalls!F23</f>
        <v>MMM 2011</v>
      </c>
      <c r="T13" s="20" t="str">
        <f>ZZZ__FnCalls!F24</f>
        <v>MMM 2011</v>
      </c>
      <c r="U13" s="20" t="str">
        <f>ZZZ__FnCalls!F25</f>
        <v>MMM 2011</v>
      </c>
      <c r="V13" s="20" t="str">
        <f>ZZZ__FnCalls!F26</f>
        <v>MMM 2011</v>
      </c>
      <c r="W13" s="20" t="str">
        <f>ZZZ__FnCalls!F27</f>
        <v>MMM 2011</v>
      </c>
      <c r="X13" s="20" t="str">
        <f>ZZZ__FnCalls!F28</f>
        <v>MMM 2011</v>
      </c>
      <c r="Y13" s="20" t="str">
        <f>ZZZ__FnCalls!F29</f>
        <v>MMM 2011</v>
      </c>
      <c r="Z13" s="20" t="str">
        <f>ZZZ__FnCalls!F30</f>
        <v>MMM 2011</v>
      </c>
      <c r="AA13" s="21" t="str">
        <f>ZZZ__FnCalls!H19</f>
        <v>2011</v>
      </c>
      <c r="AB13" s="20" t="str">
        <f>ZZZ__FnCalls!F31</f>
        <v>MMM 2012</v>
      </c>
      <c r="AC13" s="20" t="str">
        <f>ZZZ__FnCalls!F32</f>
        <v>MMM 2012</v>
      </c>
      <c r="AD13" s="20" t="str">
        <f>ZZZ__FnCalls!F33</f>
        <v>MMM 2012</v>
      </c>
      <c r="AE13" s="20" t="str">
        <f>ZZZ__FnCalls!F34</f>
        <v>MMM 2012</v>
      </c>
      <c r="AF13" s="20" t="str">
        <f>ZZZ__FnCalls!F35</f>
        <v>MMM 2012</v>
      </c>
      <c r="AG13" s="20" t="str">
        <f>ZZZ__FnCalls!F36</f>
        <v>MMM 2012</v>
      </c>
      <c r="AH13" s="20" t="str">
        <f>ZZZ__FnCalls!F37</f>
        <v>MMM 2012</v>
      </c>
      <c r="AI13" s="20" t="str">
        <f>ZZZ__FnCalls!F38</f>
        <v>MMM 2012</v>
      </c>
      <c r="AJ13" s="20" t="str">
        <f>ZZZ__FnCalls!F39</f>
        <v>MMM 2012</v>
      </c>
      <c r="AK13" s="20" t="str">
        <f>ZZZ__FnCalls!F40</f>
        <v>MMM 2012</v>
      </c>
      <c r="AL13" s="20" t="str">
        <f>ZZZ__FnCalls!F41</f>
        <v>MMM 2012</v>
      </c>
      <c r="AM13" s="20" t="str">
        <f>ZZZ__FnCalls!F42</f>
        <v>MMM 2012</v>
      </c>
      <c r="AN13" s="21" t="str">
        <f>ZZZ__FnCalls!H31</f>
        <v>2012</v>
      </c>
      <c r="AO13" s="20" t="str">
        <f>ZZZ__FnCalls!F43</f>
        <v>MMM 2013</v>
      </c>
      <c r="AP13" s="20" t="str">
        <f>ZZZ__FnCalls!F44</f>
        <v>MMM 2013</v>
      </c>
      <c r="AQ13" s="20" t="str">
        <f>ZZZ__FnCalls!F45</f>
        <v>MMM 2013</v>
      </c>
      <c r="AR13" s="20" t="str">
        <f>ZZZ__FnCalls!F46</f>
        <v>MMM 2013</v>
      </c>
      <c r="AS13" s="20" t="str">
        <f>ZZZ__FnCalls!F47</f>
        <v>MMM 2013</v>
      </c>
      <c r="AT13" s="20" t="str">
        <f>ZZZ__FnCalls!F48</f>
        <v>MMM 2013</v>
      </c>
      <c r="AU13" s="20" t="str">
        <f>ZZZ__FnCalls!F49</f>
        <v>MMM 2013</v>
      </c>
      <c r="AV13" s="20" t="str">
        <f>ZZZ__FnCalls!F50</f>
        <v>MMM 2013</v>
      </c>
      <c r="AW13" s="20" t="str">
        <f>ZZZ__FnCalls!F51</f>
        <v>MMM 2013</v>
      </c>
      <c r="AX13" s="20" t="str">
        <f>ZZZ__FnCalls!F52</f>
        <v>MMM 2013</v>
      </c>
      <c r="AY13" s="20" t="str">
        <f>ZZZ__FnCalls!F53</f>
        <v>MMM 2013</v>
      </c>
      <c r="AZ13" s="20" t="str">
        <f>ZZZ__FnCalls!F54</f>
        <v>MMM 2013</v>
      </c>
      <c r="BA13" s="21" t="str">
        <f>ZZZ__FnCalls!H43</f>
        <v>2013</v>
      </c>
      <c r="BB13" s="20" t="str">
        <f>ZZZ__FnCalls!F55</f>
        <v>MMM 2014</v>
      </c>
      <c r="BC13" s="20" t="str">
        <f>ZZZ__FnCalls!F56</f>
        <v>MMM 2014</v>
      </c>
      <c r="BD13" s="20" t="str">
        <f>ZZZ__FnCalls!F57</f>
        <v>MMM 2014</v>
      </c>
      <c r="BE13" s="20" t="str">
        <f>ZZZ__FnCalls!F58</f>
        <v>MMM 2014</v>
      </c>
      <c r="BF13" s="20" t="str">
        <f>ZZZ__FnCalls!F59</f>
        <v>MMM 2014</v>
      </c>
      <c r="BG13" s="20" t="str">
        <f>ZZZ__FnCalls!F60</f>
        <v>MMM 2014</v>
      </c>
      <c r="BH13" s="20" t="str">
        <f>ZZZ__FnCalls!F61</f>
        <v>MMM 2014</v>
      </c>
      <c r="BI13" s="20" t="str">
        <f>ZZZ__FnCalls!F62</f>
        <v>MMM 2014</v>
      </c>
      <c r="BJ13" s="20" t="str">
        <f>ZZZ__FnCalls!F63</f>
        <v>MMM 2014</v>
      </c>
      <c r="BK13" s="20" t="str">
        <f>ZZZ__FnCalls!F64</f>
        <v>MMM 2014</v>
      </c>
      <c r="BL13" s="20" t="str">
        <f>ZZZ__FnCalls!F65</f>
        <v>MMM 2014</v>
      </c>
      <c r="BM13" s="20" t="str">
        <f>ZZZ__FnCalls!F66</f>
        <v>MMM 2014</v>
      </c>
      <c r="BN13" s="21" t="str">
        <f>ZZZ__FnCalls!H55</f>
        <v>2014</v>
      </c>
      <c r="BO13" s="20" t="str">
        <f>ZZZ__FnCalls!F67</f>
        <v>MMM 2015</v>
      </c>
      <c r="BP13" s="20" t="str">
        <f>ZZZ__FnCalls!F68</f>
        <v>MMM 2015</v>
      </c>
      <c r="BQ13" s="20" t="str">
        <f>ZZZ__FnCalls!F69</f>
        <v>MMM 2015</v>
      </c>
      <c r="BR13" s="20" t="str">
        <f>ZZZ__FnCalls!F70</f>
        <v>MMM 2015</v>
      </c>
      <c r="BS13" s="20" t="str">
        <f>ZZZ__FnCalls!F71</f>
        <v>MMM 2015</v>
      </c>
      <c r="BT13" s="20" t="str">
        <f>ZZZ__FnCalls!F72</f>
        <v>MMM 2015</v>
      </c>
      <c r="BU13" s="20" t="str">
        <f>ZZZ__FnCalls!F73</f>
        <v>MMM 2015</v>
      </c>
      <c r="BV13" s="20" t="str">
        <f>ZZZ__FnCalls!F74</f>
        <v>MMM 2015</v>
      </c>
      <c r="BW13" s="20" t="str">
        <f>ZZZ__FnCalls!F75</f>
        <v>MMM 2015</v>
      </c>
      <c r="BX13" s="20" t="str">
        <f>ZZZ__FnCalls!F76</f>
        <v>MMM 2015</v>
      </c>
      <c r="BY13" s="20" t="str">
        <f>ZZZ__FnCalls!F77</f>
        <v>MMM 2015</v>
      </c>
      <c r="BZ13" s="20" t="str">
        <f>ZZZ__FnCalls!F78</f>
        <v>MMM 2015</v>
      </c>
      <c r="CA13" s="21" t="str">
        <f>ZZZ__FnCalls!H67</f>
        <v>2015</v>
      </c>
      <c r="CB13" s="20" t="str">
        <f>ZZZ__FnCalls!F79</f>
        <v>MMM 2016</v>
      </c>
      <c r="CC13" s="20" t="str">
        <f>ZZZ__FnCalls!F80</f>
        <v>MMM 2016</v>
      </c>
      <c r="CD13" s="20" t="str">
        <f>ZZZ__FnCalls!F81</f>
        <v>MMM 2016</v>
      </c>
      <c r="CE13" s="20" t="str">
        <f>ZZZ__FnCalls!F82</f>
        <v>MMM 2016</v>
      </c>
      <c r="CF13" s="20" t="str">
        <f>ZZZ__FnCalls!F83</f>
        <v>MMM 2016</v>
      </c>
      <c r="CG13" s="20" t="str">
        <f>ZZZ__FnCalls!F84</f>
        <v>MMM 2016</v>
      </c>
      <c r="CH13" s="20" t="str">
        <f>ZZZ__FnCalls!F85</f>
        <v>MMM 2016</v>
      </c>
      <c r="CI13" s="20" t="str">
        <f>ZZZ__FnCalls!F86</f>
        <v>MMM 2016</v>
      </c>
      <c r="CJ13" s="20" t="str">
        <f>ZZZ__FnCalls!F87</f>
        <v>MMM 2016</v>
      </c>
      <c r="CK13" s="20" t="str">
        <f>ZZZ__FnCalls!F88</f>
        <v>MMM 2016</v>
      </c>
      <c r="CL13" s="20" t="str">
        <f>ZZZ__FnCalls!F89</f>
        <v>MMM 2016</v>
      </c>
      <c r="CM13" s="20" t="str">
        <f>ZZZ__FnCalls!F90</f>
        <v>MMM 2016</v>
      </c>
      <c r="CN13" s="21" t="str">
        <f>ZZZ__FnCalls!H79</f>
        <v>2016</v>
      </c>
      <c r="CO13" s="20" t="str">
        <f>ZZZ__FnCalls!F91</f>
        <v>MMM 2017</v>
      </c>
      <c r="CP13" s="20" t="str">
        <f>ZZZ__FnCalls!F92</f>
        <v>MMM 2017</v>
      </c>
      <c r="CQ13" s="20" t="str">
        <f>ZZZ__FnCalls!F93</f>
        <v>MMM 2017</v>
      </c>
      <c r="CR13" s="20" t="str">
        <f>ZZZ__FnCalls!F94</f>
        <v>MMM 2017</v>
      </c>
      <c r="CS13" s="20" t="str">
        <f>ZZZ__FnCalls!F95</f>
        <v>MMM 2017</v>
      </c>
      <c r="CT13" s="20" t="str">
        <f>ZZZ__FnCalls!F96</f>
        <v>MMM 2017</v>
      </c>
      <c r="CU13" s="20" t="str">
        <f>ZZZ__FnCalls!F97</f>
        <v>MMM 2017</v>
      </c>
      <c r="CV13" s="20" t="str">
        <f>ZZZ__FnCalls!F98</f>
        <v>MMM 2017</v>
      </c>
      <c r="CW13" s="20" t="str">
        <f>ZZZ__FnCalls!F99</f>
        <v>MMM 2017</v>
      </c>
      <c r="CX13" s="20" t="str">
        <f>ZZZ__FnCalls!F100</f>
        <v>MMM 2017</v>
      </c>
      <c r="CY13" s="20" t="str">
        <f>ZZZ__FnCalls!F101</f>
        <v>MMM 2017</v>
      </c>
      <c r="CZ13" s="20" t="str">
        <f>ZZZ__FnCalls!F102</f>
        <v>MMM 2017</v>
      </c>
      <c r="DA13" s="21" t="str">
        <f>ZZZ__FnCalls!H91</f>
        <v>2017</v>
      </c>
      <c r="DB13" s="20" t="str">
        <f>ZZZ__FnCalls!F103</f>
        <v>MMM 2018</v>
      </c>
      <c r="DC13" s="20" t="str">
        <f>ZZZ__FnCalls!F104</f>
        <v>MMM 2018</v>
      </c>
      <c r="DD13" s="20" t="str">
        <f>ZZZ__FnCalls!F105</f>
        <v>MMM 2018</v>
      </c>
      <c r="DE13" s="20" t="str">
        <f>ZZZ__FnCalls!F106</f>
        <v>MMM 2018</v>
      </c>
      <c r="DF13" s="20" t="str">
        <f>ZZZ__FnCalls!F107</f>
        <v>MMM 2018</v>
      </c>
      <c r="DG13" s="20" t="str">
        <f>ZZZ__FnCalls!F108</f>
        <v>MMM 2018</v>
      </c>
      <c r="DH13" s="20" t="str">
        <f>ZZZ__FnCalls!F109</f>
        <v>MMM 2018</v>
      </c>
      <c r="DI13" s="20" t="str">
        <f>ZZZ__FnCalls!F110</f>
        <v>MMM 2018</v>
      </c>
      <c r="DJ13" s="20" t="str">
        <f>ZZZ__FnCalls!F111</f>
        <v>MMM 2018</v>
      </c>
      <c r="DK13" s="20" t="str">
        <f>ZZZ__FnCalls!F112</f>
        <v>MMM 2018</v>
      </c>
      <c r="DL13" s="20" t="str">
        <f>ZZZ__FnCalls!F113</f>
        <v>MMM 2018</v>
      </c>
      <c r="DM13" s="20" t="str">
        <f>ZZZ__FnCalls!F114</f>
        <v>MMM 2018</v>
      </c>
      <c r="DN13" s="21" t="str">
        <f>ZZZ__FnCalls!H103</f>
        <v>2018</v>
      </c>
      <c r="DO13" s="20" t="str">
        <f>ZZZ__FnCalls!F115</f>
        <v>MMM 2019</v>
      </c>
      <c r="DP13" s="20" t="str">
        <f>ZZZ__FnCalls!F116</f>
        <v>MMM 2019</v>
      </c>
      <c r="DQ13" s="20" t="str">
        <f>ZZZ__FnCalls!F117</f>
        <v>MMM 2019</v>
      </c>
      <c r="DR13" s="20" t="str">
        <f>ZZZ__FnCalls!F118</f>
        <v>MMM 2019</v>
      </c>
      <c r="DS13" s="20" t="str">
        <f>ZZZ__FnCalls!F119</f>
        <v>MMM 2019</v>
      </c>
      <c r="DT13" s="20" t="str">
        <f>ZZZ__FnCalls!F120</f>
        <v>MMM 2019</v>
      </c>
      <c r="DU13" s="20" t="str">
        <f>ZZZ__FnCalls!F121</f>
        <v>MMM 2019</v>
      </c>
      <c r="DV13" s="20" t="str">
        <f>ZZZ__FnCalls!F122</f>
        <v>MMM 2019</v>
      </c>
      <c r="DW13" s="20" t="str">
        <f>ZZZ__FnCalls!F123</f>
        <v>MMM 2019</v>
      </c>
      <c r="DX13" s="20" t="str">
        <f>ZZZ__FnCalls!F124</f>
        <v>MMM 2019</v>
      </c>
      <c r="DY13" s="20" t="str">
        <f>ZZZ__FnCalls!F125</f>
        <v>MMM 2019</v>
      </c>
      <c r="DZ13" s="20" t="str">
        <f>ZZZ__FnCalls!F126</f>
        <v>MMM 2019</v>
      </c>
      <c r="EA13" s="21" t="str">
        <f>ZZZ__FnCalls!H115</f>
        <v>2019</v>
      </c>
      <c r="EB13" s="20" t="str">
        <f>ZZZ__FnCalls!F127</f>
        <v>MMM 2020</v>
      </c>
      <c r="EC13" s="20" t="str">
        <f>ZZZ__FnCalls!F128</f>
        <v>MMM 2020</v>
      </c>
      <c r="ED13" s="20" t="str">
        <f>ZZZ__FnCalls!F129</f>
        <v>MMM 2020</v>
      </c>
      <c r="EE13" s="20" t="str">
        <f>ZZZ__FnCalls!F130</f>
        <v>MMM 2020</v>
      </c>
      <c r="EF13" s="20" t="str">
        <f>ZZZ__FnCalls!F131</f>
        <v>MMM 2020</v>
      </c>
      <c r="EG13" s="20" t="str">
        <f>ZZZ__FnCalls!F132</f>
        <v>MMM 2020</v>
      </c>
      <c r="EH13" s="20" t="str">
        <f>ZZZ__FnCalls!F133</f>
        <v>MMM 2020</v>
      </c>
      <c r="EI13" s="20" t="str">
        <f>ZZZ__FnCalls!F134</f>
        <v>MMM 2020</v>
      </c>
      <c r="EJ13" s="20" t="str">
        <f>ZZZ__FnCalls!F135</f>
        <v>MMM 2020</v>
      </c>
      <c r="EK13" s="20" t="str">
        <f>ZZZ__FnCalls!F136</f>
        <v>MMM 2020</v>
      </c>
      <c r="EL13" s="20" t="str">
        <f>ZZZ__FnCalls!F137</f>
        <v>MMM 2020</v>
      </c>
      <c r="EM13" s="20" t="str">
        <f>ZZZ__FnCalls!F138</f>
        <v>MMM 2020</v>
      </c>
      <c r="EN13" s="21" t="str">
        <f>ZZZ__FnCalls!H127</f>
        <v>2020</v>
      </c>
    </row>
    <row r="14" spans="1:144" ht="12.75" customHeight="1" x14ac:dyDescent="0.2">
      <c r="A14" s="5"/>
      <c r="B14" s="44">
        <f>ZZZ__FnCalls!A7</f>
        <v>40179</v>
      </c>
      <c r="C14" s="44">
        <f>ZZZ__FnCalls!A8</f>
        <v>40210</v>
      </c>
      <c r="D14" s="44">
        <f>ZZZ__FnCalls!A9</f>
        <v>40238</v>
      </c>
      <c r="E14" s="44">
        <f>ZZZ__FnCalls!A10</f>
        <v>40269</v>
      </c>
      <c r="F14" s="44">
        <f>ZZZ__FnCalls!A11</f>
        <v>40299</v>
      </c>
      <c r="G14" s="44">
        <f>ZZZ__FnCalls!A12</f>
        <v>40330</v>
      </c>
      <c r="H14" s="44">
        <f>ZZZ__FnCalls!A13</f>
        <v>40360</v>
      </c>
      <c r="I14" s="44">
        <f>ZZZ__FnCalls!A14</f>
        <v>40391</v>
      </c>
      <c r="J14" s="44">
        <f>ZZZ__FnCalls!A15</f>
        <v>40422</v>
      </c>
      <c r="K14" s="44">
        <f>ZZZ__FnCalls!A16</f>
        <v>40452</v>
      </c>
      <c r="L14" s="44">
        <f>ZZZ__FnCalls!A17</f>
        <v>40483</v>
      </c>
      <c r="M14" s="44">
        <f>ZZZ__FnCalls!A18</f>
        <v>40513</v>
      </c>
      <c r="N14" s="45">
        <f>ZZZ__FnCalls!A7</f>
        <v>40179</v>
      </c>
      <c r="O14" s="44">
        <f>ZZZ__FnCalls!A19</f>
        <v>40544</v>
      </c>
      <c r="P14" s="44">
        <f>ZZZ__FnCalls!A20</f>
        <v>40575</v>
      </c>
      <c r="Q14" s="44">
        <f>ZZZ__FnCalls!A21</f>
        <v>40603</v>
      </c>
      <c r="R14" s="44">
        <f>ZZZ__FnCalls!A22</f>
        <v>40634</v>
      </c>
      <c r="S14" s="44">
        <f>ZZZ__FnCalls!A23</f>
        <v>40664</v>
      </c>
      <c r="T14" s="44">
        <f>ZZZ__FnCalls!A24</f>
        <v>40695</v>
      </c>
      <c r="U14" s="44">
        <f>ZZZ__FnCalls!A25</f>
        <v>40725</v>
      </c>
      <c r="V14" s="44">
        <f>ZZZ__FnCalls!A26</f>
        <v>40756</v>
      </c>
      <c r="W14" s="44">
        <f>ZZZ__FnCalls!A27</f>
        <v>40787</v>
      </c>
      <c r="X14" s="44">
        <f>ZZZ__FnCalls!A28</f>
        <v>40817</v>
      </c>
      <c r="Y14" s="44">
        <f>ZZZ__FnCalls!A29</f>
        <v>40848</v>
      </c>
      <c r="Z14" s="44">
        <f>ZZZ__FnCalls!A30</f>
        <v>40878</v>
      </c>
      <c r="AA14" s="45">
        <f>ZZZ__FnCalls!A19</f>
        <v>40544</v>
      </c>
      <c r="AB14" s="44">
        <f>ZZZ__FnCalls!A31</f>
        <v>40909</v>
      </c>
      <c r="AC14" s="44">
        <f>ZZZ__FnCalls!A32</f>
        <v>40940</v>
      </c>
      <c r="AD14" s="44">
        <f>ZZZ__FnCalls!A33</f>
        <v>40969</v>
      </c>
      <c r="AE14" s="44">
        <f>ZZZ__FnCalls!A34</f>
        <v>41000</v>
      </c>
      <c r="AF14" s="44">
        <f>ZZZ__FnCalls!A35</f>
        <v>41030</v>
      </c>
      <c r="AG14" s="44">
        <f>ZZZ__FnCalls!A36</f>
        <v>41061</v>
      </c>
      <c r="AH14" s="44">
        <f>ZZZ__FnCalls!A37</f>
        <v>41091</v>
      </c>
      <c r="AI14" s="44">
        <f>ZZZ__FnCalls!A38</f>
        <v>41122</v>
      </c>
      <c r="AJ14" s="44">
        <f>ZZZ__FnCalls!A39</f>
        <v>41153</v>
      </c>
      <c r="AK14" s="44">
        <f>ZZZ__FnCalls!A40</f>
        <v>41183</v>
      </c>
      <c r="AL14" s="44">
        <f>ZZZ__FnCalls!A41</f>
        <v>41214</v>
      </c>
      <c r="AM14" s="44">
        <f>ZZZ__FnCalls!A42</f>
        <v>41244</v>
      </c>
      <c r="AN14" s="45">
        <f>ZZZ__FnCalls!A31</f>
        <v>40909</v>
      </c>
      <c r="AO14" s="44">
        <f>ZZZ__FnCalls!A43</f>
        <v>41275</v>
      </c>
      <c r="AP14" s="44">
        <f>ZZZ__FnCalls!A44</f>
        <v>41306</v>
      </c>
      <c r="AQ14" s="44">
        <f>ZZZ__FnCalls!A45</f>
        <v>41334</v>
      </c>
      <c r="AR14" s="44">
        <f>ZZZ__FnCalls!A46</f>
        <v>41365</v>
      </c>
      <c r="AS14" s="44">
        <f>ZZZ__FnCalls!A47</f>
        <v>41395</v>
      </c>
      <c r="AT14" s="44">
        <f>ZZZ__FnCalls!A48</f>
        <v>41426</v>
      </c>
      <c r="AU14" s="44">
        <f>ZZZ__FnCalls!A49</f>
        <v>41456</v>
      </c>
      <c r="AV14" s="44">
        <f>ZZZ__FnCalls!A50</f>
        <v>41487</v>
      </c>
      <c r="AW14" s="44">
        <f>ZZZ__FnCalls!A51</f>
        <v>41518</v>
      </c>
      <c r="AX14" s="44">
        <f>ZZZ__FnCalls!A52</f>
        <v>41548</v>
      </c>
      <c r="AY14" s="44">
        <f>ZZZ__FnCalls!A53</f>
        <v>41579</v>
      </c>
      <c r="AZ14" s="44">
        <f>ZZZ__FnCalls!A54</f>
        <v>41609</v>
      </c>
      <c r="BA14" s="45">
        <f>ZZZ__FnCalls!A43</f>
        <v>41275</v>
      </c>
      <c r="BB14" s="44">
        <f>ZZZ__FnCalls!A55</f>
        <v>41640</v>
      </c>
      <c r="BC14" s="44">
        <f>ZZZ__FnCalls!A56</f>
        <v>41671</v>
      </c>
      <c r="BD14" s="44">
        <f>ZZZ__FnCalls!A57</f>
        <v>41699</v>
      </c>
      <c r="BE14" s="44">
        <f>ZZZ__FnCalls!A58</f>
        <v>41730</v>
      </c>
      <c r="BF14" s="44">
        <f>ZZZ__FnCalls!A59</f>
        <v>41760</v>
      </c>
      <c r="BG14" s="44">
        <f>ZZZ__FnCalls!A60</f>
        <v>41791</v>
      </c>
      <c r="BH14" s="44">
        <f>ZZZ__FnCalls!A61</f>
        <v>41821</v>
      </c>
      <c r="BI14" s="44">
        <f>ZZZ__FnCalls!A62</f>
        <v>41852</v>
      </c>
      <c r="BJ14" s="44">
        <f>ZZZ__FnCalls!A63</f>
        <v>41883</v>
      </c>
      <c r="BK14" s="44">
        <f>ZZZ__FnCalls!A64</f>
        <v>41913</v>
      </c>
      <c r="BL14" s="44">
        <f>ZZZ__FnCalls!A65</f>
        <v>41944</v>
      </c>
      <c r="BM14" s="44">
        <f>ZZZ__FnCalls!A66</f>
        <v>41974</v>
      </c>
      <c r="BN14" s="45">
        <f>ZZZ__FnCalls!A55</f>
        <v>41640</v>
      </c>
      <c r="BO14" s="44">
        <f>ZZZ__FnCalls!A67</f>
        <v>42005</v>
      </c>
      <c r="BP14" s="44">
        <f>ZZZ__FnCalls!A68</f>
        <v>42036</v>
      </c>
      <c r="BQ14" s="44">
        <f>ZZZ__FnCalls!A69</f>
        <v>42064</v>
      </c>
      <c r="BR14" s="44">
        <f>ZZZ__FnCalls!A70</f>
        <v>42095</v>
      </c>
      <c r="BS14" s="44">
        <f>ZZZ__FnCalls!A71</f>
        <v>42125</v>
      </c>
      <c r="BT14" s="44">
        <f>ZZZ__FnCalls!A72</f>
        <v>42156</v>
      </c>
      <c r="BU14" s="44">
        <f>ZZZ__FnCalls!A73</f>
        <v>42186</v>
      </c>
      <c r="BV14" s="44">
        <f>ZZZ__FnCalls!A74</f>
        <v>42217</v>
      </c>
      <c r="BW14" s="44">
        <f>ZZZ__FnCalls!A75</f>
        <v>42248</v>
      </c>
      <c r="BX14" s="44">
        <f>ZZZ__FnCalls!A76</f>
        <v>42278</v>
      </c>
      <c r="BY14" s="44">
        <f>ZZZ__FnCalls!A77</f>
        <v>42309</v>
      </c>
      <c r="BZ14" s="44">
        <f>ZZZ__FnCalls!A78</f>
        <v>42339</v>
      </c>
      <c r="CA14" s="45">
        <f>ZZZ__FnCalls!A67</f>
        <v>42005</v>
      </c>
      <c r="CB14" s="44">
        <f>ZZZ__FnCalls!A79</f>
        <v>42370</v>
      </c>
      <c r="CC14" s="44">
        <f>ZZZ__FnCalls!A80</f>
        <v>42401</v>
      </c>
      <c r="CD14" s="44">
        <f>ZZZ__FnCalls!A81</f>
        <v>42430</v>
      </c>
      <c r="CE14" s="44">
        <f>ZZZ__FnCalls!A82</f>
        <v>42461</v>
      </c>
      <c r="CF14" s="44">
        <f>ZZZ__FnCalls!A83</f>
        <v>42491</v>
      </c>
      <c r="CG14" s="44">
        <f>ZZZ__FnCalls!A84</f>
        <v>42522</v>
      </c>
      <c r="CH14" s="44">
        <f>ZZZ__FnCalls!A85</f>
        <v>42552</v>
      </c>
      <c r="CI14" s="44">
        <f>ZZZ__FnCalls!A86</f>
        <v>42583</v>
      </c>
      <c r="CJ14" s="44">
        <f>ZZZ__FnCalls!A87</f>
        <v>42614</v>
      </c>
      <c r="CK14" s="44">
        <f>ZZZ__FnCalls!A88</f>
        <v>42644</v>
      </c>
      <c r="CL14" s="44">
        <f>ZZZ__FnCalls!A89</f>
        <v>42675</v>
      </c>
      <c r="CM14" s="44">
        <f>ZZZ__FnCalls!A90</f>
        <v>42705</v>
      </c>
      <c r="CN14" s="45">
        <f>ZZZ__FnCalls!A79</f>
        <v>42370</v>
      </c>
      <c r="CO14" s="44">
        <f>ZZZ__FnCalls!A91</f>
        <v>42736</v>
      </c>
      <c r="CP14" s="44">
        <f>ZZZ__FnCalls!A92</f>
        <v>42767</v>
      </c>
      <c r="CQ14" s="44">
        <f>ZZZ__FnCalls!A93</f>
        <v>42795</v>
      </c>
      <c r="CR14" s="44">
        <f>ZZZ__FnCalls!A94</f>
        <v>42826</v>
      </c>
      <c r="CS14" s="44">
        <f>ZZZ__FnCalls!A95</f>
        <v>42856</v>
      </c>
      <c r="CT14" s="44">
        <f>ZZZ__FnCalls!A96</f>
        <v>42887</v>
      </c>
      <c r="CU14" s="44">
        <f>ZZZ__FnCalls!A97</f>
        <v>42917</v>
      </c>
      <c r="CV14" s="44">
        <f>ZZZ__FnCalls!A98</f>
        <v>42948</v>
      </c>
      <c r="CW14" s="44">
        <f>ZZZ__FnCalls!A99</f>
        <v>42979</v>
      </c>
      <c r="CX14" s="44">
        <f>ZZZ__FnCalls!A100</f>
        <v>43009</v>
      </c>
      <c r="CY14" s="44">
        <f>ZZZ__FnCalls!A101</f>
        <v>43040</v>
      </c>
      <c r="CZ14" s="44">
        <f>ZZZ__FnCalls!A102</f>
        <v>43070</v>
      </c>
      <c r="DA14" s="45">
        <f>ZZZ__FnCalls!A91</f>
        <v>42736</v>
      </c>
      <c r="DB14" s="44">
        <f>ZZZ__FnCalls!A103</f>
        <v>43101</v>
      </c>
      <c r="DC14" s="44">
        <f>ZZZ__FnCalls!A104</f>
        <v>43132</v>
      </c>
      <c r="DD14" s="44">
        <f>ZZZ__FnCalls!A105</f>
        <v>43160</v>
      </c>
      <c r="DE14" s="44">
        <f>ZZZ__FnCalls!A106</f>
        <v>43191</v>
      </c>
      <c r="DF14" s="44">
        <f>ZZZ__FnCalls!A107</f>
        <v>43221</v>
      </c>
      <c r="DG14" s="44">
        <f>ZZZ__FnCalls!A108</f>
        <v>43252</v>
      </c>
      <c r="DH14" s="44">
        <f>ZZZ__FnCalls!A109</f>
        <v>43282</v>
      </c>
      <c r="DI14" s="44">
        <f>ZZZ__FnCalls!A110</f>
        <v>43313</v>
      </c>
      <c r="DJ14" s="44">
        <f>ZZZ__FnCalls!A111</f>
        <v>43344</v>
      </c>
      <c r="DK14" s="44">
        <f>ZZZ__FnCalls!A112</f>
        <v>43374</v>
      </c>
      <c r="DL14" s="44">
        <f>ZZZ__FnCalls!A113</f>
        <v>43405</v>
      </c>
      <c r="DM14" s="44">
        <f>ZZZ__FnCalls!A114</f>
        <v>43435</v>
      </c>
      <c r="DN14" s="45">
        <f>ZZZ__FnCalls!A103</f>
        <v>43101</v>
      </c>
      <c r="DO14" s="44">
        <f>ZZZ__FnCalls!A115</f>
        <v>43466</v>
      </c>
      <c r="DP14" s="44">
        <f>ZZZ__FnCalls!A116</f>
        <v>43497</v>
      </c>
      <c r="DQ14" s="44">
        <f>ZZZ__FnCalls!A117</f>
        <v>43525</v>
      </c>
      <c r="DR14" s="44">
        <f>ZZZ__FnCalls!A118</f>
        <v>43556</v>
      </c>
      <c r="DS14" s="44">
        <f>ZZZ__FnCalls!A119</f>
        <v>43586</v>
      </c>
      <c r="DT14" s="44">
        <f>ZZZ__FnCalls!A120</f>
        <v>43617</v>
      </c>
      <c r="DU14" s="44">
        <f>ZZZ__FnCalls!A121</f>
        <v>43647</v>
      </c>
      <c r="DV14" s="44">
        <f>ZZZ__FnCalls!A122</f>
        <v>43678</v>
      </c>
      <c r="DW14" s="44">
        <f>ZZZ__FnCalls!A123</f>
        <v>43709</v>
      </c>
      <c r="DX14" s="44">
        <f>ZZZ__FnCalls!A124</f>
        <v>43739</v>
      </c>
      <c r="DY14" s="44">
        <f>ZZZ__FnCalls!A125</f>
        <v>43770</v>
      </c>
      <c r="DZ14" s="44">
        <f>ZZZ__FnCalls!A126</f>
        <v>43800</v>
      </c>
      <c r="EA14" s="45">
        <f>ZZZ__FnCalls!A115</f>
        <v>43466</v>
      </c>
      <c r="EB14" s="44">
        <f>ZZZ__FnCalls!A127</f>
        <v>43831</v>
      </c>
      <c r="EC14" s="44">
        <f>ZZZ__FnCalls!A128</f>
        <v>43862</v>
      </c>
      <c r="ED14" s="44">
        <f>ZZZ__FnCalls!A129</f>
        <v>43891</v>
      </c>
      <c r="EE14" s="44">
        <f>ZZZ__FnCalls!A130</f>
        <v>43922</v>
      </c>
      <c r="EF14" s="44">
        <f>ZZZ__FnCalls!A131</f>
        <v>43952</v>
      </c>
      <c r="EG14" s="44">
        <f>ZZZ__FnCalls!A132</f>
        <v>43983</v>
      </c>
      <c r="EH14" s="44">
        <f>ZZZ__FnCalls!A133</f>
        <v>44013</v>
      </c>
      <c r="EI14" s="44">
        <f>ZZZ__FnCalls!A134</f>
        <v>44044</v>
      </c>
      <c r="EJ14" s="44">
        <f>ZZZ__FnCalls!A135</f>
        <v>44075</v>
      </c>
      <c r="EK14" s="44">
        <f>ZZZ__FnCalls!A136</f>
        <v>44105</v>
      </c>
      <c r="EL14" s="44">
        <f>ZZZ__FnCalls!A137</f>
        <v>44136</v>
      </c>
      <c r="EM14" s="44">
        <f>ZZZ__FnCalls!A138</f>
        <v>44166</v>
      </c>
      <c r="EN14" s="45">
        <f>ZZZ__FnCalls!A127</f>
        <v>43831</v>
      </c>
    </row>
    <row r="15" spans="1:144" ht="12.75" customHeight="1" x14ac:dyDescent="0.2">
      <c r="A15" s="2" t="str">
        <f>"Demand_Aggregate_2"</f>
        <v>Demand_Aggregate_2</v>
      </c>
    </row>
    <row r="16" spans="1:144" ht="12.75" customHeight="1" x14ac:dyDescent="0.2">
      <c r="B16" s="19" t="str">
        <f>ZZZ__FnCalls!F7</f>
        <v>MMM 2010</v>
      </c>
      <c r="C16" s="20" t="str">
        <f>ZZZ__FnCalls!F8</f>
        <v>MMM 2010</v>
      </c>
      <c r="D16" s="20" t="str">
        <f>ZZZ__FnCalls!F9</f>
        <v>MMM 2010</v>
      </c>
      <c r="E16" s="20" t="str">
        <f>ZZZ__FnCalls!F10</f>
        <v>MMM 2010</v>
      </c>
      <c r="F16" s="20" t="str">
        <f>ZZZ__FnCalls!F11</f>
        <v>MMM 2010</v>
      </c>
      <c r="G16" s="20" t="str">
        <f>ZZZ__FnCalls!F12</f>
        <v>MMM 2010</v>
      </c>
      <c r="H16" s="20" t="str">
        <f>ZZZ__FnCalls!F13</f>
        <v>MMM 2010</v>
      </c>
      <c r="I16" s="20" t="str">
        <f>ZZZ__FnCalls!F14</f>
        <v>MMM 2010</v>
      </c>
      <c r="J16" s="20" t="str">
        <f>ZZZ__FnCalls!F15</f>
        <v>MMM 2010</v>
      </c>
      <c r="K16" s="20" t="str">
        <f>ZZZ__FnCalls!F16</f>
        <v>MMM 2010</v>
      </c>
      <c r="L16" s="20" t="str">
        <f>ZZZ__FnCalls!F17</f>
        <v>MMM 2010</v>
      </c>
      <c r="M16" s="20" t="str">
        <f>ZZZ__FnCalls!F18</f>
        <v>MMM 2010</v>
      </c>
      <c r="N16" s="21" t="str">
        <f>ZZZ__FnCalls!H7</f>
        <v>2010</v>
      </c>
      <c r="O16" s="20" t="str">
        <f>ZZZ__FnCalls!F19</f>
        <v>MMM 2011</v>
      </c>
      <c r="P16" s="20" t="str">
        <f>ZZZ__FnCalls!F20</f>
        <v>MMM 2011</v>
      </c>
      <c r="Q16" s="20" t="str">
        <f>ZZZ__FnCalls!F21</f>
        <v>MMM 2011</v>
      </c>
      <c r="R16" s="20" t="str">
        <f>ZZZ__FnCalls!F22</f>
        <v>MMM 2011</v>
      </c>
      <c r="S16" s="20" t="str">
        <f>ZZZ__FnCalls!F23</f>
        <v>MMM 2011</v>
      </c>
      <c r="T16" s="20" t="str">
        <f>ZZZ__FnCalls!F24</f>
        <v>MMM 2011</v>
      </c>
      <c r="U16" s="20" t="str">
        <f>ZZZ__FnCalls!F25</f>
        <v>MMM 2011</v>
      </c>
      <c r="V16" s="20" t="str">
        <f>ZZZ__FnCalls!F26</f>
        <v>MMM 2011</v>
      </c>
      <c r="W16" s="20" t="str">
        <f>ZZZ__FnCalls!F27</f>
        <v>MMM 2011</v>
      </c>
      <c r="X16" s="20" t="str">
        <f>ZZZ__FnCalls!F28</f>
        <v>MMM 2011</v>
      </c>
      <c r="Y16" s="20" t="str">
        <f>ZZZ__FnCalls!F29</f>
        <v>MMM 2011</v>
      </c>
      <c r="Z16" s="20" t="str">
        <f>ZZZ__FnCalls!F30</f>
        <v>MMM 2011</v>
      </c>
      <c r="AA16" s="21" t="str">
        <f>ZZZ__FnCalls!H19</f>
        <v>2011</v>
      </c>
      <c r="AB16" s="20" t="str">
        <f>ZZZ__FnCalls!F31</f>
        <v>MMM 2012</v>
      </c>
      <c r="AC16" s="20" t="str">
        <f>ZZZ__FnCalls!F32</f>
        <v>MMM 2012</v>
      </c>
      <c r="AD16" s="20" t="str">
        <f>ZZZ__FnCalls!F33</f>
        <v>MMM 2012</v>
      </c>
      <c r="AE16" s="20" t="str">
        <f>ZZZ__FnCalls!F34</f>
        <v>MMM 2012</v>
      </c>
      <c r="AF16" s="20" t="str">
        <f>ZZZ__FnCalls!F35</f>
        <v>MMM 2012</v>
      </c>
      <c r="AG16" s="20" t="str">
        <f>ZZZ__FnCalls!F36</f>
        <v>MMM 2012</v>
      </c>
      <c r="AH16" s="20" t="str">
        <f>ZZZ__FnCalls!F37</f>
        <v>MMM 2012</v>
      </c>
      <c r="AI16" s="20" t="str">
        <f>ZZZ__FnCalls!F38</f>
        <v>MMM 2012</v>
      </c>
      <c r="AJ16" s="20" t="str">
        <f>ZZZ__FnCalls!F39</f>
        <v>MMM 2012</v>
      </c>
      <c r="AK16" s="20" t="str">
        <f>ZZZ__FnCalls!F40</f>
        <v>MMM 2012</v>
      </c>
      <c r="AL16" s="20" t="str">
        <f>ZZZ__FnCalls!F41</f>
        <v>MMM 2012</v>
      </c>
      <c r="AM16" s="20" t="str">
        <f>ZZZ__FnCalls!F42</f>
        <v>MMM 2012</v>
      </c>
      <c r="AN16" s="21" t="str">
        <f>ZZZ__FnCalls!H31</f>
        <v>2012</v>
      </c>
      <c r="AO16" s="20" t="str">
        <f>ZZZ__FnCalls!F43</f>
        <v>MMM 2013</v>
      </c>
      <c r="AP16" s="20" t="str">
        <f>ZZZ__FnCalls!F44</f>
        <v>MMM 2013</v>
      </c>
      <c r="AQ16" s="20" t="str">
        <f>ZZZ__FnCalls!F45</f>
        <v>MMM 2013</v>
      </c>
      <c r="AR16" s="20" t="str">
        <f>ZZZ__FnCalls!F46</f>
        <v>MMM 2013</v>
      </c>
      <c r="AS16" s="20" t="str">
        <f>ZZZ__FnCalls!F47</f>
        <v>MMM 2013</v>
      </c>
      <c r="AT16" s="20" t="str">
        <f>ZZZ__FnCalls!F48</f>
        <v>MMM 2013</v>
      </c>
      <c r="AU16" s="20" t="str">
        <f>ZZZ__FnCalls!F49</f>
        <v>MMM 2013</v>
      </c>
      <c r="AV16" s="20" t="str">
        <f>ZZZ__FnCalls!F50</f>
        <v>MMM 2013</v>
      </c>
      <c r="AW16" s="20" t="str">
        <f>ZZZ__FnCalls!F51</f>
        <v>MMM 2013</v>
      </c>
      <c r="AX16" s="20" t="str">
        <f>ZZZ__FnCalls!F52</f>
        <v>MMM 2013</v>
      </c>
      <c r="AY16" s="20" t="str">
        <f>ZZZ__FnCalls!F53</f>
        <v>MMM 2013</v>
      </c>
      <c r="AZ16" s="20" t="str">
        <f>ZZZ__FnCalls!F54</f>
        <v>MMM 2013</v>
      </c>
      <c r="BA16" s="21" t="str">
        <f>ZZZ__FnCalls!H43</f>
        <v>2013</v>
      </c>
      <c r="BB16" s="20" t="str">
        <f>ZZZ__FnCalls!F55</f>
        <v>MMM 2014</v>
      </c>
      <c r="BC16" s="20" t="str">
        <f>ZZZ__FnCalls!F56</f>
        <v>MMM 2014</v>
      </c>
      <c r="BD16" s="20" t="str">
        <f>ZZZ__FnCalls!F57</f>
        <v>MMM 2014</v>
      </c>
      <c r="BE16" s="20" t="str">
        <f>ZZZ__FnCalls!F58</f>
        <v>MMM 2014</v>
      </c>
      <c r="BF16" s="20" t="str">
        <f>ZZZ__FnCalls!F59</f>
        <v>MMM 2014</v>
      </c>
      <c r="BG16" s="20" t="str">
        <f>ZZZ__FnCalls!F60</f>
        <v>MMM 2014</v>
      </c>
      <c r="BH16" s="20" t="str">
        <f>ZZZ__FnCalls!F61</f>
        <v>MMM 2014</v>
      </c>
      <c r="BI16" s="20" t="str">
        <f>ZZZ__FnCalls!F62</f>
        <v>MMM 2014</v>
      </c>
      <c r="BJ16" s="20" t="str">
        <f>ZZZ__FnCalls!F63</f>
        <v>MMM 2014</v>
      </c>
      <c r="BK16" s="20" t="str">
        <f>ZZZ__FnCalls!F64</f>
        <v>MMM 2014</v>
      </c>
      <c r="BL16" s="20" t="str">
        <f>ZZZ__FnCalls!F65</f>
        <v>MMM 2014</v>
      </c>
      <c r="BM16" s="20" t="str">
        <f>ZZZ__FnCalls!F66</f>
        <v>MMM 2014</v>
      </c>
      <c r="BN16" s="21" t="str">
        <f>ZZZ__FnCalls!H55</f>
        <v>2014</v>
      </c>
      <c r="BO16" s="20" t="str">
        <f>ZZZ__FnCalls!F67</f>
        <v>MMM 2015</v>
      </c>
      <c r="BP16" s="20" t="str">
        <f>ZZZ__FnCalls!F68</f>
        <v>MMM 2015</v>
      </c>
      <c r="BQ16" s="20" t="str">
        <f>ZZZ__FnCalls!F69</f>
        <v>MMM 2015</v>
      </c>
      <c r="BR16" s="20" t="str">
        <f>ZZZ__FnCalls!F70</f>
        <v>MMM 2015</v>
      </c>
      <c r="BS16" s="20" t="str">
        <f>ZZZ__FnCalls!F71</f>
        <v>MMM 2015</v>
      </c>
      <c r="BT16" s="20" t="str">
        <f>ZZZ__FnCalls!F72</f>
        <v>MMM 2015</v>
      </c>
      <c r="BU16" s="20" t="str">
        <f>ZZZ__FnCalls!F73</f>
        <v>MMM 2015</v>
      </c>
      <c r="BV16" s="20" t="str">
        <f>ZZZ__FnCalls!F74</f>
        <v>MMM 2015</v>
      </c>
      <c r="BW16" s="20" t="str">
        <f>ZZZ__FnCalls!F75</f>
        <v>MMM 2015</v>
      </c>
      <c r="BX16" s="20" t="str">
        <f>ZZZ__FnCalls!F76</f>
        <v>MMM 2015</v>
      </c>
      <c r="BY16" s="20" t="str">
        <f>ZZZ__FnCalls!F77</f>
        <v>MMM 2015</v>
      </c>
      <c r="BZ16" s="20" t="str">
        <f>ZZZ__FnCalls!F78</f>
        <v>MMM 2015</v>
      </c>
      <c r="CA16" s="21" t="str">
        <f>ZZZ__FnCalls!H67</f>
        <v>2015</v>
      </c>
      <c r="CB16" s="20" t="str">
        <f>ZZZ__FnCalls!F79</f>
        <v>MMM 2016</v>
      </c>
      <c r="CC16" s="20" t="str">
        <f>ZZZ__FnCalls!F80</f>
        <v>MMM 2016</v>
      </c>
      <c r="CD16" s="20" t="str">
        <f>ZZZ__FnCalls!F81</f>
        <v>MMM 2016</v>
      </c>
      <c r="CE16" s="20" t="str">
        <f>ZZZ__FnCalls!F82</f>
        <v>MMM 2016</v>
      </c>
      <c r="CF16" s="20" t="str">
        <f>ZZZ__FnCalls!F83</f>
        <v>MMM 2016</v>
      </c>
      <c r="CG16" s="20" t="str">
        <f>ZZZ__FnCalls!F84</f>
        <v>MMM 2016</v>
      </c>
      <c r="CH16" s="20" t="str">
        <f>ZZZ__FnCalls!F85</f>
        <v>MMM 2016</v>
      </c>
      <c r="CI16" s="20" t="str">
        <f>ZZZ__FnCalls!F86</f>
        <v>MMM 2016</v>
      </c>
      <c r="CJ16" s="20" t="str">
        <f>ZZZ__FnCalls!F87</f>
        <v>MMM 2016</v>
      </c>
      <c r="CK16" s="20" t="str">
        <f>ZZZ__FnCalls!F88</f>
        <v>MMM 2016</v>
      </c>
      <c r="CL16" s="20" t="str">
        <f>ZZZ__FnCalls!F89</f>
        <v>MMM 2016</v>
      </c>
      <c r="CM16" s="20" t="str">
        <f>ZZZ__FnCalls!F90</f>
        <v>MMM 2016</v>
      </c>
      <c r="CN16" s="21" t="str">
        <f>ZZZ__FnCalls!H79</f>
        <v>2016</v>
      </c>
      <c r="CO16" s="20" t="str">
        <f>ZZZ__FnCalls!F91</f>
        <v>MMM 2017</v>
      </c>
      <c r="CP16" s="20" t="str">
        <f>ZZZ__FnCalls!F92</f>
        <v>MMM 2017</v>
      </c>
      <c r="CQ16" s="20" t="str">
        <f>ZZZ__FnCalls!F93</f>
        <v>MMM 2017</v>
      </c>
      <c r="CR16" s="20" t="str">
        <f>ZZZ__FnCalls!F94</f>
        <v>MMM 2017</v>
      </c>
      <c r="CS16" s="20" t="str">
        <f>ZZZ__FnCalls!F95</f>
        <v>MMM 2017</v>
      </c>
      <c r="CT16" s="20" t="str">
        <f>ZZZ__FnCalls!F96</f>
        <v>MMM 2017</v>
      </c>
      <c r="CU16" s="20" t="str">
        <f>ZZZ__FnCalls!F97</f>
        <v>MMM 2017</v>
      </c>
      <c r="CV16" s="20" t="str">
        <f>ZZZ__FnCalls!F98</f>
        <v>MMM 2017</v>
      </c>
      <c r="CW16" s="20" t="str">
        <f>ZZZ__FnCalls!F99</f>
        <v>MMM 2017</v>
      </c>
      <c r="CX16" s="20" t="str">
        <f>ZZZ__FnCalls!F100</f>
        <v>MMM 2017</v>
      </c>
      <c r="CY16" s="20" t="str">
        <f>ZZZ__FnCalls!F101</f>
        <v>MMM 2017</v>
      </c>
      <c r="CZ16" s="20" t="str">
        <f>ZZZ__FnCalls!F102</f>
        <v>MMM 2017</v>
      </c>
      <c r="DA16" s="21" t="str">
        <f>ZZZ__FnCalls!H91</f>
        <v>2017</v>
      </c>
      <c r="DB16" s="20" t="str">
        <f>ZZZ__FnCalls!F103</f>
        <v>MMM 2018</v>
      </c>
      <c r="DC16" s="20" t="str">
        <f>ZZZ__FnCalls!F104</f>
        <v>MMM 2018</v>
      </c>
      <c r="DD16" s="20" t="str">
        <f>ZZZ__FnCalls!F105</f>
        <v>MMM 2018</v>
      </c>
      <c r="DE16" s="20" t="str">
        <f>ZZZ__FnCalls!F106</f>
        <v>MMM 2018</v>
      </c>
      <c r="DF16" s="20" t="str">
        <f>ZZZ__FnCalls!F107</f>
        <v>MMM 2018</v>
      </c>
      <c r="DG16" s="20" t="str">
        <f>ZZZ__FnCalls!F108</f>
        <v>MMM 2018</v>
      </c>
      <c r="DH16" s="20" t="str">
        <f>ZZZ__FnCalls!F109</f>
        <v>MMM 2018</v>
      </c>
      <c r="DI16" s="20" t="str">
        <f>ZZZ__FnCalls!F110</f>
        <v>MMM 2018</v>
      </c>
      <c r="DJ16" s="20" t="str">
        <f>ZZZ__FnCalls!F111</f>
        <v>MMM 2018</v>
      </c>
      <c r="DK16" s="20" t="str">
        <f>ZZZ__FnCalls!F112</f>
        <v>MMM 2018</v>
      </c>
      <c r="DL16" s="20" t="str">
        <f>ZZZ__FnCalls!F113</f>
        <v>MMM 2018</v>
      </c>
      <c r="DM16" s="20" t="str">
        <f>ZZZ__FnCalls!F114</f>
        <v>MMM 2018</v>
      </c>
      <c r="DN16" s="21" t="str">
        <f>ZZZ__FnCalls!H103</f>
        <v>2018</v>
      </c>
      <c r="DO16" s="20" t="str">
        <f>ZZZ__FnCalls!F115</f>
        <v>MMM 2019</v>
      </c>
      <c r="DP16" s="20" t="str">
        <f>ZZZ__FnCalls!F116</f>
        <v>MMM 2019</v>
      </c>
      <c r="DQ16" s="20" t="str">
        <f>ZZZ__FnCalls!F117</f>
        <v>MMM 2019</v>
      </c>
      <c r="DR16" s="20" t="str">
        <f>ZZZ__FnCalls!F118</f>
        <v>MMM 2019</v>
      </c>
      <c r="DS16" s="20" t="str">
        <f>ZZZ__FnCalls!F119</f>
        <v>MMM 2019</v>
      </c>
      <c r="DT16" s="20" t="str">
        <f>ZZZ__FnCalls!F120</f>
        <v>MMM 2019</v>
      </c>
      <c r="DU16" s="20" t="str">
        <f>ZZZ__FnCalls!F121</f>
        <v>MMM 2019</v>
      </c>
      <c r="DV16" s="20" t="str">
        <f>ZZZ__FnCalls!F122</f>
        <v>MMM 2019</v>
      </c>
      <c r="DW16" s="20" t="str">
        <f>ZZZ__FnCalls!F123</f>
        <v>MMM 2019</v>
      </c>
      <c r="DX16" s="20" t="str">
        <f>ZZZ__FnCalls!F124</f>
        <v>MMM 2019</v>
      </c>
      <c r="DY16" s="20" t="str">
        <f>ZZZ__FnCalls!F125</f>
        <v>MMM 2019</v>
      </c>
      <c r="DZ16" s="20" t="str">
        <f>ZZZ__FnCalls!F126</f>
        <v>MMM 2019</v>
      </c>
      <c r="EA16" s="21" t="str">
        <f>ZZZ__FnCalls!H115</f>
        <v>2019</v>
      </c>
      <c r="EB16" s="20" t="str">
        <f>ZZZ__FnCalls!F127</f>
        <v>MMM 2020</v>
      </c>
      <c r="EC16" s="20" t="str">
        <f>ZZZ__FnCalls!F128</f>
        <v>MMM 2020</v>
      </c>
      <c r="ED16" s="20" t="str">
        <f>ZZZ__FnCalls!F129</f>
        <v>MMM 2020</v>
      </c>
      <c r="EE16" s="20" t="str">
        <f>ZZZ__FnCalls!F130</f>
        <v>MMM 2020</v>
      </c>
      <c r="EF16" s="20" t="str">
        <f>ZZZ__FnCalls!F131</f>
        <v>MMM 2020</v>
      </c>
      <c r="EG16" s="20" t="str">
        <f>ZZZ__FnCalls!F132</f>
        <v>MMM 2020</v>
      </c>
      <c r="EH16" s="20" t="str">
        <f>ZZZ__FnCalls!F133</f>
        <v>MMM 2020</v>
      </c>
      <c r="EI16" s="20" t="str">
        <f>ZZZ__FnCalls!F134</f>
        <v>MMM 2020</v>
      </c>
      <c r="EJ16" s="20" t="str">
        <f>ZZZ__FnCalls!F135</f>
        <v>MMM 2020</v>
      </c>
      <c r="EK16" s="20" t="str">
        <f>ZZZ__FnCalls!F136</f>
        <v>MMM 2020</v>
      </c>
      <c r="EL16" s="20" t="str">
        <f>ZZZ__FnCalls!F137</f>
        <v>MMM 2020</v>
      </c>
      <c r="EM16" s="20" t="str">
        <f>ZZZ__FnCalls!F138</f>
        <v>MMM 2020</v>
      </c>
      <c r="EN16" s="21" t="str">
        <f>ZZZ__FnCalls!H127</f>
        <v>2020</v>
      </c>
    </row>
    <row r="17" spans="1:144" ht="12.75" customHeight="1" x14ac:dyDescent="0.2">
      <c r="A17" s="5"/>
      <c r="B17" s="44" t="str">
        <f>ZZZ__FnCalls!F7</f>
        <v>MMM 2010</v>
      </c>
      <c r="C17" s="44" t="str">
        <f>ZZZ__FnCalls!F8</f>
        <v>MMM 2010</v>
      </c>
      <c r="D17" s="44" t="str">
        <f>ZZZ__FnCalls!F9</f>
        <v>MMM 2010</v>
      </c>
      <c r="E17" s="44" t="str">
        <f>ZZZ__FnCalls!F10</f>
        <v>MMM 2010</v>
      </c>
      <c r="F17" s="44" t="str">
        <f>ZZZ__FnCalls!F11</f>
        <v>MMM 2010</v>
      </c>
      <c r="G17" s="44" t="str">
        <f>ZZZ__FnCalls!F12</f>
        <v>MMM 2010</v>
      </c>
      <c r="H17" s="44" t="str">
        <f>ZZZ__FnCalls!F13</f>
        <v>MMM 2010</v>
      </c>
      <c r="I17" s="44" t="str">
        <f>ZZZ__FnCalls!F14</f>
        <v>MMM 2010</v>
      </c>
      <c r="J17" s="44" t="str">
        <f>ZZZ__FnCalls!F15</f>
        <v>MMM 2010</v>
      </c>
      <c r="K17" s="44" t="str">
        <f>ZZZ__FnCalls!F16</f>
        <v>MMM 2010</v>
      </c>
      <c r="L17" s="44" t="str">
        <f>ZZZ__FnCalls!F17</f>
        <v>MMM 2010</v>
      </c>
      <c r="M17" s="44" t="str">
        <f>ZZZ__FnCalls!F18</f>
        <v>MMM 2010</v>
      </c>
      <c r="N17" s="45" t="str">
        <f>ZZZ__FnCalls!F7</f>
        <v>MMM 2010</v>
      </c>
      <c r="O17" s="44" t="str">
        <f>ZZZ__FnCalls!F19</f>
        <v>MMM 2011</v>
      </c>
      <c r="P17" s="44" t="str">
        <f>ZZZ__FnCalls!F20</f>
        <v>MMM 2011</v>
      </c>
      <c r="Q17" s="44" t="str">
        <f>ZZZ__FnCalls!F21</f>
        <v>MMM 2011</v>
      </c>
      <c r="R17" s="44" t="str">
        <f>ZZZ__FnCalls!F22</f>
        <v>MMM 2011</v>
      </c>
      <c r="S17" s="44" t="str">
        <f>ZZZ__FnCalls!F23</f>
        <v>MMM 2011</v>
      </c>
      <c r="T17" s="44" t="str">
        <f>ZZZ__FnCalls!F24</f>
        <v>MMM 2011</v>
      </c>
      <c r="U17" s="44" t="str">
        <f>ZZZ__FnCalls!F25</f>
        <v>MMM 2011</v>
      </c>
      <c r="V17" s="44" t="str">
        <f>ZZZ__FnCalls!F26</f>
        <v>MMM 2011</v>
      </c>
      <c r="W17" s="44" t="str">
        <f>ZZZ__FnCalls!F27</f>
        <v>MMM 2011</v>
      </c>
      <c r="X17" s="44" t="str">
        <f>ZZZ__FnCalls!F28</f>
        <v>MMM 2011</v>
      </c>
      <c r="Y17" s="44" t="str">
        <f>ZZZ__FnCalls!F29</f>
        <v>MMM 2011</v>
      </c>
      <c r="Z17" s="44" t="str">
        <f>ZZZ__FnCalls!F30</f>
        <v>MMM 2011</v>
      </c>
      <c r="AA17" s="45" t="str">
        <f>ZZZ__FnCalls!F19</f>
        <v>MMM 2011</v>
      </c>
      <c r="AB17" s="44" t="str">
        <f>ZZZ__FnCalls!F31</f>
        <v>MMM 2012</v>
      </c>
      <c r="AC17" s="44" t="str">
        <f>ZZZ__FnCalls!F32</f>
        <v>MMM 2012</v>
      </c>
      <c r="AD17" s="44" t="str">
        <f>ZZZ__FnCalls!F33</f>
        <v>MMM 2012</v>
      </c>
      <c r="AE17" s="44" t="str">
        <f>ZZZ__FnCalls!F34</f>
        <v>MMM 2012</v>
      </c>
      <c r="AF17" s="44" t="str">
        <f>ZZZ__FnCalls!F35</f>
        <v>MMM 2012</v>
      </c>
      <c r="AG17" s="44" t="str">
        <f>ZZZ__FnCalls!F36</f>
        <v>MMM 2012</v>
      </c>
      <c r="AH17" s="44" t="str">
        <f>ZZZ__FnCalls!F37</f>
        <v>MMM 2012</v>
      </c>
      <c r="AI17" s="44" t="str">
        <f>ZZZ__FnCalls!F38</f>
        <v>MMM 2012</v>
      </c>
      <c r="AJ17" s="44" t="str">
        <f>ZZZ__FnCalls!F39</f>
        <v>MMM 2012</v>
      </c>
      <c r="AK17" s="44" t="str">
        <f>ZZZ__FnCalls!F40</f>
        <v>MMM 2012</v>
      </c>
      <c r="AL17" s="44" t="str">
        <f>ZZZ__FnCalls!F41</f>
        <v>MMM 2012</v>
      </c>
      <c r="AM17" s="44" t="str">
        <f>ZZZ__FnCalls!F42</f>
        <v>MMM 2012</v>
      </c>
      <c r="AN17" s="45" t="str">
        <f>ZZZ__FnCalls!F31</f>
        <v>MMM 2012</v>
      </c>
      <c r="AO17" s="44" t="str">
        <f>ZZZ__FnCalls!F43</f>
        <v>MMM 2013</v>
      </c>
      <c r="AP17" s="44" t="str">
        <f>ZZZ__FnCalls!F44</f>
        <v>MMM 2013</v>
      </c>
      <c r="AQ17" s="44" t="str">
        <f>ZZZ__FnCalls!F45</f>
        <v>MMM 2013</v>
      </c>
      <c r="AR17" s="44" t="str">
        <f>ZZZ__FnCalls!F46</f>
        <v>MMM 2013</v>
      </c>
      <c r="AS17" s="44" t="str">
        <f>ZZZ__FnCalls!F47</f>
        <v>MMM 2013</v>
      </c>
      <c r="AT17" s="44" t="str">
        <f>ZZZ__FnCalls!F48</f>
        <v>MMM 2013</v>
      </c>
      <c r="AU17" s="44" t="str">
        <f>ZZZ__FnCalls!F49</f>
        <v>MMM 2013</v>
      </c>
      <c r="AV17" s="44" t="str">
        <f>ZZZ__FnCalls!F50</f>
        <v>MMM 2013</v>
      </c>
      <c r="AW17" s="44" t="str">
        <f>ZZZ__FnCalls!F51</f>
        <v>MMM 2013</v>
      </c>
      <c r="AX17" s="44" t="str">
        <f>ZZZ__FnCalls!F52</f>
        <v>MMM 2013</v>
      </c>
      <c r="AY17" s="44" t="str">
        <f>ZZZ__FnCalls!F53</f>
        <v>MMM 2013</v>
      </c>
      <c r="AZ17" s="44" t="str">
        <f>ZZZ__FnCalls!F54</f>
        <v>MMM 2013</v>
      </c>
      <c r="BA17" s="45" t="str">
        <f>ZZZ__FnCalls!F43</f>
        <v>MMM 2013</v>
      </c>
      <c r="BB17" s="44" t="str">
        <f>ZZZ__FnCalls!F55</f>
        <v>MMM 2014</v>
      </c>
      <c r="BC17" s="44" t="str">
        <f>ZZZ__FnCalls!F56</f>
        <v>MMM 2014</v>
      </c>
      <c r="BD17" s="44" t="str">
        <f>ZZZ__FnCalls!F57</f>
        <v>MMM 2014</v>
      </c>
      <c r="BE17" s="44" t="str">
        <f>ZZZ__FnCalls!F58</f>
        <v>MMM 2014</v>
      </c>
      <c r="BF17" s="44" t="str">
        <f>ZZZ__FnCalls!F59</f>
        <v>MMM 2014</v>
      </c>
      <c r="BG17" s="44" t="str">
        <f>ZZZ__FnCalls!F60</f>
        <v>MMM 2014</v>
      </c>
      <c r="BH17" s="44" t="str">
        <f>ZZZ__FnCalls!F61</f>
        <v>MMM 2014</v>
      </c>
      <c r="BI17" s="44" t="str">
        <f>ZZZ__FnCalls!F62</f>
        <v>MMM 2014</v>
      </c>
      <c r="BJ17" s="44" t="str">
        <f>ZZZ__FnCalls!F63</f>
        <v>MMM 2014</v>
      </c>
      <c r="BK17" s="44" t="str">
        <f>ZZZ__FnCalls!F64</f>
        <v>MMM 2014</v>
      </c>
      <c r="BL17" s="44" t="str">
        <f>ZZZ__FnCalls!F65</f>
        <v>MMM 2014</v>
      </c>
      <c r="BM17" s="44" t="str">
        <f>ZZZ__FnCalls!F66</f>
        <v>MMM 2014</v>
      </c>
      <c r="BN17" s="45" t="str">
        <f>ZZZ__FnCalls!F55</f>
        <v>MMM 2014</v>
      </c>
      <c r="BO17" s="44" t="str">
        <f>ZZZ__FnCalls!F67</f>
        <v>MMM 2015</v>
      </c>
      <c r="BP17" s="44" t="str">
        <f>ZZZ__FnCalls!F68</f>
        <v>MMM 2015</v>
      </c>
      <c r="BQ17" s="44" t="str">
        <f>ZZZ__FnCalls!F69</f>
        <v>MMM 2015</v>
      </c>
      <c r="BR17" s="44" t="str">
        <f>ZZZ__FnCalls!F70</f>
        <v>MMM 2015</v>
      </c>
      <c r="BS17" s="44" t="str">
        <f>ZZZ__FnCalls!F71</f>
        <v>MMM 2015</v>
      </c>
      <c r="BT17" s="44" t="str">
        <f>ZZZ__FnCalls!F72</f>
        <v>MMM 2015</v>
      </c>
      <c r="BU17" s="44" t="str">
        <f>ZZZ__FnCalls!F73</f>
        <v>MMM 2015</v>
      </c>
      <c r="BV17" s="44" t="str">
        <f>ZZZ__FnCalls!F74</f>
        <v>MMM 2015</v>
      </c>
      <c r="BW17" s="44" t="str">
        <f>ZZZ__FnCalls!F75</f>
        <v>MMM 2015</v>
      </c>
      <c r="BX17" s="44" t="str">
        <f>ZZZ__FnCalls!F76</f>
        <v>MMM 2015</v>
      </c>
      <c r="BY17" s="44" t="str">
        <f>ZZZ__FnCalls!F77</f>
        <v>MMM 2015</v>
      </c>
      <c r="BZ17" s="44" t="str">
        <f>ZZZ__FnCalls!F78</f>
        <v>MMM 2015</v>
      </c>
      <c r="CA17" s="45" t="str">
        <f>ZZZ__FnCalls!F67</f>
        <v>MMM 2015</v>
      </c>
      <c r="CB17" s="44" t="str">
        <f>ZZZ__FnCalls!F79</f>
        <v>MMM 2016</v>
      </c>
      <c r="CC17" s="44" t="str">
        <f>ZZZ__FnCalls!F80</f>
        <v>MMM 2016</v>
      </c>
      <c r="CD17" s="44" t="str">
        <f>ZZZ__FnCalls!F81</f>
        <v>MMM 2016</v>
      </c>
      <c r="CE17" s="44" t="str">
        <f>ZZZ__FnCalls!F82</f>
        <v>MMM 2016</v>
      </c>
      <c r="CF17" s="44" t="str">
        <f>ZZZ__FnCalls!F83</f>
        <v>MMM 2016</v>
      </c>
      <c r="CG17" s="44" t="str">
        <f>ZZZ__FnCalls!F84</f>
        <v>MMM 2016</v>
      </c>
      <c r="CH17" s="44" t="str">
        <f>ZZZ__FnCalls!F85</f>
        <v>MMM 2016</v>
      </c>
      <c r="CI17" s="44" t="str">
        <f>ZZZ__FnCalls!F86</f>
        <v>MMM 2016</v>
      </c>
      <c r="CJ17" s="44" t="str">
        <f>ZZZ__FnCalls!F87</f>
        <v>MMM 2016</v>
      </c>
      <c r="CK17" s="44" t="str">
        <f>ZZZ__FnCalls!F88</f>
        <v>MMM 2016</v>
      </c>
      <c r="CL17" s="44" t="str">
        <f>ZZZ__FnCalls!F89</f>
        <v>MMM 2016</v>
      </c>
      <c r="CM17" s="44" t="str">
        <f>ZZZ__FnCalls!F90</f>
        <v>MMM 2016</v>
      </c>
      <c r="CN17" s="45" t="str">
        <f>ZZZ__FnCalls!F79</f>
        <v>MMM 2016</v>
      </c>
      <c r="CO17" s="44" t="str">
        <f>ZZZ__FnCalls!F91</f>
        <v>MMM 2017</v>
      </c>
      <c r="CP17" s="44" t="str">
        <f>ZZZ__FnCalls!F92</f>
        <v>MMM 2017</v>
      </c>
      <c r="CQ17" s="44" t="str">
        <f>ZZZ__FnCalls!F93</f>
        <v>MMM 2017</v>
      </c>
      <c r="CR17" s="44" t="str">
        <f>ZZZ__FnCalls!F94</f>
        <v>MMM 2017</v>
      </c>
      <c r="CS17" s="44" t="str">
        <f>ZZZ__FnCalls!F95</f>
        <v>MMM 2017</v>
      </c>
      <c r="CT17" s="44" t="str">
        <f>ZZZ__FnCalls!F96</f>
        <v>MMM 2017</v>
      </c>
      <c r="CU17" s="44" t="str">
        <f>ZZZ__FnCalls!F97</f>
        <v>MMM 2017</v>
      </c>
      <c r="CV17" s="44" t="str">
        <f>ZZZ__FnCalls!F98</f>
        <v>MMM 2017</v>
      </c>
      <c r="CW17" s="44" t="str">
        <f>ZZZ__FnCalls!F99</f>
        <v>MMM 2017</v>
      </c>
      <c r="CX17" s="44" t="str">
        <f>ZZZ__FnCalls!F100</f>
        <v>MMM 2017</v>
      </c>
      <c r="CY17" s="44" t="str">
        <f>ZZZ__FnCalls!F101</f>
        <v>MMM 2017</v>
      </c>
      <c r="CZ17" s="44" t="str">
        <f>ZZZ__FnCalls!F102</f>
        <v>MMM 2017</v>
      </c>
      <c r="DA17" s="45" t="str">
        <f>ZZZ__FnCalls!F91</f>
        <v>MMM 2017</v>
      </c>
      <c r="DB17" s="44" t="str">
        <f>ZZZ__FnCalls!F103</f>
        <v>MMM 2018</v>
      </c>
      <c r="DC17" s="44" t="str">
        <f>ZZZ__FnCalls!F104</f>
        <v>MMM 2018</v>
      </c>
      <c r="DD17" s="44" t="str">
        <f>ZZZ__FnCalls!F105</f>
        <v>MMM 2018</v>
      </c>
      <c r="DE17" s="44" t="str">
        <f>ZZZ__FnCalls!F106</f>
        <v>MMM 2018</v>
      </c>
      <c r="DF17" s="44" t="str">
        <f>ZZZ__FnCalls!F107</f>
        <v>MMM 2018</v>
      </c>
      <c r="DG17" s="44" t="str">
        <f>ZZZ__FnCalls!F108</f>
        <v>MMM 2018</v>
      </c>
      <c r="DH17" s="44" t="str">
        <f>ZZZ__FnCalls!F109</f>
        <v>MMM 2018</v>
      </c>
      <c r="DI17" s="44" t="str">
        <f>ZZZ__FnCalls!F110</f>
        <v>MMM 2018</v>
      </c>
      <c r="DJ17" s="44" t="str">
        <f>ZZZ__FnCalls!F111</f>
        <v>MMM 2018</v>
      </c>
      <c r="DK17" s="44" t="str">
        <f>ZZZ__FnCalls!F112</f>
        <v>MMM 2018</v>
      </c>
      <c r="DL17" s="44" t="str">
        <f>ZZZ__FnCalls!F113</f>
        <v>MMM 2018</v>
      </c>
      <c r="DM17" s="44" t="str">
        <f>ZZZ__FnCalls!F114</f>
        <v>MMM 2018</v>
      </c>
      <c r="DN17" s="45" t="str">
        <f>ZZZ__FnCalls!F103</f>
        <v>MMM 2018</v>
      </c>
      <c r="DO17" s="44" t="str">
        <f>ZZZ__FnCalls!F115</f>
        <v>MMM 2019</v>
      </c>
      <c r="DP17" s="44" t="str">
        <f>ZZZ__FnCalls!F116</f>
        <v>MMM 2019</v>
      </c>
      <c r="DQ17" s="44" t="str">
        <f>ZZZ__FnCalls!F117</f>
        <v>MMM 2019</v>
      </c>
      <c r="DR17" s="44" t="str">
        <f>ZZZ__FnCalls!F118</f>
        <v>MMM 2019</v>
      </c>
      <c r="DS17" s="44" t="str">
        <f>ZZZ__FnCalls!F119</f>
        <v>MMM 2019</v>
      </c>
      <c r="DT17" s="44" t="str">
        <f>ZZZ__FnCalls!F120</f>
        <v>MMM 2019</v>
      </c>
      <c r="DU17" s="44" t="str">
        <f>ZZZ__FnCalls!F121</f>
        <v>MMM 2019</v>
      </c>
      <c r="DV17" s="44" t="str">
        <f>ZZZ__FnCalls!F122</f>
        <v>MMM 2019</v>
      </c>
      <c r="DW17" s="44" t="str">
        <f>ZZZ__FnCalls!F123</f>
        <v>MMM 2019</v>
      </c>
      <c r="DX17" s="44" t="str">
        <f>ZZZ__FnCalls!F124</f>
        <v>MMM 2019</v>
      </c>
      <c r="DY17" s="44" t="str">
        <f>ZZZ__FnCalls!F125</f>
        <v>MMM 2019</v>
      </c>
      <c r="DZ17" s="44" t="str">
        <f>ZZZ__FnCalls!F126</f>
        <v>MMM 2019</v>
      </c>
      <c r="EA17" s="45" t="str">
        <f>ZZZ__FnCalls!F115</f>
        <v>MMM 2019</v>
      </c>
      <c r="EB17" s="44" t="str">
        <f>ZZZ__FnCalls!F127</f>
        <v>MMM 2020</v>
      </c>
      <c r="EC17" s="44" t="str">
        <f>ZZZ__FnCalls!F128</f>
        <v>MMM 2020</v>
      </c>
      <c r="ED17" s="44" t="str">
        <f>ZZZ__FnCalls!F129</f>
        <v>MMM 2020</v>
      </c>
      <c r="EE17" s="44" t="str">
        <f>ZZZ__FnCalls!F130</f>
        <v>MMM 2020</v>
      </c>
      <c r="EF17" s="44" t="str">
        <f>ZZZ__FnCalls!F131</f>
        <v>MMM 2020</v>
      </c>
      <c r="EG17" s="44" t="str">
        <f>ZZZ__FnCalls!F132</f>
        <v>MMM 2020</v>
      </c>
      <c r="EH17" s="44" t="str">
        <f>ZZZ__FnCalls!F133</f>
        <v>MMM 2020</v>
      </c>
      <c r="EI17" s="44" t="str">
        <f>ZZZ__FnCalls!F134</f>
        <v>MMM 2020</v>
      </c>
      <c r="EJ17" s="44" t="str">
        <f>ZZZ__FnCalls!F135</f>
        <v>MMM 2020</v>
      </c>
      <c r="EK17" s="44" t="str">
        <f>ZZZ__FnCalls!F136</f>
        <v>MMM 2020</v>
      </c>
      <c r="EL17" s="44" t="str">
        <f>ZZZ__FnCalls!F137</f>
        <v>MMM 2020</v>
      </c>
      <c r="EM17" s="44" t="str">
        <f>ZZZ__FnCalls!F138</f>
        <v>MMM 2020</v>
      </c>
      <c r="EN17" s="45" t="str">
        <f>ZZZ__FnCalls!F127</f>
        <v>MMM 2020</v>
      </c>
    </row>
    <row r="18" spans="1:144" ht="12.75" customHeight="1" x14ac:dyDescent="0.2">
      <c r="A18" s="2" t="str">
        <f>"Final_Sales_1"</f>
        <v>Final_Sales_1</v>
      </c>
    </row>
    <row r="19" spans="1:144" ht="12.75" customHeight="1" x14ac:dyDescent="0.2">
      <c r="B19" s="19" t="str">
        <f>ZZZ__FnCalls!F7</f>
        <v>MMM 2010</v>
      </c>
      <c r="C19" s="20" t="str">
        <f>ZZZ__FnCalls!F8</f>
        <v>MMM 2010</v>
      </c>
      <c r="D19" s="20" t="str">
        <f>ZZZ__FnCalls!F9</f>
        <v>MMM 2010</v>
      </c>
      <c r="E19" s="20" t="str">
        <f>ZZZ__FnCalls!F10</f>
        <v>MMM 2010</v>
      </c>
      <c r="F19" s="20" t="str">
        <f>ZZZ__FnCalls!F11</f>
        <v>MMM 2010</v>
      </c>
      <c r="G19" s="20" t="str">
        <f>ZZZ__FnCalls!F12</f>
        <v>MMM 2010</v>
      </c>
      <c r="H19" s="20" t="str">
        <f>ZZZ__FnCalls!F13</f>
        <v>MMM 2010</v>
      </c>
      <c r="I19" s="20" t="str">
        <f>ZZZ__FnCalls!F14</f>
        <v>MMM 2010</v>
      </c>
      <c r="J19" s="20" t="str">
        <f>ZZZ__FnCalls!F15</f>
        <v>MMM 2010</v>
      </c>
      <c r="K19" s="20" t="str">
        <f>ZZZ__FnCalls!F16</f>
        <v>MMM 2010</v>
      </c>
      <c r="L19" s="20" t="str">
        <f>ZZZ__FnCalls!F17</f>
        <v>MMM 2010</v>
      </c>
      <c r="M19" s="20" t="str">
        <f>ZZZ__FnCalls!F18</f>
        <v>MMM 2010</v>
      </c>
      <c r="N19" s="21" t="str">
        <f>ZZZ__FnCalls!H7</f>
        <v>2010</v>
      </c>
      <c r="O19" s="20" t="str">
        <f>ZZZ__FnCalls!F19</f>
        <v>MMM 2011</v>
      </c>
      <c r="P19" s="20" t="str">
        <f>ZZZ__FnCalls!F20</f>
        <v>MMM 2011</v>
      </c>
      <c r="Q19" s="20" t="str">
        <f>ZZZ__FnCalls!F21</f>
        <v>MMM 2011</v>
      </c>
      <c r="R19" s="20" t="str">
        <f>ZZZ__FnCalls!F22</f>
        <v>MMM 2011</v>
      </c>
      <c r="S19" s="20" t="str">
        <f>ZZZ__FnCalls!F23</f>
        <v>MMM 2011</v>
      </c>
      <c r="T19" s="20" t="str">
        <f>ZZZ__FnCalls!F24</f>
        <v>MMM 2011</v>
      </c>
      <c r="U19" s="20" t="str">
        <f>ZZZ__FnCalls!F25</f>
        <v>MMM 2011</v>
      </c>
      <c r="V19" s="20" t="str">
        <f>ZZZ__FnCalls!F26</f>
        <v>MMM 2011</v>
      </c>
      <c r="W19" s="20" t="str">
        <f>ZZZ__FnCalls!F27</f>
        <v>MMM 2011</v>
      </c>
      <c r="X19" s="20" t="str">
        <f>ZZZ__FnCalls!F28</f>
        <v>MMM 2011</v>
      </c>
      <c r="Y19" s="20" t="str">
        <f>ZZZ__FnCalls!F29</f>
        <v>MMM 2011</v>
      </c>
      <c r="Z19" s="20" t="str">
        <f>ZZZ__FnCalls!F30</f>
        <v>MMM 2011</v>
      </c>
      <c r="AA19" s="21" t="str">
        <f>ZZZ__FnCalls!H19</f>
        <v>2011</v>
      </c>
      <c r="AB19" s="20" t="str">
        <f>ZZZ__FnCalls!F31</f>
        <v>MMM 2012</v>
      </c>
      <c r="AC19" s="20" t="str">
        <f>ZZZ__FnCalls!F32</f>
        <v>MMM 2012</v>
      </c>
      <c r="AD19" s="20" t="str">
        <f>ZZZ__FnCalls!F33</f>
        <v>MMM 2012</v>
      </c>
      <c r="AE19" s="20" t="str">
        <f>ZZZ__FnCalls!F34</f>
        <v>MMM 2012</v>
      </c>
      <c r="AF19" s="20" t="str">
        <f>ZZZ__FnCalls!F35</f>
        <v>MMM 2012</v>
      </c>
      <c r="AG19" s="20" t="str">
        <f>ZZZ__FnCalls!F36</f>
        <v>MMM 2012</v>
      </c>
      <c r="AH19" s="20" t="str">
        <f>ZZZ__FnCalls!F37</f>
        <v>MMM 2012</v>
      </c>
      <c r="AI19" s="20" t="str">
        <f>ZZZ__FnCalls!F38</f>
        <v>MMM 2012</v>
      </c>
      <c r="AJ19" s="20" t="str">
        <f>ZZZ__FnCalls!F39</f>
        <v>MMM 2012</v>
      </c>
      <c r="AK19" s="20" t="str">
        <f>ZZZ__FnCalls!F40</f>
        <v>MMM 2012</v>
      </c>
      <c r="AL19" s="20" t="str">
        <f>ZZZ__FnCalls!F41</f>
        <v>MMM 2012</v>
      </c>
      <c r="AM19" s="20" t="str">
        <f>ZZZ__FnCalls!F42</f>
        <v>MMM 2012</v>
      </c>
      <c r="AN19" s="21" t="str">
        <f>ZZZ__FnCalls!H31</f>
        <v>2012</v>
      </c>
      <c r="AO19" s="20" t="str">
        <f>ZZZ__FnCalls!F43</f>
        <v>MMM 2013</v>
      </c>
      <c r="AP19" s="20" t="str">
        <f>ZZZ__FnCalls!F44</f>
        <v>MMM 2013</v>
      </c>
      <c r="AQ19" s="20" t="str">
        <f>ZZZ__FnCalls!F45</f>
        <v>MMM 2013</v>
      </c>
      <c r="AR19" s="20" t="str">
        <f>ZZZ__FnCalls!F46</f>
        <v>MMM 2013</v>
      </c>
      <c r="AS19" s="20" t="str">
        <f>ZZZ__FnCalls!F47</f>
        <v>MMM 2013</v>
      </c>
      <c r="AT19" s="20" t="str">
        <f>ZZZ__FnCalls!F48</f>
        <v>MMM 2013</v>
      </c>
      <c r="AU19" s="20" t="str">
        <f>ZZZ__FnCalls!F49</f>
        <v>MMM 2013</v>
      </c>
      <c r="AV19" s="20" t="str">
        <f>ZZZ__FnCalls!F50</f>
        <v>MMM 2013</v>
      </c>
      <c r="AW19" s="20" t="str">
        <f>ZZZ__FnCalls!F51</f>
        <v>MMM 2013</v>
      </c>
      <c r="AX19" s="20" t="str">
        <f>ZZZ__FnCalls!F52</f>
        <v>MMM 2013</v>
      </c>
      <c r="AY19" s="20" t="str">
        <f>ZZZ__FnCalls!F53</f>
        <v>MMM 2013</v>
      </c>
      <c r="AZ19" s="20" t="str">
        <f>ZZZ__FnCalls!F54</f>
        <v>MMM 2013</v>
      </c>
      <c r="BA19" s="21" t="str">
        <f>ZZZ__FnCalls!H43</f>
        <v>2013</v>
      </c>
      <c r="BB19" s="20" t="str">
        <f>ZZZ__FnCalls!F55</f>
        <v>MMM 2014</v>
      </c>
      <c r="BC19" s="20" t="str">
        <f>ZZZ__FnCalls!F56</f>
        <v>MMM 2014</v>
      </c>
      <c r="BD19" s="20" t="str">
        <f>ZZZ__FnCalls!F57</f>
        <v>MMM 2014</v>
      </c>
      <c r="BE19" s="20" t="str">
        <f>ZZZ__FnCalls!F58</f>
        <v>MMM 2014</v>
      </c>
      <c r="BF19" s="20" t="str">
        <f>ZZZ__FnCalls!F59</f>
        <v>MMM 2014</v>
      </c>
      <c r="BG19" s="20" t="str">
        <f>ZZZ__FnCalls!F60</f>
        <v>MMM 2014</v>
      </c>
      <c r="BH19" s="20" t="str">
        <f>ZZZ__FnCalls!F61</f>
        <v>MMM 2014</v>
      </c>
      <c r="BI19" s="20" t="str">
        <f>ZZZ__FnCalls!F62</f>
        <v>MMM 2014</v>
      </c>
      <c r="BJ19" s="20" t="str">
        <f>ZZZ__FnCalls!F63</f>
        <v>MMM 2014</v>
      </c>
      <c r="BK19" s="20" t="str">
        <f>ZZZ__FnCalls!F64</f>
        <v>MMM 2014</v>
      </c>
      <c r="BL19" s="20" t="str">
        <f>ZZZ__FnCalls!F65</f>
        <v>MMM 2014</v>
      </c>
      <c r="BM19" s="20" t="str">
        <f>ZZZ__FnCalls!F66</f>
        <v>MMM 2014</v>
      </c>
      <c r="BN19" s="21" t="str">
        <f>ZZZ__FnCalls!H55</f>
        <v>2014</v>
      </c>
      <c r="BO19" s="20" t="str">
        <f>ZZZ__FnCalls!F67</f>
        <v>MMM 2015</v>
      </c>
      <c r="BP19" s="20" t="str">
        <f>ZZZ__FnCalls!F68</f>
        <v>MMM 2015</v>
      </c>
      <c r="BQ19" s="20" t="str">
        <f>ZZZ__FnCalls!F69</f>
        <v>MMM 2015</v>
      </c>
      <c r="BR19" s="20" t="str">
        <f>ZZZ__FnCalls!F70</f>
        <v>MMM 2015</v>
      </c>
      <c r="BS19" s="20" t="str">
        <f>ZZZ__FnCalls!F71</f>
        <v>MMM 2015</v>
      </c>
      <c r="BT19" s="20" t="str">
        <f>ZZZ__FnCalls!F72</f>
        <v>MMM 2015</v>
      </c>
      <c r="BU19" s="20" t="str">
        <f>ZZZ__FnCalls!F73</f>
        <v>MMM 2015</v>
      </c>
      <c r="BV19" s="20" t="str">
        <f>ZZZ__FnCalls!F74</f>
        <v>MMM 2015</v>
      </c>
      <c r="BW19" s="20" t="str">
        <f>ZZZ__FnCalls!F75</f>
        <v>MMM 2015</v>
      </c>
      <c r="BX19" s="20" t="str">
        <f>ZZZ__FnCalls!F76</f>
        <v>MMM 2015</v>
      </c>
      <c r="BY19" s="20" t="str">
        <f>ZZZ__FnCalls!F77</f>
        <v>MMM 2015</v>
      </c>
      <c r="BZ19" s="20" t="str">
        <f>ZZZ__FnCalls!F78</f>
        <v>MMM 2015</v>
      </c>
      <c r="CA19" s="21" t="str">
        <f>ZZZ__FnCalls!H67</f>
        <v>2015</v>
      </c>
      <c r="CB19" s="20" t="str">
        <f>ZZZ__FnCalls!F79</f>
        <v>MMM 2016</v>
      </c>
      <c r="CC19" s="20" t="str">
        <f>ZZZ__FnCalls!F80</f>
        <v>MMM 2016</v>
      </c>
      <c r="CD19" s="20" t="str">
        <f>ZZZ__FnCalls!F81</f>
        <v>MMM 2016</v>
      </c>
      <c r="CE19" s="20" t="str">
        <f>ZZZ__FnCalls!F82</f>
        <v>MMM 2016</v>
      </c>
      <c r="CF19" s="20" t="str">
        <f>ZZZ__FnCalls!F83</f>
        <v>MMM 2016</v>
      </c>
      <c r="CG19" s="20" t="str">
        <f>ZZZ__FnCalls!F84</f>
        <v>MMM 2016</v>
      </c>
      <c r="CH19" s="20" t="str">
        <f>ZZZ__FnCalls!F85</f>
        <v>MMM 2016</v>
      </c>
      <c r="CI19" s="20" t="str">
        <f>ZZZ__FnCalls!F86</f>
        <v>MMM 2016</v>
      </c>
      <c r="CJ19" s="20" t="str">
        <f>ZZZ__FnCalls!F87</f>
        <v>MMM 2016</v>
      </c>
      <c r="CK19" s="20" t="str">
        <f>ZZZ__FnCalls!F88</f>
        <v>MMM 2016</v>
      </c>
      <c r="CL19" s="20" t="str">
        <f>ZZZ__FnCalls!F89</f>
        <v>MMM 2016</v>
      </c>
      <c r="CM19" s="20" t="str">
        <f>ZZZ__FnCalls!F90</f>
        <v>MMM 2016</v>
      </c>
      <c r="CN19" s="21" t="str">
        <f>ZZZ__FnCalls!H79</f>
        <v>2016</v>
      </c>
      <c r="CO19" s="20" t="str">
        <f>ZZZ__FnCalls!F91</f>
        <v>MMM 2017</v>
      </c>
      <c r="CP19" s="20" t="str">
        <f>ZZZ__FnCalls!F92</f>
        <v>MMM 2017</v>
      </c>
      <c r="CQ19" s="20" t="str">
        <f>ZZZ__FnCalls!F93</f>
        <v>MMM 2017</v>
      </c>
      <c r="CR19" s="20" t="str">
        <f>ZZZ__FnCalls!F94</f>
        <v>MMM 2017</v>
      </c>
      <c r="CS19" s="20" t="str">
        <f>ZZZ__FnCalls!F95</f>
        <v>MMM 2017</v>
      </c>
      <c r="CT19" s="20" t="str">
        <f>ZZZ__FnCalls!F96</f>
        <v>MMM 2017</v>
      </c>
      <c r="CU19" s="20" t="str">
        <f>ZZZ__FnCalls!F97</f>
        <v>MMM 2017</v>
      </c>
      <c r="CV19" s="20" t="str">
        <f>ZZZ__FnCalls!F98</f>
        <v>MMM 2017</v>
      </c>
      <c r="CW19" s="20" t="str">
        <f>ZZZ__FnCalls!F99</f>
        <v>MMM 2017</v>
      </c>
      <c r="CX19" s="20" t="str">
        <f>ZZZ__FnCalls!F100</f>
        <v>MMM 2017</v>
      </c>
      <c r="CY19" s="20" t="str">
        <f>ZZZ__FnCalls!F101</f>
        <v>MMM 2017</v>
      </c>
      <c r="CZ19" s="20" t="str">
        <f>ZZZ__FnCalls!F102</f>
        <v>MMM 2017</v>
      </c>
      <c r="DA19" s="21" t="str">
        <f>ZZZ__FnCalls!H91</f>
        <v>2017</v>
      </c>
      <c r="DB19" s="20" t="str">
        <f>ZZZ__FnCalls!F103</f>
        <v>MMM 2018</v>
      </c>
      <c r="DC19" s="20" t="str">
        <f>ZZZ__FnCalls!F104</f>
        <v>MMM 2018</v>
      </c>
      <c r="DD19" s="20" t="str">
        <f>ZZZ__FnCalls!F105</f>
        <v>MMM 2018</v>
      </c>
      <c r="DE19" s="20" t="str">
        <f>ZZZ__FnCalls!F106</f>
        <v>MMM 2018</v>
      </c>
      <c r="DF19" s="20" t="str">
        <f>ZZZ__FnCalls!F107</f>
        <v>MMM 2018</v>
      </c>
      <c r="DG19" s="20" t="str">
        <f>ZZZ__FnCalls!F108</f>
        <v>MMM 2018</v>
      </c>
      <c r="DH19" s="20" t="str">
        <f>ZZZ__FnCalls!F109</f>
        <v>MMM 2018</v>
      </c>
      <c r="DI19" s="20" t="str">
        <f>ZZZ__FnCalls!F110</f>
        <v>MMM 2018</v>
      </c>
      <c r="DJ19" s="20" t="str">
        <f>ZZZ__FnCalls!F111</f>
        <v>MMM 2018</v>
      </c>
      <c r="DK19" s="20" t="str">
        <f>ZZZ__FnCalls!F112</f>
        <v>MMM 2018</v>
      </c>
      <c r="DL19" s="20" t="str">
        <f>ZZZ__FnCalls!F113</f>
        <v>MMM 2018</v>
      </c>
      <c r="DM19" s="20" t="str">
        <f>ZZZ__FnCalls!F114</f>
        <v>MMM 2018</v>
      </c>
      <c r="DN19" s="21" t="str">
        <f>ZZZ__FnCalls!H103</f>
        <v>2018</v>
      </c>
      <c r="DO19" s="20" t="str">
        <f>ZZZ__FnCalls!F115</f>
        <v>MMM 2019</v>
      </c>
      <c r="DP19" s="20" t="str">
        <f>ZZZ__FnCalls!F116</f>
        <v>MMM 2019</v>
      </c>
      <c r="DQ19" s="20" t="str">
        <f>ZZZ__FnCalls!F117</f>
        <v>MMM 2019</v>
      </c>
      <c r="DR19" s="20" t="str">
        <f>ZZZ__FnCalls!F118</f>
        <v>MMM 2019</v>
      </c>
      <c r="DS19" s="20" t="str">
        <f>ZZZ__FnCalls!F119</f>
        <v>MMM 2019</v>
      </c>
      <c r="DT19" s="20" t="str">
        <f>ZZZ__FnCalls!F120</f>
        <v>MMM 2019</v>
      </c>
      <c r="DU19" s="20" t="str">
        <f>ZZZ__FnCalls!F121</f>
        <v>MMM 2019</v>
      </c>
      <c r="DV19" s="20" t="str">
        <f>ZZZ__FnCalls!F122</f>
        <v>MMM 2019</v>
      </c>
      <c r="DW19" s="20" t="str">
        <f>ZZZ__FnCalls!F123</f>
        <v>MMM 2019</v>
      </c>
      <c r="DX19" s="20" t="str">
        <f>ZZZ__FnCalls!F124</f>
        <v>MMM 2019</v>
      </c>
      <c r="DY19" s="20" t="str">
        <f>ZZZ__FnCalls!F125</f>
        <v>MMM 2019</v>
      </c>
      <c r="DZ19" s="20" t="str">
        <f>ZZZ__FnCalls!F126</f>
        <v>MMM 2019</v>
      </c>
      <c r="EA19" s="21" t="str">
        <f>ZZZ__FnCalls!H115</f>
        <v>2019</v>
      </c>
      <c r="EB19" s="20" t="str">
        <f>ZZZ__FnCalls!F127</f>
        <v>MMM 2020</v>
      </c>
      <c r="EC19" s="20" t="str">
        <f>ZZZ__FnCalls!F128</f>
        <v>MMM 2020</v>
      </c>
      <c r="ED19" s="20" t="str">
        <f>ZZZ__FnCalls!F129</f>
        <v>MMM 2020</v>
      </c>
      <c r="EE19" s="20" t="str">
        <f>ZZZ__FnCalls!F130</f>
        <v>MMM 2020</v>
      </c>
      <c r="EF19" s="20" t="str">
        <f>ZZZ__FnCalls!F131</f>
        <v>MMM 2020</v>
      </c>
      <c r="EG19" s="20" t="str">
        <f>ZZZ__FnCalls!F132</f>
        <v>MMM 2020</v>
      </c>
      <c r="EH19" s="20" t="str">
        <f>ZZZ__FnCalls!F133</f>
        <v>MMM 2020</v>
      </c>
      <c r="EI19" s="20" t="str">
        <f>ZZZ__FnCalls!F134</f>
        <v>MMM 2020</v>
      </c>
      <c r="EJ19" s="20" t="str">
        <f>ZZZ__FnCalls!F135</f>
        <v>MMM 2020</v>
      </c>
      <c r="EK19" s="20" t="str">
        <f>ZZZ__FnCalls!F136</f>
        <v>MMM 2020</v>
      </c>
      <c r="EL19" s="20" t="str">
        <f>ZZZ__FnCalls!F137</f>
        <v>MMM 2020</v>
      </c>
      <c r="EM19" s="20" t="str">
        <f>ZZZ__FnCalls!F138</f>
        <v>MMM 2020</v>
      </c>
      <c r="EN19" s="21" t="str">
        <f>ZZZ__FnCalls!H127</f>
        <v>2020</v>
      </c>
    </row>
    <row r="20" spans="1:144" ht="12.75" customHeight="1" x14ac:dyDescent="0.2">
      <c r="A20" s="5"/>
      <c r="B20" s="44">
        <f>ZZZ__FnCalls!A7</f>
        <v>40179</v>
      </c>
      <c r="C20" s="44">
        <f>ZZZ__FnCalls!A8</f>
        <v>40210</v>
      </c>
      <c r="D20" s="44">
        <f>ZZZ__FnCalls!A9</f>
        <v>40238</v>
      </c>
      <c r="E20" s="44">
        <f>ZZZ__FnCalls!A10</f>
        <v>40269</v>
      </c>
      <c r="F20" s="44">
        <f>ZZZ__FnCalls!A11</f>
        <v>40299</v>
      </c>
      <c r="G20" s="44">
        <f>ZZZ__FnCalls!A12</f>
        <v>40330</v>
      </c>
      <c r="H20" s="44">
        <f>ZZZ__FnCalls!A13</f>
        <v>40360</v>
      </c>
      <c r="I20" s="44">
        <f>ZZZ__FnCalls!A14</f>
        <v>40391</v>
      </c>
      <c r="J20" s="44">
        <f>ZZZ__FnCalls!A15</f>
        <v>40422</v>
      </c>
      <c r="K20" s="44">
        <f>ZZZ__FnCalls!A16</f>
        <v>40452</v>
      </c>
      <c r="L20" s="44">
        <f>ZZZ__FnCalls!A17</f>
        <v>40483</v>
      </c>
      <c r="M20" s="44">
        <f>ZZZ__FnCalls!A18</f>
        <v>40513</v>
      </c>
      <c r="N20" s="45">
        <f>ZZZ__FnCalls!A7</f>
        <v>40179</v>
      </c>
      <c r="O20" s="44">
        <f>ZZZ__FnCalls!A19</f>
        <v>40544</v>
      </c>
      <c r="P20" s="44">
        <f>ZZZ__FnCalls!A20</f>
        <v>40575</v>
      </c>
      <c r="Q20" s="44">
        <f>ZZZ__FnCalls!A21</f>
        <v>40603</v>
      </c>
      <c r="R20" s="44">
        <f>ZZZ__FnCalls!A22</f>
        <v>40634</v>
      </c>
      <c r="S20" s="44">
        <f>ZZZ__FnCalls!A23</f>
        <v>40664</v>
      </c>
      <c r="T20" s="44">
        <f>ZZZ__FnCalls!A24</f>
        <v>40695</v>
      </c>
      <c r="U20" s="44">
        <f>ZZZ__FnCalls!A25</f>
        <v>40725</v>
      </c>
      <c r="V20" s="44">
        <f>ZZZ__FnCalls!A26</f>
        <v>40756</v>
      </c>
      <c r="W20" s="44">
        <f>ZZZ__FnCalls!A27</f>
        <v>40787</v>
      </c>
      <c r="X20" s="44">
        <f>ZZZ__FnCalls!A28</f>
        <v>40817</v>
      </c>
      <c r="Y20" s="44">
        <f>ZZZ__FnCalls!A29</f>
        <v>40848</v>
      </c>
      <c r="Z20" s="44">
        <f>ZZZ__FnCalls!A30</f>
        <v>40878</v>
      </c>
      <c r="AA20" s="45">
        <f>ZZZ__FnCalls!A19</f>
        <v>40544</v>
      </c>
      <c r="AB20" s="44">
        <f>ZZZ__FnCalls!A31</f>
        <v>40909</v>
      </c>
      <c r="AC20" s="44">
        <f>ZZZ__FnCalls!A32</f>
        <v>40940</v>
      </c>
      <c r="AD20" s="44">
        <f>ZZZ__FnCalls!A33</f>
        <v>40969</v>
      </c>
      <c r="AE20" s="44">
        <f>ZZZ__FnCalls!A34</f>
        <v>41000</v>
      </c>
      <c r="AF20" s="44">
        <f>ZZZ__FnCalls!A35</f>
        <v>41030</v>
      </c>
      <c r="AG20" s="44">
        <f>ZZZ__FnCalls!A36</f>
        <v>41061</v>
      </c>
      <c r="AH20" s="44">
        <f>ZZZ__FnCalls!A37</f>
        <v>41091</v>
      </c>
      <c r="AI20" s="44">
        <f>ZZZ__FnCalls!A38</f>
        <v>41122</v>
      </c>
      <c r="AJ20" s="44">
        <f>ZZZ__FnCalls!A39</f>
        <v>41153</v>
      </c>
      <c r="AK20" s="44">
        <f>ZZZ__FnCalls!A40</f>
        <v>41183</v>
      </c>
      <c r="AL20" s="44">
        <f>ZZZ__FnCalls!A41</f>
        <v>41214</v>
      </c>
      <c r="AM20" s="44">
        <f>ZZZ__FnCalls!A42</f>
        <v>41244</v>
      </c>
      <c r="AN20" s="45">
        <f>ZZZ__FnCalls!A31</f>
        <v>40909</v>
      </c>
      <c r="AO20" s="44">
        <f>ZZZ__FnCalls!A43</f>
        <v>41275</v>
      </c>
      <c r="AP20" s="44">
        <f>ZZZ__FnCalls!A44</f>
        <v>41306</v>
      </c>
      <c r="AQ20" s="44">
        <f>ZZZ__FnCalls!A45</f>
        <v>41334</v>
      </c>
      <c r="AR20" s="44">
        <f>ZZZ__FnCalls!A46</f>
        <v>41365</v>
      </c>
      <c r="AS20" s="44">
        <f>ZZZ__FnCalls!A47</f>
        <v>41395</v>
      </c>
      <c r="AT20" s="44">
        <f>ZZZ__FnCalls!A48</f>
        <v>41426</v>
      </c>
      <c r="AU20" s="44">
        <f>ZZZ__FnCalls!A49</f>
        <v>41456</v>
      </c>
      <c r="AV20" s="44">
        <f>ZZZ__FnCalls!A50</f>
        <v>41487</v>
      </c>
      <c r="AW20" s="44">
        <f>ZZZ__FnCalls!A51</f>
        <v>41518</v>
      </c>
      <c r="AX20" s="44">
        <f>ZZZ__FnCalls!A52</f>
        <v>41548</v>
      </c>
      <c r="AY20" s="44">
        <f>ZZZ__FnCalls!A53</f>
        <v>41579</v>
      </c>
      <c r="AZ20" s="44">
        <f>ZZZ__FnCalls!A54</f>
        <v>41609</v>
      </c>
      <c r="BA20" s="45">
        <f>ZZZ__FnCalls!A43</f>
        <v>41275</v>
      </c>
      <c r="BB20" s="44">
        <f>ZZZ__FnCalls!A55</f>
        <v>41640</v>
      </c>
      <c r="BC20" s="44">
        <f>ZZZ__FnCalls!A56</f>
        <v>41671</v>
      </c>
      <c r="BD20" s="44">
        <f>ZZZ__FnCalls!A57</f>
        <v>41699</v>
      </c>
      <c r="BE20" s="44">
        <f>ZZZ__FnCalls!A58</f>
        <v>41730</v>
      </c>
      <c r="BF20" s="44">
        <f>ZZZ__FnCalls!A59</f>
        <v>41760</v>
      </c>
      <c r="BG20" s="44">
        <f>ZZZ__FnCalls!A60</f>
        <v>41791</v>
      </c>
      <c r="BH20" s="44">
        <f>ZZZ__FnCalls!A61</f>
        <v>41821</v>
      </c>
      <c r="BI20" s="44">
        <f>ZZZ__FnCalls!A62</f>
        <v>41852</v>
      </c>
      <c r="BJ20" s="44">
        <f>ZZZ__FnCalls!A63</f>
        <v>41883</v>
      </c>
      <c r="BK20" s="44">
        <f>ZZZ__FnCalls!A64</f>
        <v>41913</v>
      </c>
      <c r="BL20" s="44">
        <f>ZZZ__FnCalls!A65</f>
        <v>41944</v>
      </c>
      <c r="BM20" s="44">
        <f>ZZZ__FnCalls!A66</f>
        <v>41974</v>
      </c>
      <c r="BN20" s="45">
        <f>ZZZ__FnCalls!A55</f>
        <v>41640</v>
      </c>
      <c r="BO20" s="44">
        <f>ZZZ__FnCalls!A67</f>
        <v>42005</v>
      </c>
      <c r="BP20" s="44">
        <f>ZZZ__FnCalls!A68</f>
        <v>42036</v>
      </c>
      <c r="BQ20" s="44">
        <f>ZZZ__FnCalls!A69</f>
        <v>42064</v>
      </c>
      <c r="BR20" s="44">
        <f>ZZZ__FnCalls!A70</f>
        <v>42095</v>
      </c>
      <c r="BS20" s="44">
        <f>ZZZ__FnCalls!A71</f>
        <v>42125</v>
      </c>
      <c r="BT20" s="44">
        <f>ZZZ__FnCalls!A72</f>
        <v>42156</v>
      </c>
      <c r="BU20" s="44">
        <f>ZZZ__FnCalls!A73</f>
        <v>42186</v>
      </c>
      <c r="BV20" s="44">
        <f>ZZZ__FnCalls!A74</f>
        <v>42217</v>
      </c>
      <c r="BW20" s="44">
        <f>ZZZ__FnCalls!A75</f>
        <v>42248</v>
      </c>
      <c r="BX20" s="44">
        <f>ZZZ__FnCalls!A76</f>
        <v>42278</v>
      </c>
      <c r="BY20" s="44">
        <f>ZZZ__FnCalls!A77</f>
        <v>42309</v>
      </c>
      <c r="BZ20" s="44">
        <f>ZZZ__FnCalls!A78</f>
        <v>42339</v>
      </c>
      <c r="CA20" s="45">
        <f>ZZZ__FnCalls!A67</f>
        <v>42005</v>
      </c>
      <c r="CB20" s="44">
        <f>ZZZ__FnCalls!A79</f>
        <v>42370</v>
      </c>
      <c r="CC20" s="44">
        <f>ZZZ__FnCalls!A80</f>
        <v>42401</v>
      </c>
      <c r="CD20" s="44">
        <f>ZZZ__FnCalls!A81</f>
        <v>42430</v>
      </c>
      <c r="CE20" s="44">
        <f>ZZZ__FnCalls!A82</f>
        <v>42461</v>
      </c>
      <c r="CF20" s="44">
        <f>ZZZ__FnCalls!A83</f>
        <v>42491</v>
      </c>
      <c r="CG20" s="44">
        <f>ZZZ__FnCalls!A84</f>
        <v>42522</v>
      </c>
      <c r="CH20" s="44">
        <f>ZZZ__FnCalls!A85</f>
        <v>42552</v>
      </c>
      <c r="CI20" s="44">
        <f>ZZZ__FnCalls!A86</f>
        <v>42583</v>
      </c>
      <c r="CJ20" s="44">
        <f>ZZZ__FnCalls!A87</f>
        <v>42614</v>
      </c>
      <c r="CK20" s="44">
        <f>ZZZ__FnCalls!A88</f>
        <v>42644</v>
      </c>
      <c r="CL20" s="44">
        <f>ZZZ__FnCalls!A89</f>
        <v>42675</v>
      </c>
      <c r="CM20" s="44">
        <f>ZZZ__FnCalls!A90</f>
        <v>42705</v>
      </c>
      <c r="CN20" s="45">
        <f>ZZZ__FnCalls!A79</f>
        <v>42370</v>
      </c>
      <c r="CO20" s="44">
        <f>ZZZ__FnCalls!A91</f>
        <v>42736</v>
      </c>
      <c r="CP20" s="44">
        <f>ZZZ__FnCalls!A92</f>
        <v>42767</v>
      </c>
      <c r="CQ20" s="44">
        <f>ZZZ__FnCalls!A93</f>
        <v>42795</v>
      </c>
      <c r="CR20" s="44">
        <f>ZZZ__FnCalls!A94</f>
        <v>42826</v>
      </c>
      <c r="CS20" s="44">
        <f>ZZZ__FnCalls!A95</f>
        <v>42856</v>
      </c>
      <c r="CT20" s="44">
        <f>ZZZ__FnCalls!A96</f>
        <v>42887</v>
      </c>
      <c r="CU20" s="44">
        <f>ZZZ__FnCalls!A97</f>
        <v>42917</v>
      </c>
      <c r="CV20" s="44">
        <f>ZZZ__FnCalls!A98</f>
        <v>42948</v>
      </c>
      <c r="CW20" s="44">
        <f>ZZZ__FnCalls!A99</f>
        <v>42979</v>
      </c>
      <c r="CX20" s="44">
        <f>ZZZ__FnCalls!A100</f>
        <v>43009</v>
      </c>
      <c r="CY20" s="44">
        <f>ZZZ__FnCalls!A101</f>
        <v>43040</v>
      </c>
      <c r="CZ20" s="44">
        <f>ZZZ__FnCalls!A102</f>
        <v>43070</v>
      </c>
      <c r="DA20" s="45">
        <f>ZZZ__FnCalls!A91</f>
        <v>42736</v>
      </c>
      <c r="DB20" s="44">
        <f>ZZZ__FnCalls!A103</f>
        <v>43101</v>
      </c>
      <c r="DC20" s="44">
        <f>ZZZ__FnCalls!A104</f>
        <v>43132</v>
      </c>
      <c r="DD20" s="44">
        <f>ZZZ__FnCalls!A105</f>
        <v>43160</v>
      </c>
      <c r="DE20" s="44">
        <f>ZZZ__FnCalls!A106</f>
        <v>43191</v>
      </c>
      <c r="DF20" s="44">
        <f>ZZZ__FnCalls!A107</f>
        <v>43221</v>
      </c>
      <c r="DG20" s="44">
        <f>ZZZ__FnCalls!A108</f>
        <v>43252</v>
      </c>
      <c r="DH20" s="44">
        <f>ZZZ__FnCalls!A109</f>
        <v>43282</v>
      </c>
      <c r="DI20" s="44">
        <f>ZZZ__FnCalls!A110</f>
        <v>43313</v>
      </c>
      <c r="DJ20" s="44">
        <f>ZZZ__FnCalls!A111</f>
        <v>43344</v>
      </c>
      <c r="DK20" s="44">
        <f>ZZZ__FnCalls!A112</f>
        <v>43374</v>
      </c>
      <c r="DL20" s="44">
        <f>ZZZ__FnCalls!A113</f>
        <v>43405</v>
      </c>
      <c r="DM20" s="44">
        <f>ZZZ__FnCalls!A114</f>
        <v>43435</v>
      </c>
      <c r="DN20" s="45">
        <f>ZZZ__FnCalls!A103</f>
        <v>43101</v>
      </c>
      <c r="DO20" s="44">
        <f>ZZZ__FnCalls!A115</f>
        <v>43466</v>
      </c>
      <c r="DP20" s="44">
        <f>ZZZ__FnCalls!A116</f>
        <v>43497</v>
      </c>
      <c r="DQ20" s="44">
        <f>ZZZ__FnCalls!A117</f>
        <v>43525</v>
      </c>
      <c r="DR20" s="44">
        <f>ZZZ__FnCalls!A118</f>
        <v>43556</v>
      </c>
      <c r="DS20" s="44">
        <f>ZZZ__FnCalls!A119</f>
        <v>43586</v>
      </c>
      <c r="DT20" s="44">
        <f>ZZZ__FnCalls!A120</f>
        <v>43617</v>
      </c>
      <c r="DU20" s="44">
        <f>ZZZ__FnCalls!A121</f>
        <v>43647</v>
      </c>
      <c r="DV20" s="44">
        <f>ZZZ__FnCalls!A122</f>
        <v>43678</v>
      </c>
      <c r="DW20" s="44">
        <f>ZZZ__FnCalls!A123</f>
        <v>43709</v>
      </c>
      <c r="DX20" s="44">
        <f>ZZZ__FnCalls!A124</f>
        <v>43739</v>
      </c>
      <c r="DY20" s="44">
        <f>ZZZ__FnCalls!A125</f>
        <v>43770</v>
      </c>
      <c r="DZ20" s="44">
        <f>ZZZ__FnCalls!A126</f>
        <v>43800</v>
      </c>
      <c r="EA20" s="45">
        <f>ZZZ__FnCalls!A115</f>
        <v>43466</v>
      </c>
      <c r="EB20" s="44">
        <f>ZZZ__FnCalls!A127</f>
        <v>43831</v>
      </c>
      <c r="EC20" s="44">
        <f>ZZZ__FnCalls!A128</f>
        <v>43862</v>
      </c>
      <c r="ED20" s="44">
        <f>ZZZ__FnCalls!A129</f>
        <v>43891</v>
      </c>
      <c r="EE20" s="44">
        <f>ZZZ__FnCalls!A130</f>
        <v>43922</v>
      </c>
      <c r="EF20" s="44">
        <f>ZZZ__FnCalls!A131</f>
        <v>43952</v>
      </c>
      <c r="EG20" s="44">
        <f>ZZZ__FnCalls!A132</f>
        <v>43983</v>
      </c>
      <c r="EH20" s="44">
        <f>ZZZ__FnCalls!A133</f>
        <v>44013</v>
      </c>
      <c r="EI20" s="44">
        <f>ZZZ__FnCalls!A134</f>
        <v>44044</v>
      </c>
      <c r="EJ20" s="44">
        <f>ZZZ__FnCalls!A135</f>
        <v>44075</v>
      </c>
      <c r="EK20" s="44">
        <f>ZZZ__FnCalls!A136</f>
        <v>44105</v>
      </c>
      <c r="EL20" s="44">
        <f>ZZZ__FnCalls!A137</f>
        <v>44136</v>
      </c>
      <c r="EM20" s="44">
        <f>ZZZ__FnCalls!A138</f>
        <v>44166</v>
      </c>
      <c r="EN20" s="45">
        <f>ZZZ__FnCalls!A127</f>
        <v>43831</v>
      </c>
    </row>
    <row r="21" spans="1:144" ht="12.75" customHeight="1" x14ac:dyDescent="0.2">
      <c r="A21" s="2" t="str">
        <f>"Final_Sales_2"</f>
        <v>Final_Sales_2</v>
      </c>
    </row>
    <row r="22" spans="1:144" ht="12.75" customHeight="1" x14ac:dyDescent="0.2">
      <c r="B22" s="19" t="str">
        <f>ZZZ__FnCalls!F7</f>
        <v>MMM 2010</v>
      </c>
      <c r="C22" s="20" t="str">
        <f>ZZZ__FnCalls!F8</f>
        <v>MMM 2010</v>
      </c>
      <c r="D22" s="20" t="str">
        <f>ZZZ__FnCalls!F9</f>
        <v>MMM 2010</v>
      </c>
      <c r="E22" s="20" t="str">
        <f>ZZZ__FnCalls!F10</f>
        <v>MMM 2010</v>
      </c>
      <c r="F22" s="20" t="str">
        <f>ZZZ__FnCalls!F11</f>
        <v>MMM 2010</v>
      </c>
      <c r="G22" s="20" t="str">
        <f>ZZZ__FnCalls!F12</f>
        <v>MMM 2010</v>
      </c>
      <c r="H22" s="20" t="str">
        <f>ZZZ__FnCalls!F13</f>
        <v>MMM 2010</v>
      </c>
      <c r="I22" s="20" t="str">
        <f>ZZZ__FnCalls!F14</f>
        <v>MMM 2010</v>
      </c>
      <c r="J22" s="20" t="str">
        <f>ZZZ__FnCalls!F15</f>
        <v>MMM 2010</v>
      </c>
      <c r="K22" s="20" t="str">
        <f>ZZZ__FnCalls!F16</f>
        <v>MMM 2010</v>
      </c>
      <c r="L22" s="20" t="str">
        <f>ZZZ__FnCalls!F17</f>
        <v>MMM 2010</v>
      </c>
      <c r="M22" s="20" t="str">
        <f>ZZZ__FnCalls!F18</f>
        <v>MMM 2010</v>
      </c>
      <c r="N22" s="21" t="str">
        <f>ZZZ__FnCalls!H7</f>
        <v>2010</v>
      </c>
      <c r="O22" s="20" t="str">
        <f>ZZZ__FnCalls!F19</f>
        <v>MMM 2011</v>
      </c>
      <c r="P22" s="20" t="str">
        <f>ZZZ__FnCalls!F20</f>
        <v>MMM 2011</v>
      </c>
      <c r="Q22" s="20" t="str">
        <f>ZZZ__FnCalls!F21</f>
        <v>MMM 2011</v>
      </c>
      <c r="R22" s="20" t="str">
        <f>ZZZ__FnCalls!F22</f>
        <v>MMM 2011</v>
      </c>
      <c r="S22" s="20" t="str">
        <f>ZZZ__FnCalls!F23</f>
        <v>MMM 2011</v>
      </c>
      <c r="T22" s="20" t="str">
        <f>ZZZ__FnCalls!F24</f>
        <v>MMM 2011</v>
      </c>
      <c r="U22" s="20" t="str">
        <f>ZZZ__FnCalls!F25</f>
        <v>MMM 2011</v>
      </c>
      <c r="V22" s="20" t="str">
        <f>ZZZ__FnCalls!F26</f>
        <v>MMM 2011</v>
      </c>
      <c r="W22" s="20" t="str">
        <f>ZZZ__FnCalls!F27</f>
        <v>MMM 2011</v>
      </c>
      <c r="X22" s="20" t="str">
        <f>ZZZ__FnCalls!F28</f>
        <v>MMM 2011</v>
      </c>
      <c r="Y22" s="20" t="str">
        <f>ZZZ__FnCalls!F29</f>
        <v>MMM 2011</v>
      </c>
      <c r="Z22" s="20" t="str">
        <f>ZZZ__FnCalls!F30</f>
        <v>MMM 2011</v>
      </c>
      <c r="AA22" s="21" t="str">
        <f>ZZZ__FnCalls!H19</f>
        <v>2011</v>
      </c>
      <c r="AB22" s="20" t="str">
        <f>ZZZ__FnCalls!F31</f>
        <v>MMM 2012</v>
      </c>
      <c r="AC22" s="20" t="str">
        <f>ZZZ__FnCalls!F32</f>
        <v>MMM 2012</v>
      </c>
      <c r="AD22" s="20" t="str">
        <f>ZZZ__FnCalls!F33</f>
        <v>MMM 2012</v>
      </c>
      <c r="AE22" s="20" t="str">
        <f>ZZZ__FnCalls!F34</f>
        <v>MMM 2012</v>
      </c>
      <c r="AF22" s="20" t="str">
        <f>ZZZ__FnCalls!F35</f>
        <v>MMM 2012</v>
      </c>
      <c r="AG22" s="20" t="str">
        <f>ZZZ__FnCalls!F36</f>
        <v>MMM 2012</v>
      </c>
      <c r="AH22" s="20" t="str">
        <f>ZZZ__FnCalls!F37</f>
        <v>MMM 2012</v>
      </c>
      <c r="AI22" s="20" t="str">
        <f>ZZZ__FnCalls!F38</f>
        <v>MMM 2012</v>
      </c>
      <c r="AJ22" s="20" t="str">
        <f>ZZZ__FnCalls!F39</f>
        <v>MMM 2012</v>
      </c>
      <c r="AK22" s="20" t="str">
        <f>ZZZ__FnCalls!F40</f>
        <v>MMM 2012</v>
      </c>
      <c r="AL22" s="20" t="str">
        <f>ZZZ__FnCalls!F41</f>
        <v>MMM 2012</v>
      </c>
      <c r="AM22" s="20" t="str">
        <f>ZZZ__FnCalls!F42</f>
        <v>MMM 2012</v>
      </c>
      <c r="AN22" s="21" t="str">
        <f>ZZZ__FnCalls!H31</f>
        <v>2012</v>
      </c>
      <c r="AO22" s="20" t="str">
        <f>ZZZ__FnCalls!F43</f>
        <v>MMM 2013</v>
      </c>
      <c r="AP22" s="20" t="str">
        <f>ZZZ__FnCalls!F44</f>
        <v>MMM 2013</v>
      </c>
      <c r="AQ22" s="20" t="str">
        <f>ZZZ__FnCalls!F45</f>
        <v>MMM 2013</v>
      </c>
      <c r="AR22" s="20" t="str">
        <f>ZZZ__FnCalls!F46</f>
        <v>MMM 2013</v>
      </c>
      <c r="AS22" s="20" t="str">
        <f>ZZZ__FnCalls!F47</f>
        <v>MMM 2013</v>
      </c>
      <c r="AT22" s="20" t="str">
        <f>ZZZ__FnCalls!F48</f>
        <v>MMM 2013</v>
      </c>
      <c r="AU22" s="20" t="str">
        <f>ZZZ__FnCalls!F49</f>
        <v>MMM 2013</v>
      </c>
      <c r="AV22" s="20" t="str">
        <f>ZZZ__FnCalls!F50</f>
        <v>MMM 2013</v>
      </c>
      <c r="AW22" s="20" t="str">
        <f>ZZZ__FnCalls!F51</f>
        <v>MMM 2013</v>
      </c>
      <c r="AX22" s="20" t="str">
        <f>ZZZ__FnCalls!F52</f>
        <v>MMM 2013</v>
      </c>
      <c r="AY22" s="20" t="str">
        <f>ZZZ__FnCalls!F53</f>
        <v>MMM 2013</v>
      </c>
      <c r="AZ22" s="20" t="str">
        <f>ZZZ__FnCalls!F54</f>
        <v>MMM 2013</v>
      </c>
      <c r="BA22" s="21" t="str">
        <f>ZZZ__FnCalls!H43</f>
        <v>2013</v>
      </c>
      <c r="BB22" s="20" t="str">
        <f>ZZZ__FnCalls!F55</f>
        <v>MMM 2014</v>
      </c>
      <c r="BC22" s="20" t="str">
        <f>ZZZ__FnCalls!F56</f>
        <v>MMM 2014</v>
      </c>
      <c r="BD22" s="20" t="str">
        <f>ZZZ__FnCalls!F57</f>
        <v>MMM 2014</v>
      </c>
      <c r="BE22" s="20" t="str">
        <f>ZZZ__FnCalls!F58</f>
        <v>MMM 2014</v>
      </c>
      <c r="BF22" s="20" t="str">
        <f>ZZZ__FnCalls!F59</f>
        <v>MMM 2014</v>
      </c>
      <c r="BG22" s="20" t="str">
        <f>ZZZ__FnCalls!F60</f>
        <v>MMM 2014</v>
      </c>
      <c r="BH22" s="20" t="str">
        <f>ZZZ__FnCalls!F61</f>
        <v>MMM 2014</v>
      </c>
      <c r="BI22" s="20" t="str">
        <f>ZZZ__FnCalls!F62</f>
        <v>MMM 2014</v>
      </c>
      <c r="BJ22" s="20" t="str">
        <f>ZZZ__FnCalls!F63</f>
        <v>MMM 2014</v>
      </c>
      <c r="BK22" s="20" t="str">
        <f>ZZZ__FnCalls!F64</f>
        <v>MMM 2014</v>
      </c>
      <c r="BL22" s="20" t="str">
        <f>ZZZ__FnCalls!F65</f>
        <v>MMM 2014</v>
      </c>
      <c r="BM22" s="20" t="str">
        <f>ZZZ__FnCalls!F66</f>
        <v>MMM 2014</v>
      </c>
      <c r="BN22" s="21" t="str">
        <f>ZZZ__FnCalls!H55</f>
        <v>2014</v>
      </c>
      <c r="BO22" s="20" t="str">
        <f>ZZZ__FnCalls!F67</f>
        <v>MMM 2015</v>
      </c>
      <c r="BP22" s="20" t="str">
        <f>ZZZ__FnCalls!F68</f>
        <v>MMM 2015</v>
      </c>
      <c r="BQ22" s="20" t="str">
        <f>ZZZ__FnCalls!F69</f>
        <v>MMM 2015</v>
      </c>
      <c r="BR22" s="20" t="str">
        <f>ZZZ__FnCalls!F70</f>
        <v>MMM 2015</v>
      </c>
      <c r="BS22" s="20" t="str">
        <f>ZZZ__FnCalls!F71</f>
        <v>MMM 2015</v>
      </c>
      <c r="BT22" s="20" t="str">
        <f>ZZZ__FnCalls!F72</f>
        <v>MMM 2015</v>
      </c>
      <c r="BU22" s="20" t="str">
        <f>ZZZ__FnCalls!F73</f>
        <v>MMM 2015</v>
      </c>
      <c r="BV22" s="20" t="str">
        <f>ZZZ__FnCalls!F74</f>
        <v>MMM 2015</v>
      </c>
      <c r="BW22" s="20" t="str">
        <f>ZZZ__FnCalls!F75</f>
        <v>MMM 2015</v>
      </c>
      <c r="BX22" s="20" t="str">
        <f>ZZZ__FnCalls!F76</f>
        <v>MMM 2015</v>
      </c>
      <c r="BY22" s="20" t="str">
        <f>ZZZ__FnCalls!F77</f>
        <v>MMM 2015</v>
      </c>
      <c r="BZ22" s="20" t="str">
        <f>ZZZ__FnCalls!F78</f>
        <v>MMM 2015</v>
      </c>
      <c r="CA22" s="21" t="str">
        <f>ZZZ__FnCalls!H67</f>
        <v>2015</v>
      </c>
      <c r="CB22" s="20" t="str">
        <f>ZZZ__FnCalls!F79</f>
        <v>MMM 2016</v>
      </c>
      <c r="CC22" s="20" t="str">
        <f>ZZZ__FnCalls!F80</f>
        <v>MMM 2016</v>
      </c>
      <c r="CD22" s="20" t="str">
        <f>ZZZ__FnCalls!F81</f>
        <v>MMM 2016</v>
      </c>
      <c r="CE22" s="20" t="str">
        <f>ZZZ__FnCalls!F82</f>
        <v>MMM 2016</v>
      </c>
      <c r="CF22" s="20" t="str">
        <f>ZZZ__FnCalls!F83</f>
        <v>MMM 2016</v>
      </c>
      <c r="CG22" s="20" t="str">
        <f>ZZZ__FnCalls!F84</f>
        <v>MMM 2016</v>
      </c>
      <c r="CH22" s="20" t="str">
        <f>ZZZ__FnCalls!F85</f>
        <v>MMM 2016</v>
      </c>
      <c r="CI22" s="20" t="str">
        <f>ZZZ__FnCalls!F86</f>
        <v>MMM 2016</v>
      </c>
      <c r="CJ22" s="20" t="str">
        <f>ZZZ__FnCalls!F87</f>
        <v>MMM 2016</v>
      </c>
      <c r="CK22" s="20" t="str">
        <f>ZZZ__FnCalls!F88</f>
        <v>MMM 2016</v>
      </c>
      <c r="CL22" s="20" t="str">
        <f>ZZZ__FnCalls!F89</f>
        <v>MMM 2016</v>
      </c>
      <c r="CM22" s="20" t="str">
        <f>ZZZ__FnCalls!F90</f>
        <v>MMM 2016</v>
      </c>
      <c r="CN22" s="21" t="str">
        <f>ZZZ__FnCalls!H79</f>
        <v>2016</v>
      </c>
      <c r="CO22" s="20" t="str">
        <f>ZZZ__FnCalls!F91</f>
        <v>MMM 2017</v>
      </c>
      <c r="CP22" s="20" t="str">
        <f>ZZZ__FnCalls!F92</f>
        <v>MMM 2017</v>
      </c>
      <c r="CQ22" s="20" t="str">
        <f>ZZZ__FnCalls!F93</f>
        <v>MMM 2017</v>
      </c>
      <c r="CR22" s="20" t="str">
        <f>ZZZ__FnCalls!F94</f>
        <v>MMM 2017</v>
      </c>
      <c r="CS22" s="20" t="str">
        <f>ZZZ__FnCalls!F95</f>
        <v>MMM 2017</v>
      </c>
      <c r="CT22" s="20" t="str">
        <f>ZZZ__FnCalls!F96</f>
        <v>MMM 2017</v>
      </c>
      <c r="CU22" s="20" t="str">
        <f>ZZZ__FnCalls!F97</f>
        <v>MMM 2017</v>
      </c>
      <c r="CV22" s="20" t="str">
        <f>ZZZ__FnCalls!F98</f>
        <v>MMM 2017</v>
      </c>
      <c r="CW22" s="20" t="str">
        <f>ZZZ__FnCalls!F99</f>
        <v>MMM 2017</v>
      </c>
      <c r="CX22" s="20" t="str">
        <f>ZZZ__FnCalls!F100</f>
        <v>MMM 2017</v>
      </c>
      <c r="CY22" s="20" t="str">
        <f>ZZZ__FnCalls!F101</f>
        <v>MMM 2017</v>
      </c>
      <c r="CZ22" s="20" t="str">
        <f>ZZZ__FnCalls!F102</f>
        <v>MMM 2017</v>
      </c>
      <c r="DA22" s="21" t="str">
        <f>ZZZ__FnCalls!H91</f>
        <v>2017</v>
      </c>
      <c r="DB22" s="20" t="str">
        <f>ZZZ__FnCalls!F103</f>
        <v>MMM 2018</v>
      </c>
      <c r="DC22" s="20" t="str">
        <f>ZZZ__FnCalls!F104</f>
        <v>MMM 2018</v>
      </c>
      <c r="DD22" s="20" t="str">
        <f>ZZZ__FnCalls!F105</f>
        <v>MMM 2018</v>
      </c>
      <c r="DE22" s="20" t="str">
        <f>ZZZ__FnCalls!F106</f>
        <v>MMM 2018</v>
      </c>
      <c r="DF22" s="20" t="str">
        <f>ZZZ__FnCalls!F107</f>
        <v>MMM 2018</v>
      </c>
      <c r="DG22" s="20" t="str">
        <f>ZZZ__FnCalls!F108</f>
        <v>MMM 2018</v>
      </c>
      <c r="DH22" s="20" t="str">
        <f>ZZZ__FnCalls!F109</f>
        <v>MMM 2018</v>
      </c>
      <c r="DI22" s="20" t="str">
        <f>ZZZ__FnCalls!F110</f>
        <v>MMM 2018</v>
      </c>
      <c r="DJ22" s="20" t="str">
        <f>ZZZ__FnCalls!F111</f>
        <v>MMM 2018</v>
      </c>
      <c r="DK22" s="20" t="str">
        <f>ZZZ__FnCalls!F112</f>
        <v>MMM 2018</v>
      </c>
      <c r="DL22" s="20" t="str">
        <f>ZZZ__FnCalls!F113</f>
        <v>MMM 2018</v>
      </c>
      <c r="DM22" s="20" t="str">
        <f>ZZZ__FnCalls!F114</f>
        <v>MMM 2018</v>
      </c>
      <c r="DN22" s="21" t="str">
        <f>ZZZ__FnCalls!H103</f>
        <v>2018</v>
      </c>
      <c r="DO22" s="20" t="str">
        <f>ZZZ__FnCalls!F115</f>
        <v>MMM 2019</v>
      </c>
      <c r="DP22" s="20" t="str">
        <f>ZZZ__FnCalls!F116</f>
        <v>MMM 2019</v>
      </c>
      <c r="DQ22" s="20" t="str">
        <f>ZZZ__FnCalls!F117</f>
        <v>MMM 2019</v>
      </c>
      <c r="DR22" s="20" t="str">
        <f>ZZZ__FnCalls!F118</f>
        <v>MMM 2019</v>
      </c>
      <c r="DS22" s="20" t="str">
        <f>ZZZ__FnCalls!F119</f>
        <v>MMM 2019</v>
      </c>
      <c r="DT22" s="20" t="str">
        <f>ZZZ__FnCalls!F120</f>
        <v>MMM 2019</v>
      </c>
      <c r="DU22" s="20" t="str">
        <f>ZZZ__FnCalls!F121</f>
        <v>MMM 2019</v>
      </c>
      <c r="DV22" s="20" t="str">
        <f>ZZZ__FnCalls!F122</f>
        <v>MMM 2019</v>
      </c>
      <c r="DW22" s="20" t="str">
        <f>ZZZ__FnCalls!F123</f>
        <v>MMM 2019</v>
      </c>
      <c r="DX22" s="20" t="str">
        <f>ZZZ__FnCalls!F124</f>
        <v>MMM 2019</v>
      </c>
      <c r="DY22" s="20" t="str">
        <f>ZZZ__FnCalls!F125</f>
        <v>MMM 2019</v>
      </c>
      <c r="DZ22" s="20" t="str">
        <f>ZZZ__FnCalls!F126</f>
        <v>MMM 2019</v>
      </c>
      <c r="EA22" s="21" t="str">
        <f>ZZZ__FnCalls!H115</f>
        <v>2019</v>
      </c>
      <c r="EB22" s="20" t="str">
        <f>ZZZ__FnCalls!F127</f>
        <v>MMM 2020</v>
      </c>
      <c r="EC22" s="20" t="str">
        <f>ZZZ__FnCalls!F128</f>
        <v>MMM 2020</v>
      </c>
      <c r="ED22" s="20" t="str">
        <f>ZZZ__FnCalls!F129</f>
        <v>MMM 2020</v>
      </c>
      <c r="EE22" s="20" t="str">
        <f>ZZZ__FnCalls!F130</f>
        <v>MMM 2020</v>
      </c>
      <c r="EF22" s="20" t="str">
        <f>ZZZ__FnCalls!F131</f>
        <v>MMM 2020</v>
      </c>
      <c r="EG22" s="20" t="str">
        <f>ZZZ__FnCalls!F132</f>
        <v>MMM 2020</v>
      </c>
      <c r="EH22" s="20" t="str">
        <f>ZZZ__FnCalls!F133</f>
        <v>MMM 2020</v>
      </c>
      <c r="EI22" s="20" t="str">
        <f>ZZZ__FnCalls!F134</f>
        <v>MMM 2020</v>
      </c>
      <c r="EJ22" s="20" t="str">
        <f>ZZZ__FnCalls!F135</f>
        <v>MMM 2020</v>
      </c>
      <c r="EK22" s="20" t="str">
        <f>ZZZ__FnCalls!F136</f>
        <v>MMM 2020</v>
      </c>
      <c r="EL22" s="20" t="str">
        <f>ZZZ__FnCalls!F137</f>
        <v>MMM 2020</v>
      </c>
      <c r="EM22" s="20" t="str">
        <f>ZZZ__FnCalls!F138</f>
        <v>MMM 2020</v>
      </c>
      <c r="EN22" s="21" t="str">
        <f>ZZZ__FnCalls!H127</f>
        <v>2020</v>
      </c>
    </row>
    <row r="23" spans="1:144" ht="12.75" customHeight="1" x14ac:dyDescent="0.2">
      <c r="A23" s="5"/>
      <c r="B23" s="44" t="str">
        <f>ZZZ__FnCalls!F7</f>
        <v>MMM 2010</v>
      </c>
      <c r="C23" s="44" t="str">
        <f>ZZZ__FnCalls!F8</f>
        <v>MMM 2010</v>
      </c>
      <c r="D23" s="44" t="str">
        <f>ZZZ__FnCalls!F9</f>
        <v>MMM 2010</v>
      </c>
      <c r="E23" s="44" t="str">
        <f>ZZZ__FnCalls!F10</f>
        <v>MMM 2010</v>
      </c>
      <c r="F23" s="44" t="str">
        <f>ZZZ__FnCalls!F11</f>
        <v>MMM 2010</v>
      </c>
      <c r="G23" s="44" t="str">
        <f>ZZZ__FnCalls!F12</f>
        <v>MMM 2010</v>
      </c>
      <c r="H23" s="44" t="str">
        <f>ZZZ__FnCalls!F13</f>
        <v>MMM 2010</v>
      </c>
      <c r="I23" s="44" t="str">
        <f>ZZZ__FnCalls!F14</f>
        <v>MMM 2010</v>
      </c>
      <c r="J23" s="44" t="str">
        <f>ZZZ__FnCalls!F15</f>
        <v>MMM 2010</v>
      </c>
      <c r="K23" s="44" t="str">
        <f>ZZZ__FnCalls!F16</f>
        <v>MMM 2010</v>
      </c>
      <c r="L23" s="44" t="str">
        <f>ZZZ__FnCalls!F17</f>
        <v>MMM 2010</v>
      </c>
      <c r="M23" s="44" t="str">
        <f>ZZZ__FnCalls!F18</f>
        <v>MMM 2010</v>
      </c>
      <c r="N23" s="45" t="str">
        <f>ZZZ__FnCalls!F7</f>
        <v>MMM 2010</v>
      </c>
      <c r="O23" s="44" t="str">
        <f>ZZZ__FnCalls!F19</f>
        <v>MMM 2011</v>
      </c>
      <c r="P23" s="44" t="str">
        <f>ZZZ__FnCalls!F20</f>
        <v>MMM 2011</v>
      </c>
      <c r="Q23" s="44" t="str">
        <f>ZZZ__FnCalls!F21</f>
        <v>MMM 2011</v>
      </c>
      <c r="R23" s="44" t="str">
        <f>ZZZ__FnCalls!F22</f>
        <v>MMM 2011</v>
      </c>
      <c r="S23" s="44" t="str">
        <f>ZZZ__FnCalls!F23</f>
        <v>MMM 2011</v>
      </c>
      <c r="T23" s="44" t="str">
        <f>ZZZ__FnCalls!F24</f>
        <v>MMM 2011</v>
      </c>
      <c r="U23" s="44" t="str">
        <f>ZZZ__FnCalls!F25</f>
        <v>MMM 2011</v>
      </c>
      <c r="V23" s="44" t="str">
        <f>ZZZ__FnCalls!F26</f>
        <v>MMM 2011</v>
      </c>
      <c r="W23" s="44" t="str">
        <f>ZZZ__FnCalls!F27</f>
        <v>MMM 2011</v>
      </c>
      <c r="X23" s="44" t="str">
        <f>ZZZ__FnCalls!F28</f>
        <v>MMM 2011</v>
      </c>
      <c r="Y23" s="44" t="str">
        <f>ZZZ__FnCalls!F29</f>
        <v>MMM 2011</v>
      </c>
      <c r="Z23" s="44" t="str">
        <f>ZZZ__FnCalls!F30</f>
        <v>MMM 2011</v>
      </c>
      <c r="AA23" s="45" t="str">
        <f>ZZZ__FnCalls!F19</f>
        <v>MMM 2011</v>
      </c>
      <c r="AB23" s="44" t="str">
        <f>ZZZ__FnCalls!F31</f>
        <v>MMM 2012</v>
      </c>
      <c r="AC23" s="44" t="str">
        <f>ZZZ__FnCalls!F32</f>
        <v>MMM 2012</v>
      </c>
      <c r="AD23" s="44" t="str">
        <f>ZZZ__FnCalls!F33</f>
        <v>MMM 2012</v>
      </c>
      <c r="AE23" s="44" t="str">
        <f>ZZZ__FnCalls!F34</f>
        <v>MMM 2012</v>
      </c>
      <c r="AF23" s="44" t="str">
        <f>ZZZ__FnCalls!F35</f>
        <v>MMM 2012</v>
      </c>
      <c r="AG23" s="44" t="str">
        <f>ZZZ__FnCalls!F36</f>
        <v>MMM 2012</v>
      </c>
      <c r="AH23" s="44" t="str">
        <f>ZZZ__FnCalls!F37</f>
        <v>MMM 2012</v>
      </c>
      <c r="AI23" s="44" t="str">
        <f>ZZZ__FnCalls!F38</f>
        <v>MMM 2012</v>
      </c>
      <c r="AJ23" s="44" t="str">
        <f>ZZZ__FnCalls!F39</f>
        <v>MMM 2012</v>
      </c>
      <c r="AK23" s="44" t="str">
        <f>ZZZ__FnCalls!F40</f>
        <v>MMM 2012</v>
      </c>
      <c r="AL23" s="44" t="str">
        <f>ZZZ__FnCalls!F41</f>
        <v>MMM 2012</v>
      </c>
      <c r="AM23" s="44" t="str">
        <f>ZZZ__FnCalls!F42</f>
        <v>MMM 2012</v>
      </c>
      <c r="AN23" s="45" t="str">
        <f>ZZZ__FnCalls!F31</f>
        <v>MMM 2012</v>
      </c>
      <c r="AO23" s="44" t="str">
        <f>ZZZ__FnCalls!F43</f>
        <v>MMM 2013</v>
      </c>
      <c r="AP23" s="44" t="str">
        <f>ZZZ__FnCalls!F44</f>
        <v>MMM 2013</v>
      </c>
      <c r="AQ23" s="44" t="str">
        <f>ZZZ__FnCalls!F45</f>
        <v>MMM 2013</v>
      </c>
      <c r="AR23" s="44" t="str">
        <f>ZZZ__FnCalls!F46</f>
        <v>MMM 2013</v>
      </c>
      <c r="AS23" s="44" t="str">
        <f>ZZZ__FnCalls!F47</f>
        <v>MMM 2013</v>
      </c>
      <c r="AT23" s="44" t="str">
        <f>ZZZ__FnCalls!F48</f>
        <v>MMM 2013</v>
      </c>
      <c r="AU23" s="44" t="str">
        <f>ZZZ__FnCalls!F49</f>
        <v>MMM 2013</v>
      </c>
      <c r="AV23" s="44" t="str">
        <f>ZZZ__FnCalls!F50</f>
        <v>MMM 2013</v>
      </c>
      <c r="AW23" s="44" t="str">
        <f>ZZZ__FnCalls!F51</f>
        <v>MMM 2013</v>
      </c>
      <c r="AX23" s="44" t="str">
        <f>ZZZ__FnCalls!F52</f>
        <v>MMM 2013</v>
      </c>
      <c r="AY23" s="44" t="str">
        <f>ZZZ__FnCalls!F53</f>
        <v>MMM 2013</v>
      </c>
      <c r="AZ23" s="44" t="str">
        <f>ZZZ__FnCalls!F54</f>
        <v>MMM 2013</v>
      </c>
      <c r="BA23" s="45" t="str">
        <f>ZZZ__FnCalls!F43</f>
        <v>MMM 2013</v>
      </c>
      <c r="BB23" s="44" t="str">
        <f>ZZZ__FnCalls!F55</f>
        <v>MMM 2014</v>
      </c>
      <c r="BC23" s="44" t="str">
        <f>ZZZ__FnCalls!F56</f>
        <v>MMM 2014</v>
      </c>
      <c r="BD23" s="44" t="str">
        <f>ZZZ__FnCalls!F57</f>
        <v>MMM 2014</v>
      </c>
      <c r="BE23" s="44" t="str">
        <f>ZZZ__FnCalls!F58</f>
        <v>MMM 2014</v>
      </c>
      <c r="BF23" s="44" t="str">
        <f>ZZZ__FnCalls!F59</f>
        <v>MMM 2014</v>
      </c>
      <c r="BG23" s="44" t="str">
        <f>ZZZ__FnCalls!F60</f>
        <v>MMM 2014</v>
      </c>
      <c r="BH23" s="44" t="str">
        <f>ZZZ__FnCalls!F61</f>
        <v>MMM 2014</v>
      </c>
      <c r="BI23" s="44" t="str">
        <f>ZZZ__FnCalls!F62</f>
        <v>MMM 2014</v>
      </c>
      <c r="BJ23" s="44" t="str">
        <f>ZZZ__FnCalls!F63</f>
        <v>MMM 2014</v>
      </c>
      <c r="BK23" s="44" t="str">
        <f>ZZZ__FnCalls!F64</f>
        <v>MMM 2014</v>
      </c>
      <c r="BL23" s="44" t="str">
        <f>ZZZ__FnCalls!F65</f>
        <v>MMM 2014</v>
      </c>
      <c r="BM23" s="44" t="str">
        <f>ZZZ__FnCalls!F66</f>
        <v>MMM 2014</v>
      </c>
      <c r="BN23" s="45" t="str">
        <f>ZZZ__FnCalls!F55</f>
        <v>MMM 2014</v>
      </c>
      <c r="BO23" s="44" t="str">
        <f>ZZZ__FnCalls!F67</f>
        <v>MMM 2015</v>
      </c>
      <c r="BP23" s="44" t="str">
        <f>ZZZ__FnCalls!F68</f>
        <v>MMM 2015</v>
      </c>
      <c r="BQ23" s="44" t="str">
        <f>ZZZ__FnCalls!F69</f>
        <v>MMM 2015</v>
      </c>
      <c r="BR23" s="44" t="str">
        <f>ZZZ__FnCalls!F70</f>
        <v>MMM 2015</v>
      </c>
      <c r="BS23" s="44" t="str">
        <f>ZZZ__FnCalls!F71</f>
        <v>MMM 2015</v>
      </c>
      <c r="BT23" s="44" t="str">
        <f>ZZZ__FnCalls!F72</f>
        <v>MMM 2015</v>
      </c>
      <c r="BU23" s="44" t="str">
        <f>ZZZ__FnCalls!F73</f>
        <v>MMM 2015</v>
      </c>
      <c r="BV23" s="44" t="str">
        <f>ZZZ__FnCalls!F74</f>
        <v>MMM 2015</v>
      </c>
      <c r="BW23" s="44" t="str">
        <f>ZZZ__FnCalls!F75</f>
        <v>MMM 2015</v>
      </c>
      <c r="BX23" s="44" t="str">
        <f>ZZZ__FnCalls!F76</f>
        <v>MMM 2015</v>
      </c>
      <c r="BY23" s="44" t="str">
        <f>ZZZ__FnCalls!F77</f>
        <v>MMM 2015</v>
      </c>
      <c r="BZ23" s="44" t="str">
        <f>ZZZ__FnCalls!F78</f>
        <v>MMM 2015</v>
      </c>
      <c r="CA23" s="45" t="str">
        <f>ZZZ__FnCalls!F67</f>
        <v>MMM 2015</v>
      </c>
      <c r="CB23" s="44" t="str">
        <f>ZZZ__FnCalls!F79</f>
        <v>MMM 2016</v>
      </c>
      <c r="CC23" s="44" t="str">
        <f>ZZZ__FnCalls!F80</f>
        <v>MMM 2016</v>
      </c>
      <c r="CD23" s="44" t="str">
        <f>ZZZ__FnCalls!F81</f>
        <v>MMM 2016</v>
      </c>
      <c r="CE23" s="44" t="str">
        <f>ZZZ__FnCalls!F82</f>
        <v>MMM 2016</v>
      </c>
      <c r="CF23" s="44" t="str">
        <f>ZZZ__FnCalls!F83</f>
        <v>MMM 2016</v>
      </c>
      <c r="CG23" s="44" t="str">
        <f>ZZZ__FnCalls!F84</f>
        <v>MMM 2016</v>
      </c>
      <c r="CH23" s="44" t="str">
        <f>ZZZ__FnCalls!F85</f>
        <v>MMM 2016</v>
      </c>
      <c r="CI23" s="44" t="str">
        <f>ZZZ__FnCalls!F86</f>
        <v>MMM 2016</v>
      </c>
      <c r="CJ23" s="44" t="str">
        <f>ZZZ__FnCalls!F87</f>
        <v>MMM 2016</v>
      </c>
      <c r="CK23" s="44" t="str">
        <f>ZZZ__FnCalls!F88</f>
        <v>MMM 2016</v>
      </c>
      <c r="CL23" s="44" t="str">
        <f>ZZZ__FnCalls!F89</f>
        <v>MMM 2016</v>
      </c>
      <c r="CM23" s="44" t="str">
        <f>ZZZ__FnCalls!F90</f>
        <v>MMM 2016</v>
      </c>
      <c r="CN23" s="45" t="str">
        <f>ZZZ__FnCalls!F79</f>
        <v>MMM 2016</v>
      </c>
      <c r="CO23" s="44" t="str">
        <f>ZZZ__FnCalls!F91</f>
        <v>MMM 2017</v>
      </c>
      <c r="CP23" s="44" t="str">
        <f>ZZZ__FnCalls!F92</f>
        <v>MMM 2017</v>
      </c>
      <c r="CQ23" s="44" t="str">
        <f>ZZZ__FnCalls!F93</f>
        <v>MMM 2017</v>
      </c>
      <c r="CR23" s="44" t="str">
        <f>ZZZ__FnCalls!F94</f>
        <v>MMM 2017</v>
      </c>
      <c r="CS23" s="44" t="str">
        <f>ZZZ__FnCalls!F95</f>
        <v>MMM 2017</v>
      </c>
      <c r="CT23" s="44" t="str">
        <f>ZZZ__FnCalls!F96</f>
        <v>MMM 2017</v>
      </c>
      <c r="CU23" s="44" t="str">
        <f>ZZZ__FnCalls!F97</f>
        <v>MMM 2017</v>
      </c>
      <c r="CV23" s="44" t="str">
        <f>ZZZ__FnCalls!F98</f>
        <v>MMM 2017</v>
      </c>
      <c r="CW23" s="44" t="str">
        <f>ZZZ__FnCalls!F99</f>
        <v>MMM 2017</v>
      </c>
      <c r="CX23" s="44" t="str">
        <f>ZZZ__FnCalls!F100</f>
        <v>MMM 2017</v>
      </c>
      <c r="CY23" s="44" t="str">
        <f>ZZZ__FnCalls!F101</f>
        <v>MMM 2017</v>
      </c>
      <c r="CZ23" s="44" t="str">
        <f>ZZZ__FnCalls!F102</f>
        <v>MMM 2017</v>
      </c>
      <c r="DA23" s="45" t="str">
        <f>ZZZ__FnCalls!F91</f>
        <v>MMM 2017</v>
      </c>
      <c r="DB23" s="44" t="str">
        <f>ZZZ__FnCalls!F103</f>
        <v>MMM 2018</v>
      </c>
      <c r="DC23" s="44" t="str">
        <f>ZZZ__FnCalls!F104</f>
        <v>MMM 2018</v>
      </c>
      <c r="DD23" s="44" t="str">
        <f>ZZZ__FnCalls!F105</f>
        <v>MMM 2018</v>
      </c>
      <c r="DE23" s="44" t="str">
        <f>ZZZ__FnCalls!F106</f>
        <v>MMM 2018</v>
      </c>
      <c r="DF23" s="44" t="str">
        <f>ZZZ__FnCalls!F107</f>
        <v>MMM 2018</v>
      </c>
      <c r="DG23" s="44" t="str">
        <f>ZZZ__FnCalls!F108</f>
        <v>MMM 2018</v>
      </c>
      <c r="DH23" s="44" t="str">
        <f>ZZZ__FnCalls!F109</f>
        <v>MMM 2018</v>
      </c>
      <c r="DI23" s="44" t="str">
        <f>ZZZ__FnCalls!F110</f>
        <v>MMM 2018</v>
      </c>
      <c r="DJ23" s="44" t="str">
        <f>ZZZ__FnCalls!F111</f>
        <v>MMM 2018</v>
      </c>
      <c r="DK23" s="44" t="str">
        <f>ZZZ__FnCalls!F112</f>
        <v>MMM 2018</v>
      </c>
      <c r="DL23" s="44" t="str">
        <f>ZZZ__FnCalls!F113</f>
        <v>MMM 2018</v>
      </c>
      <c r="DM23" s="44" t="str">
        <f>ZZZ__FnCalls!F114</f>
        <v>MMM 2018</v>
      </c>
      <c r="DN23" s="45" t="str">
        <f>ZZZ__FnCalls!F103</f>
        <v>MMM 2018</v>
      </c>
      <c r="DO23" s="44" t="str">
        <f>ZZZ__FnCalls!F115</f>
        <v>MMM 2019</v>
      </c>
      <c r="DP23" s="44" t="str">
        <f>ZZZ__FnCalls!F116</f>
        <v>MMM 2019</v>
      </c>
      <c r="DQ23" s="44" t="str">
        <f>ZZZ__FnCalls!F117</f>
        <v>MMM 2019</v>
      </c>
      <c r="DR23" s="44" t="str">
        <f>ZZZ__FnCalls!F118</f>
        <v>MMM 2019</v>
      </c>
      <c r="DS23" s="44" t="str">
        <f>ZZZ__FnCalls!F119</f>
        <v>MMM 2019</v>
      </c>
      <c r="DT23" s="44" t="str">
        <f>ZZZ__FnCalls!F120</f>
        <v>MMM 2019</v>
      </c>
      <c r="DU23" s="44" t="str">
        <f>ZZZ__FnCalls!F121</f>
        <v>MMM 2019</v>
      </c>
      <c r="DV23" s="44" t="str">
        <f>ZZZ__FnCalls!F122</f>
        <v>MMM 2019</v>
      </c>
      <c r="DW23" s="44" t="str">
        <f>ZZZ__FnCalls!F123</f>
        <v>MMM 2019</v>
      </c>
      <c r="DX23" s="44" t="str">
        <f>ZZZ__FnCalls!F124</f>
        <v>MMM 2019</v>
      </c>
      <c r="DY23" s="44" t="str">
        <f>ZZZ__FnCalls!F125</f>
        <v>MMM 2019</v>
      </c>
      <c r="DZ23" s="44" t="str">
        <f>ZZZ__FnCalls!F126</f>
        <v>MMM 2019</v>
      </c>
      <c r="EA23" s="45" t="str">
        <f>ZZZ__FnCalls!F115</f>
        <v>MMM 2019</v>
      </c>
      <c r="EB23" s="44" t="str">
        <f>ZZZ__FnCalls!F127</f>
        <v>MMM 2020</v>
      </c>
      <c r="EC23" s="44" t="str">
        <f>ZZZ__FnCalls!F128</f>
        <v>MMM 2020</v>
      </c>
      <c r="ED23" s="44" t="str">
        <f>ZZZ__FnCalls!F129</f>
        <v>MMM 2020</v>
      </c>
      <c r="EE23" s="44" t="str">
        <f>ZZZ__FnCalls!F130</f>
        <v>MMM 2020</v>
      </c>
      <c r="EF23" s="44" t="str">
        <f>ZZZ__FnCalls!F131</f>
        <v>MMM 2020</v>
      </c>
      <c r="EG23" s="44" t="str">
        <f>ZZZ__FnCalls!F132</f>
        <v>MMM 2020</v>
      </c>
      <c r="EH23" s="44" t="str">
        <f>ZZZ__FnCalls!F133</f>
        <v>MMM 2020</v>
      </c>
      <c r="EI23" s="44" t="str">
        <f>ZZZ__FnCalls!F134</f>
        <v>MMM 2020</v>
      </c>
      <c r="EJ23" s="44" t="str">
        <f>ZZZ__FnCalls!F135</f>
        <v>MMM 2020</v>
      </c>
      <c r="EK23" s="44" t="str">
        <f>ZZZ__FnCalls!F136</f>
        <v>MMM 2020</v>
      </c>
      <c r="EL23" s="44" t="str">
        <f>ZZZ__FnCalls!F137</f>
        <v>MMM 2020</v>
      </c>
      <c r="EM23" s="44" t="str">
        <f>ZZZ__FnCalls!F138</f>
        <v>MMM 2020</v>
      </c>
      <c r="EN23" s="45" t="str">
        <f>ZZZ__FnCalls!F127</f>
        <v>MMM 2020</v>
      </c>
    </row>
    <row r="24" spans="1:144" ht="12.75" customHeight="1" x14ac:dyDescent="0.2">
      <c r="A24" s="2" t="str">
        <f>"Consumption_1"</f>
        <v>Consumption_1</v>
      </c>
    </row>
    <row r="25" spans="1:144" ht="12.75" customHeight="1" x14ac:dyDescent="0.2">
      <c r="B25" s="19" t="str">
        <f>ZZZ__FnCalls!F7</f>
        <v>MMM 2010</v>
      </c>
      <c r="C25" s="20" t="str">
        <f>ZZZ__FnCalls!F8</f>
        <v>MMM 2010</v>
      </c>
      <c r="D25" s="20" t="str">
        <f>ZZZ__FnCalls!F9</f>
        <v>MMM 2010</v>
      </c>
      <c r="E25" s="20" t="str">
        <f>ZZZ__FnCalls!F10</f>
        <v>MMM 2010</v>
      </c>
      <c r="F25" s="20" t="str">
        <f>ZZZ__FnCalls!F11</f>
        <v>MMM 2010</v>
      </c>
      <c r="G25" s="20" t="str">
        <f>ZZZ__FnCalls!F12</f>
        <v>MMM 2010</v>
      </c>
      <c r="H25" s="20" t="str">
        <f>ZZZ__FnCalls!F13</f>
        <v>MMM 2010</v>
      </c>
      <c r="I25" s="20" t="str">
        <f>ZZZ__FnCalls!F14</f>
        <v>MMM 2010</v>
      </c>
      <c r="J25" s="20" t="str">
        <f>ZZZ__FnCalls!F15</f>
        <v>MMM 2010</v>
      </c>
      <c r="K25" s="20" t="str">
        <f>ZZZ__FnCalls!F16</f>
        <v>MMM 2010</v>
      </c>
      <c r="L25" s="20" t="str">
        <f>ZZZ__FnCalls!F17</f>
        <v>MMM 2010</v>
      </c>
      <c r="M25" s="20" t="str">
        <f>ZZZ__FnCalls!F18</f>
        <v>MMM 2010</v>
      </c>
      <c r="N25" s="21" t="str">
        <f>ZZZ__FnCalls!H7</f>
        <v>2010</v>
      </c>
      <c r="O25" s="20" t="str">
        <f>ZZZ__FnCalls!F19</f>
        <v>MMM 2011</v>
      </c>
      <c r="P25" s="20" t="str">
        <f>ZZZ__FnCalls!F20</f>
        <v>MMM 2011</v>
      </c>
      <c r="Q25" s="20" t="str">
        <f>ZZZ__FnCalls!F21</f>
        <v>MMM 2011</v>
      </c>
      <c r="R25" s="20" t="str">
        <f>ZZZ__FnCalls!F22</f>
        <v>MMM 2011</v>
      </c>
      <c r="S25" s="20" t="str">
        <f>ZZZ__FnCalls!F23</f>
        <v>MMM 2011</v>
      </c>
      <c r="T25" s="20" t="str">
        <f>ZZZ__FnCalls!F24</f>
        <v>MMM 2011</v>
      </c>
      <c r="U25" s="20" t="str">
        <f>ZZZ__FnCalls!F25</f>
        <v>MMM 2011</v>
      </c>
      <c r="V25" s="20" t="str">
        <f>ZZZ__FnCalls!F26</f>
        <v>MMM 2011</v>
      </c>
      <c r="W25" s="20" t="str">
        <f>ZZZ__FnCalls!F27</f>
        <v>MMM 2011</v>
      </c>
      <c r="X25" s="20" t="str">
        <f>ZZZ__FnCalls!F28</f>
        <v>MMM 2011</v>
      </c>
      <c r="Y25" s="20" t="str">
        <f>ZZZ__FnCalls!F29</f>
        <v>MMM 2011</v>
      </c>
      <c r="Z25" s="20" t="str">
        <f>ZZZ__FnCalls!F30</f>
        <v>MMM 2011</v>
      </c>
      <c r="AA25" s="21" t="str">
        <f>ZZZ__FnCalls!H19</f>
        <v>2011</v>
      </c>
      <c r="AB25" s="20" t="str">
        <f>ZZZ__FnCalls!F31</f>
        <v>MMM 2012</v>
      </c>
      <c r="AC25" s="20" t="str">
        <f>ZZZ__FnCalls!F32</f>
        <v>MMM 2012</v>
      </c>
      <c r="AD25" s="20" t="str">
        <f>ZZZ__FnCalls!F33</f>
        <v>MMM 2012</v>
      </c>
      <c r="AE25" s="20" t="str">
        <f>ZZZ__FnCalls!F34</f>
        <v>MMM 2012</v>
      </c>
      <c r="AF25" s="20" t="str">
        <f>ZZZ__FnCalls!F35</f>
        <v>MMM 2012</v>
      </c>
      <c r="AG25" s="20" t="str">
        <f>ZZZ__FnCalls!F36</f>
        <v>MMM 2012</v>
      </c>
      <c r="AH25" s="20" t="str">
        <f>ZZZ__FnCalls!F37</f>
        <v>MMM 2012</v>
      </c>
      <c r="AI25" s="20" t="str">
        <f>ZZZ__FnCalls!F38</f>
        <v>MMM 2012</v>
      </c>
      <c r="AJ25" s="20" t="str">
        <f>ZZZ__FnCalls!F39</f>
        <v>MMM 2012</v>
      </c>
      <c r="AK25" s="20" t="str">
        <f>ZZZ__FnCalls!F40</f>
        <v>MMM 2012</v>
      </c>
      <c r="AL25" s="20" t="str">
        <f>ZZZ__FnCalls!F41</f>
        <v>MMM 2012</v>
      </c>
      <c r="AM25" s="20" t="str">
        <f>ZZZ__FnCalls!F42</f>
        <v>MMM 2012</v>
      </c>
      <c r="AN25" s="21" t="str">
        <f>ZZZ__FnCalls!H31</f>
        <v>2012</v>
      </c>
      <c r="AO25" s="20" t="str">
        <f>ZZZ__FnCalls!F43</f>
        <v>MMM 2013</v>
      </c>
      <c r="AP25" s="20" t="str">
        <f>ZZZ__FnCalls!F44</f>
        <v>MMM 2013</v>
      </c>
      <c r="AQ25" s="20" t="str">
        <f>ZZZ__FnCalls!F45</f>
        <v>MMM 2013</v>
      </c>
      <c r="AR25" s="20" t="str">
        <f>ZZZ__FnCalls!F46</f>
        <v>MMM 2013</v>
      </c>
      <c r="AS25" s="20" t="str">
        <f>ZZZ__FnCalls!F47</f>
        <v>MMM 2013</v>
      </c>
      <c r="AT25" s="20" t="str">
        <f>ZZZ__FnCalls!F48</f>
        <v>MMM 2013</v>
      </c>
      <c r="AU25" s="20" t="str">
        <f>ZZZ__FnCalls!F49</f>
        <v>MMM 2013</v>
      </c>
      <c r="AV25" s="20" t="str">
        <f>ZZZ__FnCalls!F50</f>
        <v>MMM 2013</v>
      </c>
      <c r="AW25" s="20" t="str">
        <f>ZZZ__FnCalls!F51</f>
        <v>MMM 2013</v>
      </c>
      <c r="AX25" s="20" t="str">
        <f>ZZZ__FnCalls!F52</f>
        <v>MMM 2013</v>
      </c>
      <c r="AY25" s="20" t="str">
        <f>ZZZ__FnCalls!F53</f>
        <v>MMM 2013</v>
      </c>
      <c r="AZ25" s="20" t="str">
        <f>ZZZ__FnCalls!F54</f>
        <v>MMM 2013</v>
      </c>
      <c r="BA25" s="21" t="str">
        <f>ZZZ__FnCalls!H43</f>
        <v>2013</v>
      </c>
      <c r="BB25" s="20" t="str">
        <f>ZZZ__FnCalls!F55</f>
        <v>MMM 2014</v>
      </c>
      <c r="BC25" s="20" t="str">
        <f>ZZZ__FnCalls!F56</f>
        <v>MMM 2014</v>
      </c>
      <c r="BD25" s="20" t="str">
        <f>ZZZ__FnCalls!F57</f>
        <v>MMM 2014</v>
      </c>
      <c r="BE25" s="20" t="str">
        <f>ZZZ__FnCalls!F58</f>
        <v>MMM 2014</v>
      </c>
      <c r="BF25" s="20" t="str">
        <f>ZZZ__FnCalls!F59</f>
        <v>MMM 2014</v>
      </c>
      <c r="BG25" s="20" t="str">
        <f>ZZZ__FnCalls!F60</f>
        <v>MMM 2014</v>
      </c>
      <c r="BH25" s="20" t="str">
        <f>ZZZ__FnCalls!F61</f>
        <v>MMM 2014</v>
      </c>
      <c r="BI25" s="20" t="str">
        <f>ZZZ__FnCalls!F62</f>
        <v>MMM 2014</v>
      </c>
      <c r="BJ25" s="20" t="str">
        <f>ZZZ__FnCalls!F63</f>
        <v>MMM 2014</v>
      </c>
      <c r="BK25" s="20" t="str">
        <f>ZZZ__FnCalls!F64</f>
        <v>MMM 2014</v>
      </c>
      <c r="BL25" s="20" t="str">
        <f>ZZZ__FnCalls!F65</f>
        <v>MMM 2014</v>
      </c>
      <c r="BM25" s="20" t="str">
        <f>ZZZ__FnCalls!F66</f>
        <v>MMM 2014</v>
      </c>
      <c r="BN25" s="21" t="str">
        <f>ZZZ__FnCalls!H55</f>
        <v>2014</v>
      </c>
      <c r="BO25" s="20" t="str">
        <f>ZZZ__FnCalls!F67</f>
        <v>MMM 2015</v>
      </c>
      <c r="BP25" s="20" t="str">
        <f>ZZZ__FnCalls!F68</f>
        <v>MMM 2015</v>
      </c>
      <c r="BQ25" s="20" t="str">
        <f>ZZZ__FnCalls!F69</f>
        <v>MMM 2015</v>
      </c>
      <c r="BR25" s="20" t="str">
        <f>ZZZ__FnCalls!F70</f>
        <v>MMM 2015</v>
      </c>
      <c r="BS25" s="20" t="str">
        <f>ZZZ__FnCalls!F71</f>
        <v>MMM 2015</v>
      </c>
      <c r="BT25" s="20" t="str">
        <f>ZZZ__FnCalls!F72</f>
        <v>MMM 2015</v>
      </c>
      <c r="BU25" s="20" t="str">
        <f>ZZZ__FnCalls!F73</f>
        <v>MMM 2015</v>
      </c>
      <c r="BV25" s="20" t="str">
        <f>ZZZ__FnCalls!F74</f>
        <v>MMM 2015</v>
      </c>
      <c r="BW25" s="20" t="str">
        <f>ZZZ__FnCalls!F75</f>
        <v>MMM 2015</v>
      </c>
      <c r="BX25" s="20" t="str">
        <f>ZZZ__FnCalls!F76</f>
        <v>MMM 2015</v>
      </c>
      <c r="BY25" s="20" t="str">
        <f>ZZZ__FnCalls!F77</f>
        <v>MMM 2015</v>
      </c>
      <c r="BZ25" s="20" t="str">
        <f>ZZZ__FnCalls!F78</f>
        <v>MMM 2015</v>
      </c>
      <c r="CA25" s="21" t="str">
        <f>ZZZ__FnCalls!H67</f>
        <v>2015</v>
      </c>
      <c r="CB25" s="20" t="str">
        <f>ZZZ__FnCalls!F79</f>
        <v>MMM 2016</v>
      </c>
      <c r="CC25" s="20" t="str">
        <f>ZZZ__FnCalls!F80</f>
        <v>MMM 2016</v>
      </c>
      <c r="CD25" s="20" t="str">
        <f>ZZZ__FnCalls!F81</f>
        <v>MMM 2016</v>
      </c>
      <c r="CE25" s="20" t="str">
        <f>ZZZ__FnCalls!F82</f>
        <v>MMM 2016</v>
      </c>
      <c r="CF25" s="20" t="str">
        <f>ZZZ__FnCalls!F83</f>
        <v>MMM 2016</v>
      </c>
      <c r="CG25" s="20" t="str">
        <f>ZZZ__FnCalls!F84</f>
        <v>MMM 2016</v>
      </c>
      <c r="CH25" s="20" t="str">
        <f>ZZZ__FnCalls!F85</f>
        <v>MMM 2016</v>
      </c>
      <c r="CI25" s="20" t="str">
        <f>ZZZ__FnCalls!F86</f>
        <v>MMM 2016</v>
      </c>
      <c r="CJ25" s="20" t="str">
        <f>ZZZ__FnCalls!F87</f>
        <v>MMM 2016</v>
      </c>
      <c r="CK25" s="20" t="str">
        <f>ZZZ__FnCalls!F88</f>
        <v>MMM 2016</v>
      </c>
      <c r="CL25" s="20" t="str">
        <f>ZZZ__FnCalls!F89</f>
        <v>MMM 2016</v>
      </c>
      <c r="CM25" s="20" t="str">
        <f>ZZZ__FnCalls!F90</f>
        <v>MMM 2016</v>
      </c>
      <c r="CN25" s="21" t="str">
        <f>ZZZ__FnCalls!H79</f>
        <v>2016</v>
      </c>
      <c r="CO25" s="20" t="str">
        <f>ZZZ__FnCalls!F91</f>
        <v>MMM 2017</v>
      </c>
      <c r="CP25" s="20" t="str">
        <f>ZZZ__FnCalls!F92</f>
        <v>MMM 2017</v>
      </c>
      <c r="CQ25" s="20" t="str">
        <f>ZZZ__FnCalls!F93</f>
        <v>MMM 2017</v>
      </c>
      <c r="CR25" s="20" t="str">
        <f>ZZZ__FnCalls!F94</f>
        <v>MMM 2017</v>
      </c>
      <c r="CS25" s="20" t="str">
        <f>ZZZ__FnCalls!F95</f>
        <v>MMM 2017</v>
      </c>
      <c r="CT25" s="20" t="str">
        <f>ZZZ__FnCalls!F96</f>
        <v>MMM 2017</v>
      </c>
      <c r="CU25" s="20" t="str">
        <f>ZZZ__FnCalls!F97</f>
        <v>MMM 2017</v>
      </c>
      <c r="CV25" s="20" t="str">
        <f>ZZZ__FnCalls!F98</f>
        <v>MMM 2017</v>
      </c>
      <c r="CW25" s="20" t="str">
        <f>ZZZ__FnCalls!F99</f>
        <v>MMM 2017</v>
      </c>
      <c r="CX25" s="20" t="str">
        <f>ZZZ__FnCalls!F100</f>
        <v>MMM 2017</v>
      </c>
      <c r="CY25" s="20" t="str">
        <f>ZZZ__FnCalls!F101</f>
        <v>MMM 2017</v>
      </c>
      <c r="CZ25" s="20" t="str">
        <f>ZZZ__FnCalls!F102</f>
        <v>MMM 2017</v>
      </c>
      <c r="DA25" s="21" t="str">
        <f>ZZZ__FnCalls!H91</f>
        <v>2017</v>
      </c>
      <c r="DB25" s="20" t="str">
        <f>ZZZ__FnCalls!F103</f>
        <v>MMM 2018</v>
      </c>
      <c r="DC25" s="20" t="str">
        <f>ZZZ__FnCalls!F104</f>
        <v>MMM 2018</v>
      </c>
      <c r="DD25" s="20" t="str">
        <f>ZZZ__FnCalls!F105</f>
        <v>MMM 2018</v>
      </c>
      <c r="DE25" s="20" t="str">
        <f>ZZZ__FnCalls!F106</f>
        <v>MMM 2018</v>
      </c>
      <c r="DF25" s="20" t="str">
        <f>ZZZ__FnCalls!F107</f>
        <v>MMM 2018</v>
      </c>
      <c r="DG25" s="20" t="str">
        <f>ZZZ__FnCalls!F108</f>
        <v>MMM 2018</v>
      </c>
      <c r="DH25" s="20" t="str">
        <f>ZZZ__FnCalls!F109</f>
        <v>MMM 2018</v>
      </c>
      <c r="DI25" s="20" t="str">
        <f>ZZZ__FnCalls!F110</f>
        <v>MMM 2018</v>
      </c>
      <c r="DJ25" s="20" t="str">
        <f>ZZZ__FnCalls!F111</f>
        <v>MMM 2018</v>
      </c>
      <c r="DK25" s="20" t="str">
        <f>ZZZ__FnCalls!F112</f>
        <v>MMM 2018</v>
      </c>
      <c r="DL25" s="20" t="str">
        <f>ZZZ__FnCalls!F113</f>
        <v>MMM 2018</v>
      </c>
      <c r="DM25" s="20" t="str">
        <f>ZZZ__FnCalls!F114</f>
        <v>MMM 2018</v>
      </c>
      <c r="DN25" s="21" t="str">
        <f>ZZZ__FnCalls!H103</f>
        <v>2018</v>
      </c>
      <c r="DO25" s="20" t="str">
        <f>ZZZ__FnCalls!F115</f>
        <v>MMM 2019</v>
      </c>
      <c r="DP25" s="20" t="str">
        <f>ZZZ__FnCalls!F116</f>
        <v>MMM 2019</v>
      </c>
      <c r="DQ25" s="20" t="str">
        <f>ZZZ__FnCalls!F117</f>
        <v>MMM 2019</v>
      </c>
      <c r="DR25" s="20" t="str">
        <f>ZZZ__FnCalls!F118</f>
        <v>MMM 2019</v>
      </c>
      <c r="DS25" s="20" t="str">
        <f>ZZZ__FnCalls!F119</f>
        <v>MMM 2019</v>
      </c>
      <c r="DT25" s="20" t="str">
        <f>ZZZ__FnCalls!F120</f>
        <v>MMM 2019</v>
      </c>
      <c r="DU25" s="20" t="str">
        <f>ZZZ__FnCalls!F121</f>
        <v>MMM 2019</v>
      </c>
      <c r="DV25" s="20" t="str">
        <f>ZZZ__FnCalls!F122</f>
        <v>MMM 2019</v>
      </c>
      <c r="DW25" s="20" t="str">
        <f>ZZZ__FnCalls!F123</f>
        <v>MMM 2019</v>
      </c>
      <c r="DX25" s="20" t="str">
        <f>ZZZ__FnCalls!F124</f>
        <v>MMM 2019</v>
      </c>
      <c r="DY25" s="20" t="str">
        <f>ZZZ__FnCalls!F125</f>
        <v>MMM 2019</v>
      </c>
      <c r="DZ25" s="20" t="str">
        <f>ZZZ__FnCalls!F126</f>
        <v>MMM 2019</v>
      </c>
      <c r="EA25" s="21" t="str">
        <f>ZZZ__FnCalls!H115</f>
        <v>2019</v>
      </c>
      <c r="EB25" s="20" t="str">
        <f>ZZZ__FnCalls!F127</f>
        <v>MMM 2020</v>
      </c>
      <c r="EC25" s="20" t="str">
        <f>ZZZ__FnCalls!F128</f>
        <v>MMM 2020</v>
      </c>
      <c r="ED25" s="20" t="str">
        <f>ZZZ__FnCalls!F129</f>
        <v>MMM 2020</v>
      </c>
      <c r="EE25" s="20" t="str">
        <f>ZZZ__FnCalls!F130</f>
        <v>MMM 2020</v>
      </c>
      <c r="EF25" s="20" t="str">
        <f>ZZZ__FnCalls!F131</f>
        <v>MMM 2020</v>
      </c>
      <c r="EG25" s="20" t="str">
        <f>ZZZ__FnCalls!F132</f>
        <v>MMM 2020</v>
      </c>
      <c r="EH25" s="20" t="str">
        <f>ZZZ__FnCalls!F133</f>
        <v>MMM 2020</v>
      </c>
      <c r="EI25" s="20" t="str">
        <f>ZZZ__FnCalls!F134</f>
        <v>MMM 2020</v>
      </c>
      <c r="EJ25" s="20" t="str">
        <f>ZZZ__FnCalls!F135</f>
        <v>MMM 2020</v>
      </c>
      <c r="EK25" s="20" t="str">
        <f>ZZZ__FnCalls!F136</f>
        <v>MMM 2020</v>
      </c>
      <c r="EL25" s="20" t="str">
        <f>ZZZ__FnCalls!F137</f>
        <v>MMM 2020</v>
      </c>
      <c r="EM25" s="20" t="str">
        <f>ZZZ__FnCalls!F138</f>
        <v>MMM 2020</v>
      </c>
      <c r="EN25" s="21" t="str">
        <f>ZZZ__FnCalls!H127</f>
        <v>2020</v>
      </c>
    </row>
    <row r="26" spans="1:144" ht="12.75" customHeight="1" x14ac:dyDescent="0.2">
      <c r="A26" s="5"/>
      <c r="B26" s="44">
        <f>ZZZ__FnCalls!A7</f>
        <v>40179</v>
      </c>
      <c r="C26" s="44">
        <f>ZZZ__FnCalls!A8</f>
        <v>40210</v>
      </c>
      <c r="D26" s="44">
        <f>ZZZ__FnCalls!A9</f>
        <v>40238</v>
      </c>
      <c r="E26" s="44">
        <f>ZZZ__FnCalls!A10</f>
        <v>40269</v>
      </c>
      <c r="F26" s="44">
        <f>ZZZ__FnCalls!A11</f>
        <v>40299</v>
      </c>
      <c r="G26" s="44">
        <f>ZZZ__FnCalls!A12</f>
        <v>40330</v>
      </c>
      <c r="H26" s="44">
        <f>ZZZ__FnCalls!A13</f>
        <v>40360</v>
      </c>
      <c r="I26" s="44">
        <f>ZZZ__FnCalls!A14</f>
        <v>40391</v>
      </c>
      <c r="J26" s="44">
        <f>ZZZ__FnCalls!A15</f>
        <v>40422</v>
      </c>
      <c r="K26" s="44">
        <f>ZZZ__FnCalls!A16</f>
        <v>40452</v>
      </c>
      <c r="L26" s="44">
        <f>ZZZ__FnCalls!A17</f>
        <v>40483</v>
      </c>
      <c r="M26" s="44">
        <f>ZZZ__FnCalls!A18</f>
        <v>40513</v>
      </c>
      <c r="N26" s="45">
        <f>ZZZ__FnCalls!A7</f>
        <v>40179</v>
      </c>
      <c r="O26" s="44">
        <f>ZZZ__FnCalls!A19</f>
        <v>40544</v>
      </c>
      <c r="P26" s="44">
        <f>ZZZ__FnCalls!A20</f>
        <v>40575</v>
      </c>
      <c r="Q26" s="44">
        <f>ZZZ__FnCalls!A21</f>
        <v>40603</v>
      </c>
      <c r="R26" s="44">
        <f>ZZZ__FnCalls!A22</f>
        <v>40634</v>
      </c>
      <c r="S26" s="44">
        <f>ZZZ__FnCalls!A23</f>
        <v>40664</v>
      </c>
      <c r="T26" s="44">
        <f>ZZZ__FnCalls!A24</f>
        <v>40695</v>
      </c>
      <c r="U26" s="44">
        <f>ZZZ__FnCalls!A25</f>
        <v>40725</v>
      </c>
      <c r="V26" s="44">
        <f>ZZZ__FnCalls!A26</f>
        <v>40756</v>
      </c>
      <c r="W26" s="44">
        <f>ZZZ__FnCalls!A27</f>
        <v>40787</v>
      </c>
      <c r="X26" s="44">
        <f>ZZZ__FnCalls!A28</f>
        <v>40817</v>
      </c>
      <c r="Y26" s="44">
        <f>ZZZ__FnCalls!A29</f>
        <v>40848</v>
      </c>
      <c r="Z26" s="44">
        <f>ZZZ__FnCalls!A30</f>
        <v>40878</v>
      </c>
      <c r="AA26" s="45">
        <f>ZZZ__FnCalls!A19</f>
        <v>40544</v>
      </c>
      <c r="AB26" s="44">
        <f>ZZZ__FnCalls!A31</f>
        <v>40909</v>
      </c>
      <c r="AC26" s="44">
        <f>ZZZ__FnCalls!A32</f>
        <v>40940</v>
      </c>
      <c r="AD26" s="44">
        <f>ZZZ__FnCalls!A33</f>
        <v>40969</v>
      </c>
      <c r="AE26" s="44">
        <f>ZZZ__FnCalls!A34</f>
        <v>41000</v>
      </c>
      <c r="AF26" s="44">
        <f>ZZZ__FnCalls!A35</f>
        <v>41030</v>
      </c>
      <c r="AG26" s="44">
        <f>ZZZ__FnCalls!A36</f>
        <v>41061</v>
      </c>
      <c r="AH26" s="44">
        <f>ZZZ__FnCalls!A37</f>
        <v>41091</v>
      </c>
      <c r="AI26" s="44">
        <f>ZZZ__FnCalls!A38</f>
        <v>41122</v>
      </c>
      <c r="AJ26" s="44">
        <f>ZZZ__FnCalls!A39</f>
        <v>41153</v>
      </c>
      <c r="AK26" s="44">
        <f>ZZZ__FnCalls!A40</f>
        <v>41183</v>
      </c>
      <c r="AL26" s="44">
        <f>ZZZ__FnCalls!A41</f>
        <v>41214</v>
      </c>
      <c r="AM26" s="44">
        <f>ZZZ__FnCalls!A42</f>
        <v>41244</v>
      </c>
      <c r="AN26" s="45">
        <f>ZZZ__FnCalls!A31</f>
        <v>40909</v>
      </c>
      <c r="AO26" s="44">
        <f>ZZZ__FnCalls!A43</f>
        <v>41275</v>
      </c>
      <c r="AP26" s="44">
        <f>ZZZ__FnCalls!A44</f>
        <v>41306</v>
      </c>
      <c r="AQ26" s="44">
        <f>ZZZ__FnCalls!A45</f>
        <v>41334</v>
      </c>
      <c r="AR26" s="44">
        <f>ZZZ__FnCalls!A46</f>
        <v>41365</v>
      </c>
      <c r="AS26" s="44">
        <f>ZZZ__FnCalls!A47</f>
        <v>41395</v>
      </c>
      <c r="AT26" s="44">
        <f>ZZZ__FnCalls!A48</f>
        <v>41426</v>
      </c>
      <c r="AU26" s="44">
        <f>ZZZ__FnCalls!A49</f>
        <v>41456</v>
      </c>
      <c r="AV26" s="44">
        <f>ZZZ__FnCalls!A50</f>
        <v>41487</v>
      </c>
      <c r="AW26" s="44">
        <f>ZZZ__FnCalls!A51</f>
        <v>41518</v>
      </c>
      <c r="AX26" s="44">
        <f>ZZZ__FnCalls!A52</f>
        <v>41548</v>
      </c>
      <c r="AY26" s="44">
        <f>ZZZ__FnCalls!A53</f>
        <v>41579</v>
      </c>
      <c r="AZ26" s="44">
        <f>ZZZ__FnCalls!A54</f>
        <v>41609</v>
      </c>
      <c r="BA26" s="45">
        <f>ZZZ__FnCalls!A43</f>
        <v>41275</v>
      </c>
      <c r="BB26" s="44">
        <f>ZZZ__FnCalls!A55</f>
        <v>41640</v>
      </c>
      <c r="BC26" s="44">
        <f>ZZZ__FnCalls!A56</f>
        <v>41671</v>
      </c>
      <c r="BD26" s="44">
        <f>ZZZ__FnCalls!A57</f>
        <v>41699</v>
      </c>
      <c r="BE26" s="44">
        <f>ZZZ__FnCalls!A58</f>
        <v>41730</v>
      </c>
      <c r="BF26" s="44">
        <f>ZZZ__FnCalls!A59</f>
        <v>41760</v>
      </c>
      <c r="BG26" s="44">
        <f>ZZZ__FnCalls!A60</f>
        <v>41791</v>
      </c>
      <c r="BH26" s="44">
        <f>ZZZ__FnCalls!A61</f>
        <v>41821</v>
      </c>
      <c r="BI26" s="44">
        <f>ZZZ__FnCalls!A62</f>
        <v>41852</v>
      </c>
      <c r="BJ26" s="44">
        <f>ZZZ__FnCalls!A63</f>
        <v>41883</v>
      </c>
      <c r="BK26" s="44">
        <f>ZZZ__FnCalls!A64</f>
        <v>41913</v>
      </c>
      <c r="BL26" s="44">
        <f>ZZZ__FnCalls!A65</f>
        <v>41944</v>
      </c>
      <c r="BM26" s="44">
        <f>ZZZ__FnCalls!A66</f>
        <v>41974</v>
      </c>
      <c r="BN26" s="45">
        <f>ZZZ__FnCalls!A55</f>
        <v>41640</v>
      </c>
      <c r="BO26" s="44">
        <f>ZZZ__FnCalls!A67</f>
        <v>42005</v>
      </c>
      <c r="BP26" s="44">
        <f>ZZZ__FnCalls!A68</f>
        <v>42036</v>
      </c>
      <c r="BQ26" s="44">
        <f>ZZZ__FnCalls!A69</f>
        <v>42064</v>
      </c>
      <c r="BR26" s="44">
        <f>ZZZ__FnCalls!A70</f>
        <v>42095</v>
      </c>
      <c r="BS26" s="44">
        <f>ZZZ__FnCalls!A71</f>
        <v>42125</v>
      </c>
      <c r="BT26" s="44">
        <f>ZZZ__FnCalls!A72</f>
        <v>42156</v>
      </c>
      <c r="BU26" s="44">
        <f>ZZZ__FnCalls!A73</f>
        <v>42186</v>
      </c>
      <c r="BV26" s="44">
        <f>ZZZ__FnCalls!A74</f>
        <v>42217</v>
      </c>
      <c r="BW26" s="44">
        <f>ZZZ__FnCalls!A75</f>
        <v>42248</v>
      </c>
      <c r="BX26" s="44">
        <f>ZZZ__FnCalls!A76</f>
        <v>42278</v>
      </c>
      <c r="BY26" s="44">
        <f>ZZZ__FnCalls!A77</f>
        <v>42309</v>
      </c>
      <c r="BZ26" s="44">
        <f>ZZZ__FnCalls!A78</f>
        <v>42339</v>
      </c>
      <c r="CA26" s="45">
        <f>ZZZ__FnCalls!A67</f>
        <v>42005</v>
      </c>
      <c r="CB26" s="44">
        <f>ZZZ__FnCalls!A79</f>
        <v>42370</v>
      </c>
      <c r="CC26" s="44">
        <f>ZZZ__FnCalls!A80</f>
        <v>42401</v>
      </c>
      <c r="CD26" s="44">
        <f>ZZZ__FnCalls!A81</f>
        <v>42430</v>
      </c>
      <c r="CE26" s="44">
        <f>ZZZ__FnCalls!A82</f>
        <v>42461</v>
      </c>
      <c r="CF26" s="44">
        <f>ZZZ__FnCalls!A83</f>
        <v>42491</v>
      </c>
      <c r="CG26" s="44">
        <f>ZZZ__FnCalls!A84</f>
        <v>42522</v>
      </c>
      <c r="CH26" s="44">
        <f>ZZZ__FnCalls!A85</f>
        <v>42552</v>
      </c>
      <c r="CI26" s="44">
        <f>ZZZ__FnCalls!A86</f>
        <v>42583</v>
      </c>
      <c r="CJ26" s="44">
        <f>ZZZ__FnCalls!A87</f>
        <v>42614</v>
      </c>
      <c r="CK26" s="44">
        <f>ZZZ__FnCalls!A88</f>
        <v>42644</v>
      </c>
      <c r="CL26" s="44">
        <f>ZZZ__FnCalls!A89</f>
        <v>42675</v>
      </c>
      <c r="CM26" s="44">
        <f>ZZZ__FnCalls!A90</f>
        <v>42705</v>
      </c>
      <c r="CN26" s="45">
        <f>ZZZ__FnCalls!A79</f>
        <v>42370</v>
      </c>
      <c r="CO26" s="44">
        <f>ZZZ__FnCalls!A91</f>
        <v>42736</v>
      </c>
      <c r="CP26" s="44">
        <f>ZZZ__FnCalls!A92</f>
        <v>42767</v>
      </c>
      <c r="CQ26" s="44">
        <f>ZZZ__FnCalls!A93</f>
        <v>42795</v>
      </c>
      <c r="CR26" s="44">
        <f>ZZZ__FnCalls!A94</f>
        <v>42826</v>
      </c>
      <c r="CS26" s="44">
        <f>ZZZ__FnCalls!A95</f>
        <v>42856</v>
      </c>
      <c r="CT26" s="44">
        <f>ZZZ__FnCalls!A96</f>
        <v>42887</v>
      </c>
      <c r="CU26" s="44">
        <f>ZZZ__FnCalls!A97</f>
        <v>42917</v>
      </c>
      <c r="CV26" s="44">
        <f>ZZZ__FnCalls!A98</f>
        <v>42948</v>
      </c>
      <c r="CW26" s="44">
        <f>ZZZ__FnCalls!A99</f>
        <v>42979</v>
      </c>
      <c r="CX26" s="44">
        <f>ZZZ__FnCalls!A100</f>
        <v>43009</v>
      </c>
      <c r="CY26" s="44">
        <f>ZZZ__FnCalls!A101</f>
        <v>43040</v>
      </c>
      <c r="CZ26" s="44">
        <f>ZZZ__FnCalls!A102</f>
        <v>43070</v>
      </c>
      <c r="DA26" s="45">
        <f>ZZZ__FnCalls!A91</f>
        <v>42736</v>
      </c>
      <c r="DB26" s="44">
        <f>ZZZ__FnCalls!A103</f>
        <v>43101</v>
      </c>
      <c r="DC26" s="44">
        <f>ZZZ__FnCalls!A104</f>
        <v>43132</v>
      </c>
      <c r="DD26" s="44">
        <f>ZZZ__FnCalls!A105</f>
        <v>43160</v>
      </c>
      <c r="DE26" s="44">
        <f>ZZZ__FnCalls!A106</f>
        <v>43191</v>
      </c>
      <c r="DF26" s="44">
        <f>ZZZ__FnCalls!A107</f>
        <v>43221</v>
      </c>
      <c r="DG26" s="44">
        <f>ZZZ__FnCalls!A108</f>
        <v>43252</v>
      </c>
      <c r="DH26" s="44">
        <f>ZZZ__FnCalls!A109</f>
        <v>43282</v>
      </c>
      <c r="DI26" s="44">
        <f>ZZZ__FnCalls!A110</f>
        <v>43313</v>
      </c>
      <c r="DJ26" s="44">
        <f>ZZZ__FnCalls!A111</f>
        <v>43344</v>
      </c>
      <c r="DK26" s="44">
        <f>ZZZ__FnCalls!A112</f>
        <v>43374</v>
      </c>
      <c r="DL26" s="44">
        <f>ZZZ__FnCalls!A113</f>
        <v>43405</v>
      </c>
      <c r="DM26" s="44">
        <f>ZZZ__FnCalls!A114</f>
        <v>43435</v>
      </c>
      <c r="DN26" s="45">
        <f>ZZZ__FnCalls!A103</f>
        <v>43101</v>
      </c>
      <c r="DO26" s="44">
        <f>ZZZ__FnCalls!A115</f>
        <v>43466</v>
      </c>
      <c r="DP26" s="44">
        <f>ZZZ__FnCalls!A116</f>
        <v>43497</v>
      </c>
      <c r="DQ26" s="44">
        <f>ZZZ__FnCalls!A117</f>
        <v>43525</v>
      </c>
      <c r="DR26" s="44">
        <f>ZZZ__FnCalls!A118</f>
        <v>43556</v>
      </c>
      <c r="DS26" s="44">
        <f>ZZZ__FnCalls!A119</f>
        <v>43586</v>
      </c>
      <c r="DT26" s="44">
        <f>ZZZ__FnCalls!A120</f>
        <v>43617</v>
      </c>
      <c r="DU26" s="44">
        <f>ZZZ__FnCalls!A121</f>
        <v>43647</v>
      </c>
      <c r="DV26" s="44">
        <f>ZZZ__FnCalls!A122</f>
        <v>43678</v>
      </c>
      <c r="DW26" s="44">
        <f>ZZZ__FnCalls!A123</f>
        <v>43709</v>
      </c>
      <c r="DX26" s="44">
        <f>ZZZ__FnCalls!A124</f>
        <v>43739</v>
      </c>
      <c r="DY26" s="44">
        <f>ZZZ__FnCalls!A125</f>
        <v>43770</v>
      </c>
      <c r="DZ26" s="44">
        <f>ZZZ__FnCalls!A126</f>
        <v>43800</v>
      </c>
      <c r="EA26" s="45">
        <f>ZZZ__FnCalls!A115</f>
        <v>43466</v>
      </c>
      <c r="EB26" s="44">
        <f>ZZZ__FnCalls!A127</f>
        <v>43831</v>
      </c>
      <c r="EC26" s="44">
        <f>ZZZ__FnCalls!A128</f>
        <v>43862</v>
      </c>
      <c r="ED26" s="44">
        <f>ZZZ__FnCalls!A129</f>
        <v>43891</v>
      </c>
      <c r="EE26" s="44">
        <f>ZZZ__FnCalls!A130</f>
        <v>43922</v>
      </c>
      <c r="EF26" s="44">
        <f>ZZZ__FnCalls!A131</f>
        <v>43952</v>
      </c>
      <c r="EG26" s="44">
        <f>ZZZ__FnCalls!A132</f>
        <v>43983</v>
      </c>
      <c r="EH26" s="44">
        <f>ZZZ__FnCalls!A133</f>
        <v>44013</v>
      </c>
      <c r="EI26" s="44">
        <f>ZZZ__FnCalls!A134</f>
        <v>44044</v>
      </c>
      <c r="EJ26" s="44">
        <f>ZZZ__FnCalls!A135</f>
        <v>44075</v>
      </c>
      <c r="EK26" s="44">
        <f>ZZZ__FnCalls!A136</f>
        <v>44105</v>
      </c>
      <c r="EL26" s="44">
        <f>ZZZ__FnCalls!A137</f>
        <v>44136</v>
      </c>
      <c r="EM26" s="44">
        <f>ZZZ__FnCalls!A138</f>
        <v>44166</v>
      </c>
      <c r="EN26" s="45">
        <f>ZZZ__FnCalls!A127</f>
        <v>43831</v>
      </c>
    </row>
    <row r="27" spans="1:144" ht="12.75" customHeight="1" x14ac:dyDescent="0.2">
      <c r="A27" s="2" t="str">
        <f>"Consumption_2"</f>
        <v>Consumption_2</v>
      </c>
    </row>
    <row r="28" spans="1:144" ht="12.75" customHeight="1" x14ac:dyDescent="0.2">
      <c r="B28" s="19" t="str">
        <f>ZZZ__FnCalls!F7</f>
        <v>MMM 2010</v>
      </c>
      <c r="C28" s="20" t="str">
        <f>ZZZ__FnCalls!F8</f>
        <v>MMM 2010</v>
      </c>
      <c r="D28" s="20" t="str">
        <f>ZZZ__FnCalls!F9</f>
        <v>MMM 2010</v>
      </c>
      <c r="E28" s="20" t="str">
        <f>ZZZ__FnCalls!F10</f>
        <v>MMM 2010</v>
      </c>
      <c r="F28" s="20" t="str">
        <f>ZZZ__FnCalls!F11</f>
        <v>MMM 2010</v>
      </c>
      <c r="G28" s="20" t="str">
        <f>ZZZ__FnCalls!F12</f>
        <v>MMM 2010</v>
      </c>
      <c r="H28" s="20" t="str">
        <f>ZZZ__FnCalls!F13</f>
        <v>MMM 2010</v>
      </c>
      <c r="I28" s="20" t="str">
        <f>ZZZ__FnCalls!F14</f>
        <v>MMM 2010</v>
      </c>
      <c r="J28" s="20" t="str">
        <f>ZZZ__FnCalls!F15</f>
        <v>MMM 2010</v>
      </c>
      <c r="K28" s="20" t="str">
        <f>ZZZ__FnCalls!F16</f>
        <v>MMM 2010</v>
      </c>
      <c r="L28" s="20" t="str">
        <f>ZZZ__FnCalls!F17</f>
        <v>MMM 2010</v>
      </c>
      <c r="M28" s="20" t="str">
        <f>ZZZ__FnCalls!F18</f>
        <v>MMM 2010</v>
      </c>
      <c r="N28" s="21" t="str">
        <f>ZZZ__FnCalls!H7</f>
        <v>2010</v>
      </c>
      <c r="O28" s="20" t="str">
        <f>ZZZ__FnCalls!F19</f>
        <v>MMM 2011</v>
      </c>
      <c r="P28" s="20" t="str">
        <f>ZZZ__FnCalls!F20</f>
        <v>MMM 2011</v>
      </c>
      <c r="Q28" s="20" t="str">
        <f>ZZZ__FnCalls!F21</f>
        <v>MMM 2011</v>
      </c>
      <c r="R28" s="20" t="str">
        <f>ZZZ__FnCalls!F22</f>
        <v>MMM 2011</v>
      </c>
      <c r="S28" s="20" t="str">
        <f>ZZZ__FnCalls!F23</f>
        <v>MMM 2011</v>
      </c>
      <c r="T28" s="20" t="str">
        <f>ZZZ__FnCalls!F24</f>
        <v>MMM 2011</v>
      </c>
      <c r="U28" s="20" t="str">
        <f>ZZZ__FnCalls!F25</f>
        <v>MMM 2011</v>
      </c>
      <c r="V28" s="20" t="str">
        <f>ZZZ__FnCalls!F26</f>
        <v>MMM 2011</v>
      </c>
      <c r="W28" s="20" t="str">
        <f>ZZZ__FnCalls!F27</f>
        <v>MMM 2011</v>
      </c>
      <c r="X28" s="20" t="str">
        <f>ZZZ__FnCalls!F28</f>
        <v>MMM 2011</v>
      </c>
      <c r="Y28" s="20" t="str">
        <f>ZZZ__FnCalls!F29</f>
        <v>MMM 2011</v>
      </c>
      <c r="Z28" s="20" t="str">
        <f>ZZZ__FnCalls!F30</f>
        <v>MMM 2011</v>
      </c>
      <c r="AA28" s="21" t="str">
        <f>ZZZ__FnCalls!H19</f>
        <v>2011</v>
      </c>
      <c r="AB28" s="20" t="str">
        <f>ZZZ__FnCalls!F31</f>
        <v>MMM 2012</v>
      </c>
      <c r="AC28" s="20" t="str">
        <f>ZZZ__FnCalls!F32</f>
        <v>MMM 2012</v>
      </c>
      <c r="AD28" s="20" t="str">
        <f>ZZZ__FnCalls!F33</f>
        <v>MMM 2012</v>
      </c>
      <c r="AE28" s="20" t="str">
        <f>ZZZ__FnCalls!F34</f>
        <v>MMM 2012</v>
      </c>
      <c r="AF28" s="20" t="str">
        <f>ZZZ__FnCalls!F35</f>
        <v>MMM 2012</v>
      </c>
      <c r="AG28" s="20" t="str">
        <f>ZZZ__FnCalls!F36</f>
        <v>MMM 2012</v>
      </c>
      <c r="AH28" s="20" t="str">
        <f>ZZZ__FnCalls!F37</f>
        <v>MMM 2012</v>
      </c>
      <c r="AI28" s="20" t="str">
        <f>ZZZ__FnCalls!F38</f>
        <v>MMM 2012</v>
      </c>
      <c r="AJ28" s="20" t="str">
        <f>ZZZ__FnCalls!F39</f>
        <v>MMM 2012</v>
      </c>
      <c r="AK28" s="20" t="str">
        <f>ZZZ__FnCalls!F40</f>
        <v>MMM 2012</v>
      </c>
      <c r="AL28" s="20" t="str">
        <f>ZZZ__FnCalls!F41</f>
        <v>MMM 2012</v>
      </c>
      <c r="AM28" s="20" t="str">
        <f>ZZZ__FnCalls!F42</f>
        <v>MMM 2012</v>
      </c>
      <c r="AN28" s="21" t="str">
        <f>ZZZ__FnCalls!H31</f>
        <v>2012</v>
      </c>
      <c r="AO28" s="20" t="str">
        <f>ZZZ__FnCalls!F43</f>
        <v>MMM 2013</v>
      </c>
      <c r="AP28" s="20" t="str">
        <f>ZZZ__FnCalls!F44</f>
        <v>MMM 2013</v>
      </c>
      <c r="AQ28" s="20" t="str">
        <f>ZZZ__FnCalls!F45</f>
        <v>MMM 2013</v>
      </c>
      <c r="AR28" s="20" t="str">
        <f>ZZZ__FnCalls!F46</f>
        <v>MMM 2013</v>
      </c>
      <c r="AS28" s="20" t="str">
        <f>ZZZ__FnCalls!F47</f>
        <v>MMM 2013</v>
      </c>
      <c r="AT28" s="20" t="str">
        <f>ZZZ__FnCalls!F48</f>
        <v>MMM 2013</v>
      </c>
      <c r="AU28" s="20" t="str">
        <f>ZZZ__FnCalls!F49</f>
        <v>MMM 2013</v>
      </c>
      <c r="AV28" s="20" t="str">
        <f>ZZZ__FnCalls!F50</f>
        <v>MMM 2013</v>
      </c>
      <c r="AW28" s="20" t="str">
        <f>ZZZ__FnCalls!F51</f>
        <v>MMM 2013</v>
      </c>
      <c r="AX28" s="20" t="str">
        <f>ZZZ__FnCalls!F52</f>
        <v>MMM 2013</v>
      </c>
      <c r="AY28" s="20" t="str">
        <f>ZZZ__FnCalls!F53</f>
        <v>MMM 2013</v>
      </c>
      <c r="AZ28" s="20" t="str">
        <f>ZZZ__FnCalls!F54</f>
        <v>MMM 2013</v>
      </c>
      <c r="BA28" s="21" t="str">
        <f>ZZZ__FnCalls!H43</f>
        <v>2013</v>
      </c>
      <c r="BB28" s="20" t="str">
        <f>ZZZ__FnCalls!F55</f>
        <v>MMM 2014</v>
      </c>
      <c r="BC28" s="20" t="str">
        <f>ZZZ__FnCalls!F56</f>
        <v>MMM 2014</v>
      </c>
      <c r="BD28" s="20" t="str">
        <f>ZZZ__FnCalls!F57</f>
        <v>MMM 2014</v>
      </c>
      <c r="BE28" s="20" t="str">
        <f>ZZZ__FnCalls!F58</f>
        <v>MMM 2014</v>
      </c>
      <c r="BF28" s="20" t="str">
        <f>ZZZ__FnCalls!F59</f>
        <v>MMM 2014</v>
      </c>
      <c r="BG28" s="20" t="str">
        <f>ZZZ__FnCalls!F60</f>
        <v>MMM 2014</v>
      </c>
      <c r="BH28" s="20" t="str">
        <f>ZZZ__FnCalls!F61</f>
        <v>MMM 2014</v>
      </c>
      <c r="BI28" s="20" t="str">
        <f>ZZZ__FnCalls!F62</f>
        <v>MMM 2014</v>
      </c>
      <c r="BJ28" s="20" t="str">
        <f>ZZZ__FnCalls!F63</f>
        <v>MMM 2014</v>
      </c>
      <c r="BK28" s="20" t="str">
        <f>ZZZ__FnCalls!F64</f>
        <v>MMM 2014</v>
      </c>
      <c r="BL28" s="20" t="str">
        <f>ZZZ__FnCalls!F65</f>
        <v>MMM 2014</v>
      </c>
      <c r="BM28" s="20" t="str">
        <f>ZZZ__FnCalls!F66</f>
        <v>MMM 2014</v>
      </c>
      <c r="BN28" s="21" t="str">
        <f>ZZZ__FnCalls!H55</f>
        <v>2014</v>
      </c>
      <c r="BO28" s="20" t="str">
        <f>ZZZ__FnCalls!F67</f>
        <v>MMM 2015</v>
      </c>
      <c r="BP28" s="20" t="str">
        <f>ZZZ__FnCalls!F68</f>
        <v>MMM 2015</v>
      </c>
      <c r="BQ28" s="20" t="str">
        <f>ZZZ__FnCalls!F69</f>
        <v>MMM 2015</v>
      </c>
      <c r="BR28" s="20" t="str">
        <f>ZZZ__FnCalls!F70</f>
        <v>MMM 2015</v>
      </c>
      <c r="BS28" s="20" t="str">
        <f>ZZZ__FnCalls!F71</f>
        <v>MMM 2015</v>
      </c>
      <c r="BT28" s="20" t="str">
        <f>ZZZ__FnCalls!F72</f>
        <v>MMM 2015</v>
      </c>
      <c r="BU28" s="20" t="str">
        <f>ZZZ__FnCalls!F73</f>
        <v>MMM 2015</v>
      </c>
      <c r="BV28" s="20" t="str">
        <f>ZZZ__FnCalls!F74</f>
        <v>MMM 2015</v>
      </c>
      <c r="BW28" s="20" t="str">
        <f>ZZZ__FnCalls!F75</f>
        <v>MMM 2015</v>
      </c>
      <c r="BX28" s="20" t="str">
        <f>ZZZ__FnCalls!F76</f>
        <v>MMM 2015</v>
      </c>
      <c r="BY28" s="20" t="str">
        <f>ZZZ__FnCalls!F77</f>
        <v>MMM 2015</v>
      </c>
      <c r="BZ28" s="20" t="str">
        <f>ZZZ__FnCalls!F78</f>
        <v>MMM 2015</v>
      </c>
      <c r="CA28" s="21" t="str">
        <f>ZZZ__FnCalls!H67</f>
        <v>2015</v>
      </c>
      <c r="CB28" s="20" t="str">
        <f>ZZZ__FnCalls!F79</f>
        <v>MMM 2016</v>
      </c>
      <c r="CC28" s="20" t="str">
        <f>ZZZ__FnCalls!F80</f>
        <v>MMM 2016</v>
      </c>
      <c r="CD28" s="20" t="str">
        <f>ZZZ__FnCalls!F81</f>
        <v>MMM 2016</v>
      </c>
      <c r="CE28" s="20" t="str">
        <f>ZZZ__FnCalls!F82</f>
        <v>MMM 2016</v>
      </c>
      <c r="CF28" s="20" t="str">
        <f>ZZZ__FnCalls!F83</f>
        <v>MMM 2016</v>
      </c>
      <c r="CG28" s="20" t="str">
        <f>ZZZ__FnCalls!F84</f>
        <v>MMM 2016</v>
      </c>
      <c r="CH28" s="20" t="str">
        <f>ZZZ__FnCalls!F85</f>
        <v>MMM 2016</v>
      </c>
      <c r="CI28" s="20" t="str">
        <f>ZZZ__FnCalls!F86</f>
        <v>MMM 2016</v>
      </c>
      <c r="CJ28" s="20" t="str">
        <f>ZZZ__FnCalls!F87</f>
        <v>MMM 2016</v>
      </c>
      <c r="CK28" s="20" t="str">
        <f>ZZZ__FnCalls!F88</f>
        <v>MMM 2016</v>
      </c>
      <c r="CL28" s="20" t="str">
        <f>ZZZ__FnCalls!F89</f>
        <v>MMM 2016</v>
      </c>
      <c r="CM28" s="20" t="str">
        <f>ZZZ__FnCalls!F90</f>
        <v>MMM 2016</v>
      </c>
      <c r="CN28" s="21" t="str">
        <f>ZZZ__FnCalls!H79</f>
        <v>2016</v>
      </c>
      <c r="CO28" s="20" t="str">
        <f>ZZZ__FnCalls!F91</f>
        <v>MMM 2017</v>
      </c>
      <c r="CP28" s="20" t="str">
        <f>ZZZ__FnCalls!F92</f>
        <v>MMM 2017</v>
      </c>
      <c r="CQ28" s="20" t="str">
        <f>ZZZ__FnCalls!F93</f>
        <v>MMM 2017</v>
      </c>
      <c r="CR28" s="20" t="str">
        <f>ZZZ__FnCalls!F94</f>
        <v>MMM 2017</v>
      </c>
      <c r="CS28" s="20" t="str">
        <f>ZZZ__FnCalls!F95</f>
        <v>MMM 2017</v>
      </c>
      <c r="CT28" s="20" t="str">
        <f>ZZZ__FnCalls!F96</f>
        <v>MMM 2017</v>
      </c>
      <c r="CU28" s="20" t="str">
        <f>ZZZ__FnCalls!F97</f>
        <v>MMM 2017</v>
      </c>
      <c r="CV28" s="20" t="str">
        <f>ZZZ__FnCalls!F98</f>
        <v>MMM 2017</v>
      </c>
      <c r="CW28" s="20" t="str">
        <f>ZZZ__FnCalls!F99</f>
        <v>MMM 2017</v>
      </c>
      <c r="CX28" s="20" t="str">
        <f>ZZZ__FnCalls!F100</f>
        <v>MMM 2017</v>
      </c>
      <c r="CY28" s="20" t="str">
        <f>ZZZ__FnCalls!F101</f>
        <v>MMM 2017</v>
      </c>
      <c r="CZ28" s="20" t="str">
        <f>ZZZ__FnCalls!F102</f>
        <v>MMM 2017</v>
      </c>
      <c r="DA28" s="21" t="str">
        <f>ZZZ__FnCalls!H91</f>
        <v>2017</v>
      </c>
      <c r="DB28" s="20" t="str">
        <f>ZZZ__FnCalls!F103</f>
        <v>MMM 2018</v>
      </c>
      <c r="DC28" s="20" t="str">
        <f>ZZZ__FnCalls!F104</f>
        <v>MMM 2018</v>
      </c>
      <c r="DD28" s="20" t="str">
        <f>ZZZ__FnCalls!F105</f>
        <v>MMM 2018</v>
      </c>
      <c r="DE28" s="20" t="str">
        <f>ZZZ__FnCalls!F106</f>
        <v>MMM 2018</v>
      </c>
      <c r="DF28" s="20" t="str">
        <f>ZZZ__FnCalls!F107</f>
        <v>MMM 2018</v>
      </c>
      <c r="DG28" s="20" t="str">
        <f>ZZZ__FnCalls!F108</f>
        <v>MMM 2018</v>
      </c>
      <c r="DH28" s="20" t="str">
        <f>ZZZ__FnCalls!F109</f>
        <v>MMM 2018</v>
      </c>
      <c r="DI28" s="20" t="str">
        <f>ZZZ__FnCalls!F110</f>
        <v>MMM 2018</v>
      </c>
      <c r="DJ28" s="20" t="str">
        <f>ZZZ__FnCalls!F111</f>
        <v>MMM 2018</v>
      </c>
      <c r="DK28" s="20" t="str">
        <f>ZZZ__FnCalls!F112</f>
        <v>MMM 2018</v>
      </c>
      <c r="DL28" s="20" t="str">
        <f>ZZZ__FnCalls!F113</f>
        <v>MMM 2018</v>
      </c>
      <c r="DM28" s="20" t="str">
        <f>ZZZ__FnCalls!F114</f>
        <v>MMM 2018</v>
      </c>
      <c r="DN28" s="21" t="str">
        <f>ZZZ__FnCalls!H103</f>
        <v>2018</v>
      </c>
      <c r="DO28" s="20" t="str">
        <f>ZZZ__FnCalls!F115</f>
        <v>MMM 2019</v>
      </c>
      <c r="DP28" s="20" t="str">
        <f>ZZZ__FnCalls!F116</f>
        <v>MMM 2019</v>
      </c>
      <c r="DQ28" s="20" t="str">
        <f>ZZZ__FnCalls!F117</f>
        <v>MMM 2019</v>
      </c>
      <c r="DR28" s="20" t="str">
        <f>ZZZ__FnCalls!F118</f>
        <v>MMM 2019</v>
      </c>
      <c r="DS28" s="20" t="str">
        <f>ZZZ__FnCalls!F119</f>
        <v>MMM 2019</v>
      </c>
      <c r="DT28" s="20" t="str">
        <f>ZZZ__FnCalls!F120</f>
        <v>MMM 2019</v>
      </c>
      <c r="DU28" s="20" t="str">
        <f>ZZZ__FnCalls!F121</f>
        <v>MMM 2019</v>
      </c>
      <c r="DV28" s="20" t="str">
        <f>ZZZ__FnCalls!F122</f>
        <v>MMM 2019</v>
      </c>
      <c r="DW28" s="20" t="str">
        <f>ZZZ__FnCalls!F123</f>
        <v>MMM 2019</v>
      </c>
      <c r="DX28" s="20" t="str">
        <f>ZZZ__FnCalls!F124</f>
        <v>MMM 2019</v>
      </c>
      <c r="DY28" s="20" t="str">
        <f>ZZZ__FnCalls!F125</f>
        <v>MMM 2019</v>
      </c>
      <c r="DZ28" s="20" t="str">
        <f>ZZZ__FnCalls!F126</f>
        <v>MMM 2019</v>
      </c>
      <c r="EA28" s="21" t="str">
        <f>ZZZ__FnCalls!H115</f>
        <v>2019</v>
      </c>
      <c r="EB28" s="20" t="str">
        <f>ZZZ__FnCalls!F127</f>
        <v>MMM 2020</v>
      </c>
      <c r="EC28" s="20" t="str">
        <f>ZZZ__FnCalls!F128</f>
        <v>MMM 2020</v>
      </c>
      <c r="ED28" s="20" t="str">
        <f>ZZZ__FnCalls!F129</f>
        <v>MMM 2020</v>
      </c>
      <c r="EE28" s="20" t="str">
        <f>ZZZ__FnCalls!F130</f>
        <v>MMM 2020</v>
      </c>
      <c r="EF28" s="20" t="str">
        <f>ZZZ__FnCalls!F131</f>
        <v>MMM 2020</v>
      </c>
      <c r="EG28" s="20" t="str">
        <f>ZZZ__FnCalls!F132</f>
        <v>MMM 2020</v>
      </c>
      <c r="EH28" s="20" t="str">
        <f>ZZZ__FnCalls!F133</f>
        <v>MMM 2020</v>
      </c>
      <c r="EI28" s="20" t="str">
        <f>ZZZ__FnCalls!F134</f>
        <v>MMM 2020</v>
      </c>
      <c r="EJ28" s="20" t="str">
        <f>ZZZ__FnCalls!F135</f>
        <v>MMM 2020</v>
      </c>
      <c r="EK28" s="20" t="str">
        <f>ZZZ__FnCalls!F136</f>
        <v>MMM 2020</v>
      </c>
      <c r="EL28" s="20" t="str">
        <f>ZZZ__FnCalls!F137</f>
        <v>MMM 2020</v>
      </c>
      <c r="EM28" s="20" t="str">
        <f>ZZZ__FnCalls!F138</f>
        <v>MMM 2020</v>
      </c>
      <c r="EN28" s="21" t="str">
        <f>ZZZ__FnCalls!H127</f>
        <v>2020</v>
      </c>
    </row>
    <row r="29" spans="1:144" ht="12.75" customHeight="1" x14ac:dyDescent="0.2">
      <c r="A29" s="5"/>
      <c r="B29" s="44" t="str">
        <f>ZZZ__FnCalls!F7</f>
        <v>MMM 2010</v>
      </c>
      <c r="C29" s="44" t="str">
        <f>ZZZ__FnCalls!F8</f>
        <v>MMM 2010</v>
      </c>
      <c r="D29" s="44" t="str">
        <f>ZZZ__FnCalls!F9</f>
        <v>MMM 2010</v>
      </c>
      <c r="E29" s="44" t="str">
        <f>ZZZ__FnCalls!F10</f>
        <v>MMM 2010</v>
      </c>
      <c r="F29" s="44" t="str">
        <f>ZZZ__FnCalls!F11</f>
        <v>MMM 2010</v>
      </c>
      <c r="G29" s="44" t="str">
        <f>ZZZ__FnCalls!F12</f>
        <v>MMM 2010</v>
      </c>
      <c r="H29" s="44" t="str">
        <f>ZZZ__FnCalls!F13</f>
        <v>MMM 2010</v>
      </c>
      <c r="I29" s="44" t="str">
        <f>ZZZ__FnCalls!F14</f>
        <v>MMM 2010</v>
      </c>
      <c r="J29" s="44" t="str">
        <f>ZZZ__FnCalls!F15</f>
        <v>MMM 2010</v>
      </c>
      <c r="K29" s="44" t="str">
        <f>ZZZ__FnCalls!F16</f>
        <v>MMM 2010</v>
      </c>
      <c r="L29" s="44" t="str">
        <f>ZZZ__FnCalls!F17</f>
        <v>MMM 2010</v>
      </c>
      <c r="M29" s="44" t="str">
        <f>ZZZ__FnCalls!F18</f>
        <v>MMM 2010</v>
      </c>
      <c r="N29" s="45" t="str">
        <f>ZZZ__FnCalls!F7</f>
        <v>MMM 2010</v>
      </c>
      <c r="O29" s="44" t="str">
        <f>ZZZ__FnCalls!F19</f>
        <v>MMM 2011</v>
      </c>
      <c r="P29" s="44" t="str">
        <f>ZZZ__FnCalls!F20</f>
        <v>MMM 2011</v>
      </c>
      <c r="Q29" s="44" t="str">
        <f>ZZZ__FnCalls!F21</f>
        <v>MMM 2011</v>
      </c>
      <c r="R29" s="44" t="str">
        <f>ZZZ__FnCalls!F22</f>
        <v>MMM 2011</v>
      </c>
      <c r="S29" s="44" t="str">
        <f>ZZZ__FnCalls!F23</f>
        <v>MMM 2011</v>
      </c>
      <c r="T29" s="44" t="str">
        <f>ZZZ__FnCalls!F24</f>
        <v>MMM 2011</v>
      </c>
      <c r="U29" s="44" t="str">
        <f>ZZZ__FnCalls!F25</f>
        <v>MMM 2011</v>
      </c>
      <c r="V29" s="44" t="str">
        <f>ZZZ__FnCalls!F26</f>
        <v>MMM 2011</v>
      </c>
      <c r="W29" s="44" t="str">
        <f>ZZZ__FnCalls!F27</f>
        <v>MMM 2011</v>
      </c>
      <c r="X29" s="44" t="str">
        <f>ZZZ__FnCalls!F28</f>
        <v>MMM 2011</v>
      </c>
      <c r="Y29" s="44" t="str">
        <f>ZZZ__FnCalls!F29</f>
        <v>MMM 2011</v>
      </c>
      <c r="Z29" s="44" t="str">
        <f>ZZZ__FnCalls!F30</f>
        <v>MMM 2011</v>
      </c>
      <c r="AA29" s="45" t="str">
        <f>ZZZ__FnCalls!F19</f>
        <v>MMM 2011</v>
      </c>
      <c r="AB29" s="44" t="str">
        <f>ZZZ__FnCalls!F31</f>
        <v>MMM 2012</v>
      </c>
      <c r="AC29" s="44" t="str">
        <f>ZZZ__FnCalls!F32</f>
        <v>MMM 2012</v>
      </c>
      <c r="AD29" s="44" t="str">
        <f>ZZZ__FnCalls!F33</f>
        <v>MMM 2012</v>
      </c>
      <c r="AE29" s="44" t="str">
        <f>ZZZ__FnCalls!F34</f>
        <v>MMM 2012</v>
      </c>
      <c r="AF29" s="44" t="str">
        <f>ZZZ__FnCalls!F35</f>
        <v>MMM 2012</v>
      </c>
      <c r="AG29" s="44" t="str">
        <f>ZZZ__FnCalls!F36</f>
        <v>MMM 2012</v>
      </c>
      <c r="AH29" s="44" t="str">
        <f>ZZZ__FnCalls!F37</f>
        <v>MMM 2012</v>
      </c>
      <c r="AI29" s="44" t="str">
        <f>ZZZ__FnCalls!F38</f>
        <v>MMM 2012</v>
      </c>
      <c r="AJ29" s="44" t="str">
        <f>ZZZ__FnCalls!F39</f>
        <v>MMM 2012</v>
      </c>
      <c r="AK29" s="44" t="str">
        <f>ZZZ__FnCalls!F40</f>
        <v>MMM 2012</v>
      </c>
      <c r="AL29" s="44" t="str">
        <f>ZZZ__FnCalls!F41</f>
        <v>MMM 2012</v>
      </c>
      <c r="AM29" s="44" t="str">
        <f>ZZZ__FnCalls!F42</f>
        <v>MMM 2012</v>
      </c>
      <c r="AN29" s="45" t="str">
        <f>ZZZ__FnCalls!F31</f>
        <v>MMM 2012</v>
      </c>
      <c r="AO29" s="44" t="str">
        <f>ZZZ__FnCalls!F43</f>
        <v>MMM 2013</v>
      </c>
      <c r="AP29" s="44" t="str">
        <f>ZZZ__FnCalls!F44</f>
        <v>MMM 2013</v>
      </c>
      <c r="AQ29" s="44" t="str">
        <f>ZZZ__FnCalls!F45</f>
        <v>MMM 2013</v>
      </c>
      <c r="AR29" s="44" t="str">
        <f>ZZZ__FnCalls!F46</f>
        <v>MMM 2013</v>
      </c>
      <c r="AS29" s="44" t="str">
        <f>ZZZ__FnCalls!F47</f>
        <v>MMM 2013</v>
      </c>
      <c r="AT29" s="44" t="str">
        <f>ZZZ__FnCalls!F48</f>
        <v>MMM 2013</v>
      </c>
      <c r="AU29" s="44" t="str">
        <f>ZZZ__FnCalls!F49</f>
        <v>MMM 2013</v>
      </c>
      <c r="AV29" s="44" t="str">
        <f>ZZZ__FnCalls!F50</f>
        <v>MMM 2013</v>
      </c>
      <c r="AW29" s="44" t="str">
        <f>ZZZ__FnCalls!F51</f>
        <v>MMM 2013</v>
      </c>
      <c r="AX29" s="44" t="str">
        <f>ZZZ__FnCalls!F52</f>
        <v>MMM 2013</v>
      </c>
      <c r="AY29" s="44" t="str">
        <f>ZZZ__FnCalls!F53</f>
        <v>MMM 2013</v>
      </c>
      <c r="AZ29" s="44" t="str">
        <f>ZZZ__FnCalls!F54</f>
        <v>MMM 2013</v>
      </c>
      <c r="BA29" s="45" t="str">
        <f>ZZZ__FnCalls!F43</f>
        <v>MMM 2013</v>
      </c>
      <c r="BB29" s="44" t="str">
        <f>ZZZ__FnCalls!F55</f>
        <v>MMM 2014</v>
      </c>
      <c r="BC29" s="44" t="str">
        <f>ZZZ__FnCalls!F56</f>
        <v>MMM 2014</v>
      </c>
      <c r="BD29" s="44" t="str">
        <f>ZZZ__FnCalls!F57</f>
        <v>MMM 2014</v>
      </c>
      <c r="BE29" s="44" t="str">
        <f>ZZZ__FnCalls!F58</f>
        <v>MMM 2014</v>
      </c>
      <c r="BF29" s="44" t="str">
        <f>ZZZ__FnCalls!F59</f>
        <v>MMM 2014</v>
      </c>
      <c r="BG29" s="44" t="str">
        <f>ZZZ__FnCalls!F60</f>
        <v>MMM 2014</v>
      </c>
      <c r="BH29" s="44" t="str">
        <f>ZZZ__FnCalls!F61</f>
        <v>MMM 2014</v>
      </c>
      <c r="BI29" s="44" t="str">
        <f>ZZZ__FnCalls!F62</f>
        <v>MMM 2014</v>
      </c>
      <c r="BJ29" s="44" t="str">
        <f>ZZZ__FnCalls!F63</f>
        <v>MMM 2014</v>
      </c>
      <c r="BK29" s="44" t="str">
        <f>ZZZ__FnCalls!F64</f>
        <v>MMM 2014</v>
      </c>
      <c r="BL29" s="44" t="str">
        <f>ZZZ__FnCalls!F65</f>
        <v>MMM 2014</v>
      </c>
      <c r="BM29" s="44" t="str">
        <f>ZZZ__FnCalls!F66</f>
        <v>MMM 2014</v>
      </c>
      <c r="BN29" s="45" t="str">
        <f>ZZZ__FnCalls!F55</f>
        <v>MMM 2014</v>
      </c>
      <c r="BO29" s="44" t="str">
        <f>ZZZ__FnCalls!F67</f>
        <v>MMM 2015</v>
      </c>
      <c r="BP29" s="44" t="str">
        <f>ZZZ__FnCalls!F68</f>
        <v>MMM 2015</v>
      </c>
      <c r="BQ29" s="44" t="str">
        <f>ZZZ__FnCalls!F69</f>
        <v>MMM 2015</v>
      </c>
      <c r="BR29" s="44" t="str">
        <f>ZZZ__FnCalls!F70</f>
        <v>MMM 2015</v>
      </c>
      <c r="BS29" s="44" t="str">
        <f>ZZZ__FnCalls!F71</f>
        <v>MMM 2015</v>
      </c>
      <c r="BT29" s="44" t="str">
        <f>ZZZ__FnCalls!F72</f>
        <v>MMM 2015</v>
      </c>
      <c r="BU29" s="44" t="str">
        <f>ZZZ__FnCalls!F73</f>
        <v>MMM 2015</v>
      </c>
      <c r="BV29" s="44" t="str">
        <f>ZZZ__FnCalls!F74</f>
        <v>MMM 2015</v>
      </c>
      <c r="BW29" s="44" t="str">
        <f>ZZZ__FnCalls!F75</f>
        <v>MMM 2015</v>
      </c>
      <c r="BX29" s="44" t="str">
        <f>ZZZ__FnCalls!F76</f>
        <v>MMM 2015</v>
      </c>
      <c r="BY29" s="44" t="str">
        <f>ZZZ__FnCalls!F77</f>
        <v>MMM 2015</v>
      </c>
      <c r="BZ29" s="44" t="str">
        <f>ZZZ__FnCalls!F78</f>
        <v>MMM 2015</v>
      </c>
      <c r="CA29" s="45" t="str">
        <f>ZZZ__FnCalls!F67</f>
        <v>MMM 2015</v>
      </c>
      <c r="CB29" s="44" t="str">
        <f>ZZZ__FnCalls!F79</f>
        <v>MMM 2016</v>
      </c>
      <c r="CC29" s="44" t="str">
        <f>ZZZ__FnCalls!F80</f>
        <v>MMM 2016</v>
      </c>
      <c r="CD29" s="44" t="str">
        <f>ZZZ__FnCalls!F81</f>
        <v>MMM 2016</v>
      </c>
      <c r="CE29" s="44" t="str">
        <f>ZZZ__FnCalls!F82</f>
        <v>MMM 2016</v>
      </c>
      <c r="CF29" s="44" t="str">
        <f>ZZZ__FnCalls!F83</f>
        <v>MMM 2016</v>
      </c>
      <c r="CG29" s="44" t="str">
        <f>ZZZ__FnCalls!F84</f>
        <v>MMM 2016</v>
      </c>
      <c r="CH29" s="44" t="str">
        <f>ZZZ__FnCalls!F85</f>
        <v>MMM 2016</v>
      </c>
      <c r="CI29" s="44" t="str">
        <f>ZZZ__FnCalls!F86</f>
        <v>MMM 2016</v>
      </c>
      <c r="CJ29" s="44" t="str">
        <f>ZZZ__FnCalls!F87</f>
        <v>MMM 2016</v>
      </c>
      <c r="CK29" s="44" t="str">
        <f>ZZZ__FnCalls!F88</f>
        <v>MMM 2016</v>
      </c>
      <c r="CL29" s="44" t="str">
        <f>ZZZ__FnCalls!F89</f>
        <v>MMM 2016</v>
      </c>
      <c r="CM29" s="44" t="str">
        <f>ZZZ__FnCalls!F90</f>
        <v>MMM 2016</v>
      </c>
      <c r="CN29" s="45" t="str">
        <f>ZZZ__FnCalls!F79</f>
        <v>MMM 2016</v>
      </c>
      <c r="CO29" s="44" t="str">
        <f>ZZZ__FnCalls!F91</f>
        <v>MMM 2017</v>
      </c>
      <c r="CP29" s="44" t="str">
        <f>ZZZ__FnCalls!F92</f>
        <v>MMM 2017</v>
      </c>
      <c r="CQ29" s="44" t="str">
        <f>ZZZ__FnCalls!F93</f>
        <v>MMM 2017</v>
      </c>
      <c r="CR29" s="44" t="str">
        <f>ZZZ__FnCalls!F94</f>
        <v>MMM 2017</v>
      </c>
      <c r="CS29" s="44" t="str">
        <f>ZZZ__FnCalls!F95</f>
        <v>MMM 2017</v>
      </c>
      <c r="CT29" s="44" t="str">
        <f>ZZZ__FnCalls!F96</f>
        <v>MMM 2017</v>
      </c>
      <c r="CU29" s="44" t="str">
        <f>ZZZ__FnCalls!F97</f>
        <v>MMM 2017</v>
      </c>
      <c r="CV29" s="44" t="str">
        <f>ZZZ__FnCalls!F98</f>
        <v>MMM 2017</v>
      </c>
      <c r="CW29" s="44" t="str">
        <f>ZZZ__FnCalls!F99</f>
        <v>MMM 2017</v>
      </c>
      <c r="CX29" s="44" t="str">
        <f>ZZZ__FnCalls!F100</f>
        <v>MMM 2017</v>
      </c>
      <c r="CY29" s="44" t="str">
        <f>ZZZ__FnCalls!F101</f>
        <v>MMM 2017</v>
      </c>
      <c r="CZ29" s="44" t="str">
        <f>ZZZ__FnCalls!F102</f>
        <v>MMM 2017</v>
      </c>
      <c r="DA29" s="45" t="str">
        <f>ZZZ__FnCalls!F91</f>
        <v>MMM 2017</v>
      </c>
      <c r="DB29" s="44" t="str">
        <f>ZZZ__FnCalls!F103</f>
        <v>MMM 2018</v>
      </c>
      <c r="DC29" s="44" t="str">
        <f>ZZZ__FnCalls!F104</f>
        <v>MMM 2018</v>
      </c>
      <c r="DD29" s="44" t="str">
        <f>ZZZ__FnCalls!F105</f>
        <v>MMM 2018</v>
      </c>
      <c r="DE29" s="44" t="str">
        <f>ZZZ__FnCalls!F106</f>
        <v>MMM 2018</v>
      </c>
      <c r="DF29" s="44" t="str">
        <f>ZZZ__FnCalls!F107</f>
        <v>MMM 2018</v>
      </c>
      <c r="DG29" s="44" t="str">
        <f>ZZZ__FnCalls!F108</f>
        <v>MMM 2018</v>
      </c>
      <c r="DH29" s="44" t="str">
        <f>ZZZ__FnCalls!F109</f>
        <v>MMM 2018</v>
      </c>
      <c r="DI29" s="44" t="str">
        <f>ZZZ__FnCalls!F110</f>
        <v>MMM 2018</v>
      </c>
      <c r="DJ29" s="44" t="str">
        <f>ZZZ__FnCalls!F111</f>
        <v>MMM 2018</v>
      </c>
      <c r="DK29" s="44" t="str">
        <f>ZZZ__FnCalls!F112</f>
        <v>MMM 2018</v>
      </c>
      <c r="DL29" s="44" t="str">
        <f>ZZZ__FnCalls!F113</f>
        <v>MMM 2018</v>
      </c>
      <c r="DM29" s="44" t="str">
        <f>ZZZ__FnCalls!F114</f>
        <v>MMM 2018</v>
      </c>
      <c r="DN29" s="45" t="str">
        <f>ZZZ__FnCalls!F103</f>
        <v>MMM 2018</v>
      </c>
      <c r="DO29" s="44" t="str">
        <f>ZZZ__FnCalls!F115</f>
        <v>MMM 2019</v>
      </c>
      <c r="DP29" s="44" t="str">
        <f>ZZZ__FnCalls!F116</f>
        <v>MMM 2019</v>
      </c>
      <c r="DQ29" s="44" t="str">
        <f>ZZZ__FnCalls!F117</f>
        <v>MMM 2019</v>
      </c>
      <c r="DR29" s="44" t="str">
        <f>ZZZ__FnCalls!F118</f>
        <v>MMM 2019</v>
      </c>
      <c r="DS29" s="44" t="str">
        <f>ZZZ__FnCalls!F119</f>
        <v>MMM 2019</v>
      </c>
      <c r="DT29" s="44" t="str">
        <f>ZZZ__FnCalls!F120</f>
        <v>MMM 2019</v>
      </c>
      <c r="DU29" s="44" t="str">
        <f>ZZZ__FnCalls!F121</f>
        <v>MMM 2019</v>
      </c>
      <c r="DV29" s="44" t="str">
        <f>ZZZ__FnCalls!F122</f>
        <v>MMM 2019</v>
      </c>
      <c r="DW29" s="44" t="str">
        <f>ZZZ__FnCalls!F123</f>
        <v>MMM 2019</v>
      </c>
      <c r="DX29" s="44" t="str">
        <f>ZZZ__FnCalls!F124</f>
        <v>MMM 2019</v>
      </c>
      <c r="DY29" s="44" t="str">
        <f>ZZZ__FnCalls!F125</f>
        <v>MMM 2019</v>
      </c>
      <c r="DZ29" s="44" t="str">
        <f>ZZZ__FnCalls!F126</f>
        <v>MMM 2019</v>
      </c>
      <c r="EA29" s="45" t="str">
        <f>ZZZ__FnCalls!F115</f>
        <v>MMM 2019</v>
      </c>
      <c r="EB29" s="44" t="str">
        <f>ZZZ__FnCalls!F127</f>
        <v>MMM 2020</v>
      </c>
      <c r="EC29" s="44" t="str">
        <f>ZZZ__FnCalls!F128</f>
        <v>MMM 2020</v>
      </c>
      <c r="ED29" s="44" t="str">
        <f>ZZZ__FnCalls!F129</f>
        <v>MMM 2020</v>
      </c>
      <c r="EE29" s="44" t="str">
        <f>ZZZ__FnCalls!F130</f>
        <v>MMM 2020</v>
      </c>
      <c r="EF29" s="44" t="str">
        <f>ZZZ__FnCalls!F131</f>
        <v>MMM 2020</v>
      </c>
      <c r="EG29" s="44" t="str">
        <f>ZZZ__FnCalls!F132</f>
        <v>MMM 2020</v>
      </c>
      <c r="EH29" s="44" t="str">
        <f>ZZZ__FnCalls!F133</f>
        <v>MMM 2020</v>
      </c>
      <c r="EI29" s="44" t="str">
        <f>ZZZ__FnCalls!F134</f>
        <v>MMM 2020</v>
      </c>
      <c r="EJ29" s="44" t="str">
        <f>ZZZ__FnCalls!F135</f>
        <v>MMM 2020</v>
      </c>
      <c r="EK29" s="44" t="str">
        <f>ZZZ__FnCalls!F136</f>
        <v>MMM 2020</v>
      </c>
      <c r="EL29" s="44" t="str">
        <f>ZZZ__FnCalls!F137</f>
        <v>MMM 2020</v>
      </c>
      <c r="EM29" s="44" t="str">
        <f>ZZZ__FnCalls!F138</f>
        <v>MMM 2020</v>
      </c>
      <c r="EN29" s="45" t="str">
        <f>ZZZ__FnCalls!F127</f>
        <v>MMM 2020</v>
      </c>
    </row>
    <row r="30" spans="1:144" ht="12.75" customHeight="1" x14ac:dyDescent="0.2">
      <c r="A30" s="2" t="str">
        <f>"Income_Permanent_1"</f>
        <v>Income_Permanent_1</v>
      </c>
    </row>
    <row r="31" spans="1:144" ht="12.75" customHeight="1" x14ac:dyDescent="0.2">
      <c r="B31" s="19" t="str">
        <f>ZZZ__FnCalls!F7</f>
        <v>MMM 2010</v>
      </c>
      <c r="C31" s="20" t="str">
        <f>ZZZ__FnCalls!F8</f>
        <v>MMM 2010</v>
      </c>
      <c r="D31" s="20" t="str">
        <f>ZZZ__FnCalls!F9</f>
        <v>MMM 2010</v>
      </c>
      <c r="E31" s="20" t="str">
        <f>ZZZ__FnCalls!F10</f>
        <v>MMM 2010</v>
      </c>
      <c r="F31" s="20" t="str">
        <f>ZZZ__FnCalls!F11</f>
        <v>MMM 2010</v>
      </c>
      <c r="G31" s="20" t="str">
        <f>ZZZ__FnCalls!F12</f>
        <v>MMM 2010</v>
      </c>
      <c r="H31" s="20" t="str">
        <f>ZZZ__FnCalls!F13</f>
        <v>MMM 2010</v>
      </c>
      <c r="I31" s="20" t="str">
        <f>ZZZ__FnCalls!F14</f>
        <v>MMM 2010</v>
      </c>
      <c r="J31" s="20" t="str">
        <f>ZZZ__FnCalls!F15</f>
        <v>MMM 2010</v>
      </c>
      <c r="K31" s="20" t="str">
        <f>ZZZ__FnCalls!F16</f>
        <v>MMM 2010</v>
      </c>
      <c r="L31" s="20" t="str">
        <f>ZZZ__FnCalls!F17</f>
        <v>MMM 2010</v>
      </c>
      <c r="M31" s="20" t="str">
        <f>ZZZ__FnCalls!F18</f>
        <v>MMM 2010</v>
      </c>
      <c r="N31" s="21" t="str">
        <f>ZZZ__FnCalls!H7</f>
        <v>2010</v>
      </c>
      <c r="O31" s="20" t="str">
        <f>ZZZ__FnCalls!F19</f>
        <v>MMM 2011</v>
      </c>
      <c r="P31" s="20" t="str">
        <f>ZZZ__FnCalls!F20</f>
        <v>MMM 2011</v>
      </c>
      <c r="Q31" s="20" t="str">
        <f>ZZZ__FnCalls!F21</f>
        <v>MMM 2011</v>
      </c>
      <c r="R31" s="20" t="str">
        <f>ZZZ__FnCalls!F22</f>
        <v>MMM 2011</v>
      </c>
      <c r="S31" s="20" t="str">
        <f>ZZZ__FnCalls!F23</f>
        <v>MMM 2011</v>
      </c>
      <c r="T31" s="20" t="str">
        <f>ZZZ__FnCalls!F24</f>
        <v>MMM 2011</v>
      </c>
      <c r="U31" s="20" t="str">
        <f>ZZZ__FnCalls!F25</f>
        <v>MMM 2011</v>
      </c>
      <c r="V31" s="20" t="str">
        <f>ZZZ__FnCalls!F26</f>
        <v>MMM 2011</v>
      </c>
      <c r="W31" s="20" t="str">
        <f>ZZZ__FnCalls!F27</f>
        <v>MMM 2011</v>
      </c>
      <c r="X31" s="20" t="str">
        <f>ZZZ__FnCalls!F28</f>
        <v>MMM 2011</v>
      </c>
      <c r="Y31" s="20" t="str">
        <f>ZZZ__FnCalls!F29</f>
        <v>MMM 2011</v>
      </c>
      <c r="Z31" s="20" t="str">
        <f>ZZZ__FnCalls!F30</f>
        <v>MMM 2011</v>
      </c>
      <c r="AA31" s="21" t="str">
        <f>ZZZ__FnCalls!H19</f>
        <v>2011</v>
      </c>
      <c r="AB31" s="20" t="str">
        <f>ZZZ__FnCalls!F31</f>
        <v>MMM 2012</v>
      </c>
      <c r="AC31" s="20" t="str">
        <f>ZZZ__FnCalls!F32</f>
        <v>MMM 2012</v>
      </c>
      <c r="AD31" s="20" t="str">
        <f>ZZZ__FnCalls!F33</f>
        <v>MMM 2012</v>
      </c>
      <c r="AE31" s="20" t="str">
        <f>ZZZ__FnCalls!F34</f>
        <v>MMM 2012</v>
      </c>
      <c r="AF31" s="20" t="str">
        <f>ZZZ__FnCalls!F35</f>
        <v>MMM 2012</v>
      </c>
      <c r="AG31" s="20" t="str">
        <f>ZZZ__FnCalls!F36</f>
        <v>MMM 2012</v>
      </c>
      <c r="AH31" s="20" t="str">
        <f>ZZZ__FnCalls!F37</f>
        <v>MMM 2012</v>
      </c>
      <c r="AI31" s="20" t="str">
        <f>ZZZ__FnCalls!F38</f>
        <v>MMM 2012</v>
      </c>
      <c r="AJ31" s="20" t="str">
        <f>ZZZ__FnCalls!F39</f>
        <v>MMM 2012</v>
      </c>
      <c r="AK31" s="20" t="str">
        <f>ZZZ__FnCalls!F40</f>
        <v>MMM 2012</v>
      </c>
      <c r="AL31" s="20" t="str">
        <f>ZZZ__FnCalls!F41</f>
        <v>MMM 2012</v>
      </c>
      <c r="AM31" s="20" t="str">
        <f>ZZZ__FnCalls!F42</f>
        <v>MMM 2012</v>
      </c>
      <c r="AN31" s="21" t="str">
        <f>ZZZ__FnCalls!H31</f>
        <v>2012</v>
      </c>
      <c r="AO31" s="20" t="str">
        <f>ZZZ__FnCalls!F43</f>
        <v>MMM 2013</v>
      </c>
      <c r="AP31" s="20" t="str">
        <f>ZZZ__FnCalls!F44</f>
        <v>MMM 2013</v>
      </c>
      <c r="AQ31" s="20" t="str">
        <f>ZZZ__FnCalls!F45</f>
        <v>MMM 2013</v>
      </c>
      <c r="AR31" s="20" t="str">
        <f>ZZZ__FnCalls!F46</f>
        <v>MMM 2013</v>
      </c>
      <c r="AS31" s="20" t="str">
        <f>ZZZ__FnCalls!F47</f>
        <v>MMM 2013</v>
      </c>
      <c r="AT31" s="20" t="str">
        <f>ZZZ__FnCalls!F48</f>
        <v>MMM 2013</v>
      </c>
      <c r="AU31" s="20" t="str">
        <f>ZZZ__FnCalls!F49</f>
        <v>MMM 2013</v>
      </c>
      <c r="AV31" s="20" t="str">
        <f>ZZZ__FnCalls!F50</f>
        <v>MMM 2013</v>
      </c>
      <c r="AW31" s="20" t="str">
        <f>ZZZ__FnCalls!F51</f>
        <v>MMM 2013</v>
      </c>
      <c r="AX31" s="20" t="str">
        <f>ZZZ__FnCalls!F52</f>
        <v>MMM 2013</v>
      </c>
      <c r="AY31" s="20" t="str">
        <f>ZZZ__FnCalls!F53</f>
        <v>MMM 2013</v>
      </c>
      <c r="AZ31" s="20" t="str">
        <f>ZZZ__FnCalls!F54</f>
        <v>MMM 2013</v>
      </c>
      <c r="BA31" s="21" t="str">
        <f>ZZZ__FnCalls!H43</f>
        <v>2013</v>
      </c>
      <c r="BB31" s="20" t="str">
        <f>ZZZ__FnCalls!F55</f>
        <v>MMM 2014</v>
      </c>
      <c r="BC31" s="20" t="str">
        <f>ZZZ__FnCalls!F56</f>
        <v>MMM 2014</v>
      </c>
      <c r="BD31" s="20" t="str">
        <f>ZZZ__FnCalls!F57</f>
        <v>MMM 2014</v>
      </c>
      <c r="BE31" s="20" t="str">
        <f>ZZZ__FnCalls!F58</f>
        <v>MMM 2014</v>
      </c>
      <c r="BF31" s="20" t="str">
        <f>ZZZ__FnCalls!F59</f>
        <v>MMM 2014</v>
      </c>
      <c r="BG31" s="20" t="str">
        <f>ZZZ__FnCalls!F60</f>
        <v>MMM 2014</v>
      </c>
      <c r="BH31" s="20" t="str">
        <f>ZZZ__FnCalls!F61</f>
        <v>MMM 2014</v>
      </c>
      <c r="BI31" s="20" t="str">
        <f>ZZZ__FnCalls!F62</f>
        <v>MMM 2014</v>
      </c>
      <c r="BJ31" s="20" t="str">
        <f>ZZZ__FnCalls!F63</f>
        <v>MMM 2014</v>
      </c>
      <c r="BK31" s="20" t="str">
        <f>ZZZ__FnCalls!F64</f>
        <v>MMM 2014</v>
      </c>
      <c r="BL31" s="20" t="str">
        <f>ZZZ__FnCalls!F65</f>
        <v>MMM 2014</v>
      </c>
      <c r="BM31" s="20" t="str">
        <f>ZZZ__FnCalls!F66</f>
        <v>MMM 2014</v>
      </c>
      <c r="BN31" s="21" t="str">
        <f>ZZZ__FnCalls!H55</f>
        <v>2014</v>
      </c>
      <c r="BO31" s="20" t="str">
        <f>ZZZ__FnCalls!F67</f>
        <v>MMM 2015</v>
      </c>
      <c r="BP31" s="20" t="str">
        <f>ZZZ__FnCalls!F68</f>
        <v>MMM 2015</v>
      </c>
      <c r="BQ31" s="20" t="str">
        <f>ZZZ__FnCalls!F69</f>
        <v>MMM 2015</v>
      </c>
      <c r="BR31" s="20" t="str">
        <f>ZZZ__FnCalls!F70</f>
        <v>MMM 2015</v>
      </c>
      <c r="BS31" s="20" t="str">
        <f>ZZZ__FnCalls!F71</f>
        <v>MMM 2015</v>
      </c>
      <c r="BT31" s="20" t="str">
        <f>ZZZ__FnCalls!F72</f>
        <v>MMM 2015</v>
      </c>
      <c r="BU31" s="20" t="str">
        <f>ZZZ__FnCalls!F73</f>
        <v>MMM 2015</v>
      </c>
      <c r="BV31" s="20" t="str">
        <f>ZZZ__FnCalls!F74</f>
        <v>MMM 2015</v>
      </c>
      <c r="BW31" s="20" t="str">
        <f>ZZZ__FnCalls!F75</f>
        <v>MMM 2015</v>
      </c>
      <c r="BX31" s="20" t="str">
        <f>ZZZ__FnCalls!F76</f>
        <v>MMM 2015</v>
      </c>
      <c r="BY31" s="20" t="str">
        <f>ZZZ__FnCalls!F77</f>
        <v>MMM 2015</v>
      </c>
      <c r="BZ31" s="20" t="str">
        <f>ZZZ__FnCalls!F78</f>
        <v>MMM 2015</v>
      </c>
      <c r="CA31" s="21" t="str">
        <f>ZZZ__FnCalls!H67</f>
        <v>2015</v>
      </c>
      <c r="CB31" s="20" t="str">
        <f>ZZZ__FnCalls!F79</f>
        <v>MMM 2016</v>
      </c>
      <c r="CC31" s="20" t="str">
        <f>ZZZ__FnCalls!F80</f>
        <v>MMM 2016</v>
      </c>
      <c r="CD31" s="20" t="str">
        <f>ZZZ__FnCalls!F81</f>
        <v>MMM 2016</v>
      </c>
      <c r="CE31" s="20" t="str">
        <f>ZZZ__FnCalls!F82</f>
        <v>MMM 2016</v>
      </c>
      <c r="CF31" s="20" t="str">
        <f>ZZZ__FnCalls!F83</f>
        <v>MMM 2016</v>
      </c>
      <c r="CG31" s="20" t="str">
        <f>ZZZ__FnCalls!F84</f>
        <v>MMM 2016</v>
      </c>
      <c r="CH31" s="20" t="str">
        <f>ZZZ__FnCalls!F85</f>
        <v>MMM 2016</v>
      </c>
      <c r="CI31" s="20" t="str">
        <f>ZZZ__FnCalls!F86</f>
        <v>MMM 2016</v>
      </c>
      <c r="CJ31" s="20" t="str">
        <f>ZZZ__FnCalls!F87</f>
        <v>MMM 2016</v>
      </c>
      <c r="CK31" s="20" t="str">
        <f>ZZZ__FnCalls!F88</f>
        <v>MMM 2016</v>
      </c>
      <c r="CL31" s="20" t="str">
        <f>ZZZ__FnCalls!F89</f>
        <v>MMM 2016</v>
      </c>
      <c r="CM31" s="20" t="str">
        <f>ZZZ__FnCalls!F90</f>
        <v>MMM 2016</v>
      </c>
      <c r="CN31" s="21" t="str">
        <f>ZZZ__FnCalls!H79</f>
        <v>2016</v>
      </c>
      <c r="CO31" s="20" t="str">
        <f>ZZZ__FnCalls!F91</f>
        <v>MMM 2017</v>
      </c>
      <c r="CP31" s="20" t="str">
        <f>ZZZ__FnCalls!F92</f>
        <v>MMM 2017</v>
      </c>
      <c r="CQ31" s="20" t="str">
        <f>ZZZ__FnCalls!F93</f>
        <v>MMM 2017</v>
      </c>
      <c r="CR31" s="20" t="str">
        <f>ZZZ__FnCalls!F94</f>
        <v>MMM 2017</v>
      </c>
      <c r="CS31" s="20" t="str">
        <f>ZZZ__FnCalls!F95</f>
        <v>MMM 2017</v>
      </c>
      <c r="CT31" s="20" t="str">
        <f>ZZZ__FnCalls!F96</f>
        <v>MMM 2017</v>
      </c>
      <c r="CU31" s="20" t="str">
        <f>ZZZ__FnCalls!F97</f>
        <v>MMM 2017</v>
      </c>
      <c r="CV31" s="20" t="str">
        <f>ZZZ__FnCalls!F98</f>
        <v>MMM 2017</v>
      </c>
      <c r="CW31" s="20" t="str">
        <f>ZZZ__FnCalls!F99</f>
        <v>MMM 2017</v>
      </c>
      <c r="CX31" s="20" t="str">
        <f>ZZZ__FnCalls!F100</f>
        <v>MMM 2017</v>
      </c>
      <c r="CY31" s="20" t="str">
        <f>ZZZ__FnCalls!F101</f>
        <v>MMM 2017</v>
      </c>
      <c r="CZ31" s="20" t="str">
        <f>ZZZ__FnCalls!F102</f>
        <v>MMM 2017</v>
      </c>
      <c r="DA31" s="21" t="str">
        <f>ZZZ__FnCalls!H91</f>
        <v>2017</v>
      </c>
      <c r="DB31" s="20" t="str">
        <f>ZZZ__FnCalls!F103</f>
        <v>MMM 2018</v>
      </c>
      <c r="DC31" s="20" t="str">
        <f>ZZZ__FnCalls!F104</f>
        <v>MMM 2018</v>
      </c>
      <c r="DD31" s="20" t="str">
        <f>ZZZ__FnCalls!F105</f>
        <v>MMM 2018</v>
      </c>
      <c r="DE31" s="20" t="str">
        <f>ZZZ__FnCalls!F106</f>
        <v>MMM 2018</v>
      </c>
      <c r="DF31" s="20" t="str">
        <f>ZZZ__FnCalls!F107</f>
        <v>MMM 2018</v>
      </c>
      <c r="DG31" s="20" t="str">
        <f>ZZZ__FnCalls!F108</f>
        <v>MMM 2018</v>
      </c>
      <c r="DH31" s="20" t="str">
        <f>ZZZ__FnCalls!F109</f>
        <v>MMM 2018</v>
      </c>
      <c r="DI31" s="20" t="str">
        <f>ZZZ__FnCalls!F110</f>
        <v>MMM 2018</v>
      </c>
      <c r="DJ31" s="20" t="str">
        <f>ZZZ__FnCalls!F111</f>
        <v>MMM 2018</v>
      </c>
      <c r="DK31" s="20" t="str">
        <f>ZZZ__FnCalls!F112</f>
        <v>MMM 2018</v>
      </c>
      <c r="DL31" s="20" t="str">
        <f>ZZZ__FnCalls!F113</f>
        <v>MMM 2018</v>
      </c>
      <c r="DM31" s="20" t="str">
        <f>ZZZ__FnCalls!F114</f>
        <v>MMM 2018</v>
      </c>
      <c r="DN31" s="21" t="str">
        <f>ZZZ__FnCalls!H103</f>
        <v>2018</v>
      </c>
      <c r="DO31" s="20" t="str">
        <f>ZZZ__FnCalls!F115</f>
        <v>MMM 2019</v>
      </c>
      <c r="DP31" s="20" t="str">
        <f>ZZZ__FnCalls!F116</f>
        <v>MMM 2019</v>
      </c>
      <c r="DQ31" s="20" t="str">
        <f>ZZZ__FnCalls!F117</f>
        <v>MMM 2019</v>
      </c>
      <c r="DR31" s="20" t="str">
        <f>ZZZ__FnCalls!F118</f>
        <v>MMM 2019</v>
      </c>
      <c r="DS31" s="20" t="str">
        <f>ZZZ__FnCalls!F119</f>
        <v>MMM 2019</v>
      </c>
      <c r="DT31" s="20" t="str">
        <f>ZZZ__FnCalls!F120</f>
        <v>MMM 2019</v>
      </c>
      <c r="DU31" s="20" t="str">
        <f>ZZZ__FnCalls!F121</f>
        <v>MMM 2019</v>
      </c>
      <c r="DV31" s="20" t="str">
        <f>ZZZ__FnCalls!F122</f>
        <v>MMM 2019</v>
      </c>
      <c r="DW31" s="20" t="str">
        <f>ZZZ__FnCalls!F123</f>
        <v>MMM 2019</v>
      </c>
      <c r="DX31" s="20" t="str">
        <f>ZZZ__FnCalls!F124</f>
        <v>MMM 2019</v>
      </c>
      <c r="DY31" s="20" t="str">
        <f>ZZZ__FnCalls!F125</f>
        <v>MMM 2019</v>
      </c>
      <c r="DZ31" s="20" t="str">
        <f>ZZZ__FnCalls!F126</f>
        <v>MMM 2019</v>
      </c>
      <c r="EA31" s="21" t="str">
        <f>ZZZ__FnCalls!H115</f>
        <v>2019</v>
      </c>
      <c r="EB31" s="20" t="str">
        <f>ZZZ__FnCalls!F127</f>
        <v>MMM 2020</v>
      </c>
      <c r="EC31" s="20" t="str">
        <f>ZZZ__FnCalls!F128</f>
        <v>MMM 2020</v>
      </c>
      <c r="ED31" s="20" t="str">
        <f>ZZZ__FnCalls!F129</f>
        <v>MMM 2020</v>
      </c>
      <c r="EE31" s="20" t="str">
        <f>ZZZ__FnCalls!F130</f>
        <v>MMM 2020</v>
      </c>
      <c r="EF31" s="20" t="str">
        <f>ZZZ__FnCalls!F131</f>
        <v>MMM 2020</v>
      </c>
      <c r="EG31" s="20" t="str">
        <f>ZZZ__FnCalls!F132</f>
        <v>MMM 2020</v>
      </c>
      <c r="EH31" s="20" t="str">
        <f>ZZZ__FnCalls!F133</f>
        <v>MMM 2020</v>
      </c>
      <c r="EI31" s="20" t="str">
        <f>ZZZ__FnCalls!F134</f>
        <v>MMM 2020</v>
      </c>
      <c r="EJ31" s="20" t="str">
        <f>ZZZ__FnCalls!F135</f>
        <v>MMM 2020</v>
      </c>
      <c r="EK31" s="20" t="str">
        <f>ZZZ__FnCalls!F136</f>
        <v>MMM 2020</v>
      </c>
      <c r="EL31" s="20" t="str">
        <f>ZZZ__FnCalls!F137</f>
        <v>MMM 2020</v>
      </c>
      <c r="EM31" s="20" t="str">
        <f>ZZZ__FnCalls!F138</f>
        <v>MMM 2020</v>
      </c>
      <c r="EN31" s="21" t="str">
        <f>ZZZ__FnCalls!H127</f>
        <v>2020</v>
      </c>
    </row>
    <row r="32" spans="1:144" ht="12.75" customHeight="1" x14ac:dyDescent="0.2">
      <c r="A32" s="5"/>
      <c r="B32" s="44">
        <f>ZZZ__FnCalls!A7</f>
        <v>40179</v>
      </c>
      <c r="C32" s="44">
        <f>ZZZ__FnCalls!A8</f>
        <v>40210</v>
      </c>
      <c r="D32" s="44">
        <f>ZZZ__FnCalls!A9</f>
        <v>40238</v>
      </c>
      <c r="E32" s="44">
        <f>ZZZ__FnCalls!A10</f>
        <v>40269</v>
      </c>
      <c r="F32" s="44">
        <f>ZZZ__FnCalls!A11</f>
        <v>40299</v>
      </c>
      <c r="G32" s="44">
        <f>ZZZ__FnCalls!A12</f>
        <v>40330</v>
      </c>
      <c r="H32" s="44">
        <f>ZZZ__FnCalls!A13</f>
        <v>40360</v>
      </c>
      <c r="I32" s="44">
        <f>ZZZ__FnCalls!A14</f>
        <v>40391</v>
      </c>
      <c r="J32" s="44">
        <f>ZZZ__FnCalls!A15</f>
        <v>40422</v>
      </c>
      <c r="K32" s="44">
        <f>ZZZ__FnCalls!A16</f>
        <v>40452</v>
      </c>
      <c r="L32" s="44">
        <f>ZZZ__FnCalls!A17</f>
        <v>40483</v>
      </c>
      <c r="M32" s="44">
        <f>ZZZ__FnCalls!A18</f>
        <v>40513</v>
      </c>
      <c r="N32" s="45">
        <f>ZZZ__FnCalls!A7</f>
        <v>40179</v>
      </c>
      <c r="O32" s="44">
        <f>ZZZ__FnCalls!A19</f>
        <v>40544</v>
      </c>
      <c r="P32" s="44">
        <f>ZZZ__FnCalls!A20</f>
        <v>40575</v>
      </c>
      <c r="Q32" s="44">
        <f>ZZZ__FnCalls!A21</f>
        <v>40603</v>
      </c>
      <c r="R32" s="44">
        <f>ZZZ__FnCalls!A22</f>
        <v>40634</v>
      </c>
      <c r="S32" s="44">
        <f>ZZZ__FnCalls!A23</f>
        <v>40664</v>
      </c>
      <c r="T32" s="44">
        <f>ZZZ__FnCalls!A24</f>
        <v>40695</v>
      </c>
      <c r="U32" s="44">
        <f>ZZZ__FnCalls!A25</f>
        <v>40725</v>
      </c>
      <c r="V32" s="44">
        <f>ZZZ__FnCalls!A26</f>
        <v>40756</v>
      </c>
      <c r="W32" s="44">
        <f>ZZZ__FnCalls!A27</f>
        <v>40787</v>
      </c>
      <c r="X32" s="44">
        <f>ZZZ__FnCalls!A28</f>
        <v>40817</v>
      </c>
      <c r="Y32" s="44">
        <f>ZZZ__FnCalls!A29</f>
        <v>40848</v>
      </c>
      <c r="Z32" s="44">
        <f>ZZZ__FnCalls!A30</f>
        <v>40878</v>
      </c>
      <c r="AA32" s="45">
        <f>ZZZ__FnCalls!A19</f>
        <v>40544</v>
      </c>
      <c r="AB32" s="44">
        <f>ZZZ__FnCalls!A31</f>
        <v>40909</v>
      </c>
      <c r="AC32" s="44">
        <f>ZZZ__FnCalls!A32</f>
        <v>40940</v>
      </c>
      <c r="AD32" s="44">
        <f>ZZZ__FnCalls!A33</f>
        <v>40969</v>
      </c>
      <c r="AE32" s="44">
        <f>ZZZ__FnCalls!A34</f>
        <v>41000</v>
      </c>
      <c r="AF32" s="44">
        <f>ZZZ__FnCalls!A35</f>
        <v>41030</v>
      </c>
      <c r="AG32" s="44">
        <f>ZZZ__FnCalls!A36</f>
        <v>41061</v>
      </c>
      <c r="AH32" s="44">
        <f>ZZZ__FnCalls!A37</f>
        <v>41091</v>
      </c>
      <c r="AI32" s="44">
        <f>ZZZ__FnCalls!A38</f>
        <v>41122</v>
      </c>
      <c r="AJ32" s="44">
        <f>ZZZ__FnCalls!A39</f>
        <v>41153</v>
      </c>
      <c r="AK32" s="44">
        <f>ZZZ__FnCalls!A40</f>
        <v>41183</v>
      </c>
      <c r="AL32" s="44">
        <f>ZZZ__FnCalls!A41</f>
        <v>41214</v>
      </c>
      <c r="AM32" s="44">
        <f>ZZZ__FnCalls!A42</f>
        <v>41244</v>
      </c>
      <c r="AN32" s="45">
        <f>ZZZ__FnCalls!A31</f>
        <v>40909</v>
      </c>
      <c r="AO32" s="44">
        <f>ZZZ__FnCalls!A43</f>
        <v>41275</v>
      </c>
      <c r="AP32" s="44">
        <f>ZZZ__FnCalls!A44</f>
        <v>41306</v>
      </c>
      <c r="AQ32" s="44">
        <f>ZZZ__FnCalls!A45</f>
        <v>41334</v>
      </c>
      <c r="AR32" s="44">
        <f>ZZZ__FnCalls!A46</f>
        <v>41365</v>
      </c>
      <c r="AS32" s="44">
        <f>ZZZ__FnCalls!A47</f>
        <v>41395</v>
      </c>
      <c r="AT32" s="44">
        <f>ZZZ__FnCalls!A48</f>
        <v>41426</v>
      </c>
      <c r="AU32" s="44">
        <f>ZZZ__FnCalls!A49</f>
        <v>41456</v>
      </c>
      <c r="AV32" s="44">
        <f>ZZZ__FnCalls!A50</f>
        <v>41487</v>
      </c>
      <c r="AW32" s="44">
        <f>ZZZ__FnCalls!A51</f>
        <v>41518</v>
      </c>
      <c r="AX32" s="44">
        <f>ZZZ__FnCalls!A52</f>
        <v>41548</v>
      </c>
      <c r="AY32" s="44">
        <f>ZZZ__FnCalls!A53</f>
        <v>41579</v>
      </c>
      <c r="AZ32" s="44">
        <f>ZZZ__FnCalls!A54</f>
        <v>41609</v>
      </c>
      <c r="BA32" s="45">
        <f>ZZZ__FnCalls!A43</f>
        <v>41275</v>
      </c>
      <c r="BB32" s="44">
        <f>ZZZ__FnCalls!A55</f>
        <v>41640</v>
      </c>
      <c r="BC32" s="44">
        <f>ZZZ__FnCalls!A56</f>
        <v>41671</v>
      </c>
      <c r="BD32" s="44">
        <f>ZZZ__FnCalls!A57</f>
        <v>41699</v>
      </c>
      <c r="BE32" s="44">
        <f>ZZZ__FnCalls!A58</f>
        <v>41730</v>
      </c>
      <c r="BF32" s="44">
        <f>ZZZ__FnCalls!A59</f>
        <v>41760</v>
      </c>
      <c r="BG32" s="44">
        <f>ZZZ__FnCalls!A60</f>
        <v>41791</v>
      </c>
      <c r="BH32" s="44">
        <f>ZZZ__FnCalls!A61</f>
        <v>41821</v>
      </c>
      <c r="BI32" s="44">
        <f>ZZZ__FnCalls!A62</f>
        <v>41852</v>
      </c>
      <c r="BJ32" s="44">
        <f>ZZZ__FnCalls!A63</f>
        <v>41883</v>
      </c>
      <c r="BK32" s="44">
        <f>ZZZ__FnCalls!A64</f>
        <v>41913</v>
      </c>
      <c r="BL32" s="44">
        <f>ZZZ__FnCalls!A65</f>
        <v>41944</v>
      </c>
      <c r="BM32" s="44">
        <f>ZZZ__FnCalls!A66</f>
        <v>41974</v>
      </c>
      <c r="BN32" s="45">
        <f>ZZZ__FnCalls!A55</f>
        <v>41640</v>
      </c>
      <c r="BO32" s="44">
        <f>ZZZ__FnCalls!A67</f>
        <v>42005</v>
      </c>
      <c r="BP32" s="44">
        <f>ZZZ__FnCalls!A68</f>
        <v>42036</v>
      </c>
      <c r="BQ32" s="44">
        <f>ZZZ__FnCalls!A69</f>
        <v>42064</v>
      </c>
      <c r="BR32" s="44">
        <f>ZZZ__FnCalls!A70</f>
        <v>42095</v>
      </c>
      <c r="BS32" s="44">
        <f>ZZZ__FnCalls!A71</f>
        <v>42125</v>
      </c>
      <c r="BT32" s="44">
        <f>ZZZ__FnCalls!A72</f>
        <v>42156</v>
      </c>
      <c r="BU32" s="44">
        <f>ZZZ__FnCalls!A73</f>
        <v>42186</v>
      </c>
      <c r="BV32" s="44">
        <f>ZZZ__FnCalls!A74</f>
        <v>42217</v>
      </c>
      <c r="BW32" s="44">
        <f>ZZZ__FnCalls!A75</f>
        <v>42248</v>
      </c>
      <c r="BX32" s="44">
        <f>ZZZ__FnCalls!A76</f>
        <v>42278</v>
      </c>
      <c r="BY32" s="44">
        <f>ZZZ__FnCalls!A77</f>
        <v>42309</v>
      </c>
      <c r="BZ32" s="44">
        <f>ZZZ__FnCalls!A78</f>
        <v>42339</v>
      </c>
      <c r="CA32" s="45">
        <f>ZZZ__FnCalls!A67</f>
        <v>42005</v>
      </c>
      <c r="CB32" s="44">
        <f>ZZZ__FnCalls!A79</f>
        <v>42370</v>
      </c>
      <c r="CC32" s="44">
        <f>ZZZ__FnCalls!A80</f>
        <v>42401</v>
      </c>
      <c r="CD32" s="44">
        <f>ZZZ__FnCalls!A81</f>
        <v>42430</v>
      </c>
      <c r="CE32" s="44">
        <f>ZZZ__FnCalls!A82</f>
        <v>42461</v>
      </c>
      <c r="CF32" s="44">
        <f>ZZZ__FnCalls!A83</f>
        <v>42491</v>
      </c>
      <c r="CG32" s="44">
        <f>ZZZ__FnCalls!A84</f>
        <v>42522</v>
      </c>
      <c r="CH32" s="44">
        <f>ZZZ__FnCalls!A85</f>
        <v>42552</v>
      </c>
      <c r="CI32" s="44">
        <f>ZZZ__FnCalls!A86</f>
        <v>42583</v>
      </c>
      <c r="CJ32" s="44">
        <f>ZZZ__FnCalls!A87</f>
        <v>42614</v>
      </c>
      <c r="CK32" s="44">
        <f>ZZZ__FnCalls!A88</f>
        <v>42644</v>
      </c>
      <c r="CL32" s="44">
        <f>ZZZ__FnCalls!A89</f>
        <v>42675</v>
      </c>
      <c r="CM32" s="44">
        <f>ZZZ__FnCalls!A90</f>
        <v>42705</v>
      </c>
      <c r="CN32" s="45">
        <f>ZZZ__FnCalls!A79</f>
        <v>42370</v>
      </c>
      <c r="CO32" s="44">
        <f>ZZZ__FnCalls!A91</f>
        <v>42736</v>
      </c>
      <c r="CP32" s="44">
        <f>ZZZ__FnCalls!A92</f>
        <v>42767</v>
      </c>
      <c r="CQ32" s="44">
        <f>ZZZ__FnCalls!A93</f>
        <v>42795</v>
      </c>
      <c r="CR32" s="44">
        <f>ZZZ__FnCalls!A94</f>
        <v>42826</v>
      </c>
      <c r="CS32" s="44">
        <f>ZZZ__FnCalls!A95</f>
        <v>42856</v>
      </c>
      <c r="CT32" s="44">
        <f>ZZZ__FnCalls!A96</f>
        <v>42887</v>
      </c>
      <c r="CU32" s="44">
        <f>ZZZ__FnCalls!A97</f>
        <v>42917</v>
      </c>
      <c r="CV32" s="44">
        <f>ZZZ__FnCalls!A98</f>
        <v>42948</v>
      </c>
      <c r="CW32" s="44">
        <f>ZZZ__FnCalls!A99</f>
        <v>42979</v>
      </c>
      <c r="CX32" s="44">
        <f>ZZZ__FnCalls!A100</f>
        <v>43009</v>
      </c>
      <c r="CY32" s="44">
        <f>ZZZ__FnCalls!A101</f>
        <v>43040</v>
      </c>
      <c r="CZ32" s="44">
        <f>ZZZ__FnCalls!A102</f>
        <v>43070</v>
      </c>
      <c r="DA32" s="45">
        <f>ZZZ__FnCalls!A91</f>
        <v>42736</v>
      </c>
      <c r="DB32" s="44">
        <f>ZZZ__FnCalls!A103</f>
        <v>43101</v>
      </c>
      <c r="DC32" s="44">
        <f>ZZZ__FnCalls!A104</f>
        <v>43132</v>
      </c>
      <c r="DD32" s="44">
        <f>ZZZ__FnCalls!A105</f>
        <v>43160</v>
      </c>
      <c r="DE32" s="44">
        <f>ZZZ__FnCalls!A106</f>
        <v>43191</v>
      </c>
      <c r="DF32" s="44">
        <f>ZZZ__FnCalls!A107</f>
        <v>43221</v>
      </c>
      <c r="DG32" s="44">
        <f>ZZZ__FnCalls!A108</f>
        <v>43252</v>
      </c>
      <c r="DH32" s="44">
        <f>ZZZ__FnCalls!A109</f>
        <v>43282</v>
      </c>
      <c r="DI32" s="44">
        <f>ZZZ__FnCalls!A110</f>
        <v>43313</v>
      </c>
      <c r="DJ32" s="44">
        <f>ZZZ__FnCalls!A111</f>
        <v>43344</v>
      </c>
      <c r="DK32" s="44">
        <f>ZZZ__FnCalls!A112</f>
        <v>43374</v>
      </c>
      <c r="DL32" s="44">
        <f>ZZZ__FnCalls!A113</f>
        <v>43405</v>
      </c>
      <c r="DM32" s="44">
        <f>ZZZ__FnCalls!A114</f>
        <v>43435</v>
      </c>
      <c r="DN32" s="45">
        <f>ZZZ__FnCalls!A103</f>
        <v>43101</v>
      </c>
      <c r="DO32" s="44">
        <f>ZZZ__FnCalls!A115</f>
        <v>43466</v>
      </c>
      <c r="DP32" s="44">
        <f>ZZZ__FnCalls!A116</f>
        <v>43497</v>
      </c>
      <c r="DQ32" s="44">
        <f>ZZZ__FnCalls!A117</f>
        <v>43525</v>
      </c>
      <c r="DR32" s="44">
        <f>ZZZ__FnCalls!A118</f>
        <v>43556</v>
      </c>
      <c r="DS32" s="44">
        <f>ZZZ__FnCalls!A119</f>
        <v>43586</v>
      </c>
      <c r="DT32" s="44">
        <f>ZZZ__FnCalls!A120</f>
        <v>43617</v>
      </c>
      <c r="DU32" s="44">
        <f>ZZZ__FnCalls!A121</f>
        <v>43647</v>
      </c>
      <c r="DV32" s="44">
        <f>ZZZ__FnCalls!A122</f>
        <v>43678</v>
      </c>
      <c r="DW32" s="44">
        <f>ZZZ__FnCalls!A123</f>
        <v>43709</v>
      </c>
      <c r="DX32" s="44">
        <f>ZZZ__FnCalls!A124</f>
        <v>43739</v>
      </c>
      <c r="DY32" s="44">
        <f>ZZZ__FnCalls!A125</f>
        <v>43770</v>
      </c>
      <c r="DZ32" s="44">
        <f>ZZZ__FnCalls!A126</f>
        <v>43800</v>
      </c>
      <c r="EA32" s="45">
        <f>ZZZ__FnCalls!A115</f>
        <v>43466</v>
      </c>
      <c r="EB32" s="44">
        <f>ZZZ__FnCalls!A127</f>
        <v>43831</v>
      </c>
      <c r="EC32" s="44">
        <f>ZZZ__FnCalls!A128</f>
        <v>43862</v>
      </c>
      <c r="ED32" s="44">
        <f>ZZZ__FnCalls!A129</f>
        <v>43891</v>
      </c>
      <c r="EE32" s="44">
        <f>ZZZ__FnCalls!A130</f>
        <v>43922</v>
      </c>
      <c r="EF32" s="44">
        <f>ZZZ__FnCalls!A131</f>
        <v>43952</v>
      </c>
      <c r="EG32" s="44">
        <f>ZZZ__FnCalls!A132</f>
        <v>43983</v>
      </c>
      <c r="EH32" s="44">
        <f>ZZZ__FnCalls!A133</f>
        <v>44013</v>
      </c>
      <c r="EI32" s="44">
        <f>ZZZ__FnCalls!A134</f>
        <v>44044</v>
      </c>
      <c r="EJ32" s="44">
        <f>ZZZ__FnCalls!A135</f>
        <v>44075</v>
      </c>
      <c r="EK32" s="44">
        <f>ZZZ__FnCalls!A136</f>
        <v>44105</v>
      </c>
      <c r="EL32" s="44">
        <f>ZZZ__FnCalls!A137</f>
        <v>44136</v>
      </c>
      <c r="EM32" s="44">
        <f>ZZZ__FnCalls!A138</f>
        <v>44166</v>
      </c>
      <c r="EN32" s="45">
        <f>ZZZ__FnCalls!A127</f>
        <v>43831</v>
      </c>
    </row>
    <row r="33" spans="1:144" ht="12.75" customHeight="1" x14ac:dyDescent="0.2">
      <c r="A33" s="2" t="str">
        <f>"Income_Permanent_2"</f>
        <v>Income_Permanent_2</v>
      </c>
    </row>
    <row r="34" spans="1:144" ht="12.75" customHeight="1" x14ac:dyDescent="0.2">
      <c r="B34" s="19" t="str">
        <f>ZZZ__FnCalls!F7</f>
        <v>MMM 2010</v>
      </c>
      <c r="C34" s="20" t="str">
        <f>ZZZ__FnCalls!F8</f>
        <v>MMM 2010</v>
      </c>
      <c r="D34" s="20" t="str">
        <f>ZZZ__FnCalls!F9</f>
        <v>MMM 2010</v>
      </c>
      <c r="E34" s="20" t="str">
        <f>ZZZ__FnCalls!F10</f>
        <v>MMM 2010</v>
      </c>
      <c r="F34" s="20" t="str">
        <f>ZZZ__FnCalls!F11</f>
        <v>MMM 2010</v>
      </c>
      <c r="G34" s="20" t="str">
        <f>ZZZ__FnCalls!F12</f>
        <v>MMM 2010</v>
      </c>
      <c r="H34" s="20" t="str">
        <f>ZZZ__FnCalls!F13</f>
        <v>MMM 2010</v>
      </c>
      <c r="I34" s="20" t="str">
        <f>ZZZ__FnCalls!F14</f>
        <v>MMM 2010</v>
      </c>
      <c r="J34" s="20" t="str">
        <f>ZZZ__FnCalls!F15</f>
        <v>MMM 2010</v>
      </c>
      <c r="K34" s="20" t="str">
        <f>ZZZ__FnCalls!F16</f>
        <v>MMM 2010</v>
      </c>
      <c r="L34" s="20" t="str">
        <f>ZZZ__FnCalls!F17</f>
        <v>MMM 2010</v>
      </c>
      <c r="M34" s="20" t="str">
        <f>ZZZ__FnCalls!F18</f>
        <v>MMM 2010</v>
      </c>
      <c r="N34" s="21" t="str">
        <f>ZZZ__FnCalls!H7</f>
        <v>2010</v>
      </c>
      <c r="O34" s="20" t="str">
        <f>ZZZ__FnCalls!F19</f>
        <v>MMM 2011</v>
      </c>
      <c r="P34" s="20" t="str">
        <f>ZZZ__FnCalls!F20</f>
        <v>MMM 2011</v>
      </c>
      <c r="Q34" s="20" t="str">
        <f>ZZZ__FnCalls!F21</f>
        <v>MMM 2011</v>
      </c>
      <c r="R34" s="20" t="str">
        <f>ZZZ__FnCalls!F22</f>
        <v>MMM 2011</v>
      </c>
      <c r="S34" s="20" t="str">
        <f>ZZZ__FnCalls!F23</f>
        <v>MMM 2011</v>
      </c>
      <c r="T34" s="20" t="str">
        <f>ZZZ__FnCalls!F24</f>
        <v>MMM 2011</v>
      </c>
      <c r="U34" s="20" t="str">
        <f>ZZZ__FnCalls!F25</f>
        <v>MMM 2011</v>
      </c>
      <c r="V34" s="20" t="str">
        <f>ZZZ__FnCalls!F26</f>
        <v>MMM 2011</v>
      </c>
      <c r="W34" s="20" t="str">
        <f>ZZZ__FnCalls!F27</f>
        <v>MMM 2011</v>
      </c>
      <c r="X34" s="20" t="str">
        <f>ZZZ__FnCalls!F28</f>
        <v>MMM 2011</v>
      </c>
      <c r="Y34" s="20" t="str">
        <f>ZZZ__FnCalls!F29</f>
        <v>MMM 2011</v>
      </c>
      <c r="Z34" s="20" t="str">
        <f>ZZZ__FnCalls!F30</f>
        <v>MMM 2011</v>
      </c>
      <c r="AA34" s="21" t="str">
        <f>ZZZ__FnCalls!H19</f>
        <v>2011</v>
      </c>
      <c r="AB34" s="20" t="str">
        <f>ZZZ__FnCalls!F31</f>
        <v>MMM 2012</v>
      </c>
      <c r="AC34" s="20" t="str">
        <f>ZZZ__FnCalls!F32</f>
        <v>MMM 2012</v>
      </c>
      <c r="AD34" s="20" t="str">
        <f>ZZZ__FnCalls!F33</f>
        <v>MMM 2012</v>
      </c>
      <c r="AE34" s="20" t="str">
        <f>ZZZ__FnCalls!F34</f>
        <v>MMM 2012</v>
      </c>
      <c r="AF34" s="20" t="str">
        <f>ZZZ__FnCalls!F35</f>
        <v>MMM 2012</v>
      </c>
      <c r="AG34" s="20" t="str">
        <f>ZZZ__FnCalls!F36</f>
        <v>MMM 2012</v>
      </c>
      <c r="AH34" s="20" t="str">
        <f>ZZZ__FnCalls!F37</f>
        <v>MMM 2012</v>
      </c>
      <c r="AI34" s="20" t="str">
        <f>ZZZ__FnCalls!F38</f>
        <v>MMM 2012</v>
      </c>
      <c r="AJ34" s="20" t="str">
        <f>ZZZ__FnCalls!F39</f>
        <v>MMM 2012</v>
      </c>
      <c r="AK34" s="20" t="str">
        <f>ZZZ__FnCalls!F40</f>
        <v>MMM 2012</v>
      </c>
      <c r="AL34" s="20" t="str">
        <f>ZZZ__FnCalls!F41</f>
        <v>MMM 2012</v>
      </c>
      <c r="AM34" s="20" t="str">
        <f>ZZZ__FnCalls!F42</f>
        <v>MMM 2012</v>
      </c>
      <c r="AN34" s="21" t="str">
        <f>ZZZ__FnCalls!H31</f>
        <v>2012</v>
      </c>
      <c r="AO34" s="20" t="str">
        <f>ZZZ__FnCalls!F43</f>
        <v>MMM 2013</v>
      </c>
      <c r="AP34" s="20" t="str">
        <f>ZZZ__FnCalls!F44</f>
        <v>MMM 2013</v>
      </c>
      <c r="AQ34" s="20" t="str">
        <f>ZZZ__FnCalls!F45</f>
        <v>MMM 2013</v>
      </c>
      <c r="AR34" s="20" t="str">
        <f>ZZZ__FnCalls!F46</f>
        <v>MMM 2013</v>
      </c>
      <c r="AS34" s="20" t="str">
        <f>ZZZ__FnCalls!F47</f>
        <v>MMM 2013</v>
      </c>
      <c r="AT34" s="20" t="str">
        <f>ZZZ__FnCalls!F48</f>
        <v>MMM 2013</v>
      </c>
      <c r="AU34" s="20" t="str">
        <f>ZZZ__FnCalls!F49</f>
        <v>MMM 2013</v>
      </c>
      <c r="AV34" s="20" t="str">
        <f>ZZZ__FnCalls!F50</f>
        <v>MMM 2013</v>
      </c>
      <c r="AW34" s="20" t="str">
        <f>ZZZ__FnCalls!F51</f>
        <v>MMM 2013</v>
      </c>
      <c r="AX34" s="20" t="str">
        <f>ZZZ__FnCalls!F52</f>
        <v>MMM 2013</v>
      </c>
      <c r="AY34" s="20" t="str">
        <f>ZZZ__FnCalls!F53</f>
        <v>MMM 2013</v>
      </c>
      <c r="AZ34" s="20" t="str">
        <f>ZZZ__FnCalls!F54</f>
        <v>MMM 2013</v>
      </c>
      <c r="BA34" s="21" t="str">
        <f>ZZZ__FnCalls!H43</f>
        <v>2013</v>
      </c>
      <c r="BB34" s="20" t="str">
        <f>ZZZ__FnCalls!F55</f>
        <v>MMM 2014</v>
      </c>
      <c r="BC34" s="20" t="str">
        <f>ZZZ__FnCalls!F56</f>
        <v>MMM 2014</v>
      </c>
      <c r="BD34" s="20" t="str">
        <f>ZZZ__FnCalls!F57</f>
        <v>MMM 2014</v>
      </c>
      <c r="BE34" s="20" t="str">
        <f>ZZZ__FnCalls!F58</f>
        <v>MMM 2014</v>
      </c>
      <c r="BF34" s="20" t="str">
        <f>ZZZ__FnCalls!F59</f>
        <v>MMM 2014</v>
      </c>
      <c r="BG34" s="20" t="str">
        <f>ZZZ__FnCalls!F60</f>
        <v>MMM 2014</v>
      </c>
      <c r="BH34" s="20" t="str">
        <f>ZZZ__FnCalls!F61</f>
        <v>MMM 2014</v>
      </c>
      <c r="BI34" s="20" t="str">
        <f>ZZZ__FnCalls!F62</f>
        <v>MMM 2014</v>
      </c>
      <c r="BJ34" s="20" t="str">
        <f>ZZZ__FnCalls!F63</f>
        <v>MMM 2014</v>
      </c>
      <c r="BK34" s="20" t="str">
        <f>ZZZ__FnCalls!F64</f>
        <v>MMM 2014</v>
      </c>
      <c r="BL34" s="20" t="str">
        <f>ZZZ__FnCalls!F65</f>
        <v>MMM 2014</v>
      </c>
      <c r="BM34" s="20" t="str">
        <f>ZZZ__FnCalls!F66</f>
        <v>MMM 2014</v>
      </c>
      <c r="BN34" s="21" t="str">
        <f>ZZZ__FnCalls!H55</f>
        <v>2014</v>
      </c>
      <c r="BO34" s="20" t="str">
        <f>ZZZ__FnCalls!F67</f>
        <v>MMM 2015</v>
      </c>
      <c r="BP34" s="20" t="str">
        <f>ZZZ__FnCalls!F68</f>
        <v>MMM 2015</v>
      </c>
      <c r="BQ34" s="20" t="str">
        <f>ZZZ__FnCalls!F69</f>
        <v>MMM 2015</v>
      </c>
      <c r="BR34" s="20" t="str">
        <f>ZZZ__FnCalls!F70</f>
        <v>MMM 2015</v>
      </c>
      <c r="BS34" s="20" t="str">
        <f>ZZZ__FnCalls!F71</f>
        <v>MMM 2015</v>
      </c>
      <c r="BT34" s="20" t="str">
        <f>ZZZ__FnCalls!F72</f>
        <v>MMM 2015</v>
      </c>
      <c r="BU34" s="20" t="str">
        <f>ZZZ__FnCalls!F73</f>
        <v>MMM 2015</v>
      </c>
      <c r="BV34" s="20" t="str">
        <f>ZZZ__FnCalls!F74</f>
        <v>MMM 2015</v>
      </c>
      <c r="BW34" s="20" t="str">
        <f>ZZZ__FnCalls!F75</f>
        <v>MMM 2015</v>
      </c>
      <c r="BX34" s="20" t="str">
        <f>ZZZ__FnCalls!F76</f>
        <v>MMM 2015</v>
      </c>
      <c r="BY34" s="20" t="str">
        <f>ZZZ__FnCalls!F77</f>
        <v>MMM 2015</v>
      </c>
      <c r="BZ34" s="20" t="str">
        <f>ZZZ__FnCalls!F78</f>
        <v>MMM 2015</v>
      </c>
      <c r="CA34" s="21" t="str">
        <f>ZZZ__FnCalls!H67</f>
        <v>2015</v>
      </c>
      <c r="CB34" s="20" t="str">
        <f>ZZZ__FnCalls!F79</f>
        <v>MMM 2016</v>
      </c>
      <c r="CC34" s="20" t="str">
        <f>ZZZ__FnCalls!F80</f>
        <v>MMM 2016</v>
      </c>
      <c r="CD34" s="20" t="str">
        <f>ZZZ__FnCalls!F81</f>
        <v>MMM 2016</v>
      </c>
      <c r="CE34" s="20" t="str">
        <f>ZZZ__FnCalls!F82</f>
        <v>MMM 2016</v>
      </c>
      <c r="CF34" s="20" t="str">
        <f>ZZZ__FnCalls!F83</f>
        <v>MMM 2016</v>
      </c>
      <c r="CG34" s="20" t="str">
        <f>ZZZ__FnCalls!F84</f>
        <v>MMM 2016</v>
      </c>
      <c r="CH34" s="20" t="str">
        <f>ZZZ__FnCalls!F85</f>
        <v>MMM 2016</v>
      </c>
      <c r="CI34" s="20" t="str">
        <f>ZZZ__FnCalls!F86</f>
        <v>MMM 2016</v>
      </c>
      <c r="CJ34" s="20" t="str">
        <f>ZZZ__FnCalls!F87</f>
        <v>MMM 2016</v>
      </c>
      <c r="CK34" s="20" t="str">
        <f>ZZZ__FnCalls!F88</f>
        <v>MMM 2016</v>
      </c>
      <c r="CL34" s="20" t="str">
        <f>ZZZ__FnCalls!F89</f>
        <v>MMM 2016</v>
      </c>
      <c r="CM34" s="20" t="str">
        <f>ZZZ__FnCalls!F90</f>
        <v>MMM 2016</v>
      </c>
      <c r="CN34" s="21" t="str">
        <f>ZZZ__FnCalls!H79</f>
        <v>2016</v>
      </c>
      <c r="CO34" s="20" t="str">
        <f>ZZZ__FnCalls!F91</f>
        <v>MMM 2017</v>
      </c>
      <c r="CP34" s="20" t="str">
        <f>ZZZ__FnCalls!F92</f>
        <v>MMM 2017</v>
      </c>
      <c r="CQ34" s="20" t="str">
        <f>ZZZ__FnCalls!F93</f>
        <v>MMM 2017</v>
      </c>
      <c r="CR34" s="20" t="str">
        <f>ZZZ__FnCalls!F94</f>
        <v>MMM 2017</v>
      </c>
      <c r="CS34" s="20" t="str">
        <f>ZZZ__FnCalls!F95</f>
        <v>MMM 2017</v>
      </c>
      <c r="CT34" s="20" t="str">
        <f>ZZZ__FnCalls!F96</f>
        <v>MMM 2017</v>
      </c>
      <c r="CU34" s="20" t="str">
        <f>ZZZ__FnCalls!F97</f>
        <v>MMM 2017</v>
      </c>
      <c r="CV34" s="20" t="str">
        <f>ZZZ__FnCalls!F98</f>
        <v>MMM 2017</v>
      </c>
      <c r="CW34" s="20" t="str">
        <f>ZZZ__FnCalls!F99</f>
        <v>MMM 2017</v>
      </c>
      <c r="CX34" s="20" t="str">
        <f>ZZZ__FnCalls!F100</f>
        <v>MMM 2017</v>
      </c>
      <c r="CY34" s="20" t="str">
        <f>ZZZ__FnCalls!F101</f>
        <v>MMM 2017</v>
      </c>
      <c r="CZ34" s="20" t="str">
        <f>ZZZ__FnCalls!F102</f>
        <v>MMM 2017</v>
      </c>
      <c r="DA34" s="21" t="str">
        <f>ZZZ__FnCalls!H91</f>
        <v>2017</v>
      </c>
      <c r="DB34" s="20" t="str">
        <f>ZZZ__FnCalls!F103</f>
        <v>MMM 2018</v>
      </c>
      <c r="DC34" s="20" t="str">
        <f>ZZZ__FnCalls!F104</f>
        <v>MMM 2018</v>
      </c>
      <c r="DD34" s="20" t="str">
        <f>ZZZ__FnCalls!F105</f>
        <v>MMM 2018</v>
      </c>
      <c r="DE34" s="20" t="str">
        <f>ZZZ__FnCalls!F106</f>
        <v>MMM 2018</v>
      </c>
      <c r="DF34" s="20" t="str">
        <f>ZZZ__FnCalls!F107</f>
        <v>MMM 2018</v>
      </c>
      <c r="DG34" s="20" t="str">
        <f>ZZZ__FnCalls!F108</f>
        <v>MMM 2018</v>
      </c>
      <c r="DH34" s="20" t="str">
        <f>ZZZ__FnCalls!F109</f>
        <v>MMM 2018</v>
      </c>
      <c r="DI34" s="20" t="str">
        <f>ZZZ__FnCalls!F110</f>
        <v>MMM 2018</v>
      </c>
      <c r="DJ34" s="20" t="str">
        <f>ZZZ__FnCalls!F111</f>
        <v>MMM 2018</v>
      </c>
      <c r="DK34" s="20" t="str">
        <f>ZZZ__FnCalls!F112</f>
        <v>MMM 2018</v>
      </c>
      <c r="DL34" s="20" t="str">
        <f>ZZZ__FnCalls!F113</f>
        <v>MMM 2018</v>
      </c>
      <c r="DM34" s="20" t="str">
        <f>ZZZ__FnCalls!F114</f>
        <v>MMM 2018</v>
      </c>
      <c r="DN34" s="21" t="str">
        <f>ZZZ__FnCalls!H103</f>
        <v>2018</v>
      </c>
      <c r="DO34" s="20" t="str">
        <f>ZZZ__FnCalls!F115</f>
        <v>MMM 2019</v>
      </c>
      <c r="DP34" s="20" t="str">
        <f>ZZZ__FnCalls!F116</f>
        <v>MMM 2019</v>
      </c>
      <c r="DQ34" s="20" t="str">
        <f>ZZZ__FnCalls!F117</f>
        <v>MMM 2019</v>
      </c>
      <c r="DR34" s="20" t="str">
        <f>ZZZ__FnCalls!F118</f>
        <v>MMM 2019</v>
      </c>
      <c r="DS34" s="20" t="str">
        <f>ZZZ__FnCalls!F119</f>
        <v>MMM 2019</v>
      </c>
      <c r="DT34" s="20" t="str">
        <f>ZZZ__FnCalls!F120</f>
        <v>MMM 2019</v>
      </c>
      <c r="DU34" s="20" t="str">
        <f>ZZZ__FnCalls!F121</f>
        <v>MMM 2019</v>
      </c>
      <c r="DV34" s="20" t="str">
        <f>ZZZ__FnCalls!F122</f>
        <v>MMM 2019</v>
      </c>
      <c r="DW34" s="20" t="str">
        <f>ZZZ__FnCalls!F123</f>
        <v>MMM 2019</v>
      </c>
      <c r="DX34" s="20" t="str">
        <f>ZZZ__FnCalls!F124</f>
        <v>MMM 2019</v>
      </c>
      <c r="DY34" s="20" t="str">
        <f>ZZZ__FnCalls!F125</f>
        <v>MMM 2019</v>
      </c>
      <c r="DZ34" s="20" t="str">
        <f>ZZZ__FnCalls!F126</f>
        <v>MMM 2019</v>
      </c>
      <c r="EA34" s="21" t="str">
        <f>ZZZ__FnCalls!H115</f>
        <v>2019</v>
      </c>
      <c r="EB34" s="20" t="str">
        <f>ZZZ__FnCalls!F127</f>
        <v>MMM 2020</v>
      </c>
      <c r="EC34" s="20" t="str">
        <f>ZZZ__FnCalls!F128</f>
        <v>MMM 2020</v>
      </c>
      <c r="ED34" s="20" t="str">
        <f>ZZZ__FnCalls!F129</f>
        <v>MMM 2020</v>
      </c>
      <c r="EE34" s="20" t="str">
        <f>ZZZ__FnCalls!F130</f>
        <v>MMM 2020</v>
      </c>
      <c r="EF34" s="20" t="str">
        <f>ZZZ__FnCalls!F131</f>
        <v>MMM 2020</v>
      </c>
      <c r="EG34" s="20" t="str">
        <f>ZZZ__FnCalls!F132</f>
        <v>MMM 2020</v>
      </c>
      <c r="EH34" s="20" t="str">
        <f>ZZZ__FnCalls!F133</f>
        <v>MMM 2020</v>
      </c>
      <c r="EI34" s="20" t="str">
        <f>ZZZ__FnCalls!F134</f>
        <v>MMM 2020</v>
      </c>
      <c r="EJ34" s="20" t="str">
        <f>ZZZ__FnCalls!F135</f>
        <v>MMM 2020</v>
      </c>
      <c r="EK34" s="20" t="str">
        <f>ZZZ__FnCalls!F136</f>
        <v>MMM 2020</v>
      </c>
      <c r="EL34" s="20" t="str">
        <f>ZZZ__FnCalls!F137</f>
        <v>MMM 2020</v>
      </c>
      <c r="EM34" s="20" t="str">
        <f>ZZZ__FnCalls!F138</f>
        <v>MMM 2020</v>
      </c>
      <c r="EN34" s="21" t="str">
        <f>ZZZ__FnCalls!H127</f>
        <v>2020</v>
      </c>
    </row>
    <row r="35" spans="1:144" ht="12.75" customHeight="1" x14ac:dyDescent="0.2">
      <c r="A35" s="5"/>
      <c r="B35" s="44" t="str">
        <f>ZZZ__FnCalls!F7</f>
        <v>MMM 2010</v>
      </c>
      <c r="C35" s="44" t="str">
        <f>ZZZ__FnCalls!F8</f>
        <v>MMM 2010</v>
      </c>
      <c r="D35" s="44" t="str">
        <f>ZZZ__FnCalls!F9</f>
        <v>MMM 2010</v>
      </c>
      <c r="E35" s="44" t="str">
        <f>ZZZ__FnCalls!F10</f>
        <v>MMM 2010</v>
      </c>
      <c r="F35" s="44" t="str">
        <f>ZZZ__FnCalls!F11</f>
        <v>MMM 2010</v>
      </c>
      <c r="G35" s="44" t="str">
        <f>ZZZ__FnCalls!F12</f>
        <v>MMM 2010</v>
      </c>
      <c r="H35" s="44" t="str">
        <f>ZZZ__FnCalls!F13</f>
        <v>MMM 2010</v>
      </c>
      <c r="I35" s="44" t="str">
        <f>ZZZ__FnCalls!F14</f>
        <v>MMM 2010</v>
      </c>
      <c r="J35" s="44" t="str">
        <f>ZZZ__FnCalls!F15</f>
        <v>MMM 2010</v>
      </c>
      <c r="K35" s="44" t="str">
        <f>ZZZ__FnCalls!F16</f>
        <v>MMM 2010</v>
      </c>
      <c r="L35" s="44" t="str">
        <f>ZZZ__FnCalls!F17</f>
        <v>MMM 2010</v>
      </c>
      <c r="M35" s="44" t="str">
        <f>ZZZ__FnCalls!F18</f>
        <v>MMM 2010</v>
      </c>
      <c r="N35" s="45" t="str">
        <f>ZZZ__FnCalls!F7</f>
        <v>MMM 2010</v>
      </c>
      <c r="O35" s="44" t="str">
        <f>ZZZ__FnCalls!F19</f>
        <v>MMM 2011</v>
      </c>
      <c r="P35" s="44" t="str">
        <f>ZZZ__FnCalls!F20</f>
        <v>MMM 2011</v>
      </c>
      <c r="Q35" s="44" t="str">
        <f>ZZZ__FnCalls!F21</f>
        <v>MMM 2011</v>
      </c>
      <c r="R35" s="44" t="str">
        <f>ZZZ__FnCalls!F22</f>
        <v>MMM 2011</v>
      </c>
      <c r="S35" s="44" t="str">
        <f>ZZZ__FnCalls!F23</f>
        <v>MMM 2011</v>
      </c>
      <c r="T35" s="44" t="str">
        <f>ZZZ__FnCalls!F24</f>
        <v>MMM 2011</v>
      </c>
      <c r="U35" s="44" t="str">
        <f>ZZZ__FnCalls!F25</f>
        <v>MMM 2011</v>
      </c>
      <c r="V35" s="44" t="str">
        <f>ZZZ__FnCalls!F26</f>
        <v>MMM 2011</v>
      </c>
      <c r="W35" s="44" t="str">
        <f>ZZZ__FnCalls!F27</f>
        <v>MMM 2011</v>
      </c>
      <c r="X35" s="44" t="str">
        <f>ZZZ__FnCalls!F28</f>
        <v>MMM 2011</v>
      </c>
      <c r="Y35" s="44" t="str">
        <f>ZZZ__FnCalls!F29</f>
        <v>MMM 2011</v>
      </c>
      <c r="Z35" s="44" t="str">
        <f>ZZZ__FnCalls!F30</f>
        <v>MMM 2011</v>
      </c>
      <c r="AA35" s="45" t="str">
        <f>ZZZ__FnCalls!F19</f>
        <v>MMM 2011</v>
      </c>
      <c r="AB35" s="44" t="str">
        <f>ZZZ__FnCalls!F31</f>
        <v>MMM 2012</v>
      </c>
      <c r="AC35" s="44" t="str">
        <f>ZZZ__FnCalls!F32</f>
        <v>MMM 2012</v>
      </c>
      <c r="AD35" s="44" t="str">
        <f>ZZZ__FnCalls!F33</f>
        <v>MMM 2012</v>
      </c>
      <c r="AE35" s="44" t="str">
        <f>ZZZ__FnCalls!F34</f>
        <v>MMM 2012</v>
      </c>
      <c r="AF35" s="44" t="str">
        <f>ZZZ__FnCalls!F35</f>
        <v>MMM 2012</v>
      </c>
      <c r="AG35" s="44" t="str">
        <f>ZZZ__FnCalls!F36</f>
        <v>MMM 2012</v>
      </c>
      <c r="AH35" s="44" t="str">
        <f>ZZZ__FnCalls!F37</f>
        <v>MMM 2012</v>
      </c>
      <c r="AI35" s="44" t="str">
        <f>ZZZ__FnCalls!F38</f>
        <v>MMM 2012</v>
      </c>
      <c r="AJ35" s="44" t="str">
        <f>ZZZ__FnCalls!F39</f>
        <v>MMM 2012</v>
      </c>
      <c r="AK35" s="44" t="str">
        <f>ZZZ__FnCalls!F40</f>
        <v>MMM 2012</v>
      </c>
      <c r="AL35" s="44" t="str">
        <f>ZZZ__FnCalls!F41</f>
        <v>MMM 2012</v>
      </c>
      <c r="AM35" s="44" t="str">
        <f>ZZZ__FnCalls!F42</f>
        <v>MMM 2012</v>
      </c>
      <c r="AN35" s="45" t="str">
        <f>ZZZ__FnCalls!F31</f>
        <v>MMM 2012</v>
      </c>
      <c r="AO35" s="44" t="str">
        <f>ZZZ__FnCalls!F43</f>
        <v>MMM 2013</v>
      </c>
      <c r="AP35" s="44" t="str">
        <f>ZZZ__FnCalls!F44</f>
        <v>MMM 2013</v>
      </c>
      <c r="AQ35" s="44" t="str">
        <f>ZZZ__FnCalls!F45</f>
        <v>MMM 2013</v>
      </c>
      <c r="AR35" s="44" t="str">
        <f>ZZZ__FnCalls!F46</f>
        <v>MMM 2013</v>
      </c>
      <c r="AS35" s="44" t="str">
        <f>ZZZ__FnCalls!F47</f>
        <v>MMM 2013</v>
      </c>
      <c r="AT35" s="44" t="str">
        <f>ZZZ__FnCalls!F48</f>
        <v>MMM 2013</v>
      </c>
      <c r="AU35" s="44" t="str">
        <f>ZZZ__FnCalls!F49</f>
        <v>MMM 2013</v>
      </c>
      <c r="AV35" s="44" t="str">
        <f>ZZZ__FnCalls!F50</f>
        <v>MMM 2013</v>
      </c>
      <c r="AW35" s="44" t="str">
        <f>ZZZ__FnCalls!F51</f>
        <v>MMM 2013</v>
      </c>
      <c r="AX35" s="44" t="str">
        <f>ZZZ__FnCalls!F52</f>
        <v>MMM 2013</v>
      </c>
      <c r="AY35" s="44" t="str">
        <f>ZZZ__FnCalls!F53</f>
        <v>MMM 2013</v>
      </c>
      <c r="AZ35" s="44" t="str">
        <f>ZZZ__FnCalls!F54</f>
        <v>MMM 2013</v>
      </c>
      <c r="BA35" s="45" t="str">
        <f>ZZZ__FnCalls!F43</f>
        <v>MMM 2013</v>
      </c>
      <c r="BB35" s="44" t="str">
        <f>ZZZ__FnCalls!F55</f>
        <v>MMM 2014</v>
      </c>
      <c r="BC35" s="44" t="str">
        <f>ZZZ__FnCalls!F56</f>
        <v>MMM 2014</v>
      </c>
      <c r="BD35" s="44" t="str">
        <f>ZZZ__FnCalls!F57</f>
        <v>MMM 2014</v>
      </c>
      <c r="BE35" s="44" t="str">
        <f>ZZZ__FnCalls!F58</f>
        <v>MMM 2014</v>
      </c>
      <c r="BF35" s="44" t="str">
        <f>ZZZ__FnCalls!F59</f>
        <v>MMM 2014</v>
      </c>
      <c r="BG35" s="44" t="str">
        <f>ZZZ__FnCalls!F60</f>
        <v>MMM 2014</v>
      </c>
      <c r="BH35" s="44" t="str">
        <f>ZZZ__FnCalls!F61</f>
        <v>MMM 2014</v>
      </c>
      <c r="BI35" s="44" t="str">
        <f>ZZZ__FnCalls!F62</f>
        <v>MMM 2014</v>
      </c>
      <c r="BJ35" s="44" t="str">
        <f>ZZZ__FnCalls!F63</f>
        <v>MMM 2014</v>
      </c>
      <c r="BK35" s="44" t="str">
        <f>ZZZ__FnCalls!F64</f>
        <v>MMM 2014</v>
      </c>
      <c r="BL35" s="44" t="str">
        <f>ZZZ__FnCalls!F65</f>
        <v>MMM 2014</v>
      </c>
      <c r="BM35" s="44" t="str">
        <f>ZZZ__FnCalls!F66</f>
        <v>MMM 2014</v>
      </c>
      <c r="BN35" s="45" t="str">
        <f>ZZZ__FnCalls!F55</f>
        <v>MMM 2014</v>
      </c>
      <c r="BO35" s="44" t="str">
        <f>ZZZ__FnCalls!F67</f>
        <v>MMM 2015</v>
      </c>
      <c r="BP35" s="44" t="str">
        <f>ZZZ__FnCalls!F68</f>
        <v>MMM 2015</v>
      </c>
      <c r="BQ35" s="44" t="str">
        <f>ZZZ__FnCalls!F69</f>
        <v>MMM 2015</v>
      </c>
      <c r="BR35" s="44" t="str">
        <f>ZZZ__FnCalls!F70</f>
        <v>MMM 2015</v>
      </c>
      <c r="BS35" s="44" t="str">
        <f>ZZZ__FnCalls!F71</f>
        <v>MMM 2015</v>
      </c>
      <c r="BT35" s="44" t="str">
        <f>ZZZ__FnCalls!F72</f>
        <v>MMM 2015</v>
      </c>
      <c r="BU35" s="44" t="str">
        <f>ZZZ__FnCalls!F73</f>
        <v>MMM 2015</v>
      </c>
      <c r="BV35" s="44" t="str">
        <f>ZZZ__FnCalls!F74</f>
        <v>MMM 2015</v>
      </c>
      <c r="BW35" s="44" t="str">
        <f>ZZZ__FnCalls!F75</f>
        <v>MMM 2015</v>
      </c>
      <c r="BX35" s="44" t="str">
        <f>ZZZ__FnCalls!F76</f>
        <v>MMM 2015</v>
      </c>
      <c r="BY35" s="44" t="str">
        <f>ZZZ__FnCalls!F77</f>
        <v>MMM 2015</v>
      </c>
      <c r="BZ35" s="44" t="str">
        <f>ZZZ__FnCalls!F78</f>
        <v>MMM 2015</v>
      </c>
      <c r="CA35" s="45" t="str">
        <f>ZZZ__FnCalls!F67</f>
        <v>MMM 2015</v>
      </c>
      <c r="CB35" s="44" t="str">
        <f>ZZZ__FnCalls!F79</f>
        <v>MMM 2016</v>
      </c>
      <c r="CC35" s="44" t="str">
        <f>ZZZ__FnCalls!F80</f>
        <v>MMM 2016</v>
      </c>
      <c r="CD35" s="44" t="str">
        <f>ZZZ__FnCalls!F81</f>
        <v>MMM 2016</v>
      </c>
      <c r="CE35" s="44" t="str">
        <f>ZZZ__FnCalls!F82</f>
        <v>MMM 2016</v>
      </c>
      <c r="CF35" s="44" t="str">
        <f>ZZZ__FnCalls!F83</f>
        <v>MMM 2016</v>
      </c>
      <c r="CG35" s="44" t="str">
        <f>ZZZ__FnCalls!F84</f>
        <v>MMM 2016</v>
      </c>
      <c r="CH35" s="44" t="str">
        <f>ZZZ__FnCalls!F85</f>
        <v>MMM 2016</v>
      </c>
      <c r="CI35" s="44" t="str">
        <f>ZZZ__FnCalls!F86</f>
        <v>MMM 2016</v>
      </c>
      <c r="CJ35" s="44" t="str">
        <f>ZZZ__FnCalls!F87</f>
        <v>MMM 2016</v>
      </c>
      <c r="CK35" s="44" t="str">
        <f>ZZZ__FnCalls!F88</f>
        <v>MMM 2016</v>
      </c>
      <c r="CL35" s="44" t="str">
        <f>ZZZ__FnCalls!F89</f>
        <v>MMM 2016</v>
      </c>
      <c r="CM35" s="44" t="str">
        <f>ZZZ__FnCalls!F90</f>
        <v>MMM 2016</v>
      </c>
      <c r="CN35" s="45" t="str">
        <f>ZZZ__FnCalls!F79</f>
        <v>MMM 2016</v>
      </c>
      <c r="CO35" s="44" t="str">
        <f>ZZZ__FnCalls!F91</f>
        <v>MMM 2017</v>
      </c>
      <c r="CP35" s="44" t="str">
        <f>ZZZ__FnCalls!F92</f>
        <v>MMM 2017</v>
      </c>
      <c r="CQ35" s="44" t="str">
        <f>ZZZ__FnCalls!F93</f>
        <v>MMM 2017</v>
      </c>
      <c r="CR35" s="44" t="str">
        <f>ZZZ__FnCalls!F94</f>
        <v>MMM 2017</v>
      </c>
      <c r="CS35" s="44" t="str">
        <f>ZZZ__FnCalls!F95</f>
        <v>MMM 2017</v>
      </c>
      <c r="CT35" s="44" t="str">
        <f>ZZZ__FnCalls!F96</f>
        <v>MMM 2017</v>
      </c>
      <c r="CU35" s="44" t="str">
        <f>ZZZ__FnCalls!F97</f>
        <v>MMM 2017</v>
      </c>
      <c r="CV35" s="44" t="str">
        <f>ZZZ__FnCalls!F98</f>
        <v>MMM 2017</v>
      </c>
      <c r="CW35" s="44" t="str">
        <f>ZZZ__FnCalls!F99</f>
        <v>MMM 2017</v>
      </c>
      <c r="CX35" s="44" t="str">
        <f>ZZZ__FnCalls!F100</f>
        <v>MMM 2017</v>
      </c>
      <c r="CY35" s="44" t="str">
        <f>ZZZ__FnCalls!F101</f>
        <v>MMM 2017</v>
      </c>
      <c r="CZ35" s="44" t="str">
        <f>ZZZ__FnCalls!F102</f>
        <v>MMM 2017</v>
      </c>
      <c r="DA35" s="45" t="str">
        <f>ZZZ__FnCalls!F91</f>
        <v>MMM 2017</v>
      </c>
      <c r="DB35" s="44" t="str">
        <f>ZZZ__FnCalls!F103</f>
        <v>MMM 2018</v>
      </c>
      <c r="DC35" s="44" t="str">
        <f>ZZZ__FnCalls!F104</f>
        <v>MMM 2018</v>
      </c>
      <c r="DD35" s="44" t="str">
        <f>ZZZ__FnCalls!F105</f>
        <v>MMM 2018</v>
      </c>
      <c r="DE35" s="44" t="str">
        <f>ZZZ__FnCalls!F106</f>
        <v>MMM 2018</v>
      </c>
      <c r="DF35" s="44" t="str">
        <f>ZZZ__FnCalls!F107</f>
        <v>MMM 2018</v>
      </c>
      <c r="DG35" s="44" t="str">
        <f>ZZZ__FnCalls!F108</f>
        <v>MMM 2018</v>
      </c>
      <c r="DH35" s="44" t="str">
        <f>ZZZ__FnCalls!F109</f>
        <v>MMM 2018</v>
      </c>
      <c r="DI35" s="44" t="str">
        <f>ZZZ__FnCalls!F110</f>
        <v>MMM 2018</v>
      </c>
      <c r="DJ35" s="44" t="str">
        <f>ZZZ__FnCalls!F111</f>
        <v>MMM 2018</v>
      </c>
      <c r="DK35" s="44" t="str">
        <f>ZZZ__FnCalls!F112</f>
        <v>MMM 2018</v>
      </c>
      <c r="DL35" s="44" t="str">
        <f>ZZZ__FnCalls!F113</f>
        <v>MMM 2018</v>
      </c>
      <c r="DM35" s="44" t="str">
        <f>ZZZ__FnCalls!F114</f>
        <v>MMM 2018</v>
      </c>
      <c r="DN35" s="45" t="str">
        <f>ZZZ__FnCalls!F103</f>
        <v>MMM 2018</v>
      </c>
      <c r="DO35" s="44" t="str">
        <f>ZZZ__FnCalls!F115</f>
        <v>MMM 2019</v>
      </c>
      <c r="DP35" s="44" t="str">
        <f>ZZZ__FnCalls!F116</f>
        <v>MMM 2019</v>
      </c>
      <c r="DQ35" s="44" t="str">
        <f>ZZZ__FnCalls!F117</f>
        <v>MMM 2019</v>
      </c>
      <c r="DR35" s="44" t="str">
        <f>ZZZ__FnCalls!F118</f>
        <v>MMM 2019</v>
      </c>
      <c r="DS35" s="44" t="str">
        <f>ZZZ__FnCalls!F119</f>
        <v>MMM 2019</v>
      </c>
      <c r="DT35" s="44" t="str">
        <f>ZZZ__FnCalls!F120</f>
        <v>MMM 2019</v>
      </c>
      <c r="DU35" s="44" t="str">
        <f>ZZZ__FnCalls!F121</f>
        <v>MMM 2019</v>
      </c>
      <c r="DV35" s="44" t="str">
        <f>ZZZ__FnCalls!F122</f>
        <v>MMM 2019</v>
      </c>
      <c r="DW35" s="44" t="str">
        <f>ZZZ__FnCalls!F123</f>
        <v>MMM 2019</v>
      </c>
      <c r="DX35" s="44" t="str">
        <f>ZZZ__FnCalls!F124</f>
        <v>MMM 2019</v>
      </c>
      <c r="DY35" s="44" t="str">
        <f>ZZZ__FnCalls!F125</f>
        <v>MMM 2019</v>
      </c>
      <c r="DZ35" s="44" t="str">
        <f>ZZZ__FnCalls!F126</f>
        <v>MMM 2019</v>
      </c>
      <c r="EA35" s="45" t="str">
        <f>ZZZ__FnCalls!F115</f>
        <v>MMM 2019</v>
      </c>
      <c r="EB35" s="44" t="str">
        <f>ZZZ__FnCalls!F127</f>
        <v>MMM 2020</v>
      </c>
      <c r="EC35" s="44" t="str">
        <f>ZZZ__FnCalls!F128</f>
        <v>MMM 2020</v>
      </c>
      <c r="ED35" s="44" t="str">
        <f>ZZZ__FnCalls!F129</f>
        <v>MMM 2020</v>
      </c>
      <c r="EE35" s="44" t="str">
        <f>ZZZ__FnCalls!F130</f>
        <v>MMM 2020</v>
      </c>
      <c r="EF35" s="44" t="str">
        <f>ZZZ__FnCalls!F131</f>
        <v>MMM 2020</v>
      </c>
      <c r="EG35" s="44" t="str">
        <f>ZZZ__FnCalls!F132</f>
        <v>MMM 2020</v>
      </c>
      <c r="EH35" s="44" t="str">
        <f>ZZZ__FnCalls!F133</f>
        <v>MMM 2020</v>
      </c>
      <c r="EI35" s="44" t="str">
        <f>ZZZ__FnCalls!F134</f>
        <v>MMM 2020</v>
      </c>
      <c r="EJ35" s="44" t="str">
        <f>ZZZ__FnCalls!F135</f>
        <v>MMM 2020</v>
      </c>
      <c r="EK35" s="44" t="str">
        <f>ZZZ__FnCalls!F136</f>
        <v>MMM 2020</v>
      </c>
      <c r="EL35" s="44" t="str">
        <f>ZZZ__FnCalls!F137</f>
        <v>MMM 2020</v>
      </c>
      <c r="EM35" s="44" t="str">
        <f>ZZZ__FnCalls!F138</f>
        <v>MMM 2020</v>
      </c>
      <c r="EN35" s="45" t="str">
        <f>ZZZ__FnCalls!F127</f>
        <v>MMM 2020</v>
      </c>
    </row>
    <row r="36" spans="1:144" ht="12.75" customHeight="1" x14ac:dyDescent="0.2">
      <c r="A36" s="2" t="str">
        <f>"Income_Current_Disposable_1"</f>
        <v>Income_Current_Disposable_1</v>
      </c>
    </row>
    <row r="37" spans="1:144" ht="12.75" customHeight="1" x14ac:dyDescent="0.2">
      <c r="B37" s="19" t="str">
        <f>ZZZ__FnCalls!F7</f>
        <v>MMM 2010</v>
      </c>
      <c r="C37" s="20" t="str">
        <f>ZZZ__FnCalls!F8</f>
        <v>MMM 2010</v>
      </c>
      <c r="D37" s="20" t="str">
        <f>ZZZ__FnCalls!F9</f>
        <v>MMM 2010</v>
      </c>
      <c r="E37" s="20" t="str">
        <f>ZZZ__FnCalls!F10</f>
        <v>MMM 2010</v>
      </c>
      <c r="F37" s="20" t="str">
        <f>ZZZ__FnCalls!F11</f>
        <v>MMM 2010</v>
      </c>
      <c r="G37" s="20" t="str">
        <f>ZZZ__FnCalls!F12</f>
        <v>MMM 2010</v>
      </c>
      <c r="H37" s="20" t="str">
        <f>ZZZ__FnCalls!F13</f>
        <v>MMM 2010</v>
      </c>
      <c r="I37" s="20" t="str">
        <f>ZZZ__FnCalls!F14</f>
        <v>MMM 2010</v>
      </c>
      <c r="J37" s="20" t="str">
        <f>ZZZ__FnCalls!F15</f>
        <v>MMM 2010</v>
      </c>
      <c r="K37" s="20" t="str">
        <f>ZZZ__FnCalls!F16</f>
        <v>MMM 2010</v>
      </c>
      <c r="L37" s="20" t="str">
        <f>ZZZ__FnCalls!F17</f>
        <v>MMM 2010</v>
      </c>
      <c r="M37" s="20" t="str">
        <f>ZZZ__FnCalls!F18</f>
        <v>MMM 2010</v>
      </c>
      <c r="N37" s="21" t="str">
        <f>ZZZ__FnCalls!H7</f>
        <v>2010</v>
      </c>
      <c r="O37" s="20" t="str">
        <f>ZZZ__FnCalls!F19</f>
        <v>MMM 2011</v>
      </c>
      <c r="P37" s="20" t="str">
        <f>ZZZ__FnCalls!F20</f>
        <v>MMM 2011</v>
      </c>
      <c r="Q37" s="20" t="str">
        <f>ZZZ__FnCalls!F21</f>
        <v>MMM 2011</v>
      </c>
      <c r="R37" s="20" t="str">
        <f>ZZZ__FnCalls!F22</f>
        <v>MMM 2011</v>
      </c>
      <c r="S37" s="20" t="str">
        <f>ZZZ__FnCalls!F23</f>
        <v>MMM 2011</v>
      </c>
      <c r="T37" s="20" t="str">
        <f>ZZZ__FnCalls!F24</f>
        <v>MMM 2011</v>
      </c>
      <c r="U37" s="20" t="str">
        <f>ZZZ__FnCalls!F25</f>
        <v>MMM 2011</v>
      </c>
      <c r="V37" s="20" t="str">
        <f>ZZZ__FnCalls!F26</f>
        <v>MMM 2011</v>
      </c>
      <c r="W37" s="20" t="str">
        <f>ZZZ__FnCalls!F27</f>
        <v>MMM 2011</v>
      </c>
      <c r="X37" s="20" t="str">
        <f>ZZZ__FnCalls!F28</f>
        <v>MMM 2011</v>
      </c>
      <c r="Y37" s="20" t="str">
        <f>ZZZ__FnCalls!F29</f>
        <v>MMM 2011</v>
      </c>
      <c r="Z37" s="20" t="str">
        <f>ZZZ__FnCalls!F30</f>
        <v>MMM 2011</v>
      </c>
      <c r="AA37" s="21" t="str">
        <f>ZZZ__FnCalls!H19</f>
        <v>2011</v>
      </c>
      <c r="AB37" s="20" t="str">
        <f>ZZZ__FnCalls!F31</f>
        <v>MMM 2012</v>
      </c>
      <c r="AC37" s="20" t="str">
        <f>ZZZ__FnCalls!F32</f>
        <v>MMM 2012</v>
      </c>
      <c r="AD37" s="20" t="str">
        <f>ZZZ__FnCalls!F33</f>
        <v>MMM 2012</v>
      </c>
      <c r="AE37" s="20" t="str">
        <f>ZZZ__FnCalls!F34</f>
        <v>MMM 2012</v>
      </c>
      <c r="AF37" s="20" t="str">
        <f>ZZZ__FnCalls!F35</f>
        <v>MMM 2012</v>
      </c>
      <c r="AG37" s="20" t="str">
        <f>ZZZ__FnCalls!F36</f>
        <v>MMM 2012</v>
      </c>
      <c r="AH37" s="20" t="str">
        <f>ZZZ__FnCalls!F37</f>
        <v>MMM 2012</v>
      </c>
      <c r="AI37" s="20" t="str">
        <f>ZZZ__FnCalls!F38</f>
        <v>MMM 2012</v>
      </c>
      <c r="AJ37" s="20" t="str">
        <f>ZZZ__FnCalls!F39</f>
        <v>MMM 2012</v>
      </c>
      <c r="AK37" s="20" t="str">
        <f>ZZZ__FnCalls!F40</f>
        <v>MMM 2012</v>
      </c>
      <c r="AL37" s="20" t="str">
        <f>ZZZ__FnCalls!F41</f>
        <v>MMM 2012</v>
      </c>
      <c r="AM37" s="20" t="str">
        <f>ZZZ__FnCalls!F42</f>
        <v>MMM 2012</v>
      </c>
      <c r="AN37" s="21" t="str">
        <f>ZZZ__FnCalls!H31</f>
        <v>2012</v>
      </c>
      <c r="AO37" s="20" t="str">
        <f>ZZZ__FnCalls!F43</f>
        <v>MMM 2013</v>
      </c>
      <c r="AP37" s="20" t="str">
        <f>ZZZ__FnCalls!F44</f>
        <v>MMM 2013</v>
      </c>
      <c r="AQ37" s="20" t="str">
        <f>ZZZ__FnCalls!F45</f>
        <v>MMM 2013</v>
      </c>
      <c r="AR37" s="20" t="str">
        <f>ZZZ__FnCalls!F46</f>
        <v>MMM 2013</v>
      </c>
      <c r="AS37" s="20" t="str">
        <f>ZZZ__FnCalls!F47</f>
        <v>MMM 2013</v>
      </c>
      <c r="AT37" s="20" t="str">
        <f>ZZZ__FnCalls!F48</f>
        <v>MMM 2013</v>
      </c>
      <c r="AU37" s="20" t="str">
        <f>ZZZ__FnCalls!F49</f>
        <v>MMM 2013</v>
      </c>
      <c r="AV37" s="20" t="str">
        <f>ZZZ__FnCalls!F50</f>
        <v>MMM 2013</v>
      </c>
      <c r="AW37" s="20" t="str">
        <f>ZZZ__FnCalls!F51</f>
        <v>MMM 2013</v>
      </c>
      <c r="AX37" s="20" t="str">
        <f>ZZZ__FnCalls!F52</f>
        <v>MMM 2013</v>
      </c>
      <c r="AY37" s="20" t="str">
        <f>ZZZ__FnCalls!F53</f>
        <v>MMM 2013</v>
      </c>
      <c r="AZ37" s="20" t="str">
        <f>ZZZ__FnCalls!F54</f>
        <v>MMM 2013</v>
      </c>
      <c r="BA37" s="21" t="str">
        <f>ZZZ__FnCalls!H43</f>
        <v>2013</v>
      </c>
      <c r="BB37" s="20" t="str">
        <f>ZZZ__FnCalls!F55</f>
        <v>MMM 2014</v>
      </c>
      <c r="BC37" s="20" t="str">
        <f>ZZZ__FnCalls!F56</f>
        <v>MMM 2014</v>
      </c>
      <c r="BD37" s="20" t="str">
        <f>ZZZ__FnCalls!F57</f>
        <v>MMM 2014</v>
      </c>
      <c r="BE37" s="20" t="str">
        <f>ZZZ__FnCalls!F58</f>
        <v>MMM 2014</v>
      </c>
      <c r="BF37" s="20" t="str">
        <f>ZZZ__FnCalls!F59</f>
        <v>MMM 2014</v>
      </c>
      <c r="BG37" s="20" t="str">
        <f>ZZZ__FnCalls!F60</f>
        <v>MMM 2014</v>
      </c>
      <c r="BH37" s="20" t="str">
        <f>ZZZ__FnCalls!F61</f>
        <v>MMM 2014</v>
      </c>
      <c r="BI37" s="20" t="str">
        <f>ZZZ__FnCalls!F62</f>
        <v>MMM 2014</v>
      </c>
      <c r="BJ37" s="20" t="str">
        <f>ZZZ__FnCalls!F63</f>
        <v>MMM 2014</v>
      </c>
      <c r="BK37" s="20" t="str">
        <f>ZZZ__FnCalls!F64</f>
        <v>MMM 2014</v>
      </c>
      <c r="BL37" s="20" t="str">
        <f>ZZZ__FnCalls!F65</f>
        <v>MMM 2014</v>
      </c>
      <c r="BM37" s="20" t="str">
        <f>ZZZ__FnCalls!F66</f>
        <v>MMM 2014</v>
      </c>
      <c r="BN37" s="21" t="str">
        <f>ZZZ__FnCalls!H55</f>
        <v>2014</v>
      </c>
      <c r="BO37" s="20" t="str">
        <f>ZZZ__FnCalls!F67</f>
        <v>MMM 2015</v>
      </c>
      <c r="BP37" s="20" t="str">
        <f>ZZZ__FnCalls!F68</f>
        <v>MMM 2015</v>
      </c>
      <c r="BQ37" s="20" t="str">
        <f>ZZZ__FnCalls!F69</f>
        <v>MMM 2015</v>
      </c>
      <c r="BR37" s="20" t="str">
        <f>ZZZ__FnCalls!F70</f>
        <v>MMM 2015</v>
      </c>
      <c r="BS37" s="20" t="str">
        <f>ZZZ__FnCalls!F71</f>
        <v>MMM 2015</v>
      </c>
      <c r="BT37" s="20" t="str">
        <f>ZZZ__FnCalls!F72</f>
        <v>MMM 2015</v>
      </c>
      <c r="BU37" s="20" t="str">
        <f>ZZZ__FnCalls!F73</f>
        <v>MMM 2015</v>
      </c>
      <c r="BV37" s="20" t="str">
        <f>ZZZ__FnCalls!F74</f>
        <v>MMM 2015</v>
      </c>
      <c r="BW37" s="20" t="str">
        <f>ZZZ__FnCalls!F75</f>
        <v>MMM 2015</v>
      </c>
      <c r="BX37" s="20" t="str">
        <f>ZZZ__FnCalls!F76</f>
        <v>MMM 2015</v>
      </c>
      <c r="BY37" s="20" t="str">
        <f>ZZZ__FnCalls!F77</f>
        <v>MMM 2015</v>
      </c>
      <c r="BZ37" s="20" t="str">
        <f>ZZZ__FnCalls!F78</f>
        <v>MMM 2015</v>
      </c>
      <c r="CA37" s="21" t="str">
        <f>ZZZ__FnCalls!H67</f>
        <v>2015</v>
      </c>
      <c r="CB37" s="20" t="str">
        <f>ZZZ__FnCalls!F79</f>
        <v>MMM 2016</v>
      </c>
      <c r="CC37" s="20" t="str">
        <f>ZZZ__FnCalls!F80</f>
        <v>MMM 2016</v>
      </c>
      <c r="CD37" s="20" t="str">
        <f>ZZZ__FnCalls!F81</f>
        <v>MMM 2016</v>
      </c>
      <c r="CE37" s="20" t="str">
        <f>ZZZ__FnCalls!F82</f>
        <v>MMM 2016</v>
      </c>
      <c r="CF37" s="20" t="str">
        <f>ZZZ__FnCalls!F83</f>
        <v>MMM 2016</v>
      </c>
      <c r="CG37" s="20" t="str">
        <f>ZZZ__FnCalls!F84</f>
        <v>MMM 2016</v>
      </c>
      <c r="CH37" s="20" t="str">
        <f>ZZZ__FnCalls!F85</f>
        <v>MMM 2016</v>
      </c>
      <c r="CI37" s="20" t="str">
        <f>ZZZ__FnCalls!F86</f>
        <v>MMM 2016</v>
      </c>
      <c r="CJ37" s="20" t="str">
        <f>ZZZ__FnCalls!F87</f>
        <v>MMM 2016</v>
      </c>
      <c r="CK37" s="20" t="str">
        <f>ZZZ__FnCalls!F88</f>
        <v>MMM 2016</v>
      </c>
      <c r="CL37" s="20" t="str">
        <f>ZZZ__FnCalls!F89</f>
        <v>MMM 2016</v>
      </c>
      <c r="CM37" s="20" t="str">
        <f>ZZZ__FnCalls!F90</f>
        <v>MMM 2016</v>
      </c>
      <c r="CN37" s="21" t="str">
        <f>ZZZ__FnCalls!H79</f>
        <v>2016</v>
      </c>
      <c r="CO37" s="20" t="str">
        <f>ZZZ__FnCalls!F91</f>
        <v>MMM 2017</v>
      </c>
      <c r="CP37" s="20" t="str">
        <f>ZZZ__FnCalls!F92</f>
        <v>MMM 2017</v>
      </c>
      <c r="CQ37" s="20" t="str">
        <f>ZZZ__FnCalls!F93</f>
        <v>MMM 2017</v>
      </c>
      <c r="CR37" s="20" t="str">
        <f>ZZZ__FnCalls!F94</f>
        <v>MMM 2017</v>
      </c>
      <c r="CS37" s="20" t="str">
        <f>ZZZ__FnCalls!F95</f>
        <v>MMM 2017</v>
      </c>
      <c r="CT37" s="20" t="str">
        <f>ZZZ__FnCalls!F96</f>
        <v>MMM 2017</v>
      </c>
      <c r="CU37" s="20" t="str">
        <f>ZZZ__FnCalls!F97</f>
        <v>MMM 2017</v>
      </c>
      <c r="CV37" s="20" t="str">
        <f>ZZZ__FnCalls!F98</f>
        <v>MMM 2017</v>
      </c>
      <c r="CW37" s="20" t="str">
        <f>ZZZ__FnCalls!F99</f>
        <v>MMM 2017</v>
      </c>
      <c r="CX37" s="20" t="str">
        <f>ZZZ__FnCalls!F100</f>
        <v>MMM 2017</v>
      </c>
      <c r="CY37" s="20" t="str">
        <f>ZZZ__FnCalls!F101</f>
        <v>MMM 2017</v>
      </c>
      <c r="CZ37" s="20" t="str">
        <f>ZZZ__FnCalls!F102</f>
        <v>MMM 2017</v>
      </c>
      <c r="DA37" s="21" t="str">
        <f>ZZZ__FnCalls!H91</f>
        <v>2017</v>
      </c>
      <c r="DB37" s="20" t="str">
        <f>ZZZ__FnCalls!F103</f>
        <v>MMM 2018</v>
      </c>
      <c r="DC37" s="20" t="str">
        <f>ZZZ__FnCalls!F104</f>
        <v>MMM 2018</v>
      </c>
      <c r="DD37" s="20" t="str">
        <f>ZZZ__FnCalls!F105</f>
        <v>MMM 2018</v>
      </c>
      <c r="DE37" s="20" t="str">
        <f>ZZZ__FnCalls!F106</f>
        <v>MMM 2018</v>
      </c>
      <c r="DF37" s="20" t="str">
        <f>ZZZ__FnCalls!F107</f>
        <v>MMM 2018</v>
      </c>
      <c r="DG37" s="20" t="str">
        <f>ZZZ__FnCalls!F108</f>
        <v>MMM 2018</v>
      </c>
      <c r="DH37" s="20" t="str">
        <f>ZZZ__FnCalls!F109</f>
        <v>MMM 2018</v>
      </c>
      <c r="DI37" s="20" t="str">
        <f>ZZZ__FnCalls!F110</f>
        <v>MMM 2018</v>
      </c>
      <c r="DJ37" s="20" t="str">
        <f>ZZZ__FnCalls!F111</f>
        <v>MMM 2018</v>
      </c>
      <c r="DK37" s="20" t="str">
        <f>ZZZ__FnCalls!F112</f>
        <v>MMM 2018</v>
      </c>
      <c r="DL37" s="20" t="str">
        <f>ZZZ__FnCalls!F113</f>
        <v>MMM 2018</v>
      </c>
      <c r="DM37" s="20" t="str">
        <f>ZZZ__FnCalls!F114</f>
        <v>MMM 2018</v>
      </c>
      <c r="DN37" s="21" t="str">
        <f>ZZZ__FnCalls!H103</f>
        <v>2018</v>
      </c>
      <c r="DO37" s="20" t="str">
        <f>ZZZ__FnCalls!F115</f>
        <v>MMM 2019</v>
      </c>
      <c r="DP37" s="20" t="str">
        <f>ZZZ__FnCalls!F116</f>
        <v>MMM 2019</v>
      </c>
      <c r="DQ37" s="20" t="str">
        <f>ZZZ__FnCalls!F117</f>
        <v>MMM 2019</v>
      </c>
      <c r="DR37" s="20" t="str">
        <f>ZZZ__FnCalls!F118</f>
        <v>MMM 2019</v>
      </c>
      <c r="DS37" s="20" t="str">
        <f>ZZZ__FnCalls!F119</f>
        <v>MMM 2019</v>
      </c>
      <c r="DT37" s="20" t="str">
        <f>ZZZ__FnCalls!F120</f>
        <v>MMM 2019</v>
      </c>
      <c r="DU37" s="20" t="str">
        <f>ZZZ__FnCalls!F121</f>
        <v>MMM 2019</v>
      </c>
      <c r="DV37" s="20" t="str">
        <f>ZZZ__FnCalls!F122</f>
        <v>MMM 2019</v>
      </c>
      <c r="DW37" s="20" t="str">
        <f>ZZZ__FnCalls!F123</f>
        <v>MMM 2019</v>
      </c>
      <c r="DX37" s="20" t="str">
        <f>ZZZ__FnCalls!F124</f>
        <v>MMM 2019</v>
      </c>
      <c r="DY37" s="20" t="str">
        <f>ZZZ__FnCalls!F125</f>
        <v>MMM 2019</v>
      </c>
      <c r="DZ37" s="20" t="str">
        <f>ZZZ__FnCalls!F126</f>
        <v>MMM 2019</v>
      </c>
      <c r="EA37" s="21" t="str">
        <f>ZZZ__FnCalls!H115</f>
        <v>2019</v>
      </c>
      <c r="EB37" s="20" t="str">
        <f>ZZZ__FnCalls!F127</f>
        <v>MMM 2020</v>
      </c>
      <c r="EC37" s="20" t="str">
        <f>ZZZ__FnCalls!F128</f>
        <v>MMM 2020</v>
      </c>
      <c r="ED37" s="20" t="str">
        <f>ZZZ__FnCalls!F129</f>
        <v>MMM 2020</v>
      </c>
      <c r="EE37" s="20" t="str">
        <f>ZZZ__FnCalls!F130</f>
        <v>MMM 2020</v>
      </c>
      <c r="EF37" s="20" t="str">
        <f>ZZZ__FnCalls!F131</f>
        <v>MMM 2020</v>
      </c>
      <c r="EG37" s="20" t="str">
        <f>ZZZ__FnCalls!F132</f>
        <v>MMM 2020</v>
      </c>
      <c r="EH37" s="20" t="str">
        <f>ZZZ__FnCalls!F133</f>
        <v>MMM 2020</v>
      </c>
      <c r="EI37" s="20" t="str">
        <f>ZZZ__FnCalls!F134</f>
        <v>MMM 2020</v>
      </c>
      <c r="EJ37" s="20" t="str">
        <f>ZZZ__FnCalls!F135</f>
        <v>MMM 2020</v>
      </c>
      <c r="EK37" s="20" t="str">
        <f>ZZZ__FnCalls!F136</f>
        <v>MMM 2020</v>
      </c>
      <c r="EL37" s="20" t="str">
        <f>ZZZ__FnCalls!F137</f>
        <v>MMM 2020</v>
      </c>
      <c r="EM37" s="20" t="str">
        <f>ZZZ__FnCalls!F138</f>
        <v>MMM 2020</v>
      </c>
      <c r="EN37" s="21" t="str">
        <f>ZZZ__FnCalls!H127</f>
        <v>2020</v>
      </c>
    </row>
    <row r="38" spans="1:144" ht="12.75" customHeight="1" x14ac:dyDescent="0.2">
      <c r="A38" s="5"/>
      <c r="B38" s="44">
        <f>ZZZ__FnCalls!A7</f>
        <v>40179</v>
      </c>
      <c r="C38" s="44">
        <f>ZZZ__FnCalls!A8</f>
        <v>40210</v>
      </c>
      <c r="D38" s="44">
        <f>ZZZ__FnCalls!A9</f>
        <v>40238</v>
      </c>
      <c r="E38" s="44">
        <f>ZZZ__FnCalls!A10</f>
        <v>40269</v>
      </c>
      <c r="F38" s="44">
        <f>ZZZ__FnCalls!A11</f>
        <v>40299</v>
      </c>
      <c r="G38" s="44">
        <f>ZZZ__FnCalls!A12</f>
        <v>40330</v>
      </c>
      <c r="H38" s="44">
        <f>ZZZ__FnCalls!A13</f>
        <v>40360</v>
      </c>
      <c r="I38" s="44">
        <f>ZZZ__FnCalls!A14</f>
        <v>40391</v>
      </c>
      <c r="J38" s="44">
        <f>ZZZ__FnCalls!A15</f>
        <v>40422</v>
      </c>
      <c r="K38" s="44">
        <f>ZZZ__FnCalls!A16</f>
        <v>40452</v>
      </c>
      <c r="L38" s="44">
        <f>ZZZ__FnCalls!A17</f>
        <v>40483</v>
      </c>
      <c r="M38" s="44">
        <f>ZZZ__FnCalls!A18</f>
        <v>40513</v>
      </c>
      <c r="N38" s="45">
        <f>ZZZ__FnCalls!A7</f>
        <v>40179</v>
      </c>
      <c r="O38" s="44">
        <f>ZZZ__FnCalls!A19</f>
        <v>40544</v>
      </c>
      <c r="P38" s="44">
        <f>ZZZ__FnCalls!A20</f>
        <v>40575</v>
      </c>
      <c r="Q38" s="44">
        <f>ZZZ__FnCalls!A21</f>
        <v>40603</v>
      </c>
      <c r="R38" s="44">
        <f>ZZZ__FnCalls!A22</f>
        <v>40634</v>
      </c>
      <c r="S38" s="44">
        <f>ZZZ__FnCalls!A23</f>
        <v>40664</v>
      </c>
      <c r="T38" s="44">
        <f>ZZZ__FnCalls!A24</f>
        <v>40695</v>
      </c>
      <c r="U38" s="44">
        <f>ZZZ__FnCalls!A25</f>
        <v>40725</v>
      </c>
      <c r="V38" s="44">
        <f>ZZZ__FnCalls!A26</f>
        <v>40756</v>
      </c>
      <c r="W38" s="44">
        <f>ZZZ__FnCalls!A27</f>
        <v>40787</v>
      </c>
      <c r="X38" s="44">
        <f>ZZZ__FnCalls!A28</f>
        <v>40817</v>
      </c>
      <c r="Y38" s="44">
        <f>ZZZ__FnCalls!A29</f>
        <v>40848</v>
      </c>
      <c r="Z38" s="44">
        <f>ZZZ__FnCalls!A30</f>
        <v>40878</v>
      </c>
      <c r="AA38" s="45">
        <f>ZZZ__FnCalls!A19</f>
        <v>40544</v>
      </c>
      <c r="AB38" s="44">
        <f>ZZZ__FnCalls!A31</f>
        <v>40909</v>
      </c>
      <c r="AC38" s="44">
        <f>ZZZ__FnCalls!A32</f>
        <v>40940</v>
      </c>
      <c r="AD38" s="44">
        <f>ZZZ__FnCalls!A33</f>
        <v>40969</v>
      </c>
      <c r="AE38" s="44">
        <f>ZZZ__FnCalls!A34</f>
        <v>41000</v>
      </c>
      <c r="AF38" s="44">
        <f>ZZZ__FnCalls!A35</f>
        <v>41030</v>
      </c>
      <c r="AG38" s="44">
        <f>ZZZ__FnCalls!A36</f>
        <v>41061</v>
      </c>
      <c r="AH38" s="44">
        <f>ZZZ__FnCalls!A37</f>
        <v>41091</v>
      </c>
      <c r="AI38" s="44">
        <f>ZZZ__FnCalls!A38</f>
        <v>41122</v>
      </c>
      <c r="AJ38" s="44">
        <f>ZZZ__FnCalls!A39</f>
        <v>41153</v>
      </c>
      <c r="AK38" s="44">
        <f>ZZZ__FnCalls!A40</f>
        <v>41183</v>
      </c>
      <c r="AL38" s="44">
        <f>ZZZ__FnCalls!A41</f>
        <v>41214</v>
      </c>
      <c r="AM38" s="44">
        <f>ZZZ__FnCalls!A42</f>
        <v>41244</v>
      </c>
      <c r="AN38" s="45">
        <f>ZZZ__FnCalls!A31</f>
        <v>40909</v>
      </c>
      <c r="AO38" s="44">
        <f>ZZZ__FnCalls!A43</f>
        <v>41275</v>
      </c>
      <c r="AP38" s="44">
        <f>ZZZ__FnCalls!A44</f>
        <v>41306</v>
      </c>
      <c r="AQ38" s="44">
        <f>ZZZ__FnCalls!A45</f>
        <v>41334</v>
      </c>
      <c r="AR38" s="44">
        <f>ZZZ__FnCalls!A46</f>
        <v>41365</v>
      </c>
      <c r="AS38" s="44">
        <f>ZZZ__FnCalls!A47</f>
        <v>41395</v>
      </c>
      <c r="AT38" s="44">
        <f>ZZZ__FnCalls!A48</f>
        <v>41426</v>
      </c>
      <c r="AU38" s="44">
        <f>ZZZ__FnCalls!A49</f>
        <v>41456</v>
      </c>
      <c r="AV38" s="44">
        <f>ZZZ__FnCalls!A50</f>
        <v>41487</v>
      </c>
      <c r="AW38" s="44">
        <f>ZZZ__FnCalls!A51</f>
        <v>41518</v>
      </c>
      <c r="AX38" s="44">
        <f>ZZZ__FnCalls!A52</f>
        <v>41548</v>
      </c>
      <c r="AY38" s="44">
        <f>ZZZ__FnCalls!A53</f>
        <v>41579</v>
      </c>
      <c r="AZ38" s="44">
        <f>ZZZ__FnCalls!A54</f>
        <v>41609</v>
      </c>
      <c r="BA38" s="45">
        <f>ZZZ__FnCalls!A43</f>
        <v>41275</v>
      </c>
      <c r="BB38" s="44">
        <f>ZZZ__FnCalls!A55</f>
        <v>41640</v>
      </c>
      <c r="BC38" s="44">
        <f>ZZZ__FnCalls!A56</f>
        <v>41671</v>
      </c>
      <c r="BD38" s="44">
        <f>ZZZ__FnCalls!A57</f>
        <v>41699</v>
      </c>
      <c r="BE38" s="44">
        <f>ZZZ__FnCalls!A58</f>
        <v>41730</v>
      </c>
      <c r="BF38" s="44">
        <f>ZZZ__FnCalls!A59</f>
        <v>41760</v>
      </c>
      <c r="BG38" s="44">
        <f>ZZZ__FnCalls!A60</f>
        <v>41791</v>
      </c>
      <c r="BH38" s="44">
        <f>ZZZ__FnCalls!A61</f>
        <v>41821</v>
      </c>
      <c r="BI38" s="44">
        <f>ZZZ__FnCalls!A62</f>
        <v>41852</v>
      </c>
      <c r="BJ38" s="44">
        <f>ZZZ__FnCalls!A63</f>
        <v>41883</v>
      </c>
      <c r="BK38" s="44">
        <f>ZZZ__FnCalls!A64</f>
        <v>41913</v>
      </c>
      <c r="BL38" s="44">
        <f>ZZZ__FnCalls!A65</f>
        <v>41944</v>
      </c>
      <c r="BM38" s="44">
        <f>ZZZ__FnCalls!A66</f>
        <v>41974</v>
      </c>
      <c r="BN38" s="45">
        <f>ZZZ__FnCalls!A55</f>
        <v>41640</v>
      </c>
      <c r="BO38" s="44">
        <f>ZZZ__FnCalls!A67</f>
        <v>42005</v>
      </c>
      <c r="BP38" s="44">
        <f>ZZZ__FnCalls!A68</f>
        <v>42036</v>
      </c>
      <c r="BQ38" s="44">
        <f>ZZZ__FnCalls!A69</f>
        <v>42064</v>
      </c>
      <c r="BR38" s="44">
        <f>ZZZ__FnCalls!A70</f>
        <v>42095</v>
      </c>
      <c r="BS38" s="44">
        <f>ZZZ__FnCalls!A71</f>
        <v>42125</v>
      </c>
      <c r="BT38" s="44">
        <f>ZZZ__FnCalls!A72</f>
        <v>42156</v>
      </c>
      <c r="BU38" s="44">
        <f>ZZZ__FnCalls!A73</f>
        <v>42186</v>
      </c>
      <c r="BV38" s="44">
        <f>ZZZ__FnCalls!A74</f>
        <v>42217</v>
      </c>
      <c r="BW38" s="44">
        <f>ZZZ__FnCalls!A75</f>
        <v>42248</v>
      </c>
      <c r="BX38" s="44">
        <f>ZZZ__FnCalls!A76</f>
        <v>42278</v>
      </c>
      <c r="BY38" s="44">
        <f>ZZZ__FnCalls!A77</f>
        <v>42309</v>
      </c>
      <c r="BZ38" s="44">
        <f>ZZZ__FnCalls!A78</f>
        <v>42339</v>
      </c>
      <c r="CA38" s="45">
        <f>ZZZ__FnCalls!A67</f>
        <v>42005</v>
      </c>
      <c r="CB38" s="44">
        <f>ZZZ__FnCalls!A79</f>
        <v>42370</v>
      </c>
      <c r="CC38" s="44">
        <f>ZZZ__FnCalls!A80</f>
        <v>42401</v>
      </c>
      <c r="CD38" s="44">
        <f>ZZZ__FnCalls!A81</f>
        <v>42430</v>
      </c>
      <c r="CE38" s="44">
        <f>ZZZ__FnCalls!A82</f>
        <v>42461</v>
      </c>
      <c r="CF38" s="44">
        <f>ZZZ__FnCalls!A83</f>
        <v>42491</v>
      </c>
      <c r="CG38" s="44">
        <f>ZZZ__FnCalls!A84</f>
        <v>42522</v>
      </c>
      <c r="CH38" s="44">
        <f>ZZZ__FnCalls!A85</f>
        <v>42552</v>
      </c>
      <c r="CI38" s="44">
        <f>ZZZ__FnCalls!A86</f>
        <v>42583</v>
      </c>
      <c r="CJ38" s="44">
        <f>ZZZ__FnCalls!A87</f>
        <v>42614</v>
      </c>
      <c r="CK38" s="44">
        <f>ZZZ__FnCalls!A88</f>
        <v>42644</v>
      </c>
      <c r="CL38" s="44">
        <f>ZZZ__FnCalls!A89</f>
        <v>42675</v>
      </c>
      <c r="CM38" s="44">
        <f>ZZZ__FnCalls!A90</f>
        <v>42705</v>
      </c>
      <c r="CN38" s="45">
        <f>ZZZ__FnCalls!A79</f>
        <v>42370</v>
      </c>
      <c r="CO38" s="44">
        <f>ZZZ__FnCalls!A91</f>
        <v>42736</v>
      </c>
      <c r="CP38" s="44">
        <f>ZZZ__FnCalls!A92</f>
        <v>42767</v>
      </c>
      <c r="CQ38" s="44">
        <f>ZZZ__FnCalls!A93</f>
        <v>42795</v>
      </c>
      <c r="CR38" s="44">
        <f>ZZZ__FnCalls!A94</f>
        <v>42826</v>
      </c>
      <c r="CS38" s="44">
        <f>ZZZ__FnCalls!A95</f>
        <v>42856</v>
      </c>
      <c r="CT38" s="44">
        <f>ZZZ__FnCalls!A96</f>
        <v>42887</v>
      </c>
      <c r="CU38" s="44">
        <f>ZZZ__FnCalls!A97</f>
        <v>42917</v>
      </c>
      <c r="CV38" s="44">
        <f>ZZZ__FnCalls!A98</f>
        <v>42948</v>
      </c>
      <c r="CW38" s="44">
        <f>ZZZ__FnCalls!A99</f>
        <v>42979</v>
      </c>
      <c r="CX38" s="44">
        <f>ZZZ__FnCalls!A100</f>
        <v>43009</v>
      </c>
      <c r="CY38" s="44">
        <f>ZZZ__FnCalls!A101</f>
        <v>43040</v>
      </c>
      <c r="CZ38" s="44">
        <f>ZZZ__FnCalls!A102</f>
        <v>43070</v>
      </c>
      <c r="DA38" s="45">
        <f>ZZZ__FnCalls!A91</f>
        <v>42736</v>
      </c>
      <c r="DB38" s="44">
        <f>ZZZ__FnCalls!A103</f>
        <v>43101</v>
      </c>
      <c r="DC38" s="44">
        <f>ZZZ__FnCalls!A104</f>
        <v>43132</v>
      </c>
      <c r="DD38" s="44">
        <f>ZZZ__FnCalls!A105</f>
        <v>43160</v>
      </c>
      <c r="DE38" s="44">
        <f>ZZZ__FnCalls!A106</f>
        <v>43191</v>
      </c>
      <c r="DF38" s="44">
        <f>ZZZ__FnCalls!A107</f>
        <v>43221</v>
      </c>
      <c r="DG38" s="44">
        <f>ZZZ__FnCalls!A108</f>
        <v>43252</v>
      </c>
      <c r="DH38" s="44">
        <f>ZZZ__FnCalls!A109</f>
        <v>43282</v>
      </c>
      <c r="DI38" s="44">
        <f>ZZZ__FnCalls!A110</f>
        <v>43313</v>
      </c>
      <c r="DJ38" s="44">
        <f>ZZZ__FnCalls!A111</f>
        <v>43344</v>
      </c>
      <c r="DK38" s="44">
        <f>ZZZ__FnCalls!A112</f>
        <v>43374</v>
      </c>
      <c r="DL38" s="44">
        <f>ZZZ__FnCalls!A113</f>
        <v>43405</v>
      </c>
      <c r="DM38" s="44">
        <f>ZZZ__FnCalls!A114</f>
        <v>43435</v>
      </c>
      <c r="DN38" s="45">
        <f>ZZZ__FnCalls!A103</f>
        <v>43101</v>
      </c>
      <c r="DO38" s="44">
        <f>ZZZ__FnCalls!A115</f>
        <v>43466</v>
      </c>
      <c r="DP38" s="44">
        <f>ZZZ__FnCalls!A116</f>
        <v>43497</v>
      </c>
      <c r="DQ38" s="44">
        <f>ZZZ__FnCalls!A117</f>
        <v>43525</v>
      </c>
      <c r="DR38" s="44">
        <f>ZZZ__FnCalls!A118</f>
        <v>43556</v>
      </c>
      <c r="DS38" s="44">
        <f>ZZZ__FnCalls!A119</f>
        <v>43586</v>
      </c>
      <c r="DT38" s="44">
        <f>ZZZ__FnCalls!A120</f>
        <v>43617</v>
      </c>
      <c r="DU38" s="44">
        <f>ZZZ__FnCalls!A121</f>
        <v>43647</v>
      </c>
      <c r="DV38" s="44">
        <f>ZZZ__FnCalls!A122</f>
        <v>43678</v>
      </c>
      <c r="DW38" s="44">
        <f>ZZZ__FnCalls!A123</f>
        <v>43709</v>
      </c>
      <c r="DX38" s="44">
        <f>ZZZ__FnCalls!A124</f>
        <v>43739</v>
      </c>
      <c r="DY38" s="44">
        <f>ZZZ__FnCalls!A125</f>
        <v>43770</v>
      </c>
      <c r="DZ38" s="44">
        <f>ZZZ__FnCalls!A126</f>
        <v>43800</v>
      </c>
      <c r="EA38" s="45">
        <f>ZZZ__FnCalls!A115</f>
        <v>43466</v>
      </c>
      <c r="EB38" s="44">
        <f>ZZZ__FnCalls!A127</f>
        <v>43831</v>
      </c>
      <c r="EC38" s="44">
        <f>ZZZ__FnCalls!A128</f>
        <v>43862</v>
      </c>
      <c r="ED38" s="44">
        <f>ZZZ__FnCalls!A129</f>
        <v>43891</v>
      </c>
      <c r="EE38" s="44">
        <f>ZZZ__FnCalls!A130</f>
        <v>43922</v>
      </c>
      <c r="EF38" s="44">
        <f>ZZZ__FnCalls!A131</f>
        <v>43952</v>
      </c>
      <c r="EG38" s="44">
        <f>ZZZ__FnCalls!A132</f>
        <v>43983</v>
      </c>
      <c r="EH38" s="44">
        <f>ZZZ__FnCalls!A133</f>
        <v>44013</v>
      </c>
      <c r="EI38" s="44">
        <f>ZZZ__FnCalls!A134</f>
        <v>44044</v>
      </c>
      <c r="EJ38" s="44">
        <f>ZZZ__FnCalls!A135</f>
        <v>44075</v>
      </c>
      <c r="EK38" s="44">
        <f>ZZZ__FnCalls!A136</f>
        <v>44105</v>
      </c>
      <c r="EL38" s="44">
        <f>ZZZ__FnCalls!A137</f>
        <v>44136</v>
      </c>
      <c r="EM38" s="44">
        <f>ZZZ__FnCalls!A138</f>
        <v>44166</v>
      </c>
      <c r="EN38" s="45">
        <f>ZZZ__FnCalls!A127</f>
        <v>43831</v>
      </c>
    </row>
    <row r="39" spans="1:144" ht="12.75" customHeight="1" x14ac:dyDescent="0.2">
      <c r="A39" s="2" t="str">
        <f>"Income_Current_Disposable_2"</f>
        <v>Income_Current_Disposable_2</v>
      </c>
    </row>
    <row r="40" spans="1:144" ht="12.75" customHeight="1" x14ac:dyDescent="0.2">
      <c r="B40" s="19" t="str">
        <f>ZZZ__FnCalls!F7</f>
        <v>MMM 2010</v>
      </c>
      <c r="C40" s="20" t="str">
        <f>ZZZ__FnCalls!F8</f>
        <v>MMM 2010</v>
      </c>
      <c r="D40" s="20" t="str">
        <f>ZZZ__FnCalls!F9</f>
        <v>MMM 2010</v>
      </c>
      <c r="E40" s="20" t="str">
        <f>ZZZ__FnCalls!F10</f>
        <v>MMM 2010</v>
      </c>
      <c r="F40" s="20" t="str">
        <f>ZZZ__FnCalls!F11</f>
        <v>MMM 2010</v>
      </c>
      <c r="G40" s="20" t="str">
        <f>ZZZ__FnCalls!F12</f>
        <v>MMM 2010</v>
      </c>
      <c r="H40" s="20" t="str">
        <f>ZZZ__FnCalls!F13</f>
        <v>MMM 2010</v>
      </c>
      <c r="I40" s="20" t="str">
        <f>ZZZ__FnCalls!F14</f>
        <v>MMM 2010</v>
      </c>
      <c r="J40" s="20" t="str">
        <f>ZZZ__FnCalls!F15</f>
        <v>MMM 2010</v>
      </c>
      <c r="K40" s="20" t="str">
        <f>ZZZ__FnCalls!F16</f>
        <v>MMM 2010</v>
      </c>
      <c r="L40" s="20" t="str">
        <f>ZZZ__FnCalls!F17</f>
        <v>MMM 2010</v>
      </c>
      <c r="M40" s="20" t="str">
        <f>ZZZ__FnCalls!F18</f>
        <v>MMM 2010</v>
      </c>
      <c r="N40" s="21" t="str">
        <f>ZZZ__FnCalls!H7</f>
        <v>2010</v>
      </c>
      <c r="O40" s="20" t="str">
        <f>ZZZ__FnCalls!F19</f>
        <v>MMM 2011</v>
      </c>
      <c r="P40" s="20" t="str">
        <f>ZZZ__FnCalls!F20</f>
        <v>MMM 2011</v>
      </c>
      <c r="Q40" s="20" t="str">
        <f>ZZZ__FnCalls!F21</f>
        <v>MMM 2011</v>
      </c>
      <c r="R40" s="20" t="str">
        <f>ZZZ__FnCalls!F22</f>
        <v>MMM 2011</v>
      </c>
      <c r="S40" s="20" t="str">
        <f>ZZZ__FnCalls!F23</f>
        <v>MMM 2011</v>
      </c>
      <c r="T40" s="20" t="str">
        <f>ZZZ__FnCalls!F24</f>
        <v>MMM 2011</v>
      </c>
      <c r="U40" s="20" t="str">
        <f>ZZZ__FnCalls!F25</f>
        <v>MMM 2011</v>
      </c>
      <c r="V40" s="20" t="str">
        <f>ZZZ__FnCalls!F26</f>
        <v>MMM 2011</v>
      </c>
      <c r="W40" s="20" t="str">
        <f>ZZZ__FnCalls!F27</f>
        <v>MMM 2011</v>
      </c>
      <c r="X40" s="20" t="str">
        <f>ZZZ__FnCalls!F28</f>
        <v>MMM 2011</v>
      </c>
      <c r="Y40" s="20" t="str">
        <f>ZZZ__FnCalls!F29</f>
        <v>MMM 2011</v>
      </c>
      <c r="Z40" s="20" t="str">
        <f>ZZZ__FnCalls!F30</f>
        <v>MMM 2011</v>
      </c>
      <c r="AA40" s="21" t="str">
        <f>ZZZ__FnCalls!H19</f>
        <v>2011</v>
      </c>
      <c r="AB40" s="20" t="str">
        <f>ZZZ__FnCalls!F31</f>
        <v>MMM 2012</v>
      </c>
      <c r="AC40" s="20" t="str">
        <f>ZZZ__FnCalls!F32</f>
        <v>MMM 2012</v>
      </c>
      <c r="AD40" s="20" t="str">
        <f>ZZZ__FnCalls!F33</f>
        <v>MMM 2012</v>
      </c>
      <c r="AE40" s="20" t="str">
        <f>ZZZ__FnCalls!F34</f>
        <v>MMM 2012</v>
      </c>
      <c r="AF40" s="20" t="str">
        <f>ZZZ__FnCalls!F35</f>
        <v>MMM 2012</v>
      </c>
      <c r="AG40" s="20" t="str">
        <f>ZZZ__FnCalls!F36</f>
        <v>MMM 2012</v>
      </c>
      <c r="AH40" s="20" t="str">
        <f>ZZZ__FnCalls!F37</f>
        <v>MMM 2012</v>
      </c>
      <c r="AI40" s="20" t="str">
        <f>ZZZ__FnCalls!F38</f>
        <v>MMM 2012</v>
      </c>
      <c r="AJ40" s="20" t="str">
        <f>ZZZ__FnCalls!F39</f>
        <v>MMM 2012</v>
      </c>
      <c r="AK40" s="20" t="str">
        <f>ZZZ__FnCalls!F40</f>
        <v>MMM 2012</v>
      </c>
      <c r="AL40" s="20" t="str">
        <f>ZZZ__FnCalls!F41</f>
        <v>MMM 2012</v>
      </c>
      <c r="AM40" s="20" t="str">
        <f>ZZZ__FnCalls!F42</f>
        <v>MMM 2012</v>
      </c>
      <c r="AN40" s="21" t="str">
        <f>ZZZ__FnCalls!H31</f>
        <v>2012</v>
      </c>
      <c r="AO40" s="20" t="str">
        <f>ZZZ__FnCalls!F43</f>
        <v>MMM 2013</v>
      </c>
      <c r="AP40" s="20" t="str">
        <f>ZZZ__FnCalls!F44</f>
        <v>MMM 2013</v>
      </c>
      <c r="AQ40" s="20" t="str">
        <f>ZZZ__FnCalls!F45</f>
        <v>MMM 2013</v>
      </c>
      <c r="AR40" s="20" t="str">
        <f>ZZZ__FnCalls!F46</f>
        <v>MMM 2013</v>
      </c>
      <c r="AS40" s="20" t="str">
        <f>ZZZ__FnCalls!F47</f>
        <v>MMM 2013</v>
      </c>
      <c r="AT40" s="20" t="str">
        <f>ZZZ__FnCalls!F48</f>
        <v>MMM 2013</v>
      </c>
      <c r="AU40" s="20" t="str">
        <f>ZZZ__FnCalls!F49</f>
        <v>MMM 2013</v>
      </c>
      <c r="AV40" s="20" t="str">
        <f>ZZZ__FnCalls!F50</f>
        <v>MMM 2013</v>
      </c>
      <c r="AW40" s="20" t="str">
        <f>ZZZ__FnCalls!F51</f>
        <v>MMM 2013</v>
      </c>
      <c r="AX40" s="20" t="str">
        <f>ZZZ__FnCalls!F52</f>
        <v>MMM 2013</v>
      </c>
      <c r="AY40" s="20" t="str">
        <f>ZZZ__FnCalls!F53</f>
        <v>MMM 2013</v>
      </c>
      <c r="AZ40" s="20" t="str">
        <f>ZZZ__FnCalls!F54</f>
        <v>MMM 2013</v>
      </c>
      <c r="BA40" s="21" t="str">
        <f>ZZZ__FnCalls!H43</f>
        <v>2013</v>
      </c>
      <c r="BB40" s="20" t="str">
        <f>ZZZ__FnCalls!F55</f>
        <v>MMM 2014</v>
      </c>
      <c r="BC40" s="20" t="str">
        <f>ZZZ__FnCalls!F56</f>
        <v>MMM 2014</v>
      </c>
      <c r="BD40" s="20" t="str">
        <f>ZZZ__FnCalls!F57</f>
        <v>MMM 2014</v>
      </c>
      <c r="BE40" s="20" t="str">
        <f>ZZZ__FnCalls!F58</f>
        <v>MMM 2014</v>
      </c>
      <c r="BF40" s="20" t="str">
        <f>ZZZ__FnCalls!F59</f>
        <v>MMM 2014</v>
      </c>
      <c r="BG40" s="20" t="str">
        <f>ZZZ__FnCalls!F60</f>
        <v>MMM 2014</v>
      </c>
      <c r="BH40" s="20" t="str">
        <f>ZZZ__FnCalls!F61</f>
        <v>MMM 2014</v>
      </c>
      <c r="BI40" s="20" t="str">
        <f>ZZZ__FnCalls!F62</f>
        <v>MMM 2014</v>
      </c>
      <c r="BJ40" s="20" t="str">
        <f>ZZZ__FnCalls!F63</f>
        <v>MMM 2014</v>
      </c>
      <c r="BK40" s="20" t="str">
        <f>ZZZ__FnCalls!F64</f>
        <v>MMM 2014</v>
      </c>
      <c r="BL40" s="20" t="str">
        <f>ZZZ__FnCalls!F65</f>
        <v>MMM 2014</v>
      </c>
      <c r="BM40" s="20" t="str">
        <f>ZZZ__FnCalls!F66</f>
        <v>MMM 2014</v>
      </c>
      <c r="BN40" s="21" t="str">
        <f>ZZZ__FnCalls!H55</f>
        <v>2014</v>
      </c>
      <c r="BO40" s="20" t="str">
        <f>ZZZ__FnCalls!F67</f>
        <v>MMM 2015</v>
      </c>
      <c r="BP40" s="20" t="str">
        <f>ZZZ__FnCalls!F68</f>
        <v>MMM 2015</v>
      </c>
      <c r="BQ40" s="20" t="str">
        <f>ZZZ__FnCalls!F69</f>
        <v>MMM 2015</v>
      </c>
      <c r="BR40" s="20" t="str">
        <f>ZZZ__FnCalls!F70</f>
        <v>MMM 2015</v>
      </c>
      <c r="BS40" s="20" t="str">
        <f>ZZZ__FnCalls!F71</f>
        <v>MMM 2015</v>
      </c>
      <c r="BT40" s="20" t="str">
        <f>ZZZ__FnCalls!F72</f>
        <v>MMM 2015</v>
      </c>
      <c r="BU40" s="20" t="str">
        <f>ZZZ__FnCalls!F73</f>
        <v>MMM 2015</v>
      </c>
      <c r="BV40" s="20" t="str">
        <f>ZZZ__FnCalls!F74</f>
        <v>MMM 2015</v>
      </c>
      <c r="BW40" s="20" t="str">
        <f>ZZZ__FnCalls!F75</f>
        <v>MMM 2015</v>
      </c>
      <c r="BX40" s="20" t="str">
        <f>ZZZ__FnCalls!F76</f>
        <v>MMM 2015</v>
      </c>
      <c r="BY40" s="20" t="str">
        <f>ZZZ__FnCalls!F77</f>
        <v>MMM 2015</v>
      </c>
      <c r="BZ40" s="20" t="str">
        <f>ZZZ__FnCalls!F78</f>
        <v>MMM 2015</v>
      </c>
      <c r="CA40" s="21" t="str">
        <f>ZZZ__FnCalls!H67</f>
        <v>2015</v>
      </c>
      <c r="CB40" s="20" t="str">
        <f>ZZZ__FnCalls!F79</f>
        <v>MMM 2016</v>
      </c>
      <c r="CC40" s="20" t="str">
        <f>ZZZ__FnCalls!F80</f>
        <v>MMM 2016</v>
      </c>
      <c r="CD40" s="20" t="str">
        <f>ZZZ__FnCalls!F81</f>
        <v>MMM 2016</v>
      </c>
      <c r="CE40" s="20" t="str">
        <f>ZZZ__FnCalls!F82</f>
        <v>MMM 2016</v>
      </c>
      <c r="CF40" s="20" t="str">
        <f>ZZZ__FnCalls!F83</f>
        <v>MMM 2016</v>
      </c>
      <c r="CG40" s="20" t="str">
        <f>ZZZ__FnCalls!F84</f>
        <v>MMM 2016</v>
      </c>
      <c r="CH40" s="20" t="str">
        <f>ZZZ__FnCalls!F85</f>
        <v>MMM 2016</v>
      </c>
      <c r="CI40" s="20" t="str">
        <f>ZZZ__FnCalls!F86</f>
        <v>MMM 2016</v>
      </c>
      <c r="CJ40" s="20" t="str">
        <f>ZZZ__FnCalls!F87</f>
        <v>MMM 2016</v>
      </c>
      <c r="CK40" s="20" t="str">
        <f>ZZZ__FnCalls!F88</f>
        <v>MMM 2016</v>
      </c>
      <c r="CL40" s="20" t="str">
        <f>ZZZ__FnCalls!F89</f>
        <v>MMM 2016</v>
      </c>
      <c r="CM40" s="20" t="str">
        <f>ZZZ__FnCalls!F90</f>
        <v>MMM 2016</v>
      </c>
      <c r="CN40" s="21" t="str">
        <f>ZZZ__FnCalls!H79</f>
        <v>2016</v>
      </c>
      <c r="CO40" s="20" t="str">
        <f>ZZZ__FnCalls!F91</f>
        <v>MMM 2017</v>
      </c>
      <c r="CP40" s="20" t="str">
        <f>ZZZ__FnCalls!F92</f>
        <v>MMM 2017</v>
      </c>
      <c r="CQ40" s="20" t="str">
        <f>ZZZ__FnCalls!F93</f>
        <v>MMM 2017</v>
      </c>
      <c r="CR40" s="20" t="str">
        <f>ZZZ__FnCalls!F94</f>
        <v>MMM 2017</v>
      </c>
      <c r="CS40" s="20" t="str">
        <f>ZZZ__FnCalls!F95</f>
        <v>MMM 2017</v>
      </c>
      <c r="CT40" s="20" t="str">
        <f>ZZZ__FnCalls!F96</f>
        <v>MMM 2017</v>
      </c>
      <c r="CU40" s="20" t="str">
        <f>ZZZ__FnCalls!F97</f>
        <v>MMM 2017</v>
      </c>
      <c r="CV40" s="20" t="str">
        <f>ZZZ__FnCalls!F98</f>
        <v>MMM 2017</v>
      </c>
      <c r="CW40" s="20" t="str">
        <f>ZZZ__FnCalls!F99</f>
        <v>MMM 2017</v>
      </c>
      <c r="CX40" s="20" t="str">
        <f>ZZZ__FnCalls!F100</f>
        <v>MMM 2017</v>
      </c>
      <c r="CY40" s="20" t="str">
        <f>ZZZ__FnCalls!F101</f>
        <v>MMM 2017</v>
      </c>
      <c r="CZ40" s="20" t="str">
        <f>ZZZ__FnCalls!F102</f>
        <v>MMM 2017</v>
      </c>
      <c r="DA40" s="21" t="str">
        <f>ZZZ__FnCalls!H91</f>
        <v>2017</v>
      </c>
      <c r="DB40" s="20" t="str">
        <f>ZZZ__FnCalls!F103</f>
        <v>MMM 2018</v>
      </c>
      <c r="DC40" s="20" t="str">
        <f>ZZZ__FnCalls!F104</f>
        <v>MMM 2018</v>
      </c>
      <c r="DD40" s="20" t="str">
        <f>ZZZ__FnCalls!F105</f>
        <v>MMM 2018</v>
      </c>
      <c r="DE40" s="20" t="str">
        <f>ZZZ__FnCalls!F106</f>
        <v>MMM 2018</v>
      </c>
      <c r="DF40" s="20" t="str">
        <f>ZZZ__FnCalls!F107</f>
        <v>MMM 2018</v>
      </c>
      <c r="DG40" s="20" t="str">
        <f>ZZZ__FnCalls!F108</f>
        <v>MMM 2018</v>
      </c>
      <c r="DH40" s="20" t="str">
        <f>ZZZ__FnCalls!F109</f>
        <v>MMM 2018</v>
      </c>
      <c r="DI40" s="20" t="str">
        <f>ZZZ__FnCalls!F110</f>
        <v>MMM 2018</v>
      </c>
      <c r="DJ40" s="20" t="str">
        <f>ZZZ__FnCalls!F111</f>
        <v>MMM 2018</v>
      </c>
      <c r="DK40" s="20" t="str">
        <f>ZZZ__FnCalls!F112</f>
        <v>MMM 2018</v>
      </c>
      <c r="DL40" s="20" t="str">
        <f>ZZZ__FnCalls!F113</f>
        <v>MMM 2018</v>
      </c>
      <c r="DM40" s="20" t="str">
        <f>ZZZ__FnCalls!F114</f>
        <v>MMM 2018</v>
      </c>
      <c r="DN40" s="21" t="str">
        <f>ZZZ__FnCalls!H103</f>
        <v>2018</v>
      </c>
      <c r="DO40" s="20" t="str">
        <f>ZZZ__FnCalls!F115</f>
        <v>MMM 2019</v>
      </c>
      <c r="DP40" s="20" t="str">
        <f>ZZZ__FnCalls!F116</f>
        <v>MMM 2019</v>
      </c>
      <c r="DQ40" s="20" t="str">
        <f>ZZZ__FnCalls!F117</f>
        <v>MMM 2019</v>
      </c>
      <c r="DR40" s="20" t="str">
        <f>ZZZ__FnCalls!F118</f>
        <v>MMM 2019</v>
      </c>
      <c r="DS40" s="20" t="str">
        <f>ZZZ__FnCalls!F119</f>
        <v>MMM 2019</v>
      </c>
      <c r="DT40" s="20" t="str">
        <f>ZZZ__FnCalls!F120</f>
        <v>MMM 2019</v>
      </c>
      <c r="DU40" s="20" t="str">
        <f>ZZZ__FnCalls!F121</f>
        <v>MMM 2019</v>
      </c>
      <c r="DV40" s="20" t="str">
        <f>ZZZ__FnCalls!F122</f>
        <v>MMM 2019</v>
      </c>
      <c r="DW40" s="20" t="str">
        <f>ZZZ__FnCalls!F123</f>
        <v>MMM 2019</v>
      </c>
      <c r="DX40" s="20" t="str">
        <f>ZZZ__FnCalls!F124</f>
        <v>MMM 2019</v>
      </c>
      <c r="DY40" s="20" t="str">
        <f>ZZZ__FnCalls!F125</f>
        <v>MMM 2019</v>
      </c>
      <c r="DZ40" s="20" t="str">
        <f>ZZZ__FnCalls!F126</f>
        <v>MMM 2019</v>
      </c>
      <c r="EA40" s="21" t="str">
        <f>ZZZ__FnCalls!H115</f>
        <v>2019</v>
      </c>
      <c r="EB40" s="20" t="str">
        <f>ZZZ__FnCalls!F127</f>
        <v>MMM 2020</v>
      </c>
      <c r="EC40" s="20" t="str">
        <f>ZZZ__FnCalls!F128</f>
        <v>MMM 2020</v>
      </c>
      <c r="ED40" s="20" t="str">
        <f>ZZZ__FnCalls!F129</f>
        <v>MMM 2020</v>
      </c>
      <c r="EE40" s="20" t="str">
        <f>ZZZ__FnCalls!F130</f>
        <v>MMM 2020</v>
      </c>
      <c r="EF40" s="20" t="str">
        <f>ZZZ__FnCalls!F131</f>
        <v>MMM 2020</v>
      </c>
      <c r="EG40" s="20" t="str">
        <f>ZZZ__FnCalls!F132</f>
        <v>MMM 2020</v>
      </c>
      <c r="EH40" s="20" t="str">
        <f>ZZZ__FnCalls!F133</f>
        <v>MMM 2020</v>
      </c>
      <c r="EI40" s="20" t="str">
        <f>ZZZ__FnCalls!F134</f>
        <v>MMM 2020</v>
      </c>
      <c r="EJ40" s="20" t="str">
        <f>ZZZ__FnCalls!F135</f>
        <v>MMM 2020</v>
      </c>
      <c r="EK40" s="20" t="str">
        <f>ZZZ__FnCalls!F136</f>
        <v>MMM 2020</v>
      </c>
      <c r="EL40" s="20" t="str">
        <f>ZZZ__FnCalls!F137</f>
        <v>MMM 2020</v>
      </c>
      <c r="EM40" s="20" t="str">
        <f>ZZZ__FnCalls!F138</f>
        <v>MMM 2020</v>
      </c>
      <c r="EN40" s="21" t="str">
        <f>ZZZ__FnCalls!H127</f>
        <v>2020</v>
      </c>
    </row>
    <row r="41" spans="1:144" ht="12.75" customHeight="1" x14ac:dyDescent="0.2">
      <c r="A41" s="5"/>
      <c r="B41" s="44" t="str">
        <f>ZZZ__FnCalls!F7</f>
        <v>MMM 2010</v>
      </c>
      <c r="C41" s="44" t="str">
        <f>ZZZ__FnCalls!F8</f>
        <v>MMM 2010</v>
      </c>
      <c r="D41" s="44" t="str">
        <f>ZZZ__FnCalls!F9</f>
        <v>MMM 2010</v>
      </c>
      <c r="E41" s="44" t="str">
        <f>ZZZ__FnCalls!F10</f>
        <v>MMM 2010</v>
      </c>
      <c r="F41" s="44" t="str">
        <f>ZZZ__FnCalls!F11</f>
        <v>MMM 2010</v>
      </c>
      <c r="G41" s="44" t="str">
        <f>ZZZ__FnCalls!F12</f>
        <v>MMM 2010</v>
      </c>
      <c r="H41" s="44" t="str">
        <f>ZZZ__FnCalls!F13</f>
        <v>MMM 2010</v>
      </c>
      <c r="I41" s="44" t="str">
        <f>ZZZ__FnCalls!F14</f>
        <v>MMM 2010</v>
      </c>
      <c r="J41" s="44" t="str">
        <f>ZZZ__FnCalls!F15</f>
        <v>MMM 2010</v>
      </c>
      <c r="K41" s="44" t="str">
        <f>ZZZ__FnCalls!F16</f>
        <v>MMM 2010</v>
      </c>
      <c r="L41" s="44" t="str">
        <f>ZZZ__FnCalls!F17</f>
        <v>MMM 2010</v>
      </c>
      <c r="M41" s="44" t="str">
        <f>ZZZ__FnCalls!F18</f>
        <v>MMM 2010</v>
      </c>
      <c r="N41" s="45" t="str">
        <f>ZZZ__FnCalls!F7</f>
        <v>MMM 2010</v>
      </c>
      <c r="O41" s="44" t="str">
        <f>ZZZ__FnCalls!F19</f>
        <v>MMM 2011</v>
      </c>
      <c r="P41" s="44" t="str">
        <f>ZZZ__FnCalls!F20</f>
        <v>MMM 2011</v>
      </c>
      <c r="Q41" s="44" t="str">
        <f>ZZZ__FnCalls!F21</f>
        <v>MMM 2011</v>
      </c>
      <c r="R41" s="44" t="str">
        <f>ZZZ__FnCalls!F22</f>
        <v>MMM 2011</v>
      </c>
      <c r="S41" s="44" t="str">
        <f>ZZZ__FnCalls!F23</f>
        <v>MMM 2011</v>
      </c>
      <c r="T41" s="44" t="str">
        <f>ZZZ__FnCalls!F24</f>
        <v>MMM 2011</v>
      </c>
      <c r="U41" s="44" t="str">
        <f>ZZZ__FnCalls!F25</f>
        <v>MMM 2011</v>
      </c>
      <c r="V41" s="44" t="str">
        <f>ZZZ__FnCalls!F26</f>
        <v>MMM 2011</v>
      </c>
      <c r="W41" s="44" t="str">
        <f>ZZZ__FnCalls!F27</f>
        <v>MMM 2011</v>
      </c>
      <c r="X41" s="44" t="str">
        <f>ZZZ__FnCalls!F28</f>
        <v>MMM 2011</v>
      </c>
      <c r="Y41" s="44" t="str">
        <f>ZZZ__FnCalls!F29</f>
        <v>MMM 2011</v>
      </c>
      <c r="Z41" s="44" t="str">
        <f>ZZZ__FnCalls!F30</f>
        <v>MMM 2011</v>
      </c>
      <c r="AA41" s="45" t="str">
        <f>ZZZ__FnCalls!F19</f>
        <v>MMM 2011</v>
      </c>
      <c r="AB41" s="44" t="str">
        <f>ZZZ__FnCalls!F31</f>
        <v>MMM 2012</v>
      </c>
      <c r="AC41" s="44" t="str">
        <f>ZZZ__FnCalls!F32</f>
        <v>MMM 2012</v>
      </c>
      <c r="AD41" s="44" t="str">
        <f>ZZZ__FnCalls!F33</f>
        <v>MMM 2012</v>
      </c>
      <c r="AE41" s="44" t="str">
        <f>ZZZ__FnCalls!F34</f>
        <v>MMM 2012</v>
      </c>
      <c r="AF41" s="44" t="str">
        <f>ZZZ__FnCalls!F35</f>
        <v>MMM 2012</v>
      </c>
      <c r="AG41" s="44" t="str">
        <f>ZZZ__FnCalls!F36</f>
        <v>MMM 2012</v>
      </c>
      <c r="AH41" s="44" t="str">
        <f>ZZZ__FnCalls!F37</f>
        <v>MMM 2012</v>
      </c>
      <c r="AI41" s="44" t="str">
        <f>ZZZ__FnCalls!F38</f>
        <v>MMM 2012</v>
      </c>
      <c r="AJ41" s="44" t="str">
        <f>ZZZ__FnCalls!F39</f>
        <v>MMM 2012</v>
      </c>
      <c r="AK41" s="44" t="str">
        <f>ZZZ__FnCalls!F40</f>
        <v>MMM 2012</v>
      </c>
      <c r="AL41" s="44" t="str">
        <f>ZZZ__FnCalls!F41</f>
        <v>MMM 2012</v>
      </c>
      <c r="AM41" s="44" t="str">
        <f>ZZZ__FnCalls!F42</f>
        <v>MMM 2012</v>
      </c>
      <c r="AN41" s="45" t="str">
        <f>ZZZ__FnCalls!F31</f>
        <v>MMM 2012</v>
      </c>
      <c r="AO41" s="44" t="str">
        <f>ZZZ__FnCalls!F43</f>
        <v>MMM 2013</v>
      </c>
      <c r="AP41" s="44" t="str">
        <f>ZZZ__FnCalls!F44</f>
        <v>MMM 2013</v>
      </c>
      <c r="AQ41" s="44" t="str">
        <f>ZZZ__FnCalls!F45</f>
        <v>MMM 2013</v>
      </c>
      <c r="AR41" s="44" t="str">
        <f>ZZZ__FnCalls!F46</f>
        <v>MMM 2013</v>
      </c>
      <c r="AS41" s="44" t="str">
        <f>ZZZ__FnCalls!F47</f>
        <v>MMM 2013</v>
      </c>
      <c r="AT41" s="44" t="str">
        <f>ZZZ__FnCalls!F48</f>
        <v>MMM 2013</v>
      </c>
      <c r="AU41" s="44" t="str">
        <f>ZZZ__FnCalls!F49</f>
        <v>MMM 2013</v>
      </c>
      <c r="AV41" s="44" t="str">
        <f>ZZZ__FnCalls!F50</f>
        <v>MMM 2013</v>
      </c>
      <c r="AW41" s="44" t="str">
        <f>ZZZ__FnCalls!F51</f>
        <v>MMM 2013</v>
      </c>
      <c r="AX41" s="44" t="str">
        <f>ZZZ__FnCalls!F52</f>
        <v>MMM 2013</v>
      </c>
      <c r="AY41" s="44" t="str">
        <f>ZZZ__FnCalls!F53</f>
        <v>MMM 2013</v>
      </c>
      <c r="AZ41" s="44" t="str">
        <f>ZZZ__FnCalls!F54</f>
        <v>MMM 2013</v>
      </c>
      <c r="BA41" s="45" t="str">
        <f>ZZZ__FnCalls!F43</f>
        <v>MMM 2013</v>
      </c>
      <c r="BB41" s="44" t="str">
        <f>ZZZ__FnCalls!F55</f>
        <v>MMM 2014</v>
      </c>
      <c r="BC41" s="44" t="str">
        <f>ZZZ__FnCalls!F56</f>
        <v>MMM 2014</v>
      </c>
      <c r="BD41" s="44" t="str">
        <f>ZZZ__FnCalls!F57</f>
        <v>MMM 2014</v>
      </c>
      <c r="BE41" s="44" t="str">
        <f>ZZZ__FnCalls!F58</f>
        <v>MMM 2014</v>
      </c>
      <c r="BF41" s="44" t="str">
        <f>ZZZ__FnCalls!F59</f>
        <v>MMM 2014</v>
      </c>
      <c r="BG41" s="44" t="str">
        <f>ZZZ__FnCalls!F60</f>
        <v>MMM 2014</v>
      </c>
      <c r="BH41" s="44" t="str">
        <f>ZZZ__FnCalls!F61</f>
        <v>MMM 2014</v>
      </c>
      <c r="BI41" s="44" t="str">
        <f>ZZZ__FnCalls!F62</f>
        <v>MMM 2014</v>
      </c>
      <c r="BJ41" s="44" t="str">
        <f>ZZZ__FnCalls!F63</f>
        <v>MMM 2014</v>
      </c>
      <c r="BK41" s="44" t="str">
        <f>ZZZ__FnCalls!F64</f>
        <v>MMM 2014</v>
      </c>
      <c r="BL41" s="44" t="str">
        <f>ZZZ__FnCalls!F65</f>
        <v>MMM 2014</v>
      </c>
      <c r="BM41" s="44" t="str">
        <f>ZZZ__FnCalls!F66</f>
        <v>MMM 2014</v>
      </c>
      <c r="BN41" s="45" t="str">
        <f>ZZZ__FnCalls!F55</f>
        <v>MMM 2014</v>
      </c>
      <c r="BO41" s="44" t="str">
        <f>ZZZ__FnCalls!F67</f>
        <v>MMM 2015</v>
      </c>
      <c r="BP41" s="44" t="str">
        <f>ZZZ__FnCalls!F68</f>
        <v>MMM 2015</v>
      </c>
      <c r="BQ41" s="44" t="str">
        <f>ZZZ__FnCalls!F69</f>
        <v>MMM 2015</v>
      </c>
      <c r="BR41" s="44" t="str">
        <f>ZZZ__FnCalls!F70</f>
        <v>MMM 2015</v>
      </c>
      <c r="BS41" s="44" t="str">
        <f>ZZZ__FnCalls!F71</f>
        <v>MMM 2015</v>
      </c>
      <c r="BT41" s="44" t="str">
        <f>ZZZ__FnCalls!F72</f>
        <v>MMM 2015</v>
      </c>
      <c r="BU41" s="44" t="str">
        <f>ZZZ__FnCalls!F73</f>
        <v>MMM 2015</v>
      </c>
      <c r="BV41" s="44" t="str">
        <f>ZZZ__FnCalls!F74</f>
        <v>MMM 2015</v>
      </c>
      <c r="BW41" s="44" t="str">
        <f>ZZZ__FnCalls!F75</f>
        <v>MMM 2015</v>
      </c>
      <c r="BX41" s="44" t="str">
        <f>ZZZ__FnCalls!F76</f>
        <v>MMM 2015</v>
      </c>
      <c r="BY41" s="44" t="str">
        <f>ZZZ__FnCalls!F77</f>
        <v>MMM 2015</v>
      </c>
      <c r="BZ41" s="44" t="str">
        <f>ZZZ__FnCalls!F78</f>
        <v>MMM 2015</v>
      </c>
      <c r="CA41" s="45" t="str">
        <f>ZZZ__FnCalls!F67</f>
        <v>MMM 2015</v>
      </c>
      <c r="CB41" s="44" t="str">
        <f>ZZZ__FnCalls!F79</f>
        <v>MMM 2016</v>
      </c>
      <c r="CC41" s="44" t="str">
        <f>ZZZ__FnCalls!F80</f>
        <v>MMM 2016</v>
      </c>
      <c r="CD41" s="44" t="str">
        <f>ZZZ__FnCalls!F81</f>
        <v>MMM 2016</v>
      </c>
      <c r="CE41" s="44" t="str">
        <f>ZZZ__FnCalls!F82</f>
        <v>MMM 2016</v>
      </c>
      <c r="CF41" s="44" t="str">
        <f>ZZZ__FnCalls!F83</f>
        <v>MMM 2016</v>
      </c>
      <c r="CG41" s="44" t="str">
        <f>ZZZ__FnCalls!F84</f>
        <v>MMM 2016</v>
      </c>
      <c r="CH41" s="44" t="str">
        <f>ZZZ__FnCalls!F85</f>
        <v>MMM 2016</v>
      </c>
      <c r="CI41" s="44" t="str">
        <f>ZZZ__FnCalls!F86</f>
        <v>MMM 2016</v>
      </c>
      <c r="CJ41" s="44" t="str">
        <f>ZZZ__FnCalls!F87</f>
        <v>MMM 2016</v>
      </c>
      <c r="CK41" s="44" t="str">
        <f>ZZZ__FnCalls!F88</f>
        <v>MMM 2016</v>
      </c>
      <c r="CL41" s="44" t="str">
        <f>ZZZ__FnCalls!F89</f>
        <v>MMM 2016</v>
      </c>
      <c r="CM41" s="44" t="str">
        <f>ZZZ__FnCalls!F90</f>
        <v>MMM 2016</v>
      </c>
      <c r="CN41" s="45" t="str">
        <f>ZZZ__FnCalls!F79</f>
        <v>MMM 2016</v>
      </c>
      <c r="CO41" s="44" t="str">
        <f>ZZZ__FnCalls!F91</f>
        <v>MMM 2017</v>
      </c>
      <c r="CP41" s="44" t="str">
        <f>ZZZ__FnCalls!F92</f>
        <v>MMM 2017</v>
      </c>
      <c r="CQ41" s="44" t="str">
        <f>ZZZ__FnCalls!F93</f>
        <v>MMM 2017</v>
      </c>
      <c r="CR41" s="44" t="str">
        <f>ZZZ__FnCalls!F94</f>
        <v>MMM 2017</v>
      </c>
      <c r="CS41" s="44" t="str">
        <f>ZZZ__FnCalls!F95</f>
        <v>MMM 2017</v>
      </c>
      <c r="CT41" s="44" t="str">
        <f>ZZZ__FnCalls!F96</f>
        <v>MMM 2017</v>
      </c>
      <c r="CU41" s="44" t="str">
        <f>ZZZ__FnCalls!F97</f>
        <v>MMM 2017</v>
      </c>
      <c r="CV41" s="44" t="str">
        <f>ZZZ__FnCalls!F98</f>
        <v>MMM 2017</v>
      </c>
      <c r="CW41" s="44" t="str">
        <f>ZZZ__FnCalls!F99</f>
        <v>MMM 2017</v>
      </c>
      <c r="CX41" s="44" t="str">
        <f>ZZZ__FnCalls!F100</f>
        <v>MMM 2017</v>
      </c>
      <c r="CY41" s="44" t="str">
        <f>ZZZ__FnCalls!F101</f>
        <v>MMM 2017</v>
      </c>
      <c r="CZ41" s="44" t="str">
        <f>ZZZ__FnCalls!F102</f>
        <v>MMM 2017</v>
      </c>
      <c r="DA41" s="45" t="str">
        <f>ZZZ__FnCalls!F91</f>
        <v>MMM 2017</v>
      </c>
      <c r="DB41" s="44" t="str">
        <f>ZZZ__FnCalls!F103</f>
        <v>MMM 2018</v>
      </c>
      <c r="DC41" s="44" t="str">
        <f>ZZZ__FnCalls!F104</f>
        <v>MMM 2018</v>
      </c>
      <c r="DD41" s="44" t="str">
        <f>ZZZ__FnCalls!F105</f>
        <v>MMM 2018</v>
      </c>
      <c r="DE41" s="44" t="str">
        <f>ZZZ__FnCalls!F106</f>
        <v>MMM 2018</v>
      </c>
      <c r="DF41" s="44" t="str">
        <f>ZZZ__FnCalls!F107</f>
        <v>MMM 2018</v>
      </c>
      <c r="DG41" s="44" t="str">
        <f>ZZZ__FnCalls!F108</f>
        <v>MMM 2018</v>
      </c>
      <c r="DH41" s="44" t="str">
        <f>ZZZ__FnCalls!F109</f>
        <v>MMM 2018</v>
      </c>
      <c r="DI41" s="44" t="str">
        <f>ZZZ__FnCalls!F110</f>
        <v>MMM 2018</v>
      </c>
      <c r="DJ41" s="44" t="str">
        <f>ZZZ__FnCalls!F111</f>
        <v>MMM 2018</v>
      </c>
      <c r="DK41" s="44" t="str">
        <f>ZZZ__FnCalls!F112</f>
        <v>MMM 2018</v>
      </c>
      <c r="DL41" s="44" t="str">
        <f>ZZZ__FnCalls!F113</f>
        <v>MMM 2018</v>
      </c>
      <c r="DM41" s="44" t="str">
        <f>ZZZ__FnCalls!F114</f>
        <v>MMM 2018</v>
      </c>
      <c r="DN41" s="45" t="str">
        <f>ZZZ__FnCalls!F103</f>
        <v>MMM 2018</v>
      </c>
      <c r="DO41" s="44" t="str">
        <f>ZZZ__FnCalls!F115</f>
        <v>MMM 2019</v>
      </c>
      <c r="DP41" s="44" t="str">
        <f>ZZZ__FnCalls!F116</f>
        <v>MMM 2019</v>
      </c>
      <c r="DQ41" s="44" t="str">
        <f>ZZZ__FnCalls!F117</f>
        <v>MMM 2019</v>
      </c>
      <c r="DR41" s="44" t="str">
        <f>ZZZ__FnCalls!F118</f>
        <v>MMM 2019</v>
      </c>
      <c r="DS41" s="44" t="str">
        <f>ZZZ__FnCalls!F119</f>
        <v>MMM 2019</v>
      </c>
      <c r="DT41" s="44" t="str">
        <f>ZZZ__FnCalls!F120</f>
        <v>MMM 2019</v>
      </c>
      <c r="DU41" s="44" t="str">
        <f>ZZZ__FnCalls!F121</f>
        <v>MMM 2019</v>
      </c>
      <c r="DV41" s="44" t="str">
        <f>ZZZ__FnCalls!F122</f>
        <v>MMM 2019</v>
      </c>
      <c r="DW41" s="44" t="str">
        <f>ZZZ__FnCalls!F123</f>
        <v>MMM 2019</v>
      </c>
      <c r="DX41" s="44" t="str">
        <f>ZZZ__FnCalls!F124</f>
        <v>MMM 2019</v>
      </c>
      <c r="DY41" s="44" t="str">
        <f>ZZZ__FnCalls!F125</f>
        <v>MMM 2019</v>
      </c>
      <c r="DZ41" s="44" t="str">
        <f>ZZZ__FnCalls!F126</f>
        <v>MMM 2019</v>
      </c>
      <c r="EA41" s="45" t="str">
        <f>ZZZ__FnCalls!F115</f>
        <v>MMM 2019</v>
      </c>
      <c r="EB41" s="44" t="str">
        <f>ZZZ__FnCalls!F127</f>
        <v>MMM 2020</v>
      </c>
      <c r="EC41" s="44" t="str">
        <f>ZZZ__FnCalls!F128</f>
        <v>MMM 2020</v>
      </c>
      <c r="ED41" s="44" t="str">
        <f>ZZZ__FnCalls!F129</f>
        <v>MMM 2020</v>
      </c>
      <c r="EE41" s="44" t="str">
        <f>ZZZ__FnCalls!F130</f>
        <v>MMM 2020</v>
      </c>
      <c r="EF41" s="44" t="str">
        <f>ZZZ__FnCalls!F131</f>
        <v>MMM 2020</v>
      </c>
      <c r="EG41" s="44" t="str">
        <f>ZZZ__FnCalls!F132</f>
        <v>MMM 2020</v>
      </c>
      <c r="EH41" s="44" t="str">
        <f>ZZZ__FnCalls!F133</f>
        <v>MMM 2020</v>
      </c>
      <c r="EI41" s="44" t="str">
        <f>ZZZ__FnCalls!F134</f>
        <v>MMM 2020</v>
      </c>
      <c r="EJ41" s="44" t="str">
        <f>ZZZ__FnCalls!F135</f>
        <v>MMM 2020</v>
      </c>
      <c r="EK41" s="44" t="str">
        <f>ZZZ__FnCalls!F136</f>
        <v>MMM 2020</v>
      </c>
      <c r="EL41" s="44" t="str">
        <f>ZZZ__FnCalls!F137</f>
        <v>MMM 2020</v>
      </c>
      <c r="EM41" s="44" t="str">
        <f>ZZZ__FnCalls!F138</f>
        <v>MMM 2020</v>
      </c>
      <c r="EN41" s="45" t="str">
        <f>ZZZ__FnCalls!F127</f>
        <v>MMM 2020</v>
      </c>
    </row>
    <row r="42" spans="1:144" ht="12.75" customHeight="1" x14ac:dyDescent="0.2">
      <c r="A42" s="2" t="str">
        <f>"Output_1"</f>
        <v>Output_1</v>
      </c>
    </row>
    <row r="43" spans="1:144" ht="12.75" customHeight="1" x14ac:dyDescent="0.2">
      <c r="B43" s="19" t="str">
        <f>ZZZ__FnCalls!F7</f>
        <v>MMM 2010</v>
      </c>
      <c r="C43" s="20" t="str">
        <f>ZZZ__FnCalls!F8</f>
        <v>MMM 2010</v>
      </c>
      <c r="D43" s="20" t="str">
        <f>ZZZ__FnCalls!F9</f>
        <v>MMM 2010</v>
      </c>
      <c r="E43" s="20" t="str">
        <f>ZZZ__FnCalls!F10</f>
        <v>MMM 2010</v>
      </c>
      <c r="F43" s="20" t="str">
        <f>ZZZ__FnCalls!F11</f>
        <v>MMM 2010</v>
      </c>
      <c r="G43" s="20" t="str">
        <f>ZZZ__FnCalls!F12</f>
        <v>MMM 2010</v>
      </c>
      <c r="H43" s="20" t="str">
        <f>ZZZ__FnCalls!F13</f>
        <v>MMM 2010</v>
      </c>
      <c r="I43" s="20" t="str">
        <f>ZZZ__FnCalls!F14</f>
        <v>MMM 2010</v>
      </c>
      <c r="J43" s="20" t="str">
        <f>ZZZ__FnCalls!F15</f>
        <v>MMM 2010</v>
      </c>
      <c r="K43" s="20" t="str">
        <f>ZZZ__FnCalls!F16</f>
        <v>MMM 2010</v>
      </c>
      <c r="L43" s="20" t="str">
        <f>ZZZ__FnCalls!F17</f>
        <v>MMM 2010</v>
      </c>
      <c r="M43" s="20" t="str">
        <f>ZZZ__FnCalls!F18</f>
        <v>MMM 2010</v>
      </c>
      <c r="N43" s="21" t="str">
        <f>ZZZ__FnCalls!H7</f>
        <v>2010</v>
      </c>
      <c r="O43" s="20" t="str">
        <f>ZZZ__FnCalls!F19</f>
        <v>MMM 2011</v>
      </c>
      <c r="P43" s="20" t="str">
        <f>ZZZ__FnCalls!F20</f>
        <v>MMM 2011</v>
      </c>
      <c r="Q43" s="20" t="str">
        <f>ZZZ__FnCalls!F21</f>
        <v>MMM 2011</v>
      </c>
      <c r="R43" s="20" t="str">
        <f>ZZZ__FnCalls!F22</f>
        <v>MMM 2011</v>
      </c>
      <c r="S43" s="20" t="str">
        <f>ZZZ__FnCalls!F23</f>
        <v>MMM 2011</v>
      </c>
      <c r="T43" s="20" t="str">
        <f>ZZZ__FnCalls!F24</f>
        <v>MMM 2011</v>
      </c>
      <c r="U43" s="20" t="str">
        <f>ZZZ__FnCalls!F25</f>
        <v>MMM 2011</v>
      </c>
      <c r="V43" s="20" t="str">
        <f>ZZZ__FnCalls!F26</f>
        <v>MMM 2011</v>
      </c>
      <c r="W43" s="20" t="str">
        <f>ZZZ__FnCalls!F27</f>
        <v>MMM 2011</v>
      </c>
      <c r="X43" s="20" t="str">
        <f>ZZZ__FnCalls!F28</f>
        <v>MMM 2011</v>
      </c>
      <c r="Y43" s="20" t="str">
        <f>ZZZ__FnCalls!F29</f>
        <v>MMM 2011</v>
      </c>
      <c r="Z43" s="20" t="str">
        <f>ZZZ__FnCalls!F30</f>
        <v>MMM 2011</v>
      </c>
      <c r="AA43" s="21" t="str">
        <f>ZZZ__FnCalls!H19</f>
        <v>2011</v>
      </c>
      <c r="AB43" s="20" t="str">
        <f>ZZZ__FnCalls!F31</f>
        <v>MMM 2012</v>
      </c>
      <c r="AC43" s="20" t="str">
        <f>ZZZ__FnCalls!F32</f>
        <v>MMM 2012</v>
      </c>
      <c r="AD43" s="20" t="str">
        <f>ZZZ__FnCalls!F33</f>
        <v>MMM 2012</v>
      </c>
      <c r="AE43" s="20" t="str">
        <f>ZZZ__FnCalls!F34</f>
        <v>MMM 2012</v>
      </c>
      <c r="AF43" s="20" t="str">
        <f>ZZZ__FnCalls!F35</f>
        <v>MMM 2012</v>
      </c>
      <c r="AG43" s="20" t="str">
        <f>ZZZ__FnCalls!F36</f>
        <v>MMM 2012</v>
      </c>
      <c r="AH43" s="20" t="str">
        <f>ZZZ__FnCalls!F37</f>
        <v>MMM 2012</v>
      </c>
      <c r="AI43" s="20" t="str">
        <f>ZZZ__FnCalls!F38</f>
        <v>MMM 2012</v>
      </c>
      <c r="AJ43" s="20" t="str">
        <f>ZZZ__FnCalls!F39</f>
        <v>MMM 2012</v>
      </c>
      <c r="AK43" s="20" t="str">
        <f>ZZZ__FnCalls!F40</f>
        <v>MMM 2012</v>
      </c>
      <c r="AL43" s="20" t="str">
        <f>ZZZ__FnCalls!F41</f>
        <v>MMM 2012</v>
      </c>
      <c r="AM43" s="20" t="str">
        <f>ZZZ__FnCalls!F42</f>
        <v>MMM 2012</v>
      </c>
      <c r="AN43" s="21" t="str">
        <f>ZZZ__FnCalls!H31</f>
        <v>2012</v>
      </c>
      <c r="AO43" s="20" t="str">
        <f>ZZZ__FnCalls!F43</f>
        <v>MMM 2013</v>
      </c>
      <c r="AP43" s="20" t="str">
        <f>ZZZ__FnCalls!F44</f>
        <v>MMM 2013</v>
      </c>
      <c r="AQ43" s="20" t="str">
        <f>ZZZ__FnCalls!F45</f>
        <v>MMM 2013</v>
      </c>
      <c r="AR43" s="20" t="str">
        <f>ZZZ__FnCalls!F46</f>
        <v>MMM 2013</v>
      </c>
      <c r="AS43" s="20" t="str">
        <f>ZZZ__FnCalls!F47</f>
        <v>MMM 2013</v>
      </c>
      <c r="AT43" s="20" t="str">
        <f>ZZZ__FnCalls!F48</f>
        <v>MMM 2013</v>
      </c>
      <c r="AU43" s="20" t="str">
        <f>ZZZ__FnCalls!F49</f>
        <v>MMM 2013</v>
      </c>
      <c r="AV43" s="20" t="str">
        <f>ZZZ__FnCalls!F50</f>
        <v>MMM 2013</v>
      </c>
      <c r="AW43" s="20" t="str">
        <f>ZZZ__FnCalls!F51</f>
        <v>MMM 2013</v>
      </c>
      <c r="AX43" s="20" t="str">
        <f>ZZZ__FnCalls!F52</f>
        <v>MMM 2013</v>
      </c>
      <c r="AY43" s="20" t="str">
        <f>ZZZ__FnCalls!F53</f>
        <v>MMM 2013</v>
      </c>
      <c r="AZ43" s="20" t="str">
        <f>ZZZ__FnCalls!F54</f>
        <v>MMM 2013</v>
      </c>
      <c r="BA43" s="21" t="str">
        <f>ZZZ__FnCalls!H43</f>
        <v>2013</v>
      </c>
      <c r="BB43" s="20" t="str">
        <f>ZZZ__FnCalls!F55</f>
        <v>MMM 2014</v>
      </c>
      <c r="BC43" s="20" t="str">
        <f>ZZZ__FnCalls!F56</f>
        <v>MMM 2014</v>
      </c>
      <c r="BD43" s="20" t="str">
        <f>ZZZ__FnCalls!F57</f>
        <v>MMM 2014</v>
      </c>
      <c r="BE43" s="20" t="str">
        <f>ZZZ__FnCalls!F58</f>
        <v>MMM 2014</v>
      </c>
      <c r="BF43" s="20" t="str">
        <f>ZZZ__FnCalls!F59</f>
        <v>MMM 2014</v>
      </c>
      <c r="BG43" s="20" t="str">
        <f>ZZZ__FnCalls!F60</f>
        <v>MMM 2014</v>
      </c>
      <c r="BH43" s="20" t="str">
        <f>ZZZ__FnCalls!F61</f>
        <v>MMM 2014</v>
      </c>
      <c r="BI43" s="20" t="str">
        <f>ZZZ__FnCalls!F62</f>
        <v>MMM 2014</v>
      </c>
      <c r="BJ43" s="20" t="str">
        <f>ZZZ__FnCalls!F63</f>
        <v>MMM 2014</v>
      </c>
      <c r="BK43" s="20" t="str">
        <f>ZZZ__FnCalls!F64</f>
        <v>MMM 2014</v>
      </c>
      <c r="BL43" s="20" t="str">
        <f>ZZZ__FnCalls!F65</f>
        <v>MMM 2014</v>
      </c>
      <c r="BM43" s="20" t="str">
        <f>ZZZ__FnCalls!F66</f>
        <v>MMM 2014</v>
      </c>
      <c r="BN43" s="21" t="str">
        <f>ZZZ__FnCalls!H55</f>
        <v>2014</v>
      </c>
      <c r="BO43" s="20" t="str">
        <f>ZZZ__FnCalls!F67</f>
        <v>MMM 2015</v>
      </c>
      <c r="BP43" s="20" t="str">
        <f>ZZZ__FnCalls!F68</f>
        <v>MMM 2015</v>
      </c>
      <c r="BQ43" s="20" t="str">
        <f>ZZZ__FnCalls!F69</f>
        <v>MMM 2015</v>
      </c>
      <c r="BR43" s="20" t="str">
        <f>ZZZ__FnCalls!F70</f>
        <v>MMM 2015</v>
      </c>
      <c r="BS43" s="20" t="str">
        <f>ZZZ__FnCalls!F71</f>
        <v>MMM 2015</v>
      </c>
      <c r="BT43" s="20" t="str">
        <f>ZZZ__FnCalls!F72</f>
        <v>MMM 2015</v>
      </c>
      <c r="BU43" s="20" t="str">
        <f>ZZZ__FnCalls!F73</f>
        <v>MMM 2015</v>
      </c>
      <c r="BV43" s="20" t="str">
        <f>ZZZ__FnCalls!F74</f>
        <v>MMM 2015</v>
      </c>
      <c r="BW43" s="20" t="str">
        <f>ZZZ__FnCalls!F75</f>
        <v>MMM 2015</v>
      </c>
      <c r="BX43" s="20" t="str">
        <f>ZZZ__FnCalls!F76</f>
        <v>MMM 2015</v>
      </c>
      <c r="BY43" s="20" t="str">
        <f>ZZZ__FnCalls!F77</f>
        <v>MMM 2015</v>
      </c>
      <c r="BZ43" s="20" t="str">
        <f>ZZZ__FnCalls!F78</f>
        <v>MMM 2015</v>
      </c>
      <c r="CA43" s="21" t="str">
        <f>ZZZ__FnCalls!H67</f>
        <v>2015</v>
      </c>
      <c r="CB43" s="20" t="str">
        <f>ZZZ__FnCalls!F79</f>
        <v>MMM 2016</v>
      </c>
      <c r="CC43" s="20" t="str">
        <f>ZZZ__FnCalls!F80</f>
        <v>MMM 2016</v>
      </c>
      <c r="CD43" s="20" t="str">
        <f>ZZZ__FnCalls!F81</f>
        <v>MMM 2016</v>
      </c>
      <c r="CE43" s="20" t="str">
        <f>ZZZ__FnCalls!F82</f>
        <v>MMM 2016</v>
      </c>
      <c r="CF43" s="20" t="str">
        <f>ZZZ__FnCalls!F83</f>
        <v>MMM 2016</v>
      </c>
      <c r="CG43" s="20" t="str">
        <f>ZZZ__FnCalls!F84</f>
        <v>MMM 2016</v>
      </c>
      <c r="CH43" s="20" t="str">
        <f>ZZZ__FnCalls!F85</f>
        <v>MMM 2016</v>
      </c>
      <c r="CI43" s="20" t="str">
        <f>ZZZ__FnCalls!F86</f>
        <v>MMM 2016</v>
      </c>
      <c r="CJ43" s="20" t="str">
        <f>ZZZ__FnCalls!F87</f>
        <v>MMM 2016</v>
      </c>
      <c r="CK43" s="20" t="str">
        <f>ZZZ__FnCalls!F88</f>
        <v>MMM 2016</v>
      </c>
      <c r="CL43" s="20" t="str">
        <f>ZZZ__FnCalls!F89</f>
        <v>MMM 2016</v>
      </c>
      <c r="CM43" s="20" t="str">
        <f>ZZZ__FnCalls!F90</f>
        <v>MMM 2016</v>
      </c>
      <c r="CN43" s="21" t="str">
        <f>ZZZ__FnCalls!H79</f>
        <v>2016</v>
      </c>
      <c r="CO43" s="20" t="str">
        <f>ZZZ__FnCalls!F91</f>
        <v>MMM 2017</v>
      </c>
      <c r="CP43" s="20" t="str">
        <f>ZZZ__FnCalls!F92</f>
        <v>MMM 2017</v>
      </c>
      <c r="CQ43" s="20" t="str">
        <f>ZZZ__FnCalls!F93</f>
        <v>MMM 2017</v>
      </c>
      <c r="CR43" s="20" t="str">
        <f>ZZZ__FnCalls!F94</f>
        <v>MMM 2017</v>
      </c>
      <c r="CS43" s="20" t="str">
        <f>ZZZ__FnCalls!F95</f>
        <v>MMM 2017</v>
      </c>
      <c r="CT43" s="20" t="str">
        <f>ZZZ__FnCalls!F96</f>
        <v>MMM 2017</v>
      </c>
      <c r="CU43" s="20" t="str">
        <f>ZZZ__FnCalls!F97</f>
        <v>MMM 2017</v>
      </c>
      <c r="CV43" s="20" t="str">
        <f>ZZZ__FnCalls!F98</f>
        <v>MMM 2017</v>
      </c>
      <c r="CW43" s="20" t="str">
        <f>ZZZ__FnCalls!F99</f>
        <v>MMM 2017</v>
      </c>
      <c r="CX43" s="20" t="str">
        <f>ZZZ__FnCalls!F100</f>
        <v>MMM 2017</v>
      </c>
      <c r="CY43" s="20" t="str">
        <f>ZZZ__FnCalls!F101</f>
        <v>MMM 2017</v>
      </c>
      <c r="CZ43" s="20" t="str">
        <f>ZZZ__FnCalls!F102</f>
        <v>MMM 2017</v>
      </c>
      <c r="DA43" s="21" t="str">
        <f>ZZZ__FnCalls!H91</f>
        <v>2017</v>
      </c>
      <c r="DB43" s="20" t="str">
        <f>ZZZ__FnCalls!F103</f>
        <v>MMM 2018</v>
      </c>
      <c r="DC43" s="20" t="str">
        <f>ZZZ__FnCalls!F104</f>
        <v>MMM 2018</v>
      </c>
      <c r="DD43" s="20" t="str">
        <f>ZZZ__FnCalls!F105</f>
        <v>MMM 2018</v>
      </c>
      <c r="DE43" s="20" t="str">
        <f>ZZZ__FnCalls!F106</f>
        <v>MMM 2018</v>
      </c>
      <c r="DF43" s="20" t="str">
        <f>ZZZ__FnCalls!F107</f>
        <v>MMM 2018</v>
      </c>
      <c r="DG43" s="20" t="str">
        <f>ZZZ__FnCalls!F108</f>
        <v>MMM 2018</v>
      </c>
      <c r="DH43" s="20" t="str">
        <f>ZZZ__FnCalls!F109</f>
        <v>MMM 2018</v>
      </c>
      <c r="DI43" s="20" t="str">
        <f>ZZZ__FnCalls!F110</f>
        <v>MMM 2018</v>
      </c>
      <c r="DJ43" s="20" t="str">
        <f>ZZZ__FnCalls!F111</f>
        <v>MMM 2018</v>
      </c>
      <c r="DK43" s="20" t="str">
        <f>ZZZ__FnCalls!F112</f>
        <v>MMM 2018</v>
      </c>
      <c r="DL43" s="20" t="str">
        <f>ZZZ__FnCalls!F113</f>
        <v>MMM 2018</v>
      </c>
      <c r="DM43" s="20" t="str">
        <f>ZZZ__FnCalls!F114</f>
        <v>MMM 2018</v>
      </c>
      <c r="DN43" s="21" t="str">
        <f>ZZZ__FnCalls!H103</f>
        <v>2018</v>
      </c>
      <c r="DO43" s="20" t="str">
        <f>ZZZ__FnCalls!F115</f>
        <v>MMM 2019</v>
      </c>
      <c r="DP43" s="20" t="str">
        <f>ZZZ__FnCalls!F116</f>
        <v>MMM 2019</v>
      </c>
      <c r="DQ43" s="20" t="str">
        <f>ZZZ__FnCalls!F117</f>
        <v>MMM 2019</v>
      </c>
      <c r="DR43" s="20" t="str">
        <f>ZZZ__FnCalls!F118</f>
        <v>MMM 2019</v>
      </c>
      <c r="DS43" s="20" t="str">
        <f>ZZZ__FnCalls!F119</f>
        <v>MMM 2019</v>
      </c>
      <c r="DT43" s="20" t="str">
        <f>ZZZ__FnCalls!F120</f>
        <v>MMM 2019</v>
      </c>
      <c r="DU43" s="20" t="str">
        <f>ZZZ__FnCalls!F121</f>
        <v>MMM 2019</v>
      </c>
      <c r="DV43" s="20" t="str">
        <f>ZZZ__FnCalls!F122</f>
        <v>MMM 2019</v>
      </c>
      <c r="DW43" s="20" t="str">
        <f>ZZZ__FnCalls!F123</f>
        <v>MMM 2019</v>
      </c>
      <c r="DX43" s="20" t="str">
        <f>ZZZ__FnCalls!F124</f>
        <v>MMM 2019</v>
      </c>
      <c r="DY43" s="20" t="str">
        <f>ZZZ__FnCalls!F125</f>
        <v>MMM 2019</v>
      </c>
      <c r="DZ43" s="20" t="str">
        <f>ZZZ__FnCalls!F126</f>
        <v>MMM 2019</v>
      </c>
      <c r="EA43" s="21" t="str">
        <f>ZZZ__FnCalls!H115</f>
        <v>2019</v>
      </c>
      <c r="EB43" s="20" t="str">
        <f>ZZZ__FnCalls!F127</f>
        <v>MMM 2020</v>
      </c>
      <c r="EC43" s="20" t="str">
        <f>ZZZ__FnCalls!F128</f>
        <v>MMM 2020</v>
      </c>
      <c r="ED43" s="20" t="str">
        <f>ZZZ__FnCalls!F129</f>
        <v>MMM 2020</v>
      </c>
      <c r="EE43" s="20" t="str">
        <f>ZZZ__FnCalls!F130</f>
        <v>MMM 2020</v>
      </c>
      <c r="EF43" s="20" t="str">
        <f>ZZZ__FnCalls!F131</f>
        <v>MMM 2020</v>
      </c>
      <c r="EG43" s="20" t="str">
        <f>ZZZ__FnCalls!F132</f>
        <v>MMM 2020</v>
      </c>
      <c r="EH43" s="20" t="str">
        <f>ZZZ__FnCalls!F133</f>
        <v>MMM 2020</v>
      </c>
      <c r="EI43" s="20" t="str">
        <f>ZZZ__FnCalls!F134</f>
        <v>MMM 2020</v>
      </c>
      <c r="EJ43" s="20" t="str">
        <f>ZZZ__FnCalls!F135</f>
        <v>MMM 2020</v>
      </c>
      <c r="EK43" s="20" t="str">
        <f>ZZZ__FnCalls!F136</f>
        <v>MMM 2020</v>
      </c>
      <c r="EL43" s="20" t="str">
        <f>ZZZ__FnCalls!F137</f>
        <v>MMM 2020</v>
      </c>
      <c r="EM43" s="20" t="str">
        <f>ZZZ__FnCalls!F138</f>
        <v>MMM 2020</v>
      </c>
      <c r="EN43" s="21" t="str">
        <f>ZZZ__FnCalls!H127</f>
        <v>2020</v>
      </c>
    </row>
    <row r="44" spans="1:144" ht="12.75" customHeight="1" x14ac:dyDescent="0.2">
      <c r="A44" s="5"/>
      <c r="B44" s="44">
        <f>ZZZ__FnCalls!A7</f>
        <v>40179</v>
      </c>
      <c r="C44" s="44">
        <f>ZZZ__FnCalls!A8</f>
        <v>40210</v>
      </c>
      <c r="D44" s="44">
        <f>ZZZ__FnCalls!A9</f>
        <v>40238</v>
      </c>
      <c r="E44" s="44">
        <f>ZZZ__FnCalls!A10</f>
        <v>40269</v>
      </c>
      <c r="F44" s="44">
        <f>ZZZ__FnCalls!A11</f>
        <v>40299</v>
      </c>
      <c r="G44" s="44">
        <f>ZZZ__FnCalls!A12</f>
        <v>40330</v>
      </c>
      <c r="H44" s="44">
        <f>ZZZ__FnCalls!A13</f>
        <v>40360</v>
      </c>
      <c r="I44" s="44">
        <f>ZZZ__FnCalls!A14</f>
        <v>40391</v>
      </c>
      <c r="J44" s="44">
        <f>ZZZ__FnCalls!A15</f>
        <v>40422</v>
      </c>
      <c r="K44" s="44">
        <f>ZZZ__FnCalls!A16</f>
        <v>40452</v>
      </c>
      <c r="L44" s="44">
        <f>ZZZ__FnCalls!A17</f>
        <v>40483</v>
      </c>
      <c r="M44" s="44">
        <f>ZZZ__FnCalls!A18</f>
        <v>40513</v>
      </c>
      <c r="N44" s="45">
        <f>ZZZ__FnCalls!A7</f>
        <v>40179</v>
      </c>
      <c r="O44" s="44">
        <f>ZZZ__FnCalls!A19</f>
        <v>40544</v>
      </c>
      <c r="P44" s="44">
        <f>ZZZ__FnCalls!A20</f>
        <v>40575</v>
      </c>
      <c r="Q44" s="44">
        <f>ZZZ__FnCalls!A21</f>
        <v>40603</v>
      </c>
      <c r="R44" s="44">
        <f>ZZZ__FnCalls!A22</f>
        <v>40634</v>
      </c>
      <c r="S44" s="44">
        <f>ZZZ__FnCalls!A23</f>
        <v>40664</v>
      </c>
      <c r="T44" s="44">
        <f>ZZZ__FnCalls!A24</f>
        <v>40695</v>
      </c>
      <c r="U44" s="44">
        <f>ZZZ__FnCalls!A25</f>
        <v>40725</v>
      </c>
      <c r="V44" s="44">
        <f>ZZZ__FnCalls!A26</f>
        <v>40756</v>
      </c>
      <c r="W44" s="44">
        <f>ZZZ__FnCalls!A27</f>
        <v>40787</v>
      </c>
      <c r="X44" s="44">
        <f>ZZZ__FnCalls!A28</f>
        <v>40817</v>
      </c>
      <c r="Y44" s="44">
        <f>ZZZ__FnCalls!A29</f>
        <v>40848</v>
      </c>
      <c r="Z44" s="44">
        <f>ZZZ__FnCalls!A30</f>
        <v>40878</v>
      </c>
      <c r="AA44" s="45">
        <f>ZZZ__FnCalls!A19</f>
        <v>40544</v>
      </c>
      <c r="AB44" s="44">
        <f>ZZZ__FnCalls!A31</f>
        <v>40909</v>
      </c>
      <c r="AC44" s="44">
        <f>ZZZ__FnCalls!A32</f>
        <v>40940</v>
      </c>
      <c r="AD44" s="44">
        <f>ZZZ__FnCalls!A33</f>
        <v>40969</v>
      </c>
      <c r="AE44" s="44">
        <f>ZZZ__FnCalls!A34</f>
        <v>41000</v>
      </c>
      <c r="AF44" s="44">
        <f>ZZZ__FnCalls!A35</f>
        <v>41030</v>
      </c>
      <c r="AG44" s="44">
        <f>ZZZ__FnCalls!A36</f>
        <v>41061</v>
      </c>
      <c r="AH44" s="44">
        <f>ZZZ__FnCalls!A37</f>
        <v>41091</v>
      </c>
      <c r="AI44" s="44">
        <f>ZZZ__FnCalls!A38</f>
        <v>41122</v>
      </c>
      <c r="AJ44" s="44">
        <f>ZZZ__FnCalls!A39</f>
        <v>41153</v>
      </c>
      <c r="AK44" s="44">
        <f>ZZZ__FnCalls!A40</f>
        <v>41183</v>
      </c>
      <c r="AL44" s="44">
        <f>ZZZ__FnCalls!A41</f>
        <v>41214</v>
      </c>
      <c r="AM44" s="44">
        <f>ZZZ__FnCalls!A42</f>
        <v>41244</v>
      </c>
      <c r="AN44" s="45">
        <f>ZZZ__FnCalls!A31</f>
        <v>40909</v>
      </c>
      <c r="AO44" s="44">
        <f>ZZZ__FnCalls!A43</f>
        <v>41275</v>
      </c>
      <c r="AP44" s="44">
        <f>ZZZ__FnCalls!A44</f>
        <v>41306</v>
      </c>
      <c r="AQ44" s="44">
        <f>ZZZ__FnCalls!A45</f>
        <v>41334</v>
      </c>
      <c r="AR44" s="44">
        <f>ZZZ__FnCalls!A46</f>
        <v>41365</v>
      </c>
      <c r="AS44" s="44">
        <f>ZZZ__FnCalls!A47</f>
        <v>41395</v>
      </c>
      <c r="AT44" s="44">
        <f>ZZZ__FnCalls!A48</f>
        <v>41426</v>
      </c>
      <c r="AU44" s="44">
        <f>ZZZ__FnCalls!A49</f>
        <v>41456</v>
      </c>
      <c r="AV44" s="44">
        <f>ZZZ__FnCalls!A50</f>
        <v>41487</v>
      </c>
      <c r="AW44" s="44">
        <f>ZZZ__FnCalls!A51</f>
        <v>41518</v>
      </c>
      <c r="AX44" s="44">
        <f>ZZZ__FnCalls!A52</f>
        <v>41548</v>
      </c>
      <c r="AY44" s="44">
        <f>ZZZ__FnCalls!A53</f>
        <v>41579</v>
      </c>
      <c r="AZ44" s="44">
        <f>ZZZ__FnCalls!A54</f>
        <v>41609</v>
      </c>
      <c r="BA44" s="45">
        <f>ZZZ__FnCalls!A43</f>
        <v>41275</v>
      </c>
      <c r="BB44" s="44">
        <f>ZZZ__FnCalls!A55</f>
        <v>41640</v>
      </c>
      <c r="BC44" s="44">
        <f>ZZZ__FnCalls!A56</f>
        <v>41671</v>
      </c>
      <c r="BD44" s="44">
        <f>ZZZ__FnCalls!A57</f>
        <v>41699</v>
      </c>
      <c r="BE44" s="44">
        <f>ZZZ__FnCalls!A58</f>
        <v>41730</v>
      </c>
      <c r="BF44" s="44">
        <f>ZZZ__FnCalls!A59</f>
        <v>41760</v>
      </c>
      <c r="BG44" s="44">
        <f>ZZZ__FnCalls!A60</f>
        <v>41791</v>
      </c>
      <c r="BH44" s="44">
        <f>ZZZ__FnCalls!A61</f>
        <v>41821</v>
      </c>
      <c r="BI44" s="44">
        <f>ZZZ__FnCalls!A62</f>
        <v>41852</v>
      </c>
      <c r="BJ44" s="44">
        <f>ZZZ__FnCalls!A63</f>
        <v>41883</v>
      </c>
      <c r="BK44" s="44">
        <f>ZZZ__FnCalls!A64</f>
        <v>41913</v>
      </c>
      <c r="BL44" s="44">
        <f>ZZZ__FnCalls!A65</f>
        <v>41944</v>
      </c>
      <c r="BM44" s="44">
        <f>ZZZ__FnCalls!A66</f>
        <v>41974</v>
      </c>
      <c r="BN44" s="45">
        <f>ZZZ__FnCalls!A55</f>
        <v>41640</v>
      </c>
      <c r="BO44" s="44">
        <f>ZZZ__FnCalls!A67</f>
        <v>42005</v>
      </c>
      <c r="BP44" s="44">
        <f>ZZZ__FnCalls!A68</f>
        <v>42036</v>
      </c>
      <c r="BQ44" s="44">
        <f>ZZZ__FnCalls!A69</f>
        <v>42064</v>
      </c>
      <c r="BR44" s="44">
        <f>ZZZ__FnCalls!A70</f>
        <v>42095</v>
      </c>
      <c r="BS44" s="44">
        <f>ZZZ__FnCalls!A71</f>
        <v>42125</v>
      </c>
      <c r="BT44" s="44">
        <f>ZZZ__FnCalls!A72</f>
        <v>42156</v>
      </c>
      <c r="BU44" s="44">
        <f>ZZZ__FnCalls!A73</f>
        <v>42186</v>
      </c>
      <c r="BV44" s="44">
        <f>ZZZ__FnCalls!A74</f>
        <v>42217</v>
      </c>
      <c r="BW44" s="44">
        <f>ZZZ__FnCalls!A75</f>
        <v>42248</v>
      </c>
      <c r="BX44" s="44">
        <f>ZZZ__FnCalls!A76</f>
        <v>42278</v>
      </c>
      <c r="BY44" s="44">
        <f>ZZZ__FnCalls!A77</f>
        <v>42309</v>
      </c>
      <c r="BZ44" s="44">
        <f>ZZZ__FnCalls!A78</f>
        <v>42339</v>
      </c>
      <c r="CA44" s="45">
        <f>ZZZ__FnCalls!A67</f>
        <v>42005</v>
      </c>
      <c r="CB44" s="44">
        <f>ZZZ__FnCalls!A79</f>
        <v>42370</v>
      </c>
      <c r="CC44" s="44">
        <f>ZZZ__FnCalls!A80</f>
        <v>42401</v>
      </c>
      <c r="CD44" s="44">
        <f>ZZZ__FnCalls!A81</f>
        <v>42430</v>
      </c>
      <c r="CE44" s="44">
        <f>ZZZ__FnCalls!A82</f>
        <v>42461</v>
      </c>
      <c r="CF44" s="44">
        <f>ZZZ__FnCalls!A83</f>
        <v>42491</v>
      </c>
      <c r="CG44" s="44">
        <f>ZZZ__FnCalls!A84</f>
        <v>42522</v>
      </c>
      <c r="CH44" s="44">
        <f>ZZZ__FnCalls!A85</f>
        <v>42552</v>
      </c>
      <c r="CI44" s="44">
        <f>ZZZ__FnCalls!A86</f>
        <v>42583</v>
      </c>
      <c r="CJ44" s="44">
        <f>ZZZ__FnCalls!A87</f>
        <v>42614</v>
      </c>
      <c r="CK44" s="44">
        <f>ZZZ__FnCalls!A88</f>
        <v>42644</v>
      </c>
      <c r="CL44" s="44">
        <f>ZZZ__FnCalls!A89</f>
        <v>42675</v>
      </c>
      <c r="CM44" s="44">
        <f>ZZZ__FnCalls!A90</f>
        <v>42705</v>
      </c>
      <c r="CN44" s="45">
        <f>ZZZ__FnCalls!A79</f>
        <v>42370</v>
      </c>
      <c r="CO44" s="44">
        <f>ZZZ__FnCalls!A91</f>
        <v>42736</v>
      </c>
      <c r="CP44" s="44">
        <f>ZZZ__FnCalls!A92</f>
        <v>42767</v>
      </c>
      <c r="CQ44" s="44">
        <f>ZZZ__FnCalls!A93</f>
        <v>42795</v>
      </c>
      <c r="CR44" s="44">
        <f>ZZZ__FnCalls!A94</f>
        <v>42826</v>
      </c>
      <c r="CS44" s="44">
        <f>ZZZ__FnCalls!A95</f>
        <v>42856</v>
      </c>
      <c r="CT44" s="44">
        <f>ZZZ__FnCalls!A96</f>
        <v>42887</v>
      </c>
      <c r="CU44" s="44">
        <f>ZZZ__FnCalls!A97</f>
        <v>42917</v>
      </c>
      <c r="CV44" s="44">
        <f>ZZZ__FnCalls!A98</f>
        <v>42948</v>
      </c>
      <c r="CW44" s="44">
        <f>ZZZ__FnCalls!A99</f>
        <v>42979</v>
      </c>
      <c r="CX44" s="44">
        <f>ZZZ__FnCalls!A100</f>
        <v>43009</v>
      </c>
      <c r="CY44" s="44">
        <f>ZZZ__FnCalls!A101</f>
        <v>43040</v>
      </c>
      <c r="CZ44" s="44">
        <f>ZZZ__FnCalls!A102</f>
        <v>43070</v>
      </c>
      <c r="DA44" s="45">
        <f>ZZZ__FnCalls!A91</f>
        <v>42736</v>
      </c>
      <c r="DB44" s="44">
        <f>ZZZ__FnCalls!A103</f>
        <v>43101</v>
      </c>
      <c r="DC44" s="44">
        <f>ZZZ__FnCalls!A104</f>
        <v>43132</v>
      </c>
      <c r="DD44" s="44">
        <f>ZZZ__FnCalls!A105</f>
        <v>43160</v>
      </c>
      <c r="DE44" s="44">
        <f>ZZZ__FnCalls!A106</f>
        <v>43191</v>
      </c>
      <c r="DF44" s="44">
        <f>ZZZ__FnCalls!A107</f>
        <v>43221</v>
      </c>
      <c r="DG44" s="44">
        <f>ZZZ__FnCalls!A108</f>
        <v>43252</v>
      </c>
      <c r="DH44" s="44">
        <f>ZZZ__FnCalls!A109</f>
        <v>43282</v>
      </c>
      <c r="DI44" s="44">
        <f>ZZZ__FnCalls!A110</f>
        <v>43313</v>
      </c>
      <c r="DJ44" s="44">
        <f>ZZZ__FnCalls!A111</f>
        <v>43344</v>
      </c>
      <c r="DK44" s="44">
        <f>ZZZ__FnCalls!A112</f>
        <v>43374</v>
      </c>
      <c r="DL44" s="44">
        <f>ZZZ__FnCalls!A113</f>
        <v>43405</v>
      </c>
      <c r="DM44" s="44">
        <f>ZZZ__FnCalls!A114</f>
        <v>43435</v>
      </c>
      <c r="DN44" s="45">
        <f>ZZZ__FnCalls!A103</f>
        <v>43101</v>
      </c>
      <c r="DO44" s="44">
        <f>ZZZ__FnCalls!A115</f>
        <v>43466</v>
      </c>
      <c r="DP44" s="44">
        <f>ZZZ__FnCalls!A116</f>
        <v>43497</v>
      </c>
      <c r="DQ44" s="44">
        <f>ZZZ__FnCalls!A117</f>
        <v>43525</v>
      </c>
      <c r="DR44" s="44">
        <f>ZZZ__FnCalls!A118</f>
        <v>43556</v>
      </c>
      <c r="DS44" s="44">
        <f>ZZZ__FnCalls!A119</f>
        <v>43586</v>
      </c>
      <c r="DT44" s="44">
        <f>ZZZ__FnCalls!A120</f>
        <v>43617</v>
      </c>
      <c r="DU44" s="44">
        <f>ZZZ__FnCalls!A121</f>
        <v>43647</v>
      </c>
      <c r="DV44" s="44">
        <f>ZZZ__FnCalls!A122</f>
        <v>43678</v>
      </c>
      <c r="DW44" s="44">
        <f>ZZZ__FnCalls!A123</f>
        <v>43709</v>
      </c>
      <c r="DX44" s="44">
        <f>ZZZ__FnCalls!A124</f>
        <v>43739</v>
      </c>
      <c r="DY44" s="44">
        <f>ZZZ__FnCalls!A125</f>
        <v>43770</v>
      </c>
      <c r="DZ44" s="44">
        <f>ZZZ__FnCalls!A126</f>
        <v>43800</v>
      </c>
      <c r="EA44" s="45">
        <f>ZZZ__FnCalls!A115</f>
        <v>43466</v>
      </c>
      <c r="EB44" s="44">
        <f>ZZZ__FnCalls!A127</f>
        <v>43831</v>
      </c>
      <c r="EC44" s="44">
        <f>ZZZ__FnCalls!A128</f>
        <v>43862</v>
      </c>
      <c r="ED44" s="44">
        <f>ZZZ__FnCalls!A129</f>
        <v>43891</v>
      </c>
      <c r="EE44" s="44">
        <f>ZZZ__FnCalls!A130</f>
        <v>43922</v>
      </c>
      <c r="EF44" s="44">
        <f>ZZZ__FnCalls!A131</f>
        <v>43952</v>
      </c>
      <c r="EG44" s="44">
        <f>ZZZ__FnCalls!A132</f>
        <v>43983</v>
      </c>
      <c r="EH44" s="44">
        <f>ZZZ__FnCalls!A133</f>
        <v>44013</v>
      </c>
      <c r="EI44" s="44">
        <f>ZZZ__FnCalls!A134</f>
        <v>44044</v>
      </c>
      <c r="EJ44" s="44">
        <f>ZZZ__FnCalls!A135</f>
        <v>44075</v>
      </c>
      <c r="EK44" s="44">
        <f>ZZZ__FnCalls!A136</f>
        <v>44105</v>
      </c>
      <c r="EL44" s="44">
        <f>ZZZ__FnCalls!A137</f>
        <v>44136</v>
      </c>
      <c r="EM44" s="44">
        <f>ZZZ__FnCalls!A138</f>
        <v>44166</v>
      </c>
      <c r="EN44" s="45">
        <f>ZZZ__FnCalls!A127</f>
        <v>43831</v>
      </c>
    </row>
    <row r="45" spans="1:144" ht="12.75" customHeight="1" x14ac:dyDescent="0.2">
      <c r="A45" s="2" t="str">
        <f>"Output_2"</f>
        <v>Output_2</v>
      </c>
    </row>
    <row r="46" spans="1:144" ht="12.75" customHeight="1" x14ac:dyDescent="0.2">
      <c r="B46" s="19" t="str">
        <f>ZZZ__FnCalls!F7</f>
        <v>MMM 2010</v>
      </c>
      <c r="C46" s="20" t="str">
        <f>ZZZ__FnCalls!F8</f>
        <v>MMM 2010</v>
      </c>
      <c r="D46" s="20" t="str">
        <f>ZZZ__FnCalls!F9</f>
        <v>MMM 2010</v>
      </c>
      <c r="E46" s="20" t="str">
        <f>ZZZ__FnCalls!F10</f>
        <v>MMM 2010</v>
      </c>
      <c r="F46" s="20" t="str">
        <f>ZZZ__FnCalls!F11</f>
        <v>MMM 2010</v>
      </c>
      <c r="G46" s="20" t="str">
        <f>ZZZ__FnCalls!F12</f>
        <v>MMM 2010</v>
      </c>
      <c r="H46" s="20" t="str">
        <f>ZZZ__FnCalls!F13</f>
        <v>MMM 2010</v>
      </c>
      <c r="I46" s="20" t="str">
        <f>ZZZ__FnCalls!F14</f>
        <v>MMM 2010</v>
      </c>
      <c r="J46" s="20" t="str">
        <f>ZZZ__FnCalls!F15</f>
        <v>MMM 2010</v>
      </c>
      <c r="K46" s="20" t="str">
        <f>ZZZ__FnCalls!F16</f>
        <v>MMM 2010</v>
      </c>
      <c r="L46" s="20" t="str">
        <f>ZZZ__FnCalls!F17</f>
        <v>MMM 2010</v>
      </c>
      <c r="M46" s="20" t="str">
        <f>ZZZ__FnCalls!F18</f>
        <v>MMM 2010</v>
      </c>
      <c r="N46" s="21" t="str">
        <f>ZZZ__FnCalls!H7</f>
        <v>2010</v>
      </c>
      <c r="O46" s="20" t="str">
        <f>ZZZ__FnCalls!F19</f>
        <v>MMM 2011</v>
      </c>
      <c r="P46" s="20" t="str">
        <f>ZZZ__FnCalls!F20</f>
        <v>MMM 2011</v>
      </c>
      <c r="Q46" s="20" t="str">
        <f>ZZZ__FnCalls!F21</f>
        <v>MMM 2011</v>
      </c>
      <c r="R46" s="20" t="str">
        <f>ZZZ__FnCalls!F22</f>
        <v>MMM 2011</v>
      </c>
      <c r="S46" s="20" t="str">
        <f>ZZZ__FnCalls!F23</f>
        <v>MMM 2011</v>
      </c>
      <c r="T46" s="20" t="str">
        <f>ZZZ__FnCalls!F24</f>
        <v>MMM 2011</v>
      </c>
      <c r="U46" s="20" t="str">
        <f>ZZZ__FnCalls!F25</f>
        <v>MMM 2011</v>
      </c>
      <c r="V46" s="20" t="str">
        <f>ZZZ__FnCalls!F26</f>
        <v>MMM 2011</v>
      </c>
      <c r="W46" s="20" t="str">
        <f>ZZZ__FnCalls!F27</f>
        <v>MMM 2011</v>
      </c>
      <c r="X46" s="20" t="str">
        <f>ZZZ__FnCalls!F28</f>
        <v>MMM 2011</v>
      </c>
      <c r="Y46" s="20" t="str">
        <f>ZZZ__FnCalls!F29</f>
        <v>MMM 2011</v>
      </c>
      <c r="Z46" s="20" t="str">
        <f>ZZZ__FnCalls!F30</f>
        <v>MMM 2011</v>
      </c>
      <c r="AA46" s="21" t="str">
        <f>ZZZ__FnCalls!H19</f>
        <v>2011</v>
      </c>
      <c r="AB46" s="20" t="str">
        <f>ZZZ__FnCalls!F31</f>
        <v>MMM 2012</v>
      </c>
      <c r="AC46" s="20" t="str">
        <f>ZZZ__FnCalls!F32</f>
        <v>MMM 2012</v>
      </c>
      <c r="AD46" s="20" t="str">
        <f>ZZZ__FnCalls!F33</f>
        <v>MMM 2012</v>
      </c>
      <c r="AE46" s="20" t="str">
        <f>ZZZ__FnCalls!F34</f>
        <v>MMM 2012</v>
      </c>
      <c r="AF46" s="20" t="str">
        <f>ZZZ__FnCalls!F35</f>
        <v>MMM 2012</v>
      </c>
      <c r="AG46" s="20" t="str">
        <f>ZZZ__FnCalls!F36</f>
        <v>MMM 2012</v>
      </c>
      <c r="AH46" s="20" t="str">
        <f>ZZZ__FnCalls!F37</f>
        <v>MMM 2012</v>
      </c>
      <c r="AI46" s="20" t="str">
        <f>ZZZ__FnCalls!F38</f>
        <v>MMM 2012</v>
      </c>
      <c r="AJ46" s="20" t="str">
        <f>ZZZ__FnCalls!F39</f>
        <v>MMM 2012</v>
      </c>
      <c r="AK46" s="20" t="str">
        <f>ZZZ__FnCalls!F40</f>
        <v>MMM 2012</v>
      </c>
      <c r="AL46" s="20" t="str">
        <f>ZZZ__FnCalls!F41</f>
        <v>MMM 2012</v>
      </c>
      <c r="AM46" s="20" t="str">
        <f>ZZZ__FnCalls!F42</f>
        <v>MMM 2012</v>
      </c>
      <c r="AN46" s="21" t="str">
        <f>ZZZ__FnCalls!H31</f>
        <v>2012</v>
      </c>
      <c r="AO46" s="20" t="str">
        <f>ZZZ__FnCalls!F43</f>
        <v>MMM 2013</v>
      </c>
      <c r="AP46" s="20" t="str">
        <f>ZZZ__FnCalls!F44</f>
        <v>MMM 2013</v>
      </c>
      <c r="AQ46" s="20" t="str">
        <f>ZZZ__FnCalls!F45</f>
        <v>MMM 2013</v>
      </c>
      <c r="AR46" s="20" t="str">
        <f>ZZZ__FnCalls!F46</f>
        <v>MMM 2013</v>
      </c>
      <c r="AS46" s="20" t="str">
        <f>ZZZ__FnCalls!F47</f>
        <v>MMM 2013</v>
      </c>
      <c r="AT46" s="20" t="str">
        <f>ZZZ__FnCalls!F48</f>
        <v>MMM 2013</v>
      </c>
      <c r="AU46" s="20" t="str">
        <f>ZZZ__FnCalls!F49</f>
        <v>MMM 2013</v>
      </c>
      <c r="AV46" s="20" t="str">
        <f>ZZZ__FnCalls!F50</f>
        <v>MMM 2013</v>
      </c>
      <c r="AW46" s="20" t="str">
        <f>ZZZ__FnCalls!F51</f>
        <v>MMM 2013</v>
      </c>
      <c r="AX46" s="20" t="str">
        <f>ZZZ__FnCalls!F52</f>
        <v>MMM 2013</v>
      </c>
      <c r="AY46" s="20" t="str">
        <f>ZZZ__FnCalls!F53</f>
        <v>MMM 2013</v>
      </c>
      <c r="AZ46" s="20" t="str">
        <f>ZZZ__FnCalls!F54</f>
        <v>MMM 2013</v>
      </c>
      <c r="BA46" s="21" t="str">
        <f>ZZZ__FnCalls!H43</f>
        <v>2013</v>
      </c>
      <c r="BB46" s="20" t="str">
        <f>ZZZ__FnCalls!F55</f>
        <v>MMM 2014</v>
      </c>
      <c r="BC46" s="20" t="str">
        <f>ZZZ__FnCalls!F56</f>
        <v>MMM 2014</v>
      </c>
      <c r="BD46" s="20" t="str">
        <f>ZZZ__FnCalls!F57</f>
        <v>MMM 2014</v>
      </c>
      <c r="BE46" s="20" t="str">
        <f>ZZZ__FnCalls!F58</f>
        <v>MMM 2014</v>
      </c>
      <c r="BF46" s="20" t="str">
        <f>ZZZ__FnCalls!F59</f>
        <v>MMM 2014</v>
      </c>
      <c r="BG46" s="20" t="str">
        <f>ZZZ__FnCalls!F60</f>
        <v>MMM 2014</v>
      </c>
      <c r="BH46" s="20" t="str">
        <f>ZZZ__FnCalls!F61</f>
        <v>MMM 2014</v>
      </c>
      <c r="BI46" s="20" t="str">
        <f>ZZZ__FnCalls!F62</f>
        <v>MMM 2014</v>
      </c>
      <c r="BJ46" s="20" t="str">
        <f>ZZZ__FnCalls!F63</f>
        <v>MMM 2014</v>
      </c>
      <c r="BK46" s="20" t="str">
        <f>ZZZ__FnCalls!F64</f>
        <v>MMM 2014</v>
      </c>
      <c r="BL46" s="20" t="str">
        <f>ZZZ__FnCalls!F65</f>
        <v>MMM 2014</v>
      </c>
      <c r="BM46" s="20" t="str">
        <f>ZZZ__FnCalls!F66</f>
        <v>MMM 2014</v>
      </c>
      <c r="BN46" s="21" t="str">
        <f>ZZZ__FnCalls!H55</f>
        <v>2014</v>
      </c>
      <c r="BO46" s="20" t="str">
        <f>ZZZ__FnCalls!F67</f>
        <v>MMM 2015</v>
      </c>
      <c r="BP46" s="20" t="str">
        <f>ZZZ__FnCalls!F68</f>
        <v>MMM 2015</v>
      </c>
      <c r="BQ46" s="20" t="str">
        <f>ZZZ__FnCalls!F69</f>
        <v>MMM 2015</v>
      </c>
      <c r="BR46" s="20" t="str">
        <f>ZZZ__FnCalls!F70</f>
        <v>MMM 2015</v>
      </c>
      <c r="BS46" s="20" t="str">
        <f>ZZZ__FnCalls!F71</f>
        <v>MMM 2015</v>
      </c>
      <c r="BT46" s="20" t="str">
        <f>ZZZ__FnCalls!F72</f>
        <v>MMM 2015</v>
      </c>
      <c r="BU46" s="20" t="str">
        <f>ZZZ__FnCalls!F73</f>
        <v>MMM 2015</v>
      </c>
      <c r="BV46" s="20" t="str">
        <f>ZZZ__FnCalls!F74</f>
        <v>MMM 2015</v>
      </c>
      <c r="BW46" s="20" t="str">
        <f>ZZZ__FnCalls!F75</f>
        <v>MMM 2015</v>
      </c>
      <c r="BX46" s="20" t="str">
        <f>ZZZ__FnCalls!F76</f>
        <v>MMM 2015</v>
      </c>
      <c r="BY46" s="20" t="str">
        <f>ZZZ__FnCalls!F77</f>
        <v>MMM 2015</v>
      </c>
      <c r="BZ46" s="20" t="str">
        <f>ZZZ__FnCalls!F78</f>
        <v>MMM 2015</v>
      </c>
      <c r="CA46" s="21" t="str">
        <f>ZZZ__FnCalls!H67</f>
        <v>2015</v>
      </c>
      <c r="CB46" s="20" t="str">
        <f>ZZZ__FnCalls!F79</f>
        <v>MMM 2016</v>
      </c>
      <c r="CC46" s="20" t="str">
        <f>ZZZ__FnCalls!F80</f>
        <v>MMM 2016</v>
      </c>
      <c r="CD46" s="20" t="str">
        <f>ZZZ__FnCalls!F81</f>
        <v>MMM 2016</v>
      </c>
      <c r="CE46" s="20" t="str">
        <f>ZZZ__FnCalls!F82</f>
        <v>MMM 2016</v>
      </c>
      <c r="CF46" s="20" t="str">
        <f>ZZZ__FnCalls!F83</f>
        <v>MMM 2016</v>
      </c>
      <c r="CG46" s="20" t="str">
        <f>ZZZ__FnCalls!F84</f>
        <v>MMM 2016</v>
      </c>
      <c r="CH46" s="20" t="str">
        <f>ZZZ__FnCalls!F85</f>
        <v>MMM 2016</v>
      </c>
      <c r="CI46" s="20" t="str">
        <f>ZZZ__FnCalls!F86</f>
        <v>MMM 2016</v>
      </c>
      <c r="CJ46" s="20" t="str">
        <f>ZZZ__FnCalls!F87</f>
        <v>MMM 2016</v>
      </c>
      <c r="CK46" s="20" t="str">
        <f>ZZZ__FnCalls!F88</f>
        <v>MMM 2016</v>
      </c>
      <c r="CL46" s="20" t="str">
        <f>ZZZ__FnCalls!F89</f>
        <v>MMM 2016</v>
      </c>
      <c r="CM46" s="20" t="str">
        <f>ZZZ__FnCalls!F90</f>
        <v>MMM 2016</v>
      </c>
      <c r="CN46" s="21" t="str">
        <f>ZZZ__FnCalls!H79</f>
        <v>2016</v>
      </c>
      <c r="CO46" s="20" t="str">
        <f>ZZZ__FnCalls!F91</f>
        <v>MMM 2017</v>
      </c>
      <c r="CP46" s="20" t="str">
        <f>ZZZ__FnCalls!F92</f>
        <v>MMM 2017</v>
      </c>
      <c r="CQ46" s="20" t="str">
        <f>ZZZ__FnCalls!F93</f>
        <v>MMM 2017</v>
      </c>
      <c r="CR46" s="20" t="str">
        <f>ZZZ__FnCalls!F94</f>
        <v>MMM 2017</v>
      </c>
      <c r="CS46" s="20" t="str">
        <f>ZZZ__FnCalls!F95</f>
        <v>MMM 2017</v>
      </c>
      <c r="CT46" s="20" t="str">
        <f>ZZZ__FnCalls!F96</f>
        <v>MMM 2017</v>
      </c>
      <c r="CU46" s="20" t="str">
        <f>ZZZ__FnCalls!F97</f>
        <v>MMM 2017</v>
      </c>
      <c r="CV46" s="20" t="str">
        <f>ZZZ__FnCalls!F98</f>
        <v>MMM 2017</v>
      </c>
      <c r="CW46" s="20" t="str">
        <f>ZZZ__FnCalls!F99</f>
        <v>MMM 2017</v>
      </c>
      <c r="CX46" s="20" t="str">
        <f>ZZZ__FnCalls!F100</f>
        <v>MMM 2017</v>
      </c>
      <c r="CY46" s="20" t="str">
        <f>ZZZ__FnCalls!F101</f>
        <v>MMM 2017</v>
      </c>
      <c r="CZ46" s="20" t="str">
        <f>ZZZ__FnCalls!F102</f>
        <v>MMM 2017</v>
      </c>
      <c r="DA46" s="21" t="str">
        <f>ZZZ__FnCalls!H91</f>
        <v>2017</v>
      </c>
      <c r="DB46" s="20" t="str">
        <f>ZZZ__FnCalls!F103</f>
        <v>MMM 2018</v>
      </c>
      <c r="DC46" s="20" t="str">
        <f>ZZZ__FnCalls!F104</f>
        <v>MMM 2018</v>
      </c>
      <c r="DD46" s="20" t="str">
        <f>ZZZ__FnCalls!F105</f>
        <v>MMM 2018</v>
      </c>
      <c r="DE46" s="20" t="str">
        <f>ZZZ__FnCalls!F106</f>
        <v>MMM 2018</v>
      </c>
      <c r="DF46" s="20" t="str">
        <f>ZZZ__FnCalls!F107</f>
        <v>MMM 2018</v>
      </c>
      <c r="DG46" s="20" t="str">
        <f>ZZZ__FnCalls!F108</f>
        <v>MMM 2018</v>
      </c>
      <c r="DH46" s="20" t="str">
        <f>ZZZ__FnCalls!F109</f>
        <v>MMM 2018</v>
      </c>
      <c r="DI46" s="20" t="str">
        <f>ZZZ__FnCalls!F110</f>
        <v>MMM 2018</v>
      </c>
      <c r="DJ46" s="20" t="str">
        <f>ZZZ__FnCalls!F111</f>
        <v>MMM 2018</v>
      </c>
      <c r="DK46" s="20" t="str">
        <f>ZZZ__FnCalls!F112</f>
        <v>MMM 2018</v>
      </c>
      <c r="DL46" s="20" t="str">
        <f>ZZZ__FnCalls!F113</f>
        <v>MMM 2018</v>
      </c>
      <c r="DM46" s="20" t="str">
        <f>ZZZ__FnCalls!F114</f>
        <v>MMM 2018</v>
      </c>
      <c r="DN46" s="21" t="str">
        <f>ZZZ__FnCalls!H103</f>
        <v>2018</v>
      </c>
      <c r="DO46" s="20" t="str">
        <f>ZZZ__FnCalls!F115</f>
        <v>MMM 2019</v>
      </c>
      <c r="DP46" s="20" t="str">
        <f>ZZZ__FnCalls!F116</f>
        <v>MMM 2019</v>
      </c>
      <c r="DQ46" s="20" t="str">
        <f>ZZZ__FnCalls!F117</f>
        <v>MMM 2019</v>
      </c>
      <c r="DR46" s="20" t="str">
        <f>ZZZ__FnCalls!F118</f>
        <v>MMM 2019</v>
      </c>
      <c r="DS46" s="20" t="str">
        <f>ZZZ__FnCalls!F119</f>
        <v>MMM 2019</v>
      </c>
      <c r="DT46" s="20" t="str">
        <f>ZZZ__FnCalls!F120</f>
        <v>MMM 2019</v>
      </c>
      <c r="DU46" s="20" t="str">
        <f>ZZZ__FnCalls!F121</f>
        <v>MMM 2019</v>
      </c>
      <c r="DV46" s="20" t="str">
        <f>ZZZ__FnCalls!F122</f>
        <v>MMM 2019</v>
      </c>
      <c r="DW46" s="20" t="str">
        <f>ZZZ__FnCalls!F123</f>
        <v>MMM 2019</v>
      </c>
      <c r="DX46" s="20" t="str">
        <f>ZZZ__FnCalls!F124</f>
        <v>MMM 2019</v>
      </c>
      <c r="DY46" s="20" t="str">
        <f>ZZZ__FnCalls!F125</f>
        <v>MMM 2019</v>
      </c>
      <c r="DZ46" s="20" t="str">
        <f>ZZZ__FnCalls!F126</f>
        <v>MMM 2019</v>
      </c>
      <c r="EA46" s="21" t="str">
        <f>ZZZ__FnCalls!H115</f>
        <v>2019</v>
      </c>
      <c r="EB46" s="20" t="str">
        <f>ZZZ__FnCalls!F127</f>
        <v>MMM 2020</v>
      </c>
      <c r="EC46" s="20" t="str">
        <f>ZZZ__FnCalls!F128</f>
        <v>MMM 2020</v>
      </c>
      <c r="ED46" s="20" t="str">
        <f>ZZZ__FnCalls!F129</f>
        <v>MMM 2020</v>
      </c>
      <c r="EE46" s="20" t="str">
        <f>ZZZ__FnCalls!F130</f>
        <v>MMM 2020</v>
      </c>
      <c r="EF46" s="20" t="str">
        <f>ZZZ__FnCalls!F131</f>
        <v>MMM 2020</v>
      </c>
      <c r="EG46" s="20" t="str">
        <f>ZZZ__FnCalls!F132</f>
        <v>MMM 2020</v>
      </c>
      <c r="EH46" s="20" t="str">
        <f>ZZZ__FnCalls!F133</f>
        <v>MMM 2020</v>
      </c>
      <c r="EI46" s="20" t="str">
        <f>ZZZ__FnCalls!F134</f>
        <v>MMM 2020</v>
      </c>
      <c r="EJ46" s="20" t="str">
        <f>ZZZ__FnCalls!F135</f>
        <v>MMM 2020</v>
      </c>
      <c r="EK46" s="20" t="str">
        <f>ZZZ__FnCalls!F136</f>
        <v>MMM 2020</v>
      </c>
      <c r="EL46" s="20" t="str">
        <f>ZZZ__FnCalls!F137</f>
        <v>MMM 2020</v>
      </c>
      <c r="EM46" s="20" t="str">
        <f>ZZZ__FnCalls!F138</f>
        <v>MMM 2020</v>
      </c>
      <c r="EN46" s="21" t="str">
        <f>ZZZ__FnCalls!H127</f>
        <v>2020</v>
      </c>
    </row>
    <row r="47" spans="1:144" ht="12.75" customHeight="1" x14ac:dyDescent="0.2">
      <c r="A47" s="5"/>
      <c r="B47" s="44" t="str">
        <f>ZZZ__FnCalls!F7</f>
        <v>MMM 2010</v>
      </c>
      <c r="C47" s="44" t="str">
        <f>ZZZ__FnCalls!F8</f>
        <v>MMM 2010</v>
      </c>
      <c r="D47" s="44" t="str">
        <f>ZZZ__FnCalls!F9</f>
        <v>MMM 2010</v>
      </c>
      <c r="E47" s="44" t="str">
        <f>ZZZ__FnCalls!F10</f>
        <v>MMM 2010</v>
      </c>
      <c r="F47" s="44" t="str">
        <f>ZZZ__FnCalls!F11</f>
        <v>MMM 2010</v>
      </c>
      <c r="G47" s="44" t="str">
        <f>ZZZ__FnCalls!F12</f>
        <v>MMM 2010</v>
      </c>
      <c r="H47" s="44" t="str">
        <f>ZZZ__FnCalls!F13</f>
        <v>MMM 2010</v>
      </c>
      <c r="I47" s="44" t="str">
        <f>ZZZ__FnCalls!F14</f>
        <v>MMM 2010</v>
      </c>
      <c r="J47" s="44" t="str">
        <f>ZZZ__FnCalls!F15</f>
        <v>MMM 2010</v>
      </c>
      <c r="K47" s="44" t="str">
        <f>ZZZ__FnCalls!F16</f>
        <v>MMM 2010</v>
      </c>
      <c r="L47" s="44" t="str">
        <f>ZZZ__FnCalls!F17</f>
        <v>MMM 2010</v>
      </c>
      <c r="M47" s="44" t="str">
        <f>ZZZ__FnCalls!F18</f>
        <v>MMM 2010</v>
      </c>
      <c r="N47" s="45" t="str">
        <f>ZZZ__FnCalls!F7</f>
        <v>MMM 2010</v>
      </c>
      <c r="O47" s="44" t="str">
        <f>ZZZ__FnCalls!F19</f>
        <v>MMM 2011</v>
      </c>
      <c r="P47" s="44" t="str">
        <f>ZZZ__FnCalls!F20</f>
        <v>MMM 2011</v>
      </c>
      <c r="Q47" s="44" t="str">
        <f>ZZZ__FnCalls!F21</f>
        <v>MMM 2011</v>
      </c>
      <c r="R47" s="44" t="str">
        <f>ZZZ__FnCalls!F22</f>
        <v>MMM 2011</v>
      </c>
      <c r="S47" s="44" t="str">
        <f>ZZZ__FnCalls!F23</f>
        <v>MMM 2011</v>
      </c>
      <c r="T47" s="44" t="str">
        <f>ZZZ__FnCalls!F24</f>
        <v>MMM 2011</v>
      </c>
      <c r="U47" s="44" t="str">
        <f>ZZZ__FnCalls!F25</f>
        <v>MMM 2011</v>
      </c>
      <c r="V47" s="44" t="str">
        <f>ZZZ__FnCalls!F26</f>
        <v>MMM 2011</v>
      </c>
      <c r="W47" s="44" t="str">
        <f>ZZZ__FnCalls!F27</f>
        <v>MMM 2011</v>
      </c>
      <c r="X47" s="44" t="str">
        <f>ZZZ__FnCalls!F28</f>
        <v>MMM 2011</v>
      </c>
      <c r="Y47" s="44" t="str">
        <f>ZZZ__FnCalls!F29</f>
        <v>MMM 2011</v>
      </c>
      <c r="Z47" s="44" t="str">
        <f>ZZZ__FnCalls!F30</f>
        <v>MMM 2011</v>
      </c>
      <c r="AA47" s="45" t="str">
        <f>ZZZ__FnCalls!F19</f>
        <v>MMM 2011</v>
      </c>
      <c r="AB47" s="44" t="str">
        <f>ZZZ__FnCalls!F31</f>
        <v>MMM 2012</v>
      </c>
      <c r="AC47" s="44" t="str">
        <f>ZZZ__FnCalls!F32</f>
        <v>MMM 2012</v>
      </c>
      <c r="AD47" s="44" t="str">
        <f>ZZZ__FnCalls!F33</f>
        <v>MMM 2012</v>
      </c>
      <c r="AE47" s="44" t="str">
        <f>ZZZ__FnCalls!F34</f>
        <v>MMM 2012</v>
      </c>
      <c r="AF47" s="44" t="str">
        <f>ZZZ__FnCalls!F35</f>
        <v>MMM 2012</v>
      </c>
      <c r="AG47" s="44" t="str">
        <f>ZZZ__FnCalls!F36</f>
        <v>MMM 2012</v>
      </c>
      <c r="AH47" s="44" t="str">
        <f>ZZZ__FnCalls!F37</f>
        <v>MMM 2012</v>
      </c>
      <c r="AI47" s="44" t="str">
        <f>ZZZ__FnCalls!F38</f>
        <v>MMM 2012</v>
      </c>
      <c r="AJ47" s="44" t="str">
        <f>ZZZ__FnCalls!F39</f>
        <v>MMM 2012</v>
      </c>
      <c r="AK47" s="44" t="str">
        <f>ZZZ__FnCalls!F40</f>
        <v>MMM 2012</v>
      </c>
      <c r="AL47" s="44" t="str">
        <f>ZZZ__FnCalls!F41</f>
        <v>MMM 2012</v>
      </c>
      <c r="AM47" s="44" t="str">
        <f>ZZZ__FnCalls!F42</f>
        <v>MMM 2012</v>
      </c>
      <c r="AN47" s="45" t="str">
        <f>ZZZ__FnCalls!F31</f>
        <v>MMM 2012</v>
      </c>
      <c r="AO47" s="44" t="str">
        <f>ZZZ__FnCalls!F43</f>
        <v>MMM 2013</v>
      </c>
      <c r="AP47" s="44" t="str">
        <f>ZZZ__FnCalls!F44</f>
        <v>MMM 2013</v>
      </c>
      <c r="AQ47" s="44" t="str">
        <f>ZZZ__FnCalls!F45</f>
        <v>MMM 2013</v>
      </c>
      <c r="AR47" s="44" t="str">
        <f>ZZZ__FnCalls!F46</f>
        <v>MMM 2013</v>
      </c>
      <c r="AS47" s="44" t="str">
        <f>ZZZ__FnCalls!F47</f>
        <v>MMM 2013</v>
      </c>
      <c r="AT47" s="44" t="str">
        <f>ZZZ__FnCalls!F48</f>
        <v>MMM 2013</v>
      </c>
      <c r="AU47" s="44" t="str">
        <f>ZZZ__FnCalls!F49</f>
        <v>MMM 2013</v>
      </c>
      <c r="AV47" s="44" t="str">
        <f>ZZZ__FnCalls!F50</f>
        <v>MMM 2013</v>
      </c>
      <c r="AW47" s="44" t="str">
        <f>ZZZ__FnCalls!F51</f>
        <v>MMM 2013</v>
      </c>
      <c r="AX47" s="44" t="str">
        <f>ZZZ__FnCalls!F52</f>
        <v>MMM 2013</v>
      </c>
      <c r="AY47" s="44" t="str">
        <f>ZZZ__FnCalls!F53</f>
        <v>MMM 2013</v>
      </c>
      <c r="AZ47" s="44" t="str">
        <f>ZZZ__FnCalls!F54</f>
        <v>MMM 2013</v>
      </c>
      <c r="BA47" s="45" t="str">
        <f>ZZZ__FnCalls!F43</f>
        <v>MMM 2013</v>
      </c>
      <c r="BB47" s="44" t="str">
        <f>ZZZ__FnCalls!F55</f>
        <v>MMM 2014</v>
      </c>
      <c r="BC47" s="44" t="str">
        <f>ZZZ__FnCalls!F56</f>
        <v>MMM 2014</v>
      </c>
      <c r="BD47" s="44" t="str">
        <f>ZZZ__FnCalls!F57</f>
        <v>MMM 2014</v>
      </c>
      <c r="BE47" s="44" t="str">
        <f>ZZZ__FnCalls!F58</f>
        <v>MMM 2014</v>
      </c>
      <c r="BF47" s="44" t="str">
        <f>ZZZ__FnCalls!F59</f>
        <v>MMM 2014</v>
      </c>
      <c r="BG47" s="44" t="str">
        <f>ZZZ__FnCalls!F60</f>
        <v>MMM 2014</v>
      </c>
      <c r="BH47" s="44" t="str">
        <f>ZZZ__FnCalls!F61</f>
        <v>MMM 2014</v>
      </c>
      <c r="BI47" s="44" t="str">
        <f>ZZZ__FnCalls!F62</f>
        <v>MMM 2014</v>
      </c>
      <c r="BJ47" s="44" t="str">
        <f>ZZZ__FnCalls!F63</f>
        <v>MMM 2014</v>
      </c>
      <c r="BK47" s="44" t="str">
        <f>ZZZ__FnCalls!F64</f>
        <v>MMM 2014</v>
      </c>
      <c r="BL47" s="44" t="str">
        <f>ZZZ__FnCalls!F65</f>
        <v>MMM 2014</v>
      </c>
      <c r="BM47" s="44" t="str">
        <f>ZZZ__FnCalls!F66</f>
        <v>MMM 2014</v>
      </c>
      <c r="BN47" s="45" t="str">
        <f>ZZZ__FnCalls!F55</f>
        <v>MMM 2014</v>
      </c>
      <c r="BO47" s="44" t="str">
        <f>ZZZ__FnCalls!F67</f>
        <v>MMM 2015</v>
      </c>
      <c r="BP47" s="44" t="str">
        <f>ZZZ__FnCalls!F68</f>
        <v>MMM 2015</v>
      </c>
      <c r="BQ47" s="44" t="str">
        <f>ZZZ__FnCalls!F69</f>
        <v>MMM 2015</v>
      </c>
      <c r="BR47" s="44" t="str">
        <f>ZZZ__FnCalls!F70</f>
        <v>MMM 2015</v>
      </c>
      <c r="BS47" s="44" t="str">
        <f>ZZZ__FnCalls!F71</f>
        <v>MMM 2015</v>
      </c>
      <c r="BT47" s="44" t="str">
        <f>ZZZ__FnCalls!F72</f>
        <v>MMM 2015</v>
      </c>
      <c r="BU47" s="44" t="str">
        <f>ZZZ__FnCalls!F73</f>
        <v>MMM 2015</v>
      </c>
      <c r="BV47" s="44" t="str">
        <f>ZZZ__FnCalls!F74</f>
        <v>MMM 2015</v>
      </c>
      <c r="BW47" s="44" t="str">
        <f>ZZZ__FnCalls!F75</f>
        <v>MMM 2015</v>
      </c>
      <c r="BX47" s="44" t="str">
        <f>ZZZ__FnCalls!F76</f>
        <v>MMM 2015</v>
      </c>
      <c r="BY47" s="44" t="str">
        <f>ZZZ__FnCalls!F77</f>
        <v>MMM 2015</v>
      </c>
      <c r="BZ47" s="44" t="str">
        <f>ZZZ__FnCalls!F78</f>
        <v>MMM 2015</v>
      </c>
      <c r="CA47" s="45" t="str">
        <f>ZZZ__FnCalls!F67</f>
        <v>MMM 2015</v>
      </c>
      <c r="CB47" s="44" t="str">
        <f>ZZZ__FnCalls!F79</f>
        <v>MMM 2016</v>
      </c>
      <c r="CC47" s="44" t="str">
        <f>ZZZ__FnCalls!F80</f>
        <v>MMM 2016</v>
      </c>
      <c r="CD47" s="44" t="str">
        <f>ZZZ__FnCalls!F81</f>
        <v>MMM 2016</v>
      </c>
      <c r="CE47" s="44" t="str">
        <f>ZZZ__FnCalls!F82</f>
        <v>MMM 2016</v>
      </c>
      <c r="CF47" s="44" t="str">
        <f>ZZZ__FnCalls!F83</f>
        <v>MMM 2016</v>
      </c>
      <c r="CG47" s="44" t="str">
        <f>ZZZ__FnCalls!F84</f>
        <v>MMM 2016</v>
      </c>
      <c r="CH47" s="44" t="str">
        <f>ZZZ__FnCalls!F85</f>
        <v>MMM 2016</v>
      </c>
      <c r="CI47" s="44" t="str">
        <f>ZZZ__FnCalls!F86</f>
        <v>MMM 2016</v>
      </c>
      <c r="CJ47" s="44" t="str">
        <f>ZZZ__FnCalls!F87</f>
        <v>MMM 2016</v>
      </c>
      <c r="CK47" s="44" t="str">
        <f>ZZZ__FnCalls!F88</f>
        <v>MMM 2016</v>
      </c>
      <c r="CL47" s="44" t="str">
        <f>ZZZ__FnCalls!F89</f>
        <v>MMM 2016</v>
      </c>
      <c r="CM47" s="44" t="str">
        <f>ZZZ__FnCalls!F90</f>
        <v>MMM 2016</v>
      </c>
      <c r="CN47" s="45" t="str">
        <f>ZZZ__FnCalls!F79</f>
        <v>MMM 2016</v>
      </c>
      <c r="CO47" s="44" t="str">
        <f>ZZZ__FnCalls!F91</f>
        <v>MMM 2017</v>
      </c>
      <c r="CP47" s="44" t="str">
        <f>ZZZ__FnCalls!F92</f>
        <v>MMM 2017</v>
      </c>
      <c r="CQ47" s="44" t="str">
        <f>ZZZ__FnCalls!F93</f>
        <v>MMM 2017</v>
      </c>
      <c r="CR47" s="44" t="str">
        <f>ZZZ__FnCalls!F94</f>
        <v>MMM 2017</v>
      </c>
      <c r="CS47" s="44" t="str">
        <f>ZZZ__FnCalls!F95</f>
        <v>MMM 2017</v>
      </c>
      <c r="CT47" s="44" t="str">
        <f>ZZZ__FnCalls!F96</f>
        <v>MMM 2017</v>
      </c>
      <c r="CU47" s="44" t="str">
        <f>ZZZ__FnCalls!F97</f>
        <v>MMM 2017</v>
      </c>
      <c r="CV47" s="44" t="str">
        <f>ZZZ__FnCalls!F98</f>
        <v>MMM 2017</v>
      </c>
      <c r="CW47" s="44" t="str">
        <f>ZZZ__FnCalls!F99</f>
        <v>MMM 2017</v>
      </c>
      <c r="CX47" s="44" t="str">
        <f>ZZZ__FnCalls!F100</f>
        <v>MMM 2017</v>
      </c>
      <c r="CY47" s="44" t="str">
        <f>ZZZ__FnCalls!F101</f>
        <v>MMM 2017</v>
      </c>
      <c r="CZ47" s="44" t="str">
        <f>ZZZ__FnCalls!F102</f>
        <v>MMM 2017</v>
      </c>
      <c r="DA47" s="45" t="str">
        <f>ZZZ__FnCalls!F91</f>
        <v>MMM 2017</v>
      </c>
      <c r="DB47" s="44" t="str">
        <f>ZZZ__FnCalls!F103</f>
        <v>MMM 2018</v>
      </c>
      <c r="DC47" s="44" t="str">
        <f>ZZZ__FnCalls!F104</f>
        <v>MMM 2018</v>
      </c>
      <c r="DD47" s="44" t="str">
        <f>ZZZ__FnCalls!F105</f>
        <v>MMM 2018</v>
      </c>
      <c r="DE47" s="44" t="str">
        <f>ZZZ__FnCalls!F106</f>
        <v>MMM 2018</v>
      </c>
      <c r="DF47" s="44" t="str">
        <f>ZZZ__FnCalls!F107</f>
        <v>MMM 2018</v>
      </c>
      <c r="DG47" s="44" t="str">
        <f>ZZZ__FnCalls!F108</f>
        <v>MMM 2018</v>
      </c>
      <c r="DH47" s="44" t="str">
        <f>ZZZ__FnCalls!F109</f>
        <v>MMM 2018</v>
      </c>
      <c r="DI47" s="44" t="str">
        <f>ZZZ__FnCalls!F110</f>
        <v>MMM 2018</v>
      </c>
      <c r="DJ47" s="44" t="str">
        <f>ZZZ__FnCalls!F111</f>
        <v>MMM 2018</v>
      </c>
      <c r="DK47" s="44" t="str">
        <f>ZZZ__FnCalls!F112</f>
        <v>MMM 2018</v>
      </c>
      <c r="DL47" s="44" t="str">
        <f>ZZZ__FnCalls!F113</f>
        <v>MMM 2018</v>
      </c>
      <c r="DM47" s="44" t="str">
        <f>ZZZ__FnCalls!F114</f>
        <v>MMM 2018</v>
      </c>
      <c r="DN47" s="45" t="str">
        <f>ZZZ__FnCalls!F103</f>
        <v>MMM 2018</v>
      </c>
      <c r="DO47" s="44" t="str">
        <f>ZZZ__FnCalls!F115</f>
        <v>MMM 2019</v>
      </c>
      <c r="DP47" s="44" t="str">
        <f>ZZZ__FnCalls!F116</f>
        <v>MMM 2019</v>
      </c>
      <c r="DQ47" s="44" t="str">
        <f>ZZZ__FnCalls!F117</f>
        <v>MMM 2019</v>
      </c>
      <c r="DR47" s="44" t="str">
        <f>ZZZ__FnCalls!F118</f>
        <v>MMM 2019</v>
      </c>
      <c r="DS47" s="44" t="str">
        <f>ZZZ__FnCalls!F119</f>
        <v>MMM 2019</v>
      </c>
      <c r="DT47" s="44" t="str">
        <f>ZZZ__FnCalls!F120</f>
        <v>MMM 2019</v>
      </c>
      <c r="DU47" s="44" t="str">
        <f>ZZZ__FnCalls!F121</f>
        <v>MMM 2019</v>
      </c>
      <c r="DV47" s="44" t="str">
        <f>ZZZ__FnCalls!F122</f>
        <v>MMM 2019</v>
      </c>
      <c r="DW47" s="44" t="str">
        <f>ZZZ__FnCalls!F123</f>
        <v>MMM 2019</v>
      </c>
      <c r="DX47" s="44" t="str">
        <f>ZZZ__FnCalls!F124</f>
        <v>MMM 2019</v>
      </c>
      <c r="DY47" s="44" t="str">
        <f>ZZZ__FnCalls!F125</f>
        <v>MMM 2019</v>
      </c>
      <c r="DZ47" s="44" t="str">
        <f>ZZZ__FnCalls!F126</f>
        <v>MMM 2019</v>
      </c>
      <c r="EA47" s="45" t="str">
        <f>ZZZ__FnCalls!F115</f>
        <v>MMM 2019</v>
      </c>
      <c r="EB47" s="44" t="str">
        <f>ZZZ__FnCalls!F127</f>
        <v>MMM 2020</v>
      </c>
      <c r="EC47" s="44" t="str">
        <f>ZZZ__FnCalls!F128</f>
        <v>MMM 2020</v>
      </c>
      <c r="ED47" s="44" t="str">
        <f>ZZZ__FnCalls!F129</f>
        <v>MMM 2020</v>
      </c>
      <c r="EE47" s="44" t="str">
        <f>ZZZ__FnCalls!F130</f>
        <v>MMM 2020</v>
      </c>
      <c r="EF47" s="44" t="str">
        <f>ZZZ__FnCalls!F131</f>
        <v>MMM 2020</v>
      </c>
      <c r="EG47" s="44" t="str">
        <f>ZZZ__FnCalls!F132</f>
        <v>MMM 2020</v>
      </c>
      <c r="EH47" s="44" t="str">
        <f>ZZZ__FnCalls!F133</f>
        <v>MMM 2020</v>
      </c>
      <c r="EI47" s="44" t="str">
        <f>ZZZ__FnCalls!F134</f>
        <v>MMM 2020</v>
      </c>
      <c r="EJ47" s="44" t="str">
        <f>ZZZ__FnCalls!F135</f>
        <v>MMM 2020</v>
      </c>
      <c r="EK47" s="44" t="str">
        <f>ZZZ__FnCalls!F136</f>
        <v>MMM 2020</v>
      </c>
      <c r="EL47" s="44" t="str">
        <f>ZZZ__FnCalls!F137</f>
        <v>MMM 2020</v>
      </c>
      <c r="EM47" s="44" t="str">
        <f>ZZZ__FnCalls!F138</f>
        <v>MMM 2020</v>
      </c>
      <c r="EN47" s="45" t="str">
        <f>ZZZ__FnCalls!F127</f>
        <v>MMM 2020</v>
      </c>
    </row>
    <row r="48" spans="1:144" ht="12.75" customHeight="1" x14ac:dyDescent="0.2">
      <c r="A48" s="2" t="str">
        <f>"Output_Potential_1"</f>
        <v>Output_Potential_1</v>
      </c>
    </row>
    <row r="49" spans="1:144" ht="12.75" customHeight="1" x14ac:dyDescent="0.2">
      <c r="B49" s="19" t="str">
        <f>ZZZ__FnCalls!F7</f>
        <v>MMM 2010</v>
      </c>
      <c r="C49" s="20" t="str">
        <f>ZZZ__FnCalls!F8</f>
        <v>MMM 2010</v>
      </c>
      <c r="D49" s="20" t="str">
        <f>ZZZ__FnCalls!F9</f>
        <v>MMM 2010</v>
      </c>
      <c r="E49" s="20" t="str">
        <f>ZZZ__FnCalls!F10</f>
        <v>MMM 2010</v>
      </c>
      <c r="F49" s="20" t="str">
        <f>ZZZ__FnCalls!F11</f>
        <v>MMM 2010</v>
      </c>
      <c r="G49" s="20" t="str">
        <f>ZZZ__FnCalls!F12</f>
        <v>MMM 2010</v>
      </c>
      <c r="H49" s="20" t="str">
        <f>ZZZ__FnCalls!F13</f>
        <v>MMM 2010</v>
      </c>
      <c r="I49" s="20" t="str">
        <f>ZZZ__FnCalls!F14</f>
        <v>MMM 2010</v>
      </c>
      <c r="J49" s="20" t="str">
        <f>ZZZ__FnCalls!F15</f>
        <v>MMM 2010</v>
      </c>
      <c r="K49" s="20" t="str">
        <f>ZZZ__FnCalls!F16</f>
        <v>MMM 2010</v>
      </c>
      <c r="L49" s="20" t="str">
        <f>ZZZ__FnCalls!F17</f>
        <v>MMM 2010</v>
      </c>
      <c r="M49" s="20" t="str">
        <f>ZZZ__FnCalls!F18</f>
        <v>MMM 2010</v>
      </c>
      <c r="N49" s="21" t="str">
        <f>ZZZ__FnCalls!H7</f>
        <v>2010</v>
      </c>
      <c r="O49" s="20" t="str">
        <f>ZZZ__FnCalls!F19</f>
        <v>MMM 2011</v>
      </c>
      <c r="P49" s="20" t="str">
        <f>ZZZ__FnCalls!F20</f>
        <v>MMM 2011</v>
      </c>
      <c r="Q49" s="20" t="str">
        <f>ZZZ__FnCalls!F21</f>
        <v>MMM 2011</v>
      </c>
      <c r="R49" s="20" t="str">
        <f>ZZZ__FnCalls!F22</f>
        <v>MMM 2011</v>
      </c>
      <c r="S49" s="20" t="str">
        <f>ZZZ__FnCalls!F23</f>
        <v>MMM 2011</v>
      </c>
      <c r="T49" s="20" t="str">
        <f>ZZZ__FnCalls!F24</f>
        <v>MMM 2011</v>
      </c>
      <c r="U49" s="20" t="str">
        <f>ZZZ__FnCalls!F25</f>
        <v>MMM 2011</v>
      </c>
      <c r="V49" s="20" t="str">
        <f>ZZZ__FnCalls!F26</f>
        <v>MMM 2011</v>
      </c>
      <c r="W49" s="20" t="str">
        <f>ZZZ__FnCalls!F27</f>
        <v>MMM 2011</v>
      </c>
      <c r="X49" s="20" t="str">
        <f>ZZZ__FnCalls!F28</f>
        <v>MMM 2011</v>
      </c>
      <c r="Y49" s="20" t="str">
        <f>ZZZ__FnCalls!F29</f>
        <v>MMM 2011</v>
      </c>
      <c r="Z49" s="20" t="str">
        <f>ZZZ__FnCalls!F30</f>
        <v>MMM 2011</v>
      </c>
      <c r="AA49" s="21" t="str">
        <f>ZZZ__FnCalls!H19</f>
        <v>2011</v>
      </c>
      <c r="AB49" s="20" t="str">
        <f>ZZZ__FnCalls!F31</f>
        <v>MMM 2012</v>
      </c>
      <c r="AC49" s="20" t="str">
        <f>ZZZ__FnCalls!F32</f>
        <v>MMM 2012</v>
      </c>
      <c r="AD49" s="20" t="str">
        <f>ZZZ__FnCalls!F33</f>
        <v>MMM 2012</v>
      </c>
      <c r="AE49" s="20" t="str">
        <f>ZZZ__FnCalls!F34</f>
        <v>MMM 2012</v>
      </c>
      <c r="AF49" s="20" t="str">
        <f>ZZZ__FnCalls!F35</f>
        <v>MMM 2012</v>
      </c>
      <c r="AG49" s="20" t="str">
        <f>ZZZ__FnCalls!F36</f>
        <v>MMM 2012</v>
      </c>
      <c r="AH49" s="20" t="str">
        <f>ZZZ__FnCalls!F37</f>
        <v>MMM 2012</v>
      </c>
      <c r="AI49" s="20" t="str">
        <f>ZZZ__FnCalls!F38</f>
        <v>MMM 2012</v>
      </c>
      <c r="AJ49" s="20" t="str">
        <f>ZZZ__FnCalls!F39</f>
        <v>MMM 2012</v>
      </c>
      <c r="AK49" s="20" t="str">
        <f>ZZZ__FnCalls!F40</f>
        <v>MMM 2012</v>
      </c>
      <c r="AL49" s="20" t="str">
        <f>ZZZ__FnCalls!F41</f>
        <v>MMM 2012</v>
      </c>
      <c r="AM49" s="20" t="str">
        <f>ZZZ__FnCalls!F42</f>
        <v>MMM 2012</v>
      </c>
      <c r="AN49" s="21" t="str">
        <f>ZZZ__FnCalls!H31</f>
        <v>2012</v>
      </c>
      <c r="AO49" s="20" t="str">
        <f>ZZZ__FnCalls!F43</f>
        <v>MMM 2013</v>
      </c>
      <c r="AP49" s="20" t="str">
        <f>ZZZ__FnCalls!F44</f>
        <v>MMM 2013</v>
      </c>
      <c r="AQ49" s="20" t="str">
        <f>ZZZ__FnCalls!F45</f>
        <v>MMM 2013</v>
      </c>
      <c r="AR49" s="20" t="str">
        <f>ZZZ__FnCalls!F46</f>
        <v>MMM 2013</v>
      </c>
      <c r="AS49" s="20" t="str">
        <f>ZZZ__FnCalls!F47</f>
        <v>MMM 2013</v>
      </c>
      <c r="AT49" s="20" t="str">
        <f>ZZZ__FnCalls!F48</f>
        <v>MMM 2013</v>
      </c>
      <c r="AU49" s="20" t="str">
        <f>ZZZ__FnCalls!F49</f>
        <v>MMM 2013</v>
      </c>
      <c r="AV49" s="20" t="str">
        <f>ZZZ__FnCalls!F50</f>
        <v>MMM 2013</v>
      </c>
      <c r="AW49" s="20" t="str">
        <f>ZZZ__FnCalls!F51</f>
        <v>MMM 2013</v>
      </c>
      <c r="AX49" s="20" t="str">
        <f>ZZZ__FnCalls!F52</f>
        <v>MMM 2013</v>
      </c>
      <c r="AY49" s="20" t="str">
        <f>ZZZ__FnCalls!F53</f>
        <v>MMM 2013</v>
      </c>
      <c r="AZ49" s="20" t="str">
        <f>ZZZ__FnCalls!F54</f>
        <v>MMM 2013</v>
      </c>
      <c r="BA49" s="21" t="str">
        <f>ZZZ__FnCalls!H43</f>
        <v>2013</v>
      </c>
      <c r="BB49" s="20" t="str">
        <f>ZZZ__FnCalls!F55</f>
        <v>MMM 2014</v>
      </c>
      <c r="BC49" s="20" t="str">
        <f>ZZZ__FnCalls!F56</f>
        <v>MMM 2014</v>
      </c>
      <c r="BD49" s="20" t="str">
        <f>ZZZ__FnCalls!F57</f>
        <v>MMM 2014</v>
      </c>
      <c r="BE49" s="20" t="str">
        <f>ZZZ__FnCalls!F58</f>
        <v>MMM 2014</v>
      </c>
      <c r="BF49" s="20" t="str">
        <f>ZZZ__FnCalls!F59</f>
        <v>MMM 2014</v>
      </c>
      <c r="BG49" s="20" t="str">
        <f>ZZZ__FnCalls!F60</f>
        <v>MMM 2014</v>
      </c>
      <c r="BH49" s="20" t="str">
        <f>ZZZ__FnCalls!F61</f>
        <v>MMM 2014</v>
      </c>
      <c r="BI49" s="20" t="str">
        <f>ZZZ__FnCalls!F62</f>
        <v>MMM 2014</v>
      </c>
      <c r="BJ49" s="20" t="str">
        <f>ZZZ__FnCalls!F63</f>
        <v>MMM 2014</v>
      </c>
      <c r="BK49" s="20" t="str">
        <f>ZZZ__FnCalls!F64</f>
        <v>MMM 2014</v>
      </c>
      <c r="BL49" s="20" t="str">
        <f>ZZZ__FnCalls!F65</f>
        <v>MMM 2014</v>
      </c>
      <c r="BM49" s="20" t="str">
        <f>ZZZ__FnCalls!F66</f>
        <v>MMM 2014</v>
      </c>
      <c r="BN49" s="21" t="str">
        <f>ZZZ__FnCalls!H55</f>
        <v>2014</v>
      </c>
      <c r="BO49" s="20" t="str">
        <f>ZZZ__FnCalls!F67</f>
        <v>MMM 2015</v>
      </c>
      <c r="BP49" s="20" t="str">
        <f>ZZZ__FnCalls!F68</f>
        <v>MMM 2015</v>
      </c>
      <c r="BQ49" s="20" t="str">
        <f>ZZZ__FnCalls!F69</f>
        <v>MMM 2015</v>
      </c>
      <c r="BR49" s="20" t="str">
        <f>ZZZ__FnCalls!F70</f>
        <v>MMM 2015</v>
      </c>
      <c r="BS49" s="20" t="str">
        <f>ZZZ__FnCalls!F71</f>
        <v>MMM 2015</v>
      </c>
      <c r="BT49" s="20" t="str">
        <f>ZZZ__FnCalls!F72</f>
        <v>MMM 2015</v>
      </c>
      <c r="BU49" s="20" t="str">
        <f>ZZZ__FnCalls!F73</f>
        <v>MMM 2015</v>
      </c>
      <c r="BV49" s="20" t="str">
        <f>ZZZ__FnCalls!F74</f>
        <v>MMM 2015</v>
      </c>
      <c r="BW49" s="20" t="str">
        <f>ZZZ__FnCalls!F75</f>
        <v>MMM 2015</v>
      </c>
      <c r="BX49" s="20" t="str">
        <f>ZZZ__FnCalls!F76</f>
        <v>MMM 2015</v>
      </c>
      <c r="BY49" s="20" t="str">
        <f>ZZZ__FnCalls!F77</f>
        <v>MMM 2015</v>
      </c>
      <c r="BZ49" s="20" t="str">
        <f>ZZZ__FnCalls!F78</f>
        <v>MMM 2015</v>
      </c>
      <c r="CA49" s="21" t="str">
        <f>ZZZ__FnCalls!H67</f>
        <v>2015</v>
      </c>
      <c r="CB49" s="20" t="str">
        <f>ZZZ__FnCalls!F79</f>
        <v>MMM 2016</v>
      </c>
      <c r="CC49" s="20" t="str">
        <f>ZZZ__FnCalls!F80</f>
        <v>MMM 2016</v>
      </c>
      <c r="CD49" s="20" t="str">
        <f>ZZZ__FnCalls!F81</f>
        <v>MMM 2016</v>
      </c>
      <c r="CE49" s="20" t="str">
        <f>ZZZ__FnCalls!F82</f>
        <v>MMM 2016</v>
      </c>
      <c r="CF49" s="20" t="str">
        <f>ZZZ__FnCalls!F83</f>
        <v>MMM 2016</v>
      </c>
      <c r="CG49" s="20" t="str">
        <f>ZZZ__FnCalls!F84</f>
        <v>MMM 2016</v>
      </c>
      <c r="CH49" s="20" t="str">
        <f>ZZZ__FnCalls!F85</f>
        <v>MMM 2016</v>
      </c>
      <c r="CI49" s="20" t="str">
        <f>ZZZ__FnCalls!F86</f>
        <v>MMM 2016</v>
      </c>
      <c r="CJ49" s="20" t="str">
        <f>ZZZ__FnCalls!F87</f>
        <v>MMM 2016</v>
      </c>
      <c r="CK49" s="20" t="str">
        <f>ZZZ__FnCalls!F88</f>
        <v>MMM 2016</v>
      </c>
      <c r="CL49" s="20" t="str">
        <f>ZZZ__FnCalls!F89</f>
        <v>MMM 2016</v>
      </c>
      <c r="CM49" s="20" t="str">
        <f>ZZZ__FnCalls!F90</f>
        <v>MMM 2016</v>
      </c>
      <c r="CN49" s="21" t="str">
        <f>ZZZ__FnCalls!H79</f>
        <v>2016</v>
      </c>
      <c r="CO49" s="20" t="str">
        <f>ZZZ__FnCalls!F91</f>
        <v>MMM 2017</v>
      </c>
      <c r="CP49" s="20" t="str">
        <f>ZZZ__FnCalls!F92</f>
        <v>MMM 2017</v>
      </c>
      <c r="CQ49" s="20" t="str">
        <f>ZZZ__FnCalls!F93</f>
        <v>MMM 2017</v>
      </c>
      <c r="CR49" s="20" t="str">
        <f>ZZZ__FnCalls!F94</f>
        <v>MMM 2017</v>
      </c>
      <c r="CS49" s="20" t="str">
        <f>ZZZ__FnCalls!F95</f>
        <v>MMM 2017</v>
      </c>
      <c r="CT49" s="20" t="str">
        <f>ZZZ__FnCalls!F96</f>
        <v>MMM 2017</v>
      </c>
      <c r="CU49" s="20" t="str">
        <f>ZZZ__FnCalls!F97</f>
        <v>MMM 2017</v>
      </c>
      <c r="CV49" s="20" t="str">
        <f>ZZZ__FnCalls!F98</f>
        <v>MMM 2017</v>
      </c>
      <c r="CW49" s="20" t="str">
        <f>ZZZ__FnCalls!F99</f>
        <v>MMM 2017</v>
      </c>
      <c r="CX49" s="20" t="str">
        <f>ZZZ__FnCalls!F100</f>
        <v>MMM 2017</v>
      </c>
      <c r="CY49" s="20" t="str">
        <f>ZZZ__FnCalls!F101</f>
        <v>MMM 2017</v>
      </c>
      <c r="CZ49" s="20" t="str">
        <f>ZZZ__FnCalls!F102</f>
        <v>MMM 2017</v>
      </c>
      <c r="DA49" s="21" t="str">
        <f>ZZZ__FnCalls!H91</f>
        <v>2017</v>
      </c>
      <c r="DB49" s="20" t="str">
        <f>ZZZ__FnCalls!F103</f>
        <v>MMM 2018</v>
      </c>
      <c r="DC49" s="20" t="str">
        <f>ZZZ__FnCalls!F104</f>
        <v>MMM 2018</v>
      </c>
      <c r="DD49" s="20" t="str">
        <f>ZZZ__FnCalls!F105</f>
        <v>MMM 2018</v>
      </c>
      <c r="DE49" s="20" t="str">
        <f>ZZZ__FnCalls!F106</f>
        <v>MMM 2018</v>
      </c>
      <c r="DF49" s="20" t="str">
        <f>ZZZ__FnCalls!F107</f>
        <v>MMM 2018</v>
      </c>
      <c r="DG49" s="20" t="str">
        <f>ZZZ__FnCalls!F108</f>
        <v>MMM 2018</v>
      </c>
      <c r="DH49" s="20" t="str">
        <f>ZZZ__FnCalls!F109</f>
        <v>MMM 2018</v>
      </c>
      <c r="DI49" s="20" t="str">
        <f>ZZZ__FnCalls!F110</f>
        <v>MMM 2018</v>
      </c>
      <c r="DJ49" s="20" t="str">
        <f>ZZZ__FnCalls!F111</f>
        <v>MMM 2018</v>
      </c>
      <c r="DK49" s="20" t="str">
        <f>ZZZ__FnCalls!F112</f>
        <v>MMM 2018</v>
      </c>
      <c r="DL49" s="20" t="str">
        <f>ZZZ__FnCalls!F113</f>
        <v>MMM 2018</v>
      </c>
      <c r="DM49" s="20" t="str">
        <f>ZZZ__FnCalls!F114</f>
        <v>MMM 2018</v>
      </c>
      <c r="DN49" s="21" t="str">
        <f>ZZZ__FnCalls!H103</f>
        <v>2018</v>
      </c>
      <c r="DO49" s="20" t="str">
        <f>ZZZ__FnCalls!F115</f>
        <v>MMM 2019</v>
      </c>
      <c r="DP49" s="20" t="str">
        <f>ZZZ__FnCalls!F116</f>
        <v>MMM 2019</v>
      </c>
      <c r="DQ49" s="20" t="str">
        <f>ZZZ__FnCalls!F117</f>
        <v>MMM 2019</v>
      </c>
      <c r="DR49" s="20" t="str">
        <f>ZZZ__FnCalls!F118</f>
        <v>MMM 2019</v>
      </c>
      <c r="DS49" s="20" t="str">
        <f>ZZZ__FnCalls!F119</f>
        <v>MMM 2019</v>
      </c>
      <c r="DT49" s="20" t="str">
        <f>ZZZ__FnCalls!F120</f>
        <v>MMM 2019</v>
      </c>
      <c r="DU49" s="20" t="str">
        <f>ZZZ__FnCalls!F121</f>
        <v>MMM 2019</v>
      </c>
      <c r="DV49" s="20" t="str">
        <f>ZZZ__FnCalls!F122</f>
        <v>MMM 2019</v>
      </c>
      <c r="DW49" s="20" t="str">
        <f>ZZZ__FnCalls!F123</f>
        <v>MMM 2019</v>
      </c>
      <c r="DX49" s="20" t="str">
        <f>ZZZ__FnCalls!F124</f>
        <v>MMM 2019</v>
      </c>
      <c r="DY49" s="20" t="str">
        <f>ZZZ__FnCalls!F125</f>
        <v>MMM 2019</v>
      </c>
      <c r="DZ49" s="20" t="str">
        <f>ZZZ__FnCalls!F126</f>
        <v>MMM 2019</v>
      </c>
      <c r="EA49" s="21" t="str">
        <f>ZZZ__FnCalls!H115</f>
        <v>2019</v>
      </c>
      <c r="EB49" s="20" t="str">
        <f>ZZZ__FnCalls!F127</f>
        <v>MMM 2020</v>
      </c>
      <c r="EC49" s="20" t="str">
        <f>ZZZ__FnCalls!F128</f>
        <v>MMM 2020</v>
      </c>
      <c r="ED49" s="20" t="str">
        <f>ZZZ__FnCalls!F129</f>
        <v>MMM 2020</v>
      </c>
      <c r="EE49" s="20" t="str">
        <f>ZZZ__FnCalls!F130</f>
        <v>MMM 2020</v>
      </c>
      <c r="EF49" s="20" t="str">
        <f>ZZZ__FnCalls!F131</f>
        <v>MMM 2020</v>
      </c>
      <c r="EG49" s="20" t="str">
        <f>ZZZ__FnCalls!F132</f>
        <v>MMM 2020</v>
      </c>
      <c r="EH49" s="20" t="str">
        <f>ZZZ__FnCalls!F133</f>
        <v>MMM 2020</v>
      </c>
      <c r="EI49" s="20" t="str">
        <f>ZZZ__FnCalls!F134</f>
        <v>MMM 2020</v>
      </c>
      <c r="EJ49" s="20" t="str">
        <f>ZZZ__FnCalls!F135</f>
        <v>MMM 2020</v>
      </c>
      <c r="EK49" s="20" t="str">
        <f>ZZZ__FnCalls!F136</f>
        <v>MMM 2020</v>
      </c>
      <c r="EL49" s="20" t="str">
        <f>ZZZ__FnCalls!F137</f>
        <v>MMM 2020</v>
      </c>
      <c r="EM49" s="20" t="str">
        <f>ZZZ__FnCalls!F138</f>
        <v>MMM 2020</v>
      </c>
      <c r="EN49" s="21" t="str">
        <f>ZZZ__FnCalls!H127</f>
        <v>2020</v>
      </c>
    </row>
    <row r="50" spans="1:144" ht="12.75" customHeight="1" x14ac:dyDescent="0.2">
      <c r="A50" s="5"/>
      <c r="B50" s="44">
        <f>ZZZ__FnCalls!A7</f>
        <v>40179</v>
      </c>
      <c r="C50" s="44">
        <f>ZZZ__FnCalls!A8</f>
        <v>40210</v>
      </c>
      <c r="D50" s="44">
        <f>ZZZ__FnCalls!A9</f>
        <v>40238</v>
      </c>
      <c r="E50" s="44">
        <f>ZZZ__FnCalls!A10</f>
        <v>40269</v>
      </c>
      <c r="F50" s="44">
        <f>ZZZ__FnCalls!A11</f>
        <v>40299</v>
      </c>
      <c r="G50" s="44">
        <f>ZZZ__FnCalls!A12</f>
        <v>40330</v>
      </c>
      <c r="H50" s="44">
        <f>ZZZ__FnCalls!A13</f>
        <v>40360</v>
      </c>
      <c r="I50" s="44">
        <f>ZZZ__FnCalls!A14</f>
        <v>40391</v>
      </c>
      <c r="J50" s="44">
        <f>ZZZ__FnCalls!A15</f>
        <v>40422</v>
      </c>
      <c r="K50" s="44">
        <f>ZZZ__FnCalls!A16</f>
        <v>40452</v>
      </c>
      <c r="L50" s="44">
        <f>ZZZ__FnCalls!A17</f>
        <v>40483</v>
      </c>
      <c r="M50" s="44">
        <f>ZZZ__FnCalls!A18</f>
        <v>40513</v>
      </c>
      <c r="N50" s="45">
        <f>ZZZ__FnCalls!A7</f>
        <v>40179</v>
      </c>
      <c r="O50" s="44">
        <f>ZZZ__FnCalls!A19</f>
        <v>40544</v>
      </c>
      <c r="P50" s="44">
        <f>ZZZ__FnCalls!A20</f>
        <v>40575</v>
      </c>
      <c r="Q50" s="44">
        <f>ZZZ__FnCalls!A21</f>
        <v>40603</v>
      </c>
      <c r="R50" s="44">
        <f>ZZZ__FnCalls!A22</f>
        <v>40634</v>
      </c>
      <c r="S50" s="44">
        <f>ZZZ__FnCalls!A23</f>
        <v>40664</v>
      </c>
      <c r="T50" s="44">
        <f>ZZZ__FnCalls!A24</f>
        <v>40695</v>
      </c>
      <c r="U50" s="44">
        <f>ZZZ__FnCalls!A25</f>
        <v>40725</v>
      </c>
      <c r="V50" s="44">
        <f>ZZZ__FnCalls!A26</f>
        <v>40756</v>
      </c>
      <c r="W50" s="44">
        <f>ZZZ__FnCalls!A27</f>
        <v>40787</v>
      </c>
      <c r="X50" s="44">
        <f>ZZZ__FnCalls!A28</f>
        <v>40817</v>
      </c>
      <c r="Y50" s="44">
        <f>ZZZ__FnCalls!A29</f>
        <v>40848</v>
      </c>
      <c r="Z50" s="44">
        <f>ZZZ__FnCalls!A30</f>
        <v>40878</v>
      </c>
      <c r="AA50" s="45">
        <f>ZZZ__FnCalls!A19</f>
        <v>40544</v>
      </c>
      <c r="AB50" s="44">
        <f>ZZZ__FnCalls!A31</f>
        <v>40909</v>
      </c>
      <c r="AC50" s="44">
        <f>ZZZ__FnCalls!A32</f>
        <v>40940</v>
      </c>
      <c r="AD50" s="44">
        <f>ZZZ__FnCalls!A33</f>
        <v>40969</v>
      </c>
      <c r="AE50" s="44">
        <f>ZZZ__FnCalls!A34</f>
        <v>41000</v>
      </c>
      <c r="AF50" s="44">
        <f>ZZZ__FnCalls!A35</f>
        <v>41030</v>
      </c>
      <c r="AG50" s="44">
        <f>ZZZ__FnCalls!A36</f>
        <v>41061</v>
      </c>
      <c r="AH50" s="44">
        <f>ZZZ__FnCalls!A37</f>
        <v>41091</v>
      </c>
      <c r="AI50" s="44">
        <f>ZZZ__FnCalls!A38</f>
        <v>41122</v>
      </c>
      <c r="AJ50" s="44">
        <f>ZZZ__FnCalls!A39</f>
        <v>41153</v>
      </c>
      <c r="AK50" s="44">
        <f>ZZZ__FnCalls!A40</f>
        <v>41183</v>
      </c>
      <c r="AL50" s="44">
        <f>ZZZ__FnCalls!A41</f>
        <v>41214</v>
      </c>
      <c r="AM50" s="44">
        <f>ZZZ__FnCalls!A42</f>
        <v>41244</v>
      </c>
      <c r="AN50" s="45">
        <f>ZZZ__FnCalls!A31</f>
        <v>40909</v>
      </c>
      <c r="AO50" s="44">
        <f>ZZZ__FnCalls!A43</f>
        <v>41275</v>
      </c>
      <c r="AP50" s="44">
        <f>ZZZ__FnCalls!A44</f>
        <v>41306</v>
      </c>
      <c r="AQ50" s="44">
        <f>ZZZ__FnCalls!A45</f>
        <v>41334</v>
      </c>
      <c r="AR50" s="44">
        <f>ZZZ__FnCalls!A46</f>
        <v>41365</v>
      </c>
      <c r="AS50" s="44">
        <f>ZZZ__FnCalls!A47</f>
        <v>41395</v>
      </c>
      <c r="AT50" s="44">
        <f>ZZZ__FnCalls!A48</f>
        <v>41426</v>
      </c>
      <c r="AU50" s="44">
        <f>ZZZ__FnCalls!A49</f>
        <v>41456</v>
      </c>
      <c r="AV50" s="44">
        <f>ZZZ__FnCalls!A50</f>
        <v>41487</v>
      </c>
      <c r="AW50" s="44">
        <f>ZZZ__FnCalls!A51</f>
        <v>41518</v>
      </c>
      <c r="AX50" s="44">
        <f>ZZZ__FnCalls!A52</f>
        <v>41548</v>
      </c>
      <c r="AY50" s="44">
        <f>ZZZ__FnCalls!A53</f>
        <v>41579</v>
      </c>
      <c r="AZ50" s="44">
        <f>ZZZ__FnCalls!A54</f>
        <v>41609</v>
      </c>
      <c r="BA50" s="45">
        <f>ZZZ__FnCalls!A43</f>
        <v>41275</v>
      </c>
      <c r="BB50" s="44">
        <f>ZZZ__FnCalls!A55</f>
        <v>41640</v>
      </c>
      <c r="BC50" s="44">
        <f>ZZZ__FnCalls!A56</f>
        <v>41671</v>
      </c>
      <c r="BD50" s="44">
        <f>ZZZ__FnCalls!A57</f>
        <v>41699</v>
      </c>
      <c r="BE50" s="44">
        <f>ZZZ__FnCalls!A58</f>
        <v>41730</v>
      </c>
      <c r="BF50" s="44">
        <f>ZZZ__FnCalls!A59</f>
        <v>41760</v>
      </c>
      <c r="BG50" s="44">
        <f>ZZZ__FnCalls!A60</f>
        <v>41791</v>
      </c>
      <c r="BH50" s="44">
        <f>ZZZ__FnCalls!A61</f>
        <v>41821</v>
      </c>
      <c r="BI50" s="44">
        <f>ZZZ__FnCalls!A62</f>
        <v>41852</v>
      </c>
      <c r="BJ50" s="44">
        <f>ZZZ__FnCalls!A63</f>
        <v>41883</v>
      </c>
      <c r="BK50" s="44">
        <f>ZZZ__FnCalls!A64</f>
        <v>41913</v>
      </c>
      <c r="BL50" s="44">
        <f>ZZZ__FnCalls!A65</f>
        <v>41944</v>
      </c>
      <c r="BM50" s="44">
        <f>ZZZ__FnCalls!A66</f>
        <v>41974</v>
      </c>
      <c r="BN50" s="45">
        <f>ZZZ__FnCalls!A55</f>
        <v>41640</v>
      </c>
      <c r="BO50" s="44">
        <f>ZZZ__FnCalls!A67</f>
        <v>42005</v>
      </c>
      <c r="BP50" s="44">
        <f>ZZZ__FnCalls!A68</f>
        <v>42036</v>
      </c>
      <c r="BQ50" s="44">
        <f>ZZZ__FnCalls!A69</f>
        <v>42064</v>
      </c>
      <c r="BR50" s="44">
        <f>ZZZ__FnCalls!A70</f>
        <v>42095</v>
      </c>
      <c r="BS50" s="44">
        <f>ZZZ__FnCalls!A71</f>
        <v>42125</v>
      </c>
      <c r="BT50" s="44">
        <f>ZZZ__FnCalls!A72</f>
        <v>42156</v>
      </c>
      <c r="BU50" s="44">
        <f>ZZZ__FnCalls!A73</f>
        <v>42186</v>
      </c>
      <c r="BV50" s="44">
        <f>ZZZ__FnCalls!A74</f>
        <v>42217</v>
      </c>
      <c r="BW50" s="44">
        <f>ZZZ__FnCalls!A75</f>
        <v>42248</v>
      </c>
      <c r="BX50" s="44">
        <f>ZZZ__FnCalls!A76</f>
        <v>42278</v>
      </c>
      <c r="BY50" s="44">
        <f>ZZZ__FnCalls!A77</f>
        <v>42309</v>
      </c>
      <c r="BZ50" s="44">
        <f>ZZZ__FnCalls!A78</f>
        <v>42339</v>
      </c>
      <c r="CA50" s="45">
        <f>ZZZ__FnCalls!A67</f>
        <v>42005</v>
      </c>
      <c r="CB50" s="44">
        <f>ZZZ__FnCalls!A79</f>
        <v>42370</v>
      </c>
      <c r="CC50" s="44">
        <f>ZZZ__FnCalls!A80</f>
        <v>42401</v>
      </c>
      <c r="CD50" s="44">
        <f>ZZZ__FnCalls!A81</f>
        <v>42430</v>
      </c>
      <c r="CE50" s="44">
        <f>ZZZ__FnCalls!A82</f>
        <v>42461</v>
      </c>
      <c r="CF50" s="44">
        <f>ZZZ__FnCalls!A83</f>
        <v>42491</v>
      </c>
      <c r="CG50" s="44">
        <f>ZZZ__FnCalls!A84</f>
        <v>42522</v>
      </c>
      <c r="CH50" s="44">
        <f>ZZZ__FnCalls!A85</f>
        <v>42552</v>
      </c>
      <c r="CI50" s="44">
        <f>ZZZ__FnCalls!A86</f>
        <v>42583</v>
      </c>
      <c r="CJ50" s="44">
        <f>ZZZ__FnCalls!A87</f>
        <v>42614</v>
      </c>
      <c r="CK50" s="44">
        <f>ZZZ__FnCalls!A88</f>
        <v>42644</v>
      </c>
      <c r="CL50" s="44">
        <f>ZZZ__FnCalls!A89</f>
        <v>42675</v>
      </c>
      <c r="CM50" s="44">
        <f>ZZZ__FnCalls!A90</f>
        <v>42705</v>
      </c>
      <c r="CN50" s="45">
        <f>ZZZ__FnCalls!A79</f>
        <v>42370</v>
      </c>
      <c r="CO50" s="44">
        <f>ZZZ__FnCalls!A91</f>
        <v>42736</v>
      </c>
      <c r="CP50" s="44">
        <f>ZZZ__FnCalls!A92</f>
        <v>42767</v>
      </c>
      <c r="CQ50" s="44">
        <f>ZZZ__FnCalls!A93</f>
        <v>42795</v>
      </c>
      <c r="CR50" s="44">
        <f>ZZZ__FnCalls!A94</f>
        <v>42826</v>
      </c>
      <c r="CS50" s="44">
        <f>ZZZ__FnCalls!A95</f>
        <v>42856</v>
      </c>
      <c r="CT50" s="44">
        <f>ZZZ__FnCalls!A96</f>
        <v>42887</v>
      </c>
      <c r="CU50" s="44">
        <f>ZZZ__FnCalls!A97</f>
        <v>42917</v>
      </c>
      <c r="CV50" s="44">
        <f>ZZZ__FnCalls!A98</f>
        <v>42948</v>
      </c>
      <c r="CW50" s="44">
        <f>ZZZ__FnCalls!A99</f>
        <v>42979</v>
      </c>
      <c r="CX50" s="44">
        <f>ZZZ__FnCalls!A100</f>
        <v>43009</v>
      </c>
      <c r="CY50" s="44">
        <f>ZZZ__FnCalls!A101</f>
        <v>43040</v>
      </c>
      <c r="CZ50" s="44">
        <f>ZZZ__FnCalls!A102</f>
        <v>43070</v>
      </c>
      <c r="DA50" s="45">
        <f>ZZZ__FnCalls!A91</f>
        <v>42736</v>
      </c>
      <c r="DB50" s="44">
        <f>ZZZ__FnCalls!A103</f>
        <v>43101</v>
      </c>
      <c r="DC50" s="44">
        <f>ZZZ__FnCalls!A104</f>
        <v>43132</v>
      </c>
      <c r="DD50" s="44">
        <f>ZZZ__FnCalls!A105</f>
        <v>43160</v>
      </c>
      <c r="DE50" s="44">
        <f>ZZZ__FnCalls!A106</f>
        <v>43191</v>
      </c>
      <c r="DF50" s="44">
        <f>ZZZ__FnCalls!A107</f>
        <v>43221</v>
      </c>
      <c r="DG50" s="44">
        <f>ZZZ__FnCalls!A108</f>
        <v>43252</v>
      </c>
      <c r="DH50" s="44">
        <f>ZZZ__FnCalls!A109</f>
        <v>43282</v>
      </c>
      <c r="DI50" s="44">
        <f>ZZZ__FnCalls!A110</f>
        <v>43313</v>
      </c>
      <c r="DJ50" s="44">
        <f>ZZZ__FnCalls!A111</f>
        <v>43344</v>
      </c>
      <c r="DK50" s="44">
        <f>ZZZ__FnCalls!A112</f>
        <v>43374</v>
      </c>
      <c r="DL50" s="44">
        <f>ZZZ__FnCalls!A113</f>
        <v>43405</v>
      </c>
      <c r="DM50" s="44">
        <f>ZZZ__FnCalls!A114</f>
        <v>43435</v>
      </c>
      <c r="DN50" s="45">
        <f>ZZZ__FnCalls!A103</f>
        <v>43101</v>
      </c>
      <c r="DO50" s="44">
        <f>ZZZ__FnCalls!A115</f>
        <v>43466</v>
      </c>
      <c r="DP50" s="44">
        <f>ZZZ__FnCalls!A116</f>
        <v>43497</v>
      </c>
      <c r="DQ50" s="44">
        <f>ZZZ__FnCalls!A117</f>
        <v>43525</v>
      </c>
      <c r="DR50" s="44">
        <f>ZZZ__FnCalls!A118</f>
        <v>43556</v>
      </c>
      <c r="DS50" s="44">
        <f>ZZZ__FnCalls!A119</f>
        <v>43586</v>
      </c>
      <c r="DT50" s="44">
        <f>ZZZ__FnCalls!A120</f>
        <v>43617</v>
      </c>
      <c r="DU50" s="44">
        <f>ZZZ__FnCalls!A121</f>
        <v>43647</v>
      </c>
      <c r="DV50" s="44">
        <f>ZZZ__FnCalls!A122</f>
        <v>43678</v>
      </c>
      <c r="DW50" s="44">
        <f>ZZZ__FnCalls!A123</f>
        <v>43709</v>
      </c>
      <c r="DX50" s="44">
        <f>ZZZ__FnCalls!A124</f>
        <v>43739</v>
      </c>
      <c r="DY50" s="44">
        <f>ZZZ__FnCalls!A125</f>
        <v>43770</v>
      </c>
      <c r="DZ50" s="44">
        <f>ZZZ__FnCalls!A126</f>
        <v>43800</v>
      </c>
      <c r="EA50" s="45">
        <f>ZZZ__FnCalls!A115</f>
        <v>43466</v>
      </c>
      <c r="EB50" s="44">
        <f>ZZZ__FnCalls!A127</f>
        <v>43831</v>
      </c>
      <c r="EC50" s="44">
        <f>ZZZ__FnCalls!A128</f>
        <v>43862</v>
      </c>
      <c r="ED50" s="44">
        <f>ZZZ__FnCalls!A129</f>
        <v>43891</v>
      </c>
      <c r="EE50" s="44">
        <f>ZZZ__FnCalls!A130</f>
        <v>43922</v>
      </c>
      <c r="EF50" s="44">
        <f>ZZZ__FnCalls!A131</f>
        <v>43952</v>
      </c>
      <c r="EG50" s="44">
        <f>ZZZ__FnCalls!A132</f>
        <v>43983</v>
      </c>
      <c r="EH50" s="44">
        <f>ZZZ__FnCalls!A133</f>
        <v>44013</v>
      </c>
      <c r="EI50" s="44">
        <f>ZZZ__FnCalls!A134</f>
        <v>44044</v>
      </c>
      <c r="EJ50" s="44">
        <f>ZZZ__FnCalls!A135</f>
        <v>44075</v>
      </c>
      <c r="EK50" s="44">
        <f>ZZZ__FnCalls!A136</f>
        <v>44105</v>
      </c>
      <c r="EL50" s="44">
        <f>ZZZ__FnCalls!A137</f>
        <v>44136</v>
      </c>
      <c r="EM50" s="44">
        <f>ZZZ__FnCalls!A138</f>
        <v>44166</v>
      </c>
      <c r="EN50" s="45">
        <f>ZZZ__FnCalls!A127</f>
        <v>43831</v>
      </c>
    </row>
    <row r="51" spans="1:144" ht="12.75" customHeight="1" x14ac:dyDescent="0.2">
      <c r="A51" s="2" t="str">
        <f>"Output_Potential_2"</f>
        <v>Output_Potential_2</v>
      </c>
    </row>
    <row r="52" spans="1:144" ht="12.75" customHeight="1" x14ac:dyDescent="0.2">
      <c r="B52" s="19" t="str">
        <f>ZZZ__FnCalls!F7</f>
        <v>MMM 2010</v>
      </c>
      <c r="C52" s="20" t="str">
        <f>ZZZ__FnCalls!F8</f>
        <v>MMM 2010</v>
      </c>
      <c r="D52" s="20" t="str">
        <f>ZZZ__FnCalls!F9</f>
        <v>MMM 2010</v>
      </c>
      <c r="E52" s="20" t="str">
        <f>ZZZ__FnCalls!F10</f>
        <v>MMM 2010</v>
      </c>
      <c r="F52" s="20" t="str">
        <f>ZZZ__FnCalls!F11</f>
        <v>MMM 2010</v>
      </c>
      <c r="G52" s="20" t="str">
        <f>ZZZ__FnCalls!F12</f>
        <v>MMM 2010</v>
      </c>
      <c r="H52" s="20" t="str">
        <f>ZZZ__FnCalls!F13</f>
        <v>MMM 2010</v>
      </c>
      <c r="I52" s="20" t="str">
        <f>ZZZ__FnCalls!F14</f>
        <v>MMM 2010</v>
      </c>
      <c r="J52" s="20" t="str">
        <f>ZZZ__FnCalls!F15</f>
        <v>MMM 2010</v>
      </c>
      <c r="K52" s="20" t="str">
        <f>ZZZ__FnCalls!F16</f>
        <v>MMM 2010</v>
      </c>
      <c r="L52" s="20" t="str">
        <f>ZZZ__FnCalls!F17</f>
        <v>MMM 2010</v>
      </c>
      <c r="M52" s="20" t="str">
        <f>ZZZ__FnCalls!F18</f>
        <v>MMM 2010</v>
      </c>
      <c r="N52" s="21" t="str">
        <f>ZZZ__FnCalls!H7</f>
        <v>2010</v>
      </c>
      <c r="O52" s="20" t="str">
        <f>ZZZ__FnCalls!F19</f>
        <v>MMM 2011</v>
      </c>
      <c r="P52" s="20" t="str">
        <f>ZZZ__FnCalls!F20</f>
        <v>MMM 2011</v>
      </c>
      <c r="Q52" s="20" t="str">
        <f>ZZZ__FnCalls!F21</f>
        <v>MMM 2011</v>
      </c>
      <c r="R52" s="20" t="str">
        <f>ZZZ__FnCalls!F22</f>
        <v>MMM 2011</v>
      </c>
      <c r="S52" s="20" t="str">
        <f>ZZZ__FnCalls!F23</f>
        <v>MMM 2011</v>
      </c>
      <c r="T52" s="20" t="str">
        <f>ZZZ__FnCalls!F24</f>
        <v>MMM 2011</v>
      </c>
      <c r="U52" s="20" t="str">
        <f>ZZZ__FnCalls!F25</f>
        <v>MMM 2011</v>
      </c>
      <c r="V52" s="20" t="str">
        <f>ZZZ__FnCalls!F26</f>
        <v>MMM 2011</v>
      </c>
      <c r="W52" s="20" t="str">
        <f>ZZZ__FnCalls!F27</f>
        <v>MMM 2011</v>
      </c>
      <c r="X52" s="20" t="str">
        <f>ZZZ__FnCalls!F28</f>
        <v>MMM 2011</v>
      </c>
      <c r="Y52" s="20" t="str">
        <f>ZZZ__FnCalls!F29</f>
        <v>MMM 2011</v>
      </c>
      <c r="Z52" s="20" t="str">
        <f>ZZZ__FnCalls!F30</f>
        <v>MMM 2011</v>
      </c>
      <c r="AA52" s="21" t="str">
        <f>ZZZ__FnCalls!H19</f>
        <v>2011</v>
      </c>
      <c r="AB52" s="20" t="str">
        <f>ZZZ__FnCalls!F31</f>
        <v>MMM 2012</v>
      </c>
      <c r="AC52" s="20" t="str">
        <f>ZZZ__FnCalls!F32</f>
        <v>MMM 2012</v>
      </c>
      <c r="AD52" s="20" t="str">
        <f>ZZZ__FnCalls!F33</f>
        <v>MMM 2012</v>
      </c>
      <c r="AE52" s="20" t="str">
        <f>ZZZ__FnCalls!F34</f>
        <v>MMM 2012</v>
      </c>
      <c r="AF52" s="20" t="str">
        <f>ZZZ__FnCalls!F35</f>
        <v>MMM 2012</v>
      </c>
      <c r="AG52" s="20" t="str">
        <f>ZZZ__FnCalls!F36</f>
        <v>MMM 2012</v>
      </c>
      <c r="AH52" s="20" t="str">
        <f>ZZZ__FnCalls!F37</f>
        <v>MMM 2012</v>
      </c>
      <c r="AI52" s="20" t="str">
        <f>ZZZ__FnCalls!F38</f>
        <v>MMM 2012</v>
      </c>
      <c r="AJ52" s="20" t="str">
        <f>ZZZ__FnCalls!F39</f>
        <v>MMM 2012</v>
      </c>
      <c r="AK52" s="20" t="str">
        <f>ZZZ__FnCalls!F40</f>
        <v>MMM 2012</v>
      </c>
      <c r="AL52" s="20" t="str">
        <f>ZZZ__FnCalls!F41</f>
        <v>MMM 2012</v>
      </c>
      <c r="AM52" s="20" t="str">
        <f>ZZZ__FnCalls!F42</f>
        <v>MMM 2012</v>
      </c>
      <c r="AN52" s="21" t="str">
        <f>ZZZ__FnCalls!H31</f>
        <v>2012</v>
      </c>
      <c r="AO52" s="20" t="str">
        <f>ZZZ__FnCalls!F43</f>
        <v>MMM 2013</v>
      </c>
      <c r="AP52" s="20" t="str">
        <f>ZZZ__FnCalls!F44</f>
        <v>MMM 2013</v>
      </c>
      <c r="AQ52" s="20" t="str">
        <f>ZZZ__FnCalls!F45</f>
        <v>MMM 2013</v>
      </c>
      <c r="AR52" s="20" t="str">
        <f>ZZZ__FnCalls!F46</f>
        <v>MMM 2013</v>
      </c>
      <c r="AS52" s="20" t="str">
        <f>ZZZ__FnCalls!F47</f>
        <v>MMM 2013</v>
      </c>
      <c r="AT52" s="20" t="str">
        <f>ZZZ__FnCalls!F48</f>
        <v>MMM 2013</v>
      </c>
      <c r="AU52" s="20" t="str">
        <f>ZZZ__FnCalls!F49</f>
        <v>MMM 2013</v>
      </c>
      <c r="AV52" s="20" t="str">
        <f>ZZZ__FnCalls!F50</f>
        <v>MMM 2013</v>
      </c>
      <c r="AW52" s="20" t="str">
        <f>ZZZ__FnCalls!F51</f>
        <v>MMM 2013</v>
      </c>
      <c r="AX52" s="20" t="str">
        <f>ZZZ__FnCalls!F52</f>
        <v>MMM 2013</v>
      </c>
      <c r="AY52" s="20" t="str">
        <f>ZZZ__FnCalls!F53</f>
        <v>MMM 2013</v>
      </c>
      <c r="AZ52" s="20" t="str">
        <f>ZZZ__FnCalls!F54</f>
        <v>MMM 2013</v>
      </c>
      <c r="BA52" s="21" t="str">
        <f>ZZZ__FnCalls!H43</f>
        <v>2013</v>
      </c>
      <c r="BB52" s="20" t="str">
        <f>ZZZ__FnCalls!F55</f>
        <v>MMM 2014</v>
      </c>
      <c r="BC52" s="20" t="str">
        <f>ZZZ__FnCalls!F56</f>
        <v>MMM 2014</v>
      </c>
      <c r="BD52" s="20" t="str">
        <f>ZZZ__FnCalls!F57</f>
        <v>MMM 2014</v>
      </c>
      <c r="BE52" s="20" t="str">
        <f>ZZZ__FnCalls!F58</f>
        <v>MMM 2014</v>
      </c>
      <c r="BF52" s="20" t="str">
        <f>ZZZ__FnCalls!F59</f>
        <v>MMM 2014</v>
      </c>
      <c r="BG52" s="20" t="str">
        <f>ZZZ__FnCalls!F60</f>
        <v>MMM 2014</v>
      </c>
      <c r="BH52" s="20" t="str">
        <f>ZZZ__FnCalls!F61</f>
        <v>MMM 2014</v>
      </c>
      <c r="BI52" s="20" t="str">
        <f>ZZZ__FnCalls!F62</f>
        <v>MMM 2014</v>
      </c>
      <c r="BJ52" s="20" t="str">
        <f>ZZZ__FnCalls!F63</f>
        <v>MMM 2014</v>
      </c>
      <c r="BK52" s="20" t="str">
        <f>ZZZ__FnCalls!F64</f>
        <v>MMM 2014</v>
      </c>
      <c r="BL52" s="20" t="str">
        <f>ZZZ__FnCalls!F65</f>
        <v>MMM 2014</v>
      </c>
      <c r="BM52" s="20" t="str">
        <f>ZZZ__FnCalls!F66</f>
        <v>MMM 2014</v>
      </c>
      <c r="BN52" s="21" t="str">
        <f>ZZZ__FnCalls!H55</f>
        <v>2014</v>
      </c>
      <c r="BO52" s="20" t="str">
        <f>ZZZ__FnCalls!F67</f>
        <v>MMM 2015</v>
      </c>
      <c r="BP52" s="20" t="str">
        <f>ZZZ__FnCalls!F68</f>
        <v>MMM 2015</v>
      </c>
      <c r="BQ52" s="20" t="str">
        <f>ZZZ__FnCalls!F69</f>
        <v>MMM 2015</v>
      </c>
      <c r="BR52" s="20" t="str">
        <f>ZZZ__FnCalls!F70</f>
        <v>MMM 2015</v>
      </c>
      <c r="BS52" s="20" t="str">
        <f>ZZZ__FnCalls!F71</f>
        <v>MMM 2015</v>
      </c>
      <c r="BT52" s="20" t="str">
        <f>ZZZ__FnCalls!F72</f>
        <v>MMM 2015</v>
      </c>
      <c r="BU52" s="20" t="str">
        <f>ZZZ__FnCalls!F73</f>
        <v>MMM 2015</v>
      </c>
      <c r="BV52" s="20" t="str">
        <f>ZZZ__FnCalls!F74</f>
        <v>MMM 2015</v>
      </c>
      <c r="BW52" s="20" t="str">
        <f>ZZZ__FnCalls!F75</f>
        <v>MMM 2015</v>
      </c>
      <c r="BX52" s="20" t="str">
        <f>ZZZ__FnCalls!F76</f>
        <v>MMM 2015</v>
      </c>
      <c r="BY52" s="20" t="str">
        <f>ZZZ__FnCalls!F77</f>
        <v>MMM 2015</v>
      </c>
      <c r="BZ52" s="20" t="str">
        <f>ZZZ__FnCalls!F78</f>
        <v>MMM 2015</v>
      </c>
      <c r="CA52" s="21" t="str">
        <f>ZZZ__FnCalls!H67</f>
        <v>2015</v>
      </c>
      <c r="CB52" s="20" t="str">
        <f>ZZZ__FnCalls!F79</f>
        <v>MMM 2016</v>
      </c>
      <c r="CC52" s="20" t="str">
        <f>ZZZ__FnCalls!F80</f>
        <v>MMM 2016</v>
      </c>
      <c r="CD52" s="20" t="str">
        <f>ZZZ__FnCalls!F81</f>
        <v>MMM 2016</v>
      </c>
      <c r="CE52" s="20" t="str">
        <f>ZZZ__FnCalls!F82</f>
        <v>MMM 2016</v>
      </c>
      <c r="CF52" s="20" t="str">
        <f>ZZZ__FnCalls!F83</f>
        <v>MMM 2016</v>
      </c>
      <c r="CG52" s="20" t="str">
        <f>ZZZ__FnCalls!F84</f>
        <v>MMM 2016</v>
      </c>
      <c r="CH52" s="20" t="str">
        <f>ZZZ__FnCalls!F85</f>
        <v>MMM 2016</v>
      </c>
      <c r="CI52" s="20" t="str">
        <f>ZZZ__FnCalls!F86</f>
        <v>MMM 2016</v>
      </c>
      <c r="CJ52" s="20" t="str">
        <f>ZZZ__FnCalls!F87</f>
        <v>MMM 2016</v>
      </c>
      <c r="CK52" s="20" t="str">
        <f>ZZZ__FnCalls!F88</f>
        <v>MMM 2016</v>
      </c>
      <c r="CL52" s="20" t="str">
        <f>ZZZ__FnCalls!F89</f>
        <v>MMM 2016</v>
      </c>
      <c r="CM52" s="20" t="str">
        <f>ZZZ__FnCalls!F90</f>
        <v>MMM 2016</v>
      </c>
      <c r="CN52" s="21" t="str">
        <f>ZZZ__FnCalls!H79</f>
        <v>2016</v>
      </c>
      <c r="CO52" s="20" t="str">
        <f>ZZZ__FnCalls!F91</f>
        <v>MMM 2017</v>
      </c>
      <c r="CP52" s="20" t="str">
        <f>ZZZ__FnCalls!F92</f>
        <v>MMM 2017</v>
      </c>
      <c r="CQ52" s="20" t="str">
        <f>ZZZ__FnCalls!F93</f>
        <v>MMM 2017</v>
      </c>
      <c r="CR52" s="20" t="str">
        <f>ZZZ__FnCalls!F94</f>
        <v>MMM 2017</v>
      </c>
      <c r="CS52" s="20" t="str">
        <f>ZZZ__FnCalls!F95</f>
        <v>MMM 2017</v>
      </c>
      <c r="CT52" s="20" t="str">
        <f>ZZZ__FnCalls!F96</f>
        <v>MMM 2017</v>
      </c>
      <c r="CU52" s="20" t="str">
        <f>ZZZ__FnCalls!F97</f>
        <v>MMM 2017</v>
      </c>
      <c r="CV52" s="20" t="str">
        <f>ZZZ__FnCalls!F98</f>
        <v>MMM 2017</v>
      </c>
      <c r="CW52" s="20" t="str">
        <f>ZZZ__FnCalls!F99</f>
        <v>MMM 2017</v>
      </c>
      <c r="CX52" s="20" t="str">
        <f>ZZZ__FnCalls!F100</f>
        <v>MMM 2017</v>
      </c>
      <c r="CY52" s="20" t="str">
        <f>ZZZ__FnCalls!F101</f>
        <v>MMM 2017</v>
      </c>
      <c r="CZ52" s="20" t="str">
        <f>ZZZ__FnCalls!F102</f>
        <v>MMM 2017</v>
      </c>
      <c r="DA52" s="21" t="str">
        <f>ZZZ__FnCalls!H91</f>
        <v>2017</v>
      </c>
      <c r="DB52" s="20" t="str">
        <f>ZZZ__FnCalls!F103</f>
        <v>MMM 2018</v>
      </c>
      <c r="DC52" s="20" t="str">
        <f>ZZZ__FnCalls!F104</f>
        <v>MMM 2018</v>
      </c>
      <c r="DD52" s="20" t="str">
        <f>ZZZ__FnCalls!F105</f>
        <v>MMM 2018</v>
      </c>
      <c r="DE52" s="20" t="str">
        <f>ZZZ__FnCalls!F106</f>
        <v>MMM 2018</v>
      </c>
      <c r="DF52" s="20" t="str">
        <f>ZZZ__FnCalls!F107</f>
        <v>MMM 2018</v>
      </c>
      <c r="DG52" s="20" t="str">
        <f>ZZZ__FnCalls!F108</f>
        <v>MMM 2018</v>
      </c>
      <c r="DH52" s="20" t="str">
        <f>ZZZ__FnCalls!F109</f>
        <v>MMM 2018</v>
      </c>
      <c r="DI52" s="20" t="str">
        <f>ZZZ__FnCalls!F110</f>
        <v>MMM 2018</v>
      </c>
      <c r="DJ52" s="20" t="str">
        <f>ZZZ__FnCalls!F111</f>
        <v>MMM 2018</v>
      </c>
      <c r="DK52" s="20" t="str">
        <f>ZZZ__FnCalls!F112</f>
        <v>MMM 2018</v>
      </c>
      <c r="DL52" s="20" t="str">
        <f>ZZZ__FnCalls!F113</f>
        <v>MMM 2018</v>
      </c>
      <c r="DM52" s="20" t="str">
        <f>ZZZ__FnCalls!F114</f>
        <v>MMM 2018</v>
      </c>
      <c r="DN52" s="21" t="str">
        <f>ZZZ__FnCalls!H103</f>
        <v>2018</v>
      </c>
      <c r="DO52" s="20" t="str">
        <f>ZZZ__FnCalls!F115</f>
        <v>MMM 2019</v>
      </c>
      <c r="DP52" s="20" t="str">
        <f>ZZZ__FnCalls!F116</f>
        <v>MMM 2019</v>
      </c>
      <c r="DQ52" s="20" t="str">
        <f>ZZZ__FnCalls!F117</f>
        <v>MMM 2019</v>
      </c>
      <c r="DR52" s="20" t="str">
        <f>ZZZ__FnCalls!F118</f>
        <v>MMM 2019</v>
      </c>
      <c r="DS52" s="20" t="str">
        <f>ZZZ__FnCalls!F119</f>
        <v>MMM 2019</v>
      </c>
      <c r="DT52" s="20" t="str">
        <f>ZZZ__FnCalls!F120</f>
        <v>MMM 2019</v>
      </c>
      <c r="DU52" s="20" t="str">
        <f>ZZZ__FnCalls!F121</f>
        <v>MMM 2019</v>
      </c>
      <c r="DV52" s="20" t="str">
        <f>ZZZ__FnCalls!F122</f>
        <v>MMM 2019</v>
      </c>
      <c r="DW52" s="20" t="str">
        <f>ZZZ__FnCalls!F123</f>
        <v>MMM 2019</v>
      </c>
      <c r="DX52" s="20" t="str">
        <f>ZZZ__FnCalls!F124</f>
        <v>MMM 2019</v>
      </c>
      <c r="DY52" s="20" t="str">
        <f>ZZZ__FnCalls!F125</f>
        <v>MMM 2019</v>
      </c>
      <c r="DZ52" s="20" t="str">
        <f>ZZZ__FnCalls!F126</f>
        <v>MMM 2019</v>
      </c>
      <c r="EA52" s="21" t="str">
        <f>ZZZ__FnCalls!H115</f>
        <v>2019</v>
      </c>
      <c r="EB52" s="20" t="str">
        <f>ZZZ__FnCalls!F127</f>
        <v>MMM 2020</v>
      </c>
      <c r="EC52" s="20" t="str">
        <f>ZZZ__FnCalls!F128</f>
        <v>MMM 2020</v>
      </c>
      <c r="ED52" s="20" t="str">
        <f>ZZZ__FnCalls!F129</f>
        <v>MMM 2020</v>
      </c>
      <c r="EE52" s="20" t="str">
        <f>ZZZ__FnCalls!F130</f>
        <v>MMM 2020</v>
      </c>
      <c r="EF52" s="20" t="str">
        <f>ZZZ__FnCalls!F131</f>
        <v>MMM 2020</v>
      </c>
      <c r="EG52" s="20" t="str">
        <f>ZZZ__FnCalls!F132</f>
        <v>MMM 2020</v>
      </c>
      <c r="EH52" s="20" t="str">
        <f>ZZZ__FnCalls!F133</f>
        <v>MMM 2020</v>
      </c>
      <c r="EI52" s="20" t="str">
        <f>ZZZ__FnCalls!F134</f>
        <v>MMM 2020</v>
      </c>
      <c r="EJ52" s="20" t="str">
        <f>ZZZ__FnCalls!F135</f>
        <v>MMM 2020</v>
      </c>
      <c r="EK52" s="20" t="str">
        <f>ZZZ__FnCalls!F136</f>
        <v>MMM 2020</v>
      </c>
      <c r="EL52" s="20" t="str">
        <f>ZZZ__FnCalls!F137</f>
        <v>MMM 2020</v>
      </c>
      <c r="EM52" s="20" t="str">
        <f>ZZZ__FnCalls!F138</f>
        <v>MMM 2020</v>
      </c>
      <c r="EN52" s="21" t="str">
        <f>ZZZ__FnCalls!H127</f>
        <v>2020</v>
      </c>
    </row>
    <row r="53" spans="1:144" ht="12.75" customHeight="1" x14ac:dyDescent="0.2">
      <c r="A53" s="5"/>
      <c r="B53" s="44" t="str">
        <f>ZZZ__FnCalls!F7</f>
        <v>MMM 2010</v>
      </c>
      <c r="C53" s="44" t="str">
        <f>ZZZ__FnCalls!F8</f>
        <v>MMM 2010</v>
      </c>
      <c r="D53" s="44" t="str">
        <f>ZZZ__FnCalls!F9</f>
        <v>MMM 2010</v>
      </c>
      <c r="E53" s="44" t="str">
        <f>ZZZ__FnCalls!F10</f>
        <v>MMM 2010</v>
      </c>
      <c r="F53" s="44" t="str">
        <f>ZZZ__FnCalls!F11</f>
        <v>MMM 2010</v>
      </c>
      <c r="G53" s="44" t="str">
        <f>ZZZ__FnCalls!F12</f>
        <v>MMM 2010</v>
      </c>
      <c r="H53" s="44" t="str">
        <f>ZZZ__FnCalls!F13</f>
        <v>MMM 2010</v>
      </c>
      <c r="I53" s="44" t="str">
        <f>ZZZ__FnCalls!F14</f>
        <v>MMM 2010</v>
      </c>
      <c r="J53" s="44" t="str">
        <f>ZZZ__FnCalls!F15</f>
        <v>MMM 2010</v>
      </c>
      <c r="K53" s="44" t="str">
        <f>ZZZ__FnCalls!F16</f>
        <v>MMM 2010</v>
      </c>
      <c r="L53" s="44" t="str">
        <f>ZZZ__FnCalls!F17</f>
        <v>MMM 2010</v>
      </c>
      <c r="M53" s="44" t="str">
        <f>ZZZ__FnCalls!F18</f>
        <v>MMM 2010</v>
      </c>
      <c r="N53" s="45" t="str">
        <f>ZZZ__FnCalls!F7</f>
        <v>MMM 2010</v>
      </c>
      <c r="O53" s="44" t="str">
        <f>ZZZ__FnCalls!F19</f>
        <v>MMM 2011</v>
      </c>
      <c r="P53" s="44" t="str">
        <f>ZZZ__FnCalls!F20</f>
        <v>MMM 2011</v>
      </c>
      <c r="Q53" s="44" t="str">
        <f>ZZZ__FnCalls!F21</f>
        <v>MMM 2011</v>
      </c>
      <c r="R53" s="44" t="str">
        <f>ZZZ__FnCalls!F22</f>
        <v>MMM 2011</v>
      </c>
      <c r="S53" s="44" t="str">
        <f>ZZZ__FnCalls!F23</f>
        <v>MMM 2011</v>
      </c>
      <c r="T53" s="44" t="str">
        <f>ZZZ__FnCalls!F24</f>
        <v>MMM 2011</v>
      </c>
      <c r="U53" s="44" t="str">
        <f>ZZZ__FnCalls!F25</f>
        <v>MMM 2011</v>
      </c>
      <c r="V53" s="44" t="str">
        <f>ZZZ__FnCalls!F26</f>
        <v>MMM 2011</v>
      </c>
      <c r="W53" s="44" t="str">
        <f>ZZZ__FnCalls!F27</f>
        <v>MMM 2011</v>
      </c>
      <c r="X53" s="44" t="str">
        <f>ZZZ__FnCalls!F28</f>
        <v>MMM 2011</v>
      </c>
      <c r="Y53" s="44" t="str">
        <f>ZZZ__FnCalls!F29</f>
        <v>MMM 2011</v>
      </c>
      <c r="Z53" s="44" t="str">
        <f>ZZZ__FnCalls!F30</f>
        <v>MMM 2011</v>
      </c>
      <c r="AA53" s="45" t="str">
        <f>ZZZ__FnCalls!F19</f>
        <v>MMM 2011</v>
      </c>
      <c r="AB53" s="44" t="str">
        <f>ZZZ__FnCalls!F31</f>
        <v>MMM 2012</v>
      </c>
      <c r="AC53" s="44" t="str">
        <f>ZZZ__FnCalls!F32</f>
        <v>MMM 2012</v>
      </c>
      <c r="AD53" s="44" t="str">
        <f>ZZZ__FnCalls!F33</f>
        <v>MMM 2012</v>
      </c>
      <c r="AE53" s="44" t="str">
        <f>ZZZ__FnCalls!F34</f>
        <v>MMM 2012</v>
      </c>
      <c r="AF53" s="44" t="str">
        <f>ZZZ__FnCalls!F35</f>
        <v>MMM 2012</v>
      </c>
      <c r="AG53" s="44" t="str">
        <f>ZZZ__FnCalls!F36</f>
        <v>MMM 2012</v>
      </c>
      <c r="AH53" s="44" t="str">
        <f>ZZZ__FnCalls!F37</f>
        <v>MMM 2012</v>
      </c>
      <c r="AI53" s="44" t="str">
        <f>ZZZ__FnCalls!F38</f>
        <v>MMM 2012</v>
      </c>
      <c r="AJ53" s="44" t="str">
        <f>ZZZ__FnCalls!F39</f>
        <v>MMM 2012</v>
      </c>
      <c r="AK53" s="44" t="str">
        <f>ZZZ__FnCalls!F40</f>
        <v>MMM 2012</v>
      </c>
      <c r="AL53" s="44" t="str">
        <f>ZZZ__FnCalls!F41</f>
        <v>MMM 2012</v>
      </c>
      <c r="AM53" s="44" t="str">
        <f>ZZZ__FnCalls!F42</f>
        <v>MMM 2012</v>
      </c>
      <c r="AN53" s="45" t="str">
        <f>ZZZ__FnCalls!F31</f>
        <v>MMM 2012</v>
      </c>
      <c r="AO53" s="44" t="str">
        <f>ZZZ__FnCalls!F43</f>
        <v>MMM 2013</v>
      </c>
      <c r="AP53" s="44" t="str">
        <f>ZZZ__FnCalls!F44</f>
        <v>MMM 2013</v>
      </c>
      <c r="AQ53" s="44" t="str">
        <f>ZZZ__FnCalls!F45</f>
        <v>MMM 2013</v>
      </c>
      <c r="AR53" s="44" t="str">
        <f>ZZZ__FnCalls!F46</f>
        <v>MMM 2013</v>
      </c>
      <c r="AS53" s="44" t="str">
        <f>ZZZ__FnCalls!F47</f>
        <v>MMM 2013</v>
      </c>
      <c r="AT53" s="44" t="str">
        <f>ZZZ__FnCalls!F48</f>
        <v>MMM 2013</v>
      </c>
      <c r="AU53" s="44" t="str">
        <f>ZZZ__FnCalls!F49</f>
        <v>MMM 2013</v>
      </c>
      <c r="AV53" s="44" t="str">
        <f>ZZZ__FnCalls!F50</f>
        <v>MMM 2013</v>
      </c>
      <c r="AW53" s="44" t="str">
        <f>ZZZ__FnCalls!F51</f>
        <v>MMM 2013</v>
      </c>
      <c r="AX53" s="44" t="str">
        <f>ZZZ__FnCalls!F52</f>
        <v>MMM 2013</v>
      </c>
      <c r="AY53" s="44" t="str">
        <f>ZZZ__FnCalls!F53</f>
        <v>MMM 2013</v>
      </c>
      <c r="AZ53" s="44" t="str">
        <f>ZZZ__FnCalls!F54</f>
        <v>MMM 2013</v>
      </c>
      <c r="BA53" s="45" t="str">
        <f>ZZZ__FnCalls!F43</f>
        <v>MMM 2013</v>
      </c>
      <c r="BB53" s="44" t="str">
        <f>ZZZ__FnCalls!F55</f>
        <v>MMM 2014</v>
      </c>
      <c r="BC53" s="44" t="str">
        <f>ZZZ__FnCalls!F56</f>
        <v>MMM 2014</v>
      </c>
      <c r="BD53" s="44" t="str">
        <f>ZZZ__FnCalls!F57</f>
        <v>MMM 2014</v>
      </c>
      <c r="BE53" s="44" t="str">
        <f>ZZZ__FnCalls!F58</f>
        <v>MMM 2014</v>
      </c>
      <c r="BF53" s="44" t="str">
        <f>ZZZ__FnCalls!F59</f>
        <v>MMM 2014</v>
      </c>
      <c r="BG53" s="44" t="str">
        <f>ZZZ__FnCalls!F60</f>
        <v>MMM 2014</v>
      </c>
      <c r="BH53" s="44" t="str">
        <f>ZZZ__FnCalls!F61</f>
        <v>MMM 2014</v>
      </c>
      <c r="BI53" s="44" t="str">
        <f>ZZZ__FnCalls!F62</f>
        <v>MMM 2014</v>
      </c>
      <c r="BJ53" s="44" t="str">
        <f>ZZZ__FnCalls!F63</f>
        <v>MMM 2014</v>
      </c>
      <c r="BK53" s="44" t="str">
        <f>ZZZ__FnCalls!F64</f>
        <v>MMM 2014</v>
      </c>
      <c r="BL53" s="44" t="str">
        <f>ZZZ__FnCalls!F65</f>
        <v>MMM 2014</v>
      </c>
      <c r="BM53" s="44" t="str">
        <f>ZZZ__FnCalls!F66</f>
        <v>MMM 2014</v>
      </c>
      <c r="BN53" s="45" t="str">
        <f>ZZZ__FnCalls!F55</f>
        <v>MMM 2014</v>
      </c>
      <c r="BO53" s="44" t="str">
        <f>ZZZ__FnCalls!F67</f>
        <v>MMM 2015</v>
      </c>
      <c r="BP53" s="44" t="str">
        <f>ZZZ__FnCalls!F68</f>
        <v>MMM 2015</v>
      </c>
      <c r="BQ53" s="44" t="str">
        <f>ZZZ__FnCalls!F69</f>
        <v>MMM 2015</v>
      </c>
      <c r="BR53" s="44" t="str">
        <f>ZZZ__FnCalls!F70</f>
        <v>MMM 2015</v>
      </c>
      <c r="BS53" s="44" t="str">
        <f>ZZZ__FnCalls!F71</f>
        <v>MMM 2015</v>
      </c>
      <c r="BT53" s="44" t="str">
        <f>ZZZ__FnCalls!F72</f>
        <v>MMM 2015</v>
      </c>
      <c r="BU53" s="44" t="str">
        <f>ZZZ__FnCalls!F73</f>
        <v>MMM 2015</v>
      </c>
      <c r="BV53" s="44" t="str">
        <f>ZZZ__FnCalls!F74</f>
        <v>MMM 2015</v>
      </c>
      <c r="BW53" s="44" t="str">
        <f>ZZZ__FnCalls!F75</f>
        <v>MMM 2015</v>
      </c>
      <c r="BX53" s="44" t="str">
        <f>ZZZ__FnCalls!F76</f>
        <v>MMM 2015</v>
      </c>
      <c r="BY53" s="44" t="str">
        <f>ZZZ__FnCalls!F77</f>
        <v>MMM 2015</v>
      </c>
      <c r="BZ53" s="44" t="str">
        <f>ZZZ__FnCalls!F78</f>
        <v>MMM 2015</v>
      </c>
      <c r="CA53" s="45" t="str">
        <f>ZZZ__FnCalls!F67</f>
        <v>MMM 2015</v>
      </c>
      <c r="CB53" s="44" t="str">
        <f>ZZZ__FnCalls!F79</f>
        <v>MMM 2016</v>
      </c>
      <c r="CC53" s="44" t="str">
        <f>ZZZ__FnCalls!F80</f>
        <v>MMM 2016</v>
      </c>
      <c r="CD53" s="44" t="str">
        <f>ZZZ__FnCalls!F81</f>
        <v>MMM 2016</v>
      </c>
      <c r="CE53" s="44" t="str">
        <f>ZZZ__FnCalls!F82</f>
        <v>MMM 2016</v>
      </c>
      <c r="CF53" s="44" t="str">
        <f>ZZZ__FnCalls!F83</f>
        <v>MMM 2016</v>
      </c>
      <c r="CG53" s="44" t="str">
        <f>ZZZ__FnCalls!F84</f>
        <v>MMM 2016</v>
      </c>
      <c r="CH53" s="44" t="str">
        <f>ZZZ__FnCalls!F85</f>
        <v>MMM 2016</v>
      </c>
      <c r="CI53" s="44" t="str">
        <f>ZZZ__FnCalls!F86</f>
        <v>MMM 2016</v>
      </c>
      <c r="CJ53" s="44" t="str">
        <f>ZZZ__FnCalls!F87</f>
        <v>MMM 2016</v>
      </c>
      <c r="CK53" s="44" t="str">
        <f>ZZZ__FnCalls!F88</f>
        <v>MMM 2016</v>
      </c>
      <c r="CL53" s="44" t="str">
        <f>ZZZ__FnCalls!F89</f>
        <v>MMM 2016</v>
      </c>
      <c r="CM53" s="44" t="str">
        <f>ZZZ__FnCalls!F90</f>
        <v>MMM 2016</v>
      </c>
      <c r="CN53" s="45" t="str">
        <f>ZZZ__FnCalls!F79</f>
        <v>MMM 2016</v>
      </c>
      <c r="CO53" s="44" t="str">
        <f>ZZZ__FnCalls!F91</f>
        <v>MMM 2017</v>
      </c>
      <c r="CP53" s="44" t="str">
        <f>ZZZ__FnCalls!F92</f>
        <v>MMM 2017</v>
      </c>
      <c r="CQ53" s="44" t="str">
        <f>ZZZ__FnCalls!F93</f>
        <v>MMM 2017</v>
      </c>
      <c r="CR53" s="44" t="str">
        <f>ZZZ__FnCalls!F94</f>
        <v>MMM 2017</v>
      </c>
      <c r="CS53" s="44" t="str">
        <f>ZZZ__FnCalls!F95</f>
        <v>MMM 2017</v>
      </c>
      <c r="CT53" s="44" t="str">
        <f>ZZZ__FnCalls!F96</f>
        <v>MMM 2017</v>
      </c>
      <c r="CU53" s="44" t="str">
        <f>ZZZ__FnCalls!F97</f>
        <v>MMM 2017</v>
      </c>
      <c r="CV53" s="44" t="str">
        <f>ZZZ__FnCalls!F98</f>
        <v>MMM 2017</v>
      </c>
      <c r="CW53" s="44" t="str">
        <f>ZZZ__FnCalls!F99</f>
        <v>MMM 2017</v>
      </c>
      <c r="CX53" s="44" t="str">
        <f>ZZZ__FnCalls!F100</f>
        <v>MMM 2017</v>
      </c>
      <c r="CY53" s="44" t="str">
        <f>ZZZ__FnCalls!F101</f>
        <v>MMM 2017</v>
      </c>
      <c r="CZ53" s="44" t="str">
        <f>ZZZ__FnCalls!F102</f>
        <v>MMM 2017</v>
      </c>
      <c r="DA53" s="45" t="str">
        <f>ZZZ__FnCalls!F91</f>
        <v>MMM 2017</v>
      </c>
      <c r="DB53" s="44" t="str">
        <f>ZZZ__FnCalls!F103</f>
        <v>MMM 2018</v>
      </c>
      <c r="DC53" s="44" t="str">
        <f>ZZZ__FnCalls!F104</f>
        <v>MMM 2018</v>
      </c>
      <c r="DD53" s="44" t="str">
        <f>ZZZ__FnCalls!F105</f>
        <v>MMM 2018</v>
      </c>
      <c r="DE53" s="44" t="str">
        <f>ZZZ__FnCalls!F106</f>
        <v>MMM 2018</v>
      </c>
      <c r="DF53" s="44" t="str">
        <f>ZZZ__FnCalls!F107</f>
        <v>MMM 2018</v>
      </c>
      <c r="DG53" s="44" t="str">
        <f>ZZZ__FnCalls!F108</f>
        <v>MMM 2018</v>
      </c>
      <c r="DH53" s="44" t="str">
        <f>ZZZ__FnCalls!F109</f>
        <v>MMM 2018</v>
      </c>
      <c r="DI53" s="44" t="str">
        <f>ZZZ__FnCalls!F110</f>
        <v>MMM 2018</v>
      </c>
      <c r="DJ53" s="44" t="str">
        <f>ZZZ__FnCalls!F111</f>
        <v>MMM 2018</v>
      </c>
      <c r="DK53" s="44" t="str">
        <f>ZZZ__FnCalls!F112</f>
        <v>MMM 2018</v>
      </c>
      <c r="DL53" s="44" t="str">
        <f>ZZZ__FnCalls!F113</f>
        <v>MMM 2018</v>
      </c>
      <c r="DM53" s="44" t="str">
        <f>ZZZ__FnCalls!F114</f>
        <v>MMM 2018</v>
      </c>
      <c r="DN53" s="45" t="str">
        <f>ZZZ__FnCalls!F103</f>
        <v>MMM 2018</v>
      </c>
      <c r="DO53" s="44" t="str">
        <f>ZZZ__FnCalls!F115</f>
        <v>MMM 2019</v>
      </c>
      <c r="DP53" s="44" t="str">
        <f>ZZZ__FnCalls!F116</f>
        <v>MMM 2019</v>
      </c>
      <c r="DQ53" s="44" t="str">
        <f>ZZZ__FnCalls!F117</f>
        <v>MMM 2019</v>
      </c>
      <c r="DR53" s="44" t="str">
        <f>ZZZ__FnCalls!F118</f>
        <v>MMM 2019</v>
      </c>
      <c r="DS53" s="44" t="str">
        <f>ZZZ__FnCalls!F119</f>
        <v>MMM 2019</v>
      </c>
      <c r="DT53" s="44" t="str">
        <f>ZZZ__FnCalls!F120</f>
        <v>MMM 2019</v>
      </c>
      <c r="DU53" s="44" t="str">
        <f>ZZZ__FnCalls!F121</f>
        <v>MMM 2019</v>
      </c>
      <c r="DV53" s="44" t="str">
        <f>ZZZ__FnCalls!F122</f>
        <v>MMM 2019</v>
      </c>
      <c r="DW53" s="44" t="str">
        <f>ZZZ__FnCalls!F123</f>
        <v>MMM 2019</v>
      </c>
      <c r="DX53" s="44" t="str">
        <f>ZZZ__FnCalls!F124</f>
        <v>MMM 2019</v>
      </c>
      <c r="DY53" s="44" t="str">
        <f>ZZZ__FnCalls!F125</f>
        <v>MMM 2019</v>
      </c>
      <c r="DZ53" s="44" t="str">
        <f>ZZZ__FnCalls!F126</f>
        <v>MMM 2019</v>
      </c>
      <c r="EA53" s="45" t="str">
        <f>ZZZ__FnCalls!F115</f>
        <v>MMM 2019</v>
      </c>
      <c r="EB53" s="44" t="str">
        <f>ZZZ__FnCalls!F127</f>
        <v>MMM 2020</v>
      </c>
      <c r="EC53" s="44" t="str">
        <f>ZZZ__FnCalls!F128</f>
        <v>MMM 2020</v>
      </c>
      <c r="ED53" s="44" t="str">
        <f>ZZZ__FnCalls!F129</f>
        <v>MMM 2020</v>
      </c>
      <c r="EE53" s="44" t="str">
        <f>ZZZ__FnCalls!F130</f>
        <v>MMM 2020</v>
      </c>
      <c r="EF53" s="44" t="str">
        <f>ZZZ__FnCalls!F131</f>
        <v>MMM 2020</v>
      </c>
      <c r="EG53" s="44" t="str">
        <f>ZZZ__FnCalls!F132</f>
        <v>MMM 2020</v>
      </c>
      <c r="EH53" s="44" t="str">
        <f>ZZZ__FnCalls!F133</f>
        <v>MMM 2020</v>
      </c>
      <c r="EI53" s="44" t="str">
        <f>ZZZ__FnCalls!F134</f>
        <v>MMM 2020</v>
      </c>
      <c r="EJ53" s="44" t="str">
        <f>ZZZ__FnCalls!F135</f>
        <v>MMM 2020</v>
      </c>
      <c r="EK53" s="44" t="str">
        <f>ZZZ__FnCalls!F136</f>
        <v>MMM 2020</v>
      </c>
      <c r="EL53" s="44" t="str">
        <f>ZZZ__FnCalls!F137</f>
        <v>MMM 2020</v>
      </c>
      <c r="EM53" s="44" t="str">
        <f>ZZZ__FnCalls!F138</f>
        <v>MMM 2020</v>
      </c>
      <c r="EN53" s="45" t="str">
        <f>ZZZ__FnCalls!F127</f>
        <v>MMM 2020</v>
      </c>
    </row>
    <row r="54" spans="1:144" ht="12.75" customHeight="1" x14ac:dyDescent="0.2">
      <c r="A54" s="2" t="str">
        <f>"Employment_1"</f>
        <v>Employment_1</v>
      </c>
    </row>
    <row r="55" spans="1:144" ht="12.75" customHeight="1" x14ac:dyDescent="0.2">
      <c r="B55" s="19" t="str">
        <f>ZZZ__FnCalls!F7</f>
        <v>MMM 2010</v>
      </c>
      <c r="C55" s="20" t="str">
        <f>ZZZ__FnCalls!F8</f>
        <v>MMM 2010</v>
      </c>
      <c r="D55" s="20" t="str">
        <f>ZZZ__FnCalls!F9</f>
        <v>MMM 2010</v>
      </c>
      <c r="E55" s="20" t="str">
        <f>ZZZ__FnCalls!F10</f>
        <v>MMM 2010</v>
      </c>
      <c r="F55" s="20" t="str">
        <f>ZZZ__FnCalls!F11</f>
        <v>MMM 2010</v>
      </c>
      <c r="G55" s="20" t="str">
        <f>ZZZ__FnCalls!F12</f>
        <v>MMM 2010</v>
      </c>
      <c r="H55" s="20" t="str">
        <f>ZZZ__FnCalls!F13</f>
        <v>MMM 2010</v>
      </c>
      <c r="I55" s="20" t="str">
        <f>ZZZ__FnCalls!F14</f>
        <v>MMM 2010</v>
      </c>
      <c r="J55" s="20" t="str">
        <f>ZZZ__FnCalls!F15</f>
        <v>MMM 2010</v>
      </c>
      <c r="K55" s="20" t="str">
        <f>ZZZ__FnCalls!F16</f>
        <v>MMM 2010</v>
      </c>
      <c r="L55" s="20" t="str">
        <f>ZZZ__FnCalls!F17</f>
        <v>MMM 2010</v>
      </c>
      <c r="M55" s="20" t="str">
        <f>ZZZ__FnCalls!F18</f>
        <v>MMM 2010</v>
      </c>
      <c r="N55" s="21" t="str">
        <f>ZZZ__FnCalls!H7</f>
        <v>2010</v>
      </c>
      <c r="O55" s="20" t="str">
        <f>ZZZ__FnCalls!F19</f>
        <v>MMM 2011</v>
      </c>
      <c r="P55" s="20" t="str">
        <f>ZZZ__FnCalls!F20</f>
        <v>MMM 2011</v>
      </c>
      <c r="Q55" s="20" t="str">
        <f>ZZZ__FnCalls!F21</f>
        <v>MMM 2011</v>
      </c>
      <c r="R55" s="20" t="str">
        <f>ZZZ__FnCalls!F22</f>
        <v>MMM 2011</v>
      </c>
      <c r="S55" s="20" t="str">
        <f>ZZZ__FnCalls!F23</f>
        <v>MMM 2011</v>
      </c>
      <c r="T55" s="20" t="str">
        <f>ZZZ__FnCalls!F24</f>
        <v>MMM 2011</v>
      </c>
      <c r="U55" s="20" t="str">
        <f>ZZZ__FnCalls!F25</f>
        <v>MMM 2011</v>
      </c>
      <c r="V55" s="20" t="str">
        <f>ZZZ__FnCalls!F26</f>
        <v>MMM 2011</v>
      </c>
      <c r="W55" s="20" t="str">
        <f>ZZZ__FnCalls!F27</f>
        <v>MMM 2011</v>
      </c>
      <c r="X55" s="20" t="str">
        <f>ZZZ__FnCalls!F28</f>
        <v>MMM 2011</v>
      </c>
      <c r="Y55" s="20" t="str">
        <f>ZZZ__FnCalls!F29</f>
        <v>MMM 2011</v>
      </c>
      <c r="Z55" s="20" t="str">
        <f>ZZZ__FnCalls!F30</f>
        <v>MMM 2011</v>
      </c>
      <c r="AA55" s="21" t="str">
        <f>ZZZ__FnCalls!H19</f>
        <v>2011</v>
      </c>
      <c r="AB55" s="20" t="str">
        <f>ZZZ__FnCalls!F31</f>
        <v>MMM 2012</v>
      </c>
      <c r="AC55" s="20" t="str">
        <f>ZZZ__FnCalls!F32</f>
        <v>MMM 2012</v>
      </c>
      <c r="AD55" s="20" t="str">
        <f>ZZZ__FnCalls!F33</f>
        <v>MMM 2012</v>
      </c>
      <c r="AE55" s="20" t="str">
        <f>ZZZ__FnCalls!F34</f>
        <v>MMM 2012</v>
      </c>
      <c r="AF55" s="20" t="str">
        <f>ZZZ__FnCalls!F35</f>
        <v>MMM 2012</v>
      </c>
      <c r="AG55" s="20" t="str">
        <f>ZZZ__FnCalls!F36</f>
        <v>MMM 2012</v>
      </c>
      <c r="AH55" s="20" t="str">
        <f>ZZZ__FnCalls!F37</f>
        <v>MMM 2012</v>
      </c>
      <c r="AI55" s="20" t="str">
        <f>ZZZ__FnCalls!F38</f>
        <v>MMM 2012</v>
      </c>
      <c r="AJ55" s="20" t="str">
        <f>ZZZ__FnCalls!F39</f>
        <v>MMM 2012</v>
      </c>
      <c r="AK55" s="20" t="str">
        <f>ZZZ__FnCalls!F40</f>
        <v>MMM 2012</v>
      </c>
      <c r="AL55" s="20" t="str">
        <f>ZZZ__FnCalls!F41</f>
        <v>MMM 2012</v>
      </c>
      <c r="AM55" s="20" t="str">
        <f>ZZZ__FnCalls!F42</f>
        <v>MMM 2012</v>
      </c>
      <c r="AN55" s="21" t="str">
        <f>ZZZ__FnCalls!H31</f>
        <v>2012</v>
      </c>
      <c r="AO55" s="20" t="str">
        <f>ZZZ__FnCalls!F43</f>
        <v>MMM 2013</v>
      </c>
      <c r="AP55" s="20" t="str">
        <f>ZZZ__FnCalls!F44</f>
        <v>MMM 2013</v>
      </c>
      <c r="AQ55" s="20" t="str">
        <f>ZZZ__FnCalls!F45</f>
        <v>MMM 2013</v>
      </c>
      <c r="AR55" s="20" t="str">
        <f>ZZZ__FnCalls!F46</f>
        <v>MMM 2013</v>
      </c>
      <c r="AS55" s="20" t="str">
        <f>ZZZ__FnCalls!F47</f>
        <v>MMM 2013</v>
      </c>
      <c r="AT55" s="20" t="str">
        <f>ZZZ__FnCalls!F48</f>
        <v>MMM 2013</v>
      </c>
      <c r="AU55" s="20" t="str">
        <f>ZZZ__FnCalls!F49</f>
        <v>MMM 2013</v>
      </c>
      <c r="AV55" s="20" t="str">
        <f>ZZZ__FnCalls!F50</f>
        <v>MMM 2013</v>
      </c>
      <c r="AW55" s="20" t="str">
        <f>ZZZ__FnCalls!F51</f>
        <v>MMM 2013</v>
      </c>
      <c r="AX55" s="20" t="str">
        <f>ZZZ__FnCalls!F52</f>
        <v>MMM 2013</v>
      </c>
      <c r="AY55" s="20" t="str">
        <f>ZZZ__FnCalls!F53</f>
        <v>MMM 2013</v>
      </c>
      <c r="AZ55" s="20" t="str">
        <f>ZZZ__FnCalls!F54</f>
        <v>MMM 2013</v>
      </c>
      <c r="BA55" s="21" t="str">
        <f>ZZZ__FnCalls!H43</f>
        <v>2013</v>
      </c>
      <c r="BB55" s="20" t="str">
        <f>ZZZ__FnCalls!F55</f>
        <v>MMM 2014</v>
      </c>
      <c r="BC55" s="20" t="str">
        <f>ZZZ__FnCalls!F56</f>
        <v>MMM 2014</v>
      </c>
      <c r="BD55" s="20" t="str">
        <f>ZZZ__FnCalls!F57</f>
        <v>MMM 2014</v>
      </c>
      <c r="BE55" s="20" t="str">
        <f>ZZZ__FnCalls!F58</f>
        <v>MMM 2014</v>
      </c>
      <c r="BF55" s="20" t="str">
        <f>ZZZ__FnCalls!F59</f>
        <v>MMM 2014</v>
      </c>
      <c r="BG55" s="20" t="str">
        <f>ZZZ__FnCalls!F60</f>
        <v>MMM 2014</v>
      </c>
      <c r="BH55" s="20" t="str">
        <f>ZZZ__FnCalls!F61</f>
        <v>MMM 2014</v>
      </c>
      <c r="BI55" s="20" t="str">
        <f>ZZZ__FnCalls!F62</f>
        <v>MMM 2014</v>
      </c>
      <c r="BJ55" s="20" t="str">
        <f>ZZZ__FnCalls!F63</f>
        <v>MMM 2014</v>
      </c>
      <c r="BK55" s="20" t="str">
        <f>ZZZ__FnCalls!F64</f>
        <v>MMM 2014</v>
      </c>
      <c r="BL55" s="20" t="str">
        <f>ZZZ__FnCalls!F65</f>
        <v>MMM 2014</v>
      </c>
      <c r="BM55" s="20" t="str">
        <f>ZZZ__FnCalls!F66</f>
        <v>MMM 2014</v>
      </c>
      <c r="BN55" s="21" t="str">
        <f>ZZZ__FnCalls!H55</f>
        <v>2014</v>
      </c>
      <c r="BO55" s="20" t="str">
        <f>ZZZ__FnCalls!F67</f>
        <v>MMM 2015</v>
      </c>
      <c r="BP55" s="20" t="str">
        <f>ZZZ__FnCalls!F68</f>
        <v>MMM 2015</v>
      </c>
      <c r="BQ55" s="20" t="str">
        <f>ZZZ__FnCalls!F69</f>
        <v>MMM 2015</v>
      </c>
      <c r="BR55" s="20" t="str">
        <f>ZZZ__FnCalls!F70</f>
        <v>MMM 2015</v>
      </c>
      <c r="BS55" s="20" t="str">
        <f>ZZZ__FnCalls!F71</f>
        <v>MMM 2015</v>
      </c>
      <c r="BT55" s="20" t="str">
        <f>ZZZ__FnCalls!F72</f>
        <v>MMM 2015</v>
      </c>
      <c r="BU55" s="20" t="str">
        <f>ZZZ__FnCalls!F73</f>
        <v>MMM 2015</v>
      </c>
      <c r="BV55" s="20" t="str">
        <f>ZZZ__FnCalls!F74</f>
        <v>MMM 2015</v>
      </c>
      <c r="BW55" s="20" t="str">
        <f>ZZZ__FnCalls!F75</f>
        <v>MMM 2015</v>
      </c>
      <c r="BX55" s="20" t="str">
        <f>ZZZ__FnCalls!F76</f>
        <v>MMM 2015</v>
      </c>
      <c r="BY55" s="20" t="str">
        <f>ZZZ__FnCalls!F77</f>
        <v>MMM 2015</v>
      </c>
      <c r="BZ55" s="20" t="str">
        <f>ZZZ__FnCalls!F78</f>
        <v>MMM 2015</v>
      </c>
      <c r="CA55" s="21" t="str">
        <f>ZZZ__FnCalls!H67</f>
        <v>2015</v>
      </c>
      <c r="CB55" s="20" t="str">
        <f>ZZZ__FnCalls!F79</f>
        <v>MMM 2016</v>
      </c>
      <c r="CC55" s="20" t="str">
        <f>ZZZ__FnCalls!F80</f>
        <v>MMM 2016</v>
      </c>
      <c r="CD55" s="20" t="str">
        <f>ZZZ__FnCalls!F81</f>
        <v>MMM 2016</v>
      </c>
      <c r="CE55" s="20" t="str">
        <f>ZZZ__FnCalls!F82</f>
        <v>MMM 2016</v>
      </c>
      <c r="CF55" s="20" t="str">
        <f>ZZZ__FnCalls!F83</f>
        <v>MMM 2016</v>
      </c>
      <c r="CG55" s="20" t="str">
        <f>ZZZ__FnCalls!F84</f>
        <v>MMM 2016</v>
      </c>
      <c r="CH55" s="20" t="str">
        <f>ZZZ__FnCalls!F85</f>
        <v>MMM 2016</v>
      </c>
      <c r="CI55" s="20" t="str">
        <f>ZZZ__FnCalls!F86</f>
        <v>MMM 2016</v>
      </c>
      <c r="CJ55" s="20" t="str">
        <f>ZZZ__FnCalls!F87</f>
        <v>MMM 2016</v>
      </c>
      <c r="CK55" s="20" t="str">
        <f>ZZZ__FnCalls!F88</f>
        <v>MMM 2016</v>
      </c>
      <c r="CL55" s="20" t="str">
        <f>ZZZ__FnCalls!F89</f>
        <v>MMM 2016</v>
      </c>
      <c r="CM55" s="20" t="str">
        <f>ZZZ__FnCalls!F90</f>
        <v>MMM 2016</v>
      </c>
      <c r="CN55" s="21" t="str">
        <f>ZZZ__FnCalls!H79</f>
        <v>2016</v>
      </c>
      <c r="CO55" s="20" t="str">
        <f>ZZZ__FnCalls!F91</f>
        <v>MMM 2017</v>
      </c>
      <c r="CP55" s="20" t="str">
        <f>ZZZ__FnCalls!F92</f>
        <v>MMM 2017</v>
      </c>
      <c r="CQ55" s="20" t="str">
        <f>ZZZ__FnCalls!F93</f>
        <v>MMM 2017</v>
      </c>
      <c r="CR55" s="20" t="str">
        <f>ZZZ__FnCalls!F94</f>
        <v>MMM 2017</v>
      </c>
      <c r="CS55" s="20" t="str">
        <f>ZZZ__FnCalls!F95</f>
        <v>MMM 2017</v>
      </c>
      <c r="CT55" s="20" t="str">
        <f>ZZZ__FnCalls!F96</f>
        <v>MMM 2017</v>
      </c>
      <c r="CU55" s="20" t="str">
        <f>ZZZ__FnCalls!F97</f>
        <v>MMM 2017</v>
      </c>
      <c r="CV55" s="20" t="str">
        <f>ZZZ__FnCalls!F98</f>
        <v>MMM 2017</v>
      </c>
      <c r="CW55" s="20" t="str">
        <f>ZZZ__FnCalls!F99</f>
        <v>MMM 2017</v>
      </c>
      <c r="CX55" s="20" t="str">
        <f>ZZZ__FnCalls!F100</f>
        <v>MMM 2017</v>
      </c>
      <c r="CY55" s="20" t="str">
        <f>ZZZ__FnCalls!F101</f>
        <v>MMM 2017</v>
      </c>
      <c r="CZ55" s="20" t="str">
        <f>ZZZ__FnCalls!F102</f>
        <v>MMM 2017</v>
      </c>
      <c r="DA55" s="21" t="str">
        <f>ZZZ__FnCalls!H91</f>
        <v>2017</v>
      </c>
      <c r="DB55" s="20" t="str">
        <f>ZZZ__FnCalls!F103</f>
        <v>MMM 2018</v>
      </c>
      <c r="DC55" s="20" t="str">
        <f>ZZZ__FnCalls!F104</f>
        <v>MMM 2018</v>
      </c>
      <c r="DD55" s="20" t="str">
        <f>ZZZ__FnCalls!F105</f>
        <v>MMM 2018</v>
      </c>
      <c r="DE55" s="20" t="str">
        <f>ZZZ__FnCalls!F106</f>
        <v>MMM 2018</v>
      </c>
      <c r="DF55" s="20" t="str">
        <f>ZZZ__FnCalls!F107</f>
        <v>MMM 2018</v>
      </c>
      <c r="DG55" s="20" t="str">
        <f>ZZZ__FnCalls!F108</f>
        <v>MMM 2018</v>
      </c>
      <c r="DH55" s="20" t="str">
        <f>ZZZ__FnCalls!F109</f>
        <v>MMM 2018</v>
      </c>
      <c r="DI55" s="20" t="str">
        <f>ZZZ__FnCalls!F110</f>
        <v>MMM 2018</v>
      </c>
      <c r="DJ55" s="20" t="str">
        <f>ZZZ__FnCalls!F111</f>
        <v>MMM 2018</v>
      </c>
      <c r="DK55" s="20" t="str">
        <f>ZZZ__FnCalls!F112</f>
        <v>MMM 2018</v>
      </c>
      <c r="DL55" s="20" t="str">
        <f>ZZZ__FnCalls!F113</f>
        <v>MMM 2018</v>
      </c>
      <c r="DM55" s="20" t="str">
        <f>ZZZ__FnCalls!F114</f>
        <v>MMM 2018</v>
      </c>
      <c r="DN55" s="21" t="str">
        <f>ZZZ__FnCalls!H103</f>
        <v>2018</v>
      </c>
      <c r="DO55" s="20" t="str">
        <f>ZZZ__FnCalls!F115</f>
        <v>MMM 2019</v>
      </c>
      <c r="DP55" s="20" t="str">
        <f>ZZZ__FnCalls!F116</f>
        <v>MMM 2019</v>
      </c>
      <c r="DQ55" s="20" t="str">
        <f>ZZZ__FnCalls!F117</f>
        <v>MMM 2019</v>
      </c>
      <c r="DR55" s="20" t="str">
        <f>ZZZ__FnCalls!F118</f>
        <v>MMM 2019</v>
      </c>
      <c r="DS55" s="20" t="str">
        <f>ZZZ__FnCalls!F119</f>
        <v>MMM 2019</v>
      </c>
      <c r="DT55" s="20" t="str">
        <f>ZZZ__FnCalls!F120</f>
        <v>MMM 2019</v>
      </c>
      <c r="DU55" s="20" t="str">
        <f>ZZZ__FnCalls!F121</f>
        <v>MMM 2019</v>
      </c>
      <c r="DV55" s="20" t="str">
        <f>ZZZ__FnCalls!F122</f>
        <v>MMM 2019</v>
      </c>
      <c r="DW55" s="20" t="str">
        <f>ZZZ__FnCalls!F123</f>
        <v>MMM 2019</v>
      </c>
      <c r="DX55" s="20" t="str">
        <f>ZZZ__FnCalls!F124</f>
        <v>MMM 2019</v>
      </c>
      <c r="DY55" s="20" t="str">
        <f>ZZZ__FnCalls!F125</f>
        <v>MMM 2019</v>
      </c>
      <c r="DZ55" s="20" t="str">
        <f>ZZZ__FnCalls!F126</f>
        <v>MMM 2019</v>
      </c>
      <c r="EA55" s="21" t="str">
        <f>ZZZ__FnCalls!H115</f>
        <v>2019</v>
      </c>
      <c r="EB55" s="20" t="str">
        <f>ZZZ__FnCalls!F127</f>
        <v>MMM 2020</v>
      </c>
      <c r="EC55" s="20" t="str">
        <f>ZZZ__FnCalls!F128</f>
        <v>MMM 2020</v>
      </c>
      <c r="ED55" s="20" t="str">
        <f>ZZZ__FnCalls!F129</f>
        <v>MMM 2020</v>
      </c>
      <c r="EE55" s="20" t="str">
        <f>ZZZ__FnCalls!F130</f>
        <v>MMM 2020</v>
      </c>
      <c r="EF55" s="20" t="str">
        <f>ZZZ__FnCalls!F131</f>
        <v>MMM 2020</v>
      </c>
      <c r="EG55" s="20" t="str">
        <f>ZZZ__FnCalls!F132</f>
        <v>MMM 2020</v>
      </c>
      <c r="EH55" s="20" t="str">
        <f>ZZZ__FnCalls!F133</f>
        <v>MMM 2020</v>
      </c>
      <c r="EI55" s="20" t="str">
        <f>ZZZ__FnCalls!F134</f>
        <v>MMM 2020</v>
      </c>
      <c r="EJ55" s="20" t="str">
        <f>ZZZ__FnCalls!F135</f>
        <v>MMM 2020</v>
      </c>
      <c r="EK55" s="20" t="str">
        <f>ZZZ__FnCalls!F136</f>
        <v>MMM 2020</v>
      </c>
      <c r="EL55" s="20" t="str">
        <f>ZZZ__FnCalls!F137</f>
        <v>MMM 2020</v>
      </c>
      <c r="EM55" s="20" t="str">
        <f>ZZZ__FnCalls!F138</f>
        <v>MMM 2020</v>
      </c>
      <c r="EN55" s="21" t="str">
        <f>ZZZ__FnCalls!H127</f>
        <v>2020</v>
      </c>
    </row>
    <row r="56" spans="1:144" ht="12.75" customHeight="1" x14ac:dyDescent="0.2">
      <c r="A56" s="5"/>
      <c r="B56" s="44">
        <f>ZZZ__FnCalls!A7</f>
        <v>40179</v>
      </c>
      <c r="C56" s="44">
        <f>ZZZ__FnCalls!A8</f>
        <v>40210</v>
      </c>
      <c r="D56" s="44">
        <f>ZZZ__FnCalls!A9</f>
        <v>40238</v>
      </c>
      <c r="E56" s="44">
        <f>ZZZ__FnCalls!A10</f>
        <v>40269</v>
      </c>
      <c r="F56" s="44">
        <f>ZZZ__FnCalls!A11</f>
        <v>40299</v>
      </c>
      <c r="G56" s="44">
        <f>ZZZ__FnCalls!A12</f>
        <v>40330</v>
      </c>
      <c r="H56" s="44">
        <f>ZZZ__FnCalls!A13</f>
        <v>40360</v>
      </c>
      <c r="I56" s="44">
        <f>ZZZ__FnCalls!A14</f>
        <v>40391</v>
      </c>
      <c r="J56" s="44">
        <f>ZZZ__FnCalls!A15</f>
        <v>40422</v>
      </c>
      <c r="K56" s="44">
        <f>ZZZ__FnCalls!A16</f>
        <v>40452</v>
      </c>
      <c r="L56" s="44">
        <f>ZZZ__FnCalls!A17</f>
        <v>40483</v>
      </c>
      <c r="M56" s="44">
        <f>ZZZ__FnCalls!A18</f>
        <v>40513</v>
      </c>
      <c r="N56" s="45">
        <f>ZZZ__FnCalls!A7</f>
        <v>40179</v>
      </c>
      <c r="O56" s="44">
        <f>ZZZ__FnCalls!A19</f>
        <v>40544</v>
      </c>
      <c r="P56" s="44">
        <f>ZZZ__FnCalls!A20</f>
        <v>40575</v>
      </c>
      <c r="Q56" s="44">
        <f>ZZZ__FnCalls!A21</f>
        <v>40603</v>
      </c>
      <c r="R56" s="44">
        <f>ZZZ__FnCalls!A22</f>
        <v>40634</v>
      </c>
      <c r="S56" s="44">
        <f>ZZZ__FnCalls!A23</f>
        <v>40664</v>
      </c>
      <c r="T56" s="44">
        <f>ZZZ__FnCalls!A24</f>
        <v>40695</v>
      </c>
      <c r="U56" s="44">
        <f>ZZZ__FnCalls!A25</f>
        <v>40725</v>
      </c>
      <c r="V56" s="44">
        <f>ZZZ__FnCalls!A26</f>
        <v>40756</v>
      </c>
      <c r="W56" s="44">
        <f>ZZZ__FnCalls!A27</f>
        <v>40787</v>
      </c>
      <c r="X56" s="44">
        <f>ZZZ__FnCalls!A28</f>
        <v>40817</v>
      </c>
      <c r="Y56" s="44">
        <f>ZZZ__FnCalls!A29</f>
        <v>40848</v>
      </c>
      <c r="Z56" s="44">
        <f>ZZZ__FnCalls!A30</f>
        <v>40878</v>
      </c>
      <c r="AA56" s="45">
        <f>ZZZ__FnCalls!A19</f>
        <v>40544</v>
      </c>
      <c r="AB56" s="44">
        <f>ZZZ__FnCalls!A31</f>
        <v>40909</v>
      </c>
      <c r="AC56" s="44">
        <f>ZZZ__FnCalls!A32</f>
        <v>40940</v>
      </c>
      <c r="AD56" s="44">
        <f>ZZZ__FnCalls!A33</f>
        <v>40969</v>
      </c>
      <c r="AE56" s="44">
        <f>ZZZ__FnCalls!A34</f>
        <v>41000</v>
      </c>
      <c r="AF56" s="44">
        <f>ZZZ__FnCalls!A35</f>
        <v>41030</v>
      </c>
      <c r="AG56" s="44">
        <f>ZZZ__FnCalls!A36</f>
        <v>41061</v>
      </c>
      <c r="AH56" s="44">
        <f>ZZZ__FnCalls!A37</f>
        <v>41091</v>
      </c>
      <c r="AI56" s="44">
        <f>ZZZ__FnCalls!A38</f>
        <v>41122</v>
      </c>
      <c r="AJ56" s="44">
        <f>ZZZ__FnCalls!A39</f>
        <v>41153</v>
      </c>
      <c r="AK56" s="44">
        <f>ZZZ__FnCalls!A40</f>
        <v>41183</v>
      </c>
      <c r="AL56" s="44">
        <f>ZZZ__FnCalls!A41</f>
        <v>41214</v>
      </c>
      <c r="AM56" s="44">
        <f>ZZZ__FnCalls!A42</f>
        <v>41244</v>
      </c>
      <c r="AN56" s="45">
        <f>ZZZ__FnCalls!A31</f>
        <v>40909</v>
      </c>
      <c r="AO56" s="44">
        <f>ZZZ__FnCalls!A43</f>
        <v>41275</v>
      </c>
      <c r="AP56" s="44">
        <f>ZZZ__FnCalls!A44</f>
        <v>41306</v>
      </c>
      <c r="AQ56" s="44">
        <f>ZZZ__FnCalls!A45</f>
        <v>41334</v>
      </c>
      <c r="AR56" s="44">
        <f>ZZZ__FnCalls!A46</f>
        <v>41365</v>
      </c>
      <c r="AS56" s="44">
        <f>ZZZ__FnCalls!A47</f>
        <v>41395</v>
      </c>
      <c r="AT56" s="44">
        <f>ZZZ__FnCalls!A48</f>
        <v>41426</v>
      </c>
      <c r="AU56" s="44">
        <f>ZZZ__FnCalls!A49</f>
        <v>41456</v>
      </c>
      <c r="AV56" s="44">
        <f>ZZZ__FnCalls!A50</f>
        <v>41487</v>
      </c>
      <c r="AW56" s="44">
        <f>ZZZ__FnCalls!A51</f>
        <v>41518</v>
      </c>
      <c r="AX56" s="44">
        <f>ZZZ__FnCalls!A52</f>
        <v>41548</v>
      </c>
      <c r="AY56" s="44">
        <f>ZZZ__FnCalls!A53</f>
        <v>41579</v>
      </c>
      <c r="AZ56" s="44">
        <f>ZZZ__FnCalls!A54</f>
        <v>41609</v>
      </c>
      <c r="BA56" s="45">
        <f>ZZZ__FnCalls!A43</f>
        <v>41275</v>
      </c>
      <c r="BB56" s="44">
        <f>ZZZ__FnCalls!A55</f>
        <v>41640</v>
      </c>
      <c r="BC56" s="44">
        <f>ZZZ__FnCalls!A56</f>
        <v>41671</v>
      </c>
      <c r="BD56" s="44">
        <f>ZZZ__FnCalls!A57</f>
        <v>41699</v>
      </c>
      <c r="BE56" s="44">
        <f>ZZZ__FnCalls!A58</f>
        <v>41730</v>
      </c>
      <c r="BF56" s="44">
        <f>ZZZ__FnCalls!A59</f>
        <v>41760</v>
      </c>
      <c r="BG56" s="44">
        <f>ZZZ__FnCalls!A60</f>
        <v>41791</v>
      </c>
      <c r="BH56" s="44">
        <f>ZZZ__FnCalls!A61</f>
        <v>41821</v>
      </c>
      <c r="BI56" s="44">
        <f>ZZZ__FnCalls!A62</f>
        <v>41852</v>
      </c>
      <c r="BJ56" s="44">
        <f>ZZZ__FnCalls!A63</f>
        <v>41883</v>
      </c>
      <c r="BK56" s="44">
        <f>ZZZ__FnCalls!A64</f>
        <v>41913</v>
      </c>
      <c r="BL56" s="44">
        <f>ZZZ__FnCalls!A65</f>
        <v>41944</v>
      </c>
      <c r="BM56" s="44">
        <f>ZZZ__FnCalls!A66</f>
        <v>41974</v>
      </c>
      <c r="BN56" s="45">
        <f>ZZZ__FnCalls!A55</f>
        <v>41640</v>
      </c>
      <c r="BO56" s="44">
        <f>ZZZ__FnCalls!A67</f>
        <v>42005</v>
      </c>
      <c r="BP56" s="44">
        <f>ZZZ__FnCalls!A68</f>
        <v>42036</v>
      </c>
      <c r="BQ56" s="44">
        <f>ZZZ__FnCalls!A69</f>
        <v>42064</v>
      </c>
      <c r="BR56" s="44">
        <f>ZZZ__FnCalls!A70</f>
        <v>42095</v>
      </c>
      <c r="BS56" s="44">
        <f>ZZZ__FnCalls!A71</f>
        <v>42125</v>
      </c>
      <c r="BT56" s="44">
        <f>ZZZ__FnCalls!A72</f>
        <v>42156</v>
      </c>
      <c r="BU56" s="44">
        <f>ZZZ__FnCalls!A73</f>
        <v>42186</v>
      </c>
      <c r="BV56" s="44">
        <f>ZZZ__FnCalls!A74</f>
        <v>42217</v>
      </c>
      <c r="BW56" s="44">
        <f>ZZZ__FnCalls!A75</f>
        <v>42248</v>
      </c>
      <c r="BX56" s="44">
        <f>ZZZ__FnCalls!A76</f>
        <v>42278</v>
      </c>
      <c r="BY56" s="44">
        <f>ZZZ__FnCalls!A77</f>
        <v>42309</v>
      </c>
      <c r="BZ56" s="44">
        <f>ZZZ__FnCalls!A78</f>
        <v>42339</v>
      </c>
      <c r="CA56" s="45">
        <f>ZZZ__FnCalls!A67</f>
        <v>42005</v>
      </c>
      <c r="CB56" s="44">
        <f>ZZZ__FnCalls!A79</f>
        <v>42370</v>
      </c>
      <c r="CC56" s="44">
        <f>ZZZ__FnCalls!A80</f>
        <v>42401</v>
      </c>
      <c r="CD56" s="44">
        <f>ZZZ__FnCalls!A81</f>
        <v>42430</v>
      </c>
      <c r="CE56" s="44">
        <f>ZZZ__FnCalls!A82</f>
        <v>42461</v>
      </c>
      <c r="CF56" s="44">
        <f>ZZZ__FnCalls!A83</f>
        <v>42491</v>
      </c>
      <c r="CG56" s="44">
        <f>ZZZ__FnCalls!A84</f>
        <v>42522</v>
      </c>
      <c r="CH56" s="44">
        <f>ZZZ__FnCalls!A85</f>
        <v>42552</v>
      </c>
      <c r="CI56" s="44">
        <f>ZZZ__FnCalls!A86</f>
        <v>42583</v>
      </c>
      <c r="CJ56" s="44">
        <f>ZZZ__FnCalls!A87</f>
        <v>42614</v>
      </c>
      <c r="CK56" s="44">
        <f>ZZZ__FnCalls!A88</f>
        <v>42644</v>
      </c>
      <c r="CL56" s="44">
        <f>ZZZ__FnCalls!A89</f>
        <v>42675</v>
      </c>
      <c r="CM56" s="44">
        <f>ZZZ__FnCalls!A90</f>
        <v>42705</v>
      </c>
      <c r="CN56" s="45">
        <f>ZZZ__FnCalls!A79</f>
        <v>42370</v>
      </c>
      <c r="CO56" s="44">
        <f>ZZZ__FnCalls!A91</f>
        <v>42736</v>
      </c>
      <c r="CP56" s="44">
        <f>ZZZ__FnCalls!A92</f>
        <v>42767</v>
      </c>
      <c r="CQ56" s="44">
        <f>ZZZ__FnCalls!A93</f>
        <v>42795</v>
      </c>
      <c r="CR56" s="44">
        <f>ZZZ__FnCalls!A94</f>
        <v>42826</v>
      </c>
      <c r="CS56" s="44">
        <f>ZZZ__FnCalls!A95</f>
        <v>42856</v>
      </c>
      <c r="CT56" s="44">
        <f>ZZZ__FnCalls!A96</f>
        <v>42887</v>
      </c>
      <c r="CU56" s="44">
        <f>ZZZ__FnCalls!A97</f>
        <v>42917</v>
      </c>
      <c r="CV56" s="44">
        <f>ZZZ__FnCalls!A98</f>
        <v>42948</v>
      </c>
      <c r="CW56" s="44">
        <f>ZZZ__FnCalls!A99</f>
        <v>42979</v>
      </c>
      <c r="CX56" s="44">
        <f>ZZZ__FnCalls!A100</f>
        <v>43009</v>
      </c>
      <c r="CY56" s="44">
        <f>ZZZ__FnCalls!A101</f>
        <v>43040</v>
      </c>
      <c r="CZ56" s="44">
        <f>ZZZ__FnCalls!A102</f>
        <v>43070</v>
      </c>
      <c r="DA56" s="45">
        <f>ZZZ__FnCalls!A91</f>
        <v>42736</v>
      </c>
      <c r="DB56" s="44">
        <f>ZZZ__FnCalls!A103</f>
        <v>43101</v>
      </c>
      <c r="DC56" s="44">
        <f>ZZZ__FnCalls!A104</f>
        <v>43132</v>
      </c>
      <c r="DD56" s="44">
        <f>ZZZ__FnCalls!A105</f>
        <v>43160</v>
      </c>
      <c r="DE56" s="44">
        <f>ZZZ__FnCalls!A106</f>
        <v>43191</v>
      </c>
      <c r="DF56" s="44">
        <f>ZZZ__FnCalls!A107</f>
        <v>43221</v>
      </c>
      <c r="DG56" s="44">
        <f>ZZZ__FnCalls!A108</f>
        <v>43252</v>
      </c>
      <c r="DH56" s="44">
        <f>ZZZ__FnCalls!A109</f>
        <v>43282</v>
      </c>
      <c r="DI56" s="44">
        <f>ZZZ__FnCalls!A110</f>
        <v>43313</v>
      </c>
      <c r="DJ56" s="44">
        <f>ZZZ__FnCalls!A111</f>
        <v>43344</v>
      </c>
      <c r="DK56" s="44">
        <f>ZZZ__FnCalls!A112</f>
        <v>43374</v>
      </c>
      <c r="DL56" s="44">
        <f>ZZZ__FnCalls!A113</f>
        <v>43405</v>
      </c>
      <c r="DM56" s="44">
        <f>ZZZ__FnCalls!A114</f>
        <v>43435</v>
      </c>
      <c r="DN56" s="45">
        <f>ZZZ__FnCalls!A103</f>
        <v>43101</v>
      </c>
      <c r="DO56" s="44">
        <f>ZZZ__FnCalls!A115</f>
        <v>43466</v>
      </c>
      <c r="DP56" s="44">
        <f>ZZZ__FnCalls!A116</f>
        <v>43497</v>
      </c>
      <c r="DQ56" s="44">
        <f>ZZZ__FnCalls!A117</f>
        <v>43525</v>
      </c>
      <c r="DR56" s="44">
        <f>ZZZ__FnCalls!A118</f>
        <v>43556</v>
      </c>
      <c r="DS56" s="44">
        <f>ZZZ__FnCalls!A119</f>
        <v>43586</v>
      </c>
      <c r="DT56" s="44">
        <f>ZZZ__FnCalls!A120</f>
        <v>43617</v>
      </c>
      <c r="DU56" s="44">
        <f>ZZZ__FnCalls!A121</f>
        <v>43647</v>
      </c>
      <c r="DV56" s="44">
        <f>ZZZ__FnCalls!A122</f>
        <v>43678</v>
      </c>
      <c r="DW56" s="44">
        <f>ZZZ__FnCalls!A123</f>
        <v>43709</v>
      </c>
      <c r="DX56" s="44">
        <f>ZZZ__FnCalls!A124</f>
        <v>43739</v>
      </c>
      <c r="DY56" s="44">
        <f>ZZZ__FnCalls!A125</f>
        <v>43770</v>
      </c>
      <c r="DZ56" s="44">
        <f>ZZZ__FnCalls!A126</f>
        <v>43800</v>
      </c>
      <c r="EA56" s="45">
        <f>ZZZ__FnCalls!A115</f>
        <v>43466</v>
      </c>
      <c r="EB56" s="44">
        <f>ZZZ__FnCalls!A127</f>
        <v>43831</v>
      </c>
      <c r="EC56" s="44">
        <f>ZZZ__FnCalls!A128</f>
        <v>43862</v>
      </c>
      <c r="ED56" s="44">
        <f>ZZZ__FnCalls!A129</f>
        <v>43891</v>
      </c>
      <c r="EE56" s="44">
        <f>ZZZ__FnCalls!A130</f>
        <v>43922</v>
      </c>
      <c r="EF56" s="44">
        <f>ZZZ__FnCalls!A131</f>
        <v>43952</v>
      </c>
      <c r="EG56" s="44">
        <f>ZZZ__FnCalls!A132</f>
        <v>43983</v>
      </c>
      <c r="EH56" s="44">
        <f>ZZZ__FnCalls!A133</f>
        <v>44013</v>
      </c>
      <c r="EI56" s="44">
        <f>ZZZ__FnCalls!A134</f>
        <v>44044</v>
      </c>
      <c r="EJ56" s="44">
        <f>ZZZ__FnCalls!A135</f>
        <v>44075</v>
      </c>
      <c r="EK56" s="44">
        <f>ZZZ__FnCalls!A136</f>
        <v>44105</v>
      </c>
      <c r="EL56" s="44">
        <f>ZZZ__FnCalls!A137</f>
        <v>44136</v>
      </c>
      <c r="EM56" s="44">
        <f>ZZZ__FnCalls!A138</f>
        <v>44166</v>
      </c>
      <c r="EN56" s="45">
        <f>ZZZ__FnCalls!A127</f>
        <v>43831</v>
      </c>
    </row>
    <row r="57" spans="1:144" ht="12.75" customHeight="1" x14ac:dyDescent="0.2">
      <c r="A57" s="2" t="str">
        <f>"Employment_2"</f>
        <v>Employment_2</v>
      </c>
    </row>
    <row r="58" spans="1:144" ht="12.75" customHeight="1" x14ac:dyDescent="0.2">
      <c r="B58" s="19" t="str">
        <f>ZZZ__FnCalls!F7</f>
        <v>MMM 2010</v>
      </c>
      <c r="C58" s="20" t="str">
        <f>ZZZ__FnCalls!F8</f>
        <v>MMM 2010</v>
      </c>
      <c r="D58" s="20" t="str">
        <f>ZZZ__FnCalls!F9</f>
        <v>MMM 2010</v>
      </c>
      <c r="E58" s="20" t="str">
        <f>ZZZ__FnCalls!F10</f>
        <v>MMM 2010</v>
      </c>
      <c r="F58" s="20" t="str">
        <f>ZZZ__FnCalls!F11</f>
        <v>MMM 2010</v>
      </c>
      <c r="G58" s="20" t="str">
        <f>ZZZ__FnCalls!F12</f>
        <v>MMM 2010</v>
      </c>
      <c r="H58" s="20" t="str">
        <f>ZZZ__FnCalls!F13</f>
        <v>MMM 2010</v>
      </c>
      <c r="I58" s="20" t="str">
        <f>ZZZ__FnCalls!F14</f>
        <v>MMM 2010</v>
      </c>
      <c r="J58" s="20" t="str">
        <f>ZZZ__FnCalls!F15</f>
        <v>MMM 2010</v>
      </c>
      <c r="K58" s="20" t="str">
        <f>ZZZ__FnCalls!F16</f>
        <v>MMM 2010</v>
      </c>
      <c r="L58" s="20" t="str">
        <f>ZZZ__FnCalls!F17</f>
        <v>MMM 2010</v>
      </c>
      <c r="M58" s="20" t="str">
        <f>ZZZ__FnCalls!F18</f>
        <v>MMM 2010</v>
      </c>
      <c r="N58" s="21" t="str">
        <f>ZZZ__FnCalls!H7</f>
        <v>2010</v>
      </c>
      <c r="O58" s="20" t="str">
        <f>ZZZ__FnCalls!F19</f>
        <v>MMM 2011</v>
      </c>
      <c r="P58" s="20" t="str">
        <f>ZZZ__FnCalls!F20</f>
        <v>MMM 2011</v>
      </c>
      <c r="Q58" s="20" t="str">
        <f>ZZZ__FnCalls!F21</f>
        <v>MMM 2011</v>
      </c>
      <c r="R58" s="20" t="str">
        <f>ZZZ__FnCalls!F22</f>
        <v>MMM 2011</v>
      </c>
      <c r="S58" s="20" t="str">
        <f>ZZZ__FnCalls!F23</f>
        <v>MMM 2011</v>
      </c>
      <c r="T58" s="20" t="str">
        <f>ZZZ__FnCalls!F24</f>
        <v>MMM 2011</v>
      </c>
      <c r="U58" s="20" t="str">
        <f>ZZZ__FnCalls!F25</f>
        <v>MMM 2011</v>
      </c>
      <c r="V58" s="20" t="str">
        <f>ZZZ__FnCalls!F26</f>
        <v>MMM 2011</v>
      </c>
      <c r="W58" s="20" t="str">
        <f>ZZZ__FnCalls!F27</f>
        <v>MMM 2011</v>
      </c>
      <c r="X58" s="20" t="str">
        <f>ZZZ__FnCalls!F28</f>
        <v>MMM 2011</v>
      </c>
      <c r="Y58" s="20" t="str">
        <f>ZZZ__FnCalls!F29</f>
        <v>MMM 2011</v>
      </c>
      <c r="Z58" s="20" t="str">
        <f>ZZZ__FnCalls!F30</f>
        <v>MMM 2011</v>
      </c>
      <c r="AA58" s="21" t="str">
        <f>ZZZ__FnCalls!H19</f>
        <v>2011</v>
      </c>
      <c r="AB58" s="20" t="str">
        <f>ZZZ__FnCalls!F31</f>
        <v>MMM 2012</v>
      </c>
      <c r="AC58" s="20" t="str">
        <f>ZZZ__FnCalls!F32</f>
        <v>MMM 2012</v>
      </c>
      <c r="AD58" s="20" t="str">
        <f>ZZZ__FnCalls!F33</f>
        <v>MMM 2012</v>
      </c>
      <c r="AE58" s="20" t="str">
        <f>ZZZ__FnCalls!F34</f>
        <v>MMM 2012</v>
      </c>
      <c r="AF58" s="20" t="str">
        <f>ZZZ__FnCalls!F35</f>
        <v>MMM 2012</v>
      </c>
      <c r="AG58" s="20" t="str">
        <f>ZZZ__FnCalls!F36</f>
        <v>MMM 2012</v>
      </c>
      <c r="AH58" s="20" t="str">
        <f>ZZZ__FnCalls!F37</f>
        <v>MMM 2012</v>
      </c>
      <c r="AI58" s="20" t="str">
        <f>ZZZ__FnCalls!F38</f>
        <v>MMM 2012</v>
      </c>
      <c r="AJ58" s="20" t="str">
        <f>ZZZ__FnCalls!F39</f>
        <v>MMM 2012</v>
      </c>
      <c r="AK58" s="20" t="str">
        <f>ZZZ__FnCalls!F40</f>
        <v>MMM 2012</v>
      </c>
      <c r="AL58" s="20" t="str">
        <f>ZZZ__FnCalls!F41</f>
        <v>MMM 2012</v>
      </c>
      <c r="AM58" s="20" t="str">
        <f>ZZZ__FnCalls!F42</f>
        <v>MMM 2012</v>
      </c>
      <c r="AN58" s="21" t="str">
        <f>ZZZ__FnCalls!H31</f>
        <v>2012</v>
      </c>
      <c r="AO58" s="20" t="str">
        <f>ZZZ__FnCalls!F43</f>
        <v>MMM 2013</v>
      </c>
      <c r="AP58" s="20" t="str">
        <f>ZZZ__FnCalls!F44</f>
        <v>MMM 2013</v>
      </c>
      <c r="AQ58" s="20" t="str">
        <f>ZZZ__FnCalls!F45</f>
        <v>MMM 2013</v>
      </c>
      <c r="AR58" s="20" t="str">
        <f>ZZZ__FnCalls!F46</f>
        <v>MMM 2013</v>
      </c>
      <c r="AS58" s="20" t="str">
        <f>ZZZ__FnCalls!F47</f>
        <v>MMM 2013</v>
      </c>
      <c r="AT58" s="20" t="str">
        <f>ZZZ__FnCalls!F48</f>
        <v>MMM 2013</v>
      </c>
      <c r="AU58" s="20" t="str">
        <f>ZZZ__FnCalls!F49</f>
        <v>MMM 2013</v>
      </c>
      <c r="AV58" s="20" t="str">
        <f>ZZZ__FnCalls!F50</f>
        <v>MMM 2013</v>
      </c>
      <c r="AW58" s="20" t="str">
        <f>ZZZ__FnCalls!F51</f>
        <v>MMM 2013</v>
      </c>
      <c r="AX58" s="20" t="str">
        <f>ZZZ__FnCalls!F52</f>
        <v>MMM 2013</v>
      </c>
      <c r="AY58" s="20" t="str">
        <f>ZZZ__FnCalls!F53</f>
        <v>MMM 2013</v>
      </c>
      <c r="AZ58" s="20" t="str">
        <f>ZZZ__FnCalls!F54</f>
        <v>MMM 2013</v>
      </c>
      <c r="BA58" s="21" t="str">
        <f>ZZZ__FnCalls!H43</f>
        <v>2013</v>
      </c>
      <c r="BB58" s="20" t="str">
        <f>ZZZ__FnCalls!F55</f>
        <v>MMM 2014</v>
      </c>
      <c r="BC58" s="20" t="str">
        <f>ZZZ__FnCalls!F56</f>
        <v>MMM 2014</v>
      </c>
      <c r="BD58" s="20" t="str">
        <f>ZZZ__FnCalls!F57</f>
        <v>MMM 2014</v>
      </c>
      <c r="BE58" s="20" t="str">
        <f>ZZZ__FnCalls!F58</f>
        <v>MMM 2014</v>
      </c>
      <c r="BF58" s="20" t="str">
        <f>ZZZ__FnCalls!F59</f>
        <v>MMM 2014</v>
      </c>
      <c r="BG58" s="20" t="str">
        <f>ZZZ__FnCalls!F60</f>
        <v>MMM 2014</v>
      </c>
      <c r="BH58" s="20" t="str">
        <f>ZZZ__FnCalls!F61</f>
        <v>MMM 2014</v>
      </c>
      <c r="BI58" s="20" t="str">
        <f>ZZZ__FnCalls!F62</f>
        <v>MMM 2014</v>
      </c>
      <c r="BJ58" s="20" t="str">
        <f>ZZZ__FnCalls!F63</f>
        <v>MMM 2014</v>
      </c>
      <c r="BK58" s="20" t="str">
        <f>ZZZ__FnCalls!F64</f>
        <v>MMM 2014</v>
      </c>
      <c r="BL58" s="20" t="str">
        <f>ZZZ__FnCalls!F65</f>
        <v>MMM 2014</v>
      </c>
      <c r="BM58" s="20" t="str">
        <f>ZZZ__FnCalls!F66</f>
        <v>MMM 2014</v>
      </c>
      <c r="BN58" s="21" t="str">
        <f>ZZZ__FnCalls!H55</f>
        <v>2014</v>
      </c>
      <c r="BO58" s="20" t="str">
        <f>ZZZ__FnCalls!F67</f>
        <v>MMM 2015</v>
      </c>
      <c r="BP58" s="20" t="str">
        <f>ZZZ__FnCalls!F68</f>
        <v>MMM 2015</v>
      </c>
      <c r="BQ58" s="20" t="str">
        <f>ZZZ__FnCalls!F69</f>
        <v>MMM 2015</v>
      </c>
      <c r="BR58" s="20" t="str">
        <f>ZZZ__FnCalls!F70</f>
        <v>MMM 2015</v>
      </c>
      <c r="BS58" s="20" t="str">
        <f>ZZZ__FnCalls!F71</f>
        <v>MMM 2015</v>
      </c>
      <c r="BT58" s="20" t="str">
        <f>ZZZ__FnCalls!F72</f>
        <v>MMM 2015</v>
      </c>
      <c r="BU58" s="20" t="str">
        <f>ZZZ__FnCalls!F73</f>
        <v>MMM 2015</v>
      </c>
      <c r="BV58" s="20" t="str">
        <f>ZZZ__FnCalls!F74</f>
        <v>MMM 2015</v>
      </c>
      <c r="BW58" s="20" t="str">
        <f>ZZZ__FnCalls!F75</f>
        <v>MMM 2015</v>
      </c>
      <c r="BX58" s="20" t="str">
        <f>ZZZ__FnCalls!F76</f>
        <v>MMM 2015</v>
      </c>
      <c r="BY58" s="20" t="str">
        <f>ZZZ__FnCalls!F77</f>
        <v>MMM 2015</v>
      </c>
      <c r="BZ58" s="20" t="str">
        <f>ZZZ__FnCalls!F78</f>
        <v>MMM 2015</v>
      </c>
      <c r="CA58" s="21" t="str">
        <f>ZZZ__FnCalls!H67</f>
        <v>2015</v>
      </c>
      <c r="CB58" s="20" t="str">
        <f>ZZZ__FnCalls!F79</f>
        <v>MMM 2016</v>
      </c>
      <c r="CC58" s="20" t="str">
        <f>ZZZ__FnCalls!F80</f>
        <v>MMM 2016</v>
      </c>
      <c r="CD58" s="20" t="str">
        <f>ZZZ__FnCalls!F81</f>
        <v>MMM 2016</v>
      </c>
      <c r="CE58" s="20" t="str">
        <f>ZZZ__FnCalls!F82</f>
        <v>MMM 2016</v>
      </c>
      <c r="CF58" s="20" t="str">
        <f>ZZZ__FnCalls!F83</f>
        <v>MMM 2016</v>
      </c>
      <c r="CG58" s="20" t="str">
        <f>ZZZ__FnCalls!F84</f>
        <v>MMM 2016</v>
      </c>
      <c r="CH58" s="20" t="str">
        <f>ZZZ__FnCalls!F85</f>
        <v>MMM 2016</v>
      </c>
      <c r="CI58" s="20" t="str">
        <f>ZZZ__FnCalls!F86</f>
        <v>MMM 2016</v>
      </c>
      <c r="CJ58" s="20" t="str">
        <f>ZZZ__FnCalls!F87</f>
        <v>MMM 2016</v>
      </c>
      <c r="CK58" s="20" t="str">
        <f>ZZZ__FnCalls!F88</f>
        <v>MMM 2016</v>
      </c>
      <c r="CL58" s="20" t="str">
        <f>ZZZ__FnCalls!F89</f>
        <v>MMM 2016</v>
      </c>
      <c r="CM58" s="20" t="str">
        <f>ZZZ__FnCalls!F90</f>
        <v>MMM 2016</v>
      </c>
      <c r="CN58" s="21" t="str">
        <f>ZZZ__FnCalls!H79</f>
        <v>2016</v>
      </c>
      <c r="CO58" s="20" t="str">
        <f>ZZZ__FnCalls!F91</f>
        <v>MMM 2017</v>
      </c>
      <c r="CP58" s="20" t="str">
        <f>ZZZ__FnCalls!F92</f>
        <v>MMM 2017</v>
      </c>
      <c r="CQ58" s="20" t="str">
        <f>ZZZ__FnCalls!F93</f>
        <v>MMM 2017</v>
      </c>
      <c r="CR58" s="20" t="str">
        <f>ZZZ__FnCalls!F94</f>
        <v>MMM 2017</v>
      </c>
      <c r="CS58" s="20" t="str">
        <f>ZZZ__FnCalls!F95</f>
        <v>MMM 2017</v>
      </c>
      <c r="CT58" s="20" t="str">
        <f>ZZZ__FnCalls!F96</f>
        <v>MMM 2017</v>
      </c>
      <c r="CU58" s="20" t="str">
        <f>ZZZ__FnCalls!F97</f>
        <v>MMM 2017</v>
      </c>
      <c r="CV58" s="20" t="str">
        <f>ZZZ__FnCalls!F98</f>
        <v>MMM 2017</v>
      </c>
      <c r="CW58" s="20" t="str">
        <f>ZZZ__FnCalls!F99</f>
        <v>MMM 2017</v>
      </c>
      <c r="CX58" s="20" t="str">
        <f>ZZZ__FnCalls!F100</f>
        <v>MMM 2017</v>
      </c>
      <c r="CY58" s="20" t="str">
        <f>ZZZ__FnCalls!F101</f>
        <v>MMM 2017</v>
      </c>
      <c r="CZ58" s="20" t="str">
        <f>ZZZ__FnCalls!F102</f>
        <v>MMM 2017</v>
      </c>
      <c r="DA58" s="21" t="str">
        <f>ZZZ__FnCalls!H91</f>
        <v>2017</v>
      </c>
      <c r="DB58" s="20" t="str">
        <f>ZZZ__FnCalls!F103</f>
        <v>MMM 2018</v>
      </c>
      <c r="DC58" s="20" t="str">
        <f>ZZZ__FnCalls!F104</f>
        <v>MMM 2018</v>
      </c>
      <c r="DD58" s="20" t="str">
        <f>ZZZ__FnCalls!F105</f>
        <v>MMM 2018</v>
      </c>
      <c r="DE58" s="20" t="str">
        <f>ZZZ__FnCalls!F106</f>
        <v>MMM 2018</v>
      </c>
      <c r="DF58" s="20" t="str">
        <f>ZZZ__FnCalls!F107</f>
        <v>MMM 2018</v>
      </c>
      <c r="DG58" s="20" t="str">
        <f>ZZZ__FnCalls!F108</f>
        <v>MMM 2018</v>
      </c>
      <c r="DH58" s="20" t="str">
        <f>ZZZ__FnCalls!F109</f>
        <v>MMM 2018</v>
      </c>
      <c r="DI58" s="20" t="str">
        <f>ZZZ__FnCalls!F110</f>
        <v>MMM 2018</v>
      </c>
      <c r="DJ58" s="20" t="str">
        <f>ZZZ__FnCalls!F111</f>
        <v>MMM 2018</v>
      </c>
      <c r="DK58" s="20" t="str">
        <f>ZZZ__FnCalls!F112</f>
        <v>MMM 2018</v>
      </c>
      <c r="DL58" s="20" t="str">
        <f>ZZZ__FnCalls!F113</f>
        <v>MMM 2018</v>
      </c>
      <c r="DM58" s="20" t="str">
        <f>ZZZ__FnCalls!F114</f>
        <v>MMM 2018</v>
      </c>
      <c r="DN58" s="21" t="str">
        <f>ZZZ__FnCalls!H103</f>
        <v>2018</v>
      </c>
      <c r="DO58" s="20" t="str">
        <f>ZZZ__FnCalls!F115</f>
        <v>MMM 2019</v>
      </c>
      <c r="DP58" s="20" t="str">
        <f>ZZZ__FnCalls!F116</f>
        <v>MMM 2019</v>
      </c>
      <c r="DQ58" s="20" t="str">
        <f>ZZZ__FnCalls!F117</f>
        <v>MMM 2019</v>
      </c>
      <c r="DR58" s="20" t="str">
        <f>ZZZ__FnCalls!F118</f>
        <v>MMM 2019</v>
      </c>
      <c r="DS58" s="20" t="str">
        <f>ZZZ__FnCalls!F119</f>
        <v>MMM 2019</v>
      </c>
      <c r="DT58" s="20" t="str">
        <f>ZZZ__FnCalls!F120</f>
        <v>MMM 2019</v>
      </c>
      <c r="DU58" s="20" t="str">
        <f>ZZZ__FnCalls!F121</f>
        <v>MMM 2019</v>
      </c>
      <c r="DV58" s="20" t="str">
        <f>ZZZ__FnCalls!F122</f>
        <v>MMM 2019</v>
      </c>
      <c r="DW58" s="20" t="str">
        <f>ZZZ__FnCalls!F123</f>
        <v>MMM 2019</v>
      </c>
      <c r="DX58" s="20" t="str">
        <f>ZZZ__FnCalls!F124</f>
        <v>MMM 2019</v>
      </c>
      <c r="DY58" s="20" t="str">
        <f>ZZZ__FnCalls!F125</f>
        <v>MMM 2019</v>
      </c>
      <c r="DZ58" s="20" t="str">
        <f>ZZZ__FnCalls!F126</f>
        <v>MMM 2019</v>
      </c>
      <c r="EA58" s="21" t="str">
        <f>ZZZ__FnCalls!H115</f>
        <v>2019</v>
      </c>
      <c r="EB58" s="20" t="str">
        <f>ZZZ__FnCalls!F127</f>
        <v>MMM 2020</v>
      </c>
      <c r="EC58" s="20" t="str">
        <f>ZZZ__FnCalls!F128</f>
        <v>MMM 2020</v>
      </c>
      <c r="ED58" s="20" t="str">
        <f>ZZZ__FnCalls!F129</f>
        <v>MMM 2020</v>
      </c>
      <c r="EE58" s="20" t="str">
        <f>ZZZ__FnCalls!F130</f>
        <v>MMM 2020</v>
      </c>
      <c r="EF58" s="20" t="str">
        <f>ZZZ__FnCalls!F131</f>
        <v>MMM 2020</v>
      </c>
      <c r="EG58" s="20" t="str">
        <f>ZZZ__FnCalls!F132</f>
        <v>MMM 2020</v>
      </c>
      <c r="EH58" s="20" t="str">
        <f>ZZZ__FnCalls!F133</f>
        <v>MMM 2020</v>
      </c>
      <c r="EI58" s="20" t="str">
        <f>ZZZ__FnCalls!F134</f>
        <v>MMM 2020</v>
      </c>
      <c r="EJ58" s="20" t="str">
        <f>ZZZ__FnCalls!F135</f>
        <v>MMM 2020</v>
      </c>
      <c r="EK58" s="20" t="str">
        <f>ZZZ__FnCalls!F136</f>
        <v>MMM 2020</v>
      </c>
      <c r="EL58" s="20" t="str">
        <f>ZZZ__FnCalls!F137</f>
        <v>MMM 2020</v>
      </c>
      <c r="EM58" s="20" t="str">
        <f>ZZZ__FnCalls!F138</f>
        <v>MMM 2020</v>
      </c>
      <c r="EN58" s="21" t="str">
        <f>ZZZ__FnCalls!H127</f>
        <v>2020</v>
      </c>
    </row>
    <row r="59" spans="1:144" ht="12.75" customHeight="1" x14ac:dyDescent="0.2">
      <c r="A59" s="5"/>
      <c r="B59" s="44" t="str">
        <f>ZZZ__FnCalls!F7</f>
        <v>MMM 2010</v>
      </c>
      <c r="C59" s="44" t="str">
        <f>ZZZ__FnCalls!F8</f>
        <v>MMM 2010</v>
      </c>
      <c r="D59" s="44" t="str">
        <f>ZZZ__FnCalls!F9</f>
        <v>MMM 2010</v>
      </c>
      <c r="E59" s="44" t="str">
        <f>ZZZ__FnCalls!F10</f>
        <v>MMM 2010</v>
      </c>
      <c r="F59" s="44" t="str">
        <f>ZZZ__FnCalls!F11</f>
        <v>MMM 2010</v>
      </c>
      <c r="G59" s="44" t="str">
        <f>ZZZ__FnCalls!F12</f>
        <v>MMM 2010</v>
      </c>
      <c r="H59" s="44" t="str">
        <f>ZZZ__FnCalls!F13</f>
        <v>MMM 2010</v>
      </c>
      <c r="I59" s="44" t="str">
        <f>ZZZ__FnCalls!F14</f>
        <v>MMM 2010</v>
      </c>
      <c r="J59" s="44" t="str">
        <f>ZZZ__FnCalls!F15</f>
        <v>MMM 2010</v>
      </c>
      <c r="K59" s="44" t="str">
        <f>ZZZ__FnCalls!F16</f>
        <v>MMM 2010</v>
      </c>
      <c r="L59" s="44" t="str">
        <f>ZZZ__FnCalls!F17</f>
        <v>MMM 2010</v>
      </c>
      <c r="M59" s="44" t="str">
        <f>ZZZ__FnCalls!F18</f>
        <v>MMM 2010</v>
      </c>
      <c r="N59" s="45" t="str">
        <f>ZZZ__FnCalls!F7</f>
        <v>MMM 2010</v>
      </c>
      <c r="O59" s="44" t="str">
        <f>ZZZ__FnCalls!F19</f>
        <v>MMM 2011</v>
      </c>
      <c r="P59" s="44" t="str">
        <f>ZZZ__FnCalls!F20</f>
        <v>MMM 2011</v>
      </c>
      <c r="Q59" s="44" t="str">
        <f>ZZZ__FnCalls!F21</f>
        <v>MMM 2011</v>
      </c>
      <c r="R59" s="44" t="str">
        <f>ZZZ__FnCalls!F22</f>
        <v>MMM 2011</v>
      </c>
      <c r="S59" s="44" t="str">
        <f>ZZZ__FnCalls!F23</f>
        <v>MMM 2011</v>
      </c>
      <c r="T59" s="44" t="str">
        <f>ZZZ__FnCalls!F24</f>
        <v>MMM 2011</v>
      </c>
      <c r="U59" s="44" t="str">
        <f>ZZZ__FnCalls!F25</f>
        <v>MMM 2011</v>
      </c>
      <c r="V59" s="44" t="str">
        <f>ZZZ__FnCalls!F26</f>
        <v>MMM 2011</v>
      </c>
      <c r="W59" s="44" t="str">
        <f>ZZZ__FnCalls!F27</f>
        <v>MMM 2011</v>
      </c>
      <c r="X59" s="44" t="str">
        <f>ZZZ__FnCalls!F28</f>
        <v>MMM 2011</v>
      </c>
      <c r="Y59" s="44" t="str">
        <f>ZZZ__FnCalls!F29</f>
        <v>MMM 2011</v>
      </c>
      <c r="Z59" s="44" t="str">
        <f>ZZZ__FnCalls!F30</f>
        <v>MMM 2011</v>
      </c>
      <c r="AA59" s="45" t="str">
        <f>ZZZ__FnCalls!F19</f>
        <v>MMM 2011</v>
      </c>
      <c r="AB59" s="44" t="str">
        <f>ZZZ__FnCalls!F31</f>
        <v>MMM 2012</v>
      </c>
      <c r="AC59" s="44" t="str">
        <f>ZZZ__FnCalls!F32</f>
        <v>MMM 2012</v>
      </c>
      <c r="AD59" s="44" t="str">
        <f>ZZZ__FnCalls!F33</f>
        <v>MMM 2012</v>
      </c>
      <c r="AE59" s="44" t="str">
        <f>ZZZ__FnCalls!F34</f>
        <v>MMM 2012</v>
      </c>
      <c r="AF59" s="44" t="str">
        <f>ZZZ__FnCalls!F35</f>
        <v>MMM 2012</v>
      </c>
      <c r="AG59" s="44" t="str">
        <f>ZZZ__FnCalls!F36</f>
        <v>MMM 2012</v>
      </c>
      <c r="AH59" s="44" t="str">
        <f>ZZZ__FnCalls!F37</f>
        <v>MMM 2012</v>
      </c>
      <c r="AI59" s="44" t="str">
        <f>ZZZ__FnCalls!F38</f>
        <v>MMM 2012</v>
      </c>
      <c r="AJ59" s="44" t="str">
        <f>ZZZ__FnCalls!F39</f>
        <v>MMM 2012</v>
      </c>
      <c r="AK59" s="44" t="str">
        <f>ZZZ__FnCalls!F40</f>
        <v>MMM 2012</v>
      </c>
      <c r="AL59" s="44" t="str">
        <f>ZZZ__FnCalls!F41</f>
        <v>MMM 2012</v>
      </c>
      <c r="AM59" s="44" t="str">
        <f>ZZZ__FnCalls!F42</f>
        <v>MMM 2012</v>
      </c>
      <c r="AN59" s="45" t="str">
        <f>ZZZ__FnCalls!F31</f>
        <v>MMM 2012</v>
      </c>
      <c r="AO59" s="44" t="str">
        <f>ZZZ__FnCalls!F43</f>
        <v>MMM 2013</v>
      </c>
      <c r="AP59" s="44" t="str">
        <f>ZZZ__FnCalls!F44</f>
        <v>MMM 2013</v>
      </c>
      <c r="AQ59" s="44" t="str">
        <f>ZZZ__FnCalls!F45</f>
        <v>MMM 2013</v>
      </c>
      <c r="AR59" s="44" t="str">
        <f>ZZZ__FnCalls!F46</f>
        <v>MMM 2013</v>
      </c>
      <c r="AS59" s="44" t="str">
        <f>ZZZ__FnCalls!F47</f>
        <v>MMM 2013</v>
      </c>
      <c r="AT59" s="44" t="str">
        <f>ZZZ__FnCalls!F48</f>
        <v>MMM 2013</v>
      </c>
      <c r="AU59" s="44" t="str">
        <f>ZZZ__FnCalls!F49</f>
        <v>MMM 2013</v>
      </c>
      <c r="AV59" s="44" t="str">
        <f>ZZZ__FnCalls!F50</f>
        <v>MMM 2013</v>
      </c>
      <c r="AW59" s="44" t="str">
        <f>ZZZ__FnCalls!F51</f>
        <v>MMM 2013</v>
      </c>
      <c r="AX59" s="44" t="str">
        <f>ZZZ__FnCalls!F52</f>
        <v>MMM 2013</v>
      </c>
      <c r="AY59" s="44" t="str">
        <f>ZZZ__FnCalls!F53</f>
        <v>MMM 2013</v>
      </c>
      <c r="AZ59" s="44" t="str">
        <f>ZZZ__FnCalls!F54</f>
        <v>MMM 2013</v>
      </c>
      <c r="BA59" s="45" t="str">
        <f>ZZZ__FnCalls!F43</f>
        <v>MMM 2013</v>
      </c>
      <c r="BB59" s="44" t="str">
        <f>ZZZ__FnCalls!F55</f>
        <v>MMM 2014</v>
      </c>
      <c r="BC59" s="44" t="str">
        <f>ZZZ__FnCalls!F56</f>
        <v>MMM 2014</v>
      </c>
      <c r="BD59" s="44" t="str">
        <f>ZZZ__FnCalls!F57</f>
        <v>MMM 2014</v>
      </c>
      <c r="BE59" s="44" t="str">
        <f>ZZZ__FnCalls!F58</f>
        <v>MMM 2014</v>
      </c>
      <c r="BF59" s="44" t="str">
        <f>ZZZ__FnCalls!F59</f>
        <v>MMM 2014</v>
      </c>
      <c r="BG59" s="44" t="str">
        <f>ZZZ__FnCalls!F60</f>
        <v>MMM 2014</v>
      </c>
      <c r="BH59" s="44" t="str">
        <f>ZZZ__FnCalls!F61</f>
        <v>MMM 2014</v>
      </c>
      <c r="BI59" s="44" t="str">
        <f>ZZZ__FnCalls!F62</f>
        <v>MMM 2014</v>
      </c>
      <c r="BJ59" s="44" t="str">
        <f>ZZZ__FnCalls!F63</f>
        <v>MMM 2014</v>
      </c>
      <c r="BK59" s="44" t="str">
        <f>ZZZ__FnCalls!F64</f>
        <v>MMM 2014</v>
      </c>
      <c r="BL59" s="44" t="str">
        <f>ZZZ__FnCalls!F65</f>
        <v>MMM 2014</v>
      </c>
      <c r="BM59" s="44" t="str">
        <f>ZZZ__FnCalls!F66</f>
        <v>MMM 2014</v>
      </c>
      <c r="BN59" s="45" t="str">
        <f>ZZZ__FnCalls!F55</f>
        <v>MMM 2014</v>
      </c>
      <c r="BO59" s="44" t="str">
        <f>ZZZ__FnCalls!F67</f>
        <v>MMM 2015</v>
      </c>
      <c r="BP59" s="44" t="str">
        <f>ZZZ__FnCalls!F68</f>
        <v>MMM 2015</v>
      </c>
      <c r="BQ59" s="44" t="str">
        <f>ZZZ__FnCalls!F69</f>
        <v>MMM 2015</v>
      </c>
      <c r="BR59" s="44" t="str">
        <f>ZZZ__FnCalls!F70</f>
        <v>MMM 2015</v>
      </c>
      <c r="BS59" s="44" t="str">
        <f>ZZZ__FnCalls!F71</f>
        <v>MMM 2015</v>
      </c>
      <c r="BT59" s="44" t="str">
        <f>ZZZ__FnCalls!F72</f>
        <v>MMM 2015</v>
      </c>
      <c r="BU59" s="44" t="str">
        <f>ZZZ__FnCalls!F73</f>
        <v>MMM 2015</v>
      </c>
      <c r="BV59" s="44" t="str">
        <f>ZZZ__FnCalls!F74</f>
        <v>MMM 2015</v>
      </c>
      <c r="BW59" s="44" t="str">
        <f>ZZZ__FnCalls!F75</f>
        <v>MMM 2015</v>
      </c>
      <c r="BX59" s="44" t="str">
        <f>ZZZ__FnCalls!F76</f>
        <v>MMM 2015</v>
      </c>
      <c r="BY59" s="44" t="str">
        <f>ZZZ__FnCalls!F77</f>
        <v>MMM 2015</v>
      </c>
      <c r="BZ59" s="44" t="str">
        <f>ZZZ__FnCalls!F78</f>
        <v>MMM 2015</v>
      </c>
      <c r="CA59" s="45" t="str">
        <f>ZZZ__FnCalls!F67</f>
        <v>MMM 2015</v>
      </c>
      <c r="CB59" s="44" t="str">
        <f>ZZZ__FnCalls!F79</f>
        <v>MMM 2016</v>
      </c>
      <c r="CC59" s="44" t="str">
        <f>ZZZ__FnCalls!F80</f>
        <v>MMM 2016</v>
      </c>
      <c r="CD59" s="44" t="str">
        <f>ZZZ__FnCalls!F81</f>
        <v>MMM 2016</v>
      </c>
      <c r="CE59" s="44" t="str">
        <f>ZZZ__FnCalls!F82</f>
        <v>MMM 2016</v>
      </c>
      <c r="CF59" s="44" t="str">
        <f>ZZZ__FnCalls!F83</f>
        <v>MMM 2016</v>
      </c>
      <c r="CG59" s="44" t="str">
        <f>ZZZ__FnCalls!F84</f>
        <v>MMM 2016</v>
      </c>
      <c r="CH59" s="44" t="str">
        <f>ZZZ__FnCalls!F85</f>
        <v>MMM 2016</v>
      </c>
      <c r="CI59" s="44" t="str">
        <f>ZZZ__FnCalls!F86</f>
        <v>MMM 2016</v>
      </c>
      <c r="CJ59" s="44" t="str">
        <f>ZZZ__FnCalls!F87</f>
        <v>MMM 2016</v>
      </c>
      <c r="CK59" s="44" t="str">
        <f>ZZZ__FnCalls!F88</f>
        <v>MMM 2016</v>
      </c>
      <c r="CL59" s="44" t="str">
        <f>ZZZ__FnCalls!F89</f>
        <v>MMM 2016</v>
      </c>
      <c r="CM59" s="44" t="str">
        <f>ZZZ__FnCalls!F90</f>
        <v>MMM 2016</v>
      </c>
      <c r="CN59" s="45" t="str">
        <f>ZZZ__FnCalls!F79</f>
        <v>MMM 2016</v>
      </c>
      <c r="CO59" s="44" t="str">
        <f>ZZZ__FnCalls!F91</f>
        <v>MMM 2017</v>
      </c>
      <c r="CP59" s="44" t="str">
        <f>ZZZ__FnCalls!F92</f>
        <v>MMM 2017</v>
      </c>
      <c r="CQ59" s="44" t="str">
        <f>ZZZ__FnCalls!F93</f>
        <v>MMM 2017</v>
      </c>
      <c r="CR59" s="44" t="str">
        <f>ZZZ__FnCalls!F94</f>
        <v>MMM 2017</v>
      </c>
      <c r="CS59" s="44" t="str">
        <f>ZZZ__FnCalls!F95</f>
        <v>MMM 2017</v>
      </c>
      <c r="CT59" s="44" t="str">
        <f>ZZZ__FnCalls!F96</f>
        <v>MMM 2017</v>
      </c>
      <c r="CU59" s="44" t="str">
        <f>ZZZ__FnCalls!F97</f>
        <v>MMM 2017</v>
      </c>
      <c r="CV59" s="44" t="str">
        <f>ZZZ__FnCalls!F98</f>
        <v>MMM 2017</v>
      </c>
      <c r="CW59" s="44" t="str">
        <f>ZZZ__FnCalls!F99</f>
        <v>MMM 2017</v>
      </c>
      <c r="CX59" s="44" t="str">
        <f>ZZZ__FnCalls!F100</f>
        <v>MMM 2017</v>
      </c>
      <c r="CY59" s="44" t="str">
        <f>ZZZ__FnCalls!F101</f>
        <v>MMM 2017</v>
      </c>
      <c r="CZ59" s="44" t="str">
        <f>ZZZ__FnCalls!F102</f>
        <v>MMM 2017</v>
      </c>
      <c r="DA59" s="45" t="str">
        <f>ZZZ__FnCalls!F91</f>
        <v>MMM 2017</v>
      </c>
      <c r="DB59" s="44" t="str">
        <f>ZZZ__FnCalls!F103</f>
        <v>MMM 2018</v>
      </c>
      <c r="DC59" s="44" t="str">
        <f>ZZZ__FnCalls!F104</f>
        <v>MMM 2018</v>
      </c>
      <c r="DD59" s="44" t="str">
        <f>ZZZ__FnCalls!F105</f>
        <v>MMM 2018</v>
      </c>
      <c r="DE59" s="44" t="str">
        <f>ZZZ__FnCalls!F106</f>
        <v>MMM 2018</v>
      </c>
      <c r="DF59" s="44" t="str">
        <f>ZZZ__FnCalls!F107</f>
        <v>MMM 2018</v>
      </c>
      <c r="DG59" s="44" t="str">
        <f>ZZZ__FnCalls!F108</f>
        <v>MMM 2018</v>
      </c>
      <c r="DH59" s="44" t="str">
        <f>ZZZ__FnCalls!F109</f>
        <v>MMM 2018</v>
      </c>
      <c r="DI59" s="44" t="str">
        <f>ZZZ__FnCalls!F110</f>
        <v>MMM 2018</v>
      </c>
      <c r="DJ59" s="44" t="str">
        <f>ZZZ__FnCalls!F111</f>
        <v>MMM 2018</v>
      </c>
      <c r="DK59" s="44" t="str">
        <f>ZZZ__FnCalls!F112</f>
        <v>MMM 2018</v>
      </c>
      <c r="DL59" s="44" t="str">
        <f>ZZZ__FnCalls!F113</f>
        <v>MMM 2018</v>
      </c>
      <c r="DM59" s="44" t="str">
        <f>ZZZ__FnCalls!F114</f>
        <v>MMM 2018</v>
      </c>
      <c r="DN59" s="45" t="str">
        <f>ZZZ__FnCalls!F103</f>
        <v>MMM 2018</v>
      </c>
      <c r="DO59" s="44" t="str">
        <f>ZZZ__FnCalls!F115</f>
        <v>MMM 2019</v>
      </c>
      <c r="DP59" s="44" t="str">
        <f>ZZZ__FnCalls!F116</f>
        <v>MMM 2019</v>
      </c>
      <c r="DQ59" s="44" t="str">
        <f>ZZZ__FnCalls!F117</f>
        <v>MMM 2019</v>
      </c>
      <c r="DR59" s="44" t="str">
        <f>ZZZ__FnCalls!F118</f>
        <v>MMM 2019</v>
      </c>
      <c r="DS59" s="44" t="str">
        <f>ZZZ__FnCalls!F119</f>
        <v>MMM 2019</v>
      </c>
      <c r="DT59" s="44" t="str">
        <f>ZZZ__FnCalls!F120</f>
        <v>MMM 2019</v>
      </c>
      <c r="DU59" s="44" t="str">
        <f>ZZZ__FnCalls!F121</f>
        <v>MMM 2019</v>
      </c>
      <c r="DV59" s="44" t="str">
        <f>ZZZ__FnCalls!F122</f>
        <v>MMM 2019</v>
      </c>
      <c r="DW59" s="44" t="str">
        <f>ZZZ__FnCalls!F123</f>
        <v>MMM 2019</v>
      </c>
      <c r="DX59" s="44" t="str">
        <f>ZZZ__FnCalls!F124</f>
        <v>MMM 2019</v>
      </c>
      <c r="DY59" s="44" t="str">
        <f>ZZZ__FnCalls!F125</f>
        <v>MMM 2019</v>
      </c>
      <c r="DZ59" s="44" t="str">
        <f>ZZZ__FnCalls!F126</f>
        <v>MMM 2019</v>
      </c>
      <c r="EA59" s="45" t="str">
        <f>ZZZ__FnCalls!F115</f>
        <v>MMM 2019</v>
      </c>
      <c r="EB59" s="44" t="str">
        <f>ZZZ__FnCalls!F127</f>
        <v>MMM 2020</v>
      </c>
      <c r="EC59" s="44" t="str">
        <f>ZZZ__FnCalls!F128</f>
        <v>MMM 2020</v>
      </c>
      <c r="ED59" s="44" t="str">
        <f>ZZZ__FnCalls!F129</f>
        <v>MMM 2020</v>
      </c>
      <c r="EE59" s="44" t="str">
        <f>ZZZ__FnCalls!F130</f>
        <v>MMM 2020</v>
      </c>
      <c r="EF59" s="44" t="str">
        <f>ZZZ__FnCalls!F131</f>
        <v>MMM 2020</v>
      </c>
      <c r="EG59" s="44" t="str">
        <f>ZZZ__FnCalls!F132</f>
        <v>MMM 2020</v>
      </c>
      <c r="EH59" s="44" t="str">
        <f>ZZZ__FnCalls!F133</f>
        <v>MMM 2020</v>
      </c>
      <c r="EI59" s="44" t="str">
        <f>ZZZ__FnCalls!F134</f>
        <v>MMM 2020</v>
      </c>
      <c r="EJ59" s="44" t="str">
        <f>ZZZ__FnCalls!F135</f>
        <v>MMM 2020</v>
      </c>
      <c r="EK59" s="44" t="str">
        <f>ZZZ__FnCalls!F136</f>
        <v>MMM 2020</v>
      </c>
      <c r="EL59" s="44" t="str">
        <f>ZZZ__FnCalls!F137</f>
        <v>MMM 2020</v>
      </c>
      <c r="EM59" s="44" t="str">
        <f>ZZZ__FnCalls!F138</f>
        <v>MMM 2020</v>
      </c>
      <c r="EN59" s="45" t="str">
        <f>ZZZ__FnCalls!F127</f>
        <v>MMM 2020</v>
      </c>
    </row>
    <row r="60" spans="1:144" ht="12.75" customHeight="1" x14ac:dyDescent="0.2">
      <c r="A60" s="2" t="str">
        <f>"Employment_Desired_1"</f>
        <v>Employment_Desired_1</v>
      </c>
    </row>
    <row r="61" spans="1:144" ht="12.75" customHeight="1" x14ac:dyDescent="0.2">
      <c r="B61" s="19" t="str">
        <f>ZZZ__FnCalls!F7</f>
        <v>MMM 2010</v>
      </c>
      <c r="C61" s="20" t="str">
        <f>ZZZ__FnCalls!F8</f>
        <v>MMM 2010</v>
      </c>
      <c r="D61" s="20" t="str">
        <f>ZZZ__FnCalls!F9</f>
        <v>MMM 2010</v>
      </c>
      <c r="E61" s="20" t="str">
        <f>ZZZ__FnCalls!F10</f>
        <v>MMM 2010</v>
      </c>
      <c r="F61" s="20" t="str">
        <f>ZZZ__FnCalls!F11</f>
        <v>MMM 2010</v>
      </c>
      <c r="G61" s="20" t="str">
        <f>ZZZ__FnCalls!F12</f>
        <v>MMM 2010</v>
      </c>
      <c r="H61" s="20" t="str">
        <f>ZZZ__FnCalls!F13</f>
        <v>MMM 2010</v>
      </c>
      <c r="I61" s="20" t="str">
        <f>ZZZ__FnCalls!F14</f>
        <v>MMM 2010</v>
      </c>
      <c r="J61" s="20" t="str">
        <f>ZZZ__FnCalls!F15</f>
        <v>MMM 2010</v>
      </c>
      <c r="K61" s="20" t="str">
        <f>ZZZ__FnCalls!F16</f>
        <v>MMM 2010</v>
      </c>
      <c r="L61" s="20" t="str">
        <f>ZZZ__FnCalls!F17</f>
        <v>MMM 2010</v>
      </c>
      <c r="M61" s="20" t="str">
        <f>ZZZ__FnCalls!F18</f>
        <v>MMM 2010</v>
      </c>
      <c r="N61" s="21" t="str">
        <f>ZZZ__FnCalls!H7</f>
        <v>2010</v>
      </c>
      <c r="O61" s="20" t="str">
        <f>ZZZ__FnCalls!F19</f>
        <v>MMM 2011</v>
      </c>
      <c r="P61" s="20" t="str">
        <f>ZZZ__FnCalls!F20</f>
        <v>MMM 2011</v>
      </c>
      <c r="Q61" s="20" t="str">
        <f>ZZZ__FnCalls!F21</f>
        <v>MMM 2011</v>
      </c>
      <c r="R61" s="20" t="str">
        <f>ZZZ__FnCalls!F22</f>
        <v>MMM 2011</v>
      </c>
      <c r="S61" s="20" t="str">
        <f>ZZZ__FnCalls!F23</f>
        <v>MMM 2011</v>
      </c>
      <c r="T61" s="20" t="str">
        <f>ZZZ__FnCalls!F24</f>
        <v>MMM 2011</v>
      </c>
      <c r="U61" s="20" t="str">
        <f>ZZZ__FnCalls!F25</f>
        <v>MMM 2011</v>
      </c>
      <c r="V61" s="20" t="str">
        <f>ZZZ__FnCalls!F26</f>
        <v>MMM 2011</v>
      </c>
      <c r="W61" s="20" t="str">
        <f>ZZZ__FnCalls!F27</f>
        <v>MMM 2011</v>
      </c>
      <c r="X61" s="20" t="str">
        <f>ZZZ__FnCalls!F28</f>
        <v>MMM 2011</v>
      </c>
      <c r="Y61" s="20" t="str">
        <f>ZZZ__FnCalls!F29</f>
        <v>MMM 2011</v>
      </c>
      <c r="Z61" s="20" t="str">
        <f>ZZZ__FnCalls!F30</f>
        <v>MMM 2011</v>
      </c>
      <c r="AA61" s="21" t="str">
        <f>ZZZ__FnCalls!H19</f>
        <v>2011</v>
      </c>
      <c r="AB61" s="20" t="str">
        <f>ZZZ__FnCalls!F31</f>
        <v>MMM 2012</v>
      </c>
      <c r="AC61" s="20" t="str">
        <f>ZZZ__FnCalls!F32</f>
        <v>MMM 2012</v>
      </c>
      <c r="AD61" s="20" t="str">
        <f>ZZZ__FnCalls!F33</f>
        <v>MMM 2012</v>
      </c>
      <c r="AE61" s="20" t="str">
        <f>ZZZ__FnCalls!F34</f>
        <v>MMM 2012</v>
      </c>
      <c r="AF61" s="20" t="str">
        <f>ZZZ__FnCalls!F35</f>
        <v>MMM 2012</v>
      </c>
      <c r="AG61" s="20" t="str">
        <f>ZZZ__FnCalls!F36</f>
        <v>MMM 2012</v>
      </c>
      <c r="AH61" s="20" t="str">
        <f>ZZZ__FnCalls!F37</f>
        <v>MMM 2012</v>
      </c>
      <c r="AI61" s="20" t="str">
        <f>ZZZ__FnCalls!F38</f>
        <v>MMM 2012</v>
      </c>
      <c r="AJ61" s="20" t="str">
        <f>ZZZ__FnCalls!F39</f>
        <v>MMM 2012</v>
      </c>
      <c r="AK61" s="20" t="str">
        <f>ZZZ__FnCalls!F40</f>
        <v>MMM 2012</v>
      </c>
      <c r="AL61" s="20" t="str">
        <f>ZZZ__FnCalls!F41</f>
        <v>MMM 2012</v>
      </c>
      <c r="AM61" s="20" t="str">
        <f>ZZZ__FnCalls!F42</f>
        <v>MMM 2012</v>
      </c>
      <c r="AN61" s="21" t="str">
        <f>ZZZ__FnCalls!H31</f>
        <v>2012</v>
      </c>
      <c r="AO61" s="20" t="str">
        <f>ZZZ__FnCalls!F43</f>
        <v>MMM 2013</v>
      </c>
      <c r="AP61" s="20" t="str">
        <f>ZZZ__FnCalls!F44</f>
        <v>MMM 2013</v>
      </c>
      <c r="AQ61" s="20" t="str">
        <f>ZZZ__FnCalls!F45</f>
        <v>MMM 2013</v>
      </c>
      <c r="AR61" s="20" t="str">
        <f>ZZZ__FnCalls!F46</f>
        <v>MMM 2013</v>
      </c>
      <c r="AS61" s="20" t="str">
        <f>ZZZ__FnCalls!F47</f>
        <v>MMM 2013</v>
      </c>
      <c r="AT61" s="20" t="str">
        <f>ZZZ__FnCalls!F48</f>
        <v>MMM 2013</v>
      </c>
      <c r="AU61" s="20" t="str">
        <f>ZZZ__FnCalls!F49</f>
        <v>MMM 2013</v>
      </c>
      <c r="AV61" s="20" t="str">
        <f>ZZZ__FnCalls!F50</f>
        <v>MMM 2013</v>
      </c>
      <c r="AW61" s="20" t="str">
        <f>ZZZ__FnCalls!F51</f>
        <v>MMM 2013</v>
      </c>
      <c r="AX61" s="20" t="str">
        <f>ZZZ__FnCalls!F52</f>
        <v>MMM 2013</v>
      </c>
      <c r="AY61" s="20" t="str">
        <f>ZZZ__FnCalls!F53</f>
        <v>MMM 2013</v>
      </c>
      <c r="AZ61" s="20" t="str">
        <f>ZZZ__FnCalls!F54</f>
        <v>MMM 2013</v>
      </c>
      <c r="BA61" s="21" t="str">
        <f>ZZZ__FnCalls!H43</f>
        <v>2013</v>
      </c>
      <c r="BB61" s="20" t="str">
        <f>ZZZ__FnCalls!F55</f>
        <v>MMM 2014</v>
      </c>
      <c r="BC61" s="20" t="str">
        <f>ZZZ__FnCalls!F56</f>
        <v>MMM 2014</v>
      </c>
      <c r="BD61" s="20" t="str">
        <f>ZZZ__FnCalls!F57</f>
        <v>MMM 2014</v>
      </c>
      <c r="BE61" s="20" t="str">
        <f>ZZZ__FnCalls!F58</f>
        <v>MMM 2014</v>
      </c>
      <c r="BF61" s="20" t="str">
        <f>ZZZ__FnCalls!F59</f>
        <v>MMM 2014</v>
      </c>
      <c r="BG61" s="20" t="str">
        <f>ZZZ__FnCalls!F60</f>
        <v>MMM 2014</v>
      </c>
      <c r="BH61" s="20" t="str">
        <f>ZZZ__FnCalls!F61</f>
        <v>MMM 2014</v>
      </c>
      <c r="BI61" s="20" t="str">
        <f>ZZZ__FnCalls!F62</f>
        <v>MMM 2014</v>
      </c>
      <c r="BJ61" s="20" t="str">
        <f>ZZZ__FnCalls!F63</f>
        <v>MMM 2014</v>
      </c>
      <c r="BK61" s="20" t="str">
        <f>ZZZ__FnCalls!F64</f>
        <v>MMM 2014</v>
      </c>
      <c r="BL61" s="20" t="str">
        <f>ZZZ__FnCalls!F65</f>
        <v>MMM 2014</v>
      </c>
      <c r="BM61" s="20" t="str">
        <f>ZZZ__FnCalls!F66</f>
        <v>MMM 2014</v>
      </c>
      <c r="BN61" s="21" t="str">
        <f>ZZZ__FnCalls!H55</f>
        <v>2014</v>
      </c>
      <c r="BO61" s="20" t="str">
        <f>ZZZ__FnCalls!F67</f>
        <v>MMM 2015</v>
      </c>
      <c r="BP61" s="20" t="str">
        <f>ZZZ__FnCalls!F68</f>
        <v>MMM 2015</v>
      </c>
      <c r="BQ61" s="20" t="str">
        <f>ZZZ__FnCalls!F69</f>
        <v>MMM 2015</v>
      </c>
      <c r="BR61" s="20" t="str">
        <f>ZZZ__FnCalls!F70</f>
        <v>MMM 2015</v>
      </c>
      <c r="BS61" s="20" t="str">
        <f>ZZZ__FnCalls!F71</f>
        <v>MMM 2015</v>
      </c>
      <c r="BT61" s="20" t="str">
        <f>ZZZ__FnCalls!F72</f>
        <v>MMM 2015</v>
      </c>
      <c r="BU61" s="20" t="str">
        <f>ZZZ__FnCalls!F73</f>
        <v>MMM 2015</v>
      </c>
      <c r="BV61" s="20" t="str">
        <f>ZZZ__FnCalls!F74</f>
        <v>MMM 2015</v>
      </c>
      <c r="BW61" s="20" t="str">
        <f>ZZZ__FnCalls!F75</f>
        <v>MMM 2015</v>
      </c>
      <c r="BX61" s="20" t="str">
        <f>ZZZ__FnCalls!F76</f>
        <v>MMM 2015</v>
      </c>
      <c r="BY61" s="20" t="str">
        <f>ZZZ__FnCalls!F77</f>
        <v>MMM 2015</v>
      </c>
      <c r="BZ61" s="20" t="str">
        <f>ZZZ__FnCalls!F78</f>
        <v>MMM 2015</v>
      </c>
      <c r="CA61" s="21" t="str">
        <f>ZZZ__FnCalls!H67</f>
        <v>2015</v>
      </c>
      <c r="CB61" s="20" t="str">
        <f>ZZZ__FnCalls!F79</f>
        <v>MMM 2016</v>
      </c>
      <c r="CC61" s="20" t="str">
        <f>ZZZ__FnCalls!F80</f>
        <v>MMM 2016</v>
      </c>
      <c r="CD61" s="20" t="str">
        <f>ZZZ__FnCalls!F81</f>
        <v>MMM 2016</v>
      </c>
      <c r="CE61" s="20" t="str">
        <f>ZZZ__FnCalls!F82</f>
        <v>MMM 2016</v>
      </c>
      <c r="CF61" s="20" t="str">
        <f>ZZZ__FnCalls!F83</f>
        <v>MMM 2016</v>
      </c>
      <c r="CG61" s="20" t="str">
        <f>ZZZ__FnCalls!F84</f>
        <v>MMM 2016</v>
      </c>
      <c r="CH61" s="20" t="str">
        <f>ZZZ__FnCalls!F85</f>
        <v>MMM 2016</v>
      </c>
      <c r="CI61" s="20" t="str">
        <f>ZZZ__FnCalls!F86</f>
        <v>MMM 2016</v>
      </c>
      <c r="CJ61" s="20" t="str">
        <f>ZZZ__FnCalls!F87</f>
        <v>MMM 2016</v>
      </c>
      <c r="CK61" s="20" t="str">
        <f>ZZZ__FnCalls!F88</f>
        <v>MMM 2016</v>
      </c>
      <c r="CL61" s="20" t="str">
        <f>ZZZ__FnCalls!F89</f>
        <v>MMM 2016</v>
      </c>
      <c r="CM61" s="20" t="str">
        <f>ZZZ__FnCalls!F90</f>
        <v>MMM 2016</v>
      </c>
      <c r="CN61" s="21" t="str">
        <f>ZZZ__FnCalls!H79</f>
        <v>2016</v>
      </c>
      <c r="CO61" s="20" t="str">
        <f>ZZZ__FnCalls!F91</f>
        <v>MMM 2017</v>
      </c>
      <c r="CP61" s="20" t="str">
        <f>ZZZ__FnCalls!F92</f>
        <v>MMM 2017</v>
      </c>
      <c r="CQ61" s="20" t="str">
        <f>ZZZ__FnCalls!F93</f>
        <v>MMM 2017</v>
      </c>
      <c r="CR61" s="20" t="str">
        <f>ZZZ__FnCalls!F94</f>
        <v>MMM 2017</v>
      </c>
      <c r="CS61" s="20" t="str">
        <f>ZZZ__FnCalls!F95</f>
        <v>MMM 2017</v>
      </c>
      <c r="CT61" s="20" t="str">
        <f>ZZZ__FnCalls!F96</f>
        <v>MMM 2017</v>
      </c>
      <c r="CU61" s="20" t="str">
        <f>ZZZ__FnCalls!F97</f>
        <v>MMM 2017</v>
      </c>
      <c r="CV61" s="20" t="str">
        <f>ZZZ__FnCalls!F98</f>
        <v>MMM 2017</v>
      </c>
      <c r="CW61" s="20" t="str">
        <f>ZZZ__FnCalls!F99</f>
        <v>MMM 2017</v>
      </c>
      <c r="CX61" s="20" t="str">
        <f>ZZZ__FnCalls!F100</f>
        <v>MMM 2017</v>
      </c>
      <c r="CY61" s="20" t="str">
        <f>ZZZ__FnCalls!F101</f>
        <v>MMM 2017</v>
      </c>
      <c r="CZ61" s="20" t="str">
        <f>ZZZ__FnCalls!F102</f>
        <v>MMM 2017</v>
      </c>
      <c r="DA61" s="21" t="str">
        <f>ZZZ__FnCalls!H91</f>
        <v>2017</v>
      </c>
      <c r="DB61" s="20" t="str">
        <f>ZZZ__FnCalls!F103</f>
        <v>MMM 2018</v>
      </c>
      <c r="DC61" s="20" t="str">
        <f>ZZZ__FnCalls!F104</f>
        <v>MMM 2018</v>
      </c>
      <c r="DD61" s="20" t="str">
        <f>ZZZ__FnCalls!F105</f>
        <v>MMM 2018</v>
      </c>
      <c r="DE61" s="20" t="str">
        <f>ZZZ__FnCalls!F106</f>
        <v>MMM 2018</v>
      </c>
      <c r="DF61" s="20" t="str">
        <f>ZZZ__FnCalls!F107</f>
        <v>MMM 2018</v>
      </c>
      <c r="DG61" s="20" t="str">
        <f>ZZZ__FnCalls!F108</f>
        <v>MMM 2018</v>
      </c>
      <c r="DH61" s="20" t="str">
        <f>ZZZ__FnCalls!F109</f>
        <v>MMM 2018</v>
      </c>
      <c r="DI61" s="20" t="str">
        <f>ZZZ__FnCalls!F110</f>
        <v>MMM 2018</v>
      </c>
      <c r="DJ61" s="20" t="str">
        <f>ZZZ__FnCalls!F111</f>
        <v>MMM 2018</v>
      </c>
      <c r="DK61" s="20" t="str">
        <f>ZZZ__FnCalls!F112</f>
        <v>MMM 2018</v>
      </c>
      <c r="DL61" s="20" t="str">
        <f>ZZZ__FnCalls!F113</f>
        <v>MMM 2018</v>
      </c>
      <c r="DM61" s="20" t="str">
        <f>ZZZ__FnCalls!F114</f>
        <v>MMM 2018</v>
      </c>
      <c r="DN61" s="21" t="str">
        <f>ZZZ__FnCalls!H103</f>
        <v>2018</v>
      </c>
      <c r="DO61" s="20" t="str">
        <f>ZZZ__FnCalls!F115</f>
        <v>MMM 2019</v>
      </c>
      <c r="DP61" s="20" t="str">
        <f>ZZZ__FnCalls!F116</f>
        <v>MMM 2019</v>
      </c>
      <c r="DQ61" s="20" t="str">
        <f>ZZZ__FnCalls!F117</f>
        <v>MMM 2019</v>
      </c>
      <c r="DR61" s="20" t="str">
        <f>ZZZ__FnCalls!F118</f>
        <v>MMM 2019</v>
      </c>
      <c r="DS61" s="20" t="str">
        <f>ZZZ__FnCalls!F119</f>
        <v>MMM 2019</v>
      </c>
      <c r="DT61" s="20" t="str">
        <f>ZZZ__FnCalls!F120</f>
        <v>MMM 2019</v>
      </c>
      <c r="DU61" s="20" t="str">
        <f>ZZZ__FnCalls!F121</f>
        <v>MMM 2019</v>
      </c>
      <c r="DV61" s="20" t="str">
        <f>ZZZ__FnCalls!F122</f>
        <v>MMM 2019</v>
      </c>
      <c r="DW61" s="20" t="str">
        <f>ZZZ__FnCalls!F123</f>
        <v>MMM 2019</v>
      </c>
      <c r="DX61" s="20" t="str">
        <f>ZZZ__FnCalls!F124</f>
        <v>MMM 2019</v>
      </c>
      <c r="DY61" s="20" t="str">
        <f>ZZZ__FnCalls!F125</f>
        <v>MMM 2019</v>
      </c>
      <c r="DZ61" s="20" t="str">
        <f>ZZZ__FnCalls!F126</f>
        <v>MMM 2019</v>
      </c>
      <c r="EA61" s="21" t="str">
        <f>ZZZ__FnCalls!H115</f>
        <v>2019</v>
      </c>
      <c r="EB61" s="20" t="str">
        <f>ZZZ__FnCalls!F127</f>
        <v>MMM 2020</v>
      </c>
      <c r="EC61" s="20" t="str">
        <f>ZZZ__FnCalls!F128</f>
        <v>MMM 2020</v>
      </c>
      <c r="ED61" s="20" t="str">
        <f>ZZZ__FnCalls!F129</f>
        <v>MMM 2020</v>
      </c>
      <c r="EE61" s="20" t="str">
        <f>ZZZ__FnCalls!F130</f>
        <v>MMM 2020</v>
      </c>
      <c r="EF61" s="20" t="str">
        <f>ZZZ__FnCalls!F131</f>
        <v>MMM 2020</v>
      </c>
      <c r="EG61" s="20" t="str">
        <f>ZZZ__FnCalls!F132</f>
        <v>MMM 2020</v>
      </c>
      <c r="EH61" s="20" t="str">
        <f>ZZZ__FnCalls!F133</f>
        <v>MMM 2020</v>
      </c>
      <c r="EI61" s="20" t="str">
        <f>ZZZ__FnCalls!F134</f>
        <v>MMM 2020</v>
      </c>
      <c r="EJ61" s="20" t="str">
        <f>ZZZ__FnCalls!F135</f>
        <v>MMM 2020</v>
      </c>
      <c r="EK61" s="20" t="str">
        <f>ZZZ__FnCalls!F136</f>
        <v>MMM 2020</v>
      </c>
      <c r="EL61" s="20" t="str">
        <f>ZZZ__FnCalls!F137</f>
        <v>MMM 2020</v>
      </c>
      <c r="EM61" s="20" t="str">
        <f>ZZZ__FnCalls!F138</f>
        <v>MMM 2020</v>
      </c>
      <c r="EN61" s="21" t="str">
        <f>ZZZ__FnCalls!H127</f>
        <v>2020</v>
      </c>
    </row>
    <row r="62" spans="1:144" ht="12.75" customHeight="1" x14ac:dyDescent="0.2">
      <c r="A62" s="5"/>
      <c r="B62" s="44">
        <f>ZZZ__FnCalls!A7</f>
        <v>40179</v>
      </c>
      <c r="C62" s="44">
        <f>ZZZ__FnCalls!A8</f>
        <v>40210</v>
      </c>
      <c r="D62" s="44">
        <f>ZZZ__FnCalls!A9</f>
        <v>40238</v>
      </c>
      <c r="E62" s="44">
        <f>ZZZ__FnCalls!A10</f>
        <v>40269</v>
      </c>
      <c r="F62" s="44">
        <f>ZZZ__FnCalls!A11</f>
        <v>40299</v>
      </c>
      <c r="G62" s="44">
        <f>ZZZ__FnCalls!A12</f>
        <v>40330</v>
      </c>
      <c r="H62" s="44">
        <f>ZZZ__FnCalls!A13</f>
        <v>40360</v>
      </c>
      <c r="I62" s="44">
        <f>ZZZ__FnCalls!A14</f>
        <v>40391</v>
      </c>
      <c r="J62" s="44">
        <f>ZZZ__FnCalls!A15</f>
        <v>40422</v>
      </c>
      <c r="K62" s="44">
        <f>ZZZ__FnCalls!A16</f>
        <v>40452</v>
      </c>
      <c r="L62" s="44">
        <f>ZZZ__FnCalls!A17</f>
        <v>40483</v>
      </c>
      <c r="M62" s="44">
        <f>ZZZ__FnCalls!A18</f>
        <v>40513</v>
      </c>
      <c r="N62" s="45">
        <f>ZZZ__FnCalls!A7</f>
        <v>40179</v>
      </c>
      <c r="O62" s="44">
        <f>ZZZ__FnCalls!A19</f>
        <v>40544</v>
      </c>
      <c r="P62" s="44">
        <f>ZZZ__FnCalls!A20</f>
        <v>40575</v>
      </c>
      <c r="Q62" s="44">
        <f>ZZZ__FnCalls!A21</f>
        <v>40603</v>
      </c>
      <c r="R62" s="44">
        <f>ZZZ__FnCalls!A22</f>
        <v>40634</v>
      </c>
      <c r="S62" s="44">
        <f>ZZZ__FnCalls!A23</f>
        <v>40664</v>
      </c>
      <c r="T62" s="44">
        <f>ZZZ__FnCalls!A24</f>
        <v>40695</v>
      </c>
      <c r="U62" s="44">
        <f>ZZZ__FnCalls!A25</f>
        <v>40725</v>
      </c>
      <c r="V62" s="44">
        <f>ZZZ__FnCalls!A26</f>
        <v>40756</v>
      </c>
      <c r="W62" s="44">
        <f>ZZZ__FnCalls!A27</f>
        <v>40787</v>
      </c>
      <c r="X62" s="44">
        <f>ZZZ__FnCalls!A28</f>
        <v>40817</v>
      </c>
      <c r="Y62" s="44">
        <f>ZZZ__FnCalls!A29</f>
        <v>40848</v>
      </c>
      <c r="Z62" s="44">
        <f>ZZZ__FnCalls!A30</f>
        <v>40878</v>
      </c>
      <c r="AA62" s="45">
        <f>ZZZ__FnCalls!A19</f>
        <v>40544</v>
      </c>
      <c r="AB62" s="44">
        <f>ZZZ__FnCalls!A31</f>
        <v>40909</v>
      </c>
      <c r="AC62" s="44">
        <f>ZZZ__FnCalls!A32</f>
        <v>40940</v>
      </c>
      <c r="AD62" s="44">
        <f>ZZZ__FnCalls!A33</f>
        <v>40969</v>
      </c>
      <c r="AE62" s="44">
        <f>ZZZ__FnCalls!A34</f>
        <v>41000</v>
      </c>
      <c r="AF62" s="44">
        <f>ZZZ__FnCalls!A35</f>
        <v>41030</v>
      </c>
      <c r="AG62" s="44">
        <f>ZZZ__FnCalls!A36</f>
        <v>41061</v>
      </c>
      <c r="AH62" s="44">
        <f>ZZZ__FnCalls!A37</f>
        <v>41091</v>
      </c>
      <c r="AI62" s="44">
        <f>ZZZ__FnCalls!A38</f>
        <v>41122</v>
      </c>
      <c r="AJ62" s="44">
        <f>ZZZ__FnCalls!A39</f>
        <v>41153</v>
      </c>
      <c r="AK62" s="44">
        <f>ZZZ__FnCalls!A40</f>
        <v>41183</v>
      </c>
      <c r="AL62" s="44">
        <f>ZZZ__FnCalls!A41</f>
        <v>41214</v>
      </c>
      <c r="AM62" s="44">
        <f>ZZZ__FnCalls!A42</f>
        <v>41244</v>
      </c>
      <c r="AN62" s="45">
        <f>ZZZ__FnCalls!A31</f>
        <v>40909</v>
      </c>
      <c r="AO62" s="44">
        <f>ZZZ__FnCalls!A43</f>
        <v>41275</v>
      </c>
      <c r="AP62" s="44">
        <f>ZZZ__FnCalls!A44</f>
        <v>41306</v>
      </c>
      <c r="AQ62" s="44">
        <f>ZZZ__FnCalls!A45</f>
        <v>41334</v>
      </c>
      <c r="AR62" s="44">
        <f>ZZZ__FnCalls!A46</f>
        <v>41365</v>
      </c>
      <c r="AS62" s="44">
        <f>ZZZ__FnCalls!A47</f>
        <v>41395</v>
      </c>
      <c r="AT62" s="44">
        <f>ZZZ__FnCalls!A48</f>
        <v>41426</v>
      </c>
      <c r="AU62" s="44">
        <f>ZZZ__FnCalls!A49</f>
        <v>41456</v>
      </c>
      <c r="AV62" s="44">
        <f>ZZZ__FnCalls!A50</f>
        <v>41487</v>
      </c>
      <c r="AW62" s="44">
        <f>ZZZ__FnCalls!A51</f>
        <v>41518</v>
      </c>
      <c r="AX62" s="44">
        <f>ZZZ__FnCalls!A52</f>
        <v>41548</v>
      </c>
      <c r="AY62" s="44">
        <f>ZZZ__FnCalls!A53</f>
        <v>41579</v>
      </c>
      <c r="AZ62" s="44">
        <f>ZZZ__FnCalls!A54</f>
        <v>41609</v>
      </c>
      <c r="BA62" s="45">
        <f>ZZZ__FnCalls!A43</f>
        <v>41275</v>
      </c>
      <c r="BB62" s="44">
        <f>ZZZ__FnCalls!A55</f>
        <v>41640</v>
      </c>
      <c r="BC62" s="44">
        <f>ZZZ__FnCalls!A56</f>
        <v>41671</v>
      </c>
      <c r="BD62" s="44">
        <f>ZZZ__FnCalls!A57</f>
        <v>41699</v>
      </c>
      <c r="BE62" s="44">
        <f>ZZZ__FnCalls!A58</f>
        <v>41730</v>
      </c>
      <c r="BF62" s="44">
        <f>ZZZ__FnCalls!A59</f>
        <v>41760</v>
      </c>
      <c r="BG62" s="44">
        <f>ZZZ__FnCalls!A60</f>
        <v>41791</v>
      </c>
      <c r="BH62" s="44">
        <f>ZZZ__FnCalls!A61</f>
        <v>41821</v>
      </c>
      <c r="BI62" s="44">
        <f>ZZZ__FnCalls!A62</f>
        <v>41852</v>
      </c>
      <c r="BJ62" s="44">
        <f>ZZZ__FnCalls!A63</f>
        <v>41883</v>
      </c>
      <c r="BK62" s="44">
        <f>ZZZ__FnCalls!A64</f>
        <v>41913</v>
      </c>
      <c r="BL62" s="44">
        <f>ZZZ__FnCalls!A65</f>
        <v>41944</v>
      </c>
      <c r="BM62" s="44">
        <f>ZZZ__FnCalls!A66</f>
        <v>41974</v>
      </c>
      <c r="BN62" s="45">
        <f>ZZZ__FnCalls!A55</f>
        <v>41640</v>
      </c>
      <c r="BO62" s="44">
        <f>ZZZ__FnCalls!A67</f>
        <v>42005</v>
      </c>
      <c r="BP62" s="44">
        <f>ZZZ__FnCalls!A68</f>
        <v>42036</v>
      </c>
      <c r="BQ62" s="44">
        <f>ZZZ__FnCalls!A69</f>
        <v>42064</v>
      </c>
      <c r="BR62" s="44">
        <f>ZZZ__FnCalls!A70</f>
        <v>42095</v>
      </c>
      <c r="BS62" s="44">
        <f>ZZZ__FnCalls!A71</f>
        <v>42125</v>
      </c>
      <c r="BT62" s="44">
        <f>ZZZ__FnCalls!A72</f>
        <v>42156</v>
      </c>
      <c r="BU62" s="44">
        <f>ZZZ__FnCalls!A73</f>
        <v>42186</v>
      </c>
      <c r="BV62" s="44">
        <f>ZZZ__FnCalls!A74</f>
        <v>42217</v>
      </c>
      <c r="BW62" s="44">
        <f>ZZZ__FnCalls!A75</f>
        <v>42248</v>
      </c>
      <c r="BX62" s="44">
        <f>ZZZ__FnCalls!A76</f>
        <v>42278</v>
      </c>
      <c r="BY62" s="44">
        <f>ZZZ__FnCalls!A77</f>
        <v>42309</v>
      </c>
      <c r="BZ62" s="44">
        <f>ZZZ__FnCalls!A78</f>
        <v>42339</v>
      </c>
      <c r="CA62" s="45">
        <f>ZZZ__FnCalls!A67</f>
        <v>42005</v>
      </c>
      <c r="CB62" s="44">
        <f>ZZZ__FnCalls!A79</f>
        <v>42370</v>
      </c>
      <c r="CC62" s="44">
        <f>ZZZ__FnCalls!A80</f>
        <v>42401</v>
      </c>
      <c r="CD62" s="44">
        <f>ZZZ__FnCalls!A81</f>
        <v>42430</v>
      </c>
      <c r="CE62" s="44">
        <f>ZZZ__FnCalls!A82</f>
        <v>42461</v>
      </c>
      <c r="CF62" s="44">
        <f>ZZZ__FnCalls!A83</f>
        <v>42491</v>
      </c>
      <c r="CG62" s="44">
        <f>ZZZ__FnCalls!A84</f>
        <v>42522</v>
      </c>
      <c r="CH62" s="44">
        <f>ZZZ__FnCalls!A85</f>
        <v>42552</v>
      </c>
      <c r="CI62" s="44">
        <f>ZZZ__FnCalls!A86</f>
        <v>42583</v>
      </c>
      <c r="CJ62" s="44">
        <f>ZZZ__FnCalls!A87</f>
        <v>42614</v>
      </c>
      <c r="CK62" s="44">
        <f>ZZZ__FnCalls!A88</f>
        <v>42644</v>
      </c>
      <c r="CL62" s="44">
        <f>ZZZ__FnCalls!A89</f>
        <v>42675</v>
      </c>
      <c r="CM62" s="44">
        <f>ZZZ__FnCalls!A90</f>
        <v>42705</v>
      </c>
      <c r="CN62" s="45">
        <f>ZZZ__FnCalls!A79</f>
        <v>42370</v>
      </c>
      <c r="CO62" s="44">
        <f>ZZZ__FnCalls!A91</f>
        <v>42736</v>
      </c>
      <c r="CP62" s="44">
        <f>ZZZ__FnCalls!A92</f>
        <v>42767</v>
      </c>
      <c r="CQ62" s="44">
        <f>ZZZ__FnCalls!A93</f>
        <v>42795</v>
      </c>
      <c r="CR62" s="44">
        <f>ZZZ__FnCalls!A94</f>
        <v>42826</v>
      </c>
      <c r="CS62" s="44">
        <f>ZZZ__FnCalls!A95</f>
        <v>42856</v>
      </c>
      <c r="CT62" s="44">
        <f>ZZZ__FnCalls!A96</f>
        <v>42887</v>
      </c>
      <c r="CU62" s="44">
        <f>ZZZ__FnCalls!A97</f>
        <v>42917</v>
      </c>
      <c r="CV62" s="44">
        <f>ZZZ__FnCalls!A98</f>
        <v>42948</v>
      </c>
      <c r="CW62" s="44">
        <f>ZZZ__FnCalls!A99</f>
        <v>42979</v>
      </c>
      <c r="CX62" s="44">
        <f>ZZZ__FnCalls!A100</f>
        <v>43009</v>
      </c>
      <c r="CY62" s="44">
        <f>ZZZ__FnCalls!A101</f>
        <v>43040</v>
      </c>
      <c r="CZ62" s="44">
        <f>ZZZ__FnCalls!A102</f>
        <v>43070</v>
      </c>
      <c r="DA62" s="45">
        <f>ZZZ__FnCalls!A91</f>
        <v>42736</v>
      </c>
      <c r="DB62" s="44">
        <f>ZZZ__FnCalls!A103</f>
        <v>43101</v>
      </c>
      <c r="DC62" s="44">
        <f>ZZZ__FnCalls!A104</f>
        <v>43132</v>
      </c>
      <c r="DD62" s="44">
        <f>ZZZ__FnCalls!A105</f>
        <v>43160</v>
      </c>
      <c r="DE62" s="44">
        <f>ZZZ__FnCalls!A106</f>
        <v>43191</v>
      </c>
      <c r="DF62" s="44">
        <f>ZZZ__FnCalls!A107</f>
        <v>43221</v>
      </c>
      <c r="DG62" s="44">
        <f>ZZZ__FnCalls!A108</f>
        <v>43252</v>
      </c>
      <c r="DH62" s="44">
        <f>ZZZ__FnCalls!A109</f>
        <v>43282</v>
      </c>
      <c r="DI62" s="44">
        <f>ZZZ__FnCalls!A110</f>
        <v>43313</v>
      </c>
      <c r="DJ62" s="44">
        <f>ZZZ__FnCalls!A111</f>
        <v>43344</v>
      </c>
      <c r="DK62" s="44">
        <f>ZZZ__FnCalls!A112</f>
        <v>43374</v>
      </c>
      <c r="DL62" s="44">
        <f>ZZZ__FnCalls!A113</f>
        <v>43405</v>
      </c>
      <c r="DM62" s="44">
        <f>ZZZ__FnCalls!A114</f>
        <v>43435</v>
      </c>
      <c r="DN62" s="45">
        <f>ZZZ__FnCalls!A103</f>
        <v>43101</v>
      </c>
      <c r="DO62" s="44">
        <f>ZZZ__FnCalls!A115</f>
        <v>43466</v>
      </c>
      <c r="DP62" s="44">
        <f>ZZZ__FnCalls!A116</f>
        <v>43497</v>
      </c>
      <c r="DQ62" s="44">
        <f>ZZZ__FnCalls!A117</f>
        <v>43525</v>
      </c>
      <c r="DR62" s="44">
        <f>ZZZ__FnCalls!A118</f>
        <v>43556</v>
      </c>
      <c r="DS62" s="44">
        <f>ZZZ__FnCalls!A119</f>
        <v>43586</v>
      </c>
      <c r="DT62" s="44">
        <f>ZZZ__FnCalls!A120</f>
        <v>43617</v>
      </c>
      <c r="DU62" s="44">
        <f>ZZZ__FnCalls!A121</f>
        <v>43647</v>
      </c>
      <c r="DV62" s="44">
        <f>ZZZ__FnCalls!A122</f>
        <v>43678</v>
      </c>
      <c r="DW62" s="44">
        <f>ZZZ__FnCalls!A123</f>
        <v>43709</v>
      </c>
      <c r="DX62" s="44">
        <f>ZZZ__FnCalls!A124</f>
        <v>43739</v>
      </c>
      <c r="DY62" s="44">
        <f>ZZZ__FnCalls!A125</f>
        <v>43770</v>
      </c>
      <c r="DZ62" s="44">
        <f>ZZZ__FnCalls!A126</f>
        <v>43800</v>
      </c>
      <c r="EA62" s="45">
        <f>ZZZ__FnCalls!A115</f>
        <v>43466</v>
      </c>
      <c r="EB62" s="44">
        <f>ZZZ__FnCalls!A127</f>
        <v>43831</v>
      </c>
      <c r="EC62" s="44">
        <f>ZZZ__FnCalls!A128</f>
        <v>43862</v>
      </c>
      <c r="ED62" s="44">
        <f>ZZZ__FnCalls!A129</f>
        <v>43891</v>
      </c>
      <c r="EE62" s="44">
        <f>ZZZ__FnCalls!A130</f>
        <v>43922</v>
      </c>
      <c r="EF62" s="44">
        <f>ZZZ__FnCalls!A131</f>
        <v>43952</v>
      </c>
      <c r="EG62" s="44">
        <f>ZZZ__FnCalls!A132</f>
        <v>43983</v>
      </c>
      <c r="EH62" s="44">
        <f>ZZZ__FnCalls!A133</f>
        <v>44013</v>
      </c>
      <c r="EI62" s="44">
        <f>ZZZ__FnCalls!A134</f>
        <v>44044</v>
      </c>
      <c r="EJ62" s="44">
        <f>ZZZ__FnCalls!A135</f>
        <v>44075</v>
      </c>
      <c r="EK62" s="44">
        <f>ZZZ__FnCalls!A136</f>
        <v>44105</v>
      </c>
      <c r="EL62" s="44">
        <f>ZZZ__FnCalls!A137</f>
        <v>44136</v>
      </c>
      <c r="EM62" s="44">
        <f>ZZZ__FnCalls!A138</f>
        <v>44166</v>
      </c>
      <c r="EN62" s="45">
        <f>ZZZ__FnCalls!A127</f>
        <v>43831</v>
      </c>
    </row>
    <row r="63" spans="1:144" ht="12.75" customHeight="1" x14ac:dyDescent="0.2">
      <c r="A63" s="2" t="str">
        <f>"Employment_Desired_2"</f>
        <v>Employment_Desired_2</v>
      </c>
    </row>
    <row r="64" spans="1:144" ht="12.75" customHeight="1" x14ac:dyDescent="0.2">
      <c r="B64" s="19" t="str">
        <f>ZZZ__FnCalls!F7</f>
        <v>MMM 2010</v>
      </c>
      <c r="C64" s="20" t="str">
        <f>ZZZ__FnCalls!F8</f>
        <v>MMM 2010</v>
      </c>
      <c r="D64" s="20" t="str">
        <f>ZZZ__FnCalls!F9</f>
        <v>MMM 2010</v>
      </c>
      <c r="E64" s="20" t="str">
        <f>ZZZ__FnCalls!F10</f>
        <v>MMM 2010</v>
      </c>
      <c r="F64" s="20" t="str">
        <f>ZZZ__FnCalls!F11</f>
        <v>MMM 2010</v>
      </c>
      <c r="G64" s="20" t="str">
        <f>ZZZ__FnCalls!F12</f>
        <v>MMM 2010</v>
      </c>
      <c r="H64" s="20" t="str">
        <f>ZZZ__FnCalls!F13</f>
        <v>MMM 2010</v>
      </c>
      <c r="I64" s="20" t="str">
        <f>ZZZ__FnCalls!F14</f>
        <v>MMM 2010</v>
      </c>
      <c r="J64" s="20" t="str">
        <f>ZZZ__FnCalls!F15</f>
        <v>MMM 2010</v>
      </c>
      <c r="K64" s="20" t="str">
        <f>ZZZ__FnCalls!F16</f>
        <v>MMM 2010</v>
      </c>
      <c r="L64" s="20" t="str">
        <f>ZZZ__FnCalls!F17</f>
        <v>MMM 2010</v>
      </c>
      <c r="M64" s="20" t="str">
        <f>ZZZ__FnCalls!F18</f>
        <v>MMM 2010</v>
      </c>
      <c r="N64" s="21" t="str">
        <f>ZZZ__FnCalls!H7</f>
        <v>2010</v>
      </c>
      <c r="O64" s="20" t="str">
        <f>ZZZ__FnCalls!F19</f>
        <v>MMM 2011</v>
      </c>
      <c r="P64" s="20" t="str">
        <f>ZZZ__FnCalls!F20</f>
        <v>MMM 2011</v>
      </c>
      <c r="Q64" s="20" t="str">
        <f>ZZZ__FnCalls!F21</f>
        <v>MMM 2011</v>
      </c>
      <c r="R64" s="20" t="str">
        <f>ZZZ__FnCalls!F22</f>
        <v>MMM 2011</v>
      </c>
      <c r="S64" s="20" t="str">
        <f>ZZZ__FnCalls!F23</f>
        <v>MMM 2011</v>
      </c>
      <c r="T64" s="20" t="str">
        <f>ZZZ__FnCalls!F24</f>
        <v>MMM 2011</v>
      </c>
      <c r="U64" s="20" t="str">
        <f>ZZZ__FnCalls!F25</f>
        <v>MMM 2011</v>
      </c>
      <c r="V64" s="20" t="str">
        <f>ZZZ__FnCalls!F26</f>
        <v>MMM 2011</v>
      </c>
      <c r="W64" s="20" t="str">
        <f>ZZZ__FnCalls!F27</f>
        <v>MMM 2011</v>
      </c>
      <c r="X64" s="20" t="str">
        <f>ZZZ__FnCalls!F28</f>
        <v>MMM 2011</v>
      </c>
      <c r="Y64" s="20" t="str">
        <f>ZZZ__FnCalls!F29</f>
        <v>MMM 2011</v>
      </c>
      <c r="Z64" s="20" t="str">
        <f>ZZZ__FnCalls!F30</f>
        <v>MMM 2011</v>
      </c>
      <c r="AA64" s="21" t="str">
        <f>ZZZ__FnCalls!H19</f>
        <v>2011</v>
      </c>
      <c r="AB64" s="20" t="str">
        <f>ZZZ__FnCalls!F31</f>
        <v>MMM 2012</v>
      </c>
      <c r="AC64" s="20" t="str">
        <f>ZZZ__FnCalls!F32</f>
        <v>MMM 2012</v>
      </c>
      <c r="AD64" s="20" t="str">
        <f>ZZZ__FnCalls!F33</f>
        <v>MMM 2012</v>
      </c>
      <c r="AE64" s="20" t="str">
        <f>ZZZ__FnCalls!F34</f>
        <v>MMM 2012</v>
      </c>
      <c r="AF64" s="20" t="str">
        <f>ZZZ__FnCalls!F35</f>
        <v>MMM 2012</v>
      </c>
      <c r="AG64" s="20" t="str">
        <f>ZZZ__FnCalls!F36</f>
        <v>MMM 2012</v>
      </c>
      <c r="AH64" s="20" t="str">
        <f>ZZZ__FnCalls!F37</f>
        <v>MMM 2012</v>
      </c>
      <c r="AI64" s="20" t="str">
        <f>ZZZ__FnCalls!F38</f>
        <v>MMM 2012</v>
      </c>
      <c r="AJ64" s="20" t="str">
        <f>ZZZ__FnCalls!F39</f>
        <v>MMM 2012</v>
      </c>
      <c r="AK64" s="20" t="str">
        <f>ZZZ__FnCalls!F40</f>
        <v>MMM 2012</v>
      </c>
      <c r="AL64" s="20" t="str">
        <f>ZZZ__FnCalls!F41</f>
        <v>MMM 2012</v>
      </c>
      <c r="AM64" s="20" t="str">
        <f>ZZZ__FnCalls!F42</f>
        <v>MMM 2012</v>
      </c>
      <c r="AN64" s="21" t="str">
        <f>ZZZ__FnCalls!H31</f>
        <v>2012</v>
      </c>
      <c r="AO64" s="20" t="str">
        <f>ZZZ__FnCalls!F43</f>
        <v>MMM 2013</v>
      </c>
      <c r="AP64" s="20" t="str">
        <f>ZZZ__FnCalls!F44</f>
        <v>MMM 2013</v>
      </c>
      <c r="AQ64" s="20" t="str">
        <f>ZZZ__FnCalls!F45</f>
        <v>MMM 2013</v>
      </c>
      <c r="AR64" s="20" t="str">
        <f>ZZZ__FnCalls!F46</f>
        <v>MMM 2013</v>
      </c>
      <c r="AS64" s="20" t="str">
        <f>ZZZ__FnCalls!F47</f>
        <v>MMM 2013</v>
      </c>
      <c r="AT64" s="20" t="str">
        <f>ZZZ__FnCalls!F48</f>
        <v>MMM 2013</v>
      </c>
      <c r="AU64" s="20" t="str">
        <f>ZZZ__FnCalls!F49</f>
        <v>MMM 2013</v>
      </c>
      <c r="AV64" s="20" t="str">
        <f>ZZZ__FnCalls!F50</f>
        <v>MMM 2013</v>
      </c>
      <c r="AW64" s="20" t="str">
        <f>ZZZ__FnCalls!F51</f>
        <v>MMM 2013</v>
      </c>
      <c r="AX64" s="20" t="str">
        <f>ZZZ__FnCalls!F52</f>
        <v>MMM 2013</v>
      </c>
      <c r="AY64" s="20" t="str">
        <f>ZZZ__FnCalls!F53</f>
        <v>MMM 2013</v>
      </c>
      <c r="AZ64" s="20" t="str">
        <f>ZZZ__FnCalls!F54</f>
        <v>MMM 2013</v>
      </c>
      <c r="BA64" s="21" t="str">
        <f>ZZZ__FnCalls!H43</f>
        <v>2013</v>
      </c>
      <c r="BB64" s="20" t="str">
        <f>ZZZ__FnCalls!F55</f>
        <v>MMM 2014</v>
      </c>
      <c r="BC64" s="20" t="str">
        <f>ZZZ__FnCalls!F56</f>
        <v>MMM 2014</v>
      </c>
      <c r="BD64" s="20" t="str">
        <f>ZZZ__FnCalls!F57</f>
        <v>MMM 2014</v>
      </c>
      <c r="BE64" s="20" t="str">
        <f>ZZZ__FnCalls!F58</f>
        <v>MMM 2014</v>
      </c>
      <c r="BF64" s="20" t="str">
        <f>ZZZ__FnCalls!F59</f>
        <v>MMM 2014</v>
      </c>
      <c r="BG64" s="20" t="str">
        <f>ZZZ__FnCalls!F60</f>
        <v>MMM 2014</v>
      </c>
      <c r="BH64" s="20" t="str">
        <f>ZZZ__FnCalls!F61</f>
        <v>MMM 2014</v>
      </c>
      <c r="BI64" s="20" t="str">
        <f>ZZZ__FnCalls!F62</f>
        <v>MMM 2014</v>
      </c>
      <c r="BJ64" s="20" t="str">
        <f>ZZZ__FnCalls!F63</f>
        <v>MMM 2014</v>
      </c>
      <c r="BK64" s="20" t="str">
        <f>ZZZ__FnCalls!F64</f>
        <v>MMM 2014</v>
      </c>
      <c r="BL64" s="20" t="str">
        <f>ZZZ__FnCalls!F65</f>
        <v>MMM 2014</v>
      </c>
      <c r="BM64" s="20" t="str">
        <f>ZZZ__FnCalls!F66</f>
        <v>MMM 2014</v>
      </c>
      <c r="BN64" s="21" t="str">
        <f>ZZZ__FnCalls!H55</f>
        <v>2014</v>
      </c>
      <c r="BO64" s="20" t="str">
        <f>ZZZ__FnCalls!F67</f>
        <v>MMM 2015</v>
      </c>
      <c r="BP64" s="20" t="str">
        <f>ZZZ__FnCalls!F68</f>
        <v>MMM 2015</v>
      </c>
      <c r="BQ64" s="20" t="str">
        <f>ZZZ__FnCalls!F69</f>
        <v>MMM 2015</v>
      </c>
      <c r="BR64" s="20" t="str">
        <f>ZZZ__FnCalls!F70</f>
        <v>MMM 2015</v>
      </c>
      <c r="BS64" s="20" t="str">
        <f>ZZZ__FnCalls!F71</f>
        <v>MMM 2015</v>
      </c>
      <c r="BT64" s="20" t="str">
        <f>ZZZ__FnCalls!F72</f>
        <v>MMM 2015</v>
      </c>
      <c r="BU64" s="20" t="str">
        <f>ZZZ__FnCalls!F73</f>
        <v>MMM 2015</v>
      </c>
      <c r="BV64" s="20" t="str">
        <f>ZZZ__FnCalls!F74</f>
        <v>MMM 2015</v>
      </c>
      <c r="BW64" s="20" t="str">
        <f>ZZZ__FnCalls!F75</f>
        <v>MMM 2015</v>
      </c>
      <c r="BX64" s="20" t="str">
        <f>ZZZ__FnCalls!F76</f>
        <v>MMM 2015</v>
      </c>
      <c r="BY64" s="20" t="str">
        <f>ZZZ__FnCalls!F77</f>
        <v>MMM 2015</v>
      </c>
      <c r="BZ64" s="20" t="str">
        <f>ZZZ__FnCalls!F78</f>
        <v>MMM 2015</v>
      </c>
      <c r="CA64" s="21" t="str">
        <f>ZZZ__FnCalls!H67</f>
        <v>2015</v>
      </c>
      <c r="CB64" s="20" t="str">
        <f>ZZZ__FnCalls!F79</f>
        <v>MMM 2016</v>
      </c>
      <c r="CC64" s="20" t="str">
        <f>ZZZ__FnCalls!F80</f>
        <v>MMM 2016</v>
      </c>
      <c r="CD64" s="20" t="str">
        <f>ZZZ__FnCalls!F81</f>
        <v>MMM 2016</v>
      </c>
      <c r="CE64" s="20" t="str">
        <f>ZZZ__FnCalls!F82</f>
        <v>MMM 2016</v>
      </c>
      <c r="CF64" s="20" t="str">
        <f>ZZZ__FnCalls!F83</f>
        <v>MMM 2016</v>
      </c>
      <c r="CG64" s="20" t="str">
        <f>ZZZ__FnCalls!F84</f>
        <v>MMM 2016</v>
      </c>
      <c r="CH64" s="20" t="str">
        <f>ZZZ__FnCalls!F85</f>
        <v>MMM 2016</v>
      </c>
      <c r="CI64" s="20" t="str">
        <f>ZZZ__FnCalls!F86</f>
        <v>MMM 2016</v>
      </c>
      <c r="CJ64" s="20" t="str">
        <f>ZZZ__FnCalls!F87</f>
        <v>MMM 2016</v>
      </c>
      <c r="CK64" s="20" t="str">
        <f>ZZZ__FnCalls!F88</f>
        <v>MMM 2016</v>
      </c>
      <c r="CL64" s="20" t="str">
        <f>ZZZ__FnCalls!F89</f>
        <v>MMM 2016</v>
      </c>
      <c r="CM64" s="20" t="str">
        <f>ZZZ__FnCalls!F90</f>
        <v>MMM 2016</v>
      </c>
      <c r="CN64" s="21" t="str">
        <f>ZZZ__FnCalls!H79</f>
        <v>2016</v>
      </c>
      <c r="CO64" s="20" t="str">
        <f>ZZZ__FnCalls!F91</f>
        <v>MMM 2017</v>
      </c>
      <c r="CP64" s="20" t="str">
        <f>ZZZ__FnCalls!F92</f>
        <v>MMM 2017</v>
      </c>
      <c r="CQ64" s="20" t="str">
        <f>ZZZ__FnCalls!F93</f>
        <v>MMM 2017</v>
      </c>
      <c r="CR64" s="20" t="str">
        <f>ZZZ__FnCalls!F94</f>
        <v>MMM 2017</v>
      </c>
      <c r="CS64" s="20" t="str">
        <f>ZZZ__FnCalls!F95</f>
        <v>MMM 2017</v>
      </c>
      <c r="CT64" s="20" t="str">
        <f>ZZZ__FnCalls!F96</f>
        <v>MMM 2017</v>
      </c>
      <c r="CU64" s="20" t="str">
        <f>ZZZ__FnCalls!F97</f>
        <v>MMM 2017</v>
      </c>
      <c r="CV64" s="20" t="str">
        <f>ZZZ__FnCalls!F98</f>
        <v>MMM 2017</v>
      </c>
      <c r="CW64" s="20" t="str">
        <f>ZZZ__FnCalls!F99</f>
        <v>MMM 2017</v>
      </c>
      <c r="CX64" s="20" t="str">
        <f>ZZZ__FnCalls!F100</f>
        <v>MMM 2017</v>
      </c>
      <c r="CY64" s="20" t="str">
        <f>ZZZ__FnCalls!F101</f>
        <v>MMM 2017</v>
      </c>
      <c r="CZ64" s="20" t="str">
        <f>ZZZ__FnCalls!F102</f>
        <v>MMM 2017</v>
      </c>
      <c r="DA64" s="21" t="str">
        <f>ZZZ__FnCalls!H91</f>
        <v>2017</v>
      </c>
      <c r="DB64" s="20" t="str">
        <f>ZZZ__FnCalls!F103</f>
        <v>MMM 2018</v>
      </c>
      <c r="DC64" s="20" t="str">
        <f>ZZZ__FnCalls!F104</f>
        <v>MMM 2018</v>
      </c>
      <c r="DD64" s="20" t="str">
        <f>ZZZ__FnCalls!F105</f>
        <v>MMM 2018</v>
      </c>
      <c r="DE64" s="20" t="str">
        <f>ZZZ__FnCalls!F106</f>
        <v>MMM 2018</v>
      </c>
      <c r="DF64" s="20" t="str">
        <f>ZZZ__FnCalls!F107</f>
        <v>MMM 2018</v>
      </c>
      <c r="DG64" s="20" t="str">
        <f>ZZZ__FnCalls!F108</f>
        <v>MMM 2018</v>
      </c>
      <c r="DH64" s="20" t="str">
        <f>ZZZ__FnCalls!F109</f>
        <v>MMM 2018</v>
      </c>
      <c r="DI64" s="20" t="str">
        <f>ZZZ__FnCalls!F110</f>
        <v>MMM 2018</v>
      </c>
      <c r="DJ64" s="20" t="str">
        <f>ZZZ__FnCalls!F111</f>
        <v>MMM 2018</v>
      </c>
      <c r="DK64" s="20" t="str">
        <f>ZZZ__FnCalls!F112</f>
        <v>MMM 2018</v>
      </c>
      <c r="DL64" s="20" t="str">
        <f>ZZZ__FnCalls!F113</f>
        <v>MMM 2018</v>
      </c>
      <c r="DM64" s="20" t="str">
        <f>ZZZ__FnCalls!F114</f>
        <v>MMM 2018</v>
      </c>
      <c r="DN64" s="21" t="str">
        <f>ZZZ__FnCalls!H103</f>
        <v>2018</v>
      </c>
      <c r="DO64" s="20" t="str">
        <f>ZZZ__FnCalls!F115</f>
        <v>MMM 2019</v>
      </c>
      <c r="DP64" s="20" t="str">
        <f>ZZZ__FnCalls!F116</f>
        <v>MMM 2019</v>
      </c>
      <c r="DQ64" s="20" t="str">
        <f>ZZZ__FnCalls!F117</f>
        <v>MMM 2019</v>
      </c>
      <c r="DR64" s="20" t="str">
        <f>ZZZ__FnCalls!F118</f>
        <v>MMM 2019</v>
      </c>
      <c r="DS64" s="20" t="str">
        <f>ZZZ__FnCalls!F119</f>
        <v>MMM 2019</v>
      </c>
      <c r="DT64" s="20" t="str">
        <f>ZZZ__FnCalls!F120</f>
        <v>MMM 2019</v>
      </c>
      <c r="DU64" s="20" t="str">
        <f>ZZZ__FnCalls!F121</f>
        <v>MMM 2019</v>
      </c>
      <c r="DV64" s="20" t="str">
        <f>ZZZ__FnCalls!F122</f>
        <v>MMM 2019</v>
      </c>
      <c r="DW64" s="20" t="str">
        <f>ZZZ__FnCalls!F123</f>
        <v>MMM 2019</v>
      </c>
      <c r="DX64" s="20" t="str">
        <f>ZZZ__FnCalls!F124</f>
        <v>MMM 2019</v>
      </c>
      <c r="DY64" s="20" t="str">
        <f>ZZZ__FnCalls!F125</f>
        <v>MMM 2019</v>
      </c>
      <c r="DZ64" s="20" t="str">
        <f>ZZZ__FnCalls!F126</f>
        <v>MMM 2019</v>
      </c>
      <c r="EA64" s="21" t="str">
        <f>ZZZ__FnCalls!H115</f>
        <v>2019</v>
      </c>
      <c r="EB64" s="20" t="str">
        <f>ZZZ__FnCalls!F127</f>
        <v>MMM 2020</v>
      </c>
      <c r="EC64" s="20" t="str">
        <f>ZZZ__FnCalls!F128</f>
        <v>MMM 2020</v>
      </c>
      <c r="ED64" s="20" t="str">
        <f>ZZZ__FnCalls!F129</f>
        <v>MMM 2020</v>
      </c>
      <c r="EE64" s="20" t="str">
        <f>ZZZ__FnCalls!F130</f>
        <v>MMM 2020</v>
      </c>
      <c r="EF64" s="20" t="str">
        <f>ZZZ__FnCalls!F131</f>
        <v>MMM 2020</v>
      </c>
      <c r="EG64" s="20" t="str">
        <f>ZZZ__FnCalls!F132</f>
        <v>MMM 2020</v>
      </c>
      <c r="EH64" s="20" t="str">
        <f>ZZZ__FnCalls!F133</f>
        <v>MMM 2020</v>
      </c>
      <c r="EI64" s="20" t="str">
        <f>ZZZ__FnCalls!F134</f>
        <v>MMM 2020</v>
      </c>
      <c r="EJ64" s="20" t="str">
        <f>ZZZ__FnCalls!F135</f>
        <v>MMM 2020</v>
      </c>
      <c r="EK64" s="20" t="str">
        <f>ZZZ__FnCalls!F136</f>
        <v>MMM 2020</v>
      </c>
      <c r="EL64" s="20" t="str">
        <f>ZZZ__FnCalls!F137</f>
        <v>MMM 2020</v>
      </c>
      <c r="EM64" s="20" t="str">
        <f>ZZZ__FnCalls!F138</f>
        <v>MMM 2020</v>
      </c>
      <c r="EN64" s="21" t="str">
        <f>ZZZ__FnCalls!H127</f>
        <v>2020</v>
      </c>
    </row>
    <row r="65" spans="1:144" ht="12.75" customHeight="1" x14ac:dyDescent="0.2">
      <c r="A65" s="5"/>
      <c r="B65" s="44" t="str">
        <f>ZZZ__FnCalls!F7</f>
        <v>MMM 2010</v>
      </c>
      <c r="C65" s="44" t="str">
        <f>ZZZ__FnCalls!F8</f>
        <v>MMM 2010</v>
      </c>
      <c r="D65" s="44" t="str">
        <f>ZZZ__FnCalls!F9</f>
        <v>MMM 2010</v>
      </c>
      <c r="E65" s="44" t="str">
        <f>ZZZ__FnCalls!F10</f>
        <v>MMM 2010</v>
      </c>
      <c r="F65" s="44" t="str">
        <f>ZZZ__FnCalls!F11</f>
        <v>MMM 2010</v>
      </c>
      <c r="G65" s="44" t="str">
        <f>ZZZ__FnCalls!F12</f>
        <v>MMM 2010</v>
      </c>
      <c r="H65" s="44" t="str">
        <f>ZZZ__FnCalls!F13</f>
        <v>MMM 2010</v>
      </c>
      <c r="I65" s="44" t="str">
        <f>ZZZ__FnCalls!F14</f>
        <v>MMM 2010</v>
      </c>
      <c r="J65" s="44" t="str">
        <f>ZZZ__FnCalls!F15</f>
        <v>MMM 2010</v>
      </c>
      <c r="K65" s="44" t="str">
        <f>ZZZ__FnCalls!F16</f>
        <v>MMM 2010</v>
      </c>
      <c r="L65" s="44" t="str">
        <f>ZZZ__FnCalls!F17</f>
        <v>MMM 2010</v>
      </c>
      <c r="M65" s="44" t="str">
        <f>ZZZ__FnCalls!F18</f>
        <v>MMM 2010</v>
      </c>
      <c r="N65" s="45" t="str">
        <f>ZZZ__FnCalls!F7</f>
        <v>MMM 2010</v>
      </c>
      <c r="O65" s="44" t="str">
        <f>ZZZ__FnCalls!F19</f>
        <v>MMM 2011</v>
      </c>
      <c r="P65" s="44" t="str">
        <f>ZZZ__FnCalls!F20</f>
        <v>MMM 2011</v>
      </c>
      <c r="Q65" s="44" t="str">
        <f>ZZZ__FnCalls!F21</f>
        <v>MMM 2011</v>
      </c>
      <c r="R65" s="44" t="str">
        <f>ZZZ__FnCalls!F22</f>
        <v>MMM 2011</v>
      </c>
      <c r="S65" s="44" t="str">
        <f>ZZZ__FnCalls!F23</f>
        <v>MMM 2011</v>
      </c>
      <c r="T65" s="44" t="str">
        <f>ZZZ__FnCalls!F24</f>
        <v>MMM 2011</v>
      </c>
      <c r="U65" s="44" t="str">
        <f>ZZZ__FnCalls!F25</f>
        <v>MMM 2011</v>
      </c>
      <c r="V65" s="44" t="str">
        <f>ZZZ__FnCalls!F26</f>
        <v>MMM 2011</v>
      </c>
      <c r="W65" s="44" t="str">
        <f>ZZZ__FnCalls!F27</f>
        <v>MMM 2011</v>
      </c>
      <c r="X65" s="44" t="str">
        <f>ZZZ__FnCalls!F28</f>
        <v>MMM 2011</v>
      </c>
      <c r="Y65" s="44" t="str">
        <f>ZZZ__FnCalls!F29</f>
        <v>MMM 2011</v>
      </c>
      <c r="Z65" s="44" t="str">
        <f>ZZZ__FnCalls!F30</f>
        <v>MMM 2011</v>
      </c>
      <c r="AA65" s="45" t="str">
        <f>ZZZ__FnCalls!F19</f>
        <v>MMM 2011</v>
      </c>
      <c r="AB65" s="44" t="str">
        <f>ZZZ__FnCalls!F31</f>
        <v>MMM 2012</v>
      </c>
      <c r="AC65" s="44" t="str">
        <f>ZZZ__FnCalls!F32</f>
        <v>MMM 2012</v>
      </c>
      <c r="AD65" s="44" t="str">
        <f>ZZZ__FnCalls!F33</f>
        <v>MMM 2012</v>
      </c>
      <c r="AE65" s="44" t="str">
        <f>ZZZ__FnCalls!F34</f>
        <v>MMM 2012</v>
      </c>
      <c r="AF65" s="44" t="str">
        <f>ZZZ__FnCalls!F35</f>
        <v>MMM 2012</v>
      </c>
      <c r="AG65" s="44" t="str">
        <f>ZZZ__FnCalls!F36</f>
        <v>MMM 2012</v>
      </c>
      <c r="AH65" s="44" t="str">
        <f>ZZZ__FnCalls!F37</f>
        <v>MMM 2012</v>
      </c>
      <c r="AI65" s="44" t="str">
        <f>ZZZ__FnCalls!F38</f>
        <v>MMM 2012</v>
      </c>
      <c r="AJ65" s="44" t="str">
        <f>ZZZ__FnCalls!F39</f>
        <v>MMM 2012</v>
      </c>
      <c r="AK65" s="44" t="str">
        <f>ZZZ__FnCalls!F40</f>
        <v>MMM 2012</v>
      </c>
      <c r="AL65" s="44" t="str">
        <f>ZZZ__FnCalls!F41</f>
        <v>MMM 2012</v>
      </c>
      <c r="AM65" s="44" t="str">
        <f>ZZZ__FnCalls!F42</f>
        <v>MMM 2012</v>
      </c>
      <c r="AN65" s="45" t="str">
        <f>ZZZ__FnCalls!F31</f>
        <v>MMM 2012</v>
      </c>
      <c r="AO65" s="44" t="str">
        <f>ZZZ__FnCalls!F43</f>
        <v>MMM 2013</v>
      </c>
      <c r="AP65" s="44" t="str">
        <f>ZZZ__FnCalls!F44</f>
        <v>MMM 2013</v>
      </c>
      <c r="AQ65" s="44" t="str">
        <f>ZZZ__FnCalls!F45</f>
        <v>MMM 2013</v>
      </c>
      <c r="AR65" s="44" t="str">
        <f>ZZZ__FnCalls!F46</f>
        <v>MMM 2013</v>
      </c>
      <c r="AS65" s="44" t="str">
        <f>ZZZ__FnCalls!F47</f>
        <v>MMM 2013</v>
      </c>
      <c r="AT65" s="44" t="str">
        <f>ZZZ__FnCalls!F48</f>
        <v>MMM 2013</v>
      </c>
      <c r="AU65" s="44" t="str">
        <f>ZZZ__FnCalls!F49</f>
        <v>MMM 2013</v>
      </c>
      <c r="AV65" s="44" t="str">
        <f>ZZZ__FnCalls!F50</f>
        <v>MMM 2013</v>
      </c>
      <c r="AW65" s="44" t="str">
        <f>ZZZ__FnCalls!F51</f>
        <v>MMM 2013</v>
      </c>
      <c r="AX65" s="44" t="str">
        <f>ZZZ__FnCalls!F52</f>
        <v>MMM 2013</v>
      </c>
      <c r="AY65" s="44" t="str">
        <f>ZZZ__FnCalls!F53</f>
        <v>MMM 2013</v>
      </c>
      <c r="AZ65" s="44" t="str">
        <f>ZZZ__FnCalls!F54</f>
        <v>MMM 2013</v>
      </c>
      <c r="BA65" s="45" t="str">
        <f>ZZZ__FnCalls!F43</f>
        <v>MMM 2013</v>
      </c>
      <c r="BB65" s="44" t="str">
        <f>ZZZ__FnCalls!F55</f>
        <v>MMM 2014</v>
      </c>
      <c r="BC65" s="44" t="str">
        <f>ZZZ__FnCalls!F56</f>
        <v>MMM 2014</v>
      </c>
      <c r="BD65" s="44" t="str">
        <f>ZZZ__FnCalls!F57</f>
        <v>MMM 2014</v>
      </c>
      <c r="BE65" s="44" t="str">
        <f>ZZZ__FnCalls!F58</f>
        <v>MMM 2014</v>
      </c>
      <c r="BF65" s="44" t="str">
        <f>ZZZ__FnCalls!F59</f>
        <v>MMM 2014</v>
      </c>
      <c r="BG65" s="44" t="str">
        <f>ZZZ__FnCalls!F60</f>
        <v>MMM 2014</v>
      </c>
      <c r="BH65" s="44" t="str">
        <f>ZZZ__FnCalls!F61</f>
        <v>MMM 2014</v>
      </c>
      <c r="BI65" s="44" t="str">
        <f>ZZZ__FnCalls!F62</f>
        <v>MMM 2014</v>
      </c>
      <c r="BJ65" s="44" t="str">
        <f>ZZZ__FnCalls!F63</f>
        <v>MMM 2014</v>
      </c>
      <c r="BK65" s="44" t="str">
        <f>ZZZ__FnCalls!F64</f>
        <v>MMM 2014</v>
      </c>
      <c r="BL65" s="44" t="str">
        <f>ZZZ__FnCalls!F65</f>
        <v>MMM 2014</v>
      </c>
      <c r="BM65" s="44" t="str">
        <f>ZZZ__FnCalls!F66</f>
        <v>MMM 2014</v>
      </c>
      <c r="BN65" s="45" t="str">
        <f>ZZZ__FnCalls!F55</f>
        <v>MMM 2014</v>
      </c>
      <c r="BO65" s="44" t="str">
        <f>ZZZ__FnCalls!F67</f>
        <v>MMM 2015</v>
      </c>
      <c r="BP65" s="44" t="str">
        <f>ZZZ__FnCalls!F68</f>
        <v>MMM 2015</v>
      </c>
      <c r="BQ65" s="44" t="str">
        <f>ZZZ__FnCalls!F69</f>
        <v>MMM 2015</v>
      </c>
      <c r="BR65" s="44" t="str">
        <f>ZZZ__FnCalls!F70</f>
        <v>MMM 2015</v>
      </c>
      <c r="BS65" s="44" t="str">
        <f>ZZZ__FnCalls!F71</f>
        <v>MMM 2015</v>
      </c>
      <c r="BT65" s="44" t="str">
        <f>ZZZ__FnCalls!F72</f>
        <v>MMM 2015</v>
      </c>
      <c r="BU65" s="44" t="str">
        <f>ZZZ__FnCalls!F73</f>
        <v>MMM 2015</v>
      </c>
      <c r="BV65" s="44" t="str">
        <f>ZZZ__FnCalls!F74</f>
        <v>MMM 2015</v>
      </c>
      <c r="BW65" s="44" t="str">
        <f>ZZZ__FnCalls!F75</f>
        <v>MMM 2015</v>
      </c>
      <c r="BX65" s="44" t="str">
        <f>ZZZ__FnCalls!F76</f>
        <v>MMM 2015</v>
      </c>
      <c r="BY65" s="44" t="str">
        <f>ZZZ__FnCalls!F77</f>
        <v>MMM 2015</v>
      </c>
      <c r="BZ65" s="44" t="str">
        <f>ZZZ__FnCalls!F78</f>
        <v>MMM 2015</v>
      </c>
      <c r="CA65" s="45" t="str">
        <f>ZZZ__FnCalls!F67</f>
        <v>MMM 2015</v>
      </c>
      <c r="CB65" s="44" t="str">
        <f>ZZZ__FnCalls!F79</f>
        <v>MMM 2016</v>
      </c>
      <c r="CC65" s="44" t="str">
        <f>ZZZ__FnCalls!F80</f>
        <v>MMM 2016</v>
      </c>
      <c r="CD65" s="44" t="str">
        <f>ZZZ__FnCalls!F81</f>
        <v>MMM 2016</v>
      </c>
      <c r="CE65" s="44" t="str">
        <f>ZZZ__FnCalls!F82</f>
        <v>MMM 2016</v>
      </c>
      <c r="CF65" s="44" t="str">
        <f>ZZZ__FnCalls!F83</f>
        <v>MMM 2016</v>
      </c>
      <c r="CG65" s="44" t="str">
        <f>ZZZ__FnCalls!F84</f>
        <v>MMM 2016</v>
      </c>
      <c r="CH65" s="44" t="str">
        <f>ZZZ__FnCalls!F85</f>
        <v>MMM 2016</v>
      </c>
      <c r="CI65" s="44" t="str">
        <f>ZZZ__FnCalls!F86</f>
        <v>MMM 2016</v>
      </c>
      <c r="CJ65" s="44" t="str">
        <f>ZZZ__FnCalls!F87</f>
        <v>MMM 2016</v>
      </c>
      <c r="CK65" s="44" t="str">
        <f>ZZZ__FnCalls!F88</f>
        <v>MMM 2016</v>
      </c>
      <c r="CL65" s="44" t="str">
        <f>ZZZ__FnCalls!F89</f>
        <v>MMM 2016</v>
      </c>
      <c r="CM65" s="44" t="str">
        <f>ZZZ__FnCalls!F90</f>
        <v>MMM 2016</v>
      </c>
      <c r="CN65" s="45" t="str">
        <f>ZZZ__FnCalls!F79</f>
        <v>MMM 2016</v>
      </c>
      <c r="CO65" s="44" t="str">
        <f>ZZZ__FnCalls!F91</f>
        <v>MMM 2017</v>
      </c>
      <c r="CP65" s="44" t="str">
        <f>ZZZ__FnCalls!F92</f>
        <v>MMM 2017</v>
      </c>
      <c r="CQ65" s="44" t="str">
        <f>ZZZ__FnCalls!F93</f>
        <v>MMM 2017</v>
      </c>
      <c r="CR65" s="44" t="str">
        <f>ZZZ__FnCalls!F94</f>
        <v>MMM 2017</v>
      </c>
      <c r="CS65" s="44" t="str">
        <f>ZZZ__FnCalls!F95</f>
        <v>MMM 2017</v>
      </c>
      <c r="CT65" s="44" t="str">
        <f>ZZZ__FnCalls!F96</f>
        <v>MMM 2017</v>
      </c>
      <c r="CU65" s="44" t="str">
        <f>ZZZ__FnCalls!F97</f>
        <v>MMM 2017</v>
      </c>
      <c r="CV65" s="44" t="str">
        <f>ZZZ__FnCalls!F98</f>
        <v>MMM 2017</v>
      </c>
      <c r="CW65" s="44" t="str">
        <f>ZZZ__FnCalls!F99</f>
        <v>MMM 2017</v>
      </c>
      <c r="CX65" s="44" t="str">
        <f>ZZZ__FnCalls!F100</f>
        <v>MMM 2017</v>
      </c>
      <c r="CY65" s="44" t="str">
        <f>ZZZ__FnCalls!F101</f>
        <v>MMM 2017</v>
      </c>
      <c r="CZ65" s="44" t="str">
        <f>ZZZ__FnCalls!F102</f>
        <v>MMM 2017</v>
      </c>
      <c r="DA65" s="45" t="str">
        <f>ZZZ__FnCalls!F91</f>
        <v>MMM 2017</v>
      </c>
      <c r="DB65" s="44" t="str">
        <f>ZZZ__FnCalls!F103</f>
        <v>MMM 2018</v>
      </c>
      <c r="DC65" s="44" t="str">
        <f>ZZZ__FnCalls!F104</f>
        <v>MMM 2018</v>
      </c>
      <c r="DD65" s="44" t="str">
        <f>ZZZ__FnCalls!F105</f>
        <v>MMM 2018</v>
      </c>
      <c r="DE65" s="44" t="str">
        <f>ZZZ__FnCalls!F106</f>
        <v>MMM 2018</v>
      </c>
      <c r="DF65" s="44" t="str">
        <f>ZZZ__FnCalls!F107</f>
        <v>MMM 2018</v>
      </c>
      <c r="DG65" s="44" t="str">
        <f>ZZZ__FnCalls!F108</f>
        <v>MMM 2018</v>
      </c>
      <c r="DH65" s="44" t="str">
        <f>ZZZ__FnCalls!F109</f>
        <v>MMM 2018</v>
      </c>
      <c r="DI65" s="44" t="str">
        <f>ZZZ__FnCalls!F110</f>
        <v>MMM 2018</v>
      </c>
      <c r="DJ65" s="44" t="str">
        <f>ZZZ__FnCalls!F111</f>
        <v>MMM 2018</v>
      </c>
      <c r="DK65" s="44" t="str">
        <f>ZZZ__FnCalls!F112</f>
        <v>MMM 2018</v>
      </c>
      <c r="DL65" s="44" t="str">
        <f>ZZZ__FnCalls!F113</f>
        <v>MMM 2018</v>
      </c>
      <c r="DM65" s="44" t="str">
        <f>ZZZ__FnCalls!F114</f>
        <v>MMM 2018</v>
      </c>
      <c r="DN65" s="45" t="str">
        <f>ZZZ__FnCalls!F103</f>
        <v>MMM 2018</v>
      </c>
      <c r="DO65" s="44" t="str">
        <f>ZZZ__FnCalls!F115</f>
        <v>MMM 2019</v>
      </c>
      <c r="DP65" s="44" t="str">
        <f>ZZZ__FnCalls!F116</f>
        <v>MMM 2019</v>
      </c>
      <c r="DQ65" s="44" t="str">
        <f>ZZZ__FnCalls!F117</f>
        <v>MMM 2019</v>
      </c>
      <c r="DR65" s="44" t="str">
        <f>ZZZ__FnCalls!F118</f>
        <v>MMM 2019</v>
      </c>
      <c r="DS65" s="44" t="str">
        <f>ZZZ__FnCalls!F119</f>
        <v>MMM 2019</v>
      </c>
      <c r="DT65" s="44" t="str">
        <f>ZZZ__FnCalls!F120</f>
        <v>MMM 2019</v>
      </c>
      <c r="DU65" s="44" t="str">
        <f>ZZZ__FnCalls!F121</f>
        <v>MMM 2019</v>
      </c>
      <c r="DV65" s="44" t="str">
        <f>ZZZ__FnCalls!F122</f>
        <v>MMM 2019</v>
      </c>
      <c r="DW65" s="44" t="str">
        <f>ZZZ__FnCalls!F123</f>
        <v>MMM 2019</v>
      </c>
      <c r="DX65" s="44" t="str">
        <f>ZZZ__FnCalls!F124</f>
        <v>MMM 2019</v>
      </c>
      <c r="DY65" s="44" t="str">
        <f>ZZZ__FnCalls!F125</f>
        <v>MMM 2019</v>
      </c>
      <c r="DZ65" s="44" t="str">
        <f>ZZZ__FnCalls!F126</f>
        <v>MMM 2019</v>
      </c>
      <c r="EA65" s="45" t="str">
        <f>ZZZ__FnCalls!F115</f>
        <v>MMM 2019</v>
      </c>
      <c r="EB65" s="44" t="str">
        <f>ZZZ__FnCalls!F127</f>
        <v>MMM 2020</v>
      </c>
      <c r="EC65" s="44" t="str">
        <f>ZZZ__FnCalls!F128</f>
        <v>MMM 2020</v>
      </c>
      <c r="ED65" s="44" t="str">
        <f>ZZZ__FnCalls!F129</f>
        <v>MMM 2020</v>
      </c>
      <c r="EE65" s="44" t="str">
        <f>ZZZ__FnCalls!F130</f>
        <v>MMM 2020</v>
      </c>
      <c r="EF65" s="44" t="str">
        <f>ZZZ__FnCalls!F131</f>
        <v>MMM 2020</v>
      </c>
      <c r="EG65" s="44" t="str">
        <f>ZZZ__FnCalls!F132</f>
        <v>MMM 2020</v>
      </c>
      <c r="EH65" s="44" t="str">
        <f>ZZZ__FnCalls!F133</f>
        <v>MMM 2020</v>
      </c>
      <c r="EI65" s="44" t="str">
        <f>ZZZ__FnCalls!F134</f>
        <v>MMM 2020</v>
      </c>
      <c r="EJ65" s="44" t="str">
        <f>ZZZ__FnCalls!F135</f>
        <v>MMM 2020</v>
      </c>
      <c r="EK65" s="44" t="str">
        <f>ZZZ__FnCalls!F136</f>
        <v>MMM 2020</v>
      </c>
      <c r="EL65" s="44" t="str">
        <f>ZZZ__FnCalls!F137</f>
        <v>MMM 2020</v>
      </c>
      <c r="EM65" s="44" t="str">
        <f>ZZZ__FnCalls!F138</f>
        <v>MMM 2020</v>
      </c>
      <c r="EN65" s="45" t="str">
        <f>ZZZ__FnCalls!F127</f>
        <v>MMM 2020</v>
      </c>
    </row>
    <row r="66" spans="1:144" ht="12.75" customHeight="1" x14ac:dyDescent="0.2">
      <c r="A66" s="2" t="str">
        <f>"Demand_Expected_Short_1"</f>
        <v>Demand_Expected_Short_1</v>
      </c>
    </row>
    <row r="67" spans="1:144" ht="12.75" customHeight="1" x14ac:dyDescent="0.2">
      <c r="B67" s="19" t="str">
        <f>ZZZ__FnCalls!F7</f>
        <v>MMM 2010</v>
      </c>
      <c r="C67" s="20" t="str">
        <f>ZZZ__FnCalls!F8</f>
        <v>MMM 2010</v>
      </c>
      <c r="D67" s="20" t="str">
        <f>ZZZ__FnCalls!F9</f>
        <v>MMM 2010</v>
      </c>
      <c r="E67" s="20" t="str">
        <f>ZZZ__FnCalls!F10</f>
        <v>MMM 2010</v>
      </c>
      <c r="F67" s="20" t="str">
        <f>ZZZ__FnCalls!F11</f>
        <v>MMM 2010</v>
      </c>
      <c r="G67" s="20" t="str">
        <f>ZZZ__FnCalls!F12</f>
        <v>MMM 2010</v>
      </c>
      <c r="H67" s="20" t="str">
        <f>ZZZ__FnCalls!F13</f>
        <v>MMM 2010</v>
      </c>
      <c r="I67" s="20" t="str">
        <f>ZZZ__FnCalls!F14</f>
        <v>MMM 2010</v>
      </c>
      <c r="J67" s="20" t="str">
        <f>ZZZ__FnCalls!F15</f>
        <v>MMM 2010</v>
      </c>
      <c r="K67" s="20" t="str">
        <f>ZZZ__FnCalls!F16</f>
        <v>MMM 2010</v>
      </c>
      <c r="L67" s="20" t="str">
        <f>ZZZ__FnCalls!F17</f>
        <v>MMM 2010</v>
      </c>
      <c r="M67" s="20" t="str">
        <f>ZZZ__FnCalls!F18</f>
        <v>MMM 2010</v>
      </c>
      <c r="N67" s="21" t="str">
        <f>ZZZ__FnCalls!H7</f>
        <v>2010</v>
      </c>
      <c r="O67" s="20" t="str">
        <f>ZZZ__FnCalls!F19</f>
        <v>MMM 2011</v>
      </c>
      <c r="P67" s="20" t="str">
        <f>ZZZ__FnCalls!F20</f>
        <v>MMM 2011</v>
      </c>
      <c r="Q67" s="20" t="str">
        <f>ZZZ__FnCalls!F21</f>
        <v>MMM 2011</v>
      </c>
      <c r="R67" s="20" t="str">
        <f>ZZZ__FnCalls!F22</f>
        <v>MMM 2011</v>
      </c>
      <c r="S67" s="20" t="str">
        <f>ZZZ__FnCalls!F23</f>
        <v>MMM 2011</v>
      </c>
      <c r="T67" s="20" t="str">
        <f>ZZZ__FnCalls!F24</f>
        <v>MMM 2011</v>
      </c>
      <c r="U67" s="20" t="str">
        <f>ZZZ__FnCalls!F25</f>
        <v>MMM 2011</v>
      </c>
      <c r="V67" s="20" t="str">
        <f>ZZZ__FnCalls!F26</f>
        <v>MMM 2011</v>
      </c>
      <c r="W67" s="20" t="str">
        <f>ZZZ__FnCalls!F27</f>
        <v>MMM 2011</v>
      </c>
      <c r="X67" s="20" t="str">
        <f>ZZZ__FnCalls!F28</f>
        <v>MMM 2011</v>
      </c>
      <c r="Y67" s="20" t="str">
        <f>ZZZ__FnCalls!F29</f>
        <v>MMM 2011</v>
      </c>
      <c r="Z67" s="20" t="str">
        <f>ZZZ__FnCalls!F30</f>
        <v>MMM 2011</v>
      </c>
      <c r="AA67" s="21" t="str">
        <f>ZZZ__FnCalls!H19</f>
        <v>2011</v>
      </c>
      <c r="AB67" s="20" t="str">
        <f>ZZZ__FnCalls!F31</f>
        <v>MMM 2012</v>
      </c>
      <c r="AC67" s="20" t="str">
        <f>ZZZ__FnCalls!F32</f>
        <v>MMM 2012</v>
      </c>
      <c r="AD67" s="20" t="str">
        <f>ZZZ__FnCalls!F33</f>
        <v>MMM 2012</v>
      </c>
      <c r="AE67" s="20" t="str">
        <f>ZZZ__FnCalls!F34</f>
        <v>MMM 2012</v>
      </c>
      <c r="AF67" s="20" t="str">
        <f>ZZZ__FnCalls!F35</f>
        <v>MMM 2012</v>
      </c>
      <c r="AG67" s="20" t="str">
        <f>ZZZ__FnCalls!F36</f>
        <v>MMM 2012</v>
      </c>
      <c r="AH67" s="20" t="str">
        <f>ZZZ__FnCalls!F37</f>
        <v>MMM 2012</v>
      </c>
      <c r="AI67" s="20" t="str">
        <f>ZZZ__FnCalls!F38</f>
        <v>MMM 2012</v>
      </c>
      <c r="AJ67" s="20" t="str">
        <f>ZZZ__FnCalls!F39</f>
        <v>MMM 2012</v>
      </c>
      <c r="AK67" s="20" t="str">
        <f>ZZZ__FnCalls!F40</f>
        <v>MMM 2012</v>
      </c>
      <c r="AL67" s="20" t="str">
        <f>ZZZ__FnCalls!F41</f>
        <v>MMM 2012</v>
      </c>
      <c r="AM67" s="20" t="str">
        <f>ZZZ__FnCalls!F42</f>
        <v>MMM 2012</v>
      </c>
      <c r="AN67" s="21" t="str">
        <f>ZZZ__FnCalls!H31</f>
        <v>2012</v>
      </c>
      <c r="AO67" s="20" t="str">
        <f>ZZZ__FnCalls!F43</f>
        <v>MMM 2013</v>
      </c>
      <c r="AP67" s="20" t="str">
        <f>ZZZ__FnCalls!F44</f>
        <v>MMM 2013</v>
      </c>
      <c r="AQ67" s="20" t="str">
        <f>ZZZ__FnCalls!F45</f>
        <v>MMM 2013</v>
      </c>
      <c r="AR67" s="20" t="str">
        <f>ZZZ__FnCalls!F46</f>
        <v>MMM 2013</v>
      </c>
      <c r="AS67" s="20" t="str">
        <f>ZZZ__FnCalls!F47</f>
        <v>MMM 2013</v>
      </c>
      <c r="AT67" s="20" t="str">
        <f>ZZZ__FnCalls!F48</f>
        <v>MMM 2013</v>
      </c>
      <c r="AU67" s="20" t="str">
        <f>ZZZ__FnCalls!F49</f>
        <v>MMM 2013</v>
      </c>
      <c r="AV67" s="20" t="str">
        <f>ZZZ__FnCalls!F50</f>
        <v>MMM 2013</v>
      </c>
      <c r="AW67" s="20" t="str">
        <f>ZZZ__FnCalls!F51</f>
        <v>MMM 2013</v>
      </c>
      <c r="AX67" s="20" t="str">
        <f>ZZZ__FnCalls!F52</f>
        <v>MMM 2013</v>
      </c>
      <c r="AY67" s="20" t="str">
        <f>ZZZ__FnCalls!F53</f>
        <v>MMM 2013</v>
      </c>
      <c r="AZ67" s="20" t="str">
        <f>ZZZ__FnCalls!F54</f>
        <v>MMM 2013</v>
      </c>
      <c r="BA67" s="21" t="str">
        <f>ZZZ__FnCalls!H43</f>
        <v>2013</v>
      </c>
      <c r="BB67" s="20" t="str">
        <f>ZZZ__FnCalls!F55</f>
        <v>MMM 2014</v>
      </c>
      <c r="BC67" s="20" t="str">
        <f>ZZZ__FnCalls!F56</f>
        <v>MMM 2014</v>
      </c>
      <c r="BD67" s="20" t="str">
        <f>ZZZ__FnCalls!F57</f>
        <v>MMM 2014</v>
      </c>
      <c r="BE67" s="20" t="str">
        <f>ZZZ__FnCalls!F58</f>
        <v>MMM 2014</v>
      </c>
      <c r="BF67" s="20" t="str">
        <f>ZZZ__FnCalls!F59</f>
        <v>MMM 2014</v>
      </c>
      <c r="BG67" s="20" t="str">
        <f>ZZZ__FnCalls!F60</f>
        <v>MMM 2014</v>
      </c>
      <c r="BH67" s="20" t="str">
        <f>ZZZ__FnCalls!F61</f>
        <v>MMM 2014</v>
      </c>
      <c r="BI67" s="20" t="str">
        <f>ZZZ__FnCalls!F62</f>
        <v>MMM 2014</v>
      </c>
      <c r="BJ67" s="20" t="str">
        <f>ZZZ__FnCalls!F63</f>
        <v>MMM 2014</v>
      </c>
      <c r="BK67" s="20" t="str">
        <f>ZZZ__FnCalls!F64</f>
        <v>MMM 2014</v>
      </c>
      <c r="BL67" s="20" t="str">
        <f>ZZZ__FnCalls!F65</f>
        <v>MMM 2014</v>
      </c>
      <c r="BM67" s="20" t="str">
        <f>ZZZ__FnCalls!F66</f>
        <v>MMM 2014</v>
      </c>
      <c r="BN67" s="21" t="str">
        <f>ZZZ__FnCalls!H55</f>
        <v>2014</v>
      </c>
      <c r="BO67" s="20" t="str">
        <f>ZZZ__FnCalls!F67</f>
        <v>MMM 2015</v>
      </c>
      <c r="BP67" s="20" t="str">
        <f>ZZZ__FnCalls!F68</f>
        <v>MMM 2015</v>
      </c>
      <c r="BQ67" s="20" t="str">
        <f>ZZZ__FnCalls!F69</f>
        <v>MMM 2015</v>
      </c>
      <c r="BR67" s="20" t="str">
        <f>ZZZ__FnCalls!F70</f>
        <v>MMM 2015</v>
      </c>
      <c r="BS67" s="20" t="str">
        <f>ZZZ__FnCalls!F71</f>
        <v>MMM 2015</v>
      </c>
      <c r="BT67" s="20" t="str">
        <f>ZZZ__FnCalls!F72</f>
        <v>MMM 2015</v>
      </c>
      <c r="BU67" s="20" t="str">
        <f>ZZZ__FnCalls!F73</f>
        <v>MMM 2015</v>
      </c>
      <c r="BV67" s="20" t="str">
        <f>ZZZ__FnCalls!F74</f>
        <v>MMM 2015</v>
      </c>
      <c r="BW67" s="20" t="str">
        <f>ZZZ__FnCalls!F75</f>
        <v>MMM 2015</v>
      </c>
      <c r="BX67" s="20" t="str">
        <f>ZZZ__FnCalls!F76</f>
        <v>MMM 2015</v>
      </c>
      <c r="BY67" s="20" t="str">
        <f>ZZZ__FnCalls!F77</f>
        <v>MMM 2015</v>
      </c>
      <c r="BZ67" s="20" t="str">
        <f>ZZZ__FnCalls!F78</f>
        <v>MMM 2015</v>
      </c>
      <c r="CA67" s="21" t="str">
        <f>ZZZ__FnCalls!H67</f>
        <v>2015</v>
      </c>
      <c r="CB67" s="20" t="str">
        <f>ZZZ__FnCalls!F79</f>
        <v>MMM 2016</v>
      </c>
      <c r="CC67" s="20" t="str">
        <f>ZZZ__FnCalls!F80</f>
        <v>MMM 2016</v>
      </c>
      <c r="CD67" s="20" t="str">
        <f>ZZZ__FnCalls!F81</f>
        <v>MMM 2016</v>
      </c>
      <c r="CE67" s="20" t="str">
        <f>ZZZ__FnCalls!F82</f>
        <v>MMM 2016</v>
      </c>
      <c r="CF67" s="20" t="str">
        <f>ZZZ__FnCalls!F83</f>
        <v>MMM 2016</v>
      </c>
      <c r="CG67" s="20" t="str">
        <f>ZZZ__FnCalls!F84</f>
        <v>MMM 2016</v>
      </c>
      <c r="CH67" s="20" t="str">
        <f>ZZZ__FnCalls!F85</f>
        <v>MMM 2016</v>
      </c>
      <c r="CI67" s="20" t="str">
        <f>ZZZ__FnCalls!F86</f>
        <v>MMM 2016</v>
      </c>
      <c r="CJ67" s="20" t="str">
        <f>ZZZ__FnCalls!F87</f>
        <v>MMM 2016</v>
      </c>
      <c r="CK67" s="20" t="str">
        <f>ZZZ__FnCalls!F88</f>
        <v>MMM 2016</v>
      </c>
      <c r="CL67" s="20" t="str">
        <f>ZZZ__FnCalls!F89</f>
        <v>MMM 2016</v>
      </c>
      <c r="CM67" s="20" t="str">
        <f>ZZZ__FnCalls!F90</f>
        <v>MMM 2016</v>
      </c>
      <c r="CN67" s="21" t="str">
        <f>ZZZ__FnCalls!H79</f>
        <v>2016</v>
      </c>
      <c r="CO67" s="20" t="str">
        <f>ZZZ__FnCalls!F91</f>
        <v>MMM 2017</v>
      </c>
      <c r="CP67" s="20" t="str">
        <f>ZZZ__FnCalls!F92</f>
        <v>MMM 2017</v>
      </c>
      <c r="CQ67" s="20" t="str">
        <f>ZZZ__FnCalls!F93</f>
        <v>MMM 2017</v>
      </c>
      <c r="CR67" s="20" t="str">
        <f>ZZZ__FnCalls!F94</f>
        <v>MMM 2017</v>
      </c>
      <c r="CS67" s="20" t="str">
        <f>ZZZ__FnCalls!F95</f>
        <v>MMM 2017</v>
      </c>
      <c r="CT67" s="20" t="str">
        <f>ZZZ__FnCalls!F96</f>
        <v>MMM 2017</v>
      </c>
      <c r="CU67" s="20" t="str">
        <f>ZZZ__FnCalls!F97</f>
        <v>MMM 2017</v>
      </c>
      <c r="CV67" s="20" t="str">
        <f>ZZZ__FnCalls!F98</f>
        <v>MMM 2017</v>
      </c>
      <c r="CW67" s="20" t="str">
        <f>ZZZ__FnCalls!F99</f>
        <v>MMM 2017</v>
      </c>
      <c r="CX67" s="20" t="str">
        <f>ZZZ__FnCalls!F100</f>
        <v>MMM 2017</v>
      </c>
      <c r="CY67" s="20" t="str">
        <f>ZZZ__FnCalls!F101</f>
        <v>MMM 2017</v>
      </c>
      <c r="CZ67" s="20" t="str">
        <f>ZZZ__FnCalls!F102</f>
        <v>MMM 2017</v>
      </c>
      <c r="DA67" s="21" t="str">
        <f>ZZZ__FnCalls!H91</f>
        <v>2017</v>
      </c>
      <c r="DB67" s="20" t="str">
        <f>ZZZ__FnCalls!F103</f>
        <v>MMM 2018</v>
      </c>
      <c r="DC67" s="20" t="str">
        <f>ZZZ__FnCalls!F104</f>
        <v>MMM 2018</v>
      </c>
      <c r="DD67" s="20" t="str">
        <f>ZZZ__FnCalls!F105</f>
        <v>MMM 2018</v>
      </c>
      <c r="DE67" s="20" t="str">
        <f>ZZZ__FnCalls!F106</f>
        <v>MMM 2018</v>
      </c>
      <c r="DF67" s="20" t="str">
        <f>ZZZ__FnCalls!F107</f>
        <v>MMM 2018</v>
      </c>
      <c r="DG67" s="20" t="str">
        <f>ZZZ__FnCalls!F108</f>
        <v>MMM 2018</v>
      </c>
      <c r="DH67" s="20" t="str">
        <f>ZZZ__FnCalls!F109</f>
        <v>MMM 2018</v>
      </c>
      <c r="DI67" s="20" t="str">
        <f>ZZZ__FnCalls!F110</f>
        <v>MMM 2018</v>
      </c>
      <c r="DJ67" s="20" t="str">
        <f>ZZZ__FnCalls!F111</f>
        <v>MMM 2018</v>
      </c>
      <c r="DK67" s="20" t="str">
        <f>ZZZ__FnCalls!F112</f>
        <v>MMM 2018</v>
      </c>
      <c r="DL67" s="20" t="str">
        <f>ZZZ__FnCalls!F113</f>
        <v>MMM 2018</v>
      </c>
      <c r="DM67" s="20" t="str">
        <f>ZZZ__FnCalls!F114</f>
        <v>MMM 2018</v>
      </c>
      <c r="DN67" s="21" t="str">
        <f>ZZZ__FnCalls!H103</f>
        <v>2018</v>
      </c>
      <c r="DO67" s="20" t="str">
        <f>ZZZ__FnCalls!F115</f>
        <v>MMM 2019</v>
      </c>
      <c r="DP67" s="20" t="str">
        <f>ZZZ__FnCalls!F116</f>
        <v>MMM 2019</v>
      </c>
      <c r="DQ67" s="20" t="str">
        <f>ZZZ__FnCalls!F117</f>
        <v>MMM 2019</v>
      </c>
      <c r="DR67" s="20" t="str">
        <f>ZZZ__FnCalls!F118</f>
        <v>MMM 2019</v>
      </c>
      <c r="DS67" s="20" t="str">
        <f>ZZZ__FnCalls!F119</f>
        <v>MMM 2019</v>
      </c>
      <c r="DT67" s="20" t="str">
        <f>ZZZ__FnCalls!F120</f>
        <v>MMM 2019</v>
      </c>
      <c r="DU67" s="20" t="str">
        <f>ZZZ__FnCalls!F121</f>
        <v>MMM 2019</v>
      </c>
      <c r="DV67" s="20" t="str">
        <f>ZZZ__FnCalls!F122</f>
        <v>MMM 2019</v>
      </c>
      <c r="DW67" s="20" t="str">
        <f>ZZZ__FnCalls!F123</f>
        <v>MMM 2019</v>
      </c>
      <c r="DX67" s="20" t="str">
        <f>ZZZ__FnCalls!F124</f>
        <v>MMM 2019</v>
      </c>
      <c r="DY67" s="20" t="str">
        <f>ZZZ__FnCalls!F125</f>
        <v>MMM 2019</v>
      </c>
      <c r="DZ67" s="20" t="str">
        <f>ZZZ__FnCalls!F126</f>
        <v>MMM 2019</v>
      </c>
      <c r="EA67" s="21" t="str">
        <f>ZZZ__FnCalls!H115</f>
        <v>2019</v>
      </c>
      <c r="EB67" s="20" t="str">
        <f>ZZZ__FnCalls!F127</f>
        <v>MMM 2020</v>
      </c>
      <c r="EC67" s="20" t="str">
        <f>ZZZ__FnCalls!F128</f>
        <v>MMM 2020</v>
      </c>
      <c r="ED67" s="20" t="str">
        <f>ZZZ__FnCalls!F129</f>
        <v>MMM 2020</v>
      </c>
      <c r="EE67" s="20" t="str">
        <f>ZZZ__FnCalls!F130</f>
        <v>MMM 2020</v>
      </c>
      <c r="EF67" s="20" t="str">
        <f>ZZZ__FnCalls!F131</f>
        <v>MMM 2020</v>
      </c>
      <c r="EG67" s="20" t="str">
        <f>ZZZ__FnCalls!F132</f>
        <v>MMM 2020</v>
      </c>
      <c r="EH67" s="20" t="str">
        <f>ZZZ__FnCalls!F133</f>
        <v>MMM 2020</v>
      </c>
      <c r="EI67" s="20" t="str">
        <f>ZZZ__FnCalls!F134</f>
        <v>MMM 2020</v>
      </c>
      <c r="EJ67" s="20" t="str">
        <f>ZZZ__FnCalls!F135</f>
        <v>MMM 2020</v>
      </c>
      <c r="EK67" s="20" t="str">
        <f>ZZZ__FnCalls!F136</f>
        <v>MMM 2020</v>
      </c>
      <c r="EL67" s="20" t="str">
        <f>ZZZ__FnCalls!F137</f>
        <v>MMM 2020</v>
      </c>
      <c r="EM67" s="20" t="str">
        <f>ZZZ__FnCalls!F138</f>
        <v>MMM 2020</v>
      </c>
      <c r="EN67" s="21" t="str">
        <f>ZZZ__FnCalls!H127</f>
        <v>2020</v>
      </c>
    </row>
    <row r="68" spans="1:144" ht="12.75" customHeight="1" x14ac:dyDescent="0.2">
      <c r="A68" s="5"/>
      <c r="B68" s="44">
        <f>ZZZ__FnCalls!A7</f>
        <v>40179</v>
      </c>
      <c r="C68" s="44">
        <f>ZZZ__FnCalls!A8</f>
        <v>40210</v>
      </c>
      <c r="D68" s="44">
        <f>ZZZ__FnCalls!A9</f>
        <v>40238</v>
      </c>
      <c r="E68" s="44">
        <f>ZZZ__FnCalls!A10</f>
        <v>40269</v>
      </c>
      <c r="F68" s="44">
        <f>ZZZ__FnCalls!A11</f>
        <v>40299</v>
      </c>
      <c r="G68" s="44">
        <f>ZZZ__FnCalls!A12</f>
        <v>40330</v>
      </c>
      <c r="H68" s="44">
        <f>ZZZ__FnCalls!A13</f>
        <v>40360</v>
      </c>
      <c r="I68" s="44">
        <f>ZZZ__FnCalls!A14</f>
        <v>40391</v>
      </c>
      <c r="J68" s="44">
        <f>ZZZ__FnCalls!A15</f>
        <v>40422</v>
      </c>
      <c r="K68" s="44">
        <f>ZZZ__FnCalls!A16</f>
        <v>40452</v>
      </c>
      <c r="L68" s="44">
        <f>ZZZ__FnCalls!A17</f>
        <v>40483</v>
      </c>
      <c r="M68" s="44">
        <f>ZZZ__FnCalls!A18</f>
        <v>40513</v>
      </c>
      <c r="N68" s="45">
        <f>ZZZ__FnCalls!A7</f>
        <v>40179</v>
      </c>
      <c r="O68" s="44">
        <f>ZZZ__FnCalls!A19</f>
        <v>40544</v>
      </c>
      <c r="P68" s="44">
        <f>ZZZ__FnCalls!A20</f>
        <v>40575</v>
      </c>
      <c r="Q68" s="44">
        <f>ZZZ__FnCalls!A21</f>
        <v>40603</v>
      </c>
      <c r="R68" s="44">
        <f>ZZZ__FnCalls!A22</f>
        <v>40634</v>
      </c>
      <c r="S68" s="44">
        <f>ZZZ__FnCalls!A23</f>
        <v>40664</v>
      </c>
      <c r="T68" s="44">
        <f>ZZZ__FnCalls!A24</f>
        <v>40695</v>
      </c>
      <c r="U68" s="44">
        <f>ZZZ__FnCalls!A25</f>
        <v>40725</v>
      </c>
      <c r="V68" s="44">
        <f>ZZZ__FnCalls!A26</f>
        <v>40756</v>
      </c>
      <c r="W68" s="44">
        <f>ZZZ__FnCalls!A27</f>
        <v>40787</v>
      </c>
      <c r="X68" s="44">
        <f>ZZZ__FnCalls!A28</f>
        <v>40817</v>
      </c>
      <c r="Y68" s="44">
        <f>ZZZ__FnCalls!A29</f>
        <v>40848</v>
      </c>
      <c r="Z68" s="44">
        <f>ZZZ__FnCalls!A30</f>
        <v>40878</v>
      </c>
      <c r="AA68" s="45">
        <f>ZZZ__FnCalls!A19</f>
        <v>40544</v>
      </c>
      <c r="AB68" s="44">
        <f>ZZZ__FnCalls!A31</f>
        <v>40909</v>
      </c>
      <c r="AC68" s="44">
        <f>ZZZ__FnCalls!A32</f>
        <v>40940</v>
      </c>
      <c r="AD68" s="44">
        <f>ZZZ__FnCalls!A33</f>
        <v>40969</v>
      </c>
      <c r="AE68" s="44">
        <f>ZZZ__FnCalls!A34</f>
        <v>41000</v>
      </c>
      <c r="AF68" s="44">
        <f>ZZZ__FnCalls!A35</f>
        <v>41030</v>
      </c>
      <c r="AG68" s="44">
        <f>ZZZ__FnCalls!A36</f>
        <v>41061</v>
      </c>
      <c r="AH68" s="44">
        <f>ZZZ__FnCalls!A37</f>
        <v>41091</v>
      </c>
      <c r="AI68" s="44">
        <f>ZZZ__FnCalls!A38</f>
        <v>41122</v>
      </c>
      <c r="AJ68" s="44">
        <f>ZZZ__FnCalls!A39</f>
        <v>41153</v>
      </c>
      <c r="AK68" s="44">
        <f>ZZZ__FnCalls!A40</f>
        <v>41183</v>
      </c>
      <c r="AL68" s="44">
        <f>ZZZ__FnCalls!A41</f>
        <v>41214</v>
      </c>
      <c r="AM68" s="44">
        <f>ZZZ__FnCalls!A42</f>
        <v>41244</v>
      </c>
      <c r="AN68" s="45">
        <f>ZZZ__FnCalls!A31</f>
        <v>40909</v>
      </c>
      <c r="AO68" s="44">
        <f>ZZZ__FnCalls!A43</f>
        <v>41275</v>
      </c>
      <c r="AP68" s="44">
        <f>ZZZ__FnCalls!A44</f>
        <v>41306</v>
      </c>
      <c r="AQ68" s="44">
        <f>ZZZ__FnCalls!A45</f>
        <v>41334</v>
      </c>
      <c r="AR68" s="44">
        <f>ZZZ__FnCalls!A46</f>
        <v>41365</v>
      </c>
      <c r="AS68" s="44">
        <f>ZZZ__FnCalls!A47</f>
        <v>41395</v>
      </c>
      <c r="AT68" s="44">
        <f>ZZZ__FnCalls!A48</f>
        <v>41426</v>
      </c>
      <c r="AU68" s="44">
        <f>ZZZ__FnCalls!A49</f>
        <v>41456</v>
      </c>
      <c r="AV68" s="44">
        <f>ZZZ__FnCalls!A50</f>
        <v>41487</v>
      </c>
      <c r="AW68" s="44">
        <f>ZZZ__FnCalls!A51</f>
        <v>41518</v>
      </c>
      <c r="AX68" s="44">
        <f>ZZZ__FnCalls!A52</f>
        <v>41548</v>
      </c>
      <c r="AY68" s="44">
        <f>ZZZ__FnCalls!A53</f>
        <v>41579</v>
      </c>
      <c r="AZ68" s="44">
        <f>ZZZ__FnCalls!A54</f>
        <v>41609</v>
      </c>
      <c r="BA68" s="45">
        <f>ZZZ__FnCalls!A43</f>
        <v>41275</v>
      </c>
      <c r="BB68" s="44">
        <f>ZZZ__FnCalls!A55</f>
        <v>41640</v>
      </c>
      <c r="BC68" s="44">
        <f>ZZZ__FnCalls!A56</f>
        <v>41671</v>
      </c>
      <c r="BD68" s="44">
        <f>ZZZ__FnCalls!A57</f>
        <v>41699</v>
      </c>
      <c r="BE68" s="44">
        <f>ZZZ__FnCalls!A58</f>
        <v>41730</v>
      </c>
      <c r="BF68" s="44">
        <f>ZZZ__FnCalls!A59</f>
        <v>41760</v>
      </c>
      <c r="BG68" s="44">
        <f>ZZZ__FnCalls!A60</f>
        <v>41791</v>
      </c>
      <c r="BH68" s="44">
        <f>ZZZ__FnCalls!A61</f>
        <v>41821</v>
      </c>
      <c r="BI68" s="44">
        <f>ZZZ__FnCalls!A62</f>
        <v>41852</v>
      </c>
      <c r="BJ68" s="44">
        <f>ZZZ__FnCalls!A63</f>
        <v>41883</v>
      </c>
      <c r="BK68" s="44">
        <f>ZZZ__FnCalls!A64</f>
        <v>41913</v>
      </c>
      <c r="BL68" s="44">
        <f>ZZZ__FnCalls!A65</f>
        <v>41944</v>
      </c>
      <c r="BM68" s="44">
        <f>ZZZ__FnCalls!A66</f>
        <v>41974</v>
      </c>
      <c r="BN68" s="45">
        <f>ZZZ__FnCalls!A55</f>
        <v>41640</v>
      </c>
      <c r="BO68" s="44">
        <f>ZZZ__FnCalls!A67</f>
        <v>42005</v>
      </c>
      <c r="BP68" s="44">
        <f>ZZZ__FnCalls!A68</f>
        <v>42036</v>
      </c>
      <c r="BQ68" s="44">
        <f>ZZZ__FnCalls!A69</f>
        <v>42064</v>
      </c>
      <c r="BR68" s="44">
        <f>ZZZ__FnCalls!A70</f>
        <v>42095</v>
      </c>
      <c r="BS68" s="44">
        <f>ZZZ__FnCalls!A71</f>
        <v>42125</v>
      </c>
      <c r="BT68" s="44">
        <f>ZZZ__FnCalls!A72</f>
        <v>42156</v>
      </c>
      <c r="BU68" s="44">
        <f>ZZZ__FnCalls!A73</f>
        <v>42186</v>
      </c>
      <c r="BV68" s="44">
        <f>ZZZ__FnCalls!A74</f>
        <v>42217</v>
      </c>
      <c r="BW68" s="44">
        <f>ZZZ__FnCalls!A75</f>
        <v>42248</v>
      </c>
      <c r="BX68" s="44">
        <f>ZZZ__FnCalls!A76</f>
        <v>42278</v>
      </c>
      <c r="BY68" s="44">
        <f>ZZZ__FnCalls!A77</f>
        <v>42309</v>
      </c>
      <c r="BZ68" s="44">
        <f>ZZZ__FnCalls!A78</f>
        <v>42339</v>
      </c>
      <c r="CA68" s="45">
        <f>ZZZ__FnCalls!A67</f>
        <v>42005</v>
      </c>
      <c r="CB68" s="44">
        <f>ZZZ__FnCalls!A79</f>
        <v>42370</v>
      </c>
      <c r="CC68" s="44">
        <f>ZZZ__FnCalls!A80</f>
        <v>42401</v>
      </c>
      <c r="CD68" s="44">
        <f>ZZZ__FnCalls!A81</f>
        <v>42430</v>
      </c>
      <c r="CE68" s="44">
        <f>ZZZ__FnCalls!A82</f>
        <v>42461</v>
      </c>
      <c r="CF68" s="44">
        <f>ZZZ__FnCalls!A83</f>
        <v>42491</v>
      </c>
      <c r="CG68" s="44">
        <f>ZZZ__FnCalls!A84</f>
        <v>42522</v>
      </c>
      <c r="CH68" s="44">
        <f>ZZZ__FnCalls!A85</f>
        <v>42552</v>
      </c>
      <c r="CI68" s="44">
        <f>ZZZ__FnCalls!A86</f>
        <v>42583</v>
      </c>
      <c r="CJ68" s="44">
        <f>ZZZ__FnCalls!A87</f>
        <v>42614</v>
      </c>
      <c r="CK68" s="44">
        <f>ZZZ__FnCalls!A88</f>
        <v>42644</v>
      </c>
      <c r="CL68" s="44">
        <f>ZZZ__FnCalls!A89</f>
        <v>42675</v>
      </c>
      <c r="CM68" s="44">
        <f>ZZZ__FnCalls!A90</f>
        <v>42705</v>
      </c>
      <c r="CN68" s="45">
        <f>ZZZ__FnCalls!A79</f>
        <v>42370</v>
      </c>
      <c r="CO68" s="44">
        <f>ZZZ__FnCalls!A91</f>
        <v>42736</v>
      </c>
      <c r="CP68" s="44">
        <f>ZZZ__FnCalls!A92</f>
        <v>42767</v>
      </c>
      <c r="CQ68" s="44">
        <f>ZZZ__FnCalls!A93</f>
        <v>42795</v>
      </c>
      <c r="CR68" s="44">
        <f>ZZZ__FnCalls!A94</f>
        <v>42826</v>
      </c>
      <c r="CS68" s="44">
        <f>ZZZ__FnCalls!A95</f>
        <v>42856</v>
      </c>
      <c r="CT68" s="44">
        <f>ZZZ__FnCalls!A96</f>
        <v>42887</v>
      </c>
      <c r="CU68" s="44">
        <f>ZZZ__FnCalls!A97</f>
        <v>42917</v>
      </c>
      <c r="CV68" s="44">
        <f>ZZZ__FnCalls!A98</f>
        <v>42948</v>
      </c>
      <c r="CW68" s="44">
        <f>ZZZ__FnCalls!A99</f>
        <v>42979</v>
      </c>
      <c r="CX68" s="44">
        <f>ZZZ__FnCalls!A100</f>
        <v>43009</v>
      </c>
      <c r="CY68" s="44">
        <f>ZZZ__FnCalls!A101</f>
        <v>43040</v>
      </c>
      <c r="CZ68" s="44">
        <f>ZZZ__FnCalls!A102</f>
        <v>43070</v>
      </c>
      <c r="DA68" s="45">
        <f>ZZZ__FnCalls!A91</f>
        <v>42736</v>
      </c>
      <c r="DB68" s="44">
        <f>ZZZ__FnCalls!A103</f>
        <v>43101</v>
      </c>
      <c r="DC68" s="44">
        <f>ZZZ__FnCalls!A104</f>
        <v>43132</v>
      </c>
      <c r="DD68" s="44">
        <f>ZZZ__FnCalls!A105</f>
        <v>43160</v>
      </c>
      <c r="DE68" s="44">
        <f>ZZZ__FnCalls!A106</f>
        <v>43191</v>
      </c>
      <c r="DF68" s="44">
        <f>ZZZ__FnCalls!A107</f>
        <v>43221</v>
      </c>
      <c r="DG68" s="44">
        <f>ZZZ__FnCalls!A108</f>
        <v>43252</v>
      </c>
      <c r="DH68" s="44">
        <f>ZZZ__FnCalls!A109</f>
        <v>43282</v>
      </c>
      <c r="DI68" s="44">
        <f>ZZZ__FnCalls!A110</f>
        <v>43313</v>
      </c>
      <c r="DJ68" s="44">
        <f>ZZZ__FnCalls!A111</f>
        <v>43344</v>
      </c>
      <c r="DK68" s="44">
        <f>ZZZ__FnCalls!A112</f>
        <v>43374</v>
      </c>
      <c r="DL68" s="44">
        <f>ZZZ__FnCalls!A113</f>
        <v>43405</v>
      </c>
      <c r="DM68" s="44">
        <f>ZZZ__FnCalls!A114</f>
        <v>43435</v>
      </c>
      <c r="DN68" s="45">
        <f>ZZZ__FnCalls!A103</f>
        <v>43101</v>
      </c>
      <c r="DO68" s="44">
        <f>ZZZ__FnCalls!A115</f>
        <v>43466</v>
      </c>
      <c r="DP68" s="44">
        <f>ZZZ__FnCalls!A116</f>
        <v>43497</v>
      </c>
      <c r="DQ68" s="44">
        <f>ZZZ__FnCalls!A117</f>
        <v>43525</v>
      </c>
      <c r="DR68" s="44">
        <f>ZZZ__FnCalls!A118</f>
        <v>43556</v>
      </c>
      <c r="DS68" s="44">
        <f>ZZZ__FnCalls!A119</f>
        <v>43586</v>
      </c>
      <c r="DT68" s="44">
        <f>ZZZ__FnCalls!A120</f>
        <v>43617</v>
      </c>
      <c r="DU68" s="44">
        <f>ZZZ__FnCalls!A121</f>
        <v>43647</v>
      </c>
      <c r="DV68" s="44">
        <f>ZZZ__FnCalls!A122</f>
        <v>43678</v>
      </c>
      <c r="DW68" s="44">
        <f>ZZZ__FnCalls!A123</f>
        <v>43709</v>
      </c>
      <c r="DX68" s="44">
        <f>ZZZ__FnCalls!A124</f>
        <v>43739</v>
      </c>
      <c r="DY68" s="44">
        <f>ZZZ__FnCalls!A125</f>
        <v>43770</v>
      </c>
      <c r="DZ68" s="44">
        <f>ZZZ__FnCalls!A126</f>
        <v>43800</v>
      </c>
      <c r="EA68" s="45">
        <f>ZZZ__FnCalls!A115</f>
        <v>43466</v>
      </c>
      <c r="EB68" s="44">
        <f>ZZZ__FnCalls!A127</f>
        <v>43831</v>
      </c>
      <c r="EC68" s="44">
        <f>ZZZ__FnCalls!A128</f>
        <v>43862</v>
      </c>
      <c r="ED68" s="44">
        <f>ZZZ__FnCalls!A129</f>
        <v>43891</v>
      </c>
      <c r="EE68" s="44">
        <f>ZZZ__FnCalls!A130</f>
        <v>43922</v>
      </c>
      <c r="EF68" s="44">
        <f>ZZZ__FnCalls!A131</f>
        <v>43952</v>
      </c>
      <c r="EG68" s="44">
        <f>ZZZ__FnCalls!A132</f>
        <v>43983</v>
      </c>
      <c r="EH68" s="44">
        <f>ZZZ__FnCalls!A133</f>
        <v>44013</v>
      </c>
      <c r="EI68" s="44">
        <f>ZZZ__FnCalls!A134</f>
        <v>44044</v>
      </c>
      <c r="EJ68" s="44">
        <f>ZZZ__FnCalls!A135</f>
        <v>44075</v>
      </c>
      <c r="EK68" s="44">
        <f>ZZZ__FnCalls!A136</f>
        <v>44105</v>
      </c>
      <c r="EL68" s="44">
        <f>ZZZ__FnCalls!A137</f>
        <v>44136</v>
      </c>
      <c r="EM68" s="44">
        <f>ZZZ__FnCalls!A138</f>
        <v>44166</v>
      </c>
      <c r="EN68" s="45">
        <f>ZZZ__FnCalls!A127</f>
        <v>43831</v>
      </c>
    </row>
    <row r="69" spans="1:144" ht="12.75" customHeight="1" x14ac:dyDescent="0.2">
      <c r="A69" s="2" t="str">
        <f>"Demand_Expected_Short_2"</f>
        <v>Demand_Expected_Short_2</v>
      </c>
    </row>
    <row r="70" spans="1:144" ht="12.75" customHeight="1" x14ac:dyDescent="0.2">
      <c r="B70" s="19" t="str">
        <f>ZZZ__FnCalls!F7</f>
        <v>MMM 2010</v>
      </c>
      <c r="C70" s="20" t="str">
        <f>ZZZ__FnCalls!F8</f>
        <v>MMM 2010</v>
      </c>
      <c r="D70" s="20" t="str">
        <f>ZZZ__FnCalls!F9</f>
        <v>MMM 2010</v>
      </c>
      <c r="E70" s="20" t="str">
        <f>ZZZ__FnCalls!F10</f>
        <v>MMM 2010</v>
      </c>
      <c r="F70" s="20" t="str">
        <f>ZZZ__FnCalls!F11</f>
        <v>MMM 2010</v>
      </c>
      <c r="G70" s="20" t="str">
        <f>ZZZ__FnCalls!F12</f>
        <v>MMM 2010</v>
      </c>
      <c r="H70" s="20" t="str">
        <f>ZZZ__FnCalls!F13</f>
        <v>MMM 2010</v>
      </c>
      <c r="I70" s="20" t="str">
        <f>ZZZ__FnCalls!F14</f>
        <v>MMM 2010</v>
      </c>
      <c r="J70" s="20" t="str">
        <f>ZZZ__FnCalls!F15</f>
        <v>MMM 2010</v>
      </c>
      <c r="K70" s="20" t="str">
        <f>ZZZ__FnCalls!F16</f>
        <v>MMM 2010</v>
      </c>
      <c r="L70" s="20" t="str">
        <f>ZZZ__FnCalls!F17</f>
        <v>MMM 2010</v>
      </c>
      <c r="M70" s="20" t="str">
        <f>ZZZ__FnCalls!F18</f>
        <v>MMM 2010</v>
      </c>
      <c r="N70" s="21" t="str">
        <f>ZZZ__FnCalls!H7</f>
        <v>2010</v>
      </c>
      <c r="O70" s="20" t="str">
        <f>ZZZ__FnCalls!F19</f>
        <v>MMM 2011</v>
      </c>
      <c r="P70" s="20" t="str">
        <f>ZZZ__FnCalls!F20</f>
        <v>MMM 2011</v>
      </c>
      <c r="Q70" s="20" t="str">
        <f>ZZZ__FnCalls!F21</f>
        <v>MMM 2011</v>
      </c>
      <c r="R70" s="20" t="str">
        <f>ZZZ__FnCalls!F22</f>
        <v>MMM 2011</v>
      </c>
      <c r="S70" s="20" t="str">
        <f>ZZZ__FnCalls!F23</f>
        <v>MMM 2011</v>
      </c>
      <c r="T70" s="20" t="str">
        <f>ZZZ__FnCalls!F24</f>
        <v>MMM 2011</v>
      </c>
      <c r="U70" s="20" t="str">
        <f>ZZZ__FnCalls!F25</f>
        <v>MMM 2011</v>
      </c>
      <c r="V70" s="20" t="str">
        <f>ZZZ__FnCalls!F26</f>
        <v>MMM 2011</v>
      </c>
      <c r="W70" s="20" t="str">
        <f>ZZZ__FnCalls!F27</f>
        <v>MMM 2011</v>
      </c>
      <c r="X70" s="20" t="str">
        <f>ZZZ__FnCalls!F28</f>
        <v>MMM 2011</v>
      </c>
      <c r="Y70" s="20" t="str">
        <f>ZZZ__FnCalls!F29</f>
        <v>MMM 2011</v>
      </c>
      <c r="Z70" s="20" t="str">
        <f>ZZZ__FnCalls!F30</f>
        <v>MMM 2011</v>
      </c>
      <c r="AA70" s="21" t="str">
        <f>ZZZ__FnCalls!H19</f>
        <v>2011</v>
      </c>
      <c r="AB70" s="20" t="str">
        <f>ZZZ__FnCalls!F31</f>
        <v>MMM 2012</v>
      </c>
      <c r="AC70" s="20" t="str">
        <f>ZZZ__FnCalls!F32</f>
        <v>MMM 2012</v>
      </c>
      <c r="AD70" s="20" t="str">
        <f>ZZZ__FnCalls!F33</f>
        <v>MMM 2012</v>
      </c>
      <c r="AE70" s="20" t="str">
        <f>ZZZ__FnCalls!F34</f>
        <v>MMM 2012</v>
      </c>
      <c r="AF70" s="20" t="str">
        <f>ZZZ__FnCalls!F35</f>
        <v>MMM 2012</v>
      </c>
      <c r="AG70" s="20" t="str">
        <f>ZZZ__FnCalls!F36</f>
        <v>MMM 2012</v>
      </c>
      <c r="AH70" s="20" t="str">
        <f>ZZZ__FnCalls!F37</f>
        <v>MMM 2012</v>
      </c>
      <c r="AI70" s="20" t="str">
        <f>ZZZ__FnCalls!F38</f>
        <v>MMM 2012</v>
      </c>
      <c r="AJ70" s="20" t="str">
        <f>ZZZ__FnCalls!F39</f>
        <v>MMM 2012</v>
      </c>
      <c r="AK70" s="20" t="str">
        <f>ZZZ__FnCalls!F40</f>
        <v>MMM 2012</v>
      </c>
      <c r="AL70" s="20" t="str">
        <f>ZZZ__FnCalls!F41</f>
        <v>MMM 2012</v>
      </c>
      <c r="AM70" s="20" t="str">
        <f>ZZZ__FnCalls!F42</f>
        <v>MMM 2012</v>
      </c>
      <c r="AN70" s="21" t="str">
        <f>ZZZ__FnCalls!H31</f>
        <v>2012</v>
      </c>
      <c r="AO70" s="20" t="str">
        <f>ZZZ__FnCalls!F43</f>
        <v>MMM 2013</v>
      </c>
      <c r="AP70" s="20" t="str">
        <f>ZZZ__FnCalls!F44</f>
        <v>MMM 2013</v>
      </c>
      <c r="AQ70" s="20" t="str">
        <f>ZZZ__FnCalls!F45</f>
        <v>MMM 2013</v>
      </c>
      <c r="AR70" s="20" t="str">
        <f>ZZZ__FnCalls!F46</f>
        <v>MMM 2013</v>
      </c>
      <c r="AS70" s="20" t="str">
        <f>ZZZ__FnCalls!F47</f>
        <v>MMM 2013</v>
      </c>
      <c r="AT70" s="20" t="str">
        <f>ZZZ__FnCalls!F48</f>
        <v>MMM 2013</v>
      </c>
      <c r="AU70" s="20" t="str">
        <f>ZZZ__FnCalls!F49</f>
        <v>MMM 2013</v>
      </c>
      <c r="AV70" s="20" t="str">
        <f>ZZZ__FnCalls!F50</f>
        <v>MMM 2013</v>
      </c>
      <c r="AW70" s="20" t="str">
        <f>ZZZ__FnCalls!F51</f>
        <v>MMM 2013</v>
      </c>
      <c r="AX70" s="20" t="str">
        <f>ZZZ__FnCalls!F52</f>
        <v>MMM 2013</v>
      </c>
      <c r="AY70" s="20" t="str">
        <f>ZZZ__FnCalls!F53</f>
        <v>MMM 2013</v>
      </c>
      <c r="AZ70" s="20" t="str">
        <f>ZZZ__FnCalls!F54</f>
        <v>MMM 2013</v>
      </c>
      <c r="BA70" s="21" t="str">
        <f>ZZZ__FnCalls!H43</f>
        <v>2013</v>
      </c>
      <c r="BB70" s="20" t="str">
        <f>ZZZ__FnCalls!F55</f>
        <v>MMM 2014</v>
      </c>
      <c r="BC70" s="20" t="str">
        <f>ZZZ__FnCalls!F56</f>
        <v>MMM 2014</v>
      </c>
      <c r="BD70" s="20" t="str">
        <f>ZZZ__FnCalls!F57</f>
        <v>MMM 2014</v>
      </c>
      <c r="BE70" s="20" t="str">
        <f>ZZZ__FnCalls!F58</f>
        <v>MMM 2014</v>
      </c>
      <c r="BF70" s="20" t="str">
        <f>ZZZ__FnCalls!F59</f>
        <v>MMM 2014</v>
      </c>
      <c r="BG70" s="20" t="str">
        <f>ZZZ__FnCalls!F60</f>
        <v>MMM 2014</v>
      </c>
      <c r="BH70" s="20" t="str">
        <f>ZZZ__FnCalls!F61</f>
        <v>MMM 2014</v>
      </c>
      <c r="BI70" s="20" t="str">
        <f>ZZZ__FnCalls!F62</f>
        <v>MMM 2014</v>
      </c>
      <c r="BJ70" s="20" t="str">
        <f>ZZZ__FnCalls!F63</f>
        <v>MMM 2014</v>
      </c>
      <c r="BK70" s="20" t="str">
        <f>ZZZ__FnCalls!F64</f>
        <v>MMM 2014</v>
      </c>
      <c r="BL70" s="20" t="str">
        <f>ZZZ__FnCalls!F65</f>
        <v>MMM 2014</v>
      </c>
      <c r="BM70" s="20" t="str">
        <f>ZZZ__FnCalls!F66</f>
        <v>MMM 2014</v>
      </c>
      <c r="BN70" s="21" t="str">
        <f>ZZZ__FnCalls!H55</f>
        <v>2014</v>
      </c>
      <c r="BO70" s="20" t="str">
        <f>ZZZ__FnCalls!F67</f>
        <v>MMM 2015</v>
      </c>
      <c r="BP70" s="20" t="str">
        <f>ZZZ__FnCalls!F68</f>
        <v>MMM 2015</v>
      </c>
      <c r="BQ70" s="20" t="str">
        <f>ZZZ__FnCalls!F69</f>
        <v>MMM 2015</v>
      </c>
      <c r="BR70" s="20" t="str">
        <f>ZZZ__FnCalls!F70</f>
        <v>MMM 2015</v>
      </c>
      <c r="BS70" s="20" t="str">
        <f>ZZZ__FnCalls!F71</f>
        <v>MMM 2015</v>
      </c>
      <c r="BT70" s="20" t="str">
        <f>ZZZ__FnCalls!F72</f>
        <v>MMM 2015</v>
      </c>
      <c r="BU70" s="20" t="str">
        <f>ZZZ__FnCalls!F73</f>
        <v>MMM 2015</v>
      </c>
      <c r="BV70" s="20" t="str">
        <f>ZZZ__FnCalls!F74</f>
        <v>MMM 2015</v>
      </c>
      <c r="BW70" s="20" t="str">
        <f>ZZZ__FnCalls!F75</f>
        <v>MMM 2015</v>
      </c>
      <c r="BX70" s="20" t="str">
        <f>ZZZ__FnCalls!F76</f>
        <v>MMM 2015</v>
      </c>
      <c r="BY70" s="20" t="str">
        <f>ZZZ__FnCalls!F77</f>
        <v>MMM 2015</v>
      </c>
      <c r="BZ70" s="20" t="str">
        <f>ZZZ__FnCalls!F78</f>
        <v>MMM 2015</v>
      </c>
      <c r="CA70" s="21" t="str">
        <f>ZZZ__FnCalls!H67</f>
        <v>2015</v>
      </c>
      <c r="CB70" s="20" t="str">
        <f>ZZZ__FnCalls!F79</f>
        <v>MMM 2016</v>
      </c>
      <c r="CC70" s="20" t="str">
        <f>ZZZ__FnCalls!F80</f>
        <v>MMM 2016</v>
      </c>
      <c r="CD70" s="20" t="str">
        <f>ZZZ__FnCalls!F81</f>
        <v>MMM 2016</v>
      </c>
      <c r="CE70" s="20" t="str">
        <f>ZZZ__FnCalls!F82</f>
        <v>MMM 2016</v>
      </c>
      <c r="CF70" s="20" t="str">
        <f>ZZZ__FnCalls!F83</f>
        <v>MMM 2016</v>
      </c>
      <c r="CG70" s="20" t="str">
        <f>ZZZ__FnCalls!F84</f>
        <v>MMM 2016</v>
      </c>
      <c r="CH70" s="20" t="str">
        <f>ZZZ__FnCalls!F85</f>
        <v>MMM 2016</v>
      </c>
      <c r="CI70" s="20" t="str">
        <f>ZZZ__FnCalls!F86</f>
        <v>MMM 2016</v>
      </c>
      <c r="CJ70" s="20" t="str">
        <f>ZZZ__FnCalls!F87</f>
        <v>MMM 2016</v>
      </c>
      <c r="CK70" s="20" t="str">
        <f>ZZZ__FnCalls!F88</f>
        <v>MMM 2016</v>
      </c>
      <c r="CL70" s="20" t="str">
        <f>ZZZ__FnCalls!F89</f>
        <v>MMM 2016</v>
      </c>
      <c r="CM70" s="20" t="str">
        <f>ZZZ__FnCalls!F90</f>
        <v>MMM 2016</v>
      </c>
      <c r="CN70" s="21" t="str">
        <f>ZZZ__FnCalls!H79</f>
        <v>2016</v>
      </c>
      <c r="CO70" s="20" t="str">
        <f>ZZZ__FnCalls!F91</f>
        <v>MMM 2017</v>
      </c>
      <c r="CP70" s="20" t="str">
        <f>ZZZ__FnCalls!F92</f>
        <v>MMM 2017</v>
      </c>
      <c r="CQ70" s="20" t="str">
        <f>ZZZ__FnCalls!F93</f>
        <v>MMM 2017</v>
      </c>
      <c r="CR70" s="20" t="str">
        <f>ZZZ__FnCalls!F94</f>
        <v>MMM 2017</v>
      </c>
      <c r="CS70" s="20" t="str">
        <f>ZZZ__FnCalls!F95</f>
        <v>MMM 2017</v>
      </c>
      <c r="CT70" s="20" t="str">
        <f>ZZZ__FnCalls!F96</f>
        <v>MMM 2017</v>
      </c>
      <c r="CU70" s="20" t="str">
        <f>ZZZ__FnCalls!F97</f>
        <v>MMM 2017</v>
      </c>
      <c r="CV70" s="20" t="str">
        <f>ZZZ__FnCalls!F98</f>
        <v>MMM 2017</v>
      </c>
      <c r="CW70" s="20" t="str">
        <f>ZZZ__FnCalls!F99</f>
        <v>MMM 2017</v>
      </c>
      <c r="CX70" s="20" t="str">
        <f>ZZZ__FnCalls!F100</f>
        <v>MMM 2017</v>
      </c>
      <c r="CY70" s="20" t="str">
        <f>ZZZ__FnCalls!F101</f>
        <v>MMM 2017</v>
      </c>
      <c r="CZ70" s="20" t="str">
        <f>ZZZ__FnCalls!F102</f>
        <v>MMM 2017</v>
      </c>
      <c r="DA70" s="21" t="str">
        <f>ZZZ__FnCalls!H91</f>
        <v>2017</v>
      </c>
      <c r="DB70" s="20" t="str">
        <f>ZZZ__FnCalls!F103</f>
        <v>MMM 2018</v>
      </c>
      <c r="DC70" s="20" t="str">
        <f>ZZZ__FnCalls!F104</f>
        <v>MMM 2018</v>
      </c>
      <c r="DD70" s="20" t="str">
        <f>ZZZ__FnCalls!F105</f>
        <v>MMM 2018</v>
      </c>
      <c r="DE70" s="20" t="str">
        <f>ZZZ__FnCalls!F106</f>
        <v>MMM 2018</v>
      </c>
      <c r="DF70" s="20" t="str">
        <f>ZZZ__FnCalls!F107</f>
        <v>MMM 2018</v>
      </c>
      <c r="DG70" s="20" t="str">
        <f>ZZZ__FnCalls!F108</f>
        <v>MMM 2018</v>
      </c>
      <c r="DH70" s="20" t="str">
        <f>ZZZ__FnCalls!F109</f>
        <v>MMM 2018</v>
      </c>
      <c r="DI70" s="20" t="str">
        <f>ZZZ__FnCalls!F110</f>
        <v>MMM 2018</v>
      </c>
      <c r="DJ70" s="20" t="str">
        <f>ZZZ__FnCalls!F111</f>
        <v>MMM 2018</v>
      </c>
      <c r="DK70" s="20" t="str">
        <f>ZZZ__FnCalls!F112</f>
        <v>MMM 2018</v>
      </c>
      <c r="DL70" s="20" t="str">
        <f>ZZZ__FnCalls!F113</f>
        <v>MMM 2018</v>
      </c>
      <c r="DM70" s="20" t="str">
        <f>ZZZ__FnCalls!F114</f>
        <v>MMM 2018</v>
      </c>
      <c r="DN70" s="21" t="str">
        <f>ZZZ__FnCalls!H103</f>
        <v>2018</v>
      </c>
      <c r="DO70" s="20" t="str">
        <f>ZZZ__FnCalls!F115</f>
        <v>MMM 2019</v>
      </c>
      <c r="DP70" s="20" t="str">
        <f>ZZZ__FnCalls!F116</f>
        <v>MMM 2019</v>
      </c>
      <c r="DQ70" s="20" t="str">
        <f>ZZZ__FnCalls!F117</f>
        <v>MMM 2019</v>
      </c>
      <c r="DR70" s="20" t="str">
        <f>ZZZ__FnCalls!F118</f>
        <v>MMM 2019</v>
      </c>
      <c r="DS70" s="20" t="str">
        <f>ZZZ__FnCalls!F119</f>
        <v>MMM 2019</v>
      </c>
      <c r="DT70" s="20" t="str">
        <f>ZZZ__FnCalls!F120</f>
        <v>MMM 2019</v>
      </c>
      <c r="DU70" s="20" t="str">
        <f>ZZZ__FnCalls!F121</f>
        <v>MMM 2019</v>
      </c>
      <c r="DV70" s="20" t="str">
        <f>ZZZ__FnCalls!F122</f>
        <v>MMM 2019</v>
      </c>
      <c r="DW70" s="20" t="str">
        <f>ZZZ__FnCalls!F123</f>
        <v>MMM 2019</v>
      </c>
      <c r="DX70" s="20" t="str">
        <f>ZZZ__FnCalls!F124</f>
        <v>MMM 2019</v>
      </c>
      <c r="DY70" s="20" t="str">
        <f>ZZZ__FnCalls!F125</f>
        <v>MMM 2019</v>
      </c>
      <c r="DZ70" s="20" t="str">
        <f>ZZZ__FnCalls!F126</f>
        <v>MMM 2019</v>
      </c>
      <c r="EA70" s="21" t="str">
        <f>ZZZ__FnCalls!H115</f>
        <v>2019</v>
      </c>
      <c r="EB70" s="20" t="str">
        <f>ZZZ__FnCalls!F127</f>
        <v>MMM 2020</v>
      </c>
      <c r="EC70" s="20" t="str">
        <f>ZZZ__FnCalls!F128</f>
        <v>MMM 2020</v>
      </c>
      <c r="ED70" s="20" t="str">
        <f>ZZZ__FnCalls!F129</f>
        <v>MMM 2020</v>
      </c>
      <c r="EE70" s="20" t="str">
        <f>ZZZ__FnCalls!F130</f>
        <v>MMM 2020</v>
      </c>
      <c r="EF70" s="20" t="str">
        <f>ZZZ__FnCalls!F131</f>
        <v>MMM 2020</v>
      </c>
      <c r="EG70" s="20" t="str">
        <f>ZZZ__FnCalls!F132</f>
        <v>MMM 2020</v>
      </c>
      <c r="EH70" s="20" t="str">
        <f>ZZZ__FnCalls!F133</f>
        <v>MMM 2020</v>
      </c>
      <c r="EI70" s="20" t="str">
        <f>ZZZ__FnCalls!F134</f>
        <v>MMM 2020</v>
      </c>
      <c r="EJ70" s="20" t="str">
        <f>ZZZ__FnCalls!F135</f>
        <v>MMM 2020</v>
      </c>
      <c r="EK70" s="20" t="str">
        <f>ZZZ__FnCalls!F136</f>
        <v>MMM 2020</v>
      </c>
      <c r="EL70" s="20" t="str">
        <f>ZZZ__FnCalls!F137</f>
        <v>MMM 2020</v>
      </c>
      <c r="EM70" s="20" t="str">
        <f>ZZZ__FnCalls!F138</f>
        <v>MMM 2020</v>
      </c>
      <c r="EN70" s="21" t="str">
        <f>ZZZ__FnCalls!H127</f>
        <v>2020</v>
      </c>
    </row>
    <row r="71" spans="1:144" ht="12.75" customHeight="1" x14ac:dyDescent="0.2">
      <c r="A71" s="5"/>
      <c r="B71" s="44" t="str">
        <f>ZZZ__FnCalls!F7</f>
        <v>MMM 2010</v>
      </c>
      <c r="C71" s="44" t="str">
        <f>ZZZ__FnCalls!F8</f>
        <v>MMM 2010</v>
      </c>
      <c r="D71" s="44" t="str">
        <f>ZZZ__FnCalls!F9</f>
        <v>MMM 2010</v>
      </c>
      <c r="E71" s="44" t="str">
        <f>ZZZ__FnCalls!F10</f>
        <v>MMM 2010</v>
      </c>
      <c r="F71" s="44" t="str">
        <f>ZZZ__FnCalls!F11</f>
        <v>MMM 2010</v>
      </c>
      <c r="G71" s="44" t="str">
        <f>ZZZ__FnCalls!F12</f>
        <v>MMM 2010</v>
      </c>
      <c r="H71" s="44" t="str">
        <f>ZZZ__FnCalls!F13</f>
        <v>MMM 2010</v>
      </c>
      <c r="I71" s="44" t="str">
        <f>ZZZ__FnCalls!F14</f>
        <v>MMM 2010</v>
      </c>
      <c r="J71" s="44" t="str">
        <f>ZZZ__FnCalls!F15</f>
        <v>MMM 2010</v>
      </c>
      <c r="K71" s="44" t="str">
        <f>ZZZ__FnCalls!F16</f>
        <v>MMM 2010</v>
      </c>
      <c r="L71" s="44" t="str">
        <f>ZZZ__FnCalls!F17</f>
        <v>MMM 2010</v>
      </c>
      <c r="M71" s="44" t="str">
        <f>ZZZ__FnCalls!F18</f>
        <v>MMM 2010</v>
      </c>
      <c r="N71" s="45" t="str">
        <f>ZZZ__FnCalls!F7</f>
        <v>MMM 2010</v>
      </c>
      <c r="O71" s="44" t="str">
        <f>ZZZ__FnCalls!F19</f>
        <v>MMM 2011</v>
      </c>
      <c r="P71" s="44" t="str">
        <f>ZZZ__FnCalls!F20</f>
        <v>MMM 2011</v>
      </c>
      <c r="Q71" s="44" t="str">
        <f>ZZZ__FnCalls!F21</f>
        <v>MMM 2011</v>
      </c>
      <c r="R71" s="44" t="str">
        <f>ZZZ__FnCalls!F22</f>
        <v>MMM 2011</v>
      </c>
      <c r="S71" s="44" t="str">
        <f>ZZZ__FnCalls!F23</f>
        <v>MMM 2011</v>
      </c>
      <c r="T71" s="44" t="str">
        <f>ZZZ__FnCalls!F24</f>
        <v>MMM 2011</v>
      </c>
      <c r="U71" s="44" t="str">
        <f>ZZZ__FnCalls!F25</f>
        <v>MMM 2011</v>
      </c>
      <c r="V71" s="44" t="str">
        <f>ZZZ__FnCalls!F26</f>
        <v>MMM 2011</v>
      </c>
      <c r="W71" s="44" t="str">
        <f>ZZZ__FnCalls!F27</f>
        <v>MMM 2011</v>
      </c>
      <c r="X71" s="44" t="str">
        <f>ZZZ__FnCalls!F28</f>
        <v>MMM 2011</v>
      </c>
      <c r="Y71" s="44" t="str">
        <f>ZZZ__FnCalls!F29</f>
        <v>MMM 2011</v>
      </c>
      <c r="Z71" s="44" t="str">
        <f>ZZZ__FnCalls!F30</f>
        <v>MMM 2011</v>
      </c>
      <c r="AA71" s="45" t="str">
        <f>ZZZ__FnCalls!F19</f>
        <v>MMM 2011</v>
      </c>
      <c r="AB71" s="44" t="str">
        <f>ZZZ__FnCalls!F31</f>
        <v>MMM 2012</v>
      </c>
      <c r="AC71" s="44" t="str">
        <f>ZZZ__FnCalls!F32</f>
        <v>MMM 2012</v>
      </c>
      <c r="AD71" s="44" t="str">
        <f>ZZZ__FnCalls!F33</f>
        <v>MMM 2012</v>
      </c>
      <c r="AE71" s="44" t="str">
        <f>ZZZ__FnCalls!F34</f>
        <v>MMM 2012</v>
      </c>
      <c r="AF71" s="44" t="str">
        <f>ZZZ__FnCalls!F35</f>
        <v>MMM 2012</v>
      </c>
      <c r="AG71" s="44" t="str">
        <f>ZZZ__FnCalls!F36</f>
        <v>MMM 2012</v>
      </c>
      <c r="AH71" s="44" t="str">
        <f>ZZZ__FnCalls!F37</f>
        <v>MMM 2012</v>
      </c>
      <c r="AI71" s="44" t="str">
        <f>ZZZ__FnCalls!F38</f>
        <v>MMM 2012</v>
      </c>
      <c r="AJ71" s="44" t="str">
        <f>ZZZ__FnCalls!F39</f>
        <v>MMM 2012</v>
      </c>
      <c r="AK71" s="44" t="str">
        <f>ZZZ__FnCalls!F40</f>
        <v>MMM 2012</v>
      </c>
      <c r="AL71" s="44" t="str">
        <f>ZZZ__FnCalls!F41</f>
        <v>MMM 2012</v>
      </c>
      <c r="AM71" s="44" t="str">
        <f>ZZZ__FnCalls!F42</f>
        <v>MMM 2012</v>
      </c>
      <c r="AN71" s="45" t="str">
        <f>ZZZ__FnCalls!F31</f>
        <v>MMM 2012</v>
      </c>
      <c r="AO71" s="44" t="str">
        <f>ZZZ__FnCalls!F43</f>
        <v>MMM 2013</v>
      </c>
      <c r="AP71" s="44" t="str">
        <f>ZZZ__FnCalls!F44</f>
        <v>MMM 2013</v>
      </c>
      <c r="AQ71" s="44" t="str">
        <f>ZZZ__FnCalls!F45</f>
        <v>MMM 2013</v>
      </c>
      <c r="AR71" s="44" t="str">
        <f>ZZZ__FnCalls!F46</f>
        <v>MMM 2013</v>
      </c>
      <c r="AS71" s="44" t="str">
        <f>ZZZ__FnCalls!F47</f>
        <v>MMM 2013</v>
      </c>
      <c r="AT71" s="44" t="str">
        <f>ZZZ__FnCalls!F48</f>
        <v>MMM 2013</v>
      </c>
      <c r="AU71" s="44" t="str">
        <f>ZZZ__FnCalls!F49</f>
        <v>MMM 2013</v>
      </c>
      <c r="AV71" s="44" t="str">
        <f>ZZZ__FnCalls!F50</f>
        <v>MMM 2013</v>
      </c>
      <c r="AW71" s="44" t="str">
        <f>ZZZ__FnCalls!F51</f>
        <v>MMM 2013</v>
      </c>
      <c r="AX71" s="44" t="str">
        <f>ZZZ__FnCalls!F52</f>
        <v>MMM 2013</v>
      </c>
      <c r="AY71" s="44" t="str">
        <f>ZZZ__FnCalls!F53</f>
        <v>MMM 2013</v>
      </c>
      <c r="AZ71" s="44" t="str">
        <f>ZZZ__FnCalls!F54</f>
        <v>MMM 2013</v>
      </c>
      <c r="BA71" s="45" t="str">
        <f>ZZZ__FnCalls!F43</f>
        <v>MMM 2013</v>
      </c>
      <c r="BB71" s="44" t="str">
        <f>ZZZ__FnCalls!F55</f>
        <v>MMM 2014</v>
      </c>
      <c r="BC71" s="44" t="str">
        <f>ZZZ__FnCalls!F56</f>
        <v>MMM 2014</v>
      </c>
      <c r="BD71" s="44" t="str">
        <f>ZZZ__FnCalls!F57</f>
        <v>MMM 2014</v>
      </c>
      <c r="BE71" s="44" t="str">
        <f>ZZZ__FnCalls!F58</f>
        <v>MMM 2014</v>
      </c>
      <c r="BF71" s="44" t="str">
        <f>ZZZ__FnCalls!F59</f>
        <v>MMM 2014</v>
      </c>
      <c r="BG71" s="44" t="str">
        <f>ZZZ__FnCalls!F60</f>
        <v>MMM 2014</v>
      </c>
      <c r="BH71" s="44" t="str">
        <f>ZZZ__FnCalls!F61</f>
        <v>MMM 2014</v>
      </c>
      <c r="BI71" s="44" t="str">
        <f>ZZZ__FnCalls!F62</f>
        <v>MMM 2014</v>
      </c>
      <c r="BJ71" s="44" t="str">
        <f>ZZZ__FnCalls!F63</f>
        <v>MMM 2014</v>
      </c>
      <c r="BK71" s="44" t="str">
        <f>ZZZ__FnCalls!F64</f>
        <v>MMM 2014</v>
      </c>
      <c r="BL71" s="44" t="str">
        <f>ZZZ__FnCalls!F65</f>
        <v>MMM 2014</v>
      </c>
      <c r="BM71" s="44" t="str">
        <f>ZZZ__FnCalls!F66</f>
        <v>MMM 2014</v>
      </c>
      <c r="BN71" s="45" t="str">
        <f>ZZZ__FnCalls!F55</f>
        <v>MMM 2014</v>
      </c>
      <c r="BO71" s="44" t="str">
        <f>ZZZ__FnCalls!F67</f>
        <v>MMM 2015</v>
      </c>
      <c r="BP71" s="44" t="str">
        <f>ZZZ__FnCalls!F68</f>
        <v>MMM 2015</v>
      </c>
      <c r="BQ71" s="44" t="str">
        <f>ZZZ__FnCalls!F69</f>
        <v>MMM 2015</v>
      </c>
      <c r="BR71" s="44" t="str">
        <f>ZZZ__FnCalls!F70</f>
        <v>MMM 2015</v>
      </c>
      <c r="BS71" s="44" t="str">
        <f>ZZZ__FnCalls!F71</f>
        <v>MMM 2015</v>
      </c>
      <c r="BT71" s="44" t="str">
        <f>ZZZ__FnCalls!F72</f>
        <v>MMM 2015</v>
      </c>
      <c r="BU71" s="44" t="str">
        <f>ZZZ__FnCalls!F73</f>
        <v>MMM 2015</v>
      </c>
      <c r="BV71" s="44" t="str">
        <f>ZZZ__FnCalls!F74</f>
        <v>MMM 2015</v>
      </c>
      <c r="BW71" s="44" t="str">
        <f>ZZZ__FnCalls!F75</f>
        <v>MMM 2015</v>
      </c>
      <c r="BX71" s="44" t="str">
        <f>ZZZ__FnCalls!F76</f>
        <v>MMM 2015</v>
      </c>
      <c r="BY71" s="44" t="str">
        <f>ZZZ__FnCalls!F77</f>
        <v>MMM 2015</v>
      </c>
      <c r="BZ71" s="44" t="str">
        <f>ZZZ__FnCalls!F78</f>
        <v>MMM 2015</v>
      </c>
      <c r="CA71" s="45" t="str">
        <f>ZZZ__FnCalls!F67</f>
        <v>MMM 2015</v>
      </c>
      <c r="CB71" s="44" t="str">
        <f>ZZZ__FnCalls!F79</f>
        <v>MMM 2016</v>
      </c>
      <c r="CC71" s="44" t="str">
        <f>ZZZ__FnCalls!F80</f>
        <v>MMM 2016</v>
      </c>
      <c r="CD71" s="44" t="str">
        <f>ZZZ__FnCalls!F81</f>
        <v>MMM 2016</v>
      </c>
      <c r="CE71" s="44" t="str">
        <f>ZZZ__FnCalls!F82</f>
        <v>MMM 2016</v>
      </c>
      <c r="CF71" s="44" t="str">
        <f>ZZZ__FnCalls!F83</f>
        <v>MMM 2016</v>
      </c>
      <c r="CG71" s="44" t="str">
        <f>ZZZ__FnCalls!F84</f>
        <v>MMM 2016</v>
      </c>
      <c r="CH71" s="44" t="str">
        <f>ZZZ__FnCalls!F85</f>
        <v>MMM 2016</v>
      </c>
      <c r="CI71" s="44" t="str">
        <f>ZZZ__FnCalls!F86</f>
        <v>MMM 2016</v>
      </c>
      <c r="CJ71" s="44" t="str">
        <f>ZZZ__FnCalls!F87</f>
        <v>MMM 2016</v>
      </c>
      <c r="CK71" s="44" t="str">
        <f>ZZZ__FnCalls!F88</f>
        <v>MMM 2016</v>
      </c>
      <c r="CL71" s="44" t="str">
        <f>ZZZ__FnCalls!F89</f>
        <v>MMM 2016</v>
      </c>
      <c r="CM71" s="44" t="str">
        <f>ZZZ__FnCalls!F90</f>
        <v>MMM 2016</v>
      </c>
      <c r="CN71" s="45" t="str">
        <f>ZZZ__FnCalls!F79</f>
        <v>MMM 2016</v>
      </c>
      <c r="CO71" s="44" t="str">
        <f>ZZZ__FnCalls!F91</f>
        <v>MMM 2017</v>
      </c>
      <c r="CP71" s="44" t="str">
        <f>ZZZ__FnCalls!F92</f>
        <v>MMM 2017</v>
      </c>
      <c r="CQ71" s="44" t="str">
        <f>ZZZ__FnCalls!F93</f>
        <v>MMM 2017</v>
      </c>
      <c r="CR71" s="44" t="str">
        <f>ZZZ__FnCalls!F94</f>
        <v>MMM 2017</v>
      </c>
      <c r="CS71" s="44" t="str">
        <f>ZZZ__FnCalls!F95</f>
        <v>MMM 2017</v>
      </c>
      <c r="CT71" s="44" t="str">
        <f>ZZZ__FnCalls!F96</f>
        <v>MMM 2017</v>
      </c>
      <c r="CU71" s="44" t="str">
        <f>ZZZ__FnCalls!F97</f>
        <v>MMM 2017</v>
      </c>
      <c r="CV71" s="44" t="str">
        <f>ZZZ__FnCalls!F98</f>
        <v>MMM 2017</v>
      </c>
      <c r="CW71" s="44" t="str">
        <f>ZZZ__FnCalls!F99</f>
        <v>MMM 2017</v>
      </c>
      <c r="CX71" s="44" t="str">
        <f>ZZZ__FnCalls!F100</f>
        <v>MMM 2017</v>
      </c>
      <c r="CY71" s="44" t="str">
        <f>ZZZ__FnCalls!F101</f>
        <v>MMM 2017</v>
      </c>
      <c r="CZ71" s="44" t="str">
        <f>ZZZ__FnCalls!F102</f>
        <v>MMM 2017</v>
      </c>
      <c r="DA71" s="45" t="str">
        <f>ZZZ__FnCalls!F91</f>
        <v>MMM 2017</v>
      </c>
      <c r="DB71" s="44" t="str">
        <f>ZZZ__FnCalls!F103</f>
        <v>MMM 2018</v>
      </c>
      <c r="DC71" s="44" t="str">
        <f>ZZZ__FnCalls!F104</f>
        <v>MMM 2018</v>
      </c>
      <c r="DD71" s="44" t="str">
        <f>ZZZ__FnCalls!F105</f>
        <v>MMM 2018</v>
      </c>
      <c r="DE71" s="44" t="str">
        <f>ZZZ__FnCalls!F106</f>
        <v>MMM 2018</v>
      </c>
      <c r="DF71" s="44" t="str">
        <f>ZZZ__FnCalls!F107</f>
        <v>MMM 2018</v>
      </c>
      <c r="DG71" s="44" t="str">
        <f>ZZZ__FnCalls!F108</f>
        <v>MMM 2018</v>
      </c>
      <c r="DH71" s="44" t="str">
        <f>ZZZ__FnCalls!F109</f>
        <v>MMM 2018</v>
      </c>
      <c r="DI71" s="44" t="str">
        <f>ZZZ__FnCalls!F110</f>
        <v>MMM 2018</v>
      </c>
      <c r="DJ71" s="44" t="str">
        <f>ZZZ__FnCalls!F111</f>
        <v>MMM 2018</v>
      </c>
      <c r="DK71" s="44" t="str">
        <f>ZZZ__FnCalls!F112</f>
        <v>MMM 2018</v>
      </c>
      <c r="DL71" s="44" t="str">
        <f>ZZZ__FnCalls!F113</f>
        <v>MMM 2018</v>
      </c>
      <c r="DM71" s="44" t="str">
        <f>ZZZ__FnCalls!F114</f>
        <v>MMM 2018</v>
      </c>
      <c r="DN71" s="45" t="str">
        <f>ZZZ__FnCalls!F103</f>
        <v>MMM 2018</v>
      </c>
      <c r="DO71" s="44" t="str">
        <f>ZZZ__FnCalls!F115</f>
        <v>MMM 2019</v>
      </c>
      <c r="DP71" s="44" t="str">
        <f>ZZZ__FnCalls!F116</f>
        <v>MMM 2019</v>
      </c>
      <c r="DQ71" s="44" t="str">
        <f>ZZZ__FnCalls!F117</f>
        <v>MMM 2019</v>
      </c>
      <c r="DR71" s="44" t="str">
        <f>ZZZ__FnCalls!F118</f>
        <v>MMM 2019</v>
      </c>
      <c r="DS71" s="44" t="str">
        <f>ZZZ__FnCalls!F119</f>
        <v>MMM 2019</v>
      </c>
      <c r="DT71" s="44" t="str">
        <f>ZZZ__FnCalls!F120</f>
        <v>MMM 2019</v>
      </c>
      <c r="DU71" s="44" t="str">
        <f>ZZZ__FnCalls!F121</f>
        <v>MMM 2019</v>
      </c>
      <c r="DV71" s="44" t="str">
        <f>ZZZ__FnCalls!F122</f>
        <v>MMM 2019</v>
      </c>
      <c r="DW71" s="44" t="str">
        <f>ZZZ__FnCalls!F123</f>
        <v>MMM 2019</v>
      </c>
      <c r="DX71" s="44" t="str">
        <f>ZZZ__FnCalls!F124</f>
        <v>MMM 2019</v>
      </c>
      <c r="DY71" s="44" t="str">
        <f>ZZZ__FnCalls!F125</f>
        <v>MMM 2019</v>
      </c>
      <c r="DZ71" s="44" t="str">
        <f>ZZZ__FnCalls!F126</f>
        <v>MMM 2019</v>
      </c>
      <c r="EA71" s="45" t="str">
        <f>ZZZ__FnCalls!F115</f>
        <v>MMM 2019</v>
      </c>
      <c r="EB71" s="44" t="str">
        <f>ZZZ__FnCalls!F127</f>
        <v>MMM 2020</v>
      </c>
      <c r="EC71" s="44" t="str">
        <f>ZZZ__FnCalls!F128</f>
        <v>MMM 2020</v>
      </c>
      <c r="ED71" s="44" t="str">
        <f>ZZZ__FnCalls!F129</f>
        <v>MMM 2020</v>
      </c>
      <c r="EE71" s="44" t="str">
        <f>ZZZ__FnCalls!F130</f>
        <v>MMM 2020</v>
      </c>
      <c r="EF71" s="44" t="str">
        <f>ZZZ__FnCalls!F131</f>
        <v>MMM 2020</v>
      </c>
      <c r="EG71" s="44" t="str">
        <f>ZZZ__FnCalls!F132</f>
        <v>MMM 2020</v>
      </c>
      <c r="EH71" s="44" t="str">
        <f>ZZZ__FnCalls!F133</f>
        <v>MMM 2020</v>
      </c>
      <c r="EI71" s="44" t="str">
        <f>ZZZ__FnCalls!F134</f>
        <v>MMM 2020</v>
      </c>
      <c r="EJ71" s="44" t="str">
        <f>ZZZ__FnCalls!F135</f>
        <v>MMM 2020</v>
      </c>
      <c r="EK71" s="44" t="str">
        <f>ZZZ__FnCalls!F136</f>
        <v>MMM 2020</v>
      </c>
      <c r="EL71" s="44" t="str">
        <f>ZZZ__FnCalls!F137</f>
        <v>MMM 2020</v>
      </c>
      <c r="EM71" s="44" t="str">
        <f>ZZZ__FnCalls!F138</f>
        <v>MMM 2020</v>
      </c>
      <c r="EN71" s="45" t="str">
        <f>ZZZ__FnCalls!F127</f>
        <v>MMM 2020</v>
      </c>
    </row>
    <row r="72" spans="1:144" ht="12.75" customHeight="1" x14ac:dyDescent="0.2">
      <c r="A72" s="2" t="str">
        <f>"Capital_1"</f>
        <v>Capital_1</v>
      </c>
    </row>
    <row r="73" spans="1:144" ht="12.75" customHeight="1" x14ac:dyDescent="0.2">
      <c r="B73" s="19" t="str">
        <f>ZZZ__FnCalls!F7</f>
        <v>MMM 2010</v>
      </c>
      <c r="C73" s="20" t="str">
        <f>ZZZ__FnCalls!F8</f>
        <v>MMM 2010</v>
      </c>
      <c r="D73" s="20" t="str">
        <f>ZZZ__FnCalls!F9</f>
        <v>MMM 2010</v>
      </c>
      <c r="E73" s="20" t="str">
        <f>ZZZ__FnCalls!F10</f>
        <v>MMM 2010</v>
      </c>
      <c r="F73" s="20" t="str">
        <f>ZZZ__FnCalls!F11</f>
        <v>MMM 2010</v>
      </c>
      <c r="G73" s="20" t="str">
        <f>ZZZ__FnCalls!F12</f>
        <v>MMM 2010</v>
      </c>
      <c r="H73" s="20" t="str">
        <f>ZZZ__FnCalls!F13</f>
        <v>MMM 2010</v>
      </c>
      <c r="I73" s="20" t="str">
        <f>ZZZ__FnCalls!F14</f>
        <v>MMM 2010</v>
      </c>
      <c r="J73" s="20" t="str">
        <f>ZZZ__FnCalls!F15</f>
        <v>MMM 2010</v>
      </c>
      <c r="K73" s="20" t="str">
        <f>ZZZ__FnCalls!F16</f>
        <v>MMM 2010</v>
      </c>
      <c r="L73" s="20" t="str">
        <f>ZZZ__FnCalls!F17</f>
        <v>MMM 2010</v>
      </c>
      <c r="M73" s="20" t="str">
        <f>ZZZ__FnCalls!F18</f>
        <v>MMM 2010</v>
      </c>
      <c r="N73" s="21" t="str">
        <f>ZZZ__FnCalls!H7</f>
        <v>2010</v>
      </c>
      <c r="O73" s="20" t="str">
        <f>ZZZ__FnCalls!F19</f>
        <v>MMM 2011</v>
      </c>
      <c r="P73" s="20" t="str">
        <f>ZZZ__FnCalls!F20</f>
        <v>MMM 2011</v>
      </c>
      <c r="Q73" s="20" t="str">
        <f>ZZZ__FnCalls!F21</f>
        <v>MMM 2011</v>
      </c>
      <c r="R73" s="20" t="str">
        <f>ZZZ__FnCalls!F22</f>
        <v>MMM 2011</v>
      </c>
      <c r="S73" s="20" t="str">
        <f>ZZZ__FnCalls!F23</f>
        <v>MMM 2011</v>
      </c>
      <c r="T73" s="20" t="str">
        <f>ZZZ__FnCalls!F24</f>
        <v>MMM 2011</v>
      </c>
      <c r="U73" s="20" t="str">
        <f>ZZZ__FnCalls!F25</f>
        <v>MMM 2011</v>
      </c>
      <c r="V73" s="20" t="str">
        <f>ZZZ__FnCalls!F26</f>
        <v>MMM 2011</v>
      </c>
      <c r="W73" s="20" t="str">
        <f>ZZZ__FnCalls!F27</f>
        <v>MMM 2011</v>
      </c>
      <c r="X73" s="20" t="str">
        <f>ZZZ__FnCalls!F28</f>
        <v>MMM 2011</v>
      </c>
      <c r="Y73" s="20" t="str">
        <f>ZZZ__FnCalls!F29</f>
        <v>MMM 2011</v>
      </c>
      <c r="Z73" s="20" t="str">
        <f>ZZZ__FnCalls!F30</f>
        <v>MMM 2011</v>
      </c>
      <c r="AA73" s="21" t="str">
        <f>ZZZ__FnCalls!H19</f>
        <v>2011</v>
      </c>
      <c r="AB73" s="20" t="str">
        <f>ZZZ__FnCalls!F31</f>
        <v>MMM 2012</v>
      </c>
      <c r="AC73" s="20" t="str">
        <f>ZZZ__FnCalls!F32</f>
        <v>MMM 2012</v>
      </c>
      <c r="AD73" s="20" t="str">
        <f>ZZZ__FnCalls!F33</f>
        <v>MMM 2012</v>
      </c>
      <c r="AE73" s="20" t="str">
        <f>ZZZ__FnCalls!F34</f>
        <v>MMM 2012</v>
      </c>
      <c r="AF73" s="20" t="str">
        <f>ZZZ__FnCalls!F35</f>
        <v>MMM 2012</v>
      </c>
      <c r="AG73" s="20" t="str">
        <f>ZZZ__FnCalls!F36</f>
        <v>MMM 2012</v>
      </c>
      <c r="AH73" s="20" t="str">
        <f>ZZZ__FnCalls!F37</f>
        <v>MMM 2012</v>
      </c>
      <c r="AI73" s="20" t="str">
        <f>ZZZ__FnCalls!F38</f>
        <v>MMM 2012</v>
      </c>
      <c r="AJ73" s="20" t="str">
        <f>ZZZ__FnCalls!F39</f>
        <v>MMM 2012</v>
      </c>
      <c r="AK73" s="20" t="str">
        <f>ZZZ__FnCalls!F40</f>
        <v>MMM 2012</v>
      </c>
      <c r="AL73" s="20" t="str">
        <f>ZZZ__FnCalls!F41</f>
        <v>MMM 2012</v>
      </c>
      <c r="AM73" s="20" t="str">
        <f>ZZZ__FnCalls!F42</f>
        <v>MMM 2012</v>
      </c>
      <c r="AN73" s="21" t="str">
        <f>ZZZ__FnCalls!H31</f>
        <v>2012</v>
      </c>
      <c r="AO73" s="20" t="str">
        <f>ZZZ__FnCalls!F43</f>
        <v>MMM 2013</v>
      </c>
      <c r="AP73" s="20" t="str">
        <f>ZZZ__FnCalls!F44</f>
        <v>MMM 2013</v>
      </c>
      <c r="AQ73" s="20" t="str">
        <f>ZZZ__FnCalls!F45</f>
        <v>MMM 2013</v>
      </c>
      <c r="AR73" s="20" t="str">
        <f>ZZZ__FnCalls!F46</f>
        <v>MMM 2013</v>
      </c>
      <c r="AS73" s="20" t="str">
        <f>ZZZ__FnCalls!F47</f>
        <v>MMM 2013</v>
      </c>
      <c r="AT73" s="20" t="str">
        <f>ZZZ__FnCalls!F48</f>
        <v>MMM 2013</v>
      </c>
      <c r="AU73" s="20" t="str">
        <f>ZZZ__FnCalls!F49</f>
        <v>MMM 2013</v>
      </c>
      <c r="AV73" s="20" t="str">
        <f>ZZZ__FnCalls!F50</f>
        <v>MMM 2013</v>
      </c>
      <c r="AW73" s="20" t="str">
        <f>ZZZ__FnCalls!F51</f>
        <v>MMM 2013</v>
      </c>
      <c r="AX73" s="20" t="str">
        <f>ZZZ__FnCalls!F52</f>
        <v>MMM 2013</v>
      </c>
      <c r="AY73" s="20" t="str">
        <f>ZZZ__FnCalls!F53</f>
        <v>MMM 2013</v>
      </c>
      <c r="AZ73" s="20" t="str">
        <f>ZZZ__FnCalls!F54</f>
        <v>MMM 2013</v>
      </c>
      <c r="BA73" s="21" t="str">
        <f>ZZZ__FnCalls!H43</f>
        <v>2013</v>
      </c>
      <c r="BB73" s="20" t="str">
        <f>ZZZ__FnCalls!F55</f>
        <v>MMM 2014</v>
      </c>
      <c r="BC73" s="20" t="str">
        <f>ZZZ__FnCalls!F56</f>
        <v>MMM 2014</v>
      </c>
      <c r="BD73" s="20" t="str">
        <f>ZZZ__FnCalls!F57</f>
        <v>MMM 2014</v>
      </c>
      <c r="BE73" s="20" t="str">
        <f>ZZZ__FnCalls!F58</f>
        <v>MMM 2014</v>
      </c>
      <c r="BF73" s="20" t="str">
        <f>ZZZ__FnCalls!F59</f>
        <v>MMM 2014</v>
      </c>
      <c r="BG73" s="20" t="str">
        <f>ZZZ__FnCalls!F60</f>
        <v>MMM 2014</v>
      </c>
      <c r="BH73" s="20" t="str">
        <f>ZZZ__FnCalls!F61</f>
        <v>MMM 2014</v>
      </c>
      <c r="BI73" s="20" t="str">
        <f>ZZZ__FnCalls!F62</f>
        <v>MMM 2014</v>
      </c>
      <c r="BJ73" s="20" t="str">
        <f>ZZZ__FnCalls!F63</f>
        <v>MMM 2014</v>
      </c>
      <c r="BK73" s="20" t="str">
        <f>ZZZ__FnCalls!F64</f>
        <v>MMM 2014</v>
      </c>
      <c r="BL73" s="20" t="str">
        <f>ZZZ__FnCalls!F65</f>
        <v>MMM 2014</v>
      </c>
      <c r="BM73" s="20" t="str">
        <f>ZZZ__FnCalls!F66</f>
        <v>MMM 2014</v>
      </c>
      <c r="BN73" s="21" t="str">
        <f>ZZZ__FnCalls!H55</f>
        <v>2014</v>
      </c>
      <c r="BO73" s="20" t="str">
        <f>ZZZ__FnCalls!F67</f>
        <v>MMM 2015</v>
      </c>
      <c r="BP73" s="20" t="str">
        <f>ZZZ__FnCalls!F68</f>
        <v>MMM 2015</v>
      </c>
      <c r="BQ73" s="20" t="str">
        <f>ZZZ__FnCalls!F69</f>
        <v>MMM 2015</v>
      </c>
      <c r="BR73" s="20" t="str">
        <f>ZZZ__FnCalls!F70</f>
        <v>MMM 2015</v>
      </c>
      <c r="BS73" s="20" t="str">
        <f>ZZZ__FnCalls!F71</f>
        <v>MMM 2015</v>
      </c>
      <c r="BT73" s="20" t="str">
        <f>ZZZ__FnCalls!F72</f>
        <v>MMM 2015</v>
      </c>
      <c r="BU73" s="20" t="str">
        <f>ZZZ__FnCalls!F73</f>
        <v>MMM 2015</v>
      </c>
      <c r="BV73" s="20" t="str">
        <f>ZZZ__FnCalls!F74</f>
        <v>MMM 2015</v>
      </c>
      <c r="BW73" s="20" t="str">
        <f>ZZZ__FnCalls!F75</f>
        <v>MMM 2015</v>
      </c>
      <c r="BX73" s="20" t="str">
        <f>ZZZ__FnCalls!F76</f>
        <v>MMM 2015</v>
      </c>
      <c r="BY73" s="20" t="str">
        <f>ZZZ__FnCalls!F77</f>
        <v>MMM 2015</v>
      </c>
      <c r="BZ73" s="20" t="str">
        <f>ZZZ__FnCalls!F78</f>
        <v>MMM 2015</v>
      </c>
      <c r="CA73" s="21" t="str">
        <f>ZZZ__FnCalls!H67</f>
        <v>2015</v>
      </c>
      <c r="CB73" s="20" t="str">
        <f>ZZZ__FnCalls!F79</f>
        <v>MMM 2016</v>
      </c>
      <c r="CC73" s="20" t="str">
        <f>ZZZ__FnCalls!F80</f>
        <v>MMM 2016</v>
      </c>
      <c r="CD73" s="20" t="str">
        <f>ZZZ__FnCalls!F81</f>
        <v>MMM 2016</v>
      </c>
      <c r="CE73" s="20" t="str">
        <f>ZZZ__FnCalls!F82</f>
        <v>MMM 2016</v>
      </c>
      <c r="CF73" s="20" t="str">
        <f>ZZZ__FnCalls!F83</f>
        <v>MMM 2016</v>
      </c>
      <c r="CG73" s="20" t="str">
        <f>ZZZ__FnCalls!F84</f>
        <v>MMM 2016</v>
      </c>
      <c r="CH73" s="20" t="str">
        <f>ZZZ__FnCalls!F85</f>
        <v>MMM 2016</v>
      </c>
      <c r="CI73" s="20" t="str">
        <f>ZZZ__FnCalls!F86</f>
        <v>MMM 2016</v>
      </c>
      <c r="CJ73" s="20" t="str">
        <f>ZZZ__FnCalls!F87</f>
        <v>MMM 2016</v>
      </c>
      <c r="CK73" s="20" t="str">
        <f>ZZZ__FnCalls!F88</f>
        <v>MMM 2016</v>
      </c>
      <c r="CL73" s="20" t="str">
        <f>ZZZ__FnCalls!F89</f>
        <v>MMM 2016</v>
      </c>
      <c r="CM73" s="20" t="str">
        <f>ZZZ__FnCalls!F90</f>
        <v>MMM 2016</v>
      </c>
      <c r="CN73" s="21" t="str">
        <f>ZZZ__FnCalls!H79</f>
        <v>2016</v>
      </c>
      <c r="CO73" s="20" t="str">
        <f>ZZZ__FnCalls!F91</f>
        <v>MMM 2017</v>
      </c>
      <c r="CP73" s="20" t="str">
        <f>ZZZ__FnCalls!F92</f>
        <v>MMM 2017</v>
      </c>
      <c r="CQ73" s="20" t="str">
        <f>ZZZ__FnCalls!F93</f>
        <v>MMM 2017</v>
      </c>
      <c r="CR73" s="20" t="str">
        <f>ZZZ__FnCalls!F94</f>
        <v>MMM 2017</v>
      </c>
      <c r="CS73" s="20" t="str">
        <f>ZZZ__FnCalls!F95</f>
        <v>MMM 2017</v>
      </c>
      <c r="CT73" s="20" t="str">
        <f>ZZZ__FnCalls!F96</f>
        <v>MMM 2017</v>
      </c>
      <c r="CU73" s="20" t="str">
        <f>ZZZ__FnCalls!F97</f>
        <v>MMM 2017</v>
      </c>
      <c r="CV73" s="20" t="str">
        <f>ZZZ__FnCalls!F98</f>
        <v>MMM 2017</v>
      </c>
      <c r="CW73" s="20" t="str">
        <f>ZZZ__FnCalls!F99</f>
        <v>MMM 2017</v>
      </c>
      <c r="CX73" s="20" t="str">
        <f>ZZZ__FnCalls!F100</f>
        <v>MMM 2017</v>
      </c>
      <c r="CY73" s="20" t="str">
        <f>ZZZ__FnCalls!F101</f>
        <v>MMM 2017</v>
      </c>
      <c r="CZ73" s="20" t="str">
        <f>ZZZ__FnCalls!F102</f>
        <v>MMM 2017</v>
      </c>
      <c r="DA73" s="21" t="str">
        <f>ZZZ__FnCalls!H91</f>
        <v>2017</v>
      </c>
      <c r="DB73" s="20" t="str">
        <f>ZZZ__FnCalls!F103</f>
        <v>MMM 2018</v>
      </c>
      <c r="DC73" s="20" t="str">
        <f>ZZZ__FnCalls!F104</f>
        <v>MMM 2018</v>
      </c>
      <c r="DD73" s="20" t="str">
        <f>ZZZ__FnCalls!F105</f>
        <v>MMM 2018</v>
      </c>
      <c r="DE73" s="20" t="str">
        <f>ZZZ__FnCalls!F106</f>
        <v>MMM 2018</v>
      </c>
      <c r="DF73" s="20" t="str">
        <f>ZZZ__FnCalls!F107</f>
        <v>MMM 2018</v>
      </c>
      <c r="DG73" s="20" t="str">
        <f>ZZZ__FnCalls!F108</f>
        <v>MMM 2018</v>
      </c>
      <c r="DH73" s="20" t="str">
        <f>ZZZ__FnCalls!F109</f>
        <v>MMM 2018</v>
      </c>
      <c r="DI73" s="20" t="str">
        <f>ZZZ__FnCalls!F110</f>
        <v>MMM 2018</v>
      </c>
      <c r="DJ73" s="20" t="str">
        <f>ZZZ__FnCalls!F111</f>
        <v>MMM 2018</v>
      </c>
      <c r="DK73" s="20" t="str">
        <f>ZZZ__FnCalls!F112</f>
        <v>MMM 2018</v>
      </c>
      <c r="DL73" s="20" t="str">
        <f>ZZZ__FnCalls!F113</f>
        <v>MMM 2018</v>
      </c>
      <c r="DM73" s="20" t="str">
        <f>ZZZ__FnCalls!F114</f>
        <v>MMM 2018</v>
      </c>
      <c r="DN73" s="21" t="str">
        <f>ZZZ__FnCalls!H103</f>
        <v>2018</v>
      </c>
      <c r="DO73" s="20" t="str">
        <f>ZZZ__FnCalls!F115</f>
        <v>MMM 2019</v>
      </c>
      <c r="DP73" s="20" t="str">
        <f>ZZZ__FnCalls!F116</f>
        <v>MMM 2019</v>
      </c>
      <c r="DQ73" s="20" t="str">
        <f>ZZZ__FnCalls!F117</f>
        <v>MMM 2019</v>
      </c>
      <c r="DR73" s="20" t="str">
        <f>ZZZ__FnCalls!F118</f>
        <v>MMM 2019</v>
      </c>
      <c r="DS73" s="20" t="str">
        <f>ZZZ__FnCalls!F119</f>
        <v>MMM 2019</v>
      </c>
      <c r="DT73" s="20" t="str">
        <f>ZZZ__FnCalls!F120</f>
        <v>MMM 2019</v>
      </c>
      <c r="DU73" s="20" t="str">
        <f>ZZZ__FnCalls!F121</f>
        <v>MMM 2019</v>
      </c>
      <c r="DV73" s="20" t="str">
        <f>ZZZ__FnCalls!F122</f>
        <v>MMM 2019</v>
      </c>
      <c r="DW73" s="20" t="str">
        <f>ZZZ__FnCalls!F123</f>
        <v>MMM 2019</v>
      </c>
      <c r="DX73" s="20" t="str">
        <f>ZZZ__FnCalls!F124</f>
        <v>MMM 2019</v>
      </c>
      <c r="DY73" s="20" t="str">
        <f>ZZZ__FnCalls!F125</f>
        <v>MMM 2019</v>
      </c>
      <c r="DZ73" s="20" t="str">
        <f>ZZZ__FnCalls!F126</f>
        <v>MMM 2019</v>
      </c>
      <c r="EA73" s="21" t="str">
        <f>ZZZ__FnCalls!H115</f>
        <v>2019</v>
      </c>
      <c r="EB73" s="20" t="str">
        <f>ZZZ__FnCalls!F127</f>
        <v>MMM 2020</v>
      </c>
      <c r="EC73" s="20" t="str">
        <f>ZZZ__FnCalls!F128</f>
        <v>MMM 2020</v>
      </c>
      <c r="ED73" s="20" t="str">
        <f>ZZZ__FnCalls!F129</f>
        <v>MMM 2020</v>
      </c>
      <c r="EE73" s="20" t="str">
        <f>ZZZ__FnCalls!F130</f>
        <v>MMM 2020</v>
      </c>
      <c r="EF73" s="20" t="str">
        <f>ZZZ__FnCalls!F131</f>
        <v>MMM 2020</v>
      </c>
      <c r="EG73" s="20" t="str">
        <f>ZZZ__FnCalls!F132</f>
        <v>MMM 2020</v>
      </c>
      <c r="EH73" s="20" t="str">
        <f>ZZZ__FnCalls!F133</f>
        <v>MMM 2020</v>
      </c>
      <c r="EI73" s="20" t="str">
        <f>ZZZ__FnCalls!F134</f>
        <v>MMM 2020</v>
      </c>
      <c r="EJ73" s="20" t="str">
        <f>ZZZ__FnCalls!F135</f>
        <v>MMM 2020</v>
      </c>
      <c r="EK73" s="20" t="str">
        <f>ZZZ__FnCalls!F136</f>
        <v>MMM 2020</v>
      </c>
      <c r="EL73" s="20" t="str">
        <f>ZZZ__FnCalls!F137</f>
        <v>MMM 2020</v>
      </c>
      <c r="EM73" s="20" t="str">
        <f>ZZZ__FnCalls!F138</f>
        <v>MMM 2020</v>
      </c>
      <c r="EN73" s="21" t="str">
        <f>ZZZ__FnCalls!H127</f>
        <v>2020</v>
      </c>
    </row>
    <row r="74" spans="1:144" ht="12.75" customHeight="1" x14ac:dyDescent="0.2">
      <c r="A74" s="5"/>
      <c r="B74" s="44">
        <f>ZZZ__FnCalls!A7</f>
        <v>40179</v>
      </c>
      <c r="C74" s="44">
        <f>ZZZ__FnCalls!A8</f>
        <v>40210</v>
      </c>
      <c r="D74" s="44">
        <f>ZZZ__FnCalls!A9</f>
        <v>40238</v>
      </c>
      <c r="E74" s="44">
        <f>ZZZ__FnCalls!A10</f>
        <v>40269</v>
      </c>
      <c r="F74" s="44">
        <f>ZZZ__FnCalls!A11</f>
        <v>40299</v>
      </c>
      <c r="G74" s="44">
        <f>ZZZ__FnCalls!A12</f>
        <v>40330</v>
      </c>
      <c r="H74" s="44">
        <f>ZZZ__FnCalls!A13</f>
        <v>40360</v>
      </c>
      <c r="I74" s="44">
        <f>ZZZ__FnCalls!A14</f>
        <v>40391</v>
      </c>
      <c r="J74" s="44">
        <f>ZZZ__FnCalls!A15</f>
        <v>40422</v>
      </c>
      <c r="K74" s="44">
        <f>ZZZ__FnCalls!A16</f>
        <v>40452</v>
      </c>
      <c r="L74" s="44">
        <f>ZZZ__FnCalls!A17</f>
        <v>40483</v>
      </c>
      <c r="M74" s="44">
        <f>ZZZ__FnCalls!A18</f>
        <v>40513</v>
      </c>
      <c r="N74" s="45">
        <f>ZZZ__FnCalls!A7</f>
        <v>40179</v>
      </c>
      <c r="O74" s="44">
        <f>ZZZ__FnCalls!A19</f>
        <v>40544</v>
      </c>
      <c r="P74" s="44">
        <f>ZZZ__FnCalls!A20</f>
        <v>40575</v>
      </c>
      <c r="Q74" s="44">
        <f>ZZZ__FnCalls!A21</f>
        <v>40603</v>
      </c>
      <c r="R74" s="44">
        <f>ZZZ__FnCalls!A22</f>
        <v>40634</v>
      </c>
      <c r="S74" s="44">
        <f>ZZZ__FnCalls!A23</f>
        <v>40664</v>
      </c>
      <c r="T74" s="44">
        <f>ZZZ__FnCalls!A24</f>
        <v>40695</v>
      </c>
      <c r="U74" s="44">
        <f>ZZZ__FnCalls!A25</f>
        <v>40725</v>
      </c>
      <c r="V74" s="44">
        <f>ZZZ__FnCalls!A26</f>
        <v>40756</v>
      </c>
      <c r="W74" s="44">
        <f>ZZZ__FnCalls!A27</f>
        <v>40787</v>
      </c>
      <c r="X74" s="44">
        <f>ZZZ__FnCalls!A28</f>
        <v>40817</v>
      </c>
      <c r="Y74" s="44">
        <f>ZZZ__FnCalls!A29</f>
        <v>40848</v>
      </c>
      <c r="Z74" s="44">
        <f>ZZZ__FnCalls!A30</f>
        <v>40878</v>
      </c>
      <c r="AA74" s="45">
        <f>ZZZ__FnCalls!A19</f>
        <v>40544</v>
      </c>
      <c r="AB74" s="44">
        <f>ZZZ__FnCalls!A31</f>
        <v>40909</v>
      </c>
      <c r="AC74" s="44">
        <f>ZZZ__FnCalls!A32</f>
        <v>40940</v>
      </c>
      <c r="AD74" s="44">
        <f>ZZZ__FnCalls!A33</f>
        <v>40969</v>
      </c>
      <c r="AE74" s="44">
        <f>ZZZ__FnCalls!A34</f>
        <v>41000</v>
      </c>
      <c r="AF74" s="44">
        <f>ZZZ__FnCalls!A35</f>
        <v>41030</v>
      </c>
      <c r="AG74" s="44">
        <f>ZZZ__FnCalls!A36</f>
        <v>41061</v>
      </c>
      <c r="AH74" s="44">
        <f>ZZZ__FnCalls!A37</f>
        <v>41091</v>
      </c>
      <c r="AI74" s="44">
        <f>ZZZ__FnCalls!A38</f>
        <v>41122</v>
      </c>
      <c r="AJ74" s="44">
        <f>ZZZ__FnCalls!A39</f>
        <v>41153</v>
      </c>
      <c r="AK74" s="44">
        <f>ZZZ__FnCalls!A40</f>
        <v>41183</v>
      </c>
      <c r="AL74" s="44">
        <f>ZZZ__FnCalls!A41</f>
        <v>41214</v>
      </c>
      <c r="AM74" s="44">
        <f>ZZZ__FnCalls!A42</f>
        <v>41244</v>
      </c>
      <c r="AN74" s="45">
        <f>ZZZ__FnCalls!A31</f>
        <v>40909</v>
      </c>
      <c r="AO74" s="44">
        <f>ZZZ__FnCalls!A43</f>
        <v>41275</v>
      </c>
      <c r="AP74" s="44">
        <f>ZZZ__FnCalls!A44</f>
        <v>41306</v>
      </c>
      <c r="AQ74" s="44">
        <f>ZZZ__FnCalls!A45</f>
        <v>41334</v>
      </c>
      <c r="AR74" s="44">
        <f>ZZZ__FnCalls!A46</f>
        <v>41365</v>
      </c>
      <c r="AS74" s="44">
        <f>ZZZ__FnCalls!A47</f>
        <v>41395</v>
      </c>
      <c r="AT74" s="44">
        <f>ZZZ__FnCalls!A48</f>
        <v>41426</v>
      </c>
      <c r="AU74" s="44">
        <f>ZZZ__FnCalls!A49</f>
        <v>41456</v>
      </c>
      <c r="AV74" s="44">
        <f>ZZZ__FnCalls!A50</f>
        <v>41487</v>
      </c>
      <c r="AW74" s="44">
        <f>ZZZ__FnCalls!A51</f>
        <v>41518</v>
      </c>
      <c r="AX74" s="44">
        <f>ZZZ__FnCalls!A52</f>
        <v>41548</v>
      </c>
      <c r="AY74" s="44">
        <f>ZZZ__FnCalls!A53</f>
        <v>41579</v>
      </c>
      <c r="AZ74" s="44">
        <f>ZZZ__FnCalls!A54</f>
        <v>41609</v>
      </c>
      <c r="BA74" s="45">
        <f>ZZZ__FnCalls!A43</f>
        <v>41275</v>
      </c>
      <c r="BB74" s="44">
        <f>ZZZ__FnCalls!A55</f>
        <v>41640</v>
      </c>
      <c r="BC74" s="44">
        <f>ZZZ__FnCalls!A56</f>
        <v>41671</v>
      </c>
      <c r="BD74" s="44">
        <f>ZZZ__FnCalls!A57</f>
        <v>41699</v>
      </c>
      <c r="BE74" s="44">
        <f>ZZZ__FnCalls!A58</f>
        <v>41730</v>
      </c>
      <c r="BF74" s="44">
        <f>ZZZ__FnCalls!A59</f>
        <v>41760</v>
      </c>
      <c r="BG74" s="44">
        <f>ZZZ__FnCalls!A60</f>
        <v>41791</v>
      </c>
      <c r="BH74" s="44">
        <f>ZZZ__FnCalls!A61</f>
        <v>41821</v>
      </c>
      <c r="BI74" s="44">
        <f>ZZZ__FnCalls!A62</f>
        <v>41852</v>
      </c>
      <c r="BJ74" s="44">
        <f>ZZZ__FnCalls!A63</f>
        <v>41883</v>
      </c>
      <c r="BK74" s="44">
        <f>ZZZ__FnCalls!A64</f>
        <v>41913</v>
      </c>
      <c r="BL74" s="44">
        <f>ZZZ__FnCalls!A65</f>
        <v>41944</v>
      </c>
      <c r="BM74" s="44">
        <f>ZZZ__FnCalls!A66</f>
        <v>41974</v>
      </c>
      <c r="BN74" s="45">
        <f>ZZZ__FnCalls!A55</f>
        <v>41640</v>
      </c>
      <c r="BO74" s="44">
        <f>ZZZ__FnCalls!A67</f>
        <v>42005</v>
      </c>
      <c r="BP74" s="44">
        <f>ZZZ__FnCalls!A68</f>
        <v>42036</v>
      </c>
      <c r="BQ74" s="44">
        <f>ZZZ__FnCalls!A69</f>
        <v>42064</v>
      </c>
      <c r="BR74" s="44">
        <f>ZZZ__FnCalls!A70</f>
        <v>42095</v>
      </c>
      <c r="BS74" s="44">
        <f>ZZZ__FnCalls!A71</f>
        <v>42125</v>
      </c>
      <c r="BT74" s="44">
        <f>ZZZ__FnCalls!A72</f>
        <v>42156</v>
      </c>
      <c r="BU74" s="44">
        <f>ZZZ__FnCalls!A73</f>
        <v>42186</v>
      </c>
      <c r="BV74" s="44">
        <f>ZZZ__FnCalls!A74</f>
        <v>42217</v>
      </c>
      <c r="BW74" s="44">
        <f>ZZZ__FnCalls!A75</f>
        <v>42248</v>
      </c>
      <c r="BX74" s="44">
        <f>ZZZ__FnCalls!A76</f>
        <v>42278</v>
      </c>
      <c r="BY74" s="44">
        <f>ZZZ__FnCalls!A77</f>
        <v>42309</v>
      </c>
      <c r="BZ74" s="44">
        <f>ZZZ__FnCalls!A78</f>
        <v>42339</v>
      </c>
      <c r="CA74" s="45">
        <f>ZZZ__FnCalls!A67</f>
        <v>42005</v>
      </c>
      <c r="CB74" s="44">
        <f>ZZZ__FnCalls!A79</f>
        <v>42370</v>
      </c>
      <c r="CC74" s="44">
        <f>ZZZ__FnCalls!A80</f>
        <v>42401</v>
      </c>
      <c r="CD74" s="44">
        <f>ZZZ__FnCalls!A81</f>
        <v>42430</v>
      </c>
      <c r="CE74" s="44">
        <f>ZZZ__FnCalls!A82</f>
        <v>42461</v>
      </c>
      <c r="CF74" s="44">
        <f>ZZZ__FnCalls!A83</f>
        <v>42491</v>
      </c>
      <c r="CG74" s="44">
        <f>ZZZ__FnCalls!A84</f>
        <v>42522</v>
      </c>
      <c r="CH74" s="44">
        <f>ZZZ__FnCalls!A85</f>
        <v>42552</v>
      </c>
      <c r="CI74" s="44">
        <f>ZZZ__FnCalls!A86</f>
        <v>42583</v>
      </c>
      <c r="CJ74" s="44">
        <f>ZZZ__FnCalls!A87</f>
        <v>42614</v>
      </c>
      <c r="CK74" s="44">
        <f>ZZZ__FnCalls!A88</f>
        <v>42644</v>
      </c>
      <c r="CL74" s="44">
        <f>ZZZ__FnCalls!A89</f>
        <v>42675</v>
      </c>
      <c r="CM74" s="44">
        <f>ZZZ__FnCalls!A90</f>
        <v>42705</v>
      </c>
      <c r="CN74" s="45">
        <f>ZZZ__FnCalls!A79</f>
        <v>42370</v>
      </c>
      <c r="CO74" s="44">
        <f>ZZZ__FnCalls!A91</f>
        <v>42736</v>
      </c>
      <c r="CP74" s="44">
        <f>ZZZ__FnCalls!A92</f>
        <v>42767</v>
      </c>
      <c r="CQ74" s="44">
        <f>ZZZ__FnCalls!A93</f>
        <v>42795</v>
      </c>
      <c r="CR74" s="44">
        <f>ZZZ__FnCalls!A94</f>
        <v>42826</v>
      </c>
      <c r="CS74" s="44">
        <f>ZZZ__FnCalls!A95</f>
        <v>42856</v>
      </c>
      <c r="CT74" s="44">
        <f>ZZZ__FnCalls!A96</f>
        <v>42887</v>
      </c>
      <c r="CU74" s="44">
        <f>ZZZ__FnCalls!A97</f>
        <v>42917</v>
      </c>
      <c r="CV74" s="44">
        <f>ZZZ__FnCalls!A98</f>
        <v>42948</v>
      </c>
      <c r="CW74" s="44">
        <f>ZZZ__FnCalls!A99</f>
        <v>42979</v>
      </c>
      <c r="CX74" s="44">
        <f>ZZZ__FnCalls!A100</f>
        <v>43009</v>
      </c>
      <c r="CY74" s="44">
        <f>ZZZ__FnCalls!A101</f>
        <v>43040</v>
      </c>
      <c r="CZ74" s="44">
        <f>ZZZ__FnCalls!A102</f>
        <v>43070</v>
      </c>
      <c r="DA74" s="45">
        <f>ZZZ__FnCalls!A91</f>
        <v>42736</v>
      </c>
      <c r="DB74" s="44">
        <f>ZZZ__FnCalls!A103</f>
        <v>43101</v>
      </c>
      <c r="DC74" s="44">
        <f>ZZZ__FnCalls!A104</f>
        <v>43132</v>
      </c>
      <c r="DD74" s="44">
        <f>ZZZ__FnCalls!A105</f>
        <v>43160</v>
      </c>
      <c r="DE74" s="44">
        <f>ZZZ__FnCalls!A106</f>
        <v>43191</v>
      </c>
      <c r="DF74" s="44">
        <f>ZZZ__FnCalls!A107</f>
        <v>43221</v>
      </c>
      <c r="DG74" s="44">
        <f>ZZZ__FnCalls!A108</f>
        <v>43252</v>
      </c>
      <c r="DH74" s="44">
        <f>ZZZ__FnCalls!A109</f>
        <v>43282</v>
      </c>
      <c r="DI74" s="44">
        <f>ZZZ__FnCalls!A110</f>
        <v>43313</v>
      </c>
      <c r="DJ74" s="44">
        <f>ZZZ__FnCalls!A111</f>
        <v>43344</v>
      </c>
      <c r="DK74" s="44">
        <f>ZZZ__FnCalls!A112</f>
        <v>43374</v>
      </c>
      <c r="DL74" s="44">
        <f>ZZZ__FnCalls!A113</f>
        <v>43405</v>
      </c>
      <c r="DM74" s="44">
        <f>ZZZ__FnCalls!A114</f>
        <v>43435</v>
      </c>
      <c r="DN74" s="45">
        <f>ZZZ__FnCalls!A103</f>
        <v>43101</v>
      </c>
      <c r="DO74" s="44">
        <f>ZZZ__FnCalls!A115</f>
        <v>43466</v>
      </c>
      <c r="DP74" s="44">
        <f>ZZZ__FnCalls!A116</f>
        <v>43497</v>
      </c>
      <c r="DQ74" s="44">
        <f>ZZZ__FnCalls!A117</f>
        <v>43525</v>
      </c>
      <c r="DR74" s="44">
        <f>ZZZ__FnCalls!A118</f>
        <v>43556</v>
      </c>
      <c r="DS74" s="44">
        <f>ZZZ__FnCalls!A119</f>
        <v>43586</v>
      </c>
      <c r="DT74" s="44">
        <f>ZZZ__FnCalls!A120</f>
        <v>43617</v>
      </c>
      <c r="DU74" s="44">
        <f>ZZZ__FnCalls!A121</f>
        <v>43647</v>
      </c>
      <c r="DV74" s="44">
        <f>ZZZ__FnCalls!A122</f>
        <v>43678</v>
      </c>
      <c r="DW74" s="44">
        <f>ZZZ__FnCalls!A123</f>
        <v>43709</v>
      </c>
      <c r="DX74" s="44">
        <f>ZZZ__FnCalls!A124</f>
        <v>43739</v>
      </c>
      <c r="DY74" s="44">
        <f>ZZZ__FnCalls!A125</f>
        <v>43770</v>
      </c>
      <c r="DZ74" s="44">
        <f>ZZZ__FnCalls!A126</f>
        <v>43800</v>
      </c>
      <c r="EA74" s="45">
        <f>ZZZ__FnCalls!A115</f>
        <v>43466</v>
      </c>
      <c r="EB74" s="44">
        <f>ZZZ__FnCalls!A127</f>
        <v>43831</v>
      </c>
      <c r="EC74" s="44">
        <f>ZZZ__FnCalls!A128</f>
        <v>43862</v>
      </c>
      <c r="ED74" s="44">
        <f>ZZZ__FnCalls!A129</f>
        <v>43891</v>
      </c>
      <c r="EE74" s="44">
        <f>ZZZ__FnCalls!A130</f>
        <v>43922</v>
      </c>
      <c r="EF74" s="44">
        <f>ZZZ__FnCalls!A131</f>
        <v>43952</v>
      </c>
      <c r="EG74" s="44">
        <f>ZZZ__FnCalls!A132</f>
        <v>43983</v>
      </c>
      <c r="EH74" s="44">
        <f>ZZZ__FnCalls!A133</f>
        <v>44013</v>
      </c>
      <c r="EI74" s="44">
        <f>ZZZ__FnCalls!A134</f>
        <v>44044</v>
      </c>
      <c r="EJ74" s="44">
        <f>ZZZ__FnCalls!A135</f>
        <v>44075</v>
      </c>
      <c r="EK74" s="44">
        <f>ZZZ__FnCalls!A136</f>
        <v>44105</v>
      </c>
      <c r="EL74" s="44">
        <f>ZZZ__FnCalls!A137</f>
        <v>44136</v>
      </c>
      <c r="EM74" s="44">
        <f>ZZZ__FnCalls!A138</f>
        <v>44166</v>
      </c>
      <c r="EN74" s="45">
        <f>ZZZ__FnCalls!A127</f>
        <v>43831</v>
      </c>
    </row>
    <row r="75" spans="1:144" ht="12.75" customHeight="1" x14ac:dyDescent="0.2">
      <c r="A75" s="2" t="str">
        <f>"Capital_2"</f>
        <v>Capital_2</v>
      </c>
    </row>
    <row r="76" spans="1:144" ht="12.75" customHeight="1" x14ac:dyDescent="0.2">
      <c r="B76" s="19" t="str">
        <f>ZZZ__FnCalls!F7</f>
        <v>MMM 2010</v>
      </c>
      <c r="C76" s="20" t="str">
        <f>ZZZ__FnCalls!F8</f>
        <v>MMM 2010</v>
      </c>
      <c r="D76" s="20" t="str">
        <f>ZZZ__FnCalls!F9</f>
        <v>MMM 2010</v>
      </c>
      <c r="E76" s="20" t="str">
        <f>ZZZ__FnCalls!F10</f>
        <v>MMM 2010</v>
      </c>
      <c r="F76" s="20" t="str">
        <f>ZZZ__FnCalls!F11</f>
        <v>MMM 2010</v>
      </c>
      <c r="G76" s="20" t="str">
        <f>ZZZ__FnCalls!F12</f>
        <v>MMM 2010</v>
      </c>
      <c r="H76" s="20" t="str">
        <f>ZZZ__FnCalls!F13</f>
        <v>MMM 2010</v>
      </c>
      <c r="I76" s="20" t="str">
        <f>ZZZ__FnCalls!F14</f>
        <v>MMM 2010</v>
      </c>
      <c r="J76" s="20" t="str">
        <f>ZZZ__FnCalls!F15</f>
        <v>MMM 2010</v>
      </c>
      <c r="K76" s="20" t="str">
        <f>ZZZ__FnCalls!F16</f>
        <v>MMM 2010</v>
      </c>
      <c r="L76" s="20" t="str">
        <f>ZZZ__FnCalls!F17</f>
        <v>MMM 2010</v>
      </c>
      <c r="M76" s="20" t="str">
        <f>ZZZ__FnCalls!F18</f>
        <v>MMM 2010</v>
      </c>
      <c r="N76" s="21" t="str">
        <f>ZZZ__FnCalls!H7</f>
        <v>2010</v>
      </c>
      <c r="O76" s="20" t="str">
        <f>ZZZ__FnCalls!F19</f>
        <v>MMM 2011</v>
      </c>
      <c r="P76" s="20" t="str">
        <f>ZZZ__FnCalls!F20</f>
        <v>MMM 2011</v>
      </c>
      <c r="Q76" s="20" t="str">
        <f>ZZZ__FnCalls!F21</f>
        <v>MMM 2011</v>
      </c>
      <c r="R76" s="20" t="str">
        <f>ZZZ__FnCalls!F22</f>
        <v>MMM 2011</v>
      </c>
      <c r="S76" s="20" t="str">
        <f>ZZZ__FnCalls!F23</f>
        <v>MMM 2011</v>
      </c>
      <c r="T76" s="20" t="str">
        <f>ZZZ__FnCalls!F24</f>
        <v>MMM 2011</v>
      </c>
      <c r="U76" s="20" t="str">
        <f>ZZZ__FnCalls!F25</f>
        <v>MMM 2011</v>
      </c>
      <c r="V76" s="20" t="str">
        <f>ZZZ__FnCalls!F26</f>
        <v>MMM 2011</v>
      </c>
      <c r="W76" s="20" t="str">
        <f>ZZZ__FnCalls!F27</f>
        <v>MMM 2011</v>
      </c>
      <c r="X76" s="20" t="str">
        <f>ZZZ__FnCalls!F28</f>
        <v>MMM 2011</v>
      </c>
      <c r="Y76" s="20" t="str">
        <f>ZZZ__FnCalls!F29</f>
        <v>MMM 2011</v>
      </c>
      <c r="Z76" s="20" t="str">
        <f>ZZZ__FnCalls!F30</f>
        <v>MMM 2011</v>
      </c>
      <c r="AA76" s="21" t="str">
        <f>ZZZ__FnCalls!H19</f>
        <v>2011</v>
      </c>
      <c r="AB76" s="20" t="str">
        <f>ZZZ__FnCalls!F31</f>
        <v>MMM 2012</v>
      </c>
      <c r="AC76" s="20" t="str">
        <f>ZZZ__FnCalls!F32</f>
        <v>MMM 2012</v>
      </c>
      <c r="AD76" s="20" t="str">
        <f>ZZZ__FnCalls!F33</f>
        <v>MMM 2012</v>
      </c>
      <c r="AE76" s="20" t="str">
        <f>ZZZ__FnCalls!F34</f>
        <v>MMM 2012</v>
      </c>
      <c r="AF76" s="20" t="str">
        <f>ZZZ__FnCalls!F35</f>
        <v>MMM 2012</v>
      </c>
      <c r="AG76" s="20" t="str">
        <f>ZZZ__FnCalls!F36</f>
        <v>MMM 2012</v>
      </c>
      <c r="AH76" s="20" t="str">
        <f>ZZZ__FnCalls!F37</f>
        <v>MMM 2012</v>
      </c>
      <c r="AI76" s="20" t="str">
        <f>ZZZ__FnCalls!F38</f>
        <v>MMM 2012</v>
      </c>
      <c r="AJ76" s="20" t="str">
        <f>ZZZ__FnCalls!F39</f>
        <v>MMM 2012</v>
      </c>
      <c r="AK76" s="20" t="str">
        <f>ZZZ__FnCalls!F40</f>
        <v>MMM 2012</v>
      </c>
      <c r="AL76" s="20" t="str">
        <f>ZZZ__FnCalls!F41</f>
        <v>MMM 2012</v>
      </c>
      <c r="AM76" s="20" t="str">
        <f>ZZZ__FnCalls!F42</f>
        <v>MMM 2012</v>
      </c>
      <c r="AN76" s="21" t="str">
        <f>ZZZ__FnCalls!H31</f>
        <v>2012</v>
      </c>
      <c r="AO76" s="20" t="str">
        <f>ZZZ__FnCalls!F43</f>
        <v>MMM 2013</v>
      </c>
      <c r="AP76" s="20" t="str">
        <f>ZZZ__FnCalls!F44</f>
        <v>MMM 2013</v>
      </c>
      <c r="AQ76" s="20" t="str">
        <f>ZZZ__FnCalls!F45</f>
        <v>MMM 2013</v>
      </c>
      <c r="AR76" s="20" t="str">
        <f>ZZZ__FnCalls!F46</f>
        <v>MMM 2013</v>
      </c>
      <c r="AS76" s="20" t="str">
        <f>ZZZ__FnCalls!F47</f>
        <v>MMM 2013</v>
      </c>
      <c r="AT76" s="20" t="str">
        <f>ZZZ__FnCalls!F48</f>
        <v>MMM 2013</v>
      </c>
      <c r="AU76" s="20" t="str">
        <f>ZZZ__FnCalls!F49</f>
        <v>MMM 2013</v>
      </c>
      <c r="AV76" s="20" t="str">
        <f>ZZZ__FnCalls!F50</f>
        <v>MMM 2013</v>
      </c>
      <c r="AW76" s="20" t="str">
        <f>ZZZ__FnCalls!F51</f>
        <v>MMM 2013</v>
      </c>
      <c r="AX76" s="20" t="str">
        <f>ZZZ__FnCalls!F52</f>
        <v>MMM 2013</v>
      </c>
      <c r="AY76" s="20" t="str">
        <f>ZZZ__FnCalls!F53</f>
        <v>MMM 2013</v>
      </c>
      <c r="AZ76" s="20" t="str">
        <f>ZZZ__FnCalls!F54</f>
        <v>MMM 2013</v>
      </c>
      <c r="BA76" s="21" t="str">
        <f>ZZZ__FnCalls!H43</f>
        <v>2013</v>
      </c>
      <c r="BB76" s="20" t="str">
        <f>ZZZ__FnCalls!F55</f>
        <v>MMM 2014</v>
      </c>
      <c r="BC76" s="20" t="str">
        <f>ZZZ__FnCalls!F56</f>
        <v>MMM 2014</v>
      </c>
      <c r="BD76" s="20" t="str">
        <f>ZZZ__FnCalls!F57</f>
        <v>MMM 2014</v>
      </c>
      <c r="BE76" s="20" t="str">
        <f>ZZZ__FnCalls!F58</f>
        <v>MMM 2014</v>
      </c>
      <c r="BF76" s="20" t="str">
        <f>ZZZ__FnCalls!F59</f>
        <v>MMM 2014</v>
      </c>
      <c r="BG76" s="20" t="str">
        <f>ZZZ__FnCalls!F60</f>
        <v>MMM 2014</v>
      </c>
      <c r="BH76" s="20" t="str">
        <f>ZZZ__FnCalls!F61</f>
        <v>MMM 2014</v>
      </c>
      <c r="BI76" s="20" t="str">
        <f>ZZZ__FnCalls!F62</f>
        <v>MMM 2014</v>
      </c>
      <c r="BJ76" s="20" t="str">
        <f>ZZZ__FnCalls!F63</f>
        <v>MMM 2014</v>
      </c>
      <c r="BK76" s="20" t="str">
        <f>ZZZ__FnCalls!F64</f>
        <v>MMM 2014</v>
      </c>
      <c r="BL76" s="20" t="str">
        <f>ZZZ__FnCalls!F65</f>
        <v>MMM 2014</v>
      </c>
      <c r="BM76" s="20" t="str">
        <f>ZZZ__FnCalls!F66</f>
        <v>MMM 2014</v>
      </c>
      <c r="BN76" s="21" t="str">
        <f>ZZZ__FnCalls!H55</f>
        <v>2014</v>
      </c>
      <c r="BO76" s="20" t="str">
        <f>ZZZ__FnCalls!F67</f>
        <v>MMM 2015</v>
      </c>
      <c r="BP76" s="20" t="str">
        <f>ZZZ__FnCalls!F68</f>
        <v>MMM 2015</v>
      </c>
      <c r="BQ76" s="20" t="str">
        <f>ZZZ__FnCalls!F69</f>
        <v>MMM 2015</v>
      </c>
      <c r="BR76" s="20" t="str">
        <f>ZZZ__FnCalls!F70</f>
        <v>MMM 2015</v>
      </c>
      <c r="BS76" s="20" t="str">
        <f>ZZZ__FnCalls!F71</f>
        <v>MMM 2015</v>
      </c>
      <c r="BT76" s="20" t="str">
        <f>ZZZ__FnCalls!F72</f>
        <v>MMM 2015</v>
      </c>
      <c r="BU76" s="20" t="str">
        <f>ZZZ__FnCalls!F73</f>
        <v>MMM 2015</v>
      </c>
      <c r="BV76" s="20" t="str">
        <f>ZZZ__FnCalls!F74</f>
        <v>MMM 2015</v>
      </c>
      <c r="BW76" s="20" t="str">
        <f>ZZZ__FnCalls!F75</f>
        <v>MMM 2015</v>
      </c>
      <c r="BX76" s="20" t="str">
        <f>ZZZ__FnCalls!F76</f>
        <v>MMM 2015</v>
      </c>
      <c r="BY76" s="20" t="str">
        <f>ZZZ__FnCalls!F77</f>
        <v>MMM 2015</v>
      </c>
      <c r="BZ76" s="20" t="str">
        <f>ZZZ__FnCalls!F78</f>
        <v>MMM 2015</v>
      </c>
      <c r="CA76" s="21" t="str">
        <f>ZZZ__FnCalls!H67</f>
        <v>2015</v>
      </c>
      <c r="CB76" s="20" t="str">
        <f>ZZZ__FnCalls!F79</f>
        <v>MMM 2016</v>
      </c>
      <c r="CC76" s="20" t="str">
        <f>ZZZ__FnCalls!F80</f>
        <v>MMM 2016</v>
      </c>
      <c r="CD76" s="20" t="str">
        <f>ZZZ__FnCalls!F81</f>
        <v>MMM 2016</v>
      </c>
      <c r="CE76" s="20" t="str">
        <f>ZZZ__FnCalls!F82</f>
        <v>MMM 2016</v>
      </c>
      <c r="CF76" s="20" t="str">
        <f>ZZZ__FnCalls!F83</f>
        <v>MMM 2016</v>
      </c>
      <c r="CG76" s="20" t="str">
        <f>ZZZ__FnCalls!F84</f>
        <v>MMM 2016</v>
      </c>
      <c r="CH76" s="20" t="str">
        <f>ZZZ__FnCalls!F85</f>
        <v>MMM 2016</v>
      </c>
      <c r="CI76" s="20" t="str">
        <f>ZZZ__FnCalls!F86</f>
        <v>MMM 2016</v>
      </c>
      <c r="CJ76" s="20" t="str">
        <f>ZZZ__FnCalls!F87</f>
        <v>MMM 2016</v>
      </c>
      <c r="CK76" s="20" t="str">
        <f>ZZZ__FnCalls!F88</f>
        <v>MMM 2016</v>
      </c>
      <c r="CL76" s="20" t="str">
        <f>ZZZ__FnCalls!F89</f>
        <v>MMM 2016</v>
      </c>
      <c r="CM76" s="20" t="str">
        <f>ZZZ__FnCalls!F90</f>
        <v>MMM 2016</v>
      </c>
      <c r="CN76" s="21" t="str">
        <f>ZZZ__FnCalls!H79</f>
        <v>2016</v>
      </c>
      <c r="CO76" s="20" t="str">
        <f>ZZZ__FnCalls!F91</f>
        <v>MMM 2017</v>
      </c>
      <c r="CP76" s="20" t="str">
        <f>ZZZ__FnCalls!F92</f>
        <v>MMM 2017</v>
      </c>
      <c r="CQ76" s="20" t="str">
        <f>ZZZ__FnCalls!F93</f>
        <v>MMM 2017</v>
      </c>
      <c r="CR76" s="20" t="str">
        <f>ZZZ__FnCalls!F94</f>
        <v>MMM 2017</v>
      </c>
      <c r="CS76" s="20" t="str">
        <f>ZZZ__FnCalls!F95</f>
        <v>MMM 2017</v>
      </c>
      <c r="CT76" s="20" t="str">
        <f>ZZZ__FnCalls!F96</f>
        <v>MMM 2017</v>
      </c>
      <c r="CU76" s="20" t="str">
        <f>ZZZ__FnCalls!F97</f>
        <v>MMM 2017</v>
      </c>
      <c r="CV76" s="20" t="str">
        <f>ZZZ__FnCalls!F98</f>
        <v>MMM 2017</v>
      </c>
      <c r="CW76" s="20" t="str">
        <f>ZZZ__FnCalls!F99</f>
        <v>MMM 2017</v>
      </c>
      <c r="CX76" s="20" t="str">
        <f>ZZZ__FnCalls!F100</f>
        <v>MMM 2017</v>
      </c>
      <c r="CY76" s="20" t="str">
        <f>ZZZ__FnCalls!F101</f>
        <v>MMM 2017</v>
      </c>
      <c r="CZ76" s="20" t="str">
        <f>ZZZ__FnCalls!F102</f>
        <v>MMM 2017</v>
      </c>
      <c r="DA76" s="21" t="str">
        <f>ZZZ__FnCalls!H91</f>
        <v>2017</v>
      </c>
      <c r="DB76" s="20" t="str">
        <f>ZZZ__FnCalls!F103</f>
        <v>MMM 2018</v>
      </c>
      <c r="DC76" s="20" t="str">
        <f>ZZZ__FnCalls!F104</f>
        <v>MMM 2018</v>
      </c>
      <c r="DD76" s="20" t="str">
        <f>ZZZ__FnCalls!F105</f>
        <v>MMM 2018</v>
      </c>
      <c r="DE76" s="20" t="str">
        <f>ZZZ__FnCalls!F106</f>
        <v>MMM 2018</v>
      </c>
      <c r="DF76" s="20" t="str">
        <f>ZZZ__FnCalls!F107</f>
        <v>MMM 2018</v>
      </c>
      <c r="DG76" s="20" t="str">
        <f>ZZZ__FnCalls!F108</f>
        <v>MMM 2018</v>
      </c>
      <c r="DH76" s="20" t="str">
        <f>ZZZ__FnCalls!F109</f>
        <v>MMM 2018</v>
      </c>
      <c r="DI76" s="20" t="str">
        <f>ZZZ__FnCalls!F110</f>
        <v>MMM 2018</v>
      </c>
      <c r="DJ76" s="20" t="str">
        <f>ZZZ__FnCalls!F111</f>
        <v>MMM 2018</v>
      </c>
      <c r="DK76" s="20" t="str">
        <f>ZZZ__FnCalls!F112</f>
        <v>MMM 2018</v>
      </c>
      <c r="DL76" s="20" t="str">
        <f>ZZZ__FnCalls!F113</f>
        <v>MMM 2018</v>
      </c>
      <c r="DM76" s="20" t="str">
        <f>ZZZ__FnCalls!F114</f>
        <v>MMM 2018</v>
      </c>
      <c r="DN76" s="21" t="str">
        <f>ZZZ__FnCalls!H103</f>
        <v>2018</v>
      </c>
      <c r="DO76" s="20" t="str">
        <f>ZZZ__FnCalls!F115</f>
        <v>MMM 2019</v>
      </c>
      <c r="DP76" s="20" t="str">
        <f>ZZZ__FnCalls!F116</f>
        <v>MMM 2019</v>
      </c>
      <c r="DQ76" s="20" t="str">
        <f>ZZZ__FnCalls!F117</f>
        <v>MMM 2019</v>
      </c>
      <c r="DR76" s="20" t="str">
        <f>ZZZ__FnCalls!F118</f>
        <v>MMM 2019</v>
      </c>
      <c r="DS76" s="20" t="str">
        <f>ZZZ__FnCalls!F119</f>
        <v>MMM 2019</v>
      </c>
      <c r="DT76" s="20" t="str">
        <f>ZZZ__FnCalls!F120</f>
        <v>MMM 2019</v>
      </c>
      <c r="DU76" s="20" t="str">
        <f>ZZZ__FnCalls!F121</f>
        <v>MMM 2019</v>
      </c>
      <c r="DV76" s="20" t="str">
        <f>ZZZ__FnCalls!F122</f>
        <v>MMM 2019</v>
      </c>
      <c r="DW76" s="20" t="str">
        <f>ZZZ__FnCalls!F123</f>
        <v>MMM 2019</v>
      </c>
      <c r="DX76" s="20" t="str">
        <f>ZZZ__FnCalls!F124</f>
        <v>MMM 2019</v>
      </c>
      <c r="DY76" s="20" t="str">
        <f>ZZZ__FnCalls!F125</f>
        <v>MMM 2019</v>
      </c>
      <c r="DZ76" s="20" t="str">
        <f>ZZZ__FnCalls!F126</f>
        <v>MMM 2019</v>
      </c>
      <c r="EA76" s="21" t="str">
        <f>ZZZ__FnCalls!H115</f>
        <v>2019</v>
      </c>
      <c r="EB76" s="20" t="str">
        <f>ZZZ__FnCalls!F127</f>
        <v>MMM 2020</v>
      </c>
      <c r="EC76" s="20" t="str">
        <f>ZZZ__FnCalls!F128</f>
        <v>MMM 2020</v>
      </c>
      <c r="ED76" s="20" t="str">
        <f>ZZZ__FnCalls!F129</f>
        <v>MMM 2020</v>
      </c>
      <c r="EE76" s="20" t="str">
        <f>ZZZ__FnCalls!F130</f>
        <v>MMM 2020</v>
      </c>
      <c r="EF76" s="20" t="str">
        <f>ZZZ__FnCalls!F131</f>
        <v>MMM 2020</v>
      </c>
      <c r="EG76" s="20" t="str">
        <f>ZZZ__FnCalls!F132</f>
        <v>MMM 2020</v>
      </c>
      <c r="EH76" s="20" t="str">
        <f>ZZZ__FnCalls!F133</f>
        <v>MMM 2020</v>
      </c>
      <c r="EI76" s="20" t="str">
        <f>ZZZ__FnCalls!F134</f>
        <v>MMM 2020</v>
      </c>
      <c r="EJ76" s="20" t="str">
        <f>ZZZ__FnCalls!F135</f>
        <v>MMM 2020</v>
      </c>
      <c r="EK76" s="20" t="str">
        <f>ZZZ__FnCalls!F136</f>
        <v>MMM 2020</v>
      </c>
      <c r="EL76" s="20" t="str">
        <f>ZZZ__FnCalls!F137</f>
        <v>MMM 2020</v>
      </c>
      <c r="EM76" s="20" t="str">
        <f>ZZZ__FnCalls!F138</f>
        <v>MMM 2020</v>
      </c>
      <c r="EN76" s="21" t="str">
        <f>ZZZ__FnCalls!H127</f>
        <v>2020</v>
      </c>
    </row>
    <row r="77" spans="1:144" ht="12.75" customHeight="1" x14ac:dyDescent="0.2">
      <c r="A77" s="5"/>
      <c r="B77" s="44" t="str">
        <f>ZZZ__FnCalls!F7</f>
        <v>MMM 2010</v>
      </c>
      <c r="C77" s="44" t="str">
        <f>ZZZ__FnCalls!F8</f>
        <v>MMM 2010</v>
      </c>
      <c r="D77" s="44" t="str">
        <f>ZZZ__FnCalls!F9</f>
        <v>MMM 2010</v>
      </c>
      <c r="E77" s="44" t="str">
        <f>ZZZ__FnCalls!F10</f>
        <v>MMM 2010</v>
      </c>
      <c r="F77" s="44" t="str">
        <f>ZZZ__FnCalls!F11</f>
        <v>MMM 2010</v>
      </c>
      <c r="G77" s="44" t="str">
        <f>ZZZ__FnCalls!F12</f>
        <v>MMM 2010</v>
      </c>
      <c r="H77" s="44" t="str">
        <f>ZZZ__FnCalls!F13</f>
        <v>MMM 2010</v>
      </c>
      <c r="I77" s="44" t="str">
        <f>ZZZ__FnCalls!F14</f>
        <v>MMM 2010</v>
      </c>
      <c r="J77" s="44" t="str">
        <f>ZZZ__FnCalls!F15</f>
        <v>MMM 2010</v>
      </c>
      <c r="K77" s="44" t="str">
        <f>ZZZ__FnCalls!F16</f>
        <v>MMM 2010</v>
      </c>
      <c r="L77" s="44" t="str">
        <f>ZZZ__FnCalls!F17</f>
        <v>MMM 2010</v>
      </c>
      <c r="M77" s="44" t="str">
        <f>ZZZ__FnCalls!F18</f>
        <v>MMM 2010</v>
      </c>
      <c r="N77" s="45" t="str">
        <f>ZZZ__FnCalls!F7</f>
        <v>MMM 2010</v>
      </c>
      <c r="O77" s="44" t="str">
        <f>ZZZ__FnCalls!F19</f>
        <v>MMM 2011</v>
      </c>
      <c r="P77" s="44" t="str">
        <f>ZZZ__FnCalls!F20</f>
        <v>MMM 2011</v>
      </c>
      <c r="Q77" s="44" t="str">
        <f>ZZZ__FnCalls!F21</f>
        <v>MMM 2011</v>
      </c>
      <c r="R77" s="44" t="str">
        <f>ZZZ__FnCalls!F22</f>
        <v>MMM 2011</v>
      </c>
      <c r="S77" s="44" t="str">
        <f>ZZZ__FnCalls!F23</f>
        <v>MMM 2011</v>
      </c>
      <c r="T77" s="44" t="str">
        <f>ZZZ__FnCalls!F24</f>
        <v>MMM 2011</v>
      </c>
      <c r="U77" s="44" t="str">
        <f>ZZZ__FnCalls!F25</f>
        <v>MMM 2011</v>
      </c>
      <c r="V77" s="44" t="str">
        <f>ZZZ__FnCalls!F26</f>
        <v>MMM 2011</v>
      </c>
      <c r="W77" s="44" t="str">
        <f>ZZZ__FnCalls!F27</f>
        <v>MMM 2011</v>
      </c>
      <c r="X77" s="44" t="str">
        <f>ZZZ__FnCalls!F28</f>
        <v>MMM 2011</v>
      </c>
      <c r="Y77" s="44" t="str">
        <f>ZZZ__FnCalls!F29</f>
        <v>MMM 2011</v>
      </c>
      <c r="Z77" s="44" t="str">
        <f>ZZZ__FnCalls!F30</f>
        <v>MMM 2011</v>
      </c>
      <c r="AA77" s="45" t="str">
        <f>ZZZ__FnCalls!F19</f>
        <v>MMM 2011</v>
      </c>
      <c r="AB77" s="44" t="str">
        <f>ZZZ__FnCalls!F31</f>
        <v>MMM 2012</v>
      </c>
      <c r="AC77" s="44" t="str">
        <f>ZZZ__FnCalls!F32</f>
        <v>MMM 2012</v>
      </c>
      <c r="AD77" s="44" t="str">
        <f>ZZZ__FnCalls!F33</f>
        <v>MMM 2012</v>
      </c>
      <c r="AE77" s="44" t="str">
        <f>ZZZ__FnCalls!F34</f>
        <v>MMM 2012</v>
      </c>
      <c r="AF77" s="44" t="str">
        <f>ZZZ__FnCalls!F35</f>
        <v>MMM 2012</v>
      </c>
      <c r="AG77" s="44" t="str">
        <f>ZZZ__FnCalls!F36</f>
        <v>MMM 2012</v>
      </c>
      <c r="AH77" s="44" t="str">
        <f>ZZZ__FnCalls!F37</f>
        <v>MMM 2012</v>
      </c>
      <c r="AI77" s="44" t="str">
        <f>ZZZ__FnCalls!F38</f>
        <v>MMM 2012</v>
      </c>
      <c r="AJ77" s="44" t="str">
        <f>ZZZ__FnCalls!F39</f>
        <v>MMM 2012</v>
      </c>
      <c r="AK77" s="44" t="str">
        <f>ZZZ__FnCalls!F40</f>
        <v>MMM 2012</v>
      </c>
      <c r="AL77" s="44" t="str">
        <f>ZZZ__FnCalls!F41</f>
        <v>MMM 2012</v>
      </c>
      <c r="AM77" s="44" t="str">
        <f>ZZZ__FnCalls!F42</f>
        <v>MMM 2012</v>
      </c>
      <c r="AN77" s="45" t="str">
        <f>ZZZ__FnCalls!F31</f>
        <v>MMM 2012</v>
      </c>
      <c r="AO77" s="44" t="str">
        <f>ZZZ__FnCalls!F43</f>
        <v>MMM 2013</v>
      </c>
      <c r="AP77" s="44" t="str">
        <f>ZZZ__FnCalls!F44</f>
        <v>MMM 2013</v>
      </c>
      <c r="AQ77" s="44" t="str">
        <f>ZZZ__FnCalls!F45</f>
        <v>MMM 2013</v>
      </c>
      <c r="AR77" s="44" t="str">
        <f>ZZZ__FnCalls!F46</f>
        <v>MMM 2013</v>
      </c>
      <c r="AS77" s="44" t="str">
        <f>ZZZ__FnCalls!F47</f>
        <v>MMM 2013</v>
      </c>
      <c r="AT77" s="44" t="str">
        <f>ZZZ__FnCalls!F48</f>
        <v>MMM 2013</v>
      </c>
      <c r="AU77" s="44" t="str">
        <f>ZZZ__FnCalls!F49</f>
        <v>MMM 2013</v>
      </c>
      <c r="AV77" s="44" t="str">
        <f>ZZZ__FnCalls!F50</f>
        <v>MMM 2013</v>
      </c>
      <c r="AW77" s="44" t="str">
        <f>ZZZ__FnCalls!F51</f>
        <v>MMM 2013</v>
      </c>
      <c r="AX77" s="44" t="str">
        <f>ZZZ__FnCalls!F52</f>
        <v>MMM 2013</v>
      </c>
      <c r="AY77" s="44" t="str">
        <f>ZZZ__FnCalls!F53</f>
        <v>MMM 2013</v>
      </c>
      <c r="AZ77" s="44" t="str">
        <f>ZZZ__FnCalls!F54</f>
        <v>MMM 2013</v>
      </c>
      <c r="BA77" s="45" t="str">
        <f>ZZZ__FnCalls!F43</f>
        <v>MMM 2013</v>
      </c>
      <c r="BB77" s="44" t="str">
        <f>ZZZ__FnCalls!F55</f>
        <v>MMM 2014</v>
      </c>
      <c r="BC77" s="44" t="str">
        <f>ZZZ__FnCalls!F56</f>
        <v>MMM 2014</v>
      </c>
      <c r="BD77" s="44" t="str">
        <f>ZZZ__FnCalls!F57</f>
        <v>MMM 2014</v>
      </c>
      <c r="BE77" s="44" t="str">
        <f>ZZZ__FnCalls!F58</f>
        <v>MMM 2014</v>
      </c>
      <c r="BF77" s="44" t="str">
        <f>ZZZ__FnCalls!F59</f>
        <v>MMM 2014</v>
      </c>
      <c r="BG77" s="44" t="str">
        <f>ZZZ__FnCalls!F60</f>
        <v>MMM 2014</v>
      </c>
      <c r="BH77" s="44" t="str">
        <f>ZZZ__FnCalls!F61</f>
        <v>MMM 2014</v>
      </c>
      <c r="BI77" s="44" t="str">
        <f>ZZZ__FnCalls!F62</f>
        <v>MMM 2014</v>
      </c>
      <c r="BJ77" s="44" t="str">
        <f>ZZZ__FnCalls!F63</f>
        <v>MMM 2014</v>
      </c>
      <c r="BK77" s="44" t="str">
        <f>ZZZ__FnCalls!F64</f>
        <v>MMM 2014</v>
      </c>
      <c r="BL77" s="44" t="str">
        <f>ZZZ__FnCalls!F65</f>
        <v>MMM 2014</v>
      </c>
      <c r="BM77" s="44" t="str">
        <f>ZZZ__FnCalls!F66</f>
        <v>MMM 2014</v>
      </c>
      <c r="BN77" s="45" t="str">
        <f>ZZZ__FnCalls!F55</f>
        <v>MMM 2014</v>
      </c>
      <c r="BO77" s="44" t="str">
        <f>ZZZ__FnCalls!F67</f>
        <v>MMM 2015</v>
      </c>
      <c r="BP77" s="44" t="str">
        <f>ZZZ__FnCalls!F68</f>
        <v>MMM 2015</v>
      </c>
      <c r="BQ77" s="44" t="str">
        <f>ZZZ__FnCalls!F69</f>
        <v>MMM 2015</v>
      </c>
      <c r="BR77" s="44" t="str">
        <f>ZZZ__FnCalls!F70</f>
        <v>MMM 2015</v>
      </c>
      <c r="BS77" s="44" t="str">
        <f>ZZZ__FnCalls!F71</f>
        <v>MMM 2015</v>
      </c>
      <c r="BT77" s="44" t="str">
        <f>ZZZ__FnCalls!F72</f>
        <v>MMM 2015</v>
      </c>
      <c r="BU77" s="44" t="str">
        <f>ZZZ__FnCalls!F73</f>
        <v>MMM 2015</v>
      </c>
      <c r="BV77" s="44" t="str">
        <f>ZZZ__FnCalls!F74</f>
        <v>MMM 2015</v>
      </c>
      <c r="BW77" s="44" t="str">
        <f>ZZZ__FnCalls!F75</f>
        <v>MMM 2015</v>
      </c>
      <c r="BX77" s="44" t="str">
        <f>ZZZ__FnCalls!F76</f>
        <v>MMM 2015</v>
      </c>
      <c r="BY77" s="44" t="str">
        <f>ZZZ__FnCalls!F77</f>
        <v>MMM 2015</v>
      </c>
      <c r="BZ77" s="44" t="str">
        <f>ZZZ__FnCalls!F78</f>
        <v>MMM 2015</v>
      </c>
      <c r="CA77" s="45" t="str">
        <f>ZZZ__FnCalls!F67</f>
        <v>MMM 2015</v>
      </c>
      <c r="CB77" s="44" t="str">
        <f>ZZZ__FnCalls!F79</f>
        <v>MMM 2016</v>
      </c>
      <c r="CC77" s="44" t="str">
        <f>ZZZ__FnCalls!F80</f>
        <v>MMM 2016</v>
      </c>
      <c r="CD77" s="44" t="str">
        <f>ZZZ__FnCalls!F81</f>
        <v>MMM 2016</v>
      </c>
      <c r="CE77" s="44" t="str">
        <f>ZZZ__FnCalls!F82</f>
        <v>MMM 2016</v>
      </c>
      <c r="CF77" s="44" t="str">
        <f>ZZZ__FnCalls!F83</f>
        <v>MMM 2016</v>
      </c>
      <c r="CG77" s="44" t="str">
        <f>ZZZ__FnCalls!F84</f>
        <v>MMM 2016</v>
      </c>
      <c r="CH77" s="44" t="str">
        <f>ZZZ__FnCalls!F85</f>
        <v>MMM 2016</v>
      </c>
      <c r="CI77" s="44" t="str">
        <f>ZZZ__FnCalls!F86</f>
        <v>MMM 2016</v>
      </c>
      <c r="CJ77" s="44" t="str">
        <f>ZZZ__FnCalls!F87</f>
        <v>MMM 2016</v>
      </c>
      <c r="CK77" s="44" t="str">
        <f>ZZZ__FnCalls!F88</f>
        <v>MMM 2016</v>
      </c>
      <c r="CL77" s="44" t="str">
        <f>ZZZ__FnCalls!F89</f>
        <v>MMM 2016</v>
      </c>
      <c r="CM77" s="44" t="str">
        <f>ZZZ__FnCalls!F90</f>
        <v>MMM 2016</v>
      </c>
      <c r="CN77" s="45" t="str">
        <f>ZZZ__FnCalls!F79</f>
        <v>MMM 2016</v>
      </c>
      <c r="CO77" s="44" t="str">
        <f>ZZZ__FnCalls!F91</f>
        <v>MMM 2017</v>
      </c>
      <c r="CP77" s="44" t="str">
        <f>ZZZ__FnCalls!F92</f>
        <v>MMM 2017</v>
      </c>
      <c r="CQ77" s="44" t="str">
        <f>ZZZ__FnCalls!F93</f>
        <v>MMM 2017</v>
      </c>
      <c r="CR77" s="44" t="str">
        <f>ZZZ__FnCalls!F94</f>
        <v>MMM 2017</v>
      </c>
      <c r="CS77" s="44" t="str">
        <f>ZZZ__FnCalls!F95</f>
        <v>MMM 2017</v>
      </c>
      <c r="CT77" s="44" t="str">
        <f>ZZZ__FnCalls!F96</f>
        <v>MMM 2017</v>
      </c>
      <c r="CU77" s="44" t="str">
        <f>ZZZ__FnCalls!F97</f>
        <v>MMM 2017</v>
      </c>
      <c r="CV77" s="44" t="str">
        <f>ZZZ__FnCalls!F98</f>
        <v>MMM 2017</v>
      </c>
      <c r="CW77" s="44" t="str">
        <f>ZZZ__FnCalls!F99</f>
        <v>MMM 2017</v>
      </c>
      <c r="CX77" s="44" t="str">
        <f>ZZZ__FnCalls!F100</f>
        <v>MMM 2017</v>
      </c>
      <c r="CY77" s="44" t="str">
        <f>ZZZ__FnCalls!F101</f>
        <v>MMM 2017</v>
      </c>
      <c r="CZ77" s="44" t="str">
        <f>ZZZ__FnCalls!F102</f>
        <v>MMM 2017</v>
      </c>
      <c r="DA77" s="45" t="str">
        <f>ZZZ__FnCalls!F91</f>
        <v>MMM 2017</v>
      </c>
      <c r="DB77" s="44" t="str">
        <f>ZZZ__FnCalls!F103</f>
        <v>MMM 2018</v>
      </c>
      <c r="DC77" s="44" t="str">
        <f>ZZZ__FnCalls!F104</f>
        <v>MMM 2018</v>
      </c>
      <c r="DD77" s="44" t="str">
        <f>ZZZ__FnCalls!F105</f>
        <v>MMM 2018</v>
      </c>
      <c r="DE77" s="44" t="str">
        <f>ZZZ__FnCalls!F106</f>
        <v>MMM 2018</v>
      </c>
      <c r="DF77" s="44" t="str">
        <f>ZZZ__FnCalls!F107</f>
        <v>MMM 2018</v>
      </c>
      <c r="DG77" s="44" t="str">
        <f>ZZZ__FnCalls!F108</f>
        <v>MMM 2018</v>
      </c>
      <c r="DH77" s="44" t="str">
        <f>ZZZ__FnCalls!F109</f>
        <v>MMM 2018</v>
      </c>
      <c r="DI77" s="44" t="str">
        <f>ZZZ__FnCalls!F110</f>
        <v>MMM 2018</v>
      </c>
      <c r="DJ77" s="44" t="str">
        <f>ZZZ__FnCalls!F111</f>
        <v>MMM 2018</v>
      </c>
      <c r="DK77" s="44" t="str">
        <f>ZZZ__FnCalls!F112</f>
        <v>MMM 2018</v>
      </c>
      <c r="DL77" s="44" t="str">
        <f>ZZZ__FnCalls!F113</f>
        <v>MMM 2018</v>
      </c>
      <c r="DM77" s="44" t="str">
        <f>ZZZ__FnCalls!F114</f>
        <v>MMM 2018</v>
      </c>
      <c r="DN77" s="45" t="str">
        <f>ZZZ__FnCalls!F103</f>
        <v>MMM 2018</v>
      </c>
      <c r="DO77" s="44" t="str">
        <f>ZZZ__FnCalls!F115</f>
        <v>MMM 2019</v>
      </c>
      <c r="DP77" s="44" t="str">
        <f>ZZZ__FnCalls!F116</f>
        <v>MMM 2019</v>
      </c>
      <c r="DQ77" s="44" t="str">
        <f>ZZZ__FnCalls!F117</f>
        <v>MMM 2019</v>
      </c>
      <c r="DR77" s="44" t="str">
        <f>ZZZ__FnCalls!F118</f>
        <v>MMM 2019</v>
      </c>
      <c r="DS77" s="44" t="str">
        <f>ZZZ__FnCalls!F119</f>
        <v>MMM 2019</v>
      </c>
      <c r="DT77" s="44" t="str">
        <f>ZZZ__FnCalls!F120</f>
        <v>MMM 2019</v>
      </c>
      <c r="DU77" s="44" t="str">
        <f>ZZZ__FnCalls!F121</f>
        <v>MMM 2019</v>
      </c>
      <c r="DV77" s="44" t="str">
        <f>ZZZ__FnCalls!F122</f>
        <v>MMM 2019</v>
      </c>
      <c r="DW77" s="44" t="str">
        <f>ZZZ__FnCalls!F123</f>
        <v>MMM 2019</v>
      </c>
      <c r="DX77" s="44" t="str">
        <f>ZZZ__FnCalls!F124</f>
        <v>MMM 2019</v>
      </c>
      <c r="DY77" s="44" t="str">
        <f>ZZZ__FnCalls!F125</f>
        <v>MMM 2019</v>
      </c>
      <c r="DZ77" s="44" t="str">
        <f>ZZZ__FnCalls!F126</f>
        <v>MMM 2019</v>
      </c>
      <c r="EA77" s="45" t="str">
        <f>ZZZ__FnCalls!F115</f>
        <v>MMM 2019</v>
      </c>
      <c r="EB77" s="44" t="str">
        <f>ZZZ__FnCalls!F127</f>
        <v>MMM 2020</v>
      </c>
      <c r="EC77" s="44" t="str">
        <f>ZZZ__FnCalls!F128</f>
        <v>MMM 2020</v>
      </c>
      <c r="ED77" s="44" t="str">
        <f>ZZZ__FnCalls!F129</f>
        <v>MMM 2020</v>
      </c>
      <c r="EE77" s="44" t="str">
        <f>ZZZ__FnCalls!F130</f>
        <v>MMM 2020</v>
      </c>
      <c r="EF77" s="44" t="str">
        <f>ZZZ__FnCalls!F131</f>
        <v>MMM 2020</v>
      </c>
      <c r="EG77" s="44" t="str">
        <f>ZZZ__FnCalls!F132</f>
        <v>MMM 2020</v>
      </c>
      <c r="EH77" s="44" t="str">
        <f>ZZZ__FnCalls!F133</f>
        <v>MMM 2020</v>
      </c>
      <c r="EI77" s="44" t="str">
        <f>ZZZ__FnCalls!F134</f>
        <v>MMM 2020</v>
      </c>
      <c r="EJ77" s="44" t="str">
        <f>ZZZ__FnCalls!F135</f>
        <v>MMM 2020</v>
      </c>
      <c r="EK77" s="44" t="str">
        <f>ZZZ__FnCalls!F136</f>
        <v>MMM 2020</v>
      </c>
      <c r="EL77" s="44" t="str">
        <f>ZZZ__FnCalls!F137</f>
        <v>MMM 2020</v>
      </c>
      <c r="EM77" s="44" t="str">
        <f>ZZZ__FnCalls!F138</f>
        <v>MMM 2020</v>
      </c>
      <c r="EN77" s="45" t="str">
        <f>ZZZ__FnCalls!F127</f>
        <v>MMM 2020</v>
      </c>
    </row>
    <row r="78" spans="1:144" ht="12.75" customHeight="1" x14ac:dyDescent="0.2">
      <c r="A78" s="2" t="str">
        <f>"Capital_Desired_1"</f>
        <v>Capital_Desired_1</v>
      </c>
    </row>
    <row r="79" spans="1:144" ht="12.75" customHeight="1" x14ac:dyDescent="0.2">
      <c r="B79" s="19" t="str">
        <f>ZZZ__FnCalls!F7</f>
        <v>MMM 2010</v>
      </c>
      <c r="C79" s="20" t="str">
        <f>ZZZ__FnCalls!F8</f>
        <v>MMM 2010</v>
      </c>
      <c r="D79" s="20" t="str">
        <f>ZZZ__FnCalls!F9</f>
        <v>MMM 2010</v>
      </c>
      <c r="E79" s="20" t="str">
        <f>ZZZ__FnCalls!F10</f>
        <v>MMM 2010</v>
      </c>
      <c r="F79" s="20" t="str">
        <f>ZZZ__FnCalls!F11</f>
        <v>MMM 2010</v>
      </c>
      <c r="G79" s="20" t="str">
        <f>ZZZ__FnCalls!F12</f>
        <v>MMM 2010</v>
      </c>
      <c r="H79" s="20" t="str">
        <f>ZZZ__FnCalls!F13</f>
        <v>MMM 2010</v>
      </c>
      <c r="I79" s="20" t="str">
        <f>ZZZ__FnCalls!F14</f>
        <v>MMM 2010</v>
      </c>
      <c r="J79" s="20" t="str">
        <f>ZZZ__FnCalls!F15</f>
        <v>MMM 2010</v>
      </c>
      <c r="K79" s="20" t="str">
        <f>ZZZ__FnCalls!F16</f>
        <v>MMM 2010</v>
      </c>
      <c r="L79" s="20" t="str">
        <f>ZZZ__FnCalls!F17</f>
        <v>MMM 2010</v>
      </c>
      <c r="M79" s="20" t="str">
        <f>ZZZ__FnCalls!F18</f>
        <v>MMM 2010</v>
      </c>
      <c r="N79" s="21" t="str">
        <f>ZZZ__FnCalls!H7</f>
        <v>2010</v>
      </c>
      <c r="O79" s="20" t="str">
        <f>ZZZ__FnCalls!F19</f>
        <v>MMM 2011</v>
      </c>
      <c r="P79" s="20" t="str">
        <f>ZZZ__FnCalls!F20</f>
        <v>MMM 2011</v>
      </c>
      <c r="Q79" s="20" t="str">
        <f>ZZZ__FnCalls!F21</f>
        <v>MMM 2011</v>
      </c>
      <c r="R79" s="20" t="str">
        <f>ZZZ__FnCalls!F22</f>
        <v>MMM 2011</v>
      </c>
      <c r="S79" s="20" t="str">
        <f>ZZZ__FnCalls!F23</f>
        <v>MMM 2011</v>
      </c>
      <c r="T79" s="20" t="str">
        <f>ZZZ__FnCalls!F24</f>
        <v>MMM 2011</v>
      </c>
      <c r="U79" s="20" t="str">
        <f>ZZZ__FnCalls!F25</f>
        <v>MMM 2011</v>
      </c>
      <c r="V79" s="20" t="str">
        <f>ZZZ__FnCalls!F26</f>
        <v>MMM 2011</v>
      </c>
      <c r="W79" s="20" t="str">
        <f>ZZZ__FnCalls!F27</f>
        <v>MMM 2011</v>
      </c>
      <c r="X79" s="20" t="str">
        <f>ZZZ__FnCalls!F28</f>
        <v>MMM 2011</v>
      </c>
      <c r="Y79" s="20" t="str">
        <f>ZZZ__FnCalls!F29</f>
        <v>MMM 2011</v>
      </c>
      <c r="Z79" s="20" t="str">
        <f>ZZZ__FnCalls!F30</f>
        <v>MMM 2011</v>
      </c>
      <c r="AA79" s="21" t="str">
        <f>ZZZ__FnCalls!H19</f>
        <v>2011</v>
      </c>
      <c r="AB79" s="20" t="str">
        <f>ZZZ__FnCalls!F31</f>
        <v>MMM 2012</v>
      </c>
      <c r="AC79" s="20" t="str">
        <f>ZZZ__FnCalls!F32</f>
        <v>MMM 2012</v>
      </c>
      <c r="AD79" s="20" t="str">
        <f>ZZZ__FnCalls!F33</f>
        <v>MMM 2012</v>
      </c>
      <c r="AE79" s="20" t="str">
        <f>ZZZ__FnCalls!F34</f>
        <v>MMM 2012</v>
      </c>
      <c r="AF79" s="20" t="str">
        <f>ZZZ__FnCalls!F35</f>
        <v>MMM 2012</v>
      </c>
      <c r="AG79" s="20" t="str">
        <f>ZZZ__FnCalls!F36</f>
        <v>MMM 2012</v>
      </c>
      <c r="AH79" s="20" t="str">
        <f>ZZZ__FnCalls!F37</f>
        <v>MMM 2012</v>
      </c>
      <c r="AI79" s="20" t="str">
        <f>ZZZ__FnCalls!F38</f>
        <v>MMM 2012</v>
      </c>
      <c r="AJ79" s="20" t="str">
        <f>ZZZ__FnCalls!F39</f>
        <v>MMM 2012</v>
      </c>
      <c r="AK79" s="20" t="str">
        <f>ZZZ__FnCalls!F40</f>
        <v>MMM 2012</v>
      </c>
      <c r="AL79" s="20" t="str">
        <f>ZZZ__FnCalls!F41</f>
        <v>MMM 2012</v>
      </c>
      <c r="AM79" s="20" t="str">
        <f>ZZZ__FnCalls!F42</f>
        <v>MMM 2012</v>
      </c>
      <c r="AN79" s="21" t="str">
        <f>ZZZ__FnCalls!H31</f>
        <v>2012</v>
      </c>
      <c r="AO79" s="20" t="str">
        <f>ZZZ__FnCalls!F43</f>
        <v>MMM 2013</v>
      </c>
      <c r="AP79" s="20" t="str">
        <f>ZZZ__FnCalls!F44</f>
        <v>MMM 2013</v>
      </c>
      <c r="AQ79" s="20" t="str">
        <f>ZZZ__FnCalls!F45</f>
        <v>MMM 2013</v>
      </c>
      <c r="AR79" s="20" t="str">
        <f>ZZZ__FnCalls!F46</f>
        <v>MMM 2013</v>
      </c>
      <c r="AS79" s="20" t="str">
        <f>ZZZ__FnCalls!F47</f>
        <v>MMM 2013</v>
      </c>
      <c r="AT79" s="20" t="str">
        <f>ZZZ__FnCalls!F48</f>
        <v>MMM 2013</v>
      </c>
      <c r="AU79" s="20" t="str">
        <f>ZZZ__FnCalls!F49</f>
        <v>MMM 2013</v>
      </c>
      <c r="AV79" s="20" t="str">
        <f>ZZZ__FnCalls!F50</f>
        <v>MMM 2013</v>
      </c>
      <c r="AW79" s="20" t="str">
        <f>ZZZ__FnCalls!F51</f>
        <v>MMM 2013</v>
      </c>
      <c r="AX79" s="20" t="str">
        <f>ZZZ__FnCalls!F52</f>
        <v>MMM 2013</v>
      </c>
      <c r="AY79" s="20" t="str">
        <f>ZZZ__FnCalls!F53</f>
        <v>MMM 2013</v>
      </c>
      <c r="AZ79" s="20" t="str">
        <f>ZZZ__FnCalls!F54</f>
        <v>MMM 2013</v>
      </c>
      <c r="BA79" s="21" t="str">
        <f>ZZZ__FnCalls!H43</f>
        <v>2013</v>
      </c>
      <c r="BB79" s="20" t="str">
        <f>ZZZ__FnCalls!F55</f>
        <v>MMM 2014</v>
      </c>
      <c r="BC79" s="20" t="str">
        <f>ZZZ__FnCalls!F56</f>
        <v>MMM 2014</v>
      </c>
      <c r="BD79" s="20" t="str">
        <f>ZZZ__FnCalls!F57</f>
        <v>MMM 2014</v>
      </c>
      <c r="BE79" s="20" t="str">
        <f>ZZZ__FnCalls!F58</f>
        <v>MMM 2014</v>
      </c>
      <c r="BF79" s="20" t="str">
        <f>ZZZ__FnCalls!F59</f>
        <v>MMM 2014</v>
      </c>
      <c r="BG79" s="20" t="str">
        <f>ZZZ__FnCalls!F60</f>
        <v>MMM 2014</v>
      </c>
      <c r="BH79" s="20" t="str">
        <f>ZZZ__FnCalls!F61</f>
        <v>MMM 2014</v>
      </c>
      <c r="BI79" s="20" t="str">
        <f>ZZZ__FnCalls!F62</f>
        <v>MMM 2014</v>
      </c>
      <c r="BJ79" s="20" t="str">
        <f>ZZZ__FnCalls!F63</f>
        <v>MMM 2014</v>
      </c>
      <c r="BK79" s="20" t="str">
        <f>ZZZ__FnCalls!F64</f>
        <v>MMM 2014</v>
      </c>
      <c r="BL79" s="20" t="str">
        <f>ZZZ__FnCalls!F65</f>
        <v>MMM 2014</v>
      </c>
      <c r="BM79" s="20" t="str">
        <f>ZZZ__FnCalls!F66</f>
        <v>MMM 2014</v>
      </c>
      <c r="BN79" s="21" t="str">
        <f>ZZZ__FnCalls!H55</f>
        <v>2014</v>
      </c>
      <c r="BO79" s="20" t="str">
        <f>ZZZ__FnCalls!F67</f>
        <v>MMM 2015</v>
      </c>
      <c r="BP79" s="20" t="str">
        <f>ZZZ__FnCalls!F68</f>
        <v>MMM 2015</v>
      </c>
      <c r="BQ79" s="20" t="str">
        <f>ZZZ__FnCalls!F69</f>
        <v>MMM 2015</v>
      </c>
      <c r="BR79" s="20" t="str">
        <f>ZZZ__FnCalls!F70</f>
        <v>MMM 2015</v>
      </c>
      <c r="BS79" s="20" t="str">
        <f>ZZZ__FnCalls!F71</f>
        <v>MMM 2015</v>
      </c>
      <c r="BT79" s="20" t="str">
        <f>ZZZ__FnCalls!F72</f>
        <v>MMM 2015</v>
      </c>
      <c r="BU79" s="20" t="str">
        <f>ZZZ__FnCalls!F73</f>
        <v>MMM 2015</v>
      </c>
      <c r="BV79" s="20" t="str">
        <f>ZZZ__FnCalls!F74</f>
        <v>MMM 2015</v>
      </c>
      <c r="BW79" s="20" t="str">
        <f>ZZZ__FnCalls!F75</f>
        <v>MMM 2015</v>
      </c>
      <c r="BX79" s="20" t="str">
        <f>ZZZ__FnCalls!F76</f>
        <v>MMM 2015</v>
      </c>
      <c r="BY79" s="20" t="str">
        <f>ZZZ__FnCalls!F77</f>
        <v>MMM 2015</v>
      </c>
      <c r="BZ79" s="20" t="str">
        <f>ZZZ__FnCalls!F78</f>
        <v>MMM 2015</v>
      </c>
      <c r="CA79" s="21" t="str">
        <f>ZZZ__FnCalls!H67</f>
        <v>2015</v>
      </c>
      <c r="CB79" s="20" t="str">
        <f>ZZZ__FnCalls!F79</f>
        <v>MMM 2016</v>
      </c>
      <c r="CC79" s="20" t="str">
        <f>ZZZ__FnCalls!F80</f>
        <v>MMM 2016</v>
      </c>
      <c r="CD79" s="20" t="str">
        <f>ZZZ__FnCalls!F81</f>
        <v>MMM 2016</v>
      </c>
      <c r="CE79" s="20" t="str">
        <f>ZZZ__FnCalls!F82</f>
        <v>MMM 2016</v>
      </c>
      <c r="CF79" s="20" t="str">
        <f>ZZZ__FnCalls!F83</f>
        <v>MMM 2016</v>
      </c>
      <c r="CG79" s="20" t="str">
        <f>ZZZ__FnCalls!F84</f>
        <v>MMM 2016</v>
      </c>
      <c r="CH79" s="20" t="str">
        <f>ZZZ__FnCalls!F85</f>
        <v>MMM 2016</v>
      </c>
      <c r="CI79" s="20" t="str">
        <f>ZZZ__FnCalls!F86</f>
        <v>MMM 2016</v>
      </c>
      <c r="CJ79" s="20" t="str">
        <f>ZZZ__FnCalls!F87</f>
        <v>MMM 2016</v>
      </c>
      <c r="CK79" s="20" t="str">
        <f>ZZZ__FnCalls!F88</f>
        <v>MMM 2016</v>
      </c>
      <c r="CL79" s="20" t="str">
        <f>ZZZ__FnCalls!F89</f>
        <v>MMM 2016</v>
      </c>
      <c r="CM79" s="20" t="str">
        <f>ZZZ__FnCalls!F90</f>
        <v>MMM 2016</v>
      </c>
      <c r="CN79" s="21" t="str">
        <f>ZZZ__FnCalls!H79</f>
        <v>2016</v>
      </c>
      <c r="CO79" s="20" t="str">
        <f>ZZZ__FnCalls!F91</f>
        <v>MMM 2017</v>
      </c>
      <c r="CP79" s="20" t="str">
        <f>ZZZ__FnCalls!F92</f>
        <v>MMM 2017</v>
      </c>
      <c r="CQ79" s="20" t="str">
        <f>ZZZ__FnCalls!F93</f>
        <v>MMM 2017</v>
      </c>
      <c r="CR79" s="20" t="str">
        <f>ZZZ__FnCalls!F94</f>
        <v>MMM 2017</v>
      </c>
      <c r="CS79" s="20" t="str">
        <f>ZZZ__FnCalls!F95</f>
        <v>MMM 2017</v>
      </c>
      <c r="CT79" s="20" t="str">
        <f>ZZZ__FnCalls!F96</f>
        <v>MMM 2017</v>
      </c>
      <c r="CU79" s="20" t="str">
        <f>ZZZ__FnCalls!F97</f>
        <v>MMM 2017</v>
      </c>
      <c r="CV79" s="20" t="str">
        <f>ZZZ__FnCalls!F98</f>
        <v>MMM 2017</v>
      </c>
      <c r="CW79" s="20" t="str">
        <f>ZZZ__FnCalls!F99</f>
        <v>MMM 2017</v>
      </c>
      <c r="CX79" s="20" t="str">
        <f>ZZZ__FnCalls!F100</f>
        <v>MMM 2017</v>
      </c>
      <c r="CY79" s="20" t="str">
        <f>ZZZ__FnCalls!F101</f>
        <v>MMM 2017</v>
      </c>
      <c r="CZ79" s="20" t="str">
        <f>ZZZ__FnCalls!F102</f>
        <v>MMM 2017</v>
      </c>
      <c r="DA79" s="21" t="str">
        <f>ZZZ__FnCalls!H91</f>
        <v>2017</v>
      </c>
      <c r="DB79" s="20" t="str">
        <f>ZZZ__FnCalls!F103</f>
        <v>MMM 2018</v>
      </c>
      <c r="DC79" s="20" t="str">
        <f>ZZZ__FnCalls!F104</f>
        <v>MMM 2018</v>
      </c>
      <c r="DD79" s="20" t="str">
        <f>ZZZ__FnCalls!F105</f>
        <v>MMM 2018</v>
      </c>
      <c r="DE79" s="20" t="str">
        <f>ZZZ__FnCalls!F106</f>
        <v>MMM 2018</v>
      </c>
      <c r="DF79" s="20" t="str">
        <f>ZZZ__FnCalls!F107</f>
        <v>MMM 2018</v>
      </c>
      <c r="DG79" s="20" t="str">
        <f>ZZZ__FnCalls!F108</f>
        <v>MMM 2018</v>
      </c>
      <c r="DH79" s="20" t="str">
        <f>ZZZ__FnCalls!F109</f>
        <v>MMM 2018</v>
      </c>
      <c r="DI79" s="20" t="str">
        <f>ZZZ__FnCalls!F110</f>
        <v>MMM 2018</v>
      </c>
      <c r="DJ79" s="20" t="str">
        <f>ZZZ__FnCalls!F111</f>
        <v>MMM 2018</v>
      </c>
      <c r="DK79" s="20" t="str">
        <f>ZZZ__FnCalls!F112</f>
        <v>MMM 2018</v>
      </c>
      <c r="DL79" s="20" t="str">
        <f>ZZZ__FnCalls!F113</f>
        <v>MMM 2018</v>
      </c>
      <c r="DM79" s="20" t="str">
        <f>ZZZ__FnCalls!F114</f>
        <v>MMM 2018</v>
      </c>
      <c r="DN79" s="21" t="str">
        <f>ZZZ__FnCalls!H103</f>
        <v>2018</v>
      </c>
      <c r="DO79" s="20" t="str">
        <f>ZZZ__FnCalls!F115</f>
        <v>MMM 2019</v>
      </c>
      <c r="DP79" s="20" t="str">
        <f>ZZZ__FnCalls!F116</f>
        <v>MMM 2019</v>
      </c>
      <c r="DQ79" s="20" t="str">
        <f>ZZZ__FnCalls!F117</f>
        <v>MMM 2019</v>
      </c>
      <c r="DR79" s="20" t="str">
        <f>ZZZ__FnCalls!F118</f>
        <v>MMM 2019</v>
      </c>
      <c r="DS79" s="20" t="str">
        <f>ZZZ__FnCalls!F119</f>
        <v>MMM 2019</v>
      </c>
      <c r="DT79" s="20" t="str">
        <f>ZZZ__FnCalls!F120</f>
        <v>MMM 2019</v>
      </c>
      <c r="DU79" s="20" t="str">
        <f>ZZZ__FnCalls!F121</f>
        <v>MMM 2019</v>
      </c>
      <c r="DV79" s="20" t="str">
        <f>ZZZ__FnCalls!F122</f>
        <v>MMM 2019</v>
      </c>
      <c r="DW79" s="20" t="str">
        <f>ZZZ__FnCalls!F123</f>
        <v>MMM 2019</v>
      </c>
      <c r="DX79" s="20" t="str">
        <f>ZZZ__FnCalls!F124</f>
        <v>MMM 2019</v>
      </c>
      <c r="DY79" s="20" t="str">
        <f>ZZZ__FnCalls!F125</f>
        <v>MMM 2019</v>
      </c>
      <c r="DZ79" s="20" t="str">
        <f>ZZZ__FnCalls!F126</f>
        <v>MMM 2019</v>
      </c>
      <c r="EA79" s="21" t="str">
        <f>ZZZ__FnCalls!H115</f>
        <v>2019</v>
      </c>
      <c r="EB79" s="20" t="str">
        <f>ZZZ__FnCalls!F127</f>
        <v>MMM 2020</v>
      </c>
      <c r="EC79" s="20" t="str">
        <f>ZZZ__FnCalls!F128</f>
        <v>MMM 2020</v>
      </c>
      <c r="ED79" s="20" t="str">
        <f>ZZZ__FnCalls!F129</f>
        <v>MMM 2020</v>
      </c>
      <c r="EE79" s="20" t="str">
        <f>ZZZ__FnCalls!F130</f>
        <v>MMM 2020</v>
      </c>
      <c r="EF79" s="20" t="str">
        <f>ZZZ__FnCalls!F131</f>
        <v>MMM 2020</v>
      </c>
      <c r="EG79" s="20" t="str">
        <f>ZZZ__FnCalls!F132</f>
        <v>MMM 2020</v>
      </c>
      <c r="EH79" s="20" t="str">
        <f>ZZZ__FnCalls!F133</f>
        <v>MMM 2020</v>
      </c>
      <c r="EI79" s="20" t="str">
        <f>ZZZ__FnCalls!F134</f>
        <v>MMM 2020</v>
      </c>
      <c r="EJ79" s="20" t="str">
        <f>ZZZ__FnCalls!F135</f>
        <v>MMM 2020</v>
      </c>
      <c r="EK79" s="20" t="str">
        <f>ZZZ__FnCalls!F136</f>
        <v>MMM 2020</v>
      </c>
      <c r="EL79" s="20" t="str">
        <f>ZZZ__FnCalls!F137</f>
        <v>MMM 2020</v>
      </c>
      <c r="EM79" s="20" t="str">
        <f>ZZZ__FnCalls!F138</f>
        <v>MMM 2020</v>
      </c>
      <c r="EN79" s="21" t="str">
        <f>ZZZ__FnCalls!H127</f>
        <v>2020</v>
      </c>
    </row>
    <row r="80" spans="1:144" ht="12.75" customHeight="1" x14ac:dyDescent="0.2">
      <c r="A80" s="5"/>
      <c r="B80" s="44">
        <f>ZZZ__FnCalls!A7</f>
        <v>40179</v>
      </c>
      <c r="C80" s="44">
        <f>ZZZ__FnCalls!A8</f>
        <v>40210</v>
      </c>
      <c r="D80" s="44">
        <f>ZZZ__FnCalls!A9</f>
        <v>40238</v>
      </c>
      <c r="E80" s="44">
        <f>ZZZ__FnCalls!A10</f>
        <v>40269</v>
      </c>
      <c r="F80" s="44">
        <f>ZZZ__FnCalls!A11</f>
        <v>40299</v>
      </c>
      <c r="G80" s="44">
        <f>ZZZ__FnCalls!A12</f>
        <v>40330</v>
      </c>
      <c r="H80" s="44">
        <f>ZZZ__FnCalls!A13</f>
        <v>40360</v>
      </c>
      <c r="I80" s="44">
        <f>ZZZ__FnCalls!A14</f>
        <v>40391</v>
      </c>
      <c r="J80" s="44">
        <f>ZZZ__FnCalls!A15</f>
        <v>40422</v>
      </c>
      <c r="K80" s="44">
        <f>ZZZ__FnCalls!A16</f>
        <v>40452</v>
      </c>
      <c r="L80" s="44">
        <f>ZZZ__FnCalls!A17</f>
        <v>40483</v>
      </c>
      <c r="M80" s="44">
        <f>ZZZ__FnCalls!A18</f>
        <v>40513</v>
      </c>
      <c r="N80" s="45">
        <f>ZZZ__FnCalls!A7</f>
        <v>40179</v>
      </c>
      <c r="O80" s="44">
        <f>ZZZ__FnCalls!A19</f>
        <v>40544</v>
      </c>
      <c r="P80" s="44">
        <f>ZZZ__FnCalls!A20</f>
        <v>40575</v>
      </c>
      <c r="Q80" s="44">
        <f>ZZZ__FnCalls!A21</f>
        <v>40603</v>
      </c>
      <c r="R80" s="44">
        <f>ZZZ__FnCalls!A22</f>
        <v>40634</v>
      </c>
      <c r="S80" s="44">
        <f>ZZZ__FnCalls!A23</f>
        <v>40664</v>
      </c>
      <c r="T80" s="44">
        <f>ZZZ__FnCalls!A24</f>
        <v>40695</v>
      </c>
      <c r="U80" s="44">
        <f>ZZZ__FnCalls!A25</f>
        <v>40725</v>
      </c>
      <c r="V80" s="44">
        <f>ZZZ__FnCalls!A26</f>
        <v>40756</v>
      </c>
      <c r="W80" s="44">
        <f>ZZZ__FnCalls!A27</f>
        <v>40787</v>
      </c>
      <c r="X80" s="44">
        <f>ZZZ__FnCalls!A28</f>
        <v>40817</v>
      </c>
      <c r="Y80" s="44">
        <f>ZZZ__FnCalls!A29</f>
        <v>40848</v>
      </c>
      <c r="Z80" s="44">
        <f>ZZZ__FnCalls!A30</f>
        <v>40878</v>
      </c>
      <c r="AA80" s="45">
        <f>ZZZ__FnCalls!A19</f>
        <v>40544</v>
      </c>
      <c r="AB80" s="44">
        <f>ZZZ__FnCalls!A31</f>
        <v>40909</v>
      </c>
      <c r="AC80" s="44">
        <f>ZZZ__FnCalls!A32</f>
        <v>40940</v>
      </c>
      <c r="AD80" s="44">
        <f>ZZZ__FnCalls!A33</f>
        <v>40969</v>
      </c>
      <c r="AE80" s="44">
        <f>ZZZ__FnCalls!A34</f>
        <v>41000</v>
      </c>
      <c r="AF80" s="44">
        <f>ZZZ__FnCalls!A35</f>
        <v>41030</v>
      </c>
      <c r="AG80" s="44">
        <f>ZZZ__FnCalls!A36</f>
        <v>41061</v>
      </c>
      <c r="AH80" s="44">
        <f>ZZZ__FnCalls!A37</f>
        <v>41091</v>
      </c>
      <c r="AI80" s="44">
        <f>ZZZ__FnCalls!A38</f>
        <v>41122</v>
      </c>
      <c r="AJ80" s="44">
        <f>ZZZ__FnCalls!A39</f>
        <v>41153</v>
      </c>
      <c r="AK80" s="44">
        <f>ZZZ__FnCalls!A40</f>
        <v>41183</v>
      </c>
      <c r="AL80" s="44">
        <f>ZZZ__FnCalls!A41</f>
        <v>41214</v>
      </c>
      <c r="AM80" s="44">
        <f>ZZZ__FnCalls!A42</f>
        <v>41244</v>
      </c>
      <c r="AN80" s="45">
        <f>ZZZ__FnCalls!A31</f>
        <v>40909</v>
      </c>
      <c r="AO80" s="44">
        <f>ZZZ__FnCalls!A43</f>
        <v>41275</v>
      </c>
      <c r="AP80" s="44">
        <f>ZZZ__FnCalls!A44</f>
        <v>41306</v>
      </c>
      <c r="AQ80" s="44">
        <f>ZZZ__FnCalls!A45</f>
        <v>41334</v>
      </c>
      <c r="AR80" s="44">
        <f>ZZZ__FnCalls!A46</f>
        <v>41365</v>
      </c>
      <c r="AS80" s="44">
        <f>ZZZ__FnCalls!A47</f>
        <v>41395</v>
      </c>
      <c r="AT80" s="44">
        <f>ZZZ__FnCalls!A48</f>
        <v>41426</v>
      </c>
      <c r="AU80" s="44">
        <f>ZZZ__FnCalls!A49</f>
        <v>41456</v>
      </c>
      <c r="AV80" s="44">
        <f>ZZZ__FnCalls!A50</f>
        <v>41487</v>
      </c>
      <c r="AW80" s="44">
        <f>ZZZ__FnCalls!A51</f>
        <v>41518</v>
      </c>
      <c r="AX80" s="44">
        <f>ZZZ__FnCalls!A52</f>
        <v>41548</v>
      </c>
      <c r="AY80" s="44">
        <f>ZZZ__FnCalls!A53</f>
        <v>41579</v>
      </c>
      <c r="AZ80" s="44">
        <f>ZZZ__FnCalls!A54</f>
        <v>41609</v>
      </c>
      <c r="BA80" s="45">
        <f>ZZZ__FnCalls!A43</f>
        <v>41275</v>
      </c>
      <c r="BB80" s="44">
        <f>ZZZ__FnCalls!A55</f>
        <v>41640</v>
      </c>
      <c r="BC80" s="44">
        <f>ZZZ__FnCalls!A56</f>
        <v>41671</v>
      </c>
      <c r="BD80" s="44">
        <f>ZZZ__FnCalls!A57</f>
        <v>41699</v>
      </c>
      <c r="BE80" s="44">
        <f>ZZZ__FnCalls!A58</f>
        <v>41730</v>
      </c>
      <c r="BF80" s="44">
        <f>ZZZ__FnCalls!A59</f>
        <v>41760</v>
      </c>
      <c r="BG80" s="44">
        <f>ZZZ__FnCalls!A60</f>
        <v>41791</v>
      </c>
      <c r="BH80" s="44">
        <f>ZZZ__FnCalls!A61</f>
        <v>41821</v>
      </c>
      <c r="BI80" s="44">
        <f>ZZZ__FnCalls!A62</f>
        <v>41852</v>
      </c>
      <c r="BJ80" s="44">
        <f>ZZZ__FnCalls!A63</f>
        <v>41883</v>
      </c>
      <c r="BK80" s="44">
        <f>ZZZ__FnCalls!A64</f>
        <v>41913</v>
      </c>
      <c r="BL80" s="44">
        <f>ZZZ__FnCalls!A65</f>
        <v>41944</v>
      </c>
      <c r="BM80" s="44">
        <f>ZZZ__FnCalls!A66</f>
        <v>41974</v>
      </c>
      <c r="BN80" s="45">
        <f>ZZZ__FnCalls!A55</f>
        <v>41640</v>
      </c>
      <c r="BO80" s="44">
        <f>ZZZ__FnCalls!A67</f>
        <v>42005</v>
      </c>
      <c r="BP80" s="44">
        <f>ZZZ__FnCalls!A68</f>
        <v>42036</v>
      </c>
      <c r="BQ80" s="44">
        <f>ZZZ__FnCalls!A69</f>
        <v>42064</v>
      </c>
      <c r="BR80" s="44">
        <f>ZZZ__FnCalls!A70</f>
        <v>42095</v>
      </c>
      <c r="BS80" s="44">
        <f>ZZZ__FnCalls!A71</f>
        <v>42125</v>
      </c>
      <c r="BT80" s="44">
        <f>ZZZ__FnCalls!A72</f>
        <v>42156</v>
      </c>
      <c r="BU80" s="44">
        <f>ZZZ__FnCalls!A73</f>
        <v>42186</v>
      </c>
      <c r="BV80" s="44">
        <f>ZZZ__FnCalls!A74</f>
        <v>42217</v>
      </c>
      <c r="BW80" s="44">
        <f>ZZZ__FnCalls!A75</f>
        <v>42248</v>
      </c>
      <c r="BX80" s="44">
        <f>ZZZ__FnCalls!A76</f>
        <v>42278</v>
      </c>
      <c r="BY80" s="44">
        <f>ZZZ__FnCalls!A77</f>
        <v>42309</v>
      </c>
      <c r="BZ80" s="44">
        <f>ZZZ__FnCalls!A78</f>
        <v>42339</v>
      </c>
      <c r="CA80" s="45">
        <f>ZZZ__FnCalls!A67</f>
        <v>42005</v>
      </c>
      <c r="CB80" s="44">
        <f>ZZZ__FnCalls!A79</f>
        <v>42370</v>
      </c>
      <c r="CC80" s="44">
        <f>ZZZ__FnCalls!A80</f>
        <v>42401</v>
      </c>
      <c r="CD80" s="44">
        <f>ZZZ__FnCalls!A81</f>
        <v>42430</v>
      </c>
      <c r="CE80" s="44">
        <f>ZZZ__FnCalls!A82</f>
        <v>42461</v>
      </c>
      <c r="CF80" s="44">
        <f>ZZZ__FnCalls!A83</f>
        <v>42491</v>
      </c>
      <c r="CG80" s="44">
        <f>ZZZ__FnCalls!A84</f>
        <v>42522</v>
      </c>
      <c r="CH80" s="44">
        <f>ZZZ__FnCalls!A85</f>
        <v>42552</v>
      </c>
      <c r="CI80" s="44">
        <f>ZZZ__FnCalls!A86</f>
        <v>42583</v>
      </c>
      <c r="CJ80" s="44">
        <f>ZZZ__FnCalls!A87</f>
        <v>42614</v>
      </c>
      <c r="CK80" s="44">
        <f>ZZZ__FnCalls!A88</f>
        <v>42644</v>
      </c>
      <c r="CL80" s="44">
        <f>ZZZ__FnCalls!A89</f>
        <v>42675</v>
      </c>
      <c r="CM80" s="44">
        <f>ZZZ__FnCalls!A90</f>
        <v>42705</v>
      </c>
      <c r="CN80" s="45">
        <f>ZZZ__FnCalls!A79</f>
        <v>42370</v>
      </c>
      <c r="CO80" s="44">
        <f>ZZZ__FnCalls!A91</f>
        <v>42736</v>
      </c>
      <c r="CP80" s="44">
        <f>ZZZ__FnCalls!A92</f>
        <v>42767</v>
      </c>
      <c r="CQ80" s="44">
        <f>ZZZ__FnCalls!A93</f>
        <v>42795</v>
      </c>
      <c r="CR80" s="44">
        <f>ZZZ__FnCalls!A94</f>
        <v>42826</v>
      </c>
      <c r="CS80" s="44">
        <f>ZZZ__FnCalls!A95</f>
        <v>42856</v>
      </c>
      <c r="CT80" s="44">
        <f>ZZZ__FnCalls!A96</f>
        <v>42887</v>
      </c>
      <c r="CU80" s="44">
        <f>ZZZ__FnCalls!A97</f>
        <v>42917</v>
      </c>
      <c r="CV80" s="44">
        <f>ZZZ__FnCalls!A98</f>
        <v>42948</v>
      </c>
      <c r="CW80" s="44">
        <f>ZZZ__FnCalls!A99</f>
        <v>42979</v>
      </c>
      <c r="CX80" s="44">
        <f>ZZZ__FnCalls!A100</f>
        <v>43009</v>
      </c>
      <c r="CY80" s="44">
        <f>ZZZ__FnCalls!A101</f>
        <v>43040</v>
      </c>
      <c r="CZ80" s="44">
        <f>ZZZ__FnCalls!A102</f>
        <v>43070</v>
      </c>
      <c r="DA80" s="45">
        <f>ZZZ__FnCalls!A91</f>
        <v>42736</v>
      </c>
      <c r="DB80" s="44">
        <f>ZZZ__FnCalls!A103</f>
        <v>43101</v>
      </c>
      <c r="DC80" s="44">
        <f>ZZZ__FnCalls!A104</f>
        <v>43132</v>
      </c>
      <c r="DD80" s="44">
        <f>ZZZ__FnCalls!A105</f>
        <v>43160</v>
      </c>
      <c r="DE80" s="44">
        <f>ZZZ__FnCalls!A106</f>
        <v>43191</v>
      </c>
      <c r="DF80" s="44">
        <f>ZZZ__FnCalls!A107</f>
        <v>43221</v>
      </c>
      <c r="DG80" s="44">
        <f>ZZZ__FnCalls!A108</f>
        <v>43252</v>
      </c>
      <c r="DH80" s="44">
        <f>ZZZ__FnCalls!A109</f>
        <v>43282</v>
      </c>
      <c r="DI80" s="44">
        <f>ZZZ__FnCalls!A110</f>
        <v>43313</v>
      </c>
      <c r="DJ80" s="44">
        <f>ZZZ__FnCalls!A111</f>
        <v>43344</v>
      </c>
      <c r="DK80" s="44">
        <f>ZZZ__FnCalls!A112</f>
        <v>43374</v>
      </c>
      <c r="DL80" s="44">
        <f>ZZZ__FnCalls!A113</f>
        <v>43405</v>
      </c>
      <c r="DM80" s="44">
        <f>ZZZ__FnCalls!A114</f>
        <v>43435</v>
      </c>
      <c r="DN80" s="45">
        <f>ZZZ__FnCalls!A103</f>
        <v>43101</v>
      </c>
      <c r="DO80" s="44">
        <f>ZZZ__FnCalls!A115</f>
        <v>43466</v>
      </c>
      <c r="DP80" s="44">
        <f>ZZZ__FnCalls!A116</f>
        <v>43497</v>
      </c>
      <c r="DQ80" s="44">
        <f>ZZZ__FnCalls!A117</f>
        <v>43525</v>
      </c>
      <c r="DR80" s="44">
        <f>ZZZ__FnCalls!A118</f>
        <v>43556</v>
      </c>
      <c r="DS80" s="44">
        <f>ZZZ__FnCalls!A119</f>
        <v>43586</v>
      </c>
      <c r="DT80" s="44">
        <f>ZZZ__FnCalls!A120</f>
        <v>43617</v>
      </c>
      <c r="DU80" s="44">
        <f>ZZZ__FnCalls!A121</f>
        <v>43647</v>
      </c>
      <c r="DV80" s="44">
        <f>ZZZ__FnCalls!A122</f>
        <v>43678</v>
      </c>
      <c r="DW80" s="44">
        <f>ZZZ__FnCalls!A123</f>
        <v>43709</v>
      </c>
      <c r="DX80" s="44">
        <f>ZZZ__FnCalls!A124</f>
        <v>43739</v>
      </c>
      <c r="DY80" s="44">
        <f>ZZZ__FnCalls!A125</f>
        <v>43770</v>
      </c>
      <c r="DZ80" s="44">
        <f>ZZZ__FnCalls!A126</f>
        <v>43800</v>
      </c>
      <c r="EA80" s="45">
        <f>ZZZ__FnCalls!A115</f>
        <v>43466</v>
      </c>
      <c r="EB80" s="44">
        <f>ZZZ__FnCalls!A127</f>
        <v>43831</v>
      </c>
      <c r="EC80" s="44">
        <f>ZZZ__FnCalls!A128</f>
        <v>43862</v>
      </c>
      <c r="ED80" s="44">
        <f>ZZZ__FnCalls!A129</f>
        <v>43891</v>
      </c>
      <c r="EE80" s="44">
        <f>ZZZ__FnCalls!A130</f>
        <v>43922</v>
      </c>
      <c r="EF80" s="44">
        <f>ZZZ__FnCalls!A131</f>
        <v>43952</v>
      </c>
      <c r="EG80" s="44">
        <f>ZZZ__FnCalls!A132</f>
        <v>43983</v>
      </c>
      <c r="EH80" s="44">
        <f>ZZZ__FnCalls!A133</f>
        <v>44013</v>
      </c>
      <c r="EI80" s="44">
        <f>ZZZ__FnCalls!A134</f>
        <v>44044</v>
      </c>
      <c r="EJ80" s="44">
        <f>ZZZ__FnCalls!A135</f>
        <v>44075</v>
      </c>
      <c r="EK80" s="44">
        <f>ZZZ__FnCalls!A136</f>
        <v>44105</v>
      </c>
      <c r="EL80" s="44">
        <f>ZZZ__FnCalls!A137</f>
        <v>44136</v>
      </c>
      <c r="EM80" s="44">
        <f>ZZZ__FnCalls!A138</f>
        <v>44166</v>
      </c>
      <c r="EN80" s="45">
        <f>ZZZ__FnCalls!A127</f>
        <v>43831</v>
      </c>
    </row>
    <row r="81" spans="1:144" ht="12.75" customHeight="1" x14ac:dyDescent="0.2">
      <c r="A81" s="2" t="str">
        <f>"Capital_Desired_2"</f>
        <v>Capital_Desired_2</v>
      </c>
    </row>
    <row r="82" spans="1:144" ht="12.75" customHeight="1" x14ac:dyDescent="0.2">
      <c r="B82" s="19" t="str">
        <f>ZZZ__FnCalls!F7</f>
        <v>MMM 2010</v>
      </c>
      <c r="C82" s="20" t="str">
        <f>ZZZ__FnCalls!F8</f>
        <v>MMM 2010</v>
      </c>
      <c r="D82" s="20" t="str">
        <f>ZZZ__FnCalls!F9</f>
        <v>MMM 2010</v>
      </c>
      <c r="E82" s="20" t="str">
        <f>ZZZ__FnCalls!F10</f>
        <v>MMM 2010</v>
      </c>
      <c r="F82" s="20" t="str">
        <f>ZZZ__FnCalls!F11</f>
        <v>MMM 2010</v>
      </c>
      <c r="G82" s="20" t="str">
        <f>ZZZ__FnCalls!F12</f>
        <v>MMM 2010</v>
      </c>
      <c r="H82" s="20" t="str">
        <f>ZZZ__FnCalls!F13</f>
        <v>MMM 2010</v>
      </c>
      <c r="I82" s="20" t="str">
        <f>ZZZ__FnCalls!F14</f>
        <v>MMM 2010</v>
      </c>
      <c r="J82" s="20" t="str">
        <f>ZZZ__FnCalls!F15</f>
        <v>MMM 2010</v>
      </c>
      <c r="K82" s="20" t="str">
        <f>ZZZ__FnCalls!F16</f>
        <v>MMM 2010</v>
      </c>
      <c r="L82" s="20" t="str">
        <f>ZZZ__FnCalls!F17</f>
        <v>MMM 2010</v>
      </c>
      <c r="M82" s="20" t="str">
        <f>ZZZ__FnCalls!F18</f>
        <v>MMM 2010</v>
      </c>
      <c r="N82" s="21" t="str">
        <f>ZZZ__FnCalls!H7</f>
        <v>2010</v>
      </c>
      <c r="O82" s="20" t="str">
        <f>ZZZ__FnCalls!F19</f>
        <v>MMM 2011</v>
      </c>
      <c r="P82" s="20" t="str">
        <f>ZZZ__FnCalls!F20</f>
        <v>MMM 2011</v>
      </c>
      <c r="Q82" s="20" t="str">
        <f>ZZZ__FnCalls!F21</f>
        <v>MMM 2011</v>
      </c>
      <c r="R82" s="20" t="str">
        <f>ZZZ__FnCalls!F22</f>
        <v>MMM 2011</v>
      </c>
      <c r="S82" s="20" t="str">
        <f>ZZZ__FnCalls!F23</f>
        <v>MMM 2011</v>
      </c>
      <c r="T82" s="20" t="str">
        <f>ZZZ__FnCalls!F24</f>
        <v>MMM 2011</v>
      </c>
      <c r="U82" s="20" t="str">
        <f>ZZZ__FnCalls!F25</f>
        <v>MMM 2011</v>
      </c>
      <c r="V82" s="20" t="str">
        <f>ZZZ__FnCalls!F26</f>
        <v>MMM 2011</v>
      </c>
      <c r="W82" s="20" t="str">
        <f>ZZZ__FnCalls!F27</f>
        <v>MMM 2011</v>
      </c>
      <c r="X82" s="20" t="str">
        <f>ZZZ__FnCalls!F28</f>
        <v>MMM 2011</v>
      </c>
      <c r="Y82" s="20" t="str">
        <f>ZZZ__FnCalls!F29</f>
        <v>MMM 2011</v>
      </c>
      <c r="Z82" s="20" t="str">
        <f>ZZZ__FnCalls!F30</f>
        <v>MMM 2011</v>
      </c>
      <c r="AA82" s="21" t="str">
        <f>ZZZ__FnCalls!H19</f>
        <v>2011</v>
      </c>
      <c r="AB82" s="20" t="str">
        <f>ZZZ__FnCalls!F31</f>
        <v>MMM 2012</v>
      </c>
      <c r="AC82" s="20" t="str">
        <f>ZZZ__FnCalls!F32</f>
        <v>MMM 2012</v>
      </c>
      <c r="AD82" s="20" t="str">
        <f>ZZZ__FnCalls!F33</f>
        <v>MMM 2012</v>
      </c>
      <c r="AE82" s="20" t="str">
        <f>ZZZ__FnCalls!F34</f>
        <v>MMM 2012</v>
      </c>
      <c r="AF82" s="20" t="str">
        <f>ZZZ__FnCalls!F35</f>
        <v>MMM 2012</v>
      </c>
      <c r="AG82" s="20" t="str">
        <f>ZZZ__FnCalls!F36</f>
        <v>MMM 2012</v>
      </c>
      <c r="AH82" s="20" t="str">
        <f>ZZZ__FnCalls!F37</f>
        <v>MMM 2012</v>
      </c>
      <c r="AI82" s="20" t="str">
        <f>ZZZ__FnCalls!F38</f>
        <v>MMM 2012</v>
      </c>
      <c r="AJ82" s="20" t="str">
        <f>ZZZ__FnCalls!F39</f>
        <v>MMM 2012</v>
      </c>
      <c r="AK82" s="20" t="str">
        <f>ZZZ__FnCalls!F40</f>
        <v>MMM 2012</v>
      </c>
      <c r="AL82" s="20" t="str">
        <f>ZZZ__FnCalls!F41</f>
        <v>MMM 2012</v>
      </c>
      <c r="AM82" s="20" t="str">
        <f>ZZZ__FnCalls!F42</f>
        <v>MMM 2012</v>
      </c>
      <c r="AN82" s="21" t="str">
        <f>ZZZ__FnCalls!H31</f>
        <v>2012</v>
      </c>
      <c r="AO82" s="20" t="str">
        <f>ZZZ__FnCalls!F43</f>
        <v>MMM 2013</v>
      </c>
      <c r="AP82" s="20" t="str">
        <f>ZZZ__FnCalls!F44</f>
        <v>MMM 2013</v>
      </c>
      <c r="AQ82" s="20" t="str">
        <f>ZZZ__FnCalls!F45</f>
        <v>MMM 2013</v>
      </c>
      <c r="AR82" s="20" t="str">
        <f>ZZZ__FnCalls!F46</f>
        <v>MMM 2013</v>
      </c>
      <c r="AS82" s="20" t="str">
        <f>ZZZ__FnCalls!F47</f>
        <v>MMM 2013</v>
      </c>
      <c r="AT82" s="20" t="str">
        <f>ZZZ__FnCalls!F48</f>
        <v>MMM 2013</v>
      </c>
      <c r="AU82" s="20" t="str">
        <f>ZZZ__FnCalls!F49</f>
        <v>MMM 2013</v>
      </c>
      <c r="AV82" s="20" t="str">
        <f>ZZZ__FnCalls!F50</f>
        <v>MMM 2013</v>
      </c>
      <c r="AW82" s="20" t="str">
        <f>ZZZ__FnCalls!F51</f>
        <v>MMM 2013</v>
      </c>
      <c r="AX82" s="20" t="str">
        <f>ZZZ__FnCalls!F52</f>
        <v>MMM 2013</v>
      </c>
      <c r="AY82" s="20" t="str">
        <f>ZZZ__FnCalls!F53</f>
        <v>MMM 2013</v>
      </c>
      <c r="AZ82" s="20" t="str">
        <f>ZZZ__FnCalls!F54</f>
        <v>MMM 2013</v>
      </c>
      <c r="BA82" s="21" t="str">
        <f>ZZZ__FnCalls!H43</f>
        <v>2013</v>
      </c>
      <c r="BB82" s="20" t="str">
        <f>ZZZ__FnCalls!F55</f>
        <v>MMM 2014</v>
      </c>
      <c r="BC82" s="20" t="str">
        <f>ZZZ__FnCalls!F56</f>
        <v>MMM 2014</v>
      </c>
      <c r="BD82" s="20" t="str">
        <f>ZZZ__FnCalls!F57</f>
        <v>MMM 2014</v>
      </c>
      <c r="BE82" s="20" t="str">
        <f>ZZZ__FnCalls!F58</f>
        <v>MMM 2014</v>
      </c>
      <c r="BF82" s="20" t="str">
        <f>ZZZ__FnCalls!F59</f>
        <v>MMM 2014</v>
      </c>
      <c r="BG82" s="20" t="str">
        <f>ZZZ__FnCalls!F60</f>
        <v>MMM 2014</v>
      </c>
      <c r="BH82" s="20" t="str">
        <f>ZZZ__FnCalls!F61</f>
        <v>MMM 2014</v>
      </c>
      <c r="BI82" s="20" t="str">
        <f>ZZZ__FnCalls!F62</f>
        <v>MMM 2014</v>
      </c>
      <c r="BJ82" s="20" t="str">
        <f>ZZZ__FnCalls!F63</f>
        <v>MMM 2014</v>
      </c>
      <c r="BK82" s="20" t="str">
        <f>ZZZ__FnCalls!F64</f>
        <v>MMM 2014</v>
      </c>
      <c r="BL82" s="20" t="str">
        <f>ZZZ__FnCalls!F65</f>
        <v>MMM 2014</v>
      </c>
      <c r="BM82" s="20" t="str">
        <f>ZZZ__FnCalls!F66</f>
        <v>MMM 2014</v>
      </c>
      <c r="BN82" s="21" t="str">
        <f>ZZZ__FnCalls!H55</f>
        <v>2014</v>
      </c>
      <c r="BO82" s="20" t="str">
        <f>ZZZ__FnCalls!F67</f>
        <v>MMM 2015</v>
      </c>
      <c r="BP82" s="20" t="str">
        <f>ZZZ__FnCalls!F68</f>
        <v>MMM 2015</v>
      </c>
      <c r="BQ82" s="20" t="str">
        <f>ZZZ__FnCalls!F69</f>
        <v>MMM 2015</v>
      </c>
      <c r="BR82" s="20" t="str">
        <f>ZZZ__FnCalls!F70</f>
        <v>MMM 2015</v>
      </c>
      <c r="BS82" s="20" t="str">
        <f>ZZZ__FnCalls!F71</f>
        <v>MMM 2015</v>
      </c>
      <c r="BT82" s="20" t="str">
        <f>ZZZ__FnCalls!F72</f>
        <v>MMM 2015</v>
      </c>
      <c r="BU82" s="20" t="str">
        <f>ZZZ__FnCalls!F73</f>
        <v>MMM 2015</v>
      </c>
      <c r="BV82" s="20" t="str">
        <f>ZZZ__FnCalls!F74</f>
        <v>MMM 2015</v>
      </c>
      <c r="BW82" s="20" t="str">
        <f>ZZZ__FnCalls!F75</f>
        <v>MMM 2015</v>
      </c>
      <c r="BX82" s="20" t="str">
        <f>ZZZ__FnCalls!F76</f>
        <v>MMM 2015</v>
      </c>
      <c r="BY82" s="20" t="str">
        <f>ZZZ__FnCalls!F77</f>
        <v>MMM 2015</v>
      </c>
      <c r="BZ82" s="20" t="str">
        <f>ZZZ__FnCalls!F78</f>
        <v>MMM 2015</v>
      </c>
      <c r="CA82" s="21" t="str">
        <f>ZZZ__FnCalls!H67</f>
        <v>2015</v>
      </c>
      <c r="CB82" s="20" t="str">
        <f>ZZZ__FnCalls!F79</f>
        <v>MMM 2016</v>
      </c>
      <c r="CC82" s="20" t="str">
        <f>ZZZ__FnCalls!F80</f>
        <v>MMM 2016</v>
      </c>
      <c r="CD82" s="20" t="str">
        <f>ZZZ__FnCalls!F81</f>
        <v>MMM 2016</v>
      </c>
      <c r="CE82" s="20" t="str">
        <f>ZZZ__FnCalls!F82</f>
        <v>MMM 2016</v>
      </c>
      <c r="CF82" s="20" t="str">
        <f>ZZZ__FnCalls!F83</f>
        <v>MMM 2016</v>
      </c>
      <c r="CG82" s="20" t="str">
        <f>ZZZ__FnCalls!F84</f>
        <v>MMM 2016</v>
      </c>
      <c r="CH82" s="20" t="str">
        <f>ZZZ__FnCalls!F85</f>
        <v>MMM 2016</v>
      </c>
      <c r="CI82" s="20" t="str">
        <f>ZZZ__FnCalls!F86</f>
        <v>MMM 2016</v>
      </c>
      <c r="CJ82" s="20" t="str">
        <f>ZZZ__FnCalls!F87</f>
        <v>MMM 2016</v>
      </c>
      <c r="CK82" s="20" t="str">
        <f>ZZZ__FnCalls!F88</f>
        <v>MMM 2016</v>
      </c>
      <c r="CL82" s="20" t="str">
        <f>ZZZ__FnCalls!F89</f>
        <v>MMM 2016</v>
      </c>
      <c r="CM82" s="20" t="str">
        <f>ZZZ__FnCalls!F90</f>
        <v>MMM 2016</v>
      </c>
      <c r="CN82" s="21" t="str">
        <f>ZZZ__FnCalls!H79</f>
        <v>2016</v>
      </c>
      <c r="CO82" s="20" t="str">
        <f>ZZZ__FnCalls!F91</f>
        <v>MMM 2017</v>
      </c>
      <c r="CP82" s="20" t="str">
        <f>ZZZ__FnCalls!F92</f>
        <v>MMM 2017</v>
      </c>
      <c r="CQ82" s="20" t="str">
        <f>ZZZ__FnCalls!F93</f>
        <v>MMM 2017</v>
      </c>
      <c r="CR82" s="20" t="str">
        <f>ZZZ__FnCalls!F94</f>
        <v>MMM 2017</v>
      </c>
      <c r="CS82" s="20" t="str">
        <f>ZZZ__FnCalls!F95</f>
        <v>MMM 2017</v>
      </c>
      <c r="CT82" s="20" t="str">
        <f>ZZZ__FnCalls!F96</f>
        <v>MMM 2017</v>
      </c>
      <c r="CU82" s="20" t="str">
        <f>ZZZ__FnCalls!F97</f>
        <v>MMM 2017</v>
      </c>
      <c r="CV82" s="20" t="str">
        <f>ZZZ__FnCalls!F98</f>
        <v>MMM 2017</v>
      </c>
      <c r="CW82" s="20" t="str">
        <f>ZZZ__FnCalls!F99</f>
        <v>MMM 2017</v>
      </c>
      <c r="CX82" s="20" t="str">
        <f>ZZZ__FnCalls!F100</f>
        <v>MMM 2017</v>
      </c>
      <c r="CY82" s="20" t="str">
        <f>ZZZ__FnCalls!F101</f>
        <v>MMM 2017</v>
      </c>
      <c r="CZ82" s="20" t="str">
        <f>ZZZ__FnCalls!F102</f>
        <v>MMM 2017</v>
      </c>
      <c r="DA82" s="21" t="str">
        <f>ZZZ__FnCalls!H91</f>
        <v>2017</v>
      </c>
      <c r="DB82" s="20" t="str">
        <f>ZZZ__FnCalls!F103</f>
        <v>MMM 2018</v>
      </c>
      <c r="DC82" s="20" t="str">
        <f>ZZZ__FnCalls!F104</f>
        <v>MMM 2018</v>
      </c>
      <c r="DD82" s="20" t="str">
        <f>ZZZ__FnCalls!F105</f>
        <v>MMM 2018</v>
      </c>
      <c r="DE82" s="20" t="str">
        <f>ZZZ__FnCalls!F106</f>
        <v>MMM 2018</v>
      </c>
      <c r="DF82" s="20" t="str">
        <f>ZZZ__FnCalls!F107</f>
        <v>MMM 2018</v>
      </c>
      <c r="DG82" s="20" t="str">
        <f>ZZZ__FnCalls!F108</f>
        <v>MMM 2018</v>
      </c>
      <c r="DH82" s="20" t="str">
        <f>ZZZ__FnCalls!F109</f>
        <v>MMM 2018</v>
      </c>
      <c r="DI82" s="20" t="str">
        <f>ZZZ__FnCalls!F110</f>
        <v>MMM 2018</v>
      </c>
      <c r="DJ82" s="20" t="str">
        <f>ZZZ__FnCalls!F111</f>
        <v>MMM 2018</v>
      </c>
      <c r="DK82" s="20" t="str">
        <f>ZZZ__FnCalls!F112</f>
        <v>MMM 2018</v>
      </c>
      <c r="DL82" s="20" t="str">
        <f>ZZZ__FnCalls!F113</f>
        <v>MMM 2018</v>
      </c>
      <c r="DM82" s="20" t="str">
        <f>ZZZ__FnCalls!F114</f>
        <v>MMM 2018</v>
      </c>
      <c r="DN82" s="21" t="str">
        <f>ZZZ__FnCalls!H103</f>
        <v>2018</v>
      </c>
      <c r="DO82" s="20" t="str">
        <f>ZZZ__FnCalls!F115</f>
        <v>MMM 2019</v>
      </c>
      <c r="DP82" s="20" t="str">
        <f>ZZZ__FnCalls!F116</f>
        <v>MMM 2019</v>
      </c>
      <c r="DQ82" s="20" t="str">
        <f>ZZZ__FnCalls!F117</f>
        <v>MMM 2019</v>
      </c>
      <c r="DR82" s="20" t="str">
        <f>ZZZ__FnCalls!F118</f>
        <v>MMM 2019</v>
      </c>
      <c r="DS82" s="20" t="str">
        <f>ZZZ__FnCalls!F119</f>
        <v>MMM 2019</v>
      </c>
      <c r="DT82" s="20" t="str">
        <f>ZZZ__FnCalls!F120</f>
        <v>MMM 2019</v>
      </c>
      <c r="DU82" s="20" t="str">
        <f>ZZZ__FnCalls!F121</f>
        <v>MMM 2019</v>
      </c>
      <c r="DV82" s="20" t="str">
        <f>ZZZ__FnCalls!F122</f>
        <v>MMM 2019</v>
      </c>
      <c r="DW82" s="20" t="str">
        <f>ZZZ__FnCalls!F123</f>
        <v>MMM 2019</v>
      </c>
      <c r="DX82" s="20" t="str">
        <f>ZZZ__FnCalls!F124</f>
        <v>MMM 2019</v>
      </c>
      <c r="DY82" s="20" t="str">
        <f>ZZZ__FnCalls!F125</f>
        <v>MMM 2019</v>
      </c>
      <c r="DZ82" s="20" t="str">
        <f>ZZZ__FnCalls!F126</f>
        <v>MMM 2019</v>
      </c>
      <c r="EA82" s="21" t="str">
        <f>ZZZ__FnCalls!H115</f>
        <v>2019</v>
      </c>
      <c r="EB82" s="20" t="str">
        <f>ZZZ__FnCalls!F127</f>
        <v>MMM 2020</v>
      </c>
      <c r="EC82" s="20" t="str">
        <f>ZZZ__FnCalls!F128</f>
        <v>MMM 2020</v>
      </c>
      <c r="ED82" s="20" t="str">
        <f>ZZZ__FnCalls!F129</f>
        <v>MMM 2020</v>
      </c>
      <c r="EE82" s="20" t="str">
        <f>ZZZ__FnCalls!F130</f>
        <v>MMM 2020</v>
      </c>
      <c r="EF82" s="20" t="str">
        <f>ZZZ__FnCalls!F131</f>
        <v>MMM 2020</v>
      </c>
      <c r="EG82" s="20" t="str">
        <f>ZZZ__FnCalls!F132</f>
        <v>MMM 2020</v>
      </c>
      <c r="EH82" s="20" t="str">
        <f>ZZZ__FnCalls!F133</f>
        <v>MMM 2020</v>
      </c>
      <c r="EI82" s="20" t="str">
        <f>ZZZ__FnCalls!F134</f>
        <v>MMM 2020</v>
      </c>
      <c r="EJ82" s="20" t="str">
        <f>ZZZ__FnCalls!F135</f>
        <v>MMM 2020</v>
      </c>
      <c r="EK82" s="20" t="str">
        <f>ZZZ__FnCalls!F136</f>
        <v>MMM 2020</v>
      </c>
      <c r="EL82" s="20" t="str">
        <f>ZZZ__FnCalls!F137</f>
        <v>MMM 2020</v>
      </c>
      <c r="EM82" s="20" t="str">
        <f>ZZZ__FnCalls!F138</f>
        <v>MMM 2020</v>
      </c>
      <c r="EN82" s="21" t="str">
        <f>ZZZ__FnCalls!H127</f>
        <v>2020</v>
      </c>
    </row>
    <row r="83" spans="1:144" ht="12.75" customHeight="1" x14ac:dyDescent="0.2">
      <c r="A83" s="5"/>
      <c r="B83" s="44" t="str">
        <f>ZZZ__FnCalls!F7</f>
        <v>MMM 2010</v>
      </c>
      <c r="C83" s="44" t="str">
        <f>ZZZ__FnCalls!F8</f>
        <v>MMM 2010</v>
      </c>
      <c r="D83" s="44" t="str">
        <f>ZZZ__FnCalls!F9</f>
        <v>MMM 2010</v>
      </c>
      <c r="E83" s="44" t="str">
        <f>ZZZ__FnCalls!F10</f>
        <v>MMM 2010</v>
      </c>
      <c r="F83" s="44" t="str">
        <f>ZZZ__FnCalls!F11</f>
        <v>MMM 2010</v>
      </c>
      <c r="G83" s="44" t="str">
        <f>ZZZ__FnCalls!F12</f>
        <v>MMM 2010</v>
      </c>
      <c r="H83" s="44" t="str">
        <f>ZZZ__FnCalls!F13</f>
        <v>MMM 2010</v>
      </c>
      <c r="I83" s="44" t="str">
        <f>ZZZ__FnCalls!F14</f>
        <v>MMM 2010</v>
      </c>
      <c r="J83" s="44" t="str">
        <f>ZZZ__FnCalls!F15</f>
        <v>MMM 2010</v>
      </c>
      <c r="K83" s="44" t="str">
        <f>ZZZ__FnCalls!F16</f>
        <v>MMM 2010</v>
      </c>
      <c r="L83" s="44" t="str">
        <f>ZZZ__FnCalls!F17</f>
        <v>MMM 2010</v>
      </c>
      <c r="M83" s="44" t="str">
        <f>ZZZ__FnCalls!F18</f>
        <v>MMM 2010</v>
      </c>
      <c r="N83" s="45" t="str">
        <f>ZZZ__FnCalls!F7</f>
        <v>MMM 2010</v>
      </c>
      <c r="O83" s="44" t="str">
        <f>ZZZ__FnCalls!F19</f>
        <v>MMM 2011</v>
      </c>
      <c r="P83" s="44" t="str">
        <f>ZZZ__FnCalls!F20</f>
        <v>MMM 2011</v>
      </c>
      <c r="Q83" s="44" t="str">
        <f>ZZZ__FnCalls!F21</f>
        <v>MMM 2011</v>
      </c>
      <c r="R83" s="44" t="str">
        <f>ZZZ__FnCalls!F22</f>
        <v>MMM 2011</v>
      </c>
      <c r="S83" s="44" t="str">
        <f>ZZZ__FnCalls!F23</f>
        <v>MMM 2011</v>
      </c>
      <c r="T83" s="44" t="str">
        <f>ZZZ__FnCalls!F24</f>
        <v>MMM 2011</v>
      </c>
      <c r="U83" s="44" t="str">
        <f>ZZZ__FnCalls!F25</f>
        <v>MMM 2011</v>
      </c>
      <c r="V83" s="44" t="str">
        <f>ZZZ__FnCalls!F26</f>
        <v>MMM 2011</v>
      </c>
      <c r="W83" s="44" t="str">
        <f>ZZZ__FnCalls!F27</f>
        <v>MMM 2011</v>
      </c>
      <c r="X83" s="44" t="str">
        <f>ZZZ__FnCalls!F28</f>
        <v>MMM 2011</v>
      </c>
      <c r="Y83" s="44" t="str">
        <f>ZZZ__FnCalls!F29</f>
        <v>MMM 2011</v>
      </c>
      <c r="Z83" s="44" t="str">
        <f>ZZZ__FnCalls!F30</f>
        <v>MMM 2011</v>
      </c>
      <c r="AA83" s="45" t="str">
        <f>ZZZ__FnCalls!F19</f>
        <v>MMM 2011</v>
      </c>
      <c r="AB83" s="44" t="str">
        <f>ZZZ__FnCalls!F31</f>
        <v>MMM 2012</v>
      </c>
      <c r="AC83" s="44" t="str">
        <f>ZZZ__FnCalls!F32</f>
        <v>MMM 2012</v>
      </c>
      <c r="AD83" s="44" t="str">
        <f>ZZZ__FnCalls!F33</f>
        <v>MMM 2012</v>
      </c>
      <c r="AE83" s="44" t="str">
        <f>ZZZ__FnCalls!F34</f>
        <v>MMM 2012</v>
      </c>
      <c r="AF83" s="44" t="str">
        <f>ZZZ__FnCalls!F35</f>
        <v>MMM 2012</v>
      </c>
      <c r="AG83" s="44" t="str">
        <f>ZZZ__FnCalls!F36</f>
        <v>MMM 2012</v>
      </c>
      <c r="AH83" s="44" t="str">
        <f>ZZZ__FnCalls!F37</f>
        <v>MMM 2012</v>
      </c>
      <c r="AI83" s="44" t="str">
        <f>ZZZ__FnCalls!F38</f>
        <v>MMM 2012</v>
      </c>
      <c r="AJ83" s="44" t="str">
        <f>ZZZ__FnCalls!F39</f>
        <v>MMM 2012</v>
      </c>
      <c r="AK83" s="44" t="str">
        <f>ZZZ__FnCalls!F40</f>
        <v>MMM 2012</v>
      </c>
      <c r="AL83" s="44" t="str">
        <f>ZZZ__FnCalls!F41</f>
        <v>MMM 2012</v>
      </c>
      <c r="AM83" s="44" t="str">
        <f>ZZZ__FnCalls!F42</f>
        <v>MMM 2012</v>
      </c>
      <c r="AN83" s="45" t="str">
        <f>ZZZ__FnCalls!F31</f>
        <v>MMM 2012</v>
      </c>
      <c r="AO83" s="44" t="str">
        <f>ZZZ__FnCalls!F43</f>
        <v>MMM 2013</v>
      </c>
      <c r="AP83" s="44" t="str">
        <f>ZZZ__FnCalls!F44</f>
        <v>MMM 2013</v>
      </c>
      <c r="AQ83" s="44" t="str">
        <f>ZZZ__FnCalls!F45</f>
        <v>MMM 2013</v>
      </c>
      <c r="AR83" s="44" t="str">
        <f>ZZZ__FnCalls!F46</f>
        <v>MMM 2013</v>
      </c>
      <c r="AS83" s="44" t="str">
        <f>ZZZ__FnCalls!F47</f>
        <v>MMM 2013</v>
      </c>
      <c r="AT83" s="44" t="str">
        <f>ZZZ__FnCalls!F48</f>
        <v>MMM 2013</v>
      </c>
      <c r="AU83" s="44" t="str">
        <f>ZZZ__FnCalls!F49</f>
        <v>MMM 2013</v>
      </c>
      <c r="AV83" s="44" t="str">
        <f>ZZZ__FnCalls!F50</f>
        <v>MMM 2013</v>
      </c>
      <c r="AW83" s="44" t="str">
        <f>ZZZ__FnCalls!F51</f>
        <v>MMM 2013</v>
      </c>
      <c r="AX83" s="44" t="str">
        <f>ZZZ__FnCalls!F52</f>
        <v>MMM 2013</v>
      </c>
      <c r="AY83" s="44" t="str">
        <f>ZZZ__FnCalls!F53</f>
        <v>MMM 2013</v>
      </c>
      <c r="AZ83" s="44" t="str">
        <f>ZZZ__FnCalls!F54</f>
        <v>MMM 2013</v>
      </c>
      <c r="BA83" s="45" t="str">
        <f>ZZZ__FnCalls!F43</f>
        <v>MMM 2013</v>
      </c>
      <c r="BB83" s="44" t="str">
        <f>ZZZ__FnCalls!F55</f>
        <v>MMM 2014</v>
      </c>
      <c r="BC83" s="44" t="str">
        <f>ZZZ__FnCalls!F56</f>
        <v>MMM 2014</v>
      </c>
      <c r="BD83" s="44" t="str">
        <f>ZZZ__FnCalls!F57</f>
        <v>MMM 2014</v>
      </c>
      <c r="BE83" s="44" t="str">
        <f>ZZZ__FnCalls!F58</f>
        <v>MMM 2014</v>
      </c>
      <c r="BF83" s="44" t="str">
        <f>ZZZ__FnCalls!F59</f>
        <v>MMM 2014</v>
      </c>
      <c r="BG83" s="44" t="str">
        <f>ZZZ__FnCalls!F60</f>
        <v>MMM 2014</v>
      </c>
      <c r="BH83" s="44" t="str">
        <f>ZZZ__FnCalls!F61</f>
        <v>MMM 2014</v>
      </c>
      <c r="BI83" s="44" t="str">
        <f>ZZZ__FnCalls!F62</f>
        <v>MMM 2014</v>
      </c>
      <c r="BJ83" s="44" t="str">
        <f>ZZZ__FnCalls!F63</f>
        <v>MMM 2014</v>
      </c>
      <c r="BK83" s="44" t="str">
        <f>ZZZ__FnCalls!F64</f>
        <v>MMM 2014</v>
      </c>
      <c r="BL83" s="44" t="str">
        <f>ZZZ__FnCalls!F65</f>
        <v>MMM 2014</v>
      </c>
      <c r="BM83" s="44" t="str">
        <f>ZZZ__FnCalls!F66</f>
        <v>MMM 2014</v>
      </c>
      <c r="BN83" s="45" t="str">
        <f>ZZZ__FnCalls!F55</f>
        <v>MMM 2014</v>
      </c>
      <c r="BO83" s="44" t="str">
        <f>ZZZ__FnCalls!F67</f>
        <v>MMM 2015</v>
      </c>
      <c r="BP83" s="44" t="str">
        <f>ZZZ__FnCalls!F68</f>
        <v>MMM 2015</v>
      </c>
      <c r="BQ83" s="44" t="str">
        <f>ZZZ__FnCalls!F69</f>
        <v>MMM 2015</v>
      </c>
      <c r="BR83" s="44" t="str">
        <f>ZZZ__FnCalls!F70</f>
        <v>MMM 2015</v>
      </c>
      <c r="BS83" s="44" t="str">
        <f>ZZZ__FnCalls!F71</f>
        <v>MMM 2015</v>
      </c>
      <c r="BT83" s="44" t="str">
        <f>ZZZ__FnCalls!F72</f>
        <v>MMM 2015</v>
      </c>
      <c r="BU83" s="44" t="str">
        <f>ZZZ__FnCalls!F73</f>
        <v>MMM 2015</v>
      </c>
      <c r="BV83" s="44" t="str">
        <f>ZZZ__FnCalls!F74</f>
        <v>MMM 2015</v>
      </c>
      <c r="BW83" s="44" t="str">
        <f>ZZZ__FnCalls!F75</f>
        <v>MMM 2015</v>
      </c>
      <c r="BX83" s="44" t="str">
        <f>ZZZ__FnCalls!F76</f>
        <v>MMM 2015</v>
      </c>
      <c r="BY83" s="44" t="str">
        <f>ZZZ__FnCalls!F77</f>
        <v>MMM 2015</v>
      </c>
      <c r="BZ83" s="44" t="str">
        <f>ZZZ__FnCalls!F78</f>
        <v>MMM 2015</v>
      </c>
      <c r="CA83" s="45" t="str">
        <f>ZZZ__FnCalls!F67</f>
        <v>MMM 2015</v>
      </c>
      <c r="CB83" s="44" t="str">
        <f>ZZZ__FnCalls!F79</f>
        <v>MMM 2016</v>
      </c>
      <c r="CC83" s="44" t="str">
        <f>ZZZ__FnCalls!F80</f>
        <v>MMM 2016</v>
      </c>
      <c r="CD83" s="44" t="str">
        <f>ZZZ__FnCalls!F81</f>
        <v>MMM 2016</v>
      </c>
      <c r="CE83" s="44" t="str">
        <f>ZZZ__FnCalls!F82</f>
        <v>MMM 2016</v>
      </c>
      <c r="CF83" s="44" t="str">
        <f>ZZZ__FnCalls!F83</f>
        <v>MMM 2016</v>
      </c>
      <c r="CG83" s="44" t="str">
        <f>ZZZ__FnCalls!F84</f>
        <v>MMM 2016</v>
      </c>
      <c r="CH83" s="44" t="str">
        <f>ZZZ__FnCalls!F85</f>
        <v>MMM 2016</v>
      </c>
      <c r="CI83" s="44" t="str">
        <f>ZZZ__FnCalls!F86</f>
        <v>MMM 2016</v>
      </c>
      <c r="CJ83" s="44" t="str">
        <f>ZZZ__FnCalls!F87</f>
        <v>MMM 2016</v>
      </c>
      <c r="CK83" s="44" t="str">
        <f>ZZZ__FnCalls!F88</f>
        <v>MMM 2016</v>
      </c>
      <c r="CL83" s="44" t="str">
        <f>ZZZ__FnCalls!F89</f>
        <v>MMM 2016</v>
      </c>
      <c r="CM83" s="44" t="str">
        <f>ZZZ__FnCalls!F90</f>
        <v>MMM 2016</v>
      </c>
      <c r="CN83" s="45" t="str">
        <f>ZZZ__FnCalls!F79</f>
        <v>MMM 2016</v>
      </c>
      <c r="CO83" s="44" t="str">
        <f>ZZZ__FnCalls!F91</f>
        <v>MMM 2017</v>
      </c>
      <c r="CP83" s="44" t="str">
        <f>ZZZ__FnCalls!F92</f>
        <v>MMM 2017</v>
      </c>
      <c r="CQ83" s="44" t="str">
        <f>ZZZ__FnCalls!F93</f>
        <v>MMM 2017</v>
      </c>
      <c r="CR83" s="44" t="str">
        <f>ZZZ__FnCalls!F94</f>
        <v>MMM 2017</v>
      </c>
      <c r="CS83" s="44" t="str">
        <f>ZZZ__FnCalls!F95</f>
        <v>MMM 2017</v>
      </c>
      <c r="CT83" s="44" t="str">
        <f>ZZZ__FnCalls!F96</f>
        <v>MMM 2017</v>
      </c>
      <c r="CU83" s="44" t="str">
        <f>ZZZ__FnCalls!F97</f>
        <v>MMM 2017</v>
      </c>
      <c r="CV83" s="44" t="str">
        <f>ZZZ__FnCalls!F98</f>
        <v>MMM 2017</v>
      </c>
      <c r="CW83" s="44" t="str">
        <f>ZZZ__FnCalls!F99</f>
        <v>MMM 2017</v>
      </c>
      <c r="CX83" s="44" t="str">
        <f>ZZZ__FnCalls!F100</f>
        <v>MMM 2017</v>
      </c>
      <c r="CY83" s="44" t="str">
        <f>ZZZ__FnCalls!F101</f>
        <v>MMM 2017</v>
      </c>
      <c r="CZ83" s="44" t="str">
        <f>ZZZ__FnCalls!F102</f>
        <v>MMM 2017</v>
      </c>
      <c r="DA83" s="45" t="str">
        <f>ZZZ__FnCalls!F91</f>
        <v>MMM 2017</v>
      </c>
      <c r="DB83" s="44" t="str">
        <f>ZZZ__FnCalls!F103</f>
        <v>MMM 2018</v>
      </c>
      <c r="DC83" s="44" t="str">
        <f>ZZZ__FnCalls!F104</f>
        <v>MMM 2018</v>
      </c>
      <c r="DD83" s="44" t="str">
        <f>ZZZ__FnCalls!F105</f>
        <v>MMM 2018</v>
      </c>
      <c r="DE83" s="44" t="str">
        <f>ZZZ__FnCalls!F106</f>
        <v>MMM 2018</v>
      </c>
      <c r="DF83" s="44" t="str">
        <f>ZZZ__FnCalls!F107</f>
        <v>MMM 2018</v>
      </c>
      <c r="DG83" s="44" t="str">
        <f>ZZZ__FnCalls!F108</f>
        <v>MMM 2018</v>
      </c>
      <c r="DH83" s="44" t="str">
        <f>ZZZ__FnCalls!F109</f>
        <v>MMM 2018</v>
      </c>
      <c r="DI83" s="44" t="str">
        <f>ZZZ__FnCalls!F110</f>
        <v>MMM 2018</v>
      </c>
      <c r="DJ83" s="44" t="str">
        <f>ZZZ__FnCalls!F111</f>
        <v>MMM 2018</v>
      </c>
      <c r="DK83" s="44" t="str">
        <f>ZZZ__FnCalls!F112</f>
        <v>MMM 2018</v>
      </c>
      <c r="DL83" s="44" t="str">
        <f>ZZZ__FnCalls!F113</f>
        <v>MMM 2018</v>
      </c>
      <c r="DM83" s="44" t="str">
        <f>ZZZ__FnCalls!F114</f>
        <v>MMM 2018</v>
      </c>
      <c r="DN83" s="45" t="str">
        <f>ZZZ__FnCalls!F103</f>
        <v>MMM 2018</v>
      </c>
      <c r="DO83" s="44" t="str">
        <f>ZZZ__FnCalls!F115</f>
        <v>MMM 2019</v>
      </c>
      <c r="DP83" s="44" t="str">
        <f>ZZZ__FnCalls!F116</f>
        <v>MMM 2019</v>
      </c>
      <c r="DQ83" s="44" t="str">
        <f>ZZZ__FnCalls!F117</f>
        <v>MMM 2019</v>
      </c>
      <c r="DR83" s="44" t="str">
        <f>ZZZ__FnCalls!F118</f>
        <v>MMM 2019</v>
      </c>
      <c r="DS83" s="44" t="str">
        <f>ZZZ__FnCalls!F119</f>
        <v>MMM 2019</v>
      </c>
      <c r="DT83" s="44" t="str">
        <f>ZZZ__FnCalls!F120</f>
        <v>MMM 2019</v>
      </c>
      <c r="DU83" s="44" t="str">
        <f>ZZZ__FnCalls!F121</f>
        <v>MMM 2019</v>
      </c>
      <c r="DV83" s="44" t="str">
        <f>ZZZ__FnCalls!F122</f>
        <v>MMM 2019</v>
      </c>
      <c r="DW83" s="44" t="str">
        <f>ZZZ__FnCalls!F123</f>
        <v>MMM 2019</v>
      </c>
      <c r="DX83" s="44" t="str">
        <f>ZZZ__FnCalls!F124</f>
        <v>MMM 2019</v>
      </c>
      <c r="DY83" s="44" t="str">
        <f>ZZZ__FnCalls!F125</f>
        <v>MMM 2019</v>
      </c>
      <c r="DZ83" s="44" t="str">
        <f>ZZZ__FnCalls!F126</f>
        <v>MMM 2019</v>
      </c>
      <c r="EA83" s="45" t="str">
        <f>ZZZ__FnCalls!F115</f>
        <v>MMM 2019</v>
      </c>
      <c r="EB83" s="44" t="str">
        <f>ZZZ__FnCalls!F127</f>
        <v>MMM 2020</v>
      </c>
      <c r="EC83" s="44" t="str">
        <f>ZZZ__FnCalls!F128</f>
        <v>MMM 2020</v>
      </c>
      <c r="ED83" s="44" t="str">
        <f>ZZZ__FnCalls!F129</f>
        <v>MMM 2020</v>
      </c>
      <c r="EE83" s="44" t="str">
        <f>ZZZ__FnCalls!F130</f>
        <v>MMM 2020</v>
      </c>
      <c r="EF83" s="44" t="str">
        <f>ZZZ__FnCalls!F131</f>
        <v>MMM 2020</v>
      </c>
      <c r="EG83" s="44" t="str">
        <f>ZZZ__FnCalls!F132</f>
        <v>MMM 2020</v>
      </c>
      <c r="EH83" s="44" t="str">
        <f>ZZZ__FnCalls!F133</f>
        <v>MMM 2020</v>
      </c>
      <c r="EI83" s="44" t="str">
        <f>ZZZ__FnCalls!F134</f>
        <v>MMM 2020</v>
      </c>
      <c r="EJ83" s="44" t="str">
        <f>ZZZ__FnCalls!F135</f>
        <v>MMM 2020</v>
      </c>
      <c r="EK83" s="44" t="str">
        <f>ZZZ__FnCalls!F136</f>
        <v>MMM 2020</v>
      </c>
      <c r="EL83" s="44" t="str">
        <f>ZZZ__FnCalls!F137</f>
        <v>MMM 2020</v>
      </c>
      <c r="EM83" s="44" t="str">
        <f>ZZZ__FnCalls!F138</f>
        <v>MMM 2020</v>
      </c>
      <c r="EN83" s="45" t="str">
        <f>ZZZ__FnCalls!F127</f>
        <v>MMM 2020</v>
      </c>
    </row>
    <row r="84" spans="1:144" ht="12.75" customHeight="1" x14ac:dyDescent="0.2">
      <c r="A84" s="2" t="str">
        <f>"Demand_Expected_Long_1"</f>
        <v>Demand_Expected_Long_1</v>
      </c>
    </row>
    <row r="85" spans="1:144" ht="12.75" customHeight="1" x14ac:dyDescent="0.2">
      <c r="B85" s="19" t="str">
        <f>ZZZ__FnCalls!F7</f>
        <v>MMM 2010</v>
      </c>
      <c r="C85" s="20" t="str">
        <f>ZZZ__FnCalls!F8</f>
        <v>MMM 2010</v>
      </c>
      <c r="D85" s="20" t="str">
        <f>ZZZ__FnCalls!F9</f>
        <v>MMM 2010</v>
      </c>
      <c r="E85" s="20" t="str">
        <f>ZZZ__FnCalls!F10</f>
        <v>MMM 2010</v>
      </c>
      <c r="F85" s="20" t="str">
        <f>ZZZ__FnCalls!F11</f>
        <v>MMM 2010</v>
      </c>
      <c r="G85" s="20" t="str">
        <f>ZZZ__FnCalls!F12</f>
        <v>MMM 2010</v>
      </c>
      <c r="H85" s="20" t="str">
        <f>ZZZ__FnCalls!F13</f>
        <v>MMM 2010</v>
      </c>
      <c r="I85" s="20" t="str">
        <f>ZZZ__FnCalls!F14</f>
        <v>MMM 2010</v>
      </c>
      <c r="J85" s="20" t="str">
        <f>ZZZ__FnCalls!F15</f>
        <v>MMM 2010</v>
      </c>
      <c r="K85" s="20" t="str">
        <f>ZZZ__FnCalls!F16</f>
        <v>MMM 2010</v>
      </c>
      <c r="L85" s="20" t="str">
        <f>ZZZ__FnCalls!F17</f>
        <v>MMM 2010</v>
      </c>
      <c r="M85" s="20" t="str">
        <f>ZZZ__FnCalls!F18</f>
        <v>MMM 2010</v>
      </c>
      <c r="N85" s="21" t="str">
        <f>ZZZ__FnCalls!H7</f>
        <v>2010</v>
      </c>
      <c r="O85" s="20" t="str">
        <f>ZZZ__FnCalls!F19</f>
        <v>MMM 2011</v>
      </c>
      <c r="P85" s="20" t="str">
        <f>ZZZ__FnCalls!F20</f>
        <v>MMM 2011</v>
      </c>
      <c r="Q85" s="20" t="str">
        <f>ZZZ__FnCalls!F21</f>
        <v>MMM 2011</v>
      </c>
      <c r="R85" s="20" t="str">
        <f>ZZZ__FnCalls!F22</f>
        <v>MMM 2011</v>
      </c>
      <c r="S85" s="20" t="str">
        <f>ZZZ__FnCalls!F23</f>
        <v>MMM 2011</v>
      </c>
      <c r="T85" s="20" t="str">
        <f>ZZZ__FnCalls!F24</f>
        <v>MMM 2011</v>
      </c>
      <c r="U85" s="20" t="str">
        <f>ZZZ__FnCalls!F25</f>
        <v>MMM 2011</v>
      </c>
      <c r="V85" s="20" t="str">
        <f>ZZZ__FnCalls!F26</f>
        <v>MMM 2011</v>
      </c>
      <c r="W85" s="20" t="str">
        <f>ZZZ__FnCalls!F27</f>
        <v>MMM 2011</v>
      </c>
      <c r="X85" s="20" t="str">
        <f>ZZZ__FnCalls!F28</f>
        <v>MMM 2011</v>
      </c>
      <c r="Y85" s="20" t="str">
        <f>ZZZ__FnCalls!F29</f>
        <v>MMM 2011</v>
      </c>
      <c r="Z85" s="20" t="str">
        <f>ZZZ__FnCalls!F30</f>
        <v>MMM 2011</v>
      </c>
      <c r="AA85" s="21" t="str">
        <f>ZZZ__FnCalls!H19</f>
        <v>2011</v>
      </c>
      <c r="AB85" s="20" t="str">
        <f>ZZZ__FnCalls!F31</f>
        <v>MMM 2012</v>
      </c>
      <c r="AC85" s="20" t="str">
        <f>ZZZ__FnCalls!F32</f>
        <v>MMM 2012</v>
      </c>
      <c r="AD85" s="20" t="str">
        <f>ZZZ__FnCalls!F33</f>
        <v>MMM 2012</v>
      </c>
      <c r="AE85" s="20" t="str">
        <f>ZZZ__FnCalls!F34</f>
        <v>MMM 2012</v>
      </c>
      <c r="AF85" s="20" t="str">
        <f>ZZZ__FnCalls!F35</f>
        <v>MMM 2012</v>
      </c>
      <c r="AG85" s="20" t="str">
        <f>ZZZ__FnCalls!F36</f>
        <v>MMM 2012</v>
      </c>
      <c r="AH85" s="20" t="str">
        <f>ZZZ__FnCalls!F37</f>
        <v>MMM 2012</v>
      </c>
      <c r="AI85" s="20" t="str">
        <f>ZZZ__FnCalls!F38</f>
        <v>MMM 2012</v>
      </c>
      <c r="AJ85" s="20" t="str">
        <f>ZZZ__FnCalls!F39</f>
        <v>MMM 2012</v>
      </c>
      <c r="AK85" s="20" t="str">
        <f>ZZZ__FnCalls!F40</f>
        <v>MMM 2012</v>
      </c>
      <c r="AL85" s="20" t="str">
        <f>ZZZ__FnCalls!F41</f>
        <v>MMM 2012</v>
      </c>
      <c r="AM85" s="20" t="str">
        <f>ZZZ__FnCalls!F42</f>
        <v>MMM 2012</v>
      </c>
      <c r="AN85" s="21" t="str">
        <f>ZZZ__FnCalls!H31</f>
        <v>2012</v>
      </c>
      <c r="AO85" s="20" t="str">
        <f>ZZZ__FnCalls!F43</f>
        <v>MMM 2013</v>
      </c>
      <c r="AP85" s="20" t="str">
        <f>ZZZ__FnCalls!F44</f>
        <v>MMM 2013</v>
      </c>
      <c r="AQ85" s="20" t="str">
        <f>ZZZ__FnCalls!F45</f>
        <v>MMM 2013</v>
      </c>
      <c r="AR85" s="20" t="str">
        <f>ZZZ__FnCalls!F46</f>
        <v>MMM 2013</v>
      </c>
      <c r="AS85" s="20" t="str">
        <f>ZZZ__FnCalls!F47</f>
        <v>MMM 2013</v>
      </c>
      <c r="AT85" s="20" t="str">
        <f>ZZZ__FnCalls!F48</f>
        <v>MMM 2013</v>
      </c>
      <c r="AU85" s="20" t="str">
        <f>ZZZ__FnCalls!F49</f>
        <v>MMM 2013</v>
      </c>
      <c r="AV85" s="20" t="str">
        <f>ZZZ__FnCalls!F50</f>
        <v>MMM 2013</v>
      </c>
      <c r="AW85" s="20" t="str">
        <f>ZZZ__FnCalls!F51</f>
        <v>MMM 2013</v>
      </c>
      <c r="AX85" s="20" t="str">
        <f>ZZZ__FnCalls!F52</f>
        <v>MMM 2013</v>
      </c>
      <c r="AY85" s="20" t="str">
        <f>ZZZ__FnCalls!F53</f>
        <v>MMM 2013</v>
      </c>
      <c r="AZ85" s="20" t="str">
        <f>ZZZ__FnCalls!F54</f>
        <v>MMM 2013</v>
      </c>
      <c r="BA85" s="21" t="str">
        <f>ZZZ__FnCalls!H43</f>
        <v>2013</v>
      </c>
      <c r="BB85" s="20" t="str">
        <f>ZZZ__FnCalls!F55</f>
        <v>MMM 2014</v>
      </c>
      <c r="BC85" s="20" t="str">
        <f>ZZZ__FnCalls!F56</f>
        <v>MMM 2014</v>
      </c>
      <c r="BD85" s="20" t="str">
        <f>ZZZ__FnCalls!F57</f>
        <v>MMM 2014</v>
      </c>
      <c r="BE85" s="20" t="str">
        <f>ZZZ__FnCalls!F58</f>
        <v>MMM 2014</v>
      </c>
      <c r="BF85" s="20" t="str">
        <f>ZZZ__FnCalls!F59</f>
        <v>MMM 2014</v>
      </c>
      <c r="BG85" s="20" t="str">
        <f>ZZZ__FnCalls!F60</f>
        <v>MMM 2014</v>
      </c>
      <c r="BH85" s="20" t="str">
        <f>ZZZ__FnCalls!F61</f>
        <v>MMM 2014</v>
      </c>
      <c r="BI85" s="20" t="str">
        <f>ZZZ__FnCalls!F62</f>
        <v>MMM 2014</v>
      </c>
      <c r="BJ85" s="20" t="str">
        <f>ZZZ__FnCalls!F63</f>
        <v>MMM 2014</v>
      </c>
      <c r="BK85" s="20" t="str">
        <f>ZZZ__FnCalls!F64</f>
        <v>MMM 2014</v>
      </c>
      <c r="BL85" s="20" t="str">
        <f>ZZZ__FnCalls!F65</f>
        <v>MMM 2014</v>
      </c>
      <c r="BM85" s="20" t="str">
        <f>ZZZ__FnCalls!F66</f>
        <v>MMM 2014</v>
      </c>
      <c r="BN85" s="21" t="str">
        <f>ZZZ__FnCalls!H55</f>
        <v>2014</v>
      </c>
      <c r="BO85" s="20" t="str">
        <f>ZZZ__FnCalls!F67</f>
        <v>MMM 2015</v>
      </c>
      <c r="BP85" s="20" t="str">
        <f>ZZZ__FnCalls!F68</f>
        <v>MMM 2015</v>
      </c>
      <c r="BQ85" s="20" t="str">
        <f>ZZZ__FnCalls!F69</f>
        <v>MMM 2015</v>
      </c>
      <c r="BR85" s="20" t="str">
        <f>ZZZ__FnCalls!F70</f>
        <v>MMM 2015</v>
      </c>
      <c r="BS85" s="20" t="str">
        <f>ZZZ__FnCalls!F71</f>
        <v>MMM 2015</v>
      </c>
      <c r="BT85" s="20" t="str">
        <f>ZZZ__FnCalls!F72</f>
        <v>MMM 2015</v>
      </c>
      <c r="BU85" s="20" t="str">
        <f>ZZZ__FnCalls!F73</f>
        <v>MMM 2015</v>
      </c>
      <c r="BV85" s="20" t="str">
        <f>ZZZ__FnCalls!F74</f>
        <v>MMM 2015</v>
      </c>
      <c r="BW85" s="20" t="str">
        <f>ZZZ__FnCalls!F75</f>
        <v>MMM 2015</v>
      </c>
      <c r="BX85" s="20" t="str">
        <f>ZZZ__FnCalls!F76</f>
        <v>MMM 2015</v>
      </c>
      <c r="BY85" s="20" t="str">
        <f>ZZZ__FnCalls!F77</f>
        <v>MMM 2015</v>
      </c>
      <c r="BZ85" s="20" t="str">
        <f>ZZZ__FnCalls!F78</f>
        <v>MMM 2015</v>
      </c>
      <c r="CA85" s="21" t="str">
        <f>ZZZ__FnCalls!H67</f>
        <v>2015</v>
      </c>
      <c r="CB85" s="20" t="str">
        <f>ZZZ__FnCalls!F79</f>
        <v>MMM 2016</v>
      </c>
      <c r="CC85" s="20" t="str">
        <f>ZZZ__FnCalls!F80</f>
        <v>MMM 2016</v>
      </c>
      <c r="CD85" s="20" t="str">
        <f>ZZZ__FnCalls!F81</f>
        <v>MMM 2016</v>
      </c>
      <c r="CE85" s="20" t="str">
        <f>ZZZ__FnCalls!F82</f>
        <v>MMM 2016</v>
      </c>
      <c r="CF85" s="20" t="str">
        <f>ZZZ__FnCalls!F83</f>
        <v>MMM 2016</v>
      </c>
      <c r="CG85" s="20" t="str">
        <f>ZZZ__FnCalls!F84</f>
        <v>MMM 2016</v>
      </c>
      <c r="CH85" s="20" t="str">
        <f>ZZZ__FnCalls!F85</f>
        <v>MMM 2016</v>
      </c>
      <c r="CI85" s="20" t="str">
        <f>ZZZ__FnCalls!F86</f>
        <v>MMM 2016</v>
      </c>
      <c r="CJ85" s="20" t="str">
        <f>ZZZ__FnCalls!F87</f>
        <v>MMM 2016</v>
      </c>
      <c r="CK85" s="20" t="str">
        <f>ZZZ__FnCalls!F88</f>
        <v>MMM 2016</v>
      </c>
      <c r="CL85" s="20" t="str">
        <f>ZZZ__FnCalls!F89</f>
        <v>MMM 2016</v>
      </c>
      <c r="CM85" s="20" t="str">
        <f>ZZZ__FnCalls!F90</f>
        <v>MMM 2016</v>
      </c>
      <c r="CN85" s="21" t="str">
        <f>ZZZ__FnCalls!H79</f>
        <v>2016</v>
      </c>
      <c r="CO85" s="20" t="str">
        <f>ZZZ__FnCalls!F91</f>
        <v>MMM 2017</v>
      </c>
      <c r="CP85" s="20" t="str">
        <f>ZZZ__FnCalls!F92</f>
        <v>MMM 2017</v>
      </c>
      <c r="CQ85" s="20" t="str">
        <f>ZZZ__FnCalls!F93</f>
        <v>MMM 2017</v>
      </c>
      <c r="CR85" s="20" t="str">
        <f>ZZZ__FnCalls!F94</f>
        <v>MMM 2017</v>
      </c>
      <c r="CS85" s="20" t="str">
        <f>ZZZ__FnCalls!F95</f>
        <v>MMM 2017</v>
      </c>
      <c r="CT85" s="20" t="str">
        <f>ZZZ__FnCalls!F96</f>
        <v>MMM 2017</v>
      </c>
      <c r="CU85" s="20" t="str">
        <f>ZZZ__FnCalls!F97</f>
        <v>MMM 2017</v>
      </c>
      <c r="CV85" s="20" t="str">
        <f>ZZZ__FnCalls!F98</f>
        <v>MMM 2017</v>
      </c>
      <c r="CW85" s="20" t="str">
        <f>ZZZ__FnCalls!F99</f>
        <v>MMM 2017</v>
      </c>
      <c r="CX85" s="20" t="str">
        <f>ZZZ__FnCalls!F100</f>
        <v>MMM 2017</v>
      </c>
      <c r="CY85" s="20" t="str">
        <f>ZZZ__FnCalls!F101</f>
        <v>MMM 2017</v>
      </c>
      <c r="CZ85" s="20" t="str">
        <f>ZZZ__FnCalls!F102</f>
        <v>MMM 2017</v>
      </c>
      <c r="DA85" s="21" t="str">
        <f>ZZZ__FnCalls!H91</f>
        <v>2017</v>
      </c>
      <c r="DB85" s="20" t="str">
        <f>ZZZ__FnCalls!F103</f>
        <v>MMM 2018</v>
      </c>
      <c r="DC85" s="20" t="str">
        <f>ZZZ__FnCalls!F104</f>
        <v>MMM 2018</v>
      </c>
      <c r="DD85" s="20" t="str">
        <f>ZZZ__FnCalls!F105</f>
        <v>MMM 2018</v>
      </c>
      <c r="DE85" s="20" t="str">
        <f>ZZZ__FnCalls!F106</f>
        <v>MMM 2018</v>
      </c>
      <c r="DF85" s="20" t="str">
        <f>ZZZ__FnCalls!F107</f>
        <v>MMM 2018</v>
      </c>
      <c r="DG85" s="20" t="str">
        <f>ZZZ__FnCalls!F108</f>
        <v>MMM 2018</v>
      </c>
      <c r="DH85" s="20" t="str">
        <f>ZZZ__FnCalls!F109</f>
        <v>MMM 2018</v>
      </c>
      <c r="DI85" s="20" t="str">
        <f>ZZZ__FnCalls!F110</f>
        <v>MMM 2018</v>
      </c>
      <c r="DJ85" s="20" t="str">
        <f>ZZZ__FnCalls!F111</f>
        <v>MMM 2018</v>
      </c>
      <c r="DK85" s="20" t="str">
        <f>ZZZ__FnCalls!F112</f>
        <v>MMM 2018</v>
      </c>
      <c r="DL85" s="20" t="str">
        <f>ZZZ__FnCalls!F113</f>
        <v>MMM 2018</v>
      </c>
      <c r="DM85" s="20" t="str">
        <f>ZZZ__FnCalls!F114</f>
        <v>MMM 2018</v>
      </c>
      <c r="DN85" s="21" t="str">
        <f>ZZZ__FnCalls!H103</f>
        <v>2018</v>
      </c>
      <c r="DO85" s="20" t="str">
        <f>ZZZ__FnCalls!F115</f>
        <v>MMM 2019</v>
      </c>
      <c r="DP85" s="20" t="str">
        <f>ZZZ__FnCalls!F116</f>
        <v>MMM 2019</v>
      </c>
      <c r="DQ85" s="20" t="str">
        <f>ZZZ__FnCalls!F117</f>
        <v>MMM 2019</v>
      </c>
      <c r="DR85" s="20" t="str">
        <f>ZZZ__FnCalls!F118</f>
        <v>MMM 2019</v>
      </c>
      <c r="DS85" s="20" t="str">
        <f>ZZZ__FnCalls!F119</f>
        <v>MMM 2019</v>
      </c>
      <c r="DT85" s="20" t="str">
        <f>ZZZ__FnCalls!F120</f>
        <v>MMM 2019</v>
      </c>
      <c r="DU85" s="20" t="str">
        <f>ZZZ__FnCalls!F121</f>
        <v>MMM 2019</v>
      </c>
      <c r="DV85" s="20" t="str">
        <f>ZZZ__FnCalls!F122</f>
        <v>MMM 2019</v>
      </c>
      <c r="DW85" s="20" t="str">
        <f>ZZZ__FnCalls!F123</f>
        <v>MMM 2019</v>
      </c>
      <c r="DX85" s="20" t="str">
        <f>ZZZ__FnCalls!F124</f>
        <v>MMM 2019</v>
      </c>
      <c r="DY85" s="20" t="str">
        <f>ZZZ__FnCalls!F125</f>
        <v>MMM 2019</v>
      </c>
      <c r="DZ85" s="20" t="str">
        <f>ZZZ__FnCalls!F126</f>
        <v>MMM 2019</v>
      </c>
      <c r="EA85" s="21" t="str">
        <f>ZZZ__FnCalls!H115</f>
        <v>2019</v>
      </c>
      <c r="EB85" s="20" t="str">
        <f>ZZZ__FnCalls!F127</f>
        <v>MMM 2020</v>
      </c>
      <c r="EC85" s="20" t="str">
        <f>ZZZ__FnCalls!F128</f>
        <v>MMM 2020</v>
      </c>
      <c r="ED85" s="20" t="str">
        <f>ZZZ__FnCalls!F129</f>
        <v>MMM 2020</v>
      </c>
      <c r="EE85" s="20" t="str">
        <f>ZZZ__FnCalls!F130</f>
        <v>MMM 2020</v>
      </c>
      <c r="EF85" s="20" t="str">
        <f>ZZZ__FnCalls!F131</f>
        <v>MMM 2020</v>
      </c>
      <c r="EG85" s="20" t="str">
        <f>ZZZ__FnCalls!F132</f>
        <v>MMM 2020</v>
      </c>
      <c r="EH85" s="20" t="str">
        <f>ZZZ__FnCalls!F133</f>
        <v>MMM 2020</v>
      </c>
      <c r="EI85" s="20" t="str">
        <f>ZZZ__FnCalls!F134</f>
        <v>MMM 2020</v>
      </c>
      <c r="EJ85" s="20" t="str">
        <f>ZZZ__FnCalls!F135</f>
        <v>MMM 2020</v>
      </c>
      <c r="EK85" s="20" t="str">
        <f>ZZZ__FnCalls!F136</f>
        <v>MMM 2020</v>
      </c>
      <c r="EL85" s="20" t="str">
        <f>ZZZ__FnCalls!F137</f>
        <v>MMM 2020</v>
      </c>
      <c r="EM85" s="20" t="str">
        <f>ZZZ__FnCalls!F138</f>
        <v>MMM 2020</v>
      </c>
      <c r="EN85" s="21" t="str">
        <f>ZZZ__FnCalls!H127</f>
        <v>2020</v>
      </c>
    </row>
    <row r="86" spans="1:144" ht="12.75" customHeight="1" x14ac:dyDescent="0.2">
      <c r="A86" s="5"/>
      <c r="B86" s="44">
        <f>ZZZ__FnCalls!A7</f>
        <v>40179</v>
      </c>
      <c r="C86" s="44">
        <f>ZZZ__FnCalls!A8</f>
        <v>40210</v>
      </c>
      <c r="D86" s="44">
        <f>ZZZ__FnCalls!A9</f>
        <v>40238</v>
      </c>
      <c r="E86" s="44">
        <f>ZZZ__FnCalls!A10</f>
        <v>40269</v>
      </c>
      <c r="F86" s="44">
        <f>ZZZ__FnCalls!A11</f>
        <v>40299</v>
      </c>
      <c r="G86" s="44">
        <f>ZZZ__FnCalls!A12</f>
        <v>40330</v>
      </c>
      <c r="H86" s="44">
        <f>ZZZ__FnCalls!A13</f>
        <v>40360</v>
      </c>
      <c r="I86" s="44">
        <f>ZZZ__FnCalls!A14</f>
        <v>40391</v>
      </c>
      <c r="J86" s="44">
        <f>ZZZ__FnCalls!A15</f>
        <v>40422</v>
      </c>
      <c r="K86" s="44">
        <f>ZZZ__FnCalls!A16</f>
        <v>40452</v>
      </c>
      <c r="L86" s="44">
        <f>ZZZ__FnCalls!A17</f>
        <v>40483</v>
      </c>
      <c r="M86" s="44">
        <f>ZZZ__FnCalls!A18</f>
        <v>40513</v>
      </c>
      <c r="N86" s="45">
        <f>ZZZ__FnCalls!A7</f>
        <v>40179</v>
      </c>
      <c r="O86" s="44">
        <f>ZZZ__FnCalls!A19</f>
        <v>40544</v>
      </c>
      <c r="P86" s="44">
        <f>ZZZ__FnCalls!A20</f>
        <v>40575</v>
      </c>
      <c r="Q86" s="44">
        <f>ZZZ__FnCalls!A21</f>
        <v>40603</v>
      </c>
      <c r="R86" s="44">
        <f>ZZZ__FnCalls!A22</f>
        <v>40634</v>
      </c>
      <c r="S86" s="44">
        <f>ZZZ__FnCalls!A23</f>
        <v>40664</v>
      </c>
      <c r="T86" s="44">
        <f>ZZZ__FnCalls!A24</f>
        <v>40695</v>
      </c>
      <c r="U86" s="44">
        <f>ZZZ__FnCalls!A25</f>
        <v>40725</v>
      </c>
      <c r="V86" s="44">
        <f>ZZZ__FnCalls!A26</f>
        <v>40756</v>
      </c>
      <c r="W86" s="44">
        <f>ZZZ__FnCalls!A27</f>
        <v>40787</v>
      </c>
      <c r="X86" s="44">
        <f>ZZZ__FnCalls!A28</f>
        <v>40817</v>
      </c>
      <c r="Y86" s="44">
        <f>ZZZ__FnCalls!A29</f>
        <v>40848</v>
      </c>
      <c r="Z86" s="44">
        <f>ZZZ__FnCalls!A30</f>
        <v>40878</v>
      </c>
      <c r="AA86" s="45">
        <f>ZZZ__FnCalls!A19</f>
        <v>40544</v>
      </c>
      <c r="AB86" s="44">
        <f>ZZZ__FnCalls!A31</f>
        <v>40909</v>
      </c>
      <c r="AC86" s="44">
        <f>ZZZ__FnCalls!A32</f>
        <v>40940</v>
      </c>
      <c r="AD86" s="44">
        <f>ZZZ__FnCalls!A33</f>
        <v>40969</v>
      </c>
      <c r="AE86" s="44">
        <f>ZZZ__FnCalls!A34</f>
        <v>41000</v>
      </c>
      <c r="AF86" s="44">
        <f>ZZZ__FnCalls!A35</f>
        <v>41030</v>
      </c>
      <c r="AG86" s="44">
        <f>ZZZ__FnCalls!A36</f>
        <v>41061</v>
      </c>
      <c r="AH86" s="44">
        <f>ZZZ__FnCalls!A37</f>
        <v>41091</v>
      </c>
      <c r="AI86" s="44">
        <f>ZZZ__FnCalls!A38</f>
        <v>41122</v>
      </c>
      <c r="AJ86" s="44">
        <f>ZZZ__FnCalls!A39</f>
        <v>41153</v>
      </c>
      <c r="AK86" s="44">
        <f>ZZZ__FnCalls!A40</f>
        <v>41183</v>
      </c>
      <c r="AL86" s="44">
        <f>ZZZ__FnCalls!A41</f>
        <v>41214</v>
      </c>
      <c r="AM86" s="44">
        <f>ZZZ__FnCalls!A42</f>
        <v>41244</v>
      </c>
      <c r="AN86" s="45">
        <f>ZZZ__FnCalls!A31</f>
        <v>40909</v>
      </c>
      <c r="AO86" s="44">
        <f>ZZZ__FnCalls!A43</f>
        <v>41275</v>
      </c>
      <c r="AP86" s="44">
        <f>ZZZ__FnCalls!A44</f>
        <v>41306</v>
      </c>
      <c r="AQ86" s="44">
        <f>ZZZ__FnCalls!A45</f>
        <v>41334</v>
      </c>
      <c r="AR86" s="44">
        <f>ZZZ__FnCalls!A46</f>
        <v>41365</v>
      </c>
      <c r="AS86" s="44">
        <f>ZZZ__FnCalls!A47</f>
        <v>41395</v>
      </c>
      <c r="AT86" s="44">
        <f>ZZZ__FnCalls!A48</f>
        <v>41426</v>
      </c>
      <c r="AU86" s="44">
        <f>ZZZ__FnCalls!A49</f>
        <v>41456</v>
      </c>
      <c r="AV86" s="44">
        <f>ZZZ__FnCalls!A50</f>
        <v>41487</v>
      </c>
      <c r="AW86" s="44">
        <f>ZZZ__FnCalls!A51</f>
        <v>41518</v>
      </c>
      <c r="AX86" s="44">
        <f>ZZZ__FnCalls!A52</f>
        <v>41548</v>
      </c>
      <c r="AY86" s="44">
        <f>ZZZ__FnCalls!A53</f>
        <v>41579</v>
      </c>
      <c r="AZ86" s="44">
        <f>ZZZ__FnCalls!A54</f>
        <v>41609</v>
      </c>
      <c r="BA86" s="45">
        <f>ZZZ__FnCalls!A43</f>
        <v>41275</v>
      </c>
      <c r="BB86" s="44">
        <f>ZZZ__FnCalls!A55</f>
        <v>41640</v>
      </c>
      <c r="BC86" s="44">
        <f>ZZZ__FnCalls!A56</f>
        <v>41671</v>
      </c>
      <c r="BD86" s="44">
        <f>ZZZ__FnCalls!A57</f>
        <v>41699</v>
      </c>
      <c r="BE86" s="44">
        <f>ZZZ__FnCalls!A58</f>
        <v>41730</v>
      </c>
      <c r="BF86" s="44">
        <f>ZZZ__FnCalls!A59</f>
        <v>41760</v>
      </c>
      <c r="BG86" s="44">
        <f>ZZZ__FnCalls!A60</f>
        <v>41791</v>
      </c>
      <c r="BH86" s="44">
        <f>ZZZ__FnCalls!A61</f>
        <v>41821</v>
      </c>
      <c r="BI86" s="44">
        <f>ZZZ__FnCalls!A62</f>
        <v>41852</v>
      </c>
      <c r="BJ86" s="44">
        <f>ZZZ__FnCalls!A63</f>
        <v>41883</v>
      </c>
      <c r="BK86" s="44">
        <f>ZZZ__FnCalls!A64</f>
        <v>41913</v>
      </c>
      <c r="BL86" s="44">
        <f>ZZZ__FnCalls!A65</f>
        <v>41944</v>
      </c>
      <c r="BM86" s="44">
        <f>ZZZ__FnCalls!A66</f>
        <v>41974</v>
      </c>
      <c r="BN86" s="45">
        <f>ZZZ__FnCalls!A55</f>
        <v>41640</v>
      </c>
      <c r="BO86" s="44">
        <f>ZZZ__FnCalls!A67</f>
        <v>42005</v>
      </c>
      <c r="BP86" s="44">
        <f>ZZZ__FnCalls!A68</f>
        <v>42036</v>
      </c>
      <c r="BQ86" s="44">
        <f>ZZZ__FnCalls!A69</f>
        <v>42064</v>
      </c>
      <c r="BR86" s="44">
        <f>ZZZ__FnCalls!A70</f>
        <v>42095</v>
      </c>
      <c r="BS86" s="44">
        <f>ZZZ__FnCalls!A71</f>
        <v>42125</v>
      </c>
      <c r="BT86" s="44">
        <f>ZZZ__FnCalls!A72</f>
        <v>42156</v>
      </c>
      <c r="BU86" s="44">
        <f>ZZZ__FnCalls!A73</f>
        <v>42186</v>
      </c>
      <c r="BV86" s="44">
        <f>ZZZ__FnCalls!A74</f>
        <v>42217</v>
      </c>
      <c r="BW86" s="44">
        <f>ZZZ__FnCalls!A75</f>
        <v>42248</v>
      </c>
      <c r="BX86" s="44">
        <f>ZZZ__FnCalls!A76</f>
        <v>42278</v>
      </c>
      <c r="BY86" s="44">
        <f>ZZZ__FnCalls!A77</f>
        <v>42309</v>
      </c>
      <c r="BZ86" s="44">
        <f>ZZZ__FnCalls!A78</f>
        <v>42339</v>
      </c>
      <c r="CA86" s="45">
        <f>ZZZ__FnCalls!A67</f>
        <v>42005</v>
      </c>
      <c r="CB86" s="44">
        <f>ZZZ__FnCalls!A79</f>
        <v>42370</v>
      </c>
      <c r="CC86" s="44">
        <f>ZZZ__FnCalls!A80</f>
        <v>42401</v>
      </c>
      <c r="CD86" s="44">
        <f>ZZZ__FnCalls!A81</f>
        <v>42430</v>
      </c>
      <c r="CE86" s="44">
        <f>ZZZ__FnCalls!A82</f>
        <v>42461</v>
      </c>
      <c r="CF86" s="44">
        <f>ZZZ__FnCalls!A83</f>
        <v>42491</v>
      </c>
      <c r="CG86" s="44">
        <f>ZZZ__FnCalls!A84</f>
        <v>42522</v>
      </c>
      <c r="CH86" s="44">
        <f>ZZZ__FnCalls!A85</f>
        <v>42552</v>
      </c>
      <c r="CI86" s="44">
        <f>ZZZ__FnCalls!A86</f>
        <v>42583</v>
      </c>
      <c r="CJ86" s="44">
        <f>ZZZ__FnCalls!A87</f>
        <v>42614</v>
      </c>
      <c r="CK86" s="44">
        <f>ZZZ__FnCalls!A88</f>
        <v>42644</v>
      </c>
      <c r="CL86" s="44">
        <f>ZZZ__FnCalls!A89</f>
        <v>42675</v>
      </c>
      <c r="CM86" s="44">
        <f>ZZZ__FnCalls!A90</f>
        <v>42705</v>
      </c>
      <c r="CN86" s="45">
        <f>ZZZ__FnCalls!A79</f>
        <v>42370</v>
      </c>
      <c r="CO86" s="44">
        <f>ZZZ__FnCalls!A91</f>
        <v>42736</v>
      </c>
      <c r="CP86" s="44">
        <f>ZZZ__FnCalls!A92</f>
        <v>42767</v>
      </c>
      <c r="CQ86" s="44">
        <f>ZZZ__FnCalls!A93</f>
        <v>42795</v>
      </c>
      <c r="CR86" s="44">
        <f>ZZZ__FnCalls!A94</f>
        <v>42826</v>
      </c>
      <c r="CS86" s="44">
        <f>ZZZ__FnCalls!A95</f>
        <v>42856</v>
      </c>
      <c r="CT86" s="44">
        <f>ZZZ__FnCalls!A96</f>
        <v>42887</v>
      </c>
      <c r="CU86" s="44">
        <f>ZZZ__FnCalls!A97</f>
        <v>42917</v>
      </c>
      <c r="CV86" s="44">
        <f>ZZZ__FnCalls!A98</f>
        <v>42948</v>
      </c>
      <c r="CW86" s="44">
        <f>ZZZ__FnCalls!A99</f>
        <v>42979</v>
      </c>
      <c r="CX86" s="44">
        <f>ZZZ__FnCalls!A100</f>
        <v>43009</v>
      </c>
      <c r="CY86" s="44">
        <f>ZZZ__FnCalls!A101</f>
        <v>43040</v>
      </c>
      <c r="CZ86" s="44">
        <f>ZZZ__FnCalls!A102</f>
        <v>43070</v>
      </c>
      <c r="DA86" s="45">
        <f>ZZZ__FnCalls!A91</f>
        <v>42736</v>
      </c>
      <c r="DB86" s="44">
        <f>ZZZ__FnCalls!A103</f>
        <v>43101</v>
      </c>
      <c r="DC86" s="44">
        <f>ZZZ__FnCalls!A104</f>
        <v>43132</v>
      </c>
      <c r="DD86" s="44">
        <f>ZZZ__FnCalls!A105</f>
        <v>43160</v>
      </c>
      <c r="DE86" s="44">
        <f>ZZZ__FnCalls!A106</f>
        <v>43191</v>
      </c>
      <c r="DF86" s="44">
        <f>ZZZ__FnCalls!A107</f>
        <v>43221</v>
      </c>
      <c r="DG86" s="44">
        <f>ZZZ__FnCalls!A108</f>
        <v>43252</v>
      </c>
      <c r="DH86" s="44">
        <f>ZZZ__FnCalls!A109</f>
        <v>43282</v>
      </c>
      <c r="DI86" s="44">
        <f>ZZZ__FnCalls!A110</f>
        <v>43313</v>
      </c>
      <c r="DJ86" s="44">
        <f>ZZZ__FnCalls!A111</f>
        <v>43344</v>
      </c>
      <c r="DK86" s="44">
        <f>ZZZ__FnCalls!A112</f>
        <v>43374</v>
      </c>
      <c r="DL86" s="44">
        <f>ZZZ__FnCalls!A113</f>
        <v>43405</v>
      </c>
      <c r="DM86" s="44">
        <f>ZZZ__FnCalls!A114</f>
        <v>43435</v>
      </c>
      <c r="DN86" s="45">
        <f>ZZZ__FnCalls!A103</f>
        <v>43101</v>
      </c>
      <c r="DO86" s="44">
        <f>ZZZ__FnCalls!A115</f>
        <v>43466</v>
      </c>
      <c r="DP86" s="44">
        <f>ZZZ__FnCalls!A116</f>
        <v>43497</v>
      </c>
      <c r="DQ86" s="44">
        <f>ZZZ__FnCalls!A117</f>
        <v>43525</v>
      </c>
      <c r="DR86" s="44">
        <f>ZZZ__FnCalls!A118</f>
        <v>43556</v>
      </c>
      <c r="DS86" s="44">
        <f>ZZZ__FnCalls!A119</f>
        <v>43586</v>
      </c>
      <c r="DT86" s="44">
        <f>ZZZ__FnCalls!A120</f>
        <v>43617</v>
      </c>
      <c r="DU86" s="44">
        <f>ZZZ__FnCalls!A121</f>
        <v>43647</v>
      </c>
      <c r="DV86" s="44">
        <f>ZZZ__FnCalls!A122</f>
        <v>43678</v>
      </c>
      <c r="DW86" s="44">
        <f>ZZZ__FnCalls!A123</f>
        <v>43709</v>
      </c>
      <c r="DX86" s="44">
        <f>ZZZ__FnCalls!A124</f>
        <v>43739</v>
      </c>
      <c r="DY86" s="44">
        <f>ZZZ__FnCalls!A125</f>
        <v>43770</v>
      </c>
      <c r="DZ86" s="44">
        <f>ZZZ__FnCalls!A126</f>
        <v>43800</v>
      </c>
      <c r="EA86" s="45">
        <f>ZZZ__FnCalls!A115</f>
        <v>43466</v>
      </c>
      <c r="EB86" s="44">
        <f>ZZZ__FnCalls!A127</f>
        <v>43831</v>
      </c>
      <c r="EC86" s="44">
        <f>ZZZ__FnCalls!A128</f>
        <v>43862</v>
      </c>
      <c r="ED86" s="44">
        <f>ZZZ__FnCalls!A129</f>
        <v>43891</v>
      </c>
      <c r="EE86" s="44">
        <f>ZZZ__FnCalls!A130</f>
        <v>43922</v>
      </c>
      <c r="EF86" s="44">
        <f>ZZZ__FnCalls!A131</f>
        <v>43952</v>
      </c>
      <c r="EG86" s="44">
        <f>ZZZ__FnCalls!A132</f>
        <v>43983</v>
      </c>
      <c r="EH86" s="44">
        <f>ZZZ__FnCalls!A133</f>
        <v>44013</v>
      </c>
      <c r="EI86" s="44">
        <f>ZZZ__FnCalls!A134</f>
        <v>44044</v>
      </c>
      <c r="EJ86" s="44">
        <f>ZZZ__FnCalls!A135</f>
        <v>44075</v>
      </c>
      <c r="EK86" s="44">
        <f>ZZZ__FnCalls!A136</f>
        <v>44105</v>
      </c>
      <c r="EL86" s="44">
        <f>ZZZ__FnCalls!A137</f>
        <v>44136</v>
      </c>
      <c r="EM86" s="44">
        <f>ZZZ__FnCalls!A138</f>
        <v>44166</v>
      </c>
      <c r="EN86" s="45">
        <f>ZZZ__FnCalls!A127</f>
        <v>43831</v>
      </c>
    </row>
    <row r="87" spans="1:144" ht="12.75" customHeight="1" x14ac:dyDescent="0.2">
      <c r="A87" s="2" t="str">
        <f>"Demand_Expected_Long_2"</f>
        <v>Demand_Expected_Long_2</v>
      </c>
    </row>
    <row r="88" spans="1:144" ht="12.75" customHeight="1" x14ac:dyDescent="0.2">
      <c r="B88" s="19" t="str">
        <f>ZZZ__FnCalls!F7</f>
        <v>MMM 2010</v>
      </c>
      <c r="C88" s="20" t="str">
        <f>ZZZ__FnCalls!F8</f>
        <v>MMM 2010</v>
      </c>
      <c r="D88" s="20" t="str">
        <f>ZZZ__FnCalls!F9</f>
        <v>MMM 2010</v>
      </c>
      <c r="E88" s="20" t="str">
        <f>ZZZ__FnCalls!F10</f>
        <v>MMM 2010</v>
      </c>
      <c r="F88" s="20" t="str">
        <f>ZZZ__FnCalls!F11</f>
        <v>MMM 2010</v>
      </c>
      <c r="G88" s="20" t="str">
        <f>ZZZ__FnCalls!F12</f>
        <v>MMM 2010</v>
      </c>
      <c r="H88" s="20" t="str">
        <f>ZZZ__FnCalls!F13</f>
        <v>MMM 2010</v>
      </c>
      <c r="I88" s="20" t="str">
        <f>ZZZ__FnCalls!F14</f>
        <v>MMM 2010</v>
      </c>
      <c r="J88" s="20" t="str">
        <f>ZZZ__FnCalls!F15</f>
        <v>MMM 2010</v>
      </c>
      <c r="K88" s="20" t="str">
        <f>ZZZ__FnCalls!F16</f>
        <v>MMM 2010</v>
      </c>
      <c r="L88" s="20" t="str">
        <f>ZZZ__FnCalls!F17</f>
        <v>MMM 2010</v>
      </c>
      <c r="M88" s="20" t="str">
        <f>ZZZ__FnCalls!F18</f>
        <v>MMM 2010</v>
      </c>
      <c r="N88" s="21" t="str">
        <f>ZZZ__FnCalls!H7</f>
        <v>2010</v>
      </c>
      <c r="O88" s="20" t="str">
        <f>ZZZ__FnCalls!F19</f>
        <v>MMM 2011</v>
      </c>
      <c r="P88" s="20" t="str">
        <f>ZZZ__FnCalls!F20</f>
        <v>MMM 2011</v>
      </c>
      <c r="Q88" s="20" t="str">
        <f>ZZZ__FnCalls!F21</f>
        <v>MMM 2011</v>
      </c>
      <c r="R88" s="20" t="str">
        <f>ZZZ__FnCalls!F22</f>
        <v>MMM 2011</v>
      </c>
      <c r="S88" s="20" t="str">
        <f>ZZZ__FnCalls!F23</f>
        <v>MMM 2011</v>
      </c>
      <c r="T88" s="20" t="str">
        <f>ZZZ__FnCalls!F24</f>
        <v>MMM 2011</v>
      </c>
      <c r="U88" s="20" t="str">
        <f>ZZZ__FnCalls!F25</f>
        <v>MMM 2011</v>
      </c>
      <c r="V88" s="20" t="str">
        <f>ZZZ__FnCalls!F26</f>
        <v>MMM 2011</v>
      </c>
      <c r="W88" s="20" t="str">
        <f>ZZZ__FnCalls!F27</f>
        <v>MMM 2011</v>
      </c>
      <c r="X88" s="20" t="str">
        <f>ZZZ__FnCalls!F28</f>
        <v>MMM 2011</v>
      </c>
      <c r="Y88" s="20" t="str">
        <f>ZZZ__FnCalls!F29</f>
        <v>MMM 2011</v>
      </c>
      <c r="Z88" s="20" t="str">
        <f>ZZZ__FnCalls!F30</f>
        <v>MMM 2011</v>
      </c>
      <c r="AA88" s="21" t="str">
        <f>ZZZ__FnCalls!H19</f>
        <v>2011</v>
      </c>
      <c r="AB88" s="20" t="str">
        <f>ZZZ__FnCalls!F31</f>
        <v>MMM 2012</v>
      </c>
      <c r="AC88" s="20" t="str">
        <f>ZZZ__FnCalls!F32</f>
        <v>MMM 2012</v>
      </c>
      <c r="AD88" s="20" t="str">
        <f>ZZZ__FnCalls!F33</f>
        <v>MMM 2012</v>
      </c>
      <c r="AE88" s="20" t="str">
        <f>ZZZ__FnCalls!F34</f>
        <v>MMM 2012</v>
      </c>
      <c r="AF88" s="20" t="str">
        <f>ZZZ__FnCalls!F35</f>
        <v>MMM 2012</v>
      </c>
      <c r="AG88" s="20" t="str">
        <f>ZZZ__FnCalls!F36</f>
        <v>MMM 2012</v>
      </c>
      <c r="AH88" s="20" t="str">
        <f>ZZZ__FnCalls!F37</f>
        <v>MMM 2012</v>
      </c>
      <c r="AI88" s="20" t="str">
        <f>ZZZ__FnCalls!F38</f>
        <v>MMM 2012</v>
      </c>
      <c r="AJ88" s="20" t="str">
        <f>ZZZ__FnCalls!F39</f>
        <v>MMM 2012</v>
      </c>
      <c r="AK88" s="20" t="str">
        <f>ZZZ__FnCalls!F40</f>
        <v>MMM 2012</v>
      </c>
      <c r="AL88" s="20" t="str">
        <f>ZZZ__FnCalls!F41</f>
        <v>MMM 2012</v>
      </c>
      <c r="AM88" s="20" t="str">
        <f>ZZZ__FnCalls!F42</f>
        <v>MMM 2012</v>
      </c>
      <c r="AN88" s="21" t="str">
        <f>ZZZ__FnCalls!H31</f>
        <v>2012</v>
      </c>
      <c r="AO88" s="20" t="str">
        <f>ZZZ__FnCalls!F43</f>
        <v>MMM 2013</v>
      </c>
      <c r="AP88" s="20" t="str">
        <f>ZZZ__FnCalls!F44</f>
        <v>MMM 2013</v>
      </c>
      <c r="AQ88" s="20" t="str">
        <f>ZZZ__FnCalls!F45</f>
        <v>MMM 2013</v>
      </c>
      <c r="AR88" s="20" t="str">
        <f>ZZZ__FnCalls!F46</f>
        <v>MMM 2013</v>
      </c>
      <c r="AS88" s="20" t="str">
        <f>ZZZ__FnCalls!F47</f>
        <v>MMM 2013</v>
      </c>
      <c r="AT88" s="20" t="str">
        <f>ZZZ__FnCalls!F48</f>
        <v>MMM 2013</v>
      </c>
      <c r="AU88" s="20" t="str">
        <f>ZZZ__FnCalls!F49</f>
        <v>MMM 2013</v>
      </c>
      <c r="AV88" s="20" t="str">
        <f>ZZZ__FnCalls!F50</f>
        <v>MMM 2013</v>
      </c>
      <c r="AW88" s="20" t="str">
        <f>ZZZ__FnCalls!F51</f>
        <v>MMM 2013</v>
      </c>
      <c r="AX88" s="20" t="str">
        <f>ZZZ__FnCalls!F52</f>
        <v>MMM 2013</v>
      </c>
      <c r="AY88" s="20" t="str">
        <f>ZZZ__FnCalls!F53</f>
        <v>MMM 2013</v>
      </c>
      <c r="AZ88" s="20" t="str">
        <f>ZZZ__FnCalls!F54</f>
        <v>MMM 2013</v>
      </c>
      <c r="BA88" s="21" t="str">
        <f>ZZZ__FnCalls!H43</f>
        <v>2013</v>
      </c>
      <c r="BB88" s="20" t="str">
        <f>ZZZ__FnCalls!F55</f>
        <v>MMM 2014</v>
      </c>
      <c r="BC88" s="20" t="str">
        <f>ZZZ__FnCalls!F56</f>
        <v>MMM 2014</v>
      </c>
      <c r="BD88" s="20" t="str">
        <f>ZZZ__FnCalls!F57</f>
        <v>MMM 2014</v>
      </c>
      <c r="BE88" s="20" t="str">
        <f>ZZZ__FnCalls!F58</f>
        <v>MMM 2014</v>
      </c>
      <c r="BF88" s="20" t="str">
        <f>ZZZ__FnCalls!F59</f>
        <v>MMM 2014</v>
      </c>
      <c r="BG88" s="20" t="str">
        <f>ZZZ__FnCalls!F60</f>
        <v>MMM 2014</v>
      </c>
      <c r="BH88" s="20" t="str">
        <f>ZZZ__FnCalls!F61</f>
        <v>MMM 2014</v>
      </c>
      <c r="BI88" s="20" t="str">
        <f>ZZZ__FnCalls!F62</f>
        <v>MMM 2014</v>
      </c>
      <c r="BJ88" s="20" t="str">
        <f>ZZZ__FnCalls!F63</f>
        <v>MMM 2014</v>
      </c>
      <c r="BK88" s="20" t="str">
        <f>ZZZ__FnCalls!F64</f>
        <v>MMM 2014</v>
      </c>
      <c r="BL88" s="20" t="str">
        <f>ZZZ__FnCalls!F65</f>
        <v>MMM 2014</v>
      </c>
      <c r="BM88" s="20" t="str">
        <f>ZZZ__FnCalls!F66</f>
        <v>MMM 2014</v>
      </c>
      <c r="BN88" s="21" t="str">
        <f>ZZZ__FnCalls!H55</f>
        <v>2014</v>
      </c>
      <c r="BO88" s="20" t="str">
        <f>ZZZ__FnCalls!F67</f>
        <v>MMM 2015</v>
      </c>
      <c r="BP88" s="20" t="str">
        <f>ZZZ__FnCalls!F68</f>
        <v>MMM 2015</v>
      </c>
      <c r="BQ88" s="20" t="str">
        <f>ZZZ__FnCalls!F69</f>
        <v>MMM 2015</v>
      </c>
      <c r="BR88" s="20" t="str">
        <f>ZZZ__FnCalls!F70</f>
        <v>MMM 2015</v>
      </c>
      <c r="BS88" s="20" t="str">
        <f>ZZZ__FnCalls!F71</f>
        <v>MMM 2015</v>
      </c>
      <c r="BT88" s="20" t="str">
        <f>ZZZ__FnCalls!F72</f>
        <v>MMM 2015</v>
      </c>
      <c r="BU88" s="20" t="str">
        <f>ZZZ__FnCalls!F73</f>
        <v>MMM 2015</v>
      </c>
      <c r="BV88" s="20" t="str">
        <f>ZZZ__FnCalls!F74</f>
        <v>MMM 2015</v>
      </c>
      <c r="BW88" s="20" t="str">
        <f>ZZZ__FnCalls!F75</f>
        <v>MMM 2015</v>
      </c>
      <c r="BX88" s="20" t="str">
        <f>ZZZ__FnCalls!F76</f>
        <v>MMM 2015</v>
      </c>
      <c r="BY88" s="20" t="str">
        <f>ZZZ__FnCalls!F77</f>
        <v>MMM 2015</v>
      </c>
      <c r="BZ88" s="20" t="str">
        <f>ZZZ__FnCalls!F78</f>
        <v>MMM 2015</v>
      </c>
      <c r="CA88" s="21" t="str">
        <f>ZZZ__FnCalls!H67</f>
        <v>2015</v>
      </c>
      <c r="CB88" s="20" t="str">
        <f>ZZZ__FnCalls!F79</f>
        <v>MMM 2016</v>
      </c>
      <c r="CC88" s="20" t="str">
        <f>ZZZ__FnCalls!F80</f>
        <v>MMM 2016</v>
      </c>
      <c r="CD88" s="20" t="str">
        <f>ZZZ__FnCalls!F81</f>
        <v>MMM 2016</v>
      </c>
      <c r="CE88" s="20" t="str">
        <f>ZZZ__FnCalls!F82</f>
        <v>MMM 2016</v>
      </c>
      <c r="CF88" s="20" t="str">
        <f>ZZZ__FnCalls!F83</f>
        <v>MMM 2016</v>
      </c>
      <c r="CG88" s="20" t="str">
        <f>ZZZ__FnCalls!F84</f>
        <v>MMM 2016</v>
      </c>
      <c r="CH88" s="20" t="str">
        <f>ZZZ__FnCalls!F85</f>
        <v>MMM 2016</v>
      </c>
      <c r="CI88" s="20" t="str">
        <f>ZZZ__FnCalls!F86</f>
        <v>MMM 2016</v>
      </c>
      <c r="CJ88" s="20" t="str">
        <f>ZZZ__FnCalls!F87</f>
        <v>MMM 2016</v>
      </c>
      <c r="CK88" s="20" t="str">
        <f>ZZZ__FnCalls!F88</f>
        <v>MMM 2016</v>
      </c>
      <c r="CL88" s="20" t="str">
        <f>ZZZ__FnCalls!F89</f>
        <v>MMM 2016</v>
      </c>
      <c r="CM88" s="20" t="str">
        <f>ZZZ__FnCalls!F90</f>
        <v>MMM 2016</v>
      </c>
      <c r="CN88" s="21" t="str">
        <f>ZZZ__FnCalls!H79</f>
        <v>2016</v>
      </c>
      <c r="CO88" s="20" t="str">
        <f>ZZZ__FnCalls!F91</f>
        <v>MMM 2017</v>
      </c>
      <c r="CP88" s="20" t="str">
        <f>ZZZ__FnCalls!F92</f>
        <v>MMM 2017</v>
      </c>
      <c r="CQ88" s="20" t="str">
        <f>ZZZ__FnCalls!F93</f>
        <v>MMM 2017</v>
      </c>
      <c r="CR88" s="20" t="str">
        <f>ZZZ__FnCalls!F94</f>
        <v>MMM 2017</v>
      </c>
      <c r="CS88" s="20" t="str">
        <f>ZZZ__FnCalls!F95</f>
        <v>MMM 2017</v>
      </c>
      <c r="CT88" s="20" t="str">
        <f>ZZZ__FnCalls!F96</f>
        <v>MMM 2017</v>
      </c>
      <c r="CU88" s="20" t="str">
        <f>ZZZ__FnCalls!F97</f>
        <v>MMM 2017</v>
      </c>
      <c r="CV88" s="20" t="str">
        <f>ZZZ__FnCalls!F98</f>
        <v>MMM 2017</v>
      </c>
      <c r="CW88" s="20" t="str">
        <f>ZZZ__FnCalls!F99</f>
        <v>MMM 2017</v>
      </c>
      <c r="CX88" s="20" t="str">
        <f>ZZZ__FnCalls!F100</f>
        <v>MMM 2017</v>
      </c>
      <c r="CY88" s="20" t="str">
        <f>ZZZ__FnCalls!F101</f>
        <v>MMM 2017</v>
      </c>
      <c r="CZ88" s="20" t="str">
        <f>ZZZ__FnCalls!F102</f>
        <v>MMM 2017</v>
      </c>
      <c r="DA88" s="21" t="str">
        <f>ZZZ__FnCalls!H91</f>
        <v>2017</v>
      </c>
      <c r="DB88" s="20" t="str">
        <f>ZZZ__FnCalls!F103</f>
        <v>MMM 2018</v>
      </c>
      <c r="DC88" s="20" t="str">
        <f>ZZZ__FnCalls!F104</f>
        <v>MMM 2018</v>
      </c>
      <c r="DD88" s="20" t="str">
        <f>ZZZ__FnCalls!F105</f>
        <v>MMM 2018</v>
      </c>
      <c r="DE88" s="20" t="str">
        <f>ZZZ__FnCalls!F106</f>
        <v>MMM 2018</v>
      </c>
      <c r="DF88" s="20" t="str">
        <f>ZZZ__FnCalls!F107</f>
        <v>MMM 2018</v>
      </c>
      <c r="DG88" s="20" t="str">
        <f>ZZZ__FnCalls!F108</f>
        <v>MMM 2018</v>
      </c>
      <c r="DH88" s="20" t="str">
        <f>ZZZ__FnCalls!F109</f>
        <v>MMM 2018</v>
      </c>
      <c r="DI88" s="20" t="str">
        <f>ZZZ__FnCalls!F110</f>
        <v>MMM 2018</v>
      </c>
      <c r="DJ88" s="20" t="str">
        <f>ZZZ__FnCalls!F111</f>
        <v>MMM 2018</v>
      </c>
      <c r="DK88" s="20" t="str">
        <f>ZZZ__FnCalls!F112</f>
        <v>MMM 2018</v>
      </c>
      <c r="DL88" s="20" t="str">
        <f>ZZZ__FnCalls!F113</f>
        <v>MMM 2018</v>
      </c>
      <c r="DM88" s="20" t="str">
        <f>ZZZ__FnCalls!F114</f>
        <v>MMM 2018</v>
      </c>
      <c r="DN88" s="21" t="str">
        <f>ZZZ__FnCalls!H103</f>
        <v>2018</v>
      </c>
      <c r="DO88" s="20" t="str">
        <f>ZZZ__FnCalls!F115</f>
        <v>MMM 2019</v>
      </c>
      <c r="DP88" s="20" t="str">
        <f>ZZZ__FnCalls!F116</f>
        <v>MMM 2019</v>
      </c>
      <c r="DQ88" s="20" t="str">
        <f>ZZZ__FnCalls!F117</f>
        <v>MMM 2019</v>
      </c>
      <c r="DR88" s="20" t="str">
        <f>ZZZ__FnCalls!F118</f>
        <v>MMM 2019</v>
      </c>
      <c r="DS88" s="20" t="str">
        <f>ZZZ__FnCalls!F119</f>
        <v>MMM 2019</v>
      </c>
      <c r="DT88" s="20" t="str">
        <f>ZZZ__FnCalls!F120</f>
        <v>MMM 2019</v>
      </c>
      <c r="DU88" s="20" t="str">
        <f>ZZZ__FnCalls!F121</f>
        <v>MMM 2019</v>
      </c>
      <c r="DV88" s="20" t="str">
        <f>ZZZ__FnCalls!F122</f>
        <v>MMM 2019</v>
      </c>
      <c r="DW88" s="20" t="str">
        <f>ZZZ__FnCalls!F123</f>
        <v>MMM 2019</v>
      </c>
      <c r="DX88" s="20" t="str">
        <f>ZZZ__FnCalls!F124</f>
        <v>MMM 2019</v>
      </c>
      <c r="DY88" s="20" t="str">
        <f>ZZZ__FnCalls!F125</f>
        <v>MMM 2019</v>
      </c>
      <c r="DZ88" s="20" t="str">
        <f>ZZZ__FnCalls!F126</f>
        <v>MMM 2019</v>
      </c>
      <c r="EA88" s="21" t="str">
        <f>ZZZ__FnCalls!H115</f>
        <v>2019</v>
      </c>
      <c r="EB88" s="20" t="str">
        <f>ZZZ__FnCalls!F127</f>
        <v>MMM 2020</v>
      </c>
      <c r="EC88" s="20" t="str">
        <f>ZZZ__FnCalls!F128</f>
        <v>MMM 2020</v>
      </c>
      <c r="ED88" s="20" t="str">
        <f>ZZZ__FnCalls!F129</f>
        <v>MMM 2020</v>
      </c>
      <c r="EE88" s="20" t="str">
        <f>ZZZ__FnCalls!F130</f>
        <v>MMM 2020</v>
      </c>
      <c r="EF88" s="20" t="str">
        <f>ZZZ__FnCalls!F131</f>
        <v>MMM 2020</v>
      </c>
      <c r="EG88" s="20" t="str">
        <f>ZZZ__FnCalls!F132</f>
        <v>MMM 2020</v>
      </c>
      <c r="EH88" s="20" t="str">
        <f>ZZZ__FnCalls!F133</f>
        <v>MMM 2020</v>
      </c>
      <c r="EI88" s="20" t="str">
        <f>ZZZ__FnCalls!F134</f>
        <v>MMM 2020</v>
      </c>
      <c r="EJ88" s="20" t="str">
        <f>ZZZ__FnCalls!F135</f>
        <v>MMM 2020</v>
      </c>
      <c r="EK88" s="20" t="str">
        <f>ZZZ__FnCalls!F136</f>
        <v>MMM 2020</v>
      </c>
      <c r="EL88" s="20" t="str">
        <f>ZZZ__FnCalls!F137</f>
        <v>MMM 2020</v>
      </c>
      <c r="EM88" s="20" t="str">
        <f>ZZZ__FnCalls!F138</f>
        <v>MMM 2020</v>
      </c>
      <c r="EN88" s="21" t="str">
        <f>ZZZ__FnCalls!H127</f>
        <v>2020</v>
      </c>
    </row>
    <row r="89" spans="1:144" ht="12.75" customHeight="1" x14ac:dyDescent="0.2">
      <c r="A89" s="5"/>
      <c r="B89" s="44" t="str">
        <f>ZZZ__FnCalls!F7</f>
        <v>MMM 2010</v>
      </c>
      <c r="C89" s="44" t="str">
        <f>ZZZ__FnCalls!F8</f>
        <v>MMM 2010</v>
      </c>
      <c r="D89" s="44" t="str">
        <f>ZZZ__FnCalls!F9</f>
        <v>MMM 2010</v>
      </c>
      <c r="E89" s="44" t="str">
        <f>ZZZ__FnCalls!F10</f>
        <v>MMM 2010</v>
      </c>
      <c r="F89" s="44" t="str">
        <f>ZZZ__FnCalls!F11</f>
        <v>MMM 2010</v>
      </c>
      <c r="G89" s="44" t="str">
        <f>ZZZ__FnCalls!F12</f>
        <v>MMM 2010</v>
      </c>
      <c r="H89" s="44" t="str">
        <f>ZZZ__FnCalls!F13</f>
        <v>MMM 2010</v>
      </c>
      <c r="I89" s="44" t="str">
        <f>ZZZ__FnCalls!F14</f>
        <v>MMM 2010</v>
      </c>
      <c r="J89" s="44" t="str">
        <f>ZZZ__FnCalls!F15</f>
        <v>MMM 2010</v>
      </c>
      <c r="K89" s="44" t="str">
        <f>ZZZ__FnCalls!F16</f>
        <v>MMM 2010</v>
      </c>
      <c r="L89" s="44" t="str">
        <f>ZZZ__FnCalls!F17</f>
        <v>MMM 2010</v>
      </c>
      <c r="M89" s="44" t="str">
        <f>ZZZ__FnCalls!F18</f>
        <v>MMM 2010</v>
      </c>
      <c r="N89" s="45" t="str">
        <f>ZZZ__FnCalls!F7</f>
        <v>MMM 2010</v>
      </c>
      <c r="O89" s="44" t="str">
        <f>ZZZ__FnCalls!F19</f>
        <v>MMM 2011</v>
      </c>
      <c r="P89" s="44" t="str">
        <f>ZZZ__FnCalls!F20</f>
        <v>MMM 2011</v>
      </c>
      <c r="Q89" s="44" t="str">
        <f>ZZZ__FnCalls!F21</f>
        <v>MMM 2011</v>
      </c>
      <c r="R89" s="44" t="str">
        <f>ZZZ__FnCalls!F22</f>
        <v>MMM 2011</v>
      </c>
      <c r="S89" s="44" t="str">
        <f>ZZZ__FnCalls!F23</f>
        <v>MMM 2011</v>
      </c>
      <c r="T89" s="44" t="str">
        <f>ZZZ__FnCalls!F24</f>
        <v>MMM 2011</v>
      </c>
      <c r="U89" s="44" t="str">
        <f>ZZZ__FnCalls!F25</f>
        <v>MMM 2011</v>
      </c>
      <c r="V89" s="44" t="str">
        <f>ZZZ__FnCalls!F26</f>
        <v>MMM 2011</v>
      </c>
      <c r="W89" s="44" t="str">
        <f>ZZZ__FnCalls!F27</f>
        <v>MMM 2011</v>
      </c>
      <c r="X89" s="44" t="str">
        <f>ZZZ__FnCalls!F28</f>
        <v>MMM 2011</v>
      </c>
      <c r="Y89" s="44" t="str">
        <f>ZZZ__FnCalls!F29</f>
        <v>MMM 2011</v>
      </c>
      <c r="Z89" s="44" t="str">
        <f>ZZZ__FnCalls!F30</f>
        <v>MMM 2011</v>
      </c>
      <c r="AA89" s="45" t="str">
        <f>ZZZ__FnCalls!F19</f>
        <v>MMM 2011</v>
      </c>
      <c r="AB89" s="44" t="str">
        <f>ZZZ__FnCalls!F31</f>
        <v>MMM 2012</v>
      </c>
      <c r="AC89" s="44" t="str">
        <f>ZZZ__FnCalls!F32</f>
        <v>MMM 2012</v>
      </c>
      <c r="AD89" s="44" t="str">
        <f>ZZZ__FnCalls!F33</f>
        <v>MMM 2012</v>
      </c>
      <c r="AE89" s="44" t="str">
        <f>ZZZ__FnCalls!F34</f>
        <v>MMM 2012</v>
      </c>
      <c r="AF89" s="44" t="str">
        <f>ZZZ__FnCalls!F35</f>
        <v>MMM 2012</v>
      </c>
      <c r="AG89" s="44" t="str">
        <f>ZZZ__FnCalls!F36</f>
        <v>MMM 2012</v>
      </c>
      <c r="AH89" s="44" t="str">
        <f>ZZZ__FnCalls!F37</f>
        <v>MMM 2012</v>
      </c>
      <c r="AI89" s="44" t="str">
        <f>ZZZ__FnCalls!F38</f>
        <v>MMM 2012</v>
      </c>
      <c r="AJ89" s="44" t="str">
        <f>ZZZ__FnCalls!F39</f>
        <v>MMM 2012</v>
      </c>
      <c r="AK89" s="44" t="str">
        <f>ZZZ__FnCalls!F40</f>
        <v>MMM 2012</v>
      </c>
      <c r="AL89" s="44" t="str">
        <f>ZZZ__FnCalls!F41</f>
        <v>MMM 2012</v>
      </c>
      <c r="AM89" s="44" t="str">
        <f>ZZZ__FnCalls!F42</f>
        <v>MMM 2012</v>
      </c>
      <c r="AN89" s="45" t="str">
        <f>ZZZ__FnCalls!F31</f>
        <v>MMM 2012</v>
      </c>
      <c r="AO89" s="44" t="str">
        <f>ZZZ__FnCalls!F43</f>
        <v>MMM 2013</v>
      </c>
      <c r="AP89" s="44" t="str">
        <f>ZZZ__FnCalls!F44</f>
        <v>MMM 2013</v>
      </c>
      <c r="AQ89" s="44" t="str">
        <f>ZZZ__FnCalls!F45</f>
        <v>MMM 2013</v>
      </c>
      <c r="AR89" s="44" t="str">
        <f>ZZZ__FnCalls!F46</f>
        <v>MMM 2013</v>
      </c>
      <c r="AS89" s="44" t="str">
        <f>ZZZ__FnCalls!F47</f>
        <v>MMM 2013</v>
      </c>
      <c r="AT89" s="44" t="str">
        <f>ZZZ__FnCalls!F48</f>
        <v>MMM 2013</v>
      </c>
      <c r="AU89" s="44" t="str">
        <f>ZZZ__FnCalls!F49</f>
        <v>MMM 2013</v>
      </c>
      <c r="AV89" s="44" t="str">
        <f>ZZZ__FnCalls!F50</f>
        <v>MMM 2013</v>
      </c>
      <c r="AW89" s="44" t="str">
        <f>ZZZ__FnCalls!F51</f>
        <v>MMM 2013</v>
      </c>
      <c r="AX89" s="44" t="str">
        <f>ZZZ__FnCalls!F52</f>
        <v>MMM 2013</v>
      </c>
      <c r="AY89" s="44" t="str">
        <f>ZZZ__FnCalls!F53</f>
        <v>MMM 2013</v>
      </c>
      <c r="AZ89" s="44" t="str">
        <f>ZZZ__FnCalls!F54</f>
        <v>MMM 2013</v>
      </c>
      <c r="BA89" s="45" t="str">
        <f>ZZZ__FnCalls!F43</f>
        <v>MMM 2013</v>
      </c>
      <c r="BB89" s="44" t="str">
        <f>ZZZ__FnCalls!F55</f>
        <v>MMM 2014</v>
      </c>
      <c r="BC89" s="44" t="str">
        <f>ZZZ__FnCalls!F56</f>
        <v>MMM 2014</v>
      </c>
      <c r="BD89" s="44" t="str">
        <f>ZZZ__FnCalls!F57</f>
        <v>MMM 2014</v>
      </c>
      <c r="BE89" s="44" t="str">
        <f>ZZZ__FnCalls!F58</f>
        <v>MMM 2014</v>
      </c>
      <c r="BF89" s="44" t="str">
        <f>ZZZ__FnCalls!F59</f>
        <v>MMM 2014</v>
      </c>
      <c r="BG89" s="44" t="str">
        <f>ZZZ__FnCalls!F60</f>
        <v>MMM 2014</v>
      </c>
      <c r="BH89" s="44" t="str">
        <f>ZZZ__FnCalls!F61</f>
        <v>MMM 2014</v>
      </c>
      <c r="BI89" s="44" t="str">
        <f>ZZZ__FnCalls!F62</f>
        <v>MMM 2014</v>
      </c>
      <c r="BJ89" s="44" t="str">
        <f>ZZZ__FnCalls!F63</f>
        <v>MMM 2014</v>
      </c>
      <c r="BK89" s="44" t="str">
        <f>ZZZ__FnCalls!F64</f>
        <v>MMM 2014</v>
      </c>
      <c r="BL89" s="44" t="str">
        <f>ZZZ__FnCalls!F65</f>
        <v>MMM 2014</v>
      </c>
      <c r="BM89" s="44" t="str">
        <f>ZZZ__FnCalls!F66</f>
        <v>MMM 2014</v>
      </c>
      <c r="BN89" s="45" t="str">
        <f>ZZZ__FnCalls!F55</f>
        <v>MMM 2014</v>
      </c>
      <c r="BO89" s="44" t="str">
        <f>ZZZ__FnCalls!F67</f>
        <v>MMM 2015</v>
      </c>
      <c r="BP89" s="44" t="str">
        <f>ZZZ__FnCalls!F68</f>
        <v>MMM 2015</v>
      </c>
      <c r="BQ89" s="44" t="str">
        <f>ZZZ__FnCalls!F69</f>
        <v>MMM 2015</v>
      </c>
      <c r="BR89" s="44" t="str">
        <f>ZZZ__FnCalls!F70</f>
        <v>MMM 2015</v>
      </c>
      <c r="BS89" s="44" t="str">
        <f>ZZZ__FnCalls!F71</f>
        <v>MMM 2015</v>
      </c>
      <c r="BT89" s="44" t="str">
        <f>ZZZ__FnCalls!F72</f>
        <v>MMM 2015</v>
      </c>
      <c r="BU89" s="44" t="str">
        <f>ZZZ__FnCalls!F73</f>
        <v>MMM 2015</v>
      </c>
      <c r="BV89" s="44" t="str">
        <f>ZZZ__FnCalls!F74</f>
        <v>MMM 2015</v>
      </c>
      <c r="BW89" s="44" t="str">
        <f>ZZZ__FnCalls!F75</f>
        <v>MMM 2015</v>
      </c>
      <c r="BX89" s="44" t="str">
        <f>ZZZ__FnCalls!F76</f>
        <v>MMM 2015</v>
      </c>
      <c r="BY89" s="44" t="str">
        <f>ZZZ__FnCalls!F77</f>
        <v>MMM 2015</v>
      </c>
      <c r="BZ89" s="44" t="str">
        <f>ZZZ__FnCalls!F78</f>
        <v>MMM 2015</v>
      </c>
      <c r="CA89" s="45" t="str">
        <f>ZZZ__FnCalls!F67</f>
        <v>MMM 2015</v>
      </c>
      <c r="CB89" s="44" t="str">
        <f>ZZZ__FnCalls!F79</f>
        <v>MMM 2016</v>
      </c>
      <c r="CC89" s="44" t="str">
        <f>ZZZ__FnCalls!F80</f>
        <v>MMM 2016</v>
      </c>
      <c r="CD89" s="44" t="str">
        <f>ZZZ__FnCalls!F81</f>
        <v>MMM 2016</v>
      </c>
      <c r="CE89" s="44" t="str">
        <f>ZZZ__FnCalls!F82</f>
        <v>MMM 2016</v>
      </c>
      <c r="CF89" s="44" t="str">
        <f>ZZZ__FnCalls!F83</f>
        <v>MMM 2016</v>
      </c>
      <c r="CG89" s="44" t="str">
        <f>ZZZ__FnCalls!F84</f>
        <v>MMM 2016</v>
      </c>
      <c r="CH89" s="44" t="str">
        <f>ZZZ__FnCalls!F85</f>
        <v>MMM 2016</v>
      </c>
      <c r="CI89" s="44" t="str">
        <f>ZZZ__FnCalls!F86</f>
        <v>MMM 2016</v>
      </c>
      <c r="CJ89" s="44" t="str">
        <f>ZZZ__FnCalls!F87</f>
        <v>MMM 2016</v>
      </c>
      <c r="CK89" s="44" t="str">
        <f>ZZZ__FnCalls!F88</f>
        <v>MMM 2016</v>
      </c>
      <c r="CL89" s="44" t="str">
        <f>ZZZ__FnCalls!F89</f>
        <v>MMM 2016</v>
      </c>
      <c r="CM89" s="44" t="str">
        <f>ZZZ__FnCalls!F90</f>
        <v>MMM 2016</v>
      </c>
      <c r="CN89" s="45" t="str">
        <f>ZZZ__FnCalls!F79</f>
        <v>MMM 2016</v>
      </c>
      <c r="CO89" s="44" t="str">
        <f>ZZZ__FnCalls!F91</f>
        <v>MMM 2017</v>
      </c>
      <c r="CP89" s="44" t="str">
        <f>ZZZ__FnCalls!F92</f>
        <v>MMM 2017</v>
      </c>
      <c r="CQ89" s="44" t="str">
        <f>ZZZ__FnCalls!F93</f>
        <v>MMM 2017</v>
      </c>
      <c r="CR89" s="44" t="str">
        <f>ZZZ__FnCalls!F94</f>
        <v>MMM 2017</v>
      </c>
      <c r="CS89" s="44" t="str">
        <f>ZZZ__FnCalls!F95</f>
        <v>MMM 2017</v>
      </c>
      <c r="CT89" s="44" t="str">
        <f>ZZZ__FnCalls!F96</f>
        <v>MMM 2017</v>
      </c>
      <c r="CU89" s="44" t="str">
        <f>ZZZ__FnCalls!F97</f>
        <v>MMM 2017</v>
      </c>
      <c r="CV89" s="44" t="str">
        <f>ZZZ__FnCalls!F98</f>
        <v>MMM 2017</v>
      </c>
      <c r="CW89" s="44" t="str">
        <f>ZZZ__FnCalls!F99</f>
        <v>MMM 2017</v>
      </c>
      <c r="CX89" s="44" t="str">
        <f>ZZZ__FnCalls!F100</f>
        <v>MMM 2017</v>
      </c>
      <c r="CY89" s="44" t="str">
        <f>ZZZ__FnCalls!F101</f>
        <v>MMM 2017</v>
      </c>
      <c r="CZ89" s="44" t="str">
        <f>ZZZ__FnCalls!F102</f>
        <v>MMM 2017</v>
      </c>
      <c r="DA89" s="45" t="str">
        <f>ZZZ__FnCalls!F91</f>
        <v>MMM 2017</v>
      </c>
      <c r="DB89" s="44" t="str">
        <f>ZZZ__FnCalls!F103</f>
        <v>MMM 2018</v>
      </c>
      <c r="DC89" s="44" t="str">
        <f>ZZZ__FnCalls!F104</f>
        <v>MMM 2018</v>
      </c>
      <c r="DD89" s="44" t="str">
        <f>ZZZ__FnCalls!F105</f>
        <v>MMM 2018</v>
      </c>
      <c r="DE89" s="44" t="str">
        <f>ZZZ__FnCalls!F106</f>
        <v>MMM 2018</v>
      </c>
      <c r="DF89" s="44" t="str">
        <f>ZZZ__FnCalls!F107</f>
        <v>MMM 2018</v>
      </c>
      <c r="DG89" s="44" t="str">
        <f>ZZZ__FnCalls!F108</f>
        <v>MMM 2018</v>
      </c>
      <c r="DH89" s="44" t="str">
        <f>ZZZ__FnCalls!F109</f>
        <v>MMM 2018</v>
      </c>
      <c r="DI89" s="44" t="str">
        <f>ZZZ__FnCalls!F110</f>
        <v>MMM 2018</v>
      </c>
      <c r="DJ89" s="44" t="str">
        <f>ZZZ__FnCalls!F111</f>
        <v>MMM 2018</v>
      </c>
      <c r="DK89" s="44" t="str">
        <f>ZZZ__FnCalls!F112</f>
        <v>MMM 2018</v>
      </c>
      <c r="DL89" s="44" t="str">
        <f>ZZZ__FnCalls!F113</f>
        <v>MMM 2018</v>
      </c>
      <c r="DM89" s="44" t="str">
        <f>ZZZ__FnCalls!F114</f>
        <v>MMM 2018</v>
      </c>
      <c r="DN89" s="45" t="str">
        <f>ZZZ__FnCalls!F103</f>
        <v>MMM 2018</v>
      </c>
      <c r="DO89" s="44" t="str">
        <f>ZZZ__FnCalls!F115</f>
        <v>MMM 2019</v>
      </c>
      <c r="DP89" s="44" t="str">
        <f>ZZZ__FnCalls!F116</f>
        <v>MMM 2019</v>
      </c>
      <c r="DQ89" s="44" t="str">
        <f>ZZZ__FnCalls!F117</f>
        <v>MMM 2019</v>
      </c>
      <c r="DR89" s="44" t="str">
        <f>ZZZ__FnCalls!F118</f>
        <v>MMM 2019</v>
      </c>
      <c r="DS89" s="44" t="str">
        <f>ZZZ__FnCalls!F119</f>
        <v>MMM 2019</v>
      </c>
      <c r="DT89" s="44" t="str">
        <f>ZZZ__FnCalls!F120</f>
        <v>MMM 2019</v>
      </c>
      <c r="DU89" s="44" t="str">
        <f>ZZZ__FnCalls!F121</f>
        <v>MMM 2019</v>
      </c>
      <c r="DV89" s="44" t="str">
        <f>ZZZ__FnCalls!F122</f>
        <v>MMM 2019</v>
      </c>
      <c r="DW89" s="44" t="str">
        <f>ZZZ__FnCalls!F123</f>
        <v>MMM 2019</v>
      </c>
      <c r="DX89" s="44" t="str">
        <f>ZZZ__FnCalls!F124</f>
        <v>MMM 2019</v>
      </c>
      <c r="DY89" s="44" t="str">
        <f>ZZZ__FnCalls!F125</f>
        <v>MMM 2019</v>
      </c>
      <c r="DZ89" s="44" t="str">
        <f>ZZZ__FnCalls!F126</f>
        <v>MMM 2019</v>
      </c>
      <c r="EA89" s="45" t="str">
        <f>ZZZ__FnCalls!F115</f>
        <v>MMM 2019</v>
      </c>
      <c r="EB89" s="44" t="str">
        <f>ZZZ__FnCalls!F127</f>
        <v>MMM 2020</v>
      </c>
      <c r="EC89" s="44" t="str">
        <f>ZZZ__FnCalls!F128</f>
        <v>MMM 2020</v>
      </c>
      <c r="ED89" s="44" t="str">
        <f>ZZZ__FnCalls!F129</f>
        <v>MMM 2020</v>
      </c>
      <c r="EE89" s="44" t="str">
        <f>ZZZ__FnCalls!F130</f>
        <v>MMM 2020</v>
      </c>
      <c r="EF89" s="44" t="str">
        <f>ZZZ__FnCalls!F131</f>
        <v>MMM 2020</v>
      </c>
      <c r="EG89" s="44" t="str">
        <f>ZZZ__FnCalls!F132</f>
        <v>MMM 2020</v>
      </c>
      <c r="EH89" s="44" t="str">
        <f>ZZZ__FnCalls!F133</f>
        <v>MMM 2020</v>
      </c>
      <c r="EI89" s="44" t="str">
        <f>ZZZ__FnCalls!F134</f>
        <v>MMM 2020</v>
      </c>
      <c r="EJ89" s="44" t="str">
        <f>ZZZ__FnCalls!F135</f>
        <v>MMM 2020</v>
      </c>
      <c r="EK89" s="44" t="str">
        <f>ZZZ__FnCalls!F136</f>
        <v>MMM 2020</v>
      </c>
      <c r="EL89" s="44" t="str">
        <f>ZZZ__FnCalls!F137</f>
        <v>MMM 2020</v>
      </c>
      <c r="EM89" s="44" t="str">
        <f>ZZZ__FnCalls!F138</f>
        <v>MMM 2020</v>
      </c>
      <c r="EN89" s="45" t="str">
        <f>ZZZ__FnCalls!F127</f>
        <v>MMM 2020</v>
      </c>
    </row>
    <row r="90" spans="1:144" ht="12.75" customHeight="1" x14ac:dyDescent="0.2">
      <c r="A90" s="2" t="str">
        <f>"Demand_Aggregate_stdev_1"</f>
        <v>Demand_Aggregate_stdev_1</v>
      </c>
    </row>
    <row r="91" spans="1:144" ht="12.75" customHeight="1" x14ac:dyDescent="0.2">
      <c r="B91" s="19" t="str">
        <f>ZZZ__FnCalls!F7</f>
        <v>MMM 2010</v>
      </c>
      <c r="C91" s="20" t="str">
        <f>ZZZ__FnCalls!F8</f>
        <v>MMM 2010</v>
      </c>
      <c r="D91" s="20" t="str">
        <f>ZZZ__FnCalls!F9</f>
        <v>MMM 2010</v>
      </c>
      <c r="E91" s="20" t="str">
        <f>ZZZ__FnCalls!F10</f>
        <v>MMM 2010</v>
      </c>
      <c r="F91" s="20" t="str">
        <f>ZZZ__FnCalls!F11</f>
        <v>MMM 2010</v>
      </c>
      <c r="G91" s="20" t="str">
        <f>ZZZ__FnCalls!F12</f>
        <v>MMM 2010</v>
      </c>
      <c r="H91" s="20" t="str">
        <f>ZZZ__FnCalls!F13</f>
        <v>MMM 2010</v>
      </c>
      <c r="I91" s="20" t="str">
        <f>ZZZ__FnCalls!F14</f>
        <v>MMM 2010</v>
      </c>
      <c r="J91" s="20" t="str">
        <f>ZZZ__FnCalls!F15</f>
        <v>MMM 2010</v>
      </c>
      <c r="K91" s="20" t="str">
        <f>ZZZ__FnCalls!F16</f>
        <v>MMM 2010</v>
      </c>
      <c r="L91" s="20" t="str">
        <f>ZZZ__FnCalls!F17</f>
        <v>MMM 2010</v>
      </c>
      <c r="M91" s="20" t="str">
        <f>ZZZ__FnCalls!F18</f>
        <v>MMM 2010</v>
      </c>
      <c r="N91" s="21" t="str">
        <f>ZZZ__FnCalls!H7</f>
        <v>2010</v>
      </c>
      <c r="O91" s="20" t="str">
        <f>ZZZ__FnCalls!F19</f>
        <v>MMM 2011</v>
      </c>
      <c r="P91" s="20" t="str">
        <f>ZZZ__FnCalls!F20</f>
        <v>MMM 2011</v>
      </c>
      <c r="Q91" s="20" t="str">
        <f>ZZZ__FnCalls!F21</f>
        <v>MMM 2011</v>
      </c>
      <c r="R91" s="20" t="str">
        <f>ZZZ__FnCalls!F22</f>
        <v>MMM 2011</v>
      </c>
      <c r="S91" s="20" t="str">
        <f>ZZZ__FnCalls!F23</f>
        <v>MMM 2011</v>
      </c>
      <c r="T91" s="20" t="str">
        <f>ZZZ__FnCalls!F24</f>
        <v>MMM 2011</v>
      </c>
      <c r="U91" s="20" t="str">
        <f>ZZZ__FnCalls!F25</f>
        <v>MMM 2011</v>
      </c>
      <c r="V91" s="20" t="str">
        <f>ZZZ__FnCalls!F26</f>
        <v>MMM 2011</v>
      </c>
      <c r="W91" s="20" t="str">
        <f>ZZZ__FnCalls!F27</f>
        <v>MMM 2011</v>
      </c>
      <c r="X91" s="20" t="str">
        <f>ZZZ__FnCalls!F28</f>
        <v>MMM 2011</v>
      </c>
      <c r="Y91" s="20" t="str">
        <f>ZZZ__FnCalls!F29</f>
        <v>MMM 2011</v>
      </c>
      <c r="Z91" s="20" t="str">
        <f>ZZZ__FnCalls!F30</f>
        <v>MMM 2011</v>
      </c>
      <c r="AA91" s="21" t="str">
        <f>ZZZ__FnCalls!H19</f>
        <v>2011</v>
      </c>
      <c r="AB91" s="20" t="str">
        <f>ZZZ__FnCalls!F31</f>
        <v>MMM 2012</v>
      </c>
      <c r="AC91" s="20" t="str">
        <f>ZZZ__FnCalls!F32</f>
        <v>MMM 2012</v>
      </c>
      <c r="AD91" s="20" t="str">
        <f>ZZZ__FnCalls!F33</f>
        <v>MMM 2012</v>
      </c>
      <c r="AE91" s="20" t="str">
        <f>ZZZ__FnCalls!F34</f>
        <v>MMM 2012</v>
      </c>
      <c r="AF91" s="20" t="str">
        <f>ZZZ__FnCalls!F35</f>
        <v>MMM 2012</v>
      </c>
      <c r="AG91" s="20" t="str">
        <f>ZZZ__FnCalls!F36</f>
        <v>MMM 2012</v>
      </c>
      <c r="AH91" s="20" t="str">
        <f>ZZZ__FnCalls!F37</f>
        <v>MMM 2012</v>
      </c>
      <c r="AI91" s="20" t="str">
        <f>ZZZ__FnCalls!F38</f>
        <v>MMM 2012</v>
      </c>
      <c r="AJ91" s="20" t="str">
        <f>ZZZ__FnCalls!F39</f>
        <v>MMM 2012</v>
      </c>
      <c r="AK91" s="20" t="str">
        <f>ZZZ__FnCalls!F40</f>
        <v>MMM 2012</v>
      </c>
      <c r="AL91" s="20" t="str">
        <f>ZZZ__FnCalls!F41</f>
        <v>MMM 2012</v>
      </c>
      <c r="AM91" s="20" t="str">
        <f>ZZZ__FnCalls!F42</f>
        <v>MMM 2012</v>
      </c>
      <c r="AN91" s="21" t="str">
        <f>ZZZ__FnCalls!H31</f>
        <v>2012</v>
      </c>
      <c r="AO91" s="20" t="str">
        <f>ZZZ__FnCalls!F43</f>
        <v>MMM 2013</v>
      </c>
      <c r="AP91" s="20" t="str">
        <f>ZZZ__FnCalls!F44</f>
        <v>MMM 2013</v>
      </c>
      <c r="AQ91" s="20" t="str">
        <f>ZZZ__FnCalls!F45</f>
        <v>MMM 2013</v>
      </c>
      <c r="AR91" s="20" t="str">
        <f>ZZZ__FnCalls!F46</f>
        <v>MMM 2013</v>
      </c>
      <c r="AS91" s="20" t="str">
        <f>ZZZ__FnCalls!F47</f>
        <v>MMM 2013</v>
      </c>
      <c r="AT91" s="20" t="str">
        <f>ZZZ__FnCalls!F48</f>
        <v>MMM 2013</v>
      </c>
      <c r="AU91" s="20" t="str">
        <f>ZZZ__FnCalls!F49</f>
        <v>MMM 2013</v>
      </c>
      <c r="AV91" s="20" t="str">
        <f>ZZZ__FnCalls!F50</f>
        <v>MMM 2013</v>
      </c>
      <c r="AW91" s="20" t="str">
        <f>ZZZ__FnCalls!F51</f>
        <v>MMM 2013</v>
      </c>
      <c r="AX91" s="20" t="str">
        <f>ZZZ__FnCalls!F52</f>
        <v>MMM 2013</v>
      </c>
      <c r="AY91" s="20" t="str">
        <f>ZZZ__FnCalls!F53</f>
        <v>MMM 2013</v>
      </c>
      <c r="AZ91" s="20" t="str">
        <f>ZZZ__FnCalls!F54</f>
        <v>MMM 2013</v>
      </c>
      <c r="BA91" s="21" t="str">
        <f>ZZZ__FnCalls!H43</f>
        <v>2013</v>
      </c>
      <c r="BB91" s="20" t="str">
        <f>ZZZ__FnCalls!F55</f>
        <v>MMM 2014</v>
      </c>
      <c r="BC91" s="20" t="str">
        <f>ZZZ__FnCalls!F56</f>
        <v>MMM 2014</v>
      </c>
      <c r="BD91" s="20" t="str">
        <f>ZZZ__FnCalls!F57</f>
        <v>MMM 2014</v>
      </c>
      <c r="BE91" s="20" t="str">
        <f>ZZZ__FnCalls!F58</f>
        <v>MMM 2014</v>
      </c>
      <c r="BF91" s="20" t="str">
        <f>ZZZ__FnCalls!F59</f>
        <v>MMM 2014</v>
      </c>
      <c r="BG91" s="20" t="str">
        <f>ZZZ__FnCalls!F60</f>
        <v>MMM 2014</v>
      </c>
      <c r="BH91" s="20" t="str">
        <f>ZZZ__FnCalls!F61</f>
        <v>MMM 2014</v>
      </c>
      <c r="BI91" s="20" t="str">
        <f>ZZZ__FnCalls!F62</f>
        <v>MMM 2014</v>
      </c>
      <c r="BJ91" s="20" t="str">
        <f>ZZZ__FnCalls!F63</f>
        <v>MMM 2014</v>
      </c>
      <c r="BK91" s="20" t="str">
        <f>ZZZ__FnCalls!F64</f>
        <v>MMM 2014</v>
      </c>
      <c r="BL91" s="20" t="str">
        <f>ZZZ__FnCalls!F65</f>
        <v>MMM 2014</v>
      </c>
      <c r="BM91" s="20" t="str">
        <f>ZZZ__FnCalls!F66</f>
        <v>MMM 2014</v>
      </c>
      <c r="BN91" s="21" t="str">
        <f>ZZZ__FnCalls!H55</f>
        <v>2014</v>
      </c>
      <c r="BO91" s="20" t="str">
        <f>ZZZ__FnCalls!F67</f>
        <v>MMM 2015</v>
      </c>
      <c r="BP91" s="20" t="str">
        <f>ZZZ__FnCalls!F68</f>
        <v>MMM 2015</v>
      </c>
      <c r="BQ91" s="20" t="str">
        <f>ZZZ__FnCalls!F69</f>
        <v>MMM 2015</v>
      </c>
      <c r="BR91" s="20" t="str">
        <f>ZZZ__FnCalls!F70</f>
        <v>MMM 2015</v>
      </c>
      <c r="BS91" s="20" t="str">
        <f>ZZZ__FnCalls!F71</f>
        <v>MMM 2015</v>
      </c>
      <c r="BT91" s="20" t="str">
        <f>ZZZ__FnCalls!F72</f>
        <v>MMM 2015</v>
      </c>
      <c r="BU91" s="20" t="str">
        <f>ZZZ__FnCalls!F73</f>
        <v>MMM 2015</v>
      </c>
      <c r="BV91" s="20" t="str">
        <f>ZZZ__FnCalls!F74</f>
        <v>MMM 2015</v>
      </c>
      <c r="BW91" s="20" t="str">
        <f>ZZZ__FnCalls!F75</f>
        <v>MMM 2015</v>
      </c>
      <c r="BX91" s="20" t="str">
        <f>ZZZ__FnCalls!F76</f>
        <v>MMM 2015</v>
      </c>
      <c r="BY91" s="20" t="str">
        <f>ZZZ__FnCalls!F77</f>
        <v>MMM 2015</v>
      </c>
      <c r="BZ91" s="20" t="str">
        <f>ZZZ__FnCalls!F78</f>
        <v>MMM 2015</v>
      </c>
      <c r="CA91" s="21" t="str">
        <f>ZZZ__FnCalls!H67</f>
        <v>2015</v>
      </c>
      <c r="CB91" s="20" t="str">
        <f>ZZZ__FnCalls!F79</f>
        <v>MMM 2016</v>
      </c>
      <c r="CC91" s="20" t="str">
        <f>ZZZ__FnCalls!F80</f>
        <v>MMM 2016</v>
      </c>
      <c r="CD91" s="20" t="str">
        <f>ZZZ__FnCalls!F81</f>
        <v>MMM 2016</v>
      </c>
      <c r="CE91" s="20" t="str">
        <f>ZZZ__FnCalls!F82</f>
        <v>MMM 2016</v>
      </c>
      <c r="CF91" s="20" t="str">
        <f>ZZZ__FnCalls!F83</f>
        <v>MMM 2016</v>
      </c>
      <c r="CG91" s="20" t="str">
        <f>ZZZ__FnCalls!F84</f>
        <v>MMM 2016</v>
      </c>
      <c r="CH91" s="20" t="str">
        <f>ZZZ__FnCalls!F85</f>
        <v>MMM 2016</v>
      </c>
      <c r="CI91" s="20" t="str">
        <f>ZZZ__FnCalls!F86</f>
        <v>MMM 2016</v>
      </c>
      <c r="CJ91" s="20" t="str">
        <f>ZZZ__FnCalls!F87</f>
        <v>MMM 2016</v>
      </c>
      <c r="CK91" s="20" t="str">
        <f>ZZZ__FnCalls!F88</f>
        <v>MMM 2016</v>
      </c>
      <c r="CL91" s="20" t="str">
        <f>ZZZ__FnCalls!F89</f>
        <v>MMM 2016</v>
      </c>
      <c r="CM91" s="20" t="str">
        <f>ZZZ__FnCalls!F90</f>
        <v>MMM 2016</v>
      </c>
      <c r="CN91" s="21" t="str">
        <f>ZZZ__FnCalls!H79</f>
        <v>2016</v>
      </c>
      <c r="CO91" s="20" t="str">
        <f>ZZZ__FnCalls!F91</f>
        <v>MMM 2017</v>
      </c>
      <c r="CP91" s="20" t="str">
        <f>ZZZ__FnCalls!F92</f>
        <v>MMM 2017</v>
      </c>
      <c r="CQ91" s="20" t="str">
        <f>ZZZ__FnCalls!F93</f>
        <v>MMM 2017</v>
      </c>
      <c r="CR91" s="20" t="str">
        <f>ZZZ__FnCalls!F94</f>
        <v>MMM 2017</v>
      </c>
      <c r="CS91" s="20" t="str">
        <f>ZZZ__FnCalls!F95</f>
        <v>MMM 2017</v>
      </c>
      <c r="CT91" s="20" t="str">
        <f>ZZZ__FnCalls!F96</f>
        <v>MMM 2017</v>
      </c>
      <c r="CU91" s="20" t="str">
        <f>ZZZ__FnCalls!F97</f>
        <v>MMM 2017</v>
      </c>
      <c r="CV91" s="20" t="str">
        <f>ZZZ__FnCalls!F98</f>
        <v>MMM 2017</v>
      </c>
      <c r="CW91" s="20" t="str">
        <f>ZZZ__FnCalls!F99</f>
        <v>MMM 2017</v>
      </c>
      <c r="CX91" s="20" t="str">
        <f>ZZZ__FnCalls!F100</f>
        <v>MMM 2017</v>
      </c>
      <c r="CY91" s="20" t="str">
        <f>ZZZ__FnCalls!F101</f>
        <v>MMM 2017</v>
      </c>
      <c r="CZ91" s="20" t="str">
        <f>ZZZ__FnCalls!F102</f>
        <v>MMM 2017</v>
      </c>
      <c r="DA91" s="21" t="str">
        <f>ZZZ__FnCalls!H91</f>
        <v>2017</v>
      </c>
      <c r="DB91" s="20" t="str">
        <f>ZZZ__FnCalls!F103</f>
        <v>MMM 2018</v>
      </c>
      <c r="DC91" s="20" t="str">
        <f>ZZZ__FnCalls!F104</f>
        <v>MMM 2018</v>
      </c>
      <c r="DD91" s="20" t="str">
        <f>ZZZ__FnCalls!F105</f>
        <v>MMM 2018</v>
      </c>
      <c r="DE91" s="20" t="str">
        <f>ZZZ__FnCalls!F106</f>
        <v>MMM 2018</v>
      </c>
      <c r="DF91" s="20" t="str">
        <f>ZZZ__FnCalls!F107</f>
        <v>MMM 2018</v>
      </c>
      <c r="DG91" s="20" t="str">
        <f>ZZZ__FnCalls!F108</f>
        <v>MMM 2018</v>
      </c>
      <c r="DH91" s="20" t="str">
        <f>ZZZ__FnCalls!F109</f>
        <v>MMM 2018</v>
      </c>
      <c r="DI91" s="20" t="str">
        <f>ZZZ__FnCalls!F110</f>
        <v>MMM 2018</v>
      </c>
      <c r="DJ91" s="20" t="str">
        <f>ZZZ__FnCalls!F111</f>
        <v>MMM 2018</v>
      </c>
      <c r="DK91" s="20" t="str">
        <f>ZZZ__FnCalls!F112</f>
        <v>MMM 2018</v>
      </c>
      <c r="DL91" s="20" t="str">
        <f>ZZZ__FnCalls!F113</f>
        <v>MMM 2018</v>
      </c>
      <c r="DM91" s="20" t="str">
        <f>ZZZ__FnCalls!F114</f>
        <v>MMM 2018</v>
      </c>
      <c r="DN91" s="21" t="str">
        <f>ZZZ__FnCalls!H103</f>
        <v>2018</v>
      </c>
      <c r="DO91" s="20" t="str">
        <f>ZZZ__FnCalls!F115</f>
        <v>MMM 2019</v>
      </c>
      <c r="DP91" s="20" t="str">
        <f>ZZZ__FnCalls!F116</f>
        <v>MMM 2019</v>
      </c>
      <c r="DQ91" s="20" t="str">
        <f>ZZZ__FnCalls!F117</f>
        <v>MMM 2019</v>
      </c>
      <c r="DR91" s="20" t="str">
        <f>ZZZ__FnCalls!F118</f>
        <v>MMM 2019</v>
      </c>
      <c r="DS91" s="20" t="str">
        <f>ZZZ__FnCalls!F119</f>
        <v>MMM 2019</v>
      </c>
      <c r="DT91" s="20" t="str">
        <f>ZZZ__FnCalls!F120</f>
        <v>MMM 2019</v>
      </c>
      <c r="DU91" s="20" t="str">
        <f>ZZZ__FnCalls!F121</f>
        <v>MMM 2019</v>
      </c>
      <c r="DV91" s="20" t="str">
        <f>ZZZ__FnCalls!F122</f>
        <v>MMM 2019</v>
      </c>
      <c r="DW91" s="20" t="str">
        <f>ZZZ__FnCalls!F123</f>
        <v>MMM 2019</v>
      </c>
      <c r="DX91" s="20" t="str">
        <f>ZZZ__FnCalls!F124</f>
        <v>MMM 2019</v>
      </c>
      <c r="DY91" s="20" t="str">
        <f>ZZZ__FnCalls!F125</f>
        <v>MMM 2019</v>
      </c>
      <c r="DZ91" s="20" t="str">
        <f>ZZZ__FnCalls!F126</f>
        <v>MMM 2019</v>
      </c>
      <c r="EA91" s="21" t="str">
        <f>ZZZ__FnCalls!H115</f>
        <v>2019</v>
      </c>
      <c r="EB91" s="20" t="str">
        <f>ZZZ__FnCalls!F127</f>
        <v>MMM 2020</v>
      </c>
      <c r="EC91" s="20" t="str">
        <f>ZZZ__FnCalls!F128</f>
        <v>MMM 2020</v>
      </c>
      <c r="ED91" s="20" t="str">
        <f>ZZZ__FnCalls!F129</f>
        <v>MMM 2020</v>
      </c>
      <c r="EE91" s="20" t="str">
        <f>ZZZ__FnCalls!F130</f>
        <v>MMM 2020</v>
      </c>
      <c r="EF91" s="20" t="str">
        <f>ZZZ__FnCalls!F131</f>
        <v>MMM 2020</v>
      </c>
      <c r="EG91" s="20" t="str">
        <f>ZZZ__FnCalls!F132</f>
        <v>MMM 2020</v>
      </c>
      <c r="EH91" s="20" t="str">
        <f>ZZZ__FnCalls!F133</f>
        <v>MMM 2020</v>
      </c>
      <c r="EI91" s="20" t="str">
        <f>ZZZ__FnCalls!F134</f>
        <v>MMM 2020</v>
      </c>
      <c r="EJ91" s="20" t="str">
        <f>ZZZ__FnCalls!F135</f>
        <v>MMM 2020</v>
      </c>
      <c r="EK91" s="20" t="str">
        <f>ZZZ__FnCalls!F136</f>
        <v>MMM 2020</v>
      </c>
      <c r="EL91" s="20" t="str">
        <f>ZZZ__FnCalls!F137</f>
        <v>MMM 2020</v>
      </c>
      <c r="EM91" s="20" t="str">
        <f>ZZZ__FnCalls!F138</f>
        <v>MMM 2020</v>
      </c>
      <c r="EN91" s="21" t="str">
        <f>ZZZ__FnCalls!H127</f>
        <v>2020</v>
      </c>
    </row>
    <row r="92" spans="1:144" ht="12.75" customHeight="1" x14ac:dyDescent="0.2">
      <c r="A92" s="5"/>
      <c r="B92" s="44">
        <f>ZZZ__FnCalls!A7</f>
        <v>40179</v>
      </c>
      <c r="C92" s="44">
        <f>ZZZ__FnCalls!A8</f>
        <v>40210</v>
      </c>
      <c r="D92" s="44">
        <f>ZZZ__FnCalls!A9</f>
        <v>40238</v>
      </c>
      <c r="E92" s="44">
        <f>ZZZ__FnCalls!A10</f>
        <v>40269</v>
      </c>
      <c r="F92" s="44">
        <f>ZZZ__FnCalls!A11</f>
        <v>40299</v>
      </c>
      <c r="G92" s="44">
        <f>ZZZ__FnCalls!A12</f>
        <v>40330</v>
      </c>
      <c r="H92" s="44">
        <f>ZZZ__FnCalls!A13</f>
        <v>40360</v>
      </c>
      <c r="I92" s="44">
        <f>ZZZ__FnCalls!A14</f>
        <v>40391</v>
      </c>
      <c r="J92" s="44">
        <f>ZZZ__FnCalls!A15</f>
        <v>40422</v>
      </c>
      <c r="K92" s="44">
        <f>ZZZ__FnCalls!A16</f>
        <v>40452</v>
      </c>
      <c r="L92" s="44">
        <f>ZZZ__FnCalls!A17</f>
        <v>40483</v>
      </c>
      <c r="M92" s="44">
        <f>ZZZ__FnCalls!A18</f>
        <v>40513</v>
      </c>
      <c r="N92" s="45">
        <f>ZZZ__FnCalls!A7</f>
        <v>40179</v>
      </c>
      <c r="O92" s="44">
        <f>ZZZ__FnCalls!A19</f>
        <v>40544</v>
      </c>
      <c r="P92" s="44">
        <f>ZZZ__FnCalls!A20</f>
        <v>40575</v>
      </c>
      <c r="Q92" s="44">
        <f>ZZZ__FnCalls!A21</f>
        <v>40603</v>
      </c>
      <c r="R92" s="44">
        <f>ZZZ__FnCalls!A22</f>
        <v>40634</v>
      </c>
      <c r="S92" s="44">
        <f>ZZZ__FnCalls!A23</f>
        <v>40664</v>
      </c>
      <c r="T92" s="44">
        <f>ZZZ__FnCalls!A24</f>
        <v>40695</v>
      </c>
      <c r="U92" s="44">
        <f>ZZZ__FnCalls!A25</f>
        <v>40725</v>
      </c>
      <c r="V92" s="44">
        <f>ZZZ__FnCalls!A26</f>
        <v>40756</v>
      </c>
      <c r="W92" s="44">
        <f>ZZZ__FnCalls!A27</f>
        <v>40787</v>
      </c>
      <c r="X92" s="44">
        <f>ZZZ__FnCalls!A28</f>
        <v>40817</v>
      </c>
      <c r="Y92" s="44">
        <f>ZZZ__FnCalls!A29</f>
        <v>40848</v>
      </c>
      <c r="Z92" s="44">
        <f>ZZZ__FnCalls!A30</f>
        <v>40878</v>
      </c>
      <c r="AA92" s="45">
        <f>ZZZ__FnCalls!A19</f>
        <v>40544</v>
      </c>
      <c r="AB92" s="44">
        <f>ZZZ__FnCalls!A31</f>
        <v>40909</v>
      </c>
      <c r="AC92" s="44">
        <f>ZZZ__FnCalls!A32</f>
        <v>40940</v>
      </c>
      <c r="AD92" s="44">
        <f>ZZZ__FnCalls!A33</f>
        <v>40969</v>
      </c>
      <c r="AE92" s="44">
        <f>ZZZ__FnCalls!A34</f>
        <v>41000</v>
      </c>
      <c r="AF92" s="44">
        <f>ZZZ__FnCalls!A35</f>
        <v>41030</v>
      </c>
      <c r="AG92" s="44">
        <f>ZZZ__FnCalls!A36</f>
        <v>41061</v>
      </c>
      <c r="AH92" s="44">
        <f>ZZZ__FnCalls!A37</f>
        <v>41091</v>
      </c>
      <c r="AI92" s="44">
        <f>ZZZ__FnCalls!A38</f>
        <v>41122</v>
      </c>
      <c r="AJ92" s="44">
        <f>ZZZ__FnCalls!A39</f>
        <v>41153</v>
      </c>
      <c r="AK92" s="44">
        <f>ZZZ__FnCalls!A40</f>
        <v>41183</v>
      </c>
      <c r="AL92" s="44">
        <f>ZZZ__FnCalls!A41</f>
        <v>41214</v>
      </c>
      <c r="AM92" s="44">
        <f>ZZZ__FnCalls!A42</f>
        <v>41244</v>
      </c>
      <c r="AN92" s="45">
        <f>ZZZ__FnCalls!A31</f>
        <v>40909</v>
      </c>
      <c r="AO92" s="44">
        <f>ZZZ__FnCalls!A43</f>
        <v>41275</v>
      </c>
      <c r="AP92" s="44">
        <f>ZZZ__FnCalls!A44</f>
        <v>41306</v>
      </c>
      <c r="AQ92" s="44">
        <f>ZZZ__FnCalls!A45</f>
        <v>41334</v>
      </c>
      <c r="AR92" s="44">
        <f>ZZZ__FnCalls!A46</f>
        <v>41365</v>
      </c>
      <c r="AS92" s="44">
        <f>ZZZ__FnCalls!A47</f>
        <v>41395</v>
      </c>
      <c r="AT92" s="44">
        <f>ZZZ__FnCalls!A48</f>
        <v>41426</v>
      </c>
      <c r="AU92" s="44">
        <f>ZZZ__FnCalls!A49</f>
        <v>41456</v>
      </c>
      <c r="AV92" s="44">
        <f>ZZZ__FnCalls!A50</f>
        <v>41487</v>
      </c>
      <c r="AW92" s="44">
        <f>ZZZ__FnCalls!A51</f>
        <v>41518</v>
      </c>
      <c r="AX92" s="44">
        <f>ZZZ__FnCalls!A52</f>
        <v>41548</v>
      </c>
      <c r="AY92" s="44">
        <f>ZZZ__FnCalls!A53</f>
        <v>41579</v>
      </c>
      <c r="AZ92" s="44">
        <f>ZZZ__FnCalls!A54</f>
        <v>41609</v>
      </c>
      <c r="BA92" s="45">
        <f>ZZZ__FnCalls!A43</f>
        <v>41275</v>
      </c>
      <c r="BB92" s="44">
        <f>ZZZ__FnCalls!A55</f>
        <v>41640</v>
      </c>
      <c r="BC92" s="44">
        <f>ZZZ__FnCalls!A56</f>
        <v>41671</v>
      </c>
      <c r="BD92" s="44">
        <f>ZZZ__FnCalls!A57</f>
        <v>41699</v>
      </c>
      <c r="BE92" s="44">
        <f>ZZZ__FnCalls!A58</f>
        <v>41730</v>
      </c>
      <c r="BF92" s="44">
        <f>ZZZ__FnCalls!A59</f>
        <v>41760</v>
      </c>
      <c r="BG92" s="44">
        <f>ZZZ__FnCalls!A60</f>
        <v>41791</v>
      </c>
      <c r="BH92" s="44">
        <f>ZZZ__FnCalls!A61</f>
        <v>41821</v>
      </c>
      <c r="BI92" s="44">
        <f>ZZZ__FnCalls!A62</f>
        <v>41852</v>
      </c>
      <c r="BJ92" s="44">
        <f>ZZZ__FnCalls!A63</f>
        <v>41883</v>
      </c>
      <c r="BK92" s="44">
        <f>ZZZ__FnCalls!A64</f>
        <v>41913</v>
      </c>
      <c r="BL92" s="44">
        <f>ZZZ__FnCalls!A65</f>
        <v>41944</v>
      </c>
      <c r="BM92" s="44">
        <f>ZZZ__FnCalls!A66</f>
        <v>41974</v>
      </c>
      <c r="BN92" s="45">
        <f>ZZZ__FnCalls!A55</f>
        <v>41640</v>
      </c>
      <c r="BO92" s="44">
        <f>ZZZ__FnCalls!A67</f>
        <v>42005</v>
      </c>
      <c r="BP92" s="44">
        <f>ZZZ__FnCalls!A68</f>
        <v>42036</v>
      </c>
      <c r="BQ92" s="44">
        <f>ZZZ__FnCalls!A69</f>
        <v>42064</v>
      </c>
      <c r="BR92" s="44">
        <f>ZZZ__FnCalls!A70</f>
        <v>42095</v>
      </c>
      <c r="BS92" s="44">
        <f>ZZZ__FnCalls!A71</f>
        <v>42125</v>
      </c>
      <c r="BT92" s="44">
        <f>ZZZ__FnCalls!A72</f>
        <v>42156</v>
      </c>
      <c r="BU92" s="44">
        <f>ZZZ__FnCalls!A73</f>
        <v>42186</v>
      </c>
      <c r="BV92" s="44">
        <f>ZZZ__FnCalls!A74</f>
        <v>42217</v>
      </c>
      <c r="BW92" s="44">
        <f>ZZZ__FnCalls!A75</f>
        <v>42248</v>
      </c>
      <c r="BX92" s="44">
        <f>ZZZ__FnCalls!A76</f>
        <v>42278</v>
      </c>
      <c r="BY92" s="44">
        <f>ZZZ__FnCalls!A77</f>
        <v>42309</v>
      </c>
      <c r="BZ92" s="44">
        <f>ZZZ__FnCalls!A78</f>
        <v>42339</v>
      </c>
      <c r="CA92" s="45">
        <f>ZZZ__FnCalls!A67</f>
        <v>42005</v>
      </c>
      <c r="CB92" s="44">
        <f>ZZZ__FnCalls!A79</f>
        <v>42370</v>
      </c>
      <c r="CC92" s="44">
        <f>ZZZ__FnCalls!A80</f>
        <v>42401</v>
      </c>
      <c r="CD92" s="44">
        <f>ZZZ__FnCalls!A81</f>
        <v>42430</v>
      </c>
      <c r="CE92" s="44">
        <f>ZZZ__FnCalls!A82</f>
        <v>42461</v>
      </c>
      <c r="CF92" s="44">
        <f>ZZZ__FnCalls!A83</f>
        <v>42491</v>
      </c>
      <c r="CG92" s="44">
        <f>ZZZ__FnCalls!A84</f>
        <v>42522</v>
      </c>
      <c r="CH92" s="44">
        <f>ZZZ__FnCalls!A85</f>
        <v>42552</v>
      </c>
      <c r="CI92" s="44">
        <f>ZZZ__FnCalls!A86</f>
        <v>42583</v>
      </c>
      <c r="CJ92" s="44">
        <f>ZZZ__FnCalls!A87</f>
        <v>42614</v>
      </c>
      <c r="CK92" s="44">
        <f>ZZZ__FnCalls!A88</f>
        <v>42644</v>
      </c>
      <c r="CL92" s="44">
        <f>ZZZ__FnCalls!A89</f>
        <v>42675</v>
      </c>
      <c r="CM92" s="44">
        <f>ZZZ__FnCalls!A90</f>
        <v>42705</v>
      </c>
      <c r="CN92" s="45">
        <f>ZZZ__FnCalls!A79</f>
        <v>42370</v>
      </c>
      <c r="CO92" s="44">
        <f>ZZZ__FnCalls!A91</f>
        <v>42736</v>
      </c>
      <c r="CP92" s="44">
        <f>ZZZ__FnCalls!A92</f>
        <v>42767</v>
      </c>
      <c r="CQ92" s="44">
        <f>ZZZ__FnCalls!A93</f>
        <v>42795</v>
      </c>
      <c r="CR92" s="44">
        <f>ZZZ__FnCalls!A94</f>
        <v>42826</v>
      </c>
      <c r="CS92" s="44">
        <f>ZZZ__FnCalls!A95</f>
        <v>42856</v>
      </c>
      <c r="CT92" s="44">
        <f>ZZZ__FnCalls!A96</f>
        <v>42887</v>
      </c>
      <c r="CU92" s="44">
        <f>ZZZ__FnCalls!A97</f>
        <v>42917</v>
      </c>
      <c r="CV92" s="44">
        <f>ZZZ__FnCalls!A98</f>
        <v>42948</v>
      </c>
      <c r="CW92" s="44">
        <f>ZZZ__FnCalls!A99</f>
        <v>42979</v>
      </c>
      <c r="CX92" s="44">
        <f>ZZZ__FnCalls!A100</f>
        <v>43009</v>
      </c>
      <c r="CY92" s="44">
        <f>ZZZ__FnCalls!A101</f>
        <v>43040</v>
      </c>
      <c r="CZ92" s="44">
        <f>ZZZ__FnCalls!A102</f>
        <v>43070</v>
      </c>
      <c r="DA92" s="45">
        <f>ZZZ__FnCalls!A91</f>
        <v>42736</v>
      </c>
      <c r="DB92" s="44">
        <f>ZZZ__FnCalls!A103</f>
        <v>43101</v>
      </c>
      <c r="DC92" s="44">
        <f>ZZZ__FnCalls!A104</f>
        <v>43132</v>
      </c>
      <c r="DD92" s="44">
        <f>ZZZ__FnCalls!A105</f>
        <v>43160</v>
      </c>
      <c r="DE92" s="44">
        <f>ZZZ__FnCalls!A106</f>
        <v>43191</v>
      </c>
      <c r="DF92" s="44">
        <f>ZZZ__FnCalls!A107</f>
        <v>43221</v>
      </c>
      <c r="DG92" s="44">
        <f>ZZZ__FnCalls!A108</f>
        <v>43252</v>
      </c>
      <c r="DH92" s="44">
        <f>ZZZ__FnCalls!A109</f>
        <v>43282</v>
      </c>
      <c r="DI92" s="44">
        <f>ZZZ__FnCalls!A110</f>
        <v>43313</v>
      </c>
      <c r="DJ92" s="44">
        <f>ZZZ__FnCalls!A111</f>
        <v>43344</v>
      </c>
      <c r="DK92" s="44">
        <f>ZZZ__FnCalls!A112</f>
        <v>43374</v>
      </c>
      <c r="DL92" s="44">
        <f>ZZZ__FnCalls!A113</f>
        <v>43405</v>
      </c>
      <c r="DM92" s="44">
        <f>ZZZ__FnCalls!A114</f>
        <v>43435</v>
      </c>
      <c r="DN92" s="45">
        <f>ZZZ__FnCalls!A103</f>
        <v>43101</v>
      </c>
      <c r="DO92" s="44">
        <f>ZZZ__FnCalls!A115</f>
        <v>43466</v>
      </c>
      <c r="DP92" s="44">
        <f>ZZZ__FnCalls!A116</f>
        <v>43497</v>
      </c>
      <c r="DQ92" s="44">
        <f>ZZZ__FnCalls!A117</f>
        <v>43525</v>
      </c>
      <c r="DR92" s="44">
        <f>ZZZ__FnCalls!A118</f>
        <v>43556</v>
      </c>
      <c r="DS92" s="44">
        <f>ZZZ__FnCalls!A119</f>
        <v>43586</v>
      </c>
      <c r="DT92" s="44">
        <f>ZZZ__FnCalls!A120</f>
        <v>43617</v>
      </c>
      <c r="DU92" s="44">
        <f>ZZZ__FnCalls!A121</f>
        <v>43647</v>
      </c>
      <c r="DV92" s="44">
        <f>ZZZ__FnCalls!A122</f>
        <v>43678</v>
      </c>
      <c r="DW92" s="44">
        <f>ZZZ__FnCalls!A123</f>
        <v>43709</v>
      </c>
      <c r="DX92" s="44">
        <f>ZZZ__FnCalls!A124</f>
        <v>43739</v>
      </c>
      <c r="DY92" s="44">
        <f>ZZZ__FnCalls!A125</f>
        <v>43770</v>
      </c>
      <c r="DZ92" s="44">
        <f>ZZZ__FnCalls!A126</f>
        <v>43800</v>
      </c>
      <c r="EA92" s="45">
        <f>ZZZ__FnCalls!A115</f>
        <v>43466</v>
      </c>
      <c r="EB92" s="44">
        <f>ZZZ__FnCalls!A127</f>
        <v>43831</v>
      </c>
      <c r="EC92" s="44">
        <f>ZZZ__FnCalls!A128</f>
        <v>43862</v>
      </c>
      <c r="ED92" s="44">
        <f>ZZZ__FnCalls!A129</f>
        <v>43891</v>
      </c>
      <c r="EE92" s="44">
        <f>ZZZ__FnCalls!A130</f>
        <v>43922</v>
      </c>
      <c r="EF92" s="44">
        <f>ZZZ__FnCalls!A131</f>
        <v>43952</v>
      </c>
      <c r="EG92" s="44">
        <f>ZZZ__FnCalls!A132</f>
        <v>43983</v>
      </c>
      <c r="EH92" s="44">
        <f>ZZZ__FnCalls!A133</f>
        <v>44013</v>
      </c>
      <c r="EI92" s="44">
        <f>ZZZ__FnCalls!A134</f>
        <v>44044</v>
      </c>
      <c r="EJ92" s="44">
        <f>ZZZ__FnCalls!A135</f>
        <v>44075</v>
      </c>
      <c r="EK92" s="44">
        <f>ZZZ__FnCalls!A136</f>
        <v>44105</v>
      </c>
      <c r="EL92" s="44">
        <f>ZZZ__FnCalls!A137</f>
        <v>44136</v>
      </c>
      <c r="EM92" s="44">
        <f>ZZZ__FnCalls!A138</f>
        <v>44166</v>
      </c>
      <c r="EN92" s="45">
        <f>ZZZ__FnCalls!A127</f>
        <v>43831</v>
      </c>
    </row>
    <row r="93" spans="1:144" ht="12.75" customHeight="1" x14ac:dyDescent="0.2">
      <c r="A93" s="2" t="str">
        <f>"Demand_Aggregate_stdev_2"</f>
        <v>Demand_Aggregate_stdev_2</v>
      </c>
    </row>
    <row r="94" spans="1:144" ht="12.75" customHeight="1" x14ac:dyDescent="0.2">
      <c r="B94" s="19" t="str">
        <f>ZZZ__FnCalls!F7</f>
        <v>MMM 2010</v>
      </c>
      <c r="C94" s="20" t="str">
        <f>ZZZ__FnCalls!F8</f>
        <v>MMM 2010</v>
      </c>
      <c r="D94" s="20" t="str">
        <f>ZZZ__FnCalls!F9</f>
        <v>MMM 2010</v>
      </c>
      <c r="E94" s="20" t="str">
        <f>ZZZ__FnCalls!F10</f>
        <v>MMM 2010</v>
      </c>
      <c r="F94" s="20" t="str">
        <f>ZZZ__FnCalls!F11</f>
        <v>MMM 2010</v>
      </c>
      <c r="G94" s="20" t="str">
        <f>ZZZ__FnCalls!F12</f>
        <v>MMM 2010</v>
      </c>
      <c r="H94" s="20" t="str">
        <f>ZZZ__FnCalls!F13</f>
        <v>MMM 2010</v>
      </c>
      <c r="I94" s="20" t="str">
        <f>ZZZ__FnCalls!F14</f>
        <v>MMM 2010</v>
      </c>
      <c r="J94" s="20" t="str">
        <f>ZZZ__FnCalls!F15</f>
        <v>MMM 2010</v>
      </c>
      <c r="K94" s="20" t="str">
        <f>ZZZ__FnCalls!F16</f>
        <v>MMM 2010</v>
      </c>
      <c r="L94" s="20" t="str">
        <f>ZZZ__FnCalls!F17</f>
        <v>MMM 2010</v>
      </c>
      <c r="M94" s="20" t="str">
        <f>ZZZ__FnCalls!F18</f>
        <v>MMM 2010</v>
      </c>
      <c r="N94" s="21" t="str">
        <f>ZZZ__FnCalls!H7</f>
        <v>2010</v>
      </c>
      <c r="O94" s="20" t="str">
        <f>ZZZ__FnCalls!F19</f>
        <v>MMM 2011</v>
      </c>
      <c r="P94" s="20" t="str">
        <f>ZZZ__FnCalls!F20</f>
        <v>MMM 2011</v>
      </c>
      <c r="Q94" s="20" t="str">
        <f>ZZZ__FnCalls!F21</f>
        <v>MMM 2011</v>
      </c>
      <c r="R94" s="20" t="str">
        <f>ZZZ__FnCalls!F22</f>
        <v>MMM 2011</v>
      </c>
      <c r="S94" s="20" t="str">
        <f>ZZZ__FnCalls!F23</f>
        <v>MMM 2011</v>
      </c>
      <c r="T94" s="20" t="str">
        <f>ZZZ__FnCalls!F24</f>
        <v>MMM 2011</v>
      </c>
      <c r="U94" s="20" t="str">
        <f>ZZZ__FnCalls!F25</f>
        <v>MMM 2011</v>
      </c>
      <c r="V94" s="20" t="str">
        <f>ZZZ__FnCalls!F26</f>
        <v>MMM 2011</v>
      </c>
      <c r="W94" s="20" t="str">
        <f>ZZZ__FnCalls!F27</f>
        <v>MMM 2011</v>
      </c>
      <c r="X94" s="20" t="str">
        <f>ZZZ__FnCalls!F28</f>
        <v>MMM 2011</v>
      </c>
      <c r="Y94" s="20" t="str">
        <f>ZZZ__FnCalls!F29</f>
        <v>MMM 2011</v>
      </c>
      <c r="Z94" s="20" t="str">
        <f>ZZZ__FnCalls!F30</f>
        <v>MMM 2011</v>
      </c>
      <c r="AA94" s="21" t="str">
        <f>ZZZ__FnCalls!H19</f>
        <v>2011</v>
      </c>
      <c r="AB94" s="20" t="str">
        <f>ZZZ__FnCalls!F31</f>
        <v>MMM 2012</v>
      </c>
      <c r="AC94" s="20" t="str">
        <f>ZZZ__FnCalls!F32</f>
        <v>MMM 2012</v>
      </c>
      <c r="AD94" s="20" t="str">
        <f>ZZZ__FnCalls!F33</f>
        <v>MMM 2012</v>
      </c>
      <c r="AE94" s="20" t="str">
        <f>ZZZ__FnCalls!F34</f>
        <v>MMM 2012</v>
      </c>
      <c r="AF94" s="20" t="str">
        <f>ZZZ__FnCalls!F35</f>
        <v>MMM 2012</v>
      </c>
      <c r="AG94" s="20" t="str">
        <f>ZZZ__FnCalls!F36</f>
        <v>MMM 2012</v>
      </c>
      <c r="AH94" s="20" t="str">
        <f>ZZZ__FnCalls!F37</f>
        <v>MMM 2012</v>
      </c>
      <c r="AI94" s="20" t="str">
        <f>ZZZ__FnCalls!F38</f>
        <v>MMM 2012</v>
      </c>
      <c r="AJ94" s="20" t="str">
        <f>ZZZ__FnCalls!F39</f>
        <v>MMM 2012</v>
      </c>
      <c r="AK94" s="20" t="str">
        <f>ZZZ__FnCalls!F40</f>
        <v>MMM 2012</v>
      </c>
      <c r="AL94" s="20" t="str">
        <f>ZZZ__FnCalls!F41</f>
        <v>MMM 2012</v>
      </c>
      <c r="AM94" s="20" t="str">
        <f>ZZZ__FnCalls!F42</f>
        <v>MMM 2012</v>
      </c>
      <c r="AN94" s="21" t="str">
        <f>ZZZ__FnCalls!H31</f>
        <v>2012</v>
      </c>
      <c r="AO94" s="20" t="str">
        <f>ZZZ__FnCalls!F43</f>
        <v>MMM 2013</v>
      </c>
      <c r="AP94" s="20" t="str">
        <f>ZZZ__FnCalls!F44</f>
        <v>MMM 2013</v>
      </c>
      <c r="AQ94" s="20" t="str">
        <f>ZZZ__FnCalls!F45</f>
        <v>MMM 2013</v>
      </c>
      <c r="AR94" s="20" t="str">
        <f>ZZZ__FnCalls!F46</f>
        <v>MMM 2013</v>
      </c>
      <c r="AS94" s="20" t="str">
        <f>ZZZ__FnCalls!F47</f>
        <v>MMM 2013</v>
      </c>
      <c r="AT94" s="20" t="str">
        <f>ZZZ__FnCalls!F48</f>
        <v>MMM 2013</v>
      </c>
      <c r="AU94" s="20" t="str">
        <f>ZZZ__FnCalls!F49</f>
        <v>MMM 2013</v>
      </c>
      <c r="AV94" s="20" t="str">
        <f>ZZZ__FnCalls!F50</f>
        <v>MMM 2013</v>
      </c>
      <c r="AW94" s="20" t="str">
        <f>ZZZ__FnCalls!F51</f>
        <v>MMM 2013</v>
      </c>
      <c r="AX94" s="20" t="str">
        <f>ZZZ__FnCalls!F52</f>
        <v>MMM 2013</v>
      </c>
      <c r="AY94" s="20" t="str">
        <f>ZZZ__FnCalls!F53</f>
        <v>MMM 2013</v>
      </c>
      <c r="AZ94" s="20" t="str">
        <f>ZZZ__FnCalls!F54</f>
        <v>MMM 2013</v>
      </c>
      <c r="BA94" s="21" t="str">
        <f>ZZZ__FnCalls!H43</f>
        <v>2013</v>
      </c>
      <c r="BB94" s="20" t="str">
        <f>ZZZ__FnCalls!F55</f>
        <v>MMM 2014</v>
      </c>
      <c r="BC94" s="20" t="str">
        <f>ZZZ__FnCalls!F56</f>
        <v>MMM 2014</v>
      </c>
      <c r="BD94" s="20" t="str">
        <f>ZZZ__FnCalls!F57</f>
        <v>MMM 2014</v>
      </c>
      <c r="BE94" s="20" t="str">
        <f>ZZZ__FnCalls!F58</f>
        <v>MMM 2014</v>
      </c>
      <c r="BF94" s="20" t="str">
        <f>ZZZ__FnCalls!F59</f>
        <v>MMM 2014</v>
      </c>
      <c r="BG94" s="20" t="str">
        <f>ZZZ__FnCalls!F60</f>
        <v>MMM 2014</v>
      </c>
      <c r="BH94" s="20" t="str">
        <f>ZZZ__FnCalls!F61</f>
        <v>MMM 2014</v>
      </c>
      <c r="BI94" s="20" t="str">
        <f>ZZZ__FnCalls!F62</f>
        <v>MMM 2014</v>
      </c>
      <c r="BJ94" s="20" t="str">
        <f>ZZZ__FnCalls!F63</f>
        <v>MMM 2014</v>
      </c>
      <c r="BK94" s="20" t="str">
        <f>ZZZ__FnCalls!F64</f>
        <v>MMM 2014</v>
      </c>
      <c r="BL94" s="20" t="str">
        <f>ZZZ__FnCalls!F65</f>
        <v>MMM 2014</v>
      </c>
      <c r="BM94" s="20" t="str">
        <f>ZZZ__FnCalls!F66</f>
        <v>MMM 2014</v>
      </c>
      <c r="BN94" s="21" t="str">
        <f>ZZZ__FnCalls!H55</f>
        <v>2014</v>
      </c>
      <c r="BO94" s="20" t="str">
        <f>ZZZ__FnCalls!F67</f>
        <v>MMM 2015</v>
      </c>
      <c r="BP94" s="20" t="str">
        <f>ZZZ__FnCalls!F68</f>
        <v>MMM 2015</v>
      </c>
      <c r="BQ94" s="20" t="str">
        <f>ZZZ__FnCalls!F69</f>
        <v>MMM 2015</v>
      </c>
      <c r="BR94" s="20" t="str">
        <f>ZZZ__FnCalls!F70</f>
        <v>MMM 2015</v>
      </c>
      <c r="BS94" s="20" t="str">
        <f>ZZZ__FnCalls!F71</f>
        <v>MMM 2015</v>
      </c>
      <c r="BT94" s="20" t="str">
        <f>ZZZ__FnCalls!F72</f>
        <v>MMM 2015</v>
      </c>
      <c r="BU94" s="20" t="str">
        <f>ZZZ__FnCalls!F73</f>
        <v>MMM 2015</v>
      </c>
      <c r="BV94" s="20" t="str">
        <f>ZZZ__FnCalls!F74</f>
        <v>MMM 2015</v>
      </c>
      <c r="BW94" s="20" t="str">
        <f>ZZZ__FnCalls!F75</f>
        <v>MMM 2015</v>
      </c>
      <c r="BX94" s="20" t="str">
        <f>ZZZ__FnCalls!F76</f>
        <v>MMM 2015</v>
      </c>
      <c r="BY94" s="20" t="str">
        <f>ZZZ__FnCalls!F77</f>
        <v>MMM 2015</v>
      </c>
      <c r="BZ94" s="20" t="str">
        <f>ZZZ__FnCalls!F78</f>
        <v>MMM 2015</v>
      </c>
      <c r="CA94" s="21" t="str">
        <f>ZZZ__FnCalls!H67</f>
        <v>2015</v>
      </c>
      <c r="CB94" s="20" t="str">
        <f>ZZZ__FnCalls!F79</f>
        <v>MMM 2016</v>
      </c>
      <c r="CC94" s="20" t="str">
        <f>ZZZ__FnCalls!F80</f>
        <v>MMM 2016</v>
      </c>
      <c r="CD94" s="20" t="str">
        <f>ZZZ__FnCalls!F81</f>
        <v>MMM 2016</v>
      </c>
      <c r="CE94" s="20" t="str">
        <f>ZZZ__FnCalls!F82</f>
        <v>MMM 2016</v>
      </c>
      <c r="CF94" s="20" t="str">
        <f>ZZZ__FnCalls!F83</f>
        <v>MMM 2016</v>
      </c>
      <c r="CG94" s="20" t="str">
        <f>ZZZ__FnCalls!F84</f>
        <v>MMM 2016</v>
      </c>
      <c r="CH94" s="20" t="str">
        <f>ZZZ__FnCalls!F85</f>
        <v>MMM 2016</v>
      </c>
      <c r="CI94" s="20" t="str">
        <f>ZZZ__FnCalls!F86</f>
        <v>MMM 2016</v>
      </c>
      <c r="CJ94" s="20" t="str">
        <f>ZZZ__FnCalls!F87</f>
        <v>MMM 2016</v>
      </c>
      <c r="CK94" s="20" t="str">
        <f>ZZZ__FnCalls!F88</f>
        <v>MMM 2016</v>
      </c>
      <c r="CL94" s="20" t="str">
        <f>ZZZ__FnCalls!F89</f>
        <v>MMM 2016</v>
      </c>
      <c r="CM94" s="20" t="str">
        <f>ZZZ__FnCalls!F90</f>
        <v>MMM 2016</v>
      </c>
      <c r="CN94" s="21" t="str">
        <f>ZZZ__FnCalls!H79</f>
        <v>2016</v>
      </c>
      <c r="CO94" s="20" t="str">
        <f>ZZZ__FnCalls!F91</f>
        <v>MMM 2017</v>
      </c>
      <c r="CP94" s="20" t="str">
        <f>ZZZ__FnCalls!F92</f>
        <v>MMM 2017</v>
      </c>
      <c r="CQ94" s="20" t="str">
        <f>ZZZ__FnCalls!F93</f>
        <v>MMM 2017</v>
      </c>
      <c r="CR94" s="20" t="str">
        <f>ZZZ__FnCalls!F94</f>
        <v>MMM 2017</v>
      </c>
      <c r="CS94" s="20" t="str">
        <f>ZZZ__FnCalls!F95</f>
        <v>MMM 2017</v>
      </c>
      <c r="CT94" s="20" t="str">
        <f>ZZZ__FnCalls!F96</f>
        <v>MMM 2017</v>
      </c>
      <c r="CU94" s="20" t="str">
        <f>ZZZ__FnCalls!F97</f>
        <v>MMM 2017</v>
      </c>
      <c r="CV94" s="20" t="str">
        <f>ZZZ__FnCalls!F98</f>
        <v>MMM 2017</v>
      </c>
      <c r="CW94" s="20" t="str">
        <f>ZZZ__FnCalls!F99</f>
        <v>MMM 2017</v>
      </c>
      <c r="CX94" s="20" t="str">
        <f>ZZZ__FnCalls!F100</f>
        <v>MMM 2017</v>
      </c>
      <c r="CY94" s="20" t="str">
        <f>ZZZ__FnCalls!F101</f>
        <v>MMM 2017</v>
      </c>
      <c r="CZ94" s="20" t="str">
        <f>ZZZ__FnCalls!F102</f>
        <v>MMM 2017</v>
      </c>
      <c r="DA94" s="21" t="str">
        <f>ZZZ__FnCalls!H91</f>
        <v>2017</v>
      </c>
      <c r="DB94" s="20" t="str">
        <f>ZZZ__FnCalls!F103</f>
        <v>MMM 2018</v>
      </c>
      <c r="DC94" s="20" t="str">
        <f>ZZZ__FnCalls!F104</f>
        <v>MMM 2018</v>
      </c>
      <c r="DD94" s="20" t="str">
        <f>ZZZ__FnCalls!F105</f>
        <v>MMM 2018</v>
      </c>
      <c r="DE94" s="20" t="str">
        <f>ZZZ__FnCalls!F106</f>
        <v>MMM 2018</v>
      </c>
      <c r="DF94" s="20" t="str">
        <f>ZZZ__FnCalls!F107</f>
        <v>MMM 2018</v>
      </c>
      <c r="DG94" s="20" t="str">
        <f>ZZZ__FnCalls!F108</f>
        <v>MMM 2018</v>
      </c>
      <c r="DH94" s="20" t="str">
        <f>ZZZ__FnCalls!F109</f>
        <v>MMM 2018</v>
      </c>
      <c r="DI94" s="20" t="str">
        <f>ZZZ__FnCalls!F110</f>
        <v>MMM 2018</v>
      </c>
      <c r="DJ94" s="20" t="str">
        <f>ZZZ__FnCalls!F111</f>
        <v>MMM 2018</v>
      </c>
      <c r="DK94" s="20" t="str">
        <f>ZZZ__FnCalls!F112</f>
        <v>MMM 2018</v>
      </c>
      <c r="DL94" s="20" t="str">
        <f>ZZZ__FnCalls!F113</f>
        <v>MMM 2018</v>
      </c>
      <c r="DM94" s="20" t="str">
        <f>ZZZ__FnCalls!F114</f>
        <v>MMM 2018</v>
      </c>
      <c r="DN94" s="21" t="str">
        <f>ZZZ__FnCalls!H103</f>
        <v>2018</v>
      </c>
      <c r="DO94" s="20" t="str">
        <f>ZZZ__FnCalls!F115</f>
        <v>MMM 2019</v>
      </c>
      <c r="DP94" s="20" t="str">
        <f>ZZZ__FnCalls!F116</f>
        <v>MMM 2019</v>
      </c>
      <c r="DQ94" s="20" t="str">
        <f>ZZZ__FnCalls!F117</f>
        <v>MMM 2019</v>
      </c>
      <c r="DR94" s="20" t="str">
        <f>ZZZ__FnCalls!F118</f>
        <v>MMM 2019</v>
      </c>
      <c r="DS94" s="20" t="str">
        <f>ZZZ__FnCalls!F119</f>
        <v>MMM 2019</v>
      </c>
      <c r="DT94" s="20" t="str">
        <f>ZZZ__FnCalls!F120</f>
        <v>MMM 2019</v>
      </c>
      <c r="DU94" s="20" t="str">
        <f>ZZZ__FnCalls!F121</f>
        <v>MMM 2019</v>
      </c>
      <c r="DV94" s="20" t="str">
        <f>ZZZ__FnCalls!F122</f>
        <v>MMM 2019</v>
      </c>
      <c r="DW94" s="20" t="str">
        <f>ZZZ__FnCalls!F123</f>
        <v>MMM 2019</v>
      </c>
      <c r="DX94" s="20" t="str">
        <f>ZZZ__FnCalls!F124</f>
        <v>MMM 2019</v>
      </c>
      <c r="DY94" s="20" t="str">
        <f>ZZZ__FnCalls!F125</f>
        <v>MMM 2019</v>
      </c>
      <c r="DZ94" s="20" t="str">
        <f>ZZZ__FnCalls!F126</f>
        <v>MMM 2019</v>
      </c>
      <c r="EA94" s="21" t="str">
        <f>ZZZ__FnCalls!H115</f>
        <v>2019</v>
      </c>
      <c r="EB94" s="20" t="str">
        <f>ZZZ__FnCalls!F127</f>
        <v>MMM 2020</v>
      </c>
      <c r="EC94" s="20" t="str">
        <f>ZZZ__FnCalls!F128</f>
        <v>MMM 2020</v>
      </c>
      <c r="ED94" s="20" t="str">
        <f>ZZZ__FnCalls!F129</f>
        <v>MMM 2020</v>
      </c>
      <c r="EE94" s="20" t="str">
        <f>ZZZ__FnCalls!F130</f>
        <v>MMM 2020</v>
      </c>
      <c r="EF94" s="20" t="str">
        <f>ZZZ__FnCalls!F131</f>
        <v>MMM 2020</v>
      </c>
      <c r="EG94" s="20" t="str">
        <f>ZZZ__FnCalls!F132</f>
        <v>MMM 2020</v>
      </c>
      <c r="EH94" s="20" t="str">
        <f>ZZZ__FnCalls!F133</f>
        <v>MMM 2020</v>
      </c>
      <c r="EI94" s="20" t="str">
        <f>ZZZ__FnCalls!F134</f>
        <v>MMM 2020</v>
      </c>
      <c r="EJ94" s="20" t="str">
        <f>ZZZ__FnCalls!F135</f>
        <v>MMM 2020</v>
      </c>
      <c r="EK94" s="20" t="str">
        <f>ZZZ__FnCalls!F136</f>
        <v>MMM 2020</v>
      </c>
      <c r="EL94" s="20" t="str">
        <f>ZZZ__FnCalls!F137</f>
        <v>MMM 2020</v>
      </c>
      <c r="EM94" s="20" t="str">
        <f>ZZZ__FnCalls!F138</f>
        <v>MMM 2020</v>
      </c>
      <c r="EN94" s="21" t="str">
        <f>ZZZ__FnCalls!H127</f>
        <v>2020</v>
      </c>
    </row>
    <row r="95" spans="1:144" ht="12.75" customHeight="1" x14ac:dyDescent="0.2">
      <c r="A95" s="5"/>
      <c r="B95" s="44" t="str">
        <f>ZZZ__FnCalls!F7</f>
        <v>MMM 2010</v>
      </c>
      <c r="C95" s="44" t="str">
        <f>ZZZ__FnCalls!F8</f>
        <v>MMM 2010</v>
      </c>
      <c r="D95" s="44" t="str">
        <f>ZZZ__FnCalls!F9</f>
        <v>MMM 2010</v>
      </c>
      <c r="E95" s="44" t="str">
        <f>ZZZ__FnCalls!F10</f>
        <v>MMM 2010</v>
      </c>
      <c r="F95" s="44" t="str">
        <f>ZZZ__FnCalls!F11</f>
        <v>MMM 2010</v>
      </c>
      <c r="G95" s="44" t="str">
        <f>ZZZ__FnCalls!F12</f>
        <v>MMM 2010</v>
      </c>
      <c r="H95" s="44" t="str">
        <f>ZZZ__FnCalls!F13</f>
        <v>MMM 2010</v>
      </c>
      <c r="I95" s="44" t="str">
        <f>ZZZ__FnCalls!F14</f>
        <v>MMM 2010</v>
      </c>
      <c r="J95" s="44" t="str">
        <f>ZZZ__FnCalls!F15</f>
        <v>MMM 2010</v>
      </c>
      <c r="K95" s="44" t="str">
        <f>ZZZ__FnCalls!F16</f>
        <v>MMM 2010</v>
      </c>
      <c r="L95" s="44" t="str">
        <f>ZZZ__FnCalls!F17</f>
        <v>MMM 2010</v>
      </c>
      <c r="M95" s="44" t="str">
        <f>ZZZ__FnCalls!F18</f>
        <v>MMM 2010</v>
      </c>
      <c r="N95" s="45" t="str">
        <f>ZZZ__FnCalls!F7</f>
        <v>MMM 2010</v>
      </c>
      <c r="O95" s="44" t="str">
        <f>ZZZ__FnCalls!F19</f>
        <v>MMM 2011</v>
      </c>
      <c r="P95" s="44" t="str">
        <f>ZZZ__FnCalls!F20</f>
        <v>MMM 2011</v>
      </c>
      <c r="Q95" s="44" t="str">
        <f>ZZZ__FnCalls!F21</f>
        <v>MMM 2011</v>
      </c>
      <c r="R95" s="44" t="str">
        <f>ZZZ__FnCalls!F22</f>
        <v>MMM 2011</v>
      </c>
      <c r="S95" s="44" t="str">
        <f>ZZZ__FnCalls!F23</f>
        <v>MMM 2011</v>
      </c>
      <c r="T95" s="44" t="str">
        <f>ZZZ__FnCalls!F24</f>
        <v>MMM 2011</v>
      </c>
      <c r="U95" s="44" t="str">
        <f>ZZZ__FnCalls!F25</f>
        <v>MMM 2011</v>
      </c>
      <c r="V95" s="44" t="str">
        <f>ZZZ__FnCalls!F26</f>
        <v>MMM 2011</v>
      </c>
      <c r="W95" s="44" t="str">
        <f>ZZZ__FnCalls!F27</f>
        <v>MMM 2011</v>
      </c>
      <c r="X95" s="44" t="str">
        <f>ZZZ__FnCalls!F28</f>
        <v>MMM 2011</v>
      </c>
      <c r="Y95" s="44" t="str">
        <f>ZZZ__FnCalls!F29</f>
        <v>MMM 2011</v>
      </c>
      <c r="Z95" s="44" t="str">
        <f>ZZZ__FnCalls!F30</f>
        <v>MMM 2011</v>
      </c>
      <c r="AA95" s="45" t="str">
        <f>ZZZ__FnCalls!F19</f>
        <v>MMM 2011</v>
      </c>
      <c r="AB95" s="44" t="str">
        <f>ZZZ__FnCalls!F31</f>
        <v>MMM 2012</v>
      </c>
      <c r="AC95" s="44" t="str">
        <f>ZZZ__FnCalls!F32</f>
        <v>MMM 2012</v>
      </c>
      <c r="AD95" s="44" t="str">
        <f>ZZZ__FnCalls!F33</f>
        <v>MMM 2012</v>
      </c>
      <c r="AE95" s="44" t="str">
        <f>ZZZ__FnCalls!F34</f>
        <v>MMM 2012</v>
      </c>
      <c r="AF95" s="44" t="str">
        <f>ZZZ__FnCalls!F35</f>
        <v>MMM 2012</v>
      </c>
      <c r="AG95" s="44" t="str">
        <f>ZZZ__FnCalls!F36</f>
        <v>MMM 2012</v>
      </c>
      <c r="AH95" s="44" t="str">
        <f>ZZZ__FnCalls!F37</f>
        <v>MMM 2012</v>
      </c>
      <c r="AI95" s="44" t="str">
        <f>ZZZ__FnCalls!F38</f>
        <v>MMM 2012</v>
      </c>
      <c r="AJ95" s="44" t="str">
        <f>ZZZ__FnCalls!F39</f>
        <v>MMM 2012</v>
      </c>
      <c r="AK95" s="44" t="str">
        <f>ZZZ__FnCalls!F40</f>
        <v>MMM 2012</v>
      </c>
      <c r="AL95" s="44" t="str">
        <f>ZZZ__FnCalls!F41</f>
        <v>MMM 2012</v>
      </c>
      <c r="AM95" s="44" t="str">
        <f>ZZZ__FnCalls!F42</f>
        <v>MMM 2012</v>
      </c>
      <c r="AN95" s="45" t="str">
        <f>ZZZ__FnCalls!F31</f>
        <v>MMM 2012</v>
      </c>
      <c r="AO95" s="44" t="str">
        <f>ZZZ__FnCalls!F43</f>
        <v>MMM 2013</v>
      </c>
      <c r="AP95" s="44" t="str">
        <f>ZZZ__FnCalls!F44</f>
        <v>MMM 2013</v>
      </c>
      <c r="AQ95" s="44" t="str">
        <f>ZZZ__FnCalls!F45</f>
        <v>MMM 2013</v>
      </c>
      <c r="AR95" s="44" t="str">
        <f>ZZZ__FnCalls!F46</f>
        <v>MMM 2013</v>
      </c>
      <c r="AS95" s="44" t="str">
        <f>ZZZ__FnCalls!F47</f>
        <v>MMM 2013</v>
      </c>
      <c r="AT95" s="44" t="str">
        <f>ZZZ__FnCalls!F48</f>
        <v>MMM 2013</v>
      </c>
      <c r="AU95" s="44" t="str">
        <f>ZZZ__FnCalls!F49</f>
        <v>MMM 2013</v>
      </c>
      <c r="AV95" s="44" t="str">
        <f>ZZZ__FnCalls!F50</f>
        <v>MMM 2013</v>
      </c>
      <c r="AW95" s="44" t="str">
        <f>ZZZ__FnCalls!F51</f>
        <v>MMM 2013</v>
      </c>
      <c r="AX95" s="44" t="str">
        <f>ZZZ__FnCalls!F52</f>
        <v>MMM 2013</v>
      </c>
      <c r="AY95" s="44" t="str">
        <f>ZZZ__FnCalls!F53</f>
        <v>MMM 2013</v>
      </c>
      <c r="AZ95" s="44" t="str">
        <f>ZZZ__FnCalls!F54</f>
        <v>MMM 2013</v>
      </c>
      <c r="BA95" s="45" t="str">
        <f>ZZZ__FnCalls!F43</f>
        <v>MMM 2013</v>
      </c>
      <c r="BB95" s="44" t="str">
        <f>ZZZ__FnCalls!F55</f>
        <v>MMM 2014</v>
      </c>
      <c r="BC95" s="44" t="str">
        <f>ZZZ__FnCalls!F56</f>
        <v>MMM 2014</v>
      </c>
      <c r="BD95" s="44" t="str">
        <f>ZZZ__FnCalls!F57</f>
        <v>MMM 2014</v>
      </c>
      <c r="BE95" s="44" t="str">
        <f>ZZZ__FnCalls!F58</f>
        <v>MMM 2014</v>
      </c>
      <c r="BF95" s="44" t="str">
        <f>ZZZ__FnCalls!F59</f>
        <v>MMM 2014</v>
      </c>
      <c r="BG95" s="44" t="str">
        <f>ZZZ__FnCalls!F60</f>
        <v>MMM 2014</v>
      </c>
      <c r="BH95" s="44" t="str">
        <f>ZZZ__FnCalls!F61</f>
        <v>MMM 2014</v>
      </c>
      <c r="BI95" s="44" t="str">
        <f>ZZZ__FnCalls!F62</f>
        <v>MMM 2014</v>
      </c>
      <c r="BJ95" s="44" t="str">
        <f>ZZZ__FnCalls!F63</f>
        <v>MMM 2014</v>
      </c>
      <c r="BK95" s="44" t="str">
        <f>ZZZ__FnCalls!F64</f>
        <v>MMM 2014</v>
      </c>
      <c r="BL95" s="44" t="str">
        <f>ZZZ__FnCalls!F65</f>
        <v>MMM 2014</v>
      </c>
      <c r="BM95" s="44" t="str">
        <f>ZZZ__FnCalls!F66</f>
        <v>MMM 2014</v>
      </c>
      <c r="BN95" s="45" t="str">
        <f>ZZZ__FnCalls!F55</f>
        <v>MMM 2014</v>
      </c>
      <c r="BO95" s="44" t="str">
        <f>ZZZ__FnCalls!F67</f>
        <v>MMM 2015</v>
      </c>
      <c r="BP95" s="44" t="str">
        <f>ZZZ__FnCalls!F68</f>
        <v>MMM 2015</v>
      </c>
      <c r="BQ95" s="44" t="str">
        <f>ZZZ__FnCalls!F69</f>
        <v>MMM 2015</v>
      </c>
      <c r="BR95" s="44" t="str">
        <f>ZZZ__FnCalls!F70</f>
        <v>MMM 2015</v>
      </c>
      <c r="BS95" s="44" t="str">
        <f>ZZZ__FnCalls!F71</f>
        <v>MMM 2015</v>
      </c>
      <c r="BT95" s="44" t="str">
        <f>ZZZ__FnCalls!F72</f>
        <v>MMM 2015</v>
      </c>
      <c r="BU95" s="44" t="str">
        <f>ZZZ__FnCalls!F73</f>
        <v>MMM 2015</v>
      </c>
      <c r="BV95" s="44" t="str">
        <f>ZZZ__FnCalls!F74</f>
        <v>MMM 2015</v>
      </c>
      <c r="BW95" s="44" t="str">
        <f>ZZZ__FnCalls!F75</f>
        <v>MMM 2015</v>
      </c>
      <c r="BX95" s="44" t="str">
        <f>ZZZ__FnCalls!F76</f>
        <v>MMM 2015</v>
      </c>
      <c r="BY95" s="44" t="str">
        <f>ZZZ__FnCalls!F77</f>
        <v>MMM 2015</v>
      </c>
      <c r="BZ95" s="44" t="str">
        <f>ZZZ__FnCalls!F78</f>
        <v>MMM 2015</v>
      </c>
      <c r="CA95" s="45" t="str">
        <f>ZZZ__FnCalls!F67</f>
        <v>MMM 2015</v>
      </c>
      <c r="CB95" s="44" t="str">
        <f>ZZZ__FnCalls!F79</f>
        <v>MMM 2016</v>
      </c>
      <c r="CC95" s="44" t="str">
        <f>ZZZ__FnCalls!F80</f>
        <v>MMM 2016</v>
      </c>
      <c r="CD95" s="44" t="str">
        <f>ZZZ__FnCalls!F81</f>
        <v>MMM 2016</v>
      </c>
      <c r="CE95" s="44" t="str">
        <f>ZZZ__FnCalls!F82</f>
        <v>MMM 2016</v>
      </c>
      <c r="CF95" s="44" t="str">
        <f>ZZZ__FnCalls!F83</f>
        <v>MMM 2016</v>
      </c>
      <c r="CG95" s="44" t="str">
        <f>ZZZ__FnCalls!F84</f>
        <v>MMM 2016</v>
      </c>
      <c r="CH95" s="44" t="str">
        <f>ZZZ__FnCalls!F85</f>
        <v>MMM 2016</v>
      </c>
      <c r="CI95" s="44" t="str">
        <f>ZZZ__FnCalls!F86</f>
        <v>MMM 2016</v>
      </c>
      <c r="CJ95" s="44" t="str">
        <f>ZZZ__FnCalls!F87</f>
        <v>MMM 2016</v>
      </c>
      <c r="CK95" s="44" t="str">
        <f>ZZZ__FnCalls!F88</f>
        <v>MMM 2016</v>
      </c>
      <c r="CL95" s="44" t="str">
        <f>ZZZ__FnCalls!F89</f>
        <v>MMM 2016</v>
      </c>
      <c r="CM95" s="44" t="str">
        <f>ZZZ__FnCalls!F90</f>
        <v>MMM 2016</v>
      </c>
      <c r="CN95" s="45" t="str">
        <f>ZZZ__FnCalls!F79</f>
        <v>MMM 2016</v>
      </c>
      <c r="CO95" s="44" t="str">
        <f>ZZZ__FnCalls!F91</f>
        <v>MMM 2017</v>
      </c>
      <c r="CP95" s="44" t="str">
        <f>ZZZ__FnCalls!F92</f>
        <v>MMM 2017</v>
      </c>
      <c r="CQ95" s="44" t="str">
        <f>ZZZ__FnCalls!F93</f>
        <v>MMM 2017</v>
      </c>
      <c r="CR95" s="44" t="str">
        <f>ZZZ__FnCalls!F94</f>
        <v>MMM 2017</v>
      </c>
      <c r="CS95" s="44" t="str">
        <f>ZZZ__FnCalls!F95</f>
        <v>MMM 2017</v>
      </c>
      <c r="CT95" s="44" t="str">
        <f>ZZZ__FnCalls!F96</f>
        <v>MMM 2017</v>
      </c>
      <c r="CU95" s="44" t="str">
        <f>ZZZ__FnCalls!F97</f>
        <v>MMM 2017</v>
      </c>
      <c r="CV95" s="44" t="str">
        <f>ZZZ__FnCalls!F98</f>
        <v>MMM 2017</v>
      </c>
      <c r="CW95" s="44" t="str">
        <f>ZZZ__FnCalls!F99</f>
        <v>MMM 2017</v>
      </c>
      <c r="CX95" s="44" t="str">
        <f>ZZZ__FnCalls!F100</f>
        <v>MMM 2017</v>
      </c>
      <c r="CY95" s="44" t="str">
        <f>ZZZ__FnCalls!F101</f>
        <v>MMM 2017</v>
      </c>
      <c r="CZ95" s="44" t="str">
        <f>ZZZ__FnCalls!F102</f>
        <v>MMM 2017</v>
      </c>
      <c r="DA95" s="45" t="str">
        <f>ZZZ__FnCalls!F91</f>
        <v>MMM 2017</v>
      </c>
      <c r="DB95" s="44" t="str">
        <f>ZZZ__FnCalls!F103</f>
        <v>MMM 2018</v>
      </c>
      <c r="DC95" s="44" t="str">
        <f>ZZZ__FnCalls!F104</f>
        <v>MMM 2018</v>
      </c>
      <c r="DD95" s="44" t="str">
        <f>ZZZ__FnCalls!F105</f>
        <v>MMM 2018</v>
      </c>
      <c r="DE95" s="44" t="str">
        <f>ZZZ__FnCalls!F106</f>
        <v>MMM 2018</v>
      </c>
      <c r="DF95" s="44" t="str">
        <f>ZZZ__FnCalls!F107</f>
        <v>MMM 2018</v>
      </c>
      <c r="DG95" s="44" t="str">
        <f>ZZZ__FnCalls!F108</f>
        <v>MMM 2018</v>
      </c>
      <c r="DH95" s="44" t="str">
        <f>ZZZ__FnCalls!F109</f>
        <v>MMM 2018</v>
      </c>
      <c r="DI95" s="44" t="str">
        <f>ZZZ__FnCalls!F110</f>
        <v>MMM 2018</v>
      </c>
      <c r="DJ95" s="44" t="str">
        <f>ZZZ__FnCalls!F111</f>
        <v>MMM 2018</v>
      </c>
      <c r="DK95" s="44" t="str">
        <f>ZZZ__FnCalls!F112</f>
        <v>MMM 2018</v>
      </c>
      <c r="DL95" s="44" t="str">
        <f>ZZZ__FnCalls!F113</f>
        <v>MMM 2018</v>
      </c>
      <c r="DM95" s="44" t="str">
        <f>ZZZ__FnCalls!F114</f>
        <v>MMM 2018</v>
      </c>
      <c r="DN95" s="45" t="str">
        <f>ZZZ__FnCalls!F103</f>
        <v>MMM 2018</v>
      </c>
      <c r="DO95" s="44" t="str">
        <f>ZZZ__FnCalls!F115</f>
        <v>MMM 2019</v>
      </c>
      <c r="DP95" s="44" t="str">
        <f>ZZZ__FnCalls!F116</f>
        <v>MMM 2019</v>
      </c>
      <c r="DQ95" s="44" t="str">
        <f>ZZZ__FnCalls!F117</f>
        <v>MMM 2019</v>
      </c>
      <c r="DR95" s="44" t="str">
        <f>ZZZ__FnCalls!F118</f>
        <v>MMM 2019</v>
      </c>
      <c r="DS95" s="44" t="str">
        <f>ZZZ__FnCalls!F119</f>
        <v>MMM 2019</v>
      </c>
      <c r="DT95" s="44" t="str">
        <f>ZZZ__FnCalls!F120</f>
        <v>MMM 2019</v>
      </c>
      <c r="DU95" s="44" t="str">
        <f>ZZZ__FnCalls!F121</f>
        <v>MMM 2019</v>
      </c>
      <c r="DV95" s="44" t="str">
        <f>ZZZ__FnCalls!F122</f>
        <v>MMM 2019</v>
      </c>
      <c r="DW95" s="44" t="str">
        <f>ZZZ__FnCalls!F123</f>
        <v>MMM 2019</v>
      </c>
      <c r="DX95" s="44" t="str">
        <f>ZZZ__FnCalls!F124</f>
        <v>MMM 2019</v>
      </c>
      <c r="DY95" s="44" t="str">
        <f>ZZZ__FnCalls!F125</f>
        <v>MMM 2019</v>
      </c>
      <c r="DZ95" s="44" t="str">
        <f>ZZZ__FnCalls!F126</f>
        <v>MMM 2019</v>
      </c>
      <c r="EA95" s="45" t="str">
        <f>ZZZ__FnCalls!F115</f>
        <v>MMM 2019</v>
      </c>
      <c r="EB95" s="44" t="str">
        <f>ZZZ__FnCalls!F127</f>
        <v>MMM 2020</v>
      </c>
      <c r="EC95" s="44" t="str">
        <f>ZZZ__FnCalls!F128</f>
        <v>MMM 2020</v>
      </c>
      <c r="ED95" s="44" t="str">
        <f>ZZZ__FnCalls!F129</f>
        <v>MMM 2020</v>
      </c>
      <c r="EE95" s="44" t="str">
        <f>ZZZ__FnCalls!F130</f>
        <v>MMM 2020</v>
      </c>
      <c r="EF95" s="44" t="str">
        <f>ZZZ__FnCalls!F131</f>
        <v>MMM 2020</v>
      </c>
      <c r="EG95" s="44" t="str">
        <f>ZZZ__FnCalls!F132</f>
        <v>MMM 2020</v>
      </c>
      <c r="EH95" s="44" t="str">
        <f>ZZZ__FnCalls!F133</f>
        <v>MMM 2020</v>
      </c>
      <c r="EI95" s="44" t="str">
        <f>ZZZ__FnCalls!F134</f>
        <v>MMM 2020</v>
      </c>
      <c r="EJ95" s="44" t="str">
        <f>ZZZ__FnCalls!F135</f>
        <v>MMM 2020</v>
      </c>
      <c r="EK95" s="44" t="str">
        <f>ZZZ__FnCalls!F136</f>
        <v>MMM 2020</v>
      </c>
      <c r="EL95" s="44" t="str">
        <f>ZZZ__FnCalls!F137</f>
        <v>MMM 2020</v>
      </c>
      <c r="EM95" s="44" t="str">
        <f>ZZZ__FnCalls!F138</f>
        <v>MMM 2020</v>
      </c>
      <c r="EN95" s="45" t="str">
        <f>ZZZ__FnCalls!F127</f>
        <v>MMM 2020</v>
      </c>
    </row>
    <row r="96" spans="1:144" ht="12.75" customHeight="1" x14ac:dyDescent="0.2">
      <c r="A96" s="2" t="str">
        <f>"Demand_Expected_Short_mean_1"</f>
        <v>Demand_Expected_Short_mean_1</v>
      </c>
    </row>
    <row r="97" spans="1:144" ht="12.75" customHeight="1" x14ac:dyDescent="0.2">
      <c r="B97" s="19" t="str">
        <f>ZZZ__FnCalls!F7</f>
        <v>MMM 2010</v>
      </c>
      <c r="C97" s="20" t="str">
        <f>ZZZ__FnCalls!F8</f>
        <v>MMM 2010</v>
      </c>
      <c r="D97" s="20" t="str">
        <f>ZZZ__FnCalls!F9</f>
        <v>MMM 2010</v>
      </c>
      <c r="E97" s="20" t="str">
        <f>ZZZ__FnCalls!F10</f>
        <v>MMM 2010</v>
      </c>
      <c r="F97" s="20" t="str">
        <f>ZZZ__FnCalls!F11</f>
        <v>MMM 2010</v>
      </c>
      <c r="G97" s="20" t="str">
        <f>ZZZ__FnCalls!F12</f>
        <v>MMM 2010</v>
      </c>
      <c r="H97" s="20" t="str">
        <f>ZZZ__FnCalls!F13</f>
        <v>MMM 2010</v>
      </c>
      <c r="I97" s="20" t="str">
        <f>ZZZ__FnCalls!F14</f>
        <v>MMM 2010</v>
      </c>
      <c r="J97" s="20" t="str">
        <f>ZZZ__FnCalls!F15</f>
        <v>MMM 2010</v>
      </c>
      <c r="K97" s="20" t="str">
        <f>ZZZ__FnCalls!F16</f>
        <v>MMM 2010</v>
      </c>
      <c r="L97" s="20" t="str">
        <f>ZZZ__FnCalls!F17</f>
        <v>MMM 2010</v>
      </c>
      <c r="M97" s="20" t="str">
        <f>ZZZ__FnCalls!F18</f>
        <v>MMM 2010</v>
      </c>
      <c r="N97" s="21" t="str">
        <f>ZZZ__FnCalls!H7</f>
        <v>2010</v>
      </c>
      <c r="O97" s="20" t="str">
        <f>ZZZ__FnCalls!F19</f>
        <v>MMM 2011</v>
      </c>
      <c r="P97" s="20" t="str">
        <f>ZZZ__FnCalls!F20</f>
        <v>MMM 2011</v>
      </c>
      <c r="Q97" s="20" t="str">
        <f>ZZZ__FnCalls!F21</f>
        <v>MMM 2011</v>
      </c>
      <c r="R97" s="20" t="str">
        <f>ZZZ__FnCalls!F22</f>
        <v>MMM 2011</v>
      </c>
      <c r="S97" s="20" t="str">
        <f>ZZZ__FnCalls!F23</f>
        <v>MMM 2011</v>
      </c>
      <c r="T97" s="20" t="str">
        <f>ZZZ__FnCalls!F24</f>
        <v>MMM 2011</v>
      </c>
      <c r="U97" s="20" t="str">
        <f>ZZZ__FnCalls!F25</f>
        <v>MMM 2011</v>
      </c>
      <c r="V97" s="20" t="str">
        <f>ZZZ__FnCalls!F26</f>
        <v>MMM 2011</v>
      </c>
      <c r="W97" s="20" t="str">
        <f>ZZZ__FnCalls!F27</f>
        <v>MMM 2011</v>
      </c>
      <c r="X97" s="20" t="str">
        <f>ZZZ__FnCalls!F28</f>
        <v>MMM 2011</v>
      </c>
      <c r="Y97" s="20" t="str">
        <f>ZZZ__FnCalls!F29</f>
        <v>MMM 2011</v>
      </c>
      <c r="Z97" s="20" t="str">
        <f>ZZZ__FnCalls!F30</f>
        <v>MMM 2011</v>
      </c>
      <c r="AA97" s="21" t="str">
        <f>ZZZ__FnCalls!H19</f>
        <v>2011</v>
      </c>
      <c r="AB97" s="20" t="str">
        <f>ZZZ__FnCalls!F31</f>
        <v>MMM 2012</v>
      </c>
      <c r="AC97" s="20" t="str">
        <f>ZZZ__FnCalls!F32</f>
        <v>MMM 2012</v>
      </c>
      <c r="AD97" s="20" t="str">
        <f>ZZZ__FnCalls!F33</f>
        <v>MMM 2012</v>
      </c>
      <c r="AE97" s="20" t="str">
        <f>ZZZ__FnCalls!F34</f>
        <v>MMM 2012</v>
      </c>
      <c r="AF97" s="20" t="str">
        <f>ZZZ__FnCalls!F35</f>
        <v>MMM 2012</v>
      </c>
      <c r="AG97" s="20" t="str">
        <f>ZZZ__FnCalls!F36</f>
        <v>MMM 2012</v>
      </c>
      <c r="AH97" s="20" t="str">
        <f>ZZZ__FnCalls!F37</f>
        <v>MMM 2012</v>
      </c>
      <c r="AI97" s="20" t="str">
        <f>ZZZ__FnCalls!F38</f>
        <v>MMM 2012</v>
      </c>
      <c r="AJ97" s="20" t="str">
        <f>ZZZ__FnCalls!F39</f>
        <v>MMM 2012</v>
      </c>
      <c r="AK97" s="20" t="str">
        <f>ZZZ__FnCalls!F40</f>
        <v>MMM 2012</v>
      </c>
      <c r="AL97" s="20" t="str">
        <f>ZZZ__FnCalls!F41</f>
        <v>MMM 2012</v>
      </c>
      <c r="AM97" s="20" t="str">
        <f>ZZZ__FnCalls!F42</f>
        <v>MMM 2012</v>
      </c>
      <c r="AN97" s="21" t="str">
        <f>ZZZ__FnCalls!H31</f>
        <v>2012</v>
      </c>
      <c r="AO97" s="20" t="str">
        <f>ZZZ__FnCalls!F43</f>
        <v>MMM 2013</v>
      </c>
      <c r="AP97" s="20" t="str">
        <f>ZZZ__FnCalls!F44</f>
        <v>MMM 2013</v>
      </c>
      <c r="AQ97" s="20" t="str">
        <f>ZZZ__FnCalls!F45</f>
        <v>MMM 2013</v>
      </c>
      <c r="AR97" s="20" t="str">
        <f>ZZZ__FnCalls!F46</f>
        <v>MMM 2013</v>
      </c>
      <c r="AS97" s="20" t="str">
        <f>ZZZ__FnCalls!F47</f>
        <v>MMM 2013</v>
      </c>
      <c r="AT97" s="20" t="str">
        <f>ZZZ__FnCalls!F48</f>
        <v>MMM 2013</v>
      </c>
      <c r="AU97" s="20" t="str">
        <f>ZZZ__FnCalls!F49</f>
        <v>MMM 2013</v>
      </c>
      <c r="AV97" s="20" t="str">
        <f>ZZZ__FnCalls!F50</f>
        <v>MMM 2013</v>
      </c>
      <c r="AW97" s="20" t="str">
        <f>ZZZ__FnCalls!F51</f>
        <v>MMM 2013</v>
      </c>
      <c r="AX97" s="20" t="str">
        <f>ZZZ__FnCalls!F52</f>
        <v>MMM 2013</v>
      </c>
      <c r="AY97" s="20" t="str">
        <f>ZZZ__FnCalls!F53</f>
        <v>MMM 2013</v>
      </c>
      <c r="AZ97" s="20" t="str">
        <f>ZZZ__FnCalls!F54</f>
        <v>MMM 2013</v>
      </c>
      <c r="BA97" s="21" t="str">
        <f>ZZZ__FnCalls!H43</f>
        <v>2013</v>
      </c>
      <c r="BB97" s="20" t="str">
        <f>ZZZ__FnCalls!F55</f>
        <v>MMM 2014</v>
      </c>
      <c r="BC97" s="20" t="str">
        <f>ZZZ__FnCalls!F56</f>
        <v>MMM 2014</v>
      </c>
      <c r="BD97" s="20" t="str">
        <f>ZZZ__FnCalls!F57</f>
        <v>MMM 2014</v>
      </c>
      <c r="BE97" s="20" t="str">
        <f>ZZZ__FnCalls!F58</f>
        <v>MMM 2014</v>
      </c>
      <c r="BF97" s="20" t="str">
        <f>ZZZ__FnCalls!F59</f>
        <v>MMM 2014</v>
      </c>
      <c r="BG97" s="20" t="str">
        <f>ZZZ__FnCalls!F60</f>
        <v>MMM 2014</v>
      </c>
      <c r="BH97" s="20" t="str">
        <f>ZZZ__FnCalls!F61</f>
        <v>MMM 2014</v>
      </c>
      <c r="BI97" s="20" t="str">
        <f>ZZZ__FnCalls!F62</f>
        <v>MMM 2014</v>
      </c>
      <c r="BJ97" s="20" t="str">
        <f>ZZZ__FnCalls!F63</f>
        <v>MMM 2014</v>
      </c>
      <c r="BK97" s="20" t="str">
        <f>ZZZ__FnCalls!F64</f>
        <v>MMM 2014</v>
      </c>
      <c r="BL97" s="20" t="str">
        <f>ZZZ__FnCalls!F65</f>
        <v>MMM 2014</v>
      </c>
      <c r="BM97" s="20" t="str">
        <f>ZZZ__FnCalls!F66</f>
        <v>MMM 2014</v>
      </c>
      <c r="BN97" s="21" t="str">
        <f>ZZZ__FnCalls!H55</f>
        <v>2014</v>
      </c>
      <c r="BO97" s="20" t="str">
        <f>ZZZ__FnCalls!F67</f>
        <v>MMM 2015</v>
      </c>
      <c r="BP97" s="20" t="str">
        <f>ZZZ__FnCalls!F68</f>
        <v>MMM 2015</v>
      </c>
      <c r="BQ97" s="20" t="str">
        <f>ZZZ__FnCalls!F69</f>
        <v>MMM 2015</v>
      </c>
      <c r="BR97" s="20" t="str">
        <f>ZZZ__FnCalls!F70</f>
        <v>MMM 2015</v>
      </c>
      <c r="BS97" s="20" t="str">
        <f>ZZZ__FnCalls!F71</f>
        <v>MMM 2015</v>
      </c>
      <c r="BT97" s="20" t="str">
        <f>ZZZ__FnCalls!F72</f>
        <v>MMM 2015</v>
      </c>
      <c r="BU97" s="20" t="str">
        <f>ZZZ__FnCalls!F73</f>
        <v>MMM 2015</v>
      </c>
      <c r="BV97" s="20" t="str">
        <f>ZZZ__FnCalls!F74</f>
        <v>MMM 2015</v>
      </c>
      <c r="BW97" s="20" t="str">
        <f>ZZZ__FnCalls!F75</f>
        <v>MMM 2015</v>
      </c>
      <c r="BX97" s="20" t="str">
        <f>ZZZ__FnCalls!F76</f>
        <v>MMM 2015</v>
      </c>
      <c r="BY97" s="20" t="str">
        <f>ZZZ__FnCalls!F77</f>
        <v>MMM 2015</v>
      </c>
      <c r="BZ97" s="20" t="str">
        <f>ZZZ__FnCalls!F78</f>
        <v>MMM 2015</v>
      </c>
      <c r="CA97" s="21" t="str">
        <f>ZZZ__FnCalls!H67</f>
        <v>2015</v>
      </c>
      <c r="CB97" s="20" t="str">
        <f>ZZZ__FnCalls!F79</f>
        <v>MMM 2016</v>
      </c>
      <c r="CC97" s="20" t="str">
        <f>ZZZ__FnCalls!F80</f>
        <v>MMM 2016</v>
      </c>
      <c r="CD97" s="20" t="str">
        <f>ZZZ__FnCalls!F81</f>
        <v>MMM 2016</v>
      </c>
      <c r="CE97" s="20" t="str">
        <f>ZZZ__FnCalls!F82</f>
        <v>MMM 2016</v>
      </c>
      <c r="CF97" s="20" t="str">
        <f>ZZZ__FnCalls!F83</f>
        <v>MMM 2016</v>
      </c>
      <c r="CG97" s="20" t="str">
        <f>ZZZ__FnCalls!F84</f>
        <v>MMM 2016</v>
      </c>
      <c r="CH97" s="20" t="str">
        <f>ZZZ__FnCalls!F85</f>
        <v>MMM 2016</v>
      </c>
      <c r="CI97" s="20" t="str">
        <f>ZZZ__FnCalls!F86</f>
        <v>MMM 2016</v>
      </c>
      <c r="CJ97" s="20" t="str">
        <f>ZZZ__FnCalls!F87</f>
        <v>MMM 2016</v>
      </c>
      <c r="CK97" s="20" t="str">
        <f>ZZZ__FnCalls!F88</f>
        <v>MMM 2016</v>
      </c>
      <c r="CL97" s="20" t="str">
        <f>ZZZ__FnCalls!F89</f>
        <v>MMM 2016</v>
      </c>
      <c r="CM97" s="20" t="str">
        <f>ZZZ__FnCalls!F90</f>
        <v>MMM 2016</v>
      </c>
      <c r="CN97" s="21" t="str">
        <f>ZZZ__FnCalls!H79</f>
        <v>2016</v>
      </c>
      <c r="CO97" s="20" t="str">
        <f>ZZZ__FnCalls!F91</f>
        <v>MMM 2017</v>
      </c>
      <c r="CP97" s="20" t="str">
        <f>ZZZ__FnCalls!F92</f>
        <v>MMM 2017</v>
      </c>
      <c r="CQ97" s="20" t="str">
        <f>ZZZ__FnCalls!F93</f>
        <v>MMM 2017</v>
      </c>
      <c r="CR97" s="20" t="str">
        <f>ZZZ__FnCalls!F94</f>
        <v>MMM 2017</v>
      </c>
      <c r="CS97" s="20" t="str">
        <f>ZZZ__FnCalls!F95</f>
        <v>MMM 2017</v>
      </c>
      <c r="CT97" s="20" t="str">
        <f>ZZZ__FnCalls!F96</f>
        <v>MMM 2017</v>
      </c>
      <c r="CU97" s="20" t="str">
        <f>ZZZ__FnCalls!F97</f>
        <v>MMM 2017</v>
      </c>
      <c r="CV97" s="20" t="str">
        <f>ZZZ__FnCalls!F98</f>
        <v>MMM 2017</v>
      </c>
      <c r="CW97" s="20" t="str">
        <f>ZZZ__FnCalls!F99</f>
        <v>MMM 2017</v>
      </c>
      <c r="CX97" s="20" t="str">
        <f>ZZZ__FnCalls!F100</f>
        <v>MMM 2017</v>
      </c>
      <c r="CY97" s="20" t="str">
        <f>ZZZ__FnCalls!F101</f>
        <v>MMM 2017</v>
      </c>
      <c r="CZ97" s="20" t="str">
        <f>ZZZ__FnCalls!F102</f>
        <v>MMM 2017</v>
      </c>
      <c r="DA97" s="21" t="str">
        <f>ZZZ__FnCalls!H91</f>
        <v>2017</v>
      </c>
      <c r="DB97" s="20" t="str">
        <f>ZZZ__FnCalls!F103</f>
        <v>MMM 2018</v>
      </c>
      <c r="DC97" s="20" t="str">
        <f>ZZZ__FnCalls!F104</f>
        <v>MMM 2018</v>
      </c>
      <c r="DD97" s="20" t="str">
        <f>ZZZ__FnCalls!F105</f>
        <v>MMM 2018</v>
      </c>
      <c r="DE97" s="20" t="str">
        <f>ZZZ__FnCalls!F106</f>
        <v>MMM 2018</v>
      </c>
      <c r="DF97" s="20" t="str">
        <f>ZZZ__FnCalls!F107</f>
        <v>MMM 2018</v>
      </c>
      <c r="DG97" s="20" t="str">
        <f>ZZZ__FnCalls!F108</f>
        <v>MMM 2018</v>
      </c>
      <c r="DH97" s="20" t="str">
        <f>ZZZ__FnCalls!F109</f>
        <v>MMM 2018</v>
      </c>
      <c r="DI97" s="20" t="str">
        <f>ZZZ__FnCalls!F110</f>
        <v>MMM 2018</v>
      </c>
      <c r="DJ97" s="20" t="str">
        <f>ZZZ__FnCalls!F111</f>
        <v>MMM 2018</v>
      </c>
      <c r="DK97" s="20" t="str">
        <f>ZZZ__FnCalls!F112</f>
        <v>MMM 2018</v>
      </c>
      <c r="DL97" s="20" t="str">
        <f>ZZZ__FnCalls!F113</f>
        <v>MMM 2018</v>
      </c>
      <c r="DM97" s="20" t="str">
        <f>ZZZ__FnCalls!F114</f>
        <v>MMM 2018</v>
      </c>
      <c r="DN97" s="21" t="str">
        <f>ZZZ__FnCalls!H103</f>
        <v>2018</v>
      </c>
      <c r="DO97" s="20" t="str">
        <f>ZZZ__FnCalls!F115</f>
        <v>MMM 2019</v>
      </c>
      <c r="DP97" s="20" t="str">
        <f>ZZZ__FnCalls!F116</f>
        <v>MMM 2019</v>
      </c>
      <c r="DQ97" s="20" t="str">
        <f>ZZZ__FnCalls!F117</f>
        <v>MMM 2019</v>
      </c>
      <c r="DR97" s="20" t="str">
        <f>ZZZ__FnCalls!F118</f>
        <v>MMM 2019</v>
      </c>
      <c r="DS97" s="20" t="str">
        <f>ZZZ__FnCalls!F119</f>
        <v>MMM 2019</v>
      </c>
      <c r="DT97" s="20" t="str">
        <f>ZZZ__FnCalls!F120</f>
        <v>MMM 2019</v>
      </c>
      <c r="DU97" s="20" t="str">
        <f>ZZZ__FnCalls!F121</f>
        <v>MMM 2019</v>
      </c>
      <c r="DV97" s="20" t="str">
        <f>ZZZ__FnCalls!F122</f>
        <v>MMM 2019</v>
      </c>
      <c r="DW97" s="20" t="str">
        <f>ZZZ__FnCalls!F123</f>
        <v>MMM 2019</v>
      </c>
      <c r="DX97" s="20" t="str">
        <f>ZZZ__FnCalls!F124</f>
        <v>MMM 2019</v>
      </c>
      <c r="DY97" s="20" t="str">
        <f>ZZZ__FnCalls!F125</f>
        <v>MMM 2019</v>
      </c>
      <c r="DZ97" s="20" t="str">
        <f>ZZZ__FnCalls!F126</f>
        <v>MMM 2019</v>
      </c>
      <c r="EA97" s="21" t="str">
        <f>ZZZ__FnCalls!H115</f>
        <v>2019</v>
      </c>
      <c r="EB97" s="20" t="str">
        <f>ZZZ__FnCalls!F127</f>
        <v>MMM 2020</v>
      </c>
      <c r="EC97" s="20" t="str">
        <f>ZZZ__FnCalls!F128</f>
        <v>MMM 2020</v>
      </c>
      <c r="ED97" s="20" t="str">
        <f>ZZZ__FnCalls!F129</f>
        <v>MMM 2020</v>
      </c>
      <c r="EE97" s="20" t="str">
        <f>ZZZ__FnCalls!F130</f>
        <v>MMM 2020</v>
      </c>
      <c r="EF97" s="20" t="str">
        <f>ZZZ__FnCalls!F131</f>
        <v>MMM 2020</v>
      </c>
      <c r="EG97" s="20" t="str">
        <f>ZZZ__FnCalls!F132</f>
        <v>MMM 2020</v>
      </c>
      <c r="EH97" s="20" t="str">
        <f>ZZZ__FnCalls!F133</f>
        <v>MMM 2020</v>
      </c>
      <c r="EI97" s="20" t="str">
        <f>ZZZ__FnCalls!F134</f>
        <v>MMM 2020</v>
      </c>
      <c r="EJ97" s="20" t="str">
        <f>ZZZ__FnCalls!F135</f>
        <v>MMM 2020</v>
      </c>
      <c r="EK97" s="20" t="str">
        <f>ZZZ__FnCalls!F136</f>
        <v>MMM 2020</v>
      </c>
      <c r="EL97" s="20" t="str">
        <f>ZZZ__FnCalls!F137</f>
        <v>MMM 2020</v>
      </c>
      <c r="EM97" s="20" t="str">
        <f>ZZZ__FnCalls!F138</f>
        <v>MMM 2020</v>
      </c>
      <c r="EN97" s="21" t="str">
        <f>ZZZ__FnCalls!H127</f>
        <v>2020</v>
      </c>
    </row>
    <row r="98" spans="1:144" ht="12.75" customHeight="1" x14ac:dyDescent="0.2">
      <c r="A98" s="5"/>
      <c r="B98" s="44">
        <f>ZZZ__FnCalls!A7</f>
        <v>40179</v>
      </c>
      <c r="C98" s="44">
        <f>ZZZ__FnCalls!A8</f>
        <v>40210</v>
      </c>
      <c r="D98" s="44">
        <f>ZZZ__FnCalls!A9</f>
        <v>40238</v>
      </c>
      <c r="E98" s="44">
        <f>ZZZ__FnCalls!A10</f>
        <v>40269</v>
      </c>
      <c r="F98" s="44">
        <f>ZZZ__FnCalls!A11</f>
        <v>40299</v>
      </c>
      <c r="G98" s="44">
        <f>ZZZ__FnCalls!A12</f>
        <v>40330</v>
      </c>
      <c r="H98" s="44">
        <f>ZZZ__FnCalls!A13</f>
        <v>40360</v>
      </c>
      <c r="I98" s="44">
        <f>ZZZ__FnCalls!A14</f>
        <v>40391</v>
      </c>
      <c r="J98" s="44">
        <f>ZZZ__FnCalls!A15</f>
        <v>40422</v>
      </c>
      <c r="K98" s="44">
        <f>ZZZ__FnCalls!A16</f>
        <v>40452</v>
      </c>
      <c r="L98" s="44">
        <f>ZZZ__FnCalls!A17</f>
        <v>40483</v>
      </c>
      <c r="M98" s="44">
        <f>ZZZ__FnCalls!A18</f>
        <v>40513</v>
      </c>
      <c r="N98" s="45">
        <f>ZZZ__FnCalls!A7</f>
        <v>40179</v>
      </c>
      <c r="O98" s="44">
        <f>ZZZ__FnCalls!A19</f>
        <v>40544</v>
      </c>
      <c r="P98" s="44">
        <f>ZZZ__FnCalls!A20</f>
        <v>40575</v>
      </c>
      <c r="Q98" s="44">
        <f>ZZZ__FnCalls!A21</f>
        <v>40603</v>
      </c>
      <c r="R98" s="44">
        <f>ZZZ__FnCalls!A22</f>
        <v>40634</v>
      </c>
      <c r="S98" s="44">
        <f>ZZZ__FnCalls!A23</f>
        <v>40664</v>
      </c>
      <c r="T98" s="44">
        <f>ZZZ__FnCalls!A24</f>
        <v>40695</v>
      </c>
      <c r="U98" s="44">
        <f>ZZZ__FnCalls!A25</f>
        <v>40725</v>
      </c>
      <c r="V98" s="44">
        <f>ZZZ__FnCalls!A26</f>
        <v>40756</v>
      </c>
      <c r="W98" s="44">
        <f>ZZZ__FnCalls!A27</f>
        <v>40787</v>
      </c>
      <c r="X98" s="44">
        <f>ZZZ__FnCalls!A28</f>
        <v>40817</v>
      </c>
      <c r="Y98" s="44">
        <f>ZZZ__FnCalls!A29</f>
        <v>40848</v>
      </c>
      <c r="Z98" s="44">
        <f>ZZZ__FnCalls!A30</f>
        <v>40878</v>
      </c>
      <c r="AA98" s="45">
        <f>ZZZ__FnCalls!A19</f>
        <v>40544</v>
      </c>
      <c r="AB98" s="44">
        <f>ZZZ__FnCalls!A31</f>
        <v>40909</v>
      </c>
      <c r="AC98" s="44">
        <f>ZZZ__FnCalls!A32</f>
        <v>40940</v>
      </c>
      <c r="AD98" s="44">
        <f>ZZZ__FnCalls!A33</f>
        <v>40969</v>
      </c>
      <c r="AE98" s="44">
        <f>ZZZ__FnCalls!A34</f>
        <v>41000</v>
      </c>
      <c r="AF98" s="44">
        <f>ZZZ__FnCalls!A35</f>
        <v>41030</v>
      </c>
      <c r="AG98" s="44">
        <f>ZZZ__FnCalls!A36</f>
        <v>41061</v>
      </c>
      <c r="AH98" s="44">
        <f>ZZZ__FnCalls!A37</f>
        <v>41091</v>
      </c>
      <c r="AI98" s="44">
        <f>ZZZ__FnCalls!A38</f>
        <v>41122</v>
      </c>
      <c r="AJ98" s="44">
        <f>ZZZ__FnCalls!A39</f>
        <v>41153</v>
      </c>
      <c r="AK98" s="44">
        <f>ZZZ__FnCalls!A40</f>
        <v>41183</v>
      </c>
      <c r="AL98" s="44">
        <f>ZZZ__FnCalls!A41</f>
        <v>41214</v>
      </c>
      <c r="AM98" s="44">
        <f>ZZZ__FnCalls!A42</f>
        <v>41244</v>
      </c>
      <c r="AN98" s="45">
        <f>ZZZ__FnCalls!A31</f>
        <v>40909</v>
      </c>
      <c r="AO98" s="44">
        <f>ZZZ__FnCalls!A43</f>
        <v>41275</v>
      </c>
      <c r="AP98" s="44">
        <f>ZZZ__FnCalls!A44</f>
        <v>41306</v>
      </c>
      <c r="AQ98" s="44">
        <f>ZZZ__FnCalls!A45</f>
        <v>41334</v>
      </c>
      <c r="AR98" s="44">
        <f>ZZZ__FnCalls!A46</f>
        <v>41365</v>
      </c>
      <c r="AS98" s="44">
        <f>ZZZ__FnCalls!A47</f>
        <v>41395</v>
      </c>
      <c r="AT98" s="44">
        <f>ZZZ__FnCalls!A48</f>
        <v>41426</v>
      </c>
      <c r="AU98" s="44">
        <f>ZZZ__FnCalls!A49</f>
        <v>41456</v>
      </c>
      <c r="AV98" s="44">
        <f>ZZZ__FnCalls!A50</f>
        <v>41487</v>
      </c>
      <c r="AW98" s="44">
        <f>ZZZ__FnCalls!A51</f>
        <v>41518</v>
      </c>
      <c r="AX98" s="44">
        <f>ZZZ__FnCalls!A52</f>
        <v>41548</v>
      </c>
      <c r="AY98" s="44">
        <f>ZZZ__FnCalls!A53</f>
        <v>41579</v>
      </c>
      <c r="AZ98" s="44">
        <f>ZZZ__FnCalls!A54</f>
        <v>41609</v>
      </c>
      <c r="BA98" s="45">
        <f>ZZZ__FnCalls!A43</f>
        <v>41275</v>
      </c>
      <c r="BB98" s="44">
        <f>ZZZ__FnCalls!A55</f>
        <v>41640</v>
      </c>
      <c r="BC98" s="44">
        <f>ZZZ__FnCalls!A56</f>
        <v>41671</v>
      </c>
      <c r="BD98" s="44">
        <f>ZZZ__FnCalls!A57</f>
        <v>41699</v>
      </c>
      <c r="BE98" s="44">
        <f>ZZZ__FnCalls!A58</f>
        <v>41730</v>
      </c>
      <c r="BF98" s="44">
        <f>ZZZ__FnCalls!A59</f>
        <v>41760</v>
      </c>
      <c r="BG98" s="44">
        <f>ZZZ__FnCalls!A60</f>
        <v>41791</v>
      </c>
      <c r="BH98" s="44">
        <f>ZZZ__FnCalls!A61</f>
        <v>41821</v>
      </c>
      <c r="BI98" s="44">
        <f>ZZZ__FnCalls!A62</f>
        <v>41852</v>
      </c>
      <c r="BJ98" s="44">
        <f>ZZZ__FnCalls!A63</f>
        <v>41883</v>
      </c>
      <c r="BK98" s="44">
        <f>ZZZ__FnCalls!A64</f>
        <v>41913</v>
      </c>
      <c r="BL98" s="44">
        <f>ZZZ__FnCalls!A65</f>
        <v>41944</v>
      </c>
      <c r="BM98" s="44">
        <f>ZZZ__FnCalls!A66</f>
        <v>41974</v>
      </c>
      <c r="BN98" s="45">
        <f>ZZZ__FnCalls!A55</f>
        <v>41640</v>
      </c>
      <c r="BO98" s="44">
        <f>ZZZ__FnCalls!A67</f>
        <v>42005</v>
      </c>
      <c r="BP98" s="44">
        <f>ZZZ__FnCalls!A68</f>
        <v>42036</v>
      </c>
      <c r="BQ98" s="44">
        <f>ZZZ__FnCalls!A69</f>
        <v>42064</v>
      </c>
      <c r="BR98" s="44">
        <f>ZZZ__FnCalls!A70</f>
        <v>42095</v>
      </c>
      <c r="BS98" s="44">
        <f>ZZZ__FnCalls!A71</f>
        <v>42125</v>
      </c>
      <c r="BT98" s="44">
        <f>ZZZ__FnCalls!A72</f>
        <v>42156</v>
      </c>
      <c r="BU98" s="44">
        <f>ZZZ__FnCalls!A73</f>
        <v>42186</v>
      </c>
      <c r="BV98" s="44">
        <f>ZZZ__FnCalls!A74</f>
        <v>42217</v>
      </c>
      <c r="BW98" s="44">
        <f>ZZZ__FnCalls!A75</f>
        <v>42248</v>
      </c>
      <c r="BX98" s="44">
        <f>ZZZ__FnCalls!A76</f>
        <v>42278</v>
      </c>
      <c r="BY98" s="44">
        <f>ZZZ__FnCalls!A77</f>
        <v>42309</v>
      </c>
      <c r="BZ98" s="44">
        <f>ZZZ__FnCalls!A78</f>
        <v>42339</v>
      </c>
      <c r="CA98" s="45">
        <f>ZZZ__FnCalls!A67</f>
        <v>42005</v>
      </c>
      <c r="CB98" s="44">
        <f>ZZZ__FnCalls!A79</f>
        <v>42370</v>
      </c>
      <c r="CC98" s="44">
        <f>ZZZ__FnCalls!A80</f>
        <v>42401</v>
      </c>
      <c r="CD98" s="44">
        <f>ZZZ__FnCalls!A81</f>
        <v>42430</v>
      </c>
      <c r="CE98" s="44">
        <f>ZZZ__FnCalls!A82</f>
        <v>42461</v>
      </c>
      <c r="CF98" s="44">
        <f>ZZZ__FnCalls!A83</f>
        <v>42491</v>
      </c>
      <c r="CG98" s="44">
        <f>ZZZ__FnCalls!A84</f>
        <v>42522</v>
      </c>
      <c r="CH98" s="44">
        <f>ZZZ__FnCalls!A85</f>
        <v>42552</v>
      </c>
      <c r="CI98" s="44">
        <f>ZZZ__FnCalls!A86</f>
        <v>42583</v>
      </c>
      <c r="CJ98" s="44">
        <f>ZZZ__FnCalls!A87</f>
        <v>42614</v>
      </c>
      <c r="CK98" s="44">
        <f>ZZZ__FnCalls!A88</f>
        <v>42644</v>
      </c>
      <c r="CL98" s="44">
        <f>ZZZ__FnCalls!A89</f>
        <v>42675</v>
      </c>
      <c r="CM98" s="44">
        <f>ZZZ__FnCalls!A90</f>
        <v>42705</v>
      </c>
      <c r="CN98" s="45">
        <f>ZZZ__FnCalls!A79</f>
        <v>42370</v>
      </c>
      <c r="CO98" s="44">
        <f>ZZZ__FnCalls!A91</f>
        <v>42736</v>
      </c>
      <c r="CP98" s="44">
        <f>ZZZ__FnCalls!A92</f>
        <v>42767</v>
      </c>
      <c r="CQ98" s="44">
        <f>ZZZ__FnCalls!A93</f>
        <v>42795</v>
      </c>
      <c r="CR98" s="44">
        <f>ZZZ__FnCalls!A94</f>
        <v>42826</v>
      </c>
      <c r="CS98" s="44">
        <f>ZZZ__FnCalls!A95</f>
        <v>42856</v>
      </c>
      <c r="CT98" s="44">
        <f>ZZZ__FnCalls!A96</f>
        <v>42887</v>
      </c>
      <c r="CU98" s="44">
        <f>ZZZ__FnCalls!A97</f>
        <v>42917</v>
      </c>
      <c r="CV98" s="44">
        <f>ZZZ__FnCalls!A98</f>
        <v>42948</v>
      </c>
      <c r="CW98" s="44">
        <f>ZZZ__FnCalls!A99</f>
        <v>42979</v>
      </c>
      <c r="CX98" s="44">
        <f>ZZZ__FnCalls!A100</f>
        <v>43009</v>
      </c>
      <c r="CY98" s="44">
        <f>ZZZ__FnCalls!A101</f>
        <v>43040</v>
      </c>
      <c r="CZ98" s="44">
        <f>ZZZ__FnCalls!A102</f>
        <v>43070</v>
      </c>
      <c r="DA98" s="45">
        <f>ZZZ__FnCalls!A91</f>
        <v>42736</v>
      </c>
      <c r="DB98" s="44">
        <f>ZZZ__FnCalls!A103</f>
        <v>43101</v>
      </c>
      <c r="DC98" s="44">
        <f>ZZZ__FnCalls!A104</f>
        <v>43132</v>
      </c>
      <c r="DD98" s="44">
        <f>ZZZ__FnCalls!A105</f>
        <v>43160</v>
      </c>
      <c r="DE98" s="44">
        <f>ZZZ__FnCalls!A106</f>
        <v>43191</v>
      </c>
      <c r="DF98" s="44">
        <f>ZZZ__FnCalls!A107</f>
        <v>43221</v>
      </c>
      <c r="DG98" s="44">
        <f>ZZZ__FnCalls!A108</f>
        <v>43252</v>
      </c>
      <c r="DH98" s="44">
        <f>ZZZ__FnCalls!A109</f>
        <v>43282</v>
      </c>
      <c r="DI98" s="44">
        <f>ZZZ__FnCalls!A110</f>
        <v>43313</v>
      </c>
      <c r="DJ98" s="44">
        <f>ZZZ__FnCalls!A111</f>
        <v>43344</v>
      </c>
      <c r="DK98" s="44">
        <f>ZZZ__FnCalls!A112</f>
        <v>43374</v>
      </c>
      <c r="DL98" s="44">
        <f>ZZZ__FnCalls!A113</f>
        <v>43405</v>
      </c>
      <c r="DM98" s="44">
        <f>ZZZ__FnCalls!A114</f>
        <v>43435</v>
      </c>
      <c r="DN98" s="45">
        <f>ZZZ__FnCalls!A103</f>
        <v>43101</v>
      </c>
      <c r="DO98" s="44">
        <f>ZZZ__FnCalls!A115</f>
        <v>43466</v>
      </c>
      <c r="DP98" s="44">
        <f>ZZZ__FnCalls!A116</f>
        <v>43497</v>
      </c>
      <c r="DQ98" s="44">
        <f>ZZZ__FnCalls!A117</f>
        <v>43525</v>
      </c>
      <c r="DR98" s="44">
        <f>ZZZ__FnCalls!A118</f>
        <v>43556</v>
      </c>
      <c r="DS98" s="44">
        <f>ZZZ__FnCalls!A119</f>
        <v>43586</v>
      </c>
      <c r="DT98" s="44">
        <f>ZZZ__FnCalls!A120</f>
        <v>43617</v>
      </c>
      <c r="DU98" s="44">
        <f>ZZZ__FnCalls!A121</f>
        <v>43647</v>
      </c>
      <c r="DV98" s="44">
        <f>ZZZ__FnCalls!A122</f>
        <v>43678</v>
      </c>
      <c r="DW98" s="44">
        <f>ZZZ__FnCalls!A123</f>
        <v>43709</v>
      </c>
      <c r="DX98" s="44">
        <f>ZZZ__FnCalls!A124</f>
        <v>43739</v>
      </c>
      <c r="DY98" s="44">
        <f>ZZZ__FnCalls!A125</f>
        <v>43770</v>
      </c>
      <c r="DZ98" s="44">
        <f>ZZZ__FnCalls!A126</f>
        <v>43800</v>
      </c>
      <c r="EA98" s="45">
        <f>ZZZ__FnCalls!A115</f>
        <v>43466</v>
      </c>
      <c r="EB98" s="44">
        <f>ZZZ__FnCalls!A127</f>
        <v>43831</v>
      </c>
      <c r="EC98" s="44">
        <f>ZZZ__FnCalls!A128</f>
        <v>43862</v>
      </c>
      <c r="ED98" s="44">
        <f>ZZZ__FnCalls!A129</f>
        <v>43891</v>
      </c>
      <c r="EE98" s="44">
        <f>ZZZ__FnCalls!A130</f>
        <v>43922</v>
      </c>
      <c r="EF98" s="44">
        <f>ZZZ__FnCalls!A131</f>
        <v>43952</v>
      </c>
      <c r="EG98" s="44">
        <f>ZZZ__FnCalls!A132</f>
        <v>43983</v>
      </c>
      <c r="EH98" s="44">
        <f>ZZZ__FnCalls!A133</f>
        <v>44013</v>
      </c>
      <c r="EI98" s="44">
        <f>ZZZ__FnCalls!A134</f>
        <v>44044</v>
      </c>
      <c r="EJ98" s="44">
        <f>ZZZ__FnCalls!A135</f>
        <v>44075</v>
      </c>
      <c r="EK98" s="44">
        <f>ZZZ__FnCalls!A136</f>
        <v>44105</v>
      </c>
      <c r="EL98" s="44">
        <f>ZZZ__FnCalls!A137</f>
        <v>44136</v>
      </c>
      <c r="EM98" s="44">
        <f>ZZZ__FnCalls!A138</f>
        <v>44166</v>
      </c>
      <c r="EN98" s="45">
        <f>ZZZ__FnCalls!A127</f>
        <v>43831</v>
      </c>
    </row>
    <row r="99" spans="1:144" ht="12.75" customHeight="1" x14ac:dyDescent="0.2">
      <c r="A99" s="2" t="str">
        <f>"Demand_Expected_Short_mean_2"</f>
        <v>Demand_Expected_Short_mean_2</v>
      </c>
    </row>
    <row r="100" spans="1:144" ht="12.75" customHeight="1" x14ac:dyDescent="0.2">
      <c r="B100" s="19" t="str">
        <f>ZZZ__FnCalls!F7</f>
        <v>MMM 2010</v>
      </c>
      <c r="C100" s="20" t="str">
        <f>ZZZ__FnCalls!F8</f>
        <v>MMM 2010</v>
      </c>
      <c r="D100" s="20" t="str">
        <f>ZZZ__FnCalls!F9</f>
        <v>MMM 2010</v>
      </c>
      <c r="E100" s="20" t="str">
        <f>ZZZ__FnCalls!F10</f>
        <v>MMM 2010</v>
      </c>
      <c r="F100" s="20" t="str">
        <f>ZZZ__FnCalls!F11</f>
        <v>MMM 2010</v>
      </c>
      <c r="G100" s="20" t="str">
        <f>ZZZ__FnCalls!F12</f>
        <v>MMM 2010</v>
      </c>
      <c r="H100" s="20" t="str">
        <f>ZZZ__FnCalls!F13</f>
        <v>MMM 2010</v>
      </c>
      <c r="I100" s="20" t="str">
        <f>ZZZ__FnCalls!F14</f>
        <v>MMM 2010</v>
      </c>
      <c r="J100" s="20" t="str">
        <f>ZZZ__FnCalls!F15</f>
        <v>MMM 2010</v>
      </c>
      <c r="K100" s="20" t="str">
        <f>ZZZ__FnCalls!F16</f>
        <v>MMM 2010</v>
      </c>
      <c r="L100" s="20" t="str">
        <f>ZZZ__FnCalls!F17</f>
        <v>MMM 2010</v>
      </c>
      <c r="M100" s="20" t="str">
        <f>ZZZ__FnCalls!F18</f>
        <v>MMM 2010</v>
      </c>
      <c r="N100" s="21" t="str">
        <f>ZZZ__FnCalls!H7</f>
        <v>2010</v>
      </c>
      <c r="O100" s="20" t="str">
        <f>ZZZ__FnCalls!F19</f>
        <v>MMM 2011</v>
      </c>
      <c r="P100" s="20" t="str">
        <f>ZZZ__FnCalls!F20</f>
        <v>MMM 2011</v>
      </c>
      <c r="Q100" s="20" t="str">
        <f>ZZZ__FnCalls!F21</f>
        <v>MMM 2011</v>
      </c>
      <c r="R100" s="20" t="str">
        <f>ZZZ__FnCalls!F22</f>
        <v>MMM 2011</v>
      </c>
      <c r="S100" s="20" t="str">
        <f>ZZZ__FnCalls!F23</f>
        <v>MMM 2011</v>
      </c>
      <c r="T100" s="20" t="str">
        <f>ZZZ__FnCalls!F24</f>
        <v>MMM 2011</v>
      </c>
      <c r="U100" s="20" t="str">
        <f>ZZZ__FnCalls!F25</f>
        <v>MMM 2011</v>
      </c>
      <c r="V100" s="20" t="str">
        <f>ZZZ__FnCalls!F26</f>
        <v>MMM 2011</v>
      </c>
      <c r="W100" s="20" t="str">
        <f>ZZZ__FnCalls!F27</f>
        <v>MMM 2011</v>
      </c>
      <c r="X100" s="20" t="str">
        <f>ZZZ__FnCalls!F28</f>
        <v>MMM 2011</v>
      </c>
      <c r="Y100" s="20" t="str">
        <f>ZZZ__FnCalls!F29</f>
        <v>MMM 2011</v>
      </c>
      <c r="Z100" s="20" t="str">
        <f>ZZZ__FnCalls!F30</f>
        <v>MMM 2011</v>
      </c>
      <c r="AA100" s="21" t="str">
        <f>ZZZ__FnCalls!H19</f>
        <v>2011</v>
      </c>
      <c r="AB100" s="20" t="str">
        <f>ZZZ__FnCalls!F31</f>
        <v>MMM 2012</v>
      </c>
      <c r="AC100" s="20" t="str">
        <f>ZZZ__FnCalls!F32</f>
        <v>MMM 2012</v>
      </c>
      <c r="AD100" s="20" t="str">
        <f>ZZZ__FnCalls!F33</f>
        <v>MMM 2012</v>
      </c>
      <c r="AE100" s="20" t="str">
        <f>ZZZ__FnCalls!F34</f>
        <v>MMM 2012</v>
      </c>
      <c r="AF100" s="20" t="str">
        <f>ZZZ__FnCalls!F35</f>
        <v>MMM 2012</v>
      </c>
      <c r="AG100" s="20" t="str">
        <f>ZZZ__FnCalls!F36</f>
        <v>MMM 2012</v>
      </c>
      <c r="AH100" s="20" t="str">
        <f>ZZZ__FnCalls!F37</f>
        <v>MMM 2012</v>
      </c>
      <c r="AI100" s="20" t="str">
        <f>ZZZ__FnCalls!F38</f>
        <v>MMM 2012</v>
      </c>
      <c r="AJ100" s="20" t="str">
        <f>ZZZ__FnCalls!F39</f>
        <v>MMM 2012</v>
      </c>
      <c r="AK100" s="20" t="str">
        <f>ZZZ__FnCalls!F40</f>
        <v>MMM 2012</v>
      </c>
      <c r="AL100" s="20" t="str">
        <f>ZZZ__FnCalls!F41</f>
        <v>MMM 2012</v>
      </c>
      <c r="AM100" s="20" t="str">
        <f>ZZZ__FnCalls!F42</f>
        <v>MMM 2012</v>
      </c>
      <c r="AN100" s="21" t="str">
        <f>ZZZ__FnCalls!H31</f>
        <v>2012</v>
      </c>
      <c r="AO100" s="20" t="str">
        <f>ZZZ__FnCalls!F43</f>
        <v>MMM 2013</v>
      </c>
      <c r="AP100" s="20" t="str">
        <f>ZZZ__FnCalls!F44</f>
        <v>MMM 2013</v>
      </c>
      <c r="AQ100" s="20" t="str">
        <f>ZZZ__FnCalls!F45</f>
        <v>MMM 2013</v>
      </c>
      <c r="AR100" s="20" t="str">
        <f>ZZZ__FnCalls!F46</f>
        <v>MMM 2013</v>
      </c>
      <c r="AS100" s="20" t="str">
        <f>ZZZ__FnCalls!F47</f>
        <v>MMM 2013</v>
      </c>
      <c r="AT100" s="20" t="str">
        <f>ZZZ__FnCalls!F48</f>
        <v>MMM 2013</v>
      </c>
      <c r="AU100" s="20" t="str">
        <f>ZZZ__FnCalls!F49</f>
        <v>MMM 2013</v>
      </c>
      <c r="AV100" s="20" t="str">
        <f>ZZZ__FnCalls!F50</f>
        <v>MMM 2013</v>
      </c>
      <c r="AW100" s="20" t="str">
        <f>ZZZ__FnCalls!F51</f>
        <v>MMM 2013</v>
      </c>
      <c r="AX100" s="20" t="str">
        <f>ZZZ__FnCalls!F52</f>
        <v>MMM 2013</v>
      </c>
      <c r="AY100" s="20" t="str">
        <f>ZZZ__FnCalls!F53</f>
        <v>MMM 2013</v>
      </c>
      <c r="AZ100" s="20" t="str">
        <f>ZZZ__FnCalls!F54</f>
        <v>MMM 2013</v>
      </c>
      <c r="BA100" s="21" t="str">
        <f>ZZZ__FnCalls!H43</f>
        <v>2013</v>
      </c>
      <c r="BB100" s="20" t="str">
        <f>ZZZ__FnCalls!F55</f>
        <v>MMM 2014</v>
      </c>
      <c r="BC100" s="20" t="str">
        <f>ZZZ__FnCalls!F56</f>
        <v>MMM 2014</v>
      </c>
      <c r="BD100" s="20" t="str">
        <f>ZZZ__FnCalls!F57</f>
        <v>MMM 2014</v>
      </c>
      <c r="BE100" s="20" t="str">
        <f>ZZZ__FnCalls!F58</f>
        <v>MMM 2014</v>
      </c>
      <c r="BF100" s="20" t="str">
        <f>ZZZ__FnCalls!F59</f>
        <v>MMM 2014</v>
      </c>
      <c r="BG100" s="20" t="str">
        <f>ZZZ__FnCalls!F60</f>
        <v>MMM 2014</v>
      </c>
      <c r="BH100" s="20" t="str">
        <f>ZZZ__FnCalls!F61</f>
        <v>MMM 2014</v>
      </c>
      <c r="BI100" s="20" t="str">
        <f>ZZZ__FnCalls!F62</f>
        <v>MMM 2014</v>
      </c>
      <c r="BJ100" s="20" t="str">
        <f>ZZZ__FnCalls!F63</f>
        <v>MMM 2014</v>
      </c>
      <c r="BK100" s="20" t="str">
        <f>ZZZ__FnCalls!F64</f>
        <v>MMM 2014</v>
      </c>
      <c r="BL100" s="20" t="str">
        <f>ZZZ__FnCalls!F65</f>
        <v>MMM 2014</v>
      </c>
      <c r="BM100" s="20" t="str">
        <f>ZZZ__FnCalls!F66</f>
        <v>MMM 2014</v>
      </c>
      <c r="BN100" s="21" t="str">
        <f>ZZZ__FnCalls!H55</f>
        <v>2014</v>
      </c>
      <c r="BO100" s="20" t="str">
        <f>ZZZ__FnCalls!F67</f>
        <v>MMM 2015</v>
      </c>
      <c r="BP100" s="20" t="str">
        <f>ZZZ__FnCalls!F68</f>
        <v>MMM 2015</v>
      </c>
      <c r="BQ100" s="20" t="str">
        <f>ZZZ__FnCalls!F69</f>
        <v>MMM 2015</v>
      </c>
      <c r="BR100" s="20" t="str">
        <f>ZZZ__FnCalls!F70</f>
        <v>MMM 2015</v>
      </c>
      <c r="BS100" s="20" t="str">
        <f>ZZZ__FnCalls!F71</f>
        <v>MMM 2015</v>
      </c>
      <c r="BT100" s="20" t="str">
        <f>ZZZ__FnCalls!F72</f>
        <v>MMM 2015</v>
      </c>
      <c r="BU100" s="20" t="str">
        <f>ZZZ__FnCalls!F73</f>
        <v>MMM 2015</v>
      </c>
      <c r="BV100" s="20" t="str">
        <f>ZZZ__FnCalls!F74</f>
        <v>MMM 2015</v>
      </c>
      <c r="BW100" s="20" t="str">
        <f>ZZZ__FnCalls!F75</f>
        <v>MMM 2015</v>
      </c>
      <c r="BX100" s="20" t="str">
        <f>ZZZ__FnCalls!F76</f>
        <v>MMM 2015</v>
      </c>
      <c r="BY100" s="20" t="str">
        <f>ZZZ__FnCalls!F77</f>
        <v>MMM 2015</v>
      </c>
      <c r="BZ100" s="20" t="str">
        <f>ZZZ__FnCalls!F78</f>
        <v>MMM 2015</v>
      </c>
      <c r="CA100" s="21" t="str">
        <f>ZZZ__FnCalls!H67</f>
        <v>2015</v>
      </c>
      <c r="CB100" s="20" t="str">
        <f>ZZZ__FnCalls!F79</f>
        <v>MMM 2016</v>
      </c>
      <c r="CC100" s="20" t="str">
        <f>ZZZ__FnCalls!F80</f>
        <v>MMM 2016</v>
      </c>
      <c r="CD100" s="20" t="str">
        <f>ZZZ__FnCalls!F81</f>
        <v>MMM 2016</v>
      </c>
      <c r="CE100" s="20" t="str">
        <f>ZZZ__FnCalls!F82</f>
        <v>MMM 2016</v>
      </c>
      <c r="CF100" s="20" t="str">
        <f>ZZZ__FnCalls!F83</f>
        <v>MMM 2016</v>
      </c>
      <c r="CG100" s="20" t="str">
        <f>ZZZ__FnCalls!F84</f>
        <v>MMM 2016</v>
      </c>
      <c r="CH100" s="20" t="str">
        <f>ZZZ__FnCalls!F85</f>
        <v>MMM 2016</v>
      </c>
      <c r="CI100" s="20" t="str">
        <f>ZZZ__FnCalls!F86</f>
        <v>MMM 2016</v>
      </c>
      <c r="CJ100" s="20" t="str">
        <f>ZZZ__FnCalls!F87</f>
        <v>MMM 2016</v>
      </c>
      <c r="CK100" s="20" t="str">
        <f>ZZZ__FnCalls!F88</f>
        <v>MMM 2016</v>
      </c>
      <c r="CL100" s="20" t="str">
        <f>ZZZ__FnCalls!F89</f>
        <v>MMM 2016</v>
      </c>
      <c r="CM100" s="20" t="str">
        <f>ZZZ__FnCalls!F90</f>
        <v>MMM 2016</v>
      </c>
      <c r="CN100" s="21" t="str">
        <f>ZZZ__FnCalls!H79</f>
        <v>2016</v>
      </c>
      <c r="CO100" s="20" t="str">
        <f>ZZZ__FnCalls!F91</f>
        <v>MMM 2017</v>
      </c>
      <c r="CP100" s="20" t="str">
        <f>ZZZ__FnCalls!F92</f>
        <v>MMM 2017</v>
      </c>
      <c r="CQ100" s="20" t="str">
        <f>ZZZ__FnCalls!F93</f>
        <v>MMM 2017</v>
      </c>
      <c r="CR100" s="20" t="str">
        <f>ZZZ__FnCalls!F94</f>
        <v>MMM 2017</v>
      </c>
      <c r="CS100" s="20" t="str">
        <f>ZZZ__FnCalls!F95</f>
        <v>MMM 2017</v>
      </c>
      <c r="CT100" s="20" t="str">
        <f>ZZZ__FnCalls!F96</f>
        <v>MMM 2017</v>
      </c>
      <c r="CU100" s="20" t="str">
        <f>ZZZ__FnCalls!F97</f>
        <v>MMM 2017</v>
      </c>
      <c r="CV100" s="20" t="str">
        <f>ZZZ__FnCalls!F98</f>
        <v>MMM 2017</v>
      </c>
      <c r="CW100" s="20" t="str">
        <f>ZZZ__FnCalls!F99</f>
        <v>MMM 2017</v>
      </c>
      <c r="CX100" s="20" t="str">
        <f>ZZZ__FnCalls!F100</f>
        <v>MMM 2017</v>
      </c>
      <c r="CY100" s="20" t="str">
        <f>ZZZ__FnCalls!F101</f>
        <v>MMM 2017</v>
      </c>
      <c r="CZ100" s="20" t="str">
        <f>ZZZ__FnCalls!F102</f>
        <v>MMM 2017</v>
      </c>
      <c r="DA100" s="21" t="str">
        <f>ZZZ__FnCalls!H91</f>
        <v>2017</v>
      </c>
      <c r="DB100" s="20" t="str">
        <f>ZZZ__FnCalls!F103</f>
        <v>MMM 2018</v>
      </c>
      <c r="DC100" s="20" t="str">
        <f>ZZZ__FnCalls!F104</f>
        <v>MMM 2018</v>
      </c>
      <c r="DD100" s="20" t="str">
        <f>ZZZ__FnCalls!F105</f>
        <v>MMM 2018</v>
      </c>
      <c r="DE100" s="20" t="str">
        <f>ZZZ__FnCalls!F106</f>
        <v>MMM 2018</v>
      </c>
      <c r="DF100" s="20" t="str">
        <f>ZZZ__FnCalls!F107</f>
        <v>MMM 2018</v>
      </c>
      <c r="DG100" s="20" t="str">
        <f>ZZZ__FnCalls!F108</f>
        <v>MMM 2018</v>
      </c>
      <c r="DH100" s="20" t="str">
        <f>ZZZ__FnCalls!F109</f>
        <v>MMM 2018</v>
      </c>
      <c r="DI100" s="20" t="str">
        <f>ZZZ__FnCalls!F110</f>
        <v>MMM 2018</v>
      </c>
      <c r="DJ100" s="20" t="str">
        <f>ZZZ__FnCalls!F111</f>
        <v>MMM 2018</v>
      </c>
      <c r="DK100" s="20" t="str">
        <f>ZZZ__FnCalls!F112</f>
        <v>MMM 2018</v>
      </c>
      <c r="DL100" s="20" t="str">
        <f>ZZZ__FnCalls!F113</f>
        <v>MMM 2018</v>
      </c>
      <c r="DM100" s="20" t="str">
        <f>ZZZ__FnCalls!F114</f>
        <v>MMM 2018</v>
      </c>
      <c r="DN100" s="21" t="str">
        <f>ZZZ__FnCalls!H103</f>
        <v>2018</v>
      </c>
      <c r="DO100" s="20" t="str">
        <f>ZZZ__FnCalls!F115</f>
        <v>MMM 2019</v>
      </c>
      <c r="DP100" s="20" t="str">
        <f>ZZZ__FnCalls!F116</f>
        <v>MMM 2019</v>
      </c>
      <c r="DQ100" s="20" t="str">
        <f>ZZZ__FnCalls!F117</f>
        <v>MMM 2019</v>
      </c>
      <c r="DR100" s="20" t="str">
        <f>ZZZ__FnCalls!F118</f>
        <v>MMM 2019</v>
      </c>
      <c r="DS100" s="20" t="str">
        <f>ZZZ__FnCalls!F119</f>
        <v>MMM 2019</v>
      </c>
      <c r="DT100" s="20" t="str">
        <f>ZZZ__FnCalls!F120</f>
        <v>MMM 2019</v>
      </c>
      <c r="DU100" s="20" t="str">
        <f>ZZZ__FnCalls!F121</f>
        <v>MMM 2019</v>
      </c>
      <c r="DV100" s="20" t="str">
        <f>ZZZ__FnCalls!F122</f>
        <v>MMM 2019</v>
      </c>
      <c r="DW100" s="20" t="str">
        <f>ZZZ__FnCalls!F123</f>
        <v>MMM 2019</v>
      </c>
      <c r="DX100" s="20" t="str">
        <f>ZZZ__FnCalls!F124</f>
        <v>MMM 2019</v>
      </c>
      <c r="DY100" s="20" t="str">
        <f>ZZZ__FnCalls!F125</f>
        <v>MMM 2019</v>
      </c>
      <c r="DZ100" s="20" t="str">
        <f>ZZZ__FnCalls!F126</f>
        <v>MMM 2019</v>
      </c>
      <c r="EA100" s="21" t="str">
        <f>ZZZ__FnCalls!H115</f>
        <v>2019</v>
      </c>
      <c r="EB100" s="20" t="str">
        <f>ZZZ__FnCalls!F127</f>
        <v>MMM 2020</v>
      </c>
      <c r="EC100" s="20" t="str">
        <f>ZZZ__FnCalls!F128</f>
        <v>MMM 2020</v>
      </c>
      <c r="ED100" s="20" t="str">
        <f>ZZZ__FnCalls!F129</f>
        <v>MMM 2020</v>
      </c>
      <c r="EE100" s="20" t="str">
        <f>ZZZ__FnCalls!F130</f>
        <v>MMM 2020</v>
      </c>
      <c r="EF100" s="20" t="str">
        <f>ZZZ__FnCalls!F131</f>
        <v>MMM 2020</v>
      </c>
      <c r="EG100" s="20" t="str">
        <f>ZZZ__FnCalls!F132</f>
        <v>MMM 2020</v>
      </c>
      <c r="EH100" s="20" t="str">
        <f>ZZZ__FnCalls!F133</f>
        <v>MMM 2020</v>
      </c>
      <c r="EI100" s="20" t="str">
        <f>ZZZ__FnCalls!F134</f>
        <v>MMM 2020</v>
      </c>
      <c r="EJ100" s="20" t="str">
        <f>ZZZ__FnCalls!F135</f>
        <v>MMM 2020</v>
      </c>
      <c r="EK100" s="20" t="str">
        <f>ZZZ__FnCalls!F136</f>
        <v>MMM 2020</v>
      </c>
      <c r="EL100" s="20" t="str">
        <f>ZZZ__FnCalls!F137</f>
        <v>MMM 2020</v>
      </c>
      <c r="EM100" s="20" t="str">
        <f>ZZZ__FnCalls!F138</f>
        <v>MMM 2020</v>
      </c>
      <c r="EN100" s="21" t="str">
        <f>ZZZ__FnCalls!H127</f>
        <v>2020</v>
      </c>
    </row>
    <row r="101" spans="1:144" ht="12.75" customHeight="1" x14ac:dyDescent="0.2">
      <c r="A101" s="5"/>
      <c r="B101" s="44" t="str">
        <f>ZZZ__FnCalls!F7</f>
        <v>MMM 2010</v>
      </c>
      <c r="C101" s="44" t="str">
        <f>ZZZ__FnCalls!F8</f>
        <v>MMM 2010</v>
      </c>
      <c r="D101" s="44" t="str">
        <f>ZZZ__FnCalls!F9</f>
        <v>MMM 2010</v>
      </c>
      <c r="E101" s="44" t="str">
        <f>ZZZ__FnCalls!F10</f>
        <v>MMM 2010</v>
      </c>
      <c r="F101" s="44" t="str">
        <f>ZZZ__FnCalls!F11</f>
        <v>MMM 2010</v>
      </c>
      <c r="G101" s="44" t="str">
        <f>ZZZ__FnCalls!F12</f>
        <v>MMM 2010</v>
      </c>
      <c r="H101" s="44" t="str">
        <f>ZZZ__FnCalls!F13</f>
        <v>MMM 2010</v>
      </c>
      <c r="I101" s="44" t="str">
        <f>ZZZ__FnCalls!F14</f>
        <v>MMM 2010</v>
      </c>
      <c r="J101" s="44" t="str">
        <f>ZZZ__FnCalls!F15</f>
        <v>MMM 2010</v>
      </c>
      <c r="K101" s="44" t="str">
        <f>ZZZ__FnCalls!F16</f>
        <v>MMM 2010</v>
      </c>
      <c r="L101" s="44" t="str">
        <f>ZZZ__FnCalls!F17</f>
        <v>MMM 2010</v>
      </c>
      <c r="M101" s="44" t="str">
        <f>ZZZ__FnCalls!F18</f>
        <v>MMM 2010</v>
      </c>
      <c r="N101" s="45" t="str">
        <f>ZZZ__FnCalls!F7</f>
        <v>MMM 2010</v>
      </c>
      <c r="O101" s="44" t="str">
        <f>ZZZ__FnCalls!F19</f>
        <v>MMM 2011</v>
      </c>
      <c r="P101" s="44" t="str">
        <f>ZZZ__FnCalls!F20</f>
        <v>MMM 2011</v>
      </c>
      <c r="Q101" s="44" t="str">
        <f>ZZZ__FnCalls!F21</f>
        <v>MMM 2011</v>
      </c>
      <c r="R101" s="44" t="str">
        <f>ZZZ__FnCalls!F22</f>
        <v>MMM 2011</v>
      </c>
      <c r="S101" s="44" t="str">
        <f>ZZZ__FnCalls!F23</f>
        <v>MMM 2011</v>
      </c>
      <c r="T101" s="44" t="str">
        <f>ZZZ__FnCalls!F24</f>
        <v>MMM 2011</v>
      </c>
      <c r="U101" s="44" t="str">
        <f>ZZZ__FnCalls!F25</f>
        <v>MMM 2011</v>
      </c>
      <c r="V101" s="44" t="str">
        <f>ZZZ__FnCalls!F26</f>
        <v>MMM 2011</v>
      </c>
      <c r="W101" s="44" t="str">
        <f>ZZZ__FnCalls!F27</f>
        <v>MMM 2011</v>
      </c>
      <c r="X101" s="44" t="str">
        <f>ZZZ__FnCalls!F28</f>
        <v>MMM 2011</v>
      </c>
      <c r="Y101" s="44" t="str">
        <f>ZZZ__FnCalls!F29</f>
        <v>MMM 2011</v>
      </c>
      <c r="Z101" s="44" t="str">
        <f>ZZZ__FnCalls!F30</f>
        <v>MMM 2011</v>
      </c>
      <c r="AA101" s="45" t="str">
        <f>ZZZ__FnCalls!F19</f>
        <v>MMM 2011</v>
      </c>
      <c r="AB101" s="44" t="str">
        <f>ZZZ__FnCalls!F31</f>
        <v>MMM 2012</v>
      </c>
      <c r="AC101" s="44" t="str">
        <f>ZZZ__FnCalls!F32</f>
        <v>MMM 2012</v>
      </c>
      <c r="AD101" s="44" t="str">
        <f>ZZZ__FnCalls!F33</f>
        <v>MMM 2012</v>
      </c>
      <c r="AE101" s="44" t="str">
        <f>ZZZ__FnCalls!F34</f>
        <v>MMM 2012</v>
      </c>
      <c r="AF101" s="44" t="str">
        <f>ZZZ__FnCalls!F35</f>
        <v>MMM 2012</v>
      </c>
      <c r="AG101" s="44" t="str">
        <f>ZZZ__FnCalls!F36</f>
        <v>MMM 2012</v>
      </c>
      <c r="AH101" s="44" t="str">
        <f>ZZZ__FnCalls!F37</f>
        <v>MMM 2012</v>
      </c>
      <c r="AI101" s="44" t="str">
        <f>ZZZ__FnCalls!F38</f>
        <v>MMM 2012</v>
      </c>
      <c r="AJ101" s="44" t="str">
        <f>ZZZ__FnCalls!F39</f>
        <v>MMM 2012</v>
      </c>
      <c r="AK101" s="44" t="str">
        <f>ZZZ__FnCalls!F40</f>
        <v>MMM 2012</v>
      </c>
      <c r="AL101" s="44" t="str">
        <f>ZZZ__FnCalls!F41</f>
        <v>MMM 2012</v>
      </c>
      <c r="AM101" s="44" t="str">
        <f>ZZZ__FnCalls!F42</f>
        <v>MMM 2012</v>
      </c>
      <c r="AN101" s="45" t="str">
        <f>ZZZ__FnCalls!F31</f>
        <v>MMM 2012</v>
      </c>
      <c r="AO101" s="44" t="str">
        <f>ZZZ__FnCalls!F43</f>
        <v>MMM 2013</v>
      </c>
      <c r="AP101" s="44" t="str">
        <f>ZZZ__FnCalls!F44</f>
        <v>MMM 2013</v>
      </c>
      <c r="AQ101" s="44" t="str">
        <f>ZZZ__FnCalls!F45</f>
        <v>MMM 2013</v>
      </c>
      <c r="AR101" s="44" t="str">
        <f>ZZZ__FnCalls!F46</f>
        <v>MMM 2013</v>
      </c>
      <c r="AS101" s="44" t="str">
        <f>ZZZ__FnCalls!F47</f>
        <v>MMM 2013</v>
      </c>
      <c r="AT101" s="44" t="str">
        <f>ZZZ__FnCalls!F48</f>
        <v>MMM 2013</v>
      </c>
      <c r="AU101" s="44" t="str">
        <f>ZZZ__FnCalls!F49</f>
        <v>MMM 2013</v>
      </c>
      <c r="AV101" s="44" t="str">
        <f>ZZZ__FnCalls!F50</f>
        <v>MMM 2013</v>
      </c>
      <c r="AW101" s="44" t="str">
        <f>ZZZ__FnCalls!F51</f>
        <v>MMM 2013</v>
      </c>
      <c r="AX101" s="44" t="str">
        <f>ZZZ__FnCalls!F52</f>
        <v>MMM 2013</v>
      </c>
      <c r="AY101" s="44" t="str">
        <f>ZZZ__FnCalls!F53</f>
        <v>MMM 2013</v>
      </c>
      <c r="AZ101" s="44" t="str">
        <f>ZZZ__FnCalls!F54</f>
        <v>MMM 2013</v>
      </c>
      <c r="BA101" s="45" t="str">
        <f>ZZZ__FnCalls!F43</f>
        <v>MMM 2013</v>
      </c>
      <c r="BB101" s="44" t="str">
        <f>ZZZ__FnCalls!F55</f>
        <v>MMM 2014</v>
      </c>
      <c r="BC101" s="44" t="str">
        <f>ZZZ__FnCalls!F56</f>
        <v>MMM 2014</v>
      </c>
      <c r="BD101" s="44" t="str">
        <f>ZZZ__FnCalls!F57</f>
        <v>MMM 2014</v>
      </c>
      <c r="BE101" s="44" t="str">
        <f>ZZZ__FnCalls!F58</f>
        <v>MMM 2014</v>
      </c>
      <c r="BF101" s="44" t="str">
        <f>ZZZ__FnCalls!F59</f>
        <v>MMM 2014</v>
      </c>
      <c r="BG101" s="44" t="str">
        <f>ZZZ__FnCalls!F60</f>
        <v>MMM 2014</v>
      </c>
      <c r="BH101" s="44" t="str">
        <f>ZZZ__FnCalls!F61</f>
        <v>MMM 2014</v>
      </c>
      <c r="BI101" s="44" t="str">
        <f>ZZZ__FnCalls!F62</f>
        <v>MMM 2014</v>
      </c>
      <c r="BJ101" s="44" t="str">
        <f>ZZZ__FnCalls!F63</f>
        <v>MMM 2014</v>
      </c>
      <c r="BK101" s="44" t="str">
        <f>ZZZ__FnCalls!F64</f>
        <v>MMM 2014</v>
      </c>
      <c r="BL101" s="44" t="str">
        <f>ZZZ__FnCalls!F65</f>
        <v>MMM 2014</v>
      </c>
      <c r="BM101" s="44" t="str">
        <f>ZZZ__FnCalls!F66</f>
        <v>MMM 2014</v>
      </c>
      <c r="BN101" s="45" t="str">
        <f>ZZZ__FnCalls!F55</f>
        <v>MMM 2014</v>
      </c>
      <c r="BO101" s="44" t="str">
        <f>ZZZ__FnCalls!F67</f>
        <v>MMM 2015</v>
      </c>
      <c r="BP101" s="44" t="str">
        <f>ZZZ__FnCalls!F68</f>
        <v>MMM 2015</v>
      </c>
      <c r="BQ101" s="44" t="str">
        <f>ZZZ__FnCalls!F69</f>
        <v>MMM 2015</v>
      </c>
      <c r="BR101" s="44" t="str">
        <f>ZZZ__FnCalls!F70</f>
        <v>MMM 2015</v>
      </c>
      <c r="BS101" s="44" t="str">
        <f>ZZZ__FnCalls!F71</f>
        <v>MMM 2015</v>
      </c>
      <c r="BT101" s="44" t="str">
        <f>ZZZ__FnCalls!F72</f>
        <v>MMM 2015</v>
      </c>
      <c r="BU101" s="44" t="str">
        <f>ZZZ__FnCalls!F73</f>
        <v>MMM 2015</v>
      </c>
      <c r="BV101" s="44" t="str">
        <f>ZZZ__FnCalls!F74</f>
        <v>MMM 2015</v>
      </c>
      <c r="BW101" s="44" t="str">
        <f>ZZZ__FnCalls!F75</f>
        <v>MMM 2015</v>
      </c>
      <c r="BX101" s="44" t="str">
        <f>ZZZ__FnCalls!F76</f>
        <v>MMM 2015</v>
      </c>
      <c r="BY101" s="44" t="str">
        <f>ZZZ__FnCalls!F77</f>
        <v>MMM 2015</v>
      </c>
      <c r="BZ101" s="44" t="str">
        <f>ZZZ__FnCalls!F78</f>
        <v>MMM 2015</v>
      </c>
      <c r="CA101" s="45" t="str">
        <f>ZZZ__FnCalls!F67</f>
        <v>MMM 2015</v>
      </c>
      <c r="CB101" s="44" t="str">
        <f>ZZZ__FnCalls!F79</f>
        <v>MMM 2016</v>
      </c>
      <c r="CC101" s="44" t="str">
        <f>ZZZ__FnCalls!F80</f>
        <v>MMM 2016</v>
      </c>
      <c r="CD101" s="44" t="str">
        <f>ZZZ__FnCalls!F81</f>
        <v>MMM 2016</v>
      </c>
      <c r="CE101" s="44" t="str">
        <f>ZZZ__FnCalls!F82</f>
        <v>MMM 2016</v>
      </c>
      <c r="CF101" s="44" t="str">
        <f>ZZZ__FnCalls!F83</f>
        <v>MMM 2016</v>
      </c>
      <c r="CG101" s="44" t="str">
        <f>ZZZ__FnCalls!F84</f>
        <v>MMM 2016</v>
      </c>
      <c r="CH101" s="44" t="str">
        <f>ZZZ__FnCalls!F85</f>
        <v>MMM 2016</v>
      </c>
      <c r="CI101" s="44" t="str">
        <f>ZZZ__FnCalls!F86</f>
        <v>MMM 2016</v>
      </c>
      <c r="CJ101" s="44" t="str">
        <f>ZZZ__FnCalls!F87</f>
        <v>MMM 2016</v>
      </c>
      <c r="CK101" s="44" t="str">
        <f>ZZZ__FnCalls!F88</f>
        <v>MMM 2016</v>
      </c>
      <c r="CL101" s="44" t="str">
        <f>ZZZ__FnCalls!F89</f>
        <v>MMM 2016</v>
      </c>
      <c r="CM101" s="44" t="str">
        <f>ZZZ__FnCalls!F90</f>
        <v>MMM 2016</v>
      </c>
      <c r="CN101" s="45" t="str">
        <f>ZZZ__FnCalls!F79</f>
        <v>MMM 2016</v>
      </c>
      <c r="CO101" s="44" t="str">
        <f>ZZZ__FnCalls!F91</f>
        <v>MMM 2017</v>
      </c>
      <c r="CP101" s="44" t="str">
        <f>ZZZ__FnCalls!F92</f>
        <v>MMM 2017</v>
      </c>
      <c r="CQ101" s="44" t="str">
        <f>ZZZ__FnCalls!F93</f>
        <v>MMM 2017</v>
      </c>
      <c r="CR101" s="44" t="str">
        <f>ZZZ__FnCalls!F94</f>
        <v>MMM 2017</v>
      </c>
      <c r="CS101" s="44" t="str">
        <f>ZZZ__FnCalls!F95</f>
        <v>MMM 2017</v>
      </c>
      <c r="CT101" s="44" t="str">
        <f>ZZZ__FnCalls!F96</f>
        <v>MMM 2017</v>
      </c>
      <c r="CU101" s="44" t="str">
        <f>ZZZ__FnCalls!F97</f>
        <v>MMM 2017</v>
      </c>
      <c r="CV101" s="44" t="str">
        <f>ZZZ__FnCalls!F98</f>
        <v>MMM 2017</v>
      </c>
      <c r="CW101" s="44" t="str">
        <f>ZZZ__FnCalls!F99</f>
        <v>MMM 2017</v>
      </c>
      <c r="CX101" s="44" t="str">
        <f>ZZZ__FnCalls!F100</f>
        <v>MMM 2017</v>
      </c>
      <c r="CY101" s="44" t="str">
        <f>ZZZ__FnCalls!F101</f>
        <v>MMM 2017</v>
      </c>
      <c r="CZ101" s="44" t="str">
        <f>ZZZ__FnCalls!F102</f>
        <v>MMM 2017</v>
      </c>
      <c r="DA101" s="45" t="str">
        <f>ZZZ__FnCalls!F91</f>
        <v>MMM 2017</v>
      </c>
      <c r="DB101" s="44" t="str">
        <f>ZZZ__FnCalls!F103</f>
        <v>MMM 2018</v>
      </c>
      <c r="DC101" s="44" t="str">
        <f>ZZZ__FnCalls!F104</f>
        <v>MMM 2018</v>
      </c>
      <c r="DD101" s="44" t="str">
        <f>ZZZ__FnCalls!F105</f>
        <v>MMM 2018</v>
      </c>
      <c r="DE101" s="44" t="str">
        <f>ZZZ__FnCalls!F106</f>
        <v>MMM 2018</v>
      </c>
      <c r="DF101" s="44" t="str">
        <f>ZZZ__FnCalls!F107</f>
        <v>MMM 2018</v>
      </c>
      <c r="DG101" s="44" t="str">
        <f>ZZZ__FnCalls!F108</f>
        <v>MMM 2018</v>
      </c>
      <c r="DH101" s="44" t="str">
        <f>ZZZ__FnCalls!F109</f>
        <v>MMM 2018</v>
      </c>
      <c r="DI101" s="44" t="str">
        <f>ZZZ__FnCalls!F110</f>
        <v>MMM 2018</v>
      </c>
      <c r="DJ101" s="44" t="str">
        <f>ZZZ__FnCalls!F111</f>
        <v>MMM 2018</v>
      </c>
      <c r="DK101" s="44" t="str">
        <f>ZZZ__FnCalls!F112</f>
        <v>MMM 2018</v>
      </c>
      <c r="DL101" s="44" t="str">
        <f>ZZZ__FnCalls!F113</f>
        <v>MMM 2018</v>
      </c>
      <c r="DM101" s="44" t="str">
        <f>ZZZ__FnCalls!F114</f>
        <v>MMM 2018</v>
      </c>
      <c r="DN101" s="45" t="str">
        <f>ZZZ__FnCalls!F103</f>
        <v>MMM 2018</v>
      </c>
      <c r="DO101" s="44" t="str">
        <f>ZZZ__FnCalls!F115</f>
        <v>MMM 2019</v>
      </c>
      <c r="DP101" s="44" t="str">
        <f>ZZZ__FnCalls!F116</f>
        <v>MMM 2019</v>
      </c>
      <c r="DQ101" s="44" t="str">
        <f>ZZZ__FnCalls!F117</f>
        <v>MMM 2019</v>
      </c>
      <c r="DR101" s="44" t="str">
        <f>ZZZ__FnCalls!F118</f>
        <v>MMM 2019</v>
      </c>
      <c r="DS101" s="44" t="str">
        <f>ZZZ__FnCalls!F119</f>
        <v>MMM 2019</v>
      </c>
      <c r="DT101" s="44" t="str">
        <f>ZZZ__FnCalls!F120</f>
        <v>MMM 2019</v>
      </c>
      <c r="DU101" s="44" t="str">
        <f>ZZZ__FnCalls!F121</f>
        <v>MMM 2019</v>
      </c>
      <c r="DV101" s="44" t="str">
        <f>ZZZ__FnCalls!F122</f>
        <v>MMM 2019</v>
      </c>
      <c r="DW101" s="44" t="str">
        <f>ZZZ__FnCalls!F123</f>
        <v>MMM 2019</v>
      </c>
      <c r="DX101" s="44" t="str">
        <f>ZZZ__FnCalls!F124</f>
        <v>MMM 2019</v>
      </c>
      <c r="DY101" s="44" t="str">
        <f>ZZZ__FnCalls!F125</f>
        <v>MMM 2019</v>
      </c>
      <c r="DZ101" s="44" t="str">
        <f>ZZZ__FnCalls!F126</f>
        <v>MMM 2019</v>
      </c>
      <c r="EA101" s="45" t="str">
        <f>ZZZ__FnCalls!F115</f>
        <v>MMM 2019</v>
      </c>
      <c r="EB101" s="44" t="str">
        <f>ZZZ__FnCalls!F127</f>
        <v>MMM 2020</v>
      </c>
      <c r="EC101" s="44" t="str">
        <f>ZZZ__FnCalls!F128</f>
        <v>MMM 2020</v>
      </c>
      <c r="ED101" s="44" t="str">
        <f>ZZZ__FnCalls!F129</f>
        <v>MMM 2020</v>
      </c>
      <c r="EE101" s="44" t="str">
        <f>ZZZ__FnCalls!F130</f>
        <v>MMM 2020</v>
      </c>
      <c r="EF101" s="44" t="str">
        <f>ZZZ__FnCalls!F131</f>
        <v>MMM 2020</v>
      </c>
      <c r="EG101" s="44" t="str">
        <f>ZZZ__FnCalls!F132</f>
        <v>MMM 2020</v>
      </c>
      <c r="EH101" s="44" t="str">
        <f>ZZZ__FnCalls!F133</f>
        <v>MMM 2020</v>
      </c>
      <c r="EI101" s="44" t="str">
        <f>ZZZ__FnCalls!F134</f>
        <v>MMM 2020</v>
      </c>
      <c r="EJ101" s="44" t="str">
        <f>ZZZ__FnCalls!F135</f>
        <v>MMM 2020</v>
      </c>
      <c r="EK101" s="44" t="str">
        <f>ZZZ__FnCalls!F136</f>
        <v>MMM 2020</v>
      </c>
      <c r="EL101" s="44" t="str">
        <f>ZZZ__FnCalls!F137</f>
        <v>MMM 2020</v>
      </c>
      <c r="EM101" s="44" t="str">
        <f>ZZZ__FnCalls!F138</f>
        <v>MMM 2020</v>
      </c>
      <c r="EN101" s="45" t="str">
        <f>ZZZ__FnCalls!F127</f>
        <v>MMM 2020</v>
      </c>
    </row>
    <row r="102" spans="1:144" ht="12.75" customHeight="1" x14ac:dyDescent="0.2">
      <c r="A102" s="2" t="str">
        <f>"Demand_Expected_Short_stdev_1"</f>
        <v>Demand_Expected_Short_stdev_1</v>
      </c>
    </row>
    <row r="103" spans="1:144" ht="12.75" customHeight="1" x14ac:dyDescent="0.2">
      <c r="B103" s="19" t="str">
        <f>ZZZ__FnCalls!F7</f>
        <v>MMM 2010</v>
      </c>
      <c r="C103" s="20" t="str">
        <f>ZZZ__FnCalls!F8</f>
        <v>MMM 2010</v>
      </c>
      <c r="D103" s="20" t="str">
        <f>ZZZ__FnCalls!F9</f>
        <v>MMM 2010</v>
      </c>
      <c r="E103" s="20" t="str">
        <f>ZZZ__FnCalls!F10</f>
        <v>MMM 2010</v>
      </c>
      <c r="F103" s="20" t="str">
        <f>ZZZ__FnCalls!F11</f>
        <v>MMM 2010</v>
      </c>
      <c r="G103" s="20" t="str">
        <f>ZZZ__FnCalls!F12</f>
        <v>MMM 2010</v>
      </c>
      <c r="H103" s="20" t="str">
        <f>ZZZ__FnCalls!F13</f>
        <v>MMM 2010</v>
      </c>
      <c r="I103" s="20" t="str">
        <f>ZZZ__FnCalls!F14</f>
        <v>MMM 2010</v>
      </c>
      <c r="J103" s="20" t="str">
        <f>ZZZ__FnCalls!F15</f>
        <v>MMM 2010</v>
      </c>
      <c r="K103" s="20" t="str">
        <f>ZZZ__FnCalls!F16</f>
        <v>MMM 2010</v>
      </c>
      <c r="L103" s="20" t="str">
        <f>ZZZ__FnCalls!F17</f>
        <v>MMM 2010</v>
      </c>
      <c r="M103" s="20" t="str">
        <f>ZZZ__FnCalls!F18</f>
        <v>MMM 2010</v>
      </c>
      <c r="N103" s="21" t="str">
        <f>ZZZ__FnCalls!H7</f>
        <v>2010</v>
      </c>
      <c r="O103" s="20" t="str">
        <f>ZZZ__FnCalls!F19</f>
        <v>MMM 2011</v>
      </c>
      <c r="P103" s="20" t="str">
        <f>ZZZ__FnCalls!F20</f>
        <v>MMM 2011</v>
      </c>
      <c r="Q103" s="20" t="str">
        <f>ZZZ__FnCalls!F21</f>
        <v>MMM 2011</v>
      </c>
      <c r="R103" s="20" t="str">
        <f>ZZZ__FnCalls!F22</f>
        <v>MMM 2011</v>
      </c>
      <c r="S103" s="20" t="str">
        <f>ZZZ__FnCalls!F23</f>
        <v>MMM 2011</v>
      </c>
      <c r="T103" s="20" t="str">
        <f>ZZZ__FnCalls!F24</f>
        <v>MMM 2011</v>
      </c>
      <c r="U103" s="20" t="str">
        <f>ZZZ__FnCalls!F25</f>
        <v>MMM 2011</v>
      </c>
      <c r="V103" s="20" t="str">
        <f>ZZZ__FnCalls!F26</f>
        <v>MMM 2011</v>
      </c>
      <c r="W103" s="20" t="str">
        <f>ZZZ__FnCalls!F27</f>
        <v>MMM 2011</v>
      </c>
      <c r="X103" s="20" t="str">
        <f>ZZZ__FnCalls!F28</f>
        <v>MMM 2011</v>
      </c>
      <c r="Y103" s="20" t="str">
        <f>ZZZ__FnCalls!F29</f>
        <v>MMM 2011</v>
      </c>
      <c r="Z103" s="20" t="str">
        <f>ZZZ__FnCalls!F30</f>
        <v>MMM 2011</v>
      </c>
      <c r="AA103" s="21" t="str">
        <f>ZZZ__FnCalls!H19</f>
        <v>2011</v>
      </c>
      <c r="AB103" s="20" t="str">
        <f>ZZZ__FnCalls!F31</f>
        <v>MMM 2012</v>
      </c>
      <c r="AC103" s="20" t="str">
        <f>ZZZ__FnCalls!F32</f>
        <v>MMM 2012</v>
      </c>
      <c r="AD103" s="20" t="str">
        <f>ZZZ__FnCalls!F33</f>
        <v>MMM 2012</v>
      </c>
      <c r="AE103" s="20" t="str">
        <f>ZZZ__FnCalls!F34</f>
        <v>MMM 2012</v>
      </c>
      <c r="AF103" s="20" t="str">
        <f>ZZZ__FnCalls!F35</f>
        <v>MMM 2012</v>
      </c>
      <c r="AG103" s="20" t="str">
        <f>ZZZ__FnCalls!F36</f>
        <v>MMM 2012</v>
      </c>
      <c r="AH103" s="20" t="str">
        <f>ZZZ__FnCalls!F37</f>
        <v>MMM 2012</v>
      </c>
      <c r="AI103" s="20" t="str">
        <f>ZZZ__FnCalls!F38</f>
        <v>MMM 2012</v>
      </c>
      <c r="AJ103" s="20" t="str">
        <f>ZZZ__FnCalls!F39</f>
        <v>MMM 2012</v>
      </c>
      <c r="AK103" s="20" t="str">
        <f>ZZZ__FnCalls!F40</f>
        <v>MMM 2012</v>
      </c>
      <c r="AL103" s="20" t="str">
        <f>ZZZ__FnCalls!F41</f>
        <v>MMM 2012</v>
      </c>
      <c r="AM103" s="20" t="str">
        <f>ZZZ__FnCalls!F42</f>
        <v>MMM 2012</v>
      </c>
      <c r="AN103" s="21" t="str">
        <f>ZZZ__FnCalls!H31</f>
        <v>2012</v>
      </c>
      <c r="AO103" s="20" t="str">
        <f>ZZZ__FnCalls!F43</f>
        <v>MMM 2013</v>
      </c>
      <c r="AP103" s="20" t="str">
        <f>ZZZ__FnCalls!F44</f>
        <v>MMM 2013</v>
      </c>
      <c r="AQ103" s="20" t="str">
        <f>ZZZ__FnCalls!F45</f>
        <v>MMM 2013</v>
      </c>
      <c r="AR103" s="20" t="str">
        <f>ZZZ__FnCalls!F46</f>
        <v>MMM 2013</v>
      </c>
      <c r="AS103" s="20" t="str">
        <f>ZZZ__FnCalls!F47</f>
        <v>MMM 2013</v>
      </c>
      <c r="AT103" s="20" t="str">
        <f>ZZZ__FnCalls!F48</f>
        <v>MMM 2013</v>
      </c>
      <c r="AU103" s="20" t="str">
        <f>ZZZ__FnCalls!F49</f>
        <v>MMM 2013</v>
      </c>
      <c r="AV103" s="20" t="str">
        <f>ZZZ__FnCalls!F50</f>
        <v>MMM 2013</v>
      </c>
      <c r="AW103" s="20" t="str">
        <f>ZZZ__FnCalls!F51</f>
        <v>MMM 2013</v>
      </c>
      <c r="AX103" s="20" t="str">
        <f>ZZZ__FnCalls!F52</f>
        <v>MMM 2013</v>
      </c>
      <c r="AY103" s="20" t="str">
        <f>ZZZ__FnCalls!F53</f>
        <v>MMM 2013</v>
      </c>
      <c r="AZ103" s="20" t="str">
        <f>ZZZ__FnCalls!F54</f>
        <v>MMM 2013</v>
      </c>
      <c r="BA103" s="21" t="str">
        <f>ZZZ__FnCalls!H43</f>
        <v>2013</v>
      </c>
      <c r="BB103" s="20" t="str">
        <f>ZZZ__FnCalls!F55</f>
        <v>MMM 2014</v>
      </c>
      <c r="BC103" s="20" t="str">
        <f>ZZZ__FnCalls!F56</f>
        <v>MMM 2014</v>
      </c>
      <c r="BD103" s="20" t="str">
        <f>ZZZ__FnCalls!F57</f>
        <v>MMM 2014</v>
      </c>
      <c r="BE103" s="20" t="str">
        <f>ZZZ__FnCalls!F58</f>
        <v>MMM 2014</v>
      </c>
      <c r="BF103" s="20" t="str">
        <f>ZZZ__FnCalls!F59</f>
        <v>MMM 2014</v>
      </c>
      <c r="BG103" s="20" t="str">
        <f>ZZZ__FnCalls!F60</f>
        <v>MMM 2014</v>
      </c>
      <c r="BH103" s="20" t="str">
        <f>ZZZ__FnCalls!F61</f>
        <v>MMM 2014</v>
      </c>
      <c r="BI103" s="20" t="str">
        <f>ZZZ__FnCalls!F62</f>
        <v>MMM 2014</v>
      </c>
      <c r="BJ103" s="20" t="str">
        <f>ZZZ__FnCalls!F63</f>
        <v>MMM 2014</v>
      </c>
      <c r="BK103" s="20" t="str">
        <f>ZZZ__FnCalls!F64</f>
        <v>MMM 2014</v>
      </c>
      <c r="BL103" s="20" t="str">
        <f>ZZZ__FnCalls!F65</f>
        <v>MMM 2014</v>
      </c>
      <c r="BM103" s="20" t="str">
        <f>ZZZ__FnCalls!F66</f>
        <v>MMM 2014</v>
      </c>
      <c r="BN103" s="21" t="str">
        <f>ZZZ__FnCalls!H55</f>
        <v>2014</v>
      </c>
      <c r="BO103" s="20" t="str">
        <f>ZZZ__FnCalls!F67</f>
        <v>MMM 2015</v>
      </c>
      <c r="BP103" s="20" t="str">
        <f>ZZZ__FnCalls!F68</f>
        <v>MMM 2015</v>
      </c>
      <c r="BQ103" s="20" t="str">
        <f>ZZZ__FnCalls!F69</f>
        <v>MMM 2015</v>
      </c>
      <c r="BR103" s="20" t="str">
        <f>ZZZ__FnCalls!F70</f>
        <v>MMM 2015</v>
      </c>
      <c r="BS103" s="20" t="str">
        <f>ZZZ__FnCalls!F71</f>
        <v>MMM 2015</v>
      </c>
      <c r="BT103" s="20" t="str">
        <f>ZZZ__FnCalls!F72</f>
        <v>MMM 2015</v>
      </c>
      <c r="BU103" s="20" t="str">
        <f>ZZZ__FnCalls!F73</f>
        <v>MMM 2015</v>
      </c>
      <c r="BV103" s="20" t="str">
        <f>ZZZ__FnCalls!F74</f>
        <v>MMM 2015</v>
      </c>
      <c r="BW103" s="20" t="str">
        <f>ZZZ__FnCalls!F75</f>
        <v>MMM 2015</v>
      </c>
      <c r="BX103" s="20" t="str">
        <f>ZZZ__FnCalls!F76</f>
        <v>MMM 2015</v>
      </c>
      <c r="BY103" s="20" t="str">
        <f>ZZZ__FnCalls!F77</f>
        <v>MMM 2015</v>
      </c>
      <c r="BZ103" s="20" t="str">
        <f>ZZZ__FnCalls!F78</f>
        <v>MMM 2015</v>
      </c>
      <c r="CA103" s="21" t="str">
        <f>ZZZ__FnCalls!H67</f>
        <v>2015</v>
      </c>
      <c r="CB103" s="20" t="str">
        <f>ZZZ__FnCalls!F79</f>
        <v>MMM 2016</v>
      </c>
      <c r="CC103" s="20" t="str">
        <f>ZZZ__FnCalls!F80</f>
        <v>MMM 2016</v>
      </c>
      <c r="CD103" s="20" t="str">
        <f>ZZZ__FnCalls!F81</f>
        <v>MMM 2016</v>
      </c>
      <c r="CE103" s="20" t="str">
        <f>ZZZ__FnCalls!F82</f>
        <v>MMM 2016</v>
      </c>
      <c r="CF103" s="20" t="str">
        <f>ZZZ__FnCalls!F83</f>
        <v>MMM 2016</v>
      </c>
      <c r="CG103" s="20" t="str">
        <f>ZZZ__FnCalls!F84</f>
        <v>MMM 2016</v>
      </c>
      <c r="CH103" s="20" t="str">
        <f>ZZZ__FnCalls!F85</f>
        <v>MMM 2016</v>
      </c>
      <c r="CI103" s="20" t="str">
        <f>ZZZ__FnCalls!F86</f>
        <v>MMM 2016</v>
      </c>
      <c r="CJ103" s="20" t="str">
        <f>ZZZ__FnCalls!F87</f>
        <v>MMM 2016</v>
      </c>
      <c r="CK103" s="20" t="str">
        <f>ZZZ__FnCalls!F88</f>
        <v>MMM 2016</v>
      </c>
      <c r="CL103" s="20" t="str">
        <f>ZZZ__FnCalls!F89</f>
        <v>MMM 2016</v>
      </c>
      <c r="CM103" s="20" t="str">
        <f>ZZZ__FnCalls!F90</f>
        <v>MMM 2016</v>
      </c>
      <c r="CN103" s="21" t="str">
        <f>ZZZ__FnCalls!H79</f>
        <v>2016</v>
      </c>
      <c r="CO103" s="20" t="str">
        <f>ZZZ__FnCalls!F91</f>
        <v>MMM 2017</v>
      </c>
      <c r="CP103" s="20" t="str">
        <f>ZZZ__FnCalls!F92</f>
        <v>MMM 2017</v>
      </c>
      <c r="CQ103" s="20" t="str">
        <f>ZZZ__FnCalls!F93</f>
        <v>MMM 2017</v>
      </c>
      <c r="CR103" s="20" t="str">
        <f>ZZZ__FnCalls!F94</f>
        <v>MMM 2017</v>
      </c>
      <c r="CS103" s="20" t="str">
        <f>ZZZ__FnCalls!F95</f>
        <v>MMM 2017</v>
      </c>
      <c r="CT103" s="20" t="str">
        <f>ZZZ__FnCalls!F96</f>
        <v>MMM 2017</v>
      </c>
      <c r="CU103" s="20" t="str">
        <f>ZZZ__FnCalls!F97</f>
        <v>MMM 2017</v>
      </c>
      <c r="CV103" s="20" t="str">
        <f>ZZZ__FnCalls!F98</f>
        <v>MMM 2017</v>
      </c>
      <c r="CW103" s="20" t="str">
        <f>ZZZ__FnCalls!F99</f>
        <v>MMM 2017</v>
      </c>
      <c r="CX103" s="20" t="str">
        <f>ZZZ__FnCalls!F100</f>
        <v>MMM 2017</v>
      </c>
      <c r="CY103" s="20" t="str">
        <f>ZZZ__FnCalls!F101</f>
        <v>MMM 2017</v>
      </c>
      <c r="CZ103" s="20" t="str">
        <f>ZZZ__FnCalls!F102</f>
        <v>MMM 2017</v>
      </c>
      <c r="DA103" s="21" t="str">
        <f>ZZZ__FnCalls!H91</f>
        <v>2017</v>
      </c>
      <c r="DB103" s="20" t="str">
        <f>ZZZ__FnCalls!F103</f>
        <v>MMM 2018</v>
      </c>
      <c r="DC103" s="20" t="str">
        <f>ZZZ__FnCalls!F104</f>
        <v>MMM 2018</v>
      </c>
      <c r="DD103" s="20" t="str">
        <f>ZZZ__FnCalls!F105</f>
        <v>MMM 2018</v>
      </c>
      <c r="DE103" s="20" t="str">
        <f>ZZZ__FnCalls!F106</f>
        <v>MMM 2018</v>
      </c>
      <c r="DF103" s="20" t="str">
        <f>ZZZ__FnCalls!F107</f>
        <v>MMM 2018</v>
      </c>
      <c r="DG103" s="20" t="str">
        <f>ZZZ__FnCalls!F108</f>
        <v>MMM 2018</v>
      </c>
      <c r="DH103" s="20" t="str">
        <f>ZZZ__FnCalls!F109</f>
        <v>MMM 2018</v>
      </c>
      <c r="DI103" s="20" t="str">
        <f>ZZZ__FnCalls!F110</f>
        <v>MMM 2018</v>
      </c>
      <c r="DJ103" s="20" t="str">
        <f>ZZZ__FnCalls!F111</f>
        <v>MMM 2018</v>
      </c>
      <c r="DK103" s="20" t="str">
        <f>ZZZ__FnCalls!F112</f>
        <v>MMM 2018</v>
      </c>
      <c r="DL103" s="20" t="str">
        <f>ZZZ__FnCalls!F113</f>
        <v>MMM 2018</v>
      </c>
      <c r="DM103" s="20" t="str">
        <f>ZZZ__FnCalls!F114</f>
        <v>MMM 2018</v>
      </c>
      <c r="DN103" s="21" t="str">
        <f>ZZZ__FnCalls!H103</f>
        <v>2018</v>
      </c>
      <c r="DO103" s="20" t="str">
        <f>ZZZ__FnCalls!F115</f>
        <v>MMM 2019</v>
      </c>
      <c r="DP103" s="20" t="str">
        <f>ZZZ__FnCalls!F116</f>
        <v>MMM 2019</v>
      </c>
      <c r="DQ103" s="20" t="str">
        <f>ZZZ__FnCalls!F117</f>
        <v>MMM 2019</v>
      </c>
      <c r="DR103" s="20" t="str">
        <f>ZZZ__FnCalls!F118</f>
        <v>MMM 2019</v>
      </c>
      <c r="DS103" s="20" t="str">
        <f>ZZZ__FnCalls!F119</f>
        <v>MMM 2019</v>
      </c>
      <c r="DT103" s="20" t="str">
        <f>ZZZ__FnCalls!F120</f>
        <v>MMM 2019</v>
      </c>
      <c r="DU103" s="20" t="str">
        <f>ZZZ__FnCalls!F121</f>
        <v>MMM 2019</v>
      </c>
      <c r="DV103" s="20" t="str">
        <f>ZZZ__FnCalls!F122</f>
        <v>MMM 2019</v>
      </c>
      <c r="DW103" s="20" t="str">
        <f>ZZZ__FnCalls!F123</f>
        <v>MMM 2019</v>
      </c>
      <c r="DX103" s="20" t="str">
        <f>ZZZ__FnCalls!F124</f>
        <v>MMM 2019</v>
      </c>
      <c r="DY103" s="20" t="str">
        <f>ZZZ__FnCalls!F125</f>
        <v>MMM 2019</v>
      </c>
      <c r="DZ103" s="20" t="str">
        <f>ZZZ__FnCalls!F126</f>
        <v>MMM 2019</v>
      </c>
      <c r="EA103" s="21" t="str">
        <f>ZZZ__FnCalls!H115</f>
        <v>2019</v>
      </c>
      <c r="EB103" s="20" t="str">
        <f>ZZZ__FnCalls!F127</f>
        <v>MMM 2020</v>
      </c>
      <c r="EC103" s="20" t="str">
        <f>ZZZ__FnCalls!F128</f>
        <v>MMM 2020</v>
      </c>
      <c r="ED103" s="20" t="str">
        <f>ZZZ__FnCalls!F129</f>
        <v>MMM 2020</v>
      </c>
      <c r="EE103" s="20" t="str">
        <f>ZZZ__FnCalls!F130</f>
        <v>MMM 2020</v>
      </c>
      <c r="EF103" s="20" t="str">
        <f>ZZZ__FnCalls!F131</f>
        <v>MMM 2020</v>
      </c>
      <c r="EG103" s="20" t="str">
        <f>ZZZ__FnCalls!F132</f>
        <v>MMM 2020</v>
      </c>
      <c r="EH103" s="20" t="str">
        <f>ZZZ__FnCalls!F133</f>
        <v>MMM 2020</v>
      </c>
      <c r="EI103" s="20" t="str">
        <f>ZZZ__FnCalls!F134</f>
        <v>MMM 2020</v>
      </c>
      <c r="EJ103" s="20" t="str">
        <f>ZZZ__FnCalls!F135</f>
        <v>MMM 2020</v>
      </c>
      <c r="EK103" s="20" t="str">
        <f>ZZZ__FnCalls!F136</f>
        <v>MMM 2020</v>
      </c>
      <c r="EL103" s="20" t="str">
        <f>ZZZ__FnCalls!F137</f>
        <v>MMM 2020</v>
      </c>
      <c r="EM103" s="20" t="str">
        <f>ZZZ__FnCalls!F138</f>
        <v>MMM 2020</v>
      </c>
      <c r="EN103" s="21" t="str">
        <f>ZZZ__FnCalls!H127</f>
        <v>2020</v>
      </c>
    </row>
    <row r="104" spans="1:144" ht="12.75" customHeight="1" x14ac:dyDescent="0.2">
      <c r="A104" s="5"/>
      <c r="B104" s="44">
        <f>ZZZ__FnCalls!A7</f>
        <v>40179</v>
      </c>
      <c r="C104" s="44">
        <f>ZZZ__FnCalls!A8</f>
        <v>40210</v>
      </c>
      <c r="D104" s="44">
        <f>ZZZ__FnCalls!A9</f>
        <v>40238</v>
      </c>
      <c r="E104" s="44">
        <f>ZZZ__FnCalls!A10</f>
        <v>40269</v>
      </c>
      <c r="F104" s="44">
        <f>ZZZ__FnCalls!A11</f>
        <v>40299</v>
      </c>
      <c r="G104" s="44">
        <f>ZZZ__FnCalls!A12</f>
        <v>40330</v>
      </c>
      <c r="H104" s="44">
        <f>ZZZ__FnCalls!A13</f>
        <v>40360</v>
      </c>
      <c r="I104" s="44">
        <f>ZZZ__FnCalls!A14</f>
        <v>40391</v>
      </c>
      <c r="J104" s="44">
        <f>ZZZ__FnCalls!A15</f>
        <v>40422</v>
      </c>
      <c r="K104" s="44">
        <f>ZZZ__FnCalls!A16</f>
        <v>40452</v>
      </c>
      <c r="L104" s="44">
        <f>ZZZ__FnCalls!A17</f>
        <v>40483</v>
      </c>
      <c r="M104" s="44">
        <f>ZZZ__FnCalls!A18</f>
        <v>40513</v>
      </c>
      <c r="N104" s="45">
        <f>ZZZ__FnCalls!A7</f>
        <v>40179</v>
      </c>
      <c r="O104" s="44">
        <f>ZZZ__FnCalls!A19</f>
        <v>40544</v>
      </c>
      <c r="P104" s="44">
        <f>ZZZ__FnCalls!A20</f>
        <v>40575</v>
      </c>
      <c r="Q104" s="44">
        <f>ZZZ__FnCalls!A21</f>
        <v>40603</v>
      </c>
      <c r="R104" s="44">
        <f>ZZZ__FnCalls!A22</f>
        <v>40634</v>
      </c>
      <c r="S104" s="44">
        <f>ZZZ__FnCalls!A23</f>
        <v>40664</v>
      </c>
      <c r="T104" s="44">
        <f>ZZZ__FnCalls!A24</f>
        <v>40695</v>
      </c>
      <c r="U104" s="44">
        <f>ZZZ__FnCalls!A25</f>
        <v>40725</v>
      </c>
      <c r="V104" s="44">
        <f>ZZZ__FnCalls!A26</f>
        <v>40756</v>
      </c>
      <c r="W104" s="44">
        <f>ZZZ__FnCalls!A27</f>
        <v>40787</v>
      </c>
      <c r="X104" s="44">
        <f>ZZZ__FnCalls!A28</f>
        <v>40817</v>
      </c>
      <c r="Y104" s="44">
        <f>ZZZ__FnCalls!A29</f>
        <v>40848</v>
      </c>
      <c r="Z104" s="44">
        <f>ZZZ__FnCalls!A30</f>
        <v>40878</v>
      </c>
      <c r="AA104" s="45">
        <f>ZZZ__FnCalls!A19</f>
        <v>40544</v>
      </c>
      <c r="AB104" s="44">
        <f>ZZZ__FnCalls!A31</f>
        <v>40909</v>
      </c>
      <c r="AC104" s="44">
        <f>ZZZ__FnCalls!A32</f>
        <v>40940</v>
      </c>
      <c r="AD104" s="44">
        <f>ZZZ__FnCalls!A33</f>
        <v>40969</v>
      </c>
      <c r="AE104" s="44">
        <f>ZZZ__FnCalls!A34</f>
        <v>41000</v>
      </c>
      <c r="AF104" s="44">
        <f>ZZZ__FnCalls!A35</f>
        <v>41030</v>
      </c>
      <c r="AG104" s="44">
        <f>ZZZ__FnCalls!A36</f>
        <v>41061</v>
      </c>
      <c r="AH104" s="44">
        <f>ZZZ__FnCalls!A37</f>
        <v>41091</v>
      </c>
      <c r="AI104" s="44">
        <f>ZZZ__FnCalls!A38</f>
        <v>41122</v>
      </c>
      <c r="AJ104" s="44">
        <f>ZZZ__FnCalls!A39</f>
        <v>41153</v>
      </c>
      <c r="AK104" s="44">
        <f>ZZZ__FnCalls!A40</f>
        <v>41183</v>
      </c>
      <c r="AL104" s="44">
        <f>ZZZ__FnCalls!A41</f>
        <v>41214</v>
      </c>
      <c r="AM104" s="44">
        <f>ZZZ__FnCalls!A42</f>
        <v>41244</v>
      </c>
      <c r="AN104" s="45">
        <f>ZZZ__FnCalls!A31</f>
        <v>40909</v>
      </c>
      <c r="AO104" s="44">
        <f>ZZZ__FnCalls!A43</f>
        <v>41275</v>
      </c>
      <c r="AP104" s="44">
        <f>ZZZ__FnCalls!A44</f>
        <v>41306</v>
      </c>
      <c r="AQ104" s="44">
        <f>ZZZ__FnCalls!A45</f>
        <v>41334</v>
      </c>
      <c r="AR104" s="44">
        <f>ZZZ__FnCalls!A46</f>
        <v>41365</v>
      </c>
      <c r="AS104" s="44">
        <f>ZZZ__FnCalls!A47</f>
        <v>41395</v>
      </c>
      <c r="AT104" s="44">
        <f>ZZZ__FnCalls!A48</f>
        <v>41426</v>
      </c>
      <c r="AU104" s="44">
        <f>ZZZ__FnCalls!A49</f>
        <v>41456</v>
      </c>
      <c r="AV104" s="44">
        <f>ZZZ__FnCalls!A50</f>
        <v>41487</v>
      </c>
      <c r="AW104" s="44">
        <f>ZZZ__FnCalls!A51</f>
        <v>41518</v>
      </c>
      <c r="AX104" s="44">
        <f>ZZZ__FnCalls!A52</f>
        <v>41548</v>
      </c>
      <c r="AY104" s="44">
        <f>ZZZ__FnCalls!A53</f>
        <v>41579</v>
      </c>
      <c r="AZ104" s="44">
        <f>ZZZ__FnCalls!A54</f>
        <v>41609</v>
      </c>
      <c r="BA104" s="45">
        <f>ZZZ__FnCalls!A43</f>
        <v>41275</v>
      </c>
      <c r="BB104" s="44">
        <f>ZZZ__FnCalls!A55</f>
        <v>41640</v>
      </c>
      <c r="BC104" s="44">
        <f>ZZZ__FnCalls!A56</f>
        <v>41671</v>
      </c>
      <c r="BD104" s="44">
        <f>ZZZ__FnCalls!A57</f>
        <v>41699</v>
      </c>
      <c r="BE104" s="44">
        <f>ZZZ__FnCalls!A58</f>
        <v>41730</v>
      </c>
      <c r="BF104" s="44">
        <f>ZZZ__FnCalls!A59</f>
        <v>41760</v>
      </c>
      <c r="BG104" s="44">
        <f>ZZZ__FnCalls!A60</f>
        <v>41791</v>
      </c>
      <c r="BH104" s="44">
        <f>ZZZ__FnCalls!A61</f>
        <v>41821</v>
      </c>
      <c r="BI104" s="44">
        <f>ZZZ__FnCalls!A62</f>
        <v>41852</v>
      </c>
      <c r="BJ104" s="44">
        <f>ZZZ__FnCalls!A63</f>
        <v>41883</v>
      </c>
      <c r="BK104" s="44">
        <f>ZZZ__FnCalls!A64</f>
        <v>41913</v>
      </c>
      <c r="BL104" s="44">
        <f>ZZZ__FnCalls!A65</f>
        <v>41944</v>
      </c>
      <c r="BM104" s="44">
        <f>ZZZ__FnCalls!A66</f>
        <v>41974</v>
      </c>
      <c r="BN104" s="45">
        <f>ZZZ__FnCalls!A55</f>
        <v>41640</v>
      </c>
      <c r="BO104" s="44">
        <f>ZZZ__FnCalls!A67</f>
        <v>42005</v>
      </c>
      <c r="BP104" s="44">
        <f>ZZZ__FnCalls!A68</f>
        <v>42036</v>
      </c>
      <c r="BQ104" s="44">
        <f>ZZZ__FnCalls!A69</f>
        <v>42064</v>
      </c>
      <c r="BR104" s="44">
        <f>ZZZ__FnCalls!A70</f>
        <v>42095</v>
      </c>
      <c r="BS104" s="44">
        <f>ZZZ__FnCalls!A71</f>
        <v>42125</v>
      </c>
      <c r="BT104" s="44">
        <f>ZZZ__FnCalls!A72</f>
        <v>42156</v>
      </c>
      <c r="BU104" s="44">
        <f>ZZZ__FnCalls!A73</f>
        <v>42186</v>
      </c>
      <c r="BV104" s="44">
        <f>ZZZ__FnCalls!A74</f>
        <v>42217</v>
      </c>
      <c r="BW104" s="44">
        <f>ZZZ__FnCalls!A75</f>
        <v>42248</v>
      </c>
      <c r="BX104" s="44">
        <f>ZZZ__FnCalls!A76</f>
        <v>42278</v>
      </c>
      <c r="BY104" s="44">
        <f>ZZZ__FnCalls!A77</f>
        <v>42309</v>
      </c>
      <c r="BZ104" s="44">
        <f>ZZZ__FnCalls!A78</f>
        <v>42339</v>
      </c>
      <c r="CA104" s="45">
        <f>ZZZ__FnCalls!A67</f>
        <v>42005</v>
      </c>
      <c r="CB104" s="44">
        <f>ZZZ__FnCalls!A79</f>
        <v>42370</v>
      </c>
      <c r="CC104" s="44">
        <f>ZZZ__FnCalls!A80</f>
        <v>42401</v>
      </c>
      <c r="CD104" s="44">
        <f>ZZZ__FnCalls!A81</f>
        <v>42430</v>
      </c>
      <c r="CE104" s="44">
        <f>ZZZ__FnCalls!A82</f>
        <v>42461</v>
      </c>
      <c r="CF104" s="44">
        <f>ZZZ__FnCalls!A83</f>
        <v>42491</v>
      </c>
      <c r="CG104" s="44">
        <f>ZZZ__FnCalls!A84</f>
        <v>42522</v>
      </c>
      <c r="CH104" s="44">
        <f>ZZZ__FnCalls!A85</f>
        <v>42552</v>
      </c>
      <c r="CI104" s="44">
        <f>ZZZ__FnCalls!A86</f>
        <v>42583</v>
      </c>
      <c r="CJ104" s="44">
        <f>ZZZ__FnCalls!A87</f>
        <v>42614</v>
      </c>
      <c r="CK104" s="44">
        <f>ZZZ__FnCalls!A88</f>
        <v>42644</v>
      </c>
      <c r="CL104" s="44">
        <f>ZZZ__FnCalls!A89</f>
        <v>42675</v>
      </c>
      <c r="CM104" s="44">
        <f>ZZZ__FnCalls!A90</f>
        <v>42705</v>
      </c>
      <c r="CN104" s="45">
        <f>ZZZ__FnCalls!A79</f>
        <v>42370</v>
      </c>
      <c r="CO104" s="44">
        <f>ZZZ__FnCalls!A91</f>
        <v>42736</v>
      </c>
      <c r="CP104" s="44">
        <f>ZZZ__FnCalls!A92</f>
        <v>42767</v>
      </c>
      <c r="CQ104" s="44">
        <f>ZZZ__FnCalls!A93</f>
        <v>42795</v>
      </c>
      <c r="CR104" s="44">
        <f>ZZZ__FnCalls!A94</f>
        <v>42826</v>
      </c>
      <c r="CS104" s="44">
        <f>ZZZ__FnCalls!A95</f>
        <v>42856</v>
      </c>
      <c r="CT104" s="44">
        <f>ZZZ__FnCalls!A96</f>
        <v>42887</v>
      </c>
      <c r="CU104" s="44">
        <f>ZZZ__FnCalls!A97</f>
        <v>42917</v>
      </c>
      <c r="CV104" s="44">
        <f>ZZZ__FnCalls!A98</f>
        <v>42948</v>
      </c>
      <c r="CW104" s="44">
        <f>ZZZ__FnCalls!A99</f>
        <v>42979</v>
      </c>
      <c r="CX104" s="44">
        <f>ZZZ__FnCalls!A100</f>
        <v>43009</v>
      </c>
      <c r="CY104" s="44">
        <f>ZZZ__FnCalls!A101</f>
        <v>43040</v>
      </c>
      <c r="CZ104" s="44">
        <f>ZZZ__FnCalls!A102</f>
        <v>43070</v>
      </c>
      <c r="DA104" s="45">
        <f>ZZZ__FnCalls!A91</f>
        <v>42736</v>
      </c>
      <c r="DB104" s="44">
        <f>ZZZ__FnCalls!A103</f>
        <v>43101</v>
      </c>
      <c r="DC104" s="44">
        <f>ZZZ__FnCalls!A104</f>
        <v>43132</v>
      </c>
      <c r="DD104" s="44">
        <f>ZZZ__FnCalls!A105</f>
        <v>43160</v>
      </c>
      <c r="DE104" s="44">
        <f>ZZZ__FnCalls!A106</f>
        <v>43191</v>
      </c>
      <c r="DF104" s="44">
        <f>ZZZ__FnCalls!A107</f>
        <v>43221</v>
      </c>
      <c r="DG104" s="44">
        <f>ZZZ__FnCalls!A108</f>
        <v>43252</v>
      </c>
      <c r="DH104" s="44">
        <f>ZZZ__FnCalls!A109</f>
        <v>43282</v>
      </c>
      <c r="DI104" s="44">
        <f>ZZZ__FnCalls!A110</f>
        <v>43313</v>
      </c>
      <c r="DJ104" s="44">
        <f>ZZZ__FnCalls!A111</f>
        <v>43344</v>
      </c>
      <c r="DK104" s="44">
        <f>ZZZ__FnCalls!A112</f>
        <v>43374</v>
      </c>
      <c r="DL104" s="44">
        <f>ZZZ__FnCalls!A113</f>
        <v>43405</v>
      </c>
      <c r="DM104" s="44">
        <f>ZZZ__FnCalls!A114</f>
        <v>43435</v>
      </c>
      <c r="DN104" s="45">
        <f>ZZZ__FnCalls!A103</f>
        <v>43101</v>
      </c>
      <c r="DO104" s="44">
        <f>ZZZ__FnCalls!A115</f>
        <v>43466</v>
      </c>
      <c r="DP104" s="44">
        <f>ZZZ__FnCalls!A116</f>
        <v>43497</v>
      </c>
      <c r="DQ104" s="44">
        <f>ZZZ__FnCalls!A117</f>
        <v>43525</v>
      </c>
      <c r="DR104" s="44">
        <f>ZZZ__FnCalls!A118</f>
        <v>43556</v>
      </c>
      <c r="DS104" s="44">
        <f>ZZZ__FnCalls!A119</f>
        <v>43586</v>
      </c>
      <c r="DT104" s="44">
        <f>ZZZ__FnCalls!A120</f>
        <v>43617</v>
      </c>
      <c r="DU104" s="44">
        <f>ZZZ__FnCalls!A121</f>
        <v>43647</v>
      </c>
      <c r="DV104" s="44">
        <f>ZZZ__FnCalls!A122</f>
        <v>43678</v>
      </c>
      <c r="DW104" s="44">
        <f>ZZZ__FnCalls!A123</f>
        <v>43709</v>
      </c>
      <c r="DX104" s="44">
        <f>ZZZ__FnCalls!A124</f>
        <v>43739</v>
      </c>
      <c r="DY104" s="44">
        <f>ZZZ__FnCalls!A125</f>
        <v>43770</v>
      </c>
      <c r="DZ104" s="44">
        <f>ZZZ__FnCalls!A126</f>
        <v>43800</v>
      </c>
      <c r="EA104" s="45">
        <f>ZZZ__FnCalls!A115</f>
        <v>43466</v>
      </c>
      <c r="EB104" s="44">
        <f>ZZZ__FnCalls!A127</f>
        <v>43831</v>
      </c>
      <c r="EC104" s="44">
        <f>ZZZ__FnCalls!A128</f>
        <v>43862</v>
      </c>
      <c r="ED104" s="44">
        <f>ZZZ__FnCalls!A129</f>
        <v>43891</v>
      </c>
      <c r="EE104" s="44">
        <f>ZZZ__FnCalls!A130</f>
        <v>43922</v>
      </c>
      <c r="EF104" s="44">
        <f>ZZZ__FnCalls!A131</f>
        <v>43952</v>
      </c>
      <c r="EG104" s="44">
        <f>ZZZ__FnCalls!A132</f>
        <v>43983</v>
      </c>
      <c r="EH104" s="44">
        <f>ZZZ__FnCalls!A133</f>
        <v>44013</v>
      </c>
      <c r="EI104" s="44">
        <f>ZZZ__FnCalls!A134</f>
        <v>44044</v>
      </c>
      <c r="EJ104" s="44">
        <f>ZZZ__FnCalls!A135</f>
        <v>44075</v>
      </c>
      <c r="EK104" s="44">
        <f>ZZZ__FnCalls!A136</f>
        <v>44105</v>
      </c>
      <c r="EL104" s="44">
        <f>ZZZ__FnCalls!A137</f>
        <v>44136</v>
      </c>
      <c r="EM104" s="44">
        <f>ZZZ__FnCalls!A138</f>
        <v>44166</v>
      </c>
      <c r="EN104" s="45">
        <f>ZZZ__FnCalls!A127</f>
        <v>43831</v>
      </c>
    </row>
    <row r="105" spans="1:144" ht="12.75" customHeight="1" x14ac:dyDescent="0.2">
      <c r="A105" s="2" t="str">
        <f>"Demand_Expected_Short_stdev_2"</f>
        <v>Demand_Expected_Short_stdev_2</v>
      </c>
    </row>
    <row r="106" spans="1:144" ht="12.75" customHeight="1" x14ac:dyDescent="0.2">
      <c r="B106" s="19" t="str">
        <f>ZZZ__FnCalls!F7</f>
        <v>MMM 2010</v>
      </c>
      <c r="C106" s="20" t="str">
        <f>ZZZ__FnCalls!F8</f>
        <v>MMM 2010</v>
      </c>
      <c r="D106" s="20" t="str">
        <f>ZZZ__FnCalls!F9</f>
        <v>MMM 2010</v>
      </c>
      <c r="E106" s="20" t="str">
        <f>ZZZ__FnCalls!F10</f>
        <v>MMM 2010</v>
      </c>
      <c r="F106" s="20" t="str">
        <f>ZZZ__FnCalls!F11</f>
        <v>MMM 2010</v>
      </c>
      <c r="G106" s="20" t="str">
        <f>ZZZ__FnCalls!F12</f>
        <v>MMM 2010</v>
      </c>
      <c r="H106" s="20" t="str">
        <f>ZZZ__FnCalls!F13</f>
        <v>MMM 2010</v>
      </c>
      <c r="I106" s="20" t="str">
        <f>ZZZ__FnCalls!F14</f>
        <v>MMM 2010</v>
      </c>
      <c r="J106" s="20" t="str">
        <f>ZZZ__FnCalls!F15</f>
        <v>MMM 2010</v>
      </c>
      <c r="K106" s="20" t="str">
        <f>ZZZ__FnCalls!F16</f>
        <v>MMM 2010</v>
      </c>
      <c r="L106" s="20" t="str">
        <f>ZZZ__FnCalls!F17</f>
        <v>MMM 2010</v>
      </c>
      <c r="M106" s="20" t="str">
        <f>ZZZ__FnCalls!F18</f>
        <v>MMM 2010</v>
      </c>
      <c r="N106" s="21" t="str">
        <f>ZZZ__FnCalls!H7</f>
        <v>2010</v>
      </c>
      <c r="O106" s="20" t="str">
        <f>ZZZ__FnCalls!F19</f>
        <v>MMM 2011</v>
      </c>
      <c r="P106" s="20" t="str">
        <f>ZZZ__FnCalls!F20</f>
        <v>MMM 2011</v>
      </c>
      <c r="Q106" s="20" t="str">
        <f>ZZZ__FnCalls!F21</f>
        <v>MMM 2011</v>
      </c>
      <c r="R106" s="20" t="str">
        <f>ZZZ__FnCalls!F22</f>
        <v>MMM 2011</v>
      </c>
      <c r="S106" s="20" t="str">
        <f>ZZZ__FnCalls!F23</f>
        <v>MMM 2011</v>
      </c>
      <c r="T106" s="20" t="str">
        <f>ZZZ__FnCalls!F24</f>
        <v>MMM 2011</v>
      </c>
      <c r="U106" s="20" t="str">
        <f>ZZZ__FnCalls!F25</f>
        <v>MMM 2011</v>
      </c>
      <c r="V106" s="20" t="str">
        <f>ZZZ__FnCalls!F26</f>
        <v>MMM 2011</v>
      </c>
      <c r="W106" s="20" t="str">
        <f>ZZZ__FnCalls!F27</f>
        <v>MMM 2011</v>
      </c>
      <c r="X106" s="20" t="str">
        <f>ZZZ__FnCalls!F28</f>
        <v>MMM 2011</v>
      </c>
      <c r="Y106" s="20" t="str">
        <f>ZZZ__FnCalls!F29</f>
        <v>MMM 2011</v>
      </c>
      <c r="Z106" s="20" t="str">
        <f>ZZZ__FnCalls!F30</f>
        <v>MMM 2011</v>
      </c>
      <c r="AA106" s="21" t="str">
        <f>ZZZ__FnCalls!H19</f>
        <v>2011</v>
      </c>
      <c r="AB106" s="20" t="str">
        <f>ZZZ__FnCalls!F31</f>
        <v>MMM 2012</v>
      </c>
      <c r="AC106" s="20" t="str">
        <f>ZZZ__FnCalls!F32</f>
        <v>MMM 2012</v>
      </c>
      <c r="AD106" s="20" t="str">
        <f>ZZZ__FnCalls!F33</f>
        <v>MMM 2012</v>
      </c>
      <c r="AE106" s="20" t="str">
        <f>ZZZ__FnCalls!F34</f>
        <v>MMM 2012</v>
      </c>
      <c r="AF106" s="20" t="str">
        <f>ZZZ__FnCalls!F35</f>
        <v>MMM 2012</v>
      </c>
      <c r="AG106" s="20" t="str">
        <f>ZZZ__FnCalls!F36</f>
        <v>MMM 2012</v>
      </c>
      <c r="AH106" s="20" t="str">
        <f>ZZZ__FnCalls!F37</f>
        <v>MMM 2012</v>
      </c>
      <c r="AI106" s="20" t="str">
        <f>ZZZ__FnCalls!F38</f>
        <v>MMM 2012</v>
      </c>
      <c r="AJ106" s="20" t="str">
        <f>ZZZ__FnCalls!F39</f>
        <v>MMM 2012</v>
      </c>
      <c r="AK106" s="20" t="str">
        <f>ZZZ__FnCalls!F40</f>
        <v>MMM 2012</v>
      </c>
      <c r="AL106" s="20" t="str">
        <f>ZZZ__FnCalls!F41</f>
        <v>MMM 2012</v>
      </c>
      <c r="AM106" s="20" t="str">
        <f>ZZZ__FnCalls!F42</f>
        <v>MMM 2012</v>
      </c>
      <c r="AN106" s="21" t="str">
        <f>ZZZ__FnCalls!H31</f>
        <v>2012</v>
      </c>
      <c r="AO106" s="20" t="str">
        <f>ZZZ__FnCalls!F43</f>
        <v>MMM 2013</v>
      </c>
      <c r="AP106" s="20" t="str">
        <f>ZZZ__FnCalls!F44</f>
        <v>MMM 2013</v>
      </c>
      <c r="AQ106" s="20" t="str">
        <f>ZZZ__FnCalls!F45</f>
        <v>MMM 2013</v>
      </c>
      <c r="AR106" s="20" t="str">
        <f>ZZZ__FnCalls!F46</f>
        <v>MMM 2013</v>
      </c>
      <c r="AS106" s="20" t="str">
        <f>ZZZ__FnCalls!F47</f>
        <v>MMM 2013</v>
      </c>
      <c r="AT106" s="20" t="str">
        <f>ZZZ__FnCalls!F48</f>
        <v>MMM 2013</v>
      </c>
      <c r="AU106" s="20" t="str">
        <f>ZZZ__FnCalls!F49</f>
        <v>MMM 2013</v>
      </c>
      <c r="AV106" s="20" t="str">
        <f>ZZZ__FnCalls!F50</f>
        <v>MMM 2013</v>
      </c>
      <c r="AW106" s="20" t="str">
        <f>ZZZ__FnCalls!F51</f>
        <v>MMM 2013</v>
      </c>
      <c r="AX106" s="20" t="str">
        <f>ZZZ__FnCalls!F52</f>
        <v>MMM 2013</v>
      </c>
      <c r="AY106" s="20" t="str">
        <f>ZZZ__FnCalls!F53</f>
        <v>MMM 2013</v>
      </c>
      <c r="AZ106" s="20" t="str">
        <f>ZZZ__FnCalls!F54</f>
        <v>MMM 2013</v>
      </c>
      <c r="BA106" s="21" t="str">
        <f>ZZZ__FnCalls!H43</f>
        <v>2013</v>
      </c>
      <c r="BB106" s="20" t="str">
        <f>ZZZ__FnCalls!F55</f>
        <v>MMM 2014</v>
      </c>
      <c r="BC106" s="20" t="str">
        <f>ZZZ__FnCalls!F56</f>
        <v>MMM 2014</v>
      </c>
      <c r="BD106" s="20" t="str">
        <f>ZZZ__FnCalls!F57</f>
        <v>MMM 2014</v>
      </c>
      <c r="BE106" s="20" t="str">
        <f>ZZZ__FnCalls!F58</f>
        <v>MMM 2014</v>
      </c>
      <c r="BF106" s="20" t="str">
        <f>ZZZ__FnCalls!F59</f>
        <v>MMM 2014</v>
      </c>
      <c r="BG106" s="20" t="str">
        <f>ZZZ__FnCalls!F60</f>
        <v>MMM 2014</v>
      </c>
      <c r="BH106" s="20" t="str">
        <f>ZZZ__FnCalls!F61</f>
        <v>MMM 2014</v>
      </c>
      <c r="BI106" s="20" t="str">
        <f>ZZZ__FnCalls!F62</f>
        <v>MMM 2014</v>
      </c>
      <c r="BJ106" s="20" t="str">
        <f>ZZZ__FnCalls!F63</f>
        <v>MMM 2014</v>
      </c>
      <c r="BK106" s="20" t="str">
        <f>ZZZ__FnCalls!F64</f>
        <v>MMM 2014</v>
      </c>
      <c r="BL106" s="20" t="str">
        <f>ZZZ__FnCalls!F65</f>
        <v>MMM 2014</v>
      </c>
      <c r="BM106" s="20" t="str">
        <f>ZZZ__FnCalls!F66</f>
        <v>MMM 2014</v>
      </c>
      <c r="BN106" s="21" t="str">
        <f>ZZZ__FnCalls!H55</f>
        <v>2014</v>
      </c>
      <c r="BO106" s="20" t="str">
        <f>ZZZ__FnCalls!F67</f>
        <v>MMM 2015</v>
      </c>
      <c r="BP106" s="20" t="str">
        <f>ZZZ__FnCalls!F68</f>
        <v>MMM 2015</v>
      </c>
      <c r="BQ106" s="20" t="str">
        <f>ZZZ__FnCalls!F69</f>
        <v>MMM 2015</v>
      </c>
      <c r="BR106" s="20" t="str">
        <f>ZZZ__FnCalls!F70</f>
        <v>MMM 2015</v>
      </c>
      <c r="BS106" s="20" t="str">
        <f>ZZZ__FnCalls!F71</f>
        <v>MMM 2015</v>
      </c>
      <c r="BT106" s="20" t="str">
        <f>ZZZ__FnCalls!F72</f>
        <v>MMM 2015</v>
      </c>
      <c r="BU106" s="20" t="str">
        <f>ZZZ__FnCalls!F73</f>
        <v>MMM 2015</v>
      </c>
      <c r="BV106" s="20" t="str">
        <f>ZZZ__FnCalls!F74</f>
        <v>MMM 2015</v>
      </c>
      <c r="BW106" s="20" t="str">
        <f>ZZZ__FnCalls!F75</f>
        <v>MMM 2015</v>
      </c>
      <c r="BX106" s="20" t="str">
        <f>ZZZ__FnCalls!F76</f>
        <v>MMM 2015</v>
      </c>
      <c r="BY106" s="20" t="str">
        <f>ZZZ__FnCalls!F77</f>
        <v>MMM 2015</v>
      </c>
      <c r="BZ106" s="20" t="str">
        <f>ZZZ__FnCalls!F78</f>
        <v>MMM 2015</v>
      </c>
      <c r="CA106" s="21" t="str">
        <f>ZZZ__FnCalls!H67</f>
        <v>2015</v>
      </c>
      <c r="CB106" s="20" t="str">
        <f>ZZZ__FnCalls!F79</f>
        <v>MMM 2016</v>
      </c>
      <c r="CC106" s="20" t="str">
        <f>ZZZ__FnCalls!F80</f>
        <v>MMM 2016</v>
      </c>
      <c r="CD106" s="20" t="str">
        <f>ZZZ__FnCalls!F81</f>
        <v>MMM 2016</v>
      </c>
      <c r="CE106" s="20" t="str">
        <f>ZZZ__FnCalls!F82</f>
        <v>MMM 2016</v>
      </c>
      <c r="CF106" s="20" t="str">
        <f>ZZZ__FnCalls!F83</f>
        <v>MMM 2016</v>
      </c>
      <c r="CG106" s="20" t="str">
        <f>ZZZ__FnCalls!F84</f>
        <v>MMM 2016</v>
      </c>
      <c r="CH106" s="20" t="str">
        <f>ZZZ__FnCalls!F85</f>
        <v>MMM 2016</v>
      </c>
      <c r="CI106" s="20" t="str">
        <f>ZZZ__FnCalls!F86</f>
        <v>MMM 2016</v>
      </c>
      <c r="CJ106" s="20" t="str">
        <f>ZZZ__FnCalls!F87</f>
        <v>MMM 2016</v>
      </c>
      <c r="CK106" s="20" t="str">
        <f>ZZZ__FnCalls!F88</f>
        <v>MMM 2016</v>
      </c>
      <c r="CL106" s="20" t="str">
        <f>ZZZ__FnCalls!F89</f>
        <v>MMM 2016</v>
      </c>
      <c r="CM106" s="20" t="str">
        <f>ZZZ__FnCalls!F90</f>
        <v>MMM 2016</v>
      </c>
      <c r="CN106" s="21" t="str">
        <f>ZZZ__FnCalls!H79</f>
        <v>2016</v>
      </c>
      <c r="CO106" s="20" t="str">
        <f>ZZZ__FnCalls!F91</f>
        <v>MMM 2017</v>
      </c>
      <c r="CP106" s="20" t="str">
        <f>ZZZ__FnCalls!F92</f>
        <v>MMM 2017</v>
      </c>
      <c r="CQ106" s="20" t="str">
        <f>ZZZ__FnCalls!F93</f>
        <v>MMM 2017</v>
      </c>
      <c r="CR106" s="20" t="str">
        <f>ZZZ__FnCalls!F94</f>
        <v>MMM 2017</v>
      </c>
      <c r="CS106" s="20" t="str">
        <f>ZZZ__FnCalls!F95</f>
        <v>MMM 2017</v>
      </c>
      <c r="CT106" s="20" t="str">
        <f>ZZZ__FnCalls!F96</f>
        <v>MMM 2017</v>
      </c>
      <c r="CU106" s="20" t="str">
        <f>ZZZ__FnCalls!F97</f>
        <v>MMM 2017</v>
      </c>
      <c r="CV106" s="20" t="str">
        <f>ZZZ__FnCalls!F98</f>
        <v>MMM 2017</v>
      </c>
      <c r="CW106" s="20" t="str">
        <f>ZZZ__FnCalls!F99</f>
        <v>MMM 2017</v>
      </c>
      <c r="CX106" s="20" t="str">
        <f>ZZZ__FnCalls!F100</f>
        <v>MMM 2017</v>
      </c>
      <c r="CY106" s="20" t="str">
        <f>ZZZ__FnCalls!F101</f>
        <v>MMM 2017</v>
      </c>
      <c r="CZ106" s="20" t="str">
        <f>ZZZ__FnCalls!F102</f>
        <v>MMM 2017</v>
      </c>
      <c r="DA106" s="21" t="str">
        <f>ZZZ__FnCalls!H91</f>
        <v>2017</v>
      </c>
      <c r="DB106" s="20" t="str">
        <f>ZZZ__FnCalls!F103</f>
        <v>MMM 2018</v>
      </c>
      <c r="DC106" s="20" t="str">
        <f>ZZZ__FnCalls!F104</f>
        <v>MMM 2018</v>
      </c>
      <c r="DD106" s="20" t="str">
        <f>ZZZ__FnCalls!F105</f>
        <v>MMM 2018</v>
      </c>
      <c r="DE106" s="20" t="str">
        <f>ZZZ__FnCalls!F106</f>
        <v>MMM 2018</v>
      </c>
      <c r="DF106" s="20" t="str">
        <f>ZZZ__FnCalls!F107</f>
        <v>MMM 2018</v>
      </c>
      <c r="DG106" s="20" t="str">
        <f>ZZZ__FnCalls!F108</f>
        <v>MMM 2018</v>
      </c>
      <c r="DH106" s="20" t="str">
        <f>ZZZ__FnCalls!F109</f>
        <v>MMM 2018</v>
      </c>
      <c r="DI106" s="20" t="str">
        <f>ZZZ__FnCalls!F110</f>
        <v>MMM 2018</v>
      </c>
      <c r="DJ106" s="20" t="str">
        <f>ZZZ__FnCalls!F111</f>
        <v>MMM 2018</v>
      </c>
      <c r="DK106" s="20" t="str">
        <f>ZZZ__FnCalls!F112</f>
        <v>MMM 2018</v>
      </c>
      <c r="DL106" s="20" t="str">
        <f>ZZZ__FnCalls!F113</f>
        <v>MMM 2018</v>
      </c>
      <c r="DM106" s="20" t="str">
        <f>ZZZ__FnCalls!F114</f>
        <v>MMM 2018</v>
      </c>
      <c r="DN106" s="21" t="str">
        <f>ZZZ__FnCalls!H103</f>
        <v>2018</v>
      </c>
      <c r="DO106" s="20" t="str">
        <f>ZZZ__FnCalls!F115</f>
        <v>MMM 2019</v>
      </c>
      <c r="DP106" s="20" t="str">
        <f>ZZZ__FnCalls!F116</f>
        <v>MMM 2019</v>
      </c>
      <c r="DQ106" s="20" t="str">
        <f>ZZZ__FnCalls!F117</f>
        <v>MMM 2019</v>
      </c>
      <c r="DR106" s="20" t="str">
        <f>ZZZ__FnCalls!F118</f>
        <v>MMM 2019</v>
      </c>
      <c r="DS106" s="20" t="str">
        <f>ZZZ__FnCalls!F119</f>
        <v>MMM 2019</v>
      </c>
      <c r="DT106" s="20" t="str">
        <f>ZZZ__FnCalls!F120</f>
        <v>MMM 2019</v>
      </c>
      <c r="DU106" s="20" t="str">
        <f>ZZZ__FnCalls!F121</f>
        <v>MMM 2019</v>
      </c>
      <c r="DV106" s="20" t="str">
        <f>ZZZ__FnCalls!F122</f>
        <v>MMM 2019</v>
      </c>
      <c r="DW106" s="20" t="str">
        <f>ZZZ__FnCalls!F123</f>
        <v>MMM 2019</v>
      </c>
      <c r="DX106" s="20" t="str">
        <f>ZZZ__FnCalls!F124</f>
        <v>MMM 2019</v>
      </c>
      <c r="DY106" s="20" t="str">
        <f>ZZZ__FnCalls!F125</f>
        <v>MMM 2019</v>
      </c>
      <c r="DZ106" s="20" t="str">
        <f>ZZZ__FnCalls!F126</f>
        <v>MMM 2019</v>
      </c>
      <c r="EA106" s="21" t="str">
        <f>ZZZ__FnCalls!H115</f>
        <v>2019</v>
      </c>
      <c r="EB106" s="20" t="str">
        <f>ZZZ__FnCalls!F127</f>
        <v>MMM 2020</v>
      </c>
      <c r="EC106" s="20" t="str">
        <f>ZZZ__FnCalls!F128</f>
        <v>MMM 2020</v>
      </c>
      <c r="ED106" s="20" t="str">
        <f>ZZZ__FnCalls!F129</f>
        <v>MMM 2020</v>
      </c>
      <c r="EE106" s="20" t="str">
        <f>ZZZ__FnCalls!F130</f>
        <v>MMM 2020</v>
      </c>
      <c r="EF106" s="20" t="str">
        <f>ZZZ__FnCalls!F131</f>
        <v>MMM 2020</v>
      </c>
      <c r="EG106" s="20" t="str">
        <f>ZZZ__FnCalls!F132</f>
        <v>MMM 2020</v>
      </c>
      <c r="EH106" s="20" t="str">
        <f>ZZZ__FnCalls!F133</f>
        <v>MMM 2020</v>
      </c>
      <c r="EI106" s="20" t="str">
        <f>ZZZ__FnCalls!F134</f>
        <v>MMM 2020</v>
      </c>
      <c r="EJ106" s="20" t="str">
        <f>ZZZ__FnCalls!F135</f>
        <v>MMM 2020</v>
      </c>
      <c r="EK106" s="20" t="str">
        <f>ZZZ__FnCalls!F136</f>
        <v>MMM 2020</v>
      </c>
      <c r="EL106" s="20" t="str">
        <f>ZZZ__FnCalls!F137</f>
        <v>MMM 2020</v>
      </c>
      <c r="EM106" s="20" t="str">
        <f>ZZZ__FnCalls!F138</f>
        <v>MMM 2020</v>
      </c>
      <c r="EN106" s="21" t="str">
        <f>ZZZ__FnCalls!H127</f>
        <v>2020</v>
      </c>
    </row>
    <row r="107" spans="1:144" ht="12.75" customHeight="1" x14ac:dyDescent="0.2">
      <c r="A107" s="5"/>
      <c r="B107" s="44" t="str">
        <f>ZZZ__FnCalls!F7</f>
        <v>MMM 2010</v>
      </c>
      <c r="C107" s="44" t="str">
        <f>ZZZ__FnCalls!F8</f>
        <v>MMM 2010</v>
      </c>
      <c r="D107" s="44" t="str">
        <f>ZZZ__FnCalls!F9</f>
        <v>MMM 2010</v>
      </c>
      <c r="E107" s="44" t="str">
        <f>ZZZ__FnCalls!F10</f>
        <v>MMM 2010</v>
      </c>
      <c r="F107" s="44" t="str">
        <f>ZZZ__FnCalls!F11</f>
        <v>MMM 2010</v>
      </c>
      <c r="G107" s="44" t="str">
        <f>ZZZ__FnCalls!F12</f>
        <v>MMM 2010</v>
      </c>
      <c r="H107" s="44" t="str">
        <f>ZZZ__FnCalls!F13</f>
        <v>MMM 2010</v>
      </c>
      <c r="I107" s="44" t="str">
        <f>ZZZ__FnCalls!F14</f>
        <v>MMM 2010</v>
      </c>
      <c r="J107" s="44" t="str">
        <f>ZZZ__FnCalls!F15</f>
        <v>MMM 2010</v>
      </c>
      <c r="K107" s="44" t="str">
        <f>ZZZ__FnCalls!F16</f>
        <v>MMM 2010</v>
      </c>
      <c r="L107" s="44" t="str">
        <f>ZZZ__FnCalls!F17</f>
        <v>MMM 2010</v>
      </c>
      <c r="M107" s="44" t="str">
        <f>ZZZ__FnCalls!F18</f>
        <v>MMM 2010</v>
      </c>
      <c r="N107" s="45" t="str">
        <f>ZZZ__FnCalls!F7</f>
        <v>MMM 2010</v>
      </c>
      <c r="O107" s="44" t="str">
        <f>ZZZ__FnCalls!F19</f>
        <v>MMM 2011</v>
      </c>
      <c r="P107" s="44" t="str">
        <f>ZZZ__FnCalls!F20</f>
        <v>MMM 2011</v>
      </c>
      <c r="Q107" s="44" t="str">
        <f>ZZZ__FnCalls!F21</f>
        <v>MMM 2011</v>
      </c>
      <c r="R107" s="44" t="str">
        <f>ZZZ__FnCalls!F22</f>
        <v>MMM 2011</v>
      </c>
      <c r="S107" s="44" t="str">
        <f>ZZZ__FnCalls!F23</f>
        <v>MMM 2011</v>
      </c>
      <c r="T107" s="44" t="str">
        <f>ZZZ__FnCalls!F24</f>
        <v>MMM 2011</v>
      </c>
      <c r="U107" s="44" t="str">
        <f>ZZZ__FnCalls!F25</f>
        <v>MMM 2011</v>
      </c>
      <c r="V107" s="44" t="str">
        <f>ZZZ__FnCalls!F26</f>
        <v>MMM 2011</v>
      </c>
      <c r="W107" s="44" t="str">
        <f>ZZZ__FnCalls!F27</f>
        <v>MMM 2011</v>
      </c>
      <c r="X107" s="44" t="str">
        <f>ZZZ__FnCalls!F28</f>
        <v>MMM 2011</v>
      </c>
      <c r="Y107" s="44" t="str">
        <f>ZZZ__FnCalls!F29</f>
        <v>MMM 2011</v>
      </c>
      <c r="Z107" s="44" t="str">
        <f>ZZZ__FnCalls!F30</f>
        <v>MMM 2011</v>
      </c>
      <c r="AA107" s="45" t="str">
        <f>ZZZ__FnCalls!F19</f>
        <v>MMM 2011</v>
      </c>
      <c r="AB107" s="44" t="str">
        <f>ZZZ__FnCalls!F31</f>
        <v>MMM 2012</v>
      </c>
      <c r="AC107" s="44" t="str">
        <f>ZZZ__FnCalls!F32</f>
        <v>MMM 2012</v>
      </c>
      <c r="AD107" s="44" t="str">
        <f>ZZZ__FnCalls!F33</f>
        <v>MMM 2012</v>
      </c>
      <c r="AE107" s="44" t="str">
        <f>ZZZ__FnCalls!F34</f>
        <v>MMM 2012</v>
      </c>
      <c r="AF107" s="44" t="str">
        <f>ZZZ__FnCalls!F35</f>
        <v>MMM 2012</v>
      </c>
      <c r="AG107" s="44" t="str">
        <f>ZZZ__FnCalls!F36</f>
        <v>MMM 2012</v>
      </c>
      <c r="AH107" s="44" t="str">
        <f>ZZZ__FnCalls!F37</f>
        <v>MMM 2012</v>
      </c>
      <c r="AI107" s="44" t="str">
        <f>ZZZ__FnCalls!F38</f>
        <v>MMM 2012</v>
      </c>
      <c r="AJ107" s="44" t="str">
        <f>ZZZ__FnCalls!F39</f>
        <v>MMM 2012</v>
      </c>
      <c r="AK107" s="44" t="str">
        <f>ZZZ__FnCalls!F40</f>
        <v>MMM 2012</v>
      </c>
      <c r="AL107" s="44" t="str">
        <f>ZZZ__FnCalls!F41</f>
        <v>MMM 2012</v>
      </c>
      <c r="AM107" s="44" t="str">
        <f>ZZZ__FnCalls!F42</f>
        <v>MMM 2012</v>
      </c>
      <c r="AN107" s="45" t="str">
        <f>ZZZ__FnCalls!F31</f>
        <v>MMM 2012</v>
      </c>
      <c r="AO107" s="44" t="str">
        <f>ZZZ__FnCalls!F43</f>
        <v>MMM 2013</v>
      </c>
      <c r="AP107" s="44" t="str">
        <f>ZZZ__FnCalls!F44</f>
        <v>MMM 2013</v>
      </c>
      <c r="AQ107" s="44" t="str">
        <f>ZZZ__FnCalls!F45</f>
        <v>MMM 2013</v>
      </c>
      <c r="AR107" s="44" t="str">
        <f>ZZZ__FnCalls!F46</f>
        <v>MMM 2013</v>
      </c>
      <c r="AS107" s="44" t="str">
        <f>ZZZ__FnCalls!F47</f>
        <v>MMM 2013</v>
      </c>
      <c r="AT107" s="44" t="str">
        <f>ZZZ__FnCalls!F48</f>
        <v>MMM 2013</v>
      </c>
      <c r="AU107" s="44" t="str">
        <f>ZZZ__FnCalls!F49</f>
        <v>MMM 2013</v>
      </c>
      <c r="AV107" s="44" t="str">
        <f>ZZZ__FnCalls!F50</f>
        <v>MMM 2013</v>
      </c>
      <c r="AW107" s="44" t="str">
        <f>ZZZ__FnCalls!F51</f>
        <v>MMM 2013</v>
      </c>
      <c r="AX107" s="44" t="str">
        <f>ZZZ__FnCalls!F52</f>
        <v>MMM 2013</v>
      </c>
      <c r="AY107" s="44" t="str">
        <f>ZZZ__FnCalls!F53</f>
        <v>MMM 2013</v>
      </c>
      <c r="AZ107" s="44" t="str">
        <f>ZZZ__FnCalls!F54</f>
        <v>MMM 2013</v>
      </c>
      <c r="BA107" s="45" t="str">
        <f>ZZZ__FnCalls!F43</f>
        <v>MMM 2013</v>
      </c>
      <c r="BB107" s="44" t="str">
        <f>ZZZ__FnCalls!F55</f>
        <v>MMM 2014</v>
      </c>
      <c r="BC107" s="44" t="str">
        <f>ZZZ__FnCalls!F56</f>
        <v>MMM 2014</v>
      </c>
      <c r="BD107" s="44" t="str">
        <f>ZZZ__FnCalls!F57</f>
        <v>MMM 2014</v>
      </c>
      <c r="BE107" s="44" t="str">
        <f>ZZZ__FnCalls!F58</f>
        <v>MMM 2014</v>
      </c>
      <c r="BF107" s="44" t="str">
        <f>ZZZ__FnCalls!F59</f>
        <v>MMM 2014</v>
      </c>
      <c r="BG107" s="44" t="str">
        <f>ZZZ__FnCalls!F60</f>
        <v>MMM 2014</v>
      </c>
      <c r="BH107" s="44" t="str">
        <f>ZZZ__FnCalls!F61</f>
        <v>MMM 2014</v>
      </c>
      <c r="BI107" s="44" t="str">
        <f>ZZZ__FnCalls!F62</f>
        <v>MMM 2014</v>
      </c>
      <c r="BJ107" s="44" t="str">
        <f>ZZZ__FnCalls!F63</f>
        <v>MMM 2014</v>
      </c>
      <c r="BK107" s="44" t="str">
        <f>ZZZ__FnCalls!F64</f>
        <v>MMM 2014</v>
      </c>
      <c r="BL107" s="44" t="str">
        <f>ZZZ__FnCalls!F65</f>
        <v>MMM 2014</v>
      </c>
      <c r="BM107" s="44" t="str">
        <f>ZZZ__FnCalls!F66</f>
        <v>MMM 2014</v>
      </c>
      <c r="BN107" s="45" t="str">
        <f>ZZZ__FnCalls!F55</f>
        <v>MMM 2014</v>
      </c>
      <c r="BO107" s="44" t="str">
        <f>ZZZ__FnCalls!F67</f>
        <v>MMM 2015</v>
      </c>
      <c r="BP107" s="44" t="str">
        <f>ZZZ__FnCalls!F68</f>
        <v>MMM 2015</v>
      </c>
      <c r="BQ107" s="44" t="str">
        <f>ZZZ__FnCalls!F69</f>
        <v>MMM 2015</v>
      </c>
      <c r="BR107" s="44" t="str">
        <f>ZZZ__FnCalls!F70</f>
        <v>MMM 2015</v>
      </c>
      <c r="BS107" s="44" t="str">
        <f>ZZZ__FnCalls!F71</f>
        <v>MMM 2015</v>
      </c>
      <c r="BT107" s="44" t="str">
        <f>ZZZ__FnCalls!F72</f>
        <v>MMM 2015</v>
      </c>
      <c r="BU107" s="44" t="str">
        <f>ZZZ__FnCalls!F73</f>
        <v>MMM 2015</v>
      </c>
      <c r="BV107" s="44" t="str">
        <f>ZZZ__FnCalls!F74</f>
        <v>MMM 2015</v>
      </c>
      <c r="BW107" s="44" t="str">
        <f>ZZZ__FnCalls!F75</f>
        <v>MMM 2015</v>
      </c>
      <c r="BX107" s="44" t="str">
        <f>ZZZ__FnCalls!F76</f>
        <v>MMM 2015</v>
      </c>
      <c r="BY107" s="44" t="str">
        <f>ZZZ__FnCalls!F77</f>
        <v>MMM 2015</v>
      </c>
      <c r="BZ107" s="44" t="str">
        <f>ZZZ__FnCalls!F78</f>
        <v>MMM 2015</v>
      </c>
      <c r="CA107" s="45" t="str">
        <f>ZZZ__FnCalls!F67</f>
        <v>MMM 2015</v>
      </c>
      <c r="CB107" s="44" t="str">
        <f>ZZZ__FnCalls!F79</f>
        <v>MMM 2016</v>
      </c>
      <c r="CC107" s="44" t="str">
        <f>ZZZ__FnCalls!F80</f>
        <v>MMM 2016</v>
      </c>
      <c r="CD107" s="44" t="str">
        <f>ZZZ__FnCalls!F81</f>
        <v>MMM 2016</v>
      </c>
      <c r="CE107" s="44" t="str">
        <f>ZZZ__FnCalls!F82</f>
        <v>MMM 2016</v>
      </c>
      <c r="CF107" s="44" t="str">
        <f>ZZZ__FnCalls!F83</f>
        <v>MMM 2016</v>
      </c>
      <c r="CG107" s="44" t="str">
        <f>ZZZ__FnCalls!F84</f>
        <v>MMM 2016</v>
      </c>
      <c r="CH107" s="44" t="str">
        <f>ZZZ__FnCalls!F85</f>
        <v>MMM 2016</v>
      </c>
      <c r="CI107" s="44" t="str">
        <f>ZZZ__FnCalls!F86</f>
        <v>MMM 2016</v>
      </c>
      <c r="CJ107" s="44" t="str">
        <f>ZZZ__FnCalls!F87</f>
        <v>MMM 2016</v>
      </c>
      <c r="CK107" s="44" t="str">
        <f>ZZZ__FnCalls!F88</f>
        <v>MMM 2016</v>
      </c>
      <c r="CL107" s="44" t="str">
        <f>ZZZ__FnCalls!F89</f>
        <v>MMM 2016</v>
      </c>
      <c r="CM107" s="44" t="str">
        <f>ZZZ__FnCalls!F90</f>
        <v>MMM 2016</v>
      </c>
      <c r="CN107" s="45" t="str">
        <f>ZZZ__FnCalls!F79</f>
        <v>MMM 2016</v>
      </c>
      <c r="CO107" s="44" t="str">
        <f>ZZZ__FnCalls!F91</f>
        <v>MMM 2017</v>
      </c>
      <c r="CP107" s="44" t="str">
        <f>ZZZ__FnCalls!F92</f>
        <v>MMM 2017</v>
      </c>
      <c r="CQ107" s="44" t="str">
        <f>ZZZ__FnCalls!F93</f>
        <v>MMM 2017</v>
      </c>
      <c r="CR107" s="44" t="str">
        <f>ZZZ__FnCalls!F94</f>
        <v>MMM 2017</v>
      </c>
      <c r="CS107" s="44" t="str">
        <f>ZZZ__FnCalls!F95</f>
        <v>MMM 2017</v>
      </c>
      <c r="CT107" s="44" t="str">
        <f>ZZZ__FnCalls!F96</f>
        <v>MMM 2017</v>
      </c>
      <c r="CU107" s="44" t="str">
        <f>ZZZ__FnCalls!F97</f>
        <v>MMM 2017</v>
      </c>
      <c r="CV107" s="44" t="str">
        <f>ZZZ__FnCalls!F98</f>
        <v>MMM 2017</v>
      </c>
      <c r="CW107" s="44" t="str">
        <f>ZZZ__FnCalls!F99</f>
        <v>MMM 2017</v>
      </c>
      <c r="CX107" s="44" t="str">
        <f>ZZZ__FnCalls!F100</f>
        <v>MMM 2017</v>
      </c>
      <c r="CY107" s="44" t="str">
        <f>ZZZ__FnCalls!F101</f>
        <v>MMM 2017</v>
      </c>
      <c r="CZ107" s="44" t="str">
        <f>ZZZ__FnCalls!F102</f>
        <v>MMM 2017</v>
      </c>
      <c r="DA107" s="45" t="str">
        <f>ZZZ__FnCalls!F91</f>
        <v>MMM 2017</v>
      </c>
      <c r="DB107" s="44" t="str">
        <f>ZZZ__FnCalls!F103</f>
        <v>MMM 2018</v>
      </c>
      <c r="DC107" s="44" t="str">
        <f>ZZZ__FnCalls!F104</f>
        <v>MMM 2018</v>
      </c>
      <c r="DD107" s="44" t="str">
        <f>ZZZ__FnCalls!F105</f>
        <v>MMM 2018</v>
      </c>
      <c r="DE107" s="44" t="str">
        <f>ZZZ__FnCalls!F106</f>
        <v>MMM 2018</v>
      </c>
      <c r="DF107" s="44" t="str">
        <f>ZZZ__FnCalls!F107</f>
        <v>MMM 2018</v>
      </c>
      <c r="DG107" s="44" t="str">
        <f>ZZZ__FnCalls!F108</f>
        <v>MMM 2018</v>
      </c>
      <c r="DH107" s="44" t="str">
        <f>ZZZ__FnCalls!F109</f>
        <v>MMM 2018</v>
      </c>
      <c r="DI107" s="44" t="str">
        <f>ZZZ__FnCalls!F110</f>
        <v>MMM 2018</v>
      </c>
      <c r="DJ107" s="44" t="str">
        <f>ZZZ__FnCalls!F111</f>
        <v>MMM 2018</v>
      </c>
      <c r="DK107" s="44" t="str">
        <f>ZZZ__FnCalls!F112</f>
        <v>MMM 2018</v>
      </c>
      <c r="DL107" s="44" t="str">
        <f>ZZZ__FnCalls!F113</f>
        <v>MMM 2018</v>
      </c>
      <c r="DM107" s="44" t="str">
        <f>ZZZ__FnCalls!F114</f>
        <v>MMM 2018</v>
      </c>
      <c r="DN107" s="45" t="str">
        <f>ZZZ__FnCalls!F103</f>
        <v>MMM 2018</v>
      </c>
      <c r="DO107" s="44" t="str">
        <f>ZZZ__FnCalls!F115</f>
        <v>MMM 2019</v>
      </c>
      <c r="DP107" s="44" t="str">
        <f>ZZZ__FnCalls!F116</f>
        <v>MMM 2019</v>
      </c>
      <c r="DQ107" s="44" t="str">
        <f>ZZZ__FnCalls!F117</f>
        <v>MMM 2019</v>
      </c>
      <c r="DR107" s="44" t="str">
        <f>ZZZ__FnCalls!F118</f>
        <v>MMM 2019</v>
      </c>
      <c r="DS107" s="44" t="str">
        <f>ZZZ__FnCalls!F119</f>
        <v>MMM 2019</v>
      </c>
      <c r="DT107" s="44" t="str">
        <f>ZZZ__FnCalls!F120</f>
        <v>MMM 2019</v>
      </c>
      <c r="DU107" s="44" t="str">
        <f>ZZZ__FnCalls!F121</f>
        <v>MMM 2019</v>
      </c>
      <c r="DV107" s="44" t="str">
        <f>ZZZ__FnCalls!F122</f>
        <v>MMM 2019</v>
      </c>
      <c r="DW107" s="44" t="str">
        <f>ZZZ__FnCalls!F123</f>
        <v>MMM 2019</v>
      </c>
      <c r="DX107" s="44" t="str">
        <f>ZZZ__FnCalls!F124</f>
        <v>MMM 2019</v>
      </c>
      <c r="DY107" s="44" t="str">
        <f>ZZZ__FnCalls!F125</f>
        <v>MMM 2019</v>
      </c>
      <c r="DZ107" s="44" t="str">
        <f>ZZZ__FnCalls!F126</f>
        <v>MMM 2019</v>
      </c>
      <c r="EA107" s="45" t="str">
        <f>ZZZ__FnCalls!F115</f>
        <v>MMM 2019</v>
      </c>
      <c r="EB107" s="44" t="str">
        <f>ZZZ__FnCalls!F127</f>
        <v>MMM 2020</v>
      </c>
      <c r="EC107" s="44" t="str">
        <f>ZZZ__FnCalls!F128</f>
        <v>MMM 2020</v>
      </c>
      <c r="ED107" s="44" t="str">
        <f>ZZZ__FnCalls!F129</f>
        <v>MMM 2020</v>
      </c>
      <c r="EE107" s="44" t="str">
        <f>ZZZ__FnCalls!F130</f>
        <v>MMM 2020</v>
      </c>
      <c r="EF107" s="44" t="str">
        <f>ZZZ__FnCalls!F131</f>
        <v>MMM 2020</v>
      </c>
      <c r="EG107" s="44" t="str">
        <f>ZZZ__FnCalls!F132</f>
        <v>MMM 2020</v>
      </c>
      <c r="EH107" s="44" t="str">
        <f>ZZZ__FnCalls!F133</f>
        <v>MMM 2020</v>
      </c>
      <c r="EI107" s="44" t="str">
        <f>ZZZ__FnCalls!F134</f>
        <v>MMM 2020</v>
      </c>
      <c r="EJ107" s="44" t="str">
        <f>ZZZ__FnCalls!F135</f>
        <v>MMM 2020</v>
      </c>
      <c r="EK107" s="44" t="str">
        <f>ZZZ__FnCalls!F136</f>
        <v>MMM 2020</v>
      </c>
      <c r="EL107" s="44" t="str">
        <f>ZZZ__FnCalls!F137</f>
        <v>MMM 2020</v>
      </c>
      <c r="EM107" s="44" t="str">
        <f>ZZZ__FnCalls!F138</f>
        <v>MMM 2020</v>
      </c>
      <c r="EN107" s="45" t="str">
        <f>ZZZ__FnCalls!F127</f>
        <v>MMM 2020</v>
      </c>
    </row>
    <row r="108" spans="1:144" ht="12.75" customHeight="1" x14ac:dyDescent="0.2">
      <c r="A108" s="2" t="str">
        <f>"Demand_Expected_Long_mean_1"</f>
        <v>Demand_Expected_Long_mean_1</v>
      </c>
    </row>
    <row r="109" spans="1:144" ht="12.75" customHeight="1" x14ac:dyDescent="0.2">
      <c r="B109" s="19" t="str">
        <f>ZZZ__FnCalls!F7</f>
        <v>MMM 2010</v>
      </c>
      <c r="C109" s="20" t="str">
        <f>ZZZ__FnCalls!F8</f>
        <v>MMM 2010</v>
      </c>
      <c r="D109" s="20" t="str">
        <f>ZZZ__FnCalls!F9</f>
        <v>MMM 2010</v>
      </c>
      <c r="E109" s="20" t="str">
        <f>ZZZ__FnCalls!F10</f>
        <v>MMM 2010</v>
      </c>
      <c r="F109" s="20" t="str">
        <f>ZZZ__FnCalls!F11</f>
        <v>MMM 2010</v>
      </c>
      <c r="G109" s="20" t="str">
        <f>ZZZ__FnCalls!F12</f>
        <v>MMM 2010</v>
      </c>
      <c r="H109" s="20" t="str">
        <f>ZZZ__FnCalls!F13</f>
        <v>MMM 2010</v>
      </c>
      <c r="I109" s="20" t="str">
        <f>ZZZ__FnCalls!F14</f>
        <v>MMM 2010</v>
      </c>
      <c r="J109" s="20" t="str">
        <f>ZZZ__FnCalls!F15</f>
        <v>MMM 2010</v>
      </c>
      <c r="K109" s="20" t="str">
        <f>ZZZ__FnCalls!F16</f>
        <v>MMM 2010</v>
      </c>
      <c r="L109" s="20" t="str">
        <f>ZZZ__FnCalls!F17</f>
        <v>MMM 2010</v>
      </c>
      <c r="M109" s="20" t="str">
        <f>ZZZ__FnCalls!F18</f>
        <v>MMM 2010</v>
      </c>
      <c r="N109" s="21" t="str">
        <f>ZZZ__FnCalls!H7</f>
        <v>2010</v>
      </c>
      <c r="O109" s="20" t="str">
        <f>ZZZ__FnCalls!F19</f>
        <v>MMM 2011</v>
      </c>
      <c r="P109" s="20" t="str">
        <f>ZZZ__FnCalls!F20</f>
        <v>MMM 2011</v>
      </c>
      <c r="Q109" s="20" t="str">
        <f>ZZZ__FnCalls!F21</f>
        <v>MMM 2011</v>
      </c>
      <c r="R109" s="20" t="str">
        <f>ZZZ__FnCalls!F22</f>
        <v>MMM 2011</v>
      </c>
      <c r="S109" s="20" t="str">
        <f>ZZZ__FnCalls!F23</f>
        <v>MMM 2011</v>
      </c>
      <c r="T109" s="20" t="str">
        <f>ZZZ__FnCalls!F24</f>
        <v>MMM 2011</v>
      </c>
      <c r="U109" s="20" t="str">
        <f>ZZZ__FnCalls!F25</f>
        <v>MMM 2011</v>
      </c>
      <c r="V109" s="20" t="str">
        <f>ZZZ__FnCalls!F26</f>
        <v>MMM 2011</v>
      </c>
      <c r="W109" s="20" t="str">
        <f>ZZZ__FnCalls!F27</f>
        <v>MMM 2011</v>
      </c>
      <c r="X109" s="20" t="str">
        <f>ZZZ__FnCalls!F28</f>
        <v>MMM 2011</v>
      </c>
      <c r="Y109" s="20" t="str">
        <f>ZZZ__FnCalls!F29</f>
        <v>MMM 2011</v>
      </c>
      <c r="Z109" s="20" t="str">
        <f>ZZZ__FnCalls!F30</f>
        <v>MMM 2011</v>
      </c>
      <c r="AA109" s="21" t="str">
        <f>ZZZ__FnCalls!H19</f>
        <v>2011</v>
      </c>
      <c r="AB109" s="20" t="str">
        <f>ZZZ__FnCalls!F31</f>
        <v>MMM 2012</v>
      </c>
      <c r="AC109" s="20" t="str">
        <f>ZZZ__FnCalls!F32</f>
        <v>MMM 2012</v>
      </c>
      <c r="AD109" s="20" t="str">
        <f>ZZZ__FnCalls!F33</f>
        <v>MMM 2012</v>
      </c>
      <c r="AE109" s="20" t="str">
        <f>ZZZ__FnCalls!F34</f>
        <v>MMM 2012</v>
      </c>
      <c r="AF109" s="20" t="str">
        <f>ZZZ__FnCalls!F35</f>
        <v>MMM 2012</v>
      </c>
      <c r="AG109" s="20" t="str">
        <f>ZZZ__FnCalls!F36</f>
        <v>MMM 2012</v>
      </c>
      <c r="AH109" s="20" t="str">
        <f>ZZZ__FnCalls!F37</f>
        <v>MMM 2012</v>
      </c>
      <c r="AI109" s="20" t="str">
        <f>ZZZ__FnCalls!F38</f>
        <v>MMM 2012</v>
      </c>
      <c r="AJ109" s="20" t="str">
        <f>ZZZ__FnCalls!F39</f>
        <v>MMM 2012</v>
      </c>
      <c r="AK109" s="20" t="str">
        <f>ZZZ__FnCalls!F40</f>
        <v>MMM 2012</v>
      </c>
      <c r="AL109" s="20" t="str">
        <f>ZZZ__FnCalls!F41</f>
        <v>MMM 2012</v>
      </c>
      <c r="AM109" s="20" t="str">
        <f>ZZZ__FnCalls!F42</f>
        <v>MMM 2012</v>
      </c>
      <c r="AN109" s="21" t="str">
        <f>ZZZ__FnCalls!H31</f>
        <v>2012</v>
      </c>
      <c r="AO109" s="20" t="str">
        <f>ZZZ__FnCalls!F43</f>
        <v>MMM 2013</v>
      </c>
      <c r="AP109" s="20" t="str">
        <f>ZZZ__FnCalls!F44</f>
        <v>MMM 2013</v>
      </c>
      <c r="AQ109" s="20" t="str">
        <f>ZZZ__FnCalls!F45</f>
        <v>MMM 2013</v>
      </c>
      <c r="AR109" s="20" t="str">
        <f>ZZZ__FnCalls!F46</f>
        <v>MMM 2013</v>
      </c>
      <c r="AS109" s="20" t="str">
        <f>ZZZ__FnCalls!F47</f>
        <v>MMM 2013</v>
      </c>
      <c r="AT109" s="20" t="str">
        <f>ZZZ__FnCalls!F48</f>
        <v>MMM 2013</v>
      </c>
      <c r="AU109" s="20" t="str">
        <f>ZZZ__FnCalls!F49</f>
        <v>MMM 2013</v>
      </c>
      <c r="AV109" s="20" t="str">
        <f>ZZZ__FnCalls!F50</f>
        <v>MMM 2013</v>
      </c>
      <c r="AW109" s="20" t="str">
        <f>ZZZ__FnCalls!F51</f>
        <v>MMM 2013</v>
      </c>
      <c r="AX109" s="20" t="str">
        <f>ZZZ__FnCalls!F52</f>
        <v>MMM 2013</v>
      </c>
      <c r="AY109" s="20" t="str">
        <f>ZZZ__FnCalls!F53</f>
        <v>MMM 2013</v>
      </c>
      <c r="AZ109" s="20" t="str">
        <f>ZZZ__FnCalls!F54</f>
        <v>MMM 2013</v>
      </c>
      <c r="BA109" s="21" t="str">
        <f>ZZZ__FnCalls!H43</f>
        <v>2013</v>
      </c>
      <c r="BB109" s="20" t="str">
        <f>ZZZ__FnCalls!F55</f>
        <v>MMM 2014</v>
      </c>
      <c r="BC109" s="20" t="str">
        <f>ZZZ__FnCalls!F56</f>
        <v>MMM 2014</v>
      </c>
      <c r="BD109" s="20" t="str">
        <f>ZZZ__FnCalls!F57</f>
        <v>MMM 2014</v>
      </c>
      <c r="BE109" s="20" t="str">
        <f>ZZZ__FnCalls!F58</f>
        <v>MMM 2014</v>
      </c>
      <c r="BF109" s="20" t="str">
        <f>ZZZ__FnCalls!F59</f>
        <v>MMM 2014</v>
      </c>
      <c r="BG109" s="20" t="str">
        <f>ZZZ__FnCalls!F60</f>
        <v>MMM 2014</v>
      </c>
      <c r="BH109" s="20" t="str">
        <f>ZZZ__FnCalls!F61</f>
        <v>MMM 2014</v>
      </c>
      <c r="BI109" s="20" t="str">
        <f>ZZZ__FnCalls!F62</f>
        <v>MMM 2014</v>
      </c>
      <c r="BJ109" s="20" t="str">
        <f>ZZZ__FnCalls!F63</f>
        <v>MMM 2014</v>
      </c>
      <c r="BK109" s="20" t="str">
        <f>ZZZ__FnCalls!F64</f>
        <v>MMM 2014</v>
      </c>
      <c r="BL109" s="20" t="str">
        <f>ZZZ__FnCalls!F65</f>
        <v>MMM 2014</v>
      </c>
      <c r="BM109" s="20" t="str">
        <f>ZZZ__FnCalls!F66</f>
        <v>MMM 2014</v>
      </c>
      <c r="BN109" s="21" t="str">
        <f>ZZZ__FnCalls!H55</f>
        <v>2014</v>
      </c>
      <c r="BO109" s="20" t="str">
        <f>ZZZ__FnCalls!F67</f>
        <v>MMM 2015</v>
      </c>
      <c r="BP109" s="20" t="str">
        <f>ZZZ__FnCalls!F68</f>
        <v>MMM 2015</v>
      </c>
      <c r="BQ109" s="20" t="str">
        <f>ZZZ__FnCalls!F69</f>
        <v>MMM 2015</v>
      </c>
      <c r="BR109" s="20" t="str">
        <f>ZZZ__FnCalls!F70</f>
        <v>MMM 2015</v>
      </c>
      <c r="BS109" s="20" t="str">
        <f>ZZZ__FnCalls!F71</f>
        <v>MMM 2015</v>
      </c>
      <c r="BT109" s="20" t="str">
        <f>ZZZ__FnCalls!F72</f>
        <v>MMM 2015</v>
      </c>
      <c r="BU109" s="20" t="str">
        <f>ZZZ__FnCalls!F73</f>
        <v>MMM 2015</v>
      </c>
      <c r="BV109" s="20" t="str">
        <f>ZZZ__FnCalls!F74</f>
        <v>MMM 2015</v>
      </c>
      <c r="BW109" s="20" t="str">
        <f>ZZZ__FnCalls!F75</f>
        <v>MMM 2015</v>
      </c>
      <c r="BX109" s="20" t="str">
        <f>ZZZ__FnCalls!F76</f>
        <v>MMM 2015</v>
      </c>
      <c r="BY109" s="20" t="str">
        <f>ZZZ__FnCalls!F77</f>
        <v>MMM 2015</v>
      </c>
      <c r="BZ109" s="20" t="str">
        <f>ZZZ__FnCalls!F78</f>
        <v>MMM 2015</v>
      </c>
      <c r="CA109" s="21" t="str">
        <f>ZZZ__FnCalls!H67</f>
        <v>2015</v>
      </c>
      <c r="CB109" s="20" t="str">
        <f>ZZZ__FnCalls!F79</f>
        <v>MMM 2016</v>
      </c>
      <c r="CC109" s="20" t="str">
        <f>ZZZ__FnCalls!F80</f>
        <v>MMM 2016</v>
      </c>
      <c r="CD109" s="20" t="str">
        <f>ZZZ__FnCalls!F81</f>
        <v>MMM 2016</v>
      </c>
      <c r="CE109" s="20" t="str">
        <f>ZZZ__FnCalls!F82</f>
        <v>MMM 2016</v>
      </c>
      <c r="CF109" s="20" t="str">
        <f>ZZZ__FnCalls!F83</f>
        <v>MMM 2016</v>
      </c>
      <c r="CG109" s="20" t="str">
        <f>ZZZ__FnCalls!F84</f>
        <v>MMM 2016</v>
      </c>
      <c r="CH109" s="20" t="str">
        <f>ZZZ__FnCalls!F85</f>
        <v>MMM 2016</v>
      </c>
      <c r="CI109" s="20" t="str">
        <f>ZZZ__FnCalls!F86</f>
        <v>MMM 2016</v>
      </c>
      <c r="CJ109" s="20" t="str">
        <f>ZZZ__FnCalls!F87</f>
        <v>MMM 2016</v>
      </c>
      <c r="CK109" s="20" t="str">
        <f>ZZZ__FnCalls!F88</f>
        <v>MMM 2016</v>
      </c>
      <c r="CL109" s="20" t="str">
        <f>ZZZ__FnCalls!F89</f>
        <v>MMM 2016</v>
      </c>
      <c r="CM109" s="20" t="str">
        <f>ZZZ__FnCalls!F90</f>
        <v>MMM 2016</v>
      </c>
      <c r="CN109" s="21" t="str">
        <f>ZZZ__FnCalls!H79</f>
        <v>2016</v>
      </c>
      <c r="CO109" s="20" t="str">
        <f>ZZZ__FnCalls!F91</f>
        <v>MMM 2017</v>
      </c>
      <c r="CP109" s="20" t="str">
        <f>ZZZ__FnCalls!F92</f>
        <v>MMM 2017</v>
      </c>
      <c r="CQ109" s="20" t="str">
        <f>ZZZ__FnCalls!F93</f>
        <v>MMM 2017</v>
      </c>
      <c r="CR109" s="20" t="str">
        <f>ZZZ__FnCalls!F94</f>
        <v>MMM 2017</v>
      </c>
      <c r="CS109" s="20" t="str">
        <f>ZZZ__FnCalls!F95</f>
        <v>MMM 2017</v>
      </c>
      <c r="CT109" s="20" t="str">
        <f>ZZZ__FnCalls!F96</f>
        <v>MMM 2017</v>
      </c>
      <c r="CU109" s="20" t="str">
        <f>ZZZ__FnCalls!F97</f>
        <v>MMM 2017</v>
      </c>
      <c r="CV109" s="20" t="str">
        <f>ZZZ__FnCalls!F98</f>
        <v>MMM 2017</v>
      </c>
      <c r="CW109" s="20" t="str">
        <f>ZZZ__FnCalls!F99</f>
        <v>MMM 2017</v>
      </c>
      <c r="CX109" s="20" t="str">
        <f>ZZZ__FnCalls!F100</f>
        <v>MMM 2017</v>
      </c>
      <c r="CY109" s="20" t="str">
        <f>ZZZ__FnCalls!F101</f>
        <v>MMM 2017</v>
      </c>
      <c r="CZ109" s="20" t="str">
        <f>ZZZ__FnCalls!F102</f>
        <v>MMM 2017</v>
      </c>
      <c r="DA109" s="21" t="str">
        <f>ZZZ__FnCalls!H91</f>
        <v>2017</v>
      </c>
      <c r="DB109" s="20" t="str">
        <f>ZZZ__FnCalls!F103</f>
        <v>MMM 2018</v>
      </c>
      <c r="DC109" s="20" t="str">
        <f>ZZZ__FnCalls!F104</f>
        <v>MMM 2018</v>
      </c>
      <c r="DD109" s="20" t="str">
        <f>ZZZ__FnCalls!F105</f>
        <v>MMM 2018</v>
      </c>
      <c r="DE109" s="20" t="str">
        <f>ZZZ__FnCalls!F106</f>
        <v>MMM 2018</v>
      </c>
      <c r="DF109" s="20" t="str">
        <f>ZZZ__FnCalls!F107</f>
        <v>MMM 2018</v>
      </c>
      <c r="DG109" s="20" t="str">
        <f>ZZZ__FnCalls!F108</f>
        <v>MMM 2018</v>
      </c>
      <c r="DH109" s="20" t="str">
        <f>ZZZ__FnCalls!F109</f>
        <v>MMM 2018</v>
      </c>
      <c r="DI109" s="20" t="str">
        <f>ZZZ__FnCalls!F110</f>
        <v>MMM 2018</v>
      </c>
      <c r="DJ109" s="20" t="str">
        <f>ZZZ__FnCalls!F111</f>
        <v>MMM 2018</v>
      </c>
      <c r="DK109" s="20" t="str">
        <f>ZZZ__FnCalls!F112</f>
        <v>MMM 2018</v>
      </c>
      <c r="DL109" s="20" t="str">
        <f>ZZZ__FnCalls!F113</f>
        <v>MMM 2018</v>
      </c>
      <c r="DM109" s="20" t="str">
        <f>ZZZ__FnCalls!F114</f>
        <v>MMM 2018</v>
      </c>
      <c r="DN109" s="21" t="str">
        <f>ZZZ__FnCalls!H103</f>
        <v>2018</v>
      </c>
      <c r="DO109" s="20" t="str">
        <f>ZZZ__FnCalls!F115</f>
        <v>MMM 2019</v>
      </c>
      <c r="DP109" s="20" t="str">
        <f>ZZZ__FnCalls!F116</f>
        <v>MMM 2019</v>
      </c>
      <c r="DQ109" s="20" t="str">
        <f>ZZZ__FnCalls!F117</f>
        <v>MMM 2019</v>
      </c>
      <c r="DR109" s="20" t="str">
        <f>ZZZ__FnCalls!F118</f>
        <v>MMM 2019</v>
      </c>
      <c r="DS109" s="20" t="str">
        <f>ZZZ__FnCalls!F119</f>
        <v>MMM 2019</v>
      </c>
      <c r="DT109" s="20" t="str">
        <f>ZZZ__FnCalls!F120</f>
        <v>MMM 2019</v>
      </c>
      <c r="DU109" s="20" t="str">
        <f>ZZZ__FnCalls!F121</f>
        <v>MMM 2019</v>
      </c>
      <c r="DV109" s="20" t="str">
        <f>ZZZ__FnCalls!F122</f>
        <v>MMM 2019</v>
      </c>
      <c r="DW109" s="20" t="str">
        <f>ZZZ__FnCalls!F123</f>
        <v>MMM 2019</v>
      </c>
      <c r="DX109" s="20" t="str">
        <f>ZZZ__FnCalls!F124</f>
        <v>MMM 2019</v>
      </c>
      <c r="DY109" s="20" t="str">
        <f>ZZZ__FnCalls!F125</f>
        <v>MMM 2019</v>
      </c>
      <c r="DZ109" s="20" t="str">
        <f>ZZZ__FnCalls!F126</f>
        <v>MMM 2019</v>
      </c>
      <c r="EA109" s="21" t="str">
        <f>ZZZ__FnCalls!H115</f>
        <v>2019</v>
      </c>
      <c r="EB109" s="20" t="str">
        <f>ZZZ__FnCalls!F127</f>
        <v>MMM 2020</v>
      </c>
      <c r="EC109" s="20" t="str">
        <f>ZZZ__FnCalls!F128</f>
        <v>MMM 2020</v>
      </c>
      <c r="ED109" s="20" t="str">
        <f>ZZZ__FnCalls!F129</f>
        <v>MMM 2020</v>
      </c>
      <c r="EE109" s="20" t="str">
        <f>ZZZ__FnCalls!F130</f>
        <v>MMM 2020</v>
      </c>
      <c r="EF109" s="20" t="str">
        <f>ZZZ__FnCalls!F131</f>
        <v>MMM 2020</v>
      </c>
      <c r="EG109" s="20" t="str">
        <f>ZZZ__FnCalls!F132</f>
        <v>MMM 2020</v>
      </c>
      <c r="EH109" s="20" t="str">
        <f>ZZZ__FnCalls!F133</f>
        <v>MMM 2020</v>
      </c>
      <c r="EI109" s="20" t="str">
        <f>ZZZ__FnCalls!F134</f>
        <v>MMM 2020</v>
      </c>
      <c r="EJ109" s="20" t="str">
        <f>ZZZ__FnCalls!F135</f>
        <v>MMM 2020</v>
      </c>
      <c r="EK109" s="20" t="str">
        <f>ZZZ__FnCalls!F136</f>
        <v>MMM 2020</v>
      </c>
      <c r="EL109" s="20" t="str">
        <f>ZZZ__FnCalls!F137</f>
        <v>MMM 2020</v>
      </c>
      <c r="EM109" s="20" t="str">
        <f>ZZZ__FnCalls!F138</f>
        <v>MMM 2020</v>
      </c>
      <c r="EN109" s="21" t="str">
        <f>ZZZ__FnCalls!H127</f>
        <v>2020</v>
      </c>
    </row>
    <row r="110" spans="1:144" ht="12.75" customHeight="1" x14ac:dyDescent="0.2">
      <c r="A110" s="5"/>
      <c r="B110" s="44">
        <f>ZZZ__FnCalls!A7</f>
        <v>40179</v>
      </c>
      <c r="C110" s="44">
        <f>ZZZ__FnCalls!A8</f>
        <v>40210</v>
      </c>
      <c r="D110" s="44">
        <f>ZZZ__FnCalls!A9</f>
        <v>40238</v>
      </c>
      <c r="E110" s="44">
        <f>ZZZ__FnCalls!A10</f>
        <v>40269</v>
      </c>
      <c r="F110" s="44">
        <f>ZZZ__FnCalls!A11</f>
        <v>40299</v>
      </c>
      <c r="G110" s="44">
        <f>ZZZ__FnCalls!A12</f>
        <v>40330</v>
      </c>
      <c r="H110" s="44">
        <f>ZZZ__FnCalls!A13</f>
        <v>40360</v>
      </c>
      <c r="I110" s="44">
        <f>ZZZ__FnCalls!A14</f>
        <v>40391</v>
      </c>
      <c r="J110" s="44">
        <f>ZZZ__FnCalls!A15</f>
        <v>40422</v>
      </c>
      <c r="K110" s="44">
        <f>ZZZ__FnCalls!A16</f>
        <v>40452</v>
      </c>
      <c r="L110" s="44">
        <f>ZZZ__FnCalls!A17</f>
        <v>40483</v>
      </c>
      <c r="M110" s="44">
        <f>ZZZ__FnCalls!A18</f>
        <v>40513</v>
      </c>
      <c r="N110" s="45">
        <f>ZZZ__FnCalls!A7</f>
        <v>40179</v>
      </c>
      <c r="O110" s="44">
        <f>ZZZ__FnCalls!A19</f>
        <v>40544</v>
      </c>
      <c r="P110" s="44">
        <f>ZZZ__FnCalls!A20</f>
        <v>40575</v>
      </c>
      <c r="Q110" s="44">
        <f>ZZZ__FnCalls!A21</f>
        <v>40603</v>
      </c>
      <c r="R110" s="44">
        <f>ZZZ__FnCalls!A22</f>
        <v>40634</v>
      </c>
      <c r="S110" s="44">
        <f>ZZZ__FnCalls!A23</f>
        <v>40664</v>
      </c>
      <c r="T110" s="44">
        <f>ZZZ__FnCalls!A24</f>
        <v>40695</v>
      </c>
      <c r="U110" s="44">
        <f>ZZZ__FnCalls!A25</f>
        <v>40725</v>
      </c>
      <c r="V110" s="44">
        <f>ZZZ__FnCalls!A26</f>
        <v>40756</v>
      </c>
      <c r="W110" s="44">
        <f>ZZZ__FnCalls!A27</f>
        <v>40787</v>
      </c>
      <c r="X110" s="44">
        <f>ZZZ__FnCalls!A28</f>
        <v>40817</v>
      </c>
      <c r="Y110" s="44">
        <f>ZZZ__FnCalls!A29</f>
        <v>40848</v>
      </c>
      <c r="Z110" s="44">
        <f>ZZZ__FnCalls!A30</f>
        <v>40878</v>
      </c>
      <c r="AA110" s="45">
        <f>ZZZ__FnCalls!A19</f>
        <v>40544</v>
      </c>
      <c r="AB110" s="44">
        <f>ZZZ__FnCalls!A31</f>
        <v>40909</v>
      </c>
      <c r="AC110" s="44">
        <f>ZZZ__FnCalls!A32</f>
        <v>40940</v>
      </c>
      <c r="AD110" s="44">
        <f>ZZZ__FnCalls!A33</f>
        <v>40969</v>
      </c>
      <c r="AE110" s="44">
        <f>ZZZ__FnCalls!A34</f>
        <v>41000</v>
      </c>
      <c r="AF110" s="44">
        <f>ZZZ__FnCalls!A35</f>
        <v>41030</v>
      </c>
      <c r="AG110" s="44">
        <f>ZZZ__FnCalls!A36</f>
        <v>41061</v>
      </c>
      <c r="AH110" s="44">
        <f>ZZZ__FnCalls!A37</f>
        <v>41091</v>
      </c>
      <c r="AI110" s="44">
        <f>ZZZ__FnCalls!A38</f>
        <v>41122</v>
      </c>
      <c r="AJ110" s="44">
        <f>ZZZ__FnCalls!A39</f>
        <v>41153</v>
      </c>
      <c r="AK110" s="44">
        <f>ZZZ__FnCalls!A40</f>
        <v>41183</v>
      </c>
      <c r="AL110" s="44">
        <f>ZZZ__FnCalls!A41</f>
        <v>41214</v>
      </c>
      <c r="AM110" s="44">
        <f>ZZZ__FnCalls!A42</f>
        <v>41244</v>
      </c>
      <c r="AN110" s="45">
        <f>ZZZ__FnCalls!A31</f>
        <v>40909</v>
      </c>
      <c r="AO110" s="44">
        <f>ZZZ__FnCalls!A43</f>
        <v>41275</v>
      </c>
      <c r="AP110" s="44">
        <f>ZZZ__FnCalls!A44</f>
        <v>41306</v>
      </c>
      <c r="AQ110" s="44">
        <f>ZZZ__FnCalls!A45</f>
        <v>41334</v>
      </c>
      <c r="AR110" s="44">
        <f>ZZZ__FnCalls!A46</f>
        <v>41365</v>
      </c>
      <c r="AS110" s="44">
        <f>ZZZ__FnCalls!A47</f>
        <v>41395</v>
      </c>
      <c r="AT110" s="44">
        <f>ZZZ__FnCalls!A48</f>
        <v>41426</v>
      </c>
      <c r="AU110" s="44">
        <f>ZZZ__FnCalls!A49</f>
        <v>41456</v>
      </c>
      <c r="AV110" s="44">
        <f>ZZZ__FnCalls!A50</f>
        <v>41487</v>
      </c>
      <c r="AW110" s="44">
        <f>ZZZ__FnCalls!A51</f>
        <v>41518</v>
      </c>
      <c r="AX110" s="44">
        <f>ZZZ__FnCalls!A52</f>
        <v>41548</v>
      </c>
      <c r="AY110" s="44">
        <f>ZZZ__FnCalls!A53</f>
        <v>41579</v>
      </c>
      <c r="AZ110" s="44">
        <f>ZZZ__FnCalls!A54</f>
        <v>41609</v>
      </c>
      <c r="BA110" s="45">
        <f>ZZZ__FnCalls!A43</f>
        <v>41275</v>
      </c>
      <c r="BB110" s="44">
        <f>ZZZ__FnCalls!A55</f>
        <v>41640</v>
      </c>
      <c r="BC110" s="44">
        <f>ZZZ__FnCalls!A56</f>
        <v>41671</v>
      </c>
      <c r="BD110" s="44">
        <f>ZZZ__FnCalls!A57</f>
        <v>41699</v>
      </c>
      <c r="BE110" s="44">
        <f>ZZZ__FnCalls!A58</f>
        <v>41730</v>
      </c>
      <c r="BF110" s="44">
        <f>ZZZ__FnCalls!A59</f>
        <v>41760</v>
      </c>
      <c r="BG110" s="44">
        <f>ZZZ__FnCalls!A60</f>
        <v>41791</v>
      </c>
      <c r="BH110" s="44">
        <f>ZZZ__FnCalls!A61</f>
        <v>41821</v>
      </c>
      <c r="BI110" s="44">
        <f>ZZZ__FnCalls!A62</f>
        <v>41852</v>
      </c>
      <c r="BJ110" s="44">
        <f>ZZZ__FnCalls!A63</f>
        <v>41883</v>
      </c>
      <c r="BK110" s="44">
        <f>ZZZ__FnCalls!A64</f>
        <v>41913</v>
      </c>
      <c r="BL110" s="44">
        <f>ZZZ__FnCalls!A65</f>
        <v>41944</v>
      </c>
      <c r="BM110" s="44">
        <f>ZZZ__FnCalls!A66</f>
        <v>41974</v>
      </c>
      <c r="BN110" s="45">
        <f>ZZZ__FnCalls!A55</f>
        <v>41640</v>
      </c>
      <c r="BO110" s="44">
        <f>ZZZ__FnCalls!A67</f>
        <v>42005</v>
      </c>
      <c r="BP110" s="44">
        <f>ZZZ__FnCalls!A68</f>
        <v>42036</v>
      </c>
      <c r="BQ110" s="44">
        <f>ZZZ__FnCalls!A69</f>
        <v>42064</v>
      </c>
      <c r="BR110" s="44">
        <f>ZZZ__FnCalls!A70</f>
        <v>42095</v>
      </c>
      <c r="BS110" s="44">
        <f>ZZZ__FnCalls!A71</f>
        <v>42125</v>
      </c>
      <c r="BT110" s="44">
        <f>ZZZ__FnCalls!A72</f>
        <v>42156</v>
      </c>
      <c r="BU110" s="44">
        <f>ZZZ__FnCalls!A73</f>
        <v>42186</v>
      </c>
      <c r="BV110" s="44">
        <f>ZZZ__FnCalls!A74</f>
        <v>42217</v>
      </c>
      <c r="BW110" s="44">
        <f>ZZZ__FnCalls!A75</f>
        <v>42248</v>
      </c>
      <c r="BX110" s="44">
        <f>ZZZ__FnCalls!A76</f>
        <v>42278</v>
      </c>
      <c r="BY110" s="44">
        <f>ZZZ__FnCalls!A77</f>
        <v>42309</v>
      </c>
      <c r="BZ110" s="44">
        <f>ZZZ__FnCalls!A78</f>
        <v>42339</v>
      </c>
      <c r="CA110" s="45">
        <f>ZZZ__FnCalls!A67</f>
        <v>42005</v>
      </c>
      <c r="CB110" s="44">
        <f>ZZZ__FnCalls!A79</f>
        <v>42370</v>
      </c>
      <c r="CC110" s="44">
        <f>ZZZ__FnCalls!A80</f>
        <v>42401</v>
      </c>
      <c r="CD110" s="44">
        <f>ZZZ__FnCalls!A81</f>
        <v>42430</v>
      </c>
      <c r="CE110" s="44">
        <f>ZZZ__FnCalls!A82</f>
        <v>42461</v>
      </c>
      <c r="CF110" s="44">
        <f>ZZZ__FnCalls!A83</f>
        <v>42491</v>
      </c>
      <c r="CG110" s="44">
        <f>ZZZ__FnCalls!A84</f>
        <v>42522</v>
      </c>
      <c r="CH110" s="44">
        <f>ZZZ__FnCalls!A85</f>
        <v>42552</v>
      </c>
      <c r="CI110" s="44">
        <f>ZZZ__FnCalls!A86</f>
        <v>42583</v>
      </c>
      <c r="CJ110" s="44">
        <f>ZZZ__FnCalls!A87</f>
        <v>42614</v>
      </c>
      <c r="CK110" s="44">
        <f>ZZZ__FnCalls!A88</f>
        <v>42644</v>
      </c>
      <c r="CL110" s="44">
        <f>ZZZ__FnCalls!A89</f>
        <v>42675</v>
      </c>
      <c r="CM110" s="44">
        <f>ZZZ__FnCalls!A90</f>
        <v>42705</v>
      </c>
      <c r="CN110" s="45">
        <f>ZZZ__FnCalls!A79</f>
        <v>42370</v>
      </c>
      <c r="CO110" s="44">
        <f>ZZZ__FnCalls!A91</f>
        <v>42736</v>
      </c>
      <c r="CP110" s="44">
        <f>ZZZ__FnCalls!A92</f>
        <v>42767</v>
      </c>
      <c r="CQ110" s="44">
        <f>ZZZ__FnCalls!A93</f>
        <v>42795</v>
      </c>
      <c r="CR110" s="44">
        <f>ZZZ__FnCalls!A94</f>
        <v>42826</v>
      </c>
      <c r="CS110" s="44">
        <f>ZZZ__FnCalls!A95</f>
        <v>42856</v>
      </c>
      <c r="CT110" s="44">
        <f>ZZZ__FnCalls!A96</f>
        <v>42887</v>
      </c>
      <c r="CU110" s="44">
        <f>ZZZ__FnCalls!A97</f>
        <v>42917</v>
      </c>
      <c r="CV110" s="44">
        <f>ZZZ__FnCalls!A98</f>
        <v>42948</v>
      </c>
      <c r="CW110" s="44">
        <f>ZZZ__FnCalls!A99</f>
        <v>42979</v>
      </c>
      <c r="CX110" s="44">
        <f>ZZZ__FnCalls!A100</f>
        <v>43009</v>
      </c>
      <c r="CY110" s="44">
        <f>ZZZ__FnCalls!A101</f>
        <v>43040</v>
      </c>
      <c r="CZ110" s="44">
        <f>ZZZ__FnCalls!A102</f>
        <v>43070</v>
      </c>
      <c r="DA110" s="45">
        <f>ZZZ__FnCalls!A91</f>
        <v>42736</v>
      </c>
      <c r="DB110" s="44">
        <f>ZZZ__FnCalls!A103</f>
        <v>43101</v>
      </c>
      <c r="DC110" s="44">
        <f>ZZZ__FnCalls!A104</f>
        <v>43132</v>
      </c>
      <c r="DD110" s="44">
        <f>ZZZ__FnCalls!A105</f>
        <v>43160</v>
      </c>
      <c r="DE110" s="44">
        <f>ZZZ__FnCalls!A106</f>
        <v>43191</v>
      </c>
      <c r="DF110" s="44">
        <f>ZZZ__FnCalls!A107</f>
        <v>43221</v>
      </c>
      <c r="DG110" s="44">
        <f>ZZZ__FnCalls!A108</f>
        <v>43252</v>
      </c>
      <c r="DH110" s="44">
        <f>ZZZ__FnCalls!A109</f>
        <v>43282</v>
      </c>
      <c r="DI110" s="44">
        <f>ZZZ__FnCalls!A110</f>
        <v>43313</v>
      </c>
      <c r="DJ110" s="44">
        <f>ZZZ__FnCalls!A111</f>
        <v>43344</v>
      </c>
      <c r="DK110" s="44">
        <f>ZZZ__FnCalls!A112</f>
        <v>43374</v>
      </c>
      <c r="DL110" s="44">
        <f>ZZZ__FnCalls!A113</f>
        <v>43405</v>
      </c>
      <c r="DM110" s="44">
        <f>ZZZ__FnCalls!A114</f>
        <v>43435</v>
      </c>
      <c r="DN110" s="45">
        <f>ZZZ__FnCalls!A103</f>
        <v>43101</v>
      </c>
      <c r="DO110" s="44">
        <f>ZZZ__FnCalls!A115</f>
        <v>43466</v>
      </c>
      <c r="DP110" s="44">
        <f>ZZZ__FnCalls!A116</f>
        <v>43497</v>
      </c>
      <c r="DQ110" s="44">
        <f>ZZZ__FnCalls!A117</f>
        <v>43525</v>
      </c>
      <c r="DR110" s="44">
        <f>ZZZ__FnCalls!A118</f>
        <v>43556</v>
      </c>
      <c r="DS110" s="44">
        <f>ZZZ__FnCalls!A119</f>
        <v>43586</v>
      </c>
      <c r="DT110" s="44">
        <f>ZZZ__FnCalls!A120</f>
        <v>43617</v>
      </c>
      <c r="DU110" s="44">
        <f>ZZZ__FnCalls!A121</f>
        <v>43647</v>
      </c>
      <c r="DV110" s="44">
        <f>ZZZ__FnCalls!A122</f>
        <v>43678</v>
      </c>
      <c r="DW110" s="44">
        <f>ZZZ__FnCalls!A123</f>
        <v>43709</v>
      </c>
      <c r="DX110" s="44">
        <f>ZZZ__FnCalls!A124</f>
        <v>43739</v>
      </c>
      <c r="DY110" s="44">
        <f>ZZZ__FnCalls!A125</f>
        <v>43770</v>
      </c>
      <c r="DZ110" s="44">
        <f>ZZZ__FnCalls!A126</f>
        <v>43800</v>
      </c>
      <c r="EA110" s="45">
        <f>ZZZ__FnCalls!A115</f>
        <v>43466</v>
      </c>
      <c r="EB110" s="44">
        <f>ZZZ__FnCalls!A127</f>
        <v>43831</v>
      </c>
      <c r="EC110" s="44">
        <f>ZZZ__FnCalls!A128</f>
        <v>43862</v>
      </c>
      <c r="ED110" s="44">
        <f>ZZZ__FnCalls!A129</f>
        <v>43891</v>
      </c>
      <c r="EE110" s="44">
        <f>ZZZ__FnCalls!A130</f>
        <v>43922</v>
      </c>
      <c r="EF110" s="44">
        <f>ZZZ__FnCalls!A131</f>
        <v>43952</v>
      </c>
      <c r="EG110" s="44">
        <f>ZZZ__FnCalls!A132</f>
        <v>43983</v>
      </c>
      <c r="EH110" s="44">
        <f>ZZZ__FnCalls!A133</f>
        <v>44013</v>
      </c>
      <c r="EI110" s="44">
        <f>ZZZ__FnCalls!A134</f>
        <v>44044</v>
      </c>
      <c r="EJ110" s="44">
        <f>ZZZ__FnCalls!A135</f>
        <v>44075</v>
      </c>
      <c r="EK110" s="44">
        <f>ZZZ__FnCalls!A136</f>
        <v>44105</v>
      </c>
      <c r="EL110" s="44">
        <f>ZZZ__FnCalls!A137</f>
        <v>44136</v>
      </c>
      <c r="EM110" s="44">
        <f>ZZZ__FnCalls!A138</f>
        <v>44166</v>
      </c>
      <c r="EN110" s="45">
        <f>ZZZ__FnCalls!A127</f>
        <v>43831</v>
      </c>
    </row>
    <row r="111" spans="1:144" ht="12.75" customHeight="1" x14ac:dyDescent="0.2">
      <c r="A111" s="2" t="str">
        <f>"Demand_Expected_Long_mean_2"</f>
        <v>Demand_Expected_Long_mean_2</v>
      </c>
    </row>
    <row r="112" spans="1:144" ht="12.75" customHeight="1" x14ac:dyDescent="0.2">
      <c r="B112" s="19" t="str">
        <f>ZZZ__FnCalls!F7</f>
        <v>MMM 2010</v>
      </c>
      <c r="C112" s="20" t="str">
        <f>ZZZ__FnCalls!F8</f>
        <v>MMM 2010</v>
      </c>
      <c r="D112" s="20" t="str">
        <f>ZZZ__FnCalls!F9</f>
        <v>MMM 2010</v>
      </c>
      <c r="E112" s="20" t="str">
        <f>ZZZ__FnCalls!F10</f>
        <v>MMM 2010</v>
      </c>
      <c r="F112" s="20" t="str">
        <f>ZZZ__FnCalls!F11</f>
        <v>MMM 2010</v>
      </c>
      <c r="G112" s="20" t="str">
        <f>ZZZ__FnCalls!F12</f>
        <v>MMM 2010</v>
      </c>
      <c r="H112" s="20" t="str">
        <f>ZZZ__FnCalls!F13</f>
        <v>MMM 2010</v>
      </c>
      <c r="I112" s="20" t="str">
        <f>ZZZ__FnCalls!F14</f>
        <v>MMM 2010</v>
      </c>
      <c r="J112" s="20" t="str">
        <f>ZZZ__FnCalls!F15</f>
        <v>MMM 2010</v>
      </c>
      <c r="K112" s="20" t="str">
        <f>ZZZ__FnCalls!F16</f>
        <v>MMM 2010</v>
      </c>
      <c r="L112" s="20" t="str">
        <f>ZZZ__FnCalls!F17</f>
        <v>MMM 2010</v>
      </c>
      <c r="M112" s="20" t="str">
        <f>ZZZ__FnCalls!F18</f>
        <v>MMM 2010</v>
      </c>
      <c r="N112" s="21" t="str">
        <f>ZZZ__FnCalls!H7</f>
        <v>2010</v>
      </c>
      <c r="O112" s="20" t="str">
        <f>ZZZ__FnCalls!F19</f>
        <v>MMM 2011</v>
      </c>
      <c r="P112" s="20" t="str">
        <f>ZZZ__FnCalls!F20</f>
        <v>MMM 2011</v>
      </c>
      <c r="Q112" s="20" t="str">
        <f>ZZZ__FnCalls!F21</f>
        <v>MMM 2011</v>
      </c>
      <c r="R112" s="20" t="str">
        <f>ZZZ__FnCalls!F22</f>
        <v>MMM 2011</v>
      </c>
      <c r="S112" s="20" t="str">
        <f>ZZZ__FnCalls!F23</f>
        <v>MMM 2011</v>
      </c>
      <c r="T112" s="20" t="str">
        <f>ZZZ__FnCalls!F24</f>
        <v>MMM 2011</v>
      </c>
      <c r="U112" s="20" t="str">
        <f>ZZZ__FnCalls!F25</f>
        <v>MMM 2011</v>
      </c>
      <c r="V112" s="20" t="str">
        <f>ZZZ__FnCalls!F26</f>
        <v>MMM 2011</v>
      </c>
      <c r="W112" s="20" t="str">
        <f>ZZZ__FnCalls!F27</f>
        <v>MMM 2011</v>
      </c>
      <c r="X112" s="20" t="str">
        <f>ZZZ__FnCalls!F28</f>
        <v>MMM 2011</v>
      </c>
      <c r="Y112" s="20" t="str">
        <f>ZZZ__FnCalls!F29</f>
        <v>MMM 2011</v>
      </c>
      <c r="Z112" s="20" t="str">
        <f>ZZZ__FnCalls!F30</f>
        <v>MMM 2011</v>
      </c>
      <c r="AA112" s="21" t="str">
        <f>ZZZ__FnCalls!H19</f>
        <v>2011</v>
      </c>
      <c r="AB112" s="20" t="str">
        <f>ZZZ__FnCalls!F31</f>
        <v>MMM 2012</v>
      </c>
      <c r="AC112" s="20" t="str">
        <f>ZZZ__FnCalls!F32</f>
        <v>MMM 2012</v>
      </c>
      <c r="AD112" s="20" t="str">
        <f>ZZZ__FnCalls!F33</f>
        <v>MMM 2012</v>
      </c>
      <c r="AE112" s="20" t="str">
        <f>ZZZ__FnCalls!F34</f>
        <v>MMM 2012</v>
      </c>
      <c r="AF112" s="20" t="str">
        <f>ZZZ__FnCalls!F35</f>
        <v>MMM 2012</v>
      </c>
      <c r="AG112" s="20" t="str">
        <f>ZZZ__FnCalls!F36</f>
        <v>MMM 2012</v>
      </c>
      <c r="AH112" s="20" t="str">
        <f>ZZZ__FnCalls!F37</f>
        <v>MMM 2012</v>
      </c>
      <c r="AI112" s="20" t="str">
        <f>ZZZ__FnCalls!F38</f>
        <v>MMM 2012</v>
      </c>
      <c r="AJ112" s="20" t="str">
        <f>ZZZ__FnCalls!F39</f>
        <v>MMM 2012</v>
      </c>
      <c r="AK112" s="20" t="str">
        <f>ZZZ__FnCalls!F40</f>
        <v>MMM 2012</v>
      </c>
      <c r="AL112" s="20" t="str">
        <f>ZZZ__FnCalls!F41</f>
        <v>MMM 2012</v>
      </c>
      <c r="AM112" s="20" t="str">
        <f>ZZZ__FnCalls!F42</f>
        <v>MMM 2012</v>
      </c>
      <c r="AN112" s="21" t="str">
        <f>ZZZ__FnCalls!H31</f>
        <v>2012</v>
      </c>
      <c r="AO112" s="20" t="str">
        <f>ZZZ__FnCalls!F43</f>
        <v>MMM 2013</v>
      </c>
      <c r="AP112" s="20" t="str">
        <f>ZZZ__FnCalls!F44</f>
        <v>MMM 2013</v>
      </c>
      <c r="AQ112" s="20" t="str">
        <f>ZZZ__FnCalls!F45</f>
        <v>MMM 2013</v>
      </c>
      <c r="AR112" s="20" t="str">
        <f>ZZZ__FnCalls!F46</f>
        <v>MMM 2013</v>
      </c>
      <c r="AS112" s="20" t="str">
        <f>ZZZ__FnCalls!F47</f>
        <v>MMM 2013</v>
      </c>
      <c r="AT112" s="20" t="str">
        <f>ZZZ__FnCalls!F48</f>
        <v>MMM 2013</v>
      </c>
      <c r="AU112" s="20" t="str">
        <f>ZZZ__FnCalls!F49</f>
        <v>MMM 2013</v>
      </c>
      <c r="AV112" s="20" t="str">
        <f>ZZZ__FnCalls!F50</f>
        <v>MMM 2013</v>
      </c>
      <c r="AW112" s="20" t="str">
        <f>ZZZ__FnCalls!F51</f>
        <v>MMM 2013</v>
      </c>
      <c r="AX112" s="20" t="str">
        <f>ZZZ__FnCalls!F52</f>
        <v>MMM 2013</v>
      </c>
      <c r="AY112" s="20" t="str">
        <f>ZZZ__FnCalls!F53</f>
        <v>MMM 2013</v>
      </c>
      <c r="AZ112" s="20" t="str">
        <f>ZZZ__FnCalls!F54</f>
        <v>MMM 2013</v>
      </c>
      <c r="BA112" s="21" t="str">
        <f>ZZZ__FnCalls!H43</f>
        <v>2013</v>
      </c>
      <c r="BB112" s="20" t="str">
        <f>ZZZ__FnCalls!F55</f>
        <v>MMM 2014</v>
      </c>
      <c r="BC112" s="20" t="str">
        <f>ZZZ__FnCalls!F56</f>
        <v>MMM 2014</v>
      </c>
      <c r="BD112" s="20" t="str">
        <f>ZZZ__FnCalls!F57</f>
        <v>MMM 2014</v>
      </c>
      <c r="BE112" s="20" t="str">
        <f>ZZZ__FnCalls!F58</f>
        <v>MMM 2014</v>
      </c>
      <c r="BF112" s="20" t="str">
        <f>ZZZ__FnCalls!F59</f>
        <v>MMM 2014</v>
      </c>
      <c r="BG112" s="20" t="str">
        <f>ZZZ__FnCalls!F60</f>
        <v>MMM 2014</v>
      </c>
      <c r="BH112" s="20" t="str">
        <f>ZZZ__FnCalls!F61</f>
        <v>MMM 2014</v>
      </c>
      <c r="BI112" s="20" t="str">
        <f>ZZZ__FnCalls!F62</f>
        <v>MMM 2014</v>
      </c>
      <c r="BJ112" s="20" t="str">
        <f>ZZZ__FnCalls!F63</f>
        <v>MMM 2014</v>
      </c>
      <c r="BK112" s="20" t="str">
        <f>ZZZ__FnCalls!F64</f>
        <v>MMM 2014</v>
      </c>
      <c r="BL112" s="20" t="str">
        <f>ZZZ__FnCalls!F65</f>
        <v>MMM 2014</v>
      </c>
      <c r="BM112" s="20" t="str">
        <f>ZZZ__FnCalls!F66</f>
        <v>MMM 2014</v>
      </c>
      <c r="BN112" s="21" t="str">
        <f>ZZZ__FnCalls!H55</f>
        <v>2014</v>
      </c>
      <c r="BO112" s="20" t="str">
        <f>ZZZ__FnCalls!F67</f>
        <v>MMM 2015</v>
      </c>
      <c r="BP112" s="20" t="str">
        <f>ZZZ__FnCalls!F68</f>
        <v>MMM 2015</v>
      </c>
      <c r="BQ112" s="20" t="str">
        <f>ZZZ__FnCalls!F69</f>
        <v>MMM 2015</v>
      </c>
      <c r="BR112" s="20" t="str">
        <f>ZZZ__FnCalls!F70</f>
        <v>MMM 2015</v>
      </c>
      <c r="BS112" s="20" t="str">
        <f>ZZZ__FnCalls!F71</f>
        <v>MMM 2015</v>
      </c>
      <c r="BT112" s="20" t="str">
        <f>ZZZ__FnCalls!F72</f>
        <v>MMM 2015</v>
      </c>
      <c r="BU112" s="20" t="str">
        <f>ZZZ__FnCalls!F73</f>
        <v>MMM 2015</v>
      </c>
      <c r="BV112" s="20" t="str">
        <f>ZZZ__FnCalls!F74</f>
        <v>MMM 2015</v>
      </c>
      <c r="BW112" s="20" t="str">
        <f>ZZZ__FnCalls!F75</f>
        <v>MMM 2015</v>
      </c>
      <c r="BX112" s="20" t="str">
        <f>ZZZ__FnCalls!F76</f>
        <v>MMM 2015</v>
      </c>
      <c r="BY112" s="20" t="str">
        <f>ZZZ__FnCalls!F77</f>
        <v>MMM 2015</v>
      </c>
      <c r="BZ112" s="20" t="str">
        <f>ZZZ__FnCalls!F78</f>
        <v>MMM 2015</v>
      </c>
      <c r="CA112" s="21" t="str">
        <f>ZZZ__FnCalls!H67</f>
        <v>2015</v>
      </c>
      <c r="CB112" s="20" t="str">
        <f>ZZZ__FnCalls!F79</f>
        <v>MMM 2016</v>
      </c>
      <c r="CC112" s="20" t="str">
        <f>ZZZ__FnCalls!F80</f>
        <v>MMM 2016</v>
      </c>
      <c r="CD112" s="20" t="str">
        <f>ZZZ__FnCalls!F81</f>
        <v>MMM 2016</v>
      </c>
      <c r="CE112" s="20" t="str">
        <f>ZZZ__FnCalls!F82</f>
        <v>MMM 2016</v>
      </c>
      <c r="CF112" s="20" t="str">
        <f>ZZZ__FnCalls!F83</f>
        <v>MMM 2016</v>
      </c>
      <c r="CG112" s="20" t="str">
        <f>ZZZ__FnCalls!F84</f>
        <v>MMM 2016</v>
      </c>
      <c r="CH112" s="20" t="str">
        <f>ZZZ__FnCalls!F85</f>
        <v>MMM 2016</v>
      </c>
      <c r="CI112" s="20" t="str">
        <f>ZZZ__FnCalls!F86</f>
        <v>MMM 2016</v>
      </c>
      <c r="CJ112" s="20" t="str">
        <f>ZZZ__FnCalls!F87</f>
        <v>MMM 2016</v>
      </c>
      <c r="CK112" s="20" t="str">
        <f>ZZZ__FnCalls!F88</f>
        <v>MMM 2016</v>
      </c>
      <c r="CL112" s="20" t="str">
        <f>ZZZ__FnCalls!F89</f>
        <v>MMM 2016</v>
      </c>
      <c r="CM112" s="20" t="str">
        <f>ZZZ__FnCalls!F90</f>
        <v>MMM 2016</v>
      </c>
      <c r="CN112" s="21" t="str">
        <f>ZZZ__FnCalls!H79</f>
        <v>2016</v>
      </c>
      <c r="CO112" s="20" t="str">
        <f>ZZZ__FnCalls!F91</f>
        <v>MMM 2017</v>
      </c>
      <c r="CP112" s="20" t="str">
        <f>ZZZ__FnCalls!F92</f>
        <v>MMM 2017</v>
      </c>
      <c r="CQ112" s="20" t="str">
        <f>ZZZ__FnCalls!F93</f>
        <v>MMM 2017</v>
      </c>
      <c r="CR112" s="20" t="str">
        <f>ZZZ__FnCalls!F94</f>
        <v>MMM 2017</v>
      </c>
      <c r="CS112" s="20" t="str">
        <f>ZZZ__FnCalls!F95</f>
        <v>MMM 2017</v>
      </c>
      <c r="CT112" s="20" t="str">
        <f>ZZZ__FnCalls!F96</f>
        <v>MMM 2017</v>
      </c>
      <c r="CU112" s="20" t="str">
        <f>ZZZ__FnCalls!F97</f>
        <v>MMM 2017</v>
      </c>
      <c r="CV112" s="20" t="str">
        <f>ZZZ__FnCalls!F98</f>
        <v>MMM 2017</v>
      </c>
      <c r="CW112" s="20" t="str">
        <f>ZZZ__FnCalls!F99</f>
        <v>MMM 2017</v>
      </c>
      <c r="CX112" s="20" t="str">
        <f>ZZZ__FnCalls!F100</f>
        <v>MMM 2017</v>
      </c>
      <c r="CY112" s="20" t="str">
        <f>ZZZ__FnCalls!F101</f>
        <v>MMM 2017</v>
      </c>
      <c r="CZ112" s="20" t="str">
        <f>ZZZ__FnCalls!F102</f>
        <v>MMM 2017</v>
      </c>
      <c r="DA112" s="21" t="str">
        <f>ZZZ__FnCalls!H91</f>
        <v>2017</v>
      </c>
      <c r="DB112" s="20" t="str">
        <f>ZZZ__FnCalls!F103</f>
        <v>MMM 2018</v>
      </c>
      <c r="DC112" s="20" t="str">
        <f>ZZZ__FnCalls!F104</f>
        <v>MMM 2018</v>
      </c>
      <c r="DD112" s="20" t="str">
        <f>ZZZ__FnCalls!F105</f>
        <v>MMM 2018</v>
      </c>
      <c r="DE112" s="20" t="str">
        <f>ZZZ__FnCalls!F106</f>
        <v>MMM 2018</v>
      </c>
      <c r="DF112" s="20" t="str">
        <f>ZZZ__FnCalls!F107</f>
        <v>MMM 2018</v>
      </c>
      <c r="DG112" s="20" t="str">
        <f>ZZZ__FnCalls!F108</f>
        <v>MMM 2018</v>
      </c>
      <c r="DH112" s="20" t="str">
        <f>ZZZ__FnCalls!F109</f>
        <v>MMM 2018</v>
      </c>
      <c r="DI112" s="20" t="str">
        <f>ZZZ__FnCalls!F110</f>
        <v>MMM 2018</v>
      </c>
      <c r="DJ112" s="20" t="str">
        <f>ZZZ__FnCalls!F111</f>
        <v>MMM 2018</v>
      </c>
      <c r="DK112" s="20" t="str">
        <f>ZZZ__FnCalls!F112</f>
        <v>MMM 2018</v>
      </c>
      <c r="DL112" s="20" t="str">
        <f>ZZZ__FnCalls!F113</f>
        <v>MMM 2018</v>
      </c>
      <c r="DM112" s="20" t="str">
        <f>ZZZ__FnCalls!F114</f>
        <v>MMM 2018</v>
      </c>
      <c r="DN112" s="21" t="str">
        <f>ZZZ__FnCalls!H103</f>
        <v>2018</v>
      </c>
      <c r="DO112" s="20" t="str">
        <f>ZZZ__FnCalls!F115</f>
        <v>MMM 2019</v>
      </c>
      <c r="DP112" s="20" t="str">
        <f>ZZZ__FnCalls!F116</f>
        <v>MMM 2019</v>
      </c>
      <c r="DQ112" s="20" t="str">
        <f>ZZZ__FnCalls!F117</f>
        <v>MMM 2019</v>
      </c>
      <c r="DR112" s="20" t="str">
        <f>ZZZ__FnCalls!F118</f>
        <v>MMM 2019</v>
      </c>
      <c r="DS112" s="20" t="str">
        <f>ZZZ__FnCalls!F119</f>
        <v>MMM 2019</v>
      </c>
      <c r="DT112" s="20" t="str">
        <f>ZZZ__FnCalls!F120</f>
        <v>MMM 2019</v>
      </c>
      <c r="DU112" s="20" t="str">
        <f>ZZZ__FnCalls!F121</f>
        <v>MMM 2019</v>
      </c>
      <c r="DV112" s="20" t="str">
        <f>ZZZ__FnCalls!F122</f>
        <v>MMM 2019</v>
      </c>
      <c r="DW112" s="20" t="str">
        <f>ZZZ__FnCalls!F123</f>
        <v>MMM 2019</v>
      </c>
      <c r="DX112" s="20" t="str">
        <f>ZZZ__FnCalls!F124</f>
        <v>MMM 2019</v>
      </c>
      <c r="DY112" s="20" t="str">
        <f>ZZZ__FnCalls!F125</f>
        <v>MMM 2019</v>
      </c>
      <c r="DZ112" s="20" t="str">
        <f>ZZZ__FnCalls!F126</f>
        <v>MMM 2019</v>
      </c>
      <c r="EA112" s="21" t="str">
        <f>ZZZ__FnCalls!H115</f>
        <v>2019</v>
      </c>
      <c r="EB112" s="20" t="str">
        <f>ZZZ__FnCalls!F127</f>
        <v>MMM 2020</v>
      </c>
      <c r="EC112" s="20" t="str">
        <f>ZZZ__FnCalls!F128</f>
        <v>MMM 2020</v>
      </c>
      <c r="ED112" s="20" t="str">
        <f>ZZZ__FnCalls!F129</f>
        <v>MMM 2020</v>
      </c>
      <c r="EE112" s="20" t="str">
        <f>ZZZ__FnCalls!F130</f>
        <v>MMM 2020</v>
      </c>
      <c r="EF112" s="20" t="str">
        <f>ZZZ__FnCalls!F131</f>
        <v>MMM 2020</v>
      </c>
      <c r="EG112" s="20" t="str">
        <f>ZZZ__FnCalls!F132</f>
        <v>MMM 2020</v>
      </c>
      <c r="EH112" s="20" t="str">
        <f>ZZZ__FnCalls!F133</f>
        <v>MMM 2020</v>
      </c>
      <c r="EI112" s="20" t="str">
        <f>ZZZ__FnCalls!F134</f>
        <v>MMM 2020</v>
      </c>
      <c r="EJ112" s="20" t="str">
        <f>ZZZ__FnCalls!F135</f>
        <v>MMM 2020</v>
      </c>
      <c r="EK112" s="20" t="str">
        <f>ZZZ__FnCalls!F136</f>
        <v>MMM 2020</v>
      </c>
      <c r="EL112" s="20" t="str">
        <f>ZZZ__FnCalls!F137</f>
        <v>MMM 2020</v>
      </c>
      <c r="EM112" s="20" t="str">
        <f>ZZZ__FnCalls!F138</f>
        <v>MMM 2020</v>
      </c>
      <c r="EN112" s="21" t="str">
        <f>ZZZ__FnCalls!H127</f>
        <v>2020</v>
      </c>
    </row>
    <row r="113" spans="1:144" ht="12.75" customHeight="1" x14ac:dyDescent="0.2">
      <c r="A113" s="5"/>
      <c r="B113" s="44" t="str">
        <f>ZZZ__FnCalls!F7</f>
        <v>MMM 2010</v>
      </c>
      <c r="C113" s="44" t="str">
        <f>ZZZ__FnCalls!F8</f>
        <v>MMM 2010</v>
      </c>
      <c r="D113" s="44" t="str">
        <f>ZZZ__FnCalls!F9</f>
        <v>MMM 2010</v>
      </c>
      <c r="E113" s="44" t="str">
        <f>ZZZ__FnCalls!F10</f>
        <v>MMM 2010</v>
      </c>
      <c r="F113" s="44" t="str">
        <f>ZZZ__FnCalls!F11</f>
        <v>MMM 2010</v>
      </c>
      <c r="G113" s="44" t="str">
        <f>ZZZ__FnCalls!F12</f>
        <v>MMM 2010</v>
      </c>
      <c r="H113" s="44" t="str">
        <f>ZZZ__FnCalls!F13</f>
        <v>MMM 2010</v>
      </c>
      <c r="I113" s="44" t="str">
        <f>ZZZ__FnCalls!F14</f>
        <v>MMM 2010</v>
      </c>
      <c r="J113" s="44" t="str">
        <f>ZZZ__FnCalls!F15</f>
        <v>MMM 2010</v>
      </c>
      <c r="K113" s="44" t="str">
        <f>ZZZ__FnCalls!F16</f>
        <v>MMM 2010</v>
      </c>
      <c r="L113" s="44" t="str">
        <f>ZZZ__FnCalls!F17</f>
        <v>MMM 2010</v>
      </c>
      <c r="M113" s="44" t="str">
        <f>ZZZ__FnCalls!F18</f>
        <v>MMM 2010</v>
      </c>
      <c r="N113" s="45" t="str">
        <f>ZZZ__FnCalls!F7</f>
        <v>MMM 2010</v>
      </c>
      <c r="O113" s="44" t="str">
        <f>ZZZ__FnCalls!F19</f>
        <v>MMM 2011</v>
      </c>
      <c r="P113" s="44" t="str">
        <f>ZZZ__FnCalls!F20</f>
        <v>MMM 2011</v>
      </c>
      <c r="Q113" s="44" t="str">
        <f>ZZZ__FnCalls!F21</f>
        <v>MMM 2011</v>
      </c>
      <c r="R113" s="44" t="str">
        <f>ZZZ__FnCalls!F22</f>
        <v>MMM 2011</v>
      </c>
      <c r="S113" s="44" t="str">
        <f>ZZZ__FnCalls!F23</f>
        <v>MMM 2011</v>
      </c>
      <c r="T113" s="44" t="str">
        <f>ZZZ__FnCalls!F24</f>
        <v>MMM 2011</v>
      </c>
      <c r="U113" s="44" t="str">
        <f>ZZZ__FnCalls!F25</f>
        <v>MMM 2011</v>
      </c>
      <c r="V113" s="44" t="str">
        <f>ZZZ__FnCalls!F26</f>
        <v>MMM 2011</v>
      </c>
      <c r="W113" s="44" t="str">
        <f>ZZZ__FnCalls!F27</f>
        <v>MMM 2011</v>
      </c>
      <c r="X113" s="44" t="str">
        <f>ZZZ__FnCalls!F28</f>
        <v>MMM 2011</v>
      </c>
      <c r="Y113" s="44" t="str">
        <f>ZZZ__FnCalls!F29</f>
        <v>MMM 2011</v>
      </c>
      <c r="Z113" s="44" t="str">
        <f>ZZZ__FnCalls!F30</f>
        <v>MMM 2011</v>
      </c>
      <c r="AA113" s="45" t="str">
        <f>ZZZ__FnCalls!F19</f>
        <v>MMM 2011</v>
      </c>
      <c r="AB113" s="44" t="str">
        <f>ZZZ__FnCalls!F31</f>
        <v>MMM 2012</v>
      </c>
      <c r="AC113" s="44" t="str">
        <f>ZZZ__FnCalls!F32</f>
        <v>MMM 2012</v>
      </c>
      <c r="AD113" s="44" t="str">
        <f>ZZZ__FnCalls!F33</f>
        <v>MMM 2012</v>
      </c>
      <c r="AE113" s="44" t="str">
        <f>ZZZ__FnCalls!F34</f>
        <v>MMM 2012</v>
      </c>
      <c r="AF113" s="44" t="str">
        <f>ZZZ__FnCalls!F35</f>
        <v>MMM 2012</v>
      </c>
      <c r="AG113" s="44" t="str">
        <f>ZZZ__FnCalls!F36</f>
        <v>MMM 2012</v>
      </c>
      <c r="AH113" s="44" t="str">
        <f>ZZZ__FnCalls!F37</f>
        <v>MMM 2012</v>
      </c>
      <c r="AI113" s="44" t="str">
        <f>ZZZ__FnCalls!F38</f>
        <v>MMM 2012</v>
      </c>
      <c r="AJ113" s="44" t="str">
        <f>ZZZ__FnCalls!F39</f>
        <v>MMM 2012</v>
      </c>
      <c r="AK113" s="44" t="str">
        <f>ZZZ__FnCalls!F40</f>
        <v>MMM 2012</v>
      </c>
      <c r="AL113" s="44" t="str">
        <f>ZZZ__FnCalls!F41</f>
        <v>MMM 2012</v>
      </c>
      <c r="AM113" s="44" t="str">
        <f>ZZZ__FnCalls!F42</f>
        <v>MMM 2012</v>
      </c>
      <c r="AN113" s="45" t="str">
        <f>ZZZ__FnCalls!F31</f>
        <v>MMM 2012</v>
      </c>
      <c r="AO113" s="44" t="str">
        <f>ZZZ__FnCalls!F43</f>
        <v>MMM 2013</v>
      </c>
      <c r="AP113" s="44" t="str">
        <f>ZZZ__FnCalls!F44</f>
        <v>MMM 2013</v>
      </c>
      <c r="AQ113" s="44" t="str">
        <f>ZZZ__FnCalls!F45</f>
        <v>MMM 2013</v>
      </c>
      <c r="AR113" s="44" t="str">
        <f>ZZZ__FnCalls!F46</f>
        <v>MMM 2013</v>
      </c>
      <c r="AS113" s="44" t="str">
        <f>ZZZ__FnCalls!F47</f>
        <v>MMM 2013</v>
      </c>
      <c r="AT113" s="44" t="str">
        <f>ZZZ__FnCalls!F48</f>
        <v>MMM 2013</v>
      </c>
      <c r="AU113" s="44" t="str">
        <f>ZZZ__FnCalls!F49</f>
        <v>MMM 2013</v>
      </c>
      <c r="AV113" s="44" t="str">
        <f>ZZZ__FnCalls!F50</f>
        <v>MMM 2013</v>
      </c>
      <c r="AW113" s="44" t="str">
        <f>ZZZ__FnCalls!F51</f>
        <v>MMM 2013</v>
      </c>
      <c r="AX113" s="44" t="str">
        <f>ZZZ__FnCalls!F52</f>
        <v>MMM 2013</v>
      </c>
      <c r="AY113" s="44" t="str">
        <f>ZZZ__FnCalls!F53</f>
        <v>MMM 2013</v>
      </c>
      <c r="AZ113" s="44" t="str">
        <f>ZZZ__FnCalls!F54</f>
        <v>MMM 2013</v>
      </c>
      <c r="BA113" s="45" t="str">
        <f>ZZZ__FnCalls!F43</f>
        <v>MMM 2013</v>
      </c>
      <c r="BB113" s="44" t="str">
        <f>ZZZ__FnCalls!F55</f>
        <v>MMM 2014</v>
      </c>
      <c r="BC113" s="44" t="str">
        <f>ZZZ__FnCalls!F56</f>
        <v>MMM 2014</v>
      </c>
      <c r="BD113" s="44" t="str">
        <f>ZZZ__FnCalls!F57</f>
        <v>MMM 2014</v>
      </c>
      <c r="BE113" s="44" t="str">
        <f>ZZZ__FnCalls!F58</f>
        <v>MMM 2014</v>
      </c>
      <c r="BF113" s="44" t="str">
        <f>ZZZ__FnCalls!F59</f>
        <v>MMM 2014</v>
      </c>
      <c r="BG113" s="44" t="str">
        <f>ZZZ__FnCalls!F60</f>
        <v>MMM 2014</v>
      </c>
      <c r="BH113" s="44" t="str">
        <f>ZZZ__FnCalls!F61</f>
        <v>MMM 2014</v>
      </c>
      <c r="BI113" s="44" t="str">
        <f>ZZZ__FnCalls!F62</f>
        <v>MMM 2014</v>
      </c>
      <c r="BJ113" s="44" t="str">
        <f>ZZZ__FnCalls!F63</f>
        <v>MMM 2014</v>
      </c>
      <c r="BK113" s="44" t="str">
        <f>ZZZ__FnCalls!F64</f>
        <v>MMM 2014</v>
      </c>
      <c r="BL113" s="44" t="str">
        <f>ZZZ__FnCalls!F65</f>
        <v>MMM 2014</v>
      </c>
      <c r="BM113" s="44" t="str">
        <f>ZZZ__FnCalls!F66</f>
        <v>MMM 2014</v>
      </c>
      <c r="BN113" s="45" t="str">
        <f>ZZZ__FnCalls!F55</f>
        <v>MMM 2014</v>
      </c>
      <c r="BO113" s="44" t="str">
        <f>ZZZ__FnCalls!F67</f>
        <v>MMM 2015</v>
      </c>
      <c r="BP113" s="44" t="str">
        <f>ZZZ__FnCalls!F68</f>
        <v>MMM 2015</v>
      </c>
      <c r="BQ113" s="44" t="str">
        <f>ZZZ__FnCalls!F69</f>
        <v>MMM 2015</v>
      </c>
      <c r="BR113" s="44" t="str">
        <f>ZZZ__FnCalls!F70</f>
        <v>MMM 2015</v>
      </c>
      <c r="BS113" s="44" t="str">
        <f>ZZZ__FnCalls!F71</f>
        <v>MMM 2015</v>
      </c>
      <c r="BT113" s="44" t="str">
        <f>ZZZ__FnCalls!F72</f>
        <v>MMM 2015</v>
      </c>
      <c r="BU113" s="44" t="str">
        <f>ZZZ__FnCalls!F73</f>
        <v>MMM 2015</v>
      </c>
      <c r="BV113" s="44" t="str">
        <f>ZZZ__FnCalls!F74</f>
        <v>MMM 2015</v>
      </c>
      <c r="BW113" s="44" t="str">
        <f>ZZZ__FnCalls!F75</f>
        <v>MMM 2015</v>
      </c>
      <c r="BX113" s="44" t="str">
        <f>ZZZ__FnCalls!F76</f>
        <v>MMM 2015</v>
      </c>
      <c r="BY113" s="44" t="str">
        <f>ZZZ__FnCalls!F77</f>
        <v>MMM 2015</v>
      </c>
      <c r="BZ113" s="44" t="str">
        <f>ZZZ__FnCalls!F78</f>
        <v>MMM 2015</v>
      </c>
      <c r="CA113" s="45" t="str">
        <f>ZZZ__FnCalls!F67</f>
        <v>MMM 2015</v>
      </c>
      <c r="CB113" s="44" t="str">
        <f>ZZZ__FnCalls!F79</f>
        <v>MMM 2016</v>
      </c>
      <c r="CC113" s="44" t="str">
        <f>ZZZ__FnCalls!F80</f>
        <v>MMM 2016</v>
      </c>
      <c r="CD113" s="44" t="str">
        <f>ZZZ__FnCalls!F81</f>
        <v>MMM 2016</v>
      </c>
      <c r="CE113" s="44" t="str">
        <f>ZZZ__FnCalls!F82</f>
        <v>MMM 2016</v>
      </c>
      <c r="CF113" s="44" t="str">
        <f>ZZZ__FnCalls!F83</f>
        <v>MMM 2016</v>
      </c>
      <c r="CG113" s="44" t="str">
        <f>ZZZ__FnCalls!F84</f>
        <v>MMM 2016</v>
      </c>
      <c r="CH113" s="44" t="str">
        <f>ZZZ__FnCalls!F85</f>
        <v>MMM 2016</v>
      </c>
      <c r="CI113" s="44" t="str">
        <f>ZZZ__FnCalls!F86</f>
        <v>MMM 2016</v>
      </c>
      <c r="CJ113" s="44" t="str">
        <f>ZZZ__FnCalls!F87</f>
        <v>MMM 2016</v>
      </c>
      <c r="CK113" s="44" t="str">
        <f>ZZZ__FnCalls!F88</f>
        <v>MMM 2016</v>
      </c>
      <c r="CL113" s="44" t="str">
        <f>ZZZ__FnCalls!F89</f>
        <v>MMM 2016</v>
      </c>
      <c r="CM113" s="44" t="str">
        <f>ZZZ__FnCalls!F90</f>
        <v>MMM 2016</v>
      </c>
      <c r="CN113" s="45" t="str">
        <f>ZZZ__FnCalls!F79</f>
        <v>MMM 2016</v>
      </c>
      <c r="CO113" s="44" t="str">
        <f>ZZZ__FnCalls!F91</f>
        <v>MMM 2017</v>
      </c>
      <c r="CP113" s="44" t="str">
        <f>ZZZ__FnCalls!F92</f>
        <v>MMM 2017</v>
      </c>
      <c r="CQ113" s="44" t="str">
        <f>ZZZ__FnCalls!F93</f>
        <v>MMM 2017</v>
      </c>
      <c r="CR113" s="44" t="str">
        <f>ZZZ__FnCalls!F94</f>
        <v>MMM 2017</v>
      </c>
      <c r="CS113" s="44" t="str">
        <f>ZZZ__FnCalls!F95</f>
        <v>MMM 2017</v>
      </c>
      <c r="CT113" s="44" t="str">
        <f>ZZZ__FnCalls!F96</f>
        <v>MMM 2017</v>
      </c>
      <c r="CU113" s="44" t="str">
        <f>ZZZ__FnCalls!F97</f>
        <v>MMM 2017</v>
      </c>
      <c r="CV113" s="44" t="str">
        <f>ZZZ__FnCalls!F98</f>
        <v>MMM 2017</v>
      </c>
      <c r="CW113" s="44" t="str">
        <f>ZZZ__FnCalls!F99</f>
        <v>MMM 2017</v>
      </c>
      <c r="CX113" s="44" t="str">
        <f>ZZZ__FnCalls!F100</f>
        <v>MMM 2017</v>
      </c>
      <c r="CY113" s="44" t="str">
        <f>ZZZ__FnCalls!F101</f>
        <v>MMM 2017</v>
      </c>
      <c r="CZ113" s="44" t="str">
        <f>ZZZ__FnCalls!F102</f>
        <v>MMM 2017</v>
      </c>
      <c r="DA113" s="45" t="str">
        <f>ZZZ__FnCalls!F91</f>
        <v>MMM 2017</v>
      </c>
      <c r="DB113" s="44" t="str">
        <f>ZZZ__FnCalls!F103</f>
        <v>MMM 2018</v>
      </c>
      <c r="DC113" s="44" t="str">
        <f>ZZZ__FnCalls!F104</f>
        <v>MMM 2018</v>
      </c>
      <c r="DD113" s="44" t="str">
        <f>ZZZ__FnCalls!F105</f>
        <v>MMM 2018</v>
      </c>
      <c r="DE113" s="44" t="str">
        <f>ZZZ__FnCalls!F106</f>
        <v>MMM 2018</v>
      </c>
      <c r="DF113" s="44" t="str">
        <f>ZZZ__FnCalls!F107</f>
        <v>MMM 2018</v>
      </c>
      <c r="DG113" s="44" t="str">
        <f>ZZZ__FnCalls!F108</f>
        <v>MMM 2018</v>
      </c>
      <c r="DH113" s="44" t="str">
        <f>ZZZ__FnCalls!F109</f>
        <v>MMM 2018</v>
      </c>
      <c r="DI113" s="44" t="str">
        <f>ZZZ__FnCalls!F110</f>
        <v>MMM 2018</v>
      </c>
      <c r="DJ113" s="44" t="str">
        <f>ZZZ__FnCalls!F111</f>
        <v>MMM 2018</v>
      </c>
      <c r="DK113" s="44" t="str">
        <f>ZZZ__FnCalls!F112</f>
        <v>MMM 2018</v>
      </c>
      <c r="DL113" s="44" t="str">
        <f>ZZZ__FnCalls!F113</f>
        <v>MMM 2018</v>
      </c>
      <c r="DM113" s="44" t="str">
        <f>ZZZ__FnCalls!F114</f>
        <v>MMM 2018</v>
      </c>
      <c r="DN113" s="45" t="str">
        <f>ZZZ__FnCalls!F103</f>
        <v>MMM 2018</v>
      </c>
      <c r="DO113" s="44" t="str">
        <f>ZZZ__FnCalls!F115</f>
        <v>MMM 2019</v>
      </c>
      <c r="DP113" s="44" t="str">
        <f>ZZZ__FnCalls!F116</f>
        <v>MMM 2019</v>
      </c>
      <c r="DQ113" s="44" t="str">
        <f>ZZZ__FnCalls!F117</f>
        <v>MMM 2019</v>
      </c>
      <c r="DR113" s="44" t="str">
        <f>ZZZ__FnCalls!F118</f>
        <v>MMM 2019</v>
      </c>
      <c r="DS113" s="44" t="str">
        <f>ZZZ__FnCalls!F119</f>
        <v>MMM 2019</v>
      </c>
      <c r="DT113" s="44" t="str">
        <f>ZZZ__FnCalls!F120</f>
        <v>MMM 2019</v>
      </c>
      <c r="DU113" s="44" t="str">
        <f>ZZZ__FnCalls!F121</f>
        <v>MMM 2019</v>
      </c>
      <c r="DV113" s="44" t="str">
        <f>ZZZ__FnCalls!F122</f>
        <v>MMM 2019</v>
      </c>
      <c r="DW113" s="44" t="str">
        <f>ZZZ__FnCalls!F123</f>
        <v>MMM 2019</v>
      </c>
      <c r="DX113" s="44" t="str">
        <f>ZZZ__FnCalls!F124</f>
        <v>MMM 2019</v>
      </c>
      <c r="DY113" s="44" t="str">
        <f>ZZZ__FnCalls!F125</f>
        <v>MMM 2019</v>
      </c>
      <c r="DZ113" s="44" t="str">
        <f>ZZZ__FnCalls!F126</f>
        <v>MMM 2019</v>
      </c>
      <c r="EA113" s="45" t="str">
        <f>ZZZ__FnCalls!F115</f>
        <v>MMM 2019</v>
      </c>
      <c r="EB113" s="44" t="str">
        <f>ZZZ__FnCalls!F127</f>
        <v>MMM 2020</v>
      </c>
      <c r="EC113" s="44" t="str">
        <f>ZZZ__FnCalls!F128</f>
        <v>MMM 2020</v>
      </c>
      <c r="ED113" s="44" t="str">
        <f>ZZZ__FnCalls!F129</f>
        <v>MMM 2020</v>
      </c>
      <c r="EE113" s="44" t="str">
        <f>ZZZ__FnCalls!F130</f>
        <v>MMM 2020</v>
      </c>
      <c r="EF113" s="44" t="str">
        <f>ZZZ__FnCalls!F131</f>
        <v>MMM 2020</v>
      </c>
      <c r="EG113" s="44" t="str">
        <f>ZZZ__FnCalls!F132</f>
        <v>MMM 2020</v>
      </c>
      <c r="EH113" s="44" t="str">
        <f>ZZZ__FnCalls!F133</f>
        <v>MMM 2020</v>
      </c>
      <c r="EI113" s="44" t="str">
        <f>ZZZ__FnCalls!F134</f>
        <v>MMM 2020</v>
      </c>
      <c r="EJ113" s="44" t="str">
        <f>ZZZ__FnCalls!F135</f>
        <v>MMM 2020</v>
      </c>
      <c r="EK113" s="44" t="str">
        <f>ZZZ__FnCalls!F136</f>
        <v>MMM 2020</v>
      </c>
      <c r="EL113" s="44" t="str">
        <f>ZZZ__FnCalls!F137</f>
        <v>MMM 2020</v>
      </c>
      <c r="EM113" s="44" t="str">
        <f>ZZZ__FnCalls!F138</f>
        <v>MMM 2020</v>
      </c>
      <c r="EN113" s="45" t="str">
        <f>ZZZ__FnCalls!F127</f>
        <v>MMM 2020</v>
      </c>
    </row>
    <row r="114" spans="1:144" ht="12.75" customHeight="1" x14ac:dyDescent="0.2">
      <c r="A114" s="2" t="str">
        <f>"Demand_Expected_Long_stdev_1"</f>
        <v>Demand_Expected_Long_stdev_1</v>
      </c>
    </row>
    <row r="115" spans="1:144" ht="12.75" customHeight="1" x14ac:dyDescent="0.2">
      <c r="B115" s="19" t="str">
        <f>ZZZ__FnCalls!F7</f>
        <v>MMM 2010</v>
      </c>
      <c r="C115" s="20" t="str">
        <f>ZZZ__FnCalls!F8</f>
        <v>MMM 2010</v>
      </c>
      <c r="D115" s="20" t="str">
        <f>ZZZ__FnCalls!F9</f>
        <v>MMM 2010</v>
      </c>
      <c r="E115" s="20" t="str">
        <f>ZZZ__FnCalls!F10</f>
        <v>MMM 2010</v>
      </c>
      <c r="F115" s="20" t="str">
        <f>ZZZ__FnCalls!F11</f>
        <v>MMM 2010</v>
      </c>
      <c r="G115" s="20" t="str">
        <f>ZZZ__FnCalls!F12</f>
        <v>MMM 2010</v>
      </c>
      <c r="H115" s="20" t="str">
        <f>ZZZ__FnCalls!F13</f>
        <v>MMM 2010</v>
      </c>
      <c r="I115" s="20" t="str">
        <f>ZZZ__FnCalls!F14</f>
        <v>MMM 2010</v>
      </c>
      <c r="J115" s="20" t="str">
        <f>ZZZ__FnCalls!F15</f>
        <v>MMM 2010</v>
      </c>
      <c r="K115" s="20" t="str">
        <f>ZZZ__FnCalls!F16</f>
        <v>MMM 2010</v>
      </c>
      <c r="L115" s="20" t="str">
        <f>ZZZ__FnCalls!F17</f>
        <v>MMM 2010</v>
      </c>
      <c r="M115" s="20" t="str">
        <f>ZZZ__FnCalls!F18</f>
        <v>MMM 2010</v>
      </c>
      <c r="N115" s="21" t="str">
        <f>ZZZ__FnCalls!H7</f>
        <v>2010</v>
      </c>
      <c r="O115" s="20" t="str">
        <f>ZZZ__FnCalls!F19</f>
        <v>MMM 2011</v>
      </c>
      <c r="P115" s="20" t="str">
        <f>ZZZ__FnCalls!F20</f>
        <v>MMM 2011</v>
      </c>
      <c r="Q115" s="20" t="str">
        <f>ZZZ__FnCalls!F21</f>
        <v>MMM 2011</v>
      </c>
      <c r="R115" s="20" t="str">
        <f>ZZZ__FnCalls!F22</f>
        <v>MMM 2011</v>
      </c>
      <c r="S115" s="20" t="str">
        <f>ZZZ__FnCalls!F23</f>
        <v>MMM 2011</v>
      </c>
      <c r="T115" s="20" t="str">
        <f>ZZZ__FnCalls!F24</f>
        <v>MMM 2011</v>
      </c>
      <c r="U115" s="20" t="str">
        <f>ZZZ__FnCalls!F25</f>
        <v>MMM 2011</v>
      </c>
      <c r="V115" s="20" t="str">
        <f>ZZZ__FnCalls!F26</f>
        <v>MMM 2011</v>
      </c>
      <c r="W115" s="20" t="str">
        <f>ZZZ__FnCalls!F27</f>
        <v>MMM 2011</v>
      </c>
      <c r="X115" s="20" t="str">
        <f>ZZZ__FnCalls!F28</f>
        <v>MMM 2011</v>
      </c>
      <c r="Y115" s="20" t="str">
        <f>ZZZ__FnCalls!F29</f>
        <v>MMM 2011</v>
      </c>
      <c r="Z115" s="20" t="str">
        <f>ZZZ__FnCalls!F30</f>
        <v>MMM 2011</v>
      </c>
      <c r="AA115" s="21" t="str">
        <f>ZZZ__FnCalls!H19</f>
        <v>2011</v>
      </c>
      <c r="AB115" s="20" t="str">
        <f>ZZZ__FnCalls!F31</f>
        <v>MMM 2012</v>
      </c>
      <c r="AC115" s="20" t="str">
        <f>ZZZ__FnCalls!F32</f>
        <v>MMM 2012</v>
      </c>
      <c r="AD115" s="20" t="str">
        <f>ZZZ__FnCalls!F33</f>
        <v>MMM 2012</v>
      </c>
      <c r="AE115" s="20" t="str">
        <f>ZZZ__FnCalls!F34</f>
        <v>MMM 2012</v>
      </c>
      <c r="AF115" s="20" t="str">
        <f>ZZZ__FnCalls!F35</f>
        <v>MMM 2012</v>
      </c>
      <c r="AG115" s="20" t="str">
        <f>ZZZ__FnCalls!F36</f>
        <v>MMM 2012</v>
      </c>
      <c r="AH115" s="20" t="str">
        <f>ZZZ__FnCalls!F37</f>
        <v>MMM 2012</v>
      </c>
      <c r="AI115" s="20" t="str">
        <f>ZZZ__FnCalls!F38</f>
        <v>MMM 2012</v>
      </c>
      <c r="AJ115" s="20" t="str">
        <f>ZZZ__FnCalls!F39</f>
        <v>MMM 2012</v>
      </c>
      <c r="AK115" s="20" t="str">
        <f>ZZZ__FnCalls!F40</f>
        <v>MMM 2012</v>
      </c>
      <c r="AL115" s="20" t="str">
        <f>ZZZ__FnCalls!F41</f>
        <v>MMM 2012</v>
      </c>
      <c r="AM115" s="20" t="str">
        <f>ZZZ__FnCalls!F42</f>
        <v>MMM 2012</v>
      </c>
      <c r="AN115" s="21" t="str">
        <f>ZZZ__FnCalls!H31</f>
        <v>2012</v>
      </c>
      <c r="AO115" s="20" t="str">
        <f>ZZZ__FnCalls!F43</f>
        <v>MMM 2013</v>
      </c>
      <c r="AP115" s="20" t="str">
        <f>ZZZ__FnCalls!F44</f>
        <v>MMM 2013</v>
      </c>
      <c r="AQ115" s="20" t="str">
        <f>ZZZ__FnCalls!F45</f>
        <v>MMM 2013</v>
      </c>
      <c r="AR115" s="20" t="str">
        <f>ZZZ__FnCalls!F46</f>
        <v>MMM 2013</v>
      </c>
      <c r="AS115" s="20" t="str">
        <f>ZZZ__FnCalls!F47</f>
        <v>MMM 2013</v>
      </c>
      <c r="AT115" s="20" t="str">
        <f>ZZZ__FnCalls!F48</f>
        <v>MMM 2013</v>
      </c>
      <c r="AU115" s="20" t="str">
        <f>ZZZ__FnCalls!F49</f>
        <v>MMM 2013</v>
      </c>
      <c r="AV115" s="20" t="str">
        <f>ZZZ__FnCalls!F50</f>
        <v>MMM 2013</v>
      </c>
      <c r="AW115" s="20" t="str">
        <f>ZZZ__FnCalls!F51</f>
        <v>MMM 2013</v>
      </c>
      <c r="AX115" s="20" t="str">
        <f>ZZZ__FnCalls!F52</f>
        <v>MMM 2013</v>
      </c>
      <c r="AY115" s="20" t="str">
        <f>ZZZ__FnCalls!F53</f>
        <v>MMM 2013</v>
      </c>
      <c r="AZ115" s="20" t="str">
        <f>ZZZ__FnCalls!F54</f>
        <v>MMM 2013</v>
      </c>
      <c r="BA115" s="21" t="str">
        <f>ZZZ__FnCalls!H43</f>
        <v>2013</v>
      </c>
      <c r="BB115" s="20" t="str">
        <f>ZZZ__FnCalls!F55</f>
        <v>MMM 2014</v>
      </c>
      <c r="BC115" s="20" t="str">
        <f>ZZZ__FnCalls!F56</f>
        <v>MMM 2014</v>
      </c>
      <c r="BD115" s="20" t="str">
        <f>ZZZ__FnCalls!F57</f>
        <v>MMM 2014</v>
      </c>
      <c r="BE115" s="20" t="str">
        <f>ZZZ__FnCalls!F58</f>
        <v>MMM 2014</v>
      </c>
      <c r="BF115" s="20" t="str">
        <f>ZZZ__FnCalls!F59</f>
        <v>MMM 2014</v>
      </c>
      <c r="BG115" s="20" t="str">
        <f>ZZZ__FnCalls!F60</f>
        <v>MMM 2014</v>
      </c>
      <c r="BH115" s="20" t="str">
        <f>ZZZ__FnCalls!F61</f>
        <v>MMM 2014</v>
      </c>
      <c r="BI115" s="20" t="str">
        <f>ZZZ__FnCalls!F62</f>
        <v>MMM 2014</v>
      </c>
      <c r="BJ115" s="20" t="str">
        <f>ZZZ__FnCalls!F63</f>
        <v>MMM 2014</v>
      </c>
      <c r="BK115" s="20" t="str">
        <f>ZZZ__FnCalls!F64</f>
        <v>MMM 2014</v>
      </c>
      <c r="BL115" s="20" t="str">
        <f>ZZZ__FnCalls!F65</f>
        <v>MMM 2014</v>
      </c>
      <c r="BM115" s="20" t="str">
        <f>ZZZ__FnCalls!F66</f>
        <v>MMM 2014</v>
      </c>
      <c r="BN115" s="21" t="str">
        <f>ZZZ__FnCalls!H55</f>
        <v>2014</v>
      </c>
      <c r="BO115" s="20" t="str">
        <f>ZZZ__FnCalls!F67</f>
        <v>MMM 2015</v>
      </c>
      <c r="BP115" s="20" t="str">
        <f>ZZZ__FnCalls!F68</f>
        <v>MMM 2015</v>
      </c>
      <c r="BQ115" s="20" t="str">
        <f>ZZZ__FnCalls!F69</f>
        <v>MMM 2015</v>
      </c>
      <c r="BR115" s="20" t="str">
        <f>ZZZ__FnCalls!F70</f>
        <v>MMM 2015</v>
      </c>
      <c r="BS115" s="20" t="str">
        <f>ZZZ__FnCalls!F71</f>
        <v>MMM 2015</v>
      </c>
      <c r="BT115" s="20" t="str">
        <f>ZZZ__FnCalls!F72</f>
        <v>MMM 2015</v>
      </c>
      <c r="BU115" s="20" t="str">
        <f>ZZZ__FnCalls!F73</f>
        <v>MMM 2015</v>
      </c>
      <c r="BV115" s="20" t="str">
        <f>ZZZ__FnCalls!F74</f>
        <v>MMM 2015</v>
      </c>
      <c r="BW115" s="20" t="str">
        <f>ZZZ__FnCalls!F75</f>
        <v>MMM 2015</v>
      </c>
      <c r="BX115" s="20" t="str">
        <f>ZZZ__FnCalls!F76</f>
        <v>MMM 2015</v>
      </c>
      <c r="BY115" s="20" t="str">
        <f>ZZZ__FnCalls!F77</f>
        <v>MMM 2015</v>
      </c>
      <c r="BZ115" s="20" t="str">
        <f>ZZZ__FnCalls!F78</f>
        <v>MMM 2015</v>
      </c>
      <c r="CA115" s="21" t="str">
        <f>ZZZ__FnCalls!H67</f>
        <v>2015</v>
      </c>
      <c r="CB115" s="20" t="str">
        <f>ZZZ__FnCalls!F79</f>
        <v>MMM 2016</v>
      </c>
      <c r="CC115" s="20" t="str">
        <f>ZZZ__FnCalls!F80</f>
        <v>MMM 2016</v>
      </c>
      <c r="CD115" s="20" t="str">
        <f>ZZZ__FnCalls!F81</f>
        <v>MMM 2016</v>
      </c>
      <c r="CE115" s="20" t="str">
        <f>ZZZ__FnCalls!F82</f>
        <v>MMM 2016</v>
      </c>
      <c r="CF115" s="20" t="str">
        <f>ZZZ__FnCalls!F83</f>
        <v>MMM 2016</v>
      </c>
      <c r="CG115" s="20" t="str">
        <f>ZZZ__FnCalls!F84</f>
        <v>MMM 2016</v>
      </c>
      <c r="CH115" s="20" t="str">
        <f>ZZZ__FnCalls!F85</f>
        <v>MMM 2016</v>
      </c>
      <c r="CI115" s="20" t="str">
        <f>ZZZ__FnCalls!F86</f>
        <v>MMM 2016</v>
      </c>
      <c r="CJ115" s="20" t="str">
        <f>ZZZ__FnCalls!F87</f>
        <v>MMM 2016</v>
      </c>
      <c r="CK115" s="20" t="str">
        <f>ZZZ__FnCalls!F88</f>
        <v>MMM 2016</v>
      </c>
      <c r="CL115" s="20" t="str">
        <f>ZZZ__FnCalls!F89</f>
        <v>MMM 2016</v>
      </c>
      <c r="CM115" s="20" t="str">
        <f>ZZZ__FnCalls!F90</f>
        <v>MMM 2016</v>
      </c>
      <c r="CN115" s="21" t="str">
        <f>ZZZ__FnCalls!H79</f>
        <v>2016</v>
      </c>
      <c r="CO115" s="20" t="str">
        <f>ZZZ__FnCalls!F91</f>
        <v>MMM 2017</v>
      </c>
      <c r="CP115" s="20" t="str">
        <f>ZZZ__FnCalls!F92</f>
        <v>MMM 2017</v>
      </c>
      <c r="CQ115" s="20" t="str">
        <f>ZZZ__FnCalls!F93</f>
        <v>MMM 2017</v>
      </c>
      <c r="CR115" s="20" t="str">
        <f>ZZZ__FnCalls!F94</f>
        <v>MMM 2017</v>
      </c>
      <c r="CS115" s="20" t="str">
        <f>ZZZ__FnCalls!F95</f>
        <v>MMM 2017</v>
      </c>
      <c r="CT115" s="20" t="str">
        <f>ZZZ__FnCalls!F96</f>
        <v>MMM 2017</v>
      </c>
      <c r="CU115" s="20" t="str">
        <f>ZZZ__FnCalls!F97</f>
        <v>MMM 2017</v>
      </c>
      <c r="CV115" s="20" t="str">
        <f>ZZZ__FnCalls!F98</f>
        <v>MMM 2017</v>
      </c>
      <c r="CW115" s="20" t="str">
        <f>ZZZ__FnCalls!F99</f>
        <v>MMM 2017</v>
      </c>
      <c r="CX115" s="20" t="str">
        <f>ZZZ__FnCalls!F100</f>
        <v>MMM 2017</v>
      </c>
      <c r="CY115" s="20" t="str">
        <f>ZZZ__FnCalls!F101</f>
        <v>MMM 2017</v>
      </c>
      <c r="CZ115" s="20" t="str">
        <f>ZZZ__FnCalls!F102</f>
        <v>MMM 2017</v>
      </c>
      <c r="DA115" s="21" t="str">
        <f>ZZZ__FnCalls!H91</f>
        <v>2017</v>
      </c>
      <c r="DB115" s="20" t="str">
        <f>ZZZ__FnCalls!F103</f>
        <v>MMM 2018</v>
      </c>
      <c r="DC115" s="20" t="str">
        <f>ZZZ__FnCalls!F104</f>
        <v>MMM 2018</v>
      </c>
      <c r="DD115" s="20" t="str">
        <f>ZZZ__FnCalls!F105</f>
        <v>MMM 2018</v>
      </c>
      <c r="DE115" s="20" t="str">
        <f>ZZZ__FnCalls!F106</f>
        <v>MMM 2018</v>
      </c>
      <c r="DF115" s="20" t="str">
        <f>ZZZ__FnCalls!F107</f>
        <v>MMM 2018</v>
      </c>
      <c r="DG115" s="20" t="str">
        <f>ZZZ__FnCalls!F108</f>
        <v>MMM 2018</v>
      </c>
      <c r="DH115" s="20" t="str">
        <f>ZZZ__FnCalls!F109</f>
        <v>MMM 2018</v>
      </c>
      <c r="DI115" s="20" t="str">
        <f>ZZZ__FnCalls!F110</f>
        <v>MMM 2018</v>
      </c>
      <c r="DJ115" s="20" t="str">
        <f>ZZZ__FnCalls!F111</f>
        <v>MMM 2018</v>
      </c>
      <c r="DK115" s="20" t="str">
        <f>ZZZ__FnCalls!F112</f>
        <v>MMM 2018</v>
      </c>
      <c r="DL115" s="20" t="str">
        <f>ZZZ__FnCalls!F113</f>
        <v>MMM 2018</v>
      </c>
      <c r="DM115" s="20" t="str">
        <f>ZZZ__FnCalls!F114</f>
        <v>MMM 2018</v>
      </c>
      <c r="DN115" s="21" t="str">
        <f>ZZZ__FnCalls!H103</f>
        <v>2018</v>
      </c>
      <c r="DO115" s="20" t="str">
        <f>ZZZ__FnCalls!F115</f>
        <v>MMM 2019</v>
      </c>
      <c r="DP115" s="20" t="str">
        <f>ZZZ__FnCalls!F116</f>
        <v>MMM 2019</v>
      </c>
      <c r="DQ115" s="20" t="str">
        <f>ZZZ__FnCalls!F117</f>
        <v>MMM 2019</v>
      </c>
      <c r="DR115" s="20" t="str">
        <f>ZZZ__FnCalls!F118</f>
        <v>MMM 2019</v>
      </c>
      <c r="DS115" s="20" t="str">
        <f>ZZZ__FnCalls!F119</f>
        <v>MMM 2019</v>
      </c>
      <c r="DT115" s="20" t="str">
        <f>ZZZ__FnCalls!F120</f>
        <v>MMM 2019</v>
      </c>
      <c r="DU115" s="20" t="str">
        <f>ZZZ__FnCalls!F121</f>
        <v>MMM 2019</v>
      </c>
      <c r="DV115" s="20" t="str">
        <f>ZZZ__FnCalls!F122</f>
        <v>MMM 2019</v>
      </c>
      <c r="DW115" s="20" t="str">
        <f>ZZZ__FnCalls!F123</f>
        <v>MMM 2019</v>
      </c>
      <c r="DX115" s="20" t="str">
        <f>ZZZ__FnCalls!F124</f>
        <v>MMM 2019</v>
      </c>
      <c r="DY115" s="20" t="str">
        <f>ZZZ__FnCalls!F125</f>
        <v>MMM 2019</v>
      </c>
      <c r="DZ115" s="20" t="str">
        <f>ZZZ__FnCalls!F126</f>
        <v>MMM 2019</v>
      </c>
      <c r="EA115" s="21" t="str">
        <f>ZZZ__FnCalls!H115</f>
        <v>2019</v>
      </c>
      <c r="EB115" s="20" t="str">
        <f>ZZZ__FnCalls!F127</f>
        <v>MMM 2020</v>
      </c>
      <c r="EC115" s="20" t="str">
        <f>ZZZ__FnCalls!F128</f>
        <v>MMM 2020</v>
      </c>
      <c r="ED115" s="20" t="str">
        <f>ZZZ__FnCalls!F129</f>
        <v>MMM 2020</v>
      </c>
      <c r="EE115" s="20" t="str">
        <f>ZZZ__FnCalls!F130</f>
        <v>MMM 2020</v>
      </c>
      <c r="EF115" s="20" t="str">
        <f>ZZZ__FnCalls!F131</f>
        <v>MMM 2020</v>
      </c>
      <c r="EG115" s="20" t="str">
        <f>ZZZ__FnCalls!F132</f>
        <v>MMM 2020</v>
      </c>
      <c r="EH115" s="20" t="str">
        <f>ZZZ__FnCalls!F133</f>
        <v>MMM 2020</v>
      </c>
      <c r="EI115" s="20" t="str">
        <f>ZZZ__FnCalls!F134</f>
        <v>MMM 2020</v>
      </c>
      <c r="EJ115" s="20" t="str">
        <f>ZZZ__FnCalls!F135</f>
        <v>MMM 2020</v>
      </c>
      <c r="EK115" s="20" t="str">
        <f>ZZZ__FnCalls!F136</f>
        <v>MMM 2020</v>
      </c>
      <c r="EL115" s="20" t="str">
        <f>ZZZ__FnCalls!F137</f>
        <v>MMM 2020</v>
      </c>
      <c r="EM115" s="20" t="str">
        <f>ZZZ__FnCalls!F138</f>
        <v>MMM 2020</v>
      </c>
      <c r="EN115" s="21" t="str">
        <f>ZZZ__FnCalls!H127</f>
        <v>2020</v>
      </c>
    </row>
    <row r="116" spans="1:144" ht="12.75" customHeight="1" x14ac:dyDescent="0.2">
      <c r="A116" s="5"/>
      <c r="B116" s="44">
        <f>ZZZ__FnCalls!A7</f>
        <v>40179</v>
      </c>
      <c r="C116" s="44">
        <f>ZZZ__FnCalls!A8</f>
        <v>40210</v>
      </c>
      <c r="D116" s="44">
        <f>ZZZ__FnCalls!A9</f>
        <v>40238</v>
      </c>
      <c r="E116" s="44">
        <f>ZZZ__FnCalls!A10</f>
        <v>40269</v>
      </c>
      <c r="F116" s="44">
        <f>ZZZ__FnCalls!A11</f>
        <v>40299</v>
      </c>
      <c r="G116" s="44">
        <f>ZZZ__FnCalls!A12</f>
        <v>40330</v>
      </c>
      <c r="H116" s="44">
        <f>ZZZ__FnCalls!A13</f>
        <v>40360</v>
      </c>
      <c r="I116" s="44">
        <f>ZZZ__FnCalls!A14</f>
        <v>40391</v>
      </c>
      <c r="J116" s="44">
        <f>ZZZ__FnCalls!A15</f>
        <v>40422</v>
      </c>
      <c r="K116" s="44">
        <f>ZZZ__FnCalls!A16</f>
        <v>40452</v>
      </c>
      <c r="L116" s="44">
        <f>ZZZ__FnCalls!A17</f>
        <v>40483</v>
      </c>
      <c r="M116" s="44">
        <f>ZZZ__FnCalls!A18</f>
        <v>40513</v>
      </c>
      <c r="N116" s="45">
        <f>ZZZ__FnCalls!A7</f>
        <v>40179</v>
      </c>
      <c r="O116" s="44">
        <f>ZZZ__FnCalls!A19</f>
        <v>40544</v>
      </c>
      <c r="P116" s="44">
        <f>ZZZ__FnCalls!A20</f>
        <v>40575</v>
      </c>
      <c r="Q116" s="44">
        <f>ZZZ__FnCalls!A21</f>
        <v>40603</v>
      </c>
      <c r="R116" s="44">
        <f>ZZZ__FnCalls!A22</f>
        <v>40634</v>
      </c>
      <c r="S116" s="44">
        <f>ZZZ__FnCalls!A23</f>
        <v>40664</v>
      </c>
      <c r="T116" s="44">
        <f>ZZZ__FnCalls!A24</f>
        <v>40695</v>
      </c>
      <c r="U116" s="44">
        <f>ZZZ__FnCalls!A25</f>
        <v>40725</v>
      </c>
      <c r="V116" s="44">
        <f>ZZZ__FnCalls!A26</f>
        <v>40756</v>
      </c>
      <c r="W116" s="44">
        <f>ZZZ__FnCalls!A27</f>
        <v>40787</v>
      </c>
      <c r="X116" s="44">
        <f>ZZZ__FnCalls!A28</f>
        <v>40817</v>
      </c>
      <c r="Y116" s="44">
        <f>ZZZ__FnCalls!A29</f>
        <v>40848</v>
      </c>
      <c r="Z116" s="44">
        <f>ZZZ__FnCalls!A30</f>
        <v>40878</v>
      </c>
      <c r="AA116" s="45">
        <f>ZZZ__FnCalls!A19</f>
        <v>40544</v>
      </c>
      <c r="AB116" s="44">
        <f>ZZZ__FnCalls!A31</f>
        <v>40909</v>
      </c>
      <c r="AC116" s="44">
        <f>ZZZ__FnCalls!A32</f>
        <v>40940</v>
      </c>
      <c r="AD116" s="44">
        <f>ZZZ__FnCalls!A33</f>
        <v>40969</v>
      </c>
      <c r="AE116" s="44">
        <f>ZZZ__FnCalls!A34</f>
        <v>41000</v>
      </c>
      <c r="AF116" s="44">
        <f>ZZZ__FnCalls!A35</f>
        <v>41030</v>
      </c>
      <c r="AG116" s="44">
        <f>ZZZ__FnCalls!A36</f>
        <v>41061</v>
      </c>
      <c r="AH116" s="44">
        <f>ZZZ__FnCalls!A37</f>
        <v>41091</v>
      </c>
      <c r="AI116" s="44">
        <f>ZZZ__FnCalls!A38</f>
        <v>41122</v>
      </c>
      <c r="AJ116" s="44">
        <f>ZZZ__FnCalls!A39</f>
        <v>41153</v>
      </c>
      <c r="AK116" s="44">
        <f>ZZZ__FnCalls!A40</f>
        <v>41183</v>
      </c>
      <c r="AL116" s="44">
        <f>ZZZ__FnCalls!A41</f>
        <v>41214</v>
      </c>
      <c r="AM116" s="44">
        <f>ZZZ__FnCalls!A42</f>
        <v>41244</v>
      </c>
      <c r="AN116" s="45">
        <f>ZZZ__FnCalls!A31</f>
        <v>40909</v>
      </c>
      <c r="AO116" s="44">
        <f>ZZZ__FnCalls!A43</f>
        <v>41275</v>
      </c>
      <c r="AP116" s="44">
        <f>ZZZ__FnCalls!A44</f>
        <v>41306</v>
      </c>
      <c r="AQ116" s="44">
        <f>ZZZ__FnCalls!A45</f>
        <v>41334</v>
      </c>
      <c r="AR116" s="44">
        <f>ZZZ__FnCalls!A46</f>
        <v>41365</v>
      </c>
      <c r="AS116" s="44">
        <f>ZZZ__FnCalls!A47</f>
        <v>41395</v>
      </c>
      <c r="AT116" s="44">
        <f>ZZZ__FnCalls!A48</f>
        <v>41426</v>
      </c>
      <c r="AU116" s="44">
        <f>ZZZ__FnCalls!A49</f>
        <v>41456</v>
      </c>
      <c r="AV116" s="44">
        <f>ZZZ__FnCalls!A50</f>
        <v>41487</v>
      </c>
      <c r="AW116" s="44">
        <f>ZZZ__FnCalls!A51</f>
        <v>41518</v>
      </c>
      <c r="AX116" s="44">
        <f>ZZZ__FnCalls!A52</f>
        <v>41548</v>
      </c>
      <c r="AY116" s="44">
        <f>ZZZ__FnCalls!A53</f>
        <v>41579</v>
      </c>
      <c r="AZ116" s="44">
        <f>ZZZ__FnCalls!A54</f>
        <v>41609</v>
      </c>
      <c r="BA116" s="45">
        <f>ZZZ__FnCalls!A43</f>
        <v>41275</v>
      </c>
      <c r="BB116" s="44">
        <f>ZZZ__FnCalls!A55</f>
        <v>41640</v>
      </c>
      <c r="BC116" s="44">
        <f>ZZZ__FnCalls!A56</f>
        <v>41671</v>
      </c>
      <c r="BD116" s="44">
        <f>ZZZ__FnCalls!A57</f>
        <v>41699</v>
      </c>
      <c r="BE116" s="44">
        <f>ZZZ__FnCalls!A58</f>
        <v>41730</v>
      </c>
      <c r="BF116" s="44">
        <f>ZZZ__FnCalls!A59</f>
        <v>41760</v>
      </c>
      <c r="BG116" s="44">
        <f>ZZZ__FnCalls!A60</f>
        <v>41791</v>
      </c>
      <c r="BH116" s="44">
        <f>ZZZ__FnCalls!A61</f>
        <v>41821</v>
      </c>
      <c r="BI116" s="44">
        <f>ZZZ__FnCalls!A62</f>
        <v>41852</v>
      </c>
      <c r="BJ116" s="44">
        <f>ZZZ__FnCalls!A63</f>
        <v>41883</v>
      </c>
      <c r="BK116" s="44">
        <f>ZZZ__FnCalls!A64</f>
        <v>41913</v>
      </c>
      <c r="BL116" s="44">
        <f>ZZZ__FnCalls!A65</f>
        <v>41944</v>
      </c>
      <c r="BM116" s="44">
        <f>ZZZ__FnCalls!A66</f>
        <v>41974</v>
      </c>
      <c r="BN116" s="45">
        <f>ZZZ__FnCalls!A55</f>
        <v>41640</v>
      </c>
      <c r="BO116" s="44">
        <f>ZZZ__FnCalls!A67</f>
        <v>42005</v>
      </c>
      <c r="BP116" s="44">
        <f>ZZZ__FnCalls!A68</f>
        <v>42036</v>
      </c>
      <c r="BQ116" s="44">
        <f>ZZZ__FnCalls!A69</f>
        <v>42064</v>
      </c>
      <c r="BR116" s="44">
        <f>ZZZ__FnCalls!A70</f>
        <v>42095</v>
      </c>
      <c r="BS116" s="44">
        <f>ZZZ__FnCalls!A71</f>
        <v>42125</v>
      </c>
      <c r="BT116" s="44">
        <f>ZZZ__FnCalls!A72</f>
        <v>42156</v>
      </c>
      <c r="BU116" s="44">
        <f>ZZZ__FnCalls!A73</f>
        <v>42186</v>
      </c>
      <c r="BV116" s="44">
        <f>ZZZ__FnCalls!A74</f>
        <v>42217</v>
      </c>
      <c r="BW116" s="44">
        <f>ZZZ__FnCalls!A75</f>
        <v>42248</v>
      </c>
      <c r="BX116" s="44">
        <f>ZZZ__FnCalls!A76</f>
        <v>42278</v>
      </c>
      <c r="BY116" s="44">
        <f>ZZZ__FnCalls!A77</f>
        <v>42309</v>
      </c>
      <c r="BZ116" s="44">
        <f>ZZZ__FnCalls!A78</f>
        <v>42339</v>
      </c>
      <c r="CA116" s="45">
        <f>ZZZ__FnCalls!A67</f>
        <v>42005</v>
      </c>
      <c r="CB116" s="44">
        <f>ZZZ__FnCalls!A79</f>
        <v>42370</v>
      </c>
      <c r="CC116" s="44">
        <f>ZZZ__FnCalls!A80</f>
        <v>42401</v>
      </c>
      <c r="CD116" s="44">
        <f>ZZZ__FnCalls!A81</f>
        <v>42430</v>
      </c>
      <c r="CE116" s="44">
        <f>ZZZ__FnCalls!A82</f>
        <v>42461</v>
      </c>
      <c r="CF116" s="44">
        <f>ZZZ__FnCalls!A83</f>
        <v>42491</v>
      </c>
      <c r="CG116" s="44">
        <f>ZZZ__FnCalls!A84</f>
        <v>42522</v>
      </c>
      <c r="CH116" s="44">
        <f>ZZZ__FnCalls!A85</f>
        <v>42552</v>
      </c>
      <c r="CI116" s="44">
        <f>ZZZ__FnCalls!A86</f>
        <v>42583</v>
      </c>
      <c r="CJ116" s="44">
        <f>ZZZ__FnCalls!A87</f>
        <v>42614</v>
      </c>
      <c r="CK116" s="44">
        <f>ZZZ__FnCalls!A88</f>
        <v>42644</v>
      </c>
      <c r="CL116" s="44">
        <f>ZZZ__FnCalls!A89</f>
        <v>42675</v>
      </c>
      <c r="CM116" s="44">
        <f>ZZZ__FnCalls!A90</f>
        <v>42705</v>
      </c>
      <c r="CN116" s="45">
        <f>ZZZ__FnCalls!A79</f>
        <v>42370</v>
      </c>
      <c r="CO116" s="44">
        <f>ZZZ__FnCalls!A91</f>
        <v>42736</v>
      </c>
      <c r="CP116" s="44">
        <f>ZZZ__FnCalls!A92</f>
        <v>42767</v>
      </c>
      <c r="CQ116" s="44">
        <f>ZZZ__FnCalls!A93</f>
        <v>42795</v>
      </c>
      <c r="CR116" s="44">
        <f>ZZZ__FnCalls!A94</f>
        <v>42826</v>
      </c>
      <c r="CS116" s="44">
        <f>ZZZ__FnCalls!A95</f>
        <v>42856</v>
      </c>
      <c r="CT116" s="44">
        <f>ZZZ__FnCalls!A96</f>
        <v>42887</v>
      </c>
      <c r="CU116" s="44">
        <f>ZZZ__FnCalls!A97</f>
        <v>42917</v>
      </c>
      <c r="CV116" s="44">
        <f>ZZZ__FnCalls!A98</f>
        <v>42948</v>
      </c>
      <c r="CW116" s="44">
        <f>ZZZ__FnCalls!A99</f>
        <v>42979</v>
      </c>
      <c r="CX116" s="44">
        <f>ZZZ__FnCalls!A100</f>
        <v>43009</v>
      </c>
      <c r="CY116" s="44">
        <f>ZZZ__FnCalls!A101</f>
        <v>43040</v>
      </c>
      <c r="CZ116" s="44">
        <f>ZZZ__FnCalls!A102</f>
        <v>43070</v>
      </c>
      <c r="DA116" s="45">
        <f>ZZZ__FnCalls!A91</f>
        <v>42736</v>
      </c>
      <c r="DB116" s="44">
        <f>ZZZ__FnCalls!A103</f>
        <v>43101</v>
      </c>
      <c r="DC116" s="44">
        <f>ZZZ__FnCalls!A104</f>
        <v>43132</v>
      </c>
      <c r="DD116" s="44">
        <f>ZZZ__FnCalls!A105</f>
        <v>43160</v>
      </c>
      <c r="DE116" s="44">
        <f>ZZZ__FnCalls!A106</f>
        <v>43191</v>
      </c>
      <c r="DF116" s="44">
        <f>ZZZ__FnCalls!A107</f>
        <v>43221</v>
      </c>
      <c r="DG116" s="44">
        <f>ZZZ__FnCalls!A108</f>
        <v>43252</v>
      </c>
      <c r="DH116" s="44">
        <f>ZZZ__FnCalls!A109</f>
        <v>43282</v>
      </c>
      <c r="DI116" s="44">
        <f>ZZZ__FnCalls!A110</f>
        <v>43313</v>
      </c>
      <c r="DJ116" s="44">
        <f>ZZZ__FnCalls!A111</f>
        <v>43344</v>
      </c>
      <c r="DK116" s="44">
        <f>ZZZ__FnCalls!A112</f>
        <v>43374</v>
      </c>
      <c r="DL116" s="44">
        <f>ZZZ__FnCalls!A113</f>
        <v>43405</v>
      </c>
      <c r="DM116" s="44">
        <f>ZZZ__FnCalls!A114</f>
        <v>43435</v>
      </c>
      <c r="DN116" s="45">
        <f>ZZZ__FnCalls!A103</f>
        <v>43101</v>
      </c>
      <c r="DO116" s="44">
        <f>ZZZ__FnCalls!A115</f>
        <v>43466</v>
      </c>
      <c r="DP116" s="44">
        <f>ZZZ__FnCalls!A116</f>
        <v>43497</v>
      </c>
      <c r="DQ116" s="44">
        <f>ZZZ__FnCalls!A117</f>
        <v>43525</v>
      </c>
      <c r="DR116" s="44">
        <f>ZZZ__FnCalls!A118</f>
        <v>43556</v>
      </c>
      <c r="DS116" s="44">
        <f>ZZZ__FnCalls!A119</f>
        <v>43586</v>
      </c>
      <c r="DT116" s="44">
        <f>ZZZ__FnCalls!A120</f>
        <v>43617</v>
      </c>
      <c r="DU116" s="44">
        <f>ZZZ__FnCalls!A121</f>
        <v>43647</v>
      </c>
      <c r="DV116" s="44">
        <f>ZZZ__FnCalls!A122</f>
        <v>43678</v>
      </c>
      <c r="DW116" s="44">
        <f>ZZZ__FnCalls!A123</f>
        <v>43709</v>
      </c>
      <c r="DX116" s="44">
        <f>ZZZ__FnCalls!A124</f>
        <v>43739</v>
      </c>
      <c r="DY116" s="44">
        <f>ZZZ__FnCalls!A125</f>
        <v>43770</v>
      </c>
      <c r="DZ116" s="44">
        <f>ZZZ__FnCalls!A126</f>
        <v>43800</v>
      </c>
      <c r="EA116" s="45">
        <f>ZZZ__FnCalls!A115</f>
        <v>43466</v>
      </c>
      <c r="EB116" s="44">
        <f>ZZZ__FnCalls!A127</f>
        <v>43831</v>
      </c>
      <c r="EC116" s="44">
        <f>ZZZ__FnCalls!A128</f>
        <v>43862</v>
      </c>
      <c r="ED116" s="44">
        <f>ZZZ__FnCalls!A129</f>
        <v>43891</v>
      </c>
      <c r="EE116" s="44">
        <f>ZZZ__FnCalls!A130</f>
        <v>43922</v>
      </c>
      <c r="EF116" s="44">
        <f>ZZZ__FnCalls!A131</f>
        <v>43952</v>
      </c>
      <c r="EG116" s="44">
        <f>ZZZ__FnCalls!A132</f>
        <v>43983</v>
      </c>
      <c r="EH116" s="44">
        <f>ZZZ__FnCalls!A133</f>
        <v>44013</v>
      </c>
      <c r="EI116" s="44">
        <f>ZZZ__FnCalls!A134</f>
        <v>44044</v>
      </c>
      <c r="EJ116" s="44">
        <f>ZZZ__FnCalls!A135</f>
        <v>44075</v>
      </c>
      <c r="EK116" s="44">
        <f>ZZZ__FnCalls!A136</f>
        <v>44105</v>
      </c>
      <c r="EL116" s="44">
        <f>ZZZ__FnCalls!A137</f>
        <v>44136</v>
      </c>
      <c r="EM116" s="44">
        <f>ZZZ__FnCalls!A138</f>
        <v>44166</v>
      </c>
      <c r="EN116" s="45">
        <f>ZZZ__FnCalls!A127</f>
        <v>43831</v>
      </c>
    </row>
    <row r="117" spans="1:144" ht="12.75" customHeight="1" x14ac:dyDescent="0.2">
      <c r="A117" s="2" t="str">
        <f>"Demand_Expected_Long_stdev_2"</f>
        <v>Demand_Expected_Long_stdev_2</v>
      </c>
    </row>
    <row r="118" spans="1:144" ht="12.75" customHeight="1" x14ac:dyDescent="0.2">
      <c r="B118" s="19" t="str">
        <f>ZZZ__FnCalls!F7</f>
        <v>MMM 2010</v>
      </c>
      <c r="C118" s="20" t="str">
        <f>ZZZ__FnCalls!F8</f>
        <v>MMM 2010</v>
      </c>
      <c r="D118" s="20" t="str">
        <f>ZZZ__FnCalls!F9</f>
        <v>MMM 2010</v>
      </c>
      <c r="E118" s="20" t="str">
        <f>ZZZ__FnCalls!F10</f>
        <v>MMM 2010</v>
      </c>
      <c r="F118" s="20" t="str">
        <f>ZZZ__FnCalls!F11</f>
        <v>MMM 2010</v>
      </c>
      <c r="G118" s="20" t="str">
        <f>ZZZ__FnCalls!F12</f>
        <v>MMM 2010</v>
      </c>
      <c r="H118" s="20" t="str">
        <f>ZZZ__FnCalls!F13</f>
        <v>MMM 2010</v>
      </c>
      <c r="I118" s="20" t="str">
        <f>ZZZ__FnCalls!F14</f>
        <v>MMM 2010</v>
      </c>
      <c r="J118" s="20" t="str">
        <f>ZZZ__FnCalls!F15</f>
        <v>MMM 2010</v>
      </c>
      <c r="K118" s="20" t="str">
        <f>ZZZ__FnCalls!F16</f>
        <v>MMM 2010</v>
      </c>
      <c r="L118" s="20" t="str">
        <f>ZZZ__FnCalls!F17</f>
        <v>MMM 2010</v>
      </c>
      <c r="M118" s="20" t="str">
        <f>ZZZ__FnCalls!F18</f>
        <v>MMM 2010</v>
      </c>
      <c r="N118" s="21" t="str">
        <f>ZZZ__FnCalls!H7</f>
        <v>2010</v>
      </c>
      <c r="O118" s="20" t="str">
        <f>ZZZ__FnCalls!F19</f>
        <v>MMM 2011</v>
      </c>
      <c r="P118" s="20" t="str">
        <f>ZZZ__FnCalls!F20</f>
        <v>MMM 2011</v>
      </c>
      <c r="Q118" s="20" t="str">
        <f>ZZZ__FnCalls!F21</f>
        <v>MMM 2011</v>
      </c>
      <c r="R118" s="20" t="str">
        <f>ZZZ__FnCalls!F22</f>
        <v>MMM 2011</v>
      </c>
      <c r="S118" s="20" t="str">
        <f>ZZZ__FnCalls!F23</f>
        <v>MMM 2011</v>
      </c>
      <c r="T118" s="20" t="str">
        <f>ZZZ__FnCalls!F24</f>
        <v>MMM 2011</v>
      </c>
      <c r="U118" s="20" t="str">
        <f>ZZZ__FnCalls!F25</f>
        <v>MMM 2011</v>
      </c>
      <c r="V118" s="20" t="str">
        <f>ZZZ__FnCalls!F26</f>
        <v>MMM 2011</v>
      </c>
      <c r="W118" s="20" t="str">
        <f>ZZZ__FnCalls!F27</f>
        <v>MMM 2011</v>
      </c>
      <c r="X118" s="20" t="str">
        <f>ZZZ__FnCalls!F28</f>
        <v>MMM 2011</v>
      </c>
      <c r="Y118" s="20" t="str">
        <f>ZZZ__FnCalls!F29</f>
        <v>MMM 2011</v>
      </c>
      <c r="Z118" s="20" t="str">
        <f>ZZZ__FnCalls!F30</f>
        <v>MMM 2011</v>
      </c>
      <c r="AA118" s="21" t="str">
        <f>ZZZ__FnCalls!H19</f>
        <v>2011</v>
      </c>
      <c r="AB118" s="20" t="str">
        <f>ZZZ__FnCalls!F31</f>
        <v>MMM 2012</v>
      </c>
      <c r="AC118" s="20" t="str">
        <f>ZZZ__FnCalls!F32</f>
        <v>MMM 2012</v>
      </c>
      <c r="AD118" s="20" t="str">
        <f>ZZZ__FnCalls!F33</f>
        <v>MMM 2012</v>
      </c>
      <c r="AE118" s="20" t="str">
        <f>ZZZ__FnCalls!F34</f>
        <v>MMM 2012</v>
      </c>
      <c r="AF118" s="20" t="str">
        <f>ZZZ__FnCalls!F35</f>
        <v>MMM 2012</v>
      </c>
      <c r="AG118" s="20" t="str">
        <f>ZZZ__FnCalls!F36</f>
        <v>MMM 2012</v>
      </c>
      <c r="AH118" s="20" t="str">
        <f>ZZZ__FnCalls!F37</f>
        <v>MMM 2012</v>
      </c>
      <c r="AI118" s="20" t="str">
        <f>ZZZ__FnCalls!F38</f>
        <v>MMM 2012</v>
      </c>
      <c r="AJ118" s="20" t="str">
        <f>ZZZ__FnCalls!F39</f>
        <v>MMM 2012</v>
      </c>
      <c r="AK118" s="20" t="str">
        <f>ZZZ__FnCalls!F40</f>
        <v>MMM 2012</v>
      </c>
      <c r="AL118" s="20" t="str">
        <f>ZZZ__FnCalls!F41</f>
        <v>MMM 2012</v>
      </c>
      <c r="AM118" s="20" t="str">
        <f>ZZZ__FnCalls!F42</f>
        <v>MMM 2012</v>
      </c>
      <c r="AN118" s="21" t="str">
        <f>ZZZ__FnCalls!H31</f>
        <v>2012</v>
      </c>
      <c r="AO118" s="20" t="str">
        <f>ZZZ__FnCalls!F43</f>
        <v>MMM 2013</v>
      </c>
      <c r="AP118" s="20" t="str">
        <f>ZZZ__FnCalls!F44</f>
        <v>MMM 2013</v>
      </c>
      <c r="AQ118" s="20" t="str">
        <f>ZZZ__FnCalls!F45</f>
        <v>MMM 2013</v>
      </c>
      <c r="AR118" s="20" t="str">
        <f>ZZZ__FnCalls!F46</f>
        <v>MMM 2013</v>
      </c>
      <c r="AS118" s="20" t="str">
        <f>ZZZ__FnCalls!F47</f>
        <v>MMM 2013</v>
      </c>
      <c r="AT118" s="20" t="str">
        <f>ZZZ__FnCalls!F48</f>
        <v>MMM 2013</v>
      </c>
      <c r="AU118" s="20" t="str">
        <f>ZZZ__FnCalls!F49</f>
        <v>MMM 2013</v>
      </c>
      <c r="AV118" s="20" t="str">
        <f>ZZZ__FnCalls!F50</f>
        <v>MMM 2013</v>
      </c>
      <c r="AW118" s="20" t="str">
        <f>ZZZ__FnCalls!F51</f>
        <v>MMM 2013</v>
      </c>
      <c r="AX118" s="20" t="str">
        <f>ZZZ__FnCalls!F52</f>
        <v>MMM 2013</v>
      </c>
      <c r="AY118" s="20" t="str">
        <f>ZZZ__FnCalls!F53</f>
        <v>MMM 2013</v>
      </c>
      <c r="AZ118" s="20" t="str">
        <f>ZZZ__FnCalls!F54</f>
        <v>MMM 2013</v>
      </c>
      <c r="BA118" s="21" t="str">
        <f>ZZZ__FnCalls!H43</f>
        <v>2013</v>
      </c>
      <c r="BB118" s="20" t="str">
        <f>ZZZ__FnCalls!F55</f>
        <v>MMM 2014</v>
      </c>
      <c r="BC118" s="20" t="str">
        <f>ZZZ__FnCalls!F56</f>
        <v>MMM 2014</v>
      </c>
      <c r="BD118" s="20" t="str">
        <f>ZZZ__FnCalls!F57</f>
        <v>MMM 2014</v>
      </c>
      <c r="BE118" s="20" t="str">
        <f>ZZZ__FnCalls!F58</f>
        <v>MMM 2014</v>
      </c>
      <c r="BF118" s="20" t="str">
        <f>ZZZ__FnCalls!F59</f>
        <v>MMM 2014</v>
      </c>
      <c r="BG118" s="20" t="str">
        <f>ZZZ__FnCalls!F60</f>
        <v>MMM 2014</v>
      </c>
      <c r="BH118" s="20" t="str">
        <f>ZZZ__FnCalls!F61</f>
        <v>MMM 2014</v>
      </c>
      <c r="BI118" s="20" t="str">
        <f>ZZZ__FnCalls!F62</f>
        <v>MMM 2014</v>
      </c>
      <c r="BJ118" s="20" t="str">
        <f>ZZZ__FnCalls!F63</f>
        <v>MMM 2014</v>
      </c>
      <c r="BK118" s="20" t="str">
        <f>ZZZ__FnCalls!F64</f>
        <v>MMM 2014</v>
      </c>
      <c r="BL118" s="20" t="str">
        <f>ZZZ__FnCalls!F65</f>
        <v>MMM 2014</v>
      </c>
      <c r="BM118" s="20" t="str">
        <f>ZZZ__FnCalls!F66</f>
        <v>MMM 2014</v>
      </c>
      <c r="BN118" s="21" t="str">
        <f>ZZZ__FnCalls!H55</f>
        <v>2014</v>
      </c>
      <c r="BO118" s="20" t="str">
        <f>ZZZ__FnCalls!F67</f>
        <v>MMM 2015</v>
      </c>
      <c r="BP118" s="20" t="str">
        <f>ZZZ__FnCalls!F68</f>
        <v>MMM 2015</v>
      </c>
      <c r="BQ118" s="20" t="str">
        <f>ZZZ__FnCalls!F69</f>
        <v>MMM 2015</v>
      </c>
      <c r="BR118" s="20" t="str">
        <f>ZZZ__FnCalls!F70</f>
        <v>MMM 2015</v>
      </c>
      <c r="BS118" s="20" t="str">
        <f>ZZZ__FnCalls!F71</f>
        <v>MMM 2015</v>
      </c>
      <c r="BT118" s="20" t="str">
        <f>ZZZ__FnCalls!F72</f>
        <v>MMM 2015</v>
      </c>
      <c r="BU118" s="20" t="str">
        <f>ZZZ__FnCalls!F73</f>
        <v>MMM 2015</v>
      </c>
      <c r="BV118" s="20" t="str">
        <f>ZZZ__FnCalls!F74</f>
        <v>MMM 2015</v>
      </c>
      <c r="BW118" s="20" t="str">
        <f>ZZZ__FnCalls!F75</f>
        <v>MMM 2015</v>
      </c>
      <c r="BX118" s="20" t="str">
        <f>ZZZ__FnCalls!F76</f>
        <v>MMM 2015</v>
      </c>
      <c r="BY118" s="20" t="str">
        <f>ZZZ__FnCalls!F77</f>
        <v>MMM 2015</v>
      </c>
      <c r="BZ118" s="20" t="str">
        <f>ZZZ__FnCalls!F78</f>
        <v>MMM 2015</v>
      </c>
      <c r="CA118" s="21" t="str">
        <f>ZZZ__FnCalls!H67</f>
        <v>2015</v>
      </c>
      <c r="CB118" s="20" t="str">
        <f>ZZZ__FnCalls!F79</f>
        <v>MMM 2016</v>
      </c>
      <c r="CC118" s="20" t="str">
        <f>ZZZ__FnCalls!F80</f>
        <v>MMM 2016</v>
      </c>
      <c r="CD118" s="20" t="str">
        <f>ZZZ__FnCalls!F81</f>
        <v>MMM 2016</v>
      </c>
      <c r="CE118" s="20" t="str">
        <f>ZZZ__FnCalls!F82</f>
        <v>MMM 2016</v>
      </c>
      <c r="CF118" s="20" t="str">
        <f>ZZZ__FnCalls!F83</f>
        <v>MMM 2016</v>
      </c>
      <c r="CG118" s="20" t="str">
        <f>ZZZ__FnCalls!F84</f>
        <v>MMM 2016</v>
      </c>
      <c r="CH118" s="20" t="str">
        <f>ZZZ__FnCalls!F85</f>
        <v>MMM 2016</v>
      </c>
      <c r="CI118" s="20" t="str">
        <f>ZZZ__FnCalls!F86</f>
        <v>MMM 2016</v>
      </c>
      <c r="CJ118" s="20" t="str">
        <f>ZZZ__FnCalls!F87</f>
        <v>MMM 2016</v>
      </c>
      <c r="CK118" s="20" t="str">
        <f>ZZZ__FnCalls!F88</f>
        <v>MMM 2016</v>
      </c>
      <c r="CL118" s="20" t="str">
        <f>ZZZ__FnCalls!F89</f>
        <v>MMM 2016</v>
      </c>
      <c r="CM118" s="20" t="str">
        <f>ZZZ__FnCalls!F90</f>
        <v>MMM 2016</v>
      </c>
      <c r="CN118" s="21" t="str">
        <f>ZZZ__FnCalls!H79</f>
        <v>2016</v>
      </c>
      <c r="CO118" s="20" t="str">
        <f>ZZZ__FnCalls!F91</f>
        <v>MMM 2017</v>
      </c>
      <c r="CP118" s="20" t="str">
        <f>ZZZ__FnCalls!F92</f>
        <v>MMM 2017</v>
      </c>
      <c r="CQ118" s="20" t="str">
        <f>ZZZ__FnCalls!F93</f>
        <v>MMM 2017</v>
      </c>
      <c r="CR118" s="20" t="str">
        <f>ZZZ__FnCalls!F94</f>
        <v>MMM 2017</v>
      </c>
      <c r="CS118" s="20" t="str">
        <f>ZZZ__FnCalls!F95</f>
        <v>MMM 2017</v>
      </c>
      <c r="CT118" s="20" t="str">
        <f>ZZZ__FnCalls!F96</f>
        <v>MMM 2017</v>
      </c>
      <c r="CU118" s="20" t="str">
        <f>ZZZ__FnCalls!F97</f>
        <v>MMM 2017</v>
      </c>
      <c r="CV118" s="20" t="str">
        <f>ZZZ__FnCalls!F98</f>
        <v>MMM 2017</v>
      </c>
      <c r="CW118" s="20" t="str">
        <f>ZZZ__FnCalls!F99</f>
        <v>MMM 2017</v>
      </c>
      <c r="CX118" s="20" t="str">
        <f>ZZZ__FnCalls!F100</f>
        <v>MMM 2017</v>
      </c>
      <c r="CY118" s="20" t="str">
        <f>ZZZ__FnCalls!F101</f>
        <v>MMM 2017</v>
      </c>
      <c r="CZ118" s="20" t="str">
        <f>ZZZ__FnCalls!F102</f>
        <v>MMM 2017</v>
      </c>
      <c r="DA118" s="21" t="str">
        <f>ZZZ__FnCalls!H91</f>
        <v>2017</v>
      </c>
      <c r="DB118" s="20" t="str">
        <f>ZZZ__FnCalls!F103</f>
        <v>MMM 2018</v>
      </c>
      <c r="DC118" s="20" t="str">
        <f>ZZZ__FnCalls!F104</f>
        <v>MMM 2018</v>
      </c>
      <c r="DD118" s="20" t="str">
        <f>ZZZ__FnCalls!F105</f>
        <v>MMM 2018</v>
      </c>
      <c r="DE118" s="20" t="str">
        <f>ZZZ__FnCalls!F106</f>
        <v>MMM 2018</v>
      </c>
      <c r="DF118" s="20" t="str">
        <f>ZZZ__FnCalls!F107</f>
        <v>MMM 2018</v>
      </c>
      <c r="DG118" s="20" t="str">
        <f>ZZZ__FnCalls!F108</f>
        <v>MMM 2018</v>
      </c>
      <c r="DH118" s="20" t="str">
        <f>ZZZ__FnCalls!F109</f>
        <v>MMM 2018</v>
      </c>
      <c r="DI118" s="20" t="str">
        <f>ZZZ__FnCalls!F110</f>
        <v>MMM 2018</v>
      </c>
      <c r="DJ118" s="20" t="str">
        <f>ZZZ__FnCalls!F111</f>
        <v>MMM 2018</v>
      </c>
      <c r="DK118" s="20" t="str">
        <f>ZZZ__FnCalls!F112</f>
        <v>MMM 2018</v>
      </c>
      <c r="DL118" s="20" t="str">
        <f>ZZZ__FnCalls!F113</f>
        <v>MMM 2018</v>
      </c>
      <c r="DM118" s="20" t="str">
        <f>ZZZ__FnCalls!F114</f>
        <v>MMM 2018</v>
      </c>
      <c r="DN118" s="21" t="str">
        <f>ZZZ__FnCalls!H103</f>
        <v>2018</v>
      </c>
      <c r="DO118" s="20" t="str">
        <f>ZZZ__FnCalls!F115</f>
        <v>MMM 2019</v>
      </c>
      <c r="DP118" s="20" t="str">
        <f>ZZZ__FnCalls!F116</f>
        <v>MMM 2019</v>
      </c>
      <c r="DQ118" s="20" t="str">
        <f>ZZZ__FnCalls!F117</f>
        <v>MMM 2019</v>
      </c>
      <c r="DR118" s="20" t="str">
        <f>ZZZ__FnCalls!F118</f>
        <v>MMM 2019</v>
      </c>
      <c r="DS118" s="20" t="str">
        <f>ZZZ__FnCalls!F119</f>
        <v>MMM 2019</v>
      </c>
      <c r="DT118" s="20" t="str">
        <f>ZZZ__FnCalls!F120</f>
        <v>MMM 2019</v>
      </c>
      <c r="DU118" s="20" t="str">
        <f>ZZZ__FnCalls!F121</f>
        <v>MMM 2019</v>
      </c>
      <c r="DV118" s="20" t="str">
        <f>ZZZ__FnCalls!F122</f>
        <v>MMM 2019</v>
      </c>
      <c r="DW118" s="20" t="str">
        <f>ZZZ__FnCalls!F123</f>
        <v>MMM 2019</v>
      </c>
      <c r="DX118" s="20" t="str">
        <f>ZZZ__FnCalls!F124</f>
        <v>MMM 2019</v>
      </c>
      <c r="DY118" s="20" t="str">
        <f>ZZZ__FnCalls!F125</f>
        <v>MMM 2019</v>
      </c>
      <c r="DZ118" s="20" t="str">
        <f>ZZZ__FnCalls!F126</f>
        <v>MMM 2019</v>
      </c>
      <c r="EA118" s="21" t="str">
        <f>ZZZ__FnCalls!H115</f>
        <v>2019</v>
      </c>
      <c r="EB118" s="20" t="str">
        <f>ZZZ__FnCalls!F127</f>
        <v>MMM 2020</v>
      </c>
      <c r="EC118" s="20" t="str">
        <f>ZZZ__FnCalls!F128</f>
        <v>MMM 2020</v>
      </c>
      <c r="ED118" s="20" t="str">
        <f>ZZZ__FnCalls!F129</f>
        <v>MMM 2020</v>
      </c>
      <c r="EE118" s="20" t="str">
        <f>ZZZ__FnCalls!F130</f>
        <v>MMM 2020</v>
      </c>
      <c r="EF118" s="20" t="str">
        <f>ZZZ__FnCalls!F131</f>
        <v>MMM 2020</v>
      </c>
      <c r="EG118" s="20" t="str">
        <f>ZZZ__FnCalls!F132</f>
        <v>MMM 2020</v>
      </c>
      <c r="EH118" s="20" t="str">
        <f>ZZZ__FnCalls!F133</f>
        <v>MMM 2020</v>
      </c>
      <c r="EI118" s="20" t="str">
        <f>ZZZ__FnCalls!F134</f>
        <v>MMM 2020</v>
      </c>
      <c r="EJ118" s="20" t="str">
        <f>ZZZ__FnCalls!F135</f>
        <v>MMM 2020</v>
      </c>
      <c r="EK118" s="20" t="str">
        <f>ZZZ__FnCalls!F136</f>
        <v>MMM 2020</v>
      </c>
      <c r="EL118" s="20" t="str">
        <f>ZZZ__FnCalls!F137</f>
        <v>MMM 2020</v>
      </c>
      <c r="EM118" s="20" t="str">
        <f>ZZZ__FnCalls!F138</f>
        <v>MMM 2020</v>
      </c>
      <c r="EN118" s="21" t="str">
        <f>ZZZ__FnCalls!H127</f>
        <v>2020</v>
      </c>
    </row>
    <row r="119" spans="1:144" ht="12.75" customHeight="1" x14ac:dyDescent="0.2">
      <c r="A119" s="5"/>
      <c r="B119" s="44" t="str">
        <f>ZZZ__FnCalls!F7</f>
        <v>MMM 2010</v>
      </c>
      <c r="C119" s="44" t="str">
        <f>ZZZ__FnCalls!F8</f>
        <v>MMM 2010</v>
      </c>
      <c r="D119" s="44" t="str">
        <f>ZZZ__FnCalls!F9</f>
        <v>MMM 2010</v>
      </c>
      <c r="E119" s="44" t="str">
        <f>ZZZ__FnCalls!F10</f>
        <v>MMM 2010</v>
      </c>
      <c r="F119" s="44" t="str">
        <f>ZZZ__FnCalls!F11</f>
        <v>MMM 2010</v>
      </c>
      <c r="G119" s="44" t="str">
        <f>ZZZ__FnCalls!F12</f>
        <v>MMM 2010</v>
      </c>
      <c r="H119" s="44" t="str">
        <f>ZZZ__FnCalls!F13</f>
        <v>MMM 2010</v>
      </c>
      <c r="I119" s="44" t="str">
        <f>ZZZ__FnCalls!F14</f>
        <v>MMM 2010</v>
      </c>
      <c r="J119" s="44" t="str">
        <f>ZZZ__FnCalls!F15</f>
        <v>MMM 2010</v>
      </c>
      <c r="K119" s="44" t="str">
        <f>ZZZ__FnCalls!F16</f>
        <v>MMM 2010</v>
      </c>
      <c r="L119" s="44" t="str">
        <f>ZZZ__FnCalls!F17</f>
        <v>MMM 2010</v>
      </c>
      <c r="M119" s="44" t="str">
        <f>ZZZ__FnCalls!F18</f>
        <v>MMM 2010</v>
      </c>
      <c r="N119" s="45" t="str">
        <f>ZZZ__FnCalls!F7</f>
        <v>MMM 2010</v>
      </c>
      <c r="O119" s="44" t="str">
        <f>ZZZ__FnCalls!F19</f>
        <v>MMM 2011</v>
      </c>
      <c r="P119" s="44" t="str">
        <f>ZZZ__FnCalls!F20</f>
        <v>MMM 2011</v>
      </c>
      <c r="Q119" s="44" t="str">
        <f>ZZZ__FnCalls!F21</f>
        <v>MMM 2011</v>
      </c>
      <c r="R119" s="44" t="str">
        <f>ZZZ__FnCalls!F22</f>
        <v>MMM 2011</v>
      </c>
      <c r="S119" s="44" t="str">
        <f>ZZZ__FnCalls!F23</f>
        <v>MMM 2011</v>
      </c>
      <c r="T119" s="44" t="str">
        <f>ZZZ__FnCalls!F24</f>
        <v>MMM 2011</v>
      </c>
      <c r="U119" s="44" t="str">
        <f>ZZZ__FnCalls!F25</f>
        <v>MMM 2011</v>
      </c>
      <c r="V119" s="44" t="str">
        <f>ZZZ__FnCalls!F26</f>
        <v>MMM 2011</v>
      </c>
      <c r="W119" s="44" t="str">
        <f>ZZZ__FnCalls!F27</f>
        <v>MMM 2011</v>
      </c>
      <c r="X119" s="44" t="str">
        <f>ZZZ__FnCalls!F28</f>
        <v>MMM 2011</v>
      </c>
      <c r="Y119" s="44" t="str">
        <f>ZZZ__FnCalls!F29</f>
        <v>MMM 2011</v>
      </c>
      <c r="Z119" s="44" t="str">
        <f>ZZZ__FnCalls!F30</f>
        <v>MMM 2011</v>
      </c>
      <c r="AA119" s="45" t="str">
        <f>ZZZ__FnCalls!F19</f>
        <v>MMM 2011</v>
      </c>
      <c r="AB119" s="44" t="str">
        <f>ZZZ__FnCalls!F31</f>
        <v>MMM 2012</v>
      </c>
      <c r="AC119" s="44" t="str">
        <f>ZZZ__FnCalls!F32</f>
        <v>MMM 2012</v>
      </c>
      <c r="AD119" s="44" t="str">
        <f>ZZZ__FnCalls!F33</f>
        <v>MMM 2012</v>
      </c>
      <c r="AE119" s="44" t="str">
        <f>ZZZ__FnCalls!F34</f>
        <v>MMM 2012</v>
      </c>
      <c r="AF119" s="44" t="str">
        <f>ZZZ__FnCalls!F35</f>
        <v>MMM 2012</v>
      </c>
      <c r="AG119" s="44" t="str">
        <f>ZZZ__FnCalls!F36</f>
        <v>MMM 2012</v>
      </c>
      <c r="AH119" s="44" t="str">
        <f>ZZZ__FnCalls!F37</f>
        <v>MMM 2012</v>
      </c>
      <c r="AI119" s="44" t="str">
        <f>ZZZ__FnCalls!F38</f>
        <v>MMM 2012</v>
      </c>
      <c r="AJ119" s="44" t="str">
        <f>ZZZ__FnCalls!F39</f>
        <v>MMM 2012</v>
      </c>
      <c r="AK119" s="44" t="str">
        <f>ZZZ__FnCalls!F40</f>
        <v>MMM 2012</v>
      </c>
      <c r="AL119" s="44" t="str">
        <f>ZZZ__FnCalls!F41</f>
        <v>MMM 2012</v>
      </c>
      <c r="AM119" s="44" t="str">
        <f>ZZZ__FnCalls!F42</f>
        <v>MMM 2012</v>
      </c>
      <c r="AN119" s="45" t="str">
        <f>ZZZ__FnCalls!F31</f>
        <v>MMM 2012</v>
      </c>
      <c r="AO119" s="44" t="str">
        <f>ZZZ__FnCalls!F43</f>
        <v>MMM 2013</v>
      </c>
      <c r="AP119" s="44" t="str">
        <f>ZZZ__FnCalls!F44</f>
        <v>MMM 2013</v>
      </c>
      <c r="AQ119" s="44" t="str">
        <f>ZZZ__FnCalls!F45</f>
        <v>MMM 2013</v>
      </c>
      <c r="AR119" s="44" t="str">
        <f>ZZZ__FnCalls!F46</f>
        <v>MMM 2013</v>
      </c>
      <c r="AS119" s="44" t="str">
        <f>ZZZ__FnCalls!F47</f>
        <v>MMM 2013</v>
      </c>
      <c r="AT119" s="44" t="str">
        <f>ZZZ__FnCalls!F48</f>
        <v>MMM 2013</v>
      </c>
      <c r="AU119" s="44" t="str">
        <f>ZZZ__FnCalls!F49</f>
        <v>MMM 2013</v>
      </c>
      <c r="AV119" s="44" t="str">
        <f>ZZZ__FnCalls!F50</f>
        <v>MMM 2013</v>
      </c>
      <c r="AW119" s="44" t="str">
        <f>ZZZ__FnCalls!F51</f>
        <v>MMM 2013</v>
      </c>
      <c r="AX119" s="44" t="str">
        <f>ZZZ__FnCalls!F52</f>
        <v>MMM 2013</v>
      </c>
      <c r="AY119" s="44" t="str">
        <f>ZZZ__FnCalls!F53</f>
        <v>MMM 2013</v>
      </c>
      <c r="AZ119" s="44" t="str">
        <f>ZZZ__FnCalls!F54</f>
        <v>MMM 2013</v>
      </c>
      <c r="BA119" s="45" t="str">
        <f>ZZZ__FnCalls!F43</f>
        <v>MMM 2013</v>
      </c>
      <c r="BB119" s="44" t="str">
        <f>ZZZ__FnCalls!F55</f>
        <v>MMM 2014</v>
      </c>
      <c r="BC119" s="44" t="str">
        <f>ZZZ__FnCalls!F56</f>
        <v>MMM 2014</v>
      </c>
      <c r="BD119" s="44" t="str">
        <f>ZZZ__FnCalls!F57</f>
        <v>MMM 2014</v>
      </c>
      <c r="BE119" s="44" t="str">
        <f>ZZZ__FnCalls!F58</f>
        <v>MMM 2014</v>
      </c>
      <c r="BF119" s="44" t="str">
        <f>ZZZ__FnCalls!F59</f>
        <v>MMM 2014</v>
      </c>
      <c r="BG119" s="44" t="str">
        <f>ZZZ__FnCalls!F60</f>
        <v>MMM 2014</v>
      </c>
      <c r="BH119" s="44" t="str">
        <f>ZZZ__FnCalls!F61</f>
        <v>MMM 2014</v>
      </c>
      <c r="BI119" s="44" t="str">
        <f>ZZZ__FnCalls!F62</f>
        <v>MMM 2014</v>
      </c>
      <c r="BJ119" s="44" t="str">
        <f>ZZZ__FnCalls!F63</f>
        <v>MMM 2014</v>
      </c>
      <c r="BK119" s="44" t="str">
        <f>ZZZ__FnCalls!F64</f>
        <v>MMM 2014</v>
      </c>
      <c r="BL119" s="44" t="str">
        <f>ZZZ__FnCalls!F65</f>
        <v>MMM 2014</v>
      </c>
      <c r="BM119" s="44" t="str">
        <f>ZZZ__FnCalls!F66</f>
        <v>MMM 2014</v>
      </c>
      <c r="BN119" s="45" t="str">
        <f>ZZZ__FnCalls!F55</f>
        <v>MMM 2014</v>
      </c>
      <c r="BO119" s="44" t="str">
        <f>ZZZ__FnCalls!F67</f>
        <v>MMM 2015</v>
      </c>
      <c r="BP119" s="44" t="str">
        <f>ZZZ__FnCalls!F68</f>
        <v>MMM 2015</v>
      </c>
      <c r="BQ119" s="44" t="str">
        <f>ZZZ__FnCalls!F69</f>
        <v>MMM 2015</v>
      </c>
      <c r="BR119" s="44" t="str">
        <f>ZZZ__FnCalls!F70</f>
        <v>MMM 2015</v>
      </c>
      <c r="BS119" s="44" t="str">
        <f>ZZZ__FnCalls!F71</f>
        <v>MMM 2015</v>
      </c>
      <c r="BT119" s="44" t="str">
        <f>ZZZ__FnCalls!F72</f>
        <v>MMM 2015</v>
      </c>
      <c r="BU119" s="44" t="str">
        <f>ZZZ__FnCalls!F73</f>
        <v>MMM 2015</v>
      </c>
      <c r="BV119" s="44" t="str">
        <f>ZZZ__FnCalls!F74</f>
        <v>MMM 2015</v>
      </c>
      <c r="BW119" s="44" t="str">
        <f>ZZZ__FnCalls!F75</f>
        <v>MMM 2015</v>
      </c>
      <c r="BX119" s="44" t="str">
        <f>ZZZ__FnCalls!F76</f>
        <v>MMM 2015</v>
      </c>
      <c r="BY119" s="44" t="str">
        <f>ZZZ__FnCalls!F77</f>
        <v>MMM 2015</v>
      </c>
      <c r="BZ119" s="44" t="str">
        <f>ZZZ__FnCalls!F78</f>
        <v>MMM 2015</v>
      </c>
      <c r="CA119" s="45" t="str">
        <f>ZZZ__FnCalls!F67</f>
        <v>MMM 2015</v>
      </c>
      <c r="CB119" s="44" t="str">
        <f>ZZZ__FnCalls!F79</f>
        <v>MMM 2016</v>
      </c>
      <c r="CC119" s="44" t="str">
        <f>ZZZ__FnCalls!F80</f>
        <v>MMM 2016</v>
      </c>
      <c r="CD119" s="44" t="str">
        <f>ZZZ__FnCalls!F81</f>
        <v>MMM 2016</v>
      </c>
      <c r="CE119" s="44" t="str">
        <f>ZZZ__FnCalls!F82</f>
        <v>MMM 2016</v>
      </c>
      <c r="CF119" s="44" t="str">
        <f>ZZZ__FnCalls!F83</f>
        <v>MMM 2016</v>
      </c>
      <c r="CG119" s="44" t="str">
        <f>ZZZ__FnCalls!F84</f>
        <v>MMM 2016</v>
      </c>
      <c r="CH119" s="44" t="str">
        <f>ZZZ__FnCalls!F85</f>
        <v>MMM 2016</v>
      </c>
      <c r="CI119" s="44" t="str">
        <f>ZZZ__FnCalls!F86</f>
        <v>MMM 2016</v>
      </c>
      <c r="CJ119" s="44" t="str">
        <f>ZZZ__FnCalls!F87</f>
        <v>MMM 2016</v>
      </c>
      <c r="CK119" s="44" t="str">
        <f>ZZZ__FnCalls!F88</f>
        <v>MMM 2016</v>
      </c>
      <c r="CL119" s="44" t="str">
        <f>ZZZ__FnCalls!F89</f>
        <v>MMM 2016</v>
      </c>
      <c r="CM119" s="44" t="str">
        <f>ZZZ__FnCalls!F90</f>
        <v>MMM 2016</v>
      </c>
      <c r="CN119" s="45" t="str">
        <f>ZZZ__FnCalls!F79</f>
        <v>MMM 2016</v>
      </c>
      <c r="CO119" s="44" t="str">
        <f>ZZZ__FnCalls!F91</f>
        <v>MMM 2017</v>
      </c>
      <c r="CP119" s="44" t="str">
        <f>ZZZ__FnCalls!F92</f>
        <v>MMM 2017</v>
      </c>
      <c r="CQ119" s="44" t="str">
        <f>ZZZ__FnCalls!F93</f>
        <v>MMM 2017</v>
      </c>
      <c r="CR119" s="44" t="str">
        <f>ZZZ__FnCalls!F94</f>
        <v>MMM 2017</v>
      </c>
      <c r="CS119" s="44" t="str">
        <f>ZZZ__FnCalls!F95</f>
        <v>MMM 2017</v>
      </c>
      <c r="CT119" s="44" t="str">
        <f>ZZZ__FnCalls!F96</f>
        <v>MMM 2017</v>
      </c>
      <c r="CU119" s="44" t="str">
        <f>ZZZ__FnCalls!F97</f>
        <v>MMM 2017</v>
      </c>
      <c r="CV119" s="44" t="str">
        <f>ZZZ__FnCalls!F98</f>
        <v>MMM 2017</v>
      </c>
      <c r="CW119" s="44" t="str">
        <f>ZZZ__FnCalls!F99</f>
        <v>MMM 2017</v>
      </c>
      <c r="CX119" s="44" t="str">
        <f>ZZZ__FnCalls!F100</f>
        <v>MMM 2017</v>
      </c>
      <c r="CY119" s="44" t="str">
        <f>ZZZ__FnCalls!F101</f>
        <v>MMM 2017</v>
      </c>
      <c r="CZ119" s="44" t="str">
        <f>ZZZ__FnCalls!F102</f>
        <v>MMM 2017</v>
      </c>
      <c r="DA119" s="45" t="str">
        <f>ZZZ__FnCalls!F91</f>
        <v>MMM 2017</v>
      </c>
      <c r="DB119" s="44" t="str">
        <f>ZZZ__FnCalls!F103</f>
        <v>MMM 2018</v>
      </c>
      <c r="DC119" s="44" t="str">
        <f>ZZZ__FnCalls!F104</f>
        <v>MMM 2018</v>
      </c>
      <c r="DD119" s="44" t="str">
        <f>ZZZ__FnCalls!F105</f>
        <v>MMM 2018</v>
      </c>
      <c r="DE119" s="44" t="str">
        <f>ZZZ__FnCalls!F106</f>
        <v>MMM 2018</v>
      </c>
      <c r="DF119" s="44" t="str">
        <f>ZZZ__FnCalls!F107</f>
        <v>MMM 2018</v>
      </c>
      <c r="DG119" s="44" t="str">
        <f>ZZZ__FnCalls!F108</f>
        <v>MMM 2018</v>
      </c>
      <c r="DH119" s="44" t="str">
        <f>ZZZ__FnCalls!F109</f>
        <v>MMM 2018</v>
      </c>
      <c r="DI119" s="44" t="str">
        <f>ZZZ__FnCalls!F110</f>
        <v>MMM 2018</v>
      </c>
      <c r="DJ119" s="44" t="str">
        <f>ZZZ__FnCalls!F111</f>
        <v>MMM 2018</v>
      </c>
      <c r="DK119" s="44" t="str">
        <f>ZZZ__FnCalls!F112</f>
        <v>MMM 2018</v>
      </c>
      <c r="DL119" s="44" t="str">
        <f>ZZZ__FnCalls!F113</f>
        <v>MMM 2018</v>
      </c>
      <c r="DM119" s="44" t="str">
        <f>ZZZ__FnCalls!F114</f>
        <v>MMM 2018</v>
      </c>
      <c r="DN119" s="45" t="str">
        <f>ZZZ__FnCalls!F103</f>
        <v>MMM 2018</v>
      </c>
      <c r="DO119" s="44" t="str">
        <f>ZZZ__FnCalls!F115</f>
        <v>MMM 2019</v>
      </c>
      <c r="DP119" s="44" t="str">
        <f>ZZZ__FnCalls!F116</f>
        <v>MMM 2019</v>
      </c>
      <c r="DQ119" s="44" t="str">
        <f>ZZZ__FnCalls!F117</f>
        <v>MMM 2019</v>
      </c>
      <c r="DR119" s="44" t="str">
        <f>ZZZ__FnCalls!F118</f>
        <v>MMM 2019</v>
      </c>
      <c r="DS119" s="44" t="str">
        <f>ZZZ__FnCalls!F119</f>
        <v>MMM 2019</v>
      </c>
      <c r="DT119" s="44" t="str">
        <f>ZZZ__FnCalls!F120</f>
        <v>MMM 2019</v>
      </c>
      <c r="DU119" s="44" t="str">
        <f>ZZZ__FnCalls!F121</f>
        <v>MMM 2019</v>
      </c>
      <c r="DV119" s="44" t="str">
        <f>ZZZ__FnCalls!F122</f>
        <v>MMM 2019</v>
      </c>
      <c r="DW119" s="44" t="str">
        <f>ZZZ__FnCalls!F123</f>
        <v>MMM 2019</v>
      </c>
      <c r="DX119" s="44" t="str">
        <f>ZZZ__FnCalls!F124</f>
        <v>MMM 2019</v>
      </c>
      <c r="DY119" s="44" t="str">
        <f>ZZZ__FnCalls!F125</f>
        <v>MMM 2019</v>
      </c>
      <c r="DZ119" s="44" t="str">
        <f>ZZZ__FnCalls!F126</f>
        <v>MMM 2019</v>
      </c>
      <c r="EA119" s="45" t="str">
        <f>ZZZ__FnCalls!F115</f>
        <v>MMM 2019</v>
      </c>
      <c r="EB119" s="44" t="str">
        <f>ZZZ__FnCalls!F127</f>
        <v>MMM 2020</v>
      </c>
      <c r="EC119" s="44" t="str">
        <f>ZZZ__FnCalls!F128</f>
        <v>MMM 2020</v>
      </c>
      <c r="ED119" s="44" t="str">
        <f>ZZZ__FnCalls!F129</f>
        <v>MMM 2020</v>
      </c>
      <c r="EE119" s="44" t="str">
        <f>ZZZ__FnCalls!F130</f>
        <v>MMM 2020</v>
      </c>
      <c r="EF119" s="44" t="str">
        <f>ZZZ__FnCalls!F131</f>
        <v>MMM 2020</v>
      </c>
      <c r="EG119" s="44" t="str">
        <f>ZZZ__FnCalls!F132</f>
        <v>MMM 2020</v>
      </c>
      <c r="EH119" s="44" t="str">
        <f>ZZZ__FnCalls!F133</f>
        <v>MMM 2020</v>
      </c>
      <c r="EI119" s="44" t="str">
        <f>ZZZ__FnCalls!F134</f>
        <v>MMM 2020</v>
      </c>
      <c r="EJ119" s="44" t="str">
        <f>ZZZ__FnCalls!F135</f>
        <v>MMM 2020</v>
      </c>
      <c r="EK119" s="44" t="str">
        <f>ZZZ__FnCalls!F136</f>
        <v>MMM 2020</v>
      </c>
      <c r="EL119" s="44" t="str">
        <f>ZZZ__FnCalls!F137</f>
        <v>MMM 2020</v>
      </c>
      <c r="EM119" s="44" t="str">
        <f>ZZZ__FnCalls!F138</f>
        <v>MMM 2020</v>
      </c>
      <c r="EN119" s="45" t="str">
        <f>ZZZ__FnCalls!F127</f>
        <v>MMM 2020</v>
      </c>
    </row>
    <row r="120" spans="1:144" ht="12.75" customHeight="1" x14ac:dyDescent="0.2">
      <c r="A120" s="2" t="str">
        <f>"Consumption_mean_1"</f>
        <v>Consumption_mean_1</v>
      </c>
    </row>
    <row r="121" spans="1:144" ht="12.75" customHeight="1" x14ac:dyDescent="0.2">
      <c r="B121" s="19" t="str">
        <f>ZZZ__FnCalls!F7</f>
        <v>MMM 2010</v>
      </c>
      <c r="C121" s="20" t="str">
        <f>ZZZ__FnCalls!F8</f>
        <v>MMM 2010</v>
      </c>
      <c r="D121" s="20" t="str">
        <f>ZZZ__FnCalls!F9</f>
        <v>MMM 2010</v>
      </c>
      <c r="E121" s="20" t="str">
        <f>ZZZ__FnCalls!F10</f>
        <v>MMM 2010</v>
      </c>
      <c r="F121" s="20" t="str">
        <f>ZZZ__FnCalls!F11</f>
        <v>MMM 2010</v>
      </c>
      <c r="G121" s="20" t="str">
        <f>ZZZ__FnCalls!F12</f>
        <v>MMM 2010</v>
      </c>
      <c r="H121" s="20" t="str">
        <f>ZZZ__FnCalls!F13</f>
        <v>MMM 2010</v>
      </c>
      <c r="I121" s="20" t="str">
        <f>ZZZ__FnCalls!F14</f>
        <v>MMM 2010</v>
      </c>
      <c r="J121" s="20" t="str">
        <f>ZZZ__FnCalls!F15</f>
        <v>MMM 2010</v>
      </c>
      <c r="K121" s="20" t="str">
        <f>ZZZ__FnCalls!F16</f>
        <v>MMM 2010</v>
      </c>
      <c r="L121" s="20" t="str">
        <f>ZZZ__FnCalls!F17</f>
        <v>MMM 2010</v>
      </c>
      <c r="M121" s="20" t="str">
        <f>ZZZ__FnCalls!F18</f>
        <v>MMM 2010</v>
      </c>
      <c r="N121" s="21" t="str">
        <f>ZZZ__FnCalls!H7</f>
        <v>2010</v>
      </c>
      <c r="O121" s="20" t="str">
        <f>ZZZ__FnCalls!F19</f>
        <v>MMM 2011</v>
      </c>
      <c r="P121" s="20" t="str">
        <f>ZZZ__FnCalls!F20</f>
        <v>MMM 2011</v>
      </c>
      <c r="Q121" s="20" t="str">
        <f>ZZZ__FnCalls!F21</f>
        <v>MMM 2011</v>
      </c>
      <c r="R121" s="20" t="str">
        <f>ZZZ__FnCalls!F22</f>
        <v>MMM 2011</v>
      </c>
      <c r="S121" s="20" t="str">
        <f>ZZZ__FnCalls!F23</f>
        <v>MMM 2011</v>
      </c>
      <c r="T121" s="20" t="str">
        <f>ZZZ__FnCalls!F24</f>
        <v>MMM 2011</v>
      </c>
      <c r="U121" s="20" t="str">
        <f>ZZZ__FnCalls!F25</f>
        <v>MMM 2011</v>
      </c>
      <c r="V121" s="20" t="str">
        <f>ZZZ__FnCalls!F26</f>
        <v>MMM 2011</v>
      </c>
      <c r="W121" s="20" t="str">
        <f>ZZZ__FnCalls!F27</f>
        <v>MMM 2011</v>
      </c>
      <c r="X121" s="20" t="str">
        <f>ZZZ__FnCalls!F28</f>
        <v>MMM 2011</v>
      </c>
      <c r="Y121" s="20" t="str">
        <f>ZZZ__FnCalls!F29</f>
        <v>MMM 2011</v>
      </c>
      <c r="Z121" s="20" t="str">
        <f>ZZZ__FnCalls!F30</f>
        <v>MMM 2011</v>
      </c>
      <c r="AA121" s="21" t="str">
        <f>ZZZ__FnCalls!H19</f>
        <v>2011</v>
      </c>
      <c r="AB121" s="20" t="str">
        <f>ZZZ__FnCalls!F31</f>
        <v>MMM 2012</v>
      </c>
      <c r="AC121" s="20" t="str">
        <f>ZZZ__FnCalls!F32</f>
        <v>MMM 2012</v>
      </c>
      <c r="AD121" s="20" t="str">
        <f>ZZZ__FnCalls!F33</f>
        <v>MMM 2012</v>
      </c>
      <c r="AE121" s="20" t="str">
        <f>ZZZ__FnCalls!F34</f>
        <v>MMM 2012</v>
      </c>
      <c r="AF121" s="20" t="str">
        <f>ZZZ__FnCalls!F35</f>
        <v>MMM 2012</v>
      </c>
      <c r="AG121" s="20" t="str">
        <f>ZZZ__FnCalls!F36</f>
        <v>MMM 2012</v>
      </c>
      <c r="AH121" s="20" t="str">
        <f>ZZZ__FnCalls!F37</f>
        <v>MMM 2012</v>
      </c>
      <c r="AI121" s="20" t="str">
        <f>ZZZ__FnCalls!F38</f>
        <v>MMM 2012</v>
      </c>
      <c r="AJ121" s="20" t="str">
        <f>ZZZ__FnCalls!F39</f>
        <v>MMM 2012</v>
      </c>
      <c r="AK121" s="20" t="str">
        <f>ZZZ__FnCalls!F40</f>
        <v>MMM 2012</v>
      </c>
      <c r="AL121" s="20" t="str">
        <f>ZZZ__FnCalls!F41</f>
        <v>MMM 2012</v>
      </c>
      <c r="AM121" s="20" t="str">
        <f>ZZZ__FnCalls!F42</f>
        <v>MMM 2012</v>
      </c>
      <c r="AN121" s="21" t="str">
        <f>ZZZ__FnCalls!H31</f>
        <v>2012</v>
      </c>
      <c r="AO121" s="20" t="str">
        <f>ZZZ__FnCalls!F43</f>
        <v>MMM 2013</v>
      </c>
      <c r="AP121" s="20" t="str">
        <f>ZZZ__FnCalls!F44</f>
        <v>MMM 2013</v>
      </c>
      <c r="AQ121" s="20" t="str">
        <f>ZZZ__FnCalls!F45</f>
        <v>MMM 2013</v>
      </c>
      <c r="AR121" s="20" t="str">
        <f>ZZZ__FnCalls!F46</f>
        <v>MMM 2013</v>
      </c>
      <c r="AS121" s="20" t="str">
        <f>ZZZ__FnCalls!F47</f>
        <v>MMM 2013</v>
      </c>
      <c r="AT121" s="20" t="str">
        <f>ZZZ__FnCalls!F48</f>
        <v>MMM 2013</v>
      </c>
      <c r="AU121" s="20" t="str">
        <f>ZZZ__FnCalls!F49</f>
        <v>MMM 2013</v>
      </c>
      <c r="AV121" s="20" t="str">
        <f>ZZZ__FnCalls!F50</f>
        <v>MMM 2013</v>
      </c>
      <c r="AW121" s="20" t="str">
        <f>ZZZ__FnCalls!F51</f>
        <v>MMM 2013</v>
      </c>
      <c r="AX121" s="20" t="str">
        <f>ZZZ__FnCalls!F52</f>
        <v>MMM 2013</v>
      </c>
      <c r="AY121" s="20" t="str">
        <f>ZZZ__FnCalls!F53</f>
        <v>MMM 2013</v>
      </c>
      <c r="AZ121" s="20" t="str">
        <f>ZZZ__FnCalls!F54</f>
        <v>MMM 2013</v>
      </c>
      <c r="BA121" s="21" t="str">
        <f>ZZZ__FnCalls!H43</f>
        <v>2013</v>
      </c>
      <c r="BB121" s="20" t="str">
        <f>ZZZ__FnCalls!F55</f>
        <v>MMM 2014</v>
      </c>
      <c r="BC121" s="20" t="str">
        <f>ZZZ__FnCalls!F56</f>
        <v>MMM 2014</v>
      </c>
      <c r="BD121" s="20" t="str">
        <f>ZZZ__FnCalls!F57</f>
        <v>MMM 2014</v>
      </c>
      <c r="BE121" s="20" t="str">
        <f>ZZZ__FnCalls!F58</f>
        <v>MMM 2014</v>
      </c>
      <c r="BF121" s="20" t="str">
        <f>ZZZ__FnCalls!F59</f>
        <v>MMM 2014</v>
      </c>
      <c r="BG121" s="20" t="str">
        <f>ZZZ__FnCalls!F60</f>
        <v>MMM 2014</v>
      </c>
      <c r="BH121" s="20" t="str">
        <f>ZZZ__FnCalls!F61</f>
        <v>MMM 2014</v>
      </c>
      <c r="BI121" s="20" t="str">
        <f>ZZZ__FnCalls!F62</f>
        <v>MMM 2014</v>
      </c>
      <c r="BJ121" s="20" t="str">
        <f>ZZZ__FnCalls!F63</f>
        <v>MMM 2014</v>
      </c>
      <c r="BK121" s="20" t="str">
        <f>ZZZ__FnCalls!F64</f>
        <v>MMM 2014</v>
      </c>
      <c r="BL121" s="20" t="str">
        <f>ZZZ__FnCalls!F65</f>
        <v>MMM 2014</v>
      </c>
      <c r="BM121" s="20" t="str">
        <f>ZZZ__FnCalls!F66</f>
        <v>MMM 2014</v>
      </c>
      <c r="BN121" s="21" t="str">
        <f>ZZZ__FnCalls!H55</f>
        <v>2014</v>
      </c>
      <c r="BO121" s="20" t="str">
        <f>ZZZ__FnCalls!F67</f>
        <v>MMM 2015</v>
      </c>
      <c r="BP121" s="20" t="str">
        <f>ZZZ__FnCalls!F68</f>
        <v>MMM 2015</v>
      </c>
      <c r="BQ121" s="20" t="str">
        <f>ZZZ__FnCalls!F69</f>
        <v>MMM 2015</v>
      </c>
      <c r="BR121" s="20" t="str">
        <f>ZZZ__FnCalls!F70</f>
        <v>MMM 2015</v>
      </c>
      <c r="BS121" s="20" t="str">
        <f>ZZZ__FnCalls!F71</f>
        <v>MMM 2015</v>
      </c>
      <c r="BT121" s="20" t="str">
        <f>ZZZ__FnCalls!F72</f>
        <v>MMM 2015</v>
      </c>
      <c r="BU121" s="20" t="str">
        <f>ZZZ__FnCalls!F73</f>
        <v>MMM 2015</v>
      </c>
      <c r="BV121" s="20" t="str">
        <f>ZZZ__FnCalls!F74</f>
        <v>MMM 2015</v>
      </c>
      <c r="BW121" s="20" t="str">
        <f>ZZZ__FnCalls!F75</f>
        <v>MMM 2015</v>
      </c>
      <c r="BX121" s="20" t="str">
        <f>ZZZ__FnCalls!F76</f>
        <v>MMM 2015</v>
      </c>
      <c r="BY121" s="20" t="str">
        <f>ZZZ__FnCalls!F77</f>
        <v>MMM 2015</v>
      </c>
      <c r="BZ121" s="20" t="str">
        <f>ZZZ__FnCalls!F78</f>
        <v>MMM 2015</v>
      </c>
      <c r="CA121" s="21" t="str">
        <f>ZZZ__FnCalls!H67</f>
        <v>2015</v>
      </c>
      <c r="CB121" s="20" t="str">
        <f>ZZZ__FnCalls!F79</f>
        <v>MMM 2016</v>
      </c>
      <c r="CC121" s="20" t="str">
        <f>ZZZ__FnCalls!F80</f>
        <v>MMM 2016</v>
      </c>
      <c r="CD121" s="20" t="str">
        <f>ZZZ__FnCalls!F81</f>
        <v>MMM 2016</v>
      </c>
      <c r="CE121" s="20" t="str">
        <f>ZZZ__FnCalls!F82</f>
        <v>MMM 2016</v>
      </c>
      <c r="CF121" s="20" t="str">
        <f>ZZZ__FnCalls!F83</f>
        <v>MMM 2016</v>
      </c>
      <c r="CG121" s="20" t="str">
        <f>ZZZ__FnCalls!F84</f>
        <v>MMM 2016</v>
      </c>
      <c r="CH121" s="20" t="str">
        <f>ZZZ__FnCalls!F85</f>
        <v>MMM 2016</v>
      </c>
      <c r="CI121" s="20" t="str">
        <f>ZZZ__FnCalls!F86</f>
        <v>MMM 2016</v>
      </c>
      <c r="CJ121" s="20" t="str">
        <f>ZZZ__FnCalls!F87</f>
        <v>MMM 2016</v>
      </c>
      <c r="CK121" s="20" t="str">
        <f>ZZZ__FnCalls!F88</f>
        <v>MMM 2016</v>
      </c>
      <c r="CL121" s="20" t="str">
        <f>ZZZ__FnCalls!F89</f>
        <v>MMM 2016</v>
      </c>
      <c r="CM121" s="20" t="str">
        <f>ZZZ__FnCalls!F90</f>
        <v>MMM 2016</v>
      </c>
      <c r="CN121" s="21" t="str">
        <f>ZZZ__FnCalls!H79</f>
        <v>2016</v>
      </c>
      <c r="CO121" s="20" t="str">
        <f>ZZZ__FnCalls!F91</f>
        <v>MMM 2017</v>
      </c>
      <c r="CP121" s="20" t="str">
        <f>ZZZ__FnCalls!F92</f>
        <v>MMM 2017</v>
      </c>
      <c r="CQ121" s="20" t="str">
        <f>ZZZ__FnCalls!F93</f>
        <v>MMM 2017</v>
      </c>
      <c r="CR121" s="20" t="str">
        <f>ZZZ__FnCalls!F94</f>
        <v>MMM 2017</v>
      </c>
      <c r="CS121" s="20" t="str">
        <f>ZZZ__FnCalls!F95</f>
        <v>MMM 2017</v>
      </c>
      <c r="CT121" s="20" t="str">
        <f>ZZZ__FnCalls!F96</f>
        <v>MMM 2017</v>
      </c>
      <c r="CU121" s="20" t="str">
        <f>ZZZ__FnCalls!F97</f>
        <v>MMM 2017</v>
      </c>
      <c r="CV121" s="20" t="str">
        <f>ZZZ__FnCalls!F98</f>
        <v>MMM 2017</v>
      </c>
      <c r="CW121" s="20" t="str">
        <f>ZZZ__FnCalls!F99</f>
        <v>MMM 2017</v>
      </c>
      <c r="CX121" s="20" t="str">
        <f>ZZZ__FnCalls!F100</f>
        <v>MMM 2017</v>
      </c>
      <c r="CY121" s="20" t="str">
        <f>ZZZ__FnCalls!F101</f>
        <v>MMM 2017</v>
      </c>
      <c r="CZ121" s="20" t="str">
        <f>ZZZ__FnCalls!F102</f>
        <v>MMM 2017</v>
      </c>
      <c r="DA121" s="21" t="str">
        <f>ZZZ__FnCalls!H91</f>
        <v>2017</v>
      </c>
      <c r="DB121" s="20" t="str">
        <f>ZZZ__FnCalls!F103</f>
        <v>MMM 2018</v>
      </c>
      <c r="DC121" s="20" t="str">
        <f>ZZZ__FnCalls!F104</f>
        <v>MMM 2018</v>
      </c>
      <c r="DD121" s="20" t="str">
        <f>ZZZ__FnCalls!F105</f>
        <v>MMM 2018</v>
      </c>
      <c r="DE121" s="20" t="str">
        <f>ZZZ__FnCalls!F106</f>
        <v>MMM 2018</v>
      </c>
      <c r="DF121" s="20" t="str">
        <f>ZZZ__FnCalls!F107</f>
        <v>MMM 2018</v>
      </c>
      <c r="DG121" s="20" t="str">
        <f>ZZZ__FnCalls!F108</f>
        <v>MMM 2018</v>
      </c>
      <c r="DH121" s="20" t="str">
        <f>ZZZ__FnCalls!F109</f>
        <v>MMM 2018</v>
      </c>
      <c r="DI121" s="20" t="str">
        <f>ZZZ__FnCalls!F110</f>
        <v>MMM 2018</v>
      </c>
      <c r="DJ121" s="20" t="str">
        <f>ZZZ__FnCalls!F111</f>
        <v>MMM 2018</v>
      </c>
      <c r="DK121" s="20" t="str">
        <f>ZZZ__FnCalls!F112</f>
        <v>MMM 2018</v>
      </c>
      <c r="DL121" s="20" t="str">
        <f>ZZZ__FnCalls!F113</f>
        <v>MMM 2018</v>
      </c>
      <c r="DM121" s="20" t="str">
        <f>ZZZ__FnCalls!F114</f>
        <v>MMM 2018</v>
      </c>
      <c r="DN121" s="21" t="str">
        <f>ZZZ__FnCalls!H103</f>
        <v>2018</v>
      </c>
      <c r="DO121" s="20" t="str">
        <f>ZZZ__FnCalls!F115</f>
        <v>MMM 2019</v>
      </c>
      <c r="DP121" s="20" t="str">
        <f>ZZZ__FnCalls!F116</f>
        <v>MMM 2019</v>
      </c>
      <c r="DQ121" s="20" t="str">
        <f>ZZZ__FnCalls!F117</f>
        <v>MMM 2019</v>
      </c>
      <c r="DR121" s="20" t="str">
        <f>ZZZ__FnCalls!F118</f>
        <v>MMM 2019</v>
      </c>
      <c r="DS121" s="20" t="str">
        <f>ZZZ__FnCalls!F119</f>
        <v>MMM 2019</v>
      </c>
      <c r="DT121" s="20" t="str">
        <f>ZZZ__FnCalls!F120</f>
        <v>MMM 2019</v>
      </c>
      <c r="DU121" s="20" t="str">
        <f>ZZZ__FnCalls!F121</f>
        <v>MMM 2019</v>
      </c>
      <c r="DV121" s="20" t="str">
        <f>ZZZ__FnCalls!F122</f>
        <v>MMM 2019</v>
      </c>
      <c r="DW121" s="20" t="str">
        <f>ZZZ__FnCalls!F123</f>
        <v>MMM 2019</v>
      </c>
      <c r="DX121" s="20" t="str">
        <f>ZZZ__FnCalls!F124</f>
        <v>MMM 2019</v>
      </c>
      <c r="DY121" s="20" t="str">
        <f>ZZZ__FnCalls!F125</f>
        <v>MMM 2019</v>
      </c>
      <c r="DZ121" s="20" t="str">
        <f>ZZZ__FnCalls!F126</f>
        <v>MMM 2019</v>
      </c>
      <c r="EA121" s="21" t="str">
        <f>ZZZ__FnCalls!H115</f>
        <v>2019</v>
      </c>
      <c r="EB121" s="20" t="str">
        <f>ZZZ__FnCalls!F127</f>
        <v>MMM 2020</v>
      </c>
      <c r="EC121" s="20" t="str">
        <f>ZZZ__FnCalls!F128</f>
        <v>MMM 2020</v>
      </c>
      <c r="ED121" s="20" t="str">
        <f>ZZZ__FnCalls!F129</f>
        <v>MMM 2020</v>
      </c>
      <c r="EE121" s="20" t="str">
        <f>ZZZ__FnCalls!F130</f>
        <v>MMM 2020</v>
      </c>
      <c r="EF121" s="20" t="str">
        <f>ZZZ__FnCalls!F131</f>
        <v>MMM 2020</v>
      </c>
      <c r="EG121" s="20" t="str">
        <f>ZZZ__FnCalls!F132</f>
        <v>MMM 2020</v>
      </c>
      <c r="EH121" s="20" t="str">
        <f>ZZZ__FnCalls!F133</f>
        <v>MMM 2020</v>
      </c>
      <c r="EI121" s="20" t="str">
        <f>ZZZ__FnCalls!F134</f>
        <v>MMM 2020</v>
      </c>
      <c r="EJ121" s="20" t="str">
        <f>ZZZ__FnCalls!F135</f>
        <v>MMM 2020</v>
      </c>
      <c r="EK121" s="20" t="str">
        <f>ZZZ__FnCalls!F136</f>
        <v>MMM 2020</v>
      </c>
      <c r="EL121" s="20" t="str">
        <f>ZZZ__FnCalls!F137</f>
        <v>MMM 2020</v>
      </c>
      <c r="EM121" s="20" t="str">
        <f>ZZZ__FnCalls!F138</f>
        <v>MMM 2020</v>
      </c>
      <c r="EN121" s="21" t="str">
        <f>ZZZ__FnCalls!H127</f>
        <v>2020</v>
      </c>
    </row>
    <row r="122" spans="1:144" ht="12.75" customHeight="1" x14ac:dyDescent="0.2">
      <c r="A122" s="5"/>
      <c r="B122" s="44">
        <f>ZZZ__FnCalls!A7</f>
        <v>40179</v>
      </c>
      <c r="C122" s="44">
        <f>ZZZ__FnCalls!A8</f>
        <v>40210</v>
      </c>
      <c r="D122" s="44">
        <f>ZZZ__FnCalls!A9</f>
        <v>40238</v>
      </c>
      <c r="E122" s="44">
        <f>ZZZ__FnCalls!A10</f>
        <v>40269</v>
      </c>
      <c r="F122" s="44">
        <f>ZZZ__FnCalls!A11</f>
        <v>40299</v>
      </c>
      <c r="G122" s="44">
        <f>ZZZ__FnCalls!A12</f>
        <v>40330</v>
      </c>
      <c r="H122" s="44">
        <f>ZZZ__FnCalls!A13</f>
        <v>40360</v>
      </c>
      <c r="I122" s="44">
        <f>ZZZ__FnCalls!A14</f>
        <v>40391</v>
      </c>
      <c r="J122" s="44">
        <f>ZZZ__FnCalls!A15</f>
        <v>40422</v>
      </c>
      <c r="K122" s="44">
        <f>ZZZ__FnCalls!A16</f>
        <v>40452</v>
      </c>
      <c r="L122" s="44">
        <f>ZZZ__FnCalls!A17</f>
        <v>40483</v>
      </c>
      <c r="M122" s="44">
        <f>ZZZ__FnCalls!A18</f>
        <v>40513</v>
      </c>
      <c r="N122" s="45">
        <f>ZZZ__FnCalls!A7</f>
        <v>40179</v>
      </c>
      <c r="O122" s="44">
        <f>ZZZ__FnCalls!A19</f>
        <v>40544</v>
      </c>
      <c r="P122" s="44">
        <f>ZZZ__FnCalls!A20</f>
        <v>40575</v>
      </c>
      <c r="Q122" s="44">
        <f>ZZZ__FnCalls!A21</f>
        <v>40603</v>
      </c>
      <c r="R122" s="44">
        <f>ZZZ__FnCalls!A22</f>
        <v>40634</v>
      </c>
      <c r="S122" s="44">
        <f>ZZZ__FnCalls!A23</f>
        <v>40664</v>
      </c>
      <c r="T122" s="44">
        <f>ZZZ__FnCalls!A24</f>
        <v>40695</v>
      </c>
      <c r="U122" s="44">
        <f>ZZZ__FnCalls!A25</f>
        <v>40725</v>
      </c>
      <c r="V122" s="44">
        <f>ZZZ__FnCalls!A26</f>
        <v>40756</v>
      </c>
      <c r="W122" s="44">
        <f>ZZZ__FnCalls!A27</f>
        <v>40787</v>
      </c>
      <c r="X122" s="44">
        <f>ZZZ__FnCalls!A28</f>
        <v>40817</v>
      </c>
      <c r="Y122" s="44">
        <f>ZZZ__FnCalls!A29</f>
        <v>40848</v>
      </c>
      <c r="Z122" s="44">
        <f>ZZZ__FnCalls!A30</f>
        <v>40878</v>
      </c>
      <c r="AA122" s="45">
        <f>ZZZ__FnCalls!A19</f>
        <v>40544</v>
      </c>
      <c r="AB122" s="44">
        <f>ZZZ__FnCalls!A31</f>
        <v>40909</v>
      </c>
      <c r="AC122" s="44">
        <f>ZZZ__FnCalls!A32</f>
        <v>40940</v>
      </c>
      <c r="AD122" s="44">
        <f>ZZZ__FnCalls!A33</f>
        <v>40969</v>
      </c>
      <c r="AE122" s="44">
        <f>ZZZ__FnCalls!A34</f>
        <v>41000</v>
      </c>
      <c r="AF122" s="44">
        <f>ZZZ__FnCalls!A35</f>
        <v>41030</v>
      </c>
      <c r="AG122" s="44">
        <f>ZZZ__FnCalls!A36</f>
        <v>41061</v>
      </c>
      <c r="AH122" s="44">
        <f>ZZZ__FnCalls!A37</f>
        <v>41091</v>
      </c>
      <c r="AI122" s="44">
        <f>ZZZ__FnCalls!A38</f>
        <v>41122</v>
      </c>
      <c r="AJ122" s="44">
        <f>ZZZ__FnCalls!A39</f>
        <v>41153</v>
      </c>
      <c r="AK122" s="44">
        <f>ZZZ__FnCalls!A40</f>
        <v>41183</v>
      </c>
      <c r="AL122" s="44">
        <f>ZZZ__FnCalls!A41</f>
        <v>41214</v>
      </c>
      <c r="AM122" s="44">
        <f>ZZZ__FnCalls!A42</f>
        <v>41244</v>
      </c>
      <c r="AN122" s="45">
        <f>ZZZ__FnCalls!A31</f>
        <v>40909</v>
      </c>
      <c r="AO122" s="44">
        <f>ZZZ__FnCalls!A43</f>
        <v>41275</v>
      </c>
      <c r="AP122" s="44">
        <f>ZZZ__FnCalls!A44</f>
        <v>41306</v>
      </c>
      <c r="AQ122" s="44">
        <f>ZZZ__FnCalls!A45</f>
        <v>41334</v>
      </c>
      <c r="AR122" s="44">
        <f>ZZZ__FnCalls!A46</f>
        <v>41365</v>
      </c>
      <c r="AS122" s="44">
        <f>ZZZ__FnCalls!A47</f>
        <v>41395</v>
      </c>
      <c r="AT122" s="44">
        <f>ZZZ__FnCalls!A48</f>
        <v>41426</v>
      </c>
      <c r="AU122" s="44">
        <f>ZZZ__FnCalls!A49</f>
        <v>41456</v>
      </c>
      <c r="AV122" s="44">
        <f>ZZZ__FnCalls!A50</f>
        <v>41487</v>
      </c>
      <c r="AW122" s="44">
        <f>ZZZ__FnCalls!A51</f>
        <v>41518</v>
      </c>
      <c r="AX122" s="44">
        <f>ZZZ__FnCalls!A52</f>
        <v>41548</v>
      </c>
      <c r="AY122" s="44">
        <f>ZZZ__FnCalls!A53</f>
        <v>41579</v>
      </c>
      <c r="AZ122" s="44">
        <f>ZZZ__FnCalls!A54</f>
        <v>41609</v>
      </c>
      <c r="BA122" s="45">
        <f>ZZZ__FnCalls!A43</f>
        <v>41275</v>
      </c>
      <c r="BB122" s="44">
        <f>ZZZ__FnCalls!A55</f>
        <v>41640</v>
      </c>
      <c r="BC122" s="44">
        <f>ZZZ__FnCalls!A56</f>
        <v>41671</v>
      </c>
      <c r="BD122" s="44">
        <f>ZZZ__FnCalls!A57</f>
        <v>41699</v>
      </c>
      <c r="BE122" s="44">
        <f>ZZZ__FnCalls!A58</f>
        <v>41730</v>
      </c>
      <c r="BF122" s="44">
        <f>ZZZ__FnCalls!A59</f>
        <v>41760</v>
      </c>
      <c r="BG122" s="44">
        <f>ZZZ__FnCalls!A60</f>
        <v>41791</v>
      </c>
      <c r="BH122" s="44">
        <f>ZZZ__FnCalls!A61</f>
        <v>41821</v>
      </c>
      <c r="BI122" s="44">
        <f>ZZZ__FnCalls!A62</f>
        <v>41852</v>
      </c>
      <c r="BJ122" s="44">
        <f>ZZZ__FnCalls!A63</f>
        <v>41883</v>
      </c>
      <c r="BK122" s="44">
        <f>ZZZ__FnCalls!A64</f>
        <v>41913</v>
      </c>
      <c r="BL122" s="44">
        <f>ZZZ__FnCalls!A65</f>
        <v>41944</v>
      </c>
      <c r="BM122" s="44">
        <f>ZZZ__FnCalls!A66</f>
        <v>41974</v>
      </c>
      <c r="BN122" s="45">
        <f>ZZZ__FnCalls!A55</f>
        <v>41640</v>
      </c>
      <c r="BO122" s="44">
        <f>ZZZ__FnCalls!A67</f>
        <v>42005</v>
      </c>
      <c r="BP122" s="44">
        <f>ZZZ__FnCalls!A68</f>
        <v>42036</v>
      </c>
      <c r="BQ122" s="44">
        <f>ZZZ__FnCalls!A69</f>
        <v>42064</v>
      </c>
      <c r="BR122" s="44">
        <f>ZZZ__FnCalls!A70</f>
        <v>42095</v>
      </c>
      <c r="BS122" s="44">
        <f>ZZZ__FnCalls!A71</f>
        <v>42125</v>
      </c>
      <c r="BT122" s="44">
        <f>ZZZ__FnCalls!A72</f>
        <v>42156</v>
      </c>
      <c r="BU122" s="44">
        <f>ZZZ__FnCalls!A73</f>
        <v>42186</v>
      </c>
      <c r="BV122" s="44">
        <f>ZZZ__FnCalls!A74</f>
        <v>42217</v>
      </c>
      <c r="BW122" s="44">
        <f>ZZZ__FnCalls!A75</f>
        <v>42248</v>
      </c>
      <c r="BX122" s="44">
        <f>ZZZ__FnCalls!A76</f>
        <v>42278</v>
      </c>
      <c r="BY122" s="44">
        <f>ZZZ__FnCalls!A77</f>
        <v>42309</v>
      </c>
      <c r="BZ122" s="44">
        <f>ZZZ__FnCalls!A78</f>
        <v>42339</v>
      </c>
      <c r="CA122" s="45">
        <f>ZZZ__FnCalls!A67</f>
        <v>42005</v>
      </c>
      <c r="CB122" s="44">
        <f>ZZZ__FnCalls!A79</f>
        <v>42370</v>
      </c>
      <c r="CC122" s="44">
        <f>ZZZ__FnCalls!A80</f>
        <v>42401</v>
      </c>
      <c r="CD122" s="44">
        <f>ZZZ__FnCalls!A81</f>
        <v>42430</v>
      </c>
      <c r="CE122" s="44">
        <f>ZZZ__FnCalls!A82</f>
        <v>42461</v>
      </c>
      <c r="CF122" s="44">
        <f>ZZZ__FnCalls!A83</f>
        <v>42491</v>
      </c>
      <c r="CG122" s="44">
        <f>ZZZ__FnCalls!A84</f>
        <v>42522</v>
      </c>
      <c r="CH122" s="44">
        <f>ZZZ__FnCalls!A85</f>
        <v>42552</v>
      </c>
      <c r="CI122" s="44">
        <f>ZZZ__FnCalls!A86</f>
        <v>42583</v>
      </c>
      <c r="CJ122" s="44">
        <f>ZZZ__FnCalls!A87</f>
        <v>42614</v>
      </c>
      <c r="CK122" s="44">
        <f>ZZZ__FnCalls!A88</f>
        <v>42644</v>
      </c>
      <c r="CL122" s="44">
        <f>ZZZ__FnCalls!A89</f>
        <v>42675</v>
      </c>
      <c r="CM122" s="44">
        <f>ZZZ__FnCalls!A90</f>
        <v>42705</v>
      </c>
      <c r="CN122" s="45">
        <f>ZZZ__FnCalls!A79</f>
        <v>42370</v>
      </c>
      <c r="CO122" s="44">
        <f>ZZZ__FnCalls!A91</f>
        <v>42736</v>
      </c>
      <c r="CP122" s="44">
        <f>ZZZ__FnCalls!A92</f>
        <v>42767</v>
      </c>
      <c r="CQ122" s="44">
        <f>ZZZ__FnCalls!A93</f>
        <v>42795</v>
      </c>
      <c r="CR122" s="44">
        <f>ZZZ__FnCalls!A94</f>
        <v>42826</v>
      </c>
      <c r="CS122" s="44">
        <f>ZZZ__FnCalls!A95</f>
        <v>42856</v>
      </c>
      <c r="CT122" s="44">
        <f>ZZZ__FnCalls!A96</f>
        <v>42887</v>
      </c>
      <c r="CU122" s="44">
        <f>ZZZ__FnCalls!A97</f>
        <v>42917</v>
      </c>
      <c r="CV122" s="44">
        <f>ZZZ__FnCalls!A98</f>
        <v>42948</v>
      </c>
      <c r="CW122" s="44">
        <f>ZZZ__FnCalls!A99</f>
        <v>42979</v>
      </c>
      <c r="CX122" s="44">
        <f>ZZZ__FnCalls!A100</f>
        <v>43009</v>
      </c>
      <c r="CY122" s="44">
        <f>ZZZ__FnCalls!A101</f>
        <v>43040</v>
      </c>
      <c r="CZ122" s="44">
        <f>ZZZ__FnCalls!A102</f>
        <v>43070</v>
      </c>
      <c r="DA122" s="45">
        <f>ZZZ__FnCalls!A91</f>
        <v>42736</v>
      </c>
      <c r="DB122" s="44">
        <f>ZZZ__FnCalls!A103</f>
        <v>43101</v>
      </c>
      <c r="DC122" s="44">
        <f>ZZZ__FnCalls!A104</f>
        <v>43132</v>
      </c>
      <c r="DD122" s="44">
        <f>ZZZ__FnCalls!A105</f>
        <v>43160</v>
      </c>
      <c r="DE122" s="44">
        <f>ZZZ__FnCalls!A106</f>
        <v>43191</v>
      </c>
      <c r="DF122" s="44">
        <f>ZZZ__FnCalls!A107</f>
        <v>43221</v>
      </c>
      <c r="DG122" s="44">
        <f>ZZZ__FnCalls!A108</f>
        <v>43252</v>
      </c>
      <c r="DH122" s="44">
        <f>ZZZ__FnCalls!A109</f>
        <v>43282</v>
      </c>
      <c r="DI122" s="44">
        <f>ZZZ__FnCalls!A110</f>
        <v>43313</v>
      </c>
      <c r="DJ122" s="44">
        <f>ZZZ__FnCalls!A111</f>
        <v>43344</v>
      </c>
      <c r="DK122" s="44">
        <f>ZZZ__FnCalls!A112</f>
        <v>43374</v>
      </c>
      <c r="DL122" s="44">
        <f>ZZZ__FnCalls!A113</f>
        <v>43405</v>
      </c>
      <c r="DM122" s="44">
        <f>ZZZ__FnCalls!A114</f>
        <v>43435</v>
      </c>
      <c r="DN122" s="45">
        <f>ZZZ__FnCalls!A103</f>
        <v>43101</v>
      </c>
      <c r="DO122" s="44">
        <f>ZZZ__FnCalls!A115</f>
        <v>43466</v>
      </c>
      <c r="DP122" s="44">
        <f>ZZZ__FnCalls!A116</f>
        <v>43497</v>
      </c>
      <c r="DQ122" s="44">
        <f>ZZZ__FnCalls!A117</f>
        <v>43525</v>
      </c>
      <c r="DR122" s="44">
        <f>ZZZ__FnCalls!A118</f>
        <v>43556</v>
      </c>
      <c r="DS122" s="44">
        <f>ZZZ__FnCalls!A119</f>
        <v>43586</v>
      </c>
      <c r="DT122" s="44">
        <f>ZZZ__FnCalls!A120</f>
        <v>43617</v>
      </c>
      <c r="DU122" s="44">
        <f>ZZZ__FnCalls!A121</f>
        <v>43647</v>
      </c>
      <c r="DV122" s="44">
        <f>ZZZ__FnCalls!A122</f>
        <v>43678</v>
      </c>
      <c r="DW122" s="44">
        <f>ZZZ__FnCalls!A123</f>
        <v>43709</v>
      </c>
      <c r="DX122" s="44">
        <f>ZZZ__FnCalls!A124</f>
        <v>43739</v>
      </c>
      <c r="DY122" s="44">
        <f>ZZZ__FnCalls!A125</f>
        <v>43770</v>
      </c>
      <c r="DZ122" s="44">
        <f>ZZZ__FnCalls!A126</f>
        <v>43800</v>
      </c>
      <c r="EA122" s="45">
        <f>ZZZ__FnCalls!A115</f>
        <v>43466</v>
      </c>
      <c r="EB122" s="44">
        <f>ZZZ__FnCalls!A127</f>
        <v>43831</v>
      </c>
      <c r="EC122" s="44">
        <f>ZZZ__FnCalls!A128</f>
        <v>43862</v>
      </c>
      <c r="ED122" s="44">
        <f>ZZZ__FnCalls!A129</f>
        <v>43891</v>
      </c>
      <c r="EE122" s="44">
        <f>ZZZ__FnCalls!A130</f>
        <v>43922</v>
      </c>
      <c r="EF122" s="44">
        <f>ZZZ__FnCalls!A131</f>
        <v>43952</v>
      </c>
      <c r="EG122" s="44">
        <f>ZZZ__FnCalls!A132</f>
        <v>43983</v>
      </c>
      <c r="EH122" s="44">
        <f>ZZZ__FnCalls!A133</f>
        <v>44013</v>
      </c>
      <c r="EI122" s="44">
        <f>ZZZ__FnCalls!A134</f>
        <v>44044</v>
      </c>
      <c r="EJ122" s="44">
        <f>ZZZ__FnCalls!A135</f>
        <v>44075</v>
      </c>
      <c r="EK122" s="44">
        <f>ZZZ__FnCalls!A136</f>
        <v>44105</v>
      </c>
      <c r="EL122" s="44">
        <f>ZZZ__FnCalls!A137</f>
        <v>44136</v>
      </c>
      <c r="EM122" s="44">
        <f>ZZZ__FnCalls!A138</f>
        <v>44166</v>
      </c>
      <c r="EN122" s="45">
        <f>ZZZ__FnCalls!A127</f>
        <v>43831</v>
      </c>
    </row>
    <row r="123" spans="1:144" ht="12.75" customHeight="1" x14ac:dyDescent="0.2">
      <c r="A123" s="2" t="str">
        <f>"Consumption_mean_2"</f>
        <v>Consumption_mean_2</v>
      </c>
    </row>
    <row r="124" spans="1:144" ht="12.75" customHeight="1" x14ac:dyDescent="0.2">
      <c r="B124" s="19" t="str">
        <f>ZZZ__FnCalls!F7</f>
        <v>MMM 2010</v>
      </c>
      <c r="C124" s="20" t="str">
        <f>ZZZ__FnCalls!F8</f>
        <v>MMM 2010</v>
      </c>
      <c r="D124" s="20" t="str">
        <f>ZZZ__FnCalls!F9</f>
        <v>MMM 2010</v>
      </c>
      <c r="E124" s="20" t="str">
        <f>ZZZ__FnCalls!F10</f>
        <v>MMM 2010</v>
      </c>
      <c r="F124" s="20" t="str">
        <f>ZZZ__FnCalls!F11</f>
        <v>MMM 2010</v>
      </c>
      <c r="G124" s="20" t="str">
        <f>ZZZ__FnCalls!F12</f>
        <v>MMM 2010</v>
      </c>
      <c r="H124" s="20" t="str">
        <f>ZZZ__FnCalls!F13</f>
        <v>MMM 2010</v>
      </c>
      <c r="I124" s="20" t="str">
        <f>ZZZ__FnCalls!F14</f>
        <v>MMM 2010</v>
      </c>
      <c r="J124" s="20" t="str">
        <f>ZZZ__FnCalls!F15</f>
        <v>MMM 2010</v>
      </c>
      <c r="K124" s="20" t="str">
        <f>ZZZ__FnCalls!F16</f>
        <v>MMM 2010</v>
      </c>
      <c r="L124" s="20" t="str">
        <f>ZZZ__FnCalls!F17</f>
        <v>MMM 2010</v>
      </c>
      <c r="M124" s="20" t="str">
        <f>ZZZ__FnCalls!F18</f>
        <v>MMM 2010</v>
      </c>
      <c r="N124" s="21" t="str">
        <f>ZZZ__FnCalls!H7</f>
        <v>2010</v>
      </c>
      <c r="O124" s="20" t="str">
        <f>ZZZ__FnCalls!F19</f>
        <v>MMM 2011</v>
      </c>
      <c r="P124" s="20" t="str">
        <f>ZZZ__FnCalls!F20</f>
        <v>MMM 2011</v>
      </c>
      <c r="Q124" s="20" t="str">
        <f>ZZZ__FnCalls!F21</f>
        <v>MMM 2011</v>
      </c>
      <c r="R124" s="20" t="str">
        <f>ZZZ__FnCalls!F22</f>
        <v>MMM 2011</v>
      </c>
      <c r="S124" s="20" t="str">
        <f>ZZZ__FnCalls!F23</f>
        <v>MMM 2011</v>
      </c>
      <c r="T124" s="20" t="str">
        <f>ZZZ__FnCalls!F24</f>
        <v>MMM 2011</v>
      </c>
      <c r="U124" s="20" t="str">
        <f>ZZZ__FnCalls!F25</f>
        <v>MMM 2011</v>
      </c>
      <c r="V124" s="20" t="str">
        <f>ZZZ__FnCalls!F26</f>
        <v>MMM 2011</v>
      </c>
      <c r="W124" s="20" t="str">
        <f>ZZZ__FnCalls!F27</f>
        <v>MMM 2011</v>
      </c>
      <c r="X124" s="20" t="str">
        <f>ZZZ__FnCalls!F28</f>
        <v>MMM 2011</v>
      </c>
      <c r="Y124" s="20" t="str">
        <f>ZZZ__FnCalls!F29</f>
        <v>MMM 2011</v>
      </c>
      <c r="Z124" s="20" t="str">
        <f>ZZZ__FnCalls!F30</f>
        <v>MMM 2011</v>
      </c>
      <c r="AA124" s="21" t="str">
        <f>ZZZ__FnCalls!H19</f>
        <v>2011</v>
      </c>
      <c r="AB124" s="20" t="str">
        <f>ZZZ__FnCalls!F31</f>
        <v>MMM 2012</v>
      </c>
      <c r="AC124" s="20" t="str">
        <f>ZZZ__FnCalls!F32</f>
        <v>MMM 2012</v>
      </c>
      <c r="AD124" s="20" t="str">
        <f>ZZZ__FnCalls!F33</f>
        <v>MMM 2012</v>
      </c>
      <c r="AE124" s="20" t="str">
        <f>ZZZ__FnCalls!F34</f>
        <v>MMM 2012</v>
      </c>
      <c r="AF124" s="20" t="str">
        <f>ZZZ__FnCalls!F35</f>
        <v>MMM 2012</v>
      </c>
      <c r="AG124" s="20" t="str">
        <f>ZZZ__FnCalls!F36</f>
        <v>MMM 2012</v>
      </c>
      <c r="AH124" s="20" t="str">
        <f>ZZZ__FnCalls!F37</f>
        <v>MMM 2012</v>
      </c>
      <c r="AI124" s="20" t="str">
        <f>ZZZ__FnCalls!F38</f>
        <v>MMM 2012</v>
      </c>
      <c r="AJ124" s="20" t="str">
        <f>ZZZ__FnCalls!F39</f>
        <v>MMM 2012</v>
      </c>
      <c r="AK124" s="20" t="str">
        <f>ZZZ__FnCalls!F40</f>
        <v>MMM 2012</v>
      </c>
      <c r="AL124" s="20" t="str">
        <f>ZZZ__FnCalls!F41</f>
        <v>MMM 2012</v>
      </c>
      <c r="AM124" s="20" t="str">
        <f>ZZZ__FnCalls!F42</f>
        <v>MMM 2012</v>
      </c>
      <c r="AN124" s="21" t="str">
        <f>ZZZ__FnCalls!H31</f>
        <v>2012</v>
      </c>
      <c r="AO124" s="20" t="str">
        <f>ZZZ__FnCalls!F43</f>
        <v>MMM 2013</v>
      </c>
      <c r="AP124" s="20" t="str">
        <f>ZZZ__FnCalls!F44</f>
        <v>MMM 2013</v>
      </c>
      <c r="AQ124" s="20" t="str">
        <f>ZZZ__FnCalls!F45</f>
        <v>MMM 2013</v>
      </c>
      <c r="AR124" s="20" t="str">
        <f>ZZZ__FnCalls!F46</f>
        <v>MMM 2013</v>
      </c>
      <c r="AS124" s="20" t="str">
        <f>ZZZ__FnCalls!F47</f>
        <v>MMM 2013</v>
      </c>
      <c r="AT124" s="20" t="str">
        <f>ZZZ__FnCalls!F48</f>
        <v>MMM 2013</v>
      </c>
      <c r="AU124" s="20" t="str">
        <f>ZZZ__FnCalls!F49</f>
        <v>MMM 2013</v>
      </c>
      <c r="AV124" s="20" t="str">
        <f>ZZZ__FnCalls!F50</f>
        <v>MMM 2013</v>
      </c>
      <c r="AW124" s="20" t="str">
        <f>ZZZ__FnCalls!F51</f>
        <v>MMM 2013</v>
      </c>
      <c r="AX124" s="20" t="str">
        <f>ZZZ__FnCalls!F52</f>
        <v>MMM 2013</v>
      </c>
      <c r="AY124" s="20" t="str">
        <f>ZZZ__FnCalls!F53</f>
        <v>MMM 2013</v>
      </c>
      <c r="AZ124" s="20" t="str">
        <f>ZZZ__FnCalls!F54</f>
        <v>MMM 2013</v>
      </c>
      <c r="BA124" s="21" t="str">
        <f>ZZZ__FnCalls!H43</f>
        <v>2013</v>
      </c>
      <c r="BB124" s="20" t="str">
        <f>ZZZ__FnCalls!F55</f>
        <v>MMM 2014</v>
      </c>
      <c r="BC124" s="20" t="str">
        <f>ZZZ__FnCalls!F56</f>
        <v>MMM 2014</v>
      </c>
      <c r="BD124" s="20" t="str">
        <f>ZZZ__FnCalls!F57</f>
        <v>MMM 2014</v>
      </c>
      <c r="BE124" s="20" t="str">
        <f>ZZZ__FnCalls!F58</f>
        <v>MMM 2014</v>
      </c>
      <c r="BF124" s="20" t="str">
        <f>ZZZ__FnCalls!F59</f>
        <v>MMM 2014</v>
      </c>
      <c r="BG124" s="20" t="str">
        <f>ZZZ__FnCalls!F60</f>
        <v>MMM 2014</v>
      </c>
      <c r="BH124" s="20" t="str">
        <f>ZZZ__FnCalls!F61</f>
        <v>MMM 2014</v>
      </c>
      <c r="BI124" s="20" t="str">
        <f>ZZZ__FnCalls!F62</f>
        <v>MMM 2014</v>
      </c>
      <c r="BJ124" s="20" t="str">
        <f>ZZZ__FnCalls!F63</f>
        <v>MMM 2014</v>
      </c>
      <c r="BK124" s="20" t="str">
        <f>ZZZ__FnCalls!F64</f>
        <v>MMM 2014</v>
      </c>
      <c r="BL124" s="20" t="str">
        <f>ZZZ__FnCalls!F65</f>
        <v>MMM 2014</v>
      </c>
      <c r="BM124" s="20" t="str">
        <f>ZZZ__FnCalls!F66</f>
        <v>MMM 2014</v>
      </c>
      <c r="BN124" s="21" t="str">
        <f>ZZZ__FnCalls!H55</f>
        <v>2014</v>
      </c>
      <c r="BO124" s="20" t="str">
        <f>ZZZ__FnCalls!F67</f>
        <v>MMM 2015</v>
      </c>
      <c r="BP124" s="20" t="str">
        <f>ZZZ__FnCalls!F68</f>
        <v>MMM 2015</v>
      </c>
      <c r="BQ124" s="20" t="str">
        <f>ZZZ__FnCalls!F69</f>
        <v>MMM 2015</v>
      </c>
      <c r="BR124" s="20" t="str">
        <f>ZZZ__FnCalls!F70</f>
        <v>MMM 2015</v>
      </c>
      <c r="BS124" s="20" t="str">
        <f>ZZZ__FnCalls!F71</f>
        <v>MMM 2015</v>
      </c>
      <c r="BT124" s="20" t="str">
        <f>ZZZ__FnCalls!F72</f>
        <v>MMM 2015</v>
      </c>
      <c r="BU124" s="20" t="str">
        <f>ZZZ__FnCalls!F73</f>
        <v>MMM 2015</v>
      </c>
      <c r="BV124" s="20" t="str">
        <f>ZZZ__FnCalls!F74</f>
        <v>MMM 2015</v>
      </c>
      <c r="BW124" s="20" t="str">
        <f>ZZZ__FnCalls!F75</f>
        <v>MMM 2015</v>
      </c>
      <c r="BX124" s="20" t="str">
        <f>ZZZ__FnCalls!F76</f>
        <v>MMM 2015</v>
      </c>
      <c r="BY124" s="20" t="str">
        <f>ZZZ__FnCalls!F77</f>
        <v>MMM 2015</v>
      </c>
      <c r="BZ124" s="20" t="str">
        <f>ZZZ__FnCalls!F78</f>
        <v>MMM 2015</v>
      </c>
      <c r="CA124" s="21" t="str">
        <f>ZZZ__FnCalls!H67</f>
        <v>2015</v>
      </c>
      <c r="CB124" s="20" t="str">
        <f>ZZZ__FnCalls!F79</f>
        <v>MMM 2016</v>
      </c>
      <c r="CC124" s="20" t="str">
        <f>ZZZ__FnCalls!F80</f>
        <v>MMM 2016</v>
      </c>
      <c r="CD124" s="20" t="str">
        <f>ZZZ__FnCalls!F81</f>
        <v>MMM 2016</v>
      </c>
      <c r="CE124" s="20" t="str">
        <f>ZZZ__FnCalls!F82</f>
        <v>MMM 2016</v>
      </c>
      <c r="CF124" s="20" t="str">
        <f>ZZZ__FnCalls!F83</f>
        <v>MMM 2016</v>
      </c>
      <c r="CG124" s="20" t="str">
        <f>ZZZ__FnCalls!F84</f>
        <v>MMM 2016</v>
      </c>
      <c r="CH124" s="20" t="str">
        <f>ZZZ__FnCalls!F85</f>
        <v>MMM 2016</v>
      </c>
      <c r="CI124" s="20" t="str">
        <f>ZZZ__FnCalls!F86</f>
        <v>MMM 2016</v>
      </c>
      <c r="CJ124" s="20" t="str">
        <f>ZZZ__FnCalls!F87</f>
        <v>MMM 2016</v>
      </c>
      <c r="CK124" s="20" t="str">
        <f>ZZZ__FnCalls!F88</f>
        <v>MMM 2016</v>
      </c>
      <c r="CL124" s="20" t="str">
        <f>ZZZ__FnCalls!F89</f>
        <v>MMM 2016</v>
      </c>
      <c r="CM124" s="20" t="str">
        <f>ZZZ__FnCalls!F90</f>
        <v>MMM 2016</v>
      </c>
      <c r="CN124" s="21" t="str">
        <f>ZZZ__FnCalls!H79</f>
        <v>2016</v>
      </c>
      <c r="CO124" s="20" t="str">
        <f>ZZZ__FnCalls!F91</f>
        <v>MMM 2017</v>
      </c>
      <c r="CP124" s="20" t="str">
        <f>ZZZ__FnCalls!F92</f>
        <v>MMM 2017</v>
      </c>
      <c r="CQ124" s="20" t="str">
        <f>ZZZ__FnCalls!F93</f>
        <v>MMM 2017</v>
      </c>
      <c r="CR124" s="20" t="str">
        <f>ZZZ__FnCalls!F94</f>
        <v>MMM 2017</v>
      </c>
      <c r="CS124" s="20" t="str">
        <f>ZZZ__FnCalls!F95</f>
        <v>MMM 2017</v>
      </c>
      <c r="CT124" s="20" t="str">
        <f>ZZZ__FnCalls!F96</f>
        <v>MMM 2017</v>
      </c>
      <c r="CU124" s="20" t="str">
        <f>ZZZ__FnCalls!F97</f>
        <v>MMM 2017</v>
      </c>
      <c r="CV124" s="20" t="str">
        <f>ZZZ__FnCalls!F98</f>
        <v>MMM 2017</v>
      </c>
      <c r="CW124" s="20" t="str">
        <f>ZZZ__FnCalls!F99</f>
        <v>MMM 2017</v>
      </c>
      <c r="CX124" s="20" t="str">
        <f>ZZZ__FnCalls!F100</f>
        <v>MMM 2017</v>
      </c>
      <c r="CY124" s="20" t="str">
        <f>ZZZ__FnCalls!F101</f>
        <v>MMM 2017</v>
      </c>
      <c r="CZ124" s="20" t="str">
        <f>ZZZ__FnCalls!F102</f>
        <v>MMM 2017</v>
      </c>
      <c r="DA124" s="21" t="str">
        <f>ZZZ__FnCalls!H91</f>
        <v>2017</v>
      </c>
      <c r="DB124" s="20" t="str">
        <f>ZZZ__FnCalls!F103</f>
        <v>MMM 2018</v>
      </c>
      <c r="DC124" s="20" t="str">
        <f>ZZZ__FnCalls!F104</f>
        <v>MMM 2018</v>
      </c>
      <c r="DD124" s="20" t="str">
        <f>ZZZ__FnCalls!F105</f>
        <v>MMM 2018</v>
      </c>
      <c r="DE124" s="20" t="str">
        <f>ZZZ__FnCalls!F106</f>
        <v>MMM 2018</v>
      </c>
      <c r="DF124" s="20" t="str">
        <f>ZZZ__FnCalls!F107</f>
        <v>MMM 2018</v>
      </c>
      <c r="DG124" s="20" t="str">
        <f>ZZZ__FnCalls!F108</f>
        <v>MMM 2018</v>
      </c>
      <c r="DH124" s="20" t="str">
        <f>ZZZ__FnCalls!F109</f>
        <v>MMM 2018</v>
      </c>
      <c r="DI124" s="20" t="str">
        <f>ZZZ__FnCalls!F110</f>
        <v>MMM 2018</v>
      </c>
      <c r="DJ124" s="20" t="str">
        <f>ZZZ__FnCalls!F111</f>
        <v>MMM 2018</v>
      </c>
      <c r="DK124" s="20" t="str">
        <f>ZZZ__FnCalls!F112</f>
        <v>MMM 2018</v>
      </c>
      <c r="DL124" s="20" t="str">
        <f>ZZZ__FnCalls!F113</f>
        <v>MMM 2018</v>
      </c>
      <c r="DM124" s="20" t="str">
        <f>ZZZ__FnCalls!F114</f>
        <v>MMM 2018</v>
      </c>
      <c r="DN124" s="21" t="str">
        <f>ZZZ__FnCalls!H103</f>
        <v>2018</v>
      </c>
      <c r="DO124" s="20" t="str">
        <f>ZZZ__FnCalls!F115</f>
        <v>MMM 2019</v>
      </c>
      <c r="DP124" s="20" t="str">
        <f>ZZZ__FnCalls!F116</f>
        <v>MMM 2019</v>
      </c>
      <c r="DQ124" s="20" t="str">
        <f>ZZZ__FnCalls!F117</f>
        <v>MMM 2019</v>
      </c>
      <c r="DR124" s="20" t="str">
        <f>ZZZ__FnCalls!F118</f>
        <v>MMM 2019</v>
      </c>
      <c r="DS124" s="20" t="str">
        <f>ZZZ__FnCalls!F119</f>
        <v>MMM 2019</v>
      </c>
      <c r="DT124" s="20" t="str">
        <f>ZZZ__FnCalls!F120</f>
        <v>MMM 2019</v>
      </c>
      <c r="DU124" s="20" t="str">
        <f>ZZZ__FnCalls!F121</f>
        <v>MMM 2019</v>
      </c>
      <c r="DV124" s="20" t="str">
        <f>ZZZ__FnCalls!F122</f>
        <v>MMM 2019</v>
      </c>
      <c r="DW124" s="20" t="str">
        <f>ZZZ__FnCalls!F123</f>
        <v>MMM 2019</v>
      </c>
      <c r="DX124" s="20" t="str">
        <f>ZZZ__FnCalls!F124</f>
        <v>MMM 2019</v>
      </c>
      <c r="DY124" s="20" t="str">
        <f>ZZZ__FnCalls!F125</f>
        <v>MMM 2019</v>
      </c>
      <c r="DZ124" s="20" t="str">
        <f>ZZZ__FnCalls!F126</f>
        <v>MMM 2019</v>
      </c>
      <c r="EA124" s="21" t="str">
        <f>ZZZ__FnCalls!H115</f>
        <v>2019</v>
      </c>
      <c r="EB124" s="20" t="str">
        <f>ZZZ__FnCalls!F127</f>
        <v>MMM 2020</v>
      </c>
      <c r="EC124" s="20" t="str">
        <f>ZZZ__FnCalls!F128</f>
        <v>MMM 2020</v>
      </c>
      <c r="ED124" s="20" t="str">
        <f>ZZZ__FnCalls!F129</f>
        <v>MMM 2020</v>
      </c>
      <c r="EE124" s="20" t="str">
        <f>ZZZ__FnCalls!F130</f>
        <v>MMM 2020</v>
      </c>
      <c r="EF124" s="20" t="str">
        <f>ZZZ__FnCalls!F131</f>
        <v>MMM 2020</v>
      </c>
      <c r="EG124" s="20" t="str">
        <f>ZZZ__FnCalls!F132</f>
        <v>MMM 2020</v>
      </c>
      <c r="EH124" s="20" t="str">
        <f>ZZZ__FnCalls!F133</f>
        <v>MMM 2020</v>
      </c>
      <c r="EI124" s="20" t="str">
        <f>ZZZ__FnCalls!F134</f>
        <v>MMM 2020</v>
      </c>
      <c r="EJ124" s="20" t="str">
        <f>ZZZ__FnCalls!F135</f>
        <v>MMM 2020</v>
      </c>
      <c r="EK124" s="20" t="str">
        <f>ZZZ__FnCalls!F136</f>
        <v>MMM 2020</v>
      </c>
      <c r="EL124" s="20" t="str">
        <f>ZZZ__FnCalls!F137</f>
        <v>MMM 2020</v>
      </c>
      <c r="EM124" s="20" t="str">
        <f>ZZZ__FnCalls!F138</f>
        <v>MMM 2020</v>
      </c>
      <c r="EN124" s="21" t="str">
        <f>ZZZ__FnCalls!H127</f>
        <v>2020</v>
      </c>
    </row>
    <row r="125" spans="1:144" ht="12.75" customHeight="1" x14ac:dyDescent="0.2">
      <c r="A125" s="5"/>
      <c r="B125" s="44" t="str">
        <f>ZZZ__FnCalls!F7</f>
        <v>MMM 2010</v>
      </c>
      <c r="C125" s="44" t="str">
        <f>ZZZ__FnCalls!F8</f>
        <v>MMM 2010</v>
      </c>
      <c r="D125" s="44" t="str">
        <f>ZZZ__FnCalls!F9</f>
        <v>MMM 2010</v>
      </c>
      <c r="E125" s="44" t="str">
        <f>ZZZ__FnCalls!F10</f>
        <v>MMM 2010</v>
      </c>
      <c r="F125" s="44" t="str">
        <f>ZZZ__FnCalls!F11</f>
        <v>MMM 2010</v>
      </c>
      <c r="G125" s="44" t="str">
        <f>ZZZ__FnCalls!F12</f>
        <v>MMM 2010</v>
      </c>
      <c r="H125" s="44" t="str">
        <f>ZZZ__FnCalls!F13</f>
        <v>MMM 2010</v>
      </c>
      <c r="I125" s="44" t="str">
        <f>ZZZ__FnCalls!F14</f>
        <v>MMM 2010</v>
      </c>
      <c r="J125" s="44" t="str">
        <f>ZZZ__FnCalls!F15</f>
        <v>MMM 2010</v>
      </c>
      <c r="K125" s="44" t="str">
        <f>ZZZ__FnCalls!F16</f>
        <v>MMM 2010</v>
      </c>
      <c r="L125" s="44" t="str">
        <f>ZZZ__FnCalls!F17</f>
        <v>MMM 2010</v>
      </c>
      <c r="M125" s="44" t="str">
        <f>ZZZ__FnCalls!F18</f>
        <v>MMM 2010</v>
      </c>
      <c r="N125" s="45" t="str">
        <f>ZZZ__FnCalls!F7</f>
        <v>MMM 2010</v>
      </c>
      <c r="O125" s="44" t="str">
        <f>ZZZ__FnCalls!F19</f>
        <v>MMM 2011</v>
      </c>
      <c r="P125" s="44" t="str">
        <f>ZZZ__FnCalls!F20</f>
        <v>MMM 2011</v>
      </c>
      <c r="Q125" s="44" t="str">
        <f>ZZZ__FnCalls!F21</f>
        <v>MMM 2011</v>
      </c>
      <c r="R125" s="44" t="str">
        <f>ZZZ__FnCalls!F22</f>
        <v>MMM 2011</v>
      </c>
      <c r="S125" s="44" t="str">
        <f>ZZZ__FnCalls!F23</f>
        <v>MMM 2011</v>
      </c>
      <c r="T125" s="44" t="str">
        <f>ZZZ__FnCalls!F24</f>
        <v>MMM 2011</v>
      </c>
      <c r="U125" s="44" t="str">
        <f>ZZZ__FnCalls!F25</f>
        <v>MMM 2011</v>
      </c>
      <c r="V125" s="44" t="str">
        <f>ZZZ__FnCalls!F26</f>
        <v>MMM 2011</v>
      </c>
      <c r="W125" s="44" t="str">
        <f>ZZZ__FnCalls!F27</f>
        <v>MMM 2011</v>
      </c>
      <c r="X125" s="44" t="str">
        <f>ZZZ__FnCalls!F28</f>
        <v>MMM 2011</v>
      </c>
      <c r="Y125" s="44" t="str">
        <f>ZZZ__FnCalls!F29</f>
        <v>MMM 2011</v>
      </c>
      <c r="Z125" s="44" t="str">
        <f>ZZZ__FnCalls!F30</f>
        <v>MMM 2011</v>
      </c>
      <c r="AA125" s="45" t="str">
        <f>ZZZ__FnCalls!F19</f>
        <v>MMM 2011</v>
      </c>
      <c r="AB125" s="44" t="str">
        <f>ZZZ__FnCalls!F31</f>
        <v>MMM 2012</v>
      </c>
      <c r="AC125" s="44" t="str">
        <f>ZZZ__FnCalls!F32</f>
        <v>MMM 2012</v>
      </c>
      <c r="AD125" s="44" t="str">
        <f>ZZZ__FnCalls!F33</f>
        <v>MMM 2012</v>
      </c>
      <c r="AE125" s="44" t="str">
        <f>ZZZ__FnCalls!F34</f>
        <v>MMM 2012</v>
      </c>
      <c r="AF125" s="44" t="str">
        <f>ZZZ__FnCalls!F35</f>
        <v>MMM 2012</v>
      </c>
      <c r="AG125" s="44" t="str">
        <f>ZZZ__FnCalls!F36</f>
        <v>MMM 2012</v>
      </c>
      <c r="AH125" s="44" t="str">
        <f>ZZZ__FnCalls!F37</f>
        <v>MMM 2012</v>
      </c>
      <c r="AI125" s="44" t="str">
        <f>ZZZ__FnCalls!F38</f>
        <v>MMM 2012</v>
      </c>
      <c r="AJ125" s="44" t="str">
        <f>ZZZ__FnCalls!F39</f>
        <v>MMM 2012</v>
      </c>
      <c r="AK125" s="44" t="str">
        <f>ZZZ__FnCalls!F40</f>
        <v>MMM 2012</v>
      </c>
      <c r="AL125" s="44" t="str">
        <f>ZZZ__FnCalls!F41</f>
        <v>MMM 2012</v>
      </c>
      <c r="AM125" s="44" t="str">
        <f>ZZZ__FnCalls!F42</f>
        <v>MMM 2012</v>
      </c>
      <c r="AN125" s="45" t="str">
        <f>ZZZ__FnCalls!F31</f>
        <v>MMM 2012</v>
      </c>
      <c r="AO125" s="44" t="str">
        <f>ZZZ__FnCalls!F43</f>
        <v>MMM 2013</v>
      </c>
      <c r="AP125" s="44" t="str">
        <f>ZZZ__FnCalls!F44</f>
        <v>MMM 2013</v>
      </c>
      <c r="AQ125" s="44" t="str">
        <f>ZZZ__FnCalls!F45</f>
        <v>MMM 2013</v>
      </c>
      <c r="AR125" s="44" t="str">
        <f>ZZZ__FnCalls!F46</f>
        <v>MMM 2013</v>
      </c>
      <c r="AS125" s="44" t="str">
        <f>ZZZ__FnCalls!F47</f>
        <v>MMM 2013</v>
      </c>
      <c r="AT125" s="44" t="str">
        <f>ZZZ__FnCalls!F48</f>
        <v>MMM 2013</v>
      </c>
      <c r="AU125" s="44" t="str">
        <f>ZZZ__FnCalls!F49</f>
        <v>MMM 2013</v>
      </c>
      <c r="AV125" s="44" t="str">
        <f>ZZZ__FnCalls!F50</f>
        <v>MMM 2013</v>
      </c>
      <c r="AW125" s="44" t="str">
        <f>ZZZ__FnCalls!F51</f>
        <v>MMM 2013</v>
      </c>
      <c r="AX125" s="44" t="str">
        <f>ZZZ__FnCalls!F52</f>
        <v>MMM 2013</v>
      </c>
      <c r="AY125" s="44" t="str">
        <f>ZZZ__FnCalls!F53</f>
        <v>MMM 2013</v>
      </c>
      <c r="AZ125" s="44" t="str">
        <f>ZZZ__FnCalls!F54</f>
        <v>MMM 2013</v>
      </c>
      <c r="BA125" s="45" t="str">
        <f>ZZZ__FnCalls!F43</f>
        <v>MMM 2013</v>
      </c>
      <c r="BB125" s="44" t="str">
        <f>ZZZ__FnCalls!F55</f>
        <v>MMM 2014</v>
      </c>
      <c r="BC125" s="44" t="str">
        <f>ZZZ__FnCalls!F56</f>
        <v>MMM 2014</v>
      </c>
      <c r="BD125" s="44" t="str">
        <f>ZZZ__FnCalls!F57</f>
        <v>MMM 2014</v>
      </c>
      <c r="BE125" s="44" t="str">
        <f>ZZZ__FnCalls!F58</f>
        <v>MMM 2014</v>
      </c>
      <c r="BF125" s="44" t="str">
        <f>ZZZ__FnCalls!F59</f>
        <v>MMM 2014</v>
      </c>
      <c r="BG125" s="44" t="str">
        <f>ZZZ__FnCalls!F60</f>
        <v>MMM 2014</v>
      </c>
      <c r="BH125" s="44" t="str">
        <f>ZZZ__FnCalls!F61</f>
        <v>MMM 2014</v>
      </c>
      <c r="BI125" s="44" t="str">
        <f>ZZZ__FnCalls!F62</f>
        <v>MMM 2014</v>
      </c>
      <c r="BJ125" s="44" t="str">
        <f>ZZZ__FnCalls!F63</f>
        <v>MMM 2014</v>
      </c>
      <c r="BK125" s="44" t="str">
        <f>ZZZ__FnCalls!F64</f>
        <v>MMM 2014</v>
      </c>
      <c r="BL125" s="44" t="str">
        <f>ZZZ__FnCalls!F65</f>
        <v>MMM 2014</v>
      </c>
      <c r="BM125" s="44" t="str">
        <f>ZZZ__FnCalls!F66</f>
        <v>MMM 2014</v>
      </c>
      <c r="BN125" s="45" t="str">
        <f>ZZZ__FnCalls!F55</f>
        <v>MMM 2014</v>
      </c>
      <c r="BO125" s="44" t="str">
        <f>ZZZ__FnCalls!F67</f>
        <v>MMM 2015</v>
      </c>
      <c r="BP125" s="44" t="str">
        <f>ZZZ__FnCalls!F68</f>
        <v>MMM 2015</v>
      </c>
      <c r="BQ125" s="44" t="str">
        <f>ZZZ__FnCalls!F69</f>
        <v>MMM 2015</v>
      </c>
      <c r="BR125" s="44" t="str">
        <f>ZZZ__FnCalls!F70</f>
        <v>MMM 2015</v>
      </c>
      <c r="BS125" s="44" t="str">
        <f>ZZZ__FnCalls!F71</f>
        <v>MMM 2015</v>
      </c>
      <c r="BT125" s="44" t="str">
        <f>ZZZ__FnCalls!F72</f>
        <v>MMM 2015</v>
      </c>
      <c r="BU125" s="44" t="str">
        <f>ZZZ__FnCalls!F73</f>
        <v>MMM 2015</v>
      </c>
      <c r="BV125" s="44" t="str">
        <f>ZZZ__FnCalls!F74</f>
        <v>MMM 2015</v>
      </c>
      <c r="BW125" s="44" t="str">
        <f>ZZZ__FnCalls!F75</f>
        <v>MMM 2015</v>
      </c>
      <c r="BX125" s="44" t="str">
        <f>ZZZ__FnCalls!F76</f>
        <v>MMM 2015</v>
      </c>
      <c r="BY125" s="44" t="str">
        <f>ZZZ__FnCalls!F77</f>
        <v>MMM 2015</v>
      </c>
      <c r="BZ125" s="44" t="str">
        <f>ZZZ__FnCalls!F78</f>
        <v>MMM 2015</v>
      </c>
      <c r="CA125" s="45" t="str">
        <f>ZZZ__FnCalls!F67</f>
        <v>MMM 2015</v>
      </c>
      <c r="CB125" s="44" t="str">
        <f>ZZZ__FnCalls!F79</f>
        <v>MMM 2016</v>
      </c>
      <c r="CC125" s="44" t="str">
        <f>ZZZ__FnCalls!F80</f>
        <v>MMM 2016</v>
      </c>
      <c r="CD125" s="44" t="str">
        <f>ZZZ__FnCalls!F81</f>
        <v>MMM 2016</v>
      </c>
      <c r="CE125" s="44" t="str">
        <f>ZZZ__FnCalls!F82</f>
        <v>MMM 2016</v>
      </c>
      <c r="CF125" s="44" t="str">
        <f>ZZZ__FnCalls!F83</f>
        <v>MMM 2016</v>
      </c>
      <c r="CG125" s="44" t="str">
        <f>ZZZ__FnCalls!F84</f>
        <v>MMM 2016</v>
      </c>
      <c r="CH125" s="44" t="str">
        <f>ZZZ__FnCalls!F85</f>
        <v>MMM 2016</v>
      </c>
      <c r="CI125" s="44" t="str">
        <f>ZZZ__FnCalls!F86</f>
        <v>MMM 2016</v>
      </c>
      <c r="CJ125" s="44" t="str">
        <f>ZZZ__FnCalls!F87</f>
        <v>MMM 2016</v>
      </c>
      <c r="CK125" s="44" t="str">
        <f>ZZZ__FnCalls!F88</f>
        <v>MMM 2016</v>
      </c>
      <c r="CL125" s="44" t="str">
        <f>ZZZ__FnCalls!F89</f>
        <v>MMM 2016</v>
      </c>
      <c r="CM125" s="44" t="str">
        <f>ZZZ__FnCalls!F90</f>
        <v>MMM 2016</v>
      </c>
      <c r="CN125" s="45" t="str">
        <f>ZZZ__FnCalls!F79</f>
        <v>MMM 2016</v>
      </c>
      <c r="CO125" s="44" t="str">
        <f>ZZZ__FnCalls!F91</f>
        <v>MMM 2017</v>
      </c>
      <c r="CP125" s="44" t="str">
        <f>ZZZ__FnCalls!F92</f>
        <v>MMM 2017</v>
      </c>
      <c r="CQ125" s="44" t="str">
        <f>ZZZ__FnCalls!F93</f>
        <v>MMM 2017</v>
      </c>
      <c r="CR125" s="44" t="str">
        <f>ZZZ__FnCalls!F94</f>
        <v>MMM 2017</v>
      </c>
      <c r="CS125" s="44" t="str">
        <f>ZZZ__FnCalls!F95</f>
        <v>MMM 2017</v>
      </c>
      <c r="CT125" s="44" t="str">
        <f>ZZZ__FnCalls!F96</f>
        <v>MMM 2017</v>
      </c>
      <c r="CU125" s="44" t="str">
        <f>ZZZ__FnCalls!F97</f>
        <v>MMM 2017</v>
      </c>
      <c r="CV125" s="44" t="str">
        <f>ZZZ__FnCalls!F98</f>
        <v>MMM 2017</v>
      </c>
      <c r="CW125" s="44" t="str">
        <f>ZZZ__FnCalls!F99</f>
        <v>MMM 2017</v>
      </c>
      <c r="CX125" s="44" t="str">
        <f>ZZZ__FnCalls!F100</f>
        <v>MMM 2017</v>
      </c>
      <c r="CY125" s="44" t="str">
        <f>ZZZ__FnCalls!F101</f>
        <v>MMM 2017</v>
      </c>
      <c r="CZ125" s="44" t="str">
        <f>ZZZ__FnCalls!F102</f>
        <v>MMM 2017</v>
      </c>
      <c r="DA125" s="45" t="str">
        <f>ZZZ__FnCalls!F91</f>
        <v>MMM 2017</v>
      </c>
      <c r="DB125" s="44" t="str">
        <f>ZZZ__FnCalls!F103</f>
        <v>MMM 2018</v>
      </c>
      <c r="DC125" s="44" t="str">
        <f>ZZZ__FnCalls!F104</f>
        <v>MMM 2018</v>
      </c>
      <c r="DD125" s="44" t="str">
        <f>ZZZ__FnCalls!F105</f>
        <v>MMM 2018</v>
      </c>
      <c r="DE125" s="44" t="str">
        <f>ZZZ__FnCalls!F106</f>
        <v>MMM 2018</v>
      </c>
      <c r="DF125" s="44" t="str">
        <f>ZZZ__FnCalls!F107</f>
        <v>MMM 2018</v>
      </c>
      <c r="DG125" s="44" t="str">
        <f>ZZZ__FnCalls!F108</f>
        <v>MMM 2018</v>
      </c>
      <c r="DH125" s="44" t="str">
        <f>ZZZ__FnCalls!F109</f>
        <v>MMM 2018</v>
      </c>
      <c r="DI125" s="44" t="str">
        <f>ZZZ__FnCalls!F110</f>
        <v>MMM 2018</v>
      </c>
      <c r="DJ125" s="44" t="str">
        <f>ZZZ__FnCalls!F111</f>
        <v>MMM 2018</v>
      </c>
      <c r="DK125" s="44" t="str">
        <f>ZZZ__FnCalls!F112</f>
        <v>MMM 2018</v>
      </c>
      <c r="DL125" s="44" t="str">
        <f>ZZZ__FnCalls!F113</f>
        <v>MMM 2018</v>
      </c>
      <c r="DM125" s="44" t="str">
        <f>ZZZ__FnCalls!F114</f>
        <v>MMM 2018</v>
      </c>
      <c r="DN125" s="45" t="str">
        <f>ZZZ__FnCalls!F103</f>
        <v>MMM 2018</v>
      </c>
      <c r="DO125" s="44" t="str">
        <f>ZZZ__FnCalls!F115</f>
        <v>MMM 2019</v>
      </c>
      <c r="DP125" s="44" t="str">
        <f>ZZZ__FnCalls!F116</f>
        <v>MMM 2019</v>
      </c>
      <c r="DQ125" s="44" t="str">
        <f>ZZZ__FnCalls!F117</f>
        <v>MMM 2019</v>
      </c>
      <c r="DR125" s="44" t="str">
        <f>ZZZ__FnCalls!F118</f>
        <v>MMM 2019</v>
      </c>
      <c r="DS125" s="44" t="str">
        <f>ZZZ__FnCalls!F119</f>
        <v>MMM 2019</v>
      </c>
      <c r="DT125" s="44" t="str">
        <f>ZZZ__FnCalls!F120</f>
        <v>MMM 2019</v>
      </c>
      <c r="DU125" s="44" t="str">
        <f>ZZZ__FnCalls!F121</f>
        <v>MMM 2019</v>
      </c>
      <c r="DV125" s="44" t="str">
        <f>ZZZ__FnCalls!F122</f>
        <v>MMM 2019</v>
      </c>
      <c r="DW125" s="44" t="str">
        <f>ZZZ__FnCalls!F123</f>
        <v>MMM 2019</v>
      </c>
      <c r="DX125" s="44" t="str">
        <f>ZZZ__FnCalls!F124</f>
        <v>MMM 2019</v>
      </c>
      <c r="DY125" s="44" t="str">
        <f>ZZZ__FnCalls!F125</f>
        <v>MMM 2019</v>
      </c>
      <c r="DZ125" s="44" t="str">
        <f>ZZZ__FnCalls!F126</f>
        <v>MMM 2019</v>
      </c>
      <c r="EA125" s="45" t="str">
        <f>ZZZ__FnCalls!F115</f>
        <v>MMM 2019</v>
      </c>
      <c r="EB125" s="44" t="str">
        <f>ZZZ__FnCalls!F127</f>
        <v>MMM 2020</v>
      </c>
      <c r="EC125" s="44" t="str">
        <f>ZZZ__FnCalls!F128</f>
        <v>MMM 2020</v>
      </c>
      <c r="ED125" s="44" t="str">
        <f>ZZZ__FnCalls!F129</f>
        <v>MMM 2020</v>
      </c>
      <c r="EE125" s="44" t="str">
        <f>ZZZ__FnCalls!F130</f>
        <v>MMM 2020</v>
      </c>
      <c r="EF125" s="44" t="str">
        <f>ZZZ__FnCalls!F131</f>
        <v>MMM 2020</v>
      </c>
      <c r="EG125" s="44" t="str">
        <f>ZZZ__FnCalls!F132</f>
        <v>MMM 2020</v>
      </c>
      <c r="EH125" s="44" t="str">
        <f>ZZZ__FnCalls!F133</f>
        <v>MMM 2020</v>
      </c>
      <c r="EI125" s="44" t="str">
        <f>ZZZ__FnCalls!F134</f>
        <v>MMM 2020</v>
      </c>
      <c r="EJ125" s="44" t="str">
        <f>ZZZ__FnCalls!F135</f>
        <v>MMM 2020</v>
      </c>
      <c r="EK125" s="44" t="str">
        <f>ZZZ__FnCalls!F136</f>
        <v>MMM 2020</v>
      </c>
      <c r="EL125" s="44" t="str">
        <f>ZZZ__FnCalls!F137</f>
        <v>MMM 2020</v>
      </c>
      <c r="EM125" s="44" t="str">
        <f>ZZZ__FnCalls!F138</f>
        <v>MMM 2020</v>
      </c>
      <c r="EN125" s="45" t="str">
        <f>ZZZ__FnCalls!F127</f>
        <v>MMM 2020</v>
      </c>
    </row>
    <row r="126" spans="1:144" ht="12.75" customHeight="1" x14ac:dyDescent="0.2">
      <c r="A126" s="2" t="str">
        <f>"Consumption_stdev_1"</f>
        <v>Consumption_stdev_1</v>
      </c>
    </row>
    <row r="127" spans="1:144" ht="12.75" customHeight="1" x14ac:dyDescent="0.2">
      <c r="B127" s="19" t="str">
        <f>ZZZ__FnCalls!F7</f>
        <v>MMM 2010</v>
      </c>
      <c r="C127" s="20" t="str">
        <f>ZZZ__FnCalls!F8</f>
        <v>MMM 2010</v>
      </c>
      <c r="D127" s="20" t="str">
        <f>ZZZ__FnCalls!F9</f>
        <v>MMM 2010</v>
      </c>
      <c r="E127" s="20" t="str">
        <f>ZZZ__FnCalls!F10</f>
        <v>MMM 2010</v>
      </c>
      <c r="F127" s="20" t="str">
        <f>ZZZ__FnCalls!F11</f>
        <v>MMM 2010</v>
      </c>
      <c r="G127" s="20" t="str">
        <f>ZZZ__FnCalls!F12</f>
        <v>MMM 2010</v>
      </c>
      <c r="H127" s="20" t="str">
        <f>ZZZ__FnCalls!F13</f>
        <v>MMM 2010</v>
      </c>
      <c r="I127" s="20" t="str">
        <f>ZZZ__FnCalls!F14</f>
        <v>MMM 2010</v>
      </c>
      <c r="J127" s="20" t="str">
        <f>ZZZ__FnCalls!F15</f>
        <v>MMM 2010</v>
      </c>
      <c r="K127" s="20" t="str">
        <f>ZZZ__FnCalls!F16</f>
        <v>MMM 2010</v>
      </c>
      <c r="L127" s="20" t="str">
        <f>ZZZ__FnCalls!F17</f>
        <v>MMM 2010</v>
      </c>
      <c r="M127" s="20" t="str">
        <f>ZZZ__FnCalls!F18</f>
        <v>MMM 2010</v>
      </c>
      <c r="N127" s="21" t="str">
        <f>ZZZ__FnCalls!H7</f>
        <v>2010</v>
      </c>
      <c r="O127" s="20" t="str">
        <f>ZZZ__FnCalls!F19</f>
        <v>MMM 2011</v>
      </c>
      <c r="P127" s="20" t="str">
        <f>ZZZ__FnCalls!F20</f>
        <v>MMM 2011</v>
      </c>
      <c r="Q127" s="20" t="str">
        <f>ZZZ__FnCalls!F21</f>
        <v>MMM 2011</v>
      </c>
      <c r="R127" s="20" t="str">
        <f>ZZZ__FnCalls!F22</f>
        <v>MMM 2011</v>
      </c>
      <c r="S127" s="20" t="str">
        <f>ZZZ__FnCalls!F23</f>
        <v>MMM 2011</v>
      </c>
      <c r="T127" s="20" t="str">
        <f>ZZZ__FnCalls!F24</f>
        <v>MMM 2011</v>
      </c>
      <c r="U127" s="20" t="str">
        <f>ZZZ__FnCalls!F25</f>
        <v>MMM 2011</v>
      </c>
      <c r="V127" s="20" t="str">
        <f>ZZZ__FnCalls!F26</f>
        <v>MMM 2011</v>
      </c>
      <c r="W127" s="20" t="str">
        <f>ZZZ__FnCalls!F27</f>
        <v>MMM 2011</v>
      </c>
      <c r="X127" s="20" t="str">
        <f>ZZZ__FnCalls!F28</f>
        <v>MMM 2011</v>
      </c>
      <c r="Y127" s="20" t="str">
        <f>ZZZ__FnCalls!F29</f>
        <v>MMM 2011</v>
      </c>
      <c r="Z127" s="20" t="str">
        <f>ZZZ__FnCalls!F30</f>
        <v>MMM 2011</v>
      </c>
      <c r="AA127" s="21" t="str">
        <f>ZZZ__FnCalls!H19</f>
        <v>2011</v>
      </c>
      <c r="AB127" s="20" t="str">
        <f>ZZZ__FnCalls!F31</f>
        <v>MMM 2012</v>
      </c>
      <c r="AC127" s="20" t="str">
        <f>ZZZ__FnCalls!F32</f>
        <v>MMM 2012</v>
      </c>
      <c r="AD127" s="20" t="str">
        <f>ZZZ__FnCalls!F33</f>
        <v>MMM 2012</v>
      </c>
      <c r="AE127" s="20" t="str">
        <f>ZZZ__FnCalls!F34</f>
        <v>MMM 2012</v>
      </c>
      <c r="AF127" s="20" t="str">
        <f>ZZZ__FnCalls!F35</f>
        <v>MMM 2012</v>
      </c>
      <c r="AG127" s="20" t="str">
        <f>ZZZ__FnCalls!F36</f>
        <v>MMM 2012</v>
      </c>
      <c r="AH127" s="20" t="str">
        <f>ZZZ__FnCalls!F37</f>
        <v>MMM 2012</v>
      </c>
      <c r="AI127" s="20" t="str">
        <f>ZZZ__FnCalls!F38</f>
        <v>MMM 2012</v>
      </c>
      <c r="AJ127" s="20" t="str">
        <f>ZZZ__FnCalls!F39</f>
        <v>MMM 2012</v>
      </c>
      <c r="AK127" s="20" t="str">
        <f>ZZZ__FnCalls!F40</f>
        <v>MMM 2012</v>
      </c>
      <c r="AL127" s="20" t="str">
        <f>ZZZ__FnCalls!F41</f>
        <v>MMM 2012</v>
      </c>
      <c r="AM127" s="20" t="str">
        <f>ZZZ__FnCalls!F42</f>
        <v>MMM 2012</v>
      </c>
      <c r="AN127" s="21" t="str">
        <f>ZZZ__FnCalls!H31</f>
        <v>2012</v>
      </c>
      <c r="AO127" s="20" t="str">
        <f>ZZZ__FnCalls!F43</f>
        <v>MMM 2013</v>
      </c>
      <c r="AP127" s="20" t="str">
        <f>ZZZ__FnCalls!F44</f>
        <v>MMM 2013</v>
      </c>
      <c r="AQ127" s="20" t="str">
        <f>ZZZ__FnCalls!F45</f>
        <v>MMM 2013</v>
      </c>
      <c r="AR127" s="20" t="str">
        <f>ZZZ__FnCalls!F46</f>
        <v>MMM 2013</v>
      </c>
      <c r="AS127" s="20" t="str">
        <f>ZZZ__FnCalls!F47</f>
        <v>MMM 2013</v>
      </c>
      <c r="AT127" s="20" t="str">
        <f>ZZZ__FnCalls!F48</f>
        <v>MMM 2013</v>
      </c>
      <c r="AU127" s="20" t="str">
        <f>ZZZ__FnCalls!F49</f>
        <v>MMM 2013</v>
      </c>
      <c r="AV127" s="20" t="str">
        <f>ZZZ__FnCalls!F50</f>
        <v>MMM 2013</v>
      </c>
      <c r="AW127" s="20" t="str">
        <f>ZZZ__FnCalls!F51</f>
        <v>MMM 2013</v>
      </c>
      <c r="AX127" s="20" t="str">
        <f>ZZZ__FnCalls!F52</f>
        <v>MMM 2013</v>
      </c>
      <c r="AY127" s="20" t="str">
        <f>ZZZ__FnCalls!F53</f>
        <v>MMM 2013</v>
      </c>
      <c r="AZ127" s="20" t="str">
        <f>ZZZ__FnCalls!F54</f>
        <v>MMM 2013</v>
      </c>
      <c r="BA127" s="21" t="str">
        <f>ZZZ__FnCalls!H43</f>
        <v>2013</v>
      </c>
      <c r="BB127" s="20" t="str">
        <f>ZZZ__FnCalls!F55</f>
        <v>MMM 2014</v>
      </c>
      <c r="BC127" s="20" t="str">
        <f>ZZZ__FnCalls!F56</f>
        <v>MMM 2014</v>
      </c>
      <c r="BD127" s="20" t="str">
        <f>ZZZ__FnCalls!F57</f>
        <v>MMM 2014</v>
      </c>
      <c r="BE127" s="20" t="str">
        <f>ZZZ__FnCalls!F58</f>
        <v>MMM 2014</v>
      </c>
      <c r="BF127" s="20" t="str">
        <f>ZZZ__FnCalls!F59</f>
        <v>MMM 2014</v>
      </c>
      <c r="BG127" s="20" t="str">
        <f>ZZZ__FnCalls!F60</f>
        <v>MMM 2014</v>
      </c>
      <c r="BH127" s="20" t="str">
        <f>ZZZ__FnCalls!F61</f>
        <v>MMM 2014</v>
      </c>
      <c r="BI127" s="20" t="str">
        <f>ZZZ__FnCalls!F62</f>
        <v>MMM 2014</v>
      </c>
      <c r="BJ127" s="20" t="str">
        <f>ZZZ__FnCalls!F63</f>
        <v>MMM 2014</v>
      </c>
      <c r="BK127" s="20" t="str">
        <f>ZZZ__FnCalls!F64</f>
        <v>MMM 2014</v>
      </c>
      <c r="BL127" s="20" t="str">
        <f>ZZZ__FnCalls!F65</f>
        <v>MMM 2014</v>
      </c>
      <c r="BM127" s="20" t="str">
        <f>ZZZ__FnCalls!F66</f>
        <v>MMM 2014</v>
      </c>
      <c r="BN127" s="21" t="str">
        <f>ZZZ__FnCalls!H55</f>
        <v>2014</v>
      </c>
      <c r="BO127" s="20" t="str">
        <f>ZZZ__FnCalls!F67</f>
        <v>MMM 2015</v>
      </c>
      <c r="BP127" s="20" t="str">
        <f>ZZZ__FnCalls!F68</f>
        <v>MMM 2015</v>
      </c>
      <c r="BQ127" s="20" t="str">
        <f>ZZZ__FnCalls!F69</f>
        <v>MMM 2015</v>
      </c>
      <c r="BR127" s="20" t="str">
        <f>ZZZ__FnCalls!F70</f>
        <v>MMM 2015</v>
      </c>
      <c r="BS127" s="20" t="str">
        <f>ZZZ__FnCalls!F71</f>
        <v>MMM 2015</v>
      </c>
      <c r="BT127" s="20" t="str">
        <f>ZZZ__FnCalls!F72</f>
        <v>MMM 2015</v>
      </c>
      <c r="BU127" s="20" t="str">
        <f>ZZZ__FnCalls!F73</f>
        <v>MMM 2015</v>
      </c>
      <c r="BV127" s="20" t="str">
        <f>ZZZ__FnCalls!F74</f>
        <v>MMM 2015</v>
      </c>
      <c r="BW127" s="20" t="str">
        <f>ZZZ__FnCalls!F75</f>
        <v>MMM 2015</v>
      </c>
      <c r="BX127" s="20" t="str">
        <f>ZZZ__FnCalls!F76</f>
        <v>MMM 2015</v>
      </c>
      <c r="BY127" s="20" t="str">
        <f>ZZZ__FnCalls!F77</f>
        <v>MMM 2015</v>
      </c>
      <c r="BZ127" s="20" t="str">
        <f>ZZZ__FnCalls!F78</f>
        <v>MMM 2015</v>
      </c>
      <c r="CA127" s="21" t="str">
        <f>ZZZ__FnCalls!H67</f>
        <v>2015</v>
      </c>
      <c r="CB127" s="20" t="str">
        <f>ZZZ__FnCalls!F79</f>
        <v>MMM 2016</v>
      </c>
      <c r="CC127" s="20" t="str">
        <f>ZZZ__FnCalls!F80</f>
        <v>MMM 2016</v>
      </c>
      <c r="CD127" s="20" t="str">
        <f>ZZZ__FnCalls!F81</f>
        <v>MMM 2016</v>
      </c>
      <c r="CE127" s="20" t="str">
        <f>ZZZ__FnCalls!F82</f>
        <v>MMM 2016</v>
      </c>
      <c r="CF127" s="20" t="str">
        <f>ZZZ__FnCalls!F83</f>
        <v>MMM 2016</v>
      </c>
      <c r="CG127" s="20" t="str">
        <f>ZZZ__FnCalls!F84</f>
        <v>MMM 2016</v>
      </c>
      <c r="CH127" s="20" t="str">
        <f>ZZZ__FnCalls!F85</f>
        <v>MMM 2016</v>
      </c>
      <c r="CI127" s="20" t="str">
        <f>ZZZ__FnCalls!F86</f>
        <v>MMM 2016</v>
      </c>
      <c r="CJ127" s="20" t="str">
        <f>ZZZ__FnCalls!F87</f>
        <v>MMM 2016</v>
      </c>
      <c r="CK127" s="20" t="str">
        <f>ZZZ__FnCalls!F88</f>
        <v>MMM 2016</v>
      </c>
      <c r="CL127" s="20" t="str">
        <f>ZZZ__FnCalls!F89</f>
        <v>MMM 2016</v>
      </c>
      <c r="CM127" s="20" t="str">
        <f>ZZZ__FnCalls!F90</f>
        <v>MMM 2016</v>
      </c>
      <c r="CN127" s="21" t="str">
        <f>ZZZ__FnCalls!H79</f>
        <v>2016</v>
      </c>
      <c r="CO127" s="20" t="str">
        <f>ZZZ__FnCalls!F91</f>
        <v>MMM 2017</v>
      </c>
      <c r="CP127" s="20" t="str">
        <f>ZZZ__FnCalls!F92</f>
        <v>MMM 2017</v>
      </c>
      <c r="CQ127" s="20" t="str">
        <f>ZZZ__FnCalls!F93</f>
        <v>MMM 2017</v>
      </c>
      <c r="CR127" s="20" t="str">
        <f>ZZZ__FnCalls!F94</f>
        <v>MMM 2017</v>
      </c>
      <c r="CS127" s="20" t="str">
        <f>ZZZ__FnCalls!F95</f>
        <v>MMM 2017</v>
      </c>
      <c r="CT127" s="20" t="str">
        <f>ZZZ__FnCalls!F96</f>
        <v>MMM 2017</v>
      </c>
      <c r="CU127" s="20" t="str">
        <f>ZZZ__FnCalls!F97</f>
        <v>MMM 2017</v>
      </c>
      <c r="CV127" s="20" t="str">
        <f>ZZZ__FnCalls!F98</f>
        <v>MMM 2017</v>
      </c>
      <c r="CW127" s="20" t="str">
        <f>ZZZ__FnCalls!F99</f>
        <v>MMM 2017</v>
      </c>
      <c r="CX127" s="20" t="str">
        <f>ZZZ__FnCalls!F100</f>
        <v>MMM 2017</v>
      </c>
      <c r="CY127" s="20" t="str">
        <f>ZZZ__FnCalls!F101</f>
        <v>MMM 2017</v>
      </c>
      <c r="CZ127" s="20" t="str">
        <f>ZZZ__FnCalls!F102</f>
        <v>MMM 2017</v>
      </c>
      <c r="DA127" s="21" t="str">
        <f>ZZZ__FnCalls!H91</f>
        <v>2017</v>
      </c>
      <c r="DB127" s="20" t="str">
        <f>ZZZ__FnCalls!F103</f>
        <v>MMM 2018</v>
      </c>
      <c r="DC127" s="20" t="str">
        <f>ZZZ__FnCalls!F104</f>
        <v>MMM 2018</v>
      </c>
      <c r="DD127" s="20" t="str">
        <f>ZZZ__FnCalls!F105</f>
        <v>MMM 2018</v>
      </c>
      <c r="DE127" s="20" t="str">
        <f>ZZZ__FnCalls!F106</f>
        <v>MMM 2018</v>
      </c>
      <c r="DF127" s="20" t="str">
        <f>ZZZ__FnCalls!F107</f>
        <v>MMM 2018</v>
      </c>
      <c r="DG127" s="20" t="str">
        <f>ZZZ__FnCalls!F108</f>
        <v>MMM 2018</v>
      </c>
      <c r="DH127" s="20" t="str">
        <f>ZZZ__FnCalls!F109</f>
        <v>MMM 2018</v>
      </c>
      <c r="DI127" s="20" t="str">
        <f>ZZZ__FnCalls!F110</f>
        <v>MMM 2018</v>
      </c>
      <c r="DJ127" s="20" t="str">
        <f>ZZZ__FnCalls!F111</f>
        <v>MMM 2018</v>
      </c>
      <c r="DK127" s="20" t="str">
        <f>ZZZ__FnCalls!F112</f>
        <v>MMM 2018</v>
      </c>
      <c r="DL127" s="20" t="str">
        <f>ZZZ__FnCalls!F113</f>
        <v>MMM 2018</v>
      </c>
      <c r="DM127" s="20" t="str">
        <f>ZZZ__FnCalls!F114</f>
        <v>MMM 2018</v>
      </c>
      <c r="DN127" s="21" t="str">
        <f>ZZZ__FnCalls!H103</f>
        <v>2018</v>
      </c>
      <c r="DO127" s="20" t="str">
        <f>ZZZ__FnCalls!F115</f>
        <v>MMM 2019</v>
      </c>
      <c r="DP127" s="20" t="str">
        <f>ZZZ__FnCalls!F116</f>
        <v>MMM 2019</v>
      </c>
      <c r="DQ127" s="20" t="str">
        <f>ZZZ__FnCalls!F117</f>
        <v>MMM 2019</v>
      </c>
      <c r="DR127" s="20" t="str">
        <f>ZZZ__FnCalls!F118</f>
        <v>MMM 2019</v>
      </c>
      <c r="DS127" s="20" t="str">
        <f>ZZZ__FnCalls!F119</f>
        <v>MMM 2019</v>
      </c>
      <c r="DT127" s="20" t="str">
        <f>ZZZ__FnCalls!F120</f>
        <v>MMM 2019</v>
      </c>
      <c r="DU127" s="20" t="str">
        <f>ZZZ__FnCalls!F121</f>
        <v>MMM 2019</v>
      </c>
      <c r="DV127" s="20" t="str">
        <f>ZZZ__FnCalls!F122</f>
        <v>MMM 2019</v>
      </c>
      <c r="DW127" s="20" t="str">
        <f>ZZZ__FnCalls!F123</f>
        <v>MMM 2019</v>
      </c>
      <c r="DX127" s="20" t="str">
        <f>ZZZ__FnCalls!F124</f>
        <v>MMM 2019</v>
      </c>
      <c r="DY127" s="20" t="str">
        <f>ZZZ__FnCalls!F125</f>
        <v>MMM 2019</v>
      </c>
      <c r="DZ127" s="20" t="str">
        <f>ZZZ__FnCalls!F126</f>
        <v>MMM 2019</v>
      </c>
      <c r="EA127" s="21" t="str">
        <f>ZZZ__FnCalls!H115</f>
        <v>2019</v>
      </c>
      <c r="EB127" s="20" t="str">
        <f>ZZZ__FnCalls!F127</f>
        <v>MMM 2020</v>
      </c>
      <c r="EC127" s="20" t="str">
        <f>ZZZ__FnCalls!F128</f>
        <v>MMM 2020</v>
      </c>
      <c r="ED127" s="20" t="str">
        <f>ZZZ__FnCalls!F129</f>
        <v>MMM 2020</v>
      </c>
      <c r="EE127" s="20" t="str">
        <f>ZZZ__FnCalls!F130</f>
        <v>MMM 2020</v>
      </c>
      <c r="EF127" s="20" t="str">
        <f>ZZZ__FnCalls!F131</f>
        <v>MMM 2020</v>
      </c>
      <c r="EG127" s="20" t="str">
        <f>ZZZ__FnCalls!F132</f>
        <v>MMM 2020</v>
      </c>
      <c r="EH127" s="20" t="str">
        <f>ZZZ__FnCalls!F133</f>
        <v>MMM 2020</v>
      </c>
      <c r="EI127" s="20" t="str">
        <f>ZZZ__FnCalls!F134</f>
        <v>MMM 2020</v>
      </c>
      <c r="EJ127" s="20" t="str">
        <f>ZZZ__FnCalls!F135</f>
        <v>MMM 2020</v>
      </c>
      <c r="EK127" s="20" t="str">
        <f>ZZZ__FnCalls!F136</f>
        <v>MMM 2020</v>
      </c>
      <c r="EL127" s="20" t="str">
        <f>ZZZ__FnCalls!F137</f>
        <v>MMM 2020</v>
      </c>
      <c r="EM127" s="20" t="str">
        <f>ZZZ__FnCalls!F138</f>
        <v>MMM 2020</v>
      </c>
      <c r="EN127" s="21" t="str">
        <f>ZZZ__FnCalls!H127</f>
        <v>2020</v>
      </c>
    </row>
    <row r="128" spans="1:144" ht="12.75" customHeight="1" x14ac:dyDescent="0.2">
      <c r="A128" s="5"/>
      <c r="B128" s="44">
        <f>ZZZ__FnCalls!A7</f>
        <v>40179</v>
      </c>
      <c r="C128" s="44">
        <f>ZZZ__FnCalls!A8</f>
        <v>40210</v>
      </c>
      <c r="D128" s="44">
        <f>ZZZ__FnCalls!A9</f>
        <v>40238</v>
      </c>
      <c r="E128" s="44">
        <f>ZZZ__FnCalls!A10</f>
        <v>40269</v>
      </c>
      <c r="F128" s="44">
        <f>ZZZ__FnCalls!A11</f>
        <v>40299</v>
      </c>
      <c r="G128" s="44">
        <f>ZZZ__FnCalls!A12</f>
        <v>40330</v>
      </c>
      <c r="H128" s="44">
        <f>ZZZ__FnCalls!A13</f>
        <v>40360</v>
      </c>
      <c r="I128" s="44">
        <f>ZZZ__FnCalls!A14</f>
        <v>40391</v>
      </c>
      <c r="J128" s="44">
        <f>ZZZ__FnCalls!A15</f>
        <v>40422</v>
      </c>
      <c r="K128" s="44">
        <f>ZZZ__FnCalls!A16</f>
        <v>40452</v>
      </c>
      <c r="L128" s="44">
        <f>ZZZ__FnCalls!A17</f>
        <v>40483</v>
      </c>
      <c r="M128" s="44">
        <f>ZZZ__FnCalls!A18</f>
        <v>40513</v>
      </c>
      <c r="N128" s="45">
        <f>ZZZ__FnCalls!A7</f>
        <v>40179</v>
      </c>
      <c r="O128" s="44">
        <f>ZZZ__FnCalls!A19</f>
        <v>40544</v>
      </c>
      <c r="P128" s="44">
        <f>ZZZ__FnCalls!A20</f>
        <v>40575</v>
      </c>
      <c r="Q128" s="44">
        <f>ZZZ__FnCalls!A21</f>
        <v>40603</v>
      </c>
      <c r="R128" s="44">
        <f>ZZZ__FnCalls!A22</f>
        <v>40634</v>
      </c>
      <c r="S128" s="44">
        <f>ZZZ__FnCalls!A23</f>
        <v>40664</v>
      </c>
      <c r="T128" s="44">
        <f>ZZZ__FnCalls!A24</f>
        <v>40695</v>
      </c>
      <c r="U128" s="44">
        <f>ZZZ__FnCalls!A25</f>
        <v>40725</v>
      </c>
      <c r="V128" s="44">
        <f>ZZZ__FnCalls!A26</f>
        <v>40756</v>
      </c>
      <c r="W128" s="44">
        <f>ZZZ__FnCalls!A27</f>
        <v>40787</v>
      </c>
      <c r="X128" s="44">
        <f>ZZZ__FnCalls!A28</f>
        <v>40817</v>
      </c>
      <c r="Y128" s="44">
        <f>ZZZ__FnCalls!A29</f>
        <v>40848</v>
      </c>
      <c r="Z128" s="44">
        <f>ZZZ__FnCalls!A30</f>
        <v>40878</v>
      </c>
      <c r="AA128" s="45">
        <f>ZZZ__FnCalls!A19</f>
        <v>40544</v>
      </c>
      <c r="AB128" s="44">
        <f>ZZZ__FnCalls!A31</f>
        <v>40909</v>
      </c>
      <c r="AC128" s="44">
        <f>ZZZ__FnCalls!A32</f>
        <v>40940</v>
      </c>
      <c r="AD128" s="44">
        <f>ZZZ__FnCalls!A33</f>
        <v>40969</v>
      </c>
      <c r="AE128" s="44">
        <f>ZZZ__FnCalls!A34</f>
        <v>41000</v>
      </c>
      <c r="AF128" s="44">
        <f>ZZZ__FnCalls!A35</f>
        <v>41030</v>
      </c>
      <c r="AG128" s="44">
        <f>ZZZ__FnCalls!A36</f>
        <v>41061</v>
      </c>
      <c r="AH128" s="44">
        <f>ZZZ__FnCalls!A37</f>
        <v>41091</v>
      </c>
      <c r="AI128" s="44">
        <f>ZZZ__FnCalls!A38</f>
        <v>41122</v>
      </c>
      <c r="AJ128" s="44">
        <f>ZZZ__FnCalls!A39</f>
        <v>41153</v>
      </c>
      <c r="AK128" s="44">
        <f>ZZZ__FnCalls!A40</f>
        <v>41183</v>
      </c>
      <c r="AL128" s="44">
        <f>ZZZ__FnCalls!A41</f>
        <v>41214</v>
      </c>
      <c r="AM128" s="44">
        <f>ZZZ__FnCalls!A42</f>
        <v>41244</v>
      </c>
      <c r="AN128" s="45">
        <f>ZZZ__FnCalls!A31</f>
        <v>40909</v>
      </c>
      <c r="AO128" s="44">
        <f>ZZZ__FnCalls!A43</f>
        <v>41275</v>
      </c>
      <c r="AP128" s="44">
        <f>ZZZ__FnCalls!A44</f>
        <v>41306</v>
      </c>
      <c r="AQ128" s="44">
        <f>ZZZ__FnCalls!A45</f>
        <v>41334</v>
      </c>
      <c r="AR128" s="44">
        <f>ZZZ__FnCalls!A46</f>
        <v>41365</v>
      </c>
      <c r="AS128" s="44">
        <f>ZZZ__FnCalls!A47</f>
        <v>41395</v>
      </c>
      <c r="AT128" s="44">
        <f>ZZZ__FnCalls!A48</f>
        <v>41426</v>
      </c>
      <c r="AU128" s="44">
        <f>ZZZ__FnCalls!A49</f>
        <v>41456</v>
      </c>
      <c r="AV128" s="44">
        <f>ZZZ__FnCalls!A50</f>
        <v>41487</v>
      </c>
      <c r="AW128" s="44">
        <f>ZZZ__FnCalls!A51</f>
        <v>41518</v>
      </c>
      <c r="AX128" s="44">
        <f>ZZZ__FnCalls!A52</f>
        <v>41548</v>
      </c>
      <c r="AY128" s="44">
        <f>ZZZ__FnCalls!A53</f>
        <v>41579</v>
      </c>
      <c r="AZ128" s="44">
        <f>ZZZ__FnCalls!A54</f>
        <v>41609</v>
      </c>
      <c r="BA128" s="45">
        <f>ZZZ__FnCalls!A43</f>
        <v>41275</v>
      </c>
      <c r="BB128" s="44">
        <f>ZZZ__FnCalls!A55</f>
        <v>41640</v>
      </c>
      <c r="BC128" s="44">
        <f>ZZZ__FnCalls!A56</f>
        <v>41671</v>
      </c>
      <c r="BD128" s="44">
        <f>ZZZ__FnCalls!A57</f>
        <v>41699</v>
      </c>
      <c r="BE128" s="44">
        <f>ZZZ__FnCalls!A58</f>
        <v>41730</v>
      </c>
      <c r="BF128" s="44">
        <f>ZZZ__FnCalls!A59</f>
        <v>41760</v>
      </c>
      <c r="BG128" s="44">
        <f>ZZZ__FnCalls!A60</f>
        <v>41791</v>
      </c>
      <c r="BH128" s="44">
        <f>ZZZ__FnCalls!A61</f>
        <v>41821</v>
      </c>
      <c r="BI128" s="44">
        <f>ZZZ__FnCalls!A62</f>
        <v>41852</v>
      </c>
      <c r="BJ128" s="44">
        <f>ZZZ__FnCalls!A63</f>
        <v>41883</v>
      </c>
      <c r="BK128" s="44">
        <f>ZZZ__FnCalls!A64</f>
        <v>41913</v>
      </c>
      <c r="BL128" s="44">
        <f>ZZZ__FnCalls!A65</f>
        <v>41944</v>
      </c>
      <c r="BM128" s="44">
        <f>ZZZ__FnCalls!A66</f>
        <v>41974</v>
      </c>
      <c r="BN128" s="45">
        <f>ZZZ__FnCalls!A55</f>
        <v>41640</v>
      </c>
      <c r="BO128" s="44">
        <f>ZZZ__FnCalls!A67</f>
        <v>42005</v>
      </c>
      <c r="BP128" s="44">
        <f>ZZZ__FnCalls!A68</f>
        <v>42036</v>
      </c>
      <c r="BQ128" s="44">
        <f>ZZZ__FnCalls!A69</f>
        <v>42064</v>
      </c>
      <c r="BR128" s="44">
        <f>ZZZ__FnCalls!A70</f>
        <v>42095</v>
      </c>
      <c r="BS128" s="44">
        <f>ZZZ__FnCalls!A71</f>
        <v>42125</v>
      </c>
      <c r="BT128" s="44">
        <f>ZZZ__FnCalls!A72</f>
        <v>42156</v>
      </c>
      <c r="BU128" s="44">
        <f>ZZZ__FnCalls!A73</f>
        <v>42186</v>
      </c>
      <c r="BV128" s="44">
        <f>ZZZ__FnCalls!A74</f>
        <v>42217</v>
      </c>
      <c r="BW128" s="44">
        <f>ZZZ__FnCalls!A75</f>
        <v>42248</v>
      </c>
      <c r="BX128" s="44">
        <f>ZZZ__FnCalls!A76</f>
        <v>42278</v>
      </c>
      <c r="BY128" s="44">
        <f>ZZZ__FnCalls!A77</f>
        <v>42309</v>
      </c>
      <c r="BZ128" s="44">
        <f>ZZZ__FnCalls!A78</f>
        <v>42339</v>
      </c>
      <c r="CA128" s="45">
        <f>ZZZ__FnCalls!A67</f>
        <v>42005</v>
      </c>
      <c r="CB128" s="44">
        <f>ZZZ__FnCalls!A79</f>
        <v>42370</v>
      </c>
      <c r="CC128" s="44">
        <f>ZZZ__FnCalls!A80</f>
        <v>42401</v>
      </c>
      <c r="CD128" s="44">
        <f>ZZZ__FnCalls!A81</f>
        <v>42430</v>
      </c>
      <c r="CE128" s="44">
        <f>ZZZ__FnCalls!A82</f>
        <v>42461</v>
      </c>
      <c r="CF128" s="44">
        <f>ZZZ__FnCalls!A83</f>
        <v>42491</v>
      </c>
      <c r="CG128" s="44">
        <f>ZZZ__FnCalls!A84</f>
        <v>42522</v>
      </c>
      <c r="CH128" s="44">
        <f>ZZZ__FnCalls!A85</f>
        <v>42552</v>
      </c>
      <c r="CI128" s="44">
        <f>ZZZ__FnCalls!A86</f>
        <v>42583</v>
      </c>
      <c r="CJ128" s="44">
        <f>ZZZ__FnCalls!A87</f>
        <v>42614</v>
      </c>
      <c r="CK128" s="44">
        <f>ZZZ__FnCalls!A88</f>
        <v>42644</v>
      </c>
      <c r="CL128" s="44">
        <f>ZZZ__FnCalls!A89</f>
        <v>42675</v>
      </c>
      <c r="CM128" s="44">
        <f>ZZZ__FnCalls!A90</f>
        <v>42705</v>
      </c>
      <c r="CN128" s="45">
        <f>ZZZ__FnCalls!A79</f>
        <v>42370</v>
      </c>
      <c r="CO128" s="44">
        <f>ZZZ__FnCalls!A91</f>
        <v>42736</v>
      </c>
      <c r="CP128" s="44">
        <f>ZZZ__FnCalls!A92</f>
        <v>42767</v>
      </c>
      <c r="CQ128" s="44">
        <f>ZZZ__FnCalls!A93</f>
        <v>42795</v>
      </c>
      <c r="CR128" s="44">
        <f>ZZZ__FnCalls!A94</f>
        <v>42826</v>
      </c>
      <c r="CS128" s="44">
        <f>ZZZ__FnCalls!A95</f>
        <v>42856</v>
      </c>
      <c r="CT128" s="44">
        <f>ZZZ__FnCalls!A96</f>
        <v>42887</v>
      </c>
      <c r="CU128" s="44">
        <f>ZZZ__FnCalls!A97</f>
        <v>42917</v>
      </c>
      <c r="CV128" s="44">
        <f>ZZZ__FnCalls!A98</f>
        <v>42948</v>
      </c>
      <c r="CW128" s="44">
        <f>ZZZ__FnCalls!A99</f>
        <v>42979</v>
      </c>
      <c r="CX128" s="44">
        <f>ZZZ__FnCalls!A100</f>
        <v>43009</v>
      </c>
      <c r="CY128" s="44">
        <f>ZZZ__FnCalls!A101</f>
        <v>43040</v>
      </c>
      <c r="CZ128" s="44">
        <f>ZZZ__FnCalls!A102</f>
        <v>43070</v>
      </c>
      <c r="DA128" s="45">
        <f>ZZZ__FnCalls!A91</f>
        <v>42736</v>
      </c>
      <c r="DB128" s="44">
        <f>ZZZ__FnCalls!A103</f>
        <v>43101</v>
      </c>
      <c r="DC128" s="44">
        <f>ZZZ__FnCalls!A104</f>
        <v>43132</v>
      </c>
      <c r="DD128" s="44">
        <f>ZZZ__FnCalls!A105</f>
        <v>43160</v>
      </c>
      <c r="DE128" s="44">
        <f>ZZZ__FnCalls!A106</f>
        <v>43191</v>
      </c>
      <c r="DF128" s="44">
        <f>ZZZ__FnCalls!A107</f>
        <v>43221</v>
      </c>
      <c r="DG128" s="44">
        <f>ZZZ__FnCalls!A108</f>
        <v>43252</v>
      </c>
      <c r="DH128" s="44">
        <f>ZZZ__FnCalls!A109</f>
        <v>43282</v>
      </c>
      <c r="DI128" s="44">
        <f>ZZZ__FnCalls!A110</f>
        <v>43313</v>
      </c>
      <c r="DJ128" s="44">
        <f>ZZZ__FnCalls!A111</f>
        <v>43344</v>
      </c>
      <c r="DK128" s="44">
        <f>ZZZ__FnCalls!A112</f>
        <v>43374</v>
      </c>
      <c r="DL128" s="44">
        <f>ZZZ__FnCalls!A113</f>
        <v>43405</v>
      </c>
      <c r="DM128" s="44">
        <f>ZZZ__FnCalls!A114</f>
        <v>43435</v>
      </c>
      <c r="DN128" s="45">
        <f>ZZZ__FnCalls!A103</f>
        <v>43101</v>
      </c>
      <c r="DO128" s="44">
        <f>ZZZ__FnCalls!A115</f>
        <v>43466</v>
      </c>
      <c r="DP128" s="44">
        <f>ZZZ__FnCalls!A116</f>
        <v>43497</v>
      </c>
      <c r="DQ128" s="44">
        <f>ZZZ__FnCalls!A117</f>
        <v>43525</v>
      </c>
      <c r="DR128" s="44">
        <f>ZZZ__FnCalls!A118</f>
        <v>43556</v>
      </c>
      <c r="DS128" s="44">
        <f>ZZZ__FnCalls!A119</f>
        <v>43586</v>
      </c>
      <c r="DT128" s="44">
        <f>ZZZ__FnCalls!A120</f>
        <v>43617</v>
      </c>
      <c r="DU128" s="44">
        <f>ZZZ__FnCalls!A121</f>
        <v>43647</v>
      </c>
      <c r="DV128" s="44">
        <f>ZZZ__FnCalls!A122</f>
        <v>43678</v>
      </c>
      <c r="DW128" s="44">
        <f>ZZZ__FnCalls!A123</f>
        <v>43709</v>
      </c>
      <c r="DX128" s="44">
        <f>ZZZ__FnCalls!A124</f>
        <v>43739</v>
      </c>
      <c r="DY128" s="44">
        <f>ZZZ__FnCalls!A125</f>
        <v>43770</v>
      </c>
      <c r="DZ128" s="44">
        <f>ZZZ__FnCalls!A126</f>
        <v>43800</v>
      </c>
      <c r="EA128" s="45">
        <f>ZZZ__FnCalls!A115</f>
        <v>43466</v>
      </c>
      <c r="EB128" s="44">
        <f>ZZZ__FnCalls!A127</f>
        <v>43831</v>
      </c>
      <c r="EC128" s="44">
        <f>ZZZ__FnCalls!A128</f>
        <v>43862</v>
      </c>
      <c r="ED128" s="44">
        <f>ZZZ__FnCalls!A129</f>
        <v>43891</v>
      </c>
      <c r="EE128" s="44">
        <f>ZZZ__FnCalls!A130</f>
        <v>43922</v>
      </c>
      <c r="EF128" s="44">
        <f>ZZZ__FnCalls!A131</f>
        <v>43952</v>
      </c>
      <c r="EG128" s="44">
        <f>ZZZ__FnCalls!A132</f>
        <v>43983</v>
      </c>
      <c r="EH128" s="44">
        <f>ZZZ__FnCalls!A133</f>
        <v>44013</v>
      </c>
      <c r="EI128" s="44">
        <f>ZZZ__FnCalls!A134</f>
        <v>44044</v>
      </c>
      <c r="EJ128" s="44">
        <f>ZZZ__FnCalls!A135</f>
        <v>44075</v>
      </c>
      <c r="EK128" s="44">
        <f>ZZZ__FnCalls!A136</f>
        <v>44105</v>
      </c>
      <c r="EL128" s="44">
        <f>ZZZ__FnCalls!A137</f>
        <v>44136</v>
      </c>
      <c r="EM128" s="44">
        <f>ZZZ__FnCalls!A138</f>
        <v>44166</v>
      </c>
      <c r="EN128" s="45">
        <f>ZZZ__FnCalls!A127</f>
        <v>43831</v>
      </c>
    </row>
    <row r="129" spans="1:144" ht="12.75" customHeight="1" x14ac:dyDescent="0.2">
      <c r="A129" s="2" t="str">
        <f>"Consumption_stdev_2"</f>
        <v>Consumption_stdev_2</v>
      </c>
    </row>
    <row r="130" spans="1:144" ht="12.75" customHeight="1" x14ac:dyDescent="0.2">
      <c r="B130" s="19" t="str">
        <f>ZZZ__FnCalls!F7</f>
        <v>MMM 2010</v>
      </c>
      <c r="C130" s="20" t="str">
        <f>ZZZ__FnCalls!F8</f>
        <v>MMM 2010</v>
      </c>
      <c r="D130" s="20" t="str">
        <f>ZZZ__FnCalls!F9</f>
        <v>MMM 2010</v>
      </c>
      <c r="E130" s="20" t="str">
        <f>ZZZ__FnCalls!F10</f>
        <v>MMM 2010</v>
      </c>
      <c r="F130" s="20" t="str">
        <f>ZZZ__FnCalls!F11</f>
        <v>MMM 2010</v>
      </c>
      <c r="G130" s="20" t="str">
        <f>ZZZ__FnCalls!F12</f>
        <v>MMM 2010</v>
      </c>
      <c r="H130" s="20" t="str">
        <f>ZZZ__FnCalls!F13</f>
        <v>MMM 2010</v>
      </c>
      <c r="I130" s="20" t="str">
        <f>ZZZ__FnCalls!F14</f>
        <v>MMM 2010</v>
      </c>
      <c r="J130" s="20" t="str">
        <f>ZZZ__FnCalls!F15</f>
        <v>MMM 2010</v>
      </c>
      <c r="K130" s="20" t="str">
        <f>ZZZ__FnCalls!F16</f>
        <v>MMM 2010</v>
      </c>
      <c r="L130" s="20" t="str">
        <f>ZZZ__FnCalls!F17</f>
        <v>MMM 2010</v>
      </c>
      <c r="M130" s="20" t="str">
        <f>ZZZ__FnCalls!F18</f>
        <v>MMM 2010</v>
      </c>
      <c r="N130" s="21" t="str">
        <f>ZZZ__FnCalls!H7</f>
        <v>2010</v>
      </c>
      <c r="O130" s="20" t="str">
        <f>ZZZ__FnCalls!F19</f>
        <v>MMM 2011</v>
      </c>
      <c r="P130" s="20" t="str">
        <f>ZZZ__FnCalls!F20</f>
        <v>MMM 2011</v>
      </c>
      <c r="Q130" s="20" t="str">
        <f>ZZZ__FnCalls!F21</f>
        <v>MMM 2011</v>
      </c>
      <c r="R130" s="20" t="str">
        <f>ZZZ__FnCalls!F22</f>
        <v>MMM 2011</v>
      </c>
      <c r="S130" s="20" t="str">
        <f>ZZZ__FnCalls!F23</f>
        <v>MMM 2011</v>
      </c>
      <c r="T130" s="20" t="str">
        <f>ZZZ__FnCalls!F24</f>
        <v>MMM 2011</v>
      </c>
      <c r="U130" s="20" t="str">
        <f>ZZZ__FnCalls!F25</f>
        <v>MMM 2011</v>
      </c>
      <c r="V130" s="20" t="str">
        <f>ZZZ__FnCalls!F26</f>
        <v>MMM 2011</v>
      </c>
      <c r="W130" s="20" t="str">
        <f>ZZZ__FnCalls!F27</f>
        <v>MMM 2011</v>
      </c>
      <c r="X130" s="20" t="str">
        <f>ZZZ__FnCalls!F28</f>
        <v>MMM 2011</v>
      </c>
      <c r="Y130" s="20" t="str">
        <f>ZZZ__FnCalls!F29</f>
        <v>MMM 2011</v>
      </c>
      <c r="Z130" s="20" t="str">
        <f>ZZZ__FnCalls!F30</f>
        <v>MMM 2011</v>
      </c>
      <c r="AA130" s="21" t="str">
        <f>ZZZ__FnCalls!H19</f>
        <v>2011</v>
      </c>
      <c r="AB130" s="20" t="str">
        <f>ZZZ__FnCalls!F31</f>
        <v>MMM 2012</v>
      </c>
      <c r="AC130" s="20" t="str">
        <f>ZZZ__FnCalls!F32</f>
        <v>MMM 2012</v>
      </c>
      <c r="AD130" s="20" t="str">
        <f>ZZZ__FnCalls!F33</f>
        <v>MMM 2012</v>
      </c>
      <c r="AE130" s="20" t="str">
        <f>ZZZ__FnCalls!F34</f>
        <v>MMM 2012</v>
      </c>
      <c r="AF130" s="20" t="str">
        <f>ZZZ__FnCalls!F35</f>
        <v>MMM 2012</v>
      </c>
      <c r="AG130" s="20" t="str">
        <f>ZZZ__FnCalls!F36</f>
        <v>MMM 2012</v>
      </c>
      <c r="AH130" s="20" t="str">
        <f>ZZZ__FnCalls!F37</f>
        <v>MMM 2012</v>
      </c>
      <c r="AI130" s="20" t="str">
        <f>ZZZ__FnCalls!F38</f>
        <v>MMM 2012</v>
      </c>
      <c r="AJ130" s="20" t="str">
        <f>ZZZ__FnCalls!F39</f>
        <v>MMM 2012</v>
      </c>
      <c r="AK130" s="20" t="str">
        <f>ZZZ__FnCalls!F40</f>
        <v>MMM 2012</v>
      </c>
      <c r="AL130" s="20" t="str">
        <f>ZZZ__FnCalls!F41</f>
        <v>MMM 2012</v>
      </c>
      <c r="AM130" s="20" t="str">
        <f>ZZZ__FnCalls!F42</f>
        <v>MMM 2012</v>
      </c>
      <c r="AN130" s="21" t="str">
        <f>ZZZ__FnCalls!H31</f>
        <v>2012</v>
      </c>
      <c r="AO130" s="20" t="str">
        <f>ZZZ__FnCalls!F43</f>
        <v>MMM 2013</v>
      </c>
      <c r="AP130" s="20" t="str">
        <f>ZZZ__FnCalls!F44</f>
        <v>MMM 2013</v>
      </c>
      <c r="AQ130" s="20" t="str">
        <f>ZZZ__FnCalls!F45</f>
        <v>MMM 2013</v>
      </c>
      <c r="AR130" s="20" t="str">
        <f>ZZZ__FnCalls!F46</f>
        <v>MMM 2013</v>
      </c>
      <c r="AS130" s="20" t="str">
        <f>ZZZ__FnCalls!F47</f>
        <v>MMM 2013</v>
      </c>
      <c r="AT130" s="20" t="str">
        <f>ZZZ__FnCalls!F48</f>
        <v>MMM 2013</v>
      </c>
      <c r="AU130" s="20" t="str">
        <f>ZZZ__FnCalls!F49</f>
        <v>MMM 2013</v>
      </c>
      <c r="AV130" s="20" t="str">
        <f>ZZZ__FnCalls!F50</f>
        <v>MMM 2013</v>
      </c>
      <c r="AW130" s="20" t="str">
        <f>ZZZ__FnCalls!F51</f>
        <v>MMM 2013</v>
      </c>
      <c r="AX130" s="20" t="str">
        <f>ZZZ__FnCalls!F52</f>
        <v>MMM 2013</v>
      </c>
      <c r="AY130" s="20" t="str">
        <f>ZZZ__FnCalls!F53</f>
        <v>MMM 2013</v>
      </c>
      <c r="AZ130" s="20" t="str">
        <f>ZZZ__FnCalls!F54</f>
        <v>MMM 2013</v>
      </c>
      <c r="BA130" s="21" t="str">
        <f>ZZZ__FnCalls!H43</f>
        <v>2013</v>
      </c>
      <c r="BB130" s="20" t="str">
        <f>ZZZ__FnCalls!F55</f>
        <v>MMM 2014</v>
      </c>
      <c r="BC130" s="20" t="str">
        <f>ZZZ__FnCalls!F56</f>
        <v>MMM 2014</v>
      </c>
      <c r="BD130" s="20" t="str">
        <f>ZZZ__FnCalls!F57</f>
        <v>MMM 2014</v>
      </c>
      <c r="BE130" s="20" t="str">
        <f>ZZZ__FnCalls!F58</f>
        <v>MMM 2014</v>
      </c>
      <c r="BF130" s="20" t="str">
        <f>ZZZ__FnCalls!F59</f>
        <v>MMM 2014</v>
      </c>
      <c r="BG130" s="20" t="str">
        <f>ZZZ__FnCalls!F60</f>
        <v>MMM 2014</v>
      </c>
      <c r="BH130" s="20" t="str">
        <f>ZZZ__FnCalls!F61</f>
        <v>MMM 2014</v>
      </c>
      <c r="BI130" s="20" t="str">
        <f>ZZZ__FnCalls!F62</f>
        <v>MMM 2014</v>
      </c>
      <c r="BJ130" s="20" t="str">
        <f>ZZZ__FnCalls!F63</f>
        <v>MMM 2014</v>
      </c>
      <c r="BK130" s="20" t="str">
        <f>ZZZ__FnCalls!F64</f>
        <v>MMM 2014</v>
      </c>
      <c r="BL130" s="20" t="str">
        <f>ZZZ__FnCalls!F65</f>
        <v>MMM 2014</v>
      </c>
      <c r="BM130" s="20" t="str">
        <f>ZZZ__FnCalls!F66</f>
        <v>MMM 2014</v>
      </c>
      <c r="BN130" s="21" t="str">
        <f>ZZZ__FnCalls!H55</f>
        <v>2014</v>
      </c>
      <c r="BO130" s="20" t="str">
        <f>ZZZ__FnCalls!F67</f>
        <v>MMM 2015</v>
      </c>
      <c r="BP130" s="20" t="str">
        <f>ZZZ__FnCalls!F68</f>
        <v>MMM 2015</v>
      </c>
      <c r="BQ130" s="20" t="str">
        <f>ZZZ__FnCalls!F69</f>
        <v>MMM 2015</v>
      </c>
      <c r="BR130" s="20" t="str">
        <f>ZZZ__FnCalls!F70</f>
        <v>MMM 2015</v>
      </c>
      <c r="BS130" s="20" t="str">
        <f>ZZZ__FnCalls!F71</f>
        <v>MMM 2015</v>
      </c>
      <c r="BT130" s="20" t="str">
        <f>ZZZ__FnCalls!F72</f>
        <v>MMM 2015</v>
      </c>
      <c r="BU130" s="20" t="str">
        <f>ZZZ__FnCalls!F73</f>
        <v>MMM 2015</v>
      </c>
      <c r="BV130" s="20" t="str">
        <f>ZZZ__FnCalls!F74</f>
        <v>MMM 2015</v>
      </c>
      <c r="BW130" s="20" t="str">
        <f>ZZZ__FnCalls!F75</f>
        <v>MMM 2015</v>
      </c>
      <c r="BX130" s="20" t="str">
        <f>ZZZ__FnCalls!F76</f>
        <v>MMM 2015</v>
      </c>
      <c r="BY130" s="20" t="str">
        <f>ZZZ__FnCalls!F77</f>
        <v>MMM 2015</v>
      </c>
      <c r="BZ130" s="20" t="str">
        <f>ZZZ__FnCalls!F78</f>
        <v>MMM 2015</v>
      </c>
      <c r="CA130" s="21" t="str">
        <f>ZZZ__FnCalls!H67</f>
        <v>2015</v>
      </c>
      <c r="CB130" s="20" t="str">
        <f>ZZZ__FnCalls!F79</f>
        <v>MMM 2016</v>
      </c>
      <c r="CC130" s="20" t="str">
        <f>ZZZ__FnCalls!F80</f>
        <v>MMM 2016</v>
      </c>
      <c r="CD130" s="20" t="str">
        <f>ZZZ__FnCalls!F81</f>
        <v>MMM 2016</v>
      </c>
      <c r="CE130" s="20" t="str">
        <f>ZZZ__FnCalls!F82</f>
        <v>MMM 2016</v>
      </c>
      <c r="CF130" s="20" t="str">
        <f>ZZZ__FnCalls!F83</f>
        <v>MMM 2016</v>
      </c>
      <c r="CG130" s="20" t="str">
        <f>ZZZ__FnCalls!F84</f>
        <v>MMM 2016</v>
      </c>
      <c r="CH130" s="20" t="str">
        <f>ZZZ__FnCalls!F85</f>
        <v>MMM 2016</v>
      </c>
      <c r="CI130" s="20" t="str">
        <f>ZZZ__FnCalls!F86</f>
        <v>MMM 2016</v>
      </c>
      <c r="CJ130" s="20" t="str">
        <f>ZZZ__FnCalls!F87</f>
        <v>MMM 2016</v>
      </c>
      <c r="CK130" s="20" t="str">
        <f>ZZZ__FnCalls!F88</f>
        <v>MMM 2016</v>
      </c>
      <c r="CL130" s="20" t="str">
        <f>ZZZ__FnCalls!F89</f>
        <v>MMM 2016</v>
      </c>
      <c r="CM130" s="20" t="str">
        <f>ZZZ__FnCalls!F90</f>
        <v>MMM 2016</v>
      </c>
      <c r="CN130" s="21" t="str">
        <f>ZZZ__FnCalls!H79</f>
        <v>2016</v>
      </c>
      <c r="CO130" s="20" t="str">
        <f>ZZZ__FnCalls!F91</f>
        <v>MMM 2017</v>
      </c>
      <c r="CP130" s="20" t="str">
        <f>ZZZ__FnCalls!F92</f>
        <v>MMM 2017</v>
      </c>
      <c r="CQ130" s="20" t="str">
        <f>ZZZ__FnCalls!F93</f>
        <v>MMM 2017</v>
      </c>
      <c r="CR130" s="20" t="str">
        <f>ZZZ__FnCalls!F94</f>
        <v>MMM 2017</v>
      </c>
      <c r="CS130" s="20" t="str">
        <f>ZZZ__FnCalls!F95</f>
        <v>MMM 2017</v>
      </c>
      <c r="CT130" s="20" t="str">
        <f>ZZZ__FnCalls!F96</f>
        <v>MMM 2017</v>
      </c>
      <c r="CU130" s="20" t="str">
        <f>ZZZ__FnCalls!F97</f>
        <v>MMM 2017</v>
      </c>
      <c r="CV130" s="20" t="str">
        <f>ZZZ__FnCalls!F98</f>
        <v>MMM 2017</v>
      </c>
      <c r="CW130" s="20" t="str">
        <f>ZZZ__FnCalls!F99</f>
        <v>MMM 2017</v>
      </c>
      <c r="CX130" s="20" t="str">
        <f>ZZZ__FnCalls!F100</f>
        <v>MMM 2017</v>
      </c>
      <c r="CY130" s="20" t="str">
        <f>ZZZ__FnCalls!F101</f>
        <v>MMM 2017</v>
      </c>
      <c r="CZ130" s="20" t="str">
        <f>ZZZ__FnCalls!F102</f>
        <v>MMM 2017</v>
      </c>
      <c r="DA130" s="21" t="str">
        <f>ZZZ__FnCalls!H91</f>
        <v>2017</v>
      </c>
      <c r="DB130" s="20" t="str">
        <f>ZZZ__FnCalls!F103</f>
        <v>MMM 2018</v>
      </c>
      <c r="DC130" s="20" t="str">
        <f>ZZZ__FnCalls!F104</f>
        <v>MMM 2018</v>
      </c>
      <c r="DD130" s="20" t="str">
        <f>ZZZ__FnCalls!F105</f>
        <v>MMM 2018</v>
      </c>
      <c r="DE130" s="20" t="str">
        <f>ZZZ__FnCalls!F106</f>
        <v>MMM 2018</v>
      </c>
      <c r="DF130" s="20" t="str">
        <f>ZZZ__FnCalls!F107</f>
        <v>MMM 2018</v>
      </c>
      <c r="DG130" s="20" t="str">
        <f>ZZZ__FnCalls!F108</f>
        <v>MMM 2018</v>
      </c>
      <c r="DH130" s="20" t="str">
        <f>ZZZ__FnCalls!F109</f>
        <v>MMM 2018</v>
      </c>
      <c r="DI130" s="20" t="str">
        <f>ZZZ__FnCalls!F110</f>
        <v>MMM 2018</v>
      </c>
      <c r="DJ130" s="20" t="str">
        <f>ZZZ__FnCalls!F111</f>
        <v>MMM 2018</v>
      </c>
      <c r="DK130" s="20" t="str">
        <f>ZZZ__FnCalls!F112</f>
        <v>MMM 2018</v>
      </c>
      <c r="DL130" s="20" t="str">
        <f>ZZZ__FnCalls!F113</f>
        <v>MMM 2018</v>
      </c>
      <c r="DM130" s="20" t="str">
        <f>ZZZ__FnCalls!F114</f>
        <v>MMM 2018</v>
      </c>
      <c r="DN130" s="21" t="str">
        <f>ZZZ__FnCalls!H103</f>
        <v>2018</v>
      </c>
      <c r="DO130" s="20" t="str">
        <f>ZZZ__FnCalls!F115</f>
        <v>MMM 2019</v>
      </c>
      <c r="DP130" s="20" t="str">
        <f>ZZZ__FnCalls!F116</f>
        <v>MMM 2019</v>
      </c>
      <c r="DQ130" s="20" t="str">
        <f>ZZZ__FnCalls!F117</f>
        <v>MMM 2019</v>
      </c>
      <c r="DR130" s="20" t="str">
        <f>ZZZ__FnCalls!F118</f>
        <v>MMM 2019</v>
      </c>
      <c r="DS130" s="20" t="str">
        <f>ZZZ__FnCalls!F119</f>
        <v>MMM 2019</v>
      </c>
      <c r="DT130" s="20" t="str">
        <f>ZZZ__FnCalls!F120</f>
        <v>MMM 2019</v>
      </c>
      <c r="DU130" s="20" t="str">
        <f>ZZZ__FnCalls!F121</f>
        <v>MMM 2019</v>
      </c>
      <c r="DV130" s="20" t="str">
        <f>ZZZ__FnCalls!F122</f>
        <v>MMM 2019</v>
      </c>
      <c r="DW130" s="20" t="str">
        <f>ZZZ__FnCalls!F123</f>
        <v>MMM 2019</v>
      </c>
      <c r="DX130" s="20" t="str">
        <f>ZZZ__FnCalls!F124</f>
        <v>MMM 2019</v>
      </c>
      <c r="DY130" s="20" t="str">
        <f>ZZZ__FnCalls!F125</f>
        <v>MMM 2019</v>
      </c>
      <c r="DZ130" s="20" t="str">
        <f>ZZZ__FnCalls!F126</f>
        <v>MMM 2019</v>
      </c>
      <c r="EA130" s="21" t="str">
        <f>ZZZ__FnCalls!H115</f>
        <v>2019</v>
      </c>
      <c r="EB130" s="20" t="str">
        <f>ZZZ__FnCalls!F127</f>
        <v>MMM 2020</v>
      </c>
      <c r="EC130" s="20" t="str">
        <f>ZZZ__FnCalls!F128</f>
        <v>MMM 2020</v>
      </c>
      <c r="ED130" s="20" t="str">
        <f>ZZZ__FnCalls!F129</f>
        <v>MMM 2020</v>
      </c>
      <c r="EE130" s="20" t="str">
        <f>ZZZ__FnCalls!F130</f>
        <v>MMM 2020</v>
      </c>
      <c r="EF130" s="20" t="str">
        <f>ZZZ__FnCalls!F131</f>
        <v>MMM 2020</v>
      </c>
      <c r="EG130" s="20" t="str">
        <f>ZZZ__FnCalls!F132</f>
        <v>MMM 2020</v>
      </c>
      <c r="EH130" s="20" t="str">
        <f>ZZZ__FnCalls!F133</f>
        <v>MMM 2020</v>
      </c>
      <c r="EI130" s="20" t="str">
        <f>ZZZ__FnCalls!F134</f>
        <v>MMM 2020</v>
      </c>
      <c r="EJ130" s="20" t="str">
        <f>ZZZ__FnCalls!F135</f>
        <v>MMM 2020</v>
      </c>
      <c r="EK130" s="20" t="str">
        <f>ZZZ__FnCalls!F136</f>
        <v>MMM 2020</v>
      </c>
      <c r="EL130" s="20" t="str">
        <f>ZZZ__FnCalls!F137</f>
        <v>MMM 2020</v>
      </c>
      <c r="EM130" s="20" t="str">
        <f>ZZZ__FnCalls!F138</f>
        <v>MMM 2020</v>
      </c>
      <c r="EN130" s="21" t="str">
        <f>ZZZ__FnCalls!H127</f>
        <v>2020</v>
      </c>
    </row>
    <row r="131" spans="1:144" ht="12.75" customHeight="1" x14ac:dyDescent="0.2">
      <c r="A131" s="5"/>
      <c r="B131" s="44" t="str">
        <f>ZZZ__FnCalls!F7</f>
        <v>MMM 2010</v>
      </c>
      <c r="C131" s="44" t="str">
        <f>ZZZ__FnCalls!F8</f>
        <v>MMM 2010</v>
      </c>
      <c r="D131" s="44" t="str">
        <f>ZZZ__FnCalls!F9</f>
        <v>MMM 2010</v>
      </c>
      <c r="E131" s="44" t="str">
        <f>ZZZ__FnCalls!F10</f>
        <v>MMM 2010</v>
      </c>
      <c r="F131" s="44" t="str">
        <f>ZZZ__FnCalls!F11</f>
        <v>MMM 2010</v>
      </c>
      <c r="G131" s="44" t="str">
        <f>ZZZ__FnCalls!F12</f>
        <v>MMM 2010</v>
      </c>
      <c r="H131" s="44" t="str">
        <f>ZZZ__FnCalls!F13</f>
        <v>MMM 2010</v>
      </c>
      <c r="I131" s="44" t="str">
        <f>ZZZ__FnCalls!F14</f>
        <v>MMM 2010</v>
      </c>
      <c r="J131" s="44" t="str">
        <f>ZZZ__FnCalls!F15</f>
        <v>MMM 2010</v>
      </c>
      <c r="K131" s="44" t="str">
        <f>ZZZ__FnCalls!F16</f>
        <v>MMM 2010</v>
      </c>
      <c r="L131" s="44" t="str">
        <f>ZZZ__FnCalls!F17</f>
        <v>MMM 2010</v>
      </c>
      <c r="M131" s="44" t="str">
        <f>ZZZ__FnCalls!F18</f>
        <v>MMM 2010</v>
      </c>
      <c r="N131" s="45" t="str">
        <f>ZZZ__FnCalls!F7</f>
        <v>MMM 2010</v>
      </c>
      <c r="O131" s="44" t="str">
        <f>ZZZ__FnCalls!F19</f>
        <v>MMM 2011</v>
      </c>
      <c r="P131" s="44" t="str">
        <f>ZZZ__FnCalls!F20</f>
        <v>MMM 2011</v>
      </c>
      <c r="Q131" s="44" t="str">
        <f>ZZZ__FnCalls!F21</f>
        <v>MMM 2011</v>
      </c>
      <c r="R131" s="44" t="str">
        <f>ZZZ__FnCalls!F22</f>
        <v>MMM 2011</v>
      </c>
      <c r="S131" s="44" t="str">
        <f>ZZZ__FnCalls!F23</f>
        <v>MMM 2011</v>
      </c>
      <c r="T131" s="44" t="str">
        <f>ZZZ__FnCalls!F24</f>
        <v>MMM 2011</v>
      </c>
      <c r="U131" s="44" t="str">
        <f>ZZZ__FnCalls!F25</f>
        <v>MMM 2011</v>
      </c>
      <c r="V131" s="44" t="str">
        <f>ZZZ__FnCalls!F26</f>
        <v>MMM 2011</v>
      </c>
      <c r="W131" s="44" t="str">
        <f>ZZZ__FnCalls!F27</f>
        <v>MMM 2011</v>
      </c>
      <c r="X131" s="44" t="str">
        <f>ZZZ__FnCalls!F28</f>
        <v>MMM 2011</v>
      </c>
      <c r="Y131" s="44" t="str">
        <f>ZZZ__FnCalls!F29</f>
        <v>MMM 2011</v>
      </c>
      <c r="Z131" s="44" t="str">
        <f>ZZZ__FnCalls!F30</f>
        <v>MMM 2011</v>
      </c>
      <c r="AA131" s="45" t="str">
        <f>ZZZ__FnCalls!F19</f>
        <v>MMM 2011</v>
      </c>
      <c r="AB131" s="44" t="str">
        <f>ZZZ__FnCalls!F31</f>
        <v>MMM 2012</v>
      </c>
      <c r="AC131" s="44" t="str">
        <f>ZZZ__FnCalls!F32</f>
        <v>MMM 2012</v>
      </c>
      <c r="AD131" s="44" t="str">
        <f>ZZZ__FnCalls!F33</f>
        <v>MMM 2012</v>
      </c>
      <c r="AE131" s="44" t="str">
        <f>ZZZ__FnCalls!F34</f>
        <v>MMM 2012</v>
      </c>
      <c r="AF131" s="44" t="str">
        <f>ZZZ__FnCalls!F35</f>
        <v>MMM 2012</v>
      </c>
      <c r="AG131" s="44" t="str">
        <f>ZZZ__FnCalls!F36</f>
        <v>MMM 2012</v>
      </c>
      <c r="AH131" s="44" t="str">
        <f>ZZZ__FnCalls!F37</f>
        <v>MMM 2012</v>
      </c>
      <c r="AI131" s="44" t="str">
        <f>ZZZ__FnCalls!F38</f>
        <v>MMM 2012</v>
      </c>
      <c r="AJ131" s="44" t="str">
        <f>ZZZ__FnCalls!F39</f>
        <v>MMM 2012</v>
      </c>
      <c r="AK131" s="44" t="str">
        <f>ZZZ__FnCalls!F40</f>
        <v>MMM 2012</v>
      </c>
      <c r="AL131" s="44" t="str">
        <f>ZZZ__FnCalls!F41</f>
        <v>MMM 2012</v>
      </c>
      <c r="AM131" s="44" t="str">
        <f>ZZZ__FnCalls!F42</f>
        <v>MMM 2012</v>
      </c>
      <c r="AN131" s="45" t="str">
        <f>ZZZ__FnCalls!F31</f>
        <v>MMM 2012</v>
      </c>
      <c r="AO131" s="44" t="str">
        <f>ZZZ__FnCalls!F43</f>
        <v>MMM 2013</v>
      </c>
      <c r="AP131" s="44" t="str">
        <f>ZZZ__FnCalls!F44</f>
        <v>MMM 2013</v>
      </c>
      <c r="AQ131" s="44" t="str">
        <f>ZZZ__FnCalls!F45</f>
        <v>MMM 2013</v>
      </c>
      <c r="AR131" s="44" t="str">
        <f>ZZZ__FnCalls!F46</f>
        <v>MMM 2013</v>
      </c>
      <c r="AS131" s="44" t="str">
        <f>ZZZ__FnCalls!F47</f>
        <v>MMM 2013</v>
      </c>
      <c r="AT131" s="44" t="str">
        <f>ZZZ__FnCalls!F48</f>
        <v>MMM 2013</v>
      </c>
      <c r="AU131" s="44" t="str">
        <f>ZZZ__FnCalls!F49</f>
        <v>MMM 2013</v>
      </c>
      <c r="AV131" s="44" t="str">
        <f>ZZZ__FnCalls!F50</f>
        <v>MMM 2013</v>
      </c>
      <c r="AW131" s="44" t="str">
        <f>ZZZ__FnCalls!F51</f>
        <v>MMM 2013</v>
      </c>
      <c r="AX131" s="44" t="str">
        <f>ZZZ__FnCalls!F52</f>
        <v>MMM 2013</v>
      </c>
      <c r="AY131" s="44" t="str">
        <f>ZZZ__FnCalls!F53</f>
        <v>MMM 2013</v>
      </c>
      <c r="AZ131" s="44" t="str">
        <f>ZZZ__FnCalls!F54</f>
        <v>MMM 2013</v>
      </c>
      <c r="BA131" s="45" t="str">
        <f>ZZZ__FnCalls!F43</f>
        <v>MMM 2013</v>
      </c>
      <c r="BB131" s="44" t="str">
        <f>ZZZ__FnCalls!F55</f>
        <v>MMM 2014</v>
      </c>
      <c r="BC131" s="44" t="str">
        <f>ZZZ__FnCalls!F56</f>
        <v>MMM 2014</v>
      </c>
      <c r="BD131" s="44" t="str">
        <f>ZZZ__FnCalls!F57</f>
        <v>MMM 2014</v>
      </c>
      <c r="BE131" s="44" t="str">
        <f>ZZZ__FnCalls!F58</f>
        <v>MMM 2014</v>
      </c>
      <c r="BF131" s="44" t="str">
        <f>ZZZ__FnCalls!F59</f>
        <v>MMM 2014</v>
      </c>
      <c r="BG131" s="44" t="str">
        <f>ZZZ__FnCalls!F60</f>
        <v>MMM 2014</v>
      </c>
      <c r="BH131" s="44" t="str">
        <f>ZZZ__FnCalls!F61</f>
        <v>MMM 2014</v>
      </c>
      <c r="BI131" s="44" t="str">
        <f>ZZZ__FnCalls!F62</f>
        <v>MMM 2014</v>
      </c>
      <c r="BJ131" s="44" t="str">
        <f>ZZZ__FnCalls!F63</f>
        <v>MMM 2014</v>
      </c>
      <c r="BK131" s="44" t="str">
        <f>ZZZ__FnCalls!F64</f>
        <v>MMM 2014</v>
      </c>
      <c r="BL131" s="44" t="str">
        <f>ZZZ__FnCalls!F65</f>
        <v>MMM 2014</v>
      </c>
      <c r="BM131" s="44" t="str">
        <f>ZZZ__FnCalls!F66</f>
        <v>MMM 2014</v>
      </c>
      <c r="BN131" s="45" t="str">
        <f>ZZZ__FnCalls!F55</f>
        <v>MMM 2014</v>
      </c>
      <c r="BO131" s="44" t="str">
        <f>ZZZ__FnCalls!F67</f>
        <v>MMM 2015</v>
      </c>
      <c r="BP131" s="44" t="str">
        <f>ZZZ__FnCalls!F68</f>
        <v>MMM 2015</v>
      </c>
      <c r="BQ131" s="44" t="str">
        <f>ZZZ__FnCalls!F69</f>
        <v>MMM 2015</v>
      </c>
      <c r="BR131" s="44" t="str">
        <f>ZZZ__FnCalls!F70</f>
        <v>MMM 2015</v>
      </c>
      <c r="BS131" s="44" t="str">
        <f>ZZZ__FnCalls!F71</f>
        <v>MMM 2015</v>
      </c>
      <c r="BT131" s="44" t="str">
        <f>ZZZ__FnCalls!F72</f>
        <v>MMM 2015</v>
      </c>
      <c r="BU131" s="44" t="str">
        <f>ZZZ__FnCalls!F73</f>
        <v>MMM 2015</v>
      </c>
      <c r="BV131" s="44" t="str">
        <f>ZZZ__FnCalls!F74</f>
        <v>MMM 2015</v>
      </c>
      <c r="BW131" s="44" t="str">
        <f>ZZZ__FnCalls!F75</f>
        <v>MMM 2015</v>
      </c>
      <c r="BX131" s="44" t="str">
        <f>ZZZ__FnCalls!F76</f>
        <v>MMM 2015</v>
      </c>
      <c r="BY131" s="44" t="str">
        <f>ZZZ__FnCalls!F77</f>
        <v>MMM 2015</v>
      </c>
      <c r="BZ131" s="44" t="str">
        <f>ZZZ__FnCalls!F78</f>
        <v>MMM 2015</v>
      </c>
      <c r="CA131" s="45" t="str">
        <f>ZZZ__FnCalls!F67</f>
        <v>MMM 2015</v>
      </c>
      <c r="CB131" s="44" t="str">
        <f>ZZZ__FnCalls!F79</f>
        <v>MMM 2016</v>
      </c>
      <c r="CC131" s="44" t="str">
        <f>ZZZ__FnCalls!F80</f>
        <v>MMM 2016</v>
      </c>
      <c r="CD131" s="44" t="str">
        <f>ZZZ__FnCalls!F81</f>
        <v>MMM 2016</v>
      </c>
      <c r="CE131" s="44" t="str">
        <f>ZZZ__FnCalls!F82</f>
        <v>MMM 2016</v>
      </c>
      <c r="CF131" s="44" t="str">
        <f>ZZZ__FnCalls!F83</f>
        <v>MMM 2016</v>
      </c>
      <c r="CG131" s="44" t="str">
        <f>ZZZ__FnCalls!F84</f>
        <v>MMM 2016</v>
      </c>
      <c r="CH131" s="44" t="str">
        <f>ZZZ__FnCalls!F85</f>
        <v>MMM 2016</v>
      </c>
      <c r="CI131" s="44" t="str">
        <f>ZZZ__FnCalls!F86</f>
        <v>MMM 2016</v>
      </c>
      <c r="CJ131" s="44" t="str">
        <f>ZZZ__FnCalls!F87</f>
        <v>MMM 2016</v>
      </c>
      <c r="CK131" s="44" t="str">
        <f>ZZZ__FnCalls!F88</f>
        <v>MMM 2016</v>
      </c>
      <c r="CL131" s="44" t="str">
        <f>ZZZ__FnCalls!F89</f>
        <v>MMM 2016</v>
      </c>
      <c r="CM131" s="44" t="str">
        <f>ZZZ__FnCalls!F90</f>
        <v>MMM 2016</v>
      </c>
      <c r="CN131" s="45" t="str">
        <f>ZZZ__FnCalls!F79</f>
        <v>MMM 2016</v>
      </c>
      <c r="CO131" s="44" t="str">
        <f>ZZZ__FnCalls!F91</f>
        <v>MMM 2017</v>
      </c>
      <c r="CP131" s="44" t="str">
        <f>ZZZ__FnCalls!F92</f>
        <v>MMM 2017</v>
      </c>
      <c r="CQ131" s="44" t="str">
        <f>ZZZ__FnCalls!F93</f>
        <v>MMM 2017</v>
      </c>
      <c r="CR131" s="44" t="str">
        <f>ZZZ__FnCalls!F94</f>
        <v>MMM 2017</v>
      </c>
      <c r="CS131" s="44" t="str">
        <f>ZZZ__FnCalls!F95</f>
        <v>MMM 2017</v>
      </c>
      <c r="CT131" s="44" t="str">
        <f>ZZZ__FnCalls!F96</f>
        <v>MMM 2017</v>
      </c>
      <c r="CU131" s="44" t="str">
        <f>ZZZ__FnCalls!F97</f>
        <v>MMM 2017</v>
      </c>
      <c r="CV131" s="44" t="str">
        <f>ZZZ__FnCalls!F98</f>
        <v>MMM 2017</v>
      </c>
      <c r="CW131" s="44" t="str">
        <f>ZZZ__FnCalls!F99</f>
        <v>MMM 2017</v>
      </c>
      <c r="CX131" s="44" t="str">
        <f>ZZZ__FnCalls!F100</f>
        <v>MMM 2017</v>
      </c>
      <c r="CY131" s="44" t="str">
        <f>ZZZ__FnCalls!F101</f>
        <v>MMM 2017</v>
      </c>
      <c r="CZ131" s="44" t="str">
        <f>ZZZ__FnCalls!F102</f>
        <v>MMM 2017</v>
      </c>
      <c r="DA131" s="45" t="str">
        <f>ZZZ__FnCalls!F91</f>
        <v>MMM 2017</v>
      </c>
      <c r="DB131" s="44" t="str">
        <f>ZZZ__FnCalls!F103</f>
        <v>MMM 2018</v>
      </c>
      <c r="DC131" s="44" t="str">
        <f>ZZZ__FnCalls!F104</f>
        <v>MMM 2018</v>
      </c>
      <c r="DD131" s="44" t="str">
        <f>ZZZ__FnCalls!F105</f>
        <v>MMM 2018</v>
      </c>
      <c r="DE131" s="44" t="str">
        <f>ZZZ__FnCalls!F106</f>
        <v>MMM 2018</v>
      </c>
      <c r="DF131" s="44" t="str">
        <f>ZZZ__FnCalls!F107</f>
        <v>MMM 2018</v>
      </c>
      <c r="DG131" s="44" t="str">
        <f>ZZZ__FnCalls!F108</f>
        <v>MMM 2018</v>
      </c>
      <c r="DH131" s="44" t="str">
        <f>ZZZ__FnCalls!F109</f>
        <v>MMM 2018</v>
      </c>
      <c r="DI131" s="44" t="str">
        <f>ZZZ__FnCalls!F110</f>
        <v>MMM 2018</v>
      </c>
      <c r="DJ131" s="44" t="str">
        <f>ZZZ__FnCalls!F111</f>
        <v>MMM 2018</v>
      </c>
      <c r="DK131" s="44" t="str">
        <f>ZZZ__FnCalls!F112</f>
        <v>MMM 2018</v>
      </c>
      <c r="DL131" s="44" t="str">
        <f>ZZZ__FnCalls!F113</f>
        <v>MMM 2018</v>
      </c>
      <c r="DM131" s="44" t="str">
        <f>ZZZ__FnCalls!F114</f>
        <v>MMM 2018</v>
      </c>
      <c r="DN131" s="45" t="str">
        <f>ZZZ__FnCalls!F103</f>
        <v>MMM 2018</v>
      </c>
      <c r="DO131" s="44" t="str">
        <f>ZZZ__FnCalls!F115</f>
        <v>MMM 2019</v>
      </c>
      <c r="DP131" s="44" t="str">
        <f>ZZZ__FnCalls!F116</f>
        <v>MMM 2019</v>
      </c>
      <c r="DQ131" s="44" t="str">
        <f>ZZZ__FnCalls!F117</f>
        <v>MMM 2019</v>
      </c>
      <c r="DR131" s="44" t="str">
        <f>ZZZ__FnCalls!F118</f>
        <v>MMM 2019</v>
      </c>
      <c r="DS131" s="44" t="str">
        <f>ZZZ__FnCalls!F119</f>
        <v>MMM 2019</v>
      </c>
      <c r="DT131" s="44" t="str">
        <f>ZZZ__FnCalls!F120</f>
        <v>MMM 2019</v>
      </c>
      <c r="DU131" s="44" t="str">
        <f>ZZZ__FnCalls!F121</f>
        <v>MMM 2019</v>
      </c>
      <c r="DV131" s="44" t="str">
        <f>ZZZ__FnCalls!F122</f>
        <v>MMM 2019</v>
      </c>
      <c r="DW131" s="44" t="str">
        <f>ZZZ__FnCalls!F123</f>
        <v>MMM 2019</v>
      </c>
      <c r="DX131" s="44" t="str">
        <f>ZZZ__FnCalls!F124</f>
        <v>MMM 2019</v>
      </c>
      <c r="DY131" s="44" t="str">
        <f>ZZZ__FnCalls!F125</f>
        <v>MMM 2019</v>
      </c>
      <c r="DZ131" s="44" t="str">
        <f>ZZZ__FnCalls!F126</f>
        <v>MMM 2019</v>
      </c>
      <c r="EA131" s="45" t="str">
        <f>ZZZ__FnCalls!F115</f>
        <v>MMM 2019</v>
      </c>
      <c r="EB131" s="44" t="str">
        <f>ZZZ__FnCalls!F127</f>
        <v>MMM 2020</v>
      </c>
      <c r="EC131" s="44" t="str">
        <f>ZZZ__FnCalls!F128</f>
        <v>MMM 2020</v>
      </c>
      <c r="ED131" s="44" t="str">
        <f>ZZZ__FnCalls!F129</f>
        <v>MMM 2020</v>
      </c>
      <c r="EE131" s="44" t="str">
        <f>ZZZ__FnCalls!F130</f>
        <v>MMM 2020</v>
      </c>
      <c r="EF131" s="44" t="str">
        <f>ZZZ__FnCalls!F131</f>
        <v>MMM 2020</v>
      </c>
      <c r="EG131" s="44" t="str">
        <f>ZZZ__FnCalls!F132</f>
        <v>MMM 2020</v>
      </c>
      <c r="EH131" s="44" t="str">
        <f>ZZZ__FnCalls!F133</f>
        <v>MMM 2020</v>
      </c>
      <c r="EI131" s="44" t="str">
        <f>ZZZ__FnCalls!F134</f>
        <v>MMM 2020</v>
      </c>
      <c r="EJ131" s="44" t="str">
        <f>ZZZ__FnCalls!F135</f>
        <v>MMM 2020</v>
      </c>
      <c r="EK131" s="44" t="str">
        <f>ZZZ__FnCalls!F136</f>
        <v>MMM 2020</v>
      </c>
      <c r="EL131" s="44" t="str">
        <f>ZZZ__FnCalls!F137</f>
        <v>MMM 2020</v>
      </c>
      <c r="EM131" s="44" t="str">
        <f>ZZZ__FnCalls!F138</f>
        <v>MMM 2020</v>
      </c>
      <c r="EN131" s="45" t="str">
        <f>ZZZ__FnCalls!F127</f>
        <v>MMM 2020</v>
      </c>
    </row>
    <row r="132" spans="1:144" ht="12.75" customHeight="1" x14ac:dyDescent="0.2">
      <c r="A132" s="2" t="str">
        <f>"Capital_mean_1"</f>
        <v>Capital_mean_1</v>
      </c>
    </row>
    <row r="133" spans="1:144" ht="12.75" customHeight="1" x14ac:dyDescent="0.2">
      <c r="B133" s="19" t="str">
        <f>ZZZ__FnCalls!F7</f>
        <v>MMM 2010</v>
      </c>
      <c r="C133" s="20" t="str">
        <f>ZZZ__FnCalls!F8</f>
        <v>MMM 2010</v>
      </c>
      <c r="D133" s="20" t="str">
        <f>ZZZ__FnCalls!F9</f>
        <v>MMM 2010</v>
      </c>
      <c r="E133" s="20" t="str">
        <f>ZZZ__FnCalls!F10</f>
        <v>MMM 2010</v>
      </c>
      <c r="F133" s="20" t="str">
        <f>ZZZ__FnCalls!F11</f>
        <v>MMM 2010</v>
      </c>
      <c r="G133" s="20" t="str">
        <f>ZZZ__FnCalls!F12</f>
        <v>MMM 2010</v>
      </c>
      <c r="H133" s="20" t="str">
        <f>ZZZ__FnCalls!F13</f>
        <v>MMM 2010</v>
      </c>
      <c r="I133" s="20" t="str">
        <f>ZZZ__FnCalls!F14</f>
        <v>MMM 2010</v>
      </c>
      <c r="J133" s="20" t="str">
        <f>ZZZ__FnCalls!F15</f>
        <v>MMM 2010</v>
      </c>
      <c r="K133" s="20" t="str">
        <f>ZZZ__FnCalls!F16</f>
        <v>MMM 2010</v>
      </c>
      <c r="L133" s="20" t="str">
        <f>ZZZ__FnCalls!F17</f>
        <v>MMM 2010</v>
      </c>
      <c r="M133" s="20" t="str">
        <f>ZZZ__FnCalls!F18</f>
        <v>MMM 2010</v>
      </c>
      <c r="N133" s="21" t="str">
        <f>ZZZ__FnCalls!H7</f>
        <v>2010</v>
      </c>
      <c r="O133" s="20" t="str">
        <f>ZZZ__FnCalls!F19</f>
        <v>MMM 2011</v>
      </c>
      <c r="P133" s="20" t="str">
        <f>ZZZ__FnCalls!F20</f>
        <v>MMM 2011</v>
      </c>
      <c r="Q133" s="20" t="str">
        <f>ZZZ__FnCalls!F21</f>
        <v>MMM 2011</v>
      </c>
      <c r="R133" s="20" t="str">
        <f>ZZZ__FnCalls!F22</f>
        <v>MMM 2011</v>
      </c>
      <c r="S133" s="20" t="str">
        <f>ZZZ__FnCalls!F23</f>
        <v>MMM 2011</v>
      </c>
      <c r="T133" s="20" t="str">
        <f>ZZZ__FnCalls!F24</f>
        <v>MMM 2011</v>
      </c>
      <c r="U133" s="20" t="str">
        <f>ZZZ__FnCalls!F25</f>
        <v>MMM 2011</v>
      </c>
      <c r="V133" s="20" t="str">
        <f>ZZZ__FnCalls!F26</f>
        <v>MMM 2011</v>
      </c>
      <c r="W133" s="20" t="str">
        <f>ZZZ__FnCalls!F27</f>
        <v>MMM 2011</v>
      </c>
      <c r="X133" s="20" t="str">
        <f>ZZZ__FnCalls!F28</f>
        <v>MMM 2011</v>
      </c>
      <c r="Y133" s="20" t="str">
        <f>ZZZ__FnCalls!F29</f>
        <v>MMM 2011</v>
      </c>
      <c r="Z133" s="20" t="str">
        <f>ZZZ__FnCalls!F30</f>
        <v>MMM 2011</v>
      </c>
      <c r="AA133" s="21" t="str">
        <f>ZZZ__FnCalls!H19</f>
        <v>2011</v>
      </c>
      <c r="AB133" s="20" t="str">
        <f>ZZZ__FnCalls!F31</f>
        <v>MMM 2012</v>
      </c>
      <c r="AC133" s="20" t="str">
        <f>ZZZ__FnCalls!F32</f>
        <v>MMM 2012</v>
      </c>
      <c r="AD133" s="20" t="str">
        <f>ZZZ__FnCalls!F33</f>
        <v>MMM 2012</v>
      </c>
      <c r="AE133" s="20" t="str">
        <f>ZZZ__FnCalls!F34</f>
        <v>MMM 2012</v>
      </c>
      <c r="AF133" s="20" t="str">
        <f>ZZZ__FnCalls!F35</f>
        <v>MMM 2012</v>
      </c>
      <c r="AG133" s="20" t="str">
        <f>ZZZ__FnCalls!F36</f>
        <v>MMM 2012</v>
      </c>
      <c r="AH133" s="20" t="str">
        <f>ZZZ__FnCalls!F37</f>
        <v>MMM 2012</v>
      </c>
      <c r="AI133" s="20" t="str">
        <f>ZZZ__FnCalls!F38</f>
        <v>MMM 2012</v>
      </c>
      <c r="AJ133" s="20" t="str">
        <f>ZZZ__FnCalls!F39</f>
        <v>MMM 2012</v>
      </c>
      <c r="AK133" s="20" t="str">
        <f>ZZZ__FnCalls!F40</f>
        <v>MMM 2012</v>
      </c>
      <c r="AL133" s="20" t="str">
        <f>ZZZ__FnCalls!F41</f>
        <v>MMM 2012</v>
      </c>
      <c r="AM133" s="20" t="str">
        <f>ZZZ__FnCalls!F42</f>
        <v>MMM 2012</v>
      </c>
      <c r="AN133" s="21" t="str">
        <f>ZZZ__FnCalls!H31</f>
        <v>2012</v>
      </c>
      <c r="AO133" s="20" t="str">
        <f>ZZZ__FnCalls!F43</f>
        <v>MMM 2013</v>
      </c>
      <c r="AP133" s="20" t="str">
        <f>ZZZ__FnCalls!F44</f>
        <v>MMM 2013</v>
      </c>
      <c r="AQ133" s="20" t="str">
        <f>ZZZ__FnCalls!F45</f>
        <v>MMM 2013</v>
      </c>
      <c r="AR133" s="20" t="str">
        <f>ZZZ__FnCalls!F46</f>
        <v>MMM 2013</v>
      </c>
      <c r="AS133" s="20" t="str">
        <f>ZZZ__FnCalls!F47</f>
        <v>MMM 2013</v>
      </c>
      <c r="AT133" s="20" t="str">
        <f>ZZZ__FnCalls!F48</f>
        <v>MMM 2013</v>
      </c>
      <c r="AU133" s="20" t="str">
        <f>ZZZ__FnCalls!F49</f>
        <v>MMM 2013</v>
      </c>
      <c r="AV133" s="20" t="str">
        <f>ZZZ__FnCalls!F50</f>
        <v>MMM 2013</v>
      </c>
      <c r="AW133" s="20" t="str">
        <f>ZZZ__FnCalls!F51</f>
        <v>MMM 2013</v>
      </c>
      <c r="AX133" s="20" t="str">
        <f>ZZZ__FnCalls!F52</f>
        <v>MMM 2013</v>
      </c>
      <c r="AY133" s="20" t="str">
        <f>ZZZ__FnCalls!F53</f>
        <v>MMM 2013</v>
      </c>
      <c r="AZ133" s="20" t="str">
        <f>ZZZ__FnCalls!F54</f>
        <v>MMM 2013</v>
      </c>
      <c r="BA133" s="21" t="str">
        <f>ZZZ__FnCalls!H43</f>
        <v>2013</v>
      </c>
      <c r="BB133" s="20" t="str">
        <f>ZZZ__FnCalls!F55</f>
        <v>MMM 2014</v>
      </c>
      <c r="BC133" s="20" t="str">
        <f>ZZZ__FnCalls!F56</f>
        <v>MMM 2014</v>
      </c>
      <c r="BD133" s="20" t="str">
        <f>ZZZ__FnCalls!F57</f>
        <v>MMM 2014</v>
      </c>
      <c r="BE133" s="20" t="str">
        <f>ZZZ__FnCalls!F58</f>
        <v>MMM 2014</v>
      </c>
      <c r="BF133" s="20" t="str">
        <f>ZZZ__FnCalls!F59</f>
        <v>MMM 2014</v>
      </c>
      <c r="BG133" s="20" t="str">
        <f>ZZZ__FnCalls!F60</f>
        <v>MMM 2014</v>
      </c>
      <c r="BH133" s="20" t="str">
        <f>ZZZ__FnCalls!F61</f>
        <v>MMM 2014</v>
      </c>
      <c r="BI133" s="20" t="str">
        <f>ZZZ__FnCalls!F62</f>
        <v>MMM 2014</v>
      </c>
      <c r="BJ133" s="20" t="str">
        <f>ZZZ__FnCalls!F63</f>
        <v>MMM 2014</v>
      </c>
      <c r="BK133" s="20" t="str">
        <f>ZZZ__FnCalls!F64</f>
        <v>MMM 2014</v>
      </c>
      <c r="BL133" s="20" t="str">
        <f>ZZZ__FnCalls!F65</f>
        <v>MMM 2014</v>
      </c>
      <c r="BM133" s="20" t="str">
        <f>ZZZ__FnCalls!F66</f>
        <v>MMM 2014</v>
      </c>
      <c r="BN133" s="21" t="str">
        <f>ZZZ__FnCalls!H55</f>
        <v>2014</v>
      </c>
      <c r="BO133" s="20" t="str">
        <f>ZZZ__FnCalls!F67</f>
        <v>MMM 2015</v>
      </c>
      <c r="BP133" s="20" t="str">
        <f>ZZZ__FnCalls!F68</f>
        <v>MMM 2015</v>
      </c>
      <c r="BQ133" s="20" t="str">
        <f>ZZZ__FnCalls!F69</f>
        <v>MMM 2015</v>
      </c>
      <c r="BR133" s="20" t="str">
        <f>ZZZ__FnCalls!F70</f>
        <v>MMM 2015</v>
      </c>
      <c r="BS133" s="20" t="str">
        <f>ZZZ__FnCalls!F71</f>
        <v>MMM 2015</v>
      </c>
      <c r="BT133" s="20" t="str">
        <f>ZZZ__FnCalls!F72</f>
        <v>MMM 2015</v>
      </c>
      <c r="BU133" s="20" t="str">
        <f>ZZZ__FnCalls!F73</f>
        <v>MMM 2015</v>
      </c>
      <c r="BV133" s="20" t="str">
        <f>ZZZ__FnCalls!F74</f>
        <v>MMM 2015</v>
      </c>
      <c r="BW133" s="20" t="str">
        <f>ZZZ__FnCalls!F75</f>
        <v>MMM 2015</v>
      </c>
      <c r="BX133" s="20" t="str">
        <f>ZZZ__FnCalls!F76</f>
        <v>MMM 2015</v>
      </c>
      <c r="BY133" s="20" t="str">
        <f>ZZZ__FnCalls!F77</f>
        <v>MMM 2015</v>
      </c>
      <c r="BZ133" s="20" t="str">
        <f>ZZZ__FnCalls!F78</f>
        <v>MMM 2015</v>
      </c>
      <c r="CA133" s="21" t="str">
        <f>ZZZ__FnCalls!H67</f>
        <v>2015</v>
      </c>
      <c r="CB133" s="20" t="str">
        <f>ZZZ__FnCalls!F79</f>
        <v>MMM 2016</v>
      </c>
      <c r="CC133" s="20" t="str">
        <f>ZZZ__FnCalls!F80</f>
        <v>MMM 2016</v>
      </c>
      <c r="CD133" s="20" t="str">
        <f>ZZZ__FnCalls!F81</f>
        <v>MMM 2016</v>
      </c>
      <c r="CE133" s="20" t="str">
        <f>ZZZ__FnCalls!F82</f>
        <v>MMM 2016</v>
      </c>
      <c r="CF133" s="20" t="str">
        <f>ZZZ__FnCalls!F83</f>
        <v>MMM 2016</v>
      </c>
      <c r="CG133" s="20" t="str">
        <f>ZZZ__FnCalls!F84</f>
        <v>MMM 2016</v>
      </c>
      <c r="CH133" s="20" t="str">
        <f>ZZZ__FnCalls!F85</f>
        <v>MMM 2016</v>
      </c>
      <c r="CI133" s="20" t="str">
        <f>ZZZ__FnCalls!F86</f>
        <v>MMM 2016</v>
      </c>
      <c r="CJ133" s="20" t="str">
        <f>ZZZ__FnCalls!F87</f>
        <v>MMM 2016</v>
      </c>
      <c r="CK133" s="20" t="str">
        <f>ZZZ__FnCalls!F88</f>
        <v>MMM 2016</v>
      </c>
      <c r="CL133" s="20" t="str">
        <f>ZZZ__FnCalls!F89</f>
        <v>MMM 2016</v>
      </c>
      <c r="CM133" s="20" t="str">
        <f>ZZZ__FnCalls!F90</f>
        <v>MMM 2016</v>
      </c>
      <c r="CN133" s="21" t="str">
        <f>ZZZ__FnCalls!H79</f>
        <v>2016</v>
      </c>
      <c r="CO133" s="20" t="str">
        <f>ZZZ__FnCalls!F91</f>
        <v>MMM 2017</v>
      </c>
      <c r="CP133" s="20" t="str">
        <f>ZZZ__FnCalls!F92</f>
        <v>MMM 2017</v>
      </c>
      <c r="CQ133" s="20" t="str">
        <f>ZZZ__FnCalls!F93</f>
        <v>MMM 2017</v>
      </c>
      <c r="CR133" s="20" t="str">
        <f>ZZZ__FnCalls!F94</f>
        <v>MMM 2017</v>
      </c>
      <c r="CS133" s="20" t="str">
        <f>ZZZ__FnCalls!F95</f>
        <v>MMM 2017</v>
      </c>
      <c r="CT133" s="20" t="str">
        <f>ZZZ__FnCalls!F96</f>
        <v>MMM 2017</v>
      </c>
      <c r="CU133" s="20" t="str">
        <f>ZZZ__FnCalls!F97</f>
        <v>MMM 2017</v>
      </c>
      <c r="CV133" s="20" t="str">
        <f>ZZZ__FnCalls!F98</f>
        <v>MMM 2017</v>
      </c>
      <c r="CW133" s="20" t="str">
        <f>ZZZ__FnCalls!F99</f>
        <v>MMM 2017</v>
      </c>
      <c r="CX133" s="20" t="str">
        <f>ZZZ__FnCalls!F100</f>
        <v>MMM 2017</v>
      </c>
      <c r="CY133" s="20" t="str">
        <f>ZZZ__FnCalls!F101</f>
        <v>MMM 2017</v>
      </c>
      <c r="CZ133" s="20" t="str">
        <f>ZZZ__FnCalls!F102</f>
        <v>MMM 2017</v>
      </c>
      <c r="DA133" s="21" t="str">
        <f>ZZZ__FnCalls!H91</f>
        <v>2017</v>
      </c>
      <c r="DB133" s="20" t="str">
        <f>ZZZ__FnCalls!F103</f>
        <v>MMM 2018</v>
      </c>
      <c r="DC133" s="20" t="str">
        <f>ZZZ__FnCalls!F104</f>
        <v>MMM 2018</v>
      </c>
      <c r="DD133" s="20" t="str">
        <f>ZZZ__FnCalls!F105</f>
        <v>MMM 2018</v>
      </c>
      <c r="DE133" s="20" t="str">
        <f>ZZZ__FnCalls!F106</f>
        <v>MMM 2018</v>
      </c>
      <c r="DF133" s="20" t="str">
        <f>ZZZ__FnCalls!F107</f>
        <v>MMM 2018</v>
      </c>
      <c r="DG133" s="20" t="str">
        <f>ZZZ__FnCalls!F108</f>
        <v>MMM 2018</v>
      </c>
      <c r="DH133" s="20" t="str">
        <f>ZZZ__FnCalls!F109</f>
        <v>MMM 2018</v>
      </c>
      <c r="DI133" s="20" t="str">
        <f>ZZZ__FnCalls!F110</f>
        <v>MMM 2018</v>
      </c>
      <c r="DJ133" s="20" t="str">
        <f>ZZZ__FnCalls!F111</f>
        <v>MMM 2018</v>
      </c>
      <c r="DK133" s="20" t="str">
        <f>ZZZ__FnCalls!F112</f>
        <v>MMM 2018</v>
      </c>
      <c r="DL133" s="20" t="str">
        <f>ZZZ__FnCalls!F113</f>
        <v>MMM 2018</v>
      </c>
      <c r="DM133" s="20" t="str">
        <f>ZZZ__FnCalls!F114</f>
        <v>MMM 2018</v>
      </c>
      <c r="DN133" s="21" t="str">
        <f>ZZZ__FnCalls!H103</f>
        <v>2018</v>
      </c>
      <c r="DO133" s="20" t="str">
        <f>ZZZ__FnCalls!F115</f>
        <v>MMM 2019</v>
      </c>
      <c r="DP133" s="20" t="str">
        <f>ZZZ__FnCalls!F116</f>
        <v>MMM 2019</v>
      </c>
      <c r="DQ133" s="20" t="str">
        <f>ZZZ__FnCalls!F117</f>
        <v>MMM 2019</v>
      </c>
      <c r="DR133" s="20" t="str">
        <f>ZZZ__FnCalls!F118</f>
        <v>MMM 2019</v>
      </c>
      <c r="DS133" s="20" t="str">
        <f>ZZZ__FnCalls!F119</f>
        <v>MMM 2019</v>
      </c>
      <c r="DT133" s="20" t="str">
        <f>ZZZ__FnCalls!F120</f>
        <v>MMM 2019</v>
      </c>
      <c r="DU133" s="20" t="str">
        <f>ZZZ__FnCalls!F121</f>
        <v>MMM 2019</v>
      </c>
      <c r="DV133" s="20" t="str">
        <f>ZZZ__FnCalls!F122</f>
        <v>MMM 2019</v>
      </c>
      <c r="DW133" s="20" t="str">
        <f>ZZZ__FnCalls!F123</f>
        <v>MMM 2019</v>
      </c>
      <c r="DX133" s="20" t="str">
        <f>ZZZ__FnCalls!F124</f>
        <v>MMM 2019</v>
      </c>
      <c r="DY133" s="20" t="str">
        <f>ZZZ__FnCalls!F125</f>
        <v>MMM 2019</v>
      </c>
      <c r="DZ133" s="20" t="str">
        <f>ZZZ__FnCalls!F126</f>
        <v>MMM 2019</v>
      </c>
      <c r="EA133" s="21" t="str">
        <f>ZZZ__FnCalls!H115</f>
        <v>2019</v>
      </c>
      <c r="EB133" s="20" t="str">
        <f>ZZZ__FnCalls!F127</f>
        <v>MMM 2020</v>
      </c>
      <c r="EC133" s="20" t="str">
        <f>ZZZ__FnCalls!F128</f>
        <v>MMM 2020</v>
      </c>
      <c r="ED133" s="20" t="str">
        <f>ZZZ__FnCalls!F129</f>
        <v>MMM 2020</v>
      </c>
      <c r="EE133" s="20" t="str">
        <f>ZZZ__FnCalls!F130</f>
        <v>MMM 2020</v>
      </c>
      <c r="EF133" s="20" t="str">
        <f>ZZZ__FnCalls!F131</f>
        <v>MMM 2020</v>
      </c>
      <c r="EG133" s="20" t="str">
        <f>ZZZ__FnCalls!F132</f>
        <v>MMM 2020</v>
      </c>
      <c r="EH133" s="20" t="str">
        <f>ZZZ__FnCalls!F133</f>
        <v>MMM 2020</v>
      </c>
      <c r="EI133" s="20" t="str">
        <f>ZZZ__FnCalls!F134</f>
        <v>MMM 2020</v>
      </c>
      <c r="EJ133" s="20" t="str">
        <f>ZZZ__FnCalls!F135</f>
        <v>MMM 2020</v>
      </c>
      <c r="EK133" s="20" t="str">
        <f>ZZZ__FnCalls!F136</f>
        <v>MMM 2020</v>
      </c>
      <c r="EL133" s="20" t="str">
        <f>ZZZ__FnCalls!F137</f>
        <v>MMM 2020</v>
      </c>
      <c r="EM133" s="20" t="str">
        <f>ZZZ__FnCalls!F138</f>
        <v>MMM 2020</v>
      </c>
      <c r="EN133" s="21" t="str">
        <f>ZZZ__FnCalls!H127</f>
        <v>2020</v>
      </c>
    </row>
    <row r="134" spans="1:144" ht="12.75" customHeight="1" x14ac:dyDescent="0.2">
      <c r="A134" s="5"/>
      <c r="B134" s="44">
        <f>ZZZ__FnCalls!A7</f>
        <v>40179</v>
      </c>
      <c r="C134" s="44">
        <f>ZZZ__FnCalls!A8</f>
        <v>40210</v>
      </c>
      <c r="D134" s="44">
        <f>ZZZ__FnCalls!A9</f>
        <v>40238</v>
      </c>
      <c r="E134" s="44">
        <f>ZZZ__FnCalls!A10</f>
        <v>40269</v>
      </c>
      <c r="F134" s="44">
        <f>ZZZ__FnCalls!A11</f>
        <v>40299</v>
      </c>
      <c r="G134" s="44">
        <f>ZZZ__FnCalls!A12</f>
        <v>40330</v>
      </c>
      <c r="H134" s="44">
        <f>ZZZ__FnCalls!A13</f>
        <v>40360</v>
      </c>
      <c r="I134" s="44">
        <f>ZZZ__FnCalls!A14</f>
        <v>40391</v>
      </c>
      <c r="J134" s="44">
        <f>ZZZ__FnCalls!A15</f>
        <v>40422</v>
      </c>
      <c r="K134" s="44">
        <f>ZZZ__FnCalls!A16</f>
        <v>40452</v>
      </c>
      <c r="L134" s="44">
        <f>ZZZ__FnCalls!A17</f>
        <v>40483</v>
      </c>
      <c r="M134" s="44">
        <f>ZZZ__FnCalls!A18</f>
        <v>40513</v>
      </c>
      <c r="N134" s="45">
        <f>ZZZ__FnCalls!A7</f>
        <v>40179</v>
      </c>
      <c r="O134" s="44">
        <f>ZZZ__FnCalls!A19</f>
        <v>40544</v>
      </c>
      <c r="P134" s="44">
        <f>ZZZ__FnCalls!A20</f>
        <v>40575</v>
      </c>
      <c r="Q134" s="44">
        <f>ZZZ__FnCalls!A21</f>
        <v>40603</v>
      </c>
      <c r="R134" s="44">
        <f>ZZZ__FnCalls!A22</f>
        <v>40634</v>
      </c>
      <c r="S134" s="44">
        <f>ZZZ__FnCalls!A23</f>
        <v>40664</v>
      </c>
      <c r="T134" s="44">
        <f>ZZZ__FnCalls!A24</f>
        <v>40695</v>
      </c>
      <c r="U134" s="44">
        <f>ZZZ__FnCalls!A25</f>
        <v>40725</v>
      </c>
      <c r="V134" s="44">
        <f>ZZZ__FnCalls!A26</f>
        <v>40756</v>
      </c>
      <c r="W134" s="44">
        <f>ZZZ__FnCalls!A27</f>
        <v>40787</v>
      </c>
      <c r="X134" s="44">
        <f>ZZZ__FnCalls!A28</f>
        <v>40817</v>
      </c>
      <c r="Y134" s="44">
        <f>ZZZ__FnCalls!A29</f>
        <v>40848</v>
      </c>
      <c r="Z134" s="44">
        <f>ZZZ__FnCalls!A30</f>
        <v>40878</v>
      </c>
      <c r="AA134" s="45">
        <f>ZZZ__FnCalls!A19</f>
        <v>40544</v>
      </c>
      <c r="AB134" s="44">
        <f>ZZZ__FnCalls!A31</f>
        <v>40909</v>
      </c>
      <c r="AC134" s="44">
        <f>ZZZ__FnCalls!A32</f>
        <v>40940</v>
      </c>
      <c r="AD134" s="44">
        <f>ZZZ__FnCalls!A33</f>
        <v>40969</v>
      </c>
      <c r="AE134" s="44">
        <f>ZZZ__FnCalls!A34</f>
        <v>41000</v>
      </c>
      <c r="AF134" s="44">
        <f>ZZZ__FnCalls!A35</f>
        <v>41030</v>
      </c>
      <c r="AG134" s="44">
        <f>ZZZ__FnCalls!A36</f>
        <v>41061</v>
      </c>
      <c r="AH134" s="44">
        <f>ZZZ__FnCalls!A37</f>
        <v>41091</v>
      </c>
      <c r="AI134" s="44">
        <f>ZZZ__FnCalls!A38</f>
        <v>41122</v>
      </c>
      <c r="AJ134" s="44">
        <f>ZZZ__FnCalls!A39</f>
        <v>41153</v>
      </c>
      <c r="AK134" s="44">
        <f>ZZZ__FnCalls!A40</f>
        <v>41183</v>
      </c>
      <c r="AL134" s="44">
        <f>ZZZ__FnCalls!A41</f>
        <v>41214</v>
      </c>
      <c r="AM134" s="44">
        <f>ZZZ__FnCalls!A42</f>
        <v>41244</v>
      </c>
      <c r="AN134" s="45">
        <f>ZZZ__FnCalls!A31</f>
        <v>40909</v>
      </c>
      <c r="AO134" s="44">
        <f>ZZZ__FnCalls!A43</f>
        <v>41275</v>
      </c>
      <c r="AP134" s="44">
        <f>ZZZ__FnCalls!A44</f>
        <v>41306</v>
      </c>
      <c r="AQ134" s="44">
        <f>ZZZ__FnCalls!A45</f>
        <v>41334</v>
      </c>
      <c r="AR134" s="44">
        <f>ZZZ__FnCalls!A46</f>
        <v>41365</v>
      </c>
      <c r="AS134" s="44">
        <f>ZZZ__FnCalls!A47</f>
        <v>41395</v>
      </c>
      <c r="AT134" s="44">
        <f>ZZZ__FnCalls!A48</f>
        <v>41426</v>
      </c>
      <c r="AU134" s="44">
        <f>ZZZ__FnCalls!A49</f>
        <v>41456</v>
      </c>
      <c r="AV134" s="44">
        <f>ZZZ__FnCalls!A50</f>
        <v>41487</v>
      </c>
      <c r="AW134" s="44">
        <f>ZZZ__FnCalls!A51</f>
        <v>41518</v>
      </c>
      <c r="AX134" s="44">
        <f>ZZZ__FnCalls!A52</f>
        <v>41548</v>
      </c>
      <c r="AY134" s="44">
        <f>ZZZ__FnCalls!A53</f>
        <v>41579</v>
      </c>
      <c r="AZ134" s="44">
        <f>ZZZ__FnCalls!A54</f>
        <v>41609</v>
      </c>
      <c r="BA134" s="45">
        <f>ZZZ__FnCalls!A43</f>
        <v>41275</v>
      </c>
      <c r="BB134" s="44">
        <f>ZZZ__FnCalls!A55</f>
        <v>41640</v>
      </c>
      <c r="BC134" s="44">
        <f>ZZZ__FnCalls!A56</f>
        <v>41671</v>
      </c>
      <c r="BD134" s="44">
        <f>ZZZ__FnCalls!A57</f>
        <v>41699</v>
      </c>
      <c r="BE134" s="44">
        <f>ZZZ__FnCalls!A58</f>
        <v>41730</v>
      </c>
      <c r="BF134" s="44">
        <f>ZZZ__FnCalls!A59</f>
        <v>41760</v>
      </c>
      <c r="BG134" s="44">
        <f>ZZZ__FnCalls!A60</f>
        <v>41791</v>
      </c>
      <c r="BH134" s="44">
        <f>ZZZ__FnCalls!A61</f>
        <v>41821</v>
      </c>
      <c r="BI134" s="44">
        <f>ZZZ__FnCalls!A62</f>
        <v>41852</v>
      </c>
      <c r="BJ134" s="44">
        <f>ZZZ__FnCalls!A63</f>
        <v>41883</v>
      </c>
      <c r="BK134" s="44">
        <f>ZZZ__FnCalls!A64</f>
        <v>41913</v>
      </c>
      <c r="BL134" s="44">
        <f>ZZZ__FnCalls!A65</f>
        <v>41944</v>
      </c>
      <c r="BM134" s="44">
        <f>ZZZ__FnCalls!A66</f>
        <v>41974</v>
      </c>
      <c r="BN134" s="45">
        <f>ZZZ__FnCalls!A55</f>
        <v>41640</v>
      </c>
      <c r="BO134" s="44">
        <f>ZZZ__FnCalls!A67</f>
        <v>42005</v>
      </c>
      <c r="BP134" s="44">
        <f>ZZZ__FnCalls!A68</f>
        <v>42036</v>
      </c>
      <c r="BQ134" s="44">
        <f>ZZZ__FnCalls!A69</f>
        <v>42064</v>
      </c>
      <c r="BR134" s="44">
        <f>ZZZ__FnCalls!A70</f>
        <v>42095</v>
      </c>
      <c r="BS134" s="44">
        <f>ZZZ__FnCalls!A71</f>
        <v>42125</v>
      </c>
      <c r="BT134" s="44">
        <f>ZZZ__FnCalls!A72</f>
        <v>42156</v>
      </c>
      <c r="BU134" s="44">
        <f>ZZZ__FnCalls!A73</f>
        <v>42186</v>
      </c>
      <c r="BV134" s="44">
        <f>ZZZ__FnCalls!A74</f>
        <v>42217</v>
      </c>
      <c r="BW134" s="44">
        <f>ZZZ__FnCalls!A75</f>
        <v>42248</v>
      </c>
      <c r="BX134" s="44">
        <f>ZZZ__FnCalls!A76</f>
        <v>42278</v>
      </c>
      <c r="BY134" s="44">
        <f>ZZZ__FnCalls!A77</f>
        <v>42309</v>
      </c>
      <c r="BZ134" s="44">
        <f>ZZZ__FnCalls!A78</f>
        <v>42339</v>
      </c>
      <c r="CA134" s="45">
        <f>ZZZ__FnCalls!A67</f>
        <v>42005</v>
      </c>
      <c r="CB134" s="44">
        <f>ZZZ__FnCalls!A79</f>
        <v>42370</v>
      </c>
      <c r="CC134" s="44">
        <f>ZZZ__FnCalls!A80</f>
        <v>42401</v>
      </c>
      <c r="CD134" s="44">
        <f>ZZZ__FnCalls!A81</f>
        <v>42430</v>
      </c>
      <c r="CE134" s="44">
        <f>ZZZ__FnCalls!A82</f>
        <v>42461</v>
      </c>
      <c r="CF134" s="44">
        <f>ZZZ__FnCalls!A83</f>
        <v>42491</v>
      </c>
      <c r="CG134" s="44">
        <f>ZZZ__FnCalls!A84</f>
        <v>42522</v>
      </c>
      <c r="CH134" s="44">
        <f>ZZZ__FnCalls!A85</f>
        <v>42552</v>
      </c>
      <c r="CI134" s="44">
        <f>ZZZ__FnCalls!A86</f>
        <v>42583</v>
      </c>
      <c r="CJ134" s="44">
        <f>ZZZ__FnCalls!A87</f>
        <v>42614</v>
      </c>
      <c r="CK134" s="44">
        <f>ZZZ__FnCalls!A88</f>
        <v>42644</v>
      </c>
      <c r="CL134" s="44">
        <f>ZZZ__FnCalls!A89</f>
        <v>42675</v>
      </c>
      <c r="CM134" s="44">
        <f>ZZZ__FnCalls!A90</f>
        <v>42705</v>
      </c>
      <c r="CN134" s="45">
        <f>ZZZ__FnCalls!A79</f>
        <v>42370</v>
      </c>
      <c r="CO134" s="44">
        <f>ZZZ__FnCalls!A91</f>
        <v>42736</v>
      </c>
      <c r="CP134" s="44">
        <f>ZZZ__FnCalls!A92</f>
        <v>42767</v>
      </c>
      <c r="CQ134" s="44">
        <f>ZZZ__FnCalls!A93</f>
        <v>42795</v>
      </c>
      <c r="CR134" s="44">
        <f>ZZZ__FnCalls!A94</f>
        <v>42826</v>
      </c>
      <c r="CS134" s="44">
        <f>ZZZ__FnCalls!A95</f>
        <v>42856</v>
      </c>
      <c r="CT134" s="44">
        <f>ZZZ__FnCalls!A96</f>
        <v>42887</v>
      </c>
      <c r="CU134" s="44">
        <f>ZZZ__FnCalls!A97</f>
        <v>42917</v>
      </c>
      <c r="CV134" s="44">
        <f>ZZZ__FnCalls!A98</f>
        <v>42948</v>
      </c>
      <c r="CW134" s="44">
        <f>ZZZ__FnCalls!A99</f>
        <v>42979</v>
      </c>
      <c r="CX134" s="44">
        <f>ZZZ__FnCalls!A100</f>
        <v>43009</v>
      </c>
      <c r="CY134" s="44">
        <f>ZZZ__FnCalls!A101</f>
        <v>43040</v>
      </c>
      <c r="CZ134" s="44">
        <f>ZZZ__FnCalls!A102</f>
        <v>43070</v>
      </c>
      <c r="DA134" s="45">
        <f>ZZZ__FnCalls!A91</f>
        <v>42736</v>
      </c>
      <c r="DB134" s="44">
        <f>ZZZ__FnCalls!A103</f>
        <v>43101</v>
      </c>
      <c r="DC134" s="44">
        <f>ZZZ__FnCalls!A104</f>
        <v>43132</v>
      </c>
      <c r="DD134" s="44">
        <f>ZZZ__FnCalls!A105</f>
        <v>43160</v>
      </c>
      <c r="DE134" s="44">
        <f>ZZZ__FnCalls!A106</f>
        <v>43191</v>
      </c>
      <c r="DF134" s="44">
        <f>ZZZ__FnCalls!A107</f>
        <v>43221</v>
      </c>
      <c r="DG134" s="44">
        <f>ZZZ__FnCalls!A108</f>
        <v>43252</v>
      </c>
      <c r="DH134" s="44">
        <f>ZZZ__FnCalls!A109</f>
        <v>43282</v>
      </c>
      <c r="DI134" s="44">
        <f>ZZZ__FnCalls!A110</f>
        <v>43313</v>
      </c>
      <c r="DJ134" s="44">
        <f>ZZZ__FnCalls!A111</f>
        <v>43344</v>
      </c>
      <c r="DK134" s="44">
        <f>ZZZ__FnCalls!A112</f>
        <v>43374</v>
      </c>
      <c r="DL134" s="44">
        <f>ZZZ__FnCalls!A113</f>
        <v>43405</v>
      </c>
      <c r="DM134" s="44">
        <f>ZZZ__FnCalls!A114</f>
        <v>43435</v>
      </c>
      <c r="DN134" s="45">
        <f>ZZZ__FnCalls!A103</f>
        <v>43101</v>
      </c>
      <c r="DO134" s="44">
        <f>ZZZ__FnCalls!A115</f>
        <v>43466</v>
      </c>
      <c r="DP134" s="44">
        <f>ZZZ__FnCalls!A116</f>
        <v>43497</v>
      </c>
      <c r="DQ134" s="44">
        <f>ZZZ__FnCalls!A117</f>
        <v>43525</v>
      </c>
      <c r="DR134" s="44">
        <f>ZZZ__FnCalls!A118</f>
        <v>43556</v>
      </c>
      <c r="DS134" s="44">
        <f>ZZZ__FnCalls!A119</f>
        <v>43586</v>
      </c>
      <c r="DT134" s="44">
        <f>ZZZ__FnCalls!A120</f>
        <v>43617</v>
      </c>
      <c r="DU134" s="44">
        <f>ZZZ__FnCalls!A121</f>
        <v>43647</v>
      </c>
      <c r="DV134" s="44">
        <f>ZZZ__FnCalls!A122</f>
        <v>43678</v>
      </c>
      <c r="DW134" s="44">
        <f>ZZZ__FnCalls!A123</f>
        <v>43709</v>
      </c>
      <c r="DX134" s="44">
        <f>ZZZ__FnCalls!A124</f>
        <v>43739</v>
      </c>
      <c r="DY134" s="44">
        <f>ZZZ__FnCalls!A125</f>
        <v>43770</v>
      </c>
      <c r="DZ134" s="44">
        <f>ZZZ__FnCalls!A126</f>
        <v>43800</v>
      </c>
      <c r="EA134" s="45">
        <f>ZZZ__FnCalls!A115</f>
        <v>43466</v>
      </c>
      <c r="EB134" s="44">
        <f>ZZZ__FnCalls!A127</f>
        <v>43831</v>
      </c>
      <c r="EC134" s="44">
        <f>ZZZ__FnCalls!A128</f>
        <v>43862</v>
      </c>
      <c r="ED134" s="44">
        <f>ZZZ__FnCalls!A129</f>
        <v>43891</v>
      </c>
      <c r="EE134" s="44">
        <f>ZZZ__FnCalls!A130</f>
        <v>43922</v>
      </c>
      <c r="EF134" s="44">
        <f>ZZZ__FnCalls!A131</f>
        <v>43952</v>
      </c>
      <c r="EG134" s="44">
        <f>ZZZ__FnCalls!A132</f>
        <v>43983</v>
      </c>
      <c r="EH134" s="44">
        <f>ZZZ__FnCalls!A133</f>
        <v>44013</v>
      </c>
      <c r="EI134" s="44">
        <f>ZZZ__FnCalls!A134</f>
        <v>44044</v>
      </c>
      <c r="EJ134" s="44">
        <f>ZZZ__FnCalls!A135</f>
        <v>44075</v>
      </c>
      <c r="EK134" s="44">
        <f>ZZZ__FnCalls!A136</f>
        <v>44105</v>
      </c>
      <c r="EL134" s="44">
        <f>ZZZ__FnCalls!A137</f>
        <v>44136</v>
      </c>
      <c r="EM134" s="44">
        <f>ZZZ__FnCalls!A138</f>
        <v>44166</v>
      </c>
      <c r="EN134" s="45">
        <f>ZZZ__FnCalls!A127</f>
        <v>43831</v>
      </c>
    </row>
    <row r="135" spans="1:144" ht="12.75" customHeight="1" x14ac:dyDescent="0.2">
      <c r="A135" s="2" t="str">
        <f>"Capital_mean_2"</f>
        <v>Capital_mean_2</v>
      </c>
    </row>
    <row r="136" spans="1:144" ht="12.75" customHeight="1" x14ac:dyDescent="0.2">
      <c r="B136" s="19" t="str">
        <f>ZZZ__FnCalls!F7</f>
        <v>MMM 2010</v>
      </c>
      <c r="C136" s="20" t="str">
        <f>ZZZ__FnCalls!F8</f>
        <v>MMM 2010</v>
      </c>
      <c r="D136" s="20" t="str">
        <f>ZZZ__FnCalls!F9</f>
        <v>MMM 2010</v>
      </c>
      <c r="E136" s="20" t="str">
        <f>ZZZ__FnCalls!F10</f>
        <v>MMM 2010</v>
      </c>
      <c r="F136" s="20" t="str">
        <f>ZZZ__FnCalls!F11</f>
        <v>MMM 2010</v>
      </c>
      <c r="G136" s="20" t="str">
        <f>ZZZ__FnCalls!F12</f>
        <v>MMM 2010</v>
      </c>
      <c r="H136" s="20" t="str">
        <f>ZZZ__FnCalls!F13</f>
        <v>MMM 2010</v>
      </c>
      <c r="I136" s="20" t="str">
        <f>ZZZ__FnCalls!F14</f>
        <v>MMM 2010</v>
      </c>
      <c r="J136" s="20" t="str">
        <f>ZZZ__FnCalls!F15</f>
        <v>MMM 2010</v>
      </c>
      <c r="K136" s="20" t="str">
        <f>ZZZ__FnCalls!F16</f>
        <v>MMM 2010</v>
      </c>
      <c r="L136" s="20" t="str">
        <f>ZZZ__FnCalls!F17</f>
        <v>MMM 2010</v>
      </c>
      <c r="M136" s="20" t="str">
        <f>ZZZ__FnCalls!F18</f>
        <v>MMM 2010</v>
      </c>
      <c r="N136" s="21" t="str">
        <f>ZZZ__FnCalls!H7</f>
        <v>2010</v>
      </c>
      <c r="O136" s="20" t="str">
        <f>ZZZ__FnCalls!F19</f>
        <v>MMM 2011</v>
      </c>
      <c r="P136" s="20" t="str">
        <f>ZZZ__FnCalls!F20</f>
        <v>MMM 2011</v>
      </c>
      <c r="Q136" s="20" t="str">
        <f>ZZZ__FnCalls!F21</f>
        <v>MMM 2011</v>
      </c>
      <c r="R136" s="20" t="str">
        <f>ZZZ__FnCalls!F22</f>
        <v>MMM 2011</v>
      </c>
      <c r="S136" s="20" t="str">
        <f>ZZZ__FnCalls!F23</f>
        <v>MMM 2011</v>
      </c>
      <c r="T136" s="20" t="str">
        <f>ZZZ__FnCalls!F24</f>
        <v>MMM 2011</v>
      </c>
      <c r="U136" s="20" t="str">
        <f>ZZZ__FnCalls!F25</f>
        <v>MMM 2011</v>
      </c>
      <c r="V136" s="20" t="str">
        <f>ZZZ__FnCalls!F26</f>
        <v>MMM 2011</v>
      </c>
      <c r="W136" s="20" t="str">
        <f>ZZZ__FnCalls!F27</f>
        <v>MMM 2011</v>
      </c>
      <c r="X136" s="20" t="str">
        <f>ZZZ__FnCalls!F28</f>
        <v>MMM 2011</v>
      </c>
      <c r="Y136" s="20" t="str">
        <f>ZZZ__FnCalls!F29</f>
        <v>MMM 2011</v>
      </c>
      <c r="Z136" s="20" t="str">
        <f>ZZZ__FnCalls!F30</f>
        <v>MMM 2011</v>
      </c>
      <c r="AA136" s="21" t="str">
        <f>ZZZ__FnCalls!H19</f>
        <v>2011</v>
      </c>
      <c r="AB136" s="20" t="str">
        <f>ZZZ__FnCalls!F31</f>
        <v>MMM 2012</v>
      </c>
      <c r="AC136" s="20" t="str">
        <f>ZZZ__FnCalls!F32</f>
        <v>MMM 2012</v>
      </c>
      <c r="AD136" s="20" t="str">
        <f>ZZZ__FnCalls!F33</f>
        <v>MMM 2012</v>
      </c>
      <c r="AE136" s="20" t="str">
        <f>ZZZ__FnCalls!F34</f>
        <v>MMM 2012</v>
      </c>
      <c r="AF136" s="20" t="str">
        <f>ZZZ__FnCalls!F35</f>
        <v>MMM 2012</v>
      </c>
      <c r="AG136" s="20" t="str">
        <f>ZZZ__FnCalls!F36</f>
        <v>MMM 2012</v>
      </c>
      <c r="AH136" s="20" t="str">
        <f>ZZZ__FnCalls!F37</f>
        <v>MMM 2012</v>
      </c>
      <c r="AI136" s="20" t="str">
        <f>ZZZ__FnCalls!F38</f>
        <v>MMM 2012</v>
      </c>
      <c r="AJ136" s="20" t="str">
        <f>ZZZ__FnCalls!F39</f>
        <v>MMM 2012</v>
      </c>
      <c r="AK136" s="20" t="str">
        <f>ZZZ__FnCalls!F40</f>
        <v>MMM 2012</v>
      </c>
      <c r="AL136" s="20" t="str">
        <f>ZZZ__FnCalls!F41</f>
        <v>MMM 2012</v>
      </c>
      <c r="AM136" s="20" t="str">
        <f>ZZZ__FnCalls!F42</f>
        <v>MMM 2012</v>
      </c>
      <c r="AN136" s="21" t="str">
        <f>ZZZ__FnCalls!H31</f>
        <v>2012</v>
      </c>
      <c r="AO136" s="20" t="str">
        <f>ZZZ__FnCalls!F43</f>
        <v>MMM 2013</v>
      </c>
      <c r="AP136" s="20" t="str">
        <f>ZZZ__FnCalls!F44</f>
        <v>MMM 2013</v>
      </c>
      <c r="AQ136" s="20" t="str">
        <f>ZZZ__FnCalls!F45</f>
        <v>MMM 2013</v>
      </c>
      <c r="AR136" s="20" t="str">
        <f>ZZZ__FnCalls!F46</f>
        <v>MMM 2013</v>
      </c>
      <c r="AS136" s="20" t="str">
        <f>ZZZ__FnCalls!F47</f>
        <v>MMM 2013</v>
      </c>
      <c r="AT136" s="20" t="str">
        <f>ZZZ__FnCalls!F48</f>
        <v>MMM 2013</v>
      </c>
      <c r="AU136" s="20" t="str">
        <f>ZZZ__FnCalls!F49</f>
        <v>MMM 2013</v>
      </c>
      <c r="AV136" s="20" t="str">
        <f>ZZZ__FnCalls!F50</f>
        <v>MMM 2013</v>
      </c>
      <c r="AW136" s="20" t="str">
        <f>ZZZ__FnCalls!F51</f>
        <v>MMM 2013</v>
      </c>
      <c r="AX136" s="20" t="str">
        <f>ZZZ__FnCalls!F52</f>
        <v>MMM 2013</v>
      </c>
      <c r="AY136" s="20" t="str">
        <f>ZZZ__FnCalls!F53</f>
        <v>MMM 2013</v>
      </c>
      <c r="AZ136" s="20" t="str">
        <f>ZZZ__FnCalls!F54</f>
        <v>MMM 2013</v>
      </c>
      <c r="BA136" s="21" t="str">
        <f>ZZZ__FnCalls!H43</f>
        <v>2013</v>
      </c>
      <c r="BB136" s="20" t="str">
        <f>ZZZ__FnCalls!F55</f>
        <v>MMM 2014</v>
      </c>
      <c r="BC136" s="20" t="str">
        <f>ZZZ__FnCalls!F56</f>
        <v>MMM 2014</v>
      </c>
      <c r="BD136" s="20" t="str">
        <f>ZZZ__FnCalls!F57</f>
        <v>MMM 2014</v>
      </c>
      <c r="BE136" s="20" t="str">
        <f>ZZZ__FnCalls!F58</f>
        <v>MMM 2014</v>
      </c>
      <c r="BF136" s="20" t="str">
        <f>ZZZ__FnCalls!F59</f>
        <v>MMM 2014</v>
      </c>
      <c r="BG136" s="20" t="str">
        <f>ZZZ__FnCalls!F60</f>
        <v>MMM 2014</v>
      </c>
      <c r="BH136" s="20" t="str">
        <f>ZZZ__FnCalls!F61</f>
        <v>MMM 2014</v>
      </c>
      <c r="BI136" s="20" t="str">
        <f>ZZZ__FnCalls!F62</f>
        <v>MMM 2014</v>
      </c>
      <c r="BJ136" s="20" t="str">
        <f>ZZZ__FnCalls!F63</f>
        <v>MMM 2014</v>
      </c>
      <c r="BK136" s="20" t="str">
        <f>ZZZ__FnCalls!F64</f>
        <v>MMM 2014</v>
      </c>
      <c r="BL136" s="20" t="str">
        <f>ZZZ__FnCalls!F65</f>
        <v>MMM 2014</v>
      </c>
      <c r="BM136" s="20" t="str">
        <f>ZZZ__FnCalls!F66</f>
        <v>MMM 2014</v>
      </c>
      <c r="BN136" s="21" t="str">
        <f>ZZZ__FnCalls!H55</f>
        <v>2014</v>
      </c>
      <c r="BO136" s="20" t="str">
        <f>ZZZ__FnCalls!F67</f>
        <v>MMM 2015</v>
      </c>
      <c r="BP136" s="20" t="str">
        <f>ZZZ__FnCalls!F68</f>
        <v>MMM 2015</v>
      </c>
      <c r="BQ136" s="20" t="str">
        <f>ZZZ__FnCalls!F69</f>
        <v>MMM 2015</v>
      </c>
      <c r="BR136" s="20" t="str">
        <f>ZZZ__FnCalls!F70</f>
        <v>MMM 2015</v>
      </c>
      <c r="BS136" s="20" t="str">
        <f>ZZZ__FnCalls!F71</f>
        <v>MMM 2015</v>
      </c>
      <c r="BT136" s="20" t="str">
        <f>ZZZ__FnCalls!F72</f>
        <v>MMM 2015</v>
      </c>
      <c r="BU136" s="20" t="str">
        <f>ZZZ__FnCalls!F73</f>
        <v>MMM 2015</v>
      </c>
      <c r="BV136" s="20" t="str">
        <f>ZZZ__FnCalls!F74</f>
        <v>MMM 2015</v>
      </c>
      <c r="BW136" s="20" t="str">
        <f>ZZZ__FnCalls!F75</f>
        <v>MMM 2015</v>
      </c>
      <c r="BX136" s="20" t="str">
        <f>ZZZ__FnCalls!F76</f>
        <v>MMM 2015</v>
      </c>
      <c r="BY136" s="20" t="str">
        <f>ZZZ__FnCalls!F77</f>
        <v>MMM 2015</v>
      </c>
      <c r="BZ136" s="20" t="str">
        <f>ZZZ__FnCalls!F78</f>
        <v>MMM 2015</v>
      </c>
      <c r="CA136" s="21" t="str">
        <f>ZZZ__FnCalls!H67</f>
        <v>2015</v>
      </c>
      <c r="CB136" s="20" t="str">
        <f>ZZZ__FnCalls!F79</f>
        <v>MMM 2016</v>
      </c>
      <c r="CC136" s="20" t="str">
        <f>ZZZ__FnCalls!F80</f>
        <v>MMM 2016</v>
      </c>
      <c r="CD136" s="20" t="str">
        <f>ZZZ__FnCalls!F81</f>
        <v>MMM 2016</v>
      </c>
      <c r="CE136" s="20" t="str">
        <f>ZZZ__FnCalls!F82</f>
        <v>MMM 2016</v>
      </c>
      <c r="CF136" s="20" t="str">
        <f>ZZZ__FnCalls!F83</f>
        <v>MMM 2016</v>
      </c>
      <c r="CG136" s="20" t="str">
        <f>ZZZ__FnCalls!F84</f>
        <v>MMM 2016</v>
      </c>
      <c r="CH136" s="20" t="str">
        <f>ZZZ__FnCalls!F85</f>
        <v>MMM 2016</v>
      </c>
      <c r="CI136" s="20" t="str">
        <f>ZZZ__FnCalls!F86</f>
        <v>MMM 2016</v>
      </c>
      <c r="CJ136" s="20" t="str">
        <f>ZZZ__FnCalls!F87</f>
        <v>MMM 2016</v>
      </c>
      <c r="CK136" s="20" t="str">
        <f>ZZZ__FnCalls!F88</f>
        <v>MMM 2016</v>
      </c>
      <c r="CL136" s="20" t="str">
        <f>ZZZ__FnCalls!F89</f>
        <v>MMM 2016</v>
      </c>
      <c r="CM136" s="20" t="str">
        <f>ZZZ__FnCalls!F90</f>
        <v>MMM 2016</v>
      </c>
      <c r="CN136" s="21" t="str">
        <f>ZZZ__FnCalls!H79</f>
        <v>2016</v>
      </c>
      <c r="CO136" s="20" t="str">
        <f>ZZZ__FnCalls!F91</f>
        <v>MMM 2017</v>
      </c>
      <c r="CP136" s="20" t="str">
        <f>ZZZ__FnCalls!F92</f>
        <v>MMM 2017</v>
      </c>
      <c r="CQ136" s="20" t="str">
        <f>ZZZ__FnCalls!F93</f>
        <v>MMM 2017</v>
      </c>
      <c r="CR136" s="20" t="str">
        <f>ZZZ__FnCalls!F94</f>
        <v>MMM 2017</v>
      </c>
      <c r="CS136" s="20" t="str">
        <f>ZZZ__FnCalls!F95</f>
        <v>MMM 2017</v>
      </c>
      <c r="CT136" s="20" t="str">
        <f>ZZZ__FnCalls!F96</f>
        <v>MMM 2017</v>
      </c>
      <c r="CU136" s="20" t="str">
        <f>ZZZ__FnCalls!F97</f>
        <v>MMM 2017</v>
      </c>
      <c r="CV136" s="20" t="str">
        <f>ZZZ__FnCalls!F98</f>
        <v>MMM 2017</v>
      </c>
      <c r="CW136" s="20" t="str">
        <f>ZZZ__FnCalls!F99</f>
        <v>MMM 2017</v>
      </c>
      <c r="CX136" s="20" t="str">
        <f>ZZZ__FnCalls!F100</f>
        <v>MMM 2017</v>
      </c>
      <c r="CY136" s="20" t="str">
        <f>ZZZ__FnCalls!F101</f>
        <v>MMM 2017</v>
      </c>
      <c r="CZ136" s="20" t="str">
        <f>ZZZ__FnCalls!F102</f>
        <v>MMM 2017</v>
      </c>
      <c r="DA136" s="21" t="str">
        <f>ZZZ__FnCalls!H91</f>
        <v>2017</v>
      </c>
      <c r="DB136" s="20" t="str">
        <f>ZZZ__FnCalls!F103</f>
        <v>MMM 2018</v>
      </c>
      <c r="DC136" s="20" t="str">
        <f>ZZZ__FnCalls!F104</f>
        <v>MMM 2018</v>
      </c>
      <c r="DD136" s="20" t="str">
        <f>ZZZ__FnCalls!F105</f>
        <v>MMM 2018</v>
      </c>
      <c r="DE136" s="20" t="str">
        <f>ZZZ__FnCalls!F106</f>
        <v>MMM 2018</v>
      </c>
      <c r="DF136" s="20" t="str">
        <f>ZZZ__FnCalls!F107</f>
        <v>MMM 2018</v>
      </c>
      <c r="DG136" s="20" t="str">
        <f>ZZZ__FnCalls!F108</f>
        <v>MMM 2018</v>
      </c>
      <c r="DH136" s="20" t="str">
        <f>ZZZ__FnCalls!F109</f>
        <v>MMM 2018</v>
      </c>
      <c r="DI136" s="20" t="str">
        <f>ZZZ__FnCalls!F110</f>
        <v>MMM 2018</v>
      </c>
      <c r="DJ136" s="20" t="str">
        <f>ZZZ__FnCalls!F111</f>
        <v>MMM 2018</v>
      </c>
      <c r="DK136" s="20" t="str">
        <f>ZZZ__FnCalls!F112</f>
        <v>MMM 2018</v>
      </c>
      <c r="DL136" s="20" t="str">
        <f>ZZZ__FnCalls!F113</f>
        <v>MMM 2018</v>
      </c>
      <c r="DM136" s="20" t="str">
        <f>ZZZ__FnCalls!F114</f>
        <v>MMM 2018</v>
      </c>
      <c r="DN136" s="21" t="str">
        <f>ZZZ__FnCalls!H103</f>
        <v>2018</v>
      </c>
      <c r="DO136" s="20" t="str">
        <f>ZZZ__FnCalls!F115</f>
        <v>MMM 2019</v>
      </c>
      <c r="DP136" s="20" t="str">
        <f>ZZZ__FnCalls!F116</f>
        <v>MMM 2019</v>
      </c>
      <c r="DQ136" s="20" t="str">
        <f>ZZZ__FnCalls!F117</f>
        <v>MMM 2019</v>
      </c>
      <c r="DR136" s="20" t="str">
        <f>ZZZ__FnCalls!F118</f>
        <v>MMM 2019</v>
      </c>
      <c r="DS136" s="20" t="str">
        <f>ZZZ__FnCalls!F119</f>
        <v>MMM 2019</v>
      </c>
      <c r="DT136" s="20" t="str">
        <f>ZZZ__FnCalls!F120</f>
        <v>MMM 2019</v>
      </c>
      <c r="DU136" s="20" t="str">
        <f>ZZZ__FnCalls!F121</f>
        <v>MMM 2019</v>
      </c>
      <c r="DV136" s="20" t="str">
        <f>ZZZ__FnCalls!F122</f>
        <v>MMM 2019</v>
      </c>
      <c r="DW136" s="20" t="str">
        <f>ZZZ__FnCalls!F123</f>
        <v>MMM 2019</v>
      </c>
      <c r="DX136" s="20" t="str">
        <f>ZZZ__FnCalls!F124</f>
        <v>MMM 2019</v>
      </c>
      <c r="DY136" s="20" t="str">
        <f>ZZZ__FnCalls!F125</f>
        <v>MMM 2019</v>
      </c>
      <c r="DZ136" s="20" t="str">
        <f>ZZZ__FnCalls!F126</f>
        <v>MMM 2019</v>
      </c>
      <c r="EA136" s="21" t="str">
        <f>ZZZ__FnCalls!H115</f>
        <v>2019</v>
      </c>
      <c r="EB136" s="20" t="str">
        <f>ZZZ__FnCalls!F127</f>
        <v>MMM 2020</v>
      </c>
      <c r="EC136" s="20" t="str">
        <f>ZZZ__FnCalls!F128</f>
        <v>MMM 2020</v>
      </c>
      <c r="ED136" s="20" t="str">
        <f>ZZZ__FnCalls!F129</f>
        <v>MMM 2020</v>
      </c>
      <c r="EE136" s="20" t="str">
        <f>ZZZ__FnCalls!F130</f>
        <v>MMM 2020</v>
      </c>
      <c r="EF136" s="20" t="str">
        <f>ZZZ__FnCalls!F131</f>
        <v>MMM 2020</v>
      </c>
      <c r="EG136" s="20" t="str">
        <f>ZZZ__FnCalls!F132</f>
        <v>MMM 2020</v>
      </c>
      <c r="EH136" s="20" t="str">
        <f>ZZZ__FnCalls!F133</f>
        <v>MMM 2020</v>
      </c>
      <c r="EI136" s="20" t="str">
        <f>ZZZ__FnCalls!F134</f>
        <v>MMM 2020</v>
      </c>
      <c r="EJ136" s="20" t="str">
        <f>ZZZ__FnCalls!F135</f>
        <v>MMM 2020</v>
      </c>
      <c r="EK136" s="20" t="str">
        <f>ZZZ__FnCalls!F136</f>
        <v>MMM 2020</v>
      </c>
      <c r="EL136" s="20" t="str">
        <f>ZZZ__FnCalls!F137</f>
        <v>MMM 2020</v>
      </c>
      <c r="EM136" s="20" t="str">
        <f>ZZZ__FnCalls!F138</f>
        <v>MMM 2020</v>
      </c>
      <c r="EN136" s="21" t="str">
        <f>ZZZ__FnCalls!H127</f>
        <v>2020</v>
      </c>
    </row>
    <row r="137" spans="1:144" ht="12.75" customHeight="1" x14ac:dyDescent="0.2">
      <c r="A137" s="5"/>
      <c r="B137" s="44" t="str">
        <f>ZZZ__FnCalls!F7</f>
        <v>MMM 2010</v>
      </c>
      <c r="C137" s="44" t="str">
        <f>ZZZ__FnCalls!F8</f>
        <v>MMM 2010</v>
      </c>
      <c r="D137" s="44" t="str">
        <f>ZZZ__FnCalls!F9</f>
        <v>MMM 2010</v>
      </c>
      <c r="E137" s="44" t="str">
        <f>ZZZ__FnCalls!F10</f>
        <v>MMM 2010</v>
      </c>
      <c r="F137" s="44" t="str">
        <f>ZZZ__FnCalls!F11</f>
        <v>MMM 2010</v>
      </c>
      <c r="G137" s="44" t="str">
        <f>ZZZ__FnCalls!F12</f>
        <v>MMM 2010</v>
      </c>
      <c r="H137" s="44" t="str">
        <f>ZZZ__FnCalls!F13</f>
        <v>MMM 2010</v>
      </c>
      <c r="I137" s="44" t="str">
        <f>ZZZ__FnCalls!F14</f>
        <v>MMM 2010</v>
      </c>
      <c r="J137" s="44" t="str">
        <f>ZZZ__FnCalls!F15</f>
        <v>MMM 2010</v>
      </c>
      <c r="K137" s="44" t="str">
        <f>ZZZ__FnCalls!F16</f>
        <v>MMM 2010</v>
      </c>
      <c r="L137" s="44" t="str">
        <f>ZZZ__FnCalls!F17</f>
        <v>MMM 2010</v>
      </c>
      <c r="M137" s="44" t="str">
        <f>ZZZ__FnCalls!F18</f>
        <v>MMM 2010</v>
      </c>
      <c r="N137" s="45" t="str">
        <f>ZZZ__FnCalls!F7</f>
        <v>MMM 2010</v>
      </c>
      <c r="O137" s="44" t="str">
        <f>ZZZ__FnCalls!F19</f>
        <v>MMM 2011</v>
      </c>
      <c r="P137" s="44" t="str">
        <f>ZZZ__FnCalls!F20</f>
        <v>MMM 2011</v>
      </c>
      <c r="Q137" s="44" t="str">
        <f>ZZZ__FnCalls!F21</f>
        <v>MMM 2011</v>
      </c>
      <c r="R137" s="44" t="str">
        <f>ZZZ__FnCalls!F22</f>
        <v>MMM 2011</v>
      </c>
      <c r="S137" s="44" t="str">
        <f>ZZZ__FnCalls!F23</f>
        <v>MMM 2011</v>
      </c>
      <c r="T137" s="44" t="str">
        <f>ZZZ__FnCalls!F24</f>
        <v>MMM 2011</v>
      </c>
      <c r="U137" s="44" t="str">
        <f>ZZZ__FnCalls!F25</f>
        <v>MMM 2011</v>
      </c>
      <c r="V137" s="44" t="str">
        <f>ZZZ__FnCalls!F26</f>
        <v>MMM 2011</v>
      </c>
      <c r="W137" s="44" t="str">
        <f>ZZZ__FnCalls!F27</f>
        <v>MMM 2011</v>
      </c>
      <c r="X137" s="44" t="str">
        <f>ZZZ__FnCalls!F28</f>
        <v>MMM 2011</v>
      </c>
      <c r="Y137" s="44" t="str">
        <f>ZZZ__FnCalls!F29</f>
        <v>MMM 2011</v>
      </c>
      <c r="Z137" s="44" t="str">
        <f>ZZZ__FnCalls!F30</f>
        <v>MMM 2011</v>
      </c>
      <c r="AA137" s="45" t="str">
        <f>ZZZ__FnCalls!F19</f>
        <v>MMM 2011</v>
      </c>
      <c r="AB137" s="44" t="str">
        <f>ZZZ__FnCalls!F31</f>
        <v>MMM 2012</v>
      </c>
      <c r="AC137" s="44" t="str">
        <f>ZZZ__FnCalls!F32</f>
        <v>MMM 2012</v>
      </c>
      <c r="AD137" s="44" t="str">
        <f>ZZZ__FnCalls!F33</f>
        <v>MMM 2012</v>
      </c>
      <c r="AE137" s="44" t="str">
        <f>ZZZ__FnCalls!F34</f>
        <v>MMM 2012</v>
      </c>
      <c r="AF137" s="44" t="str">
        <f>ZZZ__FnCalls!F35</f>
        <v>MMM 2012</v>
      </c>
      <c r="AG137" s="44" t="str">
        <f>ZZZ__FnCalls!F36</f>
        <v>MMM 2012</v>
      </c>
      <c r="AH137" s="44" t="str">
        <f>ZZZ__FnCalls!F37</f>
        <v>MMM 2012</v>
      </c>
      <c r="AI137" s="44" t="str">
        <f>ZZZ__FnCalls!F38</f>
        <v>MMM 2012</v>
      </c>
      <c r="AJ137" s="44" t="str">
        <f>ZZZ__FnCalls!F39</f>
        <v>MMM 2012</v>
      </c>
      <c r="AK137" s="44" t="str">
        <f>ZZZ__FnCalls!F40</f>
        <v>MMM 2012</v>
      </c>
      <c r="AL137" s="44" t="str">
        <f>ZZZ__FnCalls!F41</f>
        <v>MMM 2012</v>
      </c>
      <c r="AM137" s="44" t="str">
        <f>ZZZ__FnCalls!F42</f>
        <v>MMM 2012</v>
      </c>
      <c r="AN137" s="45" t="str">
        <f>ZZZ__FnCalls!F31</f>
        <v>MMM 2012</v>
      </c>
      <c r="AO137" s="44" t="str">
        <f>ZZZ__FnCalls!F43</f>
        <v>MMM 2013</v>
      </c>
      <c r="AP137" s="44" t="str">
        <f>ZZZ__FnCalls!F44</f>
        <v>MMM 2013</v>
      </c>
      <c r="AQ137" s="44" t="str">
        <f>ZZZ__FnCalls!F45</f>
        <v>MMM 2013</v>
      </c>
      <c r="AR137" s="44" t="str">
        <f>ZZZ__FnCalls!F46</f>
        <v>MMM 2013</v>
      </c>
      <c r="AS137" s="44" t="str">
        <f>ZZZ__FnCalls!F47</f>
        <v>MMM 2013</v>
      </c>
      <c r="AT137" s="44" t="str">
        <f>ZZZ__FnCalls!F48</f>
        <v>MMM 2013</v>
      </c>
      <c r="AU137" s="44" t="str">
        <f>ZZZ__FnCalls!F49</f>
        <v>MMM 2013</v>
      </c>
      <c r="AV137" s="44" t="str">
        <f>ZZZ__FnCalls!F50</f>
        <v>MMM 2013</v>
      </c>
      <c r="AW137" s="44" t="str">
        <f>ZZZ__FnCalls!F51</f>
        <v>MMM 2013</v>
      </c>
      <c r="AX137" s="44" t="str">
        <f>ZZZ__FnCalls!F52</f>
        <v>MMM 2013</v>
      </c>
      <c r="AY137" s="44" t="str">
        <f>ZZZ__FnCalls!F53</f>
        <v>MMM 2013</v>
      </c>
      <c r="AZ137" s="44" t="str">
        <f>ZZZ__FnCalls!F54</f>
        <v>MMM 2013</v>
      </c>
      <c r="BA137" s="45" t="str">
        <f>ZZZ__FnCalls!F43</f>
        <v>MMM 2013</v>
      </c>
      <c r="BB137" s="44" t="str">
        <f>ZZZ__FnCalls!F55</f>
        <v>MMM 2014</v>
      </c>
      <c r="BC137" s="44" t="str">
        <f>ZZZ__FnCalls!F56</f>
        <v>MMM 2014</v>
      </c>
      <c r="BD137" s="44" t="str">
        <f>ZZZ__FnCalls!F57</f>
        <v>MMM 2014</v>
      </c>
      <c r="BE137" s="44" t="str">
        <f>ZZZ__FnCalls!F58</f>
        <v>MMM 2014</v>
      </c>
      <c r="BF137" s="44" t="str">
        <f>ZZZ__FnCalls!F59</f>
        <v>MMM 2014</v>
      </c>
      <c r="BG137" s="44" t="str">
        <f>ZZZ__FnCalls!F60</f>
        <v>MMM 2014</v>
      </c>
      <c r="BH137" s="44" t="str">
        <f>ZZZ__FnCalls!F61</f>
        <v>MMM 2014</v>
      </c>
      <c r="BI137" s="44" t="str">
        <f>ZZZ__FnCalls!F62</f>
        <v>MMM 2014</v>
      </c>
      <c r="BJ137" s="44" t="str">
        <f>ZZZ__FnCalls!F63</f>
        <v>MMM 2014</v>
      </c>
      <c r="BK137" s="44" t="str">
        <f>ZZZ__FnCalls!F64</f>
        <v>MMM 2014</v>
      </c>
      <c r="BL137" s="44" t="str">
        <f>ZZZ__FnCalls!F65</f>
        <v>MMM 2014</v>
      </c>
      <c r="BM137" s="44" t="str">
        <f>ZZZ__FnCalls!F66</f>
        <v>MMM 2014</v>
      </c>
      <c r="BN137" s="45" t="str">
        <f>ZZZ__FnCalls!F55</f>
        <v>MMM 2014</v>
      </c>
      <c r="BO137" s="44" t="str">
        <f>ZZZ__FnCalls!F67</f>
        <v>MMM 2015</v>
      </c>
      <c r="BP137" s="44" t="str">
        <f>ZZZ__FnCalls!F68</f>
        <v>MMM 2015</v>
      </c>
      <c r="BQ137" s="44" t="str">
        <f>ZZZ__FnCalls!F69</f>
        <v>MMM 2015</v>
      </c>
      <c r="BR137" s="44" t="str">
        <f>ZZZ__FnCalls!F70</f>
        <v>MMM 2015</v>
      </c>
      <c r="BS137" s="44" t="str">
        <f>ZZZ__FnCalls!F71</f>
        <v>MMM 2015</v>
      </c>
      <c r="BT137" s="44" t="str">
        <f>ZZZ__FnCalls!F72</f>
        <v>MMM 2015</v>
      </c>
      <c r="BU137" s="44" t="str">
        <f>ZZZ__FnCalls!F73</f>
        <v>MMM 2015</v>
      </c>
      <c r="BV137" s="44" t="str">
        <f>ZZZ__FnCalls!F74</f>
        <v>MMM 2015</v>
      </c>
      <c r="BW137" s="44" t="str">
        <f>ZZZ__FnCalls!F75</f>
        <v>MMM 2015</v>
      </c>
      <c r="BX137" s="44" t="str">
        <f>ZZZ__FnCalls!F76</f>
        <v>MMM 2015</v>
      </c>
      <c r="BY137" s="44" t="str">
        <f>ZZZ__FnCalls!F77</f>
        <v>MMM 2015</v>
      </c>
      <c r="BZ137" s="44" t="str">
        <f>ZZZ__FnCalls!F78</f>
        <v>MMM 2015</v>
      </c>
      <c r="CA137" s="45" t="str">
        <f>ZZZ__FnCalls!F67</f>
        <v>MMM 2015</v>
      </c>
      <c r="CB137" s="44" t="str">
        <f>ZZZ__FnCalls!F79</f>
        <v>MMM 2016</v>
      </c>
      <c r="CC137" s="44" t="str">
        <f>ZZZ__FnCalls!F80</f>
        <v>MMM 2016</v>
      </c>
      <c r="CD137" s="44" t="str">
        <f>ZZZ__FnCalls!F81</f>
        <v>MMM 2016</v>
      </c>
      <c r="CE137" s="44" t="str">
        <f>ZZZ__FnCalls!F82</f>
        <v>MMM 2016</v>
      </c>
      <c r="CF137" s="44" t="str">
        <f>ZZZ__FnCalls!F83</f>
        <v>MMM 2016</v>
      </c>
      <c r="CG137" s="44" t="str">
        <f>ZZZ__FnCalls!F84</f>
        <v>MMM 2016</v>
      </c>
      <c r="CH137" s="44" t="str">
        <f>ZZZ__FnCalls!F85</f>
        <v>MMM 2016</v>
      </c>
      <c r="CI137" s="44" t="str">
        <f>ZZZ__FnCalls!F86</f>
        <v>MMM 2016</v>
      </c>
      <c r="CJ137" s="44" t="str">
        <f>ZZZ__FnCalls!F87</f>
        <v>MMM 2016</v>
      </c>
      <c r="CK137" s="44" t="str">
        <f>ZZZ__FnCalls!F88</f>
        <v>MMM 2016</v>
      </c>
      <c r="CL137" s="44" t="str">
        <f>ZZZ__FnCalls!F89</f>
        <v>MMM 2016</v>
      </c>
      <c r="CM137" s="44" t="str">
        <f>ZZZ__FnCalls!F90</f>
        <v>MMM 2016</v>
      </c>
      <c r="CN137" s="45" t="str">
        <f>ZZZ__FnCalls!F79</f>
        <v>MMM 2016</v>
      </c>
      <c r="CO137" s="44" t="str">
        <f>ZZZ__FnCalls!F91</f>
        <v>MMM 2017</v>
      </c>
      <c r="CP137" s="44" t="str">
        <f>ZZZ__FnCalls!F92</f>
        <v>MMM 2017</v>
      </c>
      <c r="CQ137" s="44" t="str">
        <f>ZZZ__FnCalls!F93</f>
        <v>MMM 2017</v>
      </c>
      <c r="CR137" s="44" t="str">
        <f>ZZZ__FnCalls!F94</f>
        <v>MMM 2017</v>
      </c>
      <c r="CS137" s="44" t="str">
        <f>ZZZ__FnCalls!F95</f>
        <v>MMM 2017</v>
      </c>
      <c r="CT137" s="44" t="str">
        <f>ZZZ__FnCalls!F96</f>
        <v>MMM 2017</v>
      </c>
      <c r="CU137" s="44" t="str">
        <f>ZZZ__FnCalls!F97</f>
        <v>MMM 2017</v>
      </c>
      <c r="CV137" s="44" t="str">
        <f>ZZZ__FnCalls!F98</f>
        <v>MMM 2017</v>
      </c>
      <c r="CW137" s="44" t="str">
        <f>ZZZ__FnCalls!F99</f>
        <v>MMM 2017</v>
      </c>
      <c r="CX137" s="44" t="str">
        <f>ZZZ__FnCalls!F100</f>
        <v>MMM 2017</v>
      </c>
      <c r="CY137" s="44" t="str">
        <f>ZZZ__FnCalls!F101</f>
        <v>MMM 2017</v>
      </c>
      <c r="CZ137" s="44" t="str">
        <f>ZZZ__FnCalls!F102</f>
        <v>MMM 2017</v>
      </c>
      <c r="DA137" s="45" t="str">
        <f>ZZZ__FnCalls!F91</f>
        <v>MMM 2017</v>
      </c>
      <c r="DB137" s="44" t="str">
        <f>ZZZ__FnCalls!F103</f>
        <v>MMM 2018</v>
      </c>
      <c r="DC137" s="44" t="str">
        <f>ZZZ__FnCalls!F104</f>
        <v>MMM 2018</v>
      </c>
      <c r="DD137" s="44" t="str">
        <f>ZZZ__FnCalls!F105</f>
        <v>MMM 2018</v>
      </c>
      <c r="DE137" s="44" t="str">
        <f>ZZZ__FnCalls!F106</f>
        <v>MMM 2018</v>
      </c>
      <c r="DF137" s="44" t="str">
        <f>ZZZ__FnCalls!F107</f>
        <v>MMM 2018</v>
      </c>
      <c r="DG137" s="44" t="str">
        <f>ZZZ__FnCalls!F108</f>
        <v>MMM 2018</v>
      </c>
      <c r="DH137" s="44" t="str">
        <f>ZZZ__FnCalls!F109</f>
        <v>MMM 2018</v>
      </c>
      <c r="DI137" s="44" t="str">
        <f>ZZZ__FnCalls!F110</f>
        <v>MMM 2018</v>
      </c>
      <c r="DJ137" s="44" t="str">
        <f>ZZZ__FnCalls!F111</f>
        <v>MMM 2018</v>
      </c>
      <c r="DK137" s="44" t="str">
        <f>ZZZ__FnCalls!F112</f>
        <v>MMM 2018</v>
      </c>
      <c r="DL137" s="44" t="str">
        <f>ZZZ__FnCalls!F113</f>
        <v>MMM 2018</v>
      </c>
      <c r="DM137" s="44" t="str">
        <f>ZZZ__FnCalls!F114</f>
        <v>MMM 2018</v>
      </c>
      <c r="DN137" s="45" t="str">
        <f>ZZZ__FnCalls!F103</f>
        <v>MMM 2018</v>
      </c>
      <c r="DO137" s="44" t="str">
        <f>ZZZ__FnCalls!F115</f>
        <v>MMM 2019</v>
      </c>
      <c r="DP137" s="44" t="str">
        <f>ZZZ__FnCalls!F116</f>
        <v>MMM 2019</v>
      </c>
      <c r="DQ137" s="44" t="str">
        <f>ZZZ__FnCalls!F117</f>
        <v>MMM 2019</v>
      </c>
      <c r="DR137" s="44" t="str">
        <f>ZZZ__FnCalls!F118</f>
        <v>MMM 2019</v>
      </c>
      <c r="DS137" s="44" t="str">
        <f>ZZZ__FnCalls!F119</f>
        <v>MMM 2019</v>
      </c>
      <c r="DT137" s="44" t="str">
        <f>ZZZ__FnCalls!F120</f>
        <v>MMM 2019</v>
      </c>
      <c r="DU137" s="44" t="str">
        <f>ZZZ__FnCalls!F121</f>
        <v>MMM 2019</v>
      </c>
      <c r="DV137" s="44" t="str">
        <f>ZZZ__FnCalls!F122</f>
        <v>MMM 2019</v>
      </c>
      <c r="DW137" s="44" t="str">
        <f>ZZZ__FnCalls!F123</f>
        <v>MMM 2019</v>
      </c>
      <c r="DX137" s="44" t="str">
        <f>ZZZ__FnCalls!F124</f>
        <v>MMM 2019</v>
      </c>
      <c r="DY137" s="44" t="str">
        <f>ZZZ__FnCalls!F125</f>
        <v>MMM 2019</v>
      </c>
      <c r="DZ137" s="44" t="str">
        <f>ZZZ__FnCalls!F126</f>
        <v>MMM 2019</v>
      </c>
      <c r="EA137" s="45" t="str">
        <f>ZZZ__FnCalls!F115</f>
        <v>MMM 2019</v>
      </c>
      <c r="EB137" s="44" t="str">
        <f>ZZZ__FnCalls!F127</f>
        <v>MMM 2020</v>
      </c>
      <c r="EC137" s="44" t="str">
        <f>ZZZ__FnCalls!F128</f>
        <v>MMM 2020</v>
      </c>
      <c r="ED137" s="44" t="str">
        <f>ZZZ__FnCalls!F129</f>
        <v>MMM 2020</v>
      </c>
      <c r="EE137" s="44" t="str">
        <f>ZZZ__FnCalls!F130</f>
        <v>MMM 2020</v>
      </c>
      <c r="EF137" s="44" t="str">
        <f>ZZZ__FnCalls!F131</f>
        <v>MMM 2020</v>
      </c>
      <c r="EG137" s="44" t="str">
        <f>ZZZ__FnCalls!F132</f>
        <v>MMM 2020</v>
      </c>
      <c r="EH137" s="44" t="str">
        <f>ZZZ__FnCalls!F133</f>
        <v>MMM 2020</v>
      </c>
      <c r="EI137" s="44" t="str">
        <f>ZZZ__FnCalls!F134</f>
        <v>MMM 2020</v>
      </c>
      <c r="EJ137" s="44" t="str">
        <f>ZZZ__FnCalls!F135</f>
        <v>MMM 2020</v>
      </c>
      <c r="EK137" s="44" t="str">
        <f>ZZZ__FnCalls!F136</f>
        <v>MMM 2020</v>
      </c>
      <c r="EL137" s="44" t="str">
        <f>ZZZ__FnCalls!F137</f>
        <v>MMM 2020</v>
      </c>
      <c r="EM137" s="44" t="str">
        <f>ZZZ__FnCalls!F138</f>
        <v>MMM 2020</v>
      </c>
      <c r="EN137" s="45" t="str">
        <f>ZZZ__FnCalls!F127</f>
        <v>MMM 2020</v>
      </c>
    </row>
    <row r="138" spans="1:144" ht="12.75" customHeight="1" x14ac:dyDescent="0.2">
      <c r="A138" s="2" t="str">
        <f>"Capital_stdev_1"</f>
        <v>Capital_stdev_1</v>
      </c>
    </row>
    <row r="139" spans="1:144" ht="12.75" customHeight="1" x14ac:dyDescent="0.2">
      <c r="B139" s="19" t="str">
        <f>ZZZ__FnCalls!F7</f>
        <v>MMM 2010</v>
      </c>
      <c r="C139" s="20" t="str">
        <f>ZZZ__FnCalls!F8</f>
        <v>MMM 2010</v>
      </c>
      <c r="D139" s="20" t="str">
        <f>ZZZ__FnCalls!F9</f>
        <v>MMM 2010</v>
      </c>
      <c r="E139" s="20" t="str">
        <f>ZZZ__FnCalls!F10</f>
        <v>MMM 2010</v>
      </c>
      <c r="F139" s="20" t="str">
        <f>ZZZ__FnCalls!F11</f>
        <v>MMM 2010</v>
      </c>
      <c r="G139" s="20" t="str">
        <f>ZZZ__FnCalls!F12</f>
        <v>MMM 2010</v>
      </c>
      <c r="H139" s="20" t="str">
        <f>ZZZ__FnCalls!F13</f>
        <v>MMM 2010</v>
      </c>
      <c r="I139" s="20" t="str">
        <f>ZZZ__FnCalls!F14</f>
        <v>MMM 2010</v>
      </c>
      <c r="J139" s="20" t="str">
        <f>ZZZ__FnCalls!F15</f>
        <v>MMM 2010</v>
      </c>
      <c r="K139" s="20" t="str">
        <f>ZZZ__FnCalls!F16</f>
        <v>MMM 2010</v>
      </c>
      <c r="L139" s="20" t="str">
        <f>ZZZ__FnCalls!F17</f>
        <v>MMM 2010</v>
      </c>
      <c r="M139" s="20" t="str">
        <f>ZZZ__FnCalls!F18</f>
        <v>MMM 2010</v>
      </c>
      <c r="N139" s="21" t="str">
        <f>ZZZ__FnCalls!H7</f>
        <v>2010</v>
      </c>
      <c r="O139" s="20" t="str">
        <f>ZZZ__FnCalls!F19</f>
        <v>MMM 2011</v>
      </c>
      <c r="P139" s="20" t="str">
        <f>ZZZ__FnCalls!F20</f>
        <v>MMM 2011</v>
      </c>
      <c r="Q139" s="20" t="str">
        <f>ZZZ__FnCalls!F21</f>
        <v>MMM 2011</v>
      </c>
      <c r="R139" s="20" t="str">
        <f>ZZZ__FnCalls!F22</f>
        <v>MMM 2011</v>
      </c>
      <c r="S139" s="20" t="str">
        <f>ZZZ__FnCalls!F23</f>
        <v>MMM 2011</v>
      </c>
      <c r="T139" s="20" t="str">
        <f>ZZZ__FnCalls!F24</f>
        <v>MMM 2011</v>
      </c>
      <c r="U139" s="20" t="str">
        <f>ZZZ__FnCalls!F25</f>
        <v>MMM 2011</v>
      </c>
      <c r="V139" s="20" t="str">
        <f>ZZZ__FnCalls!F26</f>
        <v>MMM 2011</v>
      </c>
      <c r="W139" s="20" t="str">
        <f>ZZZ__FnCalls!F27</f>
        <v>MMM 2011</v>
      </c>
      <c r="X139" s="20" t="str">
        <f>ZZZ__FnCalls!F28</f>
        <v>MMM 2011</v>
      </c>
      <c r="Y139" s="20" t="str">
        <f>ZZZ__FnCalls!F29</f>
        <v>MMM 2011</v>
      </c>
      <c r="Z139" s="20" t="str">
        <f>ZZZ__FnCalls!F30</f>
        <v>MMM 2011</v>
      </c>
      <c r="AA139" s="21" t="str">
        <f>ZZZ__FnCalls!H19</f>
        <v>2011</v>
      </c>
      <c r="AB139" s="20" t="str">
        <f>ZZZ__FnCalls!F31</f>
        <v>MMM 2012</v>
      </c>
      <c r="AC139" s="20" t="str">
        <f>ZZZ__FnCalls!F32</f>
        <v>MMM 2012</v>
      </c>
      <c r="AD139" s="20" t="str">
        <f>ZZZ__FnCalls!F33</f>
        <v>MMM 2012</v>
      </c>
      <c r="AE139" s="20" t="str">
        <f>ZZZ__FnCalls!F34</f>
        <v>MMM 2012</v>
      </c>
      <c r="AF139" s="20" t="str">
        <f>ZZZ__FnCalls!F35</f>
        <v>MMM 2012</v>
      </c>
      <c r="AG139" s="20" t="str">
        <f>ZZZ__FnCalls!F36</f>
        <v>MMM 2012</v>
      </c>
      <c r="AH139" s="20" t="str">
        <f>ZZZ__FnCalls!F37</f>
        <v>MMM 2012</v>
      </c>
      <c r="AI139" s="20" t="str">
        <f>ZZZ__FnCalls!F38</f>
        <v>MMM 2012</v>
      </c>
      <c r="AJ139" s="20" t="str">
        <f>ZZZ__FnCalls!F39</f>
        <v>MMM 2012</v>
      </c>
      <c r="AK139" s="20" t="str">
        <f>ZZZ__FnCalls!F40</f>
        <v>MMM 2012</v>
      </c>
      <c r="AL139" s="20" t="str">
        <f>ZZZ__FnCalls!F41</f>
        <v>MMM 2012</v>
      </c>
      <c r="AM139" s="20" t="str">
        <f>ZZZ__FnCalls!F42</f>
        <v>MMM 2012</v>
      </c>
      <c r="AN139" s="21" t="str">
        <f>ZZZ__FnCalls!H31</f>
        <v>2012</v>
      </c>
      <c r="AO139" s="20" t="str">
        <f>ZZZ__FnCalls!F43</f>
        <v>MMM 2013</v>
      </c>
      <c r="AP139" s="20" t="str">
        <f>ZZZ__FnCalls!F44</f>
        <v>MMM 2013</v>
      </c>
      <c r="AQ139" s="20" t="str">
        <f>ZZZ__FnCalls!F45</f>
        <v>MMM 2013</v>
      </c>
      <c r="AR139" s="20" t="str">
        <f>ZZZ__FnCalls!F46</f>
        <v>MMM 2013</v>
      </c>
      <c r="AS139" s="20" t="str">
        <f>ZZZ__FnCalls!F47</f>
        <v>MMM 2013</v>
      </c>
      <c r="AT139" s="20" t="str">
        <f>ZZZ__FnCalls!F48</f>
        <v>MMM 2013</v>
      </c>
      <c r="AU139" s="20" t="str">
        <f>ZZZ__FnCalls!F49</f>
        <v>MMM 2013</v>
      </c>
      <c r="AV139" s="20" t="str">
        <f>ZZZ__FnCalls!F50</f>
        <v>MMM 2013</v>
      </c>
      <c r="AW139" s="20" t="str">
        <f>ZZZ__FnCalls!F51</f>
        <v>MMM 2013</v>
      </c>
      <c r="AX139" s="20" t="str">
        <f>ZZZ__FnCalls!F52</f>
        <v>MMM 2013</v>
      </c>
      <c r="AY139" s="20" t="str">
        <f>ZZZ__FnCalls!F53</f>
        <v>MMM 2013</v>
      </c>
      <c r="AZ139" s="20" t="str">
        <f>ZZZ__FnCalls!F54</f>
        <v>MMM 2013</v>
      </c>
      <c r="BA139" s="21" t="str">
        <f>ZZZ__FnCalls!H43</f>
        <v>2013</v>
      </c>
      <c r="BB139" s="20" t="str">
        <f>ZZZ__FnCalls!F55</f>
        <v>MMM 2014</v>
      </c>
      <c r="BC139" s="20" t="str">
        <f>ZZZ__FnCalls!F56</f>
        <v>MMM 2014</v>
      </c>
      <c r="BD139" s="20" t="str">
        <f>ZZZ__FnCalls!F57</f>
        <v>MMM 2014</v>
      </c>
      <c r="BE139" s="20" t="str">
        <f>ZZZ__FnCalls!F58</f>
        <v>MMM 2014</v>
      </c>
      <c r="BF139" s="20" t="str">
        <f>ZZZ__FnCalls!F59</f>
        <v>MMM 2014</v>
      </c>
      <c r="BG139" s="20" t="str">
        <f>ZZZ__FnCalls!F60</f>
        <v>MMM 2014</v>
      </c>
      <c r="BH139" s="20" t="str">
        <f>ZZZ__FnCalls!F61</f>
        <v>MMM 2014</v>
      </c>
      <c r="BI139" s="20" t="str">
        <f>ZZZ__FnCalls!F62</f>
        <v>MMM 2014</v>
      </c>
      <c r="BJ139" s="20" t="str">
        <f>ZZZ__FnCalls!F63</f>
        <v>MMM 2014</v>
      </c>
      <c r="BK139" s="20" t="str">
        <f>ZZZ__FnCalls!F64</f>
        <v>MMM 2014</v>
      </c>
      <c r="BL139" s="20" t="str">
        <f>ZZZ__FnCalls!F65</f>
        <v>MMM 2014</v>
      </c>
      <c r="BM139" s="20" t="str">
        <f>ZZZ__FnCalls!F66</f>
        <v>MMM 2014</v>
      </c>
      <c r="BN139" s="21" t="str">
        <f>ZZZ__FnCalls!H55</f>
        <v>2014</v>
      </c>
      <c r="BO139" s="20" t="str">
        <f>ZZZ__FnCalls!F67</f>
        <v>MMM 2015</v>
      </c>
      <c r="BP139" s="20" t="str">
        <f>ZZZ__FnCalls!F68</f>
        <v>MMM 2015</v>
      </c>
      <c r="BQ139" s="20" t="str">
        <f>ZZZ__FnCalls!F69</f>
        <v>MMM 2015</v>
      </c>
      <c r="BR139" s="20" t="str">
        <f>ZZZ__FnCalls!F70</f>
        <v>MMM 2015</v>
      </c>
      <c r="BS139" s="20" t="str">
        <f>ZZZ__FnCalls!F71</f>
        <v>MMM 2015</v>
      </c>
      <c r="BT139" s="20" t="str">
        <f>ZZZ__FnCalls!F72</f>
        <v>MMM 2015</v>
      </c>
      <c r="BU139" s="20" t="str">
        <f>ZZZ__FnCalls!F73</f>
        <v>MMM 2015</v>
      </c>
      <c r="BV139" s="20" t="str">
        <f>ZZZ__FnCalls!F74</f>
        <v>MMM 2015</v>
      </c>
      <c r="BW139" s="20" t="str">
        <f>ZZZ__FnCalls!F75</f>
        <v>MMM 2015</v>
      </c>
      <c r="BX139" s="20" t="str">
        <f>ZZZ__FnCalls!F76</f>
        <v>MMM 2015</v>
      </c>
      <c r="BY139" s="20" t="str">
        <f>ZZZ__FnCalls!F77</f>
        <v>MMM 2015</v>
      </c>
      <c r="BZ139" s="20" t="str">
        <f>ZZZ__FnCalls!F78</f>
        <v>MMM 2015</v>
      </c>
      <c r="CA139" s="21" t="str">
        <f>ZZZ__FnCalls!H67</f>
        <v>2015</v>
      </c>
      <c r="CB139" s="20" t="str">
        <f>ZZZ__FnCalls!F79</f>
        <v>MMM 2016</v>
      </c>
      <c r="CC139" s="20" t="str">
        <f>ZZZ__FnCalls!F80</f>
        <v>MMM 2016</v>
      </c>
      <c r="CD139" s="20" t="str">
        <f>ZZZ__FnCalls!F81</f>
        <v>MMM 2016</v>
      </c>
      <c r="CE139" s="20" t="str">
        <f>ZZZ__FnCalls!F82</f>
        <v>MMM 2016</v>
      </c>
      <c r="CF139" s="20" t="str">
        <f>ZZZ__FnCalls!F83</f>
        <v>MMM 2016</v>
      </c>
      <c r="CG139" s="20" t="str">
        <f>ZZZ__FnCalls!F84</f>
        <v>MMM 2016</v>
      </c>
      <c r="CH139" s="20" t="str">
        <f>ZZZ__FnCalls!F85</f>
        <v>MMM 2016</v>
      </c>
      <c r="CI139" s="20" t="str">
        <f>ZZZ__FnCalls!F86</f>
        <v>MMM 2016</v>
      </c>
      <c r="CJ139" s="20" t="str">
        <f>ZZZ__FnCalls!F87</f>
        <v>MMM 2016</v>
      </c>
      <c r="CK139" s="20" t="str">
        <f>ZZZ__FnCalls!F88</f>
        <v>MMM 2016</v>
      </c>
      <c r="CL139" s="20" t="str">
        <f>ZZZ__FnCalls!F89</f>
        <v>MMM 2016</v>
      </c>
      <c r="CM139" s="20" t="str">
        <f>ZZZ__FnCalls!F90</f>
        <v>MMM 2016</v>
      </c>
      <c r="CN139" s="21" t="str">
        <f>ZZZ__FnCalls!H79</f>
        <v>2016</v>
      </c>
      <c r="CO139" s="20" t="str">
        <f>ZZZ__FnCalls!F91</f>
        <v>MMM 2017</v>
      </c>
      <c r="CP139" s="20" t="str">
        <f>ZZZ__FnCalls!F92</f>
        <v>MMM 2017</v>
      </c>
      <c r="CQ139" s="20" t="str">
        <f>ZZZ__FnCalls!F93</f>
        <v>MMM 2017</v>
      </c>
      <c r="CR139" s="20" t="str">
        <f>ZZZ__FnCalls!F94</f>
        <v>MMM 2017</v>
      </c>
      <c r="CS139" s="20" t="str">
        <f>ZZZ__FnCalls!F95</f>
        <v>MMM 2017</v>
      </c>
      <c r="CT139" s="20" t="str">
        <f>ZZZ__FnCalls!F96</f>
        <v>MMM 2017</v>
      </c>
      <c r="CU139" s="20" t="str">
        <f>ZZZ__FnCalls!F97</f>
        <v>MMM 2017</v>
      </c>
      <c r="CV139" s="20" t="str">
        <f>ZZZ__FnCalls!F98</f>
        <v>MMM 2017</v>
      </c>
      <c r="CW139" s="20" t="str">
        <f>ZZZ__FnCalls!F99</f>
        <v>MMM 2017</v>
      </c>
      <c r="CX139" s="20" t="str">
        <f>ZZZ__FnCalls!F100</f>
        <v>MMM 2017</v>
      </c>
      <c r="CY139" s="20" t="str">
        <f>ZZZ__FnCalls!F101</f>
        <v>MMM 2017</v>
      </c>
      <c r="CZ139" s="20" t="str">
        <f>ZZZ__FnCalls!F102</f>
        <v>MMM 2017</v>
      </c>
      <c r="DA139" s="21" t="str">
        <f>ZZZ__FnCalls!H91</f>
        <v>2017</v>
      </c>
      <c r="DB139" s="20" t="str">
        <f>ZZZ__FnCalls!F103</f>
        <v>MMM 2018</v>
      </c>
      <c r="DC139" s="20" t="str">
        <f>ZZZ__FnCalls!F104</f>
        <v>MMM 2018</v>
      </c>
      <c r="DD139" s="20" t="str">
        <f>ZZZ__FnCalls!F105</f>
        <v>MMM 2018</v>
      </c>
      <c r="DE139" s="20" t="str">
        <f>ZZZ__FnCalls!F106</f>
        <v>MMM 2018</v>
      </c>
      <c r="DF139" s="20" t="str">
        <f>ZZZ__FnCalls!F107</f>
        <v>MMM 2018</v>
      </c>
      <c r="DG139" s="20" t="str">
        <f>ZZZ__FnCalls!F108</f>
        <v>MMM 2018</v>
      </c>
      <c r="DH139" s="20" t="str">
        <f>ZZZ__FnCalls!F109</f>
        <v>MMM 2018</v>
      </c>
      <c r="DI139" s="20" t="str">
        <f>ZZZ__FnCalls!F110</f>
        <v>MMM 2018</v>
      </c>
      <c r="DJ139" s="20" t="str">
        <f>ZZZ__FnCalls!F111</f>
        <v>MMM 2018</v>
      </c>
      <c r="DK139" s="20" t="str">
        <f>ZZZ__FnCalls!F112</f>
        <v>MMM 2018</v>
      </c>
      <c r="DL139" s="20" t="str">
        <f>ZZZ__FnCalls!F113</f>
        <v>MMM 2018</v>
      </c>
      <c r="DM139" s="20" t="str">
        <f>ZZZ__FnCalls!F114</f>
        <v>MMM 2018</v>
      </c>
      <c r="DN139" s="21" t="str">
        <f>ZZZ__FnCalls!H103</f>
        <v>2018</v>
      </c>
      <c r="DO139" s="20" t="str">
        <f>ZZZ__FnCalls!F115</f>
        <v>MMM 2019</v>
      </c>
      <c r="DP139" s="20" t="str">
        <f>ZZZ__FnCalls!F116</f>
        <v>MMM 2019</v>
      </c>
      <c r="DQ139" s="20" t="str">
        <f>ZZZ__FnCalls!F117</f>
        <v>MMM 2019</v>
      </c>
      <c r="DR139" s="20" t="str">
        <f>ZZZ__FnCalls!F118</f>
        <v>MMM 2019</v>
      </c>
      <c r="DS139" s="20" t="str">
        <f>ZZZ__FnCalls!F119</f>
        <v>MMM 2019</v>
      </c>
      <c r="DT139" s="20" t="str">
        <f>ZZZ__FnCalls!F120</f>
        <v>MMM 2019</v>
      </c>
      <c r="DU139" s="20" t="str">
        <f>ZZZ__FnCalls!F121</f>
        <v>MMM 2019</v>
      </c>
      <c r="DV139" s="20" t="str">
        <f>ZZZ__FnCalls!F122</f>
        <v>MMM 2019</v>
      </c>
      <c r="DW139" s="20" t="str">
        <f>ZZZ__FnCalls!F123</f>
        <v>MMM 2019</v>
      </c>
      <c r="DX139" s="20" t="str">
        <f>ZZZ__FnCalls!F124</f>
        <v>MMM 2019</v>
      </c>
      <c r="DY139" s="20" t="str">
        <f>ZZZ__FnCalls!F125</f>
        <v>MMM 2019</v>
      </c>
      <c r="DZ139" s="20" t="str">
        <f>ZZZ__FnCalls!F126</f>
        <v>MMM 2019</v>
      </c>
      <c r="EA139" s="21" t="str">
        <f>ZZZ__FnCalls!H115</f>
        <v>2019</v>
      </c>
      <c r="EB139" s="20" t="str">
        <f>ZZZ__FnCalls!F127</f>
        <v>MMM 2020</v>
      </c>
      <c r="EC139" s="20" t="str">
        <f>ZZZ__FnCalls!F128</f>
        <v>MMM 2020</v>
      </c>
      <c r="ED139" s="20" t="str">
        <f>ZZZ__FnCalls!F129</f>
        <v>MMM 2020</v>
      </c>
      <c r="EE139" s="20" t="str">
        <f>ZZZ__FnCalls!F130</f>
        <v>MMM 2020</v>
      </c>
      <c r="EF139" s="20" t="str">
        <f>ZZZ__FnCalls!F131</f>
        <v>MMM 2020</v>
      </c>
      <c r="EG139" s="20" t="str">
        <f>ZZZ__FnCalls!F132</f>
        <v>MMM 2020</v>
      </c>
      <c r="EH139" s="20" t="str">
        <f>ZZZ__FnCalls!F133</f>
        <v>MMM 2020</v>
      </c>
      <c r="EI139" s="20" t="str">
        <f>ZZZ__FnCalls!F134</f>
        <v>MMM 2020</v>
      </c>
      <c r="EJ139" s="20" t="str">
        <f>ZZZ__FnCalls!F135</f>
        <v>MMM 2020</v>
      </c>
      <c r="EK139" s="20" t="str">
        <f>ZZZ__FnCalls!F136</f>
        <v>MMM 2020</v>
      </c>
      <c r="EL139" s="20" t="str">
        <f>ZZZ__FnCalls!F137</f>
        <v>MMM 2020</v>
      </c>
      <c r="EM139" s="20" t="str">
        <f>ZZZ__FnCalls!F138</f>
        <v>MMM 2020</v>
      </c>
      <c r="EN139" s="21" t="str">
        <f>ZZZ__FnCalls!H127</f>
        <v>2020</v>
      </c>
    </row>
    <row r="140" spans="1:144" ht="12.75" customHeight="1" x14ac:dyDescent="0.2">
      <c r="A140" s="5"/>
      <c r="B140" s="44">
        <f>ZZZ__FnCalls!A7</f>
        <v>40179</v>
      </c>
      <c r="C140" s="44">
        <f>ZZZ__FnCalls!A8</f>
        <v>40210</v>
      </c>
      <c r="D140" s="44">
        <f>ZZZ__FnCalls!A9</f>
        <v>40238</v>
      </c>
      <c r="E140" s="44">
        <f>ZZZ__FnCalls!A10</f>
        <v>40269</v>
      </c>
      <c r="F140" s="44">
        <f>ZZZ__FnCalls!A11</f>
        <v>40299</v>
      </c>
      <c r="G140" s="44">
        <f>ZZZ__FnCalls!A12</f>
        <v>40330</v>
      </c>
      <c r="H140" s="44">
        <f>ZZZ__FnCalls!A13</f>
        <v>40360</v>
      </c>
      <c r="I140" s="44">
        <f>ZZZ__FnCalls!A14</f>
        <v>40391</v>
      </c>
      <c r="J140" s="44">
        <f>ZZZ__FnCalls!A15</f>
        <v>40422</v>
      </c>
      <c r="K140" s="44">
        <f>ZZZ__FnCalls!A16</f>
        <v>40452</v>
      </c>
      <c r="L140" s="44">
        <f>ZZZ__FnCalls!A17</f>
        <v>40483</v>
      </c>
      <c r="M140" s="44">
        <f>ZZZ__FnCalls!A18</f>
        <v>40513</v>
      </c>
      <c r="N140" s="45">
        <f>ZZZ__FnCalls!A7</f>
        <v>40179</v>
      </c>
      <c r="O140" s="44">
        <f>ZZZ__FnCalls!A19</f>
        <v>40544</v>
      </c>
      <c r="P140" s="44">
        <f>ZZZ__FnCalls!A20</f>
        <v>40575</v>
      </c>
      <c r="Q140" s="44">
        <f>ZZZ__FnCalls!A21</f>
        <v>40603</v>
      </c>
      <c r="R140" s="44">
        <f>ZZZ__FnCalls!A22</f>
        <v>40634</v>
      </c>
      <c r="S140" s="44">
        <f>ZZZ__FnCalls!A23</f>
        <v>40664</v>
      </c>
      <c r="T140" s="44">
        <f>ZZZ__FnCalls!A24</f>
        <v>40695</v>
      </c>
      <c r="U140" s="44">
        <f>ZZZ__FnCalls!A25</f>
        <v>40725</v>
      </c>
      <c r="V140" s="44">
        <f>ZZZ__FnCalls!A26</f>
        <v>40756</v>
      </c>
      <c r="W140" s="44">
        <f>ZZZ__FnCalls!A27</f>
        <v>40787</v>
      </c>
      <c r="X140" s="44">
        <f>ZZZ__FnCalls!A28</f>
        <v>40817</v>
      </c>
      <c r="Y140" s="44">
        <f>ZZZ__FnCalls!A29</f>
        <v>40848</v>
      </c>
      <c r="Z140" s="44">
        <f>ZZZ__FnCalls!A30</f>
        <v>40878</v>
      </c>
      <c r="AA140" s="45">
        <f>ZZZ__FnCalls!A19</f>
        <v>40544</v>
      </c>
      <c r="AB140" s="44">
        <f>ZZZ__FnCalls!A31</f>
        <v>40909</v>
      </c>
      <c r="AC140" s="44">
        <f>ZZZ__FnCalls!A32</f>
        <v>40940</v>
      </c>
      <c r="AD140" s="44">
        <f>ZZZ__FnCalls!A33</f>
        <v>40969</v>
      </c>
      <c r="AE140" s="44">
        <f>ZZZ__FnCalls!A34</f>
        <v>41000</v>
      </c>
      <c r="AF140" s="44">
        <f>ZZZ__FnCalls!A35</f>
        <v>41030</v>
      </c>
      <c r="AG140" s="44">
        <f>ZZZ__FnCalls!A36</f>
        <v>41061</v>
      </c>
      <c r="AH140" s="44">
        <f>ZZZ__FnCalls!A37</f>
        <v>41091</v>
      </c>
      <c r="AI140" s="44">
        <f>ZZZ__FnCalls!A38</f>
        <v>41122</v>
      </c>
      <c r="AJ140" s="44">
        <f>ZZZ__FnCalls!A39</f>
        <v>41153</v>
      </c>
      <c r="AK140" s="44">
        <f>ZZZ__FnCalls!A40</f>
        <v>41183</v>
      </c>
      <c r="AL140" s="44">
        <f>ZZZ__FnCalls!A41</f>
        <v>41214</v>
      </c>
      <c r="AM140" s="44">
        <f>ZZZ__FnCalls!A42</f>
        <v>41244</v>
      </c>
      <c r="AN140" s="45">
        <f>ZZZ__FnCalls!A31</f>
        <v>40909</v>
      </c>
      <c r="AO140" s="44">
        <f>ZZZ__FnCalls!A43</f>
        <v>41275</v>
      </c>
      <c r="AP140" s="44">
        <f>ZZZ__FnCalls!A44</f>
        <v>41306</v>
      </c>
      <c r="AQ140" s="44">
        <f>ZZZ__FnCalls!A45</f>
        <v>41334</v>
      </c>
      <c r="AR140" s="44">
        <f>ZZZ__FnCalls!A46</f>
        <v>41365</v>
      </c>
      <c r="AS140" s="44">
        <f>ZZZ__FnCalls!A47</f>
        <v>41395</v>
      </c>
      <c r="AT140" s="44">
        <f>ZZZ__FnCalls!A48</f>
        <v>41426</v>
      </c>
      <c r="AU140" s="44">
        <f>ZZZ__FnCalls!A49</f>
        <v>41456</v>
      </c>
      <c r="AV140" s="44">
        <f>ZZZ__FnCalls!A50</f>
        <v>41487</v>
      </c>
      <c r="AW140" s="44">
        <f>ZZZ__FnCalls!A51</f>
        <v>41518</v>
      </c>
      <c r="AX140" s="44">
        <f>ZZZ__FnCalls!A52</f>
        <v>41548</v>
      </c>
      <c r="AY140" s="44">
        <f>ZZZ__FnCalls!A53</f>
        <v>41579</v>
      </c>
      <c r="AZ140" s="44">
        <f>ZZZ__FnCalls!A54</f>
        <v>41609</v>
      </c>
      <c r="BA140" s="45">
        <f>ZZZ__FnCalls!A43</f>
        <v>41275</v>
      </c>
      <c r="BB140" s="44">
        <f>ZZZ__FnCalls!A55</f>
        <v>41640</v>
      </c>
      <c r="BC140" s="44">
        <f>ZZZ__FnCalls!A56</f>
        <v>41671</v>
      </c>
      <c r="BD140" s="44">
        <f>ZZZ__FnCalls!A57</f>
        <v>41699</v>
      </c>
      <c r="BE140" s="44">
        <f>ZZZ__FnCalls!A58</f>
        <v>41730</v>
      </c>
      <c r="BF140" s="44">
        <f>ZZZ__FnCalls!A59</f>
        <v>41760</v>
      </c>
      <c r="BG140" s="44">
        <f>ZZZ__FnCalls!A60</f>
        <v>41791</v>
      </c>
      <c r="BH140" s="44">
        <f>ZZZ__FnCalls!A61</f>
        <v>41821</v>
      </c>
      <c r="BI140" s="44">
        <f>ZZZ__FnCalls!A62</f>
        <v>41852</v>
      </c>
      <c r="BJ140" s="44">
        <f>ZZZ__FnCalls!A63</f>
        <v>41883</v>
      </c>
      <c r="BK140" s="44">
        <f>ZZZ__FnCalls!A64</f>
        <v>41913</v>
      </c>
      <c r="BL140" s="44">
        <f>ZZZ__FnCalls!A65</f>
        <v>41944</v>
      </c>
      <c r="BM140" s="44">
        <f>ZZZ__FnCalls!A66</f>
        <v>41974</v>
      </c>
      <c r="BN140" s="45">
        <f>ZZZ__FnCalls!A55</f>
        <v>41640</v>
      </c>
      <c r="BO140" s="44">
        <f>ZZZ__FnCalls!A67</f>
        <v>42005</v>
      </c>
      <c r="BP140" s="44">
        <f>ZZZ__FnCalls!A68</f>
        <v>42036</v>
      </c>
      <c r="BQ140" s="44">
        <f>ZZZ__FnCalls!A69</f>
        <v>42064</v>
      </c>
      <c r="BR140" s="44">
        <f>ZZZ__FnCalls!A70</f>
        <v>42095</v>
      </c>
      <c r="BS140" s="44">
        <f>ZZZ__FnCalls!A71</f>
        <v>42125</v>
      </c>
      <c r="BT140" s="44">
        <f>ZZZ__FnCalls!A72</f>
        <v>42156</v>
      </c>
      <c r="BU140" s="44">
        <f>ZZZ__FnCalls!A73</f>
        <v>42186</v>
      </c>
      <c r="BV140" s="44">
        <f>ZZZ__FnCalls!A74</f>
        <v>42217</v>
      </c>
      <c r="BW140" s="44">
        <f>ZZZ__FnCalls!A75</f>
        <v>42248</v>
      </c>
      <c r="BX140" s="44">
        <f>ZZZ__FnCalls!A76</f>
        <v>42278</v>
      </c>
      <c r="BY140" s="44">
        <f>ZZZ__FnCalls!A77</f>
        <v>42309</v>
      </c>
      <c r="BZ140" s="44">
        <f>ZZZ__FnCalls!A78</f>
        <v>42339</v>
      </c>
      <c r="CA140" s="45">
        <f>ZZZ__FnCalls!A67</f>
        <v>42005</v>
      </c>
      <c r="CB140" s="44">
        <f>ZZZ__FnCalls!A79</f>
        <v>42370</v>
      </c>
      <c r="CC140" s="44">
        <f>ZZZ__FnCalls!A80</f>
        <v>42401</v>
      </c>
      <c r="CD140" s="44">
        <f>ZZZ__FnCalls!A81</f>
        <v>42430</v>
      </c>
      <c r="CE140" s="44">
        <f>ZZZ__FnCalls!A82</f>
        <v>42461</v>
      </c>
      <c r="CF140" s="44">
        <f>ZZZ__FnCalls!A83</f>
        <v>42491</v>
      </c>
      <c r="CG140" s="44">
        <f>ZZZ__FnCalls!A84</f>
        <v>42522</v>
      </c>
      <c r="CH140" s="44">
        <f>ZZZ__FnCalls!A85</f>
        <v>42552</v>
      </c>
      <c r="CI140" s="44">
        <f>ZZZ__FnCalls!A86</f>
        <v>42583</v>
      </c>
      <c r="CJ140" s="44">
        <f>ZZZ__FnCalls!A87</f>
        <v>42614</v>
      </c>
      <c r="CK140" s="44">
        <f>ZZZ__FnCalls!A88</f>
        <v>42644</v>
      </c>
      <c r="CL140" s="44">
        <f>ZZZ__FnCalls!A89</f>
        <v>42675</v>
      </c>
      <c r="CM140" s="44">
        <f>ZZZ__FnCalls!A90</f>
        <v>42705</v>
      </c>
      <c r="CN140" s="45">
        <f>ZZZ__FnCalls!A79</f>
        <v>42370</v>
      </c>
      <c r="CO140" s="44">
        <f>ZZZ__FnCalls!A91</f>
        <v>42736</v>
      </c>
      <c r="CP140" s="44">
        <f>ZZZ__FnCalls!A92</f>
        <v>42767</v>
      </c>
      <c r="CQ140" s="44">
        <f>ZZZ__FnCalls!A93</f>
        <v>42795</v>
      </c>
      <c r="CR140" s="44">
        <f>ZZZ__FnCalls!A94</f>
        <v>42826</v>
      </c>
      <c r="CS140" s="44">
        <f>ZZZ__FnCalls!A95</f>
        <v>42856</v>
      </c>
      <c r="CT140" s="44">
        <f>ZZZ__FnCalls!A96</f>
        <v>42887</v>
      </c>
      <c r="CU140" s="44">
        <f>ZZZ__FnCalls!A97</f>
        <v>42917</v>
      </c>
      <c r="CV140" s="44">
        <f>ZZZ__FnCalls!A98</f>
        <v>42948</v>
      </c>
      <c r="CW140" s="44">
        <f>ZZZ__FnCalls!A99</f>
        <v>42979</v>
      </c>
      <c r="CX140" s="44">
        <f>ZZZ__FnCalls!A100</f>
        <v>43009</v>
      </c>
      <c r="CY140" s="44">
        <f>ZZZ__FnCalls!A101</f>
        <v>43040</v>
      </c>
      <c r="CZ140" s="44">
        <f>ZZZ__FnCalls!A102</f>
        <v>43070</v>
      </c>
      <c r="DA140" s="45">
        <f>ZZZ__FnCalls!A91</f>
        <v>42736</v>
      </c>
      <c r="DB140" s="44">
        <f>ZZZ__FnCalls!A103</f>
        <v>43101</v>
      </c>
      <c r="DC140" s="44">
        <f>ZZZ__FnCalls!A104</f>
        <v>43132</v>
      </c>
      <c r="DD140" s="44">
        <f>ZZZ__FnCalls!A105</f>
        <v>43160</v>
      </c>
      <c r="DE140" s="44">
        <f>ZZZ__FnCalls!A106</f>
        <v>43191</v>
      </c>
      <c r="DF140" s="44">
        <f>ZZZ__FnCalls!A107</f>
        <v>43221</v>
      </c>
      <c r="DG140" s="44">
        <f>ZZZ__FnCalls!A108</f>
        <v>43252</v>
      </c>
      <c r="DH140" s="44">
        <f>ZZZ__FnCalls!A109</f>
        <v>43282</v>
      </c>
      <c r="DI140" s="44">
        <f>ZZZ__FnCalls!A110</f>
        <v>43313</v>
      </c>
      <c r="DJ140" s="44">
        <f>ZZZ__FnCalls!A111</f>
        <v>43344</v>
      </c>
      <c r="DK140" s="44">
        <f>ZZZ__FnCalls!A112</f>
        <v>43374</v>
      </c>
      <c r="DL140" s="44">
        <f>ZZZ__FnCalls!A113</f>
        <v>43405</v>
      </c>
      <c r="DM140" s="44">
        <f>ZZZ__FnCalls!A114</f>
        <v>43435</v>
      </c>
      <c r="DN140" s="45">
        <f>ZZZ__FnCalls!A103</f>
        <v>43101</v>
      </c>
      <c r="DO140" s="44">
        <f>ZZZ__FnCalls!A115</f>
        <v>43466</v>
      </c>
      <c r="DP140" s="44">
        <f>ZZZ__FnCalls!A116</f>
        <v>43497</v>
      </c>
      <c r="DQ140" s="44">
        <f>ZZZ__FnCalls!A117</f>
        <v>43525</v>
      </c>
      <c r="DR140" s="44">
        <f>ZZZ__FnCalls!A118</f>
        <v>43556</v>
      </c>
      <c r="DS140" s="44">
        <f>ZZZ__FnCalls!A119</f>
        <v>43586</v>
      </c>
      <c r="DT140" s="44">
        <f>ZZZ__FnCalls!A120</f>
        <v>43617</v>
      </c>
      <c r="DU140" s="44">
        <f>ZZZ__FnCalls!A121</f>
        <v>43647</v>
      </c>
      <c r="DV140" s="44">
        <f>ZZZ__FnCalls!A122</f>
        <v>43678</v>
      </c>
      <c r="DW140" s="44">
        <f>ZZZ__FnCalls!A123</f>
        <v>43709</v>
      </c>
      <c r="DX140" s="44">
        <f>ZZZ__FnCalls!A124</f>
        <v>43739</v>
      </c>
      <c r="DY140" s="44">
        <f>ZZZ__FnCalls!A125</f>
        <v>43770</v>
      </c>
      <c r="DZ140" s="44">
        <f>ZZZ__FnCalls!A126</f>
        <v>43800</v>
      </c>
      <c r="EA140" s="45">
        <f>ZZZ__FnCalls!A115</f>
        <v>43466</v>
      </c>
      <c r="EB140" s="44">
        <f>ZZZ__FnCalls!A127</f>
        <v>43831</v>
      </c>
      <c r="EC140" s="44">
        <f>ZZZ__FnCalls!A128</f>
        <v>43862</v>
      </c>
      <c r="ED140" s="44">
        <f>ZZZ__FnCalls!A129</f>
        <v>43891</v>
      </c>
      <c r="EE140" s="44">
        <f>ZZZ__FnCalls!A130</f>
        <v>43922</v>
      </c>
      <c r="EF140" s="44">
        <f>ZZZ__FnCalls!A131</f>
        <v>43952</v>
      </c>
      <c r="EG140" s="44">
        <f>ZZZ__FnCalls!A132</f>
        <v>43983</v>
      </c>
      <c r="EH140" s="44">
        <f>ZZZ__FnCalls!A133</f>
        <v>44013</v>
      </c>
      <c r="EI140" s="44">
        <f>ZZZ__FnCalls!A134</f>
        <v>44044</v>
      </c>
      <c r="EJ140" s="44">
        <f>ZZZ__FnCalls!A135</f>
        <v>44075</v>
      </c>
      <c r="EK140" s="44">
        <f>ZZZ__FnCalls!A136</f>
        <v>44105</v>
      </c>
      <c r="EL140" s="44">
        <f>ZZZ__FnCalls!A137</f>
        <v>44136</v>
      </c>
      <c r="EM140" s="44">
        <f>ZZZ__FnCalls!A138</f>
        <v>44166</v>
      </c>
      <c r="EN140" s="45">
        <f>ZZZ__FnCalls!A127</f>
        <v>43831</v>
      </c>
    </row>
    <row r="141" spans="1:144" ht="12.75" customHeight="1" x14ac:dyDescent="0.2">
      <c r="A141" s="2" t="str">
        <f>"Capital_stdev_2"</f>
        <v>Capital_stdev_2</v>
      </c>
    </row>
    <row r="142" spans="1:144" ht="12.75" customHeight="1" x14ac:dyDescent="0.2">
      <c r="B142" s="19" t="str">
        <f>ZZZ__FnCalls!F7</f>
        <v>MMM 2010</v>
      </c>
      <c r="C142" s="20" t="str">
        <f>ZZZ__FnCalls!F8</f>
        <v>MMM 2010</v>
      </c>
      <c r="D142" s="20" t="str">
        <f>ZZZ__FnCalls!F9</f>
        <v>MMM 2010</v>
      </c>
      <c r="E142" s="20" t="str">
        <f>ZZZ__FnCalls!F10</f>
        <v>MMM 2010</v>
      </c>
      <c r="F142" s="20" t="str">
        <f>ZZZ__FnCalls!F11</f>
        <v>MMM 2010</v>
      </c>
      <c r="G142" s="20" t="str">
        <f>ZZZ__FnCalls!F12</f>
        <v>MMM 2010</v>
      </c>
      <c r="H142" s="20" t="str">
        <f>ZZZ__FnCalls!F13</f>
        <v>MMM 2010</v>
      </c>
      <c r="I142" s="20" t="str">
        <f>ZZZ__FnCalls!F14</f>
        <v>MMM 2010</v>
      </c>
      <c r="J142" s="20" t="str">
        <f>ZZZ__FnCalls!F15</f>
        <v>MMM 2010</v>
      </c>
      <c r="K142" s="20" t="str">
        <f>ZZZ__FnCalls!F16</f>
        <v>MMM 2010</v>
      </c>
      <c r="L142" s="20" t="str">
        <f>ZZZ__FnCalls!F17</f>
        <v>MMM 2010</v>
      </c>
      <c r="M142" s="20" t="str">
        <f>ZZZ__FnCalls!F18</f>
        <v>MMM 2010</v>
      </c>
      <c r="N142" s="21" t="str">
        <f>ZZZ__FnCalls!H7</f>
        <v>2010</v>
      </c>
      <c r="O142" s="20" t="str">
        <f>ZZZ__FnCalls!F19</f>
        <v>MMM 2011</v>
      </c>
      <c r="P142" s="20" t="str">
        <f>ZZZ__FnCalls!F20</f>
        <v>MMM 2011</v>
      </c>
      <c r="Q142" s="20" t="str">
        <f>ZZZ__FnCalls!F21</f>
        <v>MMM 2011</v>
      </c>
      <c r="R142" s="20" t="str">
        <f>ZZZ__FnCalls!F22</f>
        <v>MMM 2011</v>
      </c>
      <c r="S142" s="20" t="str">
        <f>ZZZ__FnCalls!F23</f>
        <v>MMM 2011</v>
      </c>
      <c r="T142" s="20" t="str">
        <f>ZZZ__FnCalls!F24</f>
        <v>MMM 2011</v>
      </c>
      <c r="U142" s="20" t="str">
        <f>ZZZ__FnCalls!F25</f>
        <v>MMM 2011</v>
      </c>
      <c r="V142" s="20" t="str">
        <f>ZZZ__FnCalls!F26</f>
        <v>MMM 2011</v>
      </c>
      <c r="W142" s="20" t="str">
        <f>ZZZ__FnCalls!F27</f>
        <v>MMM 2011</v>
      </c>
      <c r="X142" s="20" t="str">
        <f>ZZZ__FnCalls!F28</f>
        <v>MMM 2011</v>
      </c>
      <c r="Y142" s="20" t="str">
        <f>ZZZ__FnCalls!F29</f>
        <v>MMM 2011</v>
      </c>
      <c r="Z142" s="20" t="str">
        <f>ZZZ__FnCalls!F30</f>
        <v>MMM 2011</v>
      </c>
      <c r="AA142" s="21" t="str">
        <f>ZZZ__FnCalls!H19</f>
        <v>2011</v>
      </c>
      <c r="AB142" s="20" t="str">
        <f>ZZZ__FnCalls!F31</f>
        <v>MMM 2012</v>
      </c>
      <c r="AC142" s="20" t="str">
        <f>ZZZ__FnCalls!F32</f>
        <v>MMM 2012</v>
      </c>
      <c r="AD142" s="20" t="str">
        <f>ZZZ__FnCalls!F33</f>
        <v>MMM 2012</v>
      </c>
      <c r="AE142" s="20" t="str">
        <f>ZZZ__FnCalls!F34</f>
        <v>MMM 2012</v>
      </c>
      <c r="AF142" s="20" t="str">
        <f>ZZZ__FnCalls!F35</f>
        <v>MMM 2012</v>
      </c>
      <c r="AG142" s="20" t="str">
        <f>ZZZ__FnCalls!F36</f>
        <v>MMM 2012</v>
      </c>
      <c r="AH142" s="20" t="str">
        <f>ZZZ__FnCalls!F37</f>
        <v>MMM 2012</v>
      </c>
      <c r="AI142" s="20" t="str">
        <f>ZZZ__FnCalls!F38</f>
        <v>MMM 2012</v>
      </c>
      <c r="AJ142" s="20" t="str">
        <f>ZZZ__FnCalls!F39</f>
        <v>MMM 2012</v>
      </c>
      <c r="AK142" s="20" t="str">
        <f>ZZZ__FnCalls!F40</f>
        <v>MMM 2012</v>
      </c>
      <c r="AL142" s="20" t="str">
        <f>ZZZ__FnCalls!F41</f>
        <v>MMM 2012</v>
      </c>
      <c r="AM142" s="20" t="str">
        <f>ZZZ__FnCalls!F42</f>
        <v>MMM 2012</v>
      </c>
      <c r="AN142" s="21" t="str">
        <f>ZZZ__FnCalls!H31</f>
        <v>2012</v>
      </c>
      <c r="AO142" s="20" t="str">
        <f>ZZZ__FnCalls!F43</f>
        <v>MMM 2013</v>
      </c>
      <c r="AP142" s="20" t="str">
        <f>ZZZ__FnCalls!F44</f>
        <v>MMM 2013</v>
      </c>
      <c r="AQ142" s="20" t="str">
        <f>ZZZ__FnCalls!F45</f>
        <v>MMM 2013</v>
      </c>
      <c r="AR142" s="20" t="str">
        <f>ZZZ__FnCalls!F46</f>
        <v>MMM 2013</v>
      </c>
      <c r="AS142" s="20" t="str">
        <f>ZZZ__FnCalls!F47</f>
        <v>MMM 2013</v>
      </c>
      <c r="AT142" s="20" t="str">
        <f>ZZZ__FnCalls!F48</f>
        <v>MMM 2013</v>
      </c>
      <c r="AU142" s="20" t="str">
        <f>ZZZ__FnCalls!F49</f>
        <v>MMM 2013</v>
      </c>
      <c r="AV142" s="20" t="str">
        <f>ZZZ__FnCalls!F50</f>
        <v>MMM 2013</v>
      </c>
      <c r="AW142" s="20" t="str">
        <f>ZZZ__FnCalls!F51</f>
        <v>MMM 2013</v>
      </c>
      <c r="AX142" s="20" t="str">
        <f>ZZZ__FnCalls!F52</f>
        <v>MMM 2013</v>
      </c>
      <c r="AY142" s="20" t="str">
        <f>ZZZ__FnCalls!F53</f>
        <v>MMM 2013</v>
      </c>
      <c r="AZ142" s="20" t="str">
        <f>ZZZ__FnCalls!F54</f>
        <v>MMM 2013</v>
      </c>
      <c r="BA142" s="21" t="str">
        <f>ZZZ__FnCalls!H43</f>
        <v>2013</v>
      </c>
      <c r="BB142" s="20" t="str">
        <f>ZZZ__FnCalls!F55</f>
        <v>MMM 2014</v>
      </c>
      <c r="BC142" s="20" t="str">
        <f>ZZZ__FnCalls!F56</f>
        <v>MMM 2014</v>
      </c>
      <c r="BD142" s="20" t="str">
        <f>ZZZ__FnCalls!F57</f>
        <v>MMM 2014</v>
      </c>
      <c r="BE142" s="20" t="str">
        <f>ZZZ__FnCalls!F58</f>
        <v>MMM 2014</v>
      </c>
      <c r="BF142" s="20" t="str">
        <f>ZZZ__FnCalls!F59</f>
        <v>MMM 2014</v>
      </c>
      <c r="BG142" s="20" t="str">
        <f>ZZZ__FnCalls!F60</f>
        <v>MMM 2014</v>
      </c>
      <c r="BH142" s="20" t="str">
        <f>ZZZ__FnCalls!F61</f>
        <v>MMM 2014</v>
      </c>
      <c r="BI142" s="20" t="str">
        <f>ZZZ__FnCalls!F62</f>
        <v>MMM 2014</v>
      </c>
      <c r="BJ142" s="20" t="str">
        <f>ZZZ__FnCalls!F63</f>
        <v>MMM 2014</v>
      </c>
      <c r="BK142" s="20" t="str">
        <f>ZZZ__FnCalls!F64</f>
        <v>MMM 2014</v>
      </c>
      <c r="BL142" s="20" t="str">
        <f>ZZZ__FnCalls!F65</f>
        <v>MMM 2014</v>
      </c>
      <c r="BM142" s="20" t="str">
        <f>ZZZ__FnCalls!F66</f>
        <v>MMM 2014</v>
      </c>
      <c r="BN142" s="21" t="str">
        <f>ZZZ__FnCalls!H55</f>
        <v>2014</v>
      </c>
      <c r="BO142" s="20" t="str">
        <f>ZZZ__FnCalls!F67</f>
        <v>MMM 2015</v>
      </c>
      <c r="BP142" s="20" t="str">
        <f>ZZZ__FnCalls!F68</f>
        <v>MMM 2015</v>
      </c>
      <c r="BQ142" s="20" t="str">
        <f>ZZZ__FnCalls!F69</f>
        <v>MMM 2015</v>
      </c>
      <c r="BR142" s="20" t="str">
        <f>ZZZ__FnCalls!F70</f>
        <v>MMM 2015</v>
      </c>
      <c r="BS142" s="20" t="str">
        <f>ZZZ__FnCalls!F71</f>
        <v>MMM 2015</v>
      </c>
      <c r="BT142" s="20" t="str">
        <f>ZZZ__FnCalls!F72</f>
        <v>MMM 2015</v>
      </c>
      <c r="BU142" s="20" t="str">
        <f>ZZZ__FnCalls!F73</f>
        <v>MMM 2015</v>
      </c>
      <c r="BV142" s="20" t="str">
        <f>ZZZ__FnCalls!F74</f>
        <v>MMM 2015</v>
      </c>
      <c r="BW142" s="20" t="str">
        <f>ZZZ__FnCalls!F75</f>
        <v>MMM 2015</v>
      </c>
      <c r="BX142" s="20" t="str">
        <f>ZZZ__FnCalls!F76</f>
        <v>MMM 2015</v>
      </c>
      <c r="BY142" s="20" t="str">
        <f>ZZZ__FnCalls!F77</f>
        <v>MMM 2015</v>
      </c>
      <c r="BZ142" s="20" t="str">
        <f>ZZZ__FnCalls!F78</f>
        <v>MMM 2015</v>
      </c>
      <c r="CA142" s="21" t="str">
        <f>ZZZ__FnCalls!H67</f>
        <v>2015</v>
      </c>
      <c r="CB142" s="20" t="str">
        <f>ZZZ__FnCalls!F79</f>
        <v>MMM 2016</v>
      </c>
      <c r="CC142" s="20" t="str">
        <f>ZZZ__FnCalls!F80</f>
        <v>MMM 2016</v>
      </c>
      <c r="CD142" s="20" t="str">
        <f>ZZZ__FnCalls!F81</f>
        <v>MMM 2016</v>
      </c>
      <c r="CE142" s="20" t="str">
        <f>ZZZ__FnCalls!F82</f>
        <v>MMM 2016</v>
      </c>
      <c r="CF142" s="20" t="str">
        <f>ZZZ__FnCalls!F83</f>
        <v>MMM 2016</v>
      </c>
      <c r="CG142" s="20" t="str">
        <f>ZZZ__FnCalls!F84</f>
        <v>MMM 2016</v>
      </c>
      <c r="CH142" s="20" t="str">
        <f>ZZZ__FnCalls!F85</f>
        <v>MMM 2016</v>
      </c>
      <c r="CI142" s="20" t="str">
        <f>ZZZ__FnCalls!F86</f>
        <v>MMM 2016</v>
      </c>
      <c r="CJ142" s="20" t="str">
        <f>ZZZ__FnCalls!F87</f>
        <v>MMM 2016</v>
      </c>
      <c r="CK142" s="20" t="str">
        <f>ZZZ__FnCalls!F88</f>
        <v>MMM 2016</v>
      </c>
      <c r="CL142" s="20" t="str">
        <f>ZZZ__FnCalls!F89</f>
        <v>MMM 2016</v>
      </c>
      <c r="CM142" s="20" t="str">
        <f>ZZZ__FnCalls!F90</f>
        <v>MMM 2016</v>
      </c>
      <c r="CN142" s="21" t="str">
        <f>ZZZ__FnCalls!H79</f>
        <v>2016</v>
      </c>
      <c r="CO142" s="20" t="str">
        <f>ZZZ__FnCalls!F91</f>
        <v>MMM 2017</v>
      </c>
      <c r="CP142" s="20" t="str">
        <f>ZZZ__FnCalls!F92</f>
        <v>MMM 2017</v>
      </c>
      <c r="CQ142" s="20" t="str">
        <f>ZZZ__FnCalls!F93</f>
        <v>MMM 2017</v>
      </c>
      <c r="CR142" s="20" t="str">
        <f>ZZZ__FnCalls!F94</f>
        <v>MMM 2017</v>
      </c>
      <c r="CS142" s="20" t="str">
        <f>ZZZ__FnCalls!F95</f>
        <v>MMM 2017</v>
      </c>
      <c r="CT142" s="20" t="str">
        <f>ZZZ__FnCalls!F96</f>
        <v>MMM 2017</v>
      </c>
      <c r="CU142" s="20" t="str">
        <f>ZZZ__FnCalls!F97</f>
        <v>MMM 2017</v>
      </c>
      <c r="CV142" s="20" t="str">
        <f>ZZZ__FnCalls!F98</f>
        <v>MMM 2017</v>
      </c>
      <c r="CW142" s="20" t="str">
        <f>ZZZ__FnCalls!F99</f>
        <v>MMM 2017</v>
      </c>
      <c r="CX142" s="20" t="str">
        <f>ZZZ__FnCalls!F100</f>
        <v>MMM 2017</v>
      </c>
      <c r="CY142" s="20" t="str">
        <f>ZZZ__FnCalls!F101</f>
        <v>MMM 2017</v>
      </c>
      <c r="CZ142" s="20" t="str">
        <f>ZZZ__FnCalls!F102</f>
        <v>MMM 2017</v>
      </c>
      <c r="DA142" s="21" t="str">
        <f>ZZZ__FnCalls!H91</f>
        <v>2017</v>
      </c>
      <c r="DB142" s="20" t="str">
        <f>ZZZ__FnCalls!F103</f>
        <v>MMM 2018</v>
      </c>
      <c r="DC142" s="20" t="str">
        <f>ZZZ__FnCalls!F104</f>
        <v>MMM 2018</v>
      </c>
      <c r="DD142" s="20" t="str">
        <f>ZZZ__FnCalls!F105</f>
        <v>MMM 2018</v>
      </c>
      <c r="DE142" s="20" t="str">
        <f>ZZZ__FnCalls!F106</f>
        <v>MMM 2018</v>
      </c>
      <c r="DF142" s="20" t="str">
        <f>ZZZ__FnCalls!F107</f>
        <v>MMM 2018</v>
      </c>
      <c r="DG142" s="20" t="str">
        <f>ZZZ__FnCalls!F108</f>
        <v>MMM 2018</v>
      </c>
      <c r="DH142" s="20" t="str">
        <f>ZZZ__FnCalls!F109</f>
        <v>MMM 2018</v>
      </c>
      <c r="DI142" s="20" t="str">
        <f>ZZZ__FnCalls!F110</f>
        <v>MMM 2018</v>
      </c>
      <c r="DJ142" s="20" t="str">
        <f>ZZZ__FnCalls!F111</f>
        <v>MMM 2018</v>
      </c>
      <c r="DK142" s="20" t="str">
        <f>ZZZ__FnCalls!F112</f>
        <v>MMM 2018</v>
      </c>
      <c r="DL142" s="20" t="str">
        <f>ZZZ__FnCalls!F113</f>
        <v>MMM 2018</v>
      </c>
      <c r="DM142" s="20" t="str">
        <f>ZZZ__FnCalls!F114</f>
        <v>MMM 2018</v>
      </c>
      <c r="DN142" s="21" t="str">
        <f>ZZZ__FnCalls!H103</f>
        <v>2018</v>
      </c>
      <c r="DO142" s="20" t="str">
        <f>ZZZ__FnCalls!F115</f>
        <v>MMM 2019</v>
      </c>
      <c r="DP142" s="20" t="str">
        <f>ZZZ__FnCalls!F116</f>
        <v>MMM 2019</v>
      </c>
      <c r="DQ142" s="20" t="str">
        <f>ZZZ__FnCalls!F117</f>
        <v>MMM 2019</v>
      </c>
      <c r="DR142" s="20" t="str">
        <f>ZZZ__FnCalls!F118</f>
        <v>MMM 2019</v>
      </c>
      <c r="DS142" s="20" t="str">
        <f>ZZZ__FnCalls!F119</f>
        <v>MMM 2019</v>
      </c>
      <c r="DT142" s="20" t="str">
        <f>ZZZ__FnCalls!F120</f>
        <v>MMM 2019</v>
      </c>
      <c r="DU142" s="20" t="str">
        <f>ZZZ__FnCalls!F121</f>
        <v>MMM 2019</v>
      </c>
      <c r="DV142" s="20" t="str">
        <f>ZZZ__FnCalls!F122</f>
        <v>MMM 2019</v>
      </c>
      <c r="DW142" s="20" t="str">
        <f>ZZZ__FnCalls!F123</f>
        <v>MMM 2019</v>
      </c>
      <c r="DX142" s="20" t="str">
        <f>ZZZ__FnCalls!F124</f>
        <v>MMM 2019</v>
      </c>
      <c r="DY142" s="20" t="str">
        <f>ZZZ__FnCalls!F125</f>
        <v>MMM 2019</v>
      </c>
      <c r="DZ142" s="20" t="str">
        <f>ZZZ__FnCalls!F126</f>
        <v>MMM 2019</v>
      </c>
      <c r="EA142" s="21" t="str">
        <f>ZZZ__FnCalls!H115</f>
        <v>2019</v>
      </c>
      <c r="EB142" s="20" t="str">
        <f>ZZZ__FnCalls!F127</f>
        <v>MMM 2020</v>
      </c>
      <c r="EC142" s="20" t="str">
        <f>ZZZ__FnCalls!F128</f>
        <v>MMM 2020</v>
      </c>
      <c r="ED142" s="20" t="str">
        <f>ZZZ__FnCalls!F129</f>
        <v>MMM 2020</v>
      </c>
      <c r="EE142" s="20" t="str">
        <f>ZZZ__FnCalls!F130</f>
        <v>MMM 2020</v>
      </c>
      <c r="EF142" s="20" t="str">
        <f>ZZZ__FnCalls!F131</f>
        <v>MMM 2020</v>
      </c>
      <c r="EG142" s="20" t="str">
        <f>ZZZ__FnCalls!F132</f>
        <v>MMM 2020</v>
      </c>
      <c r="EH142" s="20" t="str">
        <f>ZZZ__FnCalls!F133</f>
        <v>MMM 2020</v>
      </c>
      <c r="EI142" s="20" t="str">
        <f>ZZZ__FnCalls!F134</f>
        <v>MMM 2020</v>
      </c>
      <c r="EJ142" s="20" t="str">
        <f>ZZZ__FnCalls!F135</f>
        <v>MMM 2020</v>
      </c>
      <c r="EK142" s="20" t="str">
        <f>ZZZ__FnCalls!F136</f>
        <v>MMM 2020</v>
      </c>
      <c r="EL142" s="20" t="str">
        <f>ZZZ__FnCalls!F137</f>
        <v>MMM 2020</v>
      </c>
      <c r="EM142" s="20" t="str">
        <f>ZZZ__FnCalls!F138</f>
        <v>MMM 2020</v>
      </c>
      <c r="EN142" s="21" t="str">
        <f>ZZZ__FnCalls!H127</f>
        <v>2020</v>
      </c>
    </row>
    <row r="143" spans="1:144" ht="12.75" customHeight="1" x14ac:dyDescent="0.2">
      <c r="A143" s="5"/>
      <c r="B143" s="44" t="str">
        <f>ZZZ__FnCalls!F7</f>
        <v>MMM 2010</v>
      </c>
      <c r="C143" s="44" t="str">
        <f>ZZZ__FnCalls!F8</f>
        <v>MMM 2010</v>
      </c>
      <c r="D143" s="44" t="str">
        <f>ZZZ__FnCalls!F9</f>
        <v>MMM 2010</v>
      </c>
      <c r="E143" s="44" t="str">
        <f>ZZZ__FnCalls!F10</f>
        <v>MMM 2010</v>
      </c>
      <c r="F143" s="44" t="str">
        <f>ZZZ__FnCalls!F11</f>
        <v>MMM 2010</v>
      </c>
      <c r="G143" s="44" t="str">
        <f>ZZZ__FnCalls!F12</f>
        <v>MMM 2010</v>
      </c>
      <c r="H143" s="44" t="str">
        <f>ZZZ__FnCalls!F13</f>
        <v>MMM 2010</v>
      </c>
      <c r="I143" s="44" t="str">
        <f>ZZZ__FnCalls!F14</f>
        <v>MMM 2010</v>
      </c>
      <c r="J143" s="44" t="str">
        <f>ZZZ__FnCalls!F15</f>
        <v>MMM 2010</v>
      </c>
      <c r="K143" s="44" t="str">
        <f>ZZZ__FnCalls!F16</f>
        <v>MMM 2010</v>
      </c>
      <c r="L143" s="44" t="str">
        <f>ZZZ__FnCalls!F17</f>
        <v>MMM 2010</v>
      </c>
      <c r="M143" s="44" t="str">
        <f>ZZZ__FnCalls!F18</f>
        <v>MMM 2010</v>
      </c>
      <c r="N143" s="45" t="str">
        <f>ZZZ__FnCalls!F7</f>
        <v>MMM 2010</v>
      </c>
      <c r="O143" s="44" t="str">
        <f>ZZZ__FnCalls!F19</f>
        <v>MMM 2011</v>
      </c>
      <c r="P143" s="44" t="str">
        <f>ZZZ__FnCalls!F20</f>
        <v>MMM 2011</v>
      </c>
      <c r="Q143" s="44" t="str">
        <f>ZZZ__FnCalls!F21</f>
        <v>MMM 2011</v>
      </c>
      <c r="R143" s="44" t="str">
        <f>ZZZ__FnCalls!F22</f>
        <v>MMM 2011</v>
      </c>
      <c r="S143" s="44" t="str">
        <f>ZZZ__FnCalls!F23</f>
        <v>MMM 2011</v>
      </c>
      <c r="T143" s="44" t="str">
        <f>ZZZ__FnCalls!F24</f>
        <v>MMM 2011</v>
      </c>
      <c r="U143" s="44" t="str">
        <f>ZZZ__FnCalls!F25</f>
        <v>MMM 2011</v>
      </c>
      <c r="V143" s="44" t="str">
        <f>ZZZ__FnCalls!F26</f>
        <v>MMM 2011</v>
      </c>
      <c r="W143" s="44" t="str">
        <f>ZZZ__FnCalls!F27</f>
        <v>MMM 2011</v>
      </c>
      <c r="X143" s="44" t="str">
        <f>ZZZ__FnCalls!F28</f>
        <v>MMM 2011</v>
      </c>
      <c r="Y143" s="44" t="str">
        <f>ZZZ__FnCalls!F29</f>
        <v>MMM 2011</v>
      </c>
      <c r="Z143" s="44" t="str">
        <f>ZZZ__FnCalls!F30</f>
        <v>MMM 2011</v>
      </c>
      <c r="AA143" s="45" t="str">
        <f>ZZZ__FnCalls!F19</f>
        <v>MMM 2011</v>
      </c>
      <c r="AB143" s="44" t="str">
        <f>ZZZ__FnCalls!F31</f>
        <v>MMM 2012</v>
      </c>
      <c r="AC143" s="44" t="str">
        <f>ZZZ__FnCalls!F32</f>
        <v>MMM 2012</v>
      </c>
      <c r="AD143" s="44" t="str">
        <f>ZZZ__FnCalls!F33</f>
        <v>MMM 2012</v>
      </c>
      <c r="AE143" s="44" t="str">
        <f>ZZZ__FnCalls!F34</f>
        <v>MMM 2012</v>
      </c>
      <c r="AF143" s="44" t="str">
        <f>ZZZ__FnCalls!F35</f>
        <v>MMM 2012</v>
      </c>
      <c r="AG143" s="44" t="str">
        <f>ZZZ__FnCalls!F36</f>
        <v>MMM 2012</v>
      </c>
      <c r="AH143" s="44" t="str">
        <f>ZZZ__FnCalls!F37</f>
        <v>MMM 2012</v>
      </c>
      <c r="AI143" s="44" t="str">
        <f>ZZZ__FnCalls!F38</f>
        <v>MMM 2012</v>
      </c>
      <c r="AJ143" s="44" t="str">
        <f>ZZZ__FnCalls!F39</f>
        <v>MMM 2012</v>
      </c>
      <c r="AK143" s="44" t="str">
        <f>ZZZ__FnCalls!F40</f>
        <v>MMM 2012</v>
      </c>
      <c r="AL143" s="44" t="str">
        <f>ZZZ__FnCalls!F41</f>
        <v>MMM 2012</v>
      </c>
      <c r="AM143" s="44" t="str">
        <f>ZZZ__FnCalls!F42</f>
        <v>MMM 2012</v>
      </c>
      <c r="AN143" s="45" t="str">
        <f>ZZZ__FnCalls!F31</f>
        <v>MMM 2012</v>
      </c>
      <c r="AO143" s="44" t="str">
        <f>ZZZ__FnCalls!F43</f>
        <v>MMM 2013</v>
      </c>
      <c r="AP143" s="44" t="str">
        <f>ZZZ__FnCalls!F44</f>
        <v>MMM 2013</v>
      </c>
      <c r="AQ143" s="44" t="str">
        <f>ZZZ__FnCalls!F45</f>
        <v>MMM 2013</v>
      </c>
      <c r="AR143" s="44" t="str">
        <f>ZZZ__FnCalls!F46</f>
        <v>MMM 2013</v>
      </c>
      <c r="AS143" s="44" t="str">
        <f>ZZZ__FnCalls!F47</f>
        <v>MMM 2013</v>
      </c>
      <c r="AT143" s="44" t="str">
        <f>ZZZ__FnCalls!F48</f>
        <v>MMM 2013</v>
      </c>
      <c r="AU143" s="44" t="str">
        <f>ZZZ__FnCalls!F49</f>
        <v>MMM 2013</v>
      </c>
      <c r="AV143" s="44" t="str">
        <f>ZZZ__FnCalls!F50</f>
        <v>MMM 2013</v>
      </c>
      <c r="AW143" s="44" t="str">
        <f>ZZZ__FnCalls!F51</f>
        <v>MMM 2013</v>
      </c>
      <c r="AX143" s="44" t="str">
        <f>ZZZ__FnCalls!F52</f>
        <v>MMM 2013</v>
      </c>
      <c r="AY143" s="44" t="str">
        <f>ZZZ__FnCalls!F53</f>
        <v>MMM 2013</v>
      </c>
      <c r="AZ143" s="44" t="str">
        <f>ZZZ__FnCalls!F54</f>
        <v>MMM 2013</v>
      </c>
      <c r="BA143" s="45" t="str">
        <f>ZZZ__FnCalls!F43</f>
        <v>MMM 2013</v>
      </c>
      <c r="BB143" s="44" t="str">
        <f>ZZZ__FnCalls!F55</f>
        <v>MMM 2014</v>
      </c>
      <c r="BC143" s="44" t="str">
        <f>ZZZ__FnCalls!F56</f>
        <v>MMM 2014</v>
      </c>
      <c r="BD143" s="44" t="str">
        <f>ZZZ__FnCalls!F57</f>
        <v>MMM 2014</v>
      </c>
      <c r="BE143" s="44" t="str">
        <f>ZZZ__FnCalls!F58</f>
        <v>MMM 2014</v>
      </c>
      <c r="BF143" s="44" t="str">
        <f>ZZZ__FnCalls!F59</f>
        <v>MMM 2014</v>
      </c>
      <c r="BG143" s="44" t="str">
        <f>ZZZ__FnCalls!F60</f>
        <v>MMM 2014</v>
      </c>
      <c r="BH143" s="44" t="str">
        <f>ZZZ__FnCalls!F61</f>
        <v>MMM 2014</v>
      </c>
      <c r="BI143" s="44" t="str">
        <f>ZZZ__FnCalls!F62</f>
        <v>MMM 2014</v>
      </c>
      <c r="BJ143" s="44" t="str">
        <f>ZZZ__FnCalls!F63</f>
        <v>MMM 2014</v>
      </c>
      <c r="BK143" s="44" t="str">
        <f>ZZZ__FnCalls!F64</f>
        <v>MMM 2014</v>
      </c>
      <c r="BL143" s="44" t="str">
        <f>ZZZ__FnCalls!F65</f>
        <v>MMM 2014</v>
      </c>
      <c r="BM143" s="44" t="str">
        <f>ZZZ__FnCalls!F66</f>
        <v>MMM 2014</v>
      </c>
      <c r="BN143" s="45" t="str">
        <f>ZZZ__FnCalls!F55</f>
        <v>MMM 2014</v>
      </c>
      <c r="BO143" s="44" t="str">
        <f>ZZZ__FnCalls!F67</f>
        <v>MMM 2015</v>
      </c>
      <c r="BP143" s="44" t="str">
        <f>ZZZ__FnCalls!F68</f>
        <v>MMM 2015</v>
      </c>
      <c r="BQ143" s="44" t="str">
        <f>ZZZ__FnCalls!F69</f>
        <v>MMM 2015</v>
      </c>
      <c r="BR143" s="44" t="str">
        <f>ZZZ__FnCalls!F70</f>
        <v>MMM 2015</v>
      </c>
      <c r="BS143" s="44" t="str">
        <f>ZZZ__FnCalls!F71</f>
        <v>MMM 2015</v>
      </c>
      <c r="BT143" s="44" t="str">
        <f>ZZZ__FnCalls!F72</f>
        <v>MMM 2015</v>
      </c>
      <c r="BU143" s="44" t="str">
        <f>ZZZ__FnCalls!F73</f>
        <v>MMM 2015</v>
      </c>
      <c r="BV143" s="44" t="str">
        <f>ZZZ__FnCalls!F74</f>
        <v>MMM 2015</v>
      </c>
      <c r="BW143" s="44" t="str">
        <f>ZZZ__FnCalls!F75</f>
        <v>MMM 2015</v>
      </c>
      <c r="BX143" s="44" t="str">
        <f>ZZZ__FnCalls!F76</f>
        <v>MMM 2015</v>
      </c>
      <c r="BY143" s="44" t="str">
        <f>ZZZ__FnCalls!F77</f>
        <v>MMM 2015</v>
      </c>
      <c r="BZ143" s="44" t="str">
        <f>ZZZ__FnCalls!F78</f>
        <v>MMM 2015</v>
      </c>
      <c r="CA143" s="45" t="str">
        <f>ZZZ__FnCalls!F67</f>
        <v>MMM 2015</v>
      </c>
      <c r="CB143" s="44" t="str">
        <f>ZZZ__FnCalls!F79</f>
        <v>MMM 2016</v>
      </c>
      <c r="CC143" s="44" t="str">
        <f>ZZZ__FnCalls!F80</f>
        <v>MMM 2016</v>
      </c>
      <c r="CD143" s="44" t="str">
        <f>ZZZ__FnCalls!F81</f>
        <v>MMM 2016</v>
      </c>
      <c r="CE143" s="44" t="str">
        <f>ZZZ__FnCalls!F82</f>
        <v>MMM 2016</v>
      </c>
      <c r="CF143" s="44" t="str">
        <f>ZZZ__FnCalls!F83</f>
        <v>MMM 2016</v>
      </c>
      <c r="CG143" s="44" t="str">
        <f>ZZZ__FnCalls!F84</f>
        <v>MMM 2016</v>
      </c>
      <c r="CH143" s="44" t="str">
        <f>ZZZ__FnCalls!F85</f>
        <v>MMM 2016</v>
      </c>
      <c r="CI143" s="44" t="str">
        <f>ZZZ__FnCalls!F86</f>
        <v>MMM 2016</v>
      </c>
      <c r="CJ143" s="44" t="str">
        <f>ZZZ__FnCalls!F87</f>
        <v>MMM 2016</v>
      </c>
      <c r="CK143" s="44" t="str">
        <f>ZZZ__FnCalls!F88</f>
        <v>MMM 2016</v>
      </c>
      <c r="CL143" s="44" t="str">
        <f>ZZZ__FnCalls!F89</f>
        <v>MMM 2016</v>
      </c>
      <c r="CM143" s="44" t="str">
        <f>ZZZ__FnCalls!F90</f>
        <v>MMM 2016</v>
      </c>
      <c r="CN143" s="45" t="str">
        <f>ZZZ__FnCalls!F79</f>
        <v>MMM 2016</v>
      </c>
      <c r="CO143" s="44" t="str">
        <f>ZZZ__FnCalls!F91</f>
        <v>MMM 2017</v>
      </c>
      <c r="CP143" s="44" t="str">
        <f>ZZZ__FnCalls!F92</f>
        <v>MMM 2017</v>
      </c>
      <c r="CQ143" s="44" t="str">
        <f>ZZZ__FnCalls!F93</f>
        <v>MMM 2017</v>
      </c>
      <c r="CR143" s="44" t="str">
        <f>ZZZ__FnCalls!F94</f>
        <v>MMM 2017</v>
      </c>
      <c r="CS143" s="44" t="str">
        <f>ZZZ__FnCalls!F95</f>
        <v>MMM 2017</v>
      </c>
      <c r="CT143" s="44" t="str">
        <f>ZZZ__FnCalls!F96</f>
        <v>MMM 2017</v>
      </c>
      <c r="CU143" s="44" t="str">
        <f>ZZZ__FnCalls!F97</f>
        <v>MMM 2017</v>
      </c>
      <c r="CV143" s="44" t="str">
        <f>ZZZ__FnCalls!F98</f>
        <v>MMM 2017</v>
      </c>
      <c r="CW143" s="44" t="str">
        <f>ZZZ__FnCalls!F99</f>
        <v>MMM 2017</v>
      </c>
      <c r="CX143" s="44" t="str">
        <f>ZZZ__FnCalls!F100</f>
        <v>MMM 2017</v>
      </c>
      <c r="CY143" s="44" t="str">
        <f>ZZZ__FnCalls!F101</f>
        <v>MMM 2017</v>
      </c>
      <c r="CZ143" s="44" t="str">
        <f>ZZZ__FnCalls!F102</f>
        <v>MMM 2017</v>
      </c>
      <c r="DA143" s="45" t="str">
        <f>ZZZ__FnCalls!F91</f>
        <v>MMM 2017</v>
      </c>
      <c r="DB143" s="44" t="str">
        <f>ZZZ__FnCalls!F103</f>
        <v>MMM 2018</v>
      </c>
      <c r="DC143" s="44" t="str">
        <f>ZZZ__FnCalls!F104</f>
        <v>MMM 2018</v>
      </c>
      <c r="DD143" s="44" t="str">
        <f>ZZZ__FnCalls!F105</f>
        <v>MMM 2018</v>
      </c>
      <c r="DE143" s="44" t="str">
        <f>ZZZ__FnCalls!F106</f>
        <v>MMM 2018</v>
      </c>
      <c r="DF143" s="44" t="str">
        <f>ZZZ__FnCalls!F107</f>
        <v>MMM 2018</v>
      </c>
      <c r="DG143" s="44" t="str">
        <f>ZZZ__FnCalls!F108</f>
        <v>MMM 2018</v>
      </c>
      <c r="DH143" s="44" t="str">
        <f>ZZZ__FnCalls!F109</f>
        <v>MMM 2018</v>
      </c>
      <c r="DI143" s="44" t="str">
        <f>ZZZ__FnCalls!F110</f>
        <v>MMM 2018</v>
      </c>
      <c r="DJ143" s="44" t="str">
        <f>ZZZ__FnCalls!F111</f>
        <v>MMM 2018</v>
      </c>
      <c r="DK143" s="44" t="str">
        <f>ZZZ__FnCalls!F112</f>
        <v>MMM 2018</v>
      </c>
      <c r="DL143" s="44" t="str">
        <f>ZZZ__FnCalls!F113</f>
        <v>MMM 2018</v>
      </c>
      <c r="DM143" s="44" t="str">
        <f>ZZZ__FnCalls!F114</f>
        <v>MMM 2018</v>
      </c>
      <c r="DN143" s="45" t="str">
        <f>ZZZ__FnCalls!F103</f>
        <v>MMM 2018</v>
      </c>
      <c r="DO143" s="44" t="str">
        <f>ZZZ__FnCalls!F115</f>
        <v>MMM 2019</v>
      </c>
      <c r="DP143" s="44" t="str">
        <f>ZZZ__FnCalls!F116</f>
        <v>MMM 2019</v>
      </c>
      <c r="DQ143" s="44" t="str">
        <f>ZZZ__FnCalls!F117</f>
        <v>MMM 2019</v>
      </c>
      <c r="DR143" s="44" t="str">
        <f>ZZZ__FnCalls!F118</f>
        <v>MMM 2019</v>
      </c>
      <c r="DS143" s="44" t="str">
        <f>ZZZ__FnCalls!F119</f>
        <v>MMM 2019</v>
      </c>
      <c r="DT143" s="44" t="str">
        <f>ZZZ__FnCalls!F120</f>
        <v>MMM 2019</v>
      </c>
      <c r="DU143" s="44" t="str">
        <f>ZZZ__FnCalls!F121</f>
        <v>MMM 2019</v>
      </c>
      <c r="DV143" s="44" t="str">
        <f>ZZZ__FnCalls!F122</f>
        <v>MMM 2019</v>
      </c>
      <c r="DW143" s="44" t="str">
        <f>ZZZ__FnCalls!F123</f>
        <v>MMM 2019</v>
      </c>
      <c r="DX143" s="44" t="str">
        <f>ZZZ__FnCalls!F124</f>
        <v>MMM 2019</v>
      </c>
      <c r="DY143" s="44" t="str">
        <f>ZZZ__FnCalls!F125</f>
        <v>MMM 2019</v>
      </c>
      <c r="DZ143" s="44" t="str">
        <f>ZZZ__FnCalls!F126</f>
        <v>MMM 2019</v>
      </c>
      <c r="EA143" s="45" t="str">
        <f>ZZZ__FnCalls!F115</f>
        <v>MMM 2019</v>
      </c>
      <c r="EB143" s="44" t="str">
        <f>ZZZ__FnCalls!F127</f>
        <v>MMM 2020</v>
      </c>
      <c r="EC143" s="44" t="str">
        <f>ZZZ__FnCalls!F128</f>
        <v>MMM 2020</v>
      </c>
      <c r="ED143" s="44" t="str">
        <f>ZZZ__FnCalls!F129</f>
        <v>MMM 2020</v>
      </c>
      <c r="EE143" s="44" t="str">
        <f>ZZZ__FnCalls!F130</f>
        <v>MMM 2020</v>
      </c>
      <c r="EF143" s="44" t="str">
        <f>ZZZ__FnCalls!F131</f>
        <v>MMM 2020</v>
      </c>
      <c r="EG143" s="44" t="str">
        <f>ZZZ__FnCalls!F132</f>
        <v>MMM 2020</v>
      </c>
      <c r="EH143" s="44" t="str">
        <f>ZZZ__FnCalls!F133</f>
        <v>MMM 2020</v>
      </c>
      <c r="EI143" s="44" t="str">
        <f>ZZZ__FnCalls!F134</f>
        <v>MMM 2020</v>
      </c>
      <c r="EJ143" s="44" t="str">
        <f>ZZZ__FnCalls!F135</f>
        <v>MMM 2020</v>
      </c>
      <c r="EK143" s="44" t="str">
        <f>ZZZ__FnCalls!F136</f>
        <v>MMM 2020</v>
      </c>
      <c r="EL143" s="44" t="str">
        <f>ZZZ__FnCalls!F137</f>
        <v>MMM 2020</v>
      </c>
      <c r="EM143" s="44" t="str">
        <f>ZZZ__FnCalls!F138</f>
        <v>MMM 2020</v>
      </c>
      <c r="EN143" s="45" t="str">
        <f>ZZZ__FnCalls!F127</f>
        <v>MMM 2020</v>
      </c>
    </row>
    <row r="144" spans="1:144" ht="12.75" customHeight="1" x14ac:dyDescent="0.2">
      <c r="A144" s="2" t="str">
        <f>"Capital_Desired_mean_1"</f>
        <v>Capital_Desired_mean_1</v>
      </c>
    </row>
    <row r="145" spans="1:144" ht="12.75" customHeight="1" x14ac:dyDescent="0.2">
      <c r="B145" s="19" t="str">
        <f>ZZZ__FnCalls!F7</f>
        <v>MMM 2010</v>
      </c>
      <c r="C145" s="20" t="str">
        <f>ZZZ__FnCalls!F8</f>
        <v>MMM 2010</v>
      </c>
      <c r="D145" s="20" t="str">
        <f>ZZZ__FnCalls!F9</f>
        <v>MMM 2010</v>
      </c>
      <c r="E145" s="20" t="str">
        <f>ZZZ__FnCalls!F10</f>
        <v>MMM 2010</v>
      </c>
      <c r="F145" s="20" t="str">
        <f>ZZZ__FnCalls!F11</f>
        <v>MMM 2010</v>
      </c>
      <c r="G145" s="20" t="str">
        <f>ZZZ__FnCalls!F12</f>
        <v>MMM 2010</v>
      </c>
      <c r="H145" s="20" t="str">
        <f>ZZZ__FnCalls!F13</f>
        <v>MMM 2010</v>
      </c>
      <c r="I145" s="20" t="str">
        <f>ZZZ__FnCalls!F14</f>
        <v>MMM 2010</v>
      </c>
      <c r="J145" s="20" t="str">
        <f>ZZZ__FnCalls!F15</f>
        <v>MMM 2010</v>
      </c>
      <c r="K145" s="20" t="str">
        <f>ZZZ__FnCalls!F16</f>
        <v>MMM 2010</v>
      </c>
      <c r="L145" s="20" t="str">
        <f>ZZZ__FnCalls!F17</f>
        <v>MMM 2010</v>
      </c>
      <c r="M145" s="20" t="str">
        <f>ZZZ__FnCalls!F18</f>
        <v>MMM 2010</v>
      </c>
      <c r="N145" s="21" t="str">
        <f>ZZZ__FnCalls!H7</f>
        <v>2010</v>
      </c>
      <c r="O145" s="20" t="str">
        <f>ZZZ__FnCalls!F19</f>
        <v>MMM 2011</v>
      </c>
      <c r="P145" s="20" t="str">
        <f>ZZZ__FnCalls!F20</f>
        <v>MMM 2011</v>
      </c>
      <c r="Q145" s="20" t="str">
        <f>ZZZ__FnCalls!F21</f>
        <v>MMM 2011</v>
      </c>
      <c r="R145" s="20" t="str">
        <f>ZZZ__FnCalls!F22</f>
        <v>MMM 2011</v>
      </c>
      <c r="S145" s="20" t="str">
        <f>ZZZ__FnCalls!F23</f>
        <v>MMM 2011</v>
      </c>
      <c r="T145" s="20" t="str">
        <f>ZZZ__FnCalls!F24</f>
        <v>MMM 2011</v>
      </c>
      <c r="U145" s="20" t="str">
        <f>ZZZ__FnCalls!F25</f>
        <v>MMM 2011</v>
      </c>
      <c r="V145" s="20" t="str">
        <f>ZZZ__FnCalls!F26</f>
        <v>MMM 2011</v>
      </c>
      <c r="W145" s="20" t="str">
        <f>ZZZ__FnCalls!F27</f>
        <v>MMM 2011</v>
      </c>
      <c r="X145" s="20" t="str">
        <f>ZZZ__FnCalls!F28</f>
        <v>MMM 2011</v>
      </c>
      <c r="Y145" s="20" t="str">
        <f>ZZZ__FnCalls!F29</f>
        <v>MMM 2011</v>
      </c>
      <c r="Z145" s="20" t="str">
        <f>ZZZ__FnCalls!F30</f>
        <v>MMM 2011</v>
      </c>
      <c r="AA145" s="21" t="str">
        <f>ZZZ__FnCalls!H19</f>
        <v>2011</v>
      </c>
      <c r="AB145" s="20" t="str">
        <f>ZZZ__FnCalls!F31</f>
        <v>MMM 2012</v>
      </c>
      <c r="AC145" s="20" t="str">
        <f>ZZZ__FnCalls!F32</f>
        <v>MMM 2012</v>
      </c>
      <c r="AD145" s="20" t="str">
        <f>ZZZ__FnCalls!F33</f>
        <v>MMM 2012</v>
      </c>
      <c r="AE145" s="20" t="str">
        <f>ZZZ__FnCalls!F34</f>
        <v>MMM 2012</v>
      </c>
      <c r="AF145" s="20" t="str">
        <f>ZZZ__FnCalls!F35</f>
        <v>MMM 2012</v>
      </c>
      <c r="AG145" s="20" t="str">
        <f>ZZZ__FnCalls!F36</f>
        <v>MMM 2012</v>
      </c>
      <c r="AH145" s="20" t="str">
        <f>ZZZ__FnCalls!F37</f>
        <v>MMM 2012</v>
      </c>
      <c r="AI145" s="20" t="str">
        <f>ZZZ__FnCalls!F38</f>
        <v>MMM 2012</v>
      </c>
      <c r="AJ145" s="20" t="str">
        <f>ZZZ__FnCalls!F39</f>
        <v>MMM 2012</v>
      </c>
      <c r="AK145" s="20" t="str">
        <f>ZZZ__FnCalls!F40</f>
        <v>MMM 2012</v>
      </c>
      <c r="AL145" s="20" t="str">
        <f>ZZZ__FnCalls!F41</f>
        <v>MMM 2012</v>
      </c>
      <c r="AM145" s="20" t="str">
        <f>ZZZ__FnCalls!F42</f>
        <v>MMM 2012</v>
      </c>
      <c r="AN145" s="21" t="str">
        <f>ZZZ__FnCalls!H31</f>
        <v>2012</v>
      </c>
      <c r="AO145" s="20" t="str">
        <f>ZZZ__FnCalls!F43</f>
        <v>MMM 2013</v>
      </c>
      <c r="AP145" s="20" t="str">
        <f>ZZZ__FnCalls!F44</f>
        <v>MMM 2013</v>
      </c>
      <c r="AQ145" s="20" t="str">
        <f>ZZZ__FnCalls!F45</f>
        <v>MMM 2013</v>
      </c>
      <c r="AR145" s="20" t="str">
        <f>ZZZ__FnCalls!F46</f>
        <v>MMM 2013</v>
      </c>
      <c r="AS145" s="20" t="str">
        <f>ZZZ__FnCalls!F47</f>
        <v>MMM 2013</v>
      </c>
      <c r="AT145" s="20" t="str">
        <f>ZZZ__FnCalls!F48</f>
        <v>MMM 2013</v>
      </c>
      <c r="AU145" s="20" t="str">
        <f>ZZZ__FnCalls!F49</f>
        <v>MMM 2013</v>
      </c>
      <c r="AV145" s="20" t="str">
        <f>ZZZ__FnCalls!F50</f>
        <v>MMM 2013</v>
      </c>
      <c r="AW145" s="20" t="str">
        <f>ZZZ__FnCalls!F51</f>
        <v>MMM 2013</v>
      </c>
      <c r="AX145" s="20" t="str">
        <f>ZZZ__FnCalls!F52</f>
        <v>MMM 2013</v>
      </c>
      <c r="AY145" s="20" t="str">
        <f>ZZZ__FnCalls!F53</f>
        <v>MMM 2013</v>
      </c>
      <c r="AZ145" s="20" t="str">
        <f>ZZZ__FnCalls!F54</f>
        <v>MMM 2013</v>
      </c>
      <c r="BA145" s="21" t="str">
        <f>ZZZ__FnCalls!H43</f>
        <v>2013</v>
      </c>
      <c r="BB145" s="20" t="str">
        <f>ZZZ__FnCalls!F55</f>
        <v>MMM 2014</v>
      </c>
      <c r="BC145" s="20" t="str">
        <f>ZZZ__FnCalls!F56</f>
        <v>MMM 2014</v>
      </c>
      <c r="BD145" s="20" t="str">
        <f>ZZZ__FnCalls!F57</f>
        <v>MMM 2014</v>
      </c>
      <c r="BE145" s="20" t="str">
        <f>ZZZ__FnCalls!F58</f>
        <v>MMM 2014</v>
      </c>
      <c r="BF145" s="20" t="str">
        <f>ZZZ__FnCalls!F59</f>
        <v>MMM 2014</v>
      </c>
      <c r="BG145" s="20" t="str">
        <f>ZZZ__FnCalls!F60</f>
        <v>MMM 2014</v>
      </c>
      <c r="BH145" s="20" t="str">
        <f>ZZZ__FnCalls!F61</f>
        <v>MMM 2014</v>
      </c>
      <c r="BI145" s="20" t="str">
        <f>ZZZ__FnCalls!F62</f>
        <v>MMM 2014</v>
      </c>
      <c r="BJ145" s="20" t="str">
        <f>ZZZ__FnCalls!F63</f>
        <v>MMM 2014</v>
      </c>
      <c r="BK145" s="20" t="str">
        <f>ZZZ__FnCalls!F64</f>
        <v>MMM 2014</v>
      </c>
      <c r="BL145" s="20" t="str">
        <f>ZZZ__FnCalls!F65</f>
        <v>MMM 2014</v>
      </c>
      <c r="BM145" s="20" t="str">
        <f>ZZZ__FnCalls!F66</f>
        <v>MMM 2014</v>
      </c>
      <c r="BN145" s="21" t="str">
        <f>ZZZ__FnCalls!H55</f>
        <v>2014</v>
      </c>
      <c r="BO145" s="20" t="str">
        <f>ZZZ__FnCalls!F67</f>
        <v>MMM 2015</v>
      </c>
      <c r="BP145" s="20" t="str">
        <f>ZZZ__FnCalls!F68</f>
        <v>MMM 2015</v>
      </c>
      <c r="BQ145" s="20" t="str">
        <f>ZZZ__FnCalls!F69</f>
        <v>MMM 2015</v>
      </c>
      <c r="BR145" s="20" t="str">
        <f>ZZZ__FnCalls!F70</f>
        <v>MMM 2015</v>
      </c>
      <c r="BS145" s="20" t="str">
        <f>ZZZ__FnCalls!F71</f>
        <v>MMM 2015</v>
      </c>
      <c r="BT145" s="20" t="str">
        <f>ZZZ__FnCalls!F72</f>
        <v>MMM 2015</v>
      </c>
      <c r="BU145" s="20" t="str">
        <f>ZZZ__FnCalls!F73</f>
        <v>MMM 2015</v>
      </c>
      <c r="BV145" s="20" t="str">
        <f>ZZZ__FnCalls!F74</f>
        <v>MMM 2015</v>
      </c>
      <c r="BW145" s="20" t="str">
        <f>ZZZ__FnCalls!F75</f>
        <v>MMM 2015</v>
      </c>
      <c r="BX145" s="20" t="str">
        <f>ZZZ__FnCalls!F76</f>
        <v>MMM 2015</v>
      </c>
      <c r="BY145" s="20" t="str">
        <f>ZZZ__FnCalls!F77</f>
        <v>MMM 2015</v>
      </c>
      <c r="BZ145" s="20" t="str">
        <f>ZZZ__FnCalls!F78</f>
        <v>MMM 2015</v>
      </c>
      <c r="CA145" s="21" t="str">
        <f>ZZZ__FnCalls!H67</f>
        <v>2015</v>
      </c>
      <c r="CB145" s="20" t="str">
        <f>ZZZ__FnCalls!F79</f>
        <v>MMM 2016</v>
      </c>
      <c r="CC145" s="20" t="str">
        <f>ZZZ__FnCalls!F80</f>
        <v>MMM 2016</v>
      </c>
      <c r="CD145" s="20" t="str">
        <f>ZZZ__FnCalls!F81</f>
        <v>MMM 2016</v>
      </c>
      <c r="CE145" s="20" t="str">
        <f>ZZZ__FnCalls!F82</f>
        <v>MMM 2016</v>
      </c>
      <c r="CF145" s="20" t="str">
        <f>ZZZ__FnCalls!F83</f>
        <v>MMM 2016</v>
      </c>
      <c r="CG145" s="20" t="str">
        <f>ZZZ__FnCalls!F84</f>
        <v>MMM 2016</v>
      </c>
      <c r="CH145" s="20" t="str">
        <f>ZZZ__FnCalls!F85</f>
        <v>MMM 2016</v>
      </c>
      <c r="CI145" s="20" t="str">
        <f>ZZZ__FnCalls!F86</f>
        <v>MMM 2016</v>
      </c>
      <c r="CJ145" s="20" t="str">
        <f>ZZZ__FnCalls!F87</f>
        <v>MMM 2016</v>
      </c>
      <c r="CK145" s="20" t="str">
        <f>ZZZ__FnCalls!F88</f>
        <v>MMM 2016</v>
      </c>
      <c r="CL145" s="20" t="str">
        <f>ZZZ__FnCalls!F89</f>
        <v>MMM 2016</v>
      </c>
      <c r="CM145" s="20" t="str">
        <f>ZZZ__FnCalls!F90</f>
        <v>MMM 2016</v>
      </c>
      <c r="CN145" s="21" t="str">
        <f>ZZZ__FnCalls!H79</f>
        <v>2016</v>
      </c>
      <c r="CO145" s="20" t="str">
        <f>ZZZ__FnCalls!F91</f>
        <v>MMM 2017</v>
      </c>
      <c r="CP145" s="20" t="str">
        <f>ZZZ__FnCalls!F92</f>
        <v>MMM 2017</v>
      </c>
      <c r="CQ145" s="20" t="str">
        <f>ZZZ__FnCalls!F93</f>
        <v>MMM 2017</v>
      </c>
      <c r="CR145" s="20" t="str">
        <f>ZZZ__FnCalls!F94</f>
        <v>MMM 2017</v>
      </c>
      <c r="CS145" s="20" t="str">
        <f>ZZZ__FnCalls!F95</f>
        <v>MMM 2017</v>
      </c>
      <c r="CT145" s="20" t="str">
        <f>ZZZ__FnCalls!F96</f>
        <v>MMM 2017</v>
      </c>
      <c r="CU145" s="20" t="str">
        <f>ZZZ__FnCalls!F97</f>
        <v>MMM 2017</v>
      </c>
      <c r="CV145" s="20" t="str">
        <f>ZZZ__FnCalls!F98</f>
        <v>MMM 2017</v>
      </c>
      <c r="CW145" s="20" t="str">
        <f>ZZZ__FnCalls!F99</f>
        <v>MMM 2017</v>
      </c>
      <c r="CX145" s="20" t="str">
        <f>ZZZ__FnCalls!F100</f>
        <v>MMM 2017</v>
      </c>
      <c r="CY145" s="20" t="str">
        <f>ZZZ__FnCalls!F101</f>
        <v>MMM 2017</v>
      </c>
      <c r="CZ145" s="20" t="str">
        <f>ZZZ__FnCalls!F102</f>
        <v>MMM 2017</v>
      </c>
      <c r="DA145" s="21" t="str">
        <f>ZZZ__FnCalls!H91</f>
        <v>2017</v>
      </c>
      <c r="DB145" s="20" t="str">
        <f>ZZZ__FnCalls!F103</f>
        <v>MMM 2018</v>
      </c>
      <c r="DC145" s="20" t="str">
        <f>ZZZ__FnCalls!F104</f>
        <v>MMM 2018</v>
      </c>
      <c r="DD145" s="20" t="str">
        <f>ZZZ__FnCalls!F105</f>
        <v>MMM 2018</v>
      </c>
      <c r="DE145" s="20" t="str">
        <f>ZZZ__FnCalls!F106</f>
        <v>MMM 2018</v>
      </c>
      <c r="DF145" s="20" t="str">
        <f>ZZZ__FnCalls!F107</f>
        <v>MMM 2018</v>
      </c>
      <c r="DG145" s="20" t="str">
        <f>ZZZ__FnCalls!F108</f>
        <v>MMM 2018</v>
      </c>
      <c r="DH145" s="20" t="str">
        <f>ZZZ__FnCalls!F109</f>
        <v>MMM 2018</v>
      </c>
      <c r="DI145" s="20" t="str">
        <f>ZZZ__FnCalls!F110</f>
        <v>MMM 2018</v>
      </c>
      <c r="DJ145" s="20" t="str">
        <f>ZZZ__FnCalls!F111</f>
        <v>MMM 2018</v>
      </c>
      <c r="DK145" s="20" t="str">
        <f>ZZZ__FnCalls!F112</f>
        <v>MMM 2018</v>
      </c>
      <c r="DL145" s="20" t="str">
        <f>ZZZ__FnCalls!F113</f>
        <v>MMM 2018</v>
      </c>
      <c r="DM145" s="20" t="str">
        <f>ZZZ__FnCalls!F114</f>
        <v>MMM 2018</v>
      </c>
      <c r="DN145" s="21" t="str">
        <f>ZZZ__FnCalls!H103</f>
        <v>2018</v>
      </c>
      <c r="DO145" s="20" t="str">
        <f>ZZZ__FnCalls!F115</f>
        <v>MMM 2019</v>
      </c>
      <c r="DP145" s="20" t="str">
        <f>ZZZ__FnCalls!F116</f>
        <v>MMM 2019</v>
      </c>
      <c r="DQ145" s="20" t="str">
        <f>ZZZ__FnCalls!F117</f>
        <v>MMM 2019</v>
      </c>
      <c r="DR145" s="20" t="str">
        <f>ZZZ__FnCalls!F118</f>
        <v>MMM 2019</v>
      </c>
      <c r="DS145" s="20" t="str">
        <f>ZZZ__FnCalls!F119</f>
        <v>MMM 2019</v>
      </c>
      <c r="DT145" s="20" t="str">
        <f>ZZZ__FnCalls!F120</f>
        <v>MMM 2019</v>
      </c>
      <c r="DU145" s="20" t="str">
        <f>ZZZ__FnCalls!F121</f>
        <v>MMM 2019</v>
      </c>
      <c r="DV145" s="20" t="str">
        <f>ZZZ__FnCalls!F122</f>
        <v>MMM 2019</v>
      </c>
      <c r="DW145" s="20" t="str">
        <f>ZZZ__FnCalls!F123</f>
        <v>MMM 2019</v>
      </c>
      <c r="DX145" s="20" t="str">
        <f>ZZZ__FnCalls!F124</f>
        <v>MMM 2019</v>
      </c>
      <c r="DY145" s="20" t="str">
        <f>ZZZ__FnCalls!F125</f>
        <v>MMM 2019</v>
      </c>
      <c r="DZ145" s="20" t="str">
        <f>ZZZ__FnCalls!F126</f>
        <v>MMM 2019</v>
      </c>
      <c r="EA145" s="21" t="str">
        <f>ZZZ__FnCalls!H115</f>
        <v>2019</v>
      </c>
      <c r="EB145" s="20" t="str">
        <f>ZZZ__FnCalls!F127</f>
        <v>MMM 2020</v>
      </c>
      <c r="EC145" s="20" t="str">
        <f>ZZZ__FnCalls!F128</f>
        <v>MMM 2020</v>
      </c>
      <c r="ED145" s="20" t="str">
        <f>ZZZ__FnCalls!F129</f>
        <v>MMM 2020</v>
      </c>
      <c r="EE145" s="20" t="str">
        <f>ZZZ__FnCalls!F130</f>
        <v>MMM 2020</v>
      </c>
      <c r="EF145" s="20" t="str">
        <f>ZZZ__FnCalls!F131</f>
        <v>MMM 2020</v>
      </c>
      <c r="EG145" s="20" t="str">
        <f>ZZZ__FnCalls!F132</f>
        <v>MMM 2020</v>
      </c>
      <c r="EH145" s="20" t="str">
        <f>ZZZ__FnCalls!F133</f>
        <v>MMM 2020</v>
      </c>
      <c r="EI145" s="20" t="str">
        <f>ZZZ__FnCalls!F134</f>
        <v>MMM 2020</v>
      </c>
      <c r="EJ145" s="20" t="str">
        <f>ZZZ__FnCalls!F135</f>
        <v>MMM 2020</v>
      </c>
      <c r="EK145" s="20" t="str">
        <f>ZZZ__FnCalls!F136</f>
        <v>MMM 2020</v>
      </c>
      <c r="EL145" s="20" t="str">
        <f>ZZZ__FnCalls!F137</f>
        <v>MMM 2020</v>
      </c>
      <c r="EM145" s="20" t="str">
        <f>ZZZ__FnCalls!F138</f>
        <v>MMM 2020</v>
      </c>
      <c r="EN145" s="21" t="str">
        <f>ZZZ__FnCalls!H127</f>
        <v>2020</v>
      </c>
    </row>
    <row r="146" spans="1:144" ht="12.75" customHeight="1" x14ac:dyDescent="0.2">
      <c r="A146" s="5"/>
      <c r="B146" s="44">
        <f>ZZZ__FnCalls!A7</f>
        <v>40179</v>
      </c>
      <c r="C146" s="44">
        <f>ZZZ__FnCalls!A8</f>
        <v>40210</v>
      </c>
      <c r="D146" s="44">
        <f>ZZZ__FnCalls!A9</f>
        <v>40238</v>
      </c>
      <c r="E146" s="44">
        <f>ZZZ__FnCalls!A10</f>
        <v>40269</v>
      </c>
      <c r="F146" s="44">
        <f>ZZZ__FnCalls!A11</f>
        <v>40299</v>
      </c>
      <c r="G146" s="44">
        <f>ZZZ__FnCalls!A12</f>
        <v>40330</v>
      </c>
      <c r="H146" s="44">
        <f>ZZZ__FnCalls!A13</f>
        <v>40360</v>
      </c>
      <c r="I146" s="44">
        <f>ZZZ__FnCalls!A14</f>
        <v>40391</v>
      </c>
      <c r="J146" s="44">
        <f>ZZZ__FnCalls!A15</f>
        <v>40422</v>
      </c>
      <c r="K146" s="44">
        <f>ZZZ__FnCalls!A16</f>
        <v>40452</v>
      </c>
      <c r="L146" s="44">
        <f>ZZZ__FnCalls!A17</f>
        <v>40483</v>
      </c>
      <c r="M146" s="44">
        <f>ZZZ__FnCalls!A18</f>
        <v>40513</v>
      </c>
      <c r="N146" s="45">
        <f>ZZZ__FnCalls!A7</f>
        <v>40179</v>
      </c>
      <c r="O146" s="44">
        <f>ZZZ__FnCalls!A19</f>
        <v>40544</v>
      </c>
      <c r="P146" s="44">
        <f>ZZZ__FnCalls!A20</f>
        <v>40575</v>
      </c>
      <c r="Q146" s="44">
        <f>ZZZ__FnCalls!A21</f>
        <v>40603</v>
      </c>
      <c r="R146" s="44">
        <f>ZZZ__FnCalls!A22</f>
        <v>40634</v>
      </c>
      <c r="S146" s="44">
        <f>ZZZ__FnCalls!A23</f>
        <v>40664</v>
      </c>
      <c r="T146" s="44">
        <f>ZZZ__FnCalls!A24</f>
        <v>40695</v>
      </c>
      <c r="U146" s="44">
        <f>ZZZ__FnCalls!A25</f>
        <v>40725</v>
      </c>
      <c r="V146" s="44">
        <f>ZZZ__FnCalls!A26</f>
        <v>40756</v>
      </c>
      <c r="W146" s="44">
        <f>ZZZ__FnCalls!A27</f>
        <v>40787</v>
      </c>
      <c r="X146" s="44">
        <f>ZZZ__FnCalls!A28</f>
        <v>40817</v>
      </c>
      <c r="Y146" s="44">
        <f>ZZZ__FnCalls!A29</f>
        <v>40848</v>
      </c>
      <c r="Z146" s="44">
        <f>ZZZ__FnCalls!A30</f>
        <v>40878</v>
      </c>
      <c r="AA146" s="45">
        <f>ZZZ__FnCalls!A19</f>
        <v>40544</v>
      </c>
      <c r="AB146" s="44">
        <f>ZZZ__FnCalls!A31</f>
        <v>40909</v>
      </c>
      <c r="AC146" s="44">
        <f>ZZZ__FnCalls!A32</f>
        <v>40940</v>
      </c>
      <c r="AD146" s="44">
        <f>ZZZ__FnCalls!A33</f>
        <v>40969</v>
      </c>
      <c r="AE146" s="44">
        <f>ZZZ__FnCalls!A34</f>
        <v>41000</v>
      </c>
      <c r="AF146" s="44">
        <f>ZZZ__FnCalls!A35</f>
        <v>41030</v>
      </c>
      <c r="AG146" s="44">
        <f>ZZZ__FnCalls!A36</f>
        <v>41061</v>
      </c>
      <c r="AH146" s="44">
        <f>ZZZ__FnCalls!A37</f>
        <v>41091</v>
      </c>
      <c r="AI146" s="44">
        <f>ZZZ__FnCalls!A38</f>
        <v>41122</v>
      </c>
      <c r="AJ146" s="44">
        <f>ZZZ__FnCalls!A39</f>
        <v>41153</v>
      </c>
      <c r="AK146" s="44">
        <f>ZZZ__FnCalls!A40</f>
        <v>41183</v>
      </c>
      <c r="AL146" s="44">
        <f>ZZZ__FnCalls!A41</f>
        <v>41214</v>
      </c>
      <c r="AM146" s="44">
        <f>ZZZ__FnCalls!A42</f>
        <v>41244</v>
      </c>
      <c r="AN146" s="45">
        <f>ZZZ__FnCalls!A31</f>
        <v>40909</v>
      </c>
      <c r="AO146" s="44">
        <f>ZZZ__FnCalls!A43</f>
        <v>41275</v>
      </c>
      <c r="AP146" s="44">
        <f>ZZZ__FnCalls!A44</f>
        <v>41306</v>
      </c>
      <c r="AQ146" s="44">
        <f>ZZZ__FnCalls!A45</f>
        <v>41334</v>
      </c>
      <c r="AR146" s="44">
        <f>ZZZ__FnCalls!A46</f>
        <v>41365</v>
      </c>
      <c r="AS146" s="44">
        <f>ZZZ__FnCalls!A47</f>
        <v>41395</v>
      </c>
      <c r="AT146" s="44">
        <f>ZZZ__FnCalls!A48</f>
        <v>41426</v>
      </c>
      <c r="AU146" s="44">
        <f>ZZZ__FnCalls!A49</f>
        <v>41456</v>
      </c>
      <c r="AV146" s="44">
        <f>ZZZ__FnCalls!A50</f>
        <v>41487</v>
      </c>
      <c r="AW146" s="44">
        <f>ZZZ__FnCalls!A51</f>
        <v>41518</v>
      </c>
      <c r="AX146" s="44">
        <f>ZZZ__FnCalls!A52</f>
        <v>41548</v>
      </c>
      <c r="AY146" s="44">
        <f>ZZZ__FnCalls!A53</f>
        <v>41579</v>
      </c>
      <c r="AZ146" s="44">
        <f>ZZZ__FnCalls!A54</f>
        <v>41609</v>
      </c>
      <c r="BA146" s="45">
        <f>ZZZ__FnCalls!A43</f>
        <v>41275</v>
      </c>
      <c r="BB146" s="44">
        <f>ZZZ__FnCalls!A55</f>
        <v>41640</v>
      </c>
      <c r="BC146" s="44">
        <f>ZZZ__FnCalls!A56</f>
        <v>41671</v>
      </c>
      <c r="BD146" s="44">
        <f>ZZZ__FnCalls!A57</f>
        <v>41699</v>
      </c>
      <c r="BE146" s="44">
        <f>ZZZ__FnCalls!A58</f>
        <v>41730</v>
      </c>
      <c r="BF146" s="44">
        <f>ZZZ__FnCalls!A59</f>
        <v>41760</v>
      </c>
      <c r="BG146" s="44">
        <f>ZZZ__FnCalls!A60</f>
        <v>41791</v>
      </c>
      <c r="BH146" s="44">
        <f>ZZZ__FnCalls!A61</f>
        <v>41821</v>
      </c>
      <c r="BI146" s="44">
        <f>ZZZ__FnCalls!A62</f>
        <v>41852</v>
      </c>
      <c r="BJ146" s="44">
        <f>ZZZ__FnCalls!A63</f>
        <v>41883</v>
      </c>
      <c r="BK146" s="44">
        <f>ZZZ__FnCalls!A64</f>
        <v>41913</v>
      </c>
      <c r="BL146" s="44">
        <f>ZZZ__FnCalls!A65</f>
        <v>41944</v>
      </c>
      <c r="BM146" s="44">
        <f>ZZZ__FnCalls!A66</f>
        <v>41974</v>
      </c>
      <c r="BN146" s="45">
        <f>ZZZ__FnCalls!A55</f>
        <v>41640</v>
      </c>
      <c r="BO146" s="44">
        <f>ZZZ__FnCalls!A67</f>
        <v>42005</v>
      </c>
      <c r="BP146" s="44">
        <f>ZZZ__FnCalls!A68</f>
        <v>42036</v>
      </c>
      <c r="BQ146" s="44">
        <f>ZZZ__FnCalls!A69</f>
        <v>42064</v>
      </c>
      <c r="BR146" s="44">
        <f>ZZZ__FnCalls!A70</f>
        <v>42095</v>
      </c>
      <c r="BS146" s="44">
        <f>ZZZ__FnCalls!A71</f>
        <v>42125</v>
      </c>
      <c r="BT146" s="44">
        <f>ZZZ__FnCalls!A72</f>
        <v>42156</v>
      </c>
      <c r="BU146" s="44">
        <f>ZZZ__FnCalls!A73</f>
        <v>42186</v>
      </c>
      <c r="BV146" s="44">
        <f>ZZZ__FnCalls!A74</f>
        <v>42217</v>
      </c>
      <c r="BW146" s="44">
        <f>ZZZ__FnCalls!A75</f>
        <v>42248</v>
      </c>
      <c r="BX146" s="44">
        <f>ZZZ__FnCalls!A76</f>
        <v>42278</v>
      </c>
      <c r="BY146" s="44">
        <f>ZZZ__FnCalls!A77</f>
        <v>42309</v>
      </c>
      <c r="BZ146" s="44">
        <f>ZZZ__FnCalls!A78</f>
        <v>42339</v>
      </c>
      <c r="CA146" s="45">
        <f>ZZZ__FnCalls!A67</f>
        <v>42005</v>
      </c>
      <c r="CB146" s="44">
        <f>ZZZ__FnCalls!A79</f>
        <v>42370</v>
      </c>
      <c r="CC146" s="44">
        <f>ZZZ__FnCalls!A80</f>
        <v>42401</v>
      </c>
      <c r="CD146" s="44">
        <f>ZZZ__FnCalls!A81</f>
        <v>42430</v>
      </c>
      <c r="CE146" s="44">
        <f>ZZZ__FnCalls!A82</f>
        <v>42461</v>
      </c>
      <c r="CF146" s="44">
        <f>ZZZ__FnCalls!A83</f>
        <v>42491</v>
      </c>
      <c r="CG146" s="44">
        <f>ZZZ__FnCalls!A84</f>
        <v>42522</v>
      </c>
      <c r="CH146" s="44">
        <f>ZZZ__FnCalls!A85</f>
        <v>42552</v>
      </c>
      <c r="CI146" s="44">
        <f>ZZZ__FnCalls!A86</f>
        <v>42583</v>
      </c>
      <c r="CJ146" s="44">
        <f>ZZZ__FnCalls!A87</f>
        <v>42614</v>
      </c>
      <c r="CK146" s="44">
        <f>ZZZ__FnCalls!A88</f>
        <v>42644</v>
      </c>
      <c r="CL146" s="44">
        <f>ZZZ__FnCalls!A89</f>
        <v>42675</v>
      </c>
      <c r="CM146" s="44">
        <f>ZZZ__FnCalls!A90</f>
        <v>42705</v>
      </c>
      <c r="CN146" s="45">
        <f>ZZZ__FnCalls!A79</f>
        <v>42370</v>
      </c>
      <c r="CO146" s="44">
        <f>ZZZ__FnCalls!A91</f>
        <v>42736</v>
      </c>
      <c r="CP146" s="44">
        <f>ZZZ__FnCalls!A92</f>
        <v>42767</v>
      </c>
      <c r="CQ146" s="44">
        <f>ZZZ__FnCalls!A93</f>
        <v>42795</v>
      </c>
      <c r="CR146" s="44">
        <f>ZZZ__FnCalls!A94</f>
        <v>42826</v>
      </c>
      <c r="CS146" s="44">
        <f>ZZZ__FnCalls!A95</f>
        <v>42856</v>
      </c>
      <c r="CT146" s="44">
        <f>ZZZ__FnCalls!A96</f>
        <v>42887</v>
      </c>
      <c r="CU146" s="44">
        <f>ZZZ__FnCalls!A97</f>
        <v>42917</v>
      </c>
      <c r="CV146" s="44">
        <f>ZZZ__FnCalls!A98</f>
        <v>42948</v>
      </c>
      <c r="CW146" s="44">
        <f>ZZZ__FnCalls!A99</f>
        <v>42979</v>
      </c>
      <c r="CX146" s="44">
        <f>ZZZ__FnCalls!A100</f>
        <v>43009</v>
      </c>
      <c r="CY146" s="44">
        <f>ZZZ__FnCalls!A101</f>
        <v>43040</v>
      </c>
      <c r="CZ146" s="44">
        <f>ZZZ__FnCalls!A102</f>
        <v>43070</v>
      </c>
      <c r="DA146" s="45">
        <f>ZZZ__FnCalls!A91</f>
        <v>42736</v>
      </c>
      <c r="DB146" s="44">
        <f>ZZZ__FnCalls!A103</f>
        <v>43101</v>
      </c>
      <c r="DC146" s="44">
        <f>ZZZ__FnCalls!A104</f>
        <v>43132</v>
      </c>
      <c r="DD146" s="44">
        <f>ZZZ__FnCalls!A105</f>
        <v>43160</v>
      </c>
      <c r="DE146" s="44">
        <f>ZZZ__FnCalls!A106</f>
        <v>43191</v>
      </c>
      <c r="DF146" s="44">
        <f>ZZZ__FnCalls!A107</f>
        <v>43221</v>
      </c>
      <c r="DG146" s="44">
        <f>ZZZ__FnCalls!A108</f>
        <v>43252</v>
      </c>
      <c r="DH146" s="44">
        <f>ZZZ__FnCalls!A109</f>
        <v>43282</v>
      </c>
      <c r="DI146" s="44">
        <f>ZZZ__FnCalls!A110</f>
        <v>43313</v>
      </c>
      <c r="DJ146" s="44">
        <f>ZZZ__FnCalls!A111</f>
        <v>43344</v>
      </c>
      <c r="DK146" s="44">
        <f>ZZZ__FnCalls!A112</f>
        <v>43374</v>
      </c>
      <c r="DL146" s="44">
        <f>ZZZ__FnCalls!A113</f>
        <v>43405</v>
      </c>
      <c r="DM146" s="44">
        <f>ZZZ__FnCalls!A114</f>
        <v>43435</v>
      </c>
      <c r="DN146" s="45">
        <f>ZZZ__FnCalls!A103</f>
        <v>43101</v>
      </c>
      <c r="DO146" s="44">
        <f>ZZZ__FnCalls!A115</f>
        <v>43466</v>
      </c>
      <c r="DP146" s="44">
        <f>ZZZ__FnCalls!A116</f>
        <v>43497</v>
      </c>
      <c r="DQ146" s="44">
        <f>ZZZ__FnCalls!A117</f>
        <v>43525</v>
      </c>
      <c r="DR146" s="44">
        <f>ZZZ__FnCalls!A118</f>
        <v>43556</v>
      </c>
      <c r="DS146" s="44">
        <f>ZZZ__FnCalls!A119</f>
        <v>43586</v>
      </c>
      <c r="DT146" s="44">
        <f>ZZZ__FnCalls!A120</f>
        <v>43617</v>
      </c>
      <c r="DU146" s="44">
        <f>ZZZ__FnCalls!A121</f>
        <v>43647</v>
      </c>
      <c r="DV146" s="44">
        <f>ZZZ__FnCalls!A122</f>
        <v>43678</v>
      </c>
      <c r="DW146" s="44">
        <f>ZZZ__FnCalls!A123</f>
        <v>43709</v>
      </c>
      <c r="DX146" s="44">
        <f>ZZZ__FnCalls!A124</f>
        <v>43739</v>
      </c>
      <c r="DY146" s="44">
        <f>ZZZ__FnCalls!A125</f>
        <v>43770</v>
      </c>
      <c r="DZ146" s="44">
        <f>ZZZ__FnCalls!A126</f>
        <v>43800</v>
      </c>
      <c r="EA146" s="45">
        <f>ZZZ__FnCalls!A115</f>
        <v>43466</v>
      </c>
      <c r="EB146" s="44">
        <f>ZZZ__FnCalls!A127</f>
        <v>43831</v>
      </c>
      <c r="EC146" s="44">
        <f>ZZZ__FnCalls!A128</f>
        <v>43862</v>
      </c>
      <c r="ED146" s="44">
        <f>ZZZ__FnCalls!A129</f>
        <v>43891</v>
      </c>
      <c r="EE146" s="44">
        <f>ZZZ__FnCalls!A130</f>
        <v>43922</v>
      </c>
      <c r="EF146" s="44">
        <f>ZZZ__FnCalls!A131</f>
        <v>43952</v>
      </c>
      <c r="EG146" s="44">
        <f>ZZZ__FnCalls!A132</f>
        <v>43983</v>
      </c>
      <c r="EH146" s="44">
        <f>ZZZ__FnCalls!A133</f>
        <v>44013</v>
      </c>
      <c r="EI146" s="44">
        <f>ZZZ__FnCalls!A134</f>
        <v>44044</v>
      </c>
      <c r="EJ146" s="44">
        <f>ZZZ__FnCalls!A135</f>
        <v>44075</v>
      </c>
      <c r="EK146" s="44">
        <f>ZZZ__FnCalls!A136</f>
        <v>44105</v>
      </c>
      <c r="EL146" s="44">
        <f>ZZZ__FnCalls!A137</f>
        <v>44136</v>
      </c>
      <c r="EM146" s="44">
        <f>ZZZ__FnCalls!A138</f>
        <v>44166</v>
      </c>
      <c r="EN146" s="45">
        <f>ZZZ__FnCalls!A127</f>
        <v>43831</v>
      </c>
    </row>
    <row r="147" spans="1:144" ht="12.75" customHeight="1" x14ac:dyDescent="0.2">
      <c r="A147" s="2" t="str">
        <f>"Capital_Desired_mean_2"</f>
        <v>Capital_Desired_mean_2</v>
      </c>
    </row>
    <row r="148" spans="1:144" ht="12.75" customHeight="1" x14ac:dyDescent="0.2">
      <c r="B148" s="19" t="str">
        <f>ZZZ__FnCalls!F7</f>
        <v>MMM 2010</v>
      </c>
      <c r="C148" s="20" t="str">
        <f>ZZZ__FnCalls!F8</f>
        <v>MMM 2010</v>
      </c>
      <c r="D148" s="20" t="str">
        <f>ZZZ__FnCalls!F9</f>
        <v>MMM 2010</v>
      </c>
      <c r="E148" s="20" t="str">
        <f>ZZZ__FnCalls!F10</f>
        <v>MMM 2010</v>
      </c>
      <c r="F148" s="20" t="str">
        <f>ZZZ__FnCalls!F11</f>
        <v>MMM 2010</v>
      </c>
      <c r="G148" s="20" t="str">
        <f>ZZZ__FnCalls!F12</f>
        <v>MMM 2010</v>
      </c>
      <c r="H148" s="20" t="str">
        <f>ZZZ__FnCalls!F13</f>
        <v>MMM 2010</v>
      </c>
      <c r="I148" s="20" t="str">
        <f>ZZZ__FnCalls!F14</f>
        <v>MMM 2010</v>
      </c>
      <c r="J148" s="20" t="str">
        <f>ZZZ__FnCalls!F15</f>
        <v>MMM 2010</v>
      </c>
      <c r="K148" s="20" t="str">
        <f>ZZZ__FnCalls!F16</f>
        <v>MMM 2010</v>
      </c>
      <c r="L148" s="20" t="str">
        <f>ZZZ__FnCalls!F17</f>
        <v>MMM 2010</v>
      </c>
      <c r="M148" s="20" t="str">
        <f>ZZZ__FnCalls!F18</f>
        <v>MMM 2010</v>
      </c>
      <c r="N148" s="21" t="str">
        <f>ZZZ__FnCalls!H7</f>
        <v>2010</v>
      </c>
      <c r="O148" s="20" t="str">
        <f>ZZZ__FnCalls!F19</f>
        <v>MMM 2011</v>
      </c>
      <c r="P148" s="20" t="str">
        <f>ZZZ__FnCalls!F20</f>
        <v>MMM 2011</v>
      </c>
      <c r="Q148" s="20" t="str">
        <f>ZZZ__FnCalls!F21</f>
        <v>MMM 2011</v>
      </c>
      <c r="R148" s="20" t="str">
        <f>ZZZ__FnCalls!F22</f>
        <v>MMM 2011</v>
      </c>
      <c r="S148" s="20" t="str">
        <f>ZZZ__FnCalls!F23</f>
        <v>MMM 2011</v>
      </c>
      <c r="T148" s="20" t="str">
        <f>ZZZ__FnCalls!F24</f>
        <v>MMM 2011</v>
      </c>
      <c r="U148" s="20" t="str">
        <f>ZZZ__FnCalls!F25</f>
        <v>MMM 2011</v>
      </c>
      <c r="V148" s="20" t="str">
        <f>ZZZ__FnCalls!F26</f>
        <v>MMM 2011</v>
      </c>
      <c r="W148" s="20" t="str">
        <f>ZZZ__FnCalls!F27</f>
        <v>MMM 2011</v>
      </c>
      <c r="X148" s="20" t="str">
        <f>ZZZ__FnCalls!F28</f>
        <v>MMM 2011</v>
      </c>
      <c r="Y148" s="20" t="str">
        <f>ZZZ__FnCalls!F29</f>
        <v>MMM 2011</v>
      </c>
      <c r="Z148" s="20" t="str">
        <f>ZZZ__FnCalls!F30</f>
        <v>MMM 2011</v>
      </c>
      <c r="AA148" s="21" t="str">
        <f>ZZZ__FnCalls!H19</f>
        <v>2011</v>
      </c>
      <c r="AB148" s="20" t="str">
        <f>ZZZ__FnCalls!F31</f>
        <v>MMM 2012</v>
      </c>
      <c r="AC148" s="20" t="str">
        <f>ZZZ__FnCalls!F32</f>
        <v>MMM 2012</v>
      </c>
      <c r="AD148" s="20" t="str">
        <f>ZZZ__FnCalls!F33</f>
        <v>MMM 2012</v>
      </c>
      <c r="AE148" s="20" t="str">
        <f>ZZZ__FnCalls!F34</f>
        <v>MMM 2012</v>
      </c>
      <c r="AF148" s="20" t="str">
        <f>ZZZ__FnCalls!F35</f>
        <v>MMM 2012</v>
      </c>
      <c r="AG148" s="20" t="str">
        <f>ZZZ__FnCalls!F36</f>
        <v>MMM 2012</v>
      </c>
      <c r="AH148" s="20" t="str">
        <f>ZZZ__FnCalls!F37</f>
        <v>MMM 2012</v>
      </c>
      <c r="AI148" s="20" t="str">
        <f>ZZZ__FnCalls!F38</f>
        <v>MMM 2012</v>
      </c>
      <c r="AJ148" s="20" t="str">
        <f>ZZZ__FnCalls!F39</f>
        <v>MMM 2012</v>
      </c>
      <c r="AK148" s="20" t="str">
        <f>ZZZ__FnCalls!F40</f>
        <v>MMM 2012</v>
      </c>
      <c r="AL148" s="20" t="str">
        <f>ZZZ__FnCalls!F41</f>
        <v>MMM 2012</v>
      </c>
      <c r="AM148" s="20" t="str">
        <f>ZZZ__FnCalls!F42</f>
        <v>MMM 2012</v>
      </c>
      <c r="AN148" s="21" t="str">
        <f>ZZZ__FnCalls!H31</f>
        <v>2012</v>
      </c>
      <c r="AO148" s="20" t="str">
        <f>ZZZ__FnCalls!F43</f>
        <v>MMM 2013</v>
      </c>
      <c r="AP148" s="20" t="str">
        <f>ZZZ__FnCalls!F44</f>
        <v>MMM 2013</v>
      </c>
      <c r="AQ148" s="20" t="str">
        <f>ZZZ__FnCalls!F45</f>
        <v>MMM 2013</v>
      </c>
      <c r="AR148" s="20" t="str">
        <f>ZZZ__FnCalls!F46</f>
        <v>MMM 2013</v>
      </c>
      <c r="AS148" s="20" t="str">
        <f>ZZZ__FnCalls!F47</f>
        <v>MMM 2013</v>
      </c>
      <c r="AT148" s="20" t="str">
        <f>ZZZ__FnCalls!F48</f>
        <v>MMM 2013</v>
      </c>
      <c r="AU148" s="20" t="str">
        <f>ZZZ__FnCalls!F49</f>
        <v>MMM 2013</v>
      </c>
      <c r="AV148" s="20" t="str">
        <f>ZZZ__FnCalls!F50</f>
        <v>MMM 2013</v>
      </c>
      <c r="AW148" s="20" t="str">
        <f>ZZZ__FnCalls!F51</f>
        <v>MMM 2013</v>
      </c>
      <c r="AX148" s="20" t="str">
        <f>ZZZ__FnCalls!F52</f>
        <v>MMM 2013</v>
      </c>
      <c r="AY148" s="20" t="str">
        <f>ZZZ__FnCalls!F53</f>
        <v>MMM 2013</v>
      </c>
      <c r="AZ148" s="20" t="str">
        <f>ZZZ__FnCalls!F54</f>
        <v>MMM 2013</v>
      </c>
      <c r="BA148" s="21" t="str">
        <f>ZZZ__FnCalls!H43</f>
        <v>2013</v>
      </c>
      <c r="BB148" s="20" t="str">
        <f>ZZZ__FnCalls!F55</f>
        <v>MMM 2014</v>
      </c>
      <c r="BC148" s="20" t="str">
        <f>ZZZ__FnCalls!F56</f>
        <v>MMM 2014</v>
      </c>
      <c r="BD148" s="20" t="str">
        <f>ZZZ__FnCalls!F57</f>
        <v>MMM 2014</v>
      </c>
      <c r="BE148" s="20" t="str">
        <f>ZZZ__FnCalls!F58</f>
        <v>MMM 2014</v>
      </c>
      <c r="BF148" s="20" t="str">
        <f>ZZZ__FnCalls!F59</f>
        <v>MMM 2014</v>
      </c>
      <c r="BG148" s="20" t="str">
        <f>ZZZ__FnCalls!F60</f>
        <v>MMM 2014</v>
      </c>
      <c r="BH148" s="20" t="str">
        <f>ZZZ__FnCalls!F61</f>
        <v>MMM 2014</v>
      </c>
      <c r="BI148" s="20" t="str">
        <f>ZZZ__FnCalls!F62</f>
        <v>MMM 2014</v>
      </c>
      <c r="BJ148" s="20" t="str">
        <f>ZZZ__FnCalls!F63</f>
        <v>MMM 2014</v>
      </c>
      <c r="BK148" s="20" t="str">
        <f>ZZZ__FnCalls!F64</f>
        <v>MMM 2014</v>
      </c>
      <c r="BL148" s="20" t="str">
        <f>ZZZ__FnCalls!F65</f>
        <v>MMM 2014</v>
      </c>
      <c r="BM148" s="20" t="str">
        <f>ZZZ__FnCalls!F66</f>
        <v>MMM 2014</v>
      </c>
      <c r="BN148" s="21" t="str">
        <f>ZZZ__FnCalls!H55</f>
        <v>2014</v>
      </c>
      <c r="BO148" s="20" t="str">
        <f>ZZZ__FnCalls!F67</f>
        <v>MMM 2015</v>
      </c>
      <c r="BP148" s="20" t="str">
        <f>ZZZ__FnCalls!F68</f>
        <v>MMM 2015</v>
      </c>
      <c r="BQ148" s="20" t="str">
        <f>ZZZ__FnCalls!F69</f>
        <v>MMM 2015</v>
      </c>
      <c r="BR148" s="20" t="str">
        <f>ZZZ__FnCalls!F70</f>
        <v>MMM 2015</v>
      </c>
      <c r="BS148" s="20" t="str">
        <f>ZZZ__FnCalls!F71</f>
        <v>MMM 2015</v>
      </c>
      <c r="BT148" s="20" t="str">
        <f>ZZZ__FnCalls!F72</f>
        <v>MMM 2015</v>
      </c>
      <c r="BU148" s="20" t="str">
        <f>ZZZ__FnCalls!F73</f>
        <v>MMM 2015</v>
      </c>
      <c r="BV148" s="20" t="str">
        <f>ZZZ__FnCalls!F74</f>
        <v>MMM 2015</v>
      </c>
      <c r="BW148" s="20" t="str">
        <f>ZZZ__FnCalls!F75</f>
        <v>MMM 2015</v>
      </c>
      <c r="BX148" s="20" t="str">
        <f>ZZZ__FnCalls!F76</f>
        <v>MMM 2015</v>
      </c>
      <c r="BY148" s="20" t="str">
        <f>ZZZ__FnCalls!F77</f>
        <v>MMM 2015</v>
      </c>
      <c r="BZ148" s="20" t="str">
        <f>ZZZ__FnCalls!F78</f>
        <v>MMM 2015</v>
      </c>
      <c r="CA148" s="21" t="str">
        <f>ZZZ__FnCalls!H67</f>
        <v>2015</v>
      </c>
      <c r="CB148" s="20" t="str">
        <f>ZZZ__FnCalls!F79</f>
        <v>MMM 2016</v>
      </c>
      <c r="CC148" s="20" t="str">
        <f>ZZZ__FnCalls!F80</f>
        <v>MMM 2016</v>
      </c>
      <c r="CD148" s="20" t="str">
        <f>ZZZ__FnCalls!F81</f>
        <v>MMM 2016</v>
      </c>
      <c r="CE148" s="20" t="str">
        <f>ZZZ__FnCalls!F82</f>
        <v>MMM 2016</v>
      </c>
      <c r="CF148" s="20" t="str">
        <f>ZZZ__FnCalls!F83</f>
        <v>MMM 2016</v>
      </c>
      <c r="CG148" s="20" t="str">
        <f>ZZZ__FnCalls!F84</f>
        <v>MMM 2016</v>
      </c>
      <c r="CH148" s="20" t="str">
        <f>ZZZ__FnCalls!F85</f>
        <v>MMM 2016</v>
      </c>
      <c r="CI148" s="20" t="str">
        <f>ZZZ__FnCalls!F86</f>
        <v>MMM 2016</v>
      </c>
      <c r="CJ148" s="20" t="str">
        <f>ZZZ__FnCalls!F87</f>
        <v>MMM 2016</v>
      </c>
      <c r="CK148" s="20" t="str">
        <f>ZZZ__FnCalls!F88</f>
        <v>MMM 2016</v>
      </c>
      <c r="CL148" s="20" t="str">
        <f>ZZZ__FnCalls!F89</f>
        <v>MMM 2016</v>
      </c>
      <c r="CM148" s="20" t="str">
        <f>ZZZ__FnCalls!F90</f>
        <v>MMM 2016</v>
      </c>
      <c r="CN148" s="21" t="str">
        <f>ZZZ__FnCalls!H79</f>
        <v>2016</v>
      </c>
      <c r="CO148" s="20" t="str">
        <f>ZZZ__FnCalls!F91</f>
        <v>MMM 2017</v>
      </c>
      <c r="CP148" s="20" t="str">
        <f>ZZZ__FnCalls!F92</f>
        <v>MMM 2017</v>
      </c>
      <c r="CQ148" s="20" t="str">
        <f>ZZZ__FnCalls!F93</f>
        <v>MMM 2017</v>
      </c>
      <c r="CR148" s="20" t="str">
        <f>ZZZ__FnCalls!F94</f>
        <v>MMM 2017</v>
      </c>
      <c r="CS148" s="20" t="str">
        <f>ZZZ__FnCalls!F95</f>
        <v>MMM 2017</v>
      </c>
      <c r="CT148" s="20" t="str">
        <f>ZZZ__FnCalls!F96</f>
        <v>MMM 2017</v>
      </c>
      <c r="CU148" s="20" t="str">
        <f>ZZZ__FnCalls!F97</f>
        <v>MMM 2017</v>
      </c>
      <c r="CV148" s="20" t="str">
        <f>ZZZ__FnCalls!F98</f>
        <v>MMM 2017</v>
      </c>
      <c r="CW148" s="20" t="str">
        <f>ZZZ__FnCalls!F99</f>
        <v>MMM 2017</v>
      </c>
      <c r="CX148" s="20" t="str">
        <f>ZZZ__FnCalls!F100</f>
        <v>MMM 2017</v>
      </c>
      <c r="CY148" s="20" t="str">
        <f>ZZZ__FnCalls!F101</f>
        <v>MMM 2017</v>
      </c>
      <c r="CZ148" s="20" t="str">
        <f>ZZZ__FnCalls!F102</f>
        <v>MMM 2017</v>
      </c>
      <c r="DA148" s="21" t="str">
        <f>ZZZ__FnCalls!H91</f>
        <v>2017</v>
      </c>
      <c r="DB148" s="20" t="str">
        <f>ZZZ__FnCalls!F103</f>
        <v>MMM 2018</v>
      </c>
      <c r="DC148" s="20" t="str">
        <f>ZZZ__FnCalls!F104</f>
        <v>MMM 2018</v>
      </c>
      <c r="DD148" s="20" t="str">
        <f>ZZZ__FnCalls!F105</f>
        <v>MMM 2018</v>
      </c>
      <c r="DE148" s="20" t="str">
        <f>ZZZ__FnCalls!F106</f>
        <v>MMM 2018</v>
      </c>
      <c r="DF148" s="20" t="str">
        <f>ZZZ__FnCalls!F107</f>
        <v>MMM 2018</v>
      </c>
      <c r="DG148" s="20" t="str">
        <f>ZZZ__FnCalls!F108</f>
        <v>MMM 2018</v>
      </c>
      <c r="DH148" s="20" t="str">
        <f>ZZZ__FnCalls!F109</f>
        <v>MMM 2018</v>
      </c>
      <c r="DI148" s="20" t="str">
        <f>ZZZ__FnCalls!F110</f>
        <v>MMM 2018</v>
      </c>
      <c r="DJ148" s="20" t="str">
        <f>ZZZ__FnCalls!F111</f>
        <v>MMM 2018</v>
      </c>
      <c r="DK148" s="20" t="str">
        <f>ZZZ__FnCalls!F112</f>
        <v>MMM 2018</v>
      </c>
      <c r="DL148" s="20" t="str">
        <f>ZZZ__FnCalls!F113</f>
        <v>MMM 2018</v>
      </c>
      <c r="DM148" s="20" t="str">
        <f>ZZZ__FnCalls!F114</f>
        <v>MMM 2018</v>
      </c>
      <c r="DN148" s="21" t="str">
        <f>ZZZ__FnCalls!H103</f>
        <v>2018</v>
      </c>
      <c r="DO148" s="20" t="str">
        <f>ZZZ__FnCalls!F115</f>
        <v>MMM 2019</v>
      </c>
      <c r="DP148" s="20" t="str">
        <f>ZZZ__FnCalls!F116</f>
        <v>MMM 2019</v>
      </c>
      <c r="DQ148" s="20" t="str">
        <f>ZZZ__FnCalls!F117</f>
        <v>MMM 2019</v>
      </c>
      <c r="DR148" s="20" t="str">
        <f>ZZZ__FnCalls!F118</f>
        <v>MMM 2019</v>
      </c>
      <c r="DS148" s="20" t="str">
        <f>ZZZ__FnCalls!F119</f>
        <v>MMM 2019</v>
      </c>
      <c r="DT148" s="20" t="str">
        <f>ZZZ__FnCalls!F120</f>
        <v>MMM 2019</v>
      </c>
      <c r="DU148" s="20" t="str">
        <f>ZZZ__FnCalls!F121</f>
        <v>MMM 2019</v>
      </c>
      <c r="DV148" s="20" t="str">
        <f>ZZZ__FnCalls!F122</f>
        <v>MMM 2019</v>
      </c>
      <c r="DW148" s="20" t="str">
        <f>ZZZ__FnCalls!F123</f>
        <v>MMM 2019</v>
      </c>
      <c r="DX148" s="20" t="str">
        <f>ZZZ__FnCalls!F124</f>
        <v>MMM 2019</v>
      </c>
      <c r="DY148" s="20" t="str">
        <f>ZZZ__FnCalls!F125</f>
        <v>MMM 2019</v>
      </c>
      <c r="DZ148" s="20" t="str">
        <f>ZZZ__FnCalls!F126</f>
        <v>MMM 2019</v>
      </c>
      <c r="EA148" s="21" t="str">
        <f>ZZZ__FnCalls!H115</f>
        <v>2019</v>
      </c>
      <c r="EB148" s="20" t="str">
        <f>ZZZ__FnCalls!F127</f>
        <v>MMM 2020</v>
      </c>
      <c r="EC148" s="20" t="str">
        <f>ZZZ__FnCalls!F128</f>
        <v>MMM 2020</v>
      </c>
      <c r="ED148" s="20" t="str">
        <f>ZZZ__FnCalls!F129</f>
        <v>MMM 2020</v>
      </c>
      <c r="EE148" s="20" t="str">
        <f>ZZZ__FnCalls!F130</f>
        <v>MMM 2020</v>
      </c>
      <c r="EF148" s="20" t="str">
        <f>ZZZ__FnCalls!F131</f>
        <v>MMM 2020</v>
      </c>
      <c r="EG148" s="20" t="str">
        <f>ZZZ__FnCalls!F132</f>
        <v>MMM 2020</v>
      </c>
      <c r="EH148" s="20" t="str">
        <f>ZZZ__FnCalls!F133</f>
        <v>MMM 2020</v>
      </c>
      <c r="EI148" s="20" t="str">
        <f>ZZZ__FnCalls!F134</f>
        <v>MMM 2020</v>
      </c>
      <c r="EJ148" s="20" t="str">
        <f>ZZZ__FnCalls!F135</f>
        <v>MMM 2020</v>
      </c>
      <c r="EK148" s="20" t="str">
        <f>ZZZ__FnCalls!F136</f>
        <v>MMM 2020</v>
      </c>
      <c r="EL148" s="20" t="str">
        <f>ZZZ__FnCalls!F137</f>
        <v>MMM 2020</v>
      </c>
      <c r="EM148" s="20" t="str">
        <f>ZZZ__FnCalls!F138</f>
        <v>MMM 2020</v>
      </c>
      <c r="EN148" s="21" t="str">
        <f>ZZZ__FnCalls!H127</f>
        <v>2020</v>
      </c>
    </row>
    <row r="149" spans="1:144" ht="12.75" customHeight="1" x14ac:dyDescent="0.2">
      <c r="A149" s="5"/>
      <c r="B149" s="44" t="str">
        <f>ZZZ__FnCalls!F7</f>
        <v>MMM 2010</v>
      </c>
      <c r="C149" s="44" t="str">
        <f>ZZZ__FnCalls!F8</f>
        <v>MMM 2010</v>
      </c>
      <c r="D149" s="44" t="str">
        <f>ZZZ__FnCalls!F9</f>
        <v>MMM 2010</v>
      </c>
      <c r="E149" s="44" t="str">
        <f>ZZZ__FnCalls!F10</f>
        <v>MMM 2010</v>
      </c>
      <c r="F149" s="44" t="str">
        <f>ZZZ__FnCalls!F11</f>
        <v>MMM 2010</v>
      </c>
      <c r="G149" s="44" t="str">
        <f>ZZZ__FnCalls!F12</f>
        <v>MMM 2010</v>
      </c>
      <c r="H149" s="44" t="str">
        <f>ZZZ__FnCalls!F13</f>
        <v>MMM 2010</v>
      </c>
      <c r="I149" s="44" t="str">
        <f>ZZZ__FnCalls!F14</f>
        <v>MMM 2010</v>
      </c>
      <c r="J149" s="44" t="str">
        <f>ZZZ__FnCalls!F15</f>
        <v>MMM 2010</v>
      </c>
      <c r="K149" s="44" t="str">
        <f>ZZZ__FnCalls!F16</f>
        <v>MMM 2010</v>
      </c>
      <c r="L149" s="44" t="str">
        <f>ZZZ__FnCalls!F17</f>
        <v>MMM 2010</v>
      </c>
      <c r="M149" s="44" t="str">
        <f>ZZZ__FnCalls!F18</f>
        <v>MMM 2010</v>
      </c>
      <c r="N149" s="45" t="str">
        <f>ZZZ__FnCalls!F7</f>
        <v>MMM 2010</v>
      </c>
      <c r="O149" s="44" t="str">
        <f>ZZZ__FnCalls!F19</f>
        <v>MMM 2011</v>
      </c>
      <c r="P149" s="44" t="str">
        <f>ZZZ__FnCalls!F20</f>
        <v>MMM 2011</v>
      </c>
      <c r="Q149" s="44" t="str">
        <f>ZZZ__FnCalls!F21</f>
        <v>MMM 2011</v>
      </c>
      <c r="R149" s="44" t="str">
        <f>ZZZ__FnCalls!F22</f>
        <v>MMM 2011</v>
      </c>
      <c r="S149" s="44" t="str">
        <f>ZZZ__FnCalls!F23</f>
        <v>MMM 2011</v>
      </c>
      <c r="T149" s="44" t="str">
        <f>ZZZ__FnCalls!F24</f>
        <v>MMM 2011</v>
      </c>
      <c r="U149" s="44" t="str">
        <f>ZZZ__FnCalls!F25</f>
        <v>MMM 2011</v>
      </c>
      <c r="V149" s="44" t="str">
        <f>ZZZ__FnCalls!F26</f>
        <v>MMM 2011</v>
      </c>
      <c r="W149" s="44" t="str">
        <f>ZZZ__FnCalls!F27</f>
        <v>MMM 2011</v>
      </c>
      <c r="X149" s="44" t="str">
        <f>ZZZ__FnCalls!F28</f>
        <v>MMM 2011</v>
      </c>
      <c r="Y149" s="44" t="str">
        <f>ZZZ__FnCalls!F29</f>
        <v>MMM 2011</v>
      </c>
      <c r="Z149" s="44" t="str">
        <f>ZZZ__FnCalls!F30</f>
        <v>MMM 2011</v>
      </c>
      <c r="AA149" s="45" t="str">
        <f>ZZZ__FnCalls!F19</f>
        <v>MMM 2011</v>
      </c>
      <c r="AB149" s="44" t="str">
        <f>ZZZ__FnCalls!F31</f>
        <v>MMM 2012</v>
      </c>
      <c r="AC149" s="44" t="str">
        <f>ZZZ__FnCalls!F32</f>
        <v>MMM 2012</v>
      </c>
      <c r="AD149" s="44" t="str">
        <f>ZZZ__FnCalls!F33</f>
        <v>MMM 2012</v>
      </c>
      <c r="AE149" s="44" t="str">
        <f>ZZZ__FnCalls!F34</f>
        <v>MMM 2012</v>
      </c>
      <c r="AF149" s="44" t="str">
        <f>ZZZ__FnCalls!F35</f>
        <v>MMM 2012</v>
      </c>
      <c r="AG149" s="44" t="str">
        <f>ZZZ__FnCalls!F36</f>
        <v>MMM 2012</v>
      </c>
      <c r="AH149" s="44" t="str">
        <f>ZZZ__FnCalls!F37</f>
        <v>MMM 2012</v>
      </c>
      <c r="AI149" s="44" t="str">
        <f>ZZZ__FnCalls!F38</f>
        <v>MMM 2012</v>
      </c>
      <c r="AJ149" s="44" t="str">
        <f>ZZZ__FnCalls!F39</f>
        <v>MMM 2012</v>
      </c>
      <c r="AK149" s="44" t="str">
        <f>ZZZ__FnCalls!F40</f>
        <v>MMM 2012</v>
      </c>
      <c r="AL149" s="44" t="str">
        <f>ZZZ__FnCalls!F41</f>
        <v>MMM 2012</v>
      </c>
      <c r="AM149" s="44" t="str">
        <f>ZZZ__FnCalls!F42</f>
        <v>MMM 2012</v>
      </c>
      <c r="AN149" s="45" t="str">
        <f>ZZZ__FnCalls!F31</f>
        <v>MMM 2012</v>
      </c>
      <c r="AO149" s="44" t="str">
        <f>ZZZ__FnCalls!F43</f>
        <v>MMM 2013</v>
      </c>
      <c r="AP149" s="44" t="str">
        <f>ZZZ__FnCalls!F44</f>
        <v>MMM 2013</v>
      </c>
      <c r="AQ149" s="44" t="str">
        <f>ZZZ__FnCalls!F45</f>
        <v>MMM 2013</v>
      </c>
      <c r="AR149" s="44" t="str">
        <f>ZZZ__FnCalls!F46</f>
        <v>MMM 2013</v>
      </c>
      <c r="AS149" s="44" t="str">
        <f>ZZZ__FnCalls!F47</f>
        <v>MMM 2013</v>
      </c>
      <c r="AT149" s="44" t="str">
        <f>ZZZ__FnCalls!F48</f>
        <v>MMM 2013</v>
      </c>
      <c r="AU149" s="44" t="str">
        <f>ZZZ__FnCalls!F49</f>
        <v>MMM 2013</v>
      </c>
      <c r="AV149" s="44" t="str">
        <f>ZZZ__FnCalls!F50</f>
        <v>MMM 2013</v>
      </c>
      <c r="AW149" s="44" t="str">
        <f>ZZZ__FnCalls!F51</f>
        <v>MMM 2013</v>
      </c>
      <c r="AX149" s="44" t="str">
        <f>ZZZ__FnCalls!F52</f>
        <v>MMM 2013</v>
      </c>
      <c r="AY149" s="44" t="str">
        <f>ZZZ__FnCalls!F53</f>
        <v>MMM 2013</v>
      </c>
      <c r="AZ149" s="44" t="str">
        <f>ZZZ__FnCalls!F54</f>
        <v>MMM 2013</v>
      </c>
      <c r="BA149" s="45" t="str">
        <f>ZZZ__FnCalls!F43</f>
        <v>MMM 2013</v>
      </c>
      <c r="BB149" s="44" t="str">
        <f>ZZZ__FnCalls!F55</f>
        <v>MMM 2014</v>
      </c>
      <c r="BC149" s="44" t="str">
        <f>ZZZ__FnCalls!F56</f>
        <v>MMM 2014</v>
      </c>
      <c r="BD149" s="44" t="str">
        <f>ZZZ__FnCalls!F57</f>
        <v>MMM 2014</v>
      </c>
      <c r="BE149" s="44" t="str">
        <f>ZZZ__FnCalls!F58</f>
        <v>MMM 2014</v>
      </c>
      <c r="BF149" s="44" t="str">
        <f>ZZZ__FnCalls!F59</f>
        <v>MMM 2014</v>
      </c>
      <c r="BG149" s="44" t="str">
        <f>ZZZ__FnCalls!F60</f>
        <v>MMM 2014</v>
      </c>
      <c r="BH149" s="44" t="str">
        <f>ZZZ__FnCalls!F61</f>
        <v>MMM 2014</v>
      </c>
      <c r="BI149" s="44" t="str">
        <f>ZZZ__FnCalls!F62</f>
        <v>MMM 2014</v>
      </c>
      <c r="BJ149" s="44" t="str">
        <f>ZZZ__FnCalls!F63</f>
        <v>MMM 2014</v>
      </c>
      <c r="BK149" s="44" t="str">
        <f>ZZZ__FnCalls!F64</f>
        <v>MMM 2014</v>
      </c>
      <c r="BL149" s="44" t="str">
        <f>ZZZ__FnCalls!F65</f>
        <v>MMM 2014</v>
      </c>
      <c r="BM149" s="44" t="str">
        <f>ZZZ__FnCalls!F66</f>
        <v>MMM 2014</v>
      </c>
      <c r="BN149" s="45" t="str">
        <f>ZZZ__FnCalls!F55</f>
        <v>MMM 2014</v>
      </c>
      <c r="BO149" s="44" t="str">
        <f>ZZZ__FnCalls!F67</f>
        <v>MMM 2015</v>
      </c>
      <c r="BP149" s="44" t="str">
        <f>ZZZ__FnCalls!F68</f>
        <v>MMM 2015</v>
      </c>
      <c r="BQ149" s="44" t="str">
        <f>ZZZ__FnCalls!F69</f>
        <v>MMM 2015</v>
      </c>
      <c r="BR149" s="44" t="str">
        <f>ZZZ__FnCalls!F70</f>
        <v>MMM 2015</v>
      </c>
      <c r="BS149" s="44" t="str">
        <f>ZZZ__FnCalls!F71</f>
        <v>MMM 2015</v>
      </c>
      <c r="BT149" s="44" t="str">
        <f>ZZZ__FnCalls!F72</f>
        <v>MMM 2015</v>
      </c>
      <c r="BU149" s="44" t="str">
        <f>ZZZ__FnCalls!F73</f>
        <v>MMM 2015</v>
      </c>
      <c r="BV149" s="44" t="str">
        <f>ZZZ__FnCalls!F74</f>
        <v>MMM 2015</v>
      </c>
      <c r="BW149" s="44" t="str">
        <f>ZZZ__FnCalls!F75</f>
        <v>MMM 2015</v>
      </c>
      <c r="BX149" s="44" t="str">
        <f>ZZZ__FnCalls!F76</f>
        <v>MMM 2015</v>
      </c>
      <c r="BY149" s="44" t="str">
        <f>ZZZ__FnCalls!F77</f>
        <v>MMM 2015</v>
      </c>
      <c r="BZ149" s="44" t="str">
        <f>ZZZ__FnCalls!F78</f>
        <v>MMM 2015</v>
      </c>
      <c r="CA149" s="45" t="str">
        <f>ZZZ__FnCalls!F67</f>
        <v>MMM 2015</v>
      </c>
      <c r="CB149" s="44" t="str">
        <f>ZZZ__FnCalls!F79</f>
        <v>MMM 2016</v>
      </c>
      <c r="CC149" s="44" t="str">
        <f>ZZZ__FnCalls!F80</f>
        <v>MMM 2016</v>
      </c>
      <c r="CD149" s="44" t="str">
        <f>ZZZ__FnCalls!F81</f>
        <v>MMM 2016</v>
      </c>
      <c r="CE149" s="44" t="str">
        <f>ZZZ__FnCalls!F82</f>
        <v>MMM 2016</v>
      </c>
      <c r="CF149" s="44" t="str">
        <f>ZZZ__FnCalls!F83</f>
        <v>MMM 2016</v>
      </c>
      <c r="CG149" s="44" t="str">
        <f>ZZZ__FnCalls!F84</f>
        <v>MMM 2016</v>
      </c>
      <c r="CH149" s="44" t="str">
        <f>ZZZ__FnCalls!F85</f>
        <v>MMM 2016</v>
      </c>
      <c r="CI149" s="44" t="str">
        <f>ZZZ__FnCalls!F86</f>
        <v>MMM 2016</v>
      </c>
      <c r="CJ149" s="44" t="str">
        <f>ZZZ__FnCalls!F87</f>
        <v>MMM 2016</v>
      </c>
      <c r="CK149" s="44" t="str">
        <f>ZZZ__FnCalls!F88</f>
        <v>MMM 2016</v>
      </c>
      <c r="CL149" s="44" t="str">
        <f>ZZZ__FnCalls!F89</f>
        <v>MMM 2016</v>
      </c>
      <c r="CM149" s="44" t="str">
        <f>ZZZ__FnCalls!F90</f>
        <v>MMM 2016</v>
      </c>
      <c r="CN149" s="45" t="str">
        <f>ZZZ__FnCalls!F79</f>
        <v>MMM 2016</v>
      </c>
      <c r="CO149" s="44" t="str">
        <f>ZZZ__FnCalls!F91</f>
        <v>MMM 2017</v>
      </c>
      <c r="CP149" s="44" t="str">
        <f>ZZZ__FnCalls!F92</f>
        <v>MMM 2017</v>
      </c>
      <c r="CQ149" s="44" t="str">
        <f>ZZZ__FnCalls!F93</f>
        <v>MMM 2017</v>
      </c>
      <c r="CR149" s="44" t="str">
        <f>ZZZ__FnCalls!F94</f>
        <v>MMM 2017</v>
      </c>
      <c r="CS149" s="44" t="str">
        <f>ZZZ__FnCalls!F95</f>
        <v>MMM 2017</v>
      </c>
      <c r="CT149" s="44" t="str">
        <f>ZZZ__FnCalls!F96</f>
        <v>MMM 2017</v>
      </c>
      <c r="CU149" s="44" t="str">
        <f>ZZZ__FnCalls!F97</f>
        <v>MMM 2017</v>
      </c>
      <c r="CV149" s="44" t="str">
        <f>ZZZ__FnCalls!F98</f>
        <v>MMM 2017</v>
      </c>
      <c r="CW149" s="44" t="str">
        <f>ZZZ__FnCalls!F99</f>
        <v>MMM 2017</v>
      </c>
      <c r="CX149" s="44" t="str">
        <f>ZZZ__FnCalls!F100</f>
        <v>MMM 2017</v>
      </c>
      <c r="CY149" s="44" t="str">
        <f>ZZZ__FnCalls!F101</f>
        <v>MMM 2017</v>
      </c>
      <c r="CZ149" s="44" t="str">
        <f>ZZZ__FnCalls!F102</f>
        <v>MMM 2017</v>
      </c>
      <c r="DA149" s="45" t="str">
        <f>ZZZ__FnCalls!F91</f>
        <v>MMM 2017</v>
      </c>
      <c r="DB149" s="44" t="str">
        <f>ZZZ__FnCalls!F103</f>
        <v>MMM 2018</v>
      </c>
      <c r="DC149" s="44" t="str">
        <f>ZZZ__FnCalls!F104</f>
        <v>MMM 2018</v>
      </c>
      <c r="DD149" s="44" t="str">
        <f>ZZZ__FnCalls!F105</f>
        <v>MMM 2018</v>
      </c>
      <c r="DE149" s="44" t="str">
        <f>ZZZ__FnCalls!F106</f>
        <v>MMM 2018</v>
      </c>
      <c r="DF149" s="44" t="str">
        <f>ZZZ__FnCalls!F107</f>
        <v>MMM 2018</v>
      </c>
      <c r="DG149" s="44" t="str">
        <f>ZZZ__FnCalls!F108</f>
        <v>MMM 2018</v>
      </c>
      <c r="DH149" s="44" t="str">
        <f>ZZZ__FnCalls!F109</f>
        <v>MMM 2018</v>
      </c>
      <c r="DI149" s="44" t="str">
        <f>ZZZ__FnCalls!F110</f>
        <v>MMM 2018</v>
      </c>
      <c r="DJ149" s="44" t="str">
        <f>ZZZ__FnCalls!F111</f>
        <v>MMM 2018</v>
      </c>
      <c r="DK149" s="44" t="str">
        <f>ZZZ__FnCalls!F112</f>
        <v>MMM 2018</v>
      </c>
      <c r="DL149" s="44" t="str">
        <f>ZZZ__FnCalls!F113</f>
        <v>MMM 2018</v>
      </c>
      <c r="DM149" s="44" t="str">
        <f>ZZZ__FnCalls!F114</f>
        <v>MMM 2018</v>
      </c>
      <c r="DN149" s="45" t="str">
        <f>ZZZ__FnCalls!F103</f>
        <v>MMM 2018</v>
      </c>
      <c r="DO149" s="44" t="str">
        <f>ZZZ__FnCalls!F115</f>
        <v>MMM 2019</v>
      </c>
      <c r="DP149" s="44" t="str">
        <f>ZZZ__FnCalls!F116</f>
        <v>MMM 2019</v>
      </c>
      <c r="DQ149" s="44" t="str">
        <f>ZZZ__FnCalls!F117</f>
        <v>MMM 2019</v>
      </c>
      <c r="DR149" s="44" t="str">
        <f>ZZZ__FnCalls!F118</f>
        <v>MMM 2019</v>
      </c>
      <c r="DS149" s="44" t="str">
        <f>ZZZ__FnCalls!F119</f>
        <v>MMM 2019</v>
      </c>
      <c r="DT149" s="44" t="str">
        <f>ZZZ__FnCalls!F120</f>
        <v>MMM 2019</v>
      </c>
      <c r="DU149" s="44" t="str">
        <f>ZZZ__FnCalls!F121</f>
        <v>MMM 2019</v>
      </c>
      <c r="DV149" s="44" t="str">
        <f>ZZZ__FnCalls!F122</f>
        <v>MMM 2019</v>
      </c>
      <c r="DW149" s="44" t="str">
        <f>ZZZ__FnCalls!F123</f>
        <v>MMM 2019</v>
      </c>
      <c r="DX149" s="44" t="str">
        <f>ZZZ__FnCalls!F124</f>
        <v>MMM 2019</v>
      </c>
      <c r="DY149" s="44" t="str">
        <f>ZZZ__FnCalls!F125</f>
        <v>MMM 2019</v>
      </c>
      <c r="DZ149" s="44" t="str">
        <f>ZZZ__FnCalls!F126</f>
        <v>MMM 2019</v>
      </c>
      <c r="EA149" s="45" t="str">
        <f>ZZZ__FnCalls!F115</f>
        <v>MMM 2019</v>
      </c>
      <c r="EB149" s="44" t="str">
        <f>ZZZ__FnCalls!F127</f>
        <v>MMM 2020</v>
      </c>
      <c r="EC149" s="44" t="str">
        <f>ZZZ__FnCalls!F128</f>
        <v>MMM 2020</v>
      </c>
      <c r="ED149" s="44" t="str">
        <f>ZZZ__FnCalls!F129</f>
        <v>MMM 2020</v>
      </c>
      <c r="EE149" s="44" t="str">
        <f>ZZZ__FnCalls!F130</f>
        <v>MMM 2020</v>
      </c>
      <c r="EF149" s="44" t="str">
        <f>ZZZ__FnCalls!F131</f>
        <v>MMM 2020</v>
      </c>
      <c r="EG149" s="44" t="str">
        <f>ZZZ__FnCalls!F132</f>
        <v>MMM 2020</v>
      </c>
      <c r="EH149" s="44" t="str">
        <f>ZZZ__FnCalls!F133</f>
        <v>MMM 2020</v>
      </c>
      <c r="EI149" s="44" t="str">
        <f>ZZZ__FnCalls!F134</f>
        <v>MMM 2020</v>
      </c>
      <c r="EJ149" s="44" t="str">
        <f>ZZZ__FnCalls!F135</f>
        <v>MMM 2020</v>
      </c>
      <c r="EK149" s="44" t="str">
        <f>ZZZ__FnCalls!F136</f>
        <v>MMM 2020</v>
      </c>
      <c r="EL149" s="44" t="str">
        <f>ZZZ__FnCalls!F137</f>
        <v>MMM 2020</v>
      </c>
      <c r="EM149" s="44" t="str">
        <f>ZZZ__FnCalls!F138</f>
        <v>MMM 2020</v>
      </c>
      <c r="EN149" s="45" t="str">
        <f>ZZZ__FnCalls!F127</f>
        <v>MMM 2020</v>
      </c>
    </row>
    <row r="150" spans="1:144" ht="12.75" customHeight="1" x14ac:dyDescent="0.2">
      <c r="A150" s="2" t="str">
        <f>"Capital_Desired_stdev_1"</f>
        <v>Capital_Desired_stdev_1</v>
      </c>
    </row>
    <row r="151" spans="1:144" ht="12.75" customHeight="1" x14ac:dyDescent="0.2">
      <c r="B151" s="19" t="str">
        <f>ZZZ__FnCalls!F7</f>
        <v>MMM 2010</v>
      </c>
      <c r="C151" s="20" t="str">
        <f>ZZZ__FnCalls!F8</f>
        <v>MMM 2010</v>
      </c>
      <c r="D151" s="20" t="str">
        <f>ZZZ__FnCalls!F9</f>
        <v>MMM 2010</v>
      </c>
      <c r="E151" s="20" t="str">
        <f>ZZZ__FnCalls!F10</f>
        <v>MMM 2010</v>
      </c>
      <c r="F151" s="20" t="str">
        <f>ZZZ__FnCalls!F11</f>
        <v>MMM 2010</v>
      </c>
      <c r="G151" s="20" t="str">
        <f>ZZZ__FnCalls!F12</f>
        <v>MMM 2010</v>
      </c>
      <c r="H151" s="20" t="str">
        <f>ZZZ__FnCalls!F13</f>
        <v>MMM 2010</v>
      </c>
      <c r="I151" s="20" t="str">
        <f>ZZZ__FnCalls!F14</f>
        <v>MMM 2010</v>
      </c>
      <c r="J151" s="20" t="str">
        <f>ZZZ__FnCalls!F15</f>
        <v>MMM 2010</v>
      </c>
      <c r="K151" s="20" t="str">
        <f>ZZZ__FnCalls!F16</f>
        <v>MMM 2010</v>
      </c>
      <c r="L151" s="20" t="str">
        <f>ZZZ__FnCalls!F17</f>
        <v>MMM 2010</v>
      </c>
      <c r="M151" s="20" t="str">
        <f>ZZZ__FnCalls!F18</f>
        <v>MMM 2010</v>
      </c>
      <c r="N151" s="21" t="str">
        <f>ZZZ__FnCalls!H7</f>
        <v>2010</v>
      </c>
      <c r="O151" s="20" t="str">
        <f>ZZZ__FnCalls!F19</f>
        <v>MMM 2011</v>
      </c>
      <c r="P151" s="20" t="str">
        <f>ZZZ__FnCalls!F20</f>
        <v>MMM 2011</v>
      </c>
      <c r="Q151" s="20" t="str">
        <f>ZZZ__FnCalls!F21</f>
        <v>MMM 2011</v>
      </c>
      <c r="R151" s="20" t="str">
        <f>ZZZ__FnCalls!F22</f>
        <v>MMM 2011</v>
      </c>
      <c r="S151" s="20" t="str">
        <f>ZZZ__FnCalls!F23</f>
        <v>MMM 2011</v>
      </c>
      <c r="T151" s="20" t="str">
        <f>ZZZ__FnCalls!F24</f>
        <v>MMM 2011</v>
      </c>
      <c r="U151" s="20" t="str">
        <f>ZZZ__FnCalls!F25</f>
        <v>MMM 2011</v>
      </c>
      <c r="V151" s="20" t="str">
        <f>ZZZ__FnCalls!F26</f>
        <v>MMM 2011</v>
      </c>
      <c r="W151" s="20" t="str">
        <f>ZZZ__FnCalls!F27</f>
        <v>MMM 2011</v>
      </c>
      <c r="X151" s="20" t="str">
        <f>ZZZ__FnCalls!F28</f>
        <v>MMM 2011</v>
      </c>
      <c r="Y151" s="20" t="str">
        <f>ZZZ__FnCalls!F29</f>
        <v>MMM 2011</v>
      </c>
      <c r="Z151" s="20" t="str">
        <f>ZZZ__FnCalls!F30</f>
        <v>MMM 2011</v>
      </c>
      <c r="AA151" s="21" t="str">
        <f>ZZZ__FnCalls!H19</f>
        <v>2011</v>
      </c>
      <c r="AB151" s="20" t="str">
        <f>ZZZ__FnCalls!F31</f>
        <v>MMM 2012</v>
      </c>
      <c r="AC151" s="20" t="str">
        <f>ZZZ__FnCalls!F32</f>
        <v>MMM 2012</v>
      </c>
      <c r="AD151" s="20" t="str">
        <f>ZZZ__FnCalls!F33</f>
        <v>MMM 2012</v>
      </c>
      <c r="AE151" s="20" t="str">
        <f>ZZZ__FnCalls!F34</f>
        <v>MMM 2012</v>
      </c>
      <c r="AF151" s="20" t="str">
        <f>ZZZ__FnCalls!F35</f>
        <v>MMM 2012</v>
      </c>
      <c r="AG151" s="20" t="str">
        <f>ZZZ__FnCalls!F36</f>
        <v>MMM 2012</v>
      </c>
      <c r="AH151" s="20" t="str">
        <f>ZZZ__FnCalls!F37</f>
        <v>MMM 2012</v>
      </c>
      <c r="AI151" s="20" t="str">
        <f>ZZZ__FnCalls!F38</f>
        <v>MMM 2012</v>
      </c>
      <c r="AJ151" s="20" t="str">
        <f>ZZZ__FnCalls!F39</f>
        <v>MMM 2012</v>
      </c>
      <c r="AK151" s="20" t="str">
        <f>ZZZ__FnCalls!F40</f>
        <v>MMM 2012</v>
      </c>
      <c r="AL151" s="20" t="str">
        <f>ZZZ__FnCalls!F41</f>
        <v>MMM 2012</v>
      </c>
      <c r="AM151" s="20" t="str">
        <f>ZZZ__FnCalls!F42</f>
        <v>MMM 2012</v>
      </c>
      <c r="AN151" s="21" t="str">
        <f>ZZZ__FnCalls!H31</f>
        <v>2012</v>
      </c>
      <c r="AO151" s="20" t="str">
        <f>ZZZ__FnCalls!F43</f>
        <v>MMM 2013</v>
      </c>
      <c r="AP151" s="20" t="str">
        <f>ZZZ__FnCalls!F44</f>
        <v>MMM 2013</v>
      </c>
      <c r="AQ151" s="20" t="str">
        <f>ZZZ__FnCalls!F45</f>
        <v>MMM 2013</v>
      </c>
      <c r="AR151" s="20" t="str">
        <f>ZZZ__FnCalls!F46</f>
        <v>MMM 2013</v>
      </c>
      <c r="AS151" s="20" t="str">
        <f>ZZZ__FnCalls!F47</f>
        <v>MMM 2013</v>
      </c>
      <c r="AT151" s="20" t="str">
        <f>ZZZ__FnCalls!F48</f>
        <v>MMM 2013</v>
      </c>
      <c r="AU151" s="20" t="str">
        <f>ZZZ__FnCalls!F49</f>
        <v>MMM 2013</v>
      </c>
      <c r="AV151" s="20" t="str">
        <f>ZZZ__FnCalls!F50</f>
        <v>MMM 2013</v>
      </c>
      <c r="AW151" s="20" t="str">
        <f>ZZZ__FnCalls!F51</f>
        <v>MMM 2013</v>
      </c>
      <c r="AX151" s="20" t="str">
        <f>ZZZ__FnCalls!F52</f>
        <v>MMM 2013</v>
      </c>
      <c r="AY151" s="20" t="str">
        <f>ZZZ__FnCalls!F53</f>
        <v>MMM 2013</v>
      </c>
      <c r="AZ151" s="20" t="str">
        <f>ZZZ__FnCalls!F54</f>
        <v>MMM 2013</v>
      </c>
      <c r="BA151" s="21" t="str">
        <f>ZZZ__FnCalls!H43</f>
        <v>2013</v>
      </c>
      <c r="BB151" s="20" t="str">
        <f>ZZZ__FnCalls!F55</f>
        <v>MMM 2014</v>
      </c>
      <c r="BC151" s="20" t="str">
        <f>ZZZ__FnCalls!F56</f>
        <v>MMM 2014</v>
      </c>
      <c r="BD151" s="20" t="str">
        <f>ZZZ__FnCalls!F57</f>
        <v>MMM 2014</v>
      </c>
      <c r="BE151" s="20" t="str">
        <f>ZZZ__FnCalls!F58</f>
        <v>MMM 2014</v>
      </c>
      <c r="BF151" s="20" t="str">
        <f>ZZZ__FnCalls!F59</f>
        <v>MMM 2014</v>
      </c>
      <c r="BG151" s="20" t="str">
        <f>ZZZ__FnCalls!F60</f>
        <v>MMM 2014</v>
      </c>
      <c r="BH151" s="20" t="str">
        <f>ZZZ__FnCalls!F61</f>
        <v>MMM 2014</v>
      </c>
      <c r="BI151" s="20" t="str">
        <f>ZZZ__FnCalls!F62</f>
        <v>MMM 2014</v>
      </c>
      <c r="BJ151" s="20" t="str">
        <f>ZZZ__FnCalls!F63</f>
        <v>MMM 2014</v>
      </c>
      <c r="BK151" s="20" t="str">
        <f>ZZZ__FnCalls!F64</f>
        <v>MMM 2014</v>
      </c>
      <c r="BL151" s="20" t="str">
        <f>ZZZ__FnCalls!F65</f>
        <v>MMM 2014</v>
      </c>
      <c r="BM151" s="20" t="str">
        <f>ZZZ__FnCalls!F66</f>
        <v>MMM 2014</v>
      </c>
      <c r="BN151" s="21" t="str">
        <f>ZZZ__FnCalls!H55</f>
        <v>2014</v>
      </c>
      <c r="BO151" s="20" t="str">
        <f>ZZZ__FnCalls!F67</f>
        <v>MMM 2015</v>
      </c>
      <c r="BP151" s="20" t="str">
        <f>ZZZ__FnCalls!F68</f>
        <v>MMM 2015</v>
      </c>
      <c r="BQ151" s="20" t="str">
        <f>ZZZ__FnCalls!F69</f>
        <v>MMM 2015</v>
      </c>
      <c r="BR151" s="20" t="str">
        <f>ZZZ__FnCalls!F70</f>
        <v>MMM 2015</v>
      </c>
      <c r="BS151" s="20" t="str">
        <f>ZZZ__FnCalls!F71</f>
        <v>MMM 2015</v>
      </c>
      <c r="BT151" s="20" t="str">
        <f>ZZZ__FnCalls!F72</f>
        <v>MMM 2015</v>
      </c>
      <c r="BU151" s="20" t="str">
        <f>ZZZ__FnCalls!F73</f>
        <v>MMM 2015</v>
      </c>
      <c r="BV151" s="20" t="str">
        <f>ZZZ__FnCalls!F74</f>
        <v>MMM 2015</v>
      </c>
      <c r="BW151" s="20" t="str">
        <f>ZZZ__FnCalls!F75</f>
        <v>MMM 2015</v>
      </c>
      <c r="BX151" s="20" t="str">
        <f>ZZZ__FnCalls!F76</f>
        <v>MMM 2015</v>
      </c>
      <c r="BY151" s="20" t="str">
        <f>ZZZ__FnCalls!F77</f>
        <v>MMM 2015</v>
      </c>
      <c r="BZ151" s="20" t="str">
        <f>ZZZ__FnCalls!F78</f>
        <v>MMM 2015</v>
      </c>
      <c r="CA151" s="21" t="str">
        <f>ZZZ__FnCalls!H67</f>
        <v>2015</v>
      </c>
      <c r="CB151" s="20" t="str">
        <f>ZZZ__FnCalls!F79</f>
        <v>MMM 2016</v>
      </c>
      <c r="CC151" s="20" t="str">
        <f>ZZZ__FnCalls!F80</f>
        <v>MMM 2016</v>
      </c>
      <c r="CD151" s="20" t="str">
        <f>ZZZ__FnCalls!F81</f>
        <v>MMM 2016</v>
      </c>
      <c r="CE151" s="20" t="str">
        <f>ZZZ__FnCalls!F82</f>
        <v>MMM 2016</v>
      </c>
      <c r="CF151" s="20" t="str">
        <f>ZZZ__FnCalls!F83</f>
        <v>MMM 2016</v>
      </c>
      <c r="CG151" s="20" t="str">
        <f>ZZZ__FnCalls!F84</f>
        <v>MMM 2016</v>
      </c>
      <c r="CH151" s="20" t="str">
        <f>ZZZ__FnCalls!F85</f>
        <v>MMM 2016</v>
      </c>
      <c r="CI151" s="20" t="str">
        <f>ZZZ__FnCalls!F86</f>
        <v>MMM 2016</v>
      </c>
      <c r="CJ151" s="20" t="str">
        <f>ZZZ__FnCalls!F87</f>
        <v>MMM 2016</v>
      </c>
      <c r="CK151" s="20" t="str">
        <f>ZZZ__FnCalls!F88</f>
        <v>MMM 2016</v>
      </c>
      <c r="CL151" s="20" t="str">
        <f>ZZZ__FnCalls!F89</f>
        <v>MMM 2016</v>
      </c>
      <c r="CM151" s="20" t="str">
        <f>ZZZ__FnCalls!F90</f>
        <v>MMM 2016</v>
      </c>
      <c r="CN151" s="21" t="str">
        <f>ZZZ__FnCalls!H79</f>
        <v>2016</v>
      </c>
      <c r="CO151" s="20" t="str">
        <f>ZZZ__FnCalls!F91</f>
        <v>MMM 2017</v>
      </c>
      <c r="CP151" s="20" t="str">
        <f>ZZZ__FnCalls!F92</f>
        <v>MMM 2017</v>
      </c>
      <c r="CQ151" s="20" t="str">
        <f>ZZZ__FnCalls!F93</f>
        <v>MMM 2017</v>
      </c>
      <c r="CR151" s="20" t="str">
        <f>ZZZ__FnCalls!F94</f>
        <v>MMM 2017</v>
      </c>
      <c r="CS151" s="20" t="str">
        <f>ZZZ__FnCalls!F95</f>
        <v>MMM 2017</v>
      </c>
      <c r="CT151" s="20" t="str">
        <f>ZZZ__FnCalls!F96</f>
        <v>MMM 2017</v>
      </c>
      <c r="CU151" s="20" t="str">
        <f>ZZZ__FnCalls!F97</f>
        <v>MMM 2017</v>
      </c>
      <c r="CV151" s="20" t="str">
        <f>ZZZ__FnCalls!F98</f>
        <v>MMM 2017</v>
      </c>
      <c r="CW151" s="20" t="str">
        <f>ZZZ__FnCalls!F99</f>
        <v>MMM 2017</v>
      </c>
      <c r="CX151" s="20" t="str">
        <f>ZZZ__FnCalls!F100</f>
        <v>MMM 2017</v>
      </c>
      <c r="CY151" s="20" t="str">
        <f>ZZZ__FnCalls!F101</f>
        <v>MMM 2017</v>
      </c>
      <c r="CZ151" s="20" t="str">
        <f>ZZZ__FnCalls!F102</f>
        <v>MMM 2017</v>
      </c>
      <c r="DA151" s="21" t="str">
        <f>ZZZ__FnCalls!H91</f>
        <v>2017</v>
      </c>
      <c r="DB151" s="20" t="str">
        <f>ZZZ__FnCalls!F103</f>
        <v>MMM 2018</v>
      </c>
      <c r="DC151" s="20" t="str">
        <f>ZZZ__FnCalls!F104</f>
        <v>MMM 2018</v>
      </c>
      <c r="DD151" s="20" t="str">
        <f>ZZZ__FnCalls!F105</f>
        <v>MMM 2018</v>
      </c>
      <c r="DE151" s="20" t="str">
        <f>ZZZ__FnCalls!F106</f>
        <v>MMM 2018</v>
      </c>
      <c r="DF151" s="20" t="str">
        <f>ZZZ__FnCalls!F107</f>
        <v>MMM 2018</v>
      </c>
      <c r="DG151" s="20" t="str">
        <f>ZZZ__FnCalls!F108</f>
        <v>MMM 2018</v>
      </c>
      <c r="DH151" s="20" t="str">
        <f>ZZZ__FnCalls!F109</f>
        <v>MMM 2018</v>
      </c>
      <c r="DI151" s="20" t="str">
        <f>ZZZ__FnCalls!F110</f>
        <v>MMM 2018</v>
      </c>
      <c r="DJ151" s="20" t="str">
        <f>ZZZ__FnCalls!F111</f>
        <v>MMM 2018</v>
      </c>
      <c r="DK151" s="20" t="str">
        <f>ZZZ__FnCalls!F112</f>
        <v>MMM 2018</v>
      </c>
      <c r="DL151" s="20" t="str">
        <f>ZZZ__FnCalls!F113</f>
        <v>MMM 2018</v>
      </c>
      <c r="DM151" s="20" t="str">
        <f>ZZZ__FnCalls!F114</f>
        <v>MMM 2018</v>
      </c>
      <c r="DN151" s="21" t="str">
        <f>ZZZ__FnCalls!H103</f>
        <v>2018</v>
      </c>
      <c r="DO151" s="20" t="str">
        <f>ZZZ__FnCalls!F115</f>
        <v>MMM 2019</v>
      </c>
      <c r="DP151" s="20" t="str">
        <f>ZZZ__FnCalls!F116</f>
        <v>MMM 2019</v>
      </c>
      <c r="DQ151" s="20" t="str">
        <f>ZZZ__FnCalls!F117</f>
        <v>MMM 2019</v>
      </c>
      <c r="DR151" s="20" t="str">
        <f>ZZZ__FnCalls!F118</f>
        <v>MMM 2019</v>
      </c>
      <c r="DS151" s="20" t="str">
        <f>ZZZ__FnCalls!F119</f>
        <v>MMM 2019</v>
      </c>
      <c r="DT151" s="20" t="str">
        <f>ZZZ__FnCalls!F120</f>
        <v>MMM 2019</v>
      </c>
      <c r="DU151" s="20" t="str">
        <f>ZZZ__FnCalls!F121</f>
        <v>MMM 2019</v>
      </c>
      <c r="DV151" s="20" t="str">
        <f>ZZZ__FnCalls!F122</f>
        <v>MMM 2019</v>
      </c>
      <c r="DW151" s="20" t="str">
        <f>ZZZ__FnCalls!F123</f>
        <v>MMM 2019</v>
      </c>
      <c r="DX151" s="20" t="str">
        <f>ZZZ__FnCalls!F124</f>
        <v>MMM 2019</v>
      </c>
      <c r="DY151" s="20" t="str">
        <f>ZZZ__FnCalls!F125</f>
        <v>MMM 2019</v>
      </c>
      <c r="DZ151" s="20" t="str">
        <f>ZZZ__FnCalls!F126</f>
        <v>MMM 2019</v>
      </c>
      <c r="EA151" s="21" t="str">
        <f>ZZZ__FnCalls!H115</f>
        <v>2019</v>
      </c>
      <c r="EB151" s="20" t="str">
        <f>ZZZ__FnCalls!F127</f>
        <v>MMM 2020</v>
      </c>
      <c r="EC151" s="20" t="str">
        <f>ZZZ__FnCalls!F128</f>
        <v>MMM 2020</v>
      </c>
      <c r="ED151" s="20" t="str">
        <f>ZZZ__FnCalls!F129</f>
        <v>MMM 2020</v>
      </c>
      <c r="EE151" s="20" t="str">
        <f>ZZZ__FnCalls!F130</f>
        <v>MMM 2020</v>
      </c>
      <c r="EF151" s="20" t="str">
        <f>ZZZ__FnCalls!F131</f>
        <v>MMM 2020</v>
      </c>
      <c r="EG151" s="20" t="str">
        <f>ZZZ__FnCalls!F132</f>
        <v>MMM 2020</v>
      </c>
      <c r="EH151" s="20" t="str">
        <f>ZZZ__FnCalls!F133</f>
        <v>MMM 2020</v>
      </c>
      <c r="EI151" s="20" t="str">
        <f>ZZZ__FnCalls!F134</f>
        <v>MMM 2020</v>
      </c>
      <c r="EJ151" s="20" t="str">
        <f>ZZZ__FnCalls!F135</f>
        <v>MMM 2020</v>
      </c>
      <c r="EK151" s="20" t="str">
        <f>ZZZ__FnCalls!F136</f>
        <v>MMM 2020</v>
      </c>
      <c r="EL151" s="20" t="str">
        <f>ZZZ__FnCalls!F137</f>
        <v>MMM 2020</v>
      </c>
      <c r="EM151" s="20" t="str">
        <f>ZZZ__FnCalls!F138</f>
        <v>MMM 2020</v>
      </c>
      <c r="EN151" s="21" t="str">
        <f>ZZZ__FnCalls!H127</f>
        <v>2020</v>
      </c>
    </row>
    <row r="152" spans="1:144" ht="12.75" customHeight="1" x14ac:dyDescent="0.2">
      <c r="A152" s="5"/>
      <c r="B152" s="44">
        <f>ZZZ__FnCalls!A7</f>
        <v>40179</v>
      </c>
      <c r="C152" s="44">
        <f>ZZZ__FnCalls!A8</f>
        <v>40210</v>
      </c>
      <c r="D152" s="44">
        <f>ZZZ__FnCalls!A9</f>
        <v>40238</v>
      </c>
      <c r="E152" s="44">
        <f>ZZZ__FnCalls!A10</f>
        <v>40269</v>
      </c>
      <c r="F152" s="44">
        <f>ZZZ__FnCalls!A11</f>
        <v>40299</v>
      </c>
      <c r="G152" s="44">
        <f>ZZZ__FnCalls!A12</f>
        <v>40330</v>
      </c>
      <c r="H152" s="44">
        <f>ZZZ__FnCalls!A13</f>
        <v>40360</v>
      </c>
      <c r="I152" s="44">
        <f>ZZZ__FnCalls!A14</f>
        <v>40391</v>
      </c>
      <c r="J152" s="44">
        <f>ZZZ__FnCalls!A15</f>
        <v>40422</v>
      </c>
      <c r="K152" s="44">
        <f>ZZZ__FnCalls!A16</f>
        <v>40452</v>
      </c>
      <c r="L152" s="44">
        <f>ZZZ__FnCalls!A17</f>
        <v>40483</v>
      </c>
      <c r="M152" s="44">
        <f>ZZZ__FnCalls!A18</f>
        <v>40513</v>
      </c>
      <c r="N152" s="45">
        <f>ZZZ__FnCalls!A7</f>
        <v>40179</v>
      </c>
      <c r="O152" s="44">
        <f>ZZZ__FnCalls!A19</f>
        <v>40544</v>
      </c>
      <c r="P152" s="44">
        <f>ZZZ__FnCalls!A20</f>
        <v>40575</v>
      </c>
      <c r="Q152" s="44">
        <f>ZZZ__FnCalls!A21</f>
        <v>40603</v>
      </c>
      <c r="R152" s="44">
        <f>ZZZ__FnCalls!A22</f>
        <v>40634</v>
      </c>
      <c r="S152" s="44">
        <f>ZZZ__FnCalls!A23</f>
        <v>40664</v>
      </c>
      <c r="T152" s="44">
        <f>ZZZ__FnCalls!A24</f>
        <v>40695</v>
      </c>
      <c r="U152" s="44">
        <f>ZZZ__FnCalls!A25</f>
        <v>40725</v>
      </c>
      <c r="V152" s="44">
        <f>ZZZ__FnCalls!A26</f>
        <v>40756</v>
      </c>
      <c r="W152" s="44">
        <f>ZZZ__FnCalls!A27</f>
        <v>40787</v>
      </c>
      <c r="X152" s="44">
        <f>ZZZ__FnCalls!A28</f>
        <v>40817</v>
      </c>
      <c r="Y152" s="44">
        <f>ZZZ__FnCalls!A29</f>
        <v>40848</v>
      </c>
      <c r="Z152" s="44">
        <f>ZZZ__FnCalls!A30</f>
        <v>40878</v>
      </c>
      <c r="AA152" s="45">
        <f>ZZZ__FnCalls!A19</f>
        <v>40544</v>
      </c>
      <c r="AB152" s="44">
        <f>ZZZ__FnCalls!A31</f>
        <v>40909</v>
      </c>
      <c r="AC152" s="44">
        <f>ZZZ__FnCalls!A32</f>
        <v>40940</v>
      </c>
      <c r="AD152" s="44">
        <f>ZZZ__FnCalls!A33</f>
        <v>40969</v>
      </c>
      <c r="AE152" s="44">
        <f>ZZZ__FnCalls!A34</f>
        <v>41000</v>
      </c>
      <c r="AF152" s="44">
        <f>ZZZ__FnCalls!A35</f>
        <v>41030</v>
      </c>
      <c r="AG152" s="44">
        <f>ZZZ__FnCalls!A36</f>
        <v>41061</v>
      </c>
      <c r="AH152" s="44">
        <f>ZZZ__FnCalls!A37</f>
        <v>41091</v>
      </c>
      <c r="AI152" s="44">
        <f>ZZZ__FnCalls!A38</f>
        <v>41122</v>
      </c>
      <c r="AJ152" s="44">
        <f>ZZZ__FnCalls!A39</f>
        <v>41153</v>
      </c>
      <c r="AK152" s="44">
        <f>ZZZ__FnCalls!A40</f>
        <v>41183</v>
      </c>
      <c r="AL152" s="44">
        <f>ZZZ__FnCalls!A41</f>
        <v>41214</v>
      </c>
      <c r="AM152" s="44">
        <f>ZZZ__FnCalls!A42</f>
        <v>41244</v>
      </c>
      <c r="AN152" s="45">
        <f>ZZZ__FnCalls!A31</f>
        <v>40909</v>
      </c>
      <c r="AO152" s="44">
        <f>ZZZ__FnCalls!A43</f>
        <v>41275</v>
      </c>
      <c r="AP152" s="44">
        <f>ZZZ__FnCalls!A44</f>
        <v>41306</v>
      </c>
      <c r="AQ152" s="44">
        <f>ZZZ__FnCalls!A45</f>
        <v>41334</v>
      </c>
      <c r="AR152" s="44">
        <f>ZZZ__FnCalls!A46</f>
        <v>41365</v>
      </c>
      <c r="AS152" s="44">
        <f>ZZZ__FnCalls!A47</f>
        <v>41395</v>
      </c>
      <c r="AT152" s="44">
        <f>ZZZ__FnCalls!A48</f>
        <v>41426</v>
      </c>
      <c r="AU152" s="44">
        <f>ZZZ__FnCalls!A49</f>
        <v>41456</v>
      </c>
      <c r="AV152" s="44">
        <f>ZZZ__FnCalls!A50</f>
        <v>41487</v>
      </c>
      <c r="AW152" s="44">
        <f>ZZZ__FnCalls!A51</f>
        <v>41518</v>
      </c>
      <c r="AX152" s="44">
        <f>ZZZ__FnCalls!A52</f>
        <v>41548</v>
      </c>
      <c r="AY152" s="44">
        <f>ZZZ__FnCalls!A53</f>
        <v>41579</v>
      </c>
      <c r="AZ152" s="44">
        <f>ZZZ__FnCalls!A54</f>
        <v>41609</v>
      </c>
      <c r="BA152" s="45">
        <f>ZZZ__FnCalls!A43</f>
        <v>41275</v>
      </c>
      <c r="BB152" s="44">
        <f>ZZZ__FnCalls!A55</f>
        <v>41640</v>
      </c>
      <c r="BC152" s="44">
        <f>ZZZ__FnCalls!A56</f>
        <v>41671</v>
      </c>
      <c r="BD152" s="44">
        <f>ZZZ__FnCalls!A57</f>
        <v>41699</v>
      </c>
      <c r="BE152" s="44">
        <f>ZZZ__FnCalls!A58</f>
        <v>41730</v>
      </c>
      <c r="BF152" s="44">
        <f>ZZZ__FnCalls!A59</f>
        <v>41760</v>
      </c>
      <c r="BG152" s="44">
        <f>ZZZ__FnCalls!A60</f>
        <v>41791</v>
      </c>
      <c r="BH152" s="44">
        <f>ZZZ__FnCalls!A61</f>
        <v>41821</v>
      </c>
      <c r="BI152" s="44">
        <f>ZZZ__FnCalls!A62</f>
        <v>41852</v>
      </c>
      <c r="BJ152" s="44">
        <f>ZZZ__FnCalls!A63</f>
        <v>41883</v>
      </c>
      <c r="BK152" s="44">
        <f>ZZZ__FnCalls!A64</f>
        <v>41913</v>
      </c>
      <c r="BL152" s="44">
        <f>ZZZ__FnCalls!A65</f>
        <v>41944</v>
      </c>
      <c r="BM152" s="44">
        <f>ZZZ__FnCalls!A66</f>
        <v>41974</v>
      </c>
      <c r="BN152" s="45">
        <f>ZZZ__FnCalls!A55</f>
        <v>41640</v>
      </c>
      <c r="BO152" s="44">
        <f>ZZZ__FnCalls!A67</f>
        <v>42005</v>
      </c>
      <c r="BP152" s="44">
        <f>ZZZ__FnCalls!A68</f>
        <v>42036</v>
      </c>
      <c r="BQ152" s="44">
        <f>ZZZ__FnCalls!A69</f>
        <v>42064</v>
      </c>
      <c r="BR152" s="44">
        <f>ZZZ__FnCalls!A70</f>
        <v>42095</v>
      </c>
      <c r="BS152" s="44">
        <f>ZZZ__FnCalls!A71</f>
        <v>42125</v>
      </c>
      <c r="BT152" s="44">
        <f>ZZZ__FnCalls!A72</f>
        <v>42156</v>
      </c>
      <c r="BU152" s="44">
        <f>ZZZ__FnCalls!A73</f>
        <v>42186</v>
      </c>
      <c r="BV152" s="44">
        <f>ZZZ__FnCalls!A74</f>
        <v>42217</v>
      </c>
      <c r="BW152" s="44">
        <f>ZZZ__FnCalls!A75</f>
        <v>42248</v>
      </c>
      <c r="BX152" s="44">
        <f>ZZZ__FnCalls!A76</f>
        <v>42278</v>
      </c>
      <c r="BY152" s="44">
        <f>ZZZ__FnCalls!A77</f>
        <v>42309</v>
      </c>
      <c r="BZ152" s="44">
        <f>ZZZ__FnCalls!A78</f>
        <v>42339</v>
      </c>
      <c r="CA152" s="45">
        <f>ZZZ__FnCalls!A67</f>
        <v>42005</v>
      </c>
      <c r="CB152" s="44">
        <f>ZZZ__FnCalls!A79</f>
        <v>42370</v>
      </c>
      <c r="CC152" s="44">
        <f>ZZZ__FnCalls!A80</f>
        <v>42401</v>
      </c>
      <c r="CD152" s="44">
        <f>ZZZ__FnCalls!A81</f>
        <v>42430</v>
      </c>
      <c r="CE152" s="44">
        <f>ZZZ__FnCalls!A82</f>
        <v>42461</v>
      </c>
      <c r="CF152" s="44">
        <f>ZZZ__FnCalls!A83</f>
        <v>42491</v>
      </c>
      <c r="CG152" s="44">
        <f>ZZZ__FnCalls!A84</f>
        <v>42522</v>
      </c>
      <c r="CH152" s="44">
        <f>ZZZ__FnCalls!A85</f>
        <v>42552</v>
      </c>
      <c r="CI152" s="44">
        <f>ZZZ__FnCalls!A86</f>
        <v>42583</v>
      </c>
      <c r="CJ152" s="44">
        <f>ZZZ__FnCalls!A87</f>
        <v>42614</v>
      </c>
      <c r="CK152" s="44">
        <f>ZZZ__FnCalls!A88</f>
        <v>42644</v>
      </c>
      <c r="CL152" s="44">
        <f>ZZZ__FnCalls!A89</f>
        <v>42675</v>
      </c>
      <c r="CM152" s="44">
        <f>ZZZ__FnCalls!A90</f>
        <v>42705</v>
      </c>
      <c r="CN152" s="45">
        <f>ZZZ__FnCalls!A79</f>
        <v>42370</v>
      </c>
      <c r="CO152" s="44">
        <f>ZZZ__FnCalls!A91</f>
        <v>42736</v>
      </c>
      <c r="CP152" s="44">
        <f>ZZZ__FnCalls!A92</f>
        <v>42767</v>
      </c>
      <c r="CQ152" s="44">
        <f>ZZZ__FnCalls!A93</f>
        <v>42795</v>
      </c>
      <c r="CR152" s="44">
        <f>ZZZ__FnCalls!A94</f>
        <v>42826</v>
      </c>
      <c r="CS152" s="44">
        <f>ZZZ__FnCalls!A95</f>
        <v>42856</v>
      </c>
      <c r="CT152" s="44">
        <f>ZZZ__FnCalls!A96</f>
        <v>42887</v>
      </c>
      <c r="CU152" s="44">
        <f>ZZZ__FnCalls!A97</f>
        <v>42917</v>
      </c>
      <c r="CV152" s="44">
        <f>ZZZ__FnCalls!A98</f>
        <v>42948</v>
      </c>
      <c r="CW152" s="44">
        <f>ZZZ__FnCalls!A99</f>
        <v>42979</v>
      </c>
      <c r="CX152" s="44">
        <f>ZZZ__FnCalls!A100</f>
        <v>43009</v>
      </c>
      <c r="CY152" s="44">
        <f>ZZZ__FnCalls!A101</f>
        <v>43040</v>
      </c>
      <c r="CZ152" s="44">
        <f>ZZZ__FnCalls!A102</f>
        <v>43070</v>
      </c>
      <c r="DA152" s="45">
        <f>ZZZ__FnCalls!A91</f>
        <v>42736</v>
      </c>
      <c r="DB152" s="44">
        <f>ZZZ__FnCalls!A103</f>
        <v>43101</v>
      </c>
      <c r="DC152" s="44">
        <f>ZZZ__FnCalls!A104</f>
        <v>43132</v>
      </c>
      <c r="DD152" s="44">
        <f>ZZZ__FnCalls!A105</f>
        <v>43160</v>
      </c>
      <c r="DE152" s="44">
        <f>ZZZ__FnCalls!A106</f>
        <v>43191</v>
      </c>
      <c r="DF152" s="44">
        <f>ZZZ__FnCalls!A107</f>
        <v>43221</v>
      </c>
      <c r="DG152" s="44">
        <f>ZZZ__FnCalls!A108</f>
        <v>43252</v>
      </c>
      <c r="DH152" s="44">
        <f>ZZZ__FnCalls!A109</f>
        <v>43282</v>
      </c>
      <c r="DI152" s="44">
        <f>ZZZ__FnCalls!A110</f>
        <v>43313</v>
      </c>
      <c r="DJ152" s="44">
        <f>ZZZ__FnCalls!A111</f>
        <v>43344</v>
      </c>
      <c r="DK152" s="44">
        <f>ZZZ__FnCalls!A112</f>
        <v>43374</v>
      </c>
      <c r="DL152" s="44">
        <f>ZZZ__FnCalls!A113</f>
        <v>43405</v>
      </c>
      <c r="DM152" s="44">
        <f>ZZZ__FnCalls!A114</f>
        <v>43435</v>
      </c>
      <c r="DN152" s="45">
        <f>ZZZ__FnCalls!A103</f>
        <v>43101</v>
      </c>
      <c r="DO152" s="44">
        <f>ZZZ__FnCalls!A115</f>
        <v>43466</v>
      </c>
      <c r="DP152" s="44">
        <f>ZZZ__FnCalls!A116</f>
        <v>43497</v>
      </c>
      <c r="DQ152" s="44">
        <f>ZZZ__FnCalls!A117</f>
        <v>43525</v>
      </c>
      <c r="DR152" s="44">
        <f>ZZZ__FnCalls!A118</f>
        <v>43556</v>
      </c>
      <c r="DS152" s="44">
        <f>ZZZ__FnCalls!A119</f>
        <v>43586</v>
      </c>
      <c r="DT152" s="44">
        <f>ZZZ__FnCalls!A120</f>
        <v>43617</v>
      </c>
      <c r="DU152" s="44">
        <f>ZZZ__FnCalls!A121</f>
        <v>43647</v>
      </c>
      <c r="DV152" s="44">
        <f>ZZZ__FnCalls!A122</f>
        <v>43678</v>
      </c>
      <c r="DW152" s="44">
        <f>ZZZ__FnCalls!A123</f>
        <v>43709</v>
      </c>
      <c r="DX152" s="44">
        <f>ZZZ__FnCalls!A124</f>
        <v>43739</v>
      </c>
      <c r="DY152" s="44">
        <f>ZZZ__FnCalls!A125</f>
        <v>43770</v>
      </c>
      <c r="DZ152" s="44">
        <f>ZZZ__FnCalls!A126</f>
        <v>43800</v>
      </c>
      <c r="EA152" s="45">
        <f>ZZZ__FnCalls!A115</f>
        <v>43466</v>
      </c>
      <c r="EB152" s="44">
        <f>ZZZ__FnCalls!A127</f>
        <v>43831</v>
      </c>
      <c r="EC152" s="44">
        <f>ZZZ__FnCalls!A128</f>
        <v>43862</v>
      </c>
      <c r="ED152" s="44">
        <f>ZZZ__FnCalls!A129</f>
        <v>43891</v>
      </c>
      <c r="EE152" s="44">
        <f>ZZZ__FnCalls!A130</f>
        <v>43922</v>
      </c>
      <c r="EF152" s="44">
        <f>ZZZ__FnCalls!A131</f>
        <v>43952</v>
      </c>
      <c r="EG152" s="44">
        <f>ZZZ__FnCalls!A132</f>
        <v>43983</v>
      </c>
      <c r="EH152" s="44">
        <f>ZZZ__FnCalls!A133</f>
        <v>44013</v>
      </c>
      <c r="EI152" s="44">
        <f>ZZZ__FnCalls!A134</f>
        <v>44044</v>
      </c>
      <c r="EJ152" s="44">
        <f>ZZZ__FnCalls!A135</f>
        <v>44075</v>
      </c>
      <c r="EK152" s="44">
        <f>ZZZ__FnCalls!A136</f>
        <v>44105</v>
      </c>
      <c r="EL152" s="44">
        <f>ZZZ__FnCalls!A137</f>
        <v>44136</v>
      </c>
      <c r="EM152" s="44">
        <f>ZZZ__FnCalls!A138</f>
        <v>44166</v>
      </c>
      <c r="EN152" s="45">
        <f>ZZZ__FnCalls!A127</f>
        <v>43831</v>
      </c>
    </row>
    <row r="153" spans="1:144" ht="12.75" customHeight="1" x14ac:dyDescent="0.2">
      <c r="A153" s="2" t="str">
        <f>"Capital_Desired_stdev_2"</f>
        <v>Capital_Desired_stdev_2</v>
      </c>
    </row>
    <row r="154" spans="1:144" ht="12.75" customHeight="1" x14ac:dyDescent="0.2">
      <c r="B154" s="19" t="str">
        <f>ZZZ__FnCalls!F7</f>
        <v>MMM 2010</v>
      </c>
      <c r="C154" s="20" t="str">
        <f>ZZZ__FnCalls!F8</f>
        <v>MMM 2010</v>
      </c>
      <c r="D154" s="20" t="str">
        <f>ZZZ__FnCalls!F9</f>
        <v>MMM 2010</v>
      </c>
      <c r="E154" s="20" t="str">
        <f>ZZZ__FnCalls!F10</f>
        <v>MMM 2010</v>
      </c>
      <c r="F154" s="20" t="str">
        <f>ZZZ__FnCalls!F11</f>
        <v>MMM 2010</v>
      </c>
      <c r="G154" s="20" t="str">
        <f>ZZZ__FnCalls!F12</f>
        <v>MMM 2010</v>
      </c>
      <c r="H154" s="20" t="str">
        <f>ZZZ__FnCalls!F13</f>
        <v>MMM 2010</v>
      </c>
      <c r="I154" s="20" t="str">
        <f>ZZZ__FnCalls!F14</f>
        <v>MMM 2010</v>
      </c>
      <c r="J154" s="20" t="str">
        <f>ZZZ__FnCalls!F15</f>
        <v>MMM 2010</v>
      </c>
      <c r="K154" s="20" t="str">
        <f>ZZZ__FnCalls!F16</f>
        <v>MMM 2010</v>
      </c>
      <c r="L154" s="20" t="str">
        <f>ZZZ__FnCalls!F17</f>
        <v>MMM 2010</v>
      </c>
      <c r="M154" s="20" t="str">
        <f>ZZZ__FnCalls!F18</f>
        <v>MMM 2010</v>
      </c>
      <c r="N154" s="21" t="str">
        <f>ZZZ__FnCalls!H7</f>
        <v>2010</v>
      </c>
      <c r="O154" s="20" t="str">
        <f>ZZZ__FnCalls!F19</f>
        <v>MMM 2011</v>
      </c>
      <c r="P154" s="20" t="str">
        <f>ZZZ__FnCalls!F20</f>
        <v>MMM 2011</v>
      </c>
      <c r="Q154" s="20" t="str">
        <f>ZZZ__FnCalls!F21</f>
        <v>MMM 2011</v>
      </c>
      <c r="R154" s="20" t="str">
        <f>ZZZ__FnCalls!F22</f>
        <v>MMM 2011</v>
      </c>
      <c r="S154" s="20" t="str">
        <f>ZZZ__FnCalls!F23</f>
        <v>MMM 2011</v>
      </c>
      <c r="T154" s="20" t="str">
        <f>ZZZ__FnCalls!F24</f>
        <v>MMM 2011</v>
      </c>
      <c r="U154" s="20" t="str">
        <f>ZZZ__FnCalls!F25</f>
        <v>MMM 2011</v>
      </c>
      <c r="V154" s="20" t="str">
        <f>ZZZ__FnCalls!F26</f>
        <v>MMM 2011</v>
      </c>
      <c r="W154" s="20" t="str">
        <f>ZZZ__FnCalls!F27</f>
        <v>MMM 2011</v>
      </c>
      <c r="X154" s="20" t="str">
        <f>ZZZ__FnCalls!F28</f>
        <v>MMM 2011</v>
      </c>
      <c r="Y154" s="20" t="str">
        <f>ZZZ__FnCalls!F29</f>
        <v>MMM 2011</v>
      </c>
      <c r="Z154" s="20" t="str">
        <f>ZZZ__FnCalls!F30</f>
        <v>MMM 2011</v>
      </c>
      <c r="AA154" s="21" t="str">
        <f>ZZZ__FnCalls!H19</f>
        <v>2011</v>
      </c>
      <c r="AB154" s="20" t="str">
        <f>ZZZ__FnCalls!F31</f>
        <v>MMM 2012</v>
      </c>
      <c r="AC154" s="20" t="str">
        <f>ZZZ__FnCalls!F32</f>
        <v>MMM 2012</v>
      </c>
      <c r="AD154" s="20" t="str">
        <f>ZZZ__FnCalls!F33</f>
        <v>MMM 2012</v>
      </c>
      <c r="AE154" s="20" t="str">
        <f>ZZZ__FnCalls!F34</f>
        <v>MMM 2012</v>
      </c>
      <c r="AF154" s="20" t="str">
        <f>ZZZ__FnCalls!F35</f>
        <v>MMM 2012</v>
      </c>
      <c r="AG154" s="20" t="str">
        <f>ZZZ__FnCalls!F36</f>
        <v>MMM 2012</v>
      </c>
      <c r="AH154" s="20" t="str">
        <f>ZZZ__FnCalls!F37</f>
        <v>MMM 2012</v>
      </c>
      <c r="AI154" s="20" t="str">
        <f>ZZZ__FnCalls!F38</f>
        <v>MMM 2012</v>
      </c>
      <c r="AJ154" s="20" t="str">
        <f>ZZZ__FnCalls!F39</f>
        <v>MMM 2012</v>
      </c>
      <c r="AK154" s="20" t="str">
        <f>ZZZ__FnCalls!F40</f>
        <v>MMM 2012</v>
      </c>
      <c r="AL154" s="20" t="str">
        <f>ZZZ__FnCalls!F41</f>
        <v>MMM 2012</v>
      </c>
      <c r="AM154" s="20" t="str">
        <f>ZZZ__FnCalls!F42</f>
        <v>MMM 2012</v>
      </c>
      <c r="AN154" s="21" t="str">
        <f>ZZZ__FnCalls!H31</f>
        <v>2012</v>
      </c>
      <c r="AO154" s="20" t="str">
        <f>ZZZ__FnCalls!F43</f>
        <v>MMM 2013</v>
      </c>
      <c r="AP154" s="20" t="str">
        <f>ZZZ__FnCalls!F44</f>
        <v>MMM 2013</v>
      </c>
      <c r="AQ154" s="20" t="str">
        <f>ZZZ__FnCalls!F45</f>
        <v>MMM 2013</v>
      </c>
      <c r="AR154" s="20" t="str">
        <f>ZZZ__FnCalls!F46</f>
        <v>MMM 2013</v>
      </c>
      <c r="AS154" s="20" t="str">
        <f>ZZZ__FnCalls!F47</f>
        <v>MMM 2013</v>
      </c>
      <c r="AT154" s="20" t="str">
        <f>ZZZ__FnCalls!F48</f>
        <v>MMM 2013</v>
      </c>
      <c r="AU154" s="20" t="str">
        <f>ZZZ__FnCalls!F49</f>
        <v>MMM 2013</v>
      </c>
      <c r="AV154" s="20" t="str">
        <f>ZZZ__FnCalls!F50</f>
        <v>MMM 2013</v>
      </c>
      <c r="AW154" s="20" t="str">
        <f>ZZZ__FnCalls!F51</f>
        <v>MMM 2013</v>
      </c>
      <c r="AX154" s="20" t="str">
        <f>ZZZ__FnCalls!F52</f>
        <v>MMM 2013</v>
      </c>
      <c r="AY154" s="20" t="str">
        <f>ZZZ__FnCalls!F53</f>
        <v>MMM 2013</v>
      </c>
      <c r="AZ154" s="20" t="str">
        <f>ZZZ__FnCalls!F54</f>
        <v>MMM 2013</v>
      </c>
      <c r="BA154" s="21" t="str">
        <f>ZZZ__FnCalls!H43</f>
        <v>2013</v>
      </c>
      <c r="BB154" s="20" t="str">
        <f>ZZZ__FnCalls!F55</f>
        <v>MMM 2014</v>
      </c>
      <c r="BC154" s="20" t="str">
        <f>ZZZ__FnCalls!F56</f>
        <v>MMM 2014</v>
      </c>
      <c r="BD154" s="20" t="str">
        <f>ZZZ__FnCalls!F57</f>
        <v>MMM 2014</v>
      </c>
      <c r="BE154" s="20" t="str">
        <f>ZZZ__FnCalls!F58</f>
        <v>MMM 2014</v>
      </c>
      <c r="BF154" s="20" t="str">
        <f>ZZZ__FnCalls!F59</f>
        <v>MMM 2014</v>
      </c>
      <c r="BG154" s="20" t="str">
        <f>ZZZ__FnCalls!F60</f>
        <v>MMM 2014</v>
      </c>
      <c r="BH154" s="20" t="str">
        <f>ZZZ__FnCalls!F61</f>
        <v>MMM 2014</v>
      </c>
      <c r="BI154" s="20" t="str">
        <f>ZZZ__FnCalls!F62</f>
        <v>MMM 2014</v>
      </c>
      <c r="BJ154" s="20" t="str">
        <f>ZZZ__FnCalls!F63</f>
        <v>MMM 2014</v>
      </c>
      <c r="BK154" s="20" t="str">
        <f>ZZZ__FnCalls!F64</f>
        <v>MMM 2014</v>
      </c>
      <c r="BL154" s="20" t="str">
        <f>ZZZ__FnCalls!F65</f>
        <v>MMM 2014</v>
      </c>
      <c r="BM154" s="20" t="str">
        <f>ZZZ__FnCalls!F66</f>
        <v>MMM 2014</v>
      </c>
      <c r="BN154" s="21" t="str">
        <f>ZZZ__FnCalls!H55</f>
        <v>2014</v>
      </c>
      <c r="BO154" s="20" t="str">
        <f>ZZZ__FnCalls!F67</f>
        <v>MMM 2015</v>
      </c>
      <c r="BP154" s="20" t="str">
        <f>ZZZ__FnCalls!F68</f>
        <v>MMM 2015</v>
      </c>
      <c r="BQ154" s="20" t="str">
        <f>ZZZ__FnCalls!F69</f>
        <v>MMM 2015</v>
      </c>
      <c r="BR154" s="20" t="str">
        <f>ZZZ__FnCalls!F70</f>
        <v>MMM 2015</v>
      </c>
      <c r="BS154" s="20" t="str">
        <f>ZZZ__FnCalls!F71</f>
        <v>MMM 2015</v>
      </c>
      <c r="BT154" s="20" t="str">
        <f>ZZZ__FnCalls!F72</f>
        <v>MMM 2015</v>
      </c>
      <c r="BU154" s="20" t="str">
        <f>ZZZ__FnCalls!F73</f>
        <v>MMM 2015</v>
      </c>
      <c r="BV154" s="20" t="str">
        <f>ZZZ__FnCalls!F74</f>
        <v>MMM 2015</v>
      </c>
      <c r="BW154" s="20" t="str">
        <f>ZZZ__FnCalls!F75</f>
        <v>MMM 2015</v>
      </c>
      <c r="BX154" s="20" t="str">
        <f>ZZZ__FnCalls!F76</f>
        <v>MMM 2015</v>
      </c>
      <c r="BY154" s="20" t="str">
        <f>ZZZ__FnCalls!F77</f>
        <v>MMM 2015</v>
      </c>
      <c r="BZ154" s="20" t="str">
        <f>ZZZ__FnCalls!F78</f>
        <v>MMM 2015</v>
      </c>
      <c r="CA154" s="21" t="str">
        <f>ZZZ__FnCalls!H67</f>
        <v>2015</v>
      </c>
      <c r="CB154" s="20" t="str">
        <f>ZZZ__FnCalls!F79</f>
        <v>MMM 2016</v>
      </c>
      <c r="CC154" s="20" t="str">
        <f>ZZZ__FnCalls!F80</f>
        <v>MMM 2016</v>
      </c>
      <c r="CD154" s="20" t="str">
        <f>ZZZ__FnCalls!F81</f>
        <v>MMM 2016</v>
      </c>
      <c r="CE154" s="20" t="str">
        <f>ZZZ__FnCalls!F82</f>
        <v>MMM 2016</v>
      </c>
      <c r="CF154" s="20" t="str">
        <f>ZZZ__FnCalls!F83</f>
        <v>MMM 2016</v>
      </c>
      <c r="CG154" s="20" t="str">
        <f>ZZZ__FnCalls!F84</f>
        <v>MMM 2016</v>
      </c>
      <c r="CH154" s="20" t="str">
        <f>ZZZ__FnCalls!F85</f>
        <v>MMM 2016</v>
      </c>
      <c r="CI154" s="20" t="str">
        <f>ZZZ__FnCalls!F86</f>
        <v>MMM 2016</v>
      </c>
      <c r="CJ154" s="20" t="str">
        <f>ZZZ__FnCalls!F87</f>
        <v>MMM 2016</v>
      </c>
      <c r="CK154" s="20" t="str">
        <f>ZZZ__FnCalls!F88</f>
        <v>MMM 2016</v>
      </c>
      <c r="CL154" s="20" t="str">
        <f>ZZZ__FnCalls!F89</f>
        <v>MMM 2016</v>
      </c>
      <c r="CM154" s="20" t="str">
        <f>ZZZ__FnCalls!F90</f>
        <v>MMM 2016</v>
      </c>
      <c r="CN154" s="21" t="str">
        <f>ZZZ__FnCalls!H79</f>
        <v>2016</v>
      </c>
      <c r="CO154" s="20" t="str">
        <f>ZZZ__FnCalls!F91</f>
        <v>MMM 2017</v>
      </c>
      <c r="CP154" s="20" t="str">
        <f>ZZZ__FnCalls!F92</f>
        <v>MMM 2017</v>
      </c>
      <c r="CQ154" s="20" t="str">
        <f>ZZZ__FnCalls!F93</f>
        <v>MMM 2017</v>
      </c>
      <c r="CR154" s="20" t="str">
        <f>ZZZ__FnCalls!F94</f>
        <v>MMM 2017</v>
      </c>
      <c r="CS154" s="20" t="str">
        <f>ZZZ__FnCalls!F95</f>
        <v>MMM 2017</v>
      </c>
      <c r="CT154" s="20" t="str">
        <f>ZZZ__FnCalls!F96</f>
        <v>MMM 2017</v>
      </c>
      <c r="CU154" s="20" t="str">
        <f>ZZZ__FnCalls!F97</f>
        <v>MMM 2017</v>
      </c>
      <c r="CV154" s="20" t="str">
        <f>ZZZ__FnCalls!F98</f>
        <v>MMM 2017</v>
      </c>
      <c r="CW154" s="20" t="str">
        <f>ZZZ__FnCalls!F99</f>
        <v>MMM 2017</v>
      </c>
      <c r="CX154" s="20" t="str">
        <f>ZZZ__FnCalls!F100</f>
        <v>MMM 2017</v>
      </c>
      <c r="CY154" s="20" t="str">
        <f>ZZZ__FnCalls!F101</f>
        <v>MMM 2017</v>
      </c>
      <c r="CZ154" s="20" t="str">
        <f>ZZZ__FnCalls!F102</f>
        <v>MMM 2017</v>
      </c>
      <c r="DA154" s="21" t="str">
        <f>ZZZ__FnCalls!H91</f>
        <v>2017</v>
      </c>
      <c r="DB154" s="20" t="str">
        <f>ZZZ__FnCalls!F103</f>
        <v>MMM 2018</v>
      </c>
      <c r="DC154" s="20" t="str">
        <f>ZZZ__FnCalls!F104</f>
        <v>MMM 2018</v>
      </c>
      <c r="DD154" s="20" t="str">
        <f>ZZZ__FnCalls!F105</f>
        <v>MMM 2018</v>
      </c>
      <c r="DE154" s="20" t="str">
        <f>ZZZ__FnCalls!F106</f>
        <v>MMM 2018</v>
      </c>
      <c r="DF154" s="20" t="str">
        <f>ZZZ__FnCalls!F107</f>
        <v>MMM 2018</v>
      </c>
      <c r="DG154" s="20" t="str">
        <f>ZZZ__FnCalls!F108</f>
        <v>MMM 2018</v>
      </c>
      <c r="DH154" s="20" t="str">
        <f>ZZZ__FnCalls!F109</f>
        <v>MMM 2018</v>
      </c>
      <c r="DI154" s="20" t="str">
        <f>ZZZ__FnCalls!F110</f>
        <v>MMM 2018</v>
      </c>
      <c r="DJ154" s="20" t="str">
        <f>ZZZ__FnCalls!F111</f>
        <v>MMM 2018</v>
      </c>
      <c r="DK154" s="20" t="str">
        <f>ZZZ__FnCalls!F112</f>
        <v>MMM 2018</v>
      </c>
      <c r="DL154" s="20" t="str">
        <f>ZZZ__FnCalls!F113</f>
        <v>MMM 2018</v>
      </c>
      <c r="DM154" s="20" t="str">
        <f>ZZZ__FnCalls!F114</f>
        <v>MMM 2018</v>
      </c>
      <c r="DN154" s="21" t="str">
        <f>ZZZ__FnCalls!H103</f>
        <v>2018</v>
      </c>
      <c r="DO154" s="20" t="str">
        <f>ZZZ__FnCalls!F115</f>
        <v>MMM 2019</v>
      </c>
      <c r="DP154" s="20" t="str">
        <f>ZZZ__FnCalls!F116</f>
        <v>MMM 2019</v>
      </c>
      <c r="DQ154" s="20" t="str">
        <f>ZZZ__FnCalls!F117</f>
        <v>MMM 2019</v>
      </c>
      <c r="DR154" s="20" t="str">
        <f>ZZZ__FnCalls!F118</f>
        <v>MMM 2019</v>
      </c>
      <c r="DS154" s="20" t="str">
        <f>ZZZ__FnCalls!F119</f>
        <v>MMM 2019</v>
      </c>
      <c r="DT154" s="20" t="str">
        <f>ZZZ__FnCalls!F120</f>
        <v>MMM 2019</v>
      </c>
      <c r="DU154" s="20" t="str">
        <f>ZZZ__FnCalls!F121</f>
        <v>MMM 2019</v>
      </c>
      <c r="DV154" s="20" t="str">
        <f>ZZZ__FnCalls!F122</f>
        <v>MMM 2019</v>
      </c>
      <c r="DW154" s="20" t="str">
        <f>ZZZ__FnCalls!F123</f>
        <v>MMM 2019</v>
      </c>
      <c r="DX154" s="20" t="str">
        <f>ZZZ__FnCalls!F124</f>
        <v>MMM 2019</v>
      </c>
      <c r="DY154" s="20" t="str">
        <f>ZZZ__FnCalls!F125</f>
        <v>MMM 2019</v>
      </c>
      <c r="DZ154" s="20" t="str">
        <f>ZZZ__FnCalls!F126</f>
        <v>MMM 2019</v>
      </c>
      <c r="EA154" s="21" t="str">
        <f>ZZZ__FnCalls!H115</f>
        <v>2019</v>
      </c>
      <c r="EB154" s="20" t="str">
        <f>ZZZ__FnCalls!F127</f>
        <v>MMM 2020</v>
      </c>
      <c r="EC154" s="20" t="str">
        <f>ZZZ__FnCalls!F128</f>
        <v>MMM 2020</v>
      </c>
      <c r="ED154" s="20" t="str">
        <f>ZZZ__FnCalls!F129</f>
        <v>MMM 2020</v>
      </c>
      <c r="EE154" s="20" t="str">
        <f>ZZZ__FnCalls!F130</f>
        <v>MMM 2020</v>
      </c>
      <c r="EF154" s="20" t="str">
        <f>ZZZ__FnCalls!F131</f>
        <v>MMM 2020</v>
      </c>
      <c r="EG154" s="20" t="str">
        <f>ZZZ__FnCalls!F132</f>
        <v>MMM 2020</v>
      </c>
      <c r="EH154" s="20" t="str">
        <f>ZZZ__FnCalls!F133</f>
        <v>MMM 2020</v>
      </c>
      <c r="EI154" s="20" t="str">
        <f>ZZZ__FnCalls!F134</f>
        <v>MMM 2020</v>
      </c>
      <c r="EJ154" s="20" t="str">
        <f>ZZZ__FnCalls!F135</f>
        <v>MMM 2020</v>
      </c>
      <c r="EK154" s="20" t="str">
        <f>ZZZ__FnCalls!F136</f>
        <v>MMM 2020</v>
      </c>
      <c r="EL154" s="20" t="str">
        <f>ZZZ__FnCalls!F137</f>
        <v>MMM 2020</v>
      </c>
      <c r="EM154" s="20" t="str">
        <f>ZZZ__FnCalls!F138</f>
        <v>MMM 2020</v>
      </c>
      <c r="EN154" s="21" t="str">
        <f>ZZZ__FnCalls!H127</f>
        <v>2020</v>
      </c>
    </row>
    <row r="155" spans="1:144" ht="12.75" customHeight="1" x14ac:dyDescent="0.2">
      <c r="A155" s="5"/>
      <c r="B155" s="44" t="str">
        <f>ZZZ__FnCalls!F7</f>
        <v>MMM 2010</v>
      </c>
      <c r="C155" s="44" t="str">
        <f>ZZZ__FnCalls!F8</f>
        <v>MMM 2010</v>
      </c>
      <c r="D155" s="44" t="str">
        <f>ZZZ__FnCalls!F9</f>
        <v>MMM 2010</v>
      </c>
      <c r="E155" s="44" t="str">
        <f>ZZZ__FnCalls!F10</f>
        <v>MMM 2010</v>
      </c>
      <c r="F155" s="44" t="str">
        <f>ZZZ__FnCalls!F11</f>
        <v>MMM 2010</v>
      </c>
      <c r="G155" s="44" t="str">
        <f>ZZZ__FnCalls!F12</f>
        <v>MMM 2010</v>
      </c>
      <c r="H155" s="44" t="str">
        <f>ZZZ__FnCalls!F13</f>
        <v>MMM 2010</v>
      </c>
      <c r="I155" s="44" t="str">
        <f>ZZZ__FnCalls!F14</f>
        <v>MMM 2010</v>
      </c>
      <c r="J155" s="44" t="str">
        <f>ZZZ__FnCalls!F15</f>
        <v>MMM 2010</v>
      </c>
      <c r="K155" s="44" t="str">
        <f>ZZZ__FnCalls!F16</f>
        <v>MMM 2010</v>
      </c>
      <c r="L155" s="44" t="str">
        <f>ZZZ__FnCalls!F17</f>
        <v>MMM 2010</v>
      </c>
      <c r="M155" s="44" t="str">
        <f>ZZZ__FnCalls!F18</f>
        <v>MMM 2010</v>
      </c>
      <c r="N155" s="45" t="str">
        <f>ZZZ__FnCalls!F7</f>
        <v>MMM 2010</v>
      </c>
      <c r="O155" s="44" t="str">
        <f>ZZZ__FnCalls!F19</f>
        <v>MMM 2011</v>
      </c>
      <c r="P155" s="44" t="str">
        <f>ZZZ__FnCalls!F20</f>
        <v>MMM 2011</v>
      </c>
      <c r="Q155" s="44" t="str">
        <f>ZZZ__FnCalls!F21</f>
        <v>MMM 2011</v>
      </c>
      <c r="R155" s="44" t="str">
        <f>ZZZ__FnCalls!F22</f>
        <v>MMM 2011</v>
      </c>
      <c r="S155" s="44" t="str">
        <f>ZZZ__FnCalls!F23</f>
        <v>MMM 2011</v>
      </c>
      <c r="T155" s="44" t="str">
        <f>ZZZ__FnCalls!F24</f>
        <v>MMM 2011</v>
      </c>
      <c r="U155" s="44" t="str">
        <f>ZZZ__FnCalls!F25</f>
        <v>MMM 2011</v>
      </c>
      <c r="V155" s="44" t="str">
        <f>ZZZ__FnCalls!F26</f>
        <v>MMM 2011</v>
      </c>
      <c r="W155" s="44" t="str">
        <f>ZZZ__FnCalls!F27</f>
        <v>MMM 2011</v>
      </c>
      <c r="X155" s="44" t="str">
        <f>ZZZ__FnCalls!F28</f>
        <v>MMM 2011</v>
      </c>
      <c r="Y155" s="44" t="str">
        <f>ZZZ__FnCalls!F29</f>
        <v>MMM 2011</v>
      </c>
      <c r="Z155" s="44" t="str">
        <f>ZZZ__FnCalls!F30</f>
        <v>MMM 2011</v>
      </c>
      <c r="AA155" s="45" t="str">
        <f>ZZZ__FnCalls!F19</f>
        <v>MMM 2011</v>
      </c>
      <c r="AB155" s="44" t="str">
        <f>ZZZ__FnCalls!F31</f>
        <v>MMM 2012</v>
      </c>
      <c r="AC155" s="44" t="str">
        <f>ZZZ__FnCalls!F32</f>
        <v>MMM 2012</v>
      </c>
      <c r="AD155" s="44" t="str">
        <f>ZZZ__FnCalls!F33</f>
        <v>MMM 2012</v>
      </c>
      <c r="AE155" s="44" t="str">
        <f>ZZZ__FnCalls!F34</f>
        <v>MMM 2012</v>
      </c>
      <c r="AF155" s="44" t="str">
        <f>ZZZ__FnCalls!F35</f>
        <v>MMM 2012</v>
      </c>
      <c r="AG155" s="44" t="str">
        <f>ZZZ__FnCalls!F36</f>
        <v>MMM 2012</v>
      </c>
      <c r="AH155" s="44" t="str">
        <f>ZZZ__FnCalls!F37</f>
        <v>MMM 2012</v>
      </c>
      <c r="AI155" s="44" t="str">
        <f>ZZZ__FnCalls!F38</f>
        <v>MMM 2012</v>
      </c>
      <c r="AJ155" s="44" t="str">
        <f>ZZZ__FnCalls!F39</f>
        <v>MMM 2012</v>
      </c>
      <c r="AK155" s="44" t="str">
        <f>ZZZ__FnCalls!F40</f>
        <v>MMM 2012</v>
      </c>
      <c r="AL155" s="44" t="str">
        <f>ZZZ__FnCalls!F41</f>
        <v>MMM 2012</v>
      </c>
      <c r="AM155" s="44" t="str">
        <f>ZZZ__FnCalls!F42</f>
        <v>MMM 2012</v>
      </c>
      <c r="AN155" s="45" t="str">
        <f>ZZZ__FnCalls!F31</f>
        <v>MMM 2012</v>
      </c>
      <c r="AO155" s="44" t="str">
        <f>ZZZ__FnCalls!F43</f>
        <v>MMM 2013</v>
      </c>
      <c r="AP155" s="44" t="str">
        <f>ZZZ__FnCalls!F44</f>
        <v>MMM 2013</v>
      </c>
      <c r="AQ155" s="44" t="str">
        <f>ZZZ__FnCalls!F45</f>
        <v>MMM 2013</v>
      </c>
      <c r="AR155" s="44" t="str">
        <f>ZZZ__FnCalls!F46</f>
        <v>MMM 2013</v>
      </c>
      <c r="AS155" s="44" t="str">
        <f>ZZZ__FnCalls!F47</f>
        <v>MMM 2013</v>
      </c>
      <c r="AT155" s="44" t="str">
        <f>ZZZ__FnCalls!F48</f>
        <v>MMM 2013</v>
      </c>
      <c r="AU155" s="44" t="str">
        <f>ZZZ__FnCalls!F49</f>
        <v>MMM 2013</v>
      </c>
      <c r="AV155" s="44" t="str">
        <f>ZZZ__FnCalls!F50</f>
        <v>MMM 2013</v>
      </c>
      <c r="AW155" s="44" t="str">
        <f>ZZZ__FnCalls!F51</f>
        <v>MMM 2013</v>
      </c>
      <c r="AX155" s="44" t="str">
        <f>ZZZ__FnCalls!F52</f>
        <v>MMM 2013</v>
      </c>
      <c r="AY155" s="44" t="str">
        <f>ZZZ__FnCalls!F53</f>
        <v>MMM 2013</v>
      </c>
      <c r="AZ155" s="44" t="str">
        <f>ZZZ__FnCalls!F54</f>
        <v>MMM 2013</v>
      </c>
      <c r="BA155" s="45" t="str">
        <f>ZZZ__FnCalls!F43</f>
        <v>MMM 2013</v>
      </c>
      <c r="BB155" s="44" t="str">
        <f>ZZZ__FnCalls!F55</f>
        <v>MMM 2014</v>
      </c>
      <c r="BC155" s="44" t="str">
        <f>ZZZ__FnCalls!F56</f>
        <v>MMM 2014</v>
      </c>
      <c r="BD155" s="44" t="str">
        <f>ZZZ__FnCalls!F57</f>
        <v>MMM 2014</v>
      </c>
      <c r="BE155" s="44" t="str">
        <f>ZZZ__FnCalls!F58</f>
        <v>MMM 2014</v>
      </c>
      <c r="BF155" s="44" t="str">
        <f>ZZZ__FnCalls!F59</f>
        <v>MMM 2014</v>
      </c>
      <c r="BG155" s="44" t="str">
        <f>ZZZ__FnCalls!F60</f>
        <v>MMM 2014</v>
      </c>
      <c r="BH155" s="44" t="str">
        <f>ZZZ__FnCalls!F61</f>
        <v>MMM 2014</v>
      </c>
      <c r="BI155" s="44" t="str">
        <f>ZZZ__FnCalls!F62</f>
        <v>MMM 2014</v>
      </c>
      <c r="BJ155" s="44" t="str">
        <f>ZZZ__FnCalls!F63</f>
        <v>MMM 2014</v>
      </c>
      <c r="BK155" s="44" t="str">
        <f>ZZZ__FnCalls!F64</f>
        <v>MMM 2014</v>
      </c>
      <c r="BL155" s="44" t="str">
        <f>ZZZ__FnCalls!F65</f>
        <v>MMM 2014</v>
      </c>
      <c r="BM155" s="44" t="str">
        <f>ZZZ__FnCalls!F66</f>
        <v>MMM 2014</v>
      </c>
      <c r="BN155" s="45" t="str">
        <f>ZZZ__FnCalls!F55</f>
        <v>MMM 2014</v>
      </c>
      <c r="BO155" s="44" t="str">
        <f>ZZZ__FnCalls!F67</f>
        <v>MMM 2015</v>
      </c>
      <c r="BP155" s="44" t="str">
        <f>ZZZ__FnCalls!F68</f>
        <v>MMM 2015</v>
      </c>
      <c r="BQ155" s="44" t="str">
        <f>ZZZ__FnCalls!F69</f>
        <v>MMM 2015</v>
      </c>
      <c r="BR155" s="44" t="str">
        <f>ZZZ__FnCalls!F70</f>
        <v>MMM 2015</v>
      </c>
      <c r="BS155" s="44" t="str">
        <f>ZZZ__FnCalls!F71</f>
        <v>MMM 2015</v>
      </c>
      <c r="BT155" s="44" t="str">
        <f>ZZZ__FnCalls!F72</f>
        <v>MMM 2015</v>
      </c>
      <c r="BU155" s="44" t="str">
        <f>ZZZ__FnCalls!F73</f>
        <v>MMM 2015</v>
      </c>
      <c r="BV155" s="44" t="str">
        <f>ZZZ__FnCalls!F74</f>
        <v>MMM 2015</v>
      </c>
      <c r="BW155" s="44" t="str">
        <f>ZZZ__FnCalls!F75</f>
        <v>MMM 2015</v>
      </c>
      <c r="BX155" s="44" t="str">
        <f>ZZZ__FnCalls!F76</f>
        <v>MMM 2015</v>
      </c>
      <c r="BY155" s="44" t="str">
        <f>ZZZ__FnCalls!F77</f>
        <v>MMM 2015</v>
      </c>
      <c r="BZ155" s="44" t="str">
        <f>ZZZ__FnCalls!F78</f>
        <v>MMM 2015</v>
      </c>
      <c r="CA155" s="45" t="str">
        <f>ZZZ__FnCalls!F67</f>
        <v>MMM 2015</v>
      </c>
      <c r="CB155" s="44" t="str">
        <f>ZZZ__FnCalls!F79</f>
        <v>MMM 2016</v>
      </c>
      <c r="CC155" s="44" t="str">
        <f>ZZZ__FnCalls!F80</f>
        <v>MMM 2016</v>
      </c>
      <c r="CD155" s="44" t="str">
        <f>ZZZ__FnCalls!F81</f>
        <v>MMM 2016</v>
      </c>
      <c r="CE155" s="44" t="str">
        <f>ZZZ__FnCalls!F82</f>
        <v>MMM 2016</v>
      </c>
      <c r="CF155" s="44" t="str">
        <f>ZZZ__FnCalls!F83</f>
        <v>MMM 2016</v>
      </c>
      <c r="CG155" s="44" t="str">
        <f>ZZZ__FnCalls!F84</f>
        <v>MMM 2016</v>
      </c>
      <c r="CH155" s="44" t="str">
        <f>ZZZ__FnCalls!F85</f>
        <v>MMM 2016</v>
      </c>
      <c r="CI155" s="44" t="str">
        <f>ZZZ__FnCalls!F86</f>
        <v>MMM 2016</v>
      </c>
      <c r="CJ155" s="44" t="str">
        <f>ZZZ__FnCalls!F87</f>
        <v>MMM 2016</v>
      </c>
      <c r="CK155" s="44" t="str">
        <f>ZZZ__FnCalls!F88</f>
        <v>MMM 2016</v>
      </c>
      <c r="CL155" s="44" t="str">
        <f>ZZZ__FnCalls!F89</f>
        <v>MMM 2016</v>
      </c>
      <c r="CM155" s="44" t="str">
        <f>ZZZ__FnCalls!F90</f>
        <v>MMM 2016</v>
      </c>
      <c r="CN155" s="45" t="str">
        <f>ZZZ__FnCalls!F79</f>
        <v>MMM 2016</v>
      </c>
      <c r="CO155" s="44" t="str">
        <f>ZZZ__FnCalls!F91</f>
        <v>MMM 2017</v>
      </c>
      <c r="CP155" s="44" t="str">
        <f>ZZZ__FnCalls!F92</f>
        <v>MMM 2017</v>
      </c>
      <c r="CQ155" s="44" t="str">
        <f>ZZZ__FnCalls!F93</f>
        <v>MMM 2017</v>
      </c>
      <c r="CR155" s="44" t="str">
        <f>ZZZ__FnCalls!F94</f>
        <v>MMM 2017</v>
      </c>
      <c r="CS155" s="44" t="str">
        <f>ZZZ__FnCalls!F95</f>
        <v>MMM 2017</v>
      </c>
      <c r="CT155" s="44" t="str">
        <f>ZZZ__FnCalls!F96</f>
        <v>MMM 2017</v>
      </c>
      <c r="CU155" s="44" t="str">
        <f>ZZZ__FnCalls!F97</f>
        <v>MMM 2017</v>
      </c>
      <c r="CV155" s="44" t="str">
        <f>ZZZ__FnCalls!F98</f>
        <v>MMM 2017</v>
      </c>
      <c r="CW155" s="44" t="str">
        <f>ZZZ__FnCalls!F99</f>
        <v>MMM 2017</v>
      </c>
      <c r="CX155" s="44" t="str">
        <f>ZZZ__FnCalls!F100</f>
        <v>MMM 2017</v>
      </c>
      <c r="CY155" s="44" t="str">
        <f>ZZZ__FnCalls!F101</f>
        <v>MMM 2017</v>
      </c>
      <c r="CZ155" s="44" t="str">
        <f>ZZZ__FnCalls!F102</f>
        <v>MMM 2017</v>
      </c>
      <c r="DA155" s="45" t="str">
        <f>ZZZ__FnCalls!F91</f>
        <v>MMM 2017</v>
      </c>
      <c r="DB155" s="44" t="str">
        <f>ZZZ__FnCalls!F103</f>
        <v>MMM 2018</v>
      </c>
      <c r="DC155" s="44" t="str">
        <f>ZZZ__FnCalls!F104</f>
        <v>MMM 2018</v>
      </c>
      <c r="DD155" s="44" t="str">
        <f>ZZZ__FnCalls!F105</f>
        <v>MMM 2018</v>
      </c>
      <c r="DE155" s="44" t="str">
        <f>ZZZ__FnCalls!F106</f>
        <v>MMM 2018</v>
      </c>
      <c r="DF155" s="44" t="str">
        <f>ZZZ__FnCalls!F107</f>
        <v>MMM 2018</v>
      </c>
      <c r="DG155" s="44" t="str">
        <f>ZZZ__FnCalls!F108</f>
        <v>MMM 2018</v>
      </c>
      <c r="DH155" s="44" t="str">
        <f>ZZZ__FnCalls!F109</f>
        <v>MMM 2018</v>
      </c>
      <c r="DI155" s="44" t="str">
        <f>ZZZ__FnCalls!F110</f>
        <v>MMM 2018</v>
      </c>
      <c r="DJ155" s="44" t="str">
        <f>ZZZ__FnCalls!F111</f>
        <v>MMM 2018</v>
      </c>
      <c r="DK155" s="44" t="str">
        <f>ZZZ__FnCalls!F112</f>
        <v>MMM 2018</v>
      </c>
      <c r="DL155" s="44" t="str">
        <f>ZZZ__FnCalls!F113</f>
        <v>MMM 2018</v>
      </c>
      <c r="DM155" s="44" t="str">
        <f>ZZZ__FnCalls!F114</f>
        <v>MMM 2018</v>
      </c>
      <c r="DN155" s="45" t="str">
        <f>ZZZ__FnCalls!F103</f>
        <v>MMM 2018</v>
      </c>
      <c r="DO155" s="44" t="str">
        <f>ZZZ__FnCalls!F115</f>
        <v>MMM 2019</v>
      </c>
      <c r="DP155" s="44" t="str">
        <f>ZZZ__FnCalls!F116</f>
        <v>MMM 2019</v>
      </c>
      <c r="DQ155" s="44" t="str">
        <f>ZZZ__FnCalls!F117</f>
        <v>MMM 2019</v>
      </c>
      <c r="DR155" s="44" t="str">
        <f>ZZZ__FnCalls!F118</f>
        <v>MMM 2019</v>
      </c>
      <c r="DS155" s="44" t="str">
        <f>ZZZ__FnCalls!F119</f>
        <v>MMM 2019</v>
      </c>
      <c r="DT155" s="44" t="str">
        <f>ZZZ__FnCalls!F120</f>
        <v>MMM 2019</v>
      </c>
      <c r="DU155" s="44" t="str">
        <f>ZZZ__FnCalls!F121</f>
        <v>MMM 2019</v>
      </c>
      <c r="DV155" s="44" t="str">
        <f>ZZZ__FnCalls!F122</f>
        <v>MMM 2019</v>
      </c>
      <c r="DW155" s="44" t="str">
        <f>ZZZ__FnCalls!F123</f>
        <v>MMM 2019</v>
      </c>
      <c r="DX155" s="44" t="str">
        <f>ZZZ__FnCalls!F124</f>
        <v>MMM 2019</v>
      </c>
      <c r="DY155" s="44" t="str">
        <f>ZZZ__FnCalls!F125</f>
        <v>MMM 2019</v>
      </c>
      <c r="DZ155" s="44" t="str">
        <f>ZZZ__FnCalls!F126</f>
        <v>MMM 2019</v>
      </c>
      <c r="EA155" s="45" t="str">
        <f>ZZZ__FnCalls!F115</f>
        <v>MMM 2019</v>
      </c>
      <c r="EB155" s="44" t="str">
        <f>ZZZ__FnCalls!F127</f>
        <v>MMM 2020</v>
      </c>
      <c r="EC155" s="44" t="str">
        <f>ZZZ__FnCalls!F128</f>
        <v>MMM 2020</v>
      </c>
      <c r="ED155" s="44" t="str">
        <f>ZZZ__FnCalls!F129</f>
        <v>MMM 2020</v>
      </c>
      <c r="EE155" s="44" t="str">
        <f>ZZZ__FnCalls!F130</f>
        <v>MMM 2020</v>
      </c>
      <c r="EF155" s="44" t="str">
        <f>ZZZ__FnCalls!F131</f>
        <v>MMM 2020</v>
      </c>
      <c r="EG155" s="44" t="str">
        <f>ZZZ__FnCalls!F132</f>
        <v>MMM 2020</v>
      </c>
      <c r="EH155" s="44" t="str">
        <f>ZZZ__FnCalls!F133</f>
        <v>MMM 2020</v>
      </c>
      <c r="EI155" s="44" t="str">
        <f>ZZZ__FnCalls!F134</f>
        <v>MMM 2020</v>
      </c>
      <c r="EJ155" s="44" t="str">
        <f>ZZZ__FnCalls!F135</f>
        <v>MMM 2020</v>
      </c>
      <c r="EK155" s="44" t="str">
        <f>ZZZ__FnCalls!F136</f>
        <v>MMM 2020</v>
      </c>
      <c r="EL155" s="44" t="str">
        <f>ZZZ__FnCalls!F137</f>
        <v>MMM 2020</v>
      </c>
      <c r="EM155" s="44" t="str">
        <f>ZZZ__FnCalls!F138</f>
        <v>MMM 2020</v>
      </c>
      <c r="EN155" s="45" t="str">
        <f>ZZZ__FnCalls!F127</f>
        <v>MMM 2020</v>
      </c>
    </row>
    <row r="156" spans="1:144" ht="12.75" customHeight="1" x14ac:dyDescent="0.2">
      <c r="A156" s="2" t="str">
        <f>"Employment_mean_1"</f>
        <v>Employment_mean_1</v>
      </c>
    </row>
    <row r="157" spans="1:144" ht="12.75" customHeight="1" x14ac:dyDescent="0.2">
      <c r="B157" s="19" t="str">
        <f>ZZZ__FnCalls!F7</f>
        <v>MMM 2010</v>
      </c>
      <c r="C157" s="20" t="str">
        <f>ZZZ__FnCalls!F8</f>
        <v>MMM 2010</v>
      </c>
      <c r="D157" s="20" t="str">
        <f>ZZZ__FnCalls!F9</f>
        <v>MMM 2010</v>
      </c>
      <c r="E157" s="20" t="str">
        <f>ZZZ__FnCalls!F10</f>
        <v>MMM 2010</v>
      </c>
      <c r="F157" s="20" t="str">
        <f>ZZZ__FnCalls!F11</f>
        <v>MMM 2010</v>
      </c>
      <c r="G157" s="20" t="str">
        <f>ZZZ__FnCalls!F12</f>
        <v>MMM 2010</v>
      </c>
      <c r="H157" s="20" t="str">
        <f>ZZZ__FnCalls!F13</f>
        <v>MMM 2010</v>
      </c>
      <c r="I157" s="20" t="str">
        <f>ZZZ__FnCalls!F14</f>
        <v>MMM 2010</v>
      </c>
      <c r="J157" s="20" t="str">
        <f>ZZZ__FnCalls!F15</f>
        <v>MMM 2010</v>
      </c>
      <c r="K157" s="20" t="str">
        <f>ZZZ__FnCalls!F16</f>
        <v>MMM 2010</v>
      </c>
      <c r="L157" s="20" t="str">
        <f>ZZZ__FnCalls!F17</f>
        <v>MMM 2010</v>
      </c>
      <c r="M157" s="20" t="str">
        <f>ZZZ__FnCalls!F18</f>
        <v>MMM 2010</v>
      </c>
      <c r="N157" s="21" t="str">
        <f>ZZZ__FnCalls!H7</f>
        <v>2010</v>
      </c>
      <c r="O157" s="20" t="str">
        <f>ZZZ__FnCalls!F19</f>
        <v>MMM 2011</v>
      </c>
      <c r="P157" s="20" t="str">
        <f>ZZZ__FnCalls!F20</f>
        <v>MMM 2011</v>
      </c>
      <c r="Q157" s="20" t="str">
        <f>ZZZ__FnCalls!F21</f>
        <v>MMM 2011</v>
      </c>
      <c r="R157" s="20" t="str">
        <f>ZZZ__FnCalls!F22</f>
        <v>MMM 2011</v>
      </c>
      <c r="S157" s="20" t="str">
        <f>ZZZ__FnCalls!F23</f>
        <v>MMM 2011</v>
      </c>
      <c r="T157" s="20" t="str">
        <f>ZZZ__FnCalls!F24</f>
        <v>MMM 2011</v>
      </c>
      <c r="U157" s="20" t="str">
        <f>ZZZ__FnCalls!F25</f>
        <v>MMM 2011</v>
      </c>
      <c r="V157" s="20" t="str">
        <f>ZZZ__FnCalls!F26</f>
        <v>MMM 2011</v>
      </c>
      <c r="W157" s="20" t="str">
        <f>ZZZ__FnCalls!F27</f>
        <v>MMM 2011</v>
      </c>
      <c r="X157" s="20" t="str">
        <f>ZZZ__FnCalls!F28</f>
        <v>MMM 2011</v>
      </c>
      <c r="Y157" s="20" t="str">
        <f>ZZZ__FnCalls!F29</f>
        <v>MMM 2011</v>
      </c>
      <c r="Z157" s="20" t="str">
        <f>ZZZ__FnCalls!F30</f>
        <v>MMM 2011</v>
      </c>
      <c r="AA157" s="21" t="str">
        <f>ZZZ__FnCalls!H19</f>
        <v>2011</v>
      </c>
      <c r="AB157" s="20" t="str">
        <f>ZZZ__FnCalls!F31</f>
        <v>MMM 2012</v>
      </c>
      <c r="AC157" s="20" t="str">
        <f>ZZZ__FnCalls!F32</f>
        <v>MMM 2012</v>
      </c>
      <c r="AD157" s="20" t="str">
        <f>ZZZ__FnCalls!F33</f>
        <v>MMM 2012</v>
      </c>
      <c r="AE157" s="20" t="str">
        <f>ZZZ__FnCalls!F34</f>
        <v>MMM 2012</v>
      </c>
      <c r="AF157" s="20" t="str">
        <f>ZZZ__FnCalls!F35</f>
        <v>MMM 2012</v>
      </c>
      <c r="AG157" s="20" t="str">
        <f>ZZZ__FnCalls!F36</f>
        <v>MMM 2012</v>
      </c>
      <c r="AH157" s="20" t="str">
        <f>ZZZ__FnCalls!F37</f>
        <v>MMM 2012</v>
      </c>
      <c r="AI157" s="20" t="str">
        <f>ZZZ__FnCalls!F38</f>
        <v>MMM 2012</v>
      </c>
      <c r="AJ157" s="20" t="str">
        <f>ZZZ__FnCalls!F39</f>
        <v>MMM 2012</v>
      </c>
      <c r="AK157" s="20" t="str">
        <f>ZZZ__FnCalls!F40</f>
        <v>MMM 2012</v>
      </c>
      <c r="AL157" s="20" t="str">
        <f>ZZZ__FnCalls!F41</f>
        <v>MMM 2012</v>
      </c>
      <c r="AM157" s="20" t="str">
        <f>ZZZ__FnCalls!F42</f>
        <v>MMM 2012</v>
      </c>
      <c r="AN157" s="21" t="str">
        <f>ZZZ__FnCalls!H31</f>
        <v>2012</v>
      </c>
      <c r="AO157" s="20" t="str">
        <f>ZZZ__FnCalls!F43</f>
        <v>MMM 2013</v>
      </c>
      <c r="AP157" s="20" t="str">
        <f>ZZZ__FnCalls!F44</f>
        <v>MMM 2013</v>
      </c>
      <c r="AQ157" s="20" t="str">
        <f>ZZZ__FnCalls!F45</f>
        <v>MMM 2013</v>
      </c>
      <c r="AR157" s="20" t="str">
        <f>ZZZ__FnCalls!F46</f>
        <v>MMM 2013</v>
      </c>
      <c r="AS157" s="20" t="str">
        <f>ZZZ__FnCalls!F47</f>
        <v>MMM 2013</v>
      </c>
      <c r="AT157" s="20" t="str">
        <f>ZZZ__FnCalls!F48</f>
        <v>MMM 2013</v>
      </c>
      <c r="AU157" s="20" t="str">
        <f>ZZZ__FnCalls!F49</f>
        <v>MMM 2013</v>
      </c>
      <c r="AV157" s="20" t="str">
        <f>ZZZ__FnCalls!F50</f>
        <v>MMM 2013</v>
      </c>
      <c r="AW157" s="20" t="str">
        <f>ZZZ__FnCalls!F51</f>
        <v>MMM 2013</v>
      </c>
      <c r="AX157" s="20" t="str">
        <f>ZZZ__FnCalls!F52</f>
        <v>MMM 2013</v>
      </c>
      <c r="AY157" s="20" t="str">
        <f>ZZZ__FnCalls!F53</f>
        <v>MMM 2013</v>
      </c>
      <c r="AZ157" s="20" t="str">
        <f>ZZZ__FnCalls!F54</f>
        <v>MMM 2013</v>
      </c>
      <c r="BA157" s="21" t="str">
        <f>ZZZ__FnCalls!H43</f>
        <v>2013</v>
      </c>
      <c r="BB157" s="20" t="str">
        <f>ZZZ__FnCalls!F55</f>
        <v>MMM 2014</v>
      </c>
      <c r="BC157" s="20" t="str">
        <f>ZZZ__FnCalls!F56</f>
        <v>MMM 2014</v>
      </c>
      <c r="BD157" s="20" t="str">
        <f>ZZZ__FnCalls!F57</f>
        <v>MMM 2014</v>
      </c>
      <c r="BE157" s="20" t="str">
        <f>ZZZ__FnCalls!F58</f>
        <v>MMM 2014</v>
      </c>
      <c r="BF157" s="20" t="str">
        <f>ZZZ__FnCalls!F59</f>
        <v>MMM 2014</v>
      </c>
      <c r="BG157" s="20" t="str">
        <f>ZZZ__FnCalls!F60</f>
        <v>MMM 2014</v>
      </c>
      <c r="BH157" s="20" t="str">
        <f>ZZZ__FnCalls!F61</f>
        <v>MMM 2014</v>
      </c>
      <c r="BI157" s="20" t="str">
        <f>ZZZ__FnCalls!F62</f>
        <v>MMM 2014</v>
      </c>
      <c r="BJ157" s="20" t="str">
        <f>ZZZ__FnCalls!F63</f>
        <v>MMM 2014</v>
      </c>
      <c r="BK157" s="20" t="str">
        <f>ZZZ__FnCalls!F64</f>
        <v>MMM 2014</v>
      </c>
      <c r="BL157" s="20" t="str">
        <f>ZZZ__FnCalls!F65</f>
        <v>MMM 2014</v>
      </c>
      <c r="BM157" s="20" t="str">
        <f>ZZZ__FnCalls!F66</f>
        <v>MMM 2014</v>
      </c>
      <c r="BN157" s="21" t="str">
        <f>ZZZ__FnCalls!H55</f>
        <v>2014</v>
      </c>
      <c r="BO157" s="20" t="str">
        <f>ZZZ__FnCalls!F67</f>
        <v>MMM 2015</v>
      </c>
      <c r="BP157" s="20" t="str">
        <f>ZZZ__FnCalls!F68</f>
        <v>MMM 2015</v>
      </c>
      <c r="BQ157" s="20" t="str">
        <f>ZZZ__FnCalls!F69</f>
        <v>MMM 2015</v>
      </c>
      <c r="BR157" s="20" t="str">
        <f>ZZZ__FnCalls!F70</f>
        <v>MMM 2015</v>
      </c>
      <c r="BS157" s="20" t="str">
        <f>ZZZ__FnCalls!F71</f>
        <v>MMM 2015</v>
      </c>
      <c r="BT157" s="20" t="str">
        <f>ZZZ__FnCalls!F72</f>
        <v>MMM 2015</v>
      </c>
      <c r="BU157" s="20" t="str">
        <f>ZZZ__FnCalls!F73</f>
        <v>MMM 2015</v>
      </c>
      <c r="BV157" s="20" t="str">
        <f>ZZZ__FnCalls!F74</f>
        <v>MMM 2015</v>
      </c>
      <c r="BW157" s="20" t="str">
        <f>ZZZ__FnCalls!F75</f>
        <v>MMM 2015</v>
      </c>
      <c r="BX157" s="20" t="str">
        <f>ZZZ__FnCalls!F76</f>
        <v>MMM 2015</v>
      </c>
      <c r="BY157" s="20" t="str">
        <f>ZZZ__FnCalls!F77</f>
        <v>MMM 2015</v>
      </c>
      <c r="BZ157" s="20" t="str">
        <f>ZZZ__FnCalls!F78</f>
        <v>MMM 2015</v>
      </c>
      <c r="CA157" s="21" t="str">
        <f>ZZZ__FnCalls!H67</f>
        <v>2015</v>
      </c>
      <c r="CB157" s="20" t="str">
        <f>ZZZ__FnCalls!F79</f>
        <v>MMM 2016</v>
      </c>
      <c r="CC157" s="20" t="str">
        <f>ZZZ__FnCalls!F80</f>
        <v>MMM 2016</v>
      </c>
      <c r="CD157" s="20" t="str">
        <f>ZZZ__FnCalls!F81</f>
        <v>MMM 2016</v>
      </c>
      <c r="CE157" s="20" t="str">
        <f>ZZZ__FnCalls!F82</f>
        <v>MMM 2016</v>
      </c>
      <c r="CF157" s="20" t="str">
        <f>ZZZ__FnCalls!F83</f>
        <v>MMM 2016</v>
      </c>
      <c r="CG157" s="20" t="str">
        <f>ZZZ__FnCalls!F84</f>
        <v>MMM 2016</v>
      </c>
      <c r="CH157" s="20" t="str">
        <f>ZZZ__FnCalls!F85</f>
        <v>MMM 2016</v>
      </c>
      <c r="CI157" s="20" t="str">
        <f>ZZZ__FnCalls!F86</f>
        <v>MMM 2016</v>
      </c>
      <c r="CJ157" s="20" t="str">
        <f>ZZZ__FnCalls!F87</f>
        <v>MMM 2016</v>
      </c>
      <c r="CK157" s="20" t="str">
        <f>ZZZ__FnCalls!F88</f>
        <v>MMM 2016</v>
      </c>
      <c r="CL157" s="20" t="str">
        <f>ZZZ__FnCalls!F89</f>
        <v>MMM 2016</v>
      </c>
      <c r="CM157" s="20" t="str">
        <f>ZZZ__FnCalls!F90</f>
        <v>MMM 2016</v>
      </c>
      <c r="CN157" s="21" t="str">
        <f>ZZZ__FnCalls!H79</f>
        <v>2016</v>
      </c>
      <c r="CO157" s="20" t="str">
        <f>ZZZ__FnCalls!F91</f>
        <v>MMM 2017</v>
      </c>
      <c r="CP157" s="20" t="str">
        <f>ZZZ__FnCalls!F92</f>
        <v>MMM 2017</v>
      </c>
      <c r="CQ157" s="20" t="str">
        <f>ZZZ__FnCalls!F93</f>
        <v>MMM 2017</v>
      </c>
      <c r="CR157" s="20" t="str">
        <f>ZZZ__FnCalls!F94</f>
        <v>MMM 2017</v>
      </c>
      <c r="CS157" s="20" t="str">
        <f>ZZZ__FnCalls!F95</f>
        <v>MMM 2017</v>
      </c>
      <c r="CT157" s="20" t="str">
        <f>ZZZ__FnCalls!F96</f>
        <v>MMM 2017</v>
      </c>
      <c r="CU157" s="20" t="str">
        <f>ZZZ__FnCalls!F97</f>
        <v>MMM 2017</v>
      </c>
      <c r="CV157" s="20" t="str">
        <f>ZZZ__FnCalls!F98</f>
        <v>MMM 2017</v>
      </c>
      <c r="CW157" s="20" t="str">
        <f>ZZZ__FnCalls!F99</f>
        <v>MMM 2017</v>
      </c>
      <c r="CX157" s="20" t="str">
        <f>ZZZ__FnCalls!F100</f>
        <v>MMM 2017</v>
      </c>
      <c r="CY157" s="20" t="str">
        <f>ZZZ__FnCalls!F101</f>
        <v>MMM 2017</v>
      </c>
      <c r="CZ157" s="20" t="str">
        <f>ZZZ__FnCalls!F102</f>
        <v>MMM 2017</v>
      </c>
      <c r="DA157" s="21" t="str">
        <f>ZZZ__FnCalls!H91</f>
        <v>2017</v>
      </c>
      <c r="DB157" s="20" t="str">
        <f>ZZZ__FnCalls!F103</f>
        <v>MMM 2018</v>
      </c>
      <c r="DC157" s="20" t="str">
        <f>ZZZ__FnCalls!F104</f>
        <v>MMM 2018</v>
      </c>
      <c r="DD157" s="20" t="str">
        <f>ZZZ__FnCalls!F105</f>
        <v>MMM 2018</v>
      </c>
      <c r="DE157" s="20" t="str">
        <f>ZZZ__FnCalls!F106</f>
        <v>MMM 2018</v>
      </c>
      <c r="DF157" s="20" t="str">
        <f>ZZZ__FnCalls!F107</f>
        <v>MMM 2018</v>
      </c>
      <c r="DG157" s="20" t="str">
        <f>ZZZ__FnCalls!F108</f>
        <v>MMM 2018</v>
      </c>
      <c r="DH157" s="20" t="str">
        <f>ZZZ__FnCalls!F109</f>
        <v>MMM 2018</v>
      </c>
      <c r="DI157" s="20" t="str">
        <f>ZZZ__FnCalls!F110</f>
        <v>MMM 2018</v>
      </c>
      <c r="DJ157" s="20" t="str">
        <f>ZZZ__FnCalls!F111</f>
        <v>MMM 2018</v>
      </c>
      <c r="DK157" s="20" t="str">
        <f>ZZZ__FnCalls!F112</f>
        <v>MMM 2018</v>
      </c>
      <c r="DL157" s="20" t="str">
        <f>ZZZ__FnCalls!F113</f>
        <v>MMM 2018</v>
      </c>
      <c r="DM157" s="20" t="str">
        <f>ZZZ__FnCalls!F114</f>
        <v>MMM 2018</v>
      </c>
      <c r="DN157" s="21" t="str">
        <f>ZZZ__FnCalls!H103</f>
        <v>2018</v>
      </c>
      <c r="DO157" s="20" t="str">
        <f>ZZZ__FnCalls!F115</f>
        <v>MMM 2019</v>
      </c>
      <c r="DP157" s="20" t="str">
        <f>ZZZ__FnCalls!F116</f>
        <v>MMM 2019</v>
      </c>
      <c r="DQ157" s="20" t="str">
        <f>ZZZ__FnCalls!F117</f>
        <v>MMM 2019</v>
      </c>
      <c r="DR157" s="20" t="str">
        <f>ZZZ__FnCalls!F118</f>
        <v>MMM 2019</v>
      </c>
      <c r="DS157" s="20" t="str">
        <f>ZZZ__FnCalls!F119</f>
        <v>MMM 2019</v>
      </c>
      <c r="DT157" s="20" t="str">
        <f>ZZZ__FnCalls!F120</f>
        <v>MMM 2019</v>
      </c>
      <c r="DU157" s="20" t="str">
        <f>ZZZ__FnCalls!F121</f>
        <v>MMM 2019</v>
      </c>
      <c r="DV157" s="20" t="str">
        <f>ZZZ__FnCalls!F122</f>
        <v>MMM 2019</v>
      </c>
      <c r="DW157" s="20" t="str">
        <f>ZZZ__FnCalls!F123</f>
        <v>MMM 2019</v>
      </c>
      <c r="DX157" s="20" t="str">
        <f>ZZZ__FnCalls!F124</f>
        <v>MMM 2019</v>
      </c>
      <c r="DY157" s="20" t="str">
        <f>ZZZ__FnCalls!F125</f>
        <v>MMM 2019</v>
      </c>
      <c r="DZ157" s="20" t="str">
        <f>ZZZ__FnCalls!F126</f>
        <v>MMM 2019</v>
      </c>
      <c r="EA157" s="21" t="str">
        <f>ZZZ__FnCalls!H115</f>
        <v>2019</v>
      </c>
      <c r="EB157" s="20" t="str">
        <f>ZZZ__FnCalls!F127</f>
        <v>MMM 2020</v>
      </c>
      <c r="EC157" s="20" t="str">
        <f>ZZZ__FnCalls!F128</f>
        <v>MMM 2020</v>
      </c>
      <c r="ED157" s="20" t="str">
        <f>ZZZ__FnCalls!F129</f>
        <v>MMM 2020</v>
      </c>
      <c r="EE157" s="20" t="str">
        <f>ZZZ__FnCalls!F130</f>
        <v>MMM 2020</v>
      </c>
      <c r="EF157" s="20" t="str">
        <f>ZZZ__FnCalls!F131</f>
        <v>MMM 2020</v>
      </c>
      <c r="EG157" s="20" t="str">
        <f>ZZZ__FnCalls!F132</f>
        <v>MMM 2020</v>
      </c>
      <c r="EH157" s="20" t="str">
        <f>ZZZ__FnCalls!F133</f>
        <v>MMM 2020</v>
      </c>
      <c r="EI157" s="20" t="str">
        <f>ZZZ__FnCalls!F134</f>
        <v>MMM 2020</v>
      </c>
      <c r="EJ157" s="20" t="str">
        <f>ZZZ__FnCalls!F135</f>
        <v>MMM 2020</v>
      </c>
      <c r="EK157" s="20" t="str">
        <f>ZZZ__FnCalls!F136</f>
        <v>MMM 2020</v>
      </c>
      <c r="EL157" s="20" t="str">
        <f>ZZZ__FnCalls!F137</f>
        <v>MMM 2020</v>
      </c>
      <c r="EM157" s="20" t="str">
        <f>ZZZ__FnCalls!F138</f>
        <v>MMM 2020</v>
      </c>
      <c r="EN157" s="21" t="str">
        <f>ZZZ__FnCalls!H127</f>
        <v>2020</v>
      </c>
    </row>
    <row r="158" spans="1:144" ht="12.75" customHeight="1" x14ac:dyDescent="0.2">
      <c r="A158" s="5"/>
      <c r="B158" s="44">
        <f>ZZZ__FnCalls!A7</f>
        <v>40179</v>
      </c>
      <c r="C158" s="44">
        <f>ZZZ__FnCalls!A8</f>
        <v>40210</v>
      </c>
      <c r="D158" s="44">
        <f>ZZZ__FnCalls!A9</f>
        <v>40238</v>
      </c>
      <c r="E158" s="44">
        <f>ZZZ__FnCalls!A10</f>
        <v>40269</v>
      </c>
      <c r="F158" s="44">
        <f>ZZZ__FnCalls!A11</f>
        <v>40299</v>
      </c>
      <c r="G158" s="44">
        <f>ZZZ__FnCalls!A12</f>
        <v>40330</v>
      </c>
      <c r="H158" s="44">
        <f>ZZZ__FnCalls!A13</f>
        <v>40360</v>
      </c>
      <c r="I158" s="44">
        <f>ZZZ__FnCalls!A14</f>
        <v>40391</v>
      </c>
      <c r="J158" s="44">
        <f>ZZZ__FnCalls!A15</f>
        <v>40422</v>
      </c>
      <c r="K158" s="44">
        <f>ZZZ__FnCalls!A16</f>
        <v>40452</v>
      </c>
      <c r="L158" s="44">
        <f>ZZZ__FnCalls!A17</f>
        <v>40483</v>
      </c>
      <c r="M158" s="44">
        <f>ZZZ__FnCalls!A18</f>
        <v>40513</v>
      </c>
      <c r="N158" s="45">
        <f>ZZZ__FnCalls!A7</f>
        <v>40179</v>
      </c>
      <c r="O158" s="44">
        <f>ZZZ__FnCalls!A19</f>
        <v>40544</v>
      </c>
      <c r="P158" s="44">
        <f>ZZZ__FnCalls!A20</f>
        <v>40575</v>
      </c>
      <c r="Q158" s="44">
        <f>ZZZ__FnCalls!A21</f>
        <v>40603</v>
      </c>
      <c r="R158" s="44">
        <f>ZZZ__FnCalls!A22</f>
        <v>40634</v>
      </c>
      <c r="S158" s="44">
        <f>ZZZ__FnCalls!A23</f>
        <v>40664</v>
      </c>
      <c r="T158" s="44">
        <f>ZZZ__FnCalls!A24</f>
        <v>40695</v>
      </c>
      <c r="U158" s="44">
        <f>ZZZ__FnCalls!A25</f>
        <v>40725</v>
      </c>
      <c r="V158" s="44">
        <f>ZZZ__FnCalls!A26</f>
        <v>40756</v>
      </c>
      <c r="W158" s="44">
        <f>ZZZ__FnCalls!A27</f>
        <v>40787</v>
      </c>
      <c r="X158" s="44">
        <f>ZZZ__FnCalls!A28</f>
        <v>40817</v>
      </c>
      <c r="Y158" s="44">
        <f>ZZZ__FnCalls!A29</f>
        <v>40848</v>
      </c>
      <c r="Z158" s="44">
        <f>ZZZ__FnCalls!A30</f>
        <v>40878</v>
      </c>
      <c r="AA158" s="45">
        <f>ZZZ__FnCalls!A19</f>
        <v>40544</v>
      </c>
      <c r="AB158" s="44">
        <f>ZZZ__FnCalls!A31</f>
        <v>40909</v>
      </c>
      <c r="AC158" s="44">
        <f>ZZZ__FnCalls!A32</f>
        <v>40940</v>
      </c>
      <c r="AD158" s="44">
        <f>ZZZ__FnCalls!A33</f>
        <v>40969</v>
      </c>
      <c r="AE158" s="44">
        <f>ZZZ__FnCalls!A34</f>
        <v>41000</v>
      </c>
      <c r="AF158" s="44">
        <f>ZZZ__FnCalls!A35</f>
        <v>41030</v>
      </c>
      <c r="AG158" s="44">
        <f>ZZZ__FnCalls!A36</f>
        <v>41061</v>
      </c>
      <c r="AH158" s="44">
        <f>ZZZ__FnCalls!A37</f>
        <v>41091</v>
      </c>
      <c r="AI158" s="44">
        <f>ZZZ__FnCalls!A38</f>
        <v>41122</v>
      </c>
      <c r="AJ158" s="44">
        <f>ZZZ__FnCalls!A39</f>
        <v>41153</v>
      </c>
      <c r="AK158" s="44">
        <f>ZZZ__FnCalls!A40</f>
        <v>41183</v>
      </c>
      <c r="AL158" s="44">
        <f>ZZZ__FnCalls!A41</f>
        <v>41214</v>
      </c>
      <c r="AM158" s="44">
        <f>ZZZ__FnCalls!A42</f>
        <v>41244</v>
      </c>
      <c r="AN158" s="45">
        <f>ZZZ__FnCalls!A31</f>
        <v>40909</v>
      </c>
      <c r="AO158" s="44">
        <f>ZZZ__FnCalls!A43</f>
        <v>41275</v>
      </c>
      <c r="AP158" s="44">
        <f>ZZZ__FnCalls!A44</f>
        <v>41306</v>
      </c>
      <c r="AQ158" s="44">
        <f>ZZZ__FnCalls!A45</f>
        <v>41334</v>
      </c>
      <c r="AR158" s="44">
        <f>ZZZ__FnCalls!A46</f>
        <v>41365</v>
      </c>
      <c r="AS158" s="44">
        <f>ZZZ__FnCalls!A47</f>
        <v>41395</v>
      </c>
      <c r="AT158" s="44">
        <f>ZZZ__FnCalls!A48</f>
        <v>41426</v>
      </c>
      <c r="AU158" s="44">
        <f>ZZZ__FnCalls!A49</f>
        <v>41456</v>
      </c>
      <c r="AV158" s="44">
        <f>ZZZ__FnCalls!A50</f>
        <v>41487</v>
      </c>
      <c r="AW158" s="44">
        <f>ZZZ__FnCalls!A51</f>
        <v>41518</v>
      </c>
      <c r="AX158" s="44">
        <f>ZZZ__FnCalls!A52</f>
        <v>41548</v>
      </c>
      <c r="AY158" s="44">
        <f>ZZZ__FnCalls!A53</f>
        <v>41579</v>
      </c>
      <c r="AZ158" s="44">
        <f>ZZZ__FnCalls!A54</f>
        <v>41609</v>
      </c>
      <c r="BA158" s="45">
        <f>ZZZ__FnCalls!A43</f>
        <v>41275</v>
      </c>
      <c r="BB158" s="44">
        <f>ZZZ__FnCalls!A55</f>
        <v>41640</v>
      </c>
      <c r="BC158" s="44">
        <f>ZZZ__FnCalls!A56</f>
        <v>41671</v>
      </c>
      <c r="BD158" s="44">
        <f>ZZZ__FnCalls!A57</f>
        <v>41699</v>
      </c>
      <c r="BE158" s="44">
        <f>ZZZ__FnCalls!A58</f>
        <v>41730</v>
      </c>
      <c r="BF158" s="44">
        <f>ZZZ__FnCalls!A59</f>
        <v>41760</v>
      </c>
      <c r="BG158" s="44">
        <f>ZZZ__FnCalls!A60</f>
        <v>41791</v>
      </c>
      <c r="BH158" s="44">
        <f>ZZZ__FnCalls!A61</f>
        <v>41821</v>
      </c>
      <c r="BI158" s="44">
        <f>ZZZ__FnCalls!A62</f>
        <v>41852</v>
      </c>
      <c r="BJ158" s="44">
        <f>ZZZ__FnCalls!A63</f>
        <v>41883</v>
      </c>
      <c r="BK158" s="44">
        <f>ZZZ__FnCalls!A64</f>
        <v>41913</v>
      </c>
      <c r="BL158" s="44">
        <f>ZZZ__FnCalls!A65</f>
        <v>41944</v>
      </c>
      <c r="BM158" s="44">
        <f>ZZZ__FnCalls!A66</f>
        <v>41974</v>
      </c>
      <c r="BN158" s="45">
        <f>ZZZ__FnCalls!A55</f>
        <v>41640</v>
      </c>
      <c r="BO158" s="44">
        <f>ZZZ__FnCalls!A67</f>
        <v>42005</v>
      </c>
      <c r="BP158" s="44">
        <f>ZZZ__FnCalls!A68</f>
        <v>42036</v>
      </c>
      <c r="BQ158" s="44">
        <f>ZZZ__FnCalls!A69</f>
        <v>42064</v>
      </c>
      <c r="BR158" s="44">
        <f>ZZZ__FnCalls!A70</f>
        <v>42095</v>
      </c>
      <c r="BS158" s="44">
        <f>ZZZ__FnCalls!A71</f>
        <v>42125</v>
      </c>
      <c r="BT158" s="44">
        <f>ZZZ__FnCalls!A72</f>
        <v>42156</v>
      </c>
      <c r="BU158" s="44">
        <f>ZZZ__FnCalls!A73</f>
        <v>42186</v>
      </c>
      <c r="BV158" s="44">
        <f>ZZZ__FnCalls!A74</f>
        <v>42217</v>
      </c>
      <c r="BW158" s="44">
        <f>ZZZ__FnCalls!A75</f>
        <v>42248</v>
      </c>
      <c r="BX158" s="44">
        <f>ZZZ__FnCalls!A76</f>
        <v>42278</v>
      </c>
      <c r="BY158" s="44">
        <f>ZZZ__FnCalls!A77</f>
        <v>42309</v>
      </c>
      <c r="BZ158" s="44">
        <f>ZZZ__FnCalls!A78</f>
        <v>42339</v>
      </c>
      <c r="CA158" s="45">
        <f>ZZZ__FnCalls!A67</f>
        <v>42005</v>
      </c>
      <c r="CB158" s="44">
        <f>ZZZ__FnCalls!A79</f>
        <v>42370</v>
      </c>
      <c r="CC158" s="44">
        <f>ZZZ__FnCalls!A80</f>
        <v>42401</v>
      </c>
      <c r="CD158" s="44">
        <f>ZZZ__FnCalls!A81</f>
        <v>42430</v>
      </c>
      <c r="CE158" s="44">
        <f>ZZZ__FnCalls!A82</f>
        <v>42461</v>
      </c>
      <c r="CF158" s="44">
        <f>ZZZ__FnCalls!A83</f>
        <v>42491</v>
      </c>
      <c r="CG158" s="44">
        <f>ZZZ__FnCalls!A84</f>
        <v>42522</v>
      </c>
      <c r="CH158" s="44">
        <f>ZZZ__FnCalls!A85</f>
        <v>42552</v>
      </c>
      <c r="CI158" s="44">
        <f>ZZZ__FnCalls!A86</f>
        <v>42583</v>
      </c>
      <c r="CJ158" s="44">
        <f>ZZZ__FnCalls!A87</f>
        <v>42614</v>
      </c>
      <c r="CK158" s="44">
        <f>ZZZ__FnCalls!A88</f>
        <v>42644</v>
      </c>
      <c r="CL158" s="44">
        <f>ZZZ__FnCalls!A89</f>
        <v>42675</v>
      </c>
      <c r="CM158" s="44">
        <f>ZZZ__FnCalls!A90</f>
        <v>42705</v>
      </c>
      <c r="CN158" s="45">
        <f>ZZZ__FnCalls!A79</f>
        <v>42370</v>
      </c>
      <c r="CO158" s="44">
        <f>ZZZ__FnCalls!A91</f>
        <v>42736</v>
      </c>
      <c r="CP158" s="44">
        <f>ZZZ__FnCalls!A92</f>
        <v>42767</v>
      </c>
      <c r="CQ158" s="44">
        <f>ZZZ__FnCalls!A93</f>
        <v>42795</v>
      </c>
      <c r="CR158" s="44">
        <f>ZZZ__FnCalls!A94</f>
        <v>42826</v>
      </c>
      <c r="CS158" s="44">
        <f>ZZZ__FnCalls!A95</f>
        <v>42856</v>
      </c>
      <c r="CT158" s="44">
        <f>ZZZ__FnCalls!A96</f>
        <v>42887</v>
      </c>
      <c r="CU158" s="44">
        <f>ZZZ__FnCalls!A97</f>
        <v>42917</v>
      </c>
      <c r="CV158" s="44">
        <f>ZZZ__FnCalls!A98</f>
        <v>42948</v>
      </c>
      <c r="CW158" s="44">
        <f>ZZZ__FnCalls!A99</f>
        <v>42979</v>
      </c>
      <c r="CX158" s="44">
        <f>ZZZ__FnCalls!A100</f>
        <v>43009</v>
      </c>
      <c r="CY158" s="44">
        <f>ZZZ__FnCalls!A101</f>
        <v>43040</v>
      </c>
      <c r="CZ158" s="44">
        <f>ZZZ__FnCalls!A102</f>
        <v>43070</v>
      </c>
      <c r="DA158" s="45">
        <f>ZZZ__FnCalls!A91</f>
        <v>42736</v>
      </c>
      <c r="DB158" s="44">
        <f>ZZZ__FnCalls!A103</f>
        <v>43101</v>
      </c>
      <c r="DC158" s="44">
        <f>ZZZ__FnCalls!A104</f>
        <v>43132</v>
      </c>
      <c r="DD158" s="44">
        <f>ZZZ__FnCalls!A105</f>
        <v>43160</v>
      </c>
      <c r="DE158" s="44">
        <f>ZZZ__FnCalls!A106</f>
        <v>43191</v>
      </c>
      <c r="DF158" s="44">
        <f>ZZZ__FnCalls!A107</f>
        <v>43221</v>
      </c>
      <c r="DG158" s="44">
        <f>ZZZ__FnCalls!A108</f>
        <v>43252</v>
      </c>
      <c r="DH158" s="44">
        <f>ZZZ__FnCalls!A109</f>
        <v>43282</v>
      </c>
      <c r="DI158" s="44">
        <f>ZZZ__FnCalls!A110</f>
        <v>43313</v>
      </c>
      <c r="DJ158" s="44">
        <f>ZZZ__FnCalls!A111</f>
        <v>43344</v>
      </c>
      <c r="DK158" s="44">
        <f>ZZZ__FnCalls!A112</f>
        <v>43374</v>
      </c>
      <c r="DL158" s="44">
        <f>ZZZ__FnCalls!A113</f>
        <v>43405</v>
      </c>
      <c r="DM158" s="44">
        <f>ZZZ__FnCalls!A114</f>
        <v>43435</v>
      </c>
      <c r="DN158" s="45">
        <f>ZZZ__FnCalls!A103</f>
        <v>43101</v>
      </c>
      <c r="DO158" s="44">
        <f>ZZZ__FnCalls!A115</f>
        <v>43466</v>
      </c>
      <c r="DP158" s="44">
        <f>ZZZ__FnCalls!A116</f>
        <v>43497</v>
      </c>
      <c r="DQ158" s="44">
        <f>ZZZ__FnCalls!A117</f>
        <v>43525</v>
      </c>
      <c r="DR158" s="44">
        <f>ZZZ__FnCalls!A118</f>
        <v>43556</v>
      </c>
      <c r="DS158" s="44">
        <f>ZZZ__FnCalls!A119</f>
        <v>43586</v>
      </c>
      <c r="DT158" s="44">
        <f>ZZZ__FnCalls!A120</f>
        <v>43617</v>
      </c>
      <c r="DU158" s="44">
        <f>ZZZ__FnCalls!A121</f>
        <v>43647</v>
      </c>
      <c r="DV158" s="44">
        <f>ZZZ__FnCalls!A122</f>
        <v>43678</v>
      </c>
      <c r="DW158" s="44">
        <f>ZZZ__FnCalls!A123</f>
        <v>43709</v>
      </c>
      <c r="DX158" s="44">
        <f>ZZZ__FnCalls!A124</f>
        <v>43739</v>
      </c>
      <c r="DY158" s="44">
        <f>ZZZ__FnCalls!A125</f>
        <v>43770</v>
      </c>
      <c r="DZ158" s="44">
        <f>ZZZ__FnCalls!A126</f>
        <v>43800</v>
      </c>
      <c r="EA158" s="45">
        <f>ZZZ__FnCalls!A115</f>
        <v>43466</v>
      </c>
      <c r="EB158" s="44">
        <f>ZZZ__FnCalls!A127</f>
        <v>43831</v>
      </c>
      <c r="EC158" s="44">
        <f>ZZZ__FnCalls!A128</f>
        <v>43862</v>
      </c>
      <c r="ED158" s="44">
        <f>ZZZ__FnCalls!A129</f>
        <v>43891</v>
      </c>
      <c r="EE158" s="44">
        <f>ZZZ__FnCalls!A130</f>
        <v>43922</v>
      </c>
      <c r="EF158" s="44">
        <f>ZZZ__FnCalls!A131</f>
        <v>43952</v>
      </c>
      <c r="EG158" s="44">
        <f>ZZZ__FnCalls!A132</f>
        <v>43983</v>
      </c>
      <c r="EH158" s="44">
        <f>ZZZ__FnCalls!A133</f>
        <v>44013</v>
      </c>
      <c r="EI158" s="44">
        <f>ZZZ__FnCalls!A134</f>
        <v>44044</v>
      </c>
      <c r="EJ158" s="44">
        <f>ZZZ__FnCalls!A135</f>
        <v>44075</v>
      </c>
      <c r="EK158" s="44">
        <f>ZZZ__FnCalls!A136</f>
        <v>44105</v>
      </c>
      <c r="EL158" s="44">
        <f>ZZZ__FnCalls!A137</f>
        <v>44136</v>
      </c>
      <c r="EM158" s="44">
        <f>ZZZ__FnCalls!A138</f>
        <v>44166</v>
      </c>
      <c r="EN158" s="45">
        <f>ZZZ__FnCalls!A127</f>
        <v>43831</v>
      </c>
    </row>
    <row r="159" spans="1:144" ht="12.75" customHeight="1" x14ac:dyDescent="0.2">
      <c r="A159" s="2" t="str">
        <f>"Employment_mean_2"</f>
        <v>Employment_mean_2</v>
      </c>
    </row>
    <row r="160" spans="1:144" ht="12.75" customHeight="1" x14ac:dyDescent="0.2">
      <c r="B160" s="19" t="str">
        <f>ZZZ__FnCalls!F7</f>
        <v>MMM 2010</v>
      </c>
      <c r="C160" s="20" t="str">
        <f>ZZZ__FnCalls!F8</f>
        <v>MMM 2010</v>
      </c>
      <c r="D160" s="20" t="str">
        <f>ZZZ__FnCalls!F9</f>
        <v>MMM 2010</v>
      </c>
      <c r="E160" s="20" t="str">
        <f>ZZZ__FnCalls!F10</f>
        <v>MMM 2010</v>
      </c>
      <c r="F160" s="20" t="str">
        <f>ZZZ__FnCalls!F11</f>
        <v>MMM 2010</v>
      </c>
      <c r="G160" s="20" t="str">
        <f>ZZZ__FnCalls!F12</f>
        <v>MMM 2010</v>
      </c>
      <c r="H160" s="20" t="str">
        <f>ZZZ__FnCalls!F13</f>
        <v>MMM 2010</v>
      </c>
      <c r="I160" s="20" t="str">
        <f>ZZZ__FnCalls!F14</f>
        <v>MMM 2010</v>
      </c>
      <c r="J160" s="20" t="str">
        <f>ZZZ__FnCalls!F15</f>
        <v>MMM 2010</v>
      </c>
      <c r="K160" s="20" t="str">
        <f>ZZZ__FnCalls!F16</f>
        <v>MMM 2010</v>
      </c>
      <c r="L160" s="20" t="str">
        <f>ZZZ__FnCalls!F17</f>
        <v>MMM 2010</v>
      </c>
      <c r="M160" s="20" t="str">
        <f>ZZZ__FnCalls!F18</f>
        <v>MMM 2010</v>
      </c>
      <c r="N160" s="21" t="str">
        <f>ZZZ__FnCalls!H7</f>
        <v>2010</v>
      </c>
      <c r="O160" s="20" t="str">
        <f>ZZZ__FnCalls!F19</f>
        <v>MMM 2011</v>
      </c>
      <c r="P160" s="20" t="str">
        <f>ZZZ__FnCalls!F20</f>
        <v>MMM 2011</v>
      </c>
      <c r="Q160" s="20" t="str">
        <f>ZZZ__FnCalls!F21</f>
        <v>MMM 2011</v>
      </c>
      <c r="R160" s="20" t="str">
        <f>ZZZ__FnCalls!F22</f>
        <v>MMM 2011</v>
      </c>
      <c r="S160" s="20" t="str">
        <f>ZZZ__FnCalls!F23</f>
        <v>MMM 2011</v>
      </c>
      <c r="T160" s="20" t="str">
        <f>ZZZ__FnCalls!F24</f>
        <v>MMM 2011</v>
      </c>
      <c r="U160" s="20" t="str">
        <f>ZZZ__FnCalls!F25</f>
        <v>MMM 2011</v>
      </c>
      <c r="V160" s="20" t="str">
        <f>ZZZ__FnCalls!F26</f>
        <v>MMM 2011</v>
      </c>
      <c r="W160" s="20" t="str">
        <f>ZZZ__FnCalls!F27</f>
        <v>MMM 2011</v>
      </c>
      <c r="X160" s="20" t="str">
        <f>ZZZ__FnCalls!F28</f>
        <v>MMM 2011</v>
      </c>
      <c r="Y160" s="20" t="str">
        <f>ZZZ__FnCalls!F29</f>
        <v>MMM 2011</v>
      </c>
      <c r="Z160" s="20" t="str">
        <f>ZZZ__FnCalls!F30</f>
        <v>MMM 2011</v>
      </c>
      <c r="AA160" s="21" t="str">
        <f>ZZZ__FnCalls!H19</f>
        <v>2011</v>
      </c>
      <c r="AB160" s="20" t="str">
        <f>ZZZ__FnCalls!F31</f>
        <v>MMM 2012</v>
      </c>
      <c r="AC160" s="20" t="str">
        <f>ZZZ__FnCalls!F32</f>
        <v>MMM 2012</v>
      </c>
      <c r="AD160" s="20" t="str">
        <f>ZZZ__FnCalls!F33</f>
        <v>MMM 2012</v>
      </c>
      <c r="AE160" s="20" t="str">
        <f>ZZZ__FnCalls!F34</f>
        <v>MMM 2012</v>
      </c>
      <c r="AF160" s="20" t="str">
        <f>ZZZ__FnCalls!F35</f>
        <v>MMM 2012</v>
      </c>
      <c r="AG160" s="20" t="str">
        <f>ZZZ__FnCalls!F36</f>
        <v>MMM 2012</v>
      </c>
      <c r="AH160" s="20" t="str">
        <f>ZZZ__FnCalls!F37</f>
        <v>MMM 2012</v>
      </c>
      <c r="AI160" s="20" t="str">
        <f>ZZZ__FnCalls!F38</f>
        <v>MMM 2012</v>
      </c>
      <c r="AJ160" s="20" t="str">
        <f>ZZZ__FnCalls!F39</f>
        <v>MMM 2012</v>
      </c>
      <c r="AK160" s="20" t="str">
        <f>ZZZ__FnCalls!F40</f>
        <v>MMM 2012</v>
      </c>
      <c r="AL160" s="20" t="str">
        <f>ZZZ__FnCalls!F41</f>
        <v>MMM 2012</v>
      </c>
      <c r="AM160" s="20" t="str">
        <f>ZZZ__FnCalls!F42</f>
        <v>MMM 2012</v>
      </c>
      <c r="AN160" s="21" t="str">
        <f>ZZZ__FnCalls!H31</f>
        <v>2012</v>
      </c>
      <c r="AO160" s="20" t="str">
        <f>ZZZ__FnCalls!F43</f>
        <v>MMM 2013</v>
      </c>
      <c r="AP160" s="20" t="str">
        <f>ZZZ__FnCalls!F44</f>
        <v>MMM 2013</v>
      </c>
      <c r="AQ160" s="20" t="str">
        <f>ZZZ__FnCalls!F45</f>
        <v>MMM 2013</v>
      </c>
      <c r="AR160" s="20" t="str">
        <f>ZZZ__FnCalls!F46</f>
        <v>MMM 2013</v>
      </c>
      <c r="AS160" s="20" t="str">
        <f>ZZZ__FnCalls!F47</f>
        <v>MMM 2013</v>
      </c>
      <c r="AT160" s="20" t="str">
        <f>ZZZ__FnCalls!F48</f>
        <v>MMM 2013</v>
      </c>
      <c r="AU160" s="20" t="str">
        <f>ZZZ__FnCalls!F49</f>
        <v>MMM 2013</v>
      </c>
      <c r="AV160" s="20" t="str">
        <f>ZZZ__FnCalls!F50</f>
        <v>MMM 2013</v>
      </c>
      <c r="AW160" s="20" t="str">
        <f>ZZZ__FnCalls!F51</f>
        <v>MMM 2013</v>
      </c>
      <c r="AX160" s="20" t="str">
        <f>ZZZ__FnCalls!F52</f>
        <v>MMM 2013</v>
      </c>
      <c r="AY160" s="20" t="str">
        <f>ZZZ__FnCalls!F53</f>
        <v>MMM 2013</v>
      </c>
      <c r="AZ160" s="20" t="str">
        <f>ZZZ__FnCalls!F54</f>
        <v>MMM 2013</v>
      </c>
      <c r="BA160" s="21" t="str">
        <f>ZZZ__FnCalls!H43</f>
        <v>2013</v>
      </c>
      <c r="BB160" s="20" t="str">
        <f>ZZZ__FnCalls!F55</f>
        <v>MMM 2014</v>
      </c>
      <c r="BC160" s="20" t="str">
        <f>ZZZ__FnCalls!F56</f>
        <v>MMM 2014</v>
      </c>
      <c r="BD160" s="20" t="str">
        <f>ZZZ__FnCalls!F57</f>
        <v>MMM 2014</v>
      </c>
      <c r="BE160" s="20" t="str">
        <f>ZZZ__FnCalls!F58</f>
        <v>MMM 2014</v>
      </c>
      <c r="BF160" s="20" t="str">
        <f>ZZZ__FnCalls!F59</f>
        <v>MMM 2014</v>
      </c>
      <c r="BG160" s="20" t="str">
        <f>ZZZ__FnCalls!F60</f>
        <v>MMM 2014</v>
      </c>
      <c r="BH160" s="20" t="str">
        <f>ZZZ__FnCalls!F61</f>
        <v>MMM 2014</v>
      </c>
      <c r="BI160" s="20" t="str">
        <f>ZZZ__FnCalls!F62</f>
        <v>MMM 2014</v>
      </c>
      <c r="BJ160" s="20" t="str">
        <f>ZZZ__FnCalls!F63</f>
        <v>MMM 2014</v>
      </c>
      <c r="BK160" s="20" t="str">
        <f>ZZZ__FnCalls!F64</f>
        <v>MMM 2014</v>
      </c>
      <c r="BL160" s="20" t="str">
        <f>ZZZ__FnCalls!F65</f>
        <v>MMM 2014</v>
      </c>
      <c r="BM160" s="20" t="str">
        <f>ZZZ__FnCalls!F66</f>
        <v>MMM 2014</v>
      </c>
      <c r="BN160" s="21" t="str">
        <f>ZZZ__FnCalls!H55</f>
        <v>2014</v>
      </c>
      <c r="BO160" s="20" t="str">
        <f>ZZZ__FnCalls!F67</f>
        <v>MMM 2015</v>
      </c>
      <c r="BP160" s="20" t="str">
        <f>ZZZ__FnCalls!F68</f>
        <v>MMM 2015</v>
      </c>
      <c r="BQ160" s="20" t="str">
        <f>ZZZ__FnCalls!F69</f>
        <v>MMM 2015</v>
      </c>
      <c r="BR160" s="20" t="str">
        <f>ZZZ__FnCalls!F70</f>
        <v>MMM 2015</v>
      </c>
      <c r="BS160" s="20" t="str">
        <f>ZZZ__FnCalls!F71</f>
        <v>MMM 2015</v>
      </c>
      <c r="BT160" s="20" t="str">
        <f>ZZZ__FnCalls!F72</f>
        <v>MMM 2015</v>
      </c>
      <c r="BU160" s="20" t="str">
        <f>ZZZ__FnCalls!F73</f>
        <v>MMM 2015</v>
      </c>
      <c r="BV160" s="20" t="str">
        <f>ZZZ__FnCalls!F74</f>
        <v>MMM 2015</v>
      </c>
      <c r="BW160" s="20" t="str">
        <f>ZZZ__FnCalls!F75</f>
        <v>MMM 2015</v>
      </c>
      <c r="BX160" s="20" t="str">
        <f>ZZZ__FnCalls!F76</f>
        <v>MMM 2015</v>
      </c>
      <c r="BY160" s="20" t="str">
        <f>ZZZ__FnCalls!F77</f>
        <v>MMM 2015</v>
      </c>
      <c r="BZ160" s="20" t="str">
        <f>ZZZ__FnCalls!F78</f>
        <v>MMM 2015</v>
      </c>
      <c r="CA160" s="21" t="str">
        <f>ZZZ__FnCalls!H67</f>
        <v>2015</v>
      </c>
      <c r="CB160" s="20" t="str">
        <f>ZZZ__FnCalls!F79</f>
        <v>MMM 2016</v>
      </c>
      <c r="CC160" s="20" t="str">
        <f>ZZZ__FnCalls!F80</f>
        <v>MMM 2016</v>
      </c>
      <c r="CD160" s="20" t="str">
        <f>ZZZ__FnCalls!F81</f>
        <v>MMM 2016</v>
      </c>
      <c r="CE160" s="20" t="str">
        <f>ZZZ__FnCalls!F82</f>
        <v>MMM 2016</v>
      </c>
      <c r="CF160" s="20" t="str">
        <f>ZZZ__FnCalls!F83</f>
        <v>MMM 2016</v>
      </c>
      <c r="CG160" s="20" t="str">
        <f>ZZZ__FnCalls!F84</f>
        <v>MMM 2016</v>
      </c>
      <c r="CH160" s="20" t="str">
        <f>ZZZ__FnCalls!F85</f>
        <v>MMM 2016</v>
      </c>
      <c r="CI160" s="20" t="str">
        <f>ZZZ__FnCalls!F86</f>
        <v>MMM 2016</v>
      </c>
      <c r="CJ160" s="20" t="str">
        <f>ZZZ__FnCalls!F87</f>
        <v>MMM 2016</v>
      </c>
      <c r="CK160" s="20" t="str">
        <f>ZZZ__FnCalls!F88</f>
        <v>MMM 2016</v>
      </c>
      <c r="CL160" s="20" t="str">
        <f>ZZZ__FnCalls!F89</f>
        <v>MMM 2016</v>
      </c>
      <c r="CM160" s="20" t="str">
        <f>ZZZ__FnCalls!F90</f>
        <v>MMM 2016</v>
      </c>
      <c r="CN160" s="21" t="str">
        <f>ZZZ__FnCalls!H79</f>
        <v>2016</v>
      </c>
      <c r="CO160" s="20" t="str">
        <f>ZZZ__FnCalls!F91</f>
        <v>MMM 2017</v>
      </c>
      <c r="CP160" s="20" t="str">
        <f>ZZZ__FnCalls!F92</f>
        <v>MMM 2017</v>
      </c>
      <c r="CQ160" s="20" t="str">
        <f>ZZZ__FnCalls!F93</f>
        <v>MMM 2017</v>
      </c>
      <c r="CR160" s="20" t="str">
        <f>ZZZ__FnCalls!F94</f>
        <v>MMM 2017</v>
      </c>
      <c r="CS160" s="20" t="str">
        <f>ZZZ__FnCalls!F95</f>
        <v>MMM 2017</v>
      </c>
      <c r="CT160" s="20" t="str">
        <f>ZZZ__FnCalls!F96</f>
        <v>MMM 2017</v>
      </c>
      <c r="CU160" s="20" t="str">
        <f>ZZZ__FnCalls!F97</f>
        <v>MMM 2017</v>
      </c>
      <c r="CV160" s="20" t="str">
        <f>ZZZ__FnCalls!F98</f>
        <v>MMM 2017</v>
      </c>
      <c r="CW160" s="20" t="str">
        <f>ZZZ__FnCalls!F99</f>
        <v>MMM 2017</v>
      </c>
      <c r="CX160" s="20" t="str">
        <f>ZZZ__FnCalls!F100</f>
        <v>MMM 2017</v>
      </c>
      <c r="CY160" s="20" t="str">
        <f>ZZZ__FnCalls!F101</f>
        <v>MMM 2017</v>
      </c>
      <c r="CZ160" s="20" t="str">
        <f>ZZZ__FnCalls!F102</f>
        <v>MMM 2017</v>
      </c>
      <c r="DA160" s="21" t="str">
        <f>ZZZ__FnCalls!H91</f>
        <v>2017</v>
      </c>
      <c r="DB160" s="20" t="str">
        <f>ZZZ__FnCalls!F103</f>
        <v>MMM 2018</v>
      </c>
      <c r="DC160" s="20" t="str">
        <f>ZZZ__FnCalls!F104</f>
        <v>MMM 2018</v>
      </c>
      <c r="DD160" s="20" t="str">
        <f>ZZZ__FnCalls!F105</f>
        <v>MMM 2018</v>
      </c>
      <c r="DE160" s="20" t="str">
        <f>ZZZ__FnCalls!F106</f>
        <v>MMM 2018</v>
      </c>
      <c r="DF160" s="20" t="str">
        <f>ZZZ__FnCalls!F107</f>
        <v>MMM 2018</v>
      </c>
      <c r="DG160" s="20" t="str">
        <f>ZZZ__FnCalls!F108</f>
        <v>MMM 2018</v>
      </c>
      <c r="DH160" s="20" t="str">
        <f>ZZZ__FnCalls!F109</f>
        <v>MMM 2018</v>
      </c>
      <c r="DI160" s="20" t="str">
        <f>ZZZ__FnCalls!F110</f>
        <v>MMM 2018</v>
      </c>
      <c r="DJ160" s="20" t="str">
        <f>ZZZ__FnCalls!F111</f>
        <v>MMM 2018</v>
      </c>
      <c r="DK160" s="20" t="str">
        <f>ZZZ__FnCalls!F112</f>
        <v>MMM 2018</v>
      </c>
      <c r="DL160" s="20" t="str">
        <f>ZZZ__FnCalls!F113</f>
        <v>MMM 2018</v>
      </c>
      <c r="DM160" s="20" t="str">
        <f>ZZZ__FnCalls!F114</f>
        <v>MMM 2018</v>
      </c>
      <c r="DN160" s="21" t="str">
        <f>ZZZ__FnCalls!H103</f>
        <v>2018</v>
      </c>
      <c r="DO160" s="20" t="str">
        <f>ZZZ__FnCalls!F115</f>
        <v>MMM 2019</v>
      </c>
      <c r="DP160" s="20" t="str">
        <f>ZZZ__FnCalls!F116</f>
        <v>MMM 2019</v>
      </c>
      <c r="DQ160" s="20" t="str">
        <f>ZZZ__FnCalls!F117</f>
        <v>MMM 2019</v>
      </c>
      <c r="DR160" s="20" t="str">
        <f>ZZZ__FnCalls!F118</f>
        <v>MMM 2019</v>
      </c>
      <c r="DS160" s="20" t="str">
        <f>ZZZ__FnCalls!F119</f>
        <v>MMM 2019</v>
      </c>
      <c r="DT160" s="20" t="str">
        <f>ZZZ__FnCalls!F120</f>
        <v>MMM 2019</v>
      </c>
      <c r="DU160" s="20" t="str">
        <f>ZZZ__FnCalls!F121</f>
        <v>MMM 2019</v>
      </c>
      <c r="DV160" s="20" t="str">
        <f>ZZZ__FnCalls!F122</f>
        <v>MMM 2019</v>
      </c>
      <c r="DW160" s="20" t="str">
        <f>ZZZ__FnCalls!F123</f>
        <v>MMM 2019</v>
      </c>
      <c r="DX160" s="20" t="str">
        <f>ZZZ__FnCalls!F124</f>
        <v>MMM 2019</v>
      </c>
      <c r="DY160" s="20" t="str">
        <f>ZZZ__FnCalls!F125</f>
        <v>MMM 2019</v>
      </c>
      <c r="DZ160" s="20" t="str">
        <f>ZZZ__FnCalls!F126</f>
        <v>MMM 2019</v>
      </c>
      <c r="EA160" s="21" t="str">
        <f>ZZZ__FnCalls!H115</f>
        <v>2019</v>
      </c>
      <c r="EB160" s="20" t="str">
        <f>ZZZ__FnCalls!F127</f>
        <v>MMM 2020</v>
      </c>
      <c r="EC160" s="20" t="str">
        <f>ZZZ__FnCalls!F128</f>
        <v>MMM 2020</v>
      </c>
      <c r="ED160" s="20" t="str">
        <f>ZZZ__FnCalls!F129</f>
        <v>MMM 2020</v>
      </c>
      <c r="EE160" s="20" t="str">
        <f>ZZZ__FnCalls!F130</f>
        <v>MMM 2020</v>
      </c>
      <c r="EF160" s="20" t="str">
        <f>ZZZ__FnCalls!F131</f>
        <v>MMM 2020</v>
      </c>
      <c r="EG160" s="20" t="str">
        <f>ZZZ__FnCalls!F132</f>
        <v>MMM 2020</v>
      </c>
      <c r="EH160" s="20" t="str">
        <f>ZZZ__FnCalls!F133</f>
        <v>MMM 2020</v>
      </c>
      <c r="EI160" s="20" t="str">
        <f>ZZZ__FnCalls!F134</f>
        <v>MMM 2020</v>
      </c>
      <c r="EJ160" s="20" t="str">
        <f>ZZZ__FnCalls!F135</f>
        <v>MMM 2020</v>
      </c>
      <c r="EK160" s="20" t="str">
        <f>ZZZ__FnCalls!F136</f>
        <v>MMM 2020</v>
      </c>
      <c r="EL160" s="20" t="str">
        <f>ZZZ__FnCalls!F137</f>
        <v>MMM 2020</v>
      </c>
      <c r="EM160" s="20" t="str">
        <f>ZZZ__FnCalls!F138</f>
        <v>MMM 2020</v>
      </c>
      <c r="EN160" s="21" t="str">
        <f>ZZZ__FnCalls!H127</f>
        <v>2020</v>
      </c>
    </row>
    <row r="161" spans="1:144" ht="12.75" customHeight="1" x14ac:dyDescent="0.2">
      <c r="A161" s="5"/>
      <c r="B161" s="44" t="str">
        <f>ZZZ__FnCalls!F7</f>
        <v>MMM 2010</v>
      </c>
      <c r="C161" s="44" t="str">
        <f>ZZZ__FnCalls!F8</f>
        <v>MMM 2010</v>
      </c>
      <c r="D161" s="44" t="str">
        <f>ZZZ__FnCalls!F9</f>
        <v>MMM 2010</v>
      </c>
      <c r="E161" s="44" t="str">
        <f>ZZZ__FnCalls!F10</f>
        <v>MMM 2010</v>
      </c>
      <c r="F161" s="44" t="str">
        <f>ZZZ__FnCalls!F11</f>
        <v>MMM 2010</v>
      </c>
      <c r="G161" s="44" t="str">
        <f>ZZZ__FnCalls!F12</f>
        <v>MMM 2010</v>
      </c>
      <c r="H161" s="44" t="str">
        <f>ZZZ__FnCalls!F13</f>
        <v>MMM 2010</v>
      </c>
      <c r="I161" s="44" t="str">
        <f>ZZZ__FnCalls!F14</f>
        <v>MMM 2010</v>
      </c>
      <c r="J161" s="44" t="str">
        <f>ZZZ__FnCalls!F15</f>
        <v>MMM 2010</v>
      </c>
      <c r="K161" s="44" t="str">
        <f>ZZZ__FnCalls!F16</f>
        <v>MMM 2010</v>
      </c>
      <c r="L161" s="44" t="str">
        <f>ZZZ__FnCalls!F17</f>
        <v>MMM 2010</v>
      </c>
      <c r="M161" s="44" t="str">
        <f>ZZZ__FnCalls!F18</f>
        <v>MMM 2010</v>
      </c>
      <c r="N161" s="45" t="str">
        <f>ZZZ__FnCalls!F7</f>
        <v>MMM 2010</v>
      </c>
      <c r="O161" s="44" t="str">
        <f>ZZZ__FnCalls!F19</f>
        <v>MMM 2011</v>
      </c>
      <c r="P161" s="44" t="str">
        <f>ZZZ__FnCalls!F20</f>
        <v>MMM 2011</v>
      </c>
      <c r="Q161" s="44" t="str">
        <f>ZZZ__FnCalls!F21</f>
        <v>MMM 2011</v>
      </c>
      <c r="R161" s="44" t="str">
        <f>ZZZ__FnCalls!F22</f>
        <v>MMM 2011</v>
      </c>
      <c r="S161" s="44" t="str">
        <f>ZZZ__FnCalls!F23</f>
        <v>MMM 2011</v>
      </c>
      <c r="T161" s="44" t="str">
        <f>ZZZ__FnCalls!F24</f>
        <v>MMM 2011</v>
      </c>
      <c r="U161" s="44" t="str">
        <f>ZZZ__FnCalls!F25</f>
        <v>MMM 2011</v>
      </c>
      <c r="V161" s="44" t="str">
        <f>ZZZ__FnCalls!F26</f>
        <v>MMM 2011</v>
      </c>
      <c r="W161" s="44" t="str">
        <f>ZZZ__FnCalls!F27</f>
        <v>MMM 2011</v>
      </c>
      <c r="X161" s="44" t="str">
        <f>ZZZ__FnCalls!F28</f>
        <v>MMM 2011</v>
      </c>
      <c r="Y161" s="44" t="str">
        <f>ZZZ__FnCalls!F29</f>
        <v>MMM 2011</v>
      </c>
      <c r="Z161" s="44" t="str">
        <f>ZZZ__FnCalls!F30</f>
        <v>MMM 2011</v>
      </c>
      <c r="AA161" s="45" t="str">
        <f>ZZZ__FnCalls!F19</f>
        <v>MMM 2011</v>
      </c>
      <c r="AB161" s="44" t="str">
        <f>ZZZ__FnCalls!F31</f>
        <v>MMM 2012</v>
      </c>
      <c r="AC161" s="44" t="str">
        <f>ZZZ__FnCalls!F32</f>
        <v>MMM 2012</v>
      </c>
      <c r="AD161" s="44" t="str">
        <f>ZZZ__FnCalls!F33</f>
        <v>MMM 2012</v>
      </c>
      <c r="AE161" s="44" t="str">
        <f>ZZZ__FnCalls!F34</f>
        <v>MMM 2012</v>
      </c>
      <c r="AF161" s="44" t="str">
        <f>ZZZ__FnCalls!F35</f>
        <v>MMM 2012</v>
      </c>
      <c r="AG161" s="44" t="str">
        <f>ZZZ__FnCalls!F36</f>
        <v>MMM 2012</v>
      </c>
      <c r="AH161" s="44" t="str">
        <f>ZZZ__FnCalls!F37</f>
        <v>MMM 2012</v>
      </c>
      <c r="AI161" s="44" t="str">
        <f>ZZZ__FnCalls!F38</f>
        <v>MMM 2012</v>
      </c>
      <c r="AJ161" s="44" t="str">
        <f>ZZZ__FnCalls!F39</f>
        <v>MMM 2012</v>
      </c>
      <c r="AK161" s="44" t="str">
        <f>ZZZ__FnCalls!F40</f>
        <v>MMM 2012</v>
      </c>
      <c r="AL161" s="44" t="str">
        <f>ZZZ__FnCalls!F41</f>
        <v>MMM 2012</v>
      </c>
      <c r="AM161" s="44" t="str">
        <f>ZZZ__FnCalls!F42</f>
        <v>MMM 2012</v>
      </c>
      <c r="AN161" s="45" t="str">
        <f>ZZZ__FnCalls!F31</f>
        <v>MMM 2012</v>
      </c>
      <c r="AO161" s="44" t="str">
        <f>ZZZ__FnCalls!F43</f>
        <v>MMM 2013</v>
      </c>
      <c r="AP161" s="44" t="str">
        <f>ZZZ__FnCalls!F44</f>
        <v>MMM 2013</v>
      </c>
      <c r="AQ161" s="44" t="str">
        <f>ZZZ__FnCalls!F45</f>
        <v>MMM 2013</v>
      </c>
      <c r="AR161" s="44" t="str">
        <f>ZZZ__FnCalls!F46</f>
        <v>MMM 2013</v>
      </c>
      <c r="AS161" s="44" t="str">
        <f>ZZZ__FnCalls!F47</f>
        <v>MMM 2013</v>
      </c>
      <c r="AT161" s="44" t="str">
        <f>ZZZ__FnCalls!F48</f>
        <v>MMM 2013</v>
      </c>
      <c r="AU161" s="44" t="str">
        <f>ZZZ__FnCalls!F49</f>
        <v>MMM 2013</v>
      </c>
      <c r="AV161" s="44" t="str">
        <f>ZZZ__FnCalls!F50</f>
        <v>MMM 2013</v>
      </c>
      <c r="AW161" s="44" t="str">
        <f>ZZZ__FnCalls!F51</f>
        <v>MMM 2013</v>
      </c>
      <c r="AX161" s="44" t="str">
        <f>ZZZ__FnCalls!F52</f>
        <v>MMM 2013</v>
      </c>
      <c r="AY161" s="44" t="str">
        <f>ZZZ__FnCalls!F53</f>
        <v>MMM 2013</v>
      </c>
      <c r="AZ161" s="44" t="str">
        <f>ZZZ__FnCalls!F54</f>
        <v>MMM 2013</v>
      </c>
      <c r="BA161" s="45" t="str">
        <f>ZZZ__FnCalls!F43</f>
        <v>MMM 2013</v>
      </c>
      <c r="BB161" s="44" t="str">
        <f>ZZZ__FnCalls!F55</f>
        <v>MMM 2014</v>
      </c>
      <c r="BC161" s="44" t="str">
        <f>ZZZ__FnCalls!F56</f>
        <v>MMM 2014</v>
      </c>
      <c r="BD161" s="44" t="str">
        <f>ZZZ__FnCalls!F57</f>
        <v>MMM 2014</v>
      </c>
      <c r="BE161" s="44" t="str">
        <f>ZZZ__FnCalls!F58</f>
        <v>MMM 2014</v>
      </c>
      <c r="BF161" s="44" t="str">
        <f>ZZZ__FnCalls!F59</f>
        <v>MMM 2014</v>
      </c>
      <c r="BG161" s="44" t="str">
        <f>ZZZ__FnCalls!F60</f>
        <v>MMM 2014</v>
      </c>
      <c r="BH161" s="44" t="str">
        <f>ZZZ__FnCalls!F61</f>
        <v>MMM 2014</v>
      </c>
      <c r="BI161" s="44" t="str">
        <f>ZZZ__FnCalls!F62</f>
        <v>MMM 2014</v>
      </c>
      <c r="BJ161" s="44" t="str">
        <f>ZZZ__FnCalls!F63</f>
        <v>MMM 2014</v>
      </c>
      <c r="BK161" s="44" t="str">
        <f>ZZZ__FnCalls!F64</f>
        <v>MMM 2014</v>
      </c>
      <c r="BL161" s="44" t="str">
        <f>ZZZ__FnCalls!F65</f>
        <v>MMM 2014</v>
      </c>
      <c r="BM161" s="44" t="str">
        <f>ZZZ__FnCalls!F66</f>
        <v>MMM 2014</v>
      </c>
      <c r="BN161" s="45" t="str">
        <f>ZZZ__FnCalls!F55</f>
        <v>MMM 2014</v>
      </c>
      <c r="BO161" s="44" t="str">
        <f>ZZZ__FnCalls!F67</f>
        <v>MMM 2015</v>
      </c>
      <c r="BP161" s="44" t="str">
        <f>ZZZ__FnCalls!F68</f>
        <v>MMM 2015</v>
      </c>
      <c r="BQ161" s="44" t="str">
        <f>ZZZ__FnCalls!F69</f>
        <v>MMM 2015</v>
      </c>
      <c r="BR161" s="44" t="str">
        <f>ZZZ__FnCalls!F70</f>
        <v>MMM 2015</v>
      </c>
      <c r="BS161" s="44" t="str">
        <f>ZZZ__FnCalls!F71</f>
        <v>MMM 2015</v>
      </c>
      <c r="BT161" s="44" t="str">
        <f>ZZZ__FnCalls!F72</f>
        <v>MMM 2015</v>
      </c>
      <c r="BU161" s="44" t="str">
        <f>ZZZ__FnCalls!F73</f>
        <v>MMM 2015</v>
      </c>
      <c r="BV161" s="44" t="str">
        <f>ZZZ__FnCalls!F74</f>
        <v>MMM 2015</v>
      </c>
      <c r="BW161" s="44" t="str">
        <f>ZZZ__FnCalls!F75</f>
        <v>MMM 2015</v>
      </c>
      <c r="BX161" s="44" t="str">
        <f>ZZZ__FnCalls!F76</f>
        <v>MMM 2015</v>
      </c>
      <c r="BY161" s="44" t="str">
        <f>ZZZ__FnCalls!F77</f>
        <v>MMM 2015</v>
      </c>
      <c r="BZ161" s="44" t="str">
        <f>ZZZ__FnCalls!F78</f>
        <v>MMM 2015</v>
      </c>
      <c r="CA161" s="45" t="str">
        <f>ZZZ__FnCalls!F67</f>
        <v>MMM 2015</v>
      </c>
      <c r="CB161" s="44" t="str">
        <f>ZZZ__FnCalls!F79</f>
        <v>MMM 2016</v>
      </c>
      <c r="CC161" s="44" t="str">
        <f>ZZZ__FnCalls!F80</f>
        <v>MMM 2016</v>
      </c>
      <c r="CD161" s="44" t="str">
        <f>ZZZ__FnCalls!F81</f>
        <v>MMM 2016</v>
      </c>
      <c r="CE161" s="44" t="str">
        <f>ZZZ__FnCalls!F82</f>
        <v>MMM 2016</v>
      </c>
      <c r="CF161" s="44" t="str">
        <f>ZZZ__FnCalls!F83</f>
        <v>MMM 2016</v>
      </c>
      <c r="CG161" s="44" t="str">
        <f>ZZZ__FnCalls!F84</f>
        <v>MMM 2016</v>
      </c>
      <c r="CH161" s="44" t="str">
        <f>ZZZ__FnCalls!F85</f>
        <v>MMM 2016</v>
      </c>
      <c r="CI161" s="44" t="str">
        <f>ZZZ__FnCalls!F86</f>
        <v>MMM 2016</v>
      </c>
      <c r="CJ161" s="44" t="str">
        <f>ZZZ__FnCalls!F87</f>
        <v>MMM 2016</v>
      </c>
      <c r="CK161" s="44" t="str">
        <f>ZZZ__FnCalls!F88</f>
        <v>MMM 2016</v>
      </c>
      <c r="CL161" s="44" t="str">
        <f>ZZZ__FnCalls!F89</f>
        <v>MMM 2016</v>
      </c>
      <c r="CM161" s="44" t="str">
        <f>ZZZ__FnCalls!F90</f>
        <v>MMM 2016</v>
      </c>
      <c r="CN161" s="45" t="str">
        <f>ZZZ__FnCalls!F79</f>
        <v>MMM 2016</v>
      </c>
      <c r="CO161" s="44" t="str">
        <f>ZZZ__FnCalls!F91</f>
        <v>MMM 2017</v>
      </c>
      <c r="CP161" s="44" t="str">
        <f>ZZZ__FnCalls!F92</f>
        <v>MMM 2017</v>
      </c>
      <c r="CQ161" s="44" t="str">
        <f>ZZZ__FnCalls!F93</f>
        <v>MMM 2017</v>
      </c>
      <c r="CR161" s="44" t="str">
        <f>ZZZ__FnCalls!F94</f>
        <v>MMM 2017</v>
      </c>
      <c r="CS161" s="44" t="str">
        <f>ZZZ__FnCalls!F95</f>
        <v>MMM 2017</v>
      </c>
      <c r="CT161" s="44" t="str">
        <f>ZZZ__FnCalls!F96</f>
        <v>MMM 2017</v>
      </c>
      <c r="CU161" s="44" t="str">
        <f>ZZZ__FnCalls!F97</f>
        <v>MMM 2017</v>
      </c>
      <c r="CV161" s="44" t="str">
        <f>ZZZ__FnCalls!F98</f>
        <v>MMM 2017</v>
      </c>
      <c r="CW161" s="44" t="str">
        <f>ZZZ__FnCalls!F99</f>
        <v>MMM 2017</v>
      </c>
      <c r="CX161" s="44" t="str">
        <f>ZZZ__FnCalls!F100</f>
        <v>MMM 2017</v>
      </c>
      <c r="CY161" s="44" t="str">
        <f>ZZZ__FnCalls!F101</f>
        <v>MMM 2017</v>
      </c>
      <c r="CZ161" s="44" t="str">
        <f>ZZZ__FnCalls!F102</f>
        <v>MMM 2017</v>
      </c>
      <c r="DA161" s="45" t="str">
        <f>ZZZ__FnCalls!F91</f>
        <v>MMM 2017</v>
      </c>
      <c r="DB161" s="44" t="str">
        <f>ZZZ__FnCalls!F103</f>
        <v>MMM 2018</v>
      </c>
      <c r="DC161" s="44" t="str">
        <f>ZZZ__FnCalls!F104</f>
        <v>MMM 2018</v>
      </c>
      <c r="DD161" s="44" t="str">
        <f>ZZZ__FnCalls!F105</f>
        <v>MMM 2018</v>
      </c>
      <c r="DE161" s="44" t="str">
        <f>ZZZ__FnCalls!F106</f>
        <v>MMM 2018</v>
      </c>
      <c r="DF161" s="44" t="str">
        <f>ZZZ__FnCalls!F107</f>
        <v>MMM 2018</v>
      </c>
      <c r="DG161" s="44" t="str">
        <f>ZZZ__FnCalls!F108</f>
        <v>MMM 2018</v>
      </c>
      <c r="DH161" s="44" t="str">
        <f>ZZZ__FnCalls!F109</f>
        <v>MMM 2018</v>
      </c>
      <c r="DI161" s="44" t="str">
        <f>ZZZ__FnCalls!F110</f>
        <v>MMM 2018</v>
      </c>
      <c r="DJ161" s="44" t="str">
        <f>ZZZ__FnCalls!F111</f>
        <v>MMM 2018</v>
      </c>
      <c r="DK161" s="44" t="str">
        <f>ZZZ__FnCalls!F112</f>
        <v>MMM 2018</v>
      </c>
      <c r="DL161" s="44" t="str">
        <f>ZZZ__FnCalls!F113</f>
        <v>MMM 2018</v>
      </c>
      <c r="DM161" s="44" t="str">
        <f>ZZZ__FnCalls!F114</f>
        <v>MMM 2018</v>
      </c>
      <c r="DN161" s="45" t="str">
        <f>ZZZ__FnCalls!F103</f>
        <v>MMM 2018</v>
      </c>
      <c r="DO161" s="44" t="str">
        <f>ZZZ__FnCalls!F115</f>
        <v>MMM 2019</v>
      </c>
      <c r="DP161" s="44" t="str">
        <f>ZZZ__FnCalls!F116</f>
        <v>MMM 2019</v>
      </c>
      <c r="DQ161" s="44" t="str">
        <f>ZZZ__FnCalls!F117</f>
        <v>MMM 2019</v>
      </c>
      <c r="DR161" s="44" t="str">
        <f>ZZZ__FnCalls!F118</f>
        <v>MMM 2019</v>
      </c>
      <c r="DS161" s="44" t="str">
        <f>ZZZ__FnCalls!F119</f>
        <v>MMM 2019</v>
      </c>
      <c r="DT161" s="44" t="str">
        <f>ZZZ__FnCalls!F120</f>
        <v>MMM 2019</v>
      </c>
      <c r="DU161" s="44" t="str">
        <f>ZZZ__FnCalls!F121</f>
        <v>MMM 2019</v>
      </c>
      <c r="DV161" s="44" t="str">
        <f>ZZZ__FnCalls!F122</f>
        <v>MMM 2019</v>
      </c>
      <c r="DW161" s="44" t="str">
        <f>ZZZ__FnCalls!F123</f>
        <v>MMM 2019</v>
      </c>
      <c r="DX161" s="44" t="str">
        <f>ZZZ__FnCalls!F124</f>
        <v>MMM 2019</v>
      </c>
      <c r="DY161" s="44" t="str">
        <f>ZZZ__FnCalls!F125</f>
        <v>MMM 2019</v>
      </c>
      <c r="DZ161" s="44" t="str">
        <f>ZZZ__FnCalls!F126</f>
        <v>MMM 2019</v>
      </c>
      <c r="EA161" s="45" t="str">
        <f>ZZZ__FnCalls!F115</f>
        <v>MMM 2019</v>
      </c>
      <c r="EB161" s="44" t="str">
        <f>ZZZ__FnCalls!F127</f>
        <v>MMM 2020</v>
      </c>
      <c r="EC161" s="44" t="str">
        <f>ZZZ__FnCalls!F128</f>
        <v>MMM 2020</v>
      </c>
      <c r="ED161" s="44" t="str">
        <f>ZZZ__FnCalls!F129</f>
        <v>MMM 2020</v>
      </c>
      <c r="EE161" s="44" t="str">
        <f>ZZZ__FnCalls!F130</f>
        <v>MMM 2020</v>
      </c>
      <c r="EF161" s="44" t="str">
        <f>ZZZ__FnCalls!F131</f>
        <v>MMM 2020</v>
      </c>
      <c r="EG161" s="44" t="str">
        <f>ZZZ__FnCalls!F132</f>
        <v>MMM 2020</v>
      </c>
      <c r="EH161" s="44" t="str">
        <f>ZZZ__FnCalls!F133</f>
        <v>MMM 2020</v>
      </c>
      <c r="EI161" s="44" t="str">
        <f>ZZZ__FnCalls!F134</f>
        <v>MMM 2020</v>
      </c>
      <c r="EJ161" s="44" t="str">
        <f>ZZZ__FnCalls!F135</f>
        <v>MMM 2020</v>
      </c>
      <c r="EK161" s="44" t="str">
        <f>ZZZ__FnCalls!F136</f>
        <v>MMM 2020</v>
      </c>
      <c r="EL161" s="44" t="str">
        <f>ZZZ__FnCalls!F137</f>
        <v>MMM 2020</v>
      </c>
      <c r="EM161" s="44" t="str">
        <f>ZZZ__FnCalls!F138</f>
        <v>MMM 2020</v>
      </c>
      <c r="EN161" s="45" t="str">
        <f>ZZZ__FnCalls!F127</f>
        <v>MMM 2020</v>
      </c>
    </row>
    <row r="162" spans="1:144" ht="12.75" customHeight="1" x14ac:dyDescent="0.2">
      <c r="A162" s="2" t="str">
        <f>"Employment_stdev_1"</f>
        <v>Employment_stdev_1</v>
      </c>
    </row>
    <row r="163" spans="1:144" ht="12.75" customHeight="1" x14ac:dyDescent="0.2">
      <c r="B163" s="19" t="str">
        <f>ZZZ__FnCalls!F7</f>
        <v>MMM 2010</v>
      </c>
      <c r="C163" s="20" t="str">
        <f>ZZZ__FnCalls!F8</f>
        <v>MMM 2010</v>
      </c>
      <c r="D163" s="20" t="str">
        <f>ZZZ__FnCalls!F9</f>
        <v>MMM 2010</v>
      </c>
      <c r="E163" s="20" t="str">
        <f>ZZZ__FnCalls!F10</f>
        <v>MMM 2010</v>
      </c>
      <c r="F163" s="20" t="str">
        <f>ZZZ__FnCalls!F11</f>
        <v>MMM 2010</v>
      </c>
      <c r="G163" s="20" t="str">
        <f>ZZZ__FnCalls!F12</f>
        <v>MMM 2010</v>
      </c>
      <c r="H163" s="20" t="str">
        <f>ZZZ__FnCalls!F13</f>
        <v>MMM 2010</v>
      </c>
      <c r="I163" s="20" t="str">
        <f>ZZZ__FnCalls!F14</f>
        <v>MMM 2010</v>
      </c>
      <c r="J163" s="20" t="str">
        <f>ZZZ__FnCalls!F15</f>
        <v>MMM 2010</v>
      </c>
      <c r="K163" s="20" t="str">
        <f>ZZZ__FnCalls!F16</f>
        <v>MMM 2010</v>
      </c>
      <c r="L163" s="20" t="str">
        <f>ZZZ__FnCalls!F17</f>
        <v>MMM 2010</v>
      </c>
      <c r="M163" s="20" t="str">
        <f>ZZZ__FnCalls!F18</f>
        <v>MMM 2010</v>
      </c>
      <c r="N163" s="21" t="str">
        <f>ZZZ__FnCalls!H7</f>
        <v>2010</v>
      </c>
      <c r="O163" s="20" t="str">
        <f>ZZZ__FnCalls!F19</f>
        <v>MMM 2011</v>
      </c>
      <c r="P163" s="20" t="str">
        <f>ZZZ__FnCalls!F20</f>
        <v>MMM 2011</v>
      </c>
      <c r="Q163" s="20" t="str">
        <f>ZZZ__FnCalls!F21</f>
        <v>MMM 2011</v>
      </c>
      <c r="R163" s="20" t="str">
        <f>ZZZ__FnCalls!F22</f>
        <v>MMM 2011</v>
      </c>
      <c r="S163" s="20" t="str">
        <f>ZZZ__FnCalls!F23</f>
        <v>MMM 2011</v>
      </c>
      <c r="T163" s="20" t="str">
        <f>ZZZ__FnCalls!F24</f>
        <v>MMM 2011</v>
      </c>
      <c r="U163" s="20" t="str">
        <f>ZZZ__FnCalls!F25</f>
        <v>MMM 2011</v>
      </c>
      <c r="V163" s="20" t="str">
        <f>ZZZ__FnCalls!F26</f>
        <v>MMM 2011</v>
      </c>
      <c r="W163" s="20" t="str">
        <f>ZZZ__FnCalls!F27</f>
        <v>MMM 2011</v>
      </c>
      <c r="X163" s="20" t="str">
        <f>ZZZ__FnCalls!F28</f>
        <v>MMM 2011</v>
      </c>
      <c r="Y163" s="20" t="str">
        <f>ZZZ__FnCalls!F29</f>
        <v>MMM 2011</v>
      </c>
      <c r="Z163" s="20" t="str">
        <f>ZZZ__FnCalls!F30</f>
        <v>MMM 2011</v>
      </c>
      <c r="AA163" s="21" t="str">
        <f>ZZZ__FnCalls!H19</f>
        <v>2011</v>
      </c>
      <c r="AB163" s="20" t="str">
        <f>ZZZ__FnCalls!F31</f>
        <v>MMM 2012</v>
      </c>
      <c r="AC163" s="20" t="str">
        <f>ZZZ__FnCalls!F32</f>
        <v>MMM 2012</v>
      </c>
      <c r="AD163" s="20" t="str">
        <f>ZZZ__FnCalls!F33</f>
        <v>MMM 2012</v>
      </c>
      <c r="AE163" s="20" t="str">
        <f>ZZZ__FnCalls!F34</f>
        <v>MMM 2012</v>
      </c>
      <c r="AF163" s="20" t="str">
        <f>ZZZ__FnCalls!F35</f>
        <v>MMM 2012</v>
      </c>
      <c r="AG163" s="20" t="str">
        <f>ZZZ__FnCalls!F36</f>
        <v>MMM 2012</v>
      </c>
      <c r="AH163" s="20" t="str">
        <f>ZZZ__FnCalls!F37</f>
        <v>MMM 2012</v>
      </c>
      <c r="AI163" s="20" t="str">
        <f>ZZZ__FnCalls!F38</f>
        <v>MMM 2012</v>
      </c>
      <c r="AJ163" s="20" t="str">
        <f>ZZZ__FnCalls!F39</f>
        <v>MMM 2012</v>
      </c>
      <c r="AK163" s="20" t="str">
        <f>ZZZ__FnCalls!F40</f>
        <v>MMM 2012</v>
      </c>
      <c r="AL163" s="20" t="str">
        <f>ZZZ__FnCalls!F41</f>
        <v>MMM 2012</v>
      </c>
      <c r="AM163" s="20" t="str">
        <f>ZZZ__FnCalls!F42</f>
        <v>MMM 2012</v>
      </c>
      <c r="AN163" s="21" t="str">
        <f>ZZZ__FnCalls!H31</f>
        <v>2012</v>
      </c>
      <c r="AO163" s="20" t="str">
        <f>ZZZ__FnCalls!F43</f>
        <v>MMM 2013</v>
      </c>
      <c r="AP163" s="20" t="str">
        <f>ZZZ__FnCalls!F44</f>
        <v>MMM 2013</v>
      </c>
      <c r="AQ163" s="20" t="str">
        <f>ZZZ__FnCalls!F45</f>
        <v>MMM 2013</v>
      </c>
      <c r="AR163" s="20" t="str">
        <f>ZZZ__FnCalls!F46</f>
        <v>MMM 2013</v>
      </c>
      <c r="AS163" s="20" t="str">
        <f>ZZZ__FnCalls!F47</f>
        <v>MMM 2013</v>
      </c>
      <c r="AT163" s="20" t="str">
        <f>ZZZ__FnCalls!F48</f>
        <v>MMM 2013</v>
      </c>
      <c r="AU163" s="20" t="str">
        <f>ZZZ__FnCalls!F49</f>
        <v>MMM 2013</v>
      </c>
      <c r="AV163" s="20" t="str">
        <f>ZZZ__FnCalls!F50</f>
        <v>MMM 2013</v>
      </c>
      <c r="AW163" s="20" t="str">
        <f>ZZZ__FnCalls!F51</f>
        <v>MMM 2013</v>
      </c>
      <c r="AX163" s="20" t="str">
        <f>ZZZ__FnCalls!F52</f>
        <v>MMM 2013</v>
      </c>
      <c r="AY163" s="20" t="str">
        <f>ZZZ__FnCalls!F53</f>
        <v>MMM 2013</v>
      </c>
      <c r="AZ163" s="20" t="str">
        <f>ZZZ__FnCalls!F54</f>
        <v>MMM 2013</v>
      </c>
      <c r="BA163" s="21" t="str">
        <f>ZZZ__FnCalls!H43</f>
        <v>2013</v>
      </c>
      <c r="BB163" s="20" t="str">
        <f>ZZZ__FnCalls!F55</f>
        <v>MMM 2014</v>
      </c>
      <c r="BC163" s="20" t="str">
        <f>ZZZ__FnCalls!F56</f>
        <v>MMM 2014</v>
      </c>
      <c r="BD163" s="20" t="str">
        <f>ZZZ__FnCalls!F57</f>
        <v>MMM 2014</v>
      </c>
      <c r="BE163" s="20" t="str">
        <f>ZZZ__FnCalls!F58</f>
        <v>MMM 2014</v>
      </c>
      <c r="BF163" s="20" t="str">
        <f>ZZZ__FnCalls!F59</f>
        <v>MMM 2014</v>
      </c>
      <c r="BG163" s="20" t="str">
        <f>ZZZ__FnCalls!F60</f>
        <v>MMM 2014</v>
      </c>
      <c r="BH163" s="20" t="str">
        <f>ZZZ__FnCalls!F61</f>
        <v>MMM 2014</v>
      </c>
      <c r="BI163" s="20" t="str">
        <f>ZZZ__FnCalls!F62</f>
        <v>MMM 2014</v>
      </c>
      <c r="BJ163" s="20" t="str">
        <f>ZZZ__FnCalls!F63</f>
        <v>MMM 2014</v>
      </c>
      <c r="BK163" s="20" t="str">
        <f>ZZZ__FnCalls!F64</f>
        <v>MMM 2014</v>
      </c>
      <c r="BL163" s="20" t="str">
        <f>ZZZ__FnCalls!F65</f>
        <v>MMM 2014</v>
      </c>
      <c r="BM163" s="20" t="str">
        <f>ZZZ__FnCalls!F66</f>
        <v>MMM 2014</v>
      </c>
      <c r="BN163" s="21" t="str">
        <f>ZZZ__FnCalls!H55</f>
        <v>2014</v>
      </c>
      <c r="BO163" s="20" t="str">
        <f>ZZZ__FnCalls!F67</f>
        <v>MMM 2015</v>
      </c>
      <c r="BP163" s="20" t="str">
        <f>ZZZ__FnCalls!F68</f>
        <v>MMM 2015</v>
      </c>
      <c r="BQ163" s="20" t="str">
        <f>ZZZ__FnCalls!F69</f>
        <v>MMM 2015</v>
      </c>
      <c r="BR163" s="20" t="str">
        <f>ZZZ__FnCalls!F70</f>
        <v>MMM 2015</v>
      </c>
      <c r="BS163" s="20" t="str">
        <f>ZZZ__FnCalls!F71</f>
        <v>MMM 2015</v>
      </c>
      <c r="BT163" s="20" t="str">
        <f>ZZZ__FnCalls!F72</f>
        <v>MMM 2015</v>
      </c>
      <c r="BU163" s="20" t="str">
        <f>ZZZ__FnCalls!F73</f>
        <v>MMM 2015</v>
      </c>
      <c r="BV163" s="20" t="str">
        <f>ZZZ__FnCalls!F74</f>
        <v>MMM 2015</v>
      </c>
      <c r="BW163" s="20" t="str">
        <f>ZZZ__FnCalls!F75</f>
        <v>MMM 2015</v>
      </c>
      <c r="BX163" s="20" t="str">
        <f>ZZZ__FnCalls!F76</f>
        <v>MMM 2015</v>
      </c>
      <c r="BY163" s="20" t="str">
        <f>ZZZ__FnCalls!F77</f>
        <v>MMM 2015</v>
      </c>
      <c r="BZ163" s="20" t="str">
        <f>ZZZ__FnCalls!F78</f>
        <v>MMM 2015</v>
      </c>
      <c r="CA163" s="21" t="str">
        <f>ZZZ__FnCalls!H67</f>
        <v>2015</v>
      </c>
      <c r="CB163" s="20" t="str">
        <f>ZZZ__FnCalls!F79</f>
        <v>MMM 2016</v>
      </c>
      <c r="CC163" s="20" t="str">
        <f>ZZZ__FnCalls!F80</f>
        <v>MMM 2016</v>
      </c>
      <c r="CD163" s="20" t="str">
        <f>ZZZ__FnCalls!F81</f>
        <v>MMM 2016</v>
      </c>
      <c r="CE163" s="20" t="str">
        <f>ZZZ__FnCalls!F82</f>
        <v>MMM 2016</v>
      </c>
      <c r="CF163" s="20" t="str">
        <f>ZZZ__FnCalls!F83</f>
        <v>MMM 2016</v>
      </c>
      <c r="CG163" s="20" t="str">
        <f>ZZZ__FnCalls!F84</f>
        <v>MMM 2016</v>
      </c>
      <c r="CH163" s="20" t="str">
        <f>ZZZ__FnCalls!F85</f>
        <v>MMM 2016</v>
      </c>
      <c r="CI163" s="20" t="str">
        <f>ZZZ__FnCalls!F86</f>
        <v>MMM 2016</v>
      </c>
      <c r="CJ163" s="20" t="str">
        <f>ZZZ__FnCalls!F87</f>
        <v>MMM 2016</v>
      </c>
      <c r="CK163" s="20" t="str">
        <f>ZZZ__FnCalls!F88</f>
        <v>MMM 2016</v>
      </c>
      <c r="CL163" s="20" t="str">
        <f>ZZZ__FnCalls!F89</f>
        <v>MMM 2016</v>
      </c>
      <c r="CM163" s="20" t="str">
        <f>ZZZ__FnCalls!F90</f>
        <v>MMM 2016</v>
      </c>
      <c r="CN163" s="21" t="str">
        <f>ZZZ__FnCalls!H79</f>
        <v>2016</v>
      </c>
      <c r="CO163" s="20" t="str">
        <f>ZZZ__FnCalls!F91</f>
        <v>MMM 2017</v>
      </c>
      <c r="CP163" s="20" t="str">
        <f>ZZZ__FnCalls!F92</f>
        <v>MMM 2017</v>
      </c>
      <c r="CQ163" s="20" t="str">
        <f>ZZZ__FnCalls!F93</f>
        <v>MMM 2017</v>
      </c>
      <c r="CR163" s="20" t="str">
        <f>ZZZ__FnCalls!F94</f>
        <v>MMM 2017</v>
      </c>
      <c r="CS163" s="20" t="str">
        <f>ZZZ__FnCalls!F95</f>
        <v>MMM 2017</v>
      </c>
      <c r="CT163" s="20" t="str">
        <f>ZZZ__FnCalls!F96</f>
        <v>MMM 2017</v>
      </c>
      <c r="CU163" s="20" t="str">
        <f>ZZZ__FnCalls!F97</f>
        <v>MMM 2017</v>
      </c>
      <c r="CV163" s="20" t="str">
        <f>ZZZ__FnCalls!F98</f>
        <v>MMM 2017</v>
      </c>
      <c r="CW163" s="20" t="str">
        <f>ZZZ__FnCalls!F99</f>
        <v>MMM 2017</v>
      </c>
      <c r="CX163" s="20" t="str">
        <f>ZZZ__FnCalls!F100</f>
        <v>MMM 2017</v>
      </c>
      <c r="CY163" s="20" t="str">
        <f>ZZZ__FnCalls!F101</f>
        <v>MMM 2017</v>
      </c>
      <c r="CZ163" s="20" t="str">
        <f>ZZZ__FnCalls!F102</f>
        <v>MMM 2017</v>
      </c>
      <c r="DA163" s="21" t="str">
        <f>ZZZ__FnCalls!H91</f>
        <v>2017</v>
      </c>
      <c r="DB163" s="20" t="str">
        <f>ZZZ__FnCalls!F103</f>
        <v>MMM 2018</v>
      </c>
      <c r="DC163" s="20" t="str">
        <f>ZZZ__FnCalls!F104</f>
        <v>MMM 2018</v>
      </c>
      <c r="DD163" s="20" t="str">
        <f>ZZZ__FnCalls!F105</f>
        <v>MMM 2018</v>
      </c>
      <c r="DE163" s="20" t="str">
        <f>ZZZ__FnCalls!F106</f>
        <v>MMM 2018</v>
      </c>
      <c r="DF163" s="20" t="str">
        <f>ZZZ__FnCalls!F107</f>
        <v>MMM 2018</v>
      </c>
      <c r="DG163" s="20" t="str">
        <f>ZZZ__FnCalls!F108</f>
        <v>MMM 2018</v>
      </c>
      <c r="DH163" s="20" t="str">
        <f>ZZZ__FnCalls!F109</f>
        <v>MMM 2018</v>
      </c>
      <c r="DI163" s="20" t="str">
        <f>ZZZ__FnCalls!F110</f>
        <v>MMM 2018</v>
      </c>
      <c r="DJ163" s="20" t="str">
        <f>ZZZ__FnCalls!F111</f>
        <v>MMM 2018</v>
      </c>
      <c r="DK163" s="20" t="str">
        <f>ZZZ__FnCalls!F112</f>
        <v>MMM 2018</v>
      </c>
      <c r="DL163" s="20" t="str">
        <f>ZZZ__FnCalls!F113</f>
        <v>MMM 2018</v>
      </c>
      <c r="DM163" s="20" t="str">
        <f>ZZZ__FnCalls!F114</f>
        <v>MMM 2018</v>
      </c>
      <c r="DN163" s="21" t="str">
        <f>ZZZ__FnCalls!H103</f>
        <v>2018</v>
      </c>
      <c r="DO163" s="20" t="str">
        <f>ZZZ__FnCalls!F115</f>
        <v>MMM 2019</v>
      </c>
      <c r="DP163" s="20" t="str">
        <f>ZZZ__FnCalls!F116</f>
        <v>MMM 2019</v>
      </c>
      <c r="DQ163" s="20" t="str">
        <f>ZZZ__FnCalls!F117</f>
        <v>MMM 2019</v>
      </c>
      <c r="DR163" s="20" t="str">
        <f>ZZZ__FnCalls!F118</f>
        <v>MMM 2019</v>
      </c>
      <c r="DS163" s="20" t="str">
        <f>ZZZ__FnCalls!F119</f>
        <v>MMM 2019</v>
      </c>
      <c r="DT163" s="20" t="str">
        <f>ZZZ__FnCalls!F120</f>
        <v>MMM 2019</v>
      </c>
      <c r="DU163" s="20" t="str">
        <f>ZZZ__FnCalls!F121</f>
        <v>MMM 2019</v>
      </c>
      <c r="DV163" s="20" t="str">
        <f>ZZZ__FnCalls!F122</f>
        <v>MMM 2019</v>
      </c>
      <c r="DW163" s="20" t="str">
        <f>ZZZ__FnCalls!F123</f>
        <v>MMM 2019</v>
      </c>
      <c r="DX163" s="20" t="str">
        <f>ZZZ__FnCalls!F124</f>
        <v>MMM 2019</v>
      </c>
      <c r="DY163" s="20" t="str">
        <f>ZZZ__FnCalls!F125</f>
        <v>MMM 2019</v>
      </c>
      <c r="DZ163" s="20" t="str">
        <f>ZZZ__FnCalls!F126</f>
        <v>MMM 2019</v>
      </c>
      <c r="EA163" s="21" t="str">
        <f>ZZZ__FnCalls!H115</f>
        <v>2019</v>
      </c>
      <c r="EB163" s="20" t="str">
        <f>ZZZ__FnCalls!F127</f>
        <v>MMM 2020</v>
      </c>
      <c r="EC163" s="20" t="str">
        <f>ZZZ__FnCalls!F128</f>
        <v>MMM 2020</v>
      </c>
      <c r="ED163" s="20" t="str">
        <f>ZZZ__FnCalls!F129</f>
        <v>MMM 2020</v>
      </c>
      <c r="EE163" s="20" t="str">
        <f>ZZZ__FnCalls!F130</f>
        <v>MMM 2020</v>
      </c>
      <c r="EF163" s="20" t="str">
        <f>ZZZ__FnCalls!F131</f>
        <v>MMM 2020</v>
      </c>
      <c r="EG163" s="20" t="str">
        <f>ZZZ__FnCalls!F132</f>
        <v>MMM 2020</v>
      </c>
      <c r="EH163" s="20" t="str">
        <f>ZZZ__FnCalls!F133</f>
        <v>MMM 2020</v>
      </c>
      <c r="EI163" s="20" t="str">
        <f>ZZZ__FnCalls!F134</f>
        <v>MMM 2020</v>
      </c>
      <c r="EJ163" s="20" t="str">
        <f>ZZZ__FnCalls!F135</f>
        <v>MMM 2020</v>
      </c>
      <c r="EK163" s="20" t="str">
        <f>ZZZ__FnCalls!F136</f>
        <v>MMM 2020</v>
      </c>
      <c r="EL163" s="20" t="str">
        <f>ZZZ__FnCalls!F137</f>
        <v>MMM 2020</v>
      </c>
      <c r="EM163" s="20" t="str">
        <f>ZZZ__FnCalls!F138</f>
        <v>MMM 2020</v>
      </c>
      <c r="EN163" s="21" t="str">
        <f>ZZZ__FnCalls!H127</f>
        <v>2020</v>
      </c>
    </row>
    <row r="164" spans="1:144" ht="12.75" customHeight="1" x14ac:dyDescent="0.2">
      <c r="A164" s="5"/>
      <c r="B164" s="44">
        <f>ZZZ__FnCalls!A7</f>
        <v>40179</v>
      </c>
      <c r="C164" s="44">
        <f>ZZZ__FnCalls!A8</f>
        <v>40210</v>
      </c>
      <c r="D164" s="44">
        <f>ZZZ__FnCalls!A9</f>
        <v>40238</v>
      </c>
      <c r="E164" s="44">
        <f>ZZZ__FnCalls!A10</f>
        <v>40269</v>
      </c>
      <c r="F164" s="44">
        <f>ZZZ__FnCalls!A11</f>
        <v>40299</v>
      </c>
      <c r="G164" s="44">
        <f>ZZZ__FnCalls!A12</f>
        <v>40330</v>
      </c>
      <c r="H164" s="44">
        <f>ZZZ__FnCalls!A13</f>
        <v>40360</v>
      </c>
      <c r="I164" s="44">
        <f>ZZZ__FnCalls!A14</f>
        <v>40391</v>
      </c>
      <c r="J164" s="44">
        <f>ZZZ__FnCalls!A15</f>
        <v>40422</v>
      </c>
      <c r="K164" s="44">
        <f>ZZZ__FnCalls!A16</f>
        <v>40452</v>
      </c>
      <c r="L164" s="44">
        <f>ZZZ__FnCalls!A17</f>
        <v>40483</v>
      </c>
      <c r="M164" s="44">
        <f>ZZZ__FnCalls!A18</f>
        <v>40513</v>
      </c>
      <c r="N164" s="45">
        <f>ZZZ__FnCalls!A7</f>
        <v>40179</v>
      </c>
      <c r="O164" s="44">
        <f>ZZZ__FnCalls!A19</f>
        <v>40544</v>
      </c>
      <c r="P164" s="44">
        <f>ZZZ__FnCalls!A20</f>
        <v>40575</v>
      </c>
      <c r="Q164" s="44">
        <f>ZZZ__FnCalls!A21</f>
        <v>40603</v>
      </c>
      <c r="R164" s="44">
        <f>ZZZ__FnCalls!A22</f>
        <v>40634</v>
      </c>
      <c r="S164" s="44">
        <f>ZZZ__FnCalls!A23</f>
        <v>40664</v>
      </c>
      <c r="T164" s="44">
        <f>ZZZ__FnCalls!A24</f>
        <v>40695</v>
      </c>
      <c r="U164" s="44">
        <f>ZZZ__FnCalls!A25</f>
        <v>40725</v>
      </c>
      <c r="V164" s="44">
        <f>ZZZ__FnCalls!A26</f>
        <v>40756</v>
      </c>
      <c r="W164" s="44">
        <f>ZZZ__FnCalls!A27</f>
        <v>40787</v>
      </c>
      <c r="X164" s="44">
        <f>ZZZ__FnCalls!A28</f>
        <v>40817</v>
      </c>
      <c r="Y164" s="44">
        <f>ZZZ__FnCalls!A29</f>
        <v>40848</v>
      </c>
      <c r="Z164" s="44">
        <f>ZZZ__FnCalls!A30</f>
        <v>40878</v>
      </c>
      <c r="AA164" s="45">
        <f>ZZZ__FnCalls!A19</f>
        <v>40544</v>
      </c>
      <c r="AB164" s="44">
        <f>ZZZ__FnCalls!A31</f>
        <v>40909</v>
      </c>
      <c r="AC164" s="44">
        <f>ZZZ__FnCalls!A32</f>
        <v>40940</v>
      </c>
      <c r="AD164" s="44">
        <f>ZZZ__FnCalls!A33</f>
        <v>40969</v>
      </c>
      <c r="AE164" s="44">
        <f>ZZZ__FnCalls!A34</f>
        <v>41000</v>
      </c>
      <c r="AF164" s="44">
        <f>ZZZ__FnCalls!A35</f>
        <v>41030</v>
      </c>
      <c r="AG164" s="44">
        <f>ZZZ__FnCalls!A36</f>
        <v>41061</v>
      </c>
      <c r="AH164" s="44">
        <f>ZZZ__FnCalls!A37</f>
        <v>41091</v>
      </c>
      <c r="AI164" s="44">
        <f>ZZZ__FnCalls!A38</f>
        <v>41122</v>
      </c>
      <c r="AJ164" s="44">
        <f>ZZZ__FnCalls!A39</f>
        <v>41153</v>
      </c>
      <c r="AK164" s="44">
        <f>ZZZ__FnCalls!A40</f>
        <v>41183</v>
      </c>
      <c r="AL164" s="44">
        <f>ZZZ__FnCalls!A41</f>
        <v>41214</v>
      </c>
      <c r="AM164" s="44">
        <f>ZZZ__FnCalls!A42</f>
        <v>41244</v>
      </c>
      <c r="AN164" s="45">
        <f>ZZZ__FnCalls!A31</f>
        <v>40909</v>
      </c>
      <c r="AO164" s="44">
        <f>ZZZ__FnCalls!A43</f>
        <v>41275</v>
      </c>
      <c r="AP164" s="44">
        <f>ZZZ__FnCalls!A44</f>
        <v>41306</v>
      </c>
      <c r="AQ164" s="44">
        <f>ZZZ__FnCalls!A45</f>
        <v>41334</v>
      </c>
      <c r="AR164" s="44">
        <f>ZZZ__FnCalls!A46</f>
        <v>41365</v>
      </c>
      <c r="AS164" s="44">
        <f>ZZZ__FnCalls!A47</f>
        <v>41395</v>
      </c>
      <c r="AT164" s="44">
        <f>ZZZ__FnCalls!A48</f>
        <v>41426</v>
      </c>
      <c r="AU164" s="44">
        <f>ZZZ__FnCalls!A49</f>
        <v>41456</v>
      </c>
      <c r="AV164" s="44">
        <f>ZZZ__FnCalls!A50</f>
        <v>41487</v>
      </c>
      <c r="AW164" s="44">
        <f>ZZZ__FnCalls!A51</f>
        <v>41518</v>
      </c>
      <c r="AX164" s="44">
        <f>ZZZ__FnCalls!A52</f>
        <v>41548</v>
      </c>
      <c r="AY164" s="44">
        <f>ZZZ__FnCalls!A53</f>
        <v>41579</v>
      </c>
      <c r="AZ164" s="44">
        <f>ZZZ__FnCalls!A54</f>
        <v>41609</v>
      </c>
      <c r="BA164" s="45">
        <f>ZZZ__FnCalls!A43</f>
        <v>41275</v>
      </c>
      <c r="BB164" s="44">
        <f>ZZZ__FnCalls!A55</f>
        <v>41640</v>
      </c>
      <c r="BC164" s="44">
        <f>ZZZ__FnCalls!A56</f>
        <v>41671</v>
      </c>
      <c r="BD164" s="44">
        <f>ZZZ__FnCalls!A57</f>
        <v>41699</v>
      </c>
      <c r="BE164" s="44">
        <f>ZZZ__FnCalls!A58</f>
        <v>41730</v>
      </c>
      <c r="BF164" s="44">
        <f>ZZZ__FnCalls!A59</f>
        <v>41760</v>
      </c>
      <c r="BG164" s="44">
        <f>ZZZ__FnCalls!A60</f>
        <v>41791</v>
      </c>
      <c r="BH164" s="44">
        <f>ZZZ__FnCalls!A61</f>
        <v>41821</v>
      </c>
      <c r="BI164" s="44">
        <f>ZZZ__FnCalls!A62</f>
        <v>41852</v>
      </c>
      <c r="BJ164" s="44">
        <f>ZZZ__FnCalls!A63</f>
        <v>41883</v>
      </c>
      <c r="BK164" s="44">
        <f>ZZZ__FnCalls!A64</f>
        <v>41913</v>
      </c>
      <c r="BL164" s="44">
        <f>ZZZ__FnCalls!A65</f>
        <v>41944</v>
      </c>
      <c r="BM164" s="44">
        <f>ZZZ__FnCalls!A66</f>
        <v>41974</v>
      </c>
      <c r="BN164" s="45">
        <f>ZZZ__FnCalls!A55</f>
        <v>41640</v>
      </c>
      <c r="BO164" s="44">
        <f>ZZZ__FnCalls!A67</f>
        <v>42005</v>
      </c>
      <c r="BP164" s="44">
        <f>ZZZ__FnCalls!A68</f>
        <v>42036</v>
      </c>
      <c r="BQ164" s="44">
        <f>ZZZ__FnCalls!A69</f>
        <v>42064</v>
      </c>
      <c r="BR164" s="44">
        <f>ZZZ__FnCalls!A70</f>
        <v>42095</v>
      </c>
      <c r="BS164" s="44">
        <f>ZZZ__FnCalls!A71</f>
        <v>42125</v>
      </c>
      <c r="BT164" s="44">
        <f>ZZZ__FnCalls!A72</f>
        <v>42156</v>
      </c>
      <c r="BU164" s="44">
        <f>ZZZ__FnCalls!A73</f>
        <v>42186</v>
      </c>
      <c r="BV164" s="44">
        <f>ZZZ__FnCalls!A74</f>
        <v>42217</v>
      </c>
      <c r="BW164" s="44">
        <f>ZZZ__FnCalls!A75</f>
        <v>42248</v>
      </c>
      <c r="BX164" s="44">
        <f>ZZZ__FnCalls!A76</f>
        <v>42278</v>
      </c>
      <c r="BY164" s="44">
        <f>ZZZ__FnCalls!A77</f>
        <v>42309</v>
      </c>
      <c r="BZ164" s="44">
        <f>ZZZ__FnCalls!A78</f>
        <v>42339</v>
      </c>
      <c r="CA164" s="45">
        <f>ZZZ__FnCalls!A67</f>
        <v>42005</v>
      </c>
      <c r="CB164" s="44">
        <f>ZZZ__FnCalls!A79</f>
        <v>42370</v>
      </c>
      <c r="CC164" s="44">
        <f>ZZZ__FnCalls!A80</f>
        <v>42401</v>
      </c>
      <c r="CD164" s="44">
        <f>ZZZ__FnCalls!A81</f>
        <v>42430</v>
      </c>
      <c r="CE164" s="44">
        <f>ZZZ__FnCalls!A82</f>
        <v>42461</v>
      </c>
      <c r="CF164" s="44">
        <f>ZZZ__FnCalls!A83</f>
        <v>42491</v>
      </c>
      <c r="CG164" s="44">
        <f>ZZZ__FnCalls!A84</f>
        <v>42522</v>
      </c>
      <c r="CH164" s="44">
        <f>ZZZ__FnCalls!A85</f>
        <v>42552</v>
      </c>
      <c r="CI164" s="44">
        <f>ZZZ__FnCalls!A86</f>
        <v>42583</v>
      </c>
      <c r="CJ164" s="44">
        <f>ZZZ__FnCalls!A87</f>
        <v>42614</v>
      </c>
      <c r="CK164" s="44">
        <f>ZZZ__FnCalls!A88</f>
        <v>42644</v>
      </c>
      <c r="CL164" s="44">
        <f>ZZZ__FnCalls!A89</f>
        <v>42675</v>
      </c>
      <c r="CM164" s="44">
        <f>ZZZ__FnCalls!A90</f>
        <v>42705</v>
      </c>
      <c r="CN164" s="45">
        <f>ZZZ__FnCalls!A79</f>
        <v>42370</v>
      </c>
      <c r="CO164" s="44">
        <f>ZZZ__FnCalls!A91</f>
        <v>42736</v>
      </c>
      <c r="CP164" s="44">
        <f>ZZZ__FnCalls!A92</f>
        <v>42767</v>
      </c>
      <c r="CQ164" s="44">
        <f>ZZZ__FnCalls!A93</f>
        <v>42795</v>
      </c>
      <c r="CR164" s="44">
        <f>ZZZ__FnCalls!A94</f>
        <v>42826</v>
      </c>
      <c r="CS164" s="44">
        <f>ZZZ__FnCalls!A95</f>
        <v>42856</v>
      </c>
      <c r="CT164" s="44">
        <f>ZZZ__FnCalls!A96</f>
        <v>42887</v>
      </c>
      <c r="CU164" s="44">
        <f>ZZZ__FnCalls!A97</f>
        <v>42917</v>
      </c>
      <c r="CV164" s="44">
        <f>ZZZ__FnCalls!A98</f>
        <v>42948</v>
      </c>
      <c r="CW164" s="44">
        <f>ZZZ__FnCalls!A99</f>
        <v>42979</v>
      </c>
      <c r="CX164" s="44">
        <f>ZZZ__FnCalls!A100</f>
        <v>43009</v>
      </c>
      <c r="CY164" s="44">
        <f>ZZZ__FnCalls!A101</f>
        <v>43040</v>
      </c>
      <c r="CZ164" s="44">
        <f>ZZZ__FnCalls!A102</f>
        <v>43070</v>
      </c>
      <c r="DA164" s="45">
        <f>ZZZ__FnCalls!A91</f>
        <v>42736</v>
      </c>
      <c r="DB164" s="44">
        <f>ZZZ__FnCalls!A103</f>
        <v>43101</v>
      </c>
      <c r="DC164" s="44">
        <f>ZZZ__FnCalls!A104</f>
        <v>43132</v>
      </c>
      <c r="DD164" s="44">
        <f>ZZZ__FnCalls!A105</f>
        <v>43160</v>
      </c>
      <c r="DE164" s="44">
        <f>ZZZ__FnCalls!A106</f>
        <v>43191</v>
      </c>
      <c r="DF164" s="44">
        <f>ZZZ__FnCalls!A107</f>
        <v>43221</v>
      </c>
      <c r="DG164" s="44">
        <f>ZZZ__FnCalls!A108</f>
        <v>43252</v>
      </c>
      <c r="DH164" s="44">
        <f>ZZZ__FnCalls!A109</f>
        <v>43282</v>
      </c>
      <c r="DI164" s="44">
        <f>ZZZ__FnCalls!A110</f>
        <v>43313</v>
      </c>
      <c r="DJ164" s="44">
        <f>ZZZ__FnCalls!A111</f>
        <v>43344</v>
      </c>
      <c r="DK164" s="44">
        <f>ZZZ__FnCalls!A112</f>
        <v>43374</v>
      </c>
      <c r="DL164" s="44">
        <f>ZZZ__FnCalls!A113</f>
        <v>43405</v>
      </c>
      <c r="DM164" s="44">
        <f>ZZZ__FnCalls!A114</f>
        <v>43435</v>
      </c>
      <c r="DN164" s="45">
        <f>ZZZ__FnCalls!A103</f>
        <v>43101</v>
      </c>
      <c r="DO164" s="44">
        <f>ZZZ__FnCalls!A115</f>
        <v>43466</v>
      </c>
      <c r="DP164" s="44">
        <f>ZZZ__FnCalls!A116</f>
        <v>43497</v>
      </c>
      <c r="DQ164" s="44">
        <f>ZZZ__FnCalls!A117</f>
        <v>43525</v>
      </c>
      <c r="DR164" s="44">
        <f>ZZZ__FnCalls!A118</f>
        <v>43556</v>
      </c>
      <c r="DS164" s="44">
        <f>ZZZ__FnCalls!A119</f>
        <v>43586</v>
      </c>
      <c r="DT164" s="44">
        <f>ZZZ__FnCalls!A120</f>
        <v>43617</v>
      </c>
      <c r="DU164" s="44">
        <f>ZZZ__FnCalls!A121</f>
        <v>43647</v>
      </c>
      <c r="DV164" s="44">
        <f>ZZZ__FnCalls!A122</f>
        <v>43678</v>
      </c>
      <c r="DW164" s="44">
        <f>ZZZ__FnCalls!A123</f>
        <v>43709</v>
      </c>
      <c r="DX164" s="44">
        <f>ZZZ__FnCalls!A124</f>
        <v>43739</v>
      </c>
      <c r="DY164" s="44">
        <f>ZZZ__FnCalls!A125</f>
        <v>43770</v>
      </c>
      <c r="DZ164" s="44">
        <f>ZZZ__FnCalls!A126</f>
        <v>43800</v>
      </c>
      <c r="EA164" s="45">
        <f>ZZZ__FnCalls!A115</f>
        <v>43466</v>
      </c>
      <c r="EB164" s="44">
        <f>ZZZ__FnCalls!A127</f>
        <v>43831</v>
      </c>
      <c r="EC164" s="44">
        <f>ZZZ__FnCalls!A128</f>
        <v>43862</v>
      </c>
      <c r="ED164" s="44">
        <f>ZZZ__FnCalls!A129</f>
        <v>43891</v>
      </c>
      <c r="EE164" s="44">
        <f>ZZZ__FnCalls!A130</f>
        <v>43922</v>
      </c>
      <c r="EF164" s="44">
        <f>ZZZ__FnCalls!A131</f>
        <v>43952</v>
      </c>
      <c r="EG164" s="44">
        <f>ZZZ__FnCalls!A132</f>
        <v>43983</v>
      </c>
      <c r="EH164" s="44">
        <f>ZZZ__FnCalls!A133</f>
        <v>44013</v>
      </c>
      <c r="EI164" s="44">
        <f>ZZZ__FnCalls!A134</f>
        <v>44044</v>
      </c>
      <c r="EJ164" s="44">
        <f>ZZZ__FnCalls!A135</f>
        <v>44075</v>
      </c>
      <c r="EK164" s="44">
        <f>ZZZ__FnCalls!A136</f>
        <v>44105</v>
      </c>
      <c r="EL164" s="44">
        <f>ZZZ__FnCalls!A137</f>
        <v>44136</v>
      </c>
      <c r="EM164" s="44">
        <f>ZZZ__FnCalls!A138</f>
        <v>44166</v>
      </c>
      <c r="EN164" s="45">
        <f>ZZZ__FnCalls!A127</f>
        <v>43831</v>
      </c>
    </row>
    <row r="165" spans="1:144" ht="12.75" customHeight="1" x14ac:dyDescent="0.2">
      <c r="A165" s="2" t="str">
        <f>"Employment_stdev_2"</f>
        <v>Employment_stdev_2</v>
      </c>
    </row>
    <row r="166" spans="1:144" ht="12.75" customHeight="1" x14ac:dyDescent="0.2">
      <c r="B166" s="19" t="str">
        <f>ZZZ__FnCalls!F7</f>
        <v>MMM 2010</v>
      </c>
      <c r="C166" s="20" t="str">
        <f>ZZZ__FnCalls!F8</f>
        <v>MMM 2010</v>
      </c>
      <c r="D166" s="20" t="str">
        <f>ZZZ__FnCalls!F9</f>
        <v>MMM 2010</v>
      </c>
      <c r="E166" s="20" t="str">
        <f>ZZZ__FnCalls!F10</f>
        <v>MMM 2010</v>
      </c>
      <c r="F166" s="20" t="str">
        <f>ZZZ__FnCalls!F11</f>
        <v>MMM 2010</v>
      </c>
      <c r="G166" s="20" t="str">
        <f>ZZZ__FnCalls!F12</f>
        <v>MMM 2010</v>
      </c>
      <c r="H166" s="20" t="str">
        <f>ZZZ__FnCalls!F13</f>
        <v>MMM 2010</v>
      </c>
      <c r="I166" s="20" t="str">
        <f>ZZZ__FnCalls!F14</f>
        <v>MMM 2010</v>
      </c>
      <c r="J166" s="20" t="str">
        <f>ZZZ__FnCalls!F15</f>
        <v>MMM 2010</v>
      </c>
      <c r="K166" s="20" t="str">
        <f>ZZZ__FnCalls!F16</f>
        <v>MMM 2010</v>
      </c>
      <c r="L166" s="20" t="str">
        <f>ZZZ__FnCalls!F17</f>
        <v>MMM 2010</v>
      </c>
      <c r="M166" s="20" t="str">
        <f>ZZZ__FnCalls!F18</f>
        <v>MMM 2010</v>
      </c>
      <c r="N166" s="21" t="str">
        <f>ZZZ__FnCalls!H7</f>
        <v>2010</v>
      </c>
      <c r="O166" s="20" t="str">
        <f>ZZZ__FnCalls!F19</f>
        <v>MMM 2011</v>
      </c>
      <c r="P166" s="20" t="str">
        <f>ZZZ__FnCalls!F20</f>
        <v>MMM 2011</v>
      </c>
      <c r="Q166" s="20" t="str">
        <f>ZZZ__FnCalls!F21</f>
        <v>MMM 2011</v>
      </c>
      <c r="R166" s="20" t="str">
        <f>ZZZ__FnCalls!F22</f>
        <v>MMM 2011</v>
      </c>
      <c r="S166" s="20" t="str">
        <f>ZZZ__FnCalls!F23</f>
        <v>MMM 2011</v>
      </c>
      <c r="T166" s="20" t="str">
        <f>ZZZ__FnCalls!F24</f>
        <v>MMM 2011</v>
      </c>
      <c r="U166" s="20" t="str">
        <f>ZZZ__FnCalls!F25</f>
        <v>MMM 2011</v>
      </c>
      <c r="V166" s="20" t="str">
        <f>ZZZ__FnCalls!F26</f>
        <v>MMM 2011</v>
      </c>
      <c r="W166" s="20" t="str">
        <f>ZZZ__FnCalls!F27</f>
        <v>MMM 2011</v>
      </c>
      <c r="X166" s="20" t="str">
        <f>ZZZ__FnCalls!F28</f>
        <v>MMM 2011</v>
      </c>
      <c r="Y166" s="20" t="str">
        <f>ZZZ__FnCalls!F29</f>
        <v>MMM 2011</v>
      </c>
      <c r="Z166" s="20" t="str">
        <f>ZZZ__FnCalls!F30</f>
        <v>MMM 2011</v>
      </c>
      <c r="AA166" s="21" t="str">
        <f>ZZZ__FnCalls!H19</f>
        <v>2011</v>
      </c>
      <c r="AB166" s="20" t="str">
        <f>ZZZ__FnCalls!F31</f>
        <v>MMM 2012</v>
      </c>
      <c r="AC166" s="20" t="str">
        <f>ZZZ__FnCalls!F32</f>
        <v>MMM 2012</v>
      </c>
      <c r="AD166" s="20" t="str">
        <f>ZZZ__FnCalls!F33</f>
        <v>MMM 2012</v>
      </c>
      <c r="AE166" s="20" t="str">
        <f>ZZZ__FnCalls!F34</f>
        <v>MMM 2012</v>
      </c>
      <c r="AF166" s="20" t="str">
        <f>ZZZ__FnCalls!F35</f>
        <v>MMM 2012</v>
      </c>
      <c r="AG166" s="20" t="str">
        <f>ZZZ__FnCalls!F36</f>
        <v>MMM 2012</v>
      </c>
      <c r="AH166" s="20" t="str">
        <f>ZZZ__FnCalls!F37</f>
        <v>MMM 2012</v>
      </c>
      <c r="AI166" s="20" t="str">
        <f>ZZZ__FnCalls!F38</f>
        <v>MMM 2012</v>
      </c>
      <c r="AJ166" s="20" t="str">
        <f>ZZZ__FnCalls!F39</f>
        <v>MMM 2012</v>
      </c>
      <c r="AK166" s="20" t="str">
        <f>ZZZ__FnCalls!F40</f>
        <v>MMM 2012</v>
      </c>
      <c r="AL166" s="20" t="str">
        <f>ZZZ__FnCalls!F41</f>
        <v>MMM 2012</v>
      </c>
      <c r="AM166" s="20" t="str">
        <f>ZZZ__FnCalls!F42</f>
        <v>MMM 2012</v>
      </c>
      <c r="AN166" s="21" t="str">
        <f>ZZZ__FnCalls!H31</f>
        <v>2012</v>
      </c>
      <c r="AO166" s="20" t="str">
        <f>ZZZ__FnCalls!F43</f>
        <v>MMM 2013</v>
      </c>
      <c r="AP166" s="20" t="str">
        <f>ZZZ__FnCalls!F44</f>
        <v>MMM 2013</v>
      </c>
      <c r="AQ166" s="20" t="str">
        <f>ZZZ__FnCalls!F45</f>
        <v>MMM 2013</v>
      </c>
      <c r="AR166" s="20" t="str">
        <f>ZZZ__FnCalls!F46</f>
        <v>MMM 2013</v>
      </c>
      <c r="AS166" s="20" t="str">
        <f>ZZZ__FnCalls!F47</f>
        <v>MMM 2013</v>
      </c>
      <c r="AT166" s="20" t="str">
        <f>ZZZ__FnCalls!F48</f>
        <v>MMM 2013</v>
      </c>
      <c r="AU166" s="20" t="str">
        <f>ZZZ__FnCalls!F49</f>
        <v>MMM 2013</v>
      </c>
      <c r="AV166" s="20" t="str">
        <f>ZZZ__FnCalls!F50</f>
        <v>MMM 2013</v>
      </c>
      <c r="AW166" s="20" t="str">
        <f>ZZZ__FnCalls!F51</f>
        <v>MMM 2013</v>
      </c>
      <c r="AX166" s="20" t="str">
        <f>ZZZ__FnCalls!F52</f>
        <v>MMM 2013</v>
      </c>
      <c r="AY166" s="20" t="str">
        <f>ZZZ__FnCalls!F53</f>
        <v>MMM 2013</v>
      </c>
      <c r="AZ166" s="20" t="str">
        <f>ZZZ__FnCalls!F54</f>
        <v>MMM 2013</v>
      </c>
      <c r="BA166" s="21" t="str">
        <f>ZZZ__FnCalls!H43</f>
        <v>2013</v>
      </c>
      <c r="BB166" s="20" t="str">
        <f>ZZZ__FnCalls!F55</f>
        <v>MMM 2014</v>
      </c>
      <c r="BC166" s="20" t="str">
        <f>ZZZ__FnCalls!F56</f>
        <v>MMM 2014</v>
      </c>
      <c r="BD166" s="20" t="str">
        <f>ZZZ__FnCalls!F57</f>
        <v>MMM 2014</v>
      </c>
      <c r="BE166" s="20" t="str">
        <f>ZZZ__FnCalls!F58</f>
        <v>MMM 2014</v>
      </c>
      <c r="BF166" s="20" t="str">
        <f>ZZZ__FnCalls!F59</f>
        <v>MMM 2014</v>
      </c>
      <c r="BG166" s="20" t="str">
        <f>ZZZ__FnCalls!F60</f>
        <v>MMM 2014</v>
      </c>
      <c r="BH166" s="20" t="str">
        <f>ZZZ__FnCalls!F61</f>
        <v>MMM 2014</v>
      </c>
      <c r="BI166" s="20" t="str">
        <f>ZZZ__FnCalls!F62</f>
        <v>MMM 2014</v>
      </c>
      <c r="BJ166" s="20" t="str">
        <f>ZZZ__FnCalls!F63</f>
        <v>MMM 2014</v>
      </c>
      <c r="BK166" s="20" t="str">
        <f>ZZZ__FnCalls!F64</f>
        <v>MMM 2014</v>
      </c>
      <c r="BL166" s="20" t="str">
        <f>ZZZ__FnCalls!F65</f>
        <v>MMM 2014</v>
      </c>
      <c r="BM166" s="20" t="str">
        <f>ZZZ__FnCalls!F66</f>
        <v>MMM 2014</v>
      </c>
      <c r="BN166" s="21" t="str">
        <f>ZZZ__FnCalls!H55</f>
        <v>2014</v>
      </c>
      <c r="BO166" s="20" t="str">
        <f>ZZZ__FnCalls!F67</f>
        <v>MMM 2015</v>
      </c>
      <c r="BP166" s="20" t="str">
        <f>ZZZ__FnCalls!F68</f>
        <v>MMM 2015</v>
      </c>
      <c r="BQ166" s="20" t="str">
        <f>ZZZ__FnCalls!F69</f>
        <v>MMM 2015</v>
      </c>
      <c r="BR166" s="20" t="str">
        <f>ZZZ__FnCalls!F70</f>
        <v>MMM 2015</v>
      </c>
      <c r="BS166" s="20" t="str">
        <f>ZZZ__FnCalls!F71</f>
        <v>MMM 2015</v>
      </c>
      <c r="BT166" s="20" t="str">
        <f>ZZZ__FnCalls!F72</f>
        <v>MMM 2015</v>
      </c>
      <c r="BU166" s="20" t="str">
        <f>ZZZ__FnCalls!F73</f>
        <v>MMM 2015</v>
      </c>
      <c r="BV166" s="20" t="str">
        <f>ZZZ__FnCalls!F74</f>
        <v>MMM 2015</v>
      </c>
      <c r="BW166" s="20" t="str">
        <f>ZZZ__FnCalls!F75</f>
        <v>MMM 2015</v>
      </c>
      <c r="BX166" s="20" t="str">
        <f>ZZZ__FnCalls!F76</f>
        <v>MMM 2015</v>
      </c>
      <c r="BY166" s="20" t="str">
        <f>ZZZ__FnCalls!F77</f>
        <v>MMM 2015</v>
      </c>
      <c r="BZ166" s="20" t="str">
        <f>ZZZ__FnCalls!F78</f>
        <v>MMM 2015</v>
      </c>
      <c r="CA166" s="21" t="str">
        <f>ZZZ__FnCalls!H67</f>
        <v>2015</v>
      </c>
      <c r="CB166" s="20" t="str">
        <f>ZZZ__FnCalls!F79</f>
        <v>MMM 2016</v>
      </c>
      <c r="CC166" s="20" t="str">
        <f>ZZZ__FnCalls!F80</f>
        <v>MMM 2016</v>
      </c>
      <c r="CD166" s="20" t="str">
        <f>ZZZ__FnCalls!F81</f>
        <v>MMM 2016</v>
      </c>
      <c r="CE166" s="20" t="str">
        <f>ZZZ__FnCalls!F82</f>
        <v>MMM 2016</v>
      </c>
      <c r="CF166" s="20" t="str">
        <f>ZZZ__FnCalls!F83</f>
        <v>MMM 2016</v>
      </c>
      <c r="CG166" s="20" t="str">
        <f>ZZZ__FnCalls!F84</f>
        <v>MMM 2016</v>
      </c>
      <c r="CH166" s="20" t="str">
        <f>ZZZ__FnCalls!F85</f>
        <v>MMM 2016</v>
      </c>
      <c r="CI166" s="20" t="str">
        <f>ZZZ__FnCalls!F86</f>
        <v>MMM 2016</v>
      </c>
      <c r="CJ166" s="20" t="str">
        <f>ZZZ__FnCalls!F87</f>
        <v>MMM 2016</v>
      </c>
      <c r="CK166" s="20" t="str">
        <f>ZZZ__FnCalls!F88</f>
        <v>MMM 2016</v>
      </c>
      <c r="CL166" s="20" t="str">
        <f>ZZZ__FnCalls!F89</f>
        <v>MMM 2016</v>
      </c>
      <c r="CM166" s="20" t="str">
        <f>ZZZ__FnCalls!F90</f>
        <v>MMM 2016</v>
      </c>
      <c r="CN166" s="21" t="str">
        <f>ZZZ__FnCalls!H79</f>
        <v>2016</v>
      </c>
      <c r="CO166" s="20" t="str">
        <f>ZZZ__FnCalls!F91</f>
        <v>MMM 2017</v>
      </c>
      <c r="CP166" s="20" t="str">
        <f>ZZZ__FnCalls!F92</f>
        <v>MMM 2017</v>
      </c>
      <c r="CQ166" s="20" t="str">
        <f>ZZZ__FnCalls!F93</f>
        <v>MMM 2017</v>
      </c>
      <c r="CR166" s="20" t="str">
        <f>ZZZ__FnCalls!F94</f>
        <v>MMM 2017</v>
      </c>
      <c r="CS166" s="20" t="str">
        <f>ZZZ__FnCalls!F95</f>
        <v>MMM 2017</v>
      </c>
      <c r="CT166" s="20" t="str">
        <f>ZZZ__FnCalls!F96</f>
        <v>MMM 2017</v>
      </c>
      <c r="CU166" s="20" t="str">
        <f>ZZZ__FnCalls!F97</f>
        <v>MMM 2017</v>
      </c>
      <c r="CV166" s="20" t="str">
        <f>ZZZ__FnCalls!F98</f>
        <v>MMM 2017</v>
      </c>
      <c r="CW166" s="20" t="str">
        <f>ZZZ__FnCalls!F99</f>
        <v>MMM 2017</v>
      </c>
      <c r="CX166" s="20" t="str">
        <f>ZZZ__FnCalls!F100</f>
        <v>MMM 2017</v>
      </c>
      <c r="CY166" s="20" t="str">
        <f>ZZZ__FnCalls!F101</f>
        <v>MMM 2017</v>
      </c>
      <c r="CZ166" s="20" t="str">
        <f>ZZZ__FnCalls!F102</f>
        <v>MMM 2017</v>
      </c>
      <c r="DA166" s="21" t="str">
        <f>ZZZ__FnCalls!H91</f>
        <v>2017</v>
      </c>
      <c r="DB166" s="20" t="str">
        <f>ZZZ__FnCalls!F103</f>
        <v>MMM 2018</v>
      </c>
      <c r="DC166" s="20" t="str">
        <f>ZZZ__FnCalls!F104</f>
        <v>MMM 2018</v>
      </c>
      <c r="DD166" s="20" t="str">
        <f>ZZZ__FnCalls!F105</f>
        <v>MMM 2018</v>
      </c>
      <c r="DE166" s="20" t="str">
        <f>ZZZ__FnCalls!F106</f>
        <v>MMM 2018</v>
      </c>
      <c r="DF166" s="20" t="str">
        <f>ZZZ__FnCalls!F107</f>
        <v>MMM 2018</v>
      </c>
      <c r="DG166" s="20" t="str">
        <f>ZZZ__FnCalls!F108</f>
        <v>MMM 2018</v>
      </c>
      <c r="DH166" s="20" t="str">
        <f>ZZZ__FnCalls!F109</f>
        <v>MMM 2018</v>
      </c>
      <c r="DI166" s="20" t="str">
        <f>ZZZ__FnCalls!F110</f>
        <v>MMM 2018</v>
      </c>
      <c r="DJ166" s="20" t="str">
        <f>ZZZ__FnCalls!F111</f>
        <v>MMM 2018</v>
      </c>
      <c r="DK166" s="20" t="str">
        <f>ZZZ__FnCalls!F112</f>
        <v>MMM 2018</v>
      </c>
      <c r="DL166" s="20" t="str">
        <f>ZZZ__FnCalls!F113</f>
        <v>MMM 2018</v>
      </c>
      <c r="DM166" s="20" t="str">
        <f>ZZZ__FnCalls!F114</f>
        <v>MMM 2018</v>
      </c>
      <c r="DN166" s="21" t="str">
        <f>ZZZ__FnCalls!H103</f>
        <v>2018</v>
      </c>
      <c r="DO166" s="20" t="str">
        <f>ZZZ__FnCalls!F115</f>
        <v>MMM 2019</v>
      </c>
      <c r="DP166" s="20" t="str">
        <f>ZZZ__FnCalls!F116</f>
        <v>MMM 2019</v>
      </c>
      <c r="DQ166" s="20" t="str">
        <f>ZZZ__FnCalls!F117</f>
        <v>MMM 2019</v>
      </c>
      <c r="DR166" s="20" t="str">
        <f>ZZZ__FnCalls!F118</f>
        <v>MMM 2019</v>
      </c>
      <c r="DS166" s="20" t="str">
        <f>ZZZ__FnCalls!F119</f>
        <v>MMM 2019</v>
      </c>
      <c r="DT166" s="20" t="str">
        <f>ZZZ__FnCalls!F120</f>
        <v>MMM 2019</v>
      </c>
      <c r="DU166" s="20" t="str">
        <f>ZZZ__FnCalls!F121</f>
        <v>MMM 2019</v>
      </c>
      <c r="DV166" s="20" t="str">
        <f>ZZZ__FnCalls!F122</f>
        <v>MMM 2019</v>
      </c>
      <c r="DW166" s="20" t="str">
        <f>ZZZ__FnCalls!F123</f>
        <v>MMM 2019</v>
      </c>
      <c r="DX166" s="20" t="str">
        <f>ZZZ__FnCalls!F124</f>
        <v>MMM 2019</v>
      </c>
      <c r="DY166" s="20" t="str">
        <f>ZZZ__FnCalls!F125</f>
        <v>MMM 2019</v>
      </c>
      <c r="DZ166" s="20" t="str">
        <f>ZZZ__FnCalls!F126</f>
        <v>MMM 2019</v>
      </c>
      <c r="EA166" s="21" t="str">
        <f>ZZZ__FnCalls!H115</f>
        <v>2019</v>
      </c>
      <c r="EB166" s="20" t="str">
        <f>ZZZ__FnCalls!F127</f>
        <v>MMM 2020</v>
      </c>
      <c r="EC166" s="20" t="str">
        <f>ZZZ__FnCalls!F128</f>
        <v>MMM 2020</v>
      </c>
      <c r="ED166" s="20" t="str">
        <f>ZZZ__FnCalls!F129</f>
        <v>MMM 2020</v>
      </c>
      <c r="EE166" s="20" t="str">
        <f>ZZZ__FnCalls!F130</f>
        <v>MMM 2020</v>
      </c>
      <c r="EF166" s="20" t="str">
        <f>ZZZ__FnCalls!F131</f>
        <v>MMM 2020</v>
      </c>
      <c r="EG166" s="20" t="str">
        <f>ZZZ__FnCalls!F132</f>
        <v>MMM 2020</v>
      </c>
      <c r="EH166" s="20" t="str">
        <f>ZZZ__FnCalls!F133</f>
        <v>MMM 2020</v>
      </c>
      <c r="EI166" s="20" t="str">
        <f>ZZZ__FnCalls!F134</f>
        <v>MMM 2020</v>
      </c>
      <c r="EJ166" s="20" t="str">
        <f>ZZZ__FnCalls!F135</f>
        <v>MMM 2020</v>
      </c>
      <c r="EK166" s="20" t="str">
        <f>ZZZ__FnCalls!F136</f>
        <v>MMM 2020</v>
      </c>
      <c r="EL166" s="20" t="str">
        <f>ZZZ__FnCalls!F137</f>
        <v>MMM 2020</v>
      </c>
      <c r="EM166" s="20" t="str">
        <f>ZZZ__FnCalls!F138</f>
        <v>MMM 2020</v>
      </c>
      <c r="EN166" s="21" t="str">
        <f>ZZZ__FnCalls!H127</f>
        <v>2020</v>
      </c>
    </row>
    <row r="167" spans="1:144" ht="12.75" customHeight="1" x14ac:dyDescent="0.2">
      <c r="A167" s="5"/>
      <c r="B167" s="44" t="str">
        <f>ZZZ__FnCalls!F7</f>
        <v>MMM 2010</v>
      </c>
      <c r="C167" s="44" t="str">
        <f>ZZZ__FnCalls!F8</f>
        <v>MMM 2010</v>
      </c>
      <c r="D167" s="44" t="str">
        <f>ZZZ__FnCalls!F9</f>
        <v>MMM 2010</v>
      </c>
      <c r="E167" s="44" t="str">
        <f>ZZZ__FnCalls!F10</f>
        <v>MMM 2010</v>
      </c>
      <c r="F167" s="44" t="str">
        <f>ZZZ__FnCalls!F11</f>
        <v>MMM 2010</v>
      </c>
      <c r="G167" s="44" t="str">
        <f>ZZZ__FnCalls!F12</f>
        <v>MMM 2010</v>
      </c>
      <c r="H167" s="44" t="str">
        <f>ZZZ__FnCalls!F13</f>
        <v>MMM 2010</v>
      </c>
      <c r="I167" s="44" t="str">
        <f>ZZZ__FnCalls!F14</f>
        <v>MMM 2010</v>
      </c>
      <c r="J167" s="44" t="str">
        <f>ZZZ__FnCalls!F15</f>
        <v>MMM 2010</v>
      </c>
      <c r="K167" s="44" t="str">
        <f>ZZZ__FnCalls!F16</f>
        <v>MMM 2010</v>
      </c>
      <c r="L167" s="44" t="str">
        <f>ZZZ__FnCalls!F17</f>
        <v>MMM 2010</v>
      </c>
      <c r="M167" s="44" t="str">
        <f>ZZZ__FnCalls!F18</f>
        <v>MMM 2010</v>
      </c>
      <c r="N167" s="45" t="str">
        <f>ZZZ__FnCalls!F7</f>
        <v>MMM 2010</v>
      </c>
      <c r="O167" s="44" t="str">
        <f>ZZZ__FnCalls!F19</f>
        <v>MMM 2011</v>
      </c>
      <c r="P167" s="44" t="str">
        <f>ZZZ__FnCalls!F20</f>
        <v>MMM 2011</v>
      </c>
      <c r="Q167" s="44" t="str">
        <f>ZZZ__FnCalls!F21</f>
        <v>MMM 2011</v>
      </c>
      <c r="R167" s="44" t="str">
        <f>ZZZ__FnCalls!F22</f>
        <v>MMM 2011</v>
      </c>
      <c r="S167" s="44" t="str">
        <f>ZZZ__FnCalls!F23</f>
        <v>MMM 2011</v>
      </c>
      <c r="T167" s="44" t="str">
        <f>ZZZ__FnCalls!F24</f>
        <v>MMM 2011</v>
      </c>
      <c r="U167" s="44" t="str">
        <f>ZZZ__FnCalls!F25</f>
        <v>MMM 2011</v>
      </c>
      <c r="V167" s="44" t="str">
        <f>ZZZ__FnCalls!F26</f>
        <v>MMM 2011</v>
      </c>
      <c r="W167" s="44" t="str">
        <f>ZZZ__FnCalls!F27</f>
        <v>MMM 2011</v>
      </c>
      <c r="X167" s="44" t="str">
        <f>ZZZ__FnCalls!F28</f>
        <v>MMM 2011</v>
      </c>
      <c r="Y167" s="44" t="str">
        <f>ZZZ__FnCalls!F29</f>
        <v>MMM 2011</v>
      </c>
      <c r="Z167" s="44" t="str">
        <f>ZZZ__FnCalls!F30</f>
        <v>MMM 2011</v>
      </c>
      <c r="AA167" s="45" t="str">
        <f>ZZZ__FnCalls!F19</f>
        <v>MMM 2011</v>
      </c>
      <c r="AB167" s="44" t="str">
        <f>ZZZ__FnCalls!F31</f>
        <v>MMM 2012</v>
      </c>
      <c r="AC167" s="44" t="str">
        <f>ZZZ__FnCalls!F32</f>
        <v>MMM 2012</v>
      </c>
      <c r="AD167" s="44" t="str">
        <f>ZZZ__FnCalls!F33</f>
        <v>MMM 2012</v>
      </c>
      <c r="AE167" s="44" t="str">
        <f>ZZZ__FnCalls!F34</f>
        <v>MMM 2012</v>
      </c>
      <c r="AF167" s="44" t="str">
        <f>ZZZ__FnCalls!F35</f>
        <v>MMM 2012</v>
      </c>
      <c r="AG167" s="44" t="str">
        <f>ZZZ__FnCalls!F36</f>
        <v>MMM 2012</v>
      </c>
      <c r="AH167" s="44" t="str">
        <f>ZZZ__FnCalls!F37</f>
        <v>MMM 2012</v>
      </c>
      <c r="AI167" s="44" t="str">
        <f>ZZZ__FnCalls!F38</f>
        <v>MMM 2012</v>
      </c>
      <c r="AJ167" s="44" t="str">
        <f>ZZZ__FnCalls!F39</f>
        <v>MMM 2012</v>
      </c>
      <c r="AK167" s="44" t="str">
        <f>ZZZ__FnCalls!F40</f>
        <v>MMM 2012</v>
      </c>
      <c r="AL167" s="44" t="str">
        <f>ZZZ__FnCalls!F41</f>
        <v>MMM 2012</v>
      </c>
      <c r="AM167" s="44" t="str">
        <f>ZZZ__FnCalls!F42</f>
        <v>MMM 2012</v>
      </c>
      <c r="AN167" s="45" t="str">
        <f>ZZZ__FnCalls!F31</f>
        <v>MMM 2012</v>
      </c>
      <c r="AO167" s="44" t="str">
        <f>ZZZ__FnCalls!F43</f>
        <v>MMM 2013</v>
      </c>
      <c r="AP167" s="44" t="str">
        <f>ZZZ__FnCalls!F44</f>
        <v>MMM 2013</v>
      </c>
      <c r="AQ167" s="44" t="str">
        <f>ZZZ__FnCalls!F45</f>
        <v>MMM 2013</v>
      </c>
      <c r="AR167" s="44" t="str">
        <f>ZZZ__FnCalls!F46</f>
        <v>MMM 2013</v>
      </c>
      <c r="AS167" s="44" t="str">
        <f>ZZZ__FnCalls!F47</f>
        <v>MMM 2013</v>
      </c>
      <c r="AT167" s="44" t="str">
        <f>ZZZ__FnCalls!F48</f>
        <v>MMM 2013</v>
      </c>
      <c r="AU167" s="44" t="str">
        <f>ZZZ__FnCalls!F49</f>
        <v>MMM 2013</v>
      </c>
      <c r="AV167" s="44" t="str">
        <f>ZZZ__FnCalls!F50</f>
        <v>MMM 2013</v>
      </c>
      <c r="AW167" s="44" t="str">
        <f>ZZZ__FnCalls!F51</f>
        <v>MMM 2013</v>
      </c>
      <c r="AX167" s="44" t="str">
        <f>ZZZ__FnCalls!F52</f>
        <v>MMM 2013</v>
      </c>
      <c r="AY167" s="44" t="str">
        <f>ZZZ__FnCalls!F53</f>
        <v>MMM 2013</v>
      </c>
      <c r="AZ167" s="44" t="str">
        <f>ZZZ__FnCalls!F54</f>
        <v>MMM 2013</v>
      </c>
      <c r="BA167" s="45" t="str">
        <f>ZZZ__FnCalls!F43</f>
        <v>MMM 2013</v>
      </c>
      <c r="BB167" s="44" t="str">
        <f>ZZZ__FnCalls!F55</f>
        <v>MMM 2014</v>
      </c>
      <c r="BC167" s="44" t="str">
        <f>ZZZ__FnCalls!F56</f>
        <v>MMM 2014</v>
      </c>
      <c r="BD167" s="44" t="str">
        <f>ZZZ__FnCalls!F57</f>
        <v>MMM 2014</v>
      </c>
      <c r="BE167" s="44" t="str">
        <f>ZZZ__FnCalls!F58</f>
        <v>MMM 2014</v>
      </c>
      <c r="BF167" s="44" t="str">
        <f>ZZZ__FnCalls!F59</f>
        <v>MMM 2014</v>
      </c>
      <c r="BG167" s="44" t="str">
        <f>ZZZ__FnCalls!F60</f>
        <v>MMM 2014</v>
      </c>
      <c r="BH167" s="44" t="str">
        <f>ZZZ__FnCalls!F61</f>
        <v>MMM 2014</v>
      </c>
      <c r="BI167" s="44" t="str">
        <f>ZZZ__FnCalls!F62</f>
        <v>MMM 2014</v>
      </c>
      <c r="BJ167" s="44" t="str">
        <f>ZZZ__FnCalls!F63</f>
        <v>MMM 2014</v>
      </c>
      <c r="BK167" s="44" t="str">
        <f>ZZZ__FnCalls!F64</f>
        <v>MMM 2014</v>
      </c>
      <c r="BL167" s="44" t="str">
        <f>ZZZ__FnCalls!F65</f>
        <v>MMM 2014</v>
      </c>
      <c r="BM167" s="44" t="str">
        <f>ZZZ__FnCalls!F66</f>
        <v>MMM 2014</v>
      </c>
      <c r="BN167" s="45" t="str">
        <f>ZZZ__FnCalls!F55</f>
        <v>MMM 2014</v>
      </c>
      <c r="BO167" s="44" t="str">
        <f>ZZZ__FnCalls!F67</f>
        <v>MMM 2015</v>
      </c>
      <c r="BP167" s="44" t="str">
        <f>ZZZ__FnCalls!F68</f>
        <v>MMM 2015</v>
      </c>
      <c r="BQ167" s="44" t="str">
        <f>ZZZ__FnCalls!F69</f>
        <v>MMM 2015</v>
      </c>
      <c r="BR167" s="44" t="str">
        <f>ZZZ__FnCalls!F70</f>
        <v>MMM 2015</v>
      </c>
      <c r="BS167" s="44" t="str">
        <f>ZZZ__FnCalls!F71</f>
        <v>MMM 2015</v>
      </c>
      <c r="BT167" s="44" t="str">
        <f>ZZZ__FnCalls!F72</f>
        <v>MMM 2015</v>
      </c>
      <c r="BU167" s="44" t="str">
        <f>ZZZ__FnCalls!F73</f>
        <v>MMM 2015</v>
      </c>
      <c r="BV167" s="44" t="str">
        <f>ZZZ__FnCalls!F74</f>
        <v>MMM 2015</v>
      </c>
      <c r="BW167" s="44" t="str">
        <f>ZZZ__FnCalls!F75</f>
        <v>MMM 2015</v>
      </c>
      <c r="BX167" s="44" t="str">
        <f>ZZZ__FnCalls!F76</f>
        <v>MMM 2015</v>
      </c>
      <c r="BY167" s="44" t="str">
        <f>ZZZ__FnCalls!F77</f>
        <v>MMM 2015</v>
      </c>
      <c r="BZ167" s="44" t="str">
        <f>ZZZ__FnCalls!F78</f>
        <v>MMM 2015</v>
      </c>
      <c r="CA167" s="45" t="str">
        <f>ZZZ__FnCalls!F67</f>
        <v>MMM 2015</v>
      </c>
      <c r="CB167" s="44" t="str">
        <f>ZZZ__FnCalls!F79</f>
        <v>MMM 2016</v>
      </c>
      <c r="CC167" s="44" t="str">
        <f>ZZZ__FnCalls!F80</f>
        <v>MMM 2016</v>
      </c>
      <c r="CD167" s="44" t="str">
        <f>ZZZ__FnCalls!F81</f>
        <v>MMM 2016</v>
      </c>
      <c r="CE167" s="44" t="str">
        <f>ZZZ__FnCalls!F82</f>
        <v>MMM 2016</v>
      </c>
      <c r="CF167" s="44" t="str">
        <f>ZZZ__FnCalls!F83</f>
        <v>MMM 2016</v>
      </c>
      <c r="CG167" s="44" t="str">
        <f>ZZZ__FnCalls!F84</f>
        <v>MMM 2016</v>
      </c>
      <c r="CH167" s="44" t="str">
        <f>ZZZ__FnCalls!F85</f>
        <v>MMM 2016</v>
      </c>
      <c r="CI167" s="44" t="str">
        <f>ZZZ__FnCalls!F86</f>
        <v>MMM 2016</v>
      </c>
      <c r="CJ167" s="44" t="str">
        <f>ZZZ__FnCalls!F87</f>
        <v>MMM 2016</v>
      </c>
      <c r="CK167" s="44" t="str">
        <f>ZZZ__FnCalls!F88</f>
        <v>MMM 2016</v>
      </c>
      <c r="CL167" s="44" t="str">
        <f>ZZZ__FnCalls!F89</f>
        <v>MMM 2016</v>
      </c>
      <c r="CM167" s="44" t="str">
        <f>ZZZ__FnCalls!F90</f>
        <v>MMM 2016</v>
      </c>
      <c r="CN167" s="45" t="str">
        <f>ZZZ__FnCalls!F79</f>
        <v>MMM 2016</v>
      </c>
      <c r="CO167" s="44" t="str">
        <f>ZZZ__FnCalls!F91</f>
        <v>MMM 2017</v>
      </c>
      <c r="CP167" s="44" t="str">
        <f>ZZZ__FnCalls!F92</f>
        <v>MMM 2017</v>
      </c>
      <c r="CQ167" s="44" t="str">
        <f>ZZZ__FnCalls!F93</f>
        <v>MMM 2017</v>
      </c>
      <c r="CR167" s="44" t="str">
        <f>ZZZ__FnCalls!F94</f>
        <v>MMM 2017</v>
      </c>
      <c r="CS167" s="44" t="str">
        <f>ZZZ__FnCalls!F95</f>
        <v>MMM 2017</v>
      </c>
      <c r="CT167" s="44" t="str">
        <f>ZZZ__FnCalls!F96</f>
        <v>MMM 2017</v>
      </c>
      <c r="CU167" s="44" t="str">
        <f>ZZZ__FnCalls!F97</f>
        <v>MMM 2017</v>
      </c>
      <c r="CV167" s="44" t="str">
        <f>ZZZ__FnCalls!F98</f>
        <v>MMM 2017</v>
      </c>
      <c r="CW167" s="44" t="str">
        <f>ZZZ__FnCalls!F99</f>
        <v>MMM 2017</v>
      </c>
      <c r="CX167" s="44" t="str">
        <f>ZZZ__FnCalls!F100</f>
        <v>MMM 2017</v>
      </c>
      <c r="CY167" s="44" t="str">
        <f>ZZZ__FnCalls!F101</f>
        <v>MMM 2017</v>
      </c>
      <c r="CZ167" s="44" t="str">
        <f>ZZZ__FnCalls!F102</f>
        <v>MMM 2017</v>
      </c>
      <c r="DA167" s="45" t="str">
        <f>ZZZ__FnCalls!F91</f>
        <v>MMM 2017</v>
      </c>
      <c r="DB167" s="44" t="str">
        <f>ZZZ__FnCalls!F103</f>
        <v>MMM 2018</v>
      </c>
      <c r="DC167" s="44" t="str">
        <f>ZZZ__FnCalls!F104</f>
        <v>MMM 2018</v>
      </c>
      <c r="DD167" s="44" t="str">
        <f>ZZZ__FnCalls!F105</f>
        <v>MMM 2018</v>
      </c>
      <c r="DE167" s="44" t="str">
        <f>ZZZ__FnCalls!F106</f>
        <v>MMM 2018</v>
      </c>
      <c r="DF167" s="44" t="str">
        <f>ZZZ__FnCalls!F107</f>
        <v>MMM 2018</v>
      </c>
      <c r="DG167" s="44" t="str">
        <f>ZZZ__FnCalls!F108</f>
        <v>MMM 2018</v>
      </c>
      <c r="DH167" s="44" t="str">
        <f>ZZZ__FnCalls!F109</f>
        <v>MMM 2018</v>
      </c>
      <c r="DI167" s="44" t="str">
        <f>ZZZ__FnCalls!F110</f>
        <v>MMM 2018</v>
      </c>
      <c r="DJ167" s="44" t="str">
        <f>ZZZ__FnCalls!F111</f>
        <v>MMM 2018</v>
      </c>
      <c r="DK167" s="44" t="str">
        <f>ZZZ__FnCalls!F112</f>
        <v>MMM 2018</v>
      </c>
      <c r="DL167" s="44" t="str">
        <f>ZZZ__FnCalls!F113</f>
        <v>MMM 2018</v>
      </c>
      <c r="DM167" s="44" t="str">
        <f>ZZZ__FnCalls!F114</f>
        <v>MMM 2018</v>
      </c>
      <c r="DN167" s="45" t="str">
        <f>ZZZ__FnCalls!F103</f>
        <v>MMM 2018</v>
      </c>
      <c r="DO167" s="44" t="str">
        <f>ZZZ__FnCalls!F115</f>
        <v>MMM 2019</v>
      </c>
      <c r="DP167" s="44" t="str">
        <f>ZZZ__FnCalls!F116</f>
        <v>MMM 2019</v>
      </c>
      <c r="DQ167" s="44" t="str">
        <f>ZZZ__FnCalls!F117</f>
        <v>MMM 2019</v>
      </c>
      <c r="DR167" s="44" t="str">
        <f>ZZZ__FnCalls!F118</f>
        <v>MMM 2019</v>
      </c>
      <c r="DS167" s="44" t="str">
        <f>ZZZ__FnCalls!F119</f>
        <v>MMM 2019</v>
      </c>
      <c r="DT167" s="44" t="str">
        <f>ZZZ__FnCalls!F120</f>
        <v>MMM 2019</v>
      </c>
      <c r="DU167" s="44" t="str">
        <f>ZZZ__FnCalls!F121</f>
        <v>MMM 2019</v>
      </c>
      <c r="DV167" s="44" t="str">
        <f>ZZZ__FnCalls!F122</f>
        <v>MMM 2019</v>
      </c>
      <c r="DW167" s="44" t="str">
        <f>ZZZ__FnCalls!F123</f>
        <v>MMM 2019</v>
      </c>
      <c r="DX167" s="44" t="str">
        <f>ZZZ__FnCalls!F124</f>
        <v>MMM 2019</v>
      </c>
      <c r="DY167" s="44" t="str">
        <f>ZZZ__FnCalls!F125</f>
        <v>MMM 2019</v>
      </c>
      <c r="DZ167" s="44" t="str">
        <f>ZZZ__FnCalls!F126</f>
        <v>MMM 2019</v>
      </c>
      <c r="EA167" s="45" t="str">
        <f>ZZZ__FnCalls!F115</f>
        <v>MMM 2019</v>
      </c>
      <c r="EB167" s="44" t="str">
        <f>ZZZ__FnCalls!F127</f>
        <v>MMM 2020</v>
      </c>
      <c r="EC167" s="44" t="str">
        <f>ZZZ__FnCalls!F128</f>
        <v>MMM 2020</v>
      </c>
      <c r="ED167" s="44" t="str">
        <f>ZZZ__FnCalls!F129</f>
        <v>MMM 2020</v>
      </c>
      <c r="EE167" s="44" t="str">
        <f>ZZZ__FnCalls!F130</f>
        <v>MMM 2020</v>
      </c>
      <c r="EF167" s="44" t="str">
        <f>ZZZ__FnCalls!F131</f>
        <v>MMM 2020</v>
      </c>
      <c r="EG167" s="44" t="str">
        <f>ZZZ__FnCalls!F132</f>
        <v>MMM 2020</v>
      </c>
      <c r="EH167" s="44" t="str">
        <f>ZZZ__FnCalls!F133</f>
        <v>MMM 2020</v>
      </c>
      <c r="EI167" s="44" t="str">
        <f>ZZZ__FnCalls!F134</f>
        <v>MMM 2020</v>
      </c>
      <c r="EJ167" s="44" t="str">
        <f>ZZZ__FnCalls!F135</f>
        <v>MMM 2020</v>
      </c>
      <c r="EK167" s="44" t="str">
        <f>ZZZ__FnCalls!F136</f>
        <v>MMM 2020</v>
      </c>
      <c r="EL167" s="44" t="str">
        <f>ZZZ__FnCalls!F137</f>
        <v>MMM 2020</v>
      </c>
      <c r="EM167" s="44" t="str">
        <f>ZZZ__FnCalls!F138</f>
        <v>MMM 2020</v>
      </c>
      <c r="EN167" s="45" t="str">
        <f>ZZZ__FnCalls!F127</f>
        <v>MMM 2020</v>
      </c>
    </row>
    <row r="168" spans="1:144" ht="12.75" customHeight="1" x14ac:dyDescent="0.2">
      <c r="A168" s="2" t="str">
        <f>"Employment_Desired_mean_1"</f>
        <v>Employment_Desired_mean_1</v>
      </c>
    </row>
    <row r="169" spans="1:144" ht="12.75" customHeight="1" x14ac:dyDescent="0.2">
      <c r="B169" s="19" t="str">
        <f>ZZZ__FnCalls!F7</f>
        <v>MMM 2010</v>
      </c>
      <c r="C169" s="20" t="str">
        <f>ZZZ__FnCalls!F8</f>
        <v>MMM 2010</v>
      </c>
      <c r="D169" s="20" t="str">
        <f>ZZZ__FnCalls!F9</f>
        <v>MMM 2010</v>
      </c>
      <c r="E169" s="20" t="str">
        <f>ZZZ__FnCalls!F10</f>
        <v>MMM 2010</v>
      </c>
      <c r="F169" s="20" t="str">
        <f>ZZZ__FnCalls!F11</f>
        <v>MMM 2010</v>
      </c>
      <c r="G169" s="20" t="str">
        <f>ZZZ__FnCalls!F12</f>
        <v>MMM 2010</v>
      </c>
      <c r="H169" s="20" t="str">
        <f>ZZZ__FnCalls!F13</f>
        <v>MMM 2010</v>
      </c>
      <c r="I169" s="20" t="str">
        <f>ZZZ__FnCalls!F14</f>
        <v>MMM 2010</v>
      </c>
      <c r="J169" s="20" t="str">
        <f>ZZZ__FnCalls!F15</f>
        <v>MMM 2010</v>
      </c>
      <c r="K169" s="20" t="str">
        <f>ZZZ__FnCalls!F16</f>
        <v>MMM 2010</v>
      </c>
      <c r="L169" s="20" t="str">
        <f>ZZZ__FnCalls!F17</f>
        <v>MMM 2010</v>
      </c>
      <c r="M169" s="20" t="str">
        <f>ZZZ__FnCalls!F18</f>
        <v>MMM 2010</v>
      </c>
      <c r="N169" s="21" t="str">
        <f>ZZZ__FnCalls!H7</f>
        <v>2010</v>
      </c>
      <c r="O169" s="20" t="str">
        <f>ZZZ__FnCalls!F19</f>
        <v>MMM 2011</v>
      </c>
      <c r="P169" s="20" t="str">
        <f>ZZZ__FnCalls!F20</f>
        <v>MMM 2011</v>
      </c>
      <c r="Q169" s="20" t="str">
        <f>ZZZ__FnCalls!F21</f>
        <v>MMM 2011</v>
      </c>
      <c r="R169" s="20" t="str">
        <f>ZZZ__FnCalls!F22</f>
        <v>MMM 2011</v>
      </c>
      <c r="S169" s="20" t="str">
        <f>ZZZ__FnCalls!F23</f>
        <v>MMM 2011</v>
      </c>
      <c r="T169" s="20" t="str">
        <f>ZZZ__FnCalls!F24</f>
        <v>MMM 2011</v>
      </c>
      <c r="U169" s="20" t="str">
        <f>ZZZ__FnCalls!F25</f>
        <v>MMM 2011</v>
      </c>
      <c r="V169" s="20" t="str">
        <f>ZZZ__FnCalls!F26</f>
        <v>MMM 2011</v>
      </c>
      <c r="W169" s="20" t="str">
        <f>ZZZ__FnCalls!F27</f>
        <v>MMM 2011</v>
      </c>
      <c r="X169" s="20" t="str">
        <f>ZZZ__FnCalls!F28</f>
        <v>MMM 2011</v>
      </c>
      <c r="Y169" s="20" t="str">
        <f>ZZZ__FnCalls!F29</f>
        <v>MMM 2011</v>
      </c>
      <c r="Z169" s="20" t="str">
        <f>ZZZ__FnCalls!F30</f>
        <v>MMM 2011</v>
      </c>
      <c r="AA169" s="21" t="str">
        <f>ZZZ__FnCalls!H19</f>
        <v>2011</v>
      </c>
      <c r="AB169" s="20" t="str">
        <f>ZZZ__FnCalls!F31</f>
        <v>MMM 2012</v>
      </c>
      <c r="AC169" s="20" t="str">
        <f>ZZZ__FnCalls!F32</f>
        <v>MMM 2012</v>
      </c>
      <c r="AD169" s="20" t="str">
        <f>ZZZ__FnCalls!F33</f>
        <v>MMM 2012</v>
      </c>
      <c r="AE169" s="20" t="str">
        <f>ZZZ__FnCalls!F34</f>
        <v>MMM 2012</v>
      </c>
      <c r="AF169" s="20" t="str">
        <f>ZZZ__FnCalls!F35</f>
        <v>MMM 2012</v>
      </c>
      <c r="AG169" s="20" t="str">
        <f>ZZZ__FnCalls!F36</f>
        <v>MMM 2012</v>
      </c>
      <c r="AH169" s="20" t="str">
        <f>ZZZ__FnCalls!F37</f>
        <v>MMM 2012</v>
      </c>
      <c r="AI169" s="20" t="str">
        <f>ZZZ__FnCalls!F38</f>
        <v>MMM 2012</v>
      </c>
      <c r="AJ169" s="20" t="str">
        <f>ZZZ__FnCalls!F39</f>
        <v>MMM 2012</v>
      </c>
      <c r="AK169" s="20" t="str">
        <f>ZZZ__FnCalls!F40</f>
        <v>MMM 2012</v>
      </c>
      <c r="AL169" s="20" t="str">
        <f>ZZZ__FnCalls!F41</f>
        <v>MMM 2012</v>
      </c>
      <c r="AM169" s="20" t="str">
        <f>ZZZ__FnCalls!F42</f>
        <v>MMM 2012</v>
      </c>
      <c r="AN169" s="21" t="str">
        <f>ZZZ__FnCalls!H31</f>
        <v>2012</v>
      </c>
      <c r="AO169" s="20" t="str">
        <f>ZZZ__FnCalls!F43</f>
        <v>MMM 2013</v>
      </c>
      <c r="AP169" s="20" t="str">
        <f>ZZZ__FnCalls!F44</f>
        <v>MMM 2013</v>
      </c>
      <c r="AQ169" s="20" t="str">
        <f>ZZZ__FnCalls!F45</f>
        <v>MMM 2013</v>
      </c>
      <c r="AR169" s="20" t="str">
        <f>ZZZ__FnCalls!F46</f>
        <v>MMM 2013</v>
      </c>
      <c r="AS169" s="20" t="str">
        <f>ZZZ__FnCalls!F47</f>
        <v>MMM 2013</v>
      </c>
      <c r="AT169" s="20" t="str">
        <f>ZZZ__FnCalls!F48</f>
        <v>MMM 2013</v>
      </c>
      <c r="AU169" s="20" t="str">
        <f>ZZZ__FnCalls!F49</f>
        <v>MMM 2013</v>
      </c>
      <c r="AV169" s="20" t="str">
        <f>ZZZ__FnCalls!F50</f>
        <v>MMM 2013</v>
      </c>
      <c r="AW169" s="20" t="str">
        <f>ZZZ__FnCalls!F51</f>
        <v>MMM 2013</v>
      </c>
      <c r="AX169" s="20" t="str">
        <f>ZZZ__FnCalls!F52</f>
        <v>MMM 2013</v>
      </c>
      <c r="AY169" s="20" t="str">
        <f>ZZZ__FnCalls!F53</f>
        <v>MMM 2013</v>
      </c>
      <c r="AZ169" s="20" t="str">
        <f>ZZZ__FnCalls!F54</f>
        <v>MMM 2013</v>
      </c>
      <c r="BA169" s="21" t="str">
        <f>ZZZ__FnCalls!H43</f>
        <v>2013</v>
      </c>
      <c r="BB169" s="20" t="str">
        <f>ZZZ__FnCalls!F55</f>
        <v>MMM 2014</v>
      </c>
      <c r="BC169" s="20" t="str">
        <f>ZZZ__FnCalls!F56</f>
        <v>MMM 2014</v>
      </c>
      <c r="BD169" s="20" t="str">
        <f>ZZZ__FnCalls!F57</f>
        <v>MMM 2014</v>
      </c>
      <c r="BE169" s="20" t="str">
        <f>ZZZ__FnCalls!F58</f>
        <v>MMM 2014</v>
      </c>
      <c r="BF169" s="20" t="str">
        <f>ZZZ__FnCalls!F59</f>
        <v>MMM 2014</v>
      </c>
      <c r="BG169" s="20" t="str">
        <f>ZZZ__FnCalls!F60</f>
        <v>MMM 2014</v>
      </c>
      <c r="BH169" s="20" t="str">
        <f>ZZZ__FnCalls!F61</f>
        <v>MMM 2014</v>
      </c>
      <c r="BI169" s="20" t="str">
        <f>ZZZ__FnCalls!F62</f>
        <v>MMM 2014</v>
      </c>
      <c r="BJ169" s="20" t="str">
        <f>ZZZ__FnCalls!F63</f>
        <v>MMM 2014</v>
      </c>
      <c r="BK169" s="20" t="str">
        <f>ZZZ__FnCalls!F64</f>
        <v>MMM 2014</v>
      </c>
      <c r="BL169" s="20" t="str">
        <f>ZZZ__FnCalls!F65</f>
        <v>MMM 2014</v>
      </c>
      <c r="BM169" s="20" t="str">
        <f>ZZZ__FnCalls!F66</f>
        <v>MMM 2014</v>
      </c>
      <c r="BN169" s="21" t="str">
        <f>ZZZ__FnCalls!H55</f>
        <v>2014</v>
      </c>
      <c r="BO169" s="20" t="str">
        <f>ZZZ__FnCalls!F67</f>
        <v>MMM 2015</v>
      </c>
      <c r="BP169" s="20" t="str">
        <f>ZZZ__FnCalls!F68</f>
        <v>MMM 2015</v>
      </c>
      <c r="BQ169" s="20" t="str">
        <f>ZZZ__FnCalls!F69</f>
        <v>MMM 2015</v>
      </c>
      <c r="BR169" s="20" t="str">
        <f>ZZZ__FnCalls!F70</f>
        <v>MMM 2015</v>
      </c>
      <c r="BS169" s="20" t="str">
        <f>ZZZ__FnCalls!F71</f>
        <v>MMM 2015</v>
      </c>
      <c r="BT169" s="20" t="str">
        <f>ZZZ__FnCalls!F72</f>
        <v>MMM 2015</v>
      </c>
      <c r="BU169" s="20" t="str">
        <f>ZZZ__FnCalls!F73</f>
        <v>MMM 2015</v>
      </c>
      <c r="BV169" s="20" t="str">
        <f>ZZZ__FnCalls!F74</f>
        <v>MMM 2015</v>
      </c>
      <c r="BW169" s="20" t="str">
        <f>ZZZ__FnCalls!F75</f>
        <v>MMM 2015</v>
      </c>
      <c r="BX169" s="20" t="str">
        <f>ZZZ__FnCalls!F76</f>
        <v>MMM 2015</v>
      </c>
      <c r="BY169" s="20" t="str">
        <f>ZZZ__FnCalls!F77</f>
        <v>MMM 2015</v>
      </c>
      <c r="BZ169" s="20" t="str">
        <f>ZZZ__FnCalls!F78</f>
        <v>MMM 2015</v>
      </c>
      <c r="CA169" s="21" t="str">
        <f>ZZZ__FnCalls!H67</f>
        <v>2015</v>
      </c>
      <c r="CB169" s="20" t="str">
        <f>ZZZ__FnCalls!F79</f>
        <v>MMM 2016</v>
      </c>
      <c r="CC169" s="20" t="str">
        <f>ZZZ__FnCalls!F80</f>
        <v>MMM 2016</v>
      </c>
      <c r="CD169" s="20" t="str">
        <f>ZZZ__FnCalls!F81</f>
        <v>MMM 2016</v>
      </c>
      <c r="CE169" s="20" t="str">
        <f>ZZZ__FnCalls!F82</f>
        <v>MMM 2016</v>
      </c>
      <c r="CF169" s="20" t="str">
        <f>ZZZ__FnCalls!F83</f>
        <v>MMM 2016</v>
      </c>
      <c r="CG169" s="20" t="str">
        <f>ZZZ__FnCalls!F84</f>
        <v>MMM 2016</v>
      </c>
      <c r="CH169" s="20" t="str">
        <f>ZZZ__FnCalls!F85</f>
        <v>MMM 2016</v>
      </c>
      <c r="CI169" s="20" t="str">
        <f>ZZZ__FnCalls!F86</f>
        <v>MMM 2016</v>
      </c>
      <c r="CJ169" s="20" t="str">
        <f>ZZZ__FnCalls!F87</f>
        <v>MMM 2016</v>
      </c>
      <c r="CK169" s="20" t="str">
        <f>ZZZ__FnCalls!F88</f>
        <v>MMM 2016</v>
      </c>
      <c r="CL169" s="20" t="str">
        <f>ZZZ__FnCalls!F89</f>
        <v>MMM 2016</v>
      </c>
      <c r="CM169" s="20" t="str">
        <f>ZZZ__FnCalls!F90</f>
        <v>MMM 2016</v>
      </c>
      <c r="CN169" s="21" t="str">
        <f>ZZZ__FnCalls!H79</f>
        <v>2016</v>
      </c>
      <c r="CO169" s="20" t="str">
        <f>ZZZ__FnCalls!F91</f>
        <v>MMM 2017</v>
      </c>
      <c r="CP169" s="20" t="str">
        <f>ZZZ__FnCalls!F92</f>
        <v>MMM 2017</v>
      </c>
      <c r="CQ169" s="20" t="str">
        <f>ZZZ__FnCalls!F93</f>
        <v>MMM 2017</v>
      </c>
      <c r="CR169" s="20" t="str">
        <f>ZZZ__FnCalls!F94</f>
        <v>MMM 2017</v>
      </c>
      <c r="CS169" s="20" t="str">
        <f>ZZZ__FnCalls!F95</f>
        <v>MMM 2017</v>
      </c>
      <c r="CT169" s="20" t="str">
        <f>ZZZ__FnCalls!F96</f>
        <v>MMM 2017</v>
      </c>
      <c r="CU169" s="20" t="str">
        <f>ZZZ__FnCalls!F97</f>
        <v>MMM 2017</v>
      </c>
      <c r="CV169" s="20" t="str">
        <f>ZZZ__FnCalls!F98</f>
        <v>MMM 2017</v>
      </c>
      <c r="CW169" s="20" t="str">
        <f>ZZZ__FnCalls!F99</f>
        <v>MMM 2017</v>
      </c>
      <c r="CX169" s="20" t="str">
        <f>ZZZ__FnCalls!F100</f>
        <v>MMM 2017</v>
      </c>
      <c r="CY169" s="20" t="str">
        <f>ZZZ__FnCalls!F101</f>
        <v>MMM 2017</v>
      </c>
      <c r="CZ169" s="20" t="str">
        <f>ZZZ__FnCalls!F102</f>
        <v>MMM 2017</v>
      </c>
      <c r="DA169" s="21" t="str">
        <f>ZZZ__FnCalls!H91</f>
        <v>2017</v>
      </c>
      <c r="DB169" s="20" t="str">
        <f>ZZZ__FnCalls!F103</f>
        <v>MMM 2018</v>
      </c>
      <c r="DC169" s="20" t="str">
        <f>ZZZ__FnCalls!F104</f>
        <v>MMM 2018</v>
      </c>
      <c r="DD169" s="20" t="str">
        <f>ZZZ__FnCalls!F105</f>
        <v>MMM 2018</v>
      </c>
      <c r="DE169" s="20" t="str">
        <f>ZZZ__FnCalls!F106</f>
        <v>MMM 2018</v>
      </c>
      <c r="DF169" s="20" t="str">
        <f>ZZZ__FnCalls!F107</f>
        <v>MMM 2018</v>
      </c>
      <c r="DG169" s="20" t="str">
        <f>ZZZ__FnCalls!F108</f>
        <v>MMM 2018</v>
      </c>
      <c r="DH169" s="20" t="str">
        <f>ZZZ__FnCalls!F109</f>
        <v>MMM 2018</v>
      </c>
      <c r="DI169" s="20" t="str">
        <f>ZZZ__FnCalls!F110</f>
        <v>MMM 2018</v>
      </c>
      <c r="DJ169" s="20" t="str">
        <f>ZZZ__FnCalls!F111</f>
        <v>MMM 2018</v>
      </c>
      <c r="DK169" s="20" t="str">
        <f>ZZZ__FnCalls!F112</f>
        <v>MMM 2018</v>
      </c>
      <c r="DL169" s="20" t="str">
        <f>ZZZ__FnCalls!F113</f>
        <v>MMM 2018</v>
      </c>
      <c r="DM169" s="20" t="str">
        <f>ZZZ__FnCalls!F114</f>
        <v>MMM 2018</v>
      </c>
      <c r="DN169" s="21" t="str">
        <f>ZZZ__FnCalls!H103</f>
        <v>2018</v>
      </c>
      <c r="DO169" s="20" t="str">
        <f>ZZZ__FnCalls!F115</f>
        <v>MMM 2019</v>
      </c>
      <c r="DP169" s="20" t="str">
        <f>ZZZ__FnCalls!F116</f>
        <v>MMM 2019</v>
      </c>
      <c r="DQ169" s="20" t="str">
        <f>ZZZ__FnCalls!F117</f>
        <v>MMM 2019</v>
      </c>
      <c r="DR169" s="20" t="str">
        <f>ZZZ__FnCalls!F118</f>
        <v>MMM 2019</v>
      </c>
      <c r="DS169" s="20" t="str">
        <f>ZZZ__FnCalls!F119</f>
        <v>MMM 2019</v>
      </c>
      <c r="DT169" s="20" t="str">
        <f>ZZZ__FnCalls!F120</f>
        <v>MMM 2019</v>
      </c>
      <c r="DU169" s="20" t="str">
        <f>ZZZ__FnCalls!F121</f>
        <v>MMM 2019</v>
      </c>
      <c r="DV169" s="20" t="str">
        <f>ZZZ__FnCalls!F122</f>
        <v>MMM 2019</v>
      </c>
      <c r="DW169" s="20" t="str">
        <f>ZZZ__FnCalls!F123</f>
        <v>MMM 2019</v>
      </c>
      <c r="DX169" s="20" t="str">
        <f>ZZZ__FnCalls!F124</f>
        <v>MMM 2019</v>
      </c>
      <c r="DY169" s="20" t="str">
        <f>ZZZ__FnCalls!F125</f>
        <v>MMM 2019</v>
      </c>
      <c r="DZ169" s="20" t="str">
        <f>ZZZ__FnCalls!F126</f>
        <v>MMM 2019</v>
      </c>
      <c r="EA169" s="21" t="str">
        <f>ZZZ__FnCalls!H115</f>
        <v>2019</v>
      </c>
      <c r="EB169" s="20" t="str">
        <f>ZZZ__FnCalls!F127</f>
        <v>MMM 2020</v>
      </c>
      <c r="EC169" s="20" t="str">
        <f>ZZZ__FnCalls!F128</f>
        <v>MMM 2020</v>
      </c>
      <c r="ED169" s="20" t="str">
        <f>ZZZ__FnCalls!F129</f>
        <v>MMM 2020</v>
      </c>
      <c r="EE169" s="20" t="str">
        <f>ZZZ__FnCalls!F130</f>
        <v>MMM 2020</v>
      </c>
      <c r="EF169" s="20" t="str">
        <f>ZZZ__FnCalls!F131</f>
        <v>MMM 2020</v>
      </c>
      <c r="EG169" s="20" t="str">
        <f>ZZZ__FnCalls!F132</f>
        <v>MMM 2020</v>
      </c>
      <c r="EH169" s="20" t="str">
        <f>ZZZ__FnCalls!F133</f>
        <v>MMM 2020</v>
      </c>
      <c r="EI169" s="20" t="str">
        <f>ZZZ__FnCalls!F134</f>
        <v>MMM 2020</v>
      </c>
      <c r="EJ169" s="20" t="str">
        <f>ZZZ__FnCalls!F135</f>
        <v>MMM 2020</v>
      </c>
      <c r="EK169" s="20" t="str">
        <f>ZZZ__FnCalls!F136</f>
        <v>MMM 2020</v>
      </c>
      <c r="EL169" s="20" t="str">
        <f>ZZZ__FnCalls!F137</f>
        <v>MMM 2020</v>
      </c>
      <c r="EM169" s="20" t="str">
        <f>ZZZ__FnCalls!F138</f>
        <v>MMM 2020</v>
      </c>
      <c r="EN169" s="21" t="str">
        <f>ZZZ__FnCalls!H127</f>
        <v>2020</v>
      </c>
    </row>
    <row r="170" spans="1:144" ht="12.75" customHeight="1" x14ac:dyDescent="0.2">
      <c r="A170" s="5"/>
      <c r="B170" s="44">
        <f>ZZZ__FnCalls!A7</f>
        <v>40179</v>
      </c>
      <c r="C170" s="44">
        <f>ZZZ__FnCalls!A8</f>
        <v>40210</v>
      </c>
      <c r="D170" s="44">
        <f>ZZZ__FnCalls!A9</f>
        <v>40238</v>
      </c>
      <c r="E170" s="44">
        <f>ZZZ__FnCalls!A10</f>
        <v>40269</v>
      </c>
      <c r="F170" s="44">
        <f>ZZZ__FnCalls!A11</f>
        <v>40299</v>
      </c>
      <c r="G170" s="44">
        <f>ZZZ__FnCalls!A12</f>
        <v>40330</v>
      </c>
      <c r="H170" s="44">
        <f>ZZZ__FnCalls!A13</f>
        <v>40360</v>
      </c>
      <c r="I170" s="44">
        <f>ZZZ__FnCalls!A14</f>
        <v>40391</v>
      </c>
      <c r="J170" s="44">
        <f>ZZZ__FnCalls!A15</f>
        <v>40422</v>
      </c>
      <c r="K170" s="44">
        <f>ZZZ__FnCalls!A16</f>
        <v>40452</v>
      </c>
      <c r="L170" s="44">
        <f>ZZZ__FnCalls!A17</f>
        <v>40483</v>
      </c>
      <c r="M170" s="44">
        <f>ZZZ__FnCalls!A18</f>
        <v>40513</v>
      </c>
      <c r="N170" s="45">
        <f>ZZZ__FnCalls!A7</f>
        <v>40179</v>
      </c>
      <c r="O170" s="44">
        <f>ZZZ__FnCalls!A19</f>
        <v>40544</v>
      </c>
      <c r="P170" s="44">
        <f>ZZZ__FnCalls!A20</f>
        <v>40575</v>
      </c>
      <c r="Q170" s="44">
        <f>ZZZ__FnCalls!A21</f>
        <v>40603</v>
      </c>
      <c r="R170" s="44">
        <f>ZZZ__FnCalls!A22</f>
        <v>40634</v>
      </c>
      <c r="S170" s="44">
        <f>ZZZ__FnCalls!A23</f>
        <v>40664</v>
      </c>
      <c r="T170" s="44">
        <f>ZZZ__FnCalls!A24</f>
        <v>40695</v>
      </c>
      <c r="U170" s="44">
        <f>ZZZ__FnCalls!A25</f>
        <v>40725</v>
      </c>
      <c r="V170" s="44">
        <f>ZZZ__FnCalls!A26</f>
        <v>40756</v>
      </c>
      <c r="W170" s="44">
        <f>ZZZ__FnCalls!A27</f>
        <v>40787</v>
      </c>
      <c r="X170" s="44">
        <f>ZZZ__FnCalls!A28</f>
        <v>40817</v>
      </c>
      <c r="Y170" s="44">
        <f>ZZZ__FnCalls!A29</f>
        <v>40848</v>
      </c>
      <c r="Z170" s="44">
        <f>ZZZ__FnCalls!A30</f>
        <v>40878</v>
      </c>
      <c r="AA170" s="45">
        <f>ZZZ__FnCalls!A19</f>
        <v>40544</v>
      </c>
      <c r="AB170" s="44">
        <f>ZZZ__FnCalls!A31</f>
        <v>40909</v>
      </c>
      <c r="AC170" s="44">
        <f>ZZZ__FnCalls!A32</f>
        <v>40940</v>
      </c>
      <c r="AD170" s="44">
        <f>ZZZ__FnCalls!A33</f>
        <v>40969</v>
      </c>
      <c r="AE170" s="44">
        <f>ZZZ__FnCalls!A34</f>
        <v>41000</v>
      </c>
      <c r="AF170" s="44">
        <f>ZZZ__FnCalls!A35</f>
        <v>41030</v>
      </c>
      <c r="AG170" s="44">
        <f>ZZZ__FnCalls!A36</f>
        <v>41061</v>
      </c>
      <c r="AH170" s="44">
        <f>ZZZ__FnCalls!A37</f>
        <v>41091</v>
      </c>
      <c r="AI170" s="44">
        <f>ZZZ__FnCalls!A38</f>
        <v>41122</v>
      </c>
      <c r="AJ170" s="44">
        <f>ZZZ__FnCalls!A39</f>
        <v>41153</v>
      </c>
      <c r="AK170" s="44">
        <f>ZZZ__FnCalls!A40</f>
        <v>41183</v>
      </c>
      <c r="AL170" s="44">
        <f>ZZZ__FnCalls!A41</f>
        <v>41214</v>
      </c>
      <c r="AM170" s="44">
        <f>ZZZ__FnCalls!A42</f>
        <v>41244</v>
      </c>
      <c r="AN170" s="45">
        <f>ZZZ__FnCalls!A31</f>
        <v>40909</v>
      </c>
      <c r="AO170" s="44">
        <f>ZZZ__FnCalls!A43</f>
        <v>41275</v>
      </c>
      <c r="AP170" s="44">
        <f>ZZZ__FnCalls!A44</f>
        <v>41306</v>
      </c>
      <c r="AQ170" s="44">
        <f>ZZZ__FnCalls!A45</f>
        <v>41334</v>
      </c>
      <c r="AR170" s="44">
        <f>ZZZ__FnCalls!A46</f>
        <v>41365</v>
      </c>
      <c r="AS170" s="44">
        <f>ZZZ__FnCalls!A47</f>
        <v>41395</v>
      </c>
      <c r="AT170" s="44">
        <f>ZZZ__FnCalls!A48</f>
        <v>41426</v>
      </c>
      <c r="AU170" s="44">
        <f>ZZZ__FnCalls!A49</f>
        <v>41456</v>
      </c>
      <c r="AV170" s="44">
        <f>ZZZ__FnCalls!A50</f>
        <v>41487</v>
      </c>
      <c r="AW170" s="44">
        <f>ZZZ__FnCalls!A51</f>
        <v>41518</v>
      </c>
      <c r="AX170" s="44">
        <f>ZZZ__FnCalls!A52</f>
        <v>41548</v>
      </c>
      <c r="AY170" s="44">
        <f>ZZZ__FnCalls!A53</f>
        <v>41579</v>
      </c>
      <c r="AZ170" s="44">
        <f>ZZZ__FnCalls!A54</f>
        <v>41609</v>
      </c>
      <c r="BA170" s="45">
        <f>ZZZ__FnCalls!A43</f>
        <v>41275</v>
      </c>
      <c r="BB170" s="44">
        <f>ZZZ__FnCalls!A55</f>
        <v>41640</v>
      </c>
      <c r="BC170" s="44">
        <f>ZZZ__FnCalls!A56</f>
        <v>41671</v>
      </c>
      <c r="BD170" s="44">
        <f>ZZZ__FnCalls!A57</f>
        <v>41699</v>
      </c>
      <c r="BE170" s="44">
        <f>ZZZ__FnCalls!A58</f>
        <v>41730</v>
      </c>
      <c r="BF170" s="44">
        <f>ZZZ__FnCalls!A59</f>
        <v>41760</v>
      </c>
      <c r="BG170" s="44">
        <f>ZZZ__FnCalls!A60</f>
        <v>41791</v>
      </c>
      <c r="BH170" s="44">
        <f>ZZZ__FnCalls!A61</f>
        <v>41821</v>
      </c>
      <c r="BI170" s="44">
        <f>ZZZ__FnCalls!A62</f>
        <v>41852</v>
      </c>
      <c r="BJ170" s="44">
        <f>ZZZ__FnCalls!A63</f>
        <v>41883</v>
      </c>
      <c r="BK170" s="44">
        <f>ZZZ__FnCalls!A64</f>
        <v>41913</v>
      </c>
      <c r="BL170" s="44">
        <f>ZZZ__FnCalls!A65</f>
        <v>41944</v>
      </c>
      <c r="BM170" s="44">
        <f>ZZZ__FnCalls!A66</f>
        <v>41974</v>
      </c>
      <c r="BN170" s="45">
        <f>ZZZ__FnCalls!A55</f>
        <v>41640</v>
      </c>
      <c r="BO170" s="44">
        <f>ZZZ__FnCalls!A67</f>
        <v>42005</v>
      </c>
      <c r="BP170" s="44">
        <f>ZZZ__FnCalls!A68</f>
        <v>42036</v>
      </c>
      <c r="BQ170" s="44">
        <f>ZZZ__FnCalls!A69</f>
        <v>42064</v>
      </c>
      <c r="BR170" s="44">
        <f>ZZZ__FnCalls!A70</f>
        <v>42095</v>
      </c>
      <c r="BS170" s="44">
        <f>ZZZ__FnCalls!A71</f>
        <v>42125</v>
      </c>
      <c r="BT170" s="44">
        <f>ZZZ__FnCalls!A72</f>
        <v>42156</v>
      </c>
      <c r="BU170" s="44">
        <f>ZZZ__FnCalls!A73</f>
        <v>42186</v>
      </c>
      <c r="BV170" s="44">
        <f>ZZZ__FnCalls!A74</f>
        <v>42217</v>
      </c>
      <c r="BW170" s="44">
        <f>ZZZ__FnCalls!A75</f>
        <v>42248</v>
      </c>
      <c r="BX170" s="44">
        <f>ZZZ__FnCalls!A76</f>
        <v>42278</v>
      </c>
      <c r="BY170" s="44">
        <f>ZZZ__FnCalls!A77</f>
        <v>42309</v>
      </c>
      <c r="BZ170" s="44">
        <f>ZZZ__FnCalls!A78</f>
        <v>42339</v>
      </c>
      <c r="CA170" s="45">
        <f>ZZZ__FnCalls!A67</f>
        <v>42005</v>
      </c>
      <c r="CB170" s="44">
        <f>ZZZ__FnCalls!A79</f>
        <v>42370</v>
      </c>
      <c r="CC170" s="44">
        <f>ZZZ__FnCalls!A80</f>
        <v>42401</v>
      </c>
      <c r="CD170" s="44">
        <f>ZZZ__FnCalls!A81</f>
        <v>42430</v>
      </c>
      <c r="CE170" s="44">
        <f>ZZZ__FnCalls!A82</f>
        <v>42461</v>
      </c>
      <c r="CF170" s="44">
        <f>ZZZ__FnCalls!A83</f>
        <v>42491</v>
      </c>
      <c r="CG170" s="44">
        <f>ZZZ__FnCalls!A84</f>
        <v>42522</v>
      </c>
      <c r="CH170" s="44">
        <f>ZZZ__FnCalls!A85</f>
        <v>42552</v>
      </c>
      <c r="CI170" s="44">
        <f>ZZZ__FnCalls!A86</f>
        <v>42583</v>
      </c>
      <c r="CJ170" s="44">
        <f>ZZZ__FnCalls!A87</f>
        <v>42614</v>
      </c>
      <c r="CK170" s="44">
        <f>ZZZ__FnCalls!A88</f>
        <v>42644</v>
      </c>
      <c r="CL170" s="44">
        <f>ZZZ__FnCalls!A89</f>
        <v>42675</v>
      </c>
      <c r="CM170" s="44">
        <f>ZZZ__FnCalls!A90</f>
        <v>42705</v>
      </c>
      <c r="CN170" s="45">
        <f>ZZZ__FnCalls!A79</f>
        <v>42370</v>
      </c>
      <c r="CO170" s="44">
        <f>ZZZ__FnCalls!A91</f>
        <v>42736</v>
      </c>
      <c r="CP170" s="44">
        <f>ZZZ__FnCalls!A92</f>
        <v>42767</v>
      </c>
      <c r="CQ170" s="44">
        <f>ZZZ__FnCalls!A93</f>
        <v>42795</v>
      </c>
      <c r="CR170" s="44">
        <f>ZZZ__FnCalls!A94</f>
        <v>42826</v>
      </c>
      <c r="CS170" s="44">
        <f>ZZZ__FnCalls!A95</f>
        <v>42856</v>
      </c>
      <c r="CT170" s="44">
        <f>ZZZ__FnCalls!A96</f>
        <v>42887</v>
      </c>
      <c r="CU170" s="44">
        <f>ZZZ__FnCalls!A97</f>
        <v>42917</v>
      </c>
      <c r="CV170" s="44">
        <f>ZZZ__FnCalls!A98</f>
        <v>42948</v>
      </c>
      <c r="CW170" s="44">
        <f>ZZZ__FnCalls!A99</f>
        <v>42979</v>
      </c>
      <c r="CX170" s="44">
        <f>ZZZ__FnCalls!A100</f>
        <v>43009</v>
      </c>
      <c r="CY170" s="44">
        <f>ZZZ__FnCalls!A101</f>
        <v>43040</v>
      </c>
      <c r="CZ170" s="44">
        <f>ZZZ__FnCalls!A102</f>
        <v>43070</v>
      </c>
      <c r="DA170" s="45">
        <f>ZZZ__FnCalls!A91</f>
        <v>42736</v>
      </c>
      <c r="DB170" s="44">
        <f>ZZZ__FnCalls!A103</f>
        <v>43101</v>
      </c>
      <c r="DC170" s="44">
        <f>ZZZ__FnCalls!A104</f>
        <v>43132</v>
      </c>
      <c r="DD170" s="44">
        <f>ZZZ__FnCalls!A105</f>
        <v>43160</v>
      </c>
      <c r="DE170" s="44">
        <f>ZZZ__FnCalls!A106</f>
        <v>43191</v>
      </c>
      <c r="DF170" s="44">
        <f>ZZZ__FnCalls!A107</f>
        <v>43221</v>
      </c>
      <c r="DG170" s="44">
        <f>ZZZ__FnCalls!A108</f>
        <v>43252</v>
      </c>
      <c r="DH170" s="44">
        <f>ZZZ__FnCalls!A109</f>
        <v>43282</v>
      </c>
      <c r="DI170" s="44">
        <f>ZZZ__FnCalls!A110</f>
        <v>43313</v>
      </c>
      <c r="DJ170" s="44">
        <f>ZZZ__FnCalls!A111</f>
        <v>43344</v>
      </c>
      <c r="DK170" s="44">
        <f>ZZZ__FnCalls!A112</f>
        <v>43374</v>
      </c>
      <c r="DL170" s="44">
        <f>ZZZ__FnCalls!A113</f>
        <v>43405</v>
      </c>
      <c r="DM170" s="44">
        <f>ZZZ__FnCalls!A114</f>
        <v>43435</v>
      </c>
      <c r="DN170" s="45">
        <f>ZZZ__FnCalls!A103</f>
        <v>43101</v>
      </c>
      <c r="DO170" s="44">
        <f>ZZZ__FnCalls!A115</f>
        <v>43466</v>
      </c>
      <c r="DP170" s="44">
        <f>ZZZ__FnCalls!A116</f>
        <v>43497</v>
      </c>
      <c r="DQ170" s="44">
        <f>ZZZ__FnCalls!A117</f>
        <v>43525</v>
      </c>
      <c r="DR170" s="44">
        <f>ZZZ__FnCalls!A118</f>
        <v>43556</v>
      </c>
      <c r="DS170" s="44">
        <f>ZZZ__FnCalls!A119</f>
        <v>43586</v>
      </c>
      <c r="DT170" s="44">
        <f>ZZZ__FnCalls!A120</f>
        <v>43617</v>
      </c>
      <c r="DU170" s="44">
        <f>ZZZ__FnCalls!A121</f>
        <v>43647</v>
      </c>
      <c r="DV170" s="44">
        <f>ZZZ__FnCalls!A122</f>
        <v>43678</v>
      </c>
      <c r="DW170" s="44">
        <f>ZZZ__FnCalls!A123</f>
        <v>43709</v>
      </c>
      <c r="DX170" s="44">
        <f>ZZZ__FnCalls!A124</f>
        <v>43739</v>
      </c>
      <c r="DY170" s="44">
        <f>ZZZ__FnCalls!A125</f>
        <v>43770</v>
      </c>
      <c r="DZ170" s="44">
        <f>ZZZ__FnCalls!A126</f>
        <v>43800</v>
      </c>
      <c r="EA170" s="45">
        <f>ZZZ__FnCalls!A115</f>
        <v>43466</v>
      </c>
      <c r="EB170" s="44">
        <f>ZZZ__FnCalls!A127</f>
        <v>43831</v>
      </c>
      <c r="EC170" s="44">
        <f>ZZZ__FnCalls!A128</f>
        <v>43862</v>
      </c>
      <c r="ED170" s="44">
        <f>ZZZ__FnCalls!A129</f>
        <v>43891</v>
      </c>
      <c r="EE170" s="44">
        <f>ZZZ__FnCalls!A130</f>
        <v>43922</v>
      </c>
      <c r="EF170" s="44">
        <f>ZZZ__FnCalls!A131</f>
        <v>43952</v>
      </c>
      <c r="EG170" s="44">
        <f>ZZZ__FnCalls!A132</f>
        <v>43983</v>
      </c>
      <c r="EH170" s="44">
        <f>ZZZ__FnCalls!A133</f>
        <v>44013</v>
      </c>
      <c r="EI170" s="44">
        <f>ZZZ__FnCalls!A134</f>
        <v>44044</v>
      </c>
      <c r="EJ170" s="44">
        <f>ZZZ__FnCalls!A135</f>
        <v>44075</v>
      </c>
      <c r="EK170" s="44">
        <f>ZZZ__FnCalls!A136</f>
        <v>44105</v>
      </c>
      <c r="EL170" s="44">
        <f>ZZZ__FnCalls!A137</f>
        <v>44136</v>
      </c>
      <c r="EM170" s="44">
        <f>ZZZ__FnCalls!A138</f>
        <v>44166</v>
      </c>
      <c r="EN170" s="45">
        <f>ZZZ__FnCalls!A127</f>
        <v>43831</v>
      </c>
    </row>
    <row r="171" spans="1:144" ht="12.75" customHeight="1" x14ac:dyDescent="0.2">
      <c r="A171" s="2" t="str">
        <f>"Employment_Desired_mean_2"</f>
        <v>Employment_Desired_mean_2</v>
      </c>
    </row>
    <row r="172" spans="1:144" ht="12.75" customHeight="1" x14ac:dyDescent="0.2">
      <c r="B172" s="19" t="str">
        <f>ZZZ__FnCalls!F7</f>
        <v>MMM 2010</v>
      </c>
      <c r="C172" s="20" t="str">
        <f>ZZZ__FnCalls!F8</f>
        <v>MMM 2010</v>
      </c>
      <c r="D172" s="20" t="str">
        <f>ZZZ__FnCalls!F9</f>
        <v>MMM 2010</v>
      </c>
      <c r="E172" s="20" t="str">
        <f>ZZZ__FnCalls!F10</f>
        <v>MMM 2010</v>
      </c>
      <c r="F172" s="20" t="str">
        <f>ZZZ__FnCalls!F11</f>
        <v>MMM 2010</v>
      </c>
      <c r="G172" s="20" t="str">
        <f>ZZZ__FnCalls!F12</f>
        <v>MMM 2010</v>
      </c>
      <c r="H172" s="20" t="str">
        <f>ZZZ__FnCalls!F13</f>
        <v>MMM 2010</v>
      </c>
      <c r="I172" s="20" t="str">
        <f>ZZZ__FnCalls!F14</f>
        <v>MMM 2010</v>
      </c>
      <c r="J172" s="20" t="str">
        <f>ZZZ__FnCalls!F15</f>
        <v>MMM 2010</v>
      </c>
      <c r="K172" s="20" t="str">
        <f>ZZZ__FnCalls!F16</f>
        <v>MMM 2010</v>
      </c>
      <c r="L172" s="20" t="str">
        <f>ZZZ__FnCalls!F17</f>
        <v>MMM 2010</v>
      </c>
      <c r="M172" s="20" t="str">
        <f>ZZZ__FnCalls!F18</f>
        <v>MMM 2010</v>
      </c>
      <c r="N172" s="21" t="str">
        <f>ZZZ__FnCalls!H7</f>
        <v>2010</v>
      </c>
      <c r="O172" s="20" t="str">
        <f>ZZZ__FnCalls!F19</f>
        <v>MMM 2011</v>
      </c>
      <c r="P172" s="20" t="str">
        <f>ZZZ__FnCalls!F20</f>
        <v>MMM 2011</v>
      </c>
      <c r="Q172" s="20" t="str">
        <f>ZZZ__FnCalls!F21</f>
        <v>MMM 2011</v>
      </c>
      <c r="R172" s="20" t="str">
        <f>ZZZ__FnCalls!F22</f>
        <v>MMM 2011</v>
      </c>
      <c r="S172" s="20" t="str">
        <f>ZZZ__FnCalls!F23</f>
        <v>MMM 2011</v>
      </c>
      <c r="T172" s="20" t="str">
        <f>ZZZ__FnCalls!F24</f>
        <v>MMM 2011</v>
      </c>
      <c r="U172" s="20" t="str">
        <f>ZZZ__FnCalls!F25</f>
        <v>MMM 2011</v>
      </c>
      <c r="V172" s="20" t="str">
        <f>ZZZ__FnCalls!F26</f>
        <v>MMM 2011</v>
      </c>
      <c r="W172" s="20" t="str">
        <f>ZZZ__FnCalls!F27</f>
        <v>MMM 2011</v>
      </c>
      <c r="X172" s="20" t="str">
        <f>ZZZ__FnCalls!F28</f>
        <v>MMM 2011</v>
      </c>
      <c r="Y172" s="20" t="str">
        <f>ZZZ__FnCalls!F29</f>
        <v>MMM 2011</v>
      </c>
      <c r="Z172" s="20" t="str">
        <f>ZZZ__FnCalls!F30</f>
        <v>MMM 2011</v>
      </c>
      <c r="AA172" s="21" t="str">
        <f>ZZZ__FnCalls!H19</f>
        <v>2011</v>
      </c>
      <c r="AB172" s="20" t="str">
        <f>ZZZ__FnCalls!F31</f>
        <v>MMM 2012</v>
      </c>
      <c r="AC172" s="20" t="str">
        <f>ZZZ__FnCalls!F32</f>
        <v>MMM 2012</v>
      </c>
      <c r="AD172" s="20" t="str">
        <f>ZZZ__FnCalls!F33</f>
        <v>MMM 2012</v>
      </c>
      <c r="AE172" s="20" t="str">
        <f>ZZZ__FnCalls!F34</f>
        <v>MMM 2012</v>
      </c>
      <c r="AF172" s="20" t="str">
        <f>ZZZ__FnCalls!F35</f>
        <v>MMM 2012</v>
      </c>
      <c r="AG172" s="20" t="str">
        <f>ZZZ__FnCalls!F36</f>
        <v>MMM 2012</v>
      </c>
      <c r="AH172" s="20" t="str">
        <f>ZZZ__FnCalls!F37</f>
        <v>MMM 2012</v>
      </c>
      <c r="AI172" s="20" t="str">
        <f>ZZZ__FnCalls!F38</f>
        <v>MMM 2012</v>
      </c>
      <c r="AJ172" s="20" t="str">
        <f>ZZZ__FnCalls!F39</f>
        <v>MMM 2012</v>
      </c>
      <c r="AK172" s="20" t="str">
        <f>ZZZ__FnCalls!F40</f>
        <v>MMM 2012</v>
      </c>
      <c r="AL172" s="20" t="str">
        <f>ZZZ__FnCalls!F41</f>
        <v>MMM 2012</v>
      </c>
      <c r="AM172" s="20" t="str">
        <f>ZZZ__FnCalls!F42</f>
        <v>MMM 2012</v>
      </c>
      <c r="AN172" s="21" t="str">
        <f>ZZZ__FnCalls!H31</f>
        <v>2012</v>
      </c>
      <c r="AO172" s="20" t="str">
        <f>ZZZ__FnCalls!F43</f>
        <v>MMM 2013</v>
      </c>
      <c r="AP172" s="20" t="str">
        <f>ZZZ__FnCalls!F44</f>
        <v>MMM 2013</v>
      </c>
      <c r="AQ172" s="20" t="str">
        <f>ZZZ__FnCalls!F45</f>
        <v>MMM 2013</v>
      </c>
      <c r="AR172" s="20" t="str">
        <f>ZZZ__FnCalls!F46</f>
        <v>MMM 2013</v>
      </c>
      <c r="AS172" s="20" t="str">
        <f>ZZZ__FnCalls!F47</f>
        <v>MMM 2013</v>
      </c>
      <c r="AT172" s="20" t="str">
        <f>ZZZ__FnCalls!F48</f>
        <v>MMM 2013</v>
      </c>
      <c r="AU172" s="20" t="str">
        <f>ZZZ__FnCalls!F49</f>
        <v>MMM 2013</v>
      </c>
      <c r="AV172" s="20" t="str">
        <f>ZZZ__FnCalls!F50</f>
        <v>MMM 2013</v>
      </c>
      <c r="AW172" s="20" t="str">
        <f>ZZZ__FnCalls!F51</f>
        <v>MMM 2013</v>
      </c>
      <c r="AX172" s="20" t="str">
        <f>ZZZ__FnCalls!F52</f>
        <v>MMM 2013</v>
      </c>
      <c r="AY172" s="20" t="str">
        <f>ZZZ__FnCalls!F53</f>
        <v>MMM 2013</v>
      </c>
      <c r="AZ172" s="20" t="str">
        <f>ZZZ__FnCalls!F54</f>
        <v>MMM 2013</v>
      </c>
      <c r="BA172" s="21" t="str">
        <f>ZZZ__FnCalls!H43</f>
        <v>2013</v>
      </c>
      <c r="BB172" s="20" t="str">
        <f>ZZZ__FnCalls!F55</f>
        <v>MMM 2014</v>
      </c>
      <c r="BC172" s="20" t="str">
        <f>ZZZ__FnCalls!F56</f>
        <v>MMM 2014</v>
      </c>
      <c r="BD172" s="20" t="str">
        <f>ZZZ__FnCalls!F57</f>
        <v>MMM 2014</v>
      </c>
      <c r="BE172" s="20" t="str">
        <f>ZZZ__FnCalls!F58</f>
        <v>MMM 2014</v>
      </c>
      <c r="BF172" s="20" t="str">
        <f>ZZZ__FnCalls!F59</f>
        <v>MMM 2014</v>
      </c>
      <c r="BG172" s="20" t="str">
        <f>ZZZ__FnCalls!F60</f>
        <v>MMM 2014</v>
      </c>
      <c r="BH172" s="20" t="str">
        <f>ZZZ__FnCalls!F61</f>
        <v>MMM 2014</v>
      </c>
      <c r="BI172" s="20" t="str">
        <f>ZZZ__FnCalls!F62</f>
        <v>MMM 2014</v>
      </c>
      <c r="BJ172" s="20" t="str">
        <f>ZZZ__FnCalls!F63</f>
        <v>MMM 2014</v>
      </c>
      <c r="BK172" s="20" t="str">
        <f>ZZZ__FnCalls!F64</f>
        <v>MMM 2014</v>
      </c>
      <c r="BL172" s="20" t="str">
        <f>ZZZ__FnCalls!F65</f>
        <v>MMM 2014</v>
      </c>
      <c r="BM172" s="20" t="str">
        <f>ZZZ__FnCalls!F66</f>
        <v>MMM 2014</v>
      </c>
      <c r="BN172" s="21" t="str">
        <f>ZZZ__FnCalls!H55</f>
        <v>2014</v>
      </c>
      <c r="BO172" s="20" t="str">
        <f>ZZZ__FnCalls!F67</f>
        <v>MMM 2015</v>
      </c>
      <c r="BP172" s="20" t="str">
        <f>ZZZ__FnCalls!F68</f>
        <v>MMM 2015</v>
      </c>
      <c r="BQ172" s="20" t="str">
        <f>ZZZ__FnCalls!F69</f>
        <v>MMM 2015</v>
      </c>
      <c r="BR172" s="20" t="str">
        <f>ZZZ__FnCalls!F70</f>
        <v>MMM 2015</v>
      </c>
      <c r="BS172" s="20" t="str">
        <f>ZZZ__FnCalls!F71</f>
        <v>MMM 2015</v>
      </c>
      <c r="BT172" s="20" t="str">
        <f>ZZZ__FnCalls!F72</f>
        <v>MMM 2015</v>
      </c>
      <c r="BU172" s="20" t="str">
        <f>ZZZ__FnCalls!F73</f>
        <v>MMM 2015</v>
      </c>
      <c r="BV172" s="20" t="str">
        <f>ZZZ__FnCalls!F74</f>
        <v>MMM 2015</v>
      </c>
      <c r="BW172" s="20" t="str">
        <f>ZZZ__FnCalls!F75</f>
        <v>MMM 2015</v>
      </c>
      <c r="BX172" s="20" t="str">
        <f>ZZZ__FnCalls!F76</f>
        <v>MMM 2015</v>
      </c>
      <c r="BY172" s="20" t="str">
        <f>ZZZ__FnCalls!F77</f>
        <v>MMM 2015</v>
      </c>
      <c r="BZ172" s="20" t="str">
        <f>ZZZ__FnCalls!F78</f>
        <v>MMM 2015</v>
      </c>
      <c r="CA172" s="21" t="str">
        <f>ZZZ__FnCalls!H67</f>
        <v>2015</v>
      </c>
      <c r="CB172" s="20" t="str">
        <f>ZZZ__FnCalls!F79</f>
        <v>MMM 2016</v>
      </c>
      <c r="CC172" s="20" t="str">
        <f>ZZZ__FnCalls!F80</f>
        <v>MMM 2016</v>
      </c>
      <c r="CD172" s="20" t="str">
        <f>ZZZ__FnCalls!F81</f>
        <v>MMM 2016</v>
      </c>
      <c r="CE172" s="20" t="str">
        <f>ZZZ__FnCalls!F82</f>
        <v>MMM 2016</v>
      </c>
      <c r="CF172" s="20" t="str">
        <f>ZZZ__FnCalls!F83</f>
        <v>MMM 2016</v>
      </c>
      <c r="CG172" s="20" t="str">
        <f>ZZZ__FnCalls!F84</f>
        <v>MMM 2016</v>
      </c>
      <c r="CH172" s="20" t="str">
        <f>ZZZ__FnCalls!F85</f>
        <v>MMM 2016</v>
      </c>
      <c r="CI172" s="20" t="str">
        <f>ZZZ__FnCalls!F86</f>
        <v>MMM 2016</v>
      </c>
      <c r="CJ172" s="20" t="str">
        <f>ZZZ__FnCalls!F87</f>
        <v>MMM 2016</v>
      </c>
      <c r="CK172" s="20" t="str">
        <f>ZZZ__FnCalls!F88</f>
        <v>MMM 2016</v>
      </c>
      <c r="CL172" s="20" t="str">
        <f>ZZZ__FnCalls!F89</f>
        <v>MMM 2016</v>
      </c>
      <c r="CM172" s="20" t="str">
        <f>ZZZ__FnCalls!F90</f>
        <v>MMM 2016</v>
      </c>
      <c r="CN172" s="21" t="str">
        <f>ZZZ__FnCalls!H79</f>
        <v>2016</v>
      </c>
      <c r="CO172" s="20" t="str">
        <f>ZZZ__FnCalls!F91</f>
        <v>MMM 2017</v>
      </c>
      <c r="CP172" s="20" t="str">
        <f>ZZZ__FnCalls!F92</f>
        <v>MMM 2017</v>
      </c>
      <c r="CQ172" s="20" t="str">
        <f>ZZZ__FnCalls!F93</f>
        <v>MMM 2017</v>
      </c>
      <c r="CR172" s="20" t="str">
        <f>ZZZ__FnCalls!F94</f>
        <v>MMM 2017</v>
      </c>
      <c r="CS172" s="20" t="str">
        <f>ZZZ__FnCalls!F95</f>
        <v>MMM 2017</v>
      </c>
      <c r="CT172" s="20" t="str">
        <f>ZZZ__FnCalls!F96</f>
        <v>MMM 2017</v>
      </c>
      <c r="CU172" s="20" t="str">
        <f>ZZZ__FnCalls!F97</f>
        <v>MMM 2017</v>
      </c>
      <c r="CV172" s="20" t="str">
        <f>ZZZ__FnCalls!F98</f>
        <v>MMM 2017</v>
      </c>
      <c r="CW172" s="20" t="str">
        <f>ZZZ__FnCalls!F99</f>
        <v>MMM 2017</v>
      </c>
      <c r="CX172" s="20" t="str">
        <f>ZZZ__FnCalls!F100</f>
        <v>MMM 2017</v>
      </c>
      <c r="CY172" s="20" t="str">
        <f>ZZZ__FnCalls!F101</f>
        <v>MMM 2017</v>
      </c>
      <c r="CZ172" s="20" t="str">
        <f>ZZZ__FnCalls!F102</f>
        <v>MMM 2017</v>
      </c>
      <c r="DA172" s="21" t="str">
        <f>ZZZ__FnCalls!H91</f>
        <v>2017</v>
      </c>
      <c r="DB172" s="20" t="str">
        <f>ZZZ__FnCalls!F103</f>
        <v>MMM 2018</v>
      </c>
      <c r="DC172" s="20" t="str">
        <f>ZZZ__FnCalls!F104</f>
        <v>MMM 2018</v>
      </c>
      <c r="DD172" s="20" t="str">
        <f>ZZZ__FnCalls!F105</f>
        <v>MMM 2018</v>
      </c>
      <c r="DE172" s="20" t="str">
        <f>ZZZ__FnCalls!F106</f>
        <v>MMM 2018</v>
      </c>
      <c r="DF172" s="20" t="str">
        <f>ZZZ__FnCalls!F107</f>
        <v>MMM 2018</v>
      </c>
      <c r="DG172" s="20" t="str">
        <f>ZZZ__FnCalls!F108</f>
        <v>MMM 2018</v>
      </c>
      <c r="DH172" s="20" t="str">
        <f>ZZZ__FnCalls!F109</f>
        <v>MMM 2018</v>
      </c>
      <c r="DI172" s="20" t="str">
        <f>ZZZ__FnCalls!F110</f>
        <v>MMM 2018</v>
      </c>
      <c r="DJ172" s="20" t="str">
        <f>ZZZ__FnCalls!F111</f>
        <v>MMM 2018</v>
      </c>
      <c r="DK172" s="20" t="str">
        <f>ZZZ__FnCalls!F112</f>
        <v>MMM 2018</v>
      </c>
      <c r="DL172" s="20" t="str">
        <f>ZZZ__FnCalls!F113</f>
        <v>MMM 2018</v>
      </c>
      <c r="DM172" s="20" t="str">
        <f>ZZZ__FnCalls!F114</f>
        <v>MMM 2018</v>
      </c>
      <c r="DN172" s="21" t="str">
        <f>ZZZ__FnCalls!H103</f>
        <v>2018</v>
      </c>
      <c r="DO172" s="20" t="str">
        <f>ZZZ__FnCalls!F115</f>
        <v>MMM 2019</v>
      </c>
      <c r="DP172" s="20" t="str">
        <f>ZZZ__FnCalls!F116</f>
        <v>MMM 2019</v>
      </c>
      <c r="DQ172" s="20" t="str">
        <f>ZZZ__FnCalls!F117</f>
        <v>MMM 2019</v>
      </c>
      <c r="DR172" s="20" t="str">
        <f>ZZZ__FnCalls!F118</f>
        <v>MMM 2019</v>
      </c>
      <c r="DS172" s="20" t="str">
        <f>ZZZ__FnCalls!F119</f>
        <v>MMM 2019</v>
      </c>
      <c r="DT172" s="20" t="str">
        <f>ZZZ__FnCalls!F120</f>
        <v>MMM 2019</v>
      </c>
      <c r="DU172" s="20" t="str">
        <f>ZZZ__FnCalls!F121</f>
        <v>MMM 2019</v>
      </c>
      <c r="DV172" s="20" t="str">
        <f>ZZZ__FnCalls!F122</f>
        <v>MMM 2019</v>
      </c>
      <c r="DW172" s="20" t="str">
        <f>ZZZ__FnCalls!F123</f>
        <v>MMM 2019</v>
      </c>
      <c r="DX172" s="20" t="str">
        <f>ZZZ__FnCalls!F124</f>
        <v>MMM 2019</v>
      </c>
      <c r="DY172" s="20" t="str">
        <f>ZZZ__FnCalls!F125</f>
        <v>MMM 2019</v>
      </c>
      <c r="DZ172" s="20" t="str">
        <f>ZZZ__FnCalls!F126</f>
        <v>MMM 2019</v>
      </c>
      <c r="EA172" s="21" t="str">
        <f>ZZZ__FnCalls!H115</f>
        <v>2019</v>
      </c>
      <c r="EB172" s="20" t="str">
        <f>ZZZ__FnCalls!F127</f>
        <v>MMM 2020</v>
      </c>
      <c r="EC172" s="20" t="str">
        <f>ZZZ__FnCalls!F128</f>
        <v>MMM 2020</v>
      </c>
      <c r="ED172" s="20" t="str">
        <f>ZZZ__FnCalls!F129</f>
        <v>MMM 2020</v>
      </c>
      <c r="EE172" s="20" t="str">
        <f>ZZZ__FnCalls!F130</f>
        <v>MMM 2020</v>
      </c>
      <c r="EF172" s="20" t="str">
        <f>ZZZ__FnCalls!F131</f>
        <v>MMM 2020</v>
      </c>
      <c r="EG172" s="20" t="str">
        <f>ZZZ__FnCalls!F132</f>
        <v>MMM 2020</v>
      </c>
      <c r="EH172" s="20" t="str">
        <f>ZZZ__FnCalls!F133</f>
        <v>MMM 2020</v>
      </c>
      <c r="EI172" s="20" t="str">
        <f>ZZZ__FnCalls!F134</f>
        <v>MMM 2020</v>
      </c>
      <c r="EJ172" s="20" t="str">
        <f>ZZZ__FnCalls!F135</f>
        <v>MMM 2020</v>
      </c>
      <c r="EK172" s="20" t="str">
        <f>ZZZ__FnCalls!F136</f>
        <v>MMM 2020</v>
      </c>
      <c r="EL172" s="20" t="str">
        <f>ZZZ__FnCalls!F137</f>
        <v>MMM 2020</v>
      </c>
      <c r="EM172" s="20" t="str">
        <f>ZZZ__FnCalls!F138</f>
        <v>MMM 2020</v>
      </c>
      <c r="EN172" s="21" t="str">
        <f>ZZZ__FnCalls!H127</f>
        <v>2020</v>
      </c>
    </row>
    <row r="173" spans="1:144" ht="12.75" customHeight="1" x14ac:dyDescent="0.2">
      <c r="A173" s="5"/>
      <c r="B173" s="44" t="str">
        <f>ZZZ__FnCalls!F7</f>
        <v>MMM 2010</v>
      </c>
      <c r="C173" s="44" t="str">
        <f>ZZZ__FnCalls!F8</f>
        <v>MMM 2010</v>
      </c>
      <c r="D173" s="44" t="str">
        <f>ZZZ__FnCalls!F9</f>
        <v>MMM 2010</v>
      </c>
      <c r="E173" s="44" t="str">
        <f>ZZZ__FnCalls!F10</f>
        <v>MMM 2010</v>
      </c>
      <c r="F173" s="44" t="str">
        <f>ZZZ__FnCalls!F11</f>
        <v>MMM 2010</v>
      </c>
      <c r="G173" s="44" t="str">
        <f>ZZZ__FnCalls!F12</f>
        <v>MMM 2010</v>
      </c>
      <c r="H173" s="44" t="str">
        <f>ZZZ__FnCalls!F13</f>
        <v>MMM 2010</v>
      </c>
      <c r="I173" s="44" t="str">
        <f>ZZZ__FnCalls!F14</f>
        <v>MMM 2010</v>
      </c>
      <c r="J173" s="44" t="str">
        <f>ZZZ__FnCalls!F15</f>
        <v>MMM 2010</v>
      </c>
      <c r="K173" s="44" t="str">
        <f>ZZZ__FnCalls!F16</f>
        <v>MMM 2010</v>
      </c>
      <c r="L173" s="44" t="str">
        <f>ZZZ__FnCalls!F17</f>
        <v>MMM 2010</v>
      </c>
      <c r="M173" s="44" t="str">
        <f>ZZZ__FnCalls!F18</f>
        <v>MMM 2010</v>
      </c>
      <c r="N173" s="45" t="str">
        <f>ZZZ__FnCalls!F7</f>
        <v>MMM 2010</v>
      </c>
      <c r="O173" s="44" t="str">
        <f>ZZZ__FnCalls!F19</f>
        <v>MMM 2011</v>
      </c>
      <c r="P173" s="44" t="str">
        <f>ZZZ__FnCalls!F20</f>
        <v>MMM 2011</v>
      </c>
      <c r="Q173" s="44" t="str">
        <f>ZZZ__FnCalls!F21</f>
        <v>MMM 2011</v>
      </c>
      <c r="R173" s="44" t="str">
        <f>ZZZ__FnCalls!F22</f>
        <v>MMM 2011</v>
      </c>
      <c r="S173" s="44" t="str">
        <f>ZZZ__FnCalls!F23</f>
        <v>MMM 2011</v>
      </c>
      <c r="T173" s="44" t="str">
        <f>ZZZ__FnCalls!F24</f>
        <v>MMM 2011</v>
      </c>
      <c r="U173" s="44" t="str">
        <f>ZZZ__FnCalls!F25</f>
        <v>MMM 2011</v>
      </c>
      <c r="V173" s="44" t="str">
        <f>ZZZ__FnCalls!F26</f>
        <v>MMM 2011</v>
      </c>
      <c r="W173" s="44" t="str">
        <f>ZZZ__FnCalls!F27</f>
        <v>MMM 2011</v>
      </c>
      <c r="X173" s="44" t="str">
        <f>ZZZ__FnCalls!F28</f>
        <v>MMM 2011</v>
      </c>
      <c r="Y173" s="44" t="str">
        <f>ZZZ__FnCalls!F29</f>
        <v>MMM 2011</v>
      </c>
      <c r="Z173" s="44" t="str">
        <f>ZZZ__FnCalls!F30</f>
        <v>MMM 2011</v>
      </c>
      <c r="AA173" s="45" t="str">
        <f>ZZZ__FnCalls!F19</f>
        <v>MMM 2011</v>
      </c>
      <c r="AB173" s="44" t="str">
        <f>ZZZ__FnCalls!F31</f>
        <v>MMM 2012</v>
      </c>
      <c r="AC173" s="44" t="str">
        <f>ZZZ__FnCalls!F32</f>
        <v>MMM 2012</v>
      </c>
      <c r="AD173" s="44" t="str">
        <f>ZZZ__FnCalls!F33</f>
        <v>MMM 2012</v>
      </c>
      <c r="AE173" s="44" t="str">
        <f>ZZZ__FnCalls!F34</f>
        <v>MMM 2012</v>
      </c>
      <c r="AF173" s="44" t="str">
        <f>ZZZ__FnCalls!F35</f>
        <v>MMM 2012</v>
      </c>
      <c r="AG173" s="44" t="str">
        <f>ZZZ__FnCalls!F36</f>
        <v>MMM 2012</v>
      </c>
      <c r="AH173" s="44" t="str">
        <f>ZZZ__FnCalls!F37</f>
        <v>MMM 2012</v>
      </c>
      <c r="AI173" s="44" t="str">
        <f>ZZZ__FnCalls!F38</f>
        <v>MMM 2012</v>
      </c>
      <c r="AJ173" s="44" t="str">
        <f>ZZZ__FnCalls!F39</f>
        <v>MMM 2012</v>
      </c>
      <c r="AK173" s="44" t="str">
        <f>ZZZ__FnCalls!F40</f>
        <v>MMM 2012</v>
      </c>
      <c r="AL173" s="44" t="str">
        <f>ZZZ__FnCalls!F41</f>
        <v>MMM 2012</v>
      </c>
      <c r="AM173" s="44" t="str">
        <f>ZZZ__FnCalls!F42</f>
        <v>MMM 2012</v>
      </c>
      <c r="AN173" s="45" t="str">
        <f>ZZZ__FnCalls!F31</f>
        <v>MMM 2012</v>
      </c>
      <c r="AO173" s="44" t="str">
        <f>ZZZ__FnCalls!F43</f>
        <v>MMM 2013</v>
      </c>
      <c r="AP173" s="44" t="str">
        <f>ZZZ__FnCalls!F44</f>
        <v>MMM 2013</v>
      </c>
      <c r="AQ173" s="44" t="str">
        <f>ZZZ__FnCalls!F45</f>
        <v>MMM 2013</v>
      </c>
      <c r="AR173" s="44" t="str">
        <f>ZZZ__FnCalls!F46</f>
        <v>MMM 2013</v>
      </c>
      <c r="AS173" s="44" t="str">
        <f>ZZZ__FnCalls!F47</f>
        <v>MMM 2013</v>
      </c>
      <c r="AT173" s="44" t="str">
        <f>ZZZ__FnCalls!F48</f>
        <v>MMM 2013</v>
      </c>
      <c r="AU173" s="44" t="str">
        <f>ZZZ__FnCalls!F49</f>
        <v>MMM 2013</v>
      </c>
      <c r="AV173" s="44" t="str">
        <f>ZZZ__FnCalls!F50</f>
        <v>MMM 2013</v>
      </c>
      <c r="AW173" s="44" t="str">
        <f>ZZZ__FnCalls!F51</f>
        <v>MMM 2013</v>
      </c>
      <c r="AX173" s="44" t="str">
        <f>ZZZ__FnCalls!F52</f>
        <v>MMM 2013</v>
      </c>
      <c r="AY173" s="44" t="str">
        <f>ZZZ__FnCalls!F53</f>
        <v>MMM 2013</v>
      </c>
      <c r="AZ173" s="44" t="str">
        <f>ZZZ__FnCalls!F54</f>
        <v>MMM 2013</v>
      </c>
      <c r="BA173" s="45" t="str">
        <f>ZZZ__FnCalls!F43</f>
        <v>MMM 2013</v>
      </c>
      <c r="BB173" s="44" t="str">
        <f>ZZZ__FnCalls!F55</f>
        <v>MMM 2014</v>
      </c>
      <c r="BC173" s="44" t="str">
        <f>ZZZ__FnCalls!F56</f>
        <v>MMM 2014</v>
      </c>
      <c r="BD173" s="44" t="str">
        <f>ZZZ__FnCalls!F57</f>
        <v>MMM 2014</v>
      </c>
      <c r="BE173" s="44" t="str">
        <f>ZZZ__FnCalls!F58</f>
        <v>MMM 2014</v>
      </c>
      <c r="BF173" s="44" t="str">
        <f>ZZZ__FnCalls!F59</f>
        <v>MMM 2014</v>
      </c>
      <c r="BG173" s="44" t="str">
        <f>ZZZ__FnCalls!F60</f>
        <v>MMM 2014</v>
      </c>
      <c r="BH173" s="44" t="str">
        <f>ZZZ__FnCalls!F61</f>
        <v>MMM 2014</v>
      </c>
      <c r="BI173" s="44" t="str">
        <f>ZZZ__FnCalls!F62</f>
        <v>MMM 2014</v>
      </c>
      <c r="BJ173" s="44" t="str">
        <f>ZZZ__FnCalls!F63</f>
        <v>MMM 2014</v>
      </c>
      <c r="BK173" s="44" t="str">
        <f>ZZZ__FnCalls!F64</f>
        <v>MMM 2014</v>
      </c>
      <c r="BL173" s="44" t="str">
        <f>ZZZ__FnCalls!F65</f>
        <v>MMM 2014</v>
      </c>
      <c r="BM173" s="44" t="str">
        <f>ZZZ__FnCalls!F66</f>
        <v>MMM 2014</v>
      </c>
      <c r="BN173" s="45" t="str">
        <f>ZZZ__FnCalls!F55</f>
        <v>MMM 2014</v>
      </c>
      <c r="BO173" s="44" t="str">
        <f>ZZZ__FnCalls!F67</f>
        <v>MMM 2015</v>
      </c>
      <c r="BP173" s="44" t="str">
        <f>ZZZ__FnCalls!F68</f>
        <v>MMM 2015</v>
      </c>
      <c r="BQ173" s="44" t="str">
        <f>ZZZ__FnCalls!F69</f>
        <v>MMM 2015</v>
      </c>
      <c r="BR173" s="44" t="str">
        <f>ZZZ__FnCalls!F70</f>
        <v>MMM 2015</v>
      </c>
      <c r="BS173" s="44" t="str">
        <f>ZZZ__FnCalls!F71</f>
        <v>MMM 2015</v>
      </c>
      <c r="BT173" s="44" t="str">
        <f>ZZZ__FnCalls!F72</f>
        <v>MMM 2015</v>
      </c>
      <c r="BU173" s="44" t="str">
        <f>ZZZ__FnCalls!F73</f>
        <v>MMM 2015</v>
      </c>
      <c r="BV173" s="44" t="str">
        <f>ZZZ__FnCalls!F74</f>
        <v>MMM 2015</v>
      </c>
      <c r="BW173" s="44" t="str">
        <f>ZZZ__FnCalls!F75</f>
        <v>MMM 2015</v>
      </c>
      <c r="BX173" s="44" t="str">
        <f>ZZZ__FnCalls!F76</f>
        <v>MMM 2015</v>
      </c>
      <c r="BY173" s="44" t="str">
        <f>ZZZ__FnCalls!F77</f>
        <v>MMM 2015</v>
      </c>
      <c r="BZ173" s="44" t="str">
        <f>ZZZ__FnCalls!F78</f>
        <v>MMM 2015</v>
      </c>
      <c r="CA173" s="45" t="str">
        <f>ZZZ__FnCalls!F67</f>
        <v>MMM 2015</v>
      </c>
      <c r="CB173" s="44" t="str">
        <f>ZZZ__FnCalls!F79</f>
        <v>MMM 2016</v>
      </c>
      <c r="CC173" s="44" t="str">
        <f>ZZZ__FnCalls!F80</f>
        <v>MMM 2016</v>
      </c>
      <c r="CD173" s="44" t="str">
        <f>ZZZ__FnCalls!F81</f>
        <v>MMM 2016</v>
      </c>
      <c r="CE173" s="44" t="str">
        <f>ZZZ__FnCalls!F82</f>
        <v>MMM 2016</v>
      </c>
      <c r="CF173" s="44" t="str">
        <f>ZZZ__FnCalls!F83</f>
        <v>MMM 2016</v>
      </c>
      <c r="CG173" s="44" t="str">
        <f>ZZZ__FnCalls!F84</f>
        <v>MMM 2016</v>
      </c>
      <c r="CH173" s="44" t="str">
        <f>ZZZ__FnCalls!F85</f>
        <v>MMM 2016</v>
      </c>
      <c r="CI173" s="44" t="str">
        <f>ZZZ__FnCalls!F86</f>
        <v>MMM 2016</v>
      </c>
      <c r="CJ173" s="44" t="str">
        <f>ZZZ__FnCalls!F87</f>
        <v>MMM 2016</v>
      </c>
      <c r="CK173" s="44" t="str">
        <f>ZZZ__FnCalls!F88</f>
        <v>MMM 2016</v>
      </c>
      <c r="CL173" s="44" t="str">
        <f>ZZZ__FnCalls!F89</f>
        <v>MMM 2016</v>
      </c>
      <c r="CM173" s="44" t="str">
        <f>ZZZ__FnCalls!F90</f>
        <v>MMM 2016</v>
      </c>
      <c r="CN173" s="45" t="str">
        <f>ZZZ__FnCalls!F79</f>
        <v>MMM 2016</v>
      </c>
      <c r="CO173" s="44" t="str">
        <f>ZZZ__FnCalls!F91</f>
        <v>MMM 2017</v>
      </c>
      <c r="CP173" s="44" t="str">
        <f>ZZZ__FnCalls!F92</f>
        <v>MMM 2017</v>
      </c>
      <c r="CQ173" s="44" t="str">
        <f>ZZZ__FnCalls!F93</f>
        <v>MMM 2017</v>
      </c>
      <c r="CR173" s="44" t="str">
        <f>ZZZ__FnCalls!F94</f>
        <v>MMM 2017</v>
      </c>
      <c r="CS173" s="44" t="str">
        <f>ZZZ__FnCalls!F95</f>
        <v>MMM 2017</v>
      </c>
      <c r="CT173" s="44" t="str">
        <f>ZZZ__FnCalls!F96</f>
        <v>MMM 2017</v>
      </c>
      <c r="CU173" s="44" t="str">
        <f>ZZZ__FnCalls!F97</f>
        <v>MMM 2017</v>
      </c>
      <c r="CV173" s="44" t="str">
        <f>ZZZ__FnCalls!F98</f>
        <v>MMM 2017</v>
      </c>
      <c r="CW173" s="44" t="str">
        <f>ZZZ__FnCalls!F99</f>
        <v>MMM 2017</v>
      </c>
      <c r="CX173" s="44" t="str">
        <f>ZZZ__FnCalls!F100</f>
        <v>MMM 2017</v>
      </c>
      <c r="CY173" s="44" t="str">
        <f>ZZZ__FnCalls!F101</f>
        <v>MMM 2017</v>
      </c>
      <c r="CZ173" s="44" t="str">
        <f>ZZZ__FnCalls!F102</f>
        <v>MMM 2017</v>
      </c>
      <c r="DA173" s="45" t="str">
        <f>ZZZ__FnCalls!F91</f>
        <v>MMM 2017</v>
      </c>
      <c r="DB173" s="44" t="str">
        <f>ZZZ__FnCalls!F103</f>
        <v>MMM 2018</v>
      </c>
      <c r="DC173" s="44" t="str">
        <f>ZZZ__FnCalls!F104</f>
        <v>MMM 2018</v>
      </c>
      <c r="DD173" s="44" t="str">
        <f>ZZZ__FnCalls!F105</f>
        <v>MMM 2018</v>
      </c>
      <c r="DE173" s="44" t="str">
        <f>ZZZ__FnCalls!F106</f>
        <v>MMM 2018</v>
      </c>
      <c r="DF173" s="44" t="str">
        <f>ZZZ__FnCalls!F107</f>
        <v>MMM 2018</v>
      </c>
      <c r="DG173" s="44" t="str">
        <f>ZZZ__FnCalls!F108</f>
        <v>MMM 2018</v>
      </c>
      <c r="DH173" s="44" t="str">
        <f>ZZZ__FnCalls!F109</f>
        <v>MMM 2018</v>
      </c>
      <c r="DI173" s="44" t="str">
        <f>ZZZ__FnCalls!F110</f>
        <v>MMM 2018</v>
      </c>
      <c r="DJ173" s="44" t="str">
        <f>ZZZ__FnCalls!F111</f>
        <v>MMM 2018</v>
      </c>
      <c r="DK173" s="44" t="str">
        <f>ZZZ__FnCalls!F112</f>
        <v>MMM 2018</v>
      </c>
      <c r="DL173" s="44" t="str">
        <f>ZZZ__FnCalls!F113</f>
        <v>MMM 2018</v>
      </c>
      <c r="DM173" s="44" t="str">
        <f>ZZZ__FnCalls!F114</f>
        <v>MMM 2018</v>
      </c>
      <c r="DN173" s="45" t="str">
        <f>ZZZ__FnCalls!F103</f>
        <v>MMM 2018</v>
      </c>
      <c r="DO173" s="44" t="str">
        <f>ZZZ__FnCalls!F115</f>
        <v>MMM 2019</v>
      </c>
      <c r="DP173" s="44" t="str">
        <f>ZZZ__FnCalls!F116</f>
        <v>MMM 2019</v>
      </c>
      <c r="DQ173" s="44" t="str">
        <f>ZZZ__FnCalls!F117</f>
        <v>MMM 2019</v>
      </c>
      <c r="DR173" s="44" t="str">
        <f>ZZZ__FnCalls!F118</f>
        <v>MMM 2019</v>
      </c>
      <c r="DS173" s="44" t="str">
        <f>ZZZ__FnCalls!F119</f>
        <v>MMM 2019</v>
      </c>
      <c r="DT173" s="44" t="str">
        <f>ZZZ__FnCalls!F120</f>
        <v>MMM 2019</v>
      </c>
      <c r="DU173" s="44" t="str">
        <f>ZZZ__FnCalls!F121</f>
        <v>MMM 2019</v>
      </c>
      <c r="DV173" s="44" t="str">
        <f>ZZZ__FnCalls!F122</f>
        <v>MMM 2019</v>
      </c>
      <c r="DW173" s="44" t="str">
        <f>ZZZ__FnCalls!F123</f>
        <v>MMM 2019</v>
      </c>
      <c r="DX173" s="44" t="str">
        <f>ZZZ__FnCalls!F124</f>
        <v>MMM 2019</v>
      </c>
      <c r="DY173" s="44" t="str">
        <f>ZZZ__FnCalls!F125</f>
        <v>MMM 2019</v>
      </c>
      <c r="DZ173" s="44" t="str">
        <f>ZZZ__FnCalls!F126</f>
        <v>MMM 2019</v>
      </c>
      <c r="EA173" s="45" t="str">
        <f>ZZZ__FnCalls!F115</f>
        <v>MMM 2019</v>
      </c>
      <c r="EB173" s="44" t="str">
        <f>ZZZ__FnCalls!F127</f>
        <v>MMM 2020</v>
      </c>
      <c r="EC173" s="44" t="str">
        <f>ZZZ__FnCalls!F128</f>
        <v>MMM 2020</v>
      </c>
      <c r="ED173" s="44" t="str">
        <f>ZZZ__FnCalls!F129</f>
        <v>MMM 2020</v>
      </c>
      <c r="EE173" s="44" t="str">
        <f>ZZZ__FnCalls!F130</f>
        <v>MMM 2020</v>
      </c>
      <c r="EF173" s="44" t="str">
        <f>ZZZ__FnCalls!F131</f>
        <v>MMM 2020</v>
      </c>
      <c r="EG173" s="44" t="str">
        <f>ZZZ__FnCalls!F132</f>
        <v>MMM 2020</v>
      </c>
      <c r="EH173" s="44" t="str">
        <f>ZZZ__FnCalls!F133</f>
        <v>MMM 2020</v>
      </c>
      <c r="EI173" s="44" t="str">
        <f>ZZZ__FnCalls!F134</f>
        <v>MMM 2020</v>
      </c>
      <c r="EJ173" s="44" t="str">
        <f>ZZZ__FnCalls!F135</f>
        <v>MMM 2020</v>
      </c>
      <c r="EK173" s="44" t="str">
        <f>ZZZ__FnCalls!F136</f>
        <v>MMM 2020</v>
      </c>
      <c r="EL173" s="44" t="str">
        <f>ZZZ__FnCalls!F137</f>
        <v>MMM 2020</v>
      </c>
      <c r="EM173" s="44" t="str">
        <f>ZZZ__FnCalls!F138</f>
        <v>MMM 2020</v>
      </c>
      <c r="EN173" s="45" t="str">
        <f>ZZZ__FnCalls!F127</f>
        <v>MMM 2020</v>
      </c>
    </row>
    <row r="174" spans="1:144" ht="12.75" customHeight="1" x14ac:dyDescent="0.2">
      <c r="A174" s="2" t="str">
        <f>"Employment_Desired_stdev_1"</f>
        <v>Employment_Desired_stdev_1</v>
      </c>
    </row>
    <row r="175" spans="1:144" ht="12.75" customHeight="1" x14ac:dyDescent="0.2">
      <c r="B175" s="19" t="str">
        <f>ZZZ__FnCalls!F7</f>
        <v>MMM 2010</v>
      </c>
      <c r="C175" s="20" t="str">
        <f>ZZZ__FnCalls!F8</f>
        <v>MMM 2010</v>
      </c>
      <c r="D175" s="20" t="str">
        <f>ZZZ__FnCalls!F9</f>
        <v>MMM 2010</v>
      </c>
      <c r="E175" s="20" t="str">
        <f>ZZZ__FnCalls!F10</f>
        <v>MMM 2010</v>
      </c>
      <c r="F175" s="20" t="str">
        <f>ZZZ__FnCalls!F11</f>
        <v>MMM 2010</v>
      </c>
      <c r="G175" s="20" t="str">
        <f>ZZZ__FnCalls!F12</f>
        <v>MMM 2010</v>
      </c>
      <c r="H175" s="20" t="str">
        <f>ZZZ__FnCalls!F13</f>
        <v>MMM 2010</v>
      </c>
      <c r="I175" s="20" t="str">
        <f>ZZZ__FnCalls!F14</f>
        <v>MMM 2010</v>
      </c>
      <c r="J175" s="20" t="str">
        <f>ZZZ__FnCalls!F15</f>
        <v>MMM 2010</v>
      </c>
      <c r="K175" s="20" t="str">
        <f>ZZZ__FnCalls!F16</f>
        <v>MMM 2010</v>
      </c>
      <c r="L175" s="20" t="str">
        <f>ZZZ__FnCalls!F17</f>
        <v>MMM 2010</v>
      </c>
      <c r="M175" s="20" t="str">
        <f>ZZZ__FnCalls!F18</f>
        <v>MMM 2010</v>
      </c>
      <c r="N175" s="21" t="str">
        <f>ZZZ__FnCalls!H7</f>
        <v>2010</v>
      </c>
      <c r="O175" s="20" t="str">
        <f>ZZZ__FnCalls!F19</f>
        <v>MMM 2011</v>
      </c>
      <c r="P175" s="20" t="str">
        <f>ZZZ__FnCalls!F20</f>
        <v>MMM 2011</v>
      </c>
      <c r="Q175" s="20" t="str">
        <f>ZZZ__FnCalls!F21</f>
        <v>MMM 2011</v>
      </c>
      <c r="R175" s="20" t="str">
        <f>ZZZ__FnCalls!F22</f>
        <v>MMM 2011</v>
      </c>
      <c r="S175" s="20" t="str">
        <f>ZZZ__FnCalls!F23</f>
        <v>MMM 2011</v>
      </c>
      <c r="T175" s="20" t="str">
        <f>ZZZ__FnCalls!F24</f>
        <v>MMM 2011</v>
      </c>
      <c r="U175" s="20" t="str">
        <f>ZZZ__FnCalls!F25</f>
        <v>MMM 2011</v>
      </c>
      <c r="V175" s="20" t="str">
        <f>ZZZ__FnCalls!F26</f>
        <v>MMM 2011</v>
      </c>
      <c r="W175" s="20" t="str">
        <f>ZZZ__FnCalls!F27</f>
        <v>MMM 2011</v>
      </c>
      <c r="X175" s="20" t="str">
        <f>ZZZ__FnCalls!F28</f>
        <v>MMM 2011</v>
      </c>
      <c r="Y175" s="20" t="str">
        <f>ZZZ__FnCalls!F29</f>
        <v>MMM 2011</v>
      </c>
      <c r="Z175" s="20" t="str">
        <f>ZZZ__FnCalls!F30</f>
        <v>MMM 2011</v>
      </c>
      <c r="AA175" s="21" t="str">
        <f>ZZZ__FnCalls!H19</f>
        <v>2011</v>
      </c>
      <c r="AB175" s="20" t="str">
        <f>ZZZ__FnCalls!F31</f>
        <v>MMM 2012</v>
      </c>
      <c r="AC175" s="20" t="str">
        <f>ZZZ__FnCalls!F32</f>
        <v>MMM 2012</v>
      </c>
      <c r="AD175" s="20" t="str">
        <f>ZZZ__FnCalls!F33</f>
        <v>MMM 2012</v>
      </c>
      <c r="AE175" s="20" t="str">
        <f>ZZZ__FnCalls!F34</f>
        <v>MMM 2012</v>
      </c>
      <c r="AF175" s="20" t="str">
        <f>ZZZ__FnCalls!F35</f>
        <v>MMM 2012</v>
      </c>
      <c r="AG175" s="20" t="str">
        <f>ZZZ__FnCalls!F36</f>
        <v>MMM 2012</v>
      </c>
      <c r="AH175" s="20" t="str">
        <f>ZZZ__FnCalls!F37</f>
        <v>MMM 2012</v>
      </c>
      <c r="AI175" s="20" t="str">
        <f>ZZZ__FnCalls!F38</f>
        <v>MMM 2012</v>
      </c>
      <c r="AJ175" s="20" t="str">
        <f>ZZZ__FnCalls!F39</f>
        <v>MMM 2012</v>
      </c>
      <c r="AK175" s="20" t="str">
        <f>ZZZ__FnCalls!F40</f>
        <v>MMM 2012</v>
      </c>
      <c r="AL175" s="20" t="str">
        <f>ZZZ__FnCalls!F41</f>
        <v>MMM 2012</v>
      </c>
      <c r="AM175" s="20" t="str">
        <f>ZZZ__FnCalls!F42</f>
        <v>MMM 2012</v>
      </c>
      <c r="AN175" s="21" t="str">
        <f>ZZZ__FnCalls!H31</f>
        <v>2012</v>
      </c>
      <c r="AO175" s="20" t="str">
        <f>ZZZ__FnCalls!F43</f>
        <v>MMM 2013</v>
      </c>
      <c r="AP175" s="20" t="str">
        <f>ZZZ__FnCalls!F44</f>
        <v>MMM 2013</v>
      </c>
      <c r="AQ175" s="20" t="str">
        <f>ZZZ__FnCalls!F45</f>
        <v>MMM 2013</v>
      </c>
      <c r="AR175" s="20" t="str">
        <f>ZZZ__FnCalls!F46</f>
        <v>MMM 2013</v>
      </c>
      <c r="AS175" s="20" t="str">
        <f>ZZZ__FnCalls!F47</f>
        <v>MMM 2013</v>
      </c>
      <c r="AT175" s="20" t="str">
        <f>ZZZ__FnCalls!F48</f>
        <v>MMM 2013</v>
      </c>
      <c r="AU175" s="20" t="str">
        <f>ZZZ__FnCalls!F49</f>
        <v>MMM 2013</v>
      </c>
      <c r="AV175" s="20" t="str">
        <f>ZZZ__FnCalls!F50</f>
        <v>MMM 2013</v>
      </c>
      <c r="AW175" s="20" t="str">
        <f>ZZZ__FnCalls!F51</f>
        <v>MMM 2013</v>
      </c>
      <c r="AX175" s="20" t="str">
        <f>ZZZ__FnCalls!F52</f>
        <v>MMM 2013</v>
      </c>
      <c r="AY175" s="20" t="str">
        <f>ZZZ__FnCalls!F53</f>
        <v>MMM 2013</v>
      </c>
      <c r="AZ175" s="20" t="str">
        <f>ZZZ__FnCalls!F54</f>
        <v>MMM 2013</v>
      </c>
      <c r="BA175" s="21" t="str">
        <f>ZZZ__FnCalls!H43</f>
        <v>2013</v>
      </c>
      <c r="BB175" s="20" t="str">
        <f>ZZZ__FnCalls!F55</f>
        <v>MMM 2014</v>
      </c>
      <c r="BC175" s="20" t="str">
        <f>ZZZ__FnCalls!F56</f>
        <v>MMM 2014</v>
      </c>
      <c r="BD175" s="20" t="str">
        <f>ZZZ__FnCalls!F57</f>
        <v>MMM 2014</v>
      </c>
      <c r="BE175" s="20" t="str">
        <f>ZZZ__FnCalls!F58</f>
        <v>MMM 2014</v>
      </c>
      <c r="BF175" s="20" t="str">
        <f>ZZZ__FnCalls!F59</f>
        <v>MMM 2014</v>
      </c>
      <c r="BG175" s="20" t="str">
        <f>ZZZ__FnCalls!F60</f>
        <v>MMM 2014</v>
      </c>
      <c r="BH175" s="20" t="str">
        <f>ZZZ__FnCalls!F61</f>
        <v>MMM 2014</v>
      </c>
      <c r="BI175" s="20" t="str">
        <f>ZZZ__FnCalls!F62</f>
        <v>MMM 2014</v>
      </c>
      <c r="BJ175" s="20" t="str">
        <f>ZZZ__FnCalls!F63</f>
        <v>MMM 2014</v>
      </c>
      <c r="BK175" s="20" t="str">
        <f>ZZZ__FnCalls!F64</f>
        <v>MMM 2014</v>
      </c>
      <c r="BL175" s="20" t="str">
        <f>ZZZ__FnCalls!F65</f>
        <v>MMM 2014</v>
      </c>
      <c r="BM175" s="20" t="str">
        <f>ZZZ__FnCalls!F66</f>
        <v>MMM 2014</v>
      </c>
      <c r="BN175" s="21" t="str">
        <f>ZZZ__FnCalls!H55</f>
        <v>2014</v>
      </c>
      <c r="BO175" s="20" t="str">
        <f>ZZZ__FnCalls!F67</f>
        <v>MMM 2015</v>
      </c>
      <c r="BP175" s="20" t="str">
        <f>ZZZ__FnCalls!F68</f>
        <v>MMM 2015</v>
      </c>
      <c r="BQ175" s="20" t="str">
        <f>ZZZ__FnCalls!F69</f>
        <v>MMM 2015</v>
      </c>
      <c r="BR175" s="20" t="str">
        <f>ZZZ__FnCalls!F70</f>
        <v>MMM 2015</v>
      </c>
      <c r="BS175" s="20" t="str">
        <f>ZZZ__FnCalls!F71</f>
        <v>MMM 2015</v>
      </c>
      <c r="BT175" s="20" t="str">
        <f>ZZZ__FnCalls!F72</f>
        <v>MMM 2015</v>
      </c>
      <c r="BU175" s="20" t="str">
        <f>ZZZ__FnCalls!F73</f>
        <v>MMM 2015</v>
      </c>
      <c r="BV175" s="20" t="str">
        <f>ZZZ__FnCalls!F74</f>
        <v>MMM 2015</v>
      </c>
      <c r="BW175" s="20" t="str">
        <f>ZZZ__FnCalls!F75</f>
        <v>MMM 2015</v>
      </c>
      <c r="BX175" s="20" t="str">
        <f>ZZZ__FnCalls!F76</f>
        <v>MMM 2015</v>
      </c>
      <c r="BY175" s="20" t="str">
        <f>ZZZ__FnCalls!F77</f>
        <v>MMM 2015</v>
      </c>
      <c r="BZ175" s="20" t="str">
        <f>ZZZ__FnCalls!F78</f>
        <v>MMM 2015</v>
      </c>
      <c r="CA175" s="21" t="str">
        <f>ZZZ__FnCalls!H67</f>
        <v>2015</v>
      </c>
      <c r="CB175" s="20" t="str">
        <f>ZZZ__FnCalls!F79</f>
        <v>MMM 2016</v>
      </c>
      <c r="CC175" s="20" t="str">
        <f>ZZZ__FnCalls!F80</f>
        <v>MMM 2016</v>
      </c>
      <c r="CD175" s="20" t="str">
        <f>ZZZ__FnCalls!F81</f>
        <v>MMM 2016</v>
      </c>
      <c r="CE175" s="20" t="str">
        <f>ZZZ__FnCalls!F82</f>
        <v>MMM 2016</v>
      </c>
      <c r="CF175" s="20" t="str">
        <f>ZZZ__FnCalls!F83</f>
        <v>MMM 2016</v>
      </c>
      <c r="CG175" s="20" t="str">
        <f>ZZZ__FnCalls!F84</f>
        <v>MMM 2016</v>
      </c>
      <c r="CH175" s="20" t="str">
        <f>ZZZ__FnCalls!F85</f>
        <v>MMM 2016</v>
      </c>
      <c r="CI175" s="20" t="str">
        <f>ZZZ__FnCalls!F86</f>
        <v>MMM 2016</v>
      </c>
      <c r="CJ175" s="20" t="str">
        <f>ZZZ__FnCalls!F87</f>
        <v>MMM 2016</v>
      </c>
      <c r="CK175" s="20" t="str">
        <f>ZZZ__FnCalls!F88</f>
        <v>MMM 2016</v>
      </c>
      <c r="CL175" s="20" t="str">
        <f>ZZZ__FnCalls!F89</f>
        <v>MMM 2016</v>
      </c>
      <c r="CM175" s="20" t="str">
        <f>ZZZ__FnCalls!F90</f>
        <v>MMM 2016</v>
      </c>
      <c r="CN175" s="21" t="str">
        <f>ZZZ__FnCalls!H79</f>
        <v>2016</v>
      </c>
      <c r="CO175" s="20" t="str">
        <f>ZZZ__FnCalls!F91</f>
        <v>MMM 2017</v>
      </c>
      <c r="CP175" s="20" t="str">
        <f>ZZZ__FnCalls!F92</f>
        <v>MMM 2017</v>
      </c>
      <c r="CQ175" s="20" t="str">
        <f>ZZZ__FnCalls!F93</f>
        <v>MMM 2017</v>
      </c>
      <c r="CR175" s="20" t="str">
        <f>ZZZ__FnCalls!F94</f>
        <v>MMM 2017</v>
      </c>
      <c r="CS175" s="20" t="str">
        <f>ZZZ__FnCalls!F95</f>
        <v>MMM 2017</v>
      </c>
      <c r="CT175" s="20" t="str">
        <f>ZZZ__FnCalls!F96</f>
        <v>MMM 2017</v>
      </c>
      <c r="CU175" s="20" t="str">
        <f>ZZZ__FnCalls!F97</f>
        <v>MMM 2017</v>
      </c>
      <c r="CV175" s="20" t="str">
        <f>ZZZ__FnCalls!F98</f>
        <v>MMM 2017</v>
      </c>
      <c r="CW175" s="20" t="str">
        <f>ZZZ__FnCalls!F99</f>
        <v>MMM 2017</v>
      </c>
      <c r="CX175" s="20" t="str">
        <f>ZZZ__FnCalls!F100</f>
        <v>MMM 2017</v>
      </c>
      <c r="CY175" s="20" t="str">
        <f>ZZZ__FnCalls!F101</f>
        <v>MMM 2017</v>
      </c>
      <c r="CZ175" s="20" t="str">
        <f>ZZZ__FnCalls!F102</f>
        <v>MMM 2017</v>
      </c>
      <c r="DA175" s="21" t="str">
        <f>ZZZ__FnCalls!H91</f>
        <v>2017</v>
      </c>
      <c r="DB175" s="20" t="str">
        <f>ZZZ__FnCalls!F103</f>
        <v>MMM 2018</v>
      </c>
      <c r="DC175" s="20" t="str">
        <f>ZZZ__FnCalls!F104</f>
        <v>MMM 2018</v>
      </c>
      <c r="DD175" s="20" t="str">
        <f>ZZZ__FnCalls!F105</f>
        <v>MMM 2018</v>
      </c>
      <c r="DE175" s="20" t="str">
        <f>ZZZ__FnCalls!F106</f>
        <v>MMM 2018</v>
      </c>
      <c r="DF175" s="20" t="str">
        <f>ZZZ__FnCalls!F107</f>
        <v>MMM 2018</v>
      </c>
      <c r="DG175" s="20" t="str">
        <f>ZZZ__FnCalls!F108</f>
        <v>MMM 2018</v>
      </c>
      <c r="DH175" s="20" t="str">
        <f>ZZZ__FnCalls!F109</f>
        <v>MMM 2018</v>
      </c>
      <c r="DI175" s="20" t="str">
        <f>ZZZ__FnCalls!F110</f>
        <v>MMM 2018</v>
      </c>
      <c r="DJ175" s="20" t="str">
        <f>ZZZ__FnCalls!F111</f>
        <v>MMM 2018</v>
      </c>
      <c r="DK175" s="20" t="str">
        <f>ZZZ__FnCalls!F112</f>
        <v>MMM 2018</v>
      </c>
      <c r="DL175" s="20" t="str">
        <f>ZZZ__FnCalls!F113</f>
        <v>MMM 2018</v>
      </c>
      <c r="DM175" s="20" t="str">
        <f>ZZZ__FnCalls!F114</f>
        <v>MMM 2018</v>
      </c>
      <c r="DN175" s="21" t="str">
        <f>ZZZ__FnCalls!H103</f>
        <v>2018</v>
      </c>
      <c r="DO175" s="20" t="str">
        <f>ZZZ__FnCalls!F115</f>
        <v>MMM 2019</v>
      </c>
      <c r="DP175" s="20" t="str">
        <f>ZZZ__FnCalls!F116</f>
        <v>MMM 2019</v>
      </c>
      <c r="DQ175" s="20" t="str">
        <f>ZZZ__FnCalls!F117</f>
        <v>MMM 2019</v>
      </c>
      <c r="DR175" s="20" t="str">
        <f>ZZZ__FnCalls!F118</f>
        <v>MMM 2019</v>
      </c>
      <c r="DS175" s="20" t="str">
        <f>ZZZ__FnCalls!F119</f>
        <v>MMM 2019</v>
      </c>
      <c r="DT175" s="20" t="str">
        <f>ZZZ__FnCalls!F120</f>
        <v>MMM 2019</v>
      </c>
      <c r="DU175" s="20" t="str">
        <f>ZZZ__FnCalls!F121</f>
        <v>MMM 2019</v>
      </c>
      <c r="DV175" s="20" t="str">
        <f>ZZZ__FnCalls!F122</f>
        <v>MMM 2019</v>
      </c>
      <c r="DW175" s="20" t="str">
        <f>ZZZ__FnCalls!F123</f>
        <v>MMM 2019</v>
      </c>
      <c r="DX175" s="20" t="str">
        <f>ZZZ__FnCalls!F124</f>
        <v>MMM 2019</v>
      </c>
      <c r="DY175" s="20" t="str">
        <f>ZZZ__FnCalls!F125</f>
        <v>MMM 2019</v>
      </c>
      <c r="DZ175" s="20" t="str">
        <f>ZZZ__FnCalls!F126</f>
        <v>MMM 2019</v>
      </c>
      <c r="EA175" s="21" t="str">
        <f>ZZZ__FnCalls!H115</f>
        <v>2019</v>
      </c>
      <c r="EB175" s="20" t="str">
        <f>ZZZ__FnCalls!F127</f>
        <v>MMM 2020</v>
      </c>
      <c r="EC175" s="20" t="str">
        <f>ZZZ__FnCalls!F128</f>
        <v>MMM 2020</v>
      </c>
      <c r="ED175" s="20" t="str">
        <f>ZZZ__FnCalls!F129</f>
        <v>MMM 2020</v>
      </c>
      <c r="EE175" s="20" t="str">
        <f>ZZZ__FnCalls!F130</f>
        <v>MMM 2020</v>
      </c>
      <c r="EF175" s="20" t="str">
        <f>ZZZ__FnCalls!F131</f>
        <v>MMM 2020</v>
      </c>
      <c r="EG175" s="20" t="str">
        <f>ZZZ__FnCalls!F132</f>
        <v>MMM 2020</v>
      </c>
      <c r="EH175" s="20" t="str">
        <f>ZZZ__FnCalls!F133</f>
        <v>MMM 2020</v>
      </c>
      <c r="EI175" s="20" t="str">
        <f>ZZZ__FnCalls!F134</f>
        <v>MMM 2020</v>
      </c>
      <c r="EJ175" s="20" t="str">
        <f>ZZZ__FnCalls!F135</f>
        <v>MMM 2020</v>
      </c>
      <c r="EK175" s="20" t="str">
        <f>ZZZ__FnCalls!F136</f>
        <v>MMM 2020</v>
      </c>
      <c r="EL175" s="20" t="str">
        <f>ZZZ__FnCalls!F137</f>
        <v>MMM 2020</v>
      </c>
      <c r="EM175" s="20" t="str">
        <f>ZZZ__FnCalls!F138</f>
        <v>MMM 2020</v>
      </c>
      <c r="EN175" s="21" t="str">
        <f>ZZZ__FnCalls!H127</f>
        <v>2020</v>
      </c>
    </row>
    <row r="176" spans="1:144" ht="12.75" customHeight="1" x14ac:dyDescent="0.2">
      <c r="A176" s="5"/>
      <c r="B176" s="44">
        <f>ZZZ__FnCalls!A7</f>
        <v>40179</v>
      </c>
      <c r="C176" s="44">
        <f>ZZZ__FnCalls!A8</f>
        <v>40210</v>
      </c>
      <c r="D176" s="44">
        <f>ZZZ__FnCalls!A9</f>
        <v>40238</v>
      </c>
      <c r="E176" s="44">
        <f>ZZZ__FnCalls!A10</f>
        <v>40269</v>
      </c>
      <c r="F176" s="44">
        <f>ZZZ__FnCalls!A11</f>
        <v>40299</v>
      </c>
      <c r="G176" s="44">
        <f>ZZZ__FnCalls!A12</f>
        <v>40330</v>
      </c>
      <c r="H176" s="44">
        <f>ZZZ__FnCalls!A13</f>
        <v>40360</v>
      </c>
      <c r="I176" s="44">
        <f>ZZZ__FnCalls!A14</f>
        <v>40391</v>
      </c>
      <c r="J176" s="44">
        <f>ZZZ__FnCalls!A15</f>
        <v>40422</v>
      </c>
      <c r="K176" s="44">
        <f>ZZZ__FnCalls!A16</f>
        <v>40452</v>
      </c>
      <c r="L176" s="44">
        <f>ZZZ__FnCalls!A17</f>
        <v>40483</v>
      </c>
      <c r="M176" s="44">
        <f>ZZZ__FnCalls!A18</f>
        <v>40513</v>
      </c>
      <c r="N176" s="45">
        <f>ZZZ__FnCalls!A7</f>
        <v>40179</v>
      </c>
      <c r="O176" s="44">
        <f>ZZZ__FnCalls!A19</f>
        <v>40544</v>
      </c>
      <c r="P176" s="44">
        <f>ZZZ__FnCalls!A20</f>
        <v>40575</v>
      </c>
      <c r="Q176" s="44">
        <f>ZZZ__FnCalls!A21</f>
        <v>40603</v>
      </c>
      <c r="R176" s="44">
        <f>ZZZ__FnCalls!A22</f>
        <v>40634</v>
      </c>
      <c r="S176" s="44">
        <f>ZZZ__FnCalls!A23</f>
        <v>40664</v>
      </c>
      <c r="T176" s="44">
        <f>ZZZ__FnCalls!A24</f>
        <v>40695</v>
      </c>
      <c r="U176" s="44">
        <f>ZZZ__FnCalls!A25</f>
        <v>40725</v>
      </c>
      <c r="V176" s="44">
        <f>ZZZ__FnCalls!A26</f>
        <v>40756</v>
      </c>
      <c r="W176" s="44">
        <f>ZZZ__FnCalls!A27</f>
        <v>40787</v>
      </c>
      <c r="X176" s="44">
        <f>ZZZ__FnCalls!A28</f>
        <v>40817</v>
      </c>
      <c r="Y176" s="44">
        <f>ZZZ__FnCalls!A29</f>
        <v>40848</v>
      </c>
      <c r="Z176" s="44">
        <f>ZZZ__FnCalls!A30</f>
        <v>40878</v>
      </c>
      <c r="AA176" s="45">
        <f>ZZZ__FnCalls!A19</f>
        <v>40544</v>
      </c>
      <c r="AB176" s="44">
        <f>ZZZ__FnCalls!A31</f>
        <v>40909</v>
      </c>
      <c r="AC176" s="44">
        <f>ZZZ__FnCalls!A32</f>
        <v>40940</v>
      </c>
      <c r="AD176" s="44">
        <f>ZZZ__FnCalls!A33</f>
        <v>40969</v>
      </c>
      <c r="AE176" s="44">
        <f>ZZZ__FnCalls!A34</f>
        <v>41000</v>
      </c>
      <c r="AF176" s="44">
        <f>ZZZ__FnCalls!A35</f>
        <v>41030</v>
      </c>
      <c r="AG176" s="44">
        <f>ZZZ__FnCalls!A36</f>
        <v>41061</v>
      </c>
      <c r="AH176" s="44">
        <f>ZZZ__FnCalls!A37</f>
        <v>41091</v>
      </c>
      <c r="AI176" s="44">
        <f>ZZZ__FnCalls!A38</f>
        <v>41122</v>
      </c>
      <c r="AJ176" s="44">
        <f>ZZZ__FnCalls!A39</f>
        <v>41153</v>
      </c>
      <c r="AK176" s="44">
        <f>ZZZ__FnCalls!A40</f>
        <v>41183</v>
      </c>
      <c r="AL176" s="44">
        <f>ZZZ__FnCalls!A41</f>
        <v>41214</v>
      </c>
      <c r="AM176" s="44">
        <f>ZZZ__FnCalls!A42</f>
        <v>41244</v>
      </c>
      <c r="AN176" s="45">
        <f>ZZZ__FnCalls!A31</f>
        <v>40909</v>
      </c>
      <c r="AO176" s="44">
        <f>ZZZ__FnCalls!A43</f>
        <v>41275</v>
      </c>
      <c r="AP176" s="44">
        <f>ZZZ__FnCalls!A44</f>
        <v>41306</v>
      </c>
      <c r="AQ176" s="44">
        <f>ZZZ__FnCalls!A45</f>
        <v>41334</v>
      </c>
      <c r="AR176" s="44">
        <f>ZZZ__FnCalls!A46</f>
        <v>41365</v>
      </c>
      <c r="AS176" s="44">
        <f>ZZZ__FnCalls!A47</f>
        <v>41395</v>
      </c>
      <c r="AT176" s="44">
        <f>ZZZ__FnCalls!A48</f>
        <v>41426</v>
      </c>
      <c r="AU176" s="44">
        <f>ZZZ__FnCalls!A49</f>
        <v>41456</v>
      </c>
      <c r="AV176" s="44">
        <f>ZZZ__FnCalls!A50</f>
        <v>41487</v>
      </c>
      <c r="AW176" s="44">
        <f>ZZZ__FnCalls!A51</f>
        <v>41518</v>
      </c>
      <c r="AX176" s="44">
        <f>ZZZ__FnCalls!A52</f>
        <v>41548</v>
      </c>
      <c r="AY176" s="44">
        <f>ZZZ__FnCalls!A53</f>
        <v>41579</v>
      </c>
      <c r="AZ176" s="44">
        <f>ZZZ__FnCalls!A54</f>
        <v>41609</v>
      </c>
      <c r="BA176" s="45">
        <f>ZZZ__FnCalls!A43</f>
        <v>41275</v>
      </c>
      <c r="BB176" s="44">
        <f>ZZZ__FnCalls!A55</f>
        <v>41640</v>
      </c>
      <c r="BC176" s="44">
        <f>ZZZ__FnCalls!A56</f>
        <v>41671</v>
      </c>
      <c r="BD176" s="44">
        <f>ZZZ__FnCalls!A57</f>
        <v>41699</v>
      </c>
      <c r="BE176" s="44">
        <f>ZZZ__FnCalls!A58</f>
        <v>41730</v>
      </c>
      <c r="BF176" s="44">
        <f>ZZZ__FnCalls!A59</f>
        <v>41760</v>
      </c>
      <c r="BG176" s="44">
        <f>ZZZ__FnCalls!A60</f>
        <v>41791</v>
      </c>
      <c r="BH176" s="44">
        <f>ZZZ__FnCalls!A61</f>
        <v>41821</v>
      </c>
      <c r="BI176" s="44">
        <f>ZZZ__FnCalls!A62</f>
        <v>41852</v>
      </c>
      <c r="BJ176" s="44">
        <f>ZZZ__FnCalls!A63</f>
        <v>41883</v>
      </c>
      <c r="BK176" s="44">
        <f>ZZZ__FnCalls!A64</f>
        <v>41913</v>
      </c>
      <c r="BL176" s="44">
        <f>ZZZ__FnCalls!A65</f>
        <v>41944</v>
      </c>
      <c r="BM176" s="44">
        <f>ZZZ__FnCalls!A66</f>
        <v>41974</v>
      </c>
      <c r="BN176" s="45">
        <f>ZZZ__FnCalls!A55</f>
        <v>41640</v>
      </c>
      <c r="BO176" s="44">
        <f>ZZZ__FnCalls!A67</f>
        <v>42005</v>
      </c>
      <c r="BP176" s="44">
        <f>ZZZ__FnCalls!A68</f>
        <v>42036</v>
      </c>
      <c r="BQ176" s="44">
        <f>ZZZ__FnCalls!A69</f>
        <v>42064</v>
      </c>
      <c r="BR176" s="44">
        <f>ZZZ__FnCalls!A70</f>
        <v>42095</v>
      </c>
      <c r="BS176" s="44">
        <f>ZZZ__FnCalls!A71</f>
        <v>42125</v>
      </c>
      <c r="BT176" s="44">
        <f>ZZZ__FnCalls!A72</f>
        <v>42156</v>
      </c>
      <c r="BU176" s="44">
        <f>ZZZ__FnCalls!A73</f>
        <v>42186</v>
      </c>
      <c r="BV176" s="44">
        <f>ZZZ__FnCalls!A74</f>
        <v>42217</v>
      </c>
      <c r="BW176" s="44">
        <f>ZZZ__FnCalls!A75</f>
        <v>42248</v>
      </c>
      <c r="BX176" s="44">
        <f>ZZZ__FnCalls!A76</f>
        <v>42278</v>
      </c>
      <c r="BY176" s="44">
        <f>ZZZ__FnCalls!A77</f>
        <v>42309</v>
      </c>
      <c r="BZ176" s="44">
        <f>ZZZ__FnCalls!A78</f>
        <v>42339</v>
      </c>
      <c r="CA176" s="45">
        <f>ZZZ__FnCalls!A67</f>
        <v>42005</v>
      </c>
      <c r="CB176" s="44">
        <f>ZZZ__FnCalls!A79</f>
        <v>42370</v>
      </c>
      <c r="CC176" s="44">
        <f>ZZZ__FnCalls!A80</f>
        <v>42401</v>
      </c>
      <c r="CD176" s="44">
        <f>ZZZ__FnCalls!A81</f>
        <v>42430</v>
      </c>
      <c r="CE176" s="44">
        <f>ZZZ__FnCalls!A82</f>
        <v>42461</v>
      </c>
      <c r="CF176" s="44">
        <f>ZZZ__FnCalls!A83</f>
        <v>42491</v>
      </c>
      <c r="CG176" s="44">
        <f>ZZZ__FnCalls!A84</f>
        <v>42522</v>
      </c>
      <c r="CH176" s="44">
        <f>ZZZ__FnCalls!A85</f>
        <v>42552</v>
      </c>
      <c r="CI176" s="44">
        <f>ZZZ__FnCalls!A86</f>
        <v>42583</v>
      </c>
      <c r="CJ176" s="44">
        <f>ZZZ__FnCalls!A87</f>
        <v>42614</v>
      </c>
      <c r="CK176" s="44">
        <f>ZZZ__FnCalls!A88</f>
        <v>42644</v>
      </c>
      <c r="CL176" s="44">
        <f>ZZZ__FnCalls!A89</f>
        <v>42675</v>
      </c>
      <c r="CM176" s="44">
        <f>ZZZ__FnCalls!A90</f>
        <v>42705</v>
      </c>
      <c r="CN176" s="45">
        <f>ZZZ__FnCalls!A79</f>
        <v>42370</v>
      </c>
      <c r="CO176" s="44">
        <f>ZZZ__FnCalls!A91</f>
        <v>42736</v>
      </c>
      <c r="CP176" s="44">
        <f>ZZZ__FnCalls!A92</f>
        <v>42767</v>
      </c>
      <c r="CQ176" s="44">
        <f>ZZZ__FnCalls!A93</f>
        <v>42795</v>
      </c>
      <c r="CR176" s="44">
        <f>ZZZ__FnCalls!A94</f>
        <v>42826</v>
      </c>
      <c r="CS176" s="44">
        <f>ZZZ__FnCalls!A95</f>
        <v>42856</v>
      </c>
      <c r="CT176" s="44">
        <f>ZZZ__FnCalls!A96</f>
        <v>42887</v>
      </c>
      <c r="CU176" s="44">
        <f>ZZZ__FnCalls!A97</f>
        <v>42917</v>
      </c>
      <c r="CV176" s="44">
        <f>ZZZ__FnCalls!A98</f>
        <v>42948</v>
      </c>
      <c r="CW176" s="44">
        <f>ZZZ__FnCalls!A99</f>
        <v>42979</v>
      </c>
      <c r="CX176" s="44">
        <f>ZZZ__FnCalls!A100</f>
        <v>43009</v>
      </c>
      <c r="CY176" s="44">
        <f>ZZZ__FnCalls!A101</f>
        <v>43040</v>
      </c>
      <c r="CZ176" s="44">
        <f>ZZZ__FnCalls!A102</f>
        <v>43070</v>
      </c>
      <c r="DA176" s="45">
        <f>ZZZ__FnCalls!A91</f>
        <v>42736</v>
      </c>
      <c r="DB176" s="44">
        <f>ZZZ__FnCalls!A103</f>
        <v>43101</v>
      </c>
      <c r="DC176" s="44">
        <f>ZZZ__FnCalls!A104</f>
        <v>43132</v>
      </c>
      <c r="DD176" s="44">
        <f>ZZZ__FnCalls!A105</f>
        <v>43160</v>
      </c>
      <c r="DE176" s="44">
        <f>ZZZ__FnCalls!A106</f>
        <v>43191</v>
      </c>
      <c r="DF176" s="44">
        <f>ZZZ__FnCalls!A107</f>
        <v>43221</v>
      </c>
      <c r="DG176" s="44">
        <f>ZZZ__FnCalls!A108</f>
        <v>43252</v>
      </c>
      <c r="DH176" s="44">
        <f>ZZZ__FnCalls!A109</f>
        <v>43282</v>
      </c>
      <c r="DI176" s="44">
        <f>ZZZ__FnCalls!A110</f>
        <v>43313</v>
      </c>
      <c r="DJ176" s="44">
        <f>ZZZ__FnCalls!A111</f>
        <v>43344</v>
      </c>
      <c r="DK176" s="44">
        <f>ZZZ__FnCalls!A112</f>
        <v>43374</v>
      </c>
      <c r="DL176" s="44">
        <f>ZZZ__FnCalls!A113</f>
        <v>43405</v>
      </c>
      <c r="DM176" s="44">
        <f>ZZZ__FnCalls!A114</f>
        <v>43435</v>
      </c>
      <c r="DN176" s="45">
        <f>ZZZ__FnCalls!A103</f>
        <v>43101</v>
      </c>
      <c r="DO176" s="44">
        <f>ZZZ__FnCalls!A115</f>
        <v>43466</v>
      </c>
      <c r="DP176" s="44">
        <f>ZZZ__FnCalls!A116</f>
        <v>43497</v>
      </c>
      <c r="DQ176" s="44">
        <f>ZZZ__FnCalls!A117</f>
        <v>43525</v>
      </c>
      <c r="DR176" s="44">
        <f>ZZZ__FnCalls!A118</f>
        <v>43556</v>
      </c>
      <c r="DS176" s="44">
        <f>ZZZ__FnCalls!A119</f>
        <v>43586</v>
      </c>
      <c r="DT176" s="44">
        <f>ZZZ__FnCalls!A120</f>
        <v>43617</v>
      </c>
      <c r="DU176" s="44">
        <f>ZZZ__FnCalls!A121</f>
        <v>43647</v>
      </c>
      <c r="DV176" s="44">
        <f>ZZZ__FnCalls!A122</f>
        <v>43678</v>
      </c>
      <c r="DW176" s="44">
        <f>ZZZ__FnCalls!A123</f>
        <v>43709</v>
      </c>
      <c r="DX176" s="44">
        <f>ZZZ__FnCalls!A124</f>
        <v>43739</v>
      </c>
      <c r="DY176" s="44">
        <f>ZZZ__FnCalls!A125</f>
        <v>43770</v>
      </c>
      <c r="DZ176" s="44">
        <f>ZZZ__FnCalls!A126</f>
        <v>43800</v>
      </c>
      <c r="EA176" s="45">
        <f>ZZZ__FnCalls!A115</f>
        <v>43466</v>
      </c>
      <c r="EB176" s="44">
        <f>ZZZ__FnCalls!A127</f>
        <v>43831</v>
      </c>
      <c r="EC176" s="44">
        <f>ZZZ__FnCalls!A128</f>
        <v>43862</v>
      </c>
      <c r="ED176" s="44">
        <f>ZZZ__FnCalls!A129</f>
        <v>43891</v>
      </c>
      <c r="EE176" s="44">
        <f>ZZZ__FnCalls!A130</f>
        <v>43922</v>
      </c>
      <c r="EF176" s="44">
        <f>ZZZ__FnCalls!A131</f>
        <v>43952</v>
      </c>
      <c r="EG176" s="44">
        <f>ZZZ__FnCalls!A132</f>
        <v>43983</v>
      </c>
      <c r="EH176" s="44">
        <f>ZZZ__FnCalls!A133</f>
        <v>44013</v>
      </c>
      <c r="EI176" s="44">
        <f>ZZZ__FnCalls!A134</f>
        <v>44044</v>
      </c>
      <c r="EJ176" s="44">
        <f>ZZZ__FnCalls!A135</f>
        <v>44075</v>
      </c>
      <c r="EK176" s="44">
        <f>ZZZ__FnCalls!A136</f>
        <v>44105</v>
      </c>
      <c r="EL176" s="44">
        <f>ZZZ__FnCalls!A137</f>
        <v>44136</v>
      </c>
      <c r="EM176" s="44">
        <f>ZZZ__FnCalls!A138</f>
        <v>44166</v>
      </c>
      <c r="EN176" s="45">
        <f>ZZZ__FnCalls!A127</f>
        <v>43831</v>
      </c>
    </row>
    <row r="177" spans="1:144" ht="12.75" customHeight="1" x14ac:dyDescent="0.2">
      <c r="A177" s="2" t="str">
        <f>"Employment_Desired_stdev_2"</f>
        <v>Employment_Desired_stdev_2</v>
      </c>
    </row>
    <row r="178" spans="1:144" ht="12.75" customHeight="1" x14ac:dyDescent="0.2">
      <c r="B178" s="19" t="str">
        <f>ZZZ__FnCalls!F7</f>
        <v>MMM 2010</v>
      </c>
      <c r="C178" s="20" t="str">
        <f>ZZZ__FnCalls!F8</f>
        <v>MMM 2010</v>
      </c>
      <c r="D178" s="20" t="str">
        <f>ZZZ__FnCalls!F9</f>
        <v>MMM 2010</v>
      </c>
      <c r="E178" s="20" t="str">
        <f>ZZZ__FnCalls!F10</f>
        <v>MMM 2010</v>
      </c>
      <c r="F178" s="20" t="str">
        <f>ZZZ__FnCalls!F11</f>
        <v>MMM 2010</v>
      </c>
      <c r="G178" s="20" t="str">
        <f>ZZZ__FnCalls!F12</f>
        <v>MMM 2010</v>
      </c>
      <c r="H178" s="20" t="str">
        <f>ZZZ__FnCalls!F13</f>
        <v>MMM 2010</v>
      </c>
      <c r="I178" s="20" t="str">
        <f>ZZZ__FnCalls!F14</f>
        <v>MMM 2010</v>
      </c>
      <c r="J178" s="20" t="str">
        <f>ZZZ__FnCalls!F15</f>
        <v>MMM 2010</v>
      </c>
      <c r="K178" s="20" t="str">
        <f>ZZZ__FnCalls!F16</f>
        <v>MMM 2010</v>
      </c>
      <c r="L178" s="20" t="str">
        <f>ZZZ__FnCalls!F17</f>
        <v>MMM 2010</v>
      </c>
      <c r="M178" s="20" t="str">
        <f>ZZZ__FnCalls!F18</f>
        <v>MMM 2010</v>
      </c>
      <c r="N178" s="21" t="str">
        <f>ZZZ__FnCalls!H7</f>
        <v>2010</v>
      </c>
      <c r="O178" s="20" t="str">
        <f>ZZZ__FnCalls!F19</f>
        <v>MMM 2011</v>
      </c>
      <c r="P178" s="20" t="str">
        <f>ZZZ__FnCalls!F20</f>
        <v>MMM 2011</v>
      </c>
      <c r="Q178" s="20" t="str">
        <f>ZZZ__FnCalls!F21</f>
        <v>MMM 2011</v>
      </c>
      <c r="R178" s="20" t="str">
        <f>ZZZ__FnCalls!F22</f>
        <v>MMM 2011</v>
      </c>
      <c r="S178" s="20" t="str">
        <f>ZZZ__FnCalls!F23</f>
        <v>MMM 2011</v>
      </c>
      <c r="T178" s="20" t="str">
        <f>ZZZ__FnCalls!F24</f>
        <v>MMM 2011</v>
      </c>
      <c r="U178" s="20" t="str">
        <f>ZZZ__FnCalls!F25</f>
        <v>MMM 2011</v>
      </c>
      <c r="V178" s="20" t="str">
        <f>ZZZ__FnCalls!F26</f>
        <v>MMM 2011</v>
      </c>
      <c r="W178" s="20" t="str">
        <f>ZZZ__FnCalls!F27</f>
        <v>MMM 2011</v>
      </c>
      <c r="X178" s="20" t="str">
        <f>ZZZ__FnCalls!F28</f>
        <v>MMM 2011</v>
      </c>
      <c r="Y178" s="20" t="str">
        <f>ZZZ__FnCalls!F29</f>
        <v>MMM 2011</v>
      </c>
      <c r="Z178" s="20" t="str">
        <f>ZZZ__FnCalls!F30</f>
        <v>MMM 2011</v>
      </c>
      <c r="AA178" s="21" t="str">
        <f>ZZZ__FnCalls!H19</f>
        <v>2011</v>
      </c>
      <c r="AB178" s="20" t="str">
        <f>ZZZ__FnCalls!F31</f>
        <v>MMM 2012</v>
      </c>
      <c r="AC178" s="20" t="str">
        <f>ZZZ__FnCalls!F32</f>
        <v>MMM 2012</v>
      </c>
      <c r="AD178" s="20" t="str">
        <f>ZZZ__FnCalls!F33</f>
        <v>MMM 2012</v>
      </c>
      <c r="AE178" s="20" t="str">
        <f>ZZZ__FnCalls!F34</f>
        <v>MMM 2012</v>
      </c>
      <c r="AF178" s="20" t="str">
        <f>ZZZ__FnCalls!F35</f>
        <v>MMM 2012</v>
      </c>
      <c r="AG178" s="20" t="str">
        <f>ZZZ__FnCalls!F36</f>
        <v>MMM 2012</v>
      </c>
      <c r="AH178" s="20" t="str">
        <f>ZZZ__FnCalls!F37</f>
        <v>MMM 2012</v>
      </c>
      <c r="AI178" s="20" t="str">
        <f>ZZZ__FnCalls!F38</f>
        <v>MMM 2012</v>
      </c>
      <c r="AJ178" s="20" t="str">
        <f>ZZZ__FnCalls!F39</f>
        <v>MMM 2012</v>
      </c>
      <c r="AK178" s="20" t="str">
        <f>ZZZ__FnCalls!F40</f>
        <v>MMM 2012</v>
      </c>
      <c r="AL178" s="20" t="str">
        <f>ZZZ__FnCalls!F41</f>
        <v>MMM 2012</v>
      </c>
      <c r="AM178" s="20" t="str">
        <f>ZZZ__FnCalls!F42</f>
        <v>MMM 2012</v>
      </c>
      <c r="AN178" s="21" t="str">
        <f>ZZZ__FnCalls!H31</f>
        <v>2012</v>
      </c>
      <c r="AO178" s="20" t="str">
        <f>ZZZ__FnCalls!F43</f>
        <v>MMM 2013</v>
      </c>
      <c r="AP178" s="20" t="str">
        <f>ZZZ__FnCalls!F44</f>
        <v>MMM 2013</v>
      </c>
      <c r="AQ178" s="20" t="str">
        <f>ZZZ__FnCalls!F45</f>
        <v>MMM 2013</v>
      </c>
      <c r="AR178" s="20" t="str">
        <f>ZZZ__FnCalls!F46</f>
        <v>MMM 2013</v>
      </c>
      <c r="AS178" s="20" t="str">
        <f>ZZZ__FnCalls!F47</f>
        <v>MMM 2013</v>
      </c>
      <c r="AT178" s="20" t="str">
        <f>ZZZ__FnCalls!F48</f>
        <v>MMM 2013</v>
      </c>
      <c r="AU178" s="20" t="str">
        <f>ZZZ__FnCalls!F49</f>
        <v>MMM 2013</v>
      </c>
      <c r="AV178" s="20" t="str">
        <f>ZZZ__FnCalls!F50</f>
        <v>MMM 2013</v>
      </c>
      <c r="AW178" s="20" t="str">
        <f>ZZZ__FnCalls!F51</f>
        <v>MMM 2013</v>
      </c>
      <c r="AX178" s="20" t="str">
        <f>ZZZ__FnCalls!F52</f>
        <v>MMM 2013</v>
      </c>
      <c r="AY178" s="20" t="str">
        <f>ZZZ__FnCalls!F53</f>
        <v>MMM 2013</v>
      </c>
      <c r="AZ178" s="20" t="str">
        <f>ZZZ__FnCalls!F54</f>
        <v>MMM 2013</v>
      </c>
      <c r="BA178" s="21" t="str">
        <f>ZZZ__FnCalls!H43</f>
        <v>2013</v>
      </c>
      <c r="BB178" s="20" t="str">
        <f>ZZZ__FnCalls!F55</f>
        <v>MMM 2014</v>
      </c>
      <c r="BC178" s="20" t="str">
        <f>ZZZ__FnCalls!F56</f>
        <v>MMM 2014</v>
      </c>
      <c r="BD178" s="20" t="str">
        <f>ZZZ__FnCalls!F57</f>
        <v>MMM 2014</v>
      </c>
      <c r="BE178" s="20" t="str">
        <f>ZZZ__FnCalls!F58</f>
        <v>MMM 2014</v>
      </c>
      <c r="BF178" s="20" t="str">
        <f>ZZZ__FnCalls!F59</f>
        <v>MMM 2014</v>
      </c>
      <c r="BG178" s="20" t="str">
        <f>ZZZ__FnCalls!F60</f>
        <v>MMM 2014</v>
      </c>
      <c r="BH178" s="20" t="str">
        <f>ZZZ__FnCalls!F61</f>
        <v>MMM 2014</v>
      </c>
      <c r="BI178" s="20" t="str">
        <f>ZZZ__FnCalls!F62</f>
        <v>MMM 2014</v>
      </c>
      <c r="BJ178" s="20" t="str">
        <f>ZZZ__FnCalls!F63</f>
        <v>MMM 2014</v>
      </c>
      <c r="BK178" s="20" t="str">
        <f>ZZZ__FnCalls!F64</f>
        <v>MMM 2014</v>
      </c>
      <c r="BL178" s="20" t="str">
        <f>ZZZ__FnCalls!F65</f>
        <v>MMM 2014</v>
      </c>
      <c r="BM178" s="20" t="str">
        <f>ZZZ__FnCalls!F66</f>
        <v>MMM 2014</v>
      </c>
      <c r="BN178" s="21" t="str">
        <f>ZZZ__FnCalls!H55</f>
        <v>2014</v>
      </c>
      <c r="BO178" s="20" t="str">
        <f>ZZZ__FnCalls!F67</f>
        <v>MMM 2015</v>
      </c>
      <c r="BP178" s="20" t="str">
        <f>ZZZ__FnCalls!F68</f>
        <v>MMM 2015</v>
      </c>
      <c r="BQ178" s="20" t="str">
        <f>ZZZ__FnCalls!F69</f>
        <v>MMM 2015</v>
      </c>
      <c r="BR178" s="20" t="str">
        <f>ZZZ__FnCalls!F70</f>
        <v>MMM 2015</v>
      </c>
      <c r="BS178" s="20" t="str">
        <f>ZZZ__FnCalls!F71</f>
        <v>MMM 2015</v>
      </c>
      <c r="BT178" s="20" t="str">
        <f>ZZZ__FnCalls!F72</f>
        <v>MMM 2015</v>
      </c>
      <c r="BU178" s="20" t="str">
        <f>ZZZ__FnCalls!F73</f>
        <v>MMM 2015</v>
      </c>
      <c r="BV178" s="20" t="str">
        <f>ZZZ__FnCalls!F74</f>
        <v>MMM 2015</v>
      </c>
      <c r="BW178" s="20" t="str">
        <f>ZZZ__FnCalls!F75</f>
        <v>MMM 2015</v>
      </c>
      <c r="BX178" s="20" t="str">
        <f>ZZZ__FnCalls!F76</f>
        <v>MMM 2015</v>
      </c>
      <c r="BY178" s="20" t="str">
        <f>ZZZ__FnCalls!F77</f>
        <v>MMM 2015</v>
      </c>
      <c r="BZ178" s="20" t="str">
        <f>ZZZ__FnCalls!F78</f>
        <v>MMM 2015</v>
      </c>
      <c r="CA178" s="21" t="str">
        <f>ZZZ__FnCalls!H67</f>
        <v>2015</v>
      </c>
      <c r="CB178" s="20" t="str">
        <f>ZZZ__FnCalls!F79</f>
        <v>MMM 2016</v>
      </c>
      <c r="CC178" s="20" t="str">
        <f>ZZZ__FnCalls!F80</f>
        <v>MMM 2016</v>
      </c>
      <c r="CD178" s="20" t="str">
        <f>ZZZ__FnCalls!F81</f>
        <v>MMM 2016</v>
      </c>
      <c r="CE178" s="20" t="str">
        <f>ZZZ__FnCalls!F82</f>
        <v>MMM 2016</v>
      </c>
      <c r="CF178" s="20" t="str">
        <f>ZZZ__FnCalls!F83</f>
        <v>MMM 2016</v>
      </c>
      <c r="CG178" s="20" t="str">
        <f>ZZZ__FnCalls!F84</f>
        <v>MMM 2016</v>
      </c>
      <c r="CH178" s="20" t="str">
        <f>ZZZ__FnCalls!F85</f>
        <v>MMM 2016</v>
      </c>
      <c r="CI178" s="20" t="str">
        <f>ZZZ__FnCalls!F86</f>
        <v>MMM 2016</v>
      </c>
      <c r="CJ178" s="20" t="str">
        <f>ZZZ__FnCalls!F87</f>
        <v>MMM 2016</v>
      </c>
      <c r="CK178" s="20" t="str">
        <f>ZZZ__FnCalls!F88</f>
        <v>MMM 2016</v>
      </c>
      <c r="CL178" s="20" t="str">
        <f>ZZZ__FnCalls!F89</f>
        <v>MMM 2016</v>
      </c>
      <c r="CM178" s="20" t="str">
        <f>ZZZ__FnCalls!F90</f>
        <v>MMM 2016</v>
      </c>
      <c r="CN178" s="21" t="str">
        <f>ZZZ__FnCalls!H79</f>
        <v>2016</v>
      </c>
      <c r="CO178" s="20" t="str">
        <f>ZZZ__FnCalls!F91</f>
        <v>MMM 2017</v>
      </c>
      <c r="CP178" s="20" t="str">
        <f>ZZZ__FnCalls!F92</f>
        <v>MMM 2017</v>
      </c>
      <c r="CQ178" s="20" t="str">
        <f>ZZZ__FnCalls!F93</f>
        <v>MMM 2017</v>
      </c>
      <c r="CR178" s="20" t="str">
        <f>ZZZ__FnCalls!F94</f>
        <v>MMM 2017</v>
      </c>
      <c r="CS178" s="20" t="str">
        <f>ZZZ__FnCalls!F95</f>
        <v>MMM 2017</v>
      </c>
      <c r="CT178" s="20" t="str">
        <f>ZZZ__FnCalls!F96</f>
        <v>MMM 2017</v>
      </c>
      <c r="CU178" s="20" t="str">
        <f>ZZZ__FnCalls!F97</f>
        <v>MMM 2017</v>
      </c>
      <c r="CV178" s="20" t="str">
        <f>ZZZ__FnCalls!F98</f>
        <v>MMM 2017</v>
      </c>
      <c r="CW178" s="20" t="str">
        <f>ZZZ__FnCalls!F99</f>
        <v>MMM 2017</v>
      </c>
      <c r="CX178" s="20" t="str">
        <f>ZZZ__FnCalls!F100</f>
        <v>MMM 2017</v>
      </c>
      <c r="CY178" s="20" t="str">
        <f>ZZZ__FnCalls!F101</f>
        <v>MMM 2017</v>
      </c>
      <c r="CZ178" s="20" t="str">
        <f>ZZZ__FnCalls!F102</f>
        <v>MMM 2017</v>
      </c>
      <c r="DA178" s="21" t="str">
        <f>ZZZ__FnCalls!H91</f>
        <v>2017</v>
      </c>
      <c r="DB178" s="20" t="str">
        <f>ZZZ__FnCalls!F103</f>
        <v>MMM 2018</v>
      </c>
      <c r="DC178" s="20" t="str">
        <f>ZZZ__FnCalls!F104</f>
        <v>MMM 2018</v>
      </c>
      <c r="DD178" s="20" t="str">
        <f>ZZZ__FnCalls!F105</f>
        <v>MMM 2018</v>
      </c>
      <c r="DE178" s="20" t="str">
        <f>ZZZ__FnCalls!F106</f>
        <v>MMM 2018</v>
      </c>
      <c r="DF178" s="20" t="str">
        <f>ZZZ__FnCalls!F107</f>
        <v>MMM 2018</v>
      </c>
      <c r="DG178" s="20" t="str">
        <f>ZZZ__FnCalls!F108</f>
        <v>MMM 2018</v>
      </c>
      <c r="DH178" s="20" t="str">
        <f>ZZZ__FnCalls!F109</f>
        <v>MMM 2018</v>
      </c>
      <c r="DI178" s="20" t="str">
        <f>ZZZ__FnCalls!F110</f>
        <v>MMM 2018</v>
      </c>
      <c r="DJ178" s="20" t="str">
        <f>ZZZ__FnCalls!F111</f>
        <v>MMM 2018</v>
      </c>
      <c r="DK178" s="20" t="str">
        <f>ZZZ__FnCalls!F112</f>
        <v>MMM 2018</v>
      </c>
      <c r="DL178" s="20" t="str">
        <f>ZZZ__FnCalls!F113</f>
        <v>MMM 2018</v>
      </c>
      <c r="DM178" s="20" t="str">
        <f>ZZZ__FnCalls!F114</f>
        <v>MMM 2018</v>
      </c>
      <c r="DN178" s="21" t="str">
        <f>ZZZ__FnCalls!H103</f>
        <v>2018</v>
      </c>
      <c r="DO178" s="20" t="str">
        <f>ZZZ__FnCalls!F115</f>
        <v>MMM 2019</v>
      </c>
      <c r="DP178" s="20" t="str">
        <f>ZZZ__FnCalls!F116</f>
        <v>MMM 2019</v>
      </c>
      <c r="DQ178" s="20" t="str">
        <f>ZZZ__FnCalls!F117</f>
        <v>MMM 2019</v>
      </c>
      <c r="DR178" s="20" t="str">
        <f>ZZZ__FnCalls!F118</f>
        <v>MMM 2019</v>
      </c>
      <c r="DS178" s="20" t="str">
        <f>ZZZ__FnCalls!F119</f>
        <v>MMM 2019</v>
      </c>
      <c r="DT178" s="20" t="str">
        <f>ZZZ__FnCalls!F120</f>
        <v>MMM 2019</v>
      </c>
      <c r="DU178" s="20" t="str">
        <f>ZZZ__FnCalls!F121</f>
        <v>MMM 2019</v>
      </c>
      <c r="DV178" s="20" t="str">
        <f>ZZZ__FnCalls!F122</f>
        <v>MMM 2019</v>
      </c>
      <c r="DW178" s="20" t="str">
        <f>ZZZ__FnCalls!F123</f>
        <v>MMM 2019</v>
      </c>
      <c r="DX178" s="20" t="str">
        <f>ZZZ__FnCalls!F124</f>
        <v>MMM 2019</v>
      </c>
      <c r="DY178" s="20" t="str">
        <f>ZZZ__FnCalls!F125</f>
        <v>MMM 2019</v>
      </c>
      <c r="DZ178" s="20" t="str">
        <f>ZZZ__FnCalls!F126</f>
        <v>MMM 2019</v>
      </c>
      <c r="EA178" s="21" t="str">
        <f>ZZZ__FnCalls!H115</f>
        <v>2019</v>
      </c>
      <c r="EB178" s="20" t="str">
        <f>ZZZ__FnCalls!F127</f>
        <v>MMM 2020</v>
      </c>
      <c r="EC178" s="20" t="str">
        <f>ZZZ__FnCalls!F128</f>
        <v>MMM 2020</v>
      </c>
      <c r="ED178" s="20" t="str">
        <f>ZZZ__FnCalls!F129</f>
        <v>MMM 2020</v>
      </c>
      <c r="EE178" s="20" t="str">
        <f>ZZZ__FnCalls!F130</f>
        <v>MMM 2020</v>
      </c>
      <c r="EF178" s="20" t="str">
        <f>ZZZ__FnCalls!F131</f>
        <v>MMM 2020</v>
      </c>
      <c r="EG178" s="20" t="str">
        <f>ZZZ__FnCalls!F132</f>
        <v>MMM 2020</v>
      </c>
      <c r="EH178" s="20" t="str">
        <f>ZZZ__FnCalls!F133</f>
        <v>MMM 2020</v>
      </c>
      <c r="EI178" s="20" t="str">
        <f>ZZZ__FnCalls!F134</f>
        <v>MMM 2020</v>
      </c>
      <c r="EJ178" s="20" t="str">
        <f>ZZZ__FnCalls!F135</f>
        <v>MMM 2020</v>
      </c>
      <c r="EK178" s="20" t="str">
        <f>ZZZ__FnCalls!F136</f>
        <v>MMM 2020</v>
      </c>
      <c r="EL178" s="20" t="str">
        <f>ZZZ__FnCalls!F137</f>
        <v>MMM 2020</v>
      </c>
      <c r="EM178" s="20" t="str">
        <f>ZZZ__FnCalls!F138</f>
        <v>MMM 2020</v>
      </c>
      <c r="EN178" s="21" t="str">
        <f>ZZZ__FnCalls!H127</f>
        <v>2020</v>
      </c>
    </row>
    <row r="179" spans="1:144" ht="12.75" customHeight="1" x14ac:dyDescent="0.2">
      <c r="A179" s="5"/>
      <c r="B179" s="44" t="str">
        <f>ZZZ__FnCalls!F7</f>
        <v>MMM 2010</v>
      </c>
      <c r="C179" s="44" t="str">
        <f>ZZZ__FnCalls!F8</f>
        <v>MMM 2010</v>
      </c>
      <c r="D179" s="44" t="str">
        <f>ZZZ__FnCalls!F9</f>
        <v>MMM 2010</v>
      </c>
      <c r="E179" s="44" t="str">
        <f>ZZZ__FnCalls!F10</f>
        <v>MMM 2010</v>
      </c>
      <c r="F179" s="44" t="str">
        <f>ZZZ__FnCalls!F11</f>
        <v>MMM 2010</v>
      </c>
      <c r="G179" s="44" t="str">
        <f>ZZZ__FnCalls!F12</f>
        <v>MMM 2010</v>
      </c>
      <c r="H179" s="44" t="str">
        <f>ZZZ__FnCalls!F13</f>
        <v>MMM 2010</v>
      </c>
      <c r="I179" s="44" t="str">
        <f>ZZZ__FnCalls!F14</f>
        <v>MMM 2010</v>
      </c>
      <c r="J179" s="44" t="str">
        <f>ZZZ__FnCalls!F15</f>
        <v>MMM 2010</v>
      </c>
      <c r="K179" s="44" t="str">
        <f>ZZZ__FnCalls!F16</f>
        <v>MMM 2010</v>
      </c>
      <c r="L179" s="44" t="str">
        <f>ZZZ__FnCalls!F17</f>
        <v>MMM 2010</v>
      </c>
      <c r="M179" s="44" t="str">
        <f>ZZZ__FnCalls!F18</f>
        <v>MMM 2010</v>
      </c>
      <c r="N179" s="45" t="str">
        <f>ZZZ__FnCalls!F7</f>
        <v>MMM 2010</v>
      </c>
      <c r="O179" s="44" t="str">
        <f>ZZZ__FnCalls!F19</f>
        <v>MMM 2011</v>
      </c>
      <c r="P179" s="44" t="str">
        <f>ZZZ__FnCalls!F20</f>
        <v>MMM 2011</v>
      </c>
      <c r="Q179" s="44" t="str">
        <f>ZZZ__FnCalls!F21</f>
        <v>MMM 2011</v>
      </c>
      <c r="R179" s="44" t="str">
        <f>ZZZ__FnCalls!F22</f>
        <v>MMM 2011</v>
      </c>
      <c r="S179" s="44" t="str">
        <f>ZZZ__FnCalls!F23</f>
        <v>MMM 2011</v>
      </c>
      <c r="T179" s="44" t="str">
        <f>ZZZ__FnCalls!F24</f>
        <v>MMM 2011</v>
      </c>
      <c r="U179" s="44" t="str">
        <f>ZZZ__FnCalls!F25</f>
        <v>MMM 2011</v>
      </c>
      <c r="V179" s="44" t="str">
        <f>ZZZ__FnCalls!F26</f>
        <v>MMM 2011</v>
      </c>
      <c r="W179" s="44" t="str">
        <f>ZZZ__FnCalls!F27</f>
        <v>MMM 2011</v>
      </c>
      <c r="X179" s="44" t="str">
        <f>ZZZ__FnCalls!F28</f>
        <v>MMM 2011</v>
      </c>
      <c r="Y179" s="44" t="str">
        <f>ZZZ__FnCalls!F29</f>
        <v>MMM 2011</v>
      </c>
      <c r="Z179" s="44" t="str">
        <f>ZZZ__FnCalls!F30</f>
        <v>MMM 2011</v>
      </c>
      <c r="AA179" s="45" t="str">
        <f>ZZZ__FnCalls!F19</f>
        <v>MMM 2011</v>
      </c>
      <c r="AB179" s="44" t="str">
        <f>ZZZ__FnCalls!F31</f>
        <v>MMM 2012</v>
      </c>
      <c r="AC179" s="44" t="str">
        <f>ZZZ__FnCalls!F32</f>
        <v>MMM 2012</v>
      </c>
      <c r="AD179" s="44" t="str">
        <f>ZZZ__FnCalls!F33</f>
        <v>MMM 2012</v>
      </c>
      <c r="AE179" s="44" t="str">
        <f>ZZZ__FnCalls!F34</f>
        <v>MMM 2012</v>
      </c>
      <c r="AF179" s="44" t="str">
        <f>ZZZ__FnCalls!F35</f>
        <v>MMM 2012</v>
      </c>
      <c r="AG179" s="44" t="str">
        <f>ZZZ__FnCalls!F36</f>
        <v>MMM 2012</v>
      </c>
      <c r="AH179" s="44" t="str">
        <f>ZZZ__FnCalls!F37</f>
        <v>MMM 2012</v>
      </c>
      <c r="AI179" s="44" t="str">
        <f>ZZZ__FnCalls!F38</f>
        <v>MMM 2012</v>
      </c>
      <c r="AJ179" s="44" t="str">
        <f>ZZZ__FnCalls!F39</f>
        <v>MMM 2012</v>
      </c>
      <c r="AK179" s="44" t="str">
        <f>ZZZ__FnCalls!F40</f>
        <v>MMM 2012</v>
      </c>
      <c r="AL179" s="44" t="str">
        <f>ZZZ__FnCalls!F41</f>
        <v>MMM 2012</v>
      </c>
      <c r="AM179" s="44" t="str">
        <f>ZZZ__FnCalls!F42</f>
        <v>MMM 2012</v>
      </c>
      <c r="AN179" s="45" t="str">
        <f>ZZZ__FnCalls!F31</f>
        <v>MMM 2012</v>
      </c>
      <c r="AO179" s="44" t="str">
        <f>ZZZ__FnCalls!F43</f>
        <v>MMM 2013</v>
      </c>
      <c r="AP179" s="44" t="str">
        <f>ZZZ__FnCalls!F44</f>
        <v>MMM 2013</v>
      </c>
      <c r="AQ179" s="44" t="str">
        <f>ZZZ__FnCalls!F45</f>
        <v>MMM 2013</v>
      </c>
      <c r="AR179" s="44" t="str">
        <f>ZZZ__FnCalls!F46</f>
        <v>MMM 2013</v>
      </c>
      <c r="AS179" s="44" t="str">
        <f>ZZZ__FnCalls!F47</f>
        <v>MMM 2013</v>
      </c>
      <c r="AT179" s="44" t="str">
        <f>ZZZ__FnCalls!F48</f>
        <v>MMM 2013</v>
      </c>
      <c r="AU179" s="44" t="str">
        <f>ZZZ__FnCalls!F49</f>
        <v>MMM 2013</v>
      </c>
      <c r="AV179" s="44" t="str">
        <f>ZZZ__FnCalls!F50</f>
        <v>MMM 2013</v>
      </c>
      <c r="AW179" s="44" t="str">
        <f>ZZZ__FnCalls!F51</f>
        <v>MMM 2013</v>
      </c>
      <c r="AX179" s="44" t="str">
        <f>ZZZ__FnCalls!F52</f>
        <v>MMM 2013</v>
      </c>
      <c r="AY179" s="44" t="str">
        <f>ZZZ__FnCalls!F53</f>
        <v>MMM 2013</v>
      </c>
      <c r="AZ179" s="44" t="str">
        <f>ZZZ__FnCalls!F54</f>
        <v>MMM 2013</v>
      </c>
      <c r="BA179" s="45" t="str">
        <f>ZZZ__FnCalls!F43</f>
        <v>MMM 2013</v>
      </c>
      <c r="BB179" s="44" t="str">
        <f>ZZZ__FnCalls!F55</f>
        <v>MMM 2014</v>
      </c>
      <c r="BC179" s="44" t="str">
        <f>ZZZ__FnCalls!F56</f>
        <v>MMM 2014</v>
      </c>
      <c r="BD179" s="44" t="str">
        <f>ZZZ__FnCalls!F57</f>
        <v>MMM 2014</v>
      </c>
      <c r="BE179" s="44" t="str">
        <f>ZZZ__FnCalls!F58</f>
        <v>MMM 2014</v>
      </c>
      <c r="BF179" s="44" t="str">
        <f>ZZZ__FnCalls!F59</f>
        <v>MMM 2014</v>
      </c>
      <c r="BG179" s="44" t="str">
        <f>ZZZ__FnCalls!F60</f>
        <v>MMM 2014</v>
      </c>
      <c r="BH179" s="44" t="str">
        <f>ZZZ__FnCalls!F61</f>
        <v>MMM 2014</v>
      </c>
      <c r="BI179" s="44" t="str">
        <f>ZZZ__FnCalls!F62</f>
        <v>MMM 2014</v>
      </c>
      <c r="BJ179" s="44" t="str">
        <f>ZZZ__FnCalls!F63</f>
        <v>MMM 2014</v>
      </c>
      <c r="BK179" s="44" t="str">
        <f>ZZZ__FnCalls!F64</f>
        <v>MMM 2014</v>
      </c>
      <c r="BL179" s="44" t="str">
        <f>ZZZ__FnCalls!F65</f>
        <v>MMM 2014</v>
      </c>
      <c r="BM179" s="44" t="str">
        <f>ZZZ__FnCalls!F66</f>
        <v>MMM 2014</v>
      </c>
      <c r="BN179" s="45" t="str">
        <f>ZZZ__FnCalls!F55</f>
        <v>MMM 2014</v>
      </c>
      <c r="BO179" s="44" t="str">
        <f>ZZZ__FnCalls!F67</f>
        <v>MMM 2015</v>
      </c>
      <c r="BP179" s="44" t="str">
        <f>ZZZ__FnCalls!F68</f>
        <v>MMM 2015</v>
      </c>
      <c r="BQ179" s="44" t="str">
        <f>ZZZ__FnCalls!F69</f>
        <v>MMM 2015</v>
      </c>
      <c r="BR179" s="44" t="str">
        <f>ZZZ__FnCalls!F70</f>
        <v>MMM 2015</v>
      </c>
      <c r="BS179" s="44" t="str">
        <f>ZZZ__FnCalls!F71</f>
        <v>MMM 2015</v>
      </c>
      <c r="BT179" s="44" t="str">
        <f>ZZZ__FnCalls!F72</f>
        <v>MMM 2015</v>
      </c>
      <c r="BU179" s="44" t="str">
        <f>ZZZ__FnCalls!F73</f>
        <v>MMM 2015</v>
      </c>
      <c r="BV179" s="44" t="str">
        <f>ZZZ__FnCalls!F74</f>
        <v>MMM 2015</v>
      </c>
      <c r="BW179" s="44" t="str">
        <f>ZZZ__FnCalls!F75</f>
        <v>MMM 2015</v>
      </c>
      <c r="BX179" s="44" t="str">
        <f>ZZZ__FnCalls!F76</f>
        <v>MMM 2015</v>
      </c>
      <c r="BY179" s="44" t="str">
        <f>ZZZ__FnCalls!F77</f>
        <v>MMM 2015</v>
      </c>
      <c r="BZ179" s="44" t="str">
        <f>ZZZ__FnCalls!F78</f>
        <v>MMM 2015</v>
      </c>
      <c r="CA179" s="45" t="str">
        <f>ZZZ__FnCalls!F67</f>
        <v>MMM 2015</v>
      </c>
      <c r="CB179" s="44" t="str">
        <f>ZZZ__FnCalls!F79</f>
        <v>MMM 2016</v>
      </c>
      <c r="CC179" s="44" t="str">
        <f>ZZZ__FnCalls!F80</f>
        <v>MMM 2016</v>
      </c>
      <c r="CD179" s="44" t="str">
        <f>ZZZ__FnCalls!F81</f>
        <v>MMM 2016</v>
      </c>
      <c r="CE179" s="44" t="str">
        <f>ZZZ__FnCalls!F82</f>
        <v>MMM 2016</v>
      </c>
      <c r="CF179" s="44" t="str">
        <f>ZZZ__FnCalls!F83</f>
        <v>MMM 2016</v>
      </c>
      <c r="CG179" s="44" t="str">
        <f>ZZZ__FnCalls!F84</f>
        <v>MMM 2016</v>
      </c>
      <c r="CH179" s="44" t="str">
        <f>ZZZ__FnCalls!F85</f>
        <v>MMM 2016</v>
      </c>
      <c r="CI179" s="44" t="str">
        <f>ZZZ__FnCalls!F86</f>
        <v>MMM 2016</v>
      </c>
      <c r="CJ179" s="44" t="str">
        <f>ZZZ__FnCalls!F87</f>
        <v>MMM 2016</v>
      </c>
      <c r="CK179" s="44" t="str">
        <f>ZZZ__FnCalls!F88</f>
        <v>MMM 2016</v>
      </c>
      <c r="CL179" s="44" t="str">
        <f>ZZZ__FnCalls!F89</f>
        <v>MMM 2016</v>
      </c>
      <c r="CM179" s="44" t="str">
        <f>ZZZ__FnCalls!F90</f>
        <v>MMM 2016</v>
      </c>
      <c r="CN179" s="45" t="str">
        <f>ZZZ__FnCalls!F79</f>
        <v>MMM 2016</v>
      </c>
      <c r="CO179" s="44" t="str">
        <f>ZZZ__FnCalls!F91</f>
        <v>MMM 2017</v>
      </c>
      <c r="CP179" s="44" t="str">
        <f>ZZZ__FnCalls!F92</f>
        <v>MMM 2017</v>
      </c>
      <c r="CQ179" s="44" t="str">
        <f>ZZZ__FnCalls!F93</f>
        <v>MMM 2017</v>
      </c>
      <c r="CR179" s="44" t="str">
        <f>ZZZ__FnCalls!F94</f>
        <v>MMM 2017</v>
      </c>
      <c r="CS179" s="44" t="str">
        <f>ZZZ__FnCalls!F95</f>
        <v>MMM 2017</v>
      </c>
      <c r="CT179" s="44" t="str">
        <f>ZZZ__FnCalls!F96</f>
        <v>MMM 2017</v>
      </c>
      <c r="CU179" s="44" t="str">
        <f>ZZZ__FnCalls!F97</f>
        <v>MMM 2017</v>
      </c>
      <c r="CV179" s="44" t="str">
        <f>ZZZ__FnCalls!F98</f>
        <v>MMM 2017</v>
      </c>
      <c r="CW179" s="44" t="str">
        <f>ZZZ__FnCalls!F99</f>
        <v>MMM 2017</v>
      </c>
      <c r="CX179" s="44" t="str">
        <f>ZZZ__FnCalls!F100</f>
        <v>MMM 2017</v>
      </c>
      <c r="CY179" s="44" t="str">
        <f>ZZZ__FnCalls!F101</f>
        <v>MMM 2017</v>
      </c>
      <c r="CZ179" s="44" t="str">
        <f>ZZZ__FnCalls!F102</f>
        <v>MMM 2017</v>
      </c>
      <c r="DA179" s="45" t="str">
        <f>ZZZ__FnCalls!F91</f>
        <v>MMM 2017</v>
      </c>
      <c r="DB179" s="44" t="str">
        <f>ZZZ__FnCalls!F103</f>
        <v>MMM 2018</v>
      </c>
      <c r="DC179" s="44" t="str">
        <f>ZZZ__FnCalls!F104</f>
        <v>MMM 2018</v>
      </c>
      <c r="DD179" s="44" t="str">
        <f>ZZZ__FnCalls!F105</f>
        <v>MMM 2018</v>
      </c>
      <c r="DE179" s="44" t="str">
        <f>ZZZ__FnCalls!F106</f>
        <v>MMM 2018</v>
      </c>
      <c r="DF179" s="44" t="str">
        <f>ZZZ__FnCalls!F107</f>
        <v>MMM 2018</v>
      </c>
      <c r="DG179" s="44" t="str">
        <f>ZZZ__FnCalls!F108</f>
        <v>MMM 2018</v>
      </c>
      <c r="DH179" s="44" t="str">
        <f>ZZZ__FnCalls!F109</f>
        <v>MMM 2018</v>
      </c>
      <c r="DI179" s="44" t="str">
        <f>ZZZ__FnCalls!F110</f>
        <v>MMM 2018</v>
      </c>
      <c r="DJ179" s="44" t="str">
        <f>ZZZ__FnCalls!F111</f>
        <v>MMM 2018</v>
      </c>
      <c r="DK179" s="44" t="str">
        <f>ZZZ__FnCalls!F112</f>
        <v>MMM 2018</v>
      </c>
      <c r="DL179" s="44" t="str">
        <f>ZZZ__FnCalls!F113</f>
        <v>MMM 2018</v>
      </c>
      <c r="DM179" s="44" t="str">
        <f>ZZZ__FnCalls!F114</f>
        <v>MMM 2018</v>
      </c>
      <c r="DN179" s="45" t="str">
        <f>ZZZ__FnCalls!F103</f>
        <v>MMM 2018</v>
      </c>
      <c r="DO179" s="44" t="str">
        <f>ZZZ__FnCalls!F115</f>
        <v>MMM 2019</v>
      </c>
      <c r="DP179" s="44" t="str">
        <f>ZZZ__FnCalls!F116</f>
        <v>MMM 2019</v>
      </c>
      <c r="DQ179" s="44" t="str">
        <f>ZZZ__FnCalls!F117</f>
        <v>MMM 2019</v>
      </c>
      <c r="DR179" s="44" t="str">
        <f>ZZZ__FnCalls!F118</f>
        <v>MMM 2019</v>
      </c>
      <c r="DS179" s="44" t="str">
        <f>ZZZ__FnCalls!F119</f>
        <v>MMM 2019</v>
      </c>
      <c r="DT179" s="44" t="str">
        <f>ZZZ__FnCalls!F120</f>
        <v>MMM 2019</v>
      </c>
      <c r="DU179" s="44" t="str">
        <f>ZZZ__FnCalls!F121</f>
        <v>MMM 2019</v>
      </c>
      <c r="DV179" s="44" t="str">
        <f>ZZZ__FnCalls!F122</f>
        <v>MMM 2019</v>
      </c>
      <c r="DW179" s="44" t="str">
        <f>ZZZ__FnCalls!F123</f>
        <v>MMM 2019</v>
      </c>
      <c r="DX179" s="44" t="str">
        <f>ZZZ__FnCalls!F124</f>
        <v>MMM 2019</v>
      </c>
      <c r="DY179" s="44" t="str">
        <f>ZZZ__FnCalls!F125</f>
        <v>MMM 2019</v>
      </c>
      <c r="DZ179" s="44" t="str">
        <f>ZZZ__FnCalls!F126</f>
        <v>MMM 2019</v>
      </c>
      <c r="EA179" s="45" t="str">
        <f>ZZZ__FnCalls!F115</f>
        <v>MMM 2019</v>
      </c>
      <c r="EB179" s="44" t="str">
        <f>ZZZ__FnCalls!F127</f>
        <v>MMM 2020</v>
      </c>
      <c r="EC179" s="44" t="str">
        <f>ZZZ__FnCalls!F128</f>
        <v>MMM 2020</v>
      </c>
      <c r="ED179" s="44" t="str">
        <f>ZZZ__FnCalls!F129</f>
        <v>MMM 2020</v>
      </c>
      <c r="EE179" s="44" t="str">
        <f>ZZZ__FnCalls!F130</f>
        <v>MMM 2020</v>
      </c>
      <c r="EF179" s="44" t="str">
        <f>ZZZ__FnCalls!F131</f>
        <v>MMM 2020</v>
      </c>
      <c r="EG179" s="44" t="str">
        <f>ZZZ__FnCalls!F132</f>
        <v>MMM 2020</v>
      </c>
      <c r="EH179" s="44" t="str">
        <f>ZZZ__FnCalls!F133</f>
        <v>MMM 2020</v>
      </c>
      <c r="EI179" s="44" t="str">
        <f>ZZZ__FnCalls!F134</f>
        <v>MMM 2020</v>
      </c>
      <c r="EJ179" s="44" t="str">
        <f>ZZZ__FnCalls!F135</f>
        <v>MMM 2020</v>
      </c>
      <c r="EK179" s="44" t="str">
        <f>ZZZ__FnCalls!F136</f>
        <v>MMM 2020</v>
      </c>
      <c r="EL179" s="44" t="str">
        <f>ZZZ__FnCalls!F137</f>
        <v>MMM 2020</v>
      </c>
      <c r="EM179" s="44" t="str">
        <f>ZZZ__FnCalls!F138</f>
        <v>MMM 2020</v>
      </c>
      <c r="EN179" s="45" t="str">
        <f>ZZZ__FnCalls!F127</f>
        <v>MMM 2020</v>
      </c>
    </row>
    <row r="180" spans="1:144" ht="12.75" customHeight="1" x14ac:dyDescent="0.2">
      <c r="A180" s="2" t="str">
        <f>"Income_Current_Disposable_mean_1"</f>
        <v>Income_Current_Disposable_mean_1</v>
      </c>
    </row>
    <row r="181" spans="1:144" ht="12.75" customHeight="1" x14ac:dyDescent="0.2">
      <c r="B181" s="19" t="str">
        <f>ZZZ__FnCalls!F7</f>
        <v>MMM 2010</v>
      </c>
      <c r="C181" s="20" t="str">
        <f>ZZZ__FnCalls!F8</f>
        <v>MMM 2010</v>
      </c>
      <c r="D181" s="20" t="str">
        <f>ZZZ__FnCalls!F9</f>
        <v>MMM 2010</v>
      </c>
      <c r="E181" s="20" t="str">
        <f>ZZZ__FnCalls!F10</f>
        <v>MMM 2010</v>
      </c>
      <c r="F181" s="20" t="str">
        <f>ZZZ__FnCalls!F11</f>
        <v>MMM 2010</v>
      </c>
      <c r="G181" s="20" t="str">
        <f>ZZZ__FnCalls!F12</f>
        <v>MMM 2010</v>
      </c>
      <c r="H181" s="20" t="str">
        <f>ZZZ__FnCalls!F13</f>
        <v>MMM 2010</v>
      </c>
      <c r="I181" s="20" t="str">
        <f>ZZZ__FnCalls!F14</f>
        <v>MMM 2010</v>
      </c>
      <c r="J181" s="20" t="str">
        <f>ZZZ__FnCalls!F15</f>
        <v>MMM 2010</v>
      </c>
      <c r="K181" s="20" t="str">
        <f>ZZZ__FnCalls!F16</f>
        <v>MMM 2010</v>
      </c>
      <c r="L181" s="20" t="str">
        <f>ZZZ__FnCalls!F17</f>
        <v>MMM 2010</v>
      </c>
      <c r="M181" s="20" t="str">
        <f>ZZZ__FnCalls!F18</f>
        <v>MMM 2010</v>
      </c>
      <c r="N181" s="21" t="str">
        <f>ZZZ__FnCalls!H7</f>
        <v>2010</v>
      </c>
      <c r="O181" s="20" t="str">
        <f>ZZZ__FnCalls!F19</f>
        <v>MMM 2011</v>
      </c>
      <c r="P181" s="20" t="str">
        <f>ZZZ__FnCalls!F20</f>
        <v>MMM 2011</v>
      </c>
      <c r="Q181" s="20" t="str">
        <f>ZZZ__FnCalls!F21</f>
        <v>MMM 2011</v>
      </c>
      <c r="R181" s="20" t="str">
        <f>ZZZ__FnCalls!F22</f>
        <v>MMM 2011</v>
      </c>
      <c r="S181" s="20" t="str">
        <f>ZZZ__FnCalls!F23</f>
        <v>MMM 2011</v>
      </c>
      <c r="T181" s="20" t="str">
        <f>ZZZ__FnCalls!F24</f>
        <v>MMM 2011</v>
      </c>
      <c r="U181" s="20" t="str">
        <f>ZZZ__FnCalls!F25</f>
        <v>MMM 2011</v>
      </c>
      <c r="V181" s="20" t="str">
        <f>ZZZ__FnCalls!F26</f>
        <v>MMM 2011</v>
      </c>
      <c r="W181" s="20" t="str">
        <f>ZZZ__FnCalls!F27</f>
        <v>MMM 2011</v>
      </c>
      <c r="X181" s="20" t="str">
        <f>ZZZ__FnCalls!F28</f>
        <v>MMM 2011</v>
      </c>
      <c r="Y181" s="20" t="str">
        <f>ZZZ__FnCalls!F29</f>
        <v>MMM 2011</v>
      </c>
      <c r="Z181" s="20" t="str">
        <f>ZZZ__FnCalls!F30</f>
        <v>MMM 2011</v>
      </c>
      <c r="AA181" s="21" t="str">
        <f>ZZZ__FnCalls!H19</f>
        <v>2011</v>
      </c>
      <c r="AB181" s="20" t="str">
        <f>ZZZ__FnCalls!F31</f>
        <v>MMM 2012</v>
      </c>
      <c r="AC181" s="20" t="str">
        <f>ZZZ__FnCalls!F32</f>
        <v>MMM 2012</v>
      </c>
      <c r="AD181" s="20" t="str">
        <f>ZZZ__FnCalls!F33</f>
        <v>MMM 2012</v>
      </c>
      <c r="AE181" s="20" t="str">
        <f>ZZZ__FnCalls!F34</f>
        <v>MMM 2012</v>
      </c>
      <c r="AF181" s="20" t="str">
        <f>ZZZ__FnCalls!F35</f>
        <v>MMM 2012</v>
      </c>
      <c r="AG181" s="20" t="str">
        <f>ZZZ__FnCalls!F36</f>
        <v>MMM 2012</v>
      </c>
      <c r="AH181" s="20" t="str">
        <f>ZZZ__FnCalls!F37</f>
        <v>MMM 2012</v>
      </c>
      <c r="AI181" s="20" t="str">
        <f>ZZZ__FnCalls!F38</f>
        <v>MMM 2012</v>
      </c>
      <c r="AJ181" s="20" t="str">
        <f>ZZZ__FnCalls!F39</f>
        <v>MMM 2012</v>
      </c>
      <c r="AK181" s="20" t="str">
        <f>ZZZ__FnCalls!F40</f>
        <v>MMM 2012</v>
      </c>
      <c r="AL181" s="20" t="str">
        <f>ZZZ__FnCalls!F41</f>
        <v>MMM 2012</v>
      </c>
      <c r="AM181" s="20" t="str">
        <f>ZZZ__FnCalls!F42</f>
        <v>MMM 2012</v>
      </c>
      <c r="AN181" s="21" t="str">
        <f>ZZZ__FnCalls!H31</f>
        <v>2012</v>
      </c>
      <c r="AO181" s="20" t="str">
        <f>ZZZ__FnCalls!F43</f>
        <v>MMM 2013</v>
      </c>
      <c r="AP181" s="20" t="str">
        <f>ZZZ__FnCalls!F44</f>
        <v>MMM 2013</v>
      </c>
      <c r="AQ181" s="20" t="str">
        <f>ZZZ__FnCalls!F45</f>
        <v>MMM 2013</v>
      </c>
      <c r="AR181" s="20" t="str">
        <f>ZZZ__FnCalls!F46</f>
        <v>MMM 2013</v>
      </c>
      <c r="AS181" s="20" t="str">
        <f>ZZZ__FnCalls!F47</f>
        <v>MMM 2013</v>
      </c>
      <c r="AT181" s="20" t="str">
        <f>ZZZ__FnCalls!F48</f>
        <v>MMM 2013</v>
      </c>
      <c r="AU181" s="20" t="str">
        <f>ZZZ__FnCalls!F49</f>
        <v>MMM 2013</v>
      </c>
      <c r="AV181" s="20" t="str">
        <f>ZZZ__FnCalls!F50</f>
        <v>MMM 2013</v>
      </c>
      <c r="AW181" s="20" t="str">
        <f>ZZZ__FnCalls!F51</f>
        <v>MMM 2013</v>
      </c>
      <c r="AX181" s="20" t="str">
        <f>ZZZ__FnCalls!F52</f>
        <v>MMM 2013</v>
      </c>
      <c r="AY181" s="20" t="str">
        <f>ZZZ__FnCalls!F53</f>
        <v>MMM 2013</v>
      </c>
      <c r="AZ181" s="20" t="str">
        <f>ZZZ__FnCalls!F54</f>
        <v>MMM 2013</v>
      </c>
      <c r="BA181" s="21" t="str">
        <f>ZZZ__FnCalls!H43</f>
        <v>2013</v>
      </c>
      <c r="BB181" s="20" t="str">
        <f>ZZZ__FnCalls!F55</f>
        <v>MMM 2014</v>
      </c>
      <c r="BC181" s="20" t="str">
        <f>ZZZ__FnCalls!F56</f>
        <v>MMM 2014</v>
      </c>
      <c r="BD181" s="20" t="str">
        <f>ZZZ__FnCalls!F57</f>
        <v>MMM 2014</v>
      </c>
      <c r="BE181" s="20" t="str">
        <f>ZZZ__FnCalls!F58</f>
        <v>MMM 2014</v>
      </c>
      <c r="BF181" s="20" t="str">
        <f>ZZZ__FnCalls!F59</f>
        <v>MMM 2014</v>
      </c>
      <c r="BG181" s="20" t="str">
        <f>ZZZ__FnCalls!F60</f>
        <v>MMM 2014</v>
      </c>
      <c r="BH181" s="20" t="str">
        <f>ZZZ__FnCalls!F61</f>
        <v>MMM 2014</v>
      </c>
      <c r="BI181" s="20" t="str">
        <f>ZZZ__FnCalls!F62</f>
        <v>MMM 2014</v>
      </c>
      <c r="BJ181" s="20" t="str">
        <f>ZZZ__FnCalls!F63</f>
        <v>MMM 2014</v>
      </c>
      <c r="BK181" s="20" t="str">
        <f>ZZZ__FnCalls!F64</f>
        <v>MMM 2014</v>
      </c>
      <c r="BL181" s="20" t="str">
        <f>ZZZ__FnCalls!F65</f>
        <v>MMM 2014</v>
      </c>
      <c r="BM181" s="20" t="str">
        <f>ZZZ__FnCalls!F66</f>
        <v>MMM 2014</v>
      </c>
      <c r="BN181" s="21" t="str">
        <f>ZZZ__FnCalls!H55</f>
        <v>2014</v>
      </c>
      <c r="BO181" s="20" t="str">
        <f>ZZZ__FnCalls!F67</f>
        <v>MMM 2015</v>
      </c>
      <c r="BP181" s="20" t="str">
        <f>ZZZ__FnCalls!F68</f>
        <v>MMM 2015</v>
      </c>
      <c r="BQ181" s="20" t="str">
        <f>ZZZ__FnCalls!F69</f>
        <v>MMM 2015</v>
      </c>
      <c r="BR181" s="20" t="str">
        <f>ZZZ__FnCalls!F70</f>
        <v>MMM 2015</v>
      </c>
      <c r="BS181" s="20" t="str">
        <f>ZZZ__FnCalls!F71</f>
        <v>MMM 2015</v>
      </c>
      <c r="BT181" s="20" t="str">
        <f>ZZZ__FnCalls!F72</f>
        <v>MMM 2015</v>
      </c>
      <c r="BU181" s="20" t="str">
        <f>ZZZ__FnCalls!F73</f>
        <v>MMM 2015</v>
      </c>
      <c r="BV181" s="20" t="str">
        <f>ZZZ__FnCalls!F74</f>
        <v>MMM 2015</v>
      </c>
      <c r="BW181" s="20" t="str">
        <f>ZZZ__FnCalls!F75</f>
        <v>MMM 2015</v>
      </c>
      <c r="BX181" s="20" t="str">
        <f>ZZZ__FnCalls!F76</f>
        <v>MMM 2015</v>
      </c>
      <c r="BY181" s="20" t="str">
        <f>ZZZ__FnCalls!F77</f>
        <v>MMM 2015</v>
      </c>
      <c r="BZ181" s="20" t="str">
        <f>ZZZ__FnCalls!F78</f>
        <v>MMM 2015</v>
      </c>
      <c r="CA181" s="21" t="str">
        <f>ZZZ__FnCalls!H67</f>
        <v>2015</v>
      </c>
      <c r="CB181" s="20" t="str">
        <f>ZZZ__FnCalls!F79</f>
        <v>MMM 2016</v>
      </c>
      <c r="CC181" s="20" t="str">
        <f>ZZZ__FnCalls!F80</f>
        <v>MMM 2016</v>
      </c>
      <c r="CD181" s="20" t="str">
        <f>ZZZ__FnCalls!F81</f>
        <v>MMM 2016</v>
      </c>
      <c r="CE181" s="20" t="str">
        <f>ZZZ__FnCalls!F82</f>
        <v>MMM 2016</v>
      </c>
      <c r="CF181" s="20" t="str">
        <f>ZZZ__FnCalls!F83</f>
        <v>MMM 2016</v>
      </c>
      <c r="CG181" s="20" t="str">
        <f>ZZZ__FnCalls!F84</f>
        <v>MMM 2016</v>
      </c>
      <c r="CH181" s="20" t="str">
        <f>ZZZ__FnCalls!F85</f>
        <v>MMM 2016</v>
      </c>
      <c r="CI181" s="20" t="str">
        <f>ZZZ__FnCalls!F86</f>
        <v>MMM 2016</v>
      </c>
      <c r="CJ181" s="20" t="str">
        <f>ZZZ__FnCalls!F87</f>
        <v>MMM 2016</v>
      </c>
      <c r="CK181" s="20" t="str">
        <f>ZZZ__FnCalls!F88</f>
        <v>MMM 2016</v>
      </c>
      <c r="CL181" s="20" t="str">
        <f>ZZZ__FnCalls!F89</f>
        <v>MMM 2016</v>
      </c>
      <c r="CM181" s="20" t="str">
        <f>ZZZ__FnCalls!F90</f>
        <v>MMM 2016</v>
      </c>
      <c r="CN181" s="21" t="str">
        <f>ZZZ__FnCalls!H79</f>
        <v>2016</v>
      </c>
      <c r="CO181" s="20" t="str">
        <f>ZZZ__FnCalls!F91</f>
        <v>MMM 2017</v>
      </c>
      <c r="CP181" s="20" t="str">
        <f>ZZZ__FnCalls!F92</f>
        <v>MMM 2017</v>
      </c>
      <c r="CQ181" s="20" t="str">
        <f>ZZZ__FnCalls!F93</f>
        <v>MMM 2017</v>
      </c>
      <c r="CR181" s="20" t="str">
        <f>ZZZ__FnCalls!F94</f>
        <v>MMM 2017</v>
      </c>
      <c r="CS181" s="20" t="str">
        <f>ZZZ__FnCalls!F95</f>
        <v>MMM 2017</v>
      </c>
      <c r="CT181" s="20" t="str">
        <f>ZZZ__FnCalls!F96</f>
        <v>MMM 2017</v>
      </c>
      <c r="CU181" s="20" t="str">
        <f>ZZZ__FnCalls!F97</f>
        <v>MMM 2017</v>
      </c>
      <c r="CV181" s="20" t="str">
        <f>ZZZ__FnCalls!F98</f>
        <v>MMM 2017</v>
      </c>
      <c r="CW181" s="20" t="str">
        <f>ZZZ__FnCalls!F99</f>
        <v>MMM 2017</v>
      </c>
      <c r="CX181" s="20" t="str">
        <f>ZZZ__FnCalls!F100</f>
        <v>MMM 2017</v>
      </c>
      <c r="CY181" s="20" t="str">
        <f>ZZZ__FnCalls!F101</f>
        <v>MMM 2017</v>
      </c>
      <c r="CZ181" s="20" t="str">
        <f>ZZZ__FnCalls!F102</f>
        <v>MMM 2017</v>
      </c>
      <c r="DA181" s="21" t="str">
        <f>ZZZ__FnCalls!H91</f>
        <v>2017</v>
      </c>
      <c r="DB181" s="20" t="str">
        <f>ZZZ__FnCalls!F103</f>
        <v>MMM 2018</v>
      </c>
      <c r="DC181" s="20" t="str">
        <f>ZZZ__FnCalls!F104</f>
        <v>MMM 2018</v>
      </c>
      <c r="DD181" s="20" t="str">
        <f>ZZZ__FnCalls!F105</f>
        <v>MMM 2018</v>
      </c>
      <c r="DE181" s="20" t="str">
        <f>ZZZ__FnCalls!F106</f>
        <v>MMM 2018</v>
      </c>
      <c r="DF181" s="20" t="str">
        <f>ZZZ__FnCalls!F107</f>
        <v>MMM 2018</v>
      </c>
      <c r="DG181" s="20" t="str">
        <f>ZZZ__FnCalls!F108</f>
        <v>MMM 2018</v>
      </c>
      <c r="DH181" s="20" t="str">
        <f>ZZZ__FnCalls!F109</f>
        <v>MMM 2018</v>
      </c>
      <c r="DI181" s="20" t="str">
        <f>ZZZ__FnCalls!F110</f>
        <v>MMM 2018</v>
      </c>
      <c r="DJ181" s="20" t="str">
        <f>ZZZ__FnCalls!F111</f>
        <v>MMM 2018</v>
      </c>
      <c r="DK181" s="20" t="str">
        <f>ZZZ__FnCalls!F112</f>
        <v>MMM 2018</v>
      </c>
      <c r="DL181" s="20" t="str">
        <f>ZZZ__FnCalls!F113</f>
        <v>MMM 2018</v>
      </c>
      <c r="DM181" s="20" t="str">
        <f>ZZZ__FnCalls!F114</f>
        <v>MMM 2018</v>
      </c>
      <c r="DN181" s="21" t="str">
        <f>ZZZ__FnCalls!H103</f>
        <v>2018</v>
      </c>
      <c r="DO181" s="20" t="str">
        <f>ZZZ__FnCalls!F115</f>
        <v>MMM 2019</v>
      </c>
      <c r="DP181" s="20" t="str">
        <f>ZZZ__FnCalls!F116</f>
        <v>MMM 2019</v>
      </c>
      <c r="DQ181" s="20" t="str">
        <f>ZZZ__FnCalls!F117</f>
        <v>MMM 2019</v>
      </c>
      <c r="DR181" s="20" t="str">
        <f>ZZZ__FnCalls!F118</f>
        <v>MMM 2019</v>
      </c>
      <c r="DS181" s="20" t="str">
        <f>ZZZ__FnCalls!F119</f>
        <v>MMM 2019</v>
      </c>
      <c r="DT181" s="20" t="str">
        <f>ZZZ__FnCalls!F120</f>
        <v>MMM 2019</v>
      </c>
      <c r="DU181" s="20" t="str">
        <f>ZZZ__FnCalls!F121</f>
        <v>MMM 2019</v>
      </c>
      <c r="DV181" s="20" t="str">
        <f>ZZZ__FnCalls!F122</f>
        <v>MMM 2019</v>
      </c>
      <c r="DW181" s="20" t="str">
        <f>ZZZ__FnCalls!F123</f>
        <v>MMM 2019</v>
      </c>
      <c r="DX181" s="20" t="str">
        <f>ZZZ__FnCalls!F124</f>
        <v>MMM 2019</v>
      </c>
      <c r="DY181" s="20" t="str">
        <f>ZZZ__FnCalls!F125</f>
        <v>MMM 2019</v>
      </c>
      <c r="DZ181" s="20" t="str">
        <f>ZZZ__FnCalls!F126</f>
        <v>MMM 2019</v>
      </c>
      <c r="EA181" s="21" t="str">
        <f>ZZZ__FnCalls!H115</f>
        <v>2019</v>
      </c>
      <c r="EB181" s="20" t="str">
        <f>ZZZ__FnCalls!F127</f>
        <v>MMM 2020</v>
      </c>
      <c r="EC181" s="20" t="str">
        <f>ZZZ__FnCalls!F128</f>
        <v>MMM 2020</v>
      </c>
      <c r="ED181" s="20" t="str">
        <f>ZZZ__FnCalls!F129</f>
        <v>MMM 2020</v>
      </c>
      <c r="EE181" s="20" t="str">
        <f>ZZZ__FnCalls!F130</f>
        <v>MMM 2020</v>
      </c>
      <c r="EF181" s="20" t="str">
        <f>ZZZ__FnCalls!F131</f>
        <v>MMM 2020</v>
      </c>
      <c r="EG181" s="20" t="str">
        <f>ZZZ__FnCalls!F132</f>
        <v>MMM 2020</v>
      </c>
      <c r="EH181" s="20" t="str">
        <f>ZZZ__FnCalls!F133</f>
        <v>MMM 2020</v>
      </c>
      <c r="EI181" s="20" t="str">
        <f>ZZZ__FnCalls!F134</f>
        <v>MMM 2020</v>
      </c>
      <c r="EJ181" s="20" t="str">
        <f>ZZZ__FnCalls!F135</f>
        <v>MMM 2020</v>
      </c>
      <c r="EK181" s="20" t="str">
        <f>ZZZ__FnCalls!F136</f>
        <v>MMM 2020</v>
      </c>
      <c r="EL181" s="20" t="str">
        <f>ZZZ__FnCalls!F137</f>
        <v>MMM 2020</v>
      </c>
      <c r="EM181" s="20" t="str">
        <f>ZZZ__FnCalls!F138</f>
        <v>MMM 2020</v>
      </c>
      <c r="EN181" s="21" t="str">
        <f>ZZZ__FnCalls!H127</f>
        <v>2020</v>
      </c>
    </row>
    <row r="182" spans="1:144" ht="12.75" customHeight="1" x14ac:dyDescent="0.2">
      <c r="A182" s="5"/>
      <c r="B182" s="44">
        <f>ZZZ__FnCalls!A7</f>
        <v>40179</v>
      </c>
      <c r="C182" s="44">
        <f>ZZZ__FnCalls!A8</f>
        <v>40210</v>
      </c>
      <c r="D182" s="44">
        <f>ZZZ__FnCalls!A9</f>
        <v>40238</v>
      </c>
      <c r="E182" s="44">
        <f>ZZZ__FnCalls!A10</f>
        <v>40269</v>
      </c>
      <c r="F182" s="44">
        <f>ZZZ__FnCalls!A11</f>
        <v>40299</v>
      </c>
      <c r="G182" s="44">
        <f>ZZZ__FnCalls!A12</f>
        <v>40330</v>
      </c>
      <c r="H182" s="44">
        <f>ZZZ__FnCalls!A13</f>
        <v>40360</v>
      </c>
      <c r="I182" s="44">
        <f>ZZZ__FnCalls!A14</f>
        <v>40391</v>
      </c>
      <c r="J182" s="44">
        <f>ZZZ__FnCalls!A15</f>
        <v>40422</v>
      </c>
      <c r="K182" s="44">
        <f>ZZZ__FnCalls!A16</f>
        <v>40452</v>
      </c>
      <c r="L182" s="44">
        <f>ZZZ__FnCalls!A17</f>
        <v>40483</v>
      </c>
      <c r="M182" s="44">
        <f>ZZZ__FnCalls!A18</f>
        <v>40513</v>
      </c>
      <c r="N182" s="45">
        <f>ZZZ__FnCalls!A7</f>
        <v>40179</v>
      </c>
      <c r="O182" s="44">
        <f>ZZZ__FnCalls!A19</f>
        <v>40544</v>
      </c>
      <c r="P182" s="44">
        <f>ZZZ__FnCalls!A20</f>
        <v>40575</v>
      </c>
      <c r="Q182" s="44">
        <f>ZZZ__FnCalls!A21</f>
        <v>40603</v>
      </c>
      <c r="R182" s="44">
        <f>ZZZ__FnCalls!A22</f>
        <v>40634</v>
      </c>
      <c r="S182" s="44">
        <f>ZZZ__FnCalls!A23</f>
        <v>40664</v>
      </c>
      <c r="T182" s="44">
        <f>ZZZ__FnCalls!A24</f>
        <v>40695</v>
      </c>
      <c r="U182" s="44">
        <f>ZZZ__FnCalls!A25</f>
        <v>40725</v>
      </c>
      <c r="V182" s="44">
        <f>ZZZ__FnCalls!A26</f>
        <v>40756</v>
      </c>
      <c r="W182" s="44">
        <f>ZZZ__FnCalls!A27</f>
        <v>40787</v>
      </c>
      <c r="X182" s="44">
        <f>ZZZ__FnCalls!A28</f>
        <v>40817</v>
      </c>
      <c r="Y182" s="44">
        <f>ZZZ__FnCalls!A29</f>
        <v>40848</v>
      </c>
      <c r="Z182" s="44">
        <f>ZZZ__FnCalls!A30</f>
        <v>40878</v>
      </c>
      <c r="AA182" s="45">
        <f>ZZZ__FnCalls!A19</f>
        <v>40544</v>
      </c>
      <c r="AB182" s="44">
        <f>ZZZ__FnCalls!A31</f>
        <v>40909</v>
      </c>
      <c r="AC182" s="44">
        <f>ZZZ__FnCalls!A32</f>
        <v>40940</v>
      </c>
      <c r="AD182" s="44">
        <f>ZZZ__FnCalls!A33</f>
        <v>40969</v>
      </c>
      <c r="AE182" s="44">
        <f>ZZZ__FnCalls!A34</f>
        <v>41000</v>
      </c>
      <c r="AF182" s="44">
        <f>ZZZ__FnCalls!A35</f>
        <v>41030</v>
      </c>
      <c r="AG182" s="44">
        <f>ZZZ__FnCalls!A36</f>
        <v>41061</v>
      </c>
      <c r="AH182" s="44">
        <f>ZZZ__FnCalls!A37</f>
        <v>41091</v>
      </c>
      <c r="AI182" s="44">
        <f>ZZZ__FnCalls!A38</f>
        <v>41122</v>
      </c>
      <c r="AJ182" s="44">
        <f>ZZZ__FnCalls!A39</f>
        <v>41153</v>
      </c>
      <c r="AK182" s="44">
        <f>ZZZ__FnCalls!A40</f>
        <v>41183</v>
      </c>
      <c r="AL182" s="44">
        <f>ZZZ__FnCalls!A41</f>
        <v>41214</v>
      </c>
      <c r="AM182" s="44">
        <f>ZZZ__FnCalls!A42</f>
        <v>41244</v>
      </c>
      <c r="AN182" s="45">
        <f>ZZZ__FnCalls!A31</f>
        <v>40909</v>
      </c>
      <c r="AO182" s="44">
        <f>ZZZ__FnCalls!A43</f>
        <v>41275</v>
      </c>
      <c r="AP182" s="44">
        <f>ZZZ__FnCalls!A44</f>
        <v>41306</v>
      </c>
      <c r="AQ182" s="44">
        <f>ZZZ__FnCalls!A45</f>
        <v>41334</v>
      </c>
      <c r="AR182" s="44">
        <f>ZZZ__FnCalls!A46</f>
        <v>41365</v>
      </c>
      <c r="AS182" s="44">
        <f>ZZZ__FnCalls!A47</f>
        <v>41395</v>
      </c>
      <c r="AT182" s="44">
        <f>ZZZ__FnCalls!A48</f>
        <v>41426</v>
      </c>
      <c r="AU182" s="44">
        <f>ZZZ__FnCalls!A49</f>
        <v>41456</v>
      </c>
      <c r="AV182" s="44">
        <f>ZZZ__FnCalls!A50</f>
        <v>41487</v>
      </c>
      <c r="AW182" s="44">
        <f>ZZZ__FnCalls!A51</f>
        <v>41518</v>
      </c>
      <c r="AX182" s="44">
        <f>ZZZ__FnCalls!A52</f>
        <v>41548</v>
      </c>
      <c r="AY182" s="44">
        <f>ZZZ__FnCalls!A53</f>
        <v>41579</v>
      </c>
      <c r="AZ182" s="44">
        <f>ZZZ__FnCalls!A54</f>
        <v>41609</v>
      </c>
      <c r="BA182" s="45">
        <f>ZZZ__FnCalls!A43</f>
        <v>41275</v>
      </c>
      <c r="BB182" s="44">
        <f>ZZZ__FnCalls!A55</f>
        <v>41640</v>
      </c>
      <c r="BC182" s="44">
        <f>ZZZ__FnCalls!A56</f>
        <v>41671</v>
      </c>
      <c r="BD182" s="44">
        <f>ZZZ__FnCalls!A57</f>
        <v>41699</v>
      </c>
      <c r="BE182" s="44">
        <f>ZZZ__FnCalls!A58</f>
        <v>41730</v>
      </c>
      <c r="BF182" s="44">
        <f>ZZZ__FnCalls!A59</f>
        <v>41760</v>
      </c>
      <c r="BG182" s="44">
        <f>ZZZ__FnCalls!A60</f>
        <v>41791</v>
      </c>
      <c r="BH182" s="44">
        <f>ZZZ__FnCalls!A61</f>
        <v>41821</v>
      </c>
      <c r="BI182" s="44">
        <f>ZZZ__FnCalls!A62</f>
        <v>41852</v>
      </c>
      <c r="BJ182" s="44">
        <f>ZZZ__FnCalls!A63</f>
        <v>41883</v>
      </c>
      <c r="BK182" s="44">
        <f>ZZZ__FnCalls!A64</f>
        <v>41913</v>
      </c>
      <c r="BL182" s="44">
        <f>ZZZ__FnCalls!A65</f>
        <v>41944</v>
      </c>
      <c r="BM182" s="44">
        <f>ZZZ__FnCalls!A66</f>
        <v>41974</v>
      </c>
      <c r="BN182" s="45">
        <f>ZZZ__FnCalls!A55</f>
        <v>41640</v>
      </c>
      <c r="BO182" s="44">
        <f>ZZZ__FnCalls!A67</f>
        <v>42005</v>
      </c>
      <c r="BP182" s="44">
        <f>ZZZ__FnCalls!A68</f>
        <v>42036</v>
      </c>
      <c r="BQ182" s="44">
        <f>ZZZ__FnCalls!A69</f>
        <v>42064</v>
      </c>
      <c r="BR182" s="44">
        <f>ZZZ__FnCalls!A70</f>
        <v>42095</v>
      </c>
      <c r="BS182" s="44">
        <f>ZZZ__FnCalls!A71</f>
        <v>42125</v>
      </c>
      <c r="BT182" s="44">
        <f>ZZZ__FnCalls!A72</f>
        <v>42156</v>
      </c>
      <c r="BU182" s="44">
        <f>ZZZ__FnCalls!A73</f>
        <v>42186</v>
      </c>
      <c r="BV182" s="44">
        <f>ZZZ__FnCalls!A74</f>
        <v>42217</v>
      </c>
      <c r="BW182" s="44">
        <f>ZZZ__FnCalls!A75</f>
        <v>42248</v>
      </c>
      <c r="BX182" s="44">
        <f>ZZZ__FnCalls!A76</f>
        <v>42278</v>
      </c>
      <c r="BY182" s="44">
        <f>ZZZ__FnCalls!A77</f>
        <v>42309</v>
      </c>
      <c r="BZ182" s="44">
        <f>ZZZ__FnCalls!A78</f>
        <v>42339</v>
      </c>
      <c r="CA182" s="45">
        <f>ZZZ__FnCalls!A67</f>
        <v>42005</v>
      </c>
      <c r="CB182" s="44">
        <f>ZZZ__FnCalls!A79</f>
        <v>42370</v>
      </c>
      <c r="CC182" s="44">
        <f>ZZZ__FnCalls!A80</f>
        <v>42401</v>
      </c>
      <c r="CD182" s="44">
        <f>ZZZ__FnCalls!A81</f>
        <v>42430</v>
      </c>
      <c r="CE182" s="44">
        <f>ZZZ__FnCalls!A82</f>
        <v>42461</v>
      </c>
      <c r="CF182" s="44">
        <f>ZZZ__FnCalls!A83</f>
        <v>42491</v>
      </c>
      <c r="CG182" s="44">
        <f>ZZZ__FnCalls!A84</f>
        <v>42522</v>
      </c>
      <c r="CH182" s="44">
        <f>ZZZ__FnCalls!A85</f>
        <v>42552</v>
      </c>
      <c r="CI182" s="44">
        <f>ZZZ__FnCalls!A86</f>
        <v>42583</v>
      </c>
      <c r="CJ182" s="44">
        <f>ZZZ__FnCalls!A87</f>
        <v>42614</v>
      </c>
      <c r="CK182" s="44">
        <f>ZZZ__FnCalls!A88</f>
        <v>42644</v>
      </c>
      <c r="CL182" s="44">
        <f>ZZZ__FnCalls!A89</f>
        <v>42675</v>
      </c>
      <c r="CM182" s="44">
        <f>ZZZ__FnCalls!A90</f>
        <v>42705</v>
      </c>
      <c r="CN182" s="45">
        <f>ZZZ__FnCalls!A79</f>
        <v>42370</v>
      </c>
      <c r="CO182" s="44">
        <f>ZZZ__FnCalls!A91</f>
        <v>42736</v>
      </c>
      <c r="CP182" s="44">
        <f>ZZZ__FnCalls!A92</f>
        <v>42767</v>
      </c>
      <c r="CQ182" s="44">
        <f>ZZZ__FnCalls!A93</f>
        <v>42795</v>
      </c>
      <c r="CR182" s="44">
        <f>ZZZ__FnCalls!A94</f>
        <v>42826</v>
      </c>
      <c r="CS182" s="44">
        <f>ZZZ__FnCalls!A95</f>
        <v>42856</v>
      </c>
      <c r="CT182" s="44">
        <f>ZZZ__FnCalls!A96</f>
        <v>42887</v>
      </c>
      <c r="CU182" s="44">
        <f>ZZZ__FnCalls!A97</f>
        <v>42917</v>
      </c>
      <c r="CV182" s="44">
        <f>ZZZ__FnCalls!A98</f>
        <v>42948</v>
      </c>
      <c r="CW182" s="44">
        <f>ZZZ__FnCalls!A99</f>
        <v>42979</v>
      </c>
      <c r="CX182" s="44">
        <f>ZZZ__FnCalls!A100</f>
        <v>43009</v>
      </c>
      <c r="CY182" s="44">
        <f>ZZZ__FnCalls!A101</f>
        <v>43040</v>
      </c>
      <c r="CZ182" s="44">
        <f>ZZZ__FnCalls!A102</f>
        <v>43070</v>
      </c>
      <c r="DA182" s="45">
        <f>ZZZ__FnCalls!A91</f>
        <v>42736</v>
      </c>
      <c r="DB182" s="44">
        <f>ZZZ__FnCalls!A103</f>
        <v>43101</v>
      </c>
      <c r="DC182" s="44">
        <f>ZZZ__FnCalls!A104</f>
        <v>43132</v>
      </c>
      <c r="DD182" s="44">
        <f>ZZZ__FnCalls!A105</f>
        <v>43160</v>
      </c>
      <c r="DE182" s="44">
        <f>ZZZ__FnCalls!A106</f>
        <v>43191</v>
      </c>
      <c r="DF182" s="44">
        <f>ZZZ__FnCalls!A107</f>
        <v>43221</v>
      </c>
      <c r="DG182" s="44">
        <f>ZZZ__FnCalls!A108</f>
        <v>43252</v>
      </c>
      <c r="DH182" s="44">
        <f>ZZZ__FnCalls!A109</f>
        <v>43282</v>
      </c>
      <c r="DI182" s="44">
        <f>ZZZ__FnCalls!A110</f>
        <v>43313</v>
      </c>
      <c r="DJ182" s="44">
        <f>ZZZ__FnCalls!A111</f>
        <v>43344</v>
      </c>
      <c r="DK182" s="44">
        <f>ZZZ__FnCalls!A112</f>
        <v>43374</v>
      </c>
      <c r="DL182" s="44">
        <f>ZZZ__FnCalls!A113</f>
        <v>43405</v>
      </c>
      <c r="DM182" s="44">
        <f>ZZZ__FnCalls!A114</f>
        <v>43435</v>
      </c>
      <c r="DN182" s="45">
        <f>ZZZ__FnCalls!A103</f>
        <v>43101</v>
      </c>
      <c r="DO182" s="44">
        <f>ZZZ__FnCalls!A115</f>
        <v>43466</v>
      </c>
      <c r="DP182" s="44">
        <f>ZZZ__FnCalls!A116</f>
        <v>43497</v>
      </c>
      <c r="DQ182" s="44">
        <f>ZZZ__FnCalls!A117</f>
        <v>43525</v>
      </c>
      <c r="DR182" s="44">
        <f>ZZZ__FnCalls!A118</f>
        <v>43556</v>
      </c>
      <c r="DS182" s="44">
        <f>ZZZ__FnCalls!A119</f>
        <v>43586</v>
      </c>
      <c r="DT182" s="44">
        <f>ZZZ__FnCalls!A120</f>
        <v>43617</v>
      </c>
      <c r="DU182" s="44">
        <f>ZZZ__FnCalls!A121</f>
        <v>43647</v>
      </c>
      <c r="DV182" s="44">
        <f>ZZZ__FnCalls!A122</f>
        <v>43678</v>
      </c>
      <c r="DW182" s="44">
        <f>ZZZ__FnCalls!A123</f>
        <v>43709</v>
      </c>
      <c r="DX182" s="44">
        <f>ZZZ__FnCalls!A124</f>
        <v>43739</v>
      </c>
      <c r="DY182" s="44">
        <f>ZZZ__FnCalls!A125</f>
        <v>43770</v>
      </c>
      <c r="DZ182" s="44">
        <f>ZZZ__FnCalls!A126</f>
        <v>43800</v>
      </c>
      <c r="EA182" s="45">
        <f>ZZZ__FnCalls!A115</f>
        <v>43466</v>
      </c>
      <c r="EB182" s="44">
        <f>ZZZ__FnCalls!A127</f>
        <v>43831</v>
      </c>
      <c r="EC182" s="44">
        <f>ZZZ__FnCalls!A128</f>
        <v>43862</v>
      </c>
      <c r="ED182" s="44">
        <f>ZZZ__FnCalls!A129</f>
        <v>43891</v>
      </c>
      <c r="EE182" s="44">
        <f>ZZZ__FnCalls!A130</f>
        <v>43922</v>
      </c>
      <c r="EF182" s="44">
        <f>ZZZ__FnCalls!A131</f>
        <v>43952</v>
      </c>
      <c r="EG182" s="44">
        <f>ZZZ__FnCalls!A132</f>
        <v>43983</v>
      </c>
      <c r="EH182" s="44">
        <f>ZZZ__FnCalls!A133</f>
        <v>44013</v>
      </c>
      <c r="EI182" s="44">
        <f>ZZZ__FnCalls!A134</f>
        <v>44044</v>
      </c>
      <c r="EJ182" s="44">
        <f>ZZZ__FnCalls!A135</f>
        <v>44075</v>
      </c>
      <c r="EK182" s="44">
        <f>ZZZ__FnCalls!A136</f>
        <v>44105</v>
      </c>
      <c r="EL182" s="44">
        <f>ZZZ__FnCalls!A137</f>
        <v>44136</v>
      </c>
      <c r="EM182" s="44">
        <f>ZZZ__FnCalls!A138</f>
        <v>44166</v>
      </c>
      <c r="EN182" s="45">
        <f>ZZZ__FnCalls!A127</f>
        <v>43831</v>
      </c>
    </row>
    <row r="183" spans="1:144" ht="12.75" customHeight="1" x14ac:dyDescent="0.2">
      <c r="A183" s="2" t="str">
        <f>"Income_Current_Disposable_mean_2"</f>
        <v>Income_Current_Disposable_mean_2</v>
      </c>
    </row>
    <row r="184" spans="1:144" ht="12.75" customHeight="1" x14ac:dyDescent="0.2">
      <c r="B184" s="19" t="str">
        <f>ZZZ__FnCalls!F7</f>
        <v>MMM 2010</v>
      </c>
      <c r="C184" s="20" t="str">
        <f>ZZZ__FnCalls!F8</f>
        <v>MMM 2010</v>
      </c>
      <c r="D184" s="20" t="str">
        <f>ZZZ__FnCalls!F9</f>
        <v>MMM 2010</v>
      </c>
      <c r="E184" s="20" t="str">
        <f>ZZZ__FnCalls!F10</f>
        <v>MMM 2010</v>
      </c>
      <c r="F184" s="20" t="str">
        <f>ZZZ__FnCalls!F11</f>
        <v>MMM 2010</v>
      </c>
      <c r="G184" s="20" t="str">
        <f>ZZZ__FnCalls!F12</f>
        <v>MMM 2010</v>
      </c>
      <c r="H184" s="20" t="str">
        <f>ZZZ__FnCalls!F13</f>
        <v>MMM 2010</v>
      </c>
      <c r="I184" s="20" t="str">
        <f>ZZZ__FnCalls!F14</f>
        <v>MMM 2010</v>
      </c>
      <c r="J184" s="20" t="str">
        <f>ZZZ__FnCalls!F15</f>
        <v>MMM 2010</v>
      </c>
      <c r="K184" s="20" t="str">
        <f>ZZZ__FnCalls!F16</f>
        <v>MMM 2010</v>
      </c>
      <c r="L184" s="20" t="str">
        <f>ZZZ__FnCalls!F17</f>
        <v>MMM 2010</v>
      </c>
      <c r="M184" s="20" t="str">
        <f>ZZZ__FnCalls!F18</f>
        <v>MMM 2010</v>
      </c>
      <c r="N184" s="21" t="str">
        <f>ZZZ__FnCalls!H7</f>
        <v>2010</v>
      </c>
      <c r="O184" s="20" t="str">
        <f>ZZZ__FnCalls!F19</f>
        <v>MMM 2011</v>
      </c>
      <c r="P184" s="20" t="str">
        <f>ZZZ__FnCalls!F20</f>
        <v>MMM 2011</v>
      </c>
      <c r="Q184" s="20" t="str">
        <f>ZZZ__FnCalls!F21</f>
        <v>MMM 2011</v>
      </c>
      <c r="R184" s="20" t="str">
        <f>ZZZ__FnCalls!F22</f>
        <v>MMM 2011</v>
      </c>
      <c r="S184" s="20" t="str">
        <f>ZZZ__FnCalls!F23</f>
        <v>MMM 2011</v>
      </c>
      <c r="T184" s="20" t="str">
        <f>ZZZ__FnCalls!F24</f>
        <v>MMM 2011</v>
      </c>
      <c r="U184" s="20" t="str">
        <f>ZZZ__FnCalls!F25</f>
        <v>MMM 2011</v>
      </c>
      <c r="V184" s="20" t="str">
        <f>ZZZ__FnCalls!F26</f>
        <v>MMM 2011</v>
      </c>
      <c r="W184" s="20" t="str">
        <f>ZZZ__FnCalls!F27</f>
        <v>MMM 2011</v>
      </c>
      <c r="X184" s="20" t="str">
        <f>ZZZ__FnCalls!F28</f>
        <v>MMM 2011</v>
      </c>
      <c r="Y184" s="20" t="str">
        <f>ZZZ__FnCalls!F29</f>
        <v>MMM 2011</v>
      </c>
      <c r="Z184" s="20" t="str">
        <f>ZZZ__FnCalls!F30</f>
        <v>MMM 2011</v>
      </c>
      <c r="AA184" s="21" t="str">
        <f>ZZZ__FnCalls!H19</f>
        <v>2011</v>
      </c>
      <c r="AB184" s="20" t="str">
        <f>ZZZ__FnCalls!F31</f>
        <v>MMM 2012</v>
      </c>
      <c r="AC184" s="20" t="str">
        <f>ZZZ__FnCalls!F32</f>
        <v>MMM 2012</v>
      </c>
      <c r="AD184" s="20" t="str">
        <f>ZZZ__FnCalls!F33</f>
        <v>MMM 2012</v>
      </c>
      <c r="AE184" s="20" t="str">
        <f>ZZZ__FnCalls!F34</f>
        <v>MMM 2012</v>
      </c>
      <c r="AF184" s="20" t="str">
        <f>ZZZ__FnCalls!F35</f>
        <v>MMM 2012</v>
      </c>
      <c r="AG184" s="20" t="str">
        <f>ZZZ__FnCalls!F36</f>
        <v>MMM 2012</v>
      </c>
      <c r="AH184" s="20" t="str">
        <f>ZZZ__FnCalls!F37</f>
        <v>MMM 2012</v>
      </c>
      <c r="AI184" s="20" t="str">
        <f>ZZZ__FnCalls!F38</f>
        <v>MMM 2012</v>
      </c>
      <c r="AJ184" s="20" t="str">
        <f>ZZZ__FnCalls!F39</f>
        <v>MMM 2012</v>
      </c>
      <c r="AK184" s="20" t="str">
        <f>ZZZ__FnCalls!F40</f>
        <v>MMM 2012</v>
      </c>
      <c r="AL184" s="20" t="str">
        <f>ZZZ__FnCalls!F41</f>
        <v>MMM 2012</v>
      </c>
      <c r="AM184" s="20" t="str">
        <f>ZZZ__FnCalls!F42</f>
        <v>MMM 2012</v>
      </c>
      <c r="AN184" s="21" t="str">
        <f>ZZZ__FnCalls!H31</f>
        <v>2012</v>
      </c>
      <c r="AO184" s="20" t="str">
        <f>ZZZ__FnCalls!F43</f>
        <v>MMM 2013</v>
      </c>
      <c r="AP184" s="20" t="str">
        <f>ZZZ__FnCalls!F44</f>
        <v>MMM 2013</v>
      </c>
      <c r="AQ184" s="20" t="str">
        <f>ZZZ__FnCalls!F45</f>
        <v>MMM 2013</v>
      </c>
      <c r="AR184" s="20" t="str">
        <f>ZZZ__FnCalls!F46</f>
        <v>MMM 2013</v>
      </c>
      <c r="AS184" s="20" t="str">
        <f>ZZZ__FnCalls!F47</f>
        <v>MMM 2013</v>
      </c>
      <c r="AT184" s="20" t="str">
        <f>ZZZ__FnCalls!F48</f>
        <v>MMM 2013</v>
      </c>
      <c r="AU184" s="20" t="str">
        <f>ZZZ__FnCalls!F49</f>
        <v>MMM 2013</v>
      </c>
      <c r="AV184" s="20" t="str">
        <f>ZZZ__FnCalls!F50</f>
        <v>MMM 2013</v>
      </c>
      <c r="AW184" s="20" t="str">
        <f>ZZZ__FnCalls!F51</f>
        <v>MMM 2013</v>
      </c>
      <c r="AX184" s="20" t="str">
        <f>ZZZ__FnCalls!F52</f>
        <v>MMM 2013</v>
      </c>
      <c r="AY184" s="20" t="str">
        <f>ZZZ__FnCalls!F53</f>
        <v>MMM 2013</v>
      </c>
      <c r="AZ184" s="20" t="str">
        <f>ZZZ__FnCalls!F54</f>
        <v>MMM 2013</v>
      </c>
      <c r="BA184" s="21" t="str">
        <f>ZZZ__FnCalls!H43</f>
        <v>2013</v>
      </c>
      <c r="BB184" s="20" t="str">
        <f>ZZZ__FnCalls!F55</f>
        <v>MMM 2014</v>
      </c>
      <c r="BC184" s="20" t="str">
        <f>ZZZ__FnCalls!F56</f>
        <v>MMM 2014</v>
      </c>
      <c r="BD184" s="20" t="str">
        <f>ZZZ__FnCalls!F57</f>
        <v>MMM 2014</v>
      </c>
      <c r="BE184" s="20" t="str">
        <f>ZZZ__FnCalls!F58</f>
        <v>MMM 2014</v>
      </c>
      <c r="BF184" s="20" t="str">
        <f>ZZZ__FnCalls!F59</f>
        <v>MMM 2014</v>
      </c>
      <c r="BG184" s="20" t="str">
        <f>ZZZ__FnCalls!F60</f>
        <v>MMM 2014</v>
      </c>
      <c r="BH184" s="20" t="str">
        <f>ZZZ__FnCalls!F61</f>
        <v>MMM 2014</v>
      </c>
      <c r="BI184" s="20" t="str">
        <f>ZZZ__FnCalls!F62</f>
        <v>MMM 2014</v>
      </c>
      <c r="BJ184" s="20" t="str">
        <f>ZZZ__FnCalls!F63</f>
        <v>MMM 2014</v>
      </c>
      <c r="BK184" s="20" t="str">
        <f>ZZZ__FnCalls!F64</f>
        <v>MMM 2014</v>
      </c>
      <c r="BL184" s="20" t="str">
        <f>ZZZ__FnCalls!F65</f>
        <v>MMM 2014</v>
      </c>
      <c r="BM184" s="20" t="str">
        <f>ZZZ__FnCalls!F66</f>
        <v>MMM 2014</v>
      </c>
      <c r="BN184" s="21" t="str">
        <f>ZZZ__FnCalls!H55</f>
        <v>2014</v>
      </c>
      <c r="BO184" s="20" t="str">
        <f>ZZZ__FnCalls!F67</f>
        <v>MMM 2015</v>
      </c>
      <c r="BP184" s="20" t="str">
        <f>ZZZ__FnCalls!F68</f>
        <v>MMM 2015</v>
      </c>
      <c r="BQ184" s="20" t="str">
        <f>ZZZ__FnCalls!F69</f>
        <v>MMM 2015</v>
      </c>
      <c r="BR184" s="20" t="str">
        <f>ZZZ__FnCalls!F70</f>
        <v>MMM 2015</v>
      </c>
      <c r="BS184" s="20" t="str">
        <f>ZZZ__FnCalls!F71</f>
        <v>MMM 2015</v>
      </c>
      <c r="BT184" s="20" t="str">
        <f>ZZZ__FnCalls!F72</f>
        <v>MMM 2015</v>
      </c>
      <c r="BU184" s="20" t="str">
        <f>ZZZ__FnCalls!F73</f>
        <v>MMM 2015</v>
      </c>
      <c r="BV184" s="20" t="str">
        <f>ZZZ__FnCalls!F74</f>
        <v>MMM 2015</v>
      </c>
      <c r="BW184" s="20" t="str">
        <f>ZZZ__FnCalls!F75</f>
        <v>MMM 2015</v>
      </c>
      <c r="BX184" s="20" t="str">
        <f>ZZZ__FnCalls!F76</f>
        <v>MMM 2015</v>
      </c>
      <c r="BY184" s="20" t="str">
        <f>ZZZ__FnCalls!F77</f>
        <v>MMM 2015</v>
      </c>
      <c r="BZ184" s="20" t="str">
        <f>ZZZ__FnCalls!F78</f>
        <v>MMM 2015</v>
      </c>
      <c r="CA184" s="21" t="str">
        <f>ZZZ__FnCalls!H67</f>
        <v>2015</v>
      </c>
      <c r="CB184" s="20" t="str">
        <f>ZZZ__FnCalls!F79</f>
        <v>MMM 2016</v>
      </c>
      <c r="CC184" s="20" t="str">
        <f>ZZZ__FnCalls!F80</f>
        <v>MMM 2016</v>
      </c>
      <c r="CD184" s="20" t="str">
        <f>ZZZ__FnCalls!F81</f>
        <v>MMM 2016</v>
      </c>
      <c r="CE184" s="20" t="str">
        <f>ZZZ__FnCalls!F82</f>
        <v>MMM 2016</v>
      </c>
      <c r="CF184" s="20" t="str">
        <f>ZZZ__FnCalls!F83</f>
        <v>MMM 2016</v>
      </c>
      <c r="CG184" s="20" t="str">
        <f>ZZZ__FnCalls!F84</f>
        <v>MMM 2016</v>
      </c>
      <c r="CH184" s="20" t="str">
        <f>ZZZ__FnCalls!F85</f>
        <v>MMM 2016</v>
      </c>
      <c r="CI184" s="20" t="str">
        <f>ZZZ__FnCalls!F86</f>
        <v>MMM 2016</v>
      </c>
      <c r="CJ184" s="20" t="str">
        <f>ZZZ__FnCalls!F87</f>
        <v>MMM 2016</v>
      </c>
      <c r="CK184" s="20" t="str">
        <f>ZZZ__FnCalls!F88</f>
        <v>MMM 2016</v>
      </c>
      <c r="CL184" s="20" t="str">
        <f>ZZZ__FnCalls!F89</f>
        <v>MMM 2016</v>
      </c>
      <c r="CM184" s="20" t="str">
        <f>ZZZ__FnCalls!F90</f>
        <v>MMM 2016</v>
      </c>
      <c r="CN184" s="21" t="str">
        <f>ZZZ__FnCalls!H79</f>
        <v>2016</v>
      </c>
      <c r="CO184" s="20" t="str">
        <f>ZZZ__FnCalls!F91</f>
        <v>MMM 2017</v>
      </c>
      <c r="CP184" s="20" t="str">
        <f>ZZZ__FnCalls!F92</f>
        <v>MMM 2017</v>
      </c>
      <c r="CQ184" s="20" t="str">
        <f>ZZZ__FnCalls!F93</f>
        <v>MMM 2017</v>
      </c>
      <c r="CR184" s="20" t="str">
        <f>ZZZ__FnCalls!F94</f>
        <v>MMM 2017</v>
      </c>
      <c r="CS184" s="20" t="str">
        <f>ZZZ__FnCalls!F95</f>
        <v>MMM 2017</v>
      </c>
      <c r="CT184" s="20" t="str">
        <f>ZZZ__FnCalls!F96</f>
        <v>MMM 2017</v>
      </c>
      <c r="CU184" s="20" t="str">
        <f>ZZZ__FnCalls!F97</f>
        <v>MMM 2017</v>
      </c>
      <c r="CV184" s="20" t="str">
        <f>ZZZ__FnCalls!F98</f>
        <v>MMM 2017</v>
      </c>
      <c r="CW184" s="20" t="str">
        <f>ZZZ__FnCalls!F99</f>
        <v>MMM 2017</v>
      </c>
      <c r="CX184" s="20" t="str">
        <f>ZZZ__FnCalls!F100</f>
        <v>MMM 2017</v>
      </c>
      <c r="CY184" s="20" t="str">
        <f>ZZZ__FnCalls!F101</f>
        <v>MMM 2017</v>
      </c>
      <c r="CZ184" s="20" t="str">
        <f>ZZZ__FnCalls!F102</f>
        <v>MMM 2017</v>
      </c>
      <c r="DA184" s="21" t="str">
        <f>ZZZ__FnCalls!H91</f>
        <v>2017</v>
      </c>
      <c r="DB184" s="20" t="str">
        <f>ZZZ__FnCalls!F103</f>
        <v>MMM 2018</v>
      </c>
      <c r="DC184" s="20" t="str">
        <f>ZZZ__FnCalls!F104</f>
        <v>MMM 2018</v>
      </c>
      <c r="DD184" s="20" t="str">
        <f>ZZZ__FnCalls!F105</f>
        <v>MMM 2018</v>
      </c>
      <c r="DE184" s="20" t="str">
        <f>ZZZ__FnCalls!F106</f>
        <v>MMM 2018</v>
      </c>
      <c r="DF184" s="20" t="str">
        <f>ZZZ__FnCalls!F107</f>
        <v>MMM 2018</v>
      </c>
      <c r="DG184" s="20" t="str">
        <f>ZZZ__FnCalls!F108</f>
        <v>MMM 2018</v>
      </c>
      <c r="DH184" s="20" t="str">
        <f>ZZZ__FnCalls!F109</f>
        <v>MMM 2018</v>
      </c>
      <c r="DI184" s="20" t="str">
        <f>ZZZ__FnCalls!F110</f>
        <v>MMM 2018</v>
      </c>
      <c r="DJ184" s="20" t="str">
        <f>ZZZ__FnCalls!F111</f>
        <v>MMM 2018</v>
      </c>
      <c r="DK184" s="20" t="str">
        <f>ZZZ__FnCalls!F112</f>
        <v>MMM 2018</v>
      </c>
      <c r="DL184" s="20" t="str">
        <f>ZZZ__FnCalls!F113</f>
        <v>MMM 2018</v>
      </c>
      <c r="DM184" s="20" t="str">
        <f>ZZZ__FnCalls!F114</f>
        <v>MMM 2018</v>
      </c>
      <c r="DN184" s="21" t="str">
        <f>ZZZ__FnCalls!H103</f>
        <v>2018</v>
      </c>
      <c r="DO184" s="20" t="str">
        <f>ZZZ__FnCalls!F115</f>
        <v>MMM 2019</v>
      </c>
      <c r="DP184" s="20" t="str">
        <f>ZZZ__FnCalls!F116</f>
        <v>MMM 2019</v>
      </c>
      <c r="DQ184" s="20" t="str">
        <f>ZZZ__FnCalls!F117</f>
        <v>MMM 2019</v>
      </c>
      <c r="DR184" s="20" t="str">
        <f>ZZZ__FnCalls!F118</f>
        <v>MMM 2019</v>
      </c>
      <c r="DS184" s="20" t="str">
        <f>ZZZ__FnCalls!F119</f>
        <v>MMM 2019</v>
      </c>
      <c r="DT184" s="20" t="str">
        <f>ZZZ__FnCalls!F120</f>
        <v>MMM 2019</v>
      </c>
      <c r="DU184" s="20" t="str">
        <f>ZZZ__FnCalls!F121</f>
        <v>MMM 2019</v>
      </c>
      <c r="DV184" s="20" t="str">
        <f>ZZZ__FnCalls!F122</f>
        <v>MMM 2019</v>
      </c>
      <c r="DW184" s="20" t="str">
        <f>ZZZ__FnCalls!F123</f>
        <v>MMM 2019</v>
      </c>
      <c r="DX184" s="20" t="str">
        <f>ZZZ__FnCalls!F124</f>
        <v>MMM 2019</v>
      </c>
      <c r="DY184" s="20" t="str">
        <f>ZZZ__FnCalls!F125</f>
        <v>MMM 2019</v>
      </c>
      <c r="DZ184" s="20" t="str">
        <f>ZZZ__FnCalls!F126</f>
        <v>MMM 2019</v>
      </c>
      <c r="EA184" s="21" t="str">
        <f>ZZZ__FnCalls!H115</f>
        <v>2019</v>
      </c>
      <c r="EB184" s="20" t="str">
        <f>ZZZ__FnCalls!F127</f>
        <v>MMM 2020</v>
      </c>
      <c r="EC184" s="20" t="str">
        <f>ZZZ__FnCalls!F128</f>
        <v>MMM 2020</v>
      </c>
      <c r="ED184" s="20" t="str">
        <f>ZZZ__FnCalls!F129</f>
        <v>MMM 2020</v>
      </c>
      <c r="EE184" s="20" t="str">
        <f>ZZZ__FnCalls!F130</f>
        <v>MMM 2020</v>
      </c>
      <c r="EF184" s="20" t="str">
        <f>ZZZ__FnCalls!F131</f>
        <v>MMM 2020</v>
      </c>
      <c r="EG184" s="20" t="str">
        <f>ZZZ__FnCalls!F132</f>
        <v>MMM 2020</v>
      </c>
      <c r="EH184" s="20" t="str">
        <f>ZZZ__FnCalls!F133</f>
        <v>MMM 2020</v>
      </c>
      <c r="EI184" s="20" t="str">
        <f>ZZZ__FnCalls!F134</f>
        <v>MMM 2020</v>
      </c>
      <c r="EJ184" s="20" t="str">
        <f>ZZZ__FnCalls!F135</f>
        <v>MMM 2020</v>
      </c>
      <c r="EK184" s="20" t="str">
        <f>ZZZ__FnCalls!F136</f>
        <v>MMM 2020</v>
      </c>
      <c r="EL184" s="20" t="str">
        <f>ZZZ__FnCalls!F137</f>
        <v>MMM 2020</v>
      </c>
      <c r="EM184" s="20" t="str">
        <f>ZZZ__FnCalls!F138</f>
        <v>MMM 2020</v>
      </c>
      <c r="EN184" s="21" t="str">
        <f>ZZZ__FnCalls!H127</f>
        <v>2020</v>
      </c>
    </row>
    <row r="185" spans="1:144" ht="12.75" customHeight="1" x14ac:dyDescent="0.2">
      <c r="A185" s="5"/>
      <c r="B185" s="44" t="str">
        <f>ZZZ__FnCalls!F7</f>
        <v>MMM 2010</v>
      </c>
      <c r="C185" s="44" t="str">
        <f>ZZZ__FnCalls!F8</f>
        <v>MMM 2010</v>
      </c>
      <c r="D185" s="44" t="str">
        <f>ZZZ__FnCalls!F9</f>
        <v>MMM 2010</v>
      </c>
      <c r="E185" s="44" t="str">
        <f>ZZZ__FnCalls!F10</f>
        <v>MMM 2010</v>
      </c>
      <c r="F185" s="44" t="str">
        <f>ZZZ__FnCalls!F11</f>
        <v>MMM 2010</v>
      </c>
      <c r="G185" s="44" t="str">
        <f>ZZZ__FnCalls!F12</f>
        <v>MMM 2010</v>
      </c>
      <c r="H185" s="44" t="str">
        <f>ZZZ__FnCalls!F13</f>
        <v>MMM 2010</v>
      </c>
      <c r="I185" s="44" t="str">
        <f>ZZZ__FnCalls!F14</f>
        <v>MMM 2010</v>
      </c>
      <c r="J185" s="44" t="str">
        <f>ZZZ__FnCalls!F15</f>
        <v>MMM 2010</v>
      </c>
      <c r="K185" s="44" t="str">
        <f>ZZZ__FnCalls!F16</f>
        <v>MMM 2010</v>
      </c>
      <c r="L185" s="44" t="str">
        <f>ZZZ__FnCalls!F17</f>
        <v>MMM 2010</v>
      </c>
      <c r="M185" s="44" t="str">
        <f>ZZZ__FnCalls!F18</f>
        <v>MMM 2010</v>
      </c>
      <c r="N185" s="45" t="str">
        <f>ZZZ__FnCalls!F7</f>
        <v>MMM 2010</v>
      </c>
      <c r="O185" s="44" t="str">
        <f>ZZZ__FnCalls!F19</f>
        <v>MMM 2011</v>
      </c>
      <c r="P185" s="44" t="str">
        <f>ZZZ__FnCalls!F20</f>
        <v>MMM 2011</v>
      </c>
      <c r="Q185" s="44" t="str">
        <f>ZZZ__FnCalls!F21</f>
        <v>MMM 2011</v>
      </c>
      <c r="R185" s="44" t="str">
        <f>ZZZ__FnCalls!F22</f>
        <v>MMM 2011</v>
      </c>
      <c r="S185" s="44" t="str">
        <f>ZZZ__FnCalls!F23</f>
        <v>MMM 2011</v>
      </c>
      <c r="T185" s="44" t="str">
        <f>ZZZ__FnCalls!F24</f>
        <v>MMM 2011</v>
      </c>
      <c r="U185" s="44" t="str">
        <f>ZZZ__FnCalls!F25</f>
        <v>MMM 2011</v>
      </c>
      <c r="V185" s="44" t="str">
        <f>ZZZ__FnCalls!F26</f>
        <v>MMM 2011</v>
      </c>
      <c r="W185" s="44" t="str">
        <f>ZZZ__FnCalls!F27</f>
        <v>MMM 2011</v>
      </c>
      <c r="X185" s="44" t="str">
        <f>ZZZ__FnCalls!F28</f>
        <v>MMM 2011</v>
      </c>
      <c r="Y185" s="44" t="str">
        <f>ZZZ__FnCalls!F29</f>
        <v>MMM 2011</v>
      </c>
      <c r="Z185" s="44" t="str">
        <f>ZZZ__FnCalls!F30</f>
        <v>MMM 2011</v>
      </c>
      <c r="AA185" s="45" t="str">
        <f>ZZZ__FnCalls!F19</f>
        <v>MMM 2011</v>
      </c>
      <c r="AB185" s="44" t="str">
        <f>ZZZ__FnCalls!F31</f>
        <v>MMM 2012</v>
      </c>
      <c r="AC185" s="44" t="str">
        <f>ZZZ__FnCalls!F32</f>
        <v>MMM 2012</v>
      </c>
      <c r="AD185" s="44" t="str">
        <f>ZZZ__FnCalls!F33</f>
        <v>MMM 2012</v>
      </c>
      <c r="AE185" s="44" t="str">
        <f>ZZZ__FnCalls!F34</f>
        <v>MMM 2012</v>
      </c>
      <c r="AF185" s="44" t="str">
        <f>ZZZ__FnCalls!F35</f>
        <v>MMM 2012</v>
      </c>
      <c r="AG185" s="44" t="str">
        <f>ZZZ__FnCalls!F36</f>
        <v>MMM 2012</v>
      </c>
      <c r="AH185" s="44" t="str">
        <f>ZZZ__FnCalls!F37</f>
        <v>MMM 2012</v>
      </c>
      <c r="AI185" s="44" t="str">
        <f>ZZZ__FnCalls!F38</f>
        <v>MMM 2012</v>
      </c>
      <c r="AJ185" s="44" t="str">
        <f>ZZZ__FnCalls!F39</f>
        <v>MMM 2012</v>
      </c>
      <c r="AK185" s="44" t="str">
        <f>ZZZ__FnCalls!F40</f>
        <v>MMM 2012</v>
      </c>
      <c r="AL185" s="44" t="str">
        <f>ZZZ__FnCalls!F41</f>
        <v>MMM 2012</v>
      </c>
      <c r="AM185" s="44" t="str">
        <f>ZZZ__FnCalls!F42</f>
        <v>MMM 2012</v>
      </c>
      <c r="AN185" s="45" t="str">
        <f>ZZZ__FnCalls!F31</f>
        <v>MMM 2012</v>
      </c>
      <c r="AO185" s="44" t="str">
        <f>ZZZ__FnCalls!F43</f>
        <v>MMM 2013</v>
      </c>
      <c r="AP185" s="44" t="str">
        <f>ZZZ__FnCalls!F44</f>
        <v>MMM 2013</v>
      </c>
      <c r="AQ185" s="44" t="str">
        <f>ZZZ__FnCalls!F45</f>
        <v>MMM 2013</v>
      </c>
      <c r="AR185" s="44" t="str">
        <f>ZZZ__FnCalls!F46</f>
        <v>MMM 2013</v>
      </c>
      <c r="AS185" s="44" t="str">
        <f>ZZZ__FnCalls!F47</f>
        <v>MMM 2013</v>
      </c>
      <c r="AT185" s="44" t="str">
        <f>ZZZ__FnCalls!F48</f>
        <v>MMM 2013</v>
      </c>
      <c r="AU185" s="44" t="str">
        <f>ZZZ__FnCalls!F49</f>
        <v>MMM 2013</v>
      </c>
      <c r="AV185" s="44" t="str">
        <f>ZZZ__FnCalls!F50</f>
        <v>MMM 2013</v>
      </c>
      <c r="AW185" s="44" t="str">
        <f>ZZZ__FnCalls!F51</f>
        <v>MMM 2013</v>
      </c>
      <c r="AX185" s="44" t="str">
        <f>ZZZ__FnCalls!F52</f>
        <v>MMM 2013</v>
      </c>
      <c r="AY185" s="44" t="str">
        <f>ZZZ__FnCalls!F53</f>
        <v>MMM 2013</v>
      </c>
      <c r="AZ185" s="44" t="str">
        <f>ZZZ__FnCalls!F54</f>
        <v>MMM 2013</v>
      </c>
      <c r="BA185" s="45" t="str">
        <f>ZZZ__FnCalls!F43</f>
        <v>MMM 2013</v>
      </c>
      <c r="BB185" s="44" t="str">
        <f>ZZZ__FnCalls!F55</f>
        <v>MMM 2014</v>
      </c>
      <c r="BC185" s="44" t="str">
        <f>ZZZ__FnCalls!F56</f>
        <v>MMM 2014</v>
      </c>
      <c r="BD185" s="44" t="str">
        <f>ZZZ__FnCalls!F57</f>
        <v>MMM 2014</v>
      </c>
      <c r="BE185" s="44" t="str">
        <f>ZZZ__FnCalls!F58</f>
        <v>MMM 2014</v>
      </c>
      <c r="BF185" s="44" t="str">
        <f>ZZZ__FnCalls!F59</f>
        <v>MMM 2014</v>
      </c>
      <c r="BG185" s="44" t="str">
        <f>ZZZ__FnCalls!F60</f>
        <v>MMM 2014</v>
      </c>
      <c r="BH185" s="44" t="str">
        <f>ZZZ__FnCalls!F61</f>
        <v>MMM 2014</v>
      </c>
      <c r="BI185" s="44" t="str">
        <f>ZZZ__FnCalls!F62</f>
        <v>MMM 2014</v>
      </c>
      <c r="BJ185" s="44" t="str">
        <f>ZZZ__FnCalls!F63</f>
        <v>MMM 2014</v>
      </c>
      <c r="BK185" s="44" t="str">
        <f>ZZZ__FnCalls!F64</f>
        <v>MMM 2014</v>
      </c>
      <c r="BL185" s="44" t="str">
        <f>ZZZ__FnCalls!F65</f>
        <v>MMM 2014</v>
      </c>
      <c r="BM185" s="44" t="str">
        <f>ZZZ__FnCalls!F66</f>
        <v>MMM 2014</v>
      </c>
      <c r="BN185" s="45" t="str">
        <f>ZZZ__FnCalls!F55</f>
        <v>MMM 2014</v>
      </c>
      <c r="BO185" s="44" t="str">
        <f>ZZZ__FnCalls!F67</f>
        <v>MMM 2015</v>
      </c>
      <c r="BP185" s="44" t="str">
        <f>ZZZ__FnCalls!F68</f>
        <v>MMM 2015</v>
      </c>
      <c r="BQ185" s="44" t="str">
        <f>ZZZ__FnCalls!F69</f>
        <v>MMM 2015</v>
      </c>
      <c r="BR185" s="44" t="str">
        <f>ZZZ__FnCalls!F70</f>
        <v>MMM 2015</v>
      </c>
      <c r="BS185" s="44" t="str">
        <f>ZZZ__FnCalls!F71</f>
        <v>MMM 2015</v>
      </c>
      <c r="BT185" s="44" t="str">
        <f>ZZZ__FnCalls!F72</f>
        <v>MMM 2015</v>
      </c>
      <c r="BU185" s="44" t="str">
        <f>ZZZ__FnCalls!F73</f>
        <v>MMM 2015</v>
      </c>
      <c r="BV185" s="44" t="str">
        <f>ZZZ__FnCalls!F74</f>
        <v>MMM 2015</v>
      </c>
      <c r="BW185" s="44" t="str">
        <f>ZZZ__FnCalls!F75</f>
        <v>MMM 2015</v>
      </c>
      <c r="BX185" s="44" t="str">
        <f>ZZZ__FnCalls!F76</f>
        <v>MMM 2015</v>
      </c>
      <c r="BY185" s="44" t="str">
        <f>ZZZ__FnCalls!F77</f>
        <v>MMM 2015</v>
      </c>
      <c r="BZ185" s="44" t="str">
        <f>ZZZ__FnCalls!F78</f>
        <v>MMM 2015</v>
      </c>
      <c r="CA185" s="45" t="str">
        <f>ZZZ__FnCalls!F67</f>
        <v>MMM 2015</v>
      </c>
      <c r="CB185" s="44" t="str">
        <f>ZZZ__FnCalls!F79</f>
        <v>MMM 2016</v>
      </c>
      <c r="CC185" s="44" t="str">
        <f>ZZZ__FnCalls!F80</f>
        <v>MMM 2016</v>
      </c>
      <c r="CD185" s="44" t="str">
        <f>ZZZ__FnCalls!F81</f>
        <v>MMM 2016</v>
      </c>
      <c r="CE185" s="44" t="str">
        <f>ZZZ__FnCalls!F82</f>
        <v>MMM 2016</v>
      </c>
      <c r="CF185" s="44" t="str">
        <f>ZZZ__FnCalls!F83</f>
        <v>MMM 2016</v>
      </c>
      <c r="CG185" s="44" t="str">
        <f>ZZZ__FnCalls!F84</f>
        <v>MMM 2016</v>
      </c>
      <c r="CH185" s="44" t="str">
        <f>ZZZ__FnCalls!F85</f>
        <v>MMM 2016</v>
      </c>
      <c r="CI185" s="44" t="str">
        <f>ZZZ__FnCalls!F86</f>
        <v>MMM 2016</v>
      </c>
      <c r="CJ185" s="44" t="str">
        <f>ZZZ__FnCalls!F87</f>
        <v>MMM 2016</v>
      </c>
      <c r="CK185" s="44" t="str">
        <f>ZZZ__FnCalls!F88</f>
        <v>MMM 2016</v>
      </c>
      <c r="CL185" s="44" t="str">
        <f>ZZZ__FnCalls!F89</f>
        <v>MMM 2016</v>
      </c>
      <c r="CM185" s="44" t="str">
        <f>ZZZ__FnCalls!F90</f>
        <v>MMM 2016</v>
      </c>
      <c r="CN185" s="45" t="str">
        <f>ZZZ__FnCalls!F79</f>
        <v>MMM 2016</v>
      </c>
      <c r="CO185" s="44" t="str">
        <f>ZZZ__FnCalls!F91</f>
        <v>MMM 2017</v>
      </c>
      <c r="CP185" s="44" t="str">
        <f>ZZZ__FnCalls!F92</f>
        <v>MMM 2017</v>
      </c>
      <c r="CQ185" s="44" t="str">
        <f>ZZZ__FnCalls!F93</f>
        <v>MMM 2017</v>
      </c>
      <c r="CR185" s="44" t="str">
        <f>ZZZ__FnCalls!F94</f>
        <v>MMM 2017</v>
      </c>
      <c r="CS185" s="44" t="str">
        <f>ZZZ__FnCalls!F95</f>
        <v>MMM 2017</v>
      </c>
      <c r="CT185" s="44" t="str">
        <f>ZZZ__FnCalls!F96</f>
        <v>MMM 2017</v>
      </c>
      <c r="CU185" s="44" t="str">
        <f>ZZZ__FnCalls!F97</f>
        <v>MMM 2017</v>
      </c>
      <c r="CV185" s="44" t="str">
        <f>ZZZ__FnCalls!F98</f>
        <v>MMM 2017</v>
      </c>
      <c r="CW185" s="44" t="str">
        <f>ZZZ__FnCalls!F99</f>
        <v>MMM 2017</v>
      </c>
      <c r="CX185" s="44" t="str">
        <f>ZZZ__FnCalls!F100</f>
        <v>MMM 2017</v>
      </c>
      <c r="CY185" s="44" t="str">
        <f>ZZZ__FnCalls!F101</f>
        <v>MMM 2017</v>
      </c>
      <c r="CZ185" s="44" t="str">
        <f>ZZZ__FnCalls!F102</f>
        <v>MMM 2017</v>
      </c>
      <c r="DA185" s="45" t="str">
        <f>ZZZ__FnCalls!F91</f>
        <v>MMM 2017</v>
      </c>
      <c r="DB185" s="44" t="str">
        <f>ZZZ__FnCalls!F103</f>
        <v>MMM 2018</v>
      </c>
      <c r="DC185" s="44" t="str">
        <f>ZZZ__FnCalls!F104</f>
        <v>MMM 2018</v>
      </c>
      <c r="DD185" s="44" t="str">
        <f>ZZZ__FnCalls!F105</f>
        <v>MMM 2018</v>
      </c>
      <c r="DE185" s="44" t="str">
        <f>ZZZ__FnCalls!F106</f>
        <v>MMM 2018</v>
      </c>
      <c r="DF185" s="44" t="str">
        <f>ZZZ__FnCalls!F107</f>
        <v>MMM 2018</v>
      </c>
      <c r="DG185" s="44" t="str">
        <f>ZZZ__FnCalls!F108</f>
        <v>MMM 2018</v>
      </c>
      <c r="DH185" s="44" t="str">
        <f>ZZZ__FnCalls!F109</f>
        <v>MMM 2018</v>
      </c>
      <c r="DI185" s="44" t="str">
        <f>ZZZ__FnCalls!F110</f>
        <v>MMM 2018</v>
      </c>
      <c r="DJ185" s="44" t="str">
        <f>ZZZ__FnCalls!F111</f>
        <v>MMM 2018</v>
      </c>
      <c r="DK185" s="44" t="str">
        <f>ZZZ__FnCalls!F112</f>
        <v>MMM 2018</v>
      </c>
      <c r="DL185" s="44" t="str">
        <f>ZZZ__FnCalls!F113</f>
        <v>MMM 2018</v>
      </c>
      <c r="DM185" s="44" t="str">
        <f>ZZZ__FnCalls!F114</f>
        <v>MMM 2018</v>
      </c>
      <c r="DN185" s="45" t="str">
        <f>ZZZ__FnCalls!F103</f>
        <v>MMM 2018</v>
      </c>
      <c r="DO185" s="44" t="str">
        <f>ZZZ__FnCalls!F115</f>
        <v>MMM 2019</v>
      </c>
      <c r="DP185" s="44" t="str">
        <f>ZZZ__FnCalls!F116</f>
        <v>MMM 2019</v>
      </c>
      <c r="DQ185" s="44" t="str">
        <f>ZZZ__FnCalls!F117</f>
        <v>MMM 2019</v>
      </c>
      <c r="DR185" s="44" t="str">
        <f>ZZZ__FnCalls!F118</f>
        <v>MMM 2019</v>
      </c>
      <c r="DS185" s="44" t="str">
        <f>ZZZ__FnCalls!F119</f>
        <v>MMM 2019</v>
      </c>
      <c r="DT185" s="44" t="str">
        <f>ZZZ__FnCalls!F120</f>
        <v>MMM 2019</v>
      </c>
      <c r="DU185" s="44" t="str">
        <f>ZZZ__FnCalls!F121</f>
        <v>MMM 2019</v>
      </c>
      <c r="DV185" s="44" t="str">
        <f>ZZZ__FnCalls!F122</f>
        <v>MMM 2019</v>
      </c>
      <c r="DW185" s="44" t="str">
        <f>ZZZ__FnCalls!F123</f>
        <v>MMM 2019</v>
      </c>
      <c r="DX185" s="44" t="str">
        <f>ZZZ__FnCalls!F124</f>
        <v>MMM 2019</v>
      </c>
      <c r="DY185" s="44" t="str">
        <f>ZZZ__FnCalls!F125</f>
        <v>MMM 2019</v>
      </c>
      <c r="DZ185" s="44" t="str">
        <f>ZZZ__FnCalls!F126</f>
        <v>MMM 2019</v>
      </c>
      <c r="EA185" s="45" t="str">
        <f>ZZZ__FnCalls!F115</f>
        <v>MMM 2019</v>
      </c>
      <c r="EB185" s="44" t="str">
        <f>ZZZ__FnCalls!F127</f>
        <v>MMM 2020</v>
      </c>
      <c r="EC185" s="44" t="str">
        <f>ZZZ__FnCalls!F128</f>
        <v>MMM 2020</v>
      </c>
      <c r="ED185" s="44" t="str">
        <f>ZZZ__FnCalls!F129</f>
        <v>MMM 2020</v>
      </c>
      <c r="EE185" s="44" t="str">
        <f>ZZZ__FnCalls!F130</f>
        <v>MMM 2020</v>
      </c>
      <c r="EF185" s="44" t="str">
        <f>ZZZ__FnCalls!F131</f>
        <v>MMM 2020</v>
      </c>
      <c r="EG185" s="44" t="str">
        <f>ZZZ__FnCalls!F132</f>
        <v>MMM 2020</v>
      </c>
      <c r="EH185" s="44" t="str">
        <f>ZZZ__FnCalls!F133</f>
        <v>MMM 2020</v>
      </c>
      <c r="EI185" s="44" t="str">
        <f>ZZZ__FnCalls!F134</f>
        <v>MMM 2020</v>
      </c>
      <c r="EJ185" s="44" t="str">
        <f>ZZZ__FnCalls!F135</f>
        <v>MMM 2020</v>
      </c>
      <c r="EK185" s="44" t="str">
        <f>ZZZ__FnCalls!F136</f>
        <v>MMM 2020</v>
      </c>
      <c r="EL185" s="44" t="str">
        <f>ZZZ__FnCalls!F137</f>
        <v>MMM 2020</v>
      </c>
      <c r="EM185" s="44" t="str">
        <f>ZZZ__FnCalls!F138</f>
        <v>MMM 2020</v>
      </c>
      <c r="EN185" s="45" t="str">
        <f>ZZZ__FnCalls!F127</f>
        <v>MMM 2020</v>
      </c>
    </row>
    <row r="186" spans="1:144" ht="12.75" customHeight="1" x14ac:dyDescent="0.2">
      <c r="A186" s="2" t="str">
        <f>"Income_Current_Disposable_stdev_1"</f>
        <v>Income_Current_Disposable_stdev_1</v>
      </c>
    </row>
    <row r="187" spans="1:144" ht="12.75" customHeight="1" x14ac:dyDescent="0.2">
      <c r="B187" s="19" t="str">
        <f>ZZZ__FnCalls!F7</f>
        <v>MMM 2010</v>
      </c>
      <c r="C187" s="20" t="str">
        <f>ZZZ__FnCalls!F8</f>
        <v>MMM 2010</v>
      </c>
      <c r="D187" s="20" t="str">
        <f>ZZZ__FnCalls!F9</f>
        <v>MMM 2010</v>
      </c>
      <c r="E187" s="20" t="str">
        <f>ZZZ__FnCalls!F10</f>
        <v>MMM 2010</v>
      </c>
      <c r="F187" s="20" t="str">
        <f>ZZZ__FnCalls!F11</f>
        <v>MMM 2010</v>
      </c>
      <c r="G187" s="20" t="str">
        <f>ZZZ__FnCalls!F12</f>
        <v>MMM 2010</v>
      </c>
      <c r="H187" s="20" t="str">
        <f>ZZZ__FnCalls!F13</f>
        <v>MMM 2010</v>
      </c>
      <c r="I187" s="20" t="str">
        <f>ZZZ__FnCalls!F14</f>
        <v>MMM 2010</v>
      </c>
      <c r="J187" s="20" t="str">
        <f>ZZZ__FnCalls!F15</f>
        <v>MMM 2010</v>
      </c>
      <c r="K187" s="20" t="str">
        <f>ZZZ__FnCalls!F16</f>
        <v>MMM 2010</v>
      </c>
      <c r="L187" s="20" t="str">
        <f>ZZZ__FnCalls!F17</f>
        <v>MMM 2010</v>
      </c>
      <c r="M187" s="20" t="str">
        <f>ZZZ__FnCalls!F18</f>
        <v>MMM 2010</v>
      </c>
      <c r="N187" s="21" t="str">
        <f>ZZZ__FnCalls!H7</f>
        <v>2010</v>
      </c>
      <c r="O187" s="20" t="str">
        <f>ZZZ__FnCalls!F19</f>
        <v>MMM 2011</v>
      </c>
      <c r="P187" s="20" t="str">
        <f>ZZZ__FnCalls!F20</f>
        <v>MMM 2011</v>
      </c>
      <c r="Q187" s="20" t="str">
        <f>ZZZ__FnCalls!F21</f>
        <v>MMM 2011</v>
      </c>
      <c r="R187" s="20" t="str">
        <f>ZZZ__FnCalls!F22</f>
        <v>MMM 2011</v>
      </c>
      <c r="S187" s="20" t="str">
        <f>ZZZ__FnCalls!F23</f>
        <v>MMM 2011</v>
      </c>
      <c r="T187" s="20" t="str">
        <f>ZZZ__FnCalls!F24</f>
        <v>MMM 2011</v>
      </c>
      <c r="U187" s="20" t="str">
        <f>ZZZ__FnCalls!F25</f>
        <v>MMM 2011</v>
      </c>
      <c r="V187" s="20" t="str">
        <f>ZZZ__FnCalls!F26</f>
        <v>MMM 2011</v>
      </c>
      <c r="W187" s="20" t="str">
        <f>ZZZ__FnCalls!F27</f>
        <v>MMM 2011</v>
      </c>
      <c r="X187" s="20" t="str">
        <f>ZZZ__FnCalls!F28</f>
        <v>MMM 2011</v>
      </c>
      <c r="Y187" s="20" t="str">
        <f>ZZZ__FnCalls!F29</f>
        <v>MMM 2011</v>
      </c>
      <c r="Z187" s="20" t="str">
        <f>ZZZ__FnCalls!F30</f>
        <v>MMM 2011</v>
      </c>
      <c r="AA187" s="21" t="str">
        <f>ZZZ__FnCalls!H19</f>
        <v>2011</v>
      </c>
      <c r="AB187" s="20" t="str">
        <f>ZZZ__FnCalls!F31</f>
        <v>MMM 2012</v>
      </c>
      <c r="AC187" s="20" t="str">
        <f>ZZZ__FnCalls!F32</f>
        <v>MMM 2012</v>
      </c>
      <c r="AD187" s="20" t="str">
        <f>ZZZ__FnCalls!F33</f>
        <v>MMM 2012</v>
      </c>
      <c r="AE187" s="20" t="str">
        <f>ZZZ__FnCalls!F34</f>
        <v>MMM 2012</v>
      </c>
      <c r="AF187" s="20" t="str">
        <f>ZZZ__FnCalls!F35</f>
        <v>MMM 2012</v>
      </c>
      <c r="AG187" s="20" t="str">
        <f>ZZZ__FnCalls!F36</f>
        <v>MMM 2012</v>
      </c>
      <c r="AH187" s="20" t="str">
        <f>ZZZ__FnCalls!F37</f>
        <v>MMM 2012</v>
      </c>
      <c r="AI187" s="20" t="str">
        <f>ZZZ__FnCalls!F38</f>
        <v>MMM 2012</v>
      </c>
      <c r="AJ187" s="20" t="str">
        <f>ZZZ__FnCalls!F39</f>
        <v>MMM 2012</v>
      </c>
      <c r="AK187" s="20" t="str">
        <f>ZZZ__FnCalls!F40</f>
        <v>MMM 2012</v>
      </c>
      <c r="AL187" s="20" t="str">
        <f>ZZZ__FnCalls!F41</f>
        <v>MMM 2012</v>
      </c>
      <c r="AM187" s="20" t="str">
        <f>ZZZ__FnCalls!F42</f>
        <v>MMM 2012</v>
      </c>
      <c r="AN187" s="21" t="str">
        <f>ZZZ__FnCalls!H31</f>
        <v>2012</v>
      </c>
      <c r="AO187" s="20" t="str">
        <f>ZZZ__FnCalls!F43</f>
        <v>MMM 2013</v>
      </c>
      <c r="AP187" s="20" t="str">
        <f>ZZZ__FnCalls!F44</f>
        <v>MMM 2013</v>
      </c>
      <c r="AQ187" s="20" t="str">
        <f>ZZZ__FnCalls!F45</f>
        <v>MMM 2013</v>
      </c>
      <c r="AR187" s="20" t="str">
        <f>ZZZ__FnCalls!F46</f>
        <v>MMM 2013</v>
      </c>
      <c r="AS187" s="20" t="str">
        <f>ZZZ__FnCalls!F47</f>
        <v>MMM 2013</v>
      </c>
      <c r="AT187" s="20" t="str">
        <f>ZZZ__FnCalls!F48</f>
        <v>MMM 2013</v>
      </c>
      <c r="AU187" s="20" t="str">
        <f>ZZZ__FnCalls!F49</f>
        <v>MMM 2013</v>
      </c>
      <c r="AV187" s="20" t="str">
        <f>ZZZ__FnCalls!F50</f>
        <v>MMM 2013</v>
      </c>
      <c r="AW187" s="20" t="str">
        <f>ZZZ__FnCalls!F51</f>
        <v>MMM 2013</v>
      </c>
      <c r="AX187" s="20" t="str">
        <f>ZZZ__FnCalls!F52</f>
        <v>MMM 2013</v>
      </c>
      <c r="AY187" s="20" t="str">
        <f>ZZZ__FnCalls!F53</f>
        <v>MMM 2013</v>
      </c>
      <c r="AZ187" s="20" t="str">
        <f>ZZZ__FnCalls!F54</f>
        <v>MMM 2013</v>
      </c>
      <c r="BA187" s="21" t="str">
        <f>ZZZ__FnCalls!H43</f>
        <v>2013</v>
      </c>
      <c r="BB187" s="20" t="str">
        <f>ZZZ__FnCalls!F55</f>
        <v>MMM 2014</v>
      </c>
      <c r="BC187" s="20" t="str">
        <f>ZZZ__FnCalls!F56</f>
        <v>MMM 2014</v>
      </c>
      <c r="BD187" s="20" t="str">
        <f>ZZZ__FnCalls!F57</f>
        <v>MMM 2014</v>
      </c>
      <c r="BE187" s="20" t="str">
        <f>ZZZ__FnCalls!F58</f>
        <v>MMM 2014</v>
      </c>
      <c r="BF187" s="20" t="str">
        <f>ZZZ__FnCalls!F59</f>
        <v>MMM 2014</v>
      </c>
      <c r="BG187" s="20" t="str">
        <f>ZZZ__FnCalls!F60</f>
        <v>MMM 2014</v>
      </c>
      <c r="BH187" s="20" t="str">
        <f>ZZZ__FnCalls!F61</f>
        <v>MMM 2014</v>
      </c>
      <c r="BI187" s="20" t="str">
        <f>ZZZ__FnCalls!F62</f>
        <v>MMM 2014</v>
      </c>
      <c r="BJ187" s="20" t="str">
        <f>ZZZ__FnCalls!F63</f>
        <v>MMM 2014</v>
      </c>
      <c r="BK187" s="20" t="str">
        <f>ZZZ__FnCalls!F64</f>
        <v>MMM 2014</v>
      </c>
      <c r="BL187" s="20" t="str">
        <f>ZZZ__FnCalls!F65</f>
        <v>MMM 2014</v>
      </c>
      <c r="BM187" s="20" t="str">
        <f>ZZZ__FnCalls!F66</f>
        <v>MMM 2014</v>
      </c>
      <c r="BN187" s="21" t="str">
        <f>ZZZ__FnCalls!H55</f>
        <v>2014</v>
      </c>
      <c r="BO187" s="20" t="str">
        <f>ZZZ__FnCalls!F67</f>
        <v>MMM 2015</v>
      </c>
      <c r="BP187" s="20" t="str">
        <f>ZZZ__FnCalls!F68</f>
        <v>MMM 2015</v>
      </c>
      <c r="BQ187" s="20" t="str">
        <f>ZZZ__FnCalls!F69</f>
        <v>MMM 2015</v>
      </c>
      <c r="BR187" s="20" t="str">
        <f>ZZZ__FnCalls!F70</f>
        <v>MMM 2015</v>
      </c>
      <c r="BS187" s="20" t="str">
        <f>ZZZ__FnCalls!F71</f>
        <v>MMM 2015</v>
      </c>
      <c r="BT187" s="20" t="str">
        <f>ZZZ__FnCalls!F72</f>
        <v>MMM 2015</v>
      </c>
      <c r="BU187" s="20" t="str">
        <f>ZZZ__FnCalls!F73</f>
        <v>MMM 2015</v>
      </c>
      <c r="BV187" s="20" t="str">
        <f>ZZZ__FnCalls!F74</f>
        <v>MMM 2015</v>
      </c>
      <c r="BW187" s="20" t="str">
        <f>ZZZ__FnCalls!F75</f>
        <v>MMM 2015</v>
      </c>
      <c r="BX187" s="20" t="str">
        <f>ZZZ__FnCalls!F76</f>
        <v>MMM 2015</v>
      </c>
      <c r="BY187" s="20" t="str">
        <f>ZZZ__FnCalls!F77</f>
        <v>MMM 2015</v>
      </c>
      <c r="BZ187" s="20" t="str">
        <f>ZZZ__FnCalls!F78</f>
        <v>MMM 2015</v>
      </c>
      <c r="CA187" s="21" t="str">
        <f>ZZZ__FnCalls!H67</f>
        <v>2015</v>
      </c>
      <c r="CB187" s="20" t="str">
        <f>ZZZ__FnCalls!F79</f>
        <v>MMM 2016</v>
      </c>
      <c r="CC187" s="20" t="str">
        <f>ZZZ__FnCalls!F80</f>
        <v>MMM 2016</v>
      </c>
      <c r="CD187" s="20" t="str">
        <f>ZZZ__FnCalls!F81</f>
        <v>MMM 2016</v>
      </c>
      <c r="CE187" s="20" t="str">
        <f>ZZZ__FnCalls!F82</f>
        <v>MMM 2016</v>
      </c>
      <c r="CF187" s="20" t="str">
        <f>ZZZ__FnCalls!F83</f>
        <v>MMM 2016</v>
      </c>
      <c r="CG187" s="20" t="str">
        <f>ZZZ__FnCalls!F84</f>
        <v>MMM 2016</v>
      </c>
      <c r="CH187" s="20" t="str">
        <f>ZZZ__FnCalls!F85</f>
        <v>MMM 2016</v>
      </c>
      <c r="CI187" s="20" t="str">
        <f>ZZZ__FnCalls!F86</f>
        <v>MMM 2016</v>
      </c>
      <c r="CJ187" s="20" t="str">
        <f>ZZZ__FnCalls!F87</f>
        <v>MMM 2016</v>
      </c>
      <c r="CK187" s="20" t="str">
        <f>ZZZ__FnCalls!F88</f>
        <v>MMM 2016</v>
      </c>
      <c r="CL187" s="20" t="str">
        <f>ZZZ__FnCalls!F89</f>
        <v>MMM 2016</v>
      </c>
      <c r="CM187" s="20" t="str">
        <f>ZZZ__FnCalls!F90</f>
        <v>MMM 2016</v>
      </c>
      <c r="CN187" s="21" t="str">
        <f>ZZZ__FnCalls!H79</f>
        <v>2016</v>
      </c>
      <c r="CO187" s="20" t="str">
        <f>ZZZ__FnCalls!F91</f>
        <v>MMM 2017</v>
      </c>
      <c r="CP187" s="20" t="str">
        <f>ZZZ__FnCalls!F92</f>
        <v>MMM 2017</v>
      </c>
      <c r="CQ187" s="20" t="str">
        <f>ZZZ__FnCalls!F93</f>
        <v>MMM 2017</v>
      </c>
      <c r="CR187" s="20" t="str">
        <f>ZZZ__FnCalls!F94</f>
        <v>MMM 2017</v>
      </c>
      <c r="CS187" s="20" t="str">
        <f>ZZZ__FnCalls!F95</f>
        <v>MMM 2017</v>
      </c>
      <c r="CT187" s="20" t="str">
        <f>ZZZ__FnCalls!F96</f>
        <v>MMM 2017</v>
      </c>
      <c r="CU187" s="20" t="str">
        <f>ZZZ__FnCalls!F97</f>
        <v>MMM 2017</v>
      </c>
      <c r="CV187" s="20" t="str">
        <f>ZZZ__FnCalls!F98</f>
        <v>MMM 2017</v>
      </c>
      <c r="CW187" s="20" t="str">
        <f>ZZZ__FnCalls!F99</f>
        <v>MMM 2017</v>
      </c>
      <c r="CX187" s="20" t="str">
        <f>ZZZ__FnCalls!F100</f>
        <v>MMM 2017</v>
      </c>
      <c r="CY187" s="20" t="str">
        <f>ZZZ__FnCalls!F101</f>
        <v>MMM 2017</v>
      </c>
      <c r="CZ187" s="20" t="str">
        <f>ZZZ__FnCalls!F102</f>
        <v>MMM 2017</v>
      </c>
      <c r="DA187" s="21" t="str">
        <f>ZZZ__FnCalls!H91</f>
        <v>2017</v>
      </c>
      <c r="DB187" s="20" t="str">
        <f>ZZZ__FnCalls!F103</f>
        <v>MMM 2018</v>
      </c>
      <c r="DC187" s="20" t="str">
        <f>ZZZ__FnCalls!F104</f>
        <v>MMM 2018</v>
      </c>
      <c r="DD187" s="20" t="str">
        <f>ZZZ__FnCalls!F105</f>
        <v>MMM 2018</v>
      </c>
      <c r="DE187" s="20" t="str">
        <f>ZZZ__FnCalls!F106</f>
        <v>MMM 2018</v>
      </c>
      <c r="DF187" s="20" t="str">
        <f>ZZZ__FnCalls!F107</f>
        <v>MMM 2018</v>
      </c>
      <c r="DG187" s="20" t="str">
        <f>ZZZ__FnCalls!F108</f>
        <v>MMM 2018</v>
      </c>
      <c r="DH187" s="20" t="str">
        <f>ZZZ__FnCalls!F109</f>
        <v>MMM 2018</v>
      </c>
      <c r="DI187" s="20" t="str">
        <f>ZZZ__FnCalls!F110</f>
        <v>MMM 2018</v>
      </c>
      <c r="DJ187" s="20" t="str">
        <f>ZZZ__FnCalls!F111</f>
        <v>MMM 2018</v>
      </c>
      <c r="DK187" s="20" t="str">
        <f>ZZZ__FnCalls!F112</f>
        <v>MMM 2018</v>
      </c>
      <c r="DL187" s="20" t="str">
        <f>ZZZ__FnCalls!F113</f>
        <v>MMM 2018</v>
      </c>
      <c r="DM187" s="20" t="str">
        <f>ZZZ__FnCalls!F114</f>
        <v>MMM 2018</v>
      </c>
      <c r="DN187" s="21" t="str">
        <f>ZZZ__FnCalls!H103</f>
        <v>2018</v>
      </c>
      <c r="DO187" s="20" t="str">
        <f>ZZZ__FnCalls!F115</f>
        <v>MMM 2019</v>
      </c>
      <c r="DP187" s="20" t="str">
        <f>ZZZ__FnCalls!F116</f>
        <v>MMM 2019</v>
      </c>
      <c r="DQ187" s="20" t="str">
        <f>ZZZ__FnCalls!F117</f>
        <v>MMM 2019</v>
      </c>
      <c r="DR187" s="20" t="str">
        <f>ZZZ__FnCalls!F118</f>
        <v>MMM 2019</v>
      </c>
      <c r="DS187" s="20" t="str">
        <f>ZZZ__FnCalls!F119</f>
        <v>MMM 2019</v>
      </c>
      <c r="DT187" s="20" t="str">
        <f>ZZZ__FnCalls!F120</f>
        <v>MMM 2019</v>
      </c>
      <c r="DU187" s="20" t="str">
        <f>ZZZ__FnCalls!F121</f>
        <v>MMM 2019</v>
      </c>
      <c r="DV187" s="20" t="str">
        <f>ZZZ__FnCalls!F122</f>
        <v>MMM 2019</v>
      </c>
      <c r="DW187" s="20" t="str">
        <f>ZZZ__FnCalls!F123</f>
        <v>MMM 2019</v>
      </c>
      <c r="DX187" s="20" t="str">
        <f>ZZZ__FnCalls!F124</f>
        <v>MMM 2019</v>
      </c>
      <c r="DY187" s="20" t="str">
        <f>ZZZ__FnCalls!F125</f>
        <v>MMM 2019</v>
      </c>
      <c r="DZ187" s="20" t="str">
        <f>ZZZ__FnCalls!F126</f>
        <v>MMM 2019</v>
      </c>
      <c r="EA187" s="21" t="str">
        <f>ZZZ__FnCalls!H115</f>
        <v>2019</v>
      </c>
      <c r="EB187" s="20" t="str">
        <f>ZZZ__FnCalls!F127</f>
        <v>MMM 2020</v>
      </c>
      <c r="EC187" s="20" t="str">
        <f>ZZZ__FnCalls!F128</f>
        <v>MMM 2020</v>
      </c>
      <c r="ED187" s="20" t="str">
        <f>ZZZ__FnCalls!F129</f>
        <v>MMM 2020</v>
      </c>
      <c r="EE187" s="20" t="str">
        <f>ZZZ__FnCalls!F130</f>
        <v>MMM 2020</v>
      </c>
      <c r="EF187" s="20" t="str">
        <f>ZZZ__FnCalls!F131</f>
        <v>MMM 2020</v>
      </c>
      <c r="EG187" s="20" t="str">
        <f>ZZZ__FnCalls!F132</f>
        <v>MMM 2020</v>
      </c>
      <c r="EH187" s="20" t="str">
        <f>ZZZ__FnCalls!F133</f>
        <v>MMM 2020</v>
      </c>
      <c r="EI187" s="20" t="str">
        <f>ZZZ__FnCalls!F134</f>
        <v>MMM 2020</v>
      </c>
      <c r="EJ187" s="20" t="str">
        <f>ZZZ__FnCalls!F135</f>
        <v>MMM 2020</v>
      </c>
      <c r="EK187" s="20" t="str">
        <f>ZZZ__FnCalls!F136</f>
        <v>MMM 2020</v>
      </c>
      <c r="EL187" s="20" t="str">
        <f>ZZZ__FnCalls!F137</f>
        <v>MMM 2020</v>
      </c>
      <c r="EM187" s="20" t="str">
        <f>ZZZ__FnCalls!F138</f>
        <v>MMM 2020</v>
      </c>
      <c r="EN187" s="21" t="str">
        <f>ZZZ__FnCalls!H127</f>
        <v>2020</v>
      </c>
    </row>
    <row r="188" spans="1:144" ht="12.75" customHeight="1" x14ac:dyDescent="0.2">
      <c r="A188" s="5"/>
      <c r="B188" s="44">
        <f>ZZZ__FnCalls!A7</f>
        <v>40179</v>
      </c>
      <c r="C188" s="44">
        <f>ZZZ__FnCalls!A8</f>
        <v>40210</v>
      </c>
      <c r="D188" s="44">
        <f>ZZZ__FnCalls!A9</f>
        <v>40238</v>
      </c>
      <c r="E188" s="44">
        <f>ZZZ__FnCalls!A10</f>
        <v>40269</v>
      </c>
      <c r="F188" s="44">
        <f>ZZZ__FnCalls!A11</f>
        <v>40299</v>
      </c>
      <c r="G188" s="44">
        <f>ZZZ__FnCalls!A12</f>
        <v>40330</v>
      </c>
      <c r="H188" s="44">
        <f>ZZZ__FnCalls!A13</f>
        <v>40360</v>
      </c>
      <c r="I188" s="44">
        <f>ZZZ__FnCalls!A14</f>
        <v>40391</v>
      </c>
      <c r="J188" s="44">
        <f>ZZZ__FnCalls!A15</f>
        <v>40422</v>
      </c>
      <c r="K188" s="44">
        <f>ZZZ__FnCalls!A16</f>
        <v>40452</v>
      </c>
      <c r="L188" s="44">
        <f>ZZZ__FnCalls!A17</f>
        <v>40483</v>
      </c>
      <c r="M188" s="44">
        <f>ZZZ__FnCalls!A18</f>
        <v>40513</v>
      </c>
      <c r="N188" s="45">
        <f>ZZZ__FnCalls!A7</f>
        <v>40179</v>
      </c>
      <c r="O188" s="44">
        <f>ZZZ__FnCalls!A19</f>
        <v>40544</v>
      </c>
      <c r="P188" s="44">
        <f>ZZZ__FnCalls!A20</f>
        <v>40575</v>
      </c>
      <c r="Q188" s="44">
        <f>ZZZ__FnCalls!A21</f>
        <v>40603</v>
      </c>
      <c r="R188" s="44">
        <f>ZZZ__FnCalls!A22</f>
        <v>40634</v>
      </c>
      <c r="S188" s="44">
        <f>ZZZ__FnCalls!A23</f>
        <v>40664</v>
      </c>
      <c r="T188" s="44">
        <f>ZZZ__FnCalls!A24</f>
        <v>40695</v>
      </c>
      <c r="U188" s="44">
        <f>ZZZ__FnCalls!A25</f>
        <v>40725</v>
      </c>
      <c r="V188" s="44">
        <f>ZZZ__FnCalls!A26</f>
        <v>40756</v>
      </c>
      <c r="W188" s="44">
        <f>ZZZ__FnCalls!A27</f>
        <v>40787</v>
      </c>
      <c r="X188" s="44">
        <f>ZZZ__FnCalls!A28</f>
        <v>40817</v>
      </c>
      <c r="Y188" s="44">
        <f>ZZZ__FnCalls!A29</f>
        <v>40848</v>
      </c>
      <c r="Z188" s="44">
        <f>ZZZ__FnCalls!A30</f>
        <v>40878</v>
      </c>
      <c r="AA188" s="45">
        <f>ZZZ__FnCalls!A19</f>
        <v>40544</v>
      </c>
      <c r="AB188" s="44">
        <f>ZZZ__FnCalls!A31</f>
        <v>40909</v>
      </c>
      <c r="AC188" s="44">
        <f>ZZZ__FnCalls!A32</f>
        <v>40940</v>
      </c>
      <c r="AD188" s="44">
        <f>ZZZ__FnCalls!A33</f>
        <v>40969</v>
      </c>
      <c r="AE188" s="44">
        <f>ZZZ__FnCalls!A34</f>
        <v>41000</v>
      </c>
      <c r="AF188" s="44">
        <f>ZZZ__FnCalls!A35</f>
        <v>41030</v>
      </c>
      <c r="AG188" s="44">
        <f>ZZZ__FnCalls!A36</f>
        <v>41061</v>
      </c>
      <c r="AH188" s="44">
        <f>ZZZ__FnCalls!A37</f>
        <v>41091</v>
      </c>
      <c r="AI188" s="44">
        <f>ZZZ__FnCalls!A38</f>
        <v>41122</v>
      </c>
      <c r="AJ188" s="44">
        <f>ZZZ__FnCalls!A39</f>
        <v>41153</v>
      </c>
      <c r="AK188" s="44">
        <f>ZZZ__FnCalls!A40</f>
        <v>41183</v>
      </c>
      <c r="AL188" s="44">
        <f>ZZZ__FnCalls!A41</f>
        <v>41214</v>
      </c>
      <c r="AM188" s="44">
        <f>ZZZ__FnCalls!A42</f>
        <v>41244</v>
      </c>
      <c r="AN188" s="45">
        <f>ZZZ__FnCalls!A31</f>
        <v>40909</v>
      </c>
      <c r="AO188" s="44">
        <f>ZZZ__FnCalls!A43</f>
        <v>41275</v>
      </c>
      <c r="AP188" s="44">
        <f>ZZZ__FnCalls!A44</f>
        <v>41306</v>
      </c>
      <c r="AQ188" s="44">
        <f>ZZZ__FnCalls!A45</f>
        <v>41334</v>
      </c>
      <c r="AR188" s="44">
        <f>ZZZ__FnCalls!A46</f>
        <v>41365</v>
      </c>
      <c r="AS188" s="44">
        <f>ZZZ__FnCalls!A47</f>
        <v>41395</v>
      </c>
      <c r="AT188" s="44">
        <f>ZZZ__FnCalls!A48</f>
        <v>41426</v>
      </c>
      <c r="AU188" s="44">
        <f>ZZZ__FnCalls!A49</f>
        <v>41456</v>
      </c>
      <c r="AV188" s="44">
        <f>ZZZ__FnCalls!A50</f>
        <v>41487</v>
      </c>
      <c r="AW188" s="44">
        <f>ZZZ__FnCalls!A51</f>
        <v>41518</v>
      </c>
      <c r="AX188" s="44">
        <f>ZZZ__FnCalls!A52</f>
        <v>41548</v>
      </c>
      <c r="AY188" s="44">
        <f>ZZZ__FnCalls!A53</f>
        <v>41579</v>
      </c>
      <c r="AZ188" s="44">
        <f>ZZZ__FnCalls!A54</f>
        <v>41609</v>
      </c>
      <c r="BA188" s="45">
        <f>ZZZ__FnCalls!A43</f>
        <v>41275</v>
      </c>
      <c r="BB188" s="44">
        <f>ZZZ__FnCalls!A55</f>
        <v>41640</v>
      </c>
      <c r="BC188" s="44">
        <f>ZZZ__FnCalls!A56</f>
        <v>41671</v>
      </c>
      <c r="BD188" s="44">
        <f>ZZZ__FnCalls!A57</f>
        <v>41699</v>
      </c>
      <c r="BE188" s="44">
        <f>ZZZ__FnCalls!A58</f>
        <v>41730</v>
      </c>
      <c r="BF188" s="44">
        <f>ZZZ__FnCalls!A59</f>
        <v>41760</v>
      </c>
      <c r="BG188" s="44">
        <f>ZZZ__FnCalls!A60</f>
        <v>41791</v>
      </c>
      <c r="BH188" s="44">
        <f>ZZZ__FnCalls!A61</f>
        <v>41821</v>
      </c>
      <c r="BI188" s="44">
        <f>ZZZ__FnCalls!A62</f>
        <v>41852</v>
      </c>
      <c r="BJ188" s="44">
        <f>ZZZ__FnCalls!A63</f>
        <v>41883</v>
      </c>
      <c r="BK188" s="44">
        <f>ZZZ__FnCalls!A64</f>
        <v>41913</v>
      </c>
      <c r="BL188" s="44">
        <f>ZZZ__FnCalls!A65</f>
        <v>41944</v>
      </c>
      <c r="BM188" s="44">
        <f>ZZZ__FnCalls!A66</f>
        <v>41974</v>
      </c>
      <c r="BN188" s="45">
        <f>ZZZ__FnCalls!A55</f>
        <v>41640</v>
      </c>
      <c r="BO188" s="44">
        <f>ZZZ__FnCalls!A67</f>
        <v>42005</v>
      </c>
      <c r="BP188" s="44">
        <f>ZZZ__FnCalls!A68</f>
        <v>42036</v>
      </c>
      <c r="BQ188" s="44">
        <f>ZZZ__FnCalls!A69</f>
        <v>42064</v>
      </c>
      <c r="BR188" s="44">
        <f>ZZZ__FnCalls!A70</f>
        <v>42095</v>
      </c>
      <c r="BS188" s="44">
        <f>ZZZ__FnCalls!A71</f>
        <v>42125</v>
      </c>
      <c r="BT188" s="44">
        <f>ZZZ__FnCalls!A72</f>
        <v>42156</v>
      </c>
      <c r="BU188" s="44">
        <f>ZZZ__FnCalls!A73</f>
        <v>42186</v>
      </c>
      <c r="BV188" s="44">
        <f>ZZZ__FnCalls!A74</f>
        <v>42217</v>
      </c>
      <c r="BW188" s="44">
        <f>ZZZ__FnCalls!A75</f>
        <v>42248</v>
      </c>
      <c r="BX188" s="44">
        <f>ZZZ__FnCalls!A76</f>
        <v>42278</v>
      </c>
      <c r="BY188" s="44">
        <f>ZZZ__FnCalls!A77</f>
        <v>42309</v>
      </c>
      <c r="BZ188" s="44">
        <f>ZZZ__FnCalls!A78</f>
        <v>42339</v>
      </c>
      <c r="CA188" s="45">
        <f>ZZZ__FnCalls!A67</f>
        <v>42005</v>
      </c>
      <c r="CB188" s="44">
        <f>ZZZ__FnCalls!A79</f>
        <v>42370</v>
      </c>
      <c r="CC188" s="44">
        <f>ZZZ__FnCalls!A80</f>
        <v>42401</v>
      </c>
      <c r="CD188" s="44">
        <f>ZZZ__FnCalls!A81</f>
        <v>42430</v>
      </c>
      <c r="CE188" s="44">
        <f>ZZZ__FnCalls!A82</f>
        <v>42461</v>
      </c>
      <c r="CF188" s="44">
        <f>ZZZ__FnCalls!A83</f>
        <v>42491</v>
      </c>
      <c r="CG188" s="44">
        <f>ZZZ__FnCalls!A84</f>
        <v>42522</v>
      </c>
      <c r="CH188" s="44">
        <f>ZZZ__FnCalls!A85</f>
        <v>42552</v>
      </c>
      <c r="CI188" s="44">
        <f>ZZZ__FnCalls!A86</f>
        <v>42583</v>
      </c>
      <c r="CJ188" s="44">
        <f>ZZZ__FnCalls!A87</f>
        <v>42614</v>
      </c>
      <c r="CK188" s="44">
        <f>ZZZ__FnCalls!A88</f>
        <v>42644</v>
      </c>
      <c r="CL188" s="44">
        <f>ZZZ__FnCalls!A89</f>
        <v>42675</v>
      </c>
      <c r="CM188" s="44">
        <f>ZZZ__FnCalls!A90</f>
        <v>42705</v>
      </c>
      <c r="CN188" s="45">
        <f>ZZZ__FnCalls!A79</f>
        <v>42370</v>
      </c>
      <c r="CO188" s="44">
        <f>ZZZ__FnCalls!A91</f>
        <v>42736</v>
      </c>
      <c r="CP188" s="44">
        <f>ZZZ__FnCalls!A92</f>
        <v>42767</v>
      </c>
      <c r="CQ188" s="44">
        <f>ZZZ__FnCalls!A93</f>
        <v>42795</v>
      </c>
      <c r="CR188" s="44">
        <f>ZZZ__FnCalls!A94</f>
        <v>42826</v>
      </c>
      <c r="CS188" s="44">
        <f>ZZZ__FnCalls!A95</f>
        <v>42856</v>
      </c>
      <c r="CT188" s="44">
        <f>ZZZ__FnCalls!A96</f>
        <v>42887</v>
      </c>
      <c r="CU188" s="44">
        <f>ZZZ__FnCalls!A97</f>
        <v>42917</v>
      </c>
      <c r="CV188" s="44">
        <f>ZZZ__FnCalls!A98</f>
        <v>42948</v>
      </c>
      <c r="CW188" s="44">
        <f>ZZZ__FnCalls!A99</f>
        <v>42979</v>
      </c>
      <c r="CX188" s="44">
        <f>ZZZ__FnCalls!A100</f>
        <v>43009</v>
      </c>
      <c r="CY188" s="44">
        <f>ZZZ__FnCalls!A101</f>
        <v>43040</v>
      </c>
      <c r="CZ188" s="44">
        <f>ZZZ__FnCalls!A102</f>
        <v>43070</v>
      </c>
      <c r="DA188" s="45">
        <f>ZZZ__FnCalls!A91</f>
        <v>42736</v>
      </c>
      <c r="DB188" s="44">
        <f>ZZZ__FnCalls!A103</f>
        <v>43101</v>
      </c>
      <c r="DC188" s="44">
        <f>ZZZ__FnCalls!A104</f>
        <v>43132</v>
      </c>
      <c r="DD188" s="44">
        <f>ZZZ__FnCalls!A105</f>
        <v>43160</v>
      </c>
      <c r="DE188" s="44">
        <f>ZZZ__FnCalls!A106</f>
        <v>43191</v>
      </c>
      <c r="DF188" s="44">
        <f>ZZZ__FnCalls!A107</f>
        <v>43221</v>
      </c>
      <c r="DG188" s="44">
        <f>ZZZ__FnCalls!A108</f>
        <v>43252</v>
      </c>
      <c r="DH188" s="44">
        <f>ZZZ__FnCalls!A109</f>
        <v>43282</v>
      </c>
      <c r="DI188" s="44">
        <f>ZZZ__FnCalls!A110</f>
        <v>43313</v>
      </c>
      <c r="DJ188" s="44">
        <f>ZZZ__FnCalls!A111</f>
        <v>43344</v>
      </c>
      <c r="DK188" s="44">
        <f>ZZZ__FnCalls!A112</f>
        <v>43374</v>
      </c>
      <c r="DL188" s="44">
        <f>ZZZ__FnCalls!A113</f>
        <v>43405</v>
      </c>
      <c r="DM188" s="44">
        <f>ZZZ__FnCalls!A114</f>
        <v>43435</v>
      </c>
      <c r="DN188" s="45">
        <f>ZZZ__FnCalls!A103</f>
        <v>43101</v>
      </c>
      <c r="DO188" s="44">
        <f>ZZZ__FnCalls!A115</f>
        <v>43466</v>
      </c>
      <c r="DP188" s="44">
        <f>ZZZ__FnCalls!A116</f>
        <v>43497</v>
      </c>
      <c r="DQ188" s="44">
        <f>ZZZ__FnCalls!A117</f>
        <v>43525</v>
      </c>
      <c r="DR188" s="44">
        <f>ZZZ__FnCalls!A118</f>
        <v>43556</v>
      </c>
      <c r="DS188" s="44">
        <f>ZZZ__FnCalls!A119</f>
        <v>43586</v>
      </c>
      <c r="DT188" s="44">
        <f>ZZZ__FnCalls!A120</f>
        <v>43617</v>
      </c>
      <c r="DU188" s="44">
        <f>ZZZ__FnCalls!A121</f>
        <v>43647</v>
      </c>
      <c r="DV188" s="44">
        <f>ZZZ__FnCalls!A122</f>
        <v>43678</v>
      </c>
      <c r="DW188" s="44">
        <f>ZZZ__FnCalls!A123</f>
        <v>43709</v>
      </c>
      <c r="DX188" s="44">
        <f>ZZZ__FnCalls!A124</f>
        <v>43739</v>
      </c>
      <c r="DY188" s="44">
        <f>ZZZ__FnCalls!A125</f>
        <v>43770</v>
      </c>
      <c r="DZ188" s="44">
        <f>ZZZ__FnCalls!A126</f>
        <v>43800</v>
      </c>
      <c r="EA188" s="45">
        <f>ZZZ__FnCalls!A115</f>
        <v>43466</v>
      </c>
      <c r="EB188" s="44">
        <f>ZZZ__FnCalls!A127</f>
        <v>43831</v>
      </c>
      <c r="EC188" s="44">
        <f>ZZZ__FnCalls!A128</f>
        <v>43862</v>
      </c>
      <c r="ED188" s="44">
        <f>ZZZ__FnCalls!A129</f>
        <v>43891</v>
      </c>
      <c r="EE188" s="44">
        <f>ZZZ__FnCalls!A130</f>
        <v>43922</v>
      </c>
      <c r="EF188" s="44">
        <f>ZZZ__FnCalls!A131</f>
        <v>43952</v>
      </c>
      <c r="EG188" s="44">
        <f>ZZZ__FnCalls!A132</f>
        <v>43983</v>
      </c>
      <c r="EH188" s="44">
        <f>ZZZ__FnCalls!A133</f>
        <v>44013</v>
      </c>
      <c r="EI188" s="44">
        <f>ZZZ__FnCalls!A134</f>
        <v>44044</v>
      </c>
      <c r="EJ188" s="44">
        <f>ZZZ__FnCalls!A135</f>
        <v>44075</v>
      </c>
      <c r="EK188" s="44">
        <f>ZZZ__FnCalls!A136</f>
        <v>44105</v>
      </c>
      <c r="EL188" s="44">
        <f>ZZZ__FnCalls!A137</f>
        <v>44136</v>
      </c>
      <c r="EM188" s="44">
        <f>ZZZ__FnCalls!A138</f>
        <v>44166</v>
      </c>
      <c r="EN188" s="45">
        <f>ZZZ__FnCalls!A127</f>
        <v>43831</v>
      </c>
    </row>
    <row r="189" spans="1:144" ht="12.75" customHeight="1" x14ac:dyDescent="0.2">
      <c r="A189" s="2" t="str">
        <f>"Income_Current_Disposable_stdev_2"</f>
        <v>Income_Current_Disposable_stdev_2</v>
      </c>
    </row>
    <row r="190" spans="1:144" ht="12.75" customHeight="1" x14ac:dyDescent="0.2">
      <c r="B190" s="19" t="str">
        <f>ZZZ__FnCalls!F7</f>
        <v>MMM 2010</v>
      </c>
      <c r="C190" s="20" t="str">
        <f>ZZZ__FnCalls!F8</f>
        <v>MMM 2010</v>
      </c>
      <c r="D190" s="20" t="str">
        <f>ZZZ__FnCalls!F9</f>
        <v>MMM 2010</v>
      </c>
      <c r="E190" s="20" t="str">
        <f>ZZZ__FnCalls!F10</f>
        <v>MMM 2010</v>
      </c>
      <c r="F190" s="20" t="str">
        <f>ZZZ__FnCalls!F11</f>
        <v>MMM 2010</v>
      </c>
      <c r="G190" s="20" t="str">
        <f>ZZZ__FnCalls!F12</f>
        <v>MMM 2010</v>
      </c>
      <c r="H190" s="20" t="str">
        <f>ZZZ__FnCalls!F13</f>
        <v>MMM 2010</v>
      </c>
      <c r="I190" s="20" t="str">
        <f>ZZZ__FnCalls!F14</f>
        <v>MMM 2010</v>
      </c>
      <c r="J190" s="20" t="str">
        <f>ZZZ__FnCalls!F15</f>
        <v>MMM 2010</v>
      </c>
      <c r="K190" s="20" t="str">
        <f>ZZZ__FnCalls!F16</f>
        <v>MMM 2010</v>
      </c>
      <c r="L190" s="20" t="str">
        <f>ZZZ__FnCalls!F17</f>
        <v>MMM 2010</v>
      </c>
      <c r="M190" s="20" t="str">
        <f>ZZZ__FnCalls!F18</f>
        <v>MMM 2010</v>
      </c>
      <c r="N190" s="21" t="str">
        <f>ZZZ__FnCalls!H7</f>
        <v>2010</v>
      </c>
      <c r="O190" s="20" t="str">
        <f>ZZZ__FnCalls!F19</f>
        <v>MMM 2011</v>
      </c>
      <c r="P190" s="20" t="str">
        <f>ZZZ__FnCalls!F20</f>
        <v>MMM 2011</v>
      </c>
      <c r="Q190" s="20" t="str">
        <f>ZZZ__FnCalls!F21</f>
        <v>MMM 2011</v>
      </c>
      <c r="R190" s="20" t="str">
        <f>ZZZ__FnCalls!F22</f>
        <v>MMM 2011</v>
      </c>
      <c r="S190" s="20" t="str">
        <f>ZZZ__FnCalls!F23</f>
        <v>MMM 2011</v>
      </c>
      <c r="T190" s="20" t="str">
        <f>ZZZ__FnCalls!F24</f>
        <v>MMM 2011</v>
      </c>
      <c r="U190" s="20" t="str">
        <f>ZZZ__FnCalls!F25</f>
        <v>MMM 2011</v>
      </c>
      <c r="V190" s="20" t="str">
        <f>ZZZ__FnCalls!F26</f>
        <v>MMM 2011</v>
      </c>
      <c r="W190" s="20" t="str">
        <f>ZZZ__FnCalls!F27</f>
        <v>MMM 2011</v>
      </c>
      <c r="X190" s="20" t="str">
        <f>ZZZ__FnCalls!F28</f>
        <v>MMM 2011</v>
      </c>
      <c r="Y190" s="20" t="str">
        <f>ZZZ__FnCalls!F29</f>
        <v>MMM 2011</v>
      </c>
      <c r="Z190" s="20" t="str">
        <f>ZZZ__FnCalls!F30</f>
        <v>MMM 2011</v>
      </c>
      <c r="AA190" s="21" t="str">
        <f>ZZZ__FnCalls!H19</f>
        <v>2011</v>
      </c>
      <c r="AB190" s="20" t="str">
        <f>ZZZ__FnCalls!F31</f>
        <v>MMM 2012</v>
      </c>
      <c r="AC190" s="20" t="str">
        <f>ZZZ__FnCalls!F32</f>
        <v>MMM 2012</v>
      </c>
      <c r="AD190" s="20" t="str">
        <f>ZZZ__FnCalls!F33</f>
        <v>MMM 2012</v>
      </c>
      <c r="AE190" s="20" t="str">
        <f>ZZZ__FnCalls!F34</f>
        <v>MMM 2012</v>
      </c>
      <c r="AF190" s="20" t="str">
        <f>ZZZ__FnCalls!F35</f>
        <v>MMM 2012</v>
      </c>
      <c r="AG190" s="20" t="str">
        <f>ZZZ__FnCalls!F36</f>
        <v>MMM 2012</v>
      </c>
      <c r="AH190" s="20" t="str">
        <f>ZZZ__FnCalls!F37</f>
        <v>MMM 2012</v>
      </c>
      <c r="AI190" s="20" t="str">
        <f>ZZZ__FnCalls!F38</f>
        <v>MMM 2012</v>
      </c>
      <c r="AJ190" s="20" t="str">
        <f>ZZZ__FnCalls!F39</f>
        <v>MMM 2012</v>
      </c>
      <c r="AK190" s="20" t="str">
        <f>ZZZ__FnCalls!F40</f>
        <v>MMM 2012</v>
      </c>
      <c r="AL190" s="20" t="str">
        <f>ZZZ__FnCalls!F41</f>
        <v>MMM 2012</v>
      </c>
      <c r="AM190" s="20" t="str">
        <f>ZZZ__FnCalls!F42</f>
        <v>MMM 2012</v>
      </c>
      <c r="AN190" s="21" t="str">
        <f>ZZZ__FnCalls!H31</f>
        <v>2012</v>
      </c>
      <c r="AO190" s="20" t="str">
        <f>ZZZ__FnCalls!F43</f>
        <v>MMM 2013</v>
      </c>
      <c r="AP190" s="20" t="str">
        <f>ZZZ__FnCalls!F44</f>
        <v>MMM 2013</v>
      </c>
      <c r="AQ190" s="20" t="str">
        <f>ZZZ__FnCalls!F45</f>
        <v>MMM 2013</v>
      </c>
      <c r="AR190" s="20" t="str">
        <f>ZZZ__FnCalls!F46</f>
        <v>MMM 2013</v>
      </c>
      <c r="AS190" s="20" t="str">
        <f>ZZZ__FnCalls!F47</f>
        <v>MMM 2013</v>
      </c>
      <c r="AT190" s="20" t="str">
        <f>ZZZ__FnCalls!F48</f>
        <v>MMM 2013</v>
      </c>
      <c r="AU190" s="20" t="str">
        <f>ZZZ__FnCalls!F49</f>
        <v>MMM 2013</v>
      </c>
      <c r="AV190" s="20" t="str">
        <f>ZZZ__FnCalls!F50</f>
        <v>MMM 2013</v>
      </c>
      <c r="AW190" s="20" t="str">
        <f>ZZZ__FnCalls!F51</f>
        <v>MMM 2013</v>
      </c>
      <c r="AX190" s="20" t="str">
        <f>ZZZ__FnCalls!F52</f>
        <v>MMM 2013</v>
      </c>
      <c r="AY190" s="20" t="str">
        <f>ZZZ__FnCalls!F53</f>
        <v>MMM 2013</v>
      </c>
      <c r="AZ190" s="20" t="str">
        <f>ZZZ__FnCalls!F54</f>
        <v>MMM 2013</v>
      </c>
      <c r="BA190" s="21" t="str">
        <f>ZZZ__FnCalls!H43</f>
        <v>2013</v>
      </c>
      <c r="BB190" s="20" t="str">
        <f>ZZZ__FnCalls!F55</f>
        <v>MMM 2014</v>
      </c>
      <c r="BC190" s="20" t="str">
        <f>ZZZ__FnCalls!F56</f>
        <v>MMM 2014</v>
      </c>
      <c r="BD190" s="20" t="str">
        <f>ZZZ__FnCalls!F57</f>
        <v>MMM 2014</v>
      </c>
      <c r="BE190" s="20" t="str">
        <f>ZZZ__FnCalls!F58</f>
        <v>MMM 2014</v>
      </c>
      <c r="BF190" s="20" t="str">
        <f>ZZZ__FnCalls!F59</f>
        <v>MMM 2014</v>
      </c>
      <c r="BG190" s="20" t="str">
        <f>ZZZ__FnCalls!F60</f>
        <v>MMM 2014</v>
      </c>
      <c r="BH190" s="20" t="str">
        <f>ZZZ__FnCalls!F61</f>
        <v>MMM 2014</v>
      </c>
      <c r="BI190" s="20" t="str">
        <f>ZZZ__FnCalls!F62</f>
        <v>MMM 2014</v>
      </c>
      <c r="BJ190" s="20" t="str">
        <f>ZZZ__FnCalls!F63</f>
        <v>MMM 2014</v>
      </c>
      <c r="BK190" s="20" t="str">
        <f>ZZZ__FnCalls!F64</f>
        <v>MMM 2014</v>
      </c>
      <c r="BL190" s="20" t="str">
        <f>ZZZ__FnCalls!F65</f>
        <v>MMM 2014</v>
      </c>
      <c r="BM190" s="20" t="str">
        <f>ZZZ__FnCalls!F66</f>
        <v>MMM 2014</v>
      </c>
      <c r="BN190" s="21" t="str">
        <f>ZZZ__FnCalls!H55</f>
        <v>2014</v>
      </c>
      <c r="BO190" s="20" t="str">
        <f>ZZZ__FnCalls!F67</f>
        <v>MMM 2015</v>
      </c>
      <c r="BP190" s="20" t="str">
        <f>ZZZ__FnCalls!F68</f>
        <v>MMM 2015</v>
      </c>
      <c r="BQ190" s="20" t="str">
        <f>ZZZ__FnCalls!F69</f>
        <v>MMM 2015</v>
      </c>
      <c r="BR190" s="20" t="str">
        <f>ZZZ__FnCalls!F70</f>
        <v>MMM 2015</v>
      </c>
      <c r="BS190" s="20" t="str">
        <f>ZZZ__FnCalls!F71</f>
        <v>MMM 2015</v>
      </c>
      <c r="BT190" s="20" t="str">
        <f>ZZZ__FnCalls!F72</f>
        <v>MMM 2015</v>
      </c>
      <c r="BU190" s="20" t="str">
        <f>ZZZ__FnCalls!F73</f>
        <v>MMM 2015</v>
      </c>
      <c r="BV190" s="20" t="str">
        <f>ZZZ__FnCalls!F74</f>
        <v>MMM 2015</v>
      </c>
      <c r="BW190" s="20" t="str">
        <f>ZZZ__FnCalls!F75</f>
        <v>MMM 2015</v>
      </c>
      <c r="BX190" s="20" t="str">
        <f>ZZZ__FnCalls!F76</f>
        <v>MMM 2015</v>
      </c>
      <c r="BY190" s="20" t="str">
        <f>ZZZ__FnCalls!F77</f>
        <v>MMM 2015</v>
      </c>
      <c r="BZ190" s="20" t="str">
        <f>ZZZ__FnCalls!F78</f>
        <v>MMM 2015</v>
      </c>
      <c r="CA190" s="21" t="str">
        <f>ZZZ__FnCalls!H67</f>
        <v>2015</v>
      </c>
      <c r="CB190" s="20" t="str">
        <f>ZZZ__FnCalls!F79</f>
        <v>MMM 2016</v>
      </c>
      <c r="CC190" s="20" t="str">
        <f>ZZZ__FnCalls!F80</f>
        <v>MMM 2016</v>
      </c>
      <c r="CD190" s="20" t="str">
        <f>ZZZ__FnCalls!F81</f>
        <v>MMM 2016</v>
      </c>
      <c r="CE190" s="20" t="str">
        <f>ZZZ__FnCalls!F82</f>
        <v>MMM 2016</v>
      </c>
      <c r="CF190" s="20" t="str">
        <f>ZZZ__FnCalls!F83</f>
        <v>MMM 2016</v>
      </c>
      <c r="CG190" s="20" t="str">
        <f>ZZZ__FnCalls!F84</f>
        <v>MMM 2016</v>
      </c>
      <c r="CH190" s="20" t="str">
        <f>ZZZ__FnCalls!F85</f>
        <v>MMM 2016</v>
      </c>
      <c r="CI190" s="20" t="str">
        <f>ZZZ__FnCalls!F86</f>
        <v>MMM 2016</v>
      </c>
      <c r="CJ190" s="20" t="str">
        <f>ZZZ__FnCalls!F87</f>
        <v>MMM 2016</v>
      </c>
      <c r="CK190" s="20" t="str">
        <f>ZZZ__FnCalls!F88</f>
        <v>MMM 2016</v>
      </c>
      <c r="CL190" s="20" t="str">
        <f>ZZZ__FnCalls!F89</f>
        <v>MMM 2016</v>
      </c>
      <c r="CM190" s="20" t="str">
        <f>ZZZ__FnCalls!F90</f>
        <v>MMM 2016</v>
      </c>
      <c r="CN190" s="21" t="str">
        <f>ZZZ__FnCalls!H79</f>
        <v>2016</v>
      </c>
      <c r="CO190" s="20" t="str">
        <f>ZZZ__FnCalls!F91</f>
        <v>MMM 2017</v>
      </c>
      <c r="CP190" s="20" t="str">
        <f>ZZZ__FnCalls!F92</f>
        <v>MMM 2017</v>
      </c>
      <c r="CQ190" s="20" t="str">
        <f>ZZZ__FnCalls!F93</f>
        <v>MMM 2017</v>
      </c>
      <c r="CR190" s="20" t="str">
        <f>ZZZ__FnCalls!F94</f>
        <v>MMM 2017</v>
      </c>
      <c r="CS190" s="20" t="str">
        <f>ZZZ__FnCalls!F95</f>
        <v>MMM 2017</v>
      </c>
      <c r="CT190" s="20" t="str">
        <f>ZZZ__FnCalls!F96</f>
        <v>MMM 2017</v>
      </c>
      <c r="CU190" s="20" t="str">
        <f>ZZZ__FnCalls!F97</f>
        <v>MMM 2017</v>
      </c>
      <c r="CV190" s="20" t="str">
        <f>ZZZ__FnCalls!F98</f>
        <v>MMM 2017</v>
      </c>
      <c r="CW190" s="20" t="str">
        <f>ZZZ__FnCalls!F99</f>
        <v>MMM 2017</v>
      </c>
      <c r="CX190" s="20" t="str">
        <f>ZZZ__FnCalls!F100</f>
        <v>MMM 2017</v>
      </c>
      <c r="CY190" s="20" t="str">
        <f>ZZZ__FnCalls!F101</f>
        <v>MMM 2017</v>
      </c>
      <c r="CZ190" s="20" t="str">
        <f>ZZZ__FnCalls!F102</f>
        <v>MMM 2017</v>
      </c>
      <c r="DA190" s="21" t="str">
        <f>ZZZ__FnCalls!H91</f>
        <v>2017</v>
      </c>
      <c r="DB190" s="20" t="str">
        <f>ZZZ__FnCalls!F103</f>
        <v>MMM 2018</v>
      </c>
      <c r="DC190" s="20" t="str">
        <f>ZZZ__FnCalls!F104</f>
        <v>MMM 2018</v>
      </c>
      <c r="DD190" s="20" t="str">
        <f>ZZZ__FnCalls!F105</f>
        <v>MMM 2018</v>
      </c>
      <c r="DE190" s="20" t="str">
        <f>ZZZ__FnCalls!F106</f>
        <v>MMM 2018</v>
      </c>
      <c r="DF190" s="20" t="str">
        <f>ZZZ__FnCalls!F107</f>
        <v>MMM 2018</v>
      </c>
      <c r="DG190" s="20" t="str">
        <f>ZZZ__FnCalls!F108</f>
        <v>MMM 2018</v>
      </c>
      <c r="DH190" s="20" t="str">
        <f>ZZZ__FnCalls!F109</f>
        <v>MMM 2018</v>
      </c>
      <c r="DI190" s="20" t="str">
        <f>ZZZ__FnCalls!F110</f>
        <v>MMM 2018</v>
      </c>
      <c r="DJ190" s="20" t="str">
        <f>ZZZ__FnCalls!F111</f>
        <v>MMM 2018</v>
      </c>
      <c r="DK190" s="20" t="str">
        <f>ZZZ__FnCalls!F112</f>
        <v>MMM 2018</v>
      </c>
      <c r="DL190" s="20" t="str">
        <f>ZZZ__FnCalls!F113</f>
        <v>MMM 2018</v>
      </c>
      <c r="DM190" s="20" t="str">
        <f>ZZZ__FnCalls!F114</f>
        <v>MMM 2018</v>
      </c>
      <c r="DN190" s="21" t="str">
        <f>ZZZ__FnCalls!H103</f>
        <v>2018</v>
      </c>
      <c r="DO190" s="20" t="str">
        <f>ZZZ__FnCalls!F115</f>
        <v>MMM 2019</v>
      </c>
      <c r="DP190" s="20" t="str">
        <f>ZZZ__FnCalls!F116</f>
        <v>MMM 2019</v>
      </c>
      <c r="DQ190" s="20" t="str">
        <f>ZZZ__FnCalls!F117</f>
        <v>MMM 2019</v>
      </c>
      <c r="DR190" s="20" t="str">
        <f>ZZZ__FnCalls!F118</f>
        <v>MMM 2019</v>
      </c>
      <c r="DS190" s="20" t="str">
        <f>ZZZ__FnCalls!F119</f>
        <v>MMM 2019</v>
      </c>
      <c r="DT190" s="20" t="str">
        <f>ZZZ__FnCalls!F120</f>
        <v>MMM 2019</v>
      </c>
      <c r="DU190" s="20" t="str">
        <f>ZZZ__FnCalls!F121</f>
        <v>MMM 2019</v>
      </c>
      <c r="DV190" s="20" t="str">
        <f>ZZZ__FnCalls!F122</f>
        <v>MMM 2019</v>
      </c>
      <c r="DW190" s="20" t="str">
        <f>ZZZ__FnCalls!F123</f>
        <v>MMM 2019</v>
      </c>
      <c r="DX190" s="20" t="str">
        <f>ZZZ__FnCalls!F124</f>
        <v>MMM 2019</v>
      </c>
      <c r="DY190" s="20" t="str">
        <f>ZZZ__FnCalls!F125</f>
        <v>MMM 2019</v>
      </c>
      <c r="DZ190" s="20" t="str">
        <f>ZZZ__FnCalls!F126</f>
        <v>MMM 2019</v>
      </c>
      <c r="EA190" s="21" t="str">
        <f>ZZZ__FnCalls!H115</f>
        <v>2019</v>
      </c>
      <c r="EB190" s="20" t="str">
        <f>ZZZ__FnCalls!F127</f>
        <v>MMM 2020</v>
      </c>
      <c r="EC190" s="20" t="str">
        <f>ZZZ__FnCalls!F128</f>
        <v>MMM 2020</v>
      </c>
      <c r="ED190" s="20" t="str">
        <f>ZZZ__FnCalls!F129</f>
        <v>MMM 2020</v>
      </c>
      <c r="EE190" s="20" t="str">
        <f>ZZZ__FnCalls!F130</f>
        <v>MMM 2020</v>
      </c>
      <c r="EF190" s="20" t="str">
        <f>ZZZ__FnCalls!F131</f>
        <v>MMM 2020</v>
      </c>
      <c r="EG190" s="20" t="str">
        <f>ZZZ__FnCalls!F132</f>
        <v>MMM 2020</v>
      </c>
      <c r="EH190" s="20" t="str">
        <f>ZZZ__FnCalls!F133</f>
        <v>MMM 2020</v>
      </c>
      <c r="EI190" s="20" t="str">
        <f>ZZZ__FnCalls!F134</f>
        <v>MMM 2020</v>
      </c>
      <c r="EJ190" s="20" t="str">
        <f>ZZZ__FnCalls!F135</f>
        <v>MMM 2020</v>
      </c>
      <c r="EK190" s="20" t="str">
        <f>ZZZ__FnCalls!F136</f>
        <v>MMM 2020</v>
      </c>
      <c r="EL190" s="20" t="str">
        <f>ZZZ__FnCalls!F137</f>
        <v>MMM 2020</v>
      </c>
      <c r="EM190" s="20" t="str">
        <f>ZZZ__FnCalls!F138</f>
        <v>MMM 2020</v>
      </c>
      <c r="EN190" s="21" t="str">
        <f>ZZZ__FnCalls!H127</f>
        <v>2020</v>
      </c>
    </row>
    <row r="191" spans="1:144" ht="12.75" customHeight="1" x14ac:dyDescent="0.2">
      <c r="A191" s="5"/>
      <c r="B191" s="44" t="str">
        <f>ZZZ__FnCalls!F7</f>
        <v>MMM 2010</v>
      </c>
      <c r="C191" s="44" t="str">
        <f>ZZZ__FnCalls!F8</f>
        <v>MMM 2010</v>
      </c>
      <c r="D191" s="44" t="str">
        <f>ZZZ__FnCalls!F9</f>
        <v>MMM 2010</v>
      </c>
      <c r="E191" s="44" t="str">
        <f>ZZZ__FnCalls!F10</f>
        <v>MMM 2010</v>
      </c>
      <c r="F191" s="44" t="str">
        <f>ZZZ__FnCalls!F11</f>
        <v>MMM 2010</v>
      </c>
      <c r="G191" s="44" t="str">
        <f>ZZZ__FnCalls!F12</f>
        <v>MMM 2010</v>
      </c>
      <c r="H191" s="44" t="str">
        <f>ZZZ__FnCalls!F13</f>
        <v>MMM 2010</v>
      </c>
      <c r="I191" s="44" t="str">
        <f>ZZZ__FnCalls!F14</f>
        <v>MMM 2010</v>
      </c>
      <c r="J191" s="44" t="str">
        <f>ZZZ__FnCalls!F15</f>
        <v>MMM 2010</v>
      </c>
      <c r="K191" s="44" t="str">
        <f>ZZZ__FnCalls!F16</f>
        <v>MMM 2010</v>
      </c>
      <c r="L191" s="44" t="str">
        <f>ZZZ__FnCalls!F17</f>
        <v>MMM 2010</v>
      </c>
      <c r="M191" s="44" t="str">
        <f>ZZZ__FnCalls!F18</f>
        <v>MMM 2010</v>
      </c>
      <c r="N191" s="45" t="str">
        <f>ZZZ__FnCalls!F7</f>
        <v>MMM 2010</v>
      </c>
      <c r="O191" s="44" t="str">
        <f>ZZZ__FnCalls!F19</f>
        <v>MMM 2011</v>
      </c>
      <c r="P191" s="44" t="str">
        <f>ZZZ__FnCalls!F20</f>
        <v>MMM 2011</v>
      </c>
      <c r="Q191" s="44" t="str">
        <f>ZZZ__FnCalls!F21</f>
        <v>MMM 2011</v>
      </c>
      <c r="R191" s="44" t="str">
        <f>ZZZ__FnCalls!F22</f>
        <v>MMM 2011</v>
      </c>
      <c r="S191" s="44" t="str">
        <f>ZZZ__FnCalls!F23</f>
        <v>MMM 2011</v>
      </c>
      <c r="T191" s="44" t="str">
        <f>ZZZ__FnCalls!F24</f>
        <v>MMM 2011</v>
      </c>
      <c r="U191" s="44" t="str">
        <f>ZZZ__FnCalls!F25</f>
        <v>MMM 2011</v>
      </c>
      <c r="V191" s="44" t="str">
        <f>ZZZ__FnCalls!F26</f>
        <v>MMM 2011</v>
      </c>
      <c r="W191" s="44" t="str">
        <f>ZZZ__FnCalls!F27</f>
        <v>MMM 2011</v>
      </c>
      <c r="X191" s="44" t="str">
        <f>ZZZ__FnCalls!F28</f>
        <v>MMM 2011</v>
      </c>
      <c r="Y191" s="44" t="str">
        <f>ZZZ__FnCalls!F29</f>
        <v>MMM 2011</v>
      </c>
      <c r="Z191" s="44" t="str">
        <f>ZZZ__FnCalls!F30</f>
        <v>MMM 2011</v>
      </c>
      <c r="AA191" s="45" t="str">
        <f>ZZZ__FnCalls!F19</f>
        <v>MMM 2011</v>
      </c>
      <c r="AB191" s="44" t="str">
        <f>ZZZ__FnCalls!F31</f>
        <v>MMM 2012</v>
      </c>
      <c r="AC191" s="44" t="str">
        <f>ZZZ__FnCalls!F32</f>
        <v>MMM 2012</v>
      </c>
      <c r="AD191" s="44" t="str">
        <f>ZZZ__FnCalls!F33</f>
        <v>MMM 2012</v>
      </c>
      <c r="AE191" s="44" t="str">
        <f>ZZZ__FnCalls!F34</f>
        <v>MMM 2012</v>
      </c>
      <c r="AF191" s="44" t="str">
        <f>ZZZ__FnCalls!F35</f>
        <v>MMM 2012</v>
      </c>
      <c r="AG191" s="44" t="str">
        <f>ZZZ__FnCalls!F36</f>
        <v>MMM 2012</v>
      </c>
      <c r="AH191" s="44" t="str">
        <f>ZZZ__FnCalls!F37</f>
        <v>MMM 2012</v>
      </c>
      <c r="AI191" s="44" t="str">
        <f>ZZZ__FnCalls!F38</f>
        <v>MMM 2012</v>
      </c>
      <c r="AJ191" s="44" t="str">
        <f>ZZZ__FnCalls!F39</f>
        <v>MMM 2012</v>
      </c>
      <c r="AK191" s="44" t="str">
        <f>ZZZ__FnCalls!F40</f>
        <v>MMM 2012</v>
      </c>
      <c r="AL191" s="44" t="str">
        <f>ZZZ__FnCalls!F41</f>
        <v>MMM 2012</v>
      </c>
      <c r="AM191" s="44" t="str">
        <f>ZZZ__FnCalls!F42</f>
        <v>MMM 2012</v>
      </c>
      <c r="AN191" s="45" t="str">
        <f>ZZZ__FnCalls!F31</f>
        <v>MMM 2012</v>
      </c>
      <c r="AO191" s="44" t="str">
        <f>ZZZ__FnCalls!F43</f>
        <v>MMM 2013</v>
      </c>
      <c r="AP191" s="44" t="str">
        <f>ZZZ__FnCalls!F44</f>
        <v>MMM 2013</v>
      </c>
      <c r="AQ191" s="44" t="str">
        <f>ZZZ__FnCalls!F45</f>
        <v>MMM 2013</v>
      </c>
      <c r="AR191" s="44" t="str">
        <f>ZZZ__FnCalls!F46</f>
        <v>MMM 2013</v>
      </c>
      <c r="AS191" s="44" t="str">
        <f>ZZZ__FnCalls!F47</f>
        <v>MMM 2013</v>
      </c>
      <c r="AT191" s="44" t="str">
        <f>ZZZ__FnCalls!F48</f>
        <v>MMM 2013</v>
      </c>
      <c r="AU191" s="44" t="str">
        <f>ZZZ__FnCalls!F49</f>
        <v>MMM 2013</v>
      </c>
      <c r="AV191" s="44" t="str">
        <f>ZZZ__FnCalls!F50</f>
        <v>MMM 2013</v>
      </c>
      <c r="AW191" s="44" t="str">
        <f>ZZZ__FnCalls!F51</f>
        <v>MMM 2013</v>
      </c>
      <c r="AX191" s="44" t="str">
        <f>ZZZ__FnCalls!F52</f>
        <v>MMM 2013</v>
      </c>
      <c r="AY191" s="44" t="str">
        <f>ZZZ__FnCalls!F53</f>
        <v>MMM 2013</v>
      </c>
      <c r="AZ191" s="44" t="str">
        <f>ZZZ__FnCalls!F54</f>
        <v>MMM 2013</v>
      </c>
      <c r="BA191" s="45" t="str">
        <f>ZZZ__FnCalls!F43</f>
        <v>MMM 2013</v>
      </c>
      <c r="BB191" s="44" t="str">
        <f>ZZZ__FnCalls!F55</f>
        <v>MMM 2014</v>
      </c>
      <c r="BC191" s="44" t="str">
        <f>ZZZ__FnCalls!F56</f>
        <v>MMM 2014</v>
      </c>
      <c r="BD191" s="44" t="str">
        <f>ZZZ__FnCalls!F57</f>
        <v>MMM 2014</v>
      </c>
      <c r="BE191" s="44" t="str">
        <f>ZZZ__FnCalls!F58</f>
        <v>MMM 2014</v>
      </c>
      <c r="BF191" s="44" t="str">
        <f>ZZZ__FnCalls!F59</f>
        <v>MMM 2014</v>
      </c>
      <c r="BG191" s="44" t="str">
        <f>ZZZ__FnCalls!F60</f>
        <v>MMM 2014</v>
      </c>
      <c r="BH191" s="44" t="str">
        <f>ZZZ__FnCalls!F61</f>
        <v>MMM 2014</v>
      </c>
      <c r="BI191" s="44" t="str">
        <f>ZZZ__FnCalls!F62</f>
        <v>MMM 2014</v>
      </c>
      <c r="BJ191" s="44" t="str">
        <f>ZZZ__FnCalls!F63</f>
        <v>MMM 2014</v>
      </c>
      <c r="BK191" s="44" t="str">
        <f>ZZZ__FnCalls!F64</f>
        <v>MMM 2014</v>
      </c>
      <c r="BL191" s="44" t="str">
        <f>ZZZ__FnCalls!F65</f>
        <v>MMM 2014</v>
      </c>
      <c r="BM191" s="44" t="str">
        <f>ZZZ__FnCalls!F66</f>
        <v>MMM 2014</v>
      </c>
      <c r="BN191" s="45" t="str">
        <f>ZZZ__FnCalls!F55</f>
        <v>MMM 2014</v>
      </c>
      <c r="BO191" s="44" t="str">
        <f>ZZZ__FnCalls!F67</f>
        <v>MMM 2015</v>
      </c>
      <c r="BP191" s="44" t="str">
        <f>ZZZ__FnCalls!F68</f>
        <v>MMM 2015</v>
      </c>
      <c r="BQ191" s="44" t="str">
        <f>ZZZ__FnCalls!F69</f>
        <v>MMM 2015</v>
      </c>
      <c r="BR191" s="44" t="str">
        <f>ZZZ__FnCalls!F70</f>
        <v>MMM 2015</v>
      </c>
      <c r="BS191" s="44" t="str">
        <f>ZZZ__FnCalls!F71</f>
        <v>MMM 2015</v>
      </c>
      <c r="BT191" s="44" t="str">
        <f>ZZZ__FnCalls!F72</f>
        <v>MMM 2015</v>
      </c>
      <c r="BU191" s="44" t="str">
        <f>ZZZ__FnCalls!F73</f>
        <v>MMM 2015</v>
      </c>
      <c r="BV191" s="44" t="str">
        <f>ZZZ__FnCalls!F74</f>
        <v>MMM 2015</v>
      </c>
      <c r="BW191" s="44" t="str">
        <f>ZZZ__FnCalls!F75</f>
        <v>MMM 2015</v>
      </c>
      <c r="BX191" s="44" t="str">
        <f>ZZZ__FnCalls!F76</f>
        <v>MMM 2015</v>
      </c>
      <c r="BY191" s="44" t="str">
        <f>ZZZ__FnCalls!F77</f>
        <v>MMM 2015</v>
      </c>
      <c r="BZ191" s="44" t="str">
        <f>ZZZ__FnCalls!F78</f>
        <v>MMM 2015</v>
      </c>
      <c r="CA191" s="45" t="str">
        <f>ZZZ__FnCalls!F67</f>
        <v>MMM 2015</v>
      </c>
      <c r="CB191" s="44" t="str">
        <f>ZZZ__FnCalls!F79</f>
        <v>MMM 2016</v>
      </c>
      <c r="CC191" s="44" t="str">
        <f>ZZZ__FnCalls!F80</f>
        <v>MMM 2016</v>
      </c>
      <c r="CD191" s="44" t="str">
        <f>ZZZ__FnCalls!F81</f>
        <v>MMM 2016</v>
      </c>
      <c r="CE191" s="44" t="str">
        <f>ZZZ__FnCalls!F82</f>
        <v>MMM 2016</v>
      </c>
      <c r="CF191" s="44" t="str">
        <f>ZZZ__FnCalls!F83</f>
        <v>MMM 2016</v>
      </c>
      <c r="CG191" s="44" t="str">
        <f>ZZZ__FnCalls!F84</f>
        <v>MMM 2016</v>
      </c>
      <c r="CH191" s="44" t="str">
        <f>ZZZ__FnCalls!F85</f>
        <v>MMM 2016</v>
      </c>
      <c r="CI191" s="44" t="str">
        <f>ZZZ__FnCalls!F86</f>
        <v>MMM 2016</v>
      </c>
      <c r="CJ191" s="44" t="str">
        <f>ZZZ__FnCalls!F87</f>
        <v>MMM 2016</v>
      </c>
      <c r="CK191" s="44" t="str">
        <f>ZZZ__FnCalls!F88</f>
        <v>MMM 2016</v>
      </c>
      <c r="CL191" s="44" t="str">
        <f>ZZZ__FnCalls!F89</f>
        <v>MMM 2016</v>
      </c>
      <c r="CM191" s="44" t="str">
        <f>ZZZ__FnCalls!F90</f>
        <v>MMM 2016</v>
      </c>
      <c r="CN191" s="45" t="str">
        <f>ZZZ__FnCalls!F79</f>
        <v>MMM 2016</v>
      </c>
      <c r="CO191" s="44" t="str">
        <f>ZZZ__FnCalls!F91</f>
        <v>MMM 2017</v>
      </c>
      <c r="CP191" s="44" t="str">
        <f>ZZZ__FnCalls!F92</f>
        <v>MMM 2017</v>
      </c>
      <c r="CQ191" s="44" t="str">
        <f>ZZZ__FnCalls!F93</f>
        <v>MMM 2017</v>
      </c>
      <c r="CR191" s="44" t="str">
        <f>ZZZ__FnCalls!F94</f>
        <v>MMM 2017</v>
      </c>
      <c r="CS191" s="44" t="str">
        <f>ZZZ__FnCalls!F95</f>
        <v>MMM 2017</v>
      </c>
      <c r="CT191" s="44" t="str">
        <f>ZZZ__FnCalls!F96</f>
        <v>MMM 2017</v>
      </c>
      <c r="CU191" s="44" t="str">
        <f>ZZZ__FnCalls!F97</f>
        <v>MMM 2017</v>
      </c>
      <c r="CV191" s="44" t="str">
        <f>ZZZ__FnCalls!F98</f>
        <v>MMM 2017</v>
      </c>
      <c r="CW191" s="44" t="str">
        <f>ZZZ__FnCalls!F99</f>
        <v>MMM 2017</v>
      </c>
      <c r="CX191" s="44" t="str">
        <f>ZZZ__FnCalls!F100</f>
        <v>MMM 2017</v>
      </c>
      <c r="CY191" s="44" t="str">
        <f>ZZZ__FnCalls!F101</f>
        <v>MMM 2017</v>
      </c>
      <c r="CZ191" s="44" t="str">
        <f>ZZZ__FnCalls!F102</f>
        <v>MMM 2017</v>
      </c>
      <c r="DA191" s="45" t="str">
        <f>ZZZ__FnCalls!F91</f>
        <v>MMM 2017</v>
      </c>
      <c r="DB191" s="44" t="str">
        <f>ZZZ__FnCalls!F103</f>
        <v>MMM 2018</v>
      </c>
      <c r="DC191" s="44" t="str">
        <f>ZZZ__FnCalls!F104</f>
        <v>MMM 2018</v>
      </c>
      <c r="DD191" s="44" t="str">
        <f>ZZZ__FnCalls!F105</f>
        <v>MMM 2018</v>
      </c>
      <c r="DE191" s="44" t="str">
        <f>ZZZ__FnCalls!F106</f>
        <v>MMM 2018</v>
      </c>
      <c r="DF191" s="44" t="str">
        <f>ZZZ__FnCalls!F107</f>
        <v>MMM 2018</v>
      </c>
      <c r="DG191" s="44" t="str">
        <f>ZZZ__FnCalls!F108</f>
        <v>MMM 2018</v>
      </c>
      <c r="DH191" s="44" t="str">
        <f>ZZZ__FnCalls!F109</f>
        <v>MMM 2018</v>
      </c>
      <c r="DI191" s="44" t="str">
        <f>ZZZ__FnCalls!F110</f>
        <v>MMM 2018</v>
      </c>
      <c r="DJ191" s="44" t="str">
        <f>ZZZ__FnCalls!F111</f>
        <v>MMM 2018</v>
      </c>
      <c r="DK191" s="44" t="str">
        <f>ZZZ__FnCalls!F112</f>
        <v>MMM 2018</v>
      </c>
      <c r="DL191" s="44" t="str">
        <f>ZZZ__FnCalls!F113</f>
        <v>MMM 2018</v>
      </c>
      <c r="DM191" s="44" t="str">
        <f>ZZZ__FnCalls!F114</f>
        <v>MMM 2018</v>
      </c>
      <c r="DN191" s="45" t="str">
        <f>ZZZ__FnCalls!F103</f>
        <v>MMM 2018</v>
      </c>
      <c r="DO191" s="44" t="str">
        <f>ZZZ__FnCalls!F115</f>
        <v>MMM 2019</v>
      </c>
      <c r="DP191" s="44" t="str">
        <f>ZZZ__FnCalls!F116</f>
        <v>MMM 2019</v>
      </c>
      <c r="DQ191" s="44" t="str">
        <f>ZZZ__FnCalls!F117</f>
        <v>MMM 2019</v>
      </c>
      <c r="DR191" s="44" t="str">
        <f>ZZZ__FnCalls!F118</f>
        <v>MMM 2019</v>
      </c>
      <c r="DS191" s="44" t="str">
        <f>ZZZ__FnCalls!F119</f>
        <v>MMM 2019</v>
      </c>
      <c r="DT191" s="44" t="str">
        <f>ZZZ__FnCalls!F120</f>
        <v>MMM 2019</v>
      </c>
      <c r="DU191" s="44" t="str">
        <f>ZZZ__FnCalls!F121</f>
        <v>MMM 2019</v>
      </c>
      <c r="DV191" s="44" t="str">
        <f>ZZZ__FnCalls!F122</f>
        <v>MMM 2019</v>
      </c>
      <c r="DW191" s="44" t="str">
        <f>ZZZ__FnCalls!F123</f>
        <v>MMM 2019</v>
      </c>
      <c r="DX191" s="44" t="str">
        <f>ZZZ__FnCalls!F124</f>
        <v>MMM 2019</v>
      </c>
      <c r="DY191" s="44" t="str">
        <f>ZZZ__FnCalls!F125</f>
        <v>MMM 2019</v>
      </c>
      <c r="DZ191" s="44" t="str">
        <f>ZZZ__FnCalls!F126</f>
        <v>MMM 2019</v>
      </c>
      <c r="EA191" s="45" t="str">
        <f>ZZZ__FnCalls!F115</f>
        <v>MMM 2019</v>
      </c>
      <c r="EB191" s="44" t="str">
        <f>ZZZ__FnCalls!F127</f>
        <v>MMM 2020</v>
      </c>
      <c r="EC191" s="44" t="str">
        <f>ZZZ__FnCalls!F128</f>
        <v>MMM 2020</v>
      </c>
      <c r="ED191" s="44" t="str">
        <f>ZZZ__FnCalls!F129</f>
        <v>MMM 2020</v>
      </c>
      <c r="EE191" s="44" t="str">
        <f>ZZZ__FnCalls!F130</f>
        <v>MMM 2020</v>
      </c>
      <c r="EF191" s="44" t="str">
        <f>ZZZ__FnCalls!F131</f>
        <v>MMM 2020</v>
      </c>
      <c r="EG191" s="44" t="str">
        <f>ZZZ__FnCalls!F132</f>
        <v>MMM 2020</v>
      </c>
      <c r="EH191" s="44" t="str">
        <f>ZZZ__FnCalls!F133</f>
        <v>MMM 2020</v>
      </c>
      <c r="EI191" s="44" t="str">
        <f>ZZZ__FnCalls!F134</f>
        <v>MMM 2020</v>
      </c>
      <c r="EJ191" s="44" t="str">
        <f>ZZZ__FnCalls!F135</f>
        <v>MMM 2020</v>
      </c>
      <c r="EK191" s="44" t="str">
        <f>ZZZ__FnCalls!F136</f>
        <v>MMM 2020</v>
      </c>
      <c r="EL191" s="44" t="str">
        <f>ZZZ__FnCalls!F137</f>
        <v>MMM 2020</v>
      </c>
      <c r="EM191" s="44" t="str">
        <f>ZZZ__FnCalls!F138</f>
        <v>MMM 2020</v>
      </c>
      <c r="EN191" s="45" t="str">
        <f>ZZZ__FnCalls!F127</f>
        <v>MMM 2020</v>
      </c>
    </row>
    <row r="192" spans="1:144" ht="12.75" customHeight="1" x14ac:dyDescent="0.2">
      <c r="A192" s="2" t="str">
        <f>"Final_Sales_mean_1"</f>
        <v>Final_Sales_mean_1</v>
      </c>
    </row>
    <row r="193" spans="1:144" ht="12.75" customHeight="1" x14ac:dyDescent="0.2">
      <c r="B193" s="19" t="str">
        <f>ZZZ__FnCalls!F7</f>
        <v>MMM 2010</v>
      </c>
      <c r="C193" s="20" t="str">
        <f>ZZZ__FnCalls!F8</f>
        <v>MMM 2010</v>
      </c>
      <c r="D193" s="20" t="str">
        <f>ZZZ__FnCalls!F9</f>
        <v>MMM 2010</v>
      </c>
      <c r="E193" s="20" t="str">
        <f>ZZZ__FnCalls!F10</f>
        <v>MMM 2010</v>
      </c>
      <c r="F193" s="20" t="str">
        <f>ZZZ__FnCalls!F11</f>
        <v>MMM 2010</v>
      </c>
      <c r="G193" s="20" t="str">
        <f>ZZZ__FnCalls!F12</f>
        <v>MMM 2010</v>
      </c>
      <c r="H193" s="20" t="str">
        <f>ZZZ__FnCalls!F13</f>
        <v>MMM 2010</v>
      </c>
      <c r="I193" s="20" t="str">
        <f>ZZZ__FnCalls!F14</f>
        <v>MMM 2010</v>
      </c>
      <c r="J193" s="20" t="str">
        <f>ZZZ__FnCalls!F15</f>
        <v>MMM 2010</v>
      </c>
      <c r="K193" s="20" t="str">
        <f>ZZZ__FnCalls!F16</f>
        <v>MMM 2010</v>
      </c>
      <c r="L193" s="20" t="str">
        <f>ZZZ__FnCalls!F17</f>
        <v>MMM 2010</v>
      </c>
      <c r="M193" s="20" t="str">
        <f>ZZZ__FnCalls!F18</f>
        <v>MMM 2010</v>
      </c>
      <c r="N193" s="21" t="str">
        <f>ZZZ__FnCalls!H7</f>
        <v>2010</v>
      </c>
      <c r="O193" s="20" t="str">
        <f>ZZZ__FnCalls!F19</f>
        <v>MMM 2011</v>
      </c>
      <c r="P193" s="20" t="str">
        <f>ZZZ__FnCalls!F20</f>
        <v>MMM 2011</v>
      </c>
      <c r="Q193" s="20" t="str">
        <f>ZZZ__FnCalls!F21</f>
        <v>MMM 2011</v>
      </c>
      <c r="R193" s="20" t="str">
        <f>ZZZ__FnCalls!F22</f>
        <v>MMM 2011</v>
      </c>
      <c r="S193" s="20" t="str">
        <f>ZZZ__FnCalls!F23</f>
        <v>MMM 2011</v>
      </c>
      <c r="T193" s="20" t="str">
        <f>ZZZ__FnCalls!F24</f>
        <v>MMM 2011</v>
      </c>
      <c r="U193" s="20" t="str">
        <f>ZZZ__FnCalls!F25</f>
        <v>MMM 2011</v>
      </c>
      <c r="V193" s="20" t="str">
        <f>ZZZ__FnCalls!F26</f>
        <v>MMM 2011</v>
      </c>
      <c r="W193" s="20" t="str">
        <f>ZZZ__FnCalls!F27</f>
        <v>MMM 2011</v>
      </c>
      <c r="X193" s="20" t="str">
        <f>ZZZ__FnCalls!F28</f>
        <v>MMM 2011</v>
      </c>
      <c r="Y193" s="20" t="str">
        <f>ZZZ__FnCalls!F29</f>
        <v>MMM 2011</v>
      </c>
      <c r="Z193" s="20" t="str">
        <f>ZZZ__FnCalls!F30</f>
        <v>MMM 2011</v>
      </c>
      <c r="AA193" s="21" t="str">
        <f>ZZZ__FnCalls!H19</f>
        <v>2011</v>
      </c>
      <c r="AB193" s="20" t="str">
        <f>ZZZ__FnCalls!F31</f>
        <v>MMM 2012</v>
      </c>
      <c r="AC193" s="20" t="str">
        <f>ZZZ__FnCalls!F32</f>
        <v>MMM 2012</v>
      </c>
      <c r="AD193" s="20" t="str">
        <f>ZZZ__FnCalls!F33</f>
        <v>MMM 2012</v>
      </c>
      <c r="AE193" s="20" t="str">
        <f>ZZZ__FnCalls!F34</f>
        <v>MMM 2012</v>
      </c>
      <c r="AF193" s="20" t="str">
        <f>ZZZ__FnCalls!F35</f>
        <v>MMM 2012</v>
      </c>
      <c r="AG193" s="20" t="str">
        <f>ZZZ__FnCalls!F36</f>
        <v>MMM 2012</v>
      </c>
      <c r="AH193" s="20" t="str">
        <f>ZZZ__FnCalls!F37</f>
        <v>MMM 2012</v>
      </c>
      <c r="AI193" s="20" t="str">
        <f>ZZZ__FnCalls!F38</f>
        <v>MMM 2012</v>
      </c>
      <c r="AJ193" s="20" t="str">
        <f>ZZZ__FnCalls!F39</f>
        <v>MMM 2012</v>
      </c>
      <c r="AK193" s="20" t="str">
        <f>ZZZ__FnCalls!F40</f>
        <v>MMM 2012</v>
      </c>
      <c r="AL193" s="20" t="str">
        <f>ZZZ__FnCalls!F41</f>
        <v>MMM 2012</v>
      </c>
      <c r="AM193" s="20" t="str">
        <f>ZZZ__FnCalls!F42</f>
        <v>MMM 2012</v>
      </c>
      <c r="AN193" s="21" t="str">
        <f>ZZZ__FnCalls!H31</f>
        <v>2012</v>
      </c>
      <c r="AO193" s="20" t="str">
        <f>ZZZ__FnCalls!F43</f>
        <v>MMM 2013</v>
      </c>
      <c r="AP193" s="20" t="str">
        <f>ZZZ__FnCalls!F44</f>
        <v>MMM 2013</v>
      </c>
      <c r="AQ193" s="20" t="str">
        <f>ZZZ__FnCalls!F45</f>
        <v>MMM 2013</v>
      </c>
      <c r="AR193" s="20" t="str">
        <f>ZZZ__FnCalls!F46</f>
        <v>MMM 2013</v>
      </c>
      <c r="AS193" s="20" t="str">
        <f>ZZZ__FnCalls!F47</f>
        <v>MMM 2013</v>
      </c>
      <c r="AT193" s="20" t="str">
        <f>ZZZ__FnCalls!F48</f>
        <v>MMM 2013</v>
      </c>
      <c r="AU193" s="20" t="str">
        <f>ZZZ__FnCalls!F49</f>
        <v>MMM 2013</v>
      </c>
      <c r="AV193" s="20" t="str">
        <f>ZZZ__FnCalls!F50</f>
        <v>MMM 2013</v>
      </c>
      <c r="AW193" s="20" t="str">
        <f>ZZZ__FnCalls!F51</f>
        <v>MMM 2013</v>
      </c>
      <c r="AX193" s="20" t="str">
        <f>ZZZ__FnCalls!F52</f>
        <v>MMM 2013</v>
      </c>
      <c r="AY193" s="20" t="str">
        <f>ZZZ__FnCalls!F53</f>
        <v>MMM 2013</v>
      </c>
      <c r="AZ193" s="20" t="str">
        <f>ZZZ__FnCalls!F54</f>
        <v>MMM 2013</v>
      </c>
      <c r="BA193" s="21" t="str">
        <f>ZZZ__FnCalls!H43</f>
        <v>2013</v>
      </c>
      <c r="BB193" s="20" t="str">
        <f>ZZZ__FnCalls!F55</f>
        <v>MMM 2014</v>
      </c>
      <c r="BC193" s="20" t="str">
        <f>ZZZ__FnCalls!F56</f>
        <v>MMM 2014</v>
      </c>
      <c r="BD193" s="20" t="str">
        <f>ZZZ__FnCalls!F57</f>
        <v>MMM 2014</v>
      </c>
      <c r="BE193" s="20" t="str">
        <f>ZZZ__FnCalls!F58</f>
        <v>MMM 2014</v>
      </c>
      <c r="BF193" s="20" t="str">
        <f>ZZZ__FnCalls!F59</f>
        <v>MMM 2014</v>
      </c>
      <c r="BG193" s="20" t="str">
        <f>ZZZ__FnCalls!F60</f>
        <v>MMM 2014</v>
      </c>
      <c r="BH193" s="20" t="str">
        <f>ZZZ__FnCalls!F61</f>
        <v>MMM 2014</v>
      </c>
      <c r="BI193" s="20" t="str">
        <f>ZZZ__FnCalls!F62</f>
        <v>MMM 2014</v>
      </c>
      <c r="BJ193" s="20" t="str">
        <f>ZZZ__FnCalls!F63</f>
        <v>MMM 2014</v>
      </c>
      <c r="BK193" s="20" t="str">
        <f>ZZZ__FnCalls!F64</f>
        <v>MMM 2014</v>
      </c>
      <c r="BL193" s="20" t="str">
        <f>ZZZ__FnCalls!F65</f>
        <v>MMM 2014</v>
      </c>
      <c r="BM193" s="20" t="str">
        <f>ZZZ__FnCalls!F66</f>
        <v>MMM 2014</v>
      </c>
      <c r="BN193" s="21" t="str">
        <f>ZZZ__FnCalls!H55</f>
        <v>2014</v>
      </c>
      <c r="BO193" s="20" t="str">
        <f>ZZZ__FnCalls!F67</f>
        <v>MMM 2015</v>
      </c>
      <c r="BP193" s="20" t="str">
        <f>ZZZ__FnCalls!F68</f>
        <v>MMM 2015</v>
      </c>
      <c r="BQ193" s="20" t="str">
        <f>ZZZ__FnCalls!F69</f>
        <v>MMM 2015</v>
      </c>
      <c r="BR193" s="20" t="str">
        <f>ZZZ__FnCalls!F70</f>
        <v>MMM 2015</v>
      </c>
      <c r="BS193" s="20" t="str">
        <f>ZZZ__FnCalls!F71</f>
        <v>MMM 2015</v>
      </c>
      <c r="BT193" s="20" t="str">
        <f>ZZZ__FnCalls!F72</f>
        <v>MMM 2015</v>
      </c>
      <c r="BU193" s="20" t="str">
        <f>ZZZ__FnCalls!F73</f>
        <v>MMM 2015</v>
      </c>
      <c r="BV193" s="20" t="str">
        <f>ZZZ__FnCalls!F74</f>
        <v>MMM 2015</v>
      </c>
      <c r="BW193" s="20" t="str">
        <f>ZZZ__FnCalls!F75</f>
        <v>MMM 2015</v>
      </c>
      <c r="BX193" s="20" t="str">
        <f>ZZZ__FnCalls!F76</f>
        <v>MMM 2015</v>
      </c>
      <c r="BY193" s="20" t="str">
        <f>ZZZ__FnCalls!F77</f>
        <v>MMM 2015</v>
      </c>
      <c r="BZ193" s="20" t="str">
        <f>ZZZ__FnCalls!F78</f>
        <v>MMM 2015</v>
      </c>
      <c r="CA193" s="21" t="str">
        <f>ZZZ__FnCalls!H67</f>
        <v>2015</v>
      </c>
      <c r="CB193" s="20" t="str">
        <f>ZZZ__FnCalls!F79</f>
        <v>MMM 2016</v>
      </c>
      <c r="CC193" s="20" t="str">
        <f>ZZZ__FnCalls!F80</f>
        <v>MMM 2016</v>
      </c>
      <c r="CD193" s="20" t="str">
        <f>ZZZ__FnCalls!F81</f>
        <v>MMM 2016</v>
      </c>
      <c r="CE193" s="20" t="str">
        <f>ZZZ__FnCalls!F82</f>
        <v>MMM 2016</v>
      </c>
      <c r="CF193" s="20" t="str">
        <f>ZZZ__FnCalls!F83</f>
        <v>MMM 2016</v>
      </c>
      <c r="CG193" s="20" t="str">
        <f>ZZZ__FnCalls!F84</f>
        <v>MMM 2016</v>
      </c>
      <c r="CH193" s="20" t="str">
        <f>ZZZ__FnCalls!F85</f>
        <v>MMM 2016</v>
      </c>
      <c r="CI193" s="20" t="str">
        <f>ZZZ__FnCalls!F86</f>
        <v>MMM 2016</v>
      </c>
      <c r="CJ193" s="20" t="str">
        <f>ZZZ__FnCalls!F87</f>
        <v>MMM 2016</v>
      </c>
      <c r="CK193" s="20" t="str">
        <f>ZZZ__FnCalls!F88</f>
        <v>MMM 2016</v>
      </c>
      <c r="CL193" s="20" t="str">
        <f>ZZZ__FnCalls!F89</f>
        <v>MMM 2016</v>
      </c>
      <c r="CM193" s="20" t="str">
        <f>ZZZ__FnCalls!F90</f>
        <v>MMM 2016</v>
      </c>
      <c r="CN193" s="21" t="str">
        <f>ZZZ__FnCalls!H79</f>
        <v>2016</v>
      </c>
      <c r="CO193" s="20" t="str">
        <f>ZZZ__FnCalls!F91</f>
        <v>MMM 2017</v>
      </c>
      <c r="CP193" s="20" t="str">
        <f>ZZZ__FnCalls!F92</f>
        <v>MMM 2017</v>
      </c>
      <c r="CQ193" s="20" t="str">
        <f>ZZZ__FnCalls!F93</f>
        <v>MMM 2017</v>
      </c>
      <c r="CR193" s="20" t="str">
        <f>ZZZ__FnCalls!F94</f>
        <v>MMM 2017</v>
      </c>
      <c r="CS193" s="20" t="str">
        <f>ZZZ__FnCalls!F95</f>
        <v>MMM 2017</v>
      </c>
      <c r="CT193" s="20" t="str">
        <f>ZZZ__FnCalls!F96</f>
        <v>MMM 2017</v>
      </c>
      <c r="CU193" s="20" t="str">
        <f>ZZZ__FnCalls!F97</f>
        <v>MMM 2017</v>
      </c>
      <c r="CV193" s="20" t="str">
        <f>ZZZ__FnCalls!F98</f>
        <v>MMM 2017</v>
      </c>
      <c r="CW193" s="20" t="str">
        <f>ZZZ__FnCalls!F99</f>
        <v>MMM 2017</v>
      </c>
      <c r="CX193" s="20" t="str">
        <f>ZZZ__FnCalls!F100</f>
        <v>MMM 2017</v>
      </c>
      <c r="CY193" s="20" t="str">
        <f>ZZZ__FnCalls!F101</f>
        <v>MMM 2017</v>
      </c>
      <c r="CZ193" s="20" t="str">
        <f>ZZZ__FnCalls!F102</f>
        <v>MMM 2017</v>
      </c>
      <c r="DA193" s="21" t="str">
        <f>ZZZ__FnCalls!H91</f>
        <v>2017</v>
      </c>
      <c r="DB193" s="20" t="str">
        <f>ZZZ__FnCalls!F103</f>
        <v>MMM 2018</v>
      </c>
      <c r="DC193" s="20" t="str">
        <f>ZZZ__FnCalls!F104</f>
        <v>MMM 2018</v>
      </c>
      <c r="DD193" s="20" t="str">
        <f>ZZZ__FnCalls!F105</f>
        <v>MMM 2018</v>
      </c>
      <c r="DE193" s="20" t="str">
        <f>ZZZ__FnCalls!F106</f>
        <v>MMM 2018</v>
      </c>
      <c r="DF193" s="20" t="str">
        <f>ZZZ__FnCalls!F107</f>
        <v>MMM 2018</v>
      </c>
      <c r="DG193" s="20" t="str">
        <f>ZZZ__FnCalls!F108</f>
        <v>MMM 2018</v>
      </c>
      <c r="DH193" s="20" t="str">
        <f>ZZZ__FnCalls!F109</f>
        <v>MMM 2018</v>
      </c>
      <c r="DI193" s="20" t="str">
        <f>ZZZ__FnCalls!F110</f>
        <v>MMM 2018</v>
      </c>
      <c r="DJ193" s="20" t="str">
        <f>ZZZ__FnCalls!F111</f>
        <v>MMM 2018</v>
      </c>
      <c r="DK193" s="20" t="str">
        <f>ZZZ__FnCalls!F112</f>
        <v>MMM 2018</v>
      </c>
      <c r="DL193" s="20" t="str">
        <f>ZZZ__FnCalls!F113</f>
        <v>MMM 2018</v>
      </c>
      <c r="DM193" s="20" t="str">
        <f>ZZZ__FnCalls!F114</f>
        <v>MMM 2018</v>
      </c>
      <c r="DN193" s="21" t="str">
        <f>ZZZ__FnCalls!H103</f>
        <v>2018</v>
      </c>
      <c r="DO193" s="20" t="str">
        <f>ZZZ__FnCalls!F115</f>
        <v>MMM 2019</v>
      </c>
      <c r="DP193" s="20" t="str">
        <f>ZZZ__FnCalls!F116</f>
        <v>MMM 2019</v>
      </c>
      <c r="DQ193" s="20" t="str">
        <f>ZZZ__FnCalls!F117</f>
        <v>MMM 2019</v>
      </c>
      <c r="DR193" s="20" t="str">
        <f>ZZZ__FnCalls!F118</f>
        <v>MMM 2019</v>
      </c>
      <c r="DS193" s="20" t="str">
        <f>ZZZ__FnCalls!F119</f>
        <v>MMM 2019</v>
      </c>
      <c r="DT193" s="20" t="str">
        <f>ZZZ__FnCalls!F120</f>
        <v>MMM 2019</v>
      </c>
      <c r="DU193" s="20" t="str">
        <f>ZZZ__FnCalls!F121</f>
        <v>MMM 2019</v>
      </c>
      <c r="DV193" s="20" t="str">
        <f>ZZZ__FnCalls!F122</f>
        <v>MMM 2019</v>
      </c>
      <c r="DW193" s="20" t="str">
        <f>ZZZ__FnCalls!F123</f>
        <v>MMM 2019</v>
      </c>
      <c r="DX193" s="20" t="str">
        <f>ZZZ__FnCalls!F124</f>
        <v>MMM 2019</v>
      </c>
      <c r="DY193" s="20" t="str">
        <f>ZZZ__FnCalls!F125</f>
        <v>MMM 2019</v>
      </c>
      <c r="DZ193" s="20" t="str">
        <f>ZZZ__FnCalls!F126</f>
        <v>MMM 2019</v>
      </c>
      <c r="EA193" s="21" t="str">
        <f>ZZZ__FnCalls!H115</f>
        <v>2019</v>
      </c>
      <c r="EB193" s="20" t="str">
        <f>ZZZ__FnCalls!F127</f>
        <v>MMM 2020</v>
      </c>
      <c r="EC193" s="20" t="str">
        <f>ZZZ__FnCalls!F128</f>
        <v>MMM 2020</v>
      </c>
      <c r="ED193" s="20" t="str">
        <f>ZZZ__FnCalls!F129</f>
        <v>MMM 2020</v>
      </c>
      <c r="EE193" s="20" t="str">
        <f>ZZZ__FnCalls!F130</f>
        <v>MMM 2020</v>
      </c>
      <c r="EF193" s="20" t="str">
        <f>ZZZ__FnCalls!F131</f>
        <v>MMM 2020</v>
      </c>
      <c r="EG193" s="20" t="str">
        <f>ZZZ__FnCalls!F132</f>
        <v>MMM 2020</v>
      </c>
      <c r="EH193" s="20" t="str">
        <f>ZZZ__FnCalls!F133</f>
        <v>MMM 2020</v>
      </c>
      <c r="EI193" s="20" t="str">
        <f>ZZZ__FnCalls!F134</f>
        <v>MMM 2020</v>
      </c>
      <c r="EJ193" s="20" t="str">
        <f>ZZZ__FnCalls!F135</f>
        <v>MMM 2020</v>
      </c>
      <c r="EK193" s="20" t="str">
        <f>ZZZ__FnCalls!F136</f>
        <v>MMM 2020</v>
      </c>
      <c r="EL193" s="20" t="str">
        <f>ZZZ__FnCalls!F137</f>
        <v>MMM 2020</v>
      </c>
      <c r="EM193" s="20" t="str">
        <f>ZZZ__FnCalls!F138</f>
        <v>MMM 2020</v>
      </c>
      <c r="EN193" s="21" t="str">
        <f>ZZZ__FnCalls!H127</f>
        <v>2020</v>
      </c>
    </row>
    <row r="194" spans="1:144" ht="12.75" customHeight="1" x14ac:dyDescent="0.2">
      <c r="A194" s="5"/>
      <c r="B194" s="44">
        <f>ZZZ__FnCalls!A7</f>
        <v>40179</v>
      </c>
      <c r="C194" s="44">
        <f>ZZZ__FnCalls!A8</f>
        <v>40210</v>
      </c>
      <c r="D194" s="44">
        <f>ZZZ__FnCalls!A9</f>
        <v>40238</v>
      </c>
      <c r="E194" s="44">
        <f>ZZZ__FnCalls!A10</f>
        <v>40269</v>
      </c>
      <c r="F194" s="44">
        <f>ZZZ__FnCalls!A11</f>
        <v>40299</v>
      </c>
      <c r="G194" s="44">
        <f>ZZZ__FnCalls!A12</f>
        <v>40330</v>
      </c>
      <c r="H194" s="44">
        <f>ZZZ__FnCalls!A13</f>
        <v>40360</v>
      </c>
      <c r="I194" s="44">
        <f>ZZZ__FnCalls!A14</f>
        <v>40391</v>
      </c>
      <c r="J194" s="44">
        <f>ZZZ__FnCalls!A15</f>
        <v>40422</v>
      </c>
      <c r="K194" s="44">
        <f>ZZZ__FnCalls!A16</f>
        <v>40452</v>
      </c>
      <c r="L194" s="44">
        <f>ZZZ__FnCalls!A17</f>
        <v>40483</v>
      </c>
      <c r="M194" s="44">
        <f>ZZZ__FnCalls!A18</f>
        <v>40513</v>
      </c>
      <c r="N194" s="45">
        <f>ZZZ__FnCalls!A7</f>
        <v>40179</v>
      </c>
      <c r="O194" s="44">
        <f>ZZZ__FnCalls!A19</f>
        <v>40544</v>
      </c>
      <c r="P194" s="44">
        <f>ZZZ__FnCalls!A20</f>
        <v>40575</v>
      </c>
      <c r="Q194" s="44">
        <f>ZZZ__FnCalls!A21</f>
        <v>40603</v>
      </c>
      <c r="R194" s="44">
        <f>ZZZ__FnCalls!A22</f>
        <v>40634</v>
      </c>
      <c r="S194" s="44">
        <f>ZZZ__FnCalls!A23</f>
        <v>40664</v>
      </c>
      <c r="T194" s="44">
        <f>ZZZ__FnCalls!A24</f>
        <v>40695</v>
      </c>
      <c r="U194" s="44">
        <f>ZZZ__FnCalls!A25</f>
        <v>40725</v>
      </c>
      <c r="V194" s="44">
        <f>ZZZ__FnCalls!A26</f>
        <v>40756</v>
      </c>
      <c r="W194" s="44">
        <f>ZZZ__FnCalls!A27</f>
        <v>40787</v>
      </c>
      <c r="X194" s="44">
        <f>ZZZ__FnCalls!A28</f>
        <v>40817</v>
      </c>
      <c r="Y194" s="44">
        <f>ZZZ__FnCalls!A29</f>
        <v>40848</v>
      </c>
      <c r="Z194" s="44">
        <f>ZZZ__FnCalls!A30</f>
        <v>40878</v>
      </c>
      <c r="AA194" s="45">
        <f>ZZZ__FnCalls!A19</f>
        <v>40544</v>
      </c>
      <c r="AB194" s="44">
        <f>ZZZ__FnCalls!A31</f>
        <v>40909</v>
      </c>
      <c r="AC194" s="44">
        <f>ZZZ__FnCalls!A32</f>
        <v>40940</v>
      </c>
      <c r="AD194" s="44">
        <f>ZZZ__FnCalls!A33</f>
        <v>40969</v>
      </c>
      <c r="AE194" s="44">
        <f>ZZZ__FnCalls!A34</f>
        <v>41000</v>
      </c>
      <c r="AF194" s="44">
        <f>ZZZ__FnCalls!A35</f>
        <v>41030</v>
      </c>
      <c r="AG194" s="44">
        <f>ZZZ__FnCalls!A36</f>
        <v>41061</v>
      </c>
      <c r="AH194" s="44">
        <f>ZZZ__FnCalls!A37</f>
        <v>41091</v>
      </c>
      <c r="AI194" s="44">
        <f>ZZZ__FnCalls!A38</f>
        <v>41122</v>
      </c>
      <c r="AJ194" s="44">
        <f>ZZZ__FnCalls!A39</f>
        <v>41153</v>
      </c>
      <c r="AK194" s="44">
        <f>ZZZ__FnCalls!A40</f>
        <v>41183</v>
      </c>
      <c r="AL194" s="44">
        <f>ZZZ__FnCalls!A41</f>
        <v>41214</v>
      </c>
      <c r="AM194" s="44">
        <f>ZZZ__FnCalls!A42</f>
        <v>41244</v>
      </c>
      <c r="AN194" s="45">
        <f>ZZZ__FnCalls!A31</f>
        <v>40909</v>
      </c>
      <c r="AO194" s="44">
        <f>ZZZ__FnCalls!A43</f>
        <v>41275</v>
      </c>
      <c r="AP194" s="44">
        <f>ZZZ__FnCalls!A44</f>
        <v>41306</v>
      </c>
      <c r="AQ194" s="44">
        <f>ZZZ__FnCalls!A45</f>
        <v>41334</v>
      </c>
      <c r="AR194" s="44">
        <f>ZZZ__FnCalls!A46</f>
        <v>41365</v>
      </c>
      <c r="AS194" s="44">
        <f>ZZZ__FnCalls!A47</f>
        <v>41395</v>
      </c>
      <c r="AT194" s="44">
        <f>ZZZ__FnCalls!A48</f>
        <v>41426</v>
      </c>
      <c r="AU194" s="44">
        <f>ZZZ__FnCalls!A49</f>
        <v>41456</v>
      </c>
      <c r="AV194" s="44">
        <f>ZZZ__FnCalls!A50</f>
        <v>41487</v>
      </c>
      <c r="AW194" s="44">
        <f>ZZZ__FnCalls!A51</f>
        <v>41518</v>
      </c>
      <c r="AX194" s="44">
        <f>ZZZ__FnCalls!A52</f>
        <v>41548</v>
      </c>
      <c r="AY194" s="44">
        <f>ZZZ__FnCalls!A53</f>
        <v>41579</v>
      </c>
      <c r="AZ194" s="44">
        <f>ZZZ__FnCalls!A54</f>
        <v>41609</v>
      </c>
      <c r="BA194" s="45">
        <f>ZZZ__FnCalls!A43</f>
        <v>41275</v>
      </c>
      <c r="BB194" s="44">
        <f>ZZZ__FnCalls!A55</f>
        <v>41640</v>
      </c>
      <c r="BC194" s="44">
        <f>ZZZ__FnCalls!A56</f>
        <v>41671</v>
      </c>
      <c r="BD194" s="44">
        <f>ZZZ__FnCalls!A57</f>
        <v>41699</v>
      </c>
      <c r="BE194" s="44">
        <f>ZZZ__FnCalls!A58</f>
        <v>41730</v>
      </c>
      <c r="BF194" s="44">
        <f>ZZZ__FnCalls!A59</f>
        <v>41760</v>
      </c>
      <c r="BG194" s="44">
        <f>ZZZ__FnCalls!A60</f>
        <v>41791</v>
      </c>
      <c r="BH194" s="44">
        <f>ZZZ__FnCalls!A61</f>
        <v>41821</v>
      </c>
      <c r="BI194" s="44">
        <f>ZZZ__FnCalls!A62</f>
        <v>41852</v>
      </c>
      <c r="BJ194" s="44">
        <f>ZZZ__FnCalls!A63</f>
        <v>41883</v>
      </c>
      <c r="BK194" s="44">
        <f>ZZZ__FnCalls!A64</f>
        <v>41913</v>
      </c>
      <c r="BL194" s="44">
        <f>ZZZ__FnCalls!A65</f>
        <v>41944</v>
      </c>
      <c r="BM194" s="44">
        <f>ZZZ__FnCalls!A66</f>
        <v>41974</v>
      </c>
      <c r="BN194" s="45">
        <f>ZZZ__FnCalls!A55</f>
        <v>41640</v>
      </c>
      <c r="BO194" s="44">
        <f>ZZZ__FnCalls!A67</f>
        <v>42005</v>
      </c>
      <c r="BP194" s="44">
        <f>ZZZ__FnCalls!A68</f>
        <v>42036</v>
      </c>
      <c r="BQ194" s="44">
        <f>ZZZ__FnCalls!A69</f>
        <v>42064</v>
      </c>
      <c r="BR194" s="44">
        <f>ZZZ__FnCalls!A70</f>
        <v>42095</v>
      </c>
      <c r="BS194" s="44">
        <f>ZZZ__FnCalls!A71</f>
        <v>42125</v>
      </c>
      <c r="BT194" s="44">
        <f>ZZZ__FnCalls!A72</f>
        <v>42156</v>
      </c>
      <c r="BU194" s="44">
        <f>ZZZ__FnCalls!A73</f>
        <v>42186</v>
      </c>
      <c r="BV194" s="44">
        <f>ZZZ__FnCalls!A74</f>
        <v>42217</v>
      </c>
      <c r="BW194" s="44">
        <f>ZZZ__FnCalls!A75</f>
        <v>42248</v>
      </c>
      <c r="BX194" s="44">
        <f>ZZZ__FnCalls!A76</f>
        <v>42278</v>
      </c>
      <c r="BY194" s="44">
        <f>ZZZ__FnCalls!A77</f>
        <v>42309</v>
      </c>
      <c r="BZ194" s="44">
        <f>ZZZ__FnCalls!A78</f>
        <v>42339</v>
      </c>
      <c r="CA194" s="45">
        <f>ZZZ__FnCalls!A67</f>
        <v>42005</v>
      </c>
      <c r="CB194" s="44">
        <f>ZZZ__FnCalls!A79</f>
        <v>42370</v>
      </c>
      <c r="CC194" s="44">
        <f>ZZZ__FnCalls!A80</f>
        <v>42401</v>
      </c>
      <c r="CD194" s="44">
        <f>ZZZ__FnCalls!A81</f>
        <v>42430</v>
      </c>
      <c r="CE194" s="44">
        <f>ZZZ__FnCalls!A82</f>
        <v>42461</v>
      </c>
      <c r="CF194" s="44">
        <f>ZZZ__FnCalls!A83</f>
        <v>42491</v>
      </c>
      <c r="CG194" s="44">
        <f>ZZZ__FnCalls!A84</f>
        <v>42522</v>
      </c>
      <c r="CH194" s="44">
        <f>ZZZ__FnCalls!A85</f>
        <v>42552</v>
      </c>
      <c r="CI194" s="44">
        <f>ZZZ__FnCalls!A86</f>
        <v>42583</v>
      </c>
      <c r="CJ194" s="44">
        <f>ZZZ__FnCalls!A87</f>
        <v>42614</v>
      </c>
      <c r="CK194" s="44">
        <f>ZZZ__FnCalls!A88</f>
        <v>42644</v>
      </c>
      <c r="CL194" s="44">
        <f>ZZZ__FnCalls!A89</f>
        <v>42675</v>
      </c>
      <c r="CM194" s="44">
        <f>ZZZ__FnCalls!A90</f>
        <v>42705</v>
      </c>
      <c r="CN194" s="45">
        <f>ZZZ__FnCalls!A79</f>
        <v>42370</v>
      </c>
      <c r="CO194" s="44">
        <f>ZZZ__FnCalls!A91</f>
        <v>42736</v>
      </c>
      <c r="CP194" s="44">
        <f>ZZZ__FnCalls!A92</f>
        <v>42767</v>
      </c>
      <c r="CQ194" s="44">
        <f>ZZZ__FnCalls!A93</f>
        <v>42795</v>
      </c>
      <c r="CR194" s="44">
        <f>ZZZ__FnCalls!A94</f>
        <v>42826</v>
      </c>
      <c r="CS194" s="44">
        <f>ZZZ__FnCalls!A95</f>
        <v>42856</v>
      </c>
      <c r="CT194" s="44">
        <f>ZZZ__FnCalls!A96</f>
        <v>42887</v>
      </c>
      <c r="CU194" s="44">
        <f>ZZZ__FnCalls!A97</f>
        <v>42917</v>
      </c>
      <c r="CV194" s="44">
        <f>ZZZ__FnCalls!A98</f>
        <v>42948</v>
      </c>
      <c r="CW194" s="44">
        <f>ZZZ__FnCalls!A99</f>
        <v>42979</v>
      </c>
      <c r="CX194" s="44">
        <f>ZZZ__FnCalls!A100</f>
        <v>43009</v>
      </c>
      <c r="CY194" s="44">
        <f>ZZZ__FnCalls!A101</f>
        <v>43040</v>
      </c>
      <c r="CZ194" s="44">
        <f>ZZZ__FnCalls!A102</f>
        <v>43070</v>
      </c>
      <c r="DA194" s="45">
        <f>ZZZ__FnCalls!A91</f>
        <v>42736</v>
      </c>
      <c r="DB194" s="44">
        <f>ZZZ__FnCalls!A103</f>
        <v>43101</v>
      </c>
      <c r="DC194" s="44">
        <f>ZZZ__FnCalls!A104</f>
        <v>43132</v>
      </c>
      <c r="DD194" s="44">
        <f>ZZZ__FnCalls!A105</f>
        <v>43160</v>
      </c>
      <c r="DE194" s="44">
        <f>ZZZ__FnCalls!A106</f>
        <v>43191</v>
      </c>
      <c r="DF194" s="44">
        <f>ZZZ__FnCalls!A107</f>
        <v>43221</v>
      </c>
      <c r="DG194" s="44">
        <f>ZZZ__FnCalls!A108</f>
        <v>43252</v>
      </c>
      <c r="DH194" s="44">
        <f>ZZZ__FnCalls!A109</f>
        <v>43282</v>
      </c>
      <c r="DI194" s="44">
        <f>ZZZ__FnCalls!A110</f>
        <v>43313</v>
      </c>
      <c r="DJ194" s="44">
        <f>ZZZ__FnCalls!A111</f>
        <v>43344</v>
      </c>
      <c r="DK194" s="44">
        <f>ZZZ__FnCalls!A112</f>
        <v>43374</v>
      </c>
      <c r="DL194" s="44">
        <f>ZZZ__FnCalls!A113</f>
        <v>43405</v>
      </c>
      <c r="DM194" s="44">
        <f>ZZZ__FnCalls!A114</f>
        <v>43435</v>
      </c>
      <c r="DN194" s="45">
        <f>ZZZ__FnCalls!A103</f>
        <v>43101</v>
      </c>
      <c r="DO194" s="44">
        <f>ZZZ__FnCalls!A115</f>
        <v>43466</v>
      </c>
      <c r="DP194" s="44">
        <f>ZZZ__FnCalls!A116</f>
        <v>43497</v>
      </c>
      <c r="DQ194" s="44">
        <f>ZZZ__FnCalls!A117</f>
        <v>43525</v>
      </c>
      <c r="DR194" s="44">
        <f>ZZZ__FnCalls!A118</f>
        <v>43556</v>
      </c>
      <c r="DS194" s="44">
        <f>ZZZ__FnCalls!A119</f>
        <v>43586</v>
      </c>
      <c r="DT194" s="44">
        <f>ZZZ__FnCalls!A120</f>
        <v>43617</v>
      </c>
      <c r="DU194" s="44">
        <f>ZZZ__FnCalls!A121</f>
        <v>43647</v>
      </c>
      <c r="DV194" s="44">
        <f>ZZZ__FnCalls!A122</f>
        <v>43678</v>
      </c>
      <c r="DW194" s="44">
        <f>ZZZ__FnCalls!A123</f>
        <v>43709</v>
      </c>
      <c r="DX194" s="44">
        <f>ZZZ__FnCalls!A124</f>
        <v>43739</v>
      </c>
      <c r="DY194" s="44">
        <f>ZZZ__FnCalls!A125</f>
        <v>43770</v>
      </c>
      <c r="DZ194" s="44">
        <f>ZZZ__FnCalls!A126</f>
        <v>43800</v>
      </c>
      <c r="EA194" s="45">
        <f>ZZZ__FnCalls!A115</f>
        <v>43466</v>
      </c>
      <c r="EB194" s="44">
        <f>ZZZ__FnCalls!A127</f>
        <v>43831</v>
      </c>
      <c r="EC194" s="44">
        <f>ZZZ__FnCalls!A128</f>
        <v>43862</v>
      </c>
      <c r="ED194" s="44">
        <f>ZZZ__FnCalls!A129</f>
        <v>43891</v>
      </c>
      <c r="EE194" s="44">
        <f>ZZZ__FnCalls!A130</f>
        <v>43922</v>
      </c>
      <c r="EF194" s="44">
        <f>ZZZ__FnCalls!A131</f>
        <v>43952</v>
      </c>
      <c r="EG194" s="44">
        <f>ZZZ__FnCalls!A132</f>
        <v>43983</v>
      </c>
      <c r="EH194" s="44">
        <f>ZZZ__FnCalls!A133</f>
        <v>44013</v>
      </c>
      <c r="EI194" s="44">
        <f>ZZZ__FnCalls!A134</f>
        <v>44044</v>
      </c>
      <c r="EJ194" s="44">
        <f>ZZZ__FnCalls!A135</f>
        <v>44075</v>
      </c>
      <c r="EK194" s="44">
        <f>ZZZ__FnCalls!A136</f>
        <v>44105</v>
      </c>
      <c r="EL194" s="44">
        <f>ZZZ__FnCalls!A137</f>
        <v>44136</v>
      </c>
      <c r="EM194" s="44">
        <f>ZZZ__FnCalls!A138</f>
        <v>44166</v>
      </c>
      <c r="EN194" s="45">
        <f>ZZZ__FnCalls!A127</f>
        <v>43831</v>
      </c>
    </row>
    <row r="195" spans="1:144" ht="12.75" customHeight="1" x14ac:dyDescent="0.2">
      <c r="A195" s="2" t="str">
        <f>"Final_Sales_mean_2"</f>
        <v>Final_Sales_mean_2</v>
      </c>
    </row>
    <row r="196" spans="1:144" ht="12.75" customHeight="1" x14ac:dyDescent="0.2">
      <c r="B196" s="19" t="str">
        <f>ZZZ__FnCalls!F7</f>
        <v>MMM 2010</v>
      </c>
      <c r="C196" s="20" t="str">
        <f>ZZZ__FnCalls!F8</f>
        <v>MMM 2010</v>
      </c>
      <c r="D196" s="20" t="str">
        <f>ZZZ__FnCalls!F9</f>
        <v>MMM 2010</v>
      </c>
      <c r="E196" s="20" t="str">
        <f>ZZZ__FnCalls!F10</f>
        <v>MMM 2010</v>
      </c>
      <c r="F196" s="20" t="str">
        <f>ZZZ__FnCalls!F11</f>
        <v>MMM 2010</v>
      </c>
      <c r="G196" s="20" t="str">
        <f>ZZZ__FnCalls!F12</f>
        <v>MMM 2010</v>
      </c>
      <c r="H196" s="20" t="str">
        <f>ZZZ__FnCalls!F13</f>
        <v>MMM 2010</v>
      </c>
      <c r="I196" s="20" t="str">
        <f>ZZZ__FnCalls!F14</f>
        <v>MMM 2010</v>
      </c>
      <c r="J196" s="20" t="str">
        <f>ZZZ__FnCalls!F15</f>
        <v>MMM 2010</v>
      </c>
      <c r="K196" s="20" t="str">
        <f>ZZZ__FnCalls!F16</f>
        <v>MMM 2010</v>
      </c>
      <c r="L196" s="20" t="str">
        <f>ZZZ__FnCalls!F17</f>
        <v>MMM 2010</v>
      </c>
      <c r="M196" s="20" t="str">
        <f>ZZZ__FnCalls!F18</f>
        <v>MMM 2010</v>
      </c>
      <c r="N196" s="21" t="str">
        <f>ZZZ__FnCalls!H7</f>
        <v>2010</v>
      </c>
      <c r="O196" s="20" t="str">
        <f>ZZZ__FnCalls!F19</f>
        <v>MMM 2011</v>
      </c>
      <c r="P196" s="20" t="str">
        <f>ZZZ__FnCalls!F20</f>
        <v>MMM 2011</v>
      </c>
      <c r="Q196" s="20" t="str">
        <f>ZZZ__FnCalls!F21</f>
        <v>MMM 2011</v>
      </c>
      <c r="R196" s="20" t="str">
        <f>ZZZ__FnCalls!F22</f>
        <v>MMM 2011</v>
      </c>
      <c r="S196" s="20" t="str">
        <f>ZZZ__FnCalls!F23</f>
        <v>MMM 2011</v>
      </c>
      <c r="T196" s="20" t="str">
        <f>ZZZ__FnCalls!F24</f>
        <v>MMM 2011</v>
      </c>
      <c r="U196" s="20" t="str">
        <f>ZZZ__FnCalls!F25</f>
        <v>MMM 2011</v>
      </c>
      <c r="V196" s="20" t="str">
        <f>ZZZ__FnCalls!F26</f>
        <v>MMM 2011</v>
      </c>
      <c r="W196" s="20" t="str">
        <f>ZZZ__FnCalls!F27</f>
        <v>MMM 2011</v>
      </c>
      <c r="X196" s="20" t="str">
        <f>ZZZ__FnCalls!F28</f>
        <v>MMM 2011</v>
      </c>
      <c r="Y196" s="20" t="str">
        <f>ZZZ__FnCalls!F29</f>
        <v>MMM 2011</v>
      </c>
      <c r="Z196" s="20" t="str">
        <f>ZZZ__FnCalls!F30</f>
        <v>MMM 2011</v>
      </c>
      <c r="AA196" s="21" t="str">
        <f>ZZZ__FnCalls!H19</f>
        <v>2011</v>
      </c>
      <c r="AB196" s="20" t="str">
        <f>ZZZ__FnCalls!F31</f>
        <v>MMM 2012</v>
      </c>
      <c r="AC196" s="20" t="str">
        <f>ZZZ__FnCalls!F32</f>
        <v>MMM 2012</v>
      </c>
      <c r="AD196" s="20" t="str">
        <f>ZZZ__FnCalls!F33</f>
        <v>MMM 2012</v>
      </c>
      <c r="AE196" s="20" t="str">
        <f>ZZZ__FnCalls!F34</f>
        <v>MMM 2012</v>
      </c>
      <c r="AF196" s="20" t="str">
        <f>ZZZ__FnCalls!F35</f>
        <v>MMM 2012</v>
      </c>
      <c r="AG196" s="20" t="str">
        <f>ZZZ__FnCalls!F36</f>
        <v>MMM 2012</v>
      </c>
      <c r="AH196" s="20" t="str">
        <f>ZZZ__FnCalls!F37</f>
        <v>MMM 2012</v>
      </c>
      <c r="AI196" s="20" t="str">
        <f>ZZZ__FnCalls!F38</f>
        <v>MMM 2012</v>
      </c>
      <c r="AJ196" s="20" t="str">
        <f>ZZZ__FnCalls!F39</f>
        <v>MMM 2012</v>
      </c>
      <c r="AK196" s="20" t="str">
        <f>ZZZ__FnCalls!F40</f>
        <v>MMM 2012</v>
      </c>
      <c r="AL196" s="20" t="str">
        <f>ZZZ__FnCalls!F41</f>
        <v>MMM 2012</v>
      </c>
      <c r="AM196" s="20" t="str">
        <f>ZZZ__FnCalls!F42</f>
        <v>MMM 2012</v>
      </c>
      <c r="AN196" s="21" t="str">
        <f>ZZZ__FnCalls!H31</f>
        <v>2012</v>
      </c>
      <c r="AO196" s="20" t="str">
        <f>ZZZ__FnCalls!F43</f>
        <v>MMM 2013</v>
      </c>
      <c r="AP196" s="20" t="str">
        <f>ZZZ__FnCalls!F44</f>
        <v>MMM 2013</v>
      </c>
      <c r="AQ196" s="20" t="str">
        <f>ZZZ__FnCalls!F45</f>
        <v>MMM 2013</v>
      </c>
      <c r="AR196" s="20" t="str">
        <f>ZZZ__FnCalls!F46</f>
        <v>MMM 2013</v>
      </c>
      <c r="AS196" s="20" t="str">
        <f>ZZZ__FnCalls!F47</f>
        <v>MMM 2013</v>
      </c>
      <c r="AT196" s="20" t="str">
        <f>ZZZ__FnCalls!F48</f>
        <v>MMM 2013</v>
      </c>
      <c r="AU196" s="20" t="str">
        <f>ZZZ__FnCalls!F49</f>
        <v>MMM 2013</v>
      </c>
      <c r="AV196" s="20" t="str">
        <f>ZZZ__FnCalls!F50</f>
        <v>MMM 2013</v>
      </c>
      <c r="AW196" s="20" t="str">
        <f>ZZZ__FnCalls!F51</f>
        <v>MMM 2013</v>
      </c>
      <c r="AX196" s="20" t="str">
        <f>ZZZ__FnCalls!F52</f>
        <v>MMM 2013</v>
      </c>
      <c r="AY196" s="20" t="str">
        <f>ZZZ__FnCalls!F53</f>
        <v>MMM 2013</v>
      </c>
      <c r="AZ196" s="20" t="str">
        <f>ZZZ__FnCalls!F54</f>
        <v>MMM 2013</v>
      </c>
      <c r="BA196" s="21" t="str">
        <f>ZZZ__FnCalls!H43</f>
        <v>2013</v>
      </c>
      <c r="BB196" s="20" t="str">
        <f>ZZZ__FnCalls!F55</f>
        <v>MMM 2014</v>
      </c>
      <c r="BC196" s="20" t="str">
        <f>ZZZ__FnCalls!F56</f>
        <v>MMM 2014</v>
      </c>
      <c r="BD196" s="20" t="str">
        <f>ZZZ__FnCalls!F57</f>
        <v>MMM 2014</v>
      </c>
      <c r="BE196" s="20" t="str">
        <f>ZZZ__FnCalls!F58</f>
        <v>MMM 2014</v>
      </c>
      <c r="BF196" s="20" t="str">
        <f>ZZZ__FnCalls!F59</f>
        <v>MMM 2014</v>
      </c>
      <c r="BG196" s="20" t="str">
        <f>ZZZ__FnCalls!F60</f>
        <v>MMM 2014</v>
      </c>
      <c r="BH196" s="20" t="str">
        <f>ZZZ__FnCalls!F61</f>
        <v>MMM 2014</v>
      </c>
      <c r="BI196" s="20" t="str">
        <f>ZZZ__FnCalls!F62</f>
        <v>MMM 2014</v>
      </c>
      <c r="BJ196" s="20" t="str">
        <f>ZZZ__FnCalls!F63</f>
        <v>MMM 2014</v>
      </c>
      <c r="BK196" s="20" t="str">
        <f>ZZZ__FnCalls!F64</f>
        <v>MMM 2014</v>
      </c>
      <c r="BL196" s="20" t="str">
        <f>ZZZ__FnCalls!F65</f>
        <v>MMM 2014</v>
      </c>
      <c r="BM196" s="20" t="str">
        <f>ZZZ__FnCalls!F66</f>
        <v>MMM 2014</v>
      </c>
      <c r="BN196" s="21" t="str">
        <f>ZZZ__FnCalls!H55</f>
        <v>2014</v>
      </c>
      <c r="BO196" s="20" t="str">
        <f>ZZZ__FnCalls!F67</f>
        <v>MMM 2015</v>
      </c>
      <c r="BP196" s="20" t="str">
        <f>ZZZ__FnCalls!F68</f>
        <v>MMM 2015</v>
      </c>
      <c r="BQ196" s="20" t="str">
        <f>ZZZ__FnCalls!F69</f>
        <v>MMM 2015</v>
      </c>
      <c r="BR196" s="20" t="str">
        <f>ZZZ__FnCalls!F70</f>
        <v>MMM 2015</v>
      </c>
      <c r="BS196" s="20" t="str">
        <f>ZZZ__FnCalls!F71</f>
        <v>MMM 2015</v>
      </c>
      <c r="BT196" s="20" t="str">
        <f>ZZZ__FnCalls!F72</f>
        <v>MMM 2015</v>
      </c>
      <c r="BU196" s="20" t="str">
        <f>ZZZ__FnCalls!F73</f>
        <v>MMM 2015</v>
      </c>
      <c r="BV196" s="20" t="str">
        <f>ZZZ__FnCalls!F74</f>
        <v>MMM 2015</v>
      </c>
      <c r="BW196" s="20" t="str">
        <f>ZZZ__FnCalls!F75</f>
        <v>MMM 2015</v>
      </c>
      <c r="BX196" s="20" t="str">
        <f>ZZZ__FnCalls!F76</f>
        <v>MMM 2015</v>
      </c>
      <c r="BY196" s="20" t="str">
        <f>ZZZ__FnCalls!F77</f>
        <v>MMM 2015</v>
      </c>
      <c r="BZ196" s="20" t="str">
        <f>ZZZ__FnCalls!F78</f>
        <v>MMM 2015</v>
      </c>
      <c r="CA196" s="21" t="str">
        <f>ZZZ__FnCalls!H67</f>
        <v>2015</v>
      </c>
      <c r="CB196" s="20" t="str">
        <f>ZZZ__FnCalls!F79</f>
        <v>MMM 2016</v>
      </c>
      <c r="CC196" s="20" t="str">
        <f>ZZZ__FnCalls!F80</f>
        <v>MMM 2016</v>
      </c>
      <c r="CD196" s="20" t="str">
        <f>ZZZ__FnCalls!F81</f>
        <v>MMM 2016</v>
      </c>
      <c r="CE196" s="20" t="str">
        <f>ZZZ__FnCalls!F82</f>
        <v>MMM 2016</v>
      </c>
      <c r="CF196" s="20" t="str">
        <f>ZZZ__FnCalls!F83</f>
        <v>MMM 2016</v>
      </c>
      <c r="CG196" s="20" t="str">
        <f>ZZZ__FnCalls!F84</f>
        <v>MMM 2016</v>
      </c>
      <c r="CH196" s="20" t="str">
        <f>ZZZ__FnCalls!F85</f>
        <v>MMM 2016</v>
      </c>
      <c r="CI196" s="20" t="str">
        <f>ZZZ__FnCalls!F86</f>
        <v>MMM 2016</v>
      </c>
      <c r="CJ196" s="20" t="str">
        <f>ZZZ__FnCalls!F87</f>
        <v>MMM 2016</v>
      </c>
      <c r="CK196" s="20" t="str">
        <f>ZZZ__FnCalls!F88</f>
        <v>MMM 2016</v>
      </c>
      <c r="CL196" s="20" t="str">
        <f>ZZZ__FnCalls!F89</f>
        <v>MMM 2016</v>
      </c>
      <c r="CM196" s="20" t="str">
        <f>ZZZ__FnCalls!F90</f>
        <v>MMM 2016</v>
      </c>
      <c r="CN196" s="21" t="str">
        <f>ZZZ__FnCalls!H79</f>
        <v>2016</v>
      </c>
      <c r="CO196" s="20" t="str">
        <f>ZZZ__FnCalls!F91</f>
        <v>MMM 2017</v>
      </c>
      <c r="CP196" s="20" t="str">
        <f>ZZZ__FnCalls!F92</f>
        <v>MMM 2017</v>
      </c>
      <c r="CQ196" s="20" t="str">
        <f>ZZZ__FnCalls!F93</f>
        <v>MMM 2017</v>
      </c>
      <c r="CR196" s="20" t="str">
        <f>ZZZ__FnCalls!F94</f>
        <v>MMM 2017</v>
      </c>
      <c r="CS196" s="20" t="str">
        <f>ZZZ__FnCalls!F95</f>
        <v>MMM 2017</v>
      </c>
      <c r="CT196" s="20" t="str">
        <f>ZZZ__FnCalls!F96</f>
        <v>MMM 2017</v>
      </c>
      <c r="CU196" s="20" t="str">
        <f>ZZZ__FnCalls!F97</f>
        <v>MMM 2017</v>
      </c>
      <c r="CV196" s="20" t="str">
        <f>ZZZ__FnCalls!F98</f>
        <v>MMM 2017</v>
      </c>
      <c r="CW196" s="20" t="str">
        <f>ZZZ__FnCalls!F99</f>
        <v>MMM 2017</v>
      </c>
      <c r="CX196" s="20" t="str">
        <f>ZZZ__FnCalls!F100</f>
        <v>MMM 2017</v>
      </c>
      <c r="CY196" s="20" t="str">
        <f>ZZZ__FnCalls!F101</f>
        <v>MMM 2017</v>
      </c>
      <c r="CZ196" s="20" t="str">
        <f>ZZZ__FnCalls!F102</f>
        <v>MMM 2017</v>
      </c>
      <c r="DA196" s="21" t="str">
        <f>ZZZ__FnCalls!H91</f>
        <v>2017</v>
      </c>
      <c r="DB196" s="20" t="str">
        <f>ZZZ__FnCalls!F103</f>
        <v>MMM 2018</v>
      </c>
      <c r="DC196" s="20" t="str">
        <f>ZZZ__FnCalls!F104</f>
        <v>MMM 2018</v>
      </c>
      <c r="DD196" s="20" t="str">
        <f>ZZZ__FnCalls!F105</f>
        <v>MMM 2018</v>
      </c>
      <c r="DE196" s="20" t="str">
        <f>ZZZ__FnCalls!F106</f>
        <v>MMM 2018</v>
      </c>
      <c r="DF196" s="20" t="str">
        <f>ZZZ__FnCalls!F107</f>
        <v>MMM 2018</v>
      </c>
      <c r="DG196" s="20" t="str">
        <f>ZZZ__FnCalls!F108</f>
        <v>MMM 2018</v>
      </c>
      <c r="DH196" s="20" t="str">
        <f>ZZZ__FnCalls!F109</f>
        <v>MMM 2018</v>
      </c>
      <c r="DI196" s="20" t="str">
        <f>ZZZ__FnCalls!F110</f>
        <v>MMM 2018</v>
      </c>
      <c r="DJ196" s="20" t="str">
        <f>ZZZ__FnCalls!F111</f>
        <v>MMM 2018</v>
      </c>
      <c r="DK196" s="20" t="str">
        <f>ZZZ__FnCalls!F112</f>
        <v>MMM 2018</v>
      </c>
      <c r="DL196" s="20" t="str">
        <f>ZZZ__FnCalls!F113</f>
        <v>MMM 2018</v>
      </c>
      <c r="DM196" s="20" t="str">
        <f>ZZZ__FnCalls!F114</f>
        <v>MMM 2018</v>
      </c>
      <c r="DN196" s="21" t="str">
        <f>ZZZ__FnCalls!H103</f>
        <v>2018</v>
      </c>
      <c r="DO196" s="20" t="str">
        <f>ZZZ__FnCalls!F115</f>
        <v>MMM 2019</v>
      </c>
      <c r="DP196" s="20" t="str">
        <f>ZZZ__FnCalls!F116</f>
        <v>MMM 2019</v>
      </c>
      <c r="DQ196" s="20" t="str">
        <f>ZZZ__FnCalls!F117</f>
        <v>MMM 2019</v>
      </c>
      <c r="DR196" s="20" t="str">
        <f>ZZZ__FnCalls!F118</f>
        <v>MMM 2019</v>
      </c>
      <c r="DS196" s="20" t="str">
        <f>ZZZ__FnCalls!F119</f>
        <v>MMM 2019</v>
      </c>
      <c r="DT196" s="20" t="str">
        <f>ZZZ__FnCalls!F120</f>
        <v>MMM 2019</v>
      </c>
      <c r="DU196" s="20" t="str">
        <f>ZZZ__FnCalls!F121</f>
        <v>MMM 2019</v>
      </c>
      <c r="DV196" s="20" t="str">
        <f>ZZZ__FnCalls!F122</f>
        <v>MMM 2019</v>
      </c>
      <c r="DW196" s="20" t="str">
        <f>ZZZ__FnCalls!F123</f>
        <v>MMM 2019</v>
      </c>
      <c r="DX196" s="20" t="str">
        <f>ZZZ__FnCalls!F124</f>
        <v>MMM 2019</v>
      </c>
      <c r="DY196" s="20" t="str">
        <f>ZZZ__FnCalls!F125</f>
        <v>MMM 2019</v>
      </c>
      <c r="DZ196" s="20" t="str">
        <f>ZZZ__FnCalls!F126</f>
        <v>MMM 2019</v>
      </c>
      <c r="EA196" s="21" t="str">
        <f>ZZZ__FnCalls!H115</f>
        <v>2019</v>
      </c>
      <c r="EB196" s="20" t="str">
        <f>ZZZ__FnCalls!F127</f>
        <v>MMM 2020</v>
      </c>
      <c r="EC196" s="20" t="str">
        <f>ZZZ__FnCalls!F128</f>
        <v>MMM 2020</v>
      </c>
      <c r="ED196" s="20" t="str">
        <f>ZZZ__FnCalls!F129</f>
        <v>MMM 2020</v>
      </c>
      <c r="EE196" s="20" t="str">
        <f>ZZZ__FnCalls!F130</f>
        <v>MMM 2020</v>
      </c>
      <c r="EF196" s="20" t="str">
        <f>ZZZ__FnCalls!F131</f>
        <v>MMM 2020</v>
      </c>
      <c r="EG196" s="20" t="str">
        <f>ZZZ__FnCalls!F132</f>
        <v>MMM 2020</v>
      </c>
      <c r="EH196" s="20" t="str">
        <f>ZZZ__FnCalls!F133</f>
        <v>MMM 2020</v>
      </c>
      <c r="EI196" s="20" t="str">
        <f>ZZZ__FnCalls!F134</f>
        <v>MMM 2020</v>
      </c>
      <c r="EJ196" s="20" t="str">
        <f>ZZZ__FnCalls!F135</f>
        <v>MMM 2020</v>
      </c>
      <c r="EK196" s="20" t="str">
        <f>ZZZ__FnCalls!F136</f>
        <v>MMM 2020</v>
      </c>
      <c r="EL196" s="20" t="str">
        <f>ZZZ__FnCalls!F137</f>
        <v>MMM 2020</v>
      </c>
      <c r="EM196" s="20" t="str">
        <f>ZZZ__FnCalls!F138</f>
        <v>MMM 2020</v>
      </c>
      <c r="EN196" s="21" t="str">
        <f>ZZZ__FnCalls!H127</f>
        <v>2020</v>
      </c>
    </row>
    <row r="197" spans="1:144" ht="12.75" customHeight="1" x14ac:dyDescent="0.2">
      <c r="A197" s="5"/>
      <c r="B197" s="44" t="str">
        <f>ZZZ__FnCalls!F7</f>
        <v>MMM 2010</v>
      </c>
      <c r="C197" s="44" t="str">
        <f>ZZZ__FnCalls!F8</f>
        <v>MMM 2010</v>
      </c>
      <c r="D197" s="44" t="str">
        <f>ZZZ__FnCalls!F9</f>
        <v>MMM 2010</v>
      </c>
      <c r="E197" s="44" t="str">
        <f>ZZZ__FnCalls!F10</f>
        <v>MMM 2010</v>
      </c>
      <c r="F197" s="44" t="str">
        <f>ZZZ__FnCalls!F11</f>
        <v>MMM 2010</v>
      </c>
      <c r="G197" s="44" t="str">
        <f>ZZZ__FnCalls!F12</f>
        <v>MMM 2010</v>
      </c>
      <c r="H197" s="44" t="str">
        <f>ZZZ__FnCalls!F13</f>
        <v>MMM 2010</v>
      </c>
      <c r="I197" s="44" t="str">
        <f>ZZZ__FnCalls!F14</f>
        <v>MMM 2010</v>
      </c>
      <c r="J197" s="44" t="str">
        <f>ZZZ__FnCalls!F15</f>
        <v>MMM 2010</v>
      </c>
      <c r="K197" s="44" t="str">
        <f>ZZZ__FnCalls!F16</f>
        <v>MMM 2010</v>
      </c>
      <c r="L197" s="44" t="str">
        <f>ZZZ__FnCalls!F17</f>
        <v>MMM 2010</v>
      </c>
      <c r="M197" s="44" t="str">
        <f>ZZZ__FnCalls!F18</f>
        <v>MMM 2010</v>
      </c>
      <c r="N197" s="45" t="str">
        <f>ZZZ__FnCalls!F7</f>
        <v>MMM 2010</v>
      </c>
      <c r="O197" s="44" t="str">
        <f>ZZZ__FnCalls!F19</f>
        <v>MMM 2011</v>
      </c>
      <c r="P197" s="44" t="str">
        <f>ZZZ__FnCalls!F20</f>
        <v>MMM 2011</v>
      </c>
      <c r="Q197" s="44" t="str">
        <f>ZZZ__FnCalls!F21</f>
        <v>MMM 2011</v>
      </c>
      <c r="R197" s="44" t="str">
        <f>ZZZ__FnCalls!F22</f>
        <v>MMM 2011</v>
      </c>
      <c r="S197" s="44" t="str">
        <f>ZZZ__FnCalls!F23</f>
        <v>MMM 2011</v>
      </c>
      <c r="T197" s="44" t="str">
        <f>ZZZ__FnCalls!F24</f>
        <v>MMM 2011</v>
      </c>
      <c r="U197" s="44" t="str">
        <f>ZZZ__FnCalls!F25</f>
        <v>MMM 2011</v>
      </c>
      <c r="V197" s="44" t="str">
        <f>ZZZ__FnCalls!F26</f>
        <v>MMM 2011</v>
      </c>
      <c r="W197" s="44" t="str">
        <f>ZZZ__FnCalls!F27</f>
        <v>MMM 2011</v>
      </c>
      <c r="X197" s="44" t="str">
        <f>ZZZ__FnCalls!F28</f>
        <v>MMM 2011</v>
      </c>
      <c r="Y197" s="44" t="str">
        <f>ZZZ__FnCalls!F29</f>
        <v>MMM 2011</v>
      </c>
      <c r="Z197" s="44" t="str">
        <f>ZZZ__FnCalls!F30</f>
        <v>MMM 2011</v>
      </c>
      <c r="AA197" s="45" t="str">
        <f>ZZZ__FnCalls!F19</f>
        <v>MMM 2011</v>
      </c>
      <c r="AB197" s="44" t="str">
        <f>ZZZ__FnCalls!F31</f>
        <v>MMM 2012</v>
      </c>
      <c r="AC197" s="44" t="str">
        <f>ZZZ__FnCalls!F32</f>
        <v>MMM 2012</v>
      </c>
      <c r="AD197" s="44" t="str">
        <f>ZZZ__FnCalls!F33</f>
        <v>MMM 2012</v>
      </c>
      <c r="AE197" s="44" t="str">
        <f>ZZZ__FnCalls!F34</f>
        <v>MMM 2012</v>
      </c>
      <c r="AF197" s="44" t="str">
        <f>ZZZ__FnCalls!F35</f>
        <v>MMM 2012</v>
      </c>
      <c r="AG197" s="44" t="str">
        <f>ZZZ__FnCalls!F36</f>
        <v>MMM 2012</v>
      </c>
      <c r="AH197" s="44" t="str">
        <f>ZZZ__FnCalls!F37</f>
        <v>MMM 2012</v>
      </c>
      <c r="AI197" s="44" t="str">
        <f>ZZZ__FnCalls!F38</f>
        <v>MMM 2012</v>
      </c>
      <c r="AJ197" s="44" t="str">
        <f>ZZZ__FnCalls!F39</f>
        <v>MMM 2012</v>
      </c>
      <c r="AK197" s="44" t="str">
        <f>ZZZ__FnCalls!F40</f>
        <v>MMM 2012</v>
      </c>
      <c r="AL197" s="44" t="str">
        <f>ZZZ__FnCalls!F41</f>
        <v>MMM 2012</v>
      </c>
      <c r="AM197" s="44" t="str">
        <f>ZZZ__FnCalls!F42</f>
        <v>MMM 2012</v>
      </c>
      <c r="AN197" s="45" t="str">
        <f>ZZZ__FnCalls!F31</f>
        <v>MMM 2012</v>
      </c>
      <c r="AO197" s="44" t="str">
        <f>ZZZ__FnCalls!F43</f>
        <v>MMM 2013</v>
      </c>
      <c r="AP197" s="44" t="str">
        <f>ZZZ__FnCalls!F44</f>
        <v>MMM 2013</v>
      </c>
      <c r="AQ197" s="44" t="str">
        <f>ZZZ__FnCalls!F45</f>
        <v>MMM 2013</v>
      </c>
      <c r="AR197" s="44" t="str">
        <f>ZZZ__FnCalls!F46</f>
        <v>MMM 2013</v>
      </c>
      <c r="AS197" s="44" t="str">
        <f>ZZZ__FnCalls!F47</f>
        <v>MMM 2013</v>
      </c>
      <c r="AT197" s="44" t="str">
        <f>ZZZ__FnCalls!F48</f>
        <v>MMM 2013</v>
      </c>
      <c r="AU197" s="44" t="str">
        <f>ZZZ__FnCalls!F49</f>
        <v>MMM 2013</v>
      </c>
      <c r="AV197" s="44" t="str">
        <f>ZZZ__FnCalls!F50</f>
        <v>MMM 2013</v>
      </c>
      <c r="AW197" s="44" t="str">
        <f>ZZZ__FnCalls!F51</f>
        <v>MMM 2013</v>
      </c>
      <c r="AX197" s="44" t="str">
        <f>ZZZ__FnCalls!F52</f>
        <v>MMM 2013</v>
      </c>
      <c r="AY197" s="44" t="str">
        <f>ZZZ__FnCalls!F53</f>
        <v>MMM 2013</v>
      </c>
      <c r="AZ197" s="44" t="str">
        <f>ZZZ__FnCalls!F54</f>
        <v>MMM 2013</v>
      </c>
      <c r="BA197" s="45" t="str">
        <f>ZZZ__FnCalls!F43</f>
        <v>MMM 2013</v>
      </c>
      <c r="BB197" s="44" t="str">
        <f>ZZZ__FnCalls!F55</f>
        <v>MMM 2014</v>
      </c>
      <c r="BC197" s="44" t="str">
        <f>ZZZ__FnCalls!F56</f>
        <v>MMM 2014</v>
      </c>
      <c r="BD197" s="44" t="str">
        <f>ZZZ__FnCalls!F57</f>
        <v>MMM 2014</v>
      </c>
      <c r="BE197" s="44" t="str">
        <f>ZZZ__FnCalls!F58</f>
        <v>MMM 2014</v>
      </c>
      <c r="BF197" s="44" t="str">
        <f>ZZZ__FnCalls!F59</f>
        <v>MMM 2014</v>
      </c>
      <c r="BG197" s="44" t="str">
        <f>ZZZ__FnCalls!F60</f>
        <v>MMM 2014</v>
      </c>
      <c r="BH197" s="44" t="str">
        <f>ZZZ__FnCalls!F61</f>
        <v>MMM 2014</v>
      </c>
      <c r="BI197" s="44" t="str">
        <f>ZZZ__FnCalls!F62</f>
        <v>MMM 2014</v>
      </c>
      <c r="BJ197" s="44" t="str">
        <f>ZZZ__FnCalls!F63</f>
        <v>MMM 2014</v>
      </c>
      <c r="BK197" s="44" t="str">
        <f>ZZZ__FnCalls!F64</f>
        <v>MMM 2014</v>
      </c>
      <c r="BL197" s="44" t="str">
        <f>ZZZ__FnCalls!F65</f>
        <v>MMM 2014</v>
      </c>
      <c r="BM197" s="44" t="str">
        <f>ZZZ__FnCalls!F66</f>
        <v>MMM 2014</v>
      </c>
      <c r="BN197" s="45" t="str">
        <f>ZZZ__FnCalls!F55</f>
        <v>MMM 2014</v>
      </c>
      <c r="BO197" s="44" t="str">
        <f>ZZZ__FnCalls!F67</f>
        <v>MMM 2015</v>
      </c>
      <c r="BP197" s="44" t="str">
        <f>ZZZ__FnCalls!F68</f>
        <v>MMM 2015</v>
      </c>
      <c r="BQ197" s="44" t="str">
        <f>ZZZ__FnCalls!F69</f>
        <v>MMM 2015</v>
      </c>
      <c r="BR197" s="44" t="str">
        <f>ZZZ__FnCalls!F70</f>
        <v>MMM 2015</v>
      </c>
      <c r="BS197" s="44" t="str">
        <f>ZZZ__FnCalls!F71</f>
        <v>MMM 2015</v>
      </c>
      <c r="BT197" s="44" t="str">
        <f>ZZZ__FnCalls!F72</f>
        <v>MMM 2015</v>
      </c>
      <c r="BU197" s="44" t="str">
        <f>ZZZ__FnCalls!F73</f>
        <v>MMM 2015</v>
      </c>
      <c r="BV197" s="44" t="str">
        <f>ZZZ__FnCalls!F74</f>
        <v>MMM 2015</v>
      </c>
      <c r="BW197" s="44" t="str">
        <f>ZZZ__FnCalls!F75</f>
        <v>MMM 2015</v>
      </c>
      <c r="BX197" s="44" t="str">
        <f>ZZZ__FnCalls!F76</f>
        <v>MMM 2015</v>
      </c>
      <c r="BY197" s="44" t="str">
        <f>ZZZ__FnCalls!F77</f>
        <v>MMM 2015</v>
      </c>
      <c r="BZ197" s="44" t="str">
        <f>ZZZ__FnCalls!F78</f>
        <v>MMM 2015</v>
      </c>
      <c r="CA197" s="45" t="str">
        <f>ZZZ__FnCalls!F67</f>
        <v>MMM 2015</v>
      </c>
      <c r="CB197" s="44" t="str">
        <f>ZZZ__FnCalls!F79</f>
        <v>MMM 2016</v>
      </c>
      <c r="CC197" s="44" t="str">
        <f>ZZZ__FnCalls!F80</f>
        <v>MMM 2016</v>
      </c>
      <c r="CD197" s="44" t="str">
        <f>ZZZ__FnCalls!F81</f>
        <v>MMM 2016</v>
      </c>
      <c r="CE197" s="44" t="str">
        <f>ZZZ__FnCalls!F82</f>
        <v>MMM 2016</v>
      </c>
      <c r="CF197" s="44" t="str">
        <f>ZZZ__FnCalls!F83</f>
        <v>MMM 2016</v>
      </c>
      <c r="CG197" s="44" t="str">
        <f>ZZZ__FnCalls!F84</f>
        <v>MMM 2016</v>
      </c>
      <c r="CH197" s="44" t="str">
        <f>ZZZ__FnCalls!F85</f>
        <v>MMM 2016</v>
      </c>
      <c r="CI197" s="44" t="str">
        <f>ZZZ__FnCalls!F86</f>
        <v>MMM 2016</v>
      </c>
      <c r="CJ197" s="44" t="str">
        <f>ZZZ__FnCalls!F87</f>
        <v>MMM 2016</v>
      </c>
      <c r="CK197" s="44" t="str">
        <f>ZZZ__FnCalls!F88</f>
        <v>MMM 2016</v>
      </c>
      <c r="CL197" s="44" t="str">
        <f>ZZZ__FnCalls!F89</f>
        <v>MMM 2016</v>
      </c>
      <c r="CM197" s="44" t="str">
        <f>ZZZ__FnCalls!F90</f>
        <v>MMM 2016</v>
      </c>
      <c r="CN197" s="45" t="str">
        <f>ZZZ__FnCalls!F79</f>
        <v>MMM 2016</v>
      </c>
      <c r="CO197" s="44" t="str">
        <f>ZZZ__FnCalls!F91</f>
        <v>MMM 2017</v>
      </c>
      <c r="CP197" s="44" t="str">
        <f>ZZZ__FnCalls!F92</f>
        <v>MMM 2017</v>
      </c>
      <c r="CQ197" s="44" t="str">
        <f>ZZZ__FnCalls!F93</f>
        <v>MMM 2017</v>
      </c>
      <c r="CR197" s="44" t="str">
        <f>ZZZ__FnCalls!F94</f>
        <v>MMM 2017</v>
      </c>
      <c r="CS197" s="44" t="str">
        <f>ZZZ__FnCalls!F95</f>
        <v>MMM 2017</v>
      </c>
      <c r="CT197" s="44" t="str">
        <f>ZZZ__FnCalls!F96</f>
        <v>MMM 2017</v>
      </c>
      <c r="CU197" s="44" t="str">
        <f>ZZZ__FnCalls!F97</f>
        <v>MMM 2017</v>
      </c>
      <c r="CV197" s="44" t="str">
        <f>ZZZ__FnCalls!F98</f>
        <v>MMM 2017</v>
      </c>
      <c r="CW197" s="44" t="str">
        <f>ZZZ__FnCalls!F99</f>
        <v>MMM 2017</v>
      </c>
      <c r="CX197" s="44" t="str">
        <f>ZZZ__FnCalls!F100</f>
        <v>MMM 2017</v>
      </c>
      <c r="CY197" s="44" t="str">
        <f>ZZZ__FnCalls!F101</f>
        <v>MMM 2017</v>
      </c>
      <c r="CZ197" s="44" t="str">
        <f>ZZZ__FnCalls!F102</f>
        <v>MMM 2017</v>
      </c>
      <c r="DA197" s="45" t="str">
        <f>ZZZ__FnCalls!F91</f>
        <v>MMM 2017</v>
      </c>
      <c r="DB197" s="44" t="str">
        <f>ZZZ__FnCalls!F103</f>
        <v>MMM 2018</v>
      </c>
      <c r="DC197" s="44" t="str">
        <f>ZZZ__FnCalls!F104</f>
        <v>MMM 2018</v>
      </c>
      <c r="DD197" s="44" t="str">
        <f>ZZZ__FnCalls!F105</f>
        <v>MMM 2018</v>
      </c>
      <c r="DE197" s="44" t="str">
        <f>ZZZ__FnCalls!F106</f>
        <v>MMM 2018</v>
      </c>
      <c r="DF197" s="44" t="str">
        <f>ZZZ__FnCalls!F107</f>
        <v>MMM 2018</v>
      </c>
      <c r="DG197" s="44" t="str">
        <f>ZZZ__FnCalls!F108</f>
        <v>MMM 2018</v>
      </c>
      <c r="DH197" s="44" t="str">
        <f>ZZZ__FnCalls!F109</f>
        <v>MMM 2018</v>
      </c>
      <c r="DI197" s="44" t="str">
        <f>ZZZ__FnCalls!F110</f>
        <v>MMM 2018</v>
      </c>
      <c r="DJ197" s="44" t="str">
        <f>ZZZ__FnCalls!F111</f>
        <v>MMM 2018</v>
      </c>
      <c r="DK197" s="44" t="str">
        <f>ZZZ__FnCalls!F112</f>
        <v>MMM 2018</v>
      </c>
      <c r="DL197" s="44" t="str">
        <f>ZZZ__FnCalls!F113</f>
        <v>MMM 2018</v>
      </c>
      <c r="DM197" s="44" t="str">
        <f>ZZZ__FnCalls!F114</f>
        <v>MMM 2018</v>
      </c>
      <c r="DN197" s="45" t="str">
        <f>ZZZ__FnCalls!F103</f>
        <v>MMM 2018</v>
      </c>
      <c r="DO197" s="44" t="str">
        <f>ZZZ__FnCalls!F115</f>
        <v>MMM 2019</v>
      </c>
      <c r="DP197" s="44" t="str">
        <f>ZZZ__FnCalls!F116</f>
        <v>MMM 2019</v>
      </c>
      <c r="DQ197" s="44" t="str">
        <f>ZZZ__FnCalls!F117</f>
        <v>MMM 2019</v>
      </c>
      <c r="DR197" s="44" t="str">
        <f>ZZZ__FnCalls!F118</f>
        <v>MMM 2019</v>
      </c>
      <c r="DS197" s="44" t="str">
        <f>ZZZ__FnCalls!F119</f>
        <v>MMM 2019</v>
      </c>
      <c r="DT197" s="44" t="str">
        <f>ZZZ__FnCalls!F120</f>
        <v>MMM 2019</v>
      </c>
      <c r="DU197" s="44" t="str">
        <f>ZZZ__FnCalls!F121</f>
        <v>MMM 2019</v>
      </c>
      <c r="DV197" s="44" t="str">
        <f>ZZZ__FnCalls!F122</f>
        <v>MMM 2019</v>
      </c>
      <c r="DW197" s="44" t="str">
        <f>ZZZ__FnCalls!F123</f>
        <v>MMM 2019</v>
      </c>
      <c r="DX197" s="44" t="str">
        <f>ZZZ__FnCalls!F124</f>
        <v>MMM 2019</v>
      </c>
      <c r="DY197" s="44" t="str">
        <f>ZZZ__FnCalls!F125</f>
        <v>MMM 2019</v>
      </c>
      <c r="DZ197" s="44" t="str">
        <f>ZZZ__FnCalls!F126</f>
        <v>MMM 2019</v>
      </c>
      <c r="EA197" s="45" t="str">
        <f>ZZZ__FnCalls!F115</f>
        <v>MMM 2019</v>
      </c>
      <c r="EB197" s="44" t="str">
        <f>ZZZ__FnCalls!F127</f>
        <v>MMM 2020</v>
      </c>
      <c r="EC197" s="44" t="str">
        <f>ZZZ__FnCalls!F128</f>
        <v>MMM 2020</v>
      </c>
      <c r="ED197" s="44" t="str">
        <f>ZZZ__FnCalls!F129</f>
        <v>MMM 2020</v>
      </c>
      <c r="EE197" s="44" t="str">
        <f>ZZZ__FnCalls!F130</f>
        <v>MMM 2020</v>
      </c>
      <c r="EF197" s="44" t="str">
        <f>ZZZ__FnCalls!F131</f>
        <v>MMM 2020</v>
      </c>
      <c r="EG197" s="44" t="str">
        <f>ZZZ__FnCalls!F132</f>
        <v>MMM 2020</v>
      </c>
      <c r="EH197" s="44" t="str">
        <f>ZZZ__FnCalls!F133</f>
        <v>MMM 2020</v>
      </c>
      <c r="EI197" s="44" t="str">
        <f>ZZZ__FnCalls!F134</f>
        <v>MMM 2020</v>
      </c>
      <c r="EJ197" s="44" t="str">
        <f>ZZZ__FnCalls!F135</f>
        <v>MMM 2020</v>
      </c>
      <c r="EK197" s="44" t="str">
        <f>ZZZ__FnCalls!F136</f>
        <v>MMM 2020</v>
      </c>
      <c r="EL197" s="44" t="str">
        <f>ZZZ__FnCalls!F137</f>
        <v>MMM 2020</v>
      </c>
      <c r="EM197" s="44" t="str">
        <f>ZZZ__FnCalls!F138</f>
        <v>MMM 2020</v>
      </c>
      <c r="EN197" s="45" t="str">
        <f>ZZZ__FnCalls!F127</f>
        <v>MMM 2020</v>
      </c>
    </row>
    <row r="198" spans="1:144" ht="12.75" customHeight="1" x14ac:dyDescent="0.2">
      <c r="A198" s="2" t="str">
        <f>"Final_Sales_stdev_1"</f>
        <v>Final_Sales_stdev_1</v>
      </c>
    </row>
    <row r="199" spans="1:144" ht="12.75" customHeight="1" x14ac:dyDescent="0.2">
      <c r="B199" s="19" t="str">
        <f>ZZZ__FnCalls!F7</f>
        <v>MMM 2010</v>
      </c>
      <c r="C199" s="20" t="str">
        <f>ZZZ__FnCalls!F8</f>
        <v>MMM 2010</v>
      </c>
      <c r="D199" s="20" t="str">
        <f>ZZZ__FnCalls!F9</f>
        <v>MMM 2010</v>
      </c>
      <c r="E199" s="20" t="str">
        <f>ZZZ__FnCalls!F10</f>
        <v>MMM 2010</v>
      </c>
      <c r="F199" s="20" t="str">
        <f>ZZZ__FnCalls!F11</f>
        <v>MMM 2010</v>
      </c>
      <c r="G199" s="20" t="str">
        <f>ZZZ__FnCalls!F12</f>
        <v>MMM 2010</v>
      </c>
      <c r="H199" s="20" t="str">
        <f>ZZZ__FnCalls!F13</f>
        <v>MMM 2010</v>
      </c>
      <c r="I199" s="20" t="str">
        <f>ZZZ__FnCalls!F14</f>
        <v>MMM 2010</v>
      </c>
      <c r="J199" s="20" t="str">
        <f>ZZZ__FnCalls!F15</f>
        <v>MMM 2010</v>
      </c>
      <c r="K199" s="20" t="str">
        <f>ZZZ__FnCalls!F16</f>
        <v>MMM 2010</v>
      </c>
      <c r="L199" s="20" t="str">
        <f>ZZZ__FnCalls!F17</f>
        <v>MMM 2010</v>
      </c>
      <c r="M199" s="20" t="str">
        <f>ZZZ__FnCalls!F18</f>
        <v>MMM 2010</v>
      </c>
      <c r="N199" s="21" t="str">
        <f>ZZZ__FnCalls!H7</f>
        <v>2010</v>
      </c>
      <c r="O199" s="20" t="str">
        <f>ZZZ__FnCalls!F19</f>
        <v>MMM 2011</v>
      </c>
      <c r="P199" s="20" t="str">
        <f>ZZZ__FnCalls!F20</f>
        <v>MMM 2011</v>
      </c>
      <c r="Q199" s="20" t="str">
        <f>ZZZ__FnCalls!F21</f>
        <v>MMM 2011</v>
      </c>
      <c r="R199" s="20" t="str">
        <f>ZZZ__FnCalls!F22</f>
        <v>MMM 2011</v>
      </c>
      <c r="S199" s="20" t="str">
        <f>ZZZ__FnCalls!F23</f>
        <v>MMM 2011</v>
      </c>
      <c r="T199" s="20" t="str">
        <f>ZZZ__FnCalls!F24</f>
        <v>MMM 2011</v>
      </c>
      <c r="U199" s="20" t="str">
        <f>ZZZ__FnCalls!F25</f>
        <v>MMM 2011</v>
      </c>
      <c r="V199" s="20" t="str">
        <f>ZZZ__FnCalls!F26</f>
        <v>MMM 2011</v>
      </c>
      <c r="W199" s="20" t="str">
        <f>ZZZ__FnCalls!F27</f>
        <v>MMM 2011</v>
      </c>
      <c r="X199" s="20" t="str">
        <f>ZZZ__FnCalls!F28</f>
        <v>MMM 2011</v>
      </c>
      <c r="Y199" s="20" t="str">
        <f>ZZZ__FnCalls!F29</f>
        <v>MMM 2011</v>
      </c>
      <c r="Z199" s="20" t="str">
        <f>ZZZ__FnCalls!F30</f>
        <v>MMM 2011</v>
      </c>
      <c r="AA199" s="21" t="str">
        <f>ZZZ__FnCalls!H19</f>
        <v>2011</v>
      </c>
      <c r="AB199" s="20" t="str">
        <f>ZZZ__FnCalls!F31</f>
        <v>MMM 2012</v>
      </c>
      <c r="AC199" s="20" t="str">
        <f>ZZZ__FnCalls!F32</f>
        <v>MMM 2012</v>
      </c>
      <c r="AD199" s="20" t="str">
        <f>ZZZ__FnCalls!F33</f>
        <v>MMM 2012</v>
      </c>
      <c r="AE199" s="20" t="str">
        <f>ZZZ__FnCalls!F34</f>
        <v>MMM 2012</v>
      </c>
      <c r="AF199" s="20" t="str">
        <f>ZZZ__FnCalls!F35</f>
        <v>MMM 2012</v>
      </c>
      <c r="AG199" s="20" t="str">
        <f>ZZZ__FnCalls!F36</f>
        <v>MMM 2012</v>
      </c>
      <c r="AH199" s="20" t="str">
        <f>ZZZ__FnCalls!F37</f>
        <v>MMM 2012</v>
      </c>
      <c r="AI199" s="20" t="str">
        <f>ZZZ__FnCalls!F38</f>
        <v>MMM 2012</v>
      </c>
      <c r="AJ199" s="20" t="str">
        <f>ZZZ__FnCalls!F39</f>
        <v>MMM 2012</v>
      </c>
      <c r="AK199" s="20" t="str">
        <f>ZZZ__FnCalls!F40</f>
        <v>MMM 2012</v>
      </c>
      <c r="AL199" s="20" t="str">
        <f>ZZZ__FnCalls!F41</f>
        <v>MMM 2012</v>
      </c>
      <c r="AM199" s="20" t="str">
        <f>ZZZ__FnCalls!F42</f>
        <v>MMM 2012</v>
      </c>
      <c r="AN199" s="21" t="str">
        <f>ZZZ__FnCalls!H31</f>
        <v>2012</v>
      </c>
      <c r="AO199" s="20" t="str">
        <f>ZZZ__FnCalls!F43</f>
        <v>MMM 2013</v>
      </c>
      <c r="AP199" s="20" t="str">
        <f>ZZZ__FnCalls!F44</f>
        <v>MMM 2013</v>
      </c>
      <c r="AQ199" s="20" t="str">
        <f>ZZZ__FnCalls!F45</f>
        <v>MMM 2013</v>
      </c>
      <c r="AR199" s="20" t="str">
        <f>ZZZ__FnCalls!F46</f>
        <v>MMM 2013</v>
      </c>
      <c r="AS199" s="20" t="str">
        <f>ZZZ__FnCalls!F47</f>
        <v>MMM 2013</v>
      </c>
      <c r="AT199" s="20" t="str">
        <f>ZZZ__FnCalls!F48</f>
        <v>MMM 2013</v>
      </c>
      <c r="AU199" s="20" t="str">
        <f>ZZZ__FnCalls!F49</f>
        <v>MMM 2013</v>
      </c>
      <c r="AV199" s="20" t="str">
        <f>ZZZ__FnCalls!F50</f>
        <v>MMM 2013</v>
      </c>
      <c r="AW199" s="20" t="str">
        <f>ZZZ__FnCalls!F51</f>
        <v>MMM 2013</v>
      </c>
      <c r="AX199" s="20" t="str">
        <f>ZZZ__FnCalls!F52</f>
        <v>MMM 2013</v>
      </c>
      <c r="AY199" s="20" t="str">
        <f>ZZZ__FnCalls!F53</f>
        <v>MMM 2013</v>
      </c>
      <c r="AZ199" s="20" t="str">
        <f>ZZZ__FnCalls!F54</f>
        <v>MMM 2013</v>
      </c>
      <c r="BA199" s="21" t="str">
        <f>ZZZ__FnCalls!H43</f>
        <v>2013</v>
      </c>
      <c r="BB199" s="20" t="str">
        <f>ZZZ__FnCalls!F55</f>
        <v>MMM 2014</v>
      </c>
      <c r="BC199" s="20" t="str">
        <f>ZZZ__FnCalls!F56</f>
        <v>MMM 2014</v>
      </c>
      <c r="BD199" s="20" t="str">
        <f>ZZZ__FnCalls!F57</f>
        <v>MMM 2014</v>
      </c>
      <c r="BE199" s="20" t="str">
        <f>ZZZ__FnCalls!F58</f>
        <v>MMM 2014</v>
      </c>
      <c r="BF199" s="20" t="str">
        <f>ZZZ__FnCalls!F59</f>
        <v>MMM 2014</v>
      </c>
      <c r="BG199" s="20" t="str">
        <f>ZZZ__FnCalls!F60</f>
        <v>MMM 2014</v>
      </c>
      <c r="BH199" s="20" t="str">
        <f>ZZZ__FnCalls!F61</f>
        <v>MMM 2014</v>
      </c>
      <c r="BI199" s="20" t="str">
        <f>ZZZ__FnCalls!F62</f>
        <v>MMM 2014</v>
      </c>
      <c r="BJ199" s="20" t="str">
        <f>ZZZ__FnCalls!F63</f>
        <v>MMM 2014</v>
      </c>
      <c r="BK199" s="20" t="str">
        <f>ZZZ__FnCalls!F64</f>
        <v>MMM 2014</v>
      </c>
      <c r="BL199" s="20" t="str">
        <f>ZZZ__FnCalls!F65</f>
        <v>MMM 2014</v>
      </c>
      <c r="BM199" s="20" t="str">
        <f>ZZZ__FnCalls!F66</f>
        <v>MMM 2014</v>
      </c>
      <c r="BN199" s="21" t="str">
        <f>ZZZ__FnCalls!H55</f>
        <v>2014</v>
      </c>
      <c r="BO199" s="20" t="str">
        <f>ZZZ__FnCalls!F67</f>
        <v>MMM 2015</v>
      </c>
      <c r="BP199" s="20" t="str">
        <f>ZZZ__FnCalls!F68</f>
        <v>MMM 2015</v>
      </c>
      <c r="BQ199" s="20" t="str">
        <f>ZZZ__FnCalls!F69</f>
        <v>MMM 2015</v>
      </c>
      <c r="BR199" s="20" t="str">
        <f>ZZZ__FnCalls!F70</f>
        <v>MMM 2015</v>
      </c>
      <c r="BS199" s="20" t="str">
        <f>ZZZ__FnCalls!F71</f>
        <v>MMM 2015</v>
      </c>
      <c r="BT199" s="20" t="str">
        <f>ZZZ__FnCalls!F72</f>
        <v>MMM 2015</v>
      </c>
      <c r="BU199" s="20" t="str">
        <f>ZZZ__FnCalls!F73</f>
        <v>MMM 2015</v>
      </c>
      <c r="BV199" s="20" t="str">
        <f>ZZZ__FnCalls!F74</f>
        <v>MMM 2015</v>
      </c>
      <c r="BW199" s="20" t="str">
        <f>ZZZ__FnCalls!F75</f>
        <v>MMM 2015</v>
      </c>
      <c r="BX199" s="20" t="str">
        <f>ZZZ__FnCalls!F76</f>
        <v>MMM 2015</v>
      </c>
      <c r="BY199" s="20" t="str">
        <f>ZZZ__FnCalls!F77</f>
        <v>MMM 2015</v>
      </c>
      <c r="BZ199" s="20" t="str">
        <f>ZZZ__FnCalls!F78</f>
        <v>MMM 2015</v>
      </c>
      <c r="CA199" s="21" t="str">
        <f>ZZZ__FnCalls!H67</f>
        <v>2015</v>
      </c>
      <c r="CB199" s="20" t="str">
        <f>ZZZ__FnCalls!F79</f>
        <v>MMM 2016</v>
      </c>
      <c r="CC199" s="20" t="str">
        <f>ZZZ__FnCalls!F80</f>
        <v>MMM 2016</v>
      </c>
      <c r="CD199" s="20" t="str">
        <f>ZZZ__FnCalls!F81</f>
        <v>MMM 2016</v>
      </c>
      <c r="CE199" s="20" t="str">
        <f>ZZZ__FnCalls!F82</f>
        <v>MMM 2016</v>
      </c>
      <c r="CF199" s="20" t="str">
        <f>ZZZ__FnCalls!F83</f>
        <v>MMM 2016</v>
      </c>
      <c r="CG199" s="20" t="str">
        <f>ZZZ__FnCalls!F84</f>
        <v>MMM 2016</v>
      </c>
      <c r="CH199" s="20" t="str">
        <f>ZZZ__FnCalls!F85</f>
        <v>MMM 2016</v>
      </c>
      <c r="CI199" s="20" t="str">
        <f>ZZZ__FnCalls!F86</f>
        <v>MMM 2016</v>
      </c>
      <c r="CJ199" s="20" t="str">
        <f>ZZZ__FnCalls!F87</f>
        <v>MMM 2016</v>
      </c>
      <c r="CK199" s="20" t="str">
        <f>ZZZ__FnCalls!F88</f>
        <v>MMM 2016</v>
      </c>
      <c r="CL199" s="20" t="str">
        <f>ZZZ__FnCalls!F89</f>
        <v>MMM 2016</v>
      </c>
      <c r="CM199" s="20" t="str">
        <f>ZZZ__FnCalls!F90</f>
        <v>MMM 2016</v>
      </c>
      <c r="CN199" s="21" t="str">
        <f>ZZZ__FnCalls!H79</f>
        <v>2016</v>
      </c>
      <c r="CO199" s="20" t="str">
        <f>ZZZ__FnCalls!F91</f>
        <v>MMM 2017</v>
      </c>
      <c r="CP199" s="20" t="str">
        <f>ZZZ__FnCalls!F92</f>
        <v>MMM 2017</v>
      </c>
      <c r="CQ199" s="20" t="str">
        <f>ZZZ__FnCalls!F93</f>
        <v>MMM 2017</v>
      </c>
      <c r="CR199" s="20" t="str">
        <f>ZZZ__FnCalls!F94</f>
        <v>MMM 2017</v>
      </c>
      <c r="CS199" s="20" t="str">
        <f>ZZZ__FnCalls!F95</f>
        <v>MMM 2017</v>
      </c>
      <c r="CT199" s="20" t="str">
        <f>ZZZ__FnCalls!F96</f>
        <v>MMM 2017</v>
      </c>
      <c r="CU199" s="20" t="str">
        <f>ZZZ__FnCalls!F97</f>
        <v>MMM 2017</v>
      </c>
      <c r="CV199" s="20" t="str">
        <f>ZZZ__FnCalls!F98</f>
        <v>MMM 2017</v>
      </c>
      <c r="CW199" s="20" t="str">
        <f>ZZZ__FnCalls!F99</f>
        <v>MMM 2017</v>
      </c>
      <c r="CX199" s="20" t="str">
        <f>ZZZ__FnCalls!F100</f>
        <v>MMM 2017</v>
      </c>
      <c r="CY199" s="20" t="str">
        <f>ZZZ__FnCalls!F101</f>
        <v>MMM 2017</v>
      </c>
      <c r="CZ199" s="20" t="str">
        <f>ZZZ__FnCalls!F102</f>
        <v>MMM 2017</v>
      </c>
      <c r="DA199" s="21" t="str">
        <f>ZZZ__FnCalls!H91</f>
        <v>2017</v>
      </c>
      <c r="DB199" s="20" t="str">
        <f>ZZZ__FnCalls!F103</f>
        <v>MMM 2018</v>
      </c>
      <c r="DC199" s="20" t="str">
        <f>ZZZ__FnCalls!F104</f>
        <v>MMM 2018</v>
      </c>
      <c r="DD199" s="20" t="str">
        <f>ZZZ__FnCalls!F105</f>
        <v>MMM 2018</v>
      </c>
      <c r="DE199" s="20" t="str">
        <f>ZZZ__FnCalls!F106</f>
        <v>MMM 2018</v>
      </c>
      <c r="DF199" s="20" t="str">
        <f>ZZZ__FnCalls!F107</f>
        <v>MMM 2018</v>
      </c>
      <c r="DG199" s="20" t="str">
        <f>ZZZ__FnCalls!F108</f>
        <v>MMM 2018</v>
      </c>
      <c r="DH199" s="20" t="str">
        <f>ZZZ__FnCalls!F109</f>
        <v>MMM 2018</v>
      </c>
      <c r="DI199" s="20" t="str">
        <f>ZZZ__FnCalls!F110</f>
        <v>MMM 2018</v>
      </c>
      <c r="DJ199" s="20" t="str">
        <f>ZZZ__FnCalls!F111</f>
        <v>MMM 2018</v>
      </c>
      <c r="DK199" s="20" t="str">
        <f>ZZZ__FnCalls!F112</f>
        <v>MMM 2018</v>
      </c>
      <c r="DL199" s="20" t="str">
        <f>ZZZ__FnCalls!F113</f>
        <v>MMM 2018</v>
      </c>
      <c r="DM199" s="20" t="str">
        <f>ZZZ__FnCalls!F114</f>
        <v>MMM 2018</v>
      </c>
      <c r="DN199" s="21" t="str">
        <f>ZZZ__FnCalls!H103</f>
        <v>2018</v>
      </c>
      <c r="DO199" s="20" t="str">
        <f>ZZZ__FnCalls!F115</f>
        <v>MMM 2019</v>
      </c>
      <c r="DP199" s="20" t="str">
        <f>ZZZ__FnCalls!F116</f>
        <v>MMM 2019</v>
      </c>
      <c r="DQ199" s="20" t="str">
        <f>ZZZ__FnCalls!F117</f>
        <v>MMM 2019</v>
      </c>
      <c r="DR199" s="20" t="str">
        <f>ZZZ__FnCalls!F118</f>
        <v>MMM 2019</v>
      </c>
      <c r="DS199" s="20" t="str">
        <f>ZZZ__FnCalls!F119</f>
        <v>MMM 2019</v>
      </c>
      <c r="DT199" s="20" t="str">
        <f>ZZZ__FnCalls!F120</f>
        <v>MMM 2019</v>
      </c>
      <c r="DU199" s="20" t="str">
        <f>ZZZ__FnCalls!F121</f>
        <v>MMM 2019</v>
      </c>
      <c r="DV199" s="20" t="str">
        <f>ZZZ__FnCalls!F122</f>
        <v>MMM 2019</v>
      </c>
      <c r="DW199" s="20" t="str">
        <f>ZZZ__FnCalls!F123</f>
        <v>MMM 2019</v>
      </c>
      <c r="DX199" s="20" t="str">
        <f>ZZZ__FnCalls!F124</f>
        <v>MMM 2019</v>
      </c>
      <c r="DY199" s="20" t="str">
        <f>ZZZ__FnCalls!F125</f>
        <v>MMM 2019</v>
      </c>
      <c r="DZ199" s="20" t="str">
        <f>ZZZ__FnCalls!F126</f>
        <v>MMM 2019</v>
      </c>
      <c r="EA199" s="21" t="str">
        <f>ZZZ__FnCalls!H115</f>
        <v>2019</v>
      </c>
      <c r="EB199" s="20" t="str">
        <f>ZZZ__FnCalls!F127</f>
        <v>MMM 2020</v>
      </c>
      <c r="EC199" s="20" t="str">
        <f>ZZZ__FnCalls!F128</f>
        <v>MMM 2020</v>
      </c>
      <c r="ED199" s="20" t="str">
        <f>ZZZ__FnCalls!F129</f>
        <v>MMM 2020</v>
      </c>
      <c r="EE199" s="20" t="str">
        <f>ZZZ__FnCalls!F130</f>
        <v>MMM 2020</v>
      </c>
      <c r="EF199" s="20" t="str">
        <f>ZZZ__FnCalls!F131</f>
        <v>MMM 2020</v>
      </c>
      <c r="EG199" s="20" t="str">
        <f>ZZZ__FnCalls!F132</f>
        <v>MMM 2020</v>
      </c>
      <c r="EH199" s="20" t="str">
        <f>ZZZ__FnCalls!F133</f>
        <v>MMM 2020</v>
      </c>
      <c r="EI199" s="20" t="str">
        <f>ZZZ__FnCalls!F134</f>
        <v>MMM 2020</v>
      </c>
      <c r="EJ199" s="20" t="str">
        <f>ZZZ__FnCalls!F135</f>
        <v>MMM 2020</v>
      </c>
      <c r="EK199" s="20" t="str">
        <f>ZZZ__FnCalls!F136</f>
        <v>MMM 2020</v>
      </c>
      <c r="EL199" s="20" t="str">
        <f>ZZZ__FnCalls!F137</f>
        <v>MMM 2020</v>
      </c>
      <c r="EM199" s="20" t="str">
        <f>ZZZ__FnCalls!F138</f>
        <v>MMM 2020</v>
      </c>
      <c r="EN199" s="21" t="str">
        <f>ZZZ__FnCalls!H127</f>
        <v>2020</v>
      </c>
    </row>
    <row r="200" spans="1:144" ht="12.75" customHeight="1" x14ac:dyDescent="0.2">
      <c r="A200" s="5"/>
      <c r="B200" s="44">
        <f>ZZZ__FnCalls!A7</f>
        <v>40179</v>
      </c>
      <c r="C200" s="44">
        <f>ZZZ__FnCalls!A8</f>
        <v>40210</v>
      </c>
      <c r="D200" s="44">
        <f>ZZZ__FnCalls!A9</f>
        <v>40238</v>
      </c>
      <c r="E200" s="44">
        <f>ZZZ__FnCalls!A10</f>
        <v>40269</v>
      </c>
      <c r="F200" s="44">
        <f>ZZZ__FnCalls!A11</f>
        <v>40299</v>
      </c>
      <c r="G200" s="44">
        <f>ZZZ__FnCalls!A12</f>
        <v>40330</v>
      </c>
      <c r="H200" s="44">
        <f>ZZZ__FnCalls!A13</f>
        <v>40360</v>
      </c>
      <c r="I200" s="44">
        <f>ZZZ__FnCalls!A14</f>
        <v>40391</v>
      </c>
      <c r="J200" s="44">
        <f>ZZZ__FnCalls!A15</f>
        <v>40422</v>
      </c>
      <c r="K200" s="44">
        <f>ZZZ__FnCalls!A16</f>
        <v>40452</v>
      </c>
      <c r="L200" s="44">
        <f>ZZZ__FnCalls!A17</f>
        <v>40483</v>
      </c>
      <c r="M200" s="44">
        <f>ZZZ__FnCalls!A18</f>
        <v>40513</v>
      </c>
      <c r="N200" s="45">
        <f>ZZZ__FnCalls!A7</f>
        <v>40179</v>
      </c>
      <c r="O200" s="44">
        <f>ZZZ__FnCalls!A19</f>
        <v>40544</v>
      </c>
      <c r="P200" s="44">
        <f>ZZZ__FnCalls!A20</f>
        <v>40575</v>
      </c>
      <c r="Q200" s="44">
        <f>ZZZ__FnCalls!A21</f>
        <v>40603</v>
      </c>
      <c r="R200" s="44">
        <f>ZZZ__FnCalls!A22</f>
        <v>40634</v>
      </c>
      <c r="S200" s="44">
        <f>ZZZ__FnCalls!A23</f>
        <v>40664</v>
      </c>
      <c r="T200" s="44">
        <f>ZZZ__FnCalls!A24</f>
        <v>40695</v>
      </c>
      <c r="U200" s="44">
        <f>ZZZ__FnCalls!A25</f>
        <v>40725</v>
      </c>
      <c r="V200" s="44">
        <f>ZZZ__FnCalls!A26</f>
        <v>40756</v>
      </c>
      <c r="W200" s="44">
        <f>ZZZ__FnCalls!A27</f>
        <v>40787</v>
      </c>
      <c r="X200" s="44">
        <f>ZZZ__FnCalls!A28</f>
        <v>40817</v>
      </c>
      <c r="Y200" s="44">
        <f>ZZZ__FnCalls!A29</f>
        <v>40848</v>
      </c>
      <c r="Z200" s="44">
        <f>ZZZ__FnCalls!A30</f>
        <v>40878</v>
      </c>
      <c r="AA200" s="45">
        <f>ZZZ__FnCalls!A19</f>
        <v>40544</v>
      </c>
      <c r="AB200" s="44">
        <f>ZZZ__FnCalls!A31</f>
        <v>40909</v>
      </c>
      <c r="AC200" s="44">
        <f>ZZZ__FnCalls!A32</f>
        <v>40940</v>
      </c>
      <c r="AD200" s="44">
        <f>ZZZ__FnCalls!A33</f>
        <v>40969</v>
      </c>
      <c r="AE200" s="44">
        <f>ZZZ__FnCalls!A34</f>
        <v>41000</v>
      </c>
      <c r="AF200" s="44">
        <f>ZZZ__FnCalls!A35</f>
        <v>41030</v>
      </c>
      <c r="AG200" s="44">
        <f>ZZZ__FnCalls!A36</f>
        <v>41061</v>
      </c>
      <c r="AH200" s="44">
        <f>ZZZ__FnCalls!A37</f>
        <v>41091</v>
      </c>
      <c r="AI200" s="44">
        <f>ZZZ__FnCalls!A38</f>
        <v>41122</v>
      </c>
      <c r="AJ200" s="44">
        <f>ZZZ__FnCalls!A39</f>
        <v>41153</v>
      </c>
      <c r="AK200" s="44">
        <f>ZZZ__FnCalls!A40</f>
        <v>41183</v>
      </c>
      <c r="AL200" s="44">
        <f>ZZZ__FnCalls!A41</f>
        <v>41214</v>
      </c>
      <c r="AM200" s="44">
        <f>ZZZ__FnCalls!A42</f>
        <v>41244</v>
      </c>
      <c r="AN200" s="45">
        <f>ZZZ__FnCalls!A31</f>
        <v>40909</v>
      </c>
      <c r="AO200" s="44">
        <f>ZZZ__FnCalls!A43</f>
        <v>41275</v>
      </c>
      <c r="AP200" s="44">
        <f>ZZZ__FnCalls!A44</f>
        <v>41306</v>
      </c>
      <c r="AQ200" s="44">
        <f>ZZZ__FnCalls!A45</f>
        <v>41334</v>
      </c>
      <c r="AR200" s="44">
        <f>ZZZ__FnCalls!A46</f>
        <v>41365</v>
      </c>
      <c r="AS200" s="44">
        <f>ZZZ__FnCalls!A47</f>
        <v>41395</v>
      </c>
      <c r="AT200" s="44">
        <f>ZZZ__FnCalls!A48</f>
        <v>41426</v>
      </c>
      <c r="AU200" s="44">
        <f>ZZZ__FnCalls!A49</f>
        <v>41456</v>
      </c>
      <c r="AV200" s="44">
        <f>ZZZ__FnCalls!A50</f>
        <v>41487</v>
      </c>
      <c r="AW200" s="44">
        <f>ZZZ__FnCalls!A51</f>
        <v>41518</v>
      </c>
      <c r="AX200" s="44">
        <f>ZZZ__FnCalls!A52</f>
        <v>41548</v>
      </c>
      <c r="AY200" s="44">
        <f>ZZZ__FnCalls!A53</f>
        <v>41579</v>
      </c>
      <c r="AZ200" s="44">
        <f>ZZZ__FnCalls!A54</f>
        <v>41609</v>
      </c>
      <c r="BA200" s="45">
        <f>ZZZ__FnCalls!A43</f>
        <v>41275</v>
      </c>
      <c r="BB200" s="44">
        <f>ZZZ__FnCalls!A55</f>
        <v>41640</v>
      </c>
      <c r="BC200" s="44">
        <f>ZZZ__FnCalls!A56</f>
        <v>41671</v>
      </c>
      <c r="BD200" s="44">
        <f>ZZZ__FnCalls!A57</f>
        <v>41699</v>
      </c>
      <c r="BE200" s="44">
        <f>ZZZ__FnCalls!A58</f>
        <v>41730</v>
      </c>
      <c r="BF200" s="44">
        <f>ZZZ__FnCalls!A59</f>
        <v>41760</v>
      </c>
      <c r="BG200" s="44">
        <f>ZZZ__FnCalls!A60</f>
        <v>41791</v>
      </c>
      <c r="BH200" s="44">
        <f>ZZZ__FnCalls!A61</f>
        <v>41821</v>
      </c>
      <c r="BI200" s="44">
        <f>ZZZ__FnCalls!A62</f>
        <v>41852</v>
      </c>
      <c r="BJ200" s="44">
        <f>ZZZ__FnCalls!A63</f>
        <v>41883</v>
      </c>
      <c r="BK200" s="44">
        <f>ZZZ__FnCalls!A64</f>
        <v>41913</v>
      </c>
      <c r="BL200" s="44">
        <f>ZZZ__FnCalls!A65</f>
        <v>41944</v>
      </c>
      <c r="BM200" s="44">
        <f>ZZZ__FnCalls!A66</f>
        <v>41974</v>
      </c>
      <c r="BN200" s="45">
        <f>ZZZ__FnCalls!A55</f>
        <v>41640</v>
      </c>
      <c r="BO200" s="44">
        <f>ZZZ__FnCalls!A67</f>
        <v>42005</v>
      </c>
      <c r="BP200" s="44">
        <f>ZZZ__FnCalls!A68</f>
        <v>42036</v>
      </c>
      <c r="BQ200" s="44">
        <f>ZZZ__FnCalls!A69</f>
        <v>42064</v>
      </c>
      <c r="BR200" s="44">
        <f>ZZZ__FnCalls!A70</f>
        <v>42095</v>
      </c>
      <c r="BS200" s="44">
        <f>ZZZ__FnCalls!A71</f>
        <v>42125</v>
      </c>
      <c r="BT200" s="44">
        <f>ZZZ__FnCalls!A72</f>
        <v>42156</v>
      </c>
      <c r="BU200" s="44">
        <f>ZZZ__FnCalls!A73</f>
        <v>42186</v>
      </c>
      <c r="BV200" s="44">
        <f>ZZZ__FnCalls!A74</f>
        <v>42217</v>
      </c>
      <c r="BW200" s="44">
        <f>ZZZ__FnCalls!A75</f>
        <v>42248</v>
      </c>
      <c r="BX200" s="44">
        <f>ZZZ__FnCalls!A76</f>
        <v>42278</v>
      </c>
      <c r="BY200" s="44">
        <f>ZZZ__FnCalls!A77</f>
        <v>42309</v>
      </c>
      <c r="BZ200" s="44">
        <f>ZZZ__FnCalls!A78</f>
        <v>42339</v>
      </c>
      <c r="CA200" s="45">
        <f>ZZZ__FnCalls!A67</f>
        <v>42005</v>
      </c>
      <c r="CB200" s="44">
        <f>ZZZ__FnCalls!A79</f>
        <v>42370</v>
      </c>
      <c r="CC200" s="44">
        <f>ZZZ__FnCalls!A80</f>
        <v>42401</v>
      </c>
      <c r="CD200" s="44">
        <f>ZZZ__FnCalls!A81</f>
        <v>42430</v>
      </c>
      <c r="CE200" s="44">
        <f>ZZZ__FnCalls!A82</f>
        <v>42461</v>
      </c>
      <c r="CF200" s="44">
        <f>ZZZ__FnCalls!A83</f>
        <v>42491</v>
      </c>
      <c r="CG200" s="44">
        <f>ZZZ__FnCalls!A84</f>
        <v>42522</v>
      </c>
      <c r="CH200" s="44">
        <f>ZZZ__FnCalls!A85</f>
        <v>42552</v>
      </c>
      <c r="CI200" s="44">
        <f>ZZZ__FnCalls!A86</f>
        <v>42583</v>
      </c>
      <c r="CJ200" s="44">
        <f>ZZZ__FnCalls!A87</f>
        <v>42614</v>
      </c>
      <c r="CK200" s="44">
        <f>ZZZ__FnCalls!A88</f>
        <v>42644</v>
      </c>
      <c r="CL200" s="44">
        <f>ZZZ__FnCalls!A89</f>
        <v>42675</v>
      </c>
      <c r="CM200" s="44">
        <f>ZZZ__FnCalls!A90</f>
        <v>42705</v>
      </c>
      <c r="CN200" s="45">
        <f>ZZZ__FnCalls!A79</f>
        <v>42370</v>
      </c>
      <c r="CO200" s="44">
        <f>ZZZ__FnCalls!A91</f>
        <v>42736</v>
      </c>
      <c r="CP200" s="44">
        <f>ZZZ__FnCalls!A92</f>
        <v>42767</v>
      </c>
      <c r="CQ200" s="44">
        <f>ZZZ__FnCalls!A93</f>
        <v>42795</v>
      </c>
      <c r="CR200" s="44">
        <f>ZZZ__FnCalls!A94</f>
        <v>42826</v>
      </c>
      <c r="CS200" s="44">
        <f>ZZZ__FnCalls!A95</f>
        <v>42856</v>
      </c>
      <c r="CT200" s="44">
        <f>ZZZ__FnCalls!A96</f>
        <v>42887</v>
      </c>
      <c r="CU200" s="44">
        <f>ZZZ__FnCalls!A97</f>
        <v>42917</v>
      </c>
      <c r="CV200" s="44">
        <f>ZZZ__FnCalls!A98</f>
        <v>42948</v>
      </c>
      <c r="CW200" s="44">
        <f>ZZZ__FnCalls!A99</f>
        <v>42979</v>
      </c>
      <c r="CX200" s="44">
        <f>ZZZ__FnCalls!A100</f>
        <v>43009</v>
      </c>
      <c r="CY200" s="44">
        <f>ZZZ__FnCalls!A101</f>
        <v>43040</v>
      </c>
      <c r="CZ200" s="44">
        <f>ZZZ__FnCalls!A102</f>
        <v>43070</v>
      </c>
      <c r="DA200" s="45">
        <f>ZZZ__FnCalls!A91</f>
        <v>42736</v>
      </c>
      <c r="DB200" s="44">
        <f>ZZZ__FnCalls!A103</f>
        <v>43101</v>
      </c>
      <c r="DC200" s="44">
        <f>ZZZ__FnCalls!A104</f>
        <v>43132</v>
      </c>
      <c r="DD200" s="44">
        <f>ZZZ__FnCalls!A105</f>
        <v>43160</v>
      </c>
      <c r="DE200" s="44">
        <f>ZZZ__FnCalls!A106</f>
        <v>43191</v>
      </c>
      <c r="DF200" s="44">
        <f>ZZZ__FnCalls!A107</f>
        <v>43221</v>
      </c>
      <c r="DG200" s="44">
        <f>ZZZ__FnCalls!A108</f>
        <v>43252</v>
      </c>
      <c r="DH200" s="44">
        <f>ZZZ__FnCalls!A109</f>
        <v>43282</v>
      </c>
      <c r="DI200" s="44">
        <f>ZZZ__FnCalls!A110</f>
        <v>43313</v>
      </c>
      <c r="DJ200" s="44">
        <f>ZZZ__FnCalls!A111</f>
        <v>43344</v>
      </c>
      <c r="DK200" s="44">
        <f>ZZZ__FnCalls!A112</f>
        <v>43374</v>
      </c>
      <c r="DL200" s="44">
        <f>ZZZ__FnCalls!A113</f>
        <v>43405</v>
      </c>
      <c r="DM200" s="44">
        <f>ZZZ__FnCalls!A114</f>
        <v>43435</v>
      </c>
      <c r="DN200" s="45">
        <f>ZZZ__FnCalls!A103</f>
        <v>43101</v>
      </c>
      <c r="DO200" s="44">
        <f>ZZZ__FnCalls!A115</f>
        <v>43466</v>
      </c>
      <c r="DP200" s="44">
        <f>ZZZ__FnCalls!A116</f>
        <v>43497</v>
      </c>
      <c r="DQ200" s="44">
        <f>ZZZ__FnCalls!A117</f>
        <v>43525</v>
      </c>
      <c r="DR200" s="44">
        <f>ZZZ__FnCalls!A118</f>
        <v>43556</v>
      </c>
      <c r="DS200" s="44">
        <f>ZZZ__FnCalls!A119</f>
        <v>43586</v>
      </c>
      <c r="DT200" s="44">
        <f>ZZZ__FnCalls!A120</f>
        <v>43617</v>
      </c>
      <c r="DU200" s="44">
        <f>ZZZ__FnCalls!A121</f>
        <v>43647</v>
      </c>
      <c r="DV200" s="44">
        <f>ZZZ__FnCalls!A122</f>
        <v>43678</v>
      </c>
      <c r="DW200" s="44">
        <f>ZZZ__FnCalls!A123</f>
        <v>43709</v>
      </c>
      <c r="DX200" s="44">
        <f>ZZZ__FnCalls!A124</f>
        <v>43739</v>
      </c>
      <c r="DY200" s="44">
        <f>ZZZ__FnCalls!A125</f>
        <v>43770</v>
      </c>
      <c r="DZ200" s="44">
        <f>ZZZ__FnCalls!A126</f>
        <v>43800</v>
      </c>
      <c r="EA200" s="45">
        <f>ZZZ__FnCalls!A115</f>
        <v>43466</v>
      </c>
      <c r="EB200" s="44">
        <f>ZZZ__FnCalls!A127</f>
        <v>43831</v>
      </c>
      <c r="EC200" s="44">
        <f>ZZZ__FnCalls!A128</f>
        <v>43862</v>
      </c>
      <c r="ED200" s="44">
        <f>ZZZ__FnCalls!A129</f>
        <v>43891</v>
      </c>
      <c r="EE200" s="44">
        <f>ZZZ__FnCalls!A130</f>
        <v>43922</v>
      </c>
      <c r="EF200" s="44">
        <f>ZZZ__FnCalls!A131</f>
        <v>43952</v>
      </c>
      <c r="EG200" s="44">
        <f>ZZZ__FnCalls!A132</f>
        <v>43983</v>
      </c>
      <c r="EH200" s="44">
        <f>ZZZ__FnCalls!A133</f>
        <v>44013</v>
      </c>
      <c r="EI200" s="44">
        <f>ZZZ__FnCalls!A134</f>
        <v>44044</v>
      </c>
      <c r="EJ200" s="44">
        <f>ZZZ__FnCalls!A135</f>
        <v>44075</v>
      </c>
      <c r="EK200" s="44">
        <f>ZZZ__FnCalls!A136</f>
        <v>44105</v>
      </c>
      <c r="EL200" s="44">
        <f>ZZZ__FnCalls!A137</f>
        <v>44136</v>
      </c>
      <c r="EM200" s="44">
        <f>ZZZ__FnCalls!A138</f>
        <v>44166</v>
      </c>
      <c r="EN200" s="45">
        <f>ZZZ__FnCalls!A127</f>
        <v>43831</v>
      </c>
    </row>
    <row r="201" spans="1:144" ht="12.75" customHeight="1" x14ac:dyDescent="0.2">
      <c r="A201" s="2" t="str">
        <f>"Final_Sales_stdev_2"</f>
        <v>Final_Sales_stdev_2</v>
      </c>
    </row>
    <row r="202" spans="1:144" ht="12.75" customHeight="1" x14ac:dyDescent="0.2">
      <c r="B202" s="19" t="str">
        <f>ZZZ__FnCalls!F7</f>
        <v>MMM 2010</v>
      </c>
      <c r="C202" s="20" t="str">
        <f>ZZZ__FnCalls!F8</f>
        <v>MMM 2010</v>
      </c>
      <c r="D202" s="20" t="str">
        <f>ZZZ__FnCalls!F9</f>
        <v>MMM 2010</v>
      </c>
      <c r="E202" s="20" t="str">
        <f>ZZZ__FnCalls!F10</f>
        <v>MMM 2010</v>
      </c>
      <c r="F202" s="20" t="str">
        <f>ZZZ__FnCalls!F11</f>
        <v>MMM 2010</v>
      </c>
      <c r="G202" s="20" t="str">
        <f>ZZZ__FnCalls!F12</f>
        <v>MMM 2010</v>
      </c>
      <c r="H202" s="20" t="str">
        <f>ZZZ__FnCalls!F13</f>
        <v>MMM 2010</v>
      </c>
      <c r="I202" s="20" t="str">
        <f>ZZZ__FnCalls!F14</f>
        <v>MMM 2010</v>
      </c>
      <c r="J202" s="20" t="str">
        <f>ZZZ__FnCalls!F15</f>
        <v>MMM 2010</v>
      </c>
      <c r="K202" s="20" t="str">
        <f>ZZZ__FnCalls!F16</f>
        <v>MMM 2010</v>
      </c>
      <c r="L202" s="20" t="str">
        <f>ZZZ__FnCalls!F17</f>
        <v>MMM 2010</v>
      </c>
      <c r="M202" s="20" t="str">
        <f>ZZZ__FnCalls!F18</f>
        <v>MMM 2010</v>
      </c>
      <c r="N202" s="21" t="str">
        <f>ZZZ__FnCalls!H7</f>
        <v>2010</v>
      </c>
      <c r="O202" s="20" t="str">
        <f>ZZZ__FnCalls!F19</f>
        <v>MMM 2011</v>
      </c>
      <c r="P202" s="20" t="str">
        <f>ZZZ__FnCalls!F20</f>
        <v>MMM 2011</v>
      </c>
      <c r="Q202" s="20" t="str">
        <f>ZZZ__FnCalls!F21</f>
        <v>MMM 2011</v>
      </c>
      <c r="R202" s="20" t="str">
        <f>ZZZ__FnCalls!F22</f>
        <v>MMM 2011</v>
      </c>
      <c r="S202" s="20" t="str">
        <f>ZZZ__FnCalls!F23</f>
        <v>MMM 2011</v>
      </c>
      <c r="T202" s="20" t="str">
        <f>ZZZ__FnCalls!F24</f>
        <v>MMM 2011</v>
      </c>
      <c r="U202" s="20" t="str">
        <f>ZZZ__FnCalls!F25</f>
        <v>MMM 2011</v>
      </c>
      <c r="V202" s="20" t="str">
        <f>ZZZ__FnCalls!F26</f>
        <v>MMM 2011</v>
      </c>
      <c r="W202" s="20" t="str">
        <f>ZZZ__FnCalls!F27</f>
        <v>MMM 2011</v>
      </c>
      <c r="X202" s="20" t="str">
        <f>ZZZ__FnCalls!F28</f>
        <v>MMM 2011</v>
      </c>
      <c r="Y202" s="20" t="str">
        <f>ZZZ__FnCalls!F29</f>
        <v>MMM 2011</v>
      </c>
      <c r="Z202" s="20" t="str">
        <f>ZZZ__FnCalls!F30</f>
        <v>MMM 2011</v>
      </c>
      <c r="AA202" s="21" t="str">
        <f>ZZZ__FnCalls!H19</f>
        <v>2011</v>
      </c>
      <c r="AB202" s="20" t="str">
        <f>ZZZ__FnCalls!F31</f>
        <v>MMM 2012</v>
      </c>
      <c r="AC202" s="20" t="str">
        <f>ZZZ__FnCalls!F32</f>
        <v>MMM 2012</v>
      </c>
      <c r="AD202" s="20" t="str">
        <f>ZZZ__FnCalls!F33</f>
        <v>MMM 2012</v>
      </c>
      <c r="AE202" s="20" t="str">
        <f>ZZZ__FnCalls!F34</f>
        <v>MMM 2012</v>
      </c>
      <c r="AF202" s="20" t="str">
        <f>ZZZ__FnCalls!F35</f>
        <v>MMM 2012</v>
      </c>
      <c r="AG202" s="20" t="str">
        <f>ZZZ__FnCalls!F36</f>
        <v>MMM 2012</v>
      </c>
      <c r="AH202" s="20" t="str">
        <f>ZZZ__FnCalls!F37</f>
        <v>MMM 2012</v>
      </c>
      <c r="AI202" s="20" t="str">
        <f>ZZZ__FnCalls!F38</f>
        <v>MMM 2012</v>
      </c>
      <c r="AJ202" s="20" t="str">
        <f>ZZZ__FnCalls!F39</f>
        <v>MMM 2012</v>
      </c>
      <c r="AK202" s="20" t="str">
        <f>ZZZ__FnCalls!F40</f>
        <v>MMM 2012</v>
      </c>
      <c r="AL202" s="20" t="str">
        <f>ZZZ__FnCalls!F41</f>
        <v>MMM 2012</v>
      </c>
      <c r="AM202" s="20" t="str">
        <f>ZZZ__FnCalls!F42</f>
        <v>MMM 2012</v>
      </c>
      <c r="AN202" s="21" t="str">
        <f>ZZZ__FnCalls!H31</f>
        <v>2012</v>
      </c>
      <c r="AO202" s="20" t="str">
        <f>ZZZ__FnCalls!F43</f>
        <v>MMM 2013</v>
      </c>
      <c r="AP202" s="20" t="str">
        <f>ZZZ__FnCalls!F44</f>
        <v>MMM 2013</v>
      </c>
      <c r="AQ202" s="20" t="str">
        <f>ZZZ__FnCalls!F45</f>
        <v>MMM 2013</v>
      </c>
      <c r="AR202" s="20" t="str">
        <f>ZZZ__FnCalls!F46</f>
        <v>MMM 2013</v>
      </c>
      <c r="AS202" s="20" t="str">
        <f>ZZZ__FnCalls!F47</f>
        <v>MMM 2013</v>
      </c>
      <c r="AT202" s="20" t="str">
        <f>ZZZ__FnCalls!F48</f>
        <v>MMM 2013</v>
      </c>
      <c r="AU202" s="20" t="str">
        <f>ZZZ__FnCalls!F49</f>
        <v>MMM 2013</v>
      </c>
      <c r="AV202" s="20" t="str">
        <f>ZZZ__FnCalls!F50</f>
        <v>MMM 2013</v>
      </c>
      <c r="AW202" s="20" t="str">
        <f>ZZZ__FnCalls!F51</f>
        <v>MMM 2013</v>
      </c>
      <c r="AX202" s="20" t="str">
        <f>ZZZ__FnCalls!F52</f>
        <v>MMM 2013</v>
      </c>
      <c r="AY202" s="20" t="str">
        <f>ZZZ__FnCalls!F53</f>
        <v>MMM 2013</v>
      </c>
      <c r="AZ202" s="20" t="str">
        <f>ZZZ__FnCalls!F54</f>
        <v>MMM 2013</v>
      </c>
      <c r="BA202" s="21" t="str">
        <f>ZZZ__FnCalls!H43</f>
        <v>2013</v>
      </c>
      <c r="BB202" s="20" t="str">
        <f>ZZZ__FnCalls!F55</f>
        <v>MMM 2014</v>
      </c>
      <c r="BC202" s="20" t="str">
        <f>ZZZ__FnCalls!F56</f>
        <v>MMM 2014</v>
      </c>
      <c r="BD202" s="20" t="str">
        <f>ZZZ__FnCalls!F57</f>
        <v>MMM 2014</v>
      </c>
      <c r="BE202" s="20" t="str">
        <f>ZZZ__FnCalls!F58</f>
        <v>MMM 2014</v>
      </c>
      <c r="BF202" s="20" t="str">
        <f>ZZZ__FnCalls!F59</f>
        <v>MMM 2014</v>
      </c>
      <c r="BG202" s="20" t="str">
        <f>ZZZ__FnCalls!F60</f>
        <v>MMM 2014</v>
      </c>
      <c r="BH202" s="20" t="str">
        <f>ZZZ__FnCalls!F61</f>
        <v>MMM 2014</v>
      </c>
      <c r="BI202" s="20" t="str">
        <f>ZZZ__FnCalls!F62</f>
        <v>MMM 2014</v>
      </c>
      <c r="BJ202" s="20" t="str">
        <f>ZZZ__FnCalls!F63</f>
        <v>MMM 2014</v>
      </c>
      <c r="BK202" s="20" t="str">
        <f>ZZZ__FnCalls!F64</f>
        <v>MMM 2014</v>
      </c>
      <c r="BL202" s="20" t="str">
        <f>ZZZ__FnCalls!F65</f>
        <v>MMM 2014</v>
      </c>
      <c r="BM202" s="20" t="str">
        <f>ZZZ__FnCalls!F66</f>
        <v>MMM 2014</v>
      </c>
      <c r="BN202" s="21" t="str">
        <f>ZZZ__FnCalls!H55</f>
        <v>2014</v>
      </c>
      <c r="BO202" s="20" t="str">
        <f>ZZZ__FnCalls!F67</f>
        <v>MMM 2015</v>
      </c>
      <c r="BP202" s="20" t="str">
        <f>ZZZ__FnCalls!F68</f>
        <v>MMM 2015</v>
      </c>
      <c r="BQ202" s="20" t="str">
        <f>ZZZ__FnCalls!F69</f>
        <v>MMM 2015</v>
      </c>
      <c r="BR202" s="20" t="str">
        <f>ZZZ__FnCalls!F70</f>
        <v>MMM 2015</v>
      </c>
      <c r="BS202" s="20" t="str">
        <f>ZZZ__FnCalls!F71</f>
        <v>MMM 2015</v>
      </c>
      <c r="BT202" s="20" t="str">
        <f>ZZZ__FnCalls!F72</f>
        <v>MMM 2015</v>
      </c>
      <c r="BU202" s="20" t="str">
        <f>ZZZ__FnCalls!F73</f>
        <v>MMM 2015</v>
      </c>
      <c r="BV202" s="20" t="str">
        <f>ZZZ__FnCalls!F74</f>
        <v>MMM 2015</v>
      </c>
      <c r="BW202" s="20" t="str">
        <f>ZZZ__FnCalls!F75</f>
        <v>MMM 2015</v>
      </c>
      <c r="BX202" s="20" t="str">
        <f>ZZZ__FnCalls!F76</f>
        <v>MMM 2015</v>
      </c>
      <c r="BY202" s="20" t="str">
        <f>ZZZ__FnCalls!F77</f>
        <v>MMM 2015</v>
      </c>
      <c r="BZ202" s="20" t="str">
        <f>ZZZ__FnCalls!F78</f>
        <v>MMM 2015</v>
      </c>
      <c r="CA202" s="21" t="str">
        <f>ZZZ__FnCalls!H67</f>
        <v>2015</v>
      </c>
      <c r="CB202" s="20" t="str">
        <f>ZZZ__FnCalls!F79</f>
        <v>MMM 2016</v>
      </c>
      <c r="CC202" s="20" t="str">
        <f>ZZZ__FnCalls!F80</f>
        <v>MMM 2016</v>
      </c>
      <c r="CD202" s="20" t="str">
        <f>ZZZ__FnCalls!F81</f>
        <v>MMM 2016</v>
      </c>
      <c r="CE202" s="20" t="str">
        <f>ZZZ__FnCalls!F82</f>
        <v>MMM 2016</v>
      </c>
      <c r="CF202" s="20" t="str">
        <f>ZZZ__FnCalls!F83</f>
        <v>MMM 2016</v>
      </c>
      <c r="CG202" s="20" t="str">
        <f>ZZZ__FnCalls!F84</f>
        <v>MMM 2016</v>
      </c>
      <c r="CH202" s="20" t="str">
        <f>ZZZ__FnCalls!F85</f>
        <v>MMM 2016</v>
      </c>
      <c r="CI202" s="20" t="str">
        <f>ZZZ__FnCalls!F86</f>
        <v>MMM 2016</v>
      </c>
      <c r="CJ202" s="20" t="str">
        <f>ZZZ__FnCalls!F87</f>
        <v>MMM 2016</v>
      </c>
      <c r="CK202" s="20" t="str">
        <f>ZZZ__FnCalls!F88</f>
        <v>MMM 2016</v>
      </c>
      <c r="CL202" s="20" t="str">
        <f>ZZZ__FnCalls!F89</f>
        <v>MMM 2016</v>
      </c>
      <c r="CM202" s="20" t="str">
        <f>ZZZ__FnCalls!F90</f>
        <v>MMM 2016</v>
      </c>
      <c r="CN202" s="21" t="str">
        <f>ZZZ__FnCalls!H79</f>
        <v>2016</v>
      </c>
      <c r="CO202" s="20" t="str">
        <f>ZZZ__FnCalls!F91</f>
        <v>MMM 2017</v>
      </c>
      <c r="CP202" s="20" t="str">
        <f>ZZZ__FnCalls!F92</f>
        <v>MMM 2017</v>
      </c>
      <c r="CQ202" s="20" t="str">
        <f>ZZZ__FnCalls!F93</f>
        <v>MMM 2017</v>
      </c>
      <c r="CR202" s="20" t="str">
        <f>ZZZ__FnCalls!F94</f>
        <v>MMM 2017</v>
      </c>
      <c r="CS202" s="20" t="str">
        <f>ZZZ__FnCalls!F95</f>
        <v>MMM 2017</v>
      </c>
      <c r="CT202" s="20" t="str">
        <f>ZZZ__FnCalls!F96</f>
        <v>MMM 2017</v>
      </c>
      <c r="CU202" s="20" t="str">
        <f>ZZZ__FnCalls!F97</f>
        <v>MMM 2017</v>
      </c>
      <c r="CV202" s="20" t="str">
        <f>ZZZ__FnCalls!F98</f>
        <v>MMM 2017</v>
      </c>
      <c r="CW202" s="20" t="str">
        <f>ZZZ__FnCalls!F99</f>
        <v>MMM 2017</v>
      </c>
      <c r="CX202" s="20" t="str">
        <f>ZZZ__FnCalls!F100</f>
        <v>MMM 2017</v>
      </c>
      <c r="CY202" s="20" t="str">
        <f>ZZZ__FnCalls!F101</f>
        <v>MMM 2017</v>
      </c>
      <c r="CZ202" s="20" t="str">
        <f>ZZZ__FnCalls!F102</f>
        <v>MMM 2017</v>
      </c>
      <c r="DA202" s="21" t="str">
        <f>ZZZ__FnCalls!H91</f>
        <v>2017</v>
      </c>
      <c r="DB202" s="20" t="str">
        <f>ZZZ__FnCalls!F103</f>
        <v>MMM 2018</v>
      </c>
      <c r="DC202" s="20" t="str">
        <f>ZZZ__FnCalls!F104</f>
        <v>MMM 2018</v>
      </c>
      <c r="DD202" s="20" t="str">
        <f>ZZZ__FnCalls!F105</f>
        <v>MMM 2018</v>
      </c>
      <c r="DE202" s="20" t="str">
        <f>ZZZ__FnCalls!F106</f>
        <v>MMM 2018</v>
      </c>
      <c r="DF202" s="20" t="str">
        <f>ZZZ__FnCalls!F107</f>
        <v>MMM 2018</v>
      </c>
      <c r="DG202" s="20" t="str">
        <f>ZZZ__FnCalls!F108</f>
        <v>MMM 2018</v>
      </c>
      <c r="DH202" s="20" t="str">
        <f>ZZZ__FnCalls!F109</f>
        <v>MMM 2018</v>
      </c>
      <c r="DI202" s="20" t="str">
        <f>ZZZ__FnCalls!F110</f>
        <v>MMM 2018</v>
      </c>
      <c r="DJ202" s="20" t="str">
        <f>ZZZ__FnCalls!F111</f>
        <v>MMM 2018</v>
      </c>
      <c r="DK202" s="20" t="str">
        <f>ZZZ__FnCalls!F112</f>
        <v>MMM 2018</v>
      </c>
      <c r="DL202" s="20" t="str">
        <f>ZZZ__FnCalls!F113</f>
        <v>MMM 2018</v>
      </c>
      <c r="DM202" s="20" t="str">
        <f>ZZZ__FnCalls!F114</f>
        <v>MMM 2018</v>
      </c>
      <c r="DN202" s="21" t="str">
        <f>ZZZ__FnCalls!H103</f>
        <v>2018</v>
      </c>
      <c r="DO202" s="20" t="str">
        <f>ZZZ__FnCalls!F115</f>
        <v>MMM 2019</v>
      </c>
      <c r="DP202" s="20" t="str">
        <f>ZZZ__FnCalls!F116</f>
        <v>MMM 2019</v>
      </c>
      <c r="DQ202" s="20" t="str">
        <f>ZZZ__FnCalls!F117</f>
        <v>MMM 2019</v>
      </c>
      <c r="DR202" s="20" t="str">
        <f>ZZZ__FnCalls!F118</f>
        <v>MMM 2019</v>
      </c>
      <c r="DS202" s="20" t="str">
        <f>ZZZ__FnCalls!F119</f>
        <v>MMM 2019</v>
      </c>
      <c r="DT202" s="20" t="str">
        <f>ZZZ__FnCalls!F120</f>
        <v>MMM 2019</v>
      </c>
      <c r="DU202" s="20" t="str">
        <f>ZZZ__FnCalls!F121</f>
        <v>MMM 2019</v>
      </c>
      <c r="DV202" s="20" t="str">
        <f>ZZZ__FnCalls!F122</f>
        <v>MMM 2019</v>
      </c>
      <c r="DW202" s="20" t="str">
        <f>ZZZ__FnCalls!F123</f>
        <v>MMM 2019</v>
      </c>
      <c r="DX202" s="20" t="str">
        <f>ZZZ__FnCalls!F124</f>
        <v>MMM 2019</v>
      </c>
      <c r="DY202" s="20" t="str">
        <f>ZZZ__FnCalls!F125</f>
        <v>MMM 2019</v>
      </c>
      <c r="DZ202" s="20" t="str">
        <f>ZZZ__FnCalls!F126</f>
        <v>MMM 2019</v>
      </c>
      <c r="EA202" s="21" t="str">
        <f>ZZZ__FnCalls!H115</f>
        <v>2019</v>
      </c>
      <c r="EB202" s="20" t="str">
        <f>ZZZ__FnCalls!F127</f>
        <v>MMM 2020</v>
      </c>
      <c r="EC202" s="20" t="str">
        <f>ZZZ__FnCalls!F128</f>
        <v>MMM 2020</v>
      </c>
      <c r="ED202" s="20" t="str">
        <f>ZZZ__FnCalls!F129</f>
        <v>MMM 2020</v>
      </c>
      <c r="EE202" s="20" t="str">
        <f>ZZZ__FnCalls!F130</f>
        <v>MMM 2020</v>
      </c>
      <c r="EF202" s="20" t="str">
        <f>ZZZ__FnCalls!F131</f>
        <v>MMM 2020</v>
      </c>
      <c r="EG202" s="20" t="str">
        <f>ZZZ__FnCalls!F132</f>
        <v>MMM 2020</v>
      </c>
      <c r="EH202" s="20" t="str">
        <f>ZZZ__FnCalls!F133</f>
        <v>MMM 2020</v>
      </c>
      <c r="EI202" s="20" t="str">
        <f>ZZZ__FnCalls!F134</f>
        <v>MMM 2020</v>
      </c>
      <c r="EJ202" s="20" t="str">
        <f>ZZZ__FnCalls!F135</f>
        <v>MMM 2020</v>
      </c>
      <c r="EK202" s="20" t="str">
        <f>ZZZ__FnCalls!F136</f>
        <v>MMM 2020</v>
      </c>
      <c r="EL202" s="20" t="str">
        <f>ZZZ__FnCalls!F137</f>
        <v>MMM 2020</v>
      </c>
      <c r="EM202" s="20" t="str">
        <f>ZZZ__FnCalls!F138</f>
        <v>MMM 2020</v>
      </c>
      <c r="EN202" s="21" t="str">
        <f>ZZZ__FnCalls!H127</f>
        <v>2020</v>
      </c>
    </row>
    <row r="203" spans="1:144" ht="12.75" customHeight="1" x14ac:dyDescent="0.2">
      <c r="A203" s="5"/>
      <c r="B203" s="44" t="str">
        <f>ZZZ__FnCalls!F7</f>
        <v>MMM 2010</v>
      </c>
      <c r="C203" s="44" t="str">
        <f>ZZZ__FnCalls!F8</f>
        <v>MMM 2010</v>
      </c>
      <c r="D203" s="44" t="str">
        <f>ZZZ__FnCalls!F9</f>
        <v>MMM 2010</v>
      </c>
      <c r="E203" s="44" t="str">
        <f>ZZZ__FnCalls!F10</f>
        <v>MMM 2010</v>
      </c>
      <c r="F203" s="44" t="str">
        <f>ZZZ__FnCalls!F11</f>
        <v>MMM 2010</v>
      </c>
      <c r="G203" s="44" t="str">
        <f>ZZZ__FnCalls!F12</f>
        <v>MMM 2010</v>
      </c>
      <c r="H203" s="44" t="str">
        <f>ZZZ__FnCalls!F13</f>
        <v>MMM 2010</v>
      </c>
      <c r="I203" s="44" t="str">
        <f>ZZZ__FnCalls!F14</f>
        <v>MMM 2010</v>
      </c>
      <c r="J203" s="44" t="str">
        <f>ZZZ__FnCalls!F15</f>
        <v>MMM 2010</v>
      </c>
      <c r="K203" s="44" t="str">
        <f>ZZZ__FnCalls!F16</f>
        <v>MMM 2010</v>
      </c>
      <c r="L203" s="44" t="str">
        <f>ZZZ__FnCalls!F17</f>
        <v>MMM 2010</v>
      </c>
      <c r="M203" s="44" t="str">
        <f>ZZZ__FnCalls!F18</f>
        <v>MMM 2010</v>
      </c>
      <c r="N203" s="45" t="str">
        <f>ZZZ__FnCalls!F7</f>
        <v>MMM 2010</v>
      </c>
      <c r="O203" s="44" t="str">
        <f>ZZZ__FnCalls!F19</f>
        <v>MMM 2011</v>
      </c>
      <c r="P203" s="44" t="str">
        <f>ZZZ__FnCalls!F20</f>
        <v>MMM 2011</v>
      </c>
      <c r="Q203" s="44" t="str">
        <f>ZZZ__FnCalls!F21</f>
        <v>MMM 2011</v>
      </c>
      <c r="R203" s="44" t="str">
        <f>ZZZ__FnCalls!F22</f>
        <v>MMM 2011</v>
      </c>
      <c r="S203" s="44" t="str">
        <f>ZZZ__FnCalls!F23</f>
        <v>MMM 2011</v>
      </c>
      <c r="T203" s="44" t="str">
        <f>ZZZ__FnCalls!F24</f>
        <v>MMM 2011</v>
      </c>
      <c r="U203" s="44" t="str">
        <f>ZZZ__FnCalls!F25</f>
        <v>MMM 2011</v>
      </c>
      <c r="V203" s="44" t="str">
        <f>ZZZ__FnCalls!F26</f>
        <v>MMM 2011</v>
      </c>
      <c r="W203" s="44" t="str">
        <f>ZZZ__FnCalls!F27</f>
        <v>MMM 2011</v>
      </c>
      <c r="X203" s="44" t="str">
        <f>ZZZ__FnCalls!F28</f>
        <v>MMM 2011</v>
      </c>
      <c r="Y203" s="44" t="str">
        <f>ZZZ__FnCalls!F29</f>
        <v>MMM 2011</v>
      </c>
      <c r="Z203" s="44" t="str">
        <f>ZZZ__FnCalls!F30</f>
        <v>MMM 2011</v>
      </c>
      <c r="AA203" s="45" t="str">
        <f>ZZZ__FnCalls!F19</f>
        <v>MMM 2011</v>
      </c>
      <c r="AB203" s="44" t="str">
        <f>ZZZ__FnCalls!F31</f>
        <v>MMM 2012</v>
      </c>
      <c r="AC203" s="44" t="str">
        <f>ZZZ__FnCalls!F32</f>
        <v>MMM 2012</v>
      </c>
      <c r="AD203" s="44" t="str">
        <f>ZZZ__FnCalls!F33</f>
        <v>MMM 2012</v>
      </c>
      <c r="AE203" s="44" t="str">
        <f>ZZZ__FnCalls!F34</f>
        <v>MMM 2012</v>
      </c>
      <c r="AF203" s="44" t="str">
        <f>ZZZ__FnCalls!F35</f>
        <v>MMM 2012</v>
      </c>
      <c r="AG203" s="44" t="str">
        <f>ZZZ__FnCalls!F36</f>
        <v>MMM 2012</v>
      </c>
      <c r="AH203" s="44" t="str">
        <f>ZZZ__FnCalls!F37</f>
        <v>MMM 2012</v>
      </c>
      <c r="AI203" s="44" t="str">
        <f>ZZZ__FnCalls!F38</f>
        <v>MMM 2012</v>
      </c>
      <c r="AJ203" s="44" t="str">
        <f>ZZZ__FnCalls!F39</f>
        <v>MMM 2012</v>
      </c>
      <c r="AK203" s="44" t="str">
        <f>ZZZ__FnCalls!F40</f>
        <v>MMM 2012</v>
      </c>
      <c r="AL203" s="44" t="str">
        <f>ZZZ__FnCalls!F41</f>
        <v>MMM 2012</v>
      </c>
      <c r="AM203" s="44" t="str">
        <f>ZZZ__FnCalls!F42</f>
        <v>MMM 2012</v>
      </c>
      <c r="AN203" s="45" t="str">
        <f>ZZZ__FnCalls!F31</f>
        <v>MMM 2012</v>
      </c>
      <c r="AO203" s="44" t="str">
        <f>ZZZ__FnCalls!F43</f>
        <v>MMM 2013</v>
      </c>
      <c r="AP203" s="44" t="str">
        <f>ZZZ__FnCalls!F44</f>
        <v>MMM 2013</v>
      </c>
      <c r="AQ203" s="44" t="str">
        <f>ZZZ__FnCalls!F45</f>
        <v>MMM 2013</v>
      </c>
      <c r="AR203" s="44" t="str">
        <f>ZZZ__FnCalls!F46</f>
        <v>MMM 2013</v>
      </c>
      <c r="AS203" s="44" t="str">
        <f>ZZZ__FnCalls!F47</f>
        <v>MMM 2013</v>
      </c>
      <c r="AT203" s="44" t="str">
        <f>ZZZ__FnCalls!F48</f>
        <v>MMM 2013</v>
      </c>
      <c r="AU203" s="44" t="str">
        <f>ZZZ__FnCalls!F49</f>
        <v>MMM 2013</v>
      </c>
      <c r="AV203" s="44" t="str">
        <f>ZZZ__FnCalls!F50</f>
        <v>MMM 2013</v>
      </c>
      <c r="AW203" s="44" t="str">
        <f>ZZZ__FnCalls!F51</f>
        <v>MMM 2013</v>
      </c>
      <c r="AX203" s="44" t="str">
        <f>ZZZ__FnCalls!F52</f>
        <v>MMM 2013</v>
      </c>
      <c r="AY203" s="44" t="str">
        <f>ZZZ__FnCalls!F53</f>
        <v>MMM 2013</v>
      </c>
      <c r="AZ203" s="44" t="str">
        <f>ZZZ__FnCalls!F54</f>
        <v>MMM 2013</v>
      </c>
      <c r="BA203" s="45" t="str">
        <f>ZZZ__FnCalls!F43</f>
        <v>MMM 2013</v>
      </c>
      <c r="BB203" s="44" t="str">
        <f>ZZZ__FnCalls!F55</f>
        <v>MMM 2014</v>
      </c>
      <c r="BC203" s="44" t="str">
        <f>ZZZ__FnCalls!F56</f>
        <v>MMM 2014</v>
      </c>
      <c r="BD203" s="44" t="str">
        <f>ZZZ__FnCalls!F57</f>
        <v>MMM 2014</v>
      </c>
      <c r="BE203" s="44" t="str">
        <f>ZZZ__FnCalls!F58</f>
        <v>MMM 2014</v>
      </c>
      <c r="BF203" s="44" t="str">
        <f>ZZZ__FnCalls!F59</f>
        <v>MMM 2014</v>
      </c>
      <c r="BG203" s="44" t="str">
        <f>ZZZ__FnCalls!F60</f>
        <v>MMM 2014</v>
      </c>
      <c r="BH203" s="44" t="str">
        <f>ZZZ__FnCalls!F61</f>
        <v>MMM 2014</v>
      </c>
      <c r="BI203" s="44" t="str">
        <f>ZZZ__FnCalls!F62</f>
        <v>MMM 2014</v>
      </c>
      <c r="BJ203" s="44" t="str">
        <f>ZZZ__FnCalls!F63</f>
        <v>MMM 2014</v>
      </c>
      <c r="BK203" s="44" t="str">
        <f>ZZZ__FnCalls!F64</f>
        <v>MMM 2014</v>
      </c>
      <c r="BL203" s="44" t="str">
        <f>ZZZ__FnCalls!F65</f>
        <v>MMM 2014</v>
      </c>
      <c r="BM203" s="44" t="str">
        <f>ZZZ__FnCalls!F66</f>
        <v>MMM 2014</v>
      </c>
      <c r="BN203" s="45" t="str">
        <f>ZZZ__FnCalls!F55</f>
        <v>MMM 2014</v>
      </c>
      <c r="BO203" s="44" t="str">
        <f>ZZZ__FnCalls!F67</f>
        <v>MMM 2015</v>
      </c>
      <c r="BP203" s="44" t="str">
        <f>ZZZ__FnCalls!F68</f>
        <v>MMM 2015</v>
      </c>
      <c r="BQ203" s="44" t="str">
        <f>ZZZ__FnCalls!F69</f>
        <v>MMM 2015</v>
      </c>
      <c r="BR203" s="44" t="str">
        <f>ZZZ__FnCalls!F70</f>
        <v>MMM 2015</v>
      </c>
      <c r="BS203" s="44" t="str">
        <f>ZZZ__FnCalls!F71</f>
        <v>MMM 2015</v>
      </c>
      <c r="BT203" s="44" t="str">
        <f>ZZZ__FnCalls!F72</f>
        <v>MMM 2015</v>
      </c>
      <c r="BU203" s="44" t="str">
        <f>ZZZ__FnCalls!F73</f>
        <v>MMM 2015</v>
      </c>
      <c r="BV203" s="44" t="str">
        <f>ZZZ__FnCalls!F74</f>
        <v>MMM 2015</v>
      </c>
      <c r="BW203" s="44" t="str">
        <f>ZZZ__FnCalls!F75</f>
        <v>MMM 2015</v>
      </c>
      <c r="BX203" s="44" t="str">
        <f>ZZZ__FnCalls!F76</f>
        <v>MMM 2015</v>
      </c>
      <c r="BY203" s="44" t="str">
        <f>ZZZ__FnCalls!F77</f>
        <v>MMM 2015</v>
      </c>
      <c r="BZ203" s="44" t="str">
        <f>ZZZ__FnCalls!F78</f>
        <v>MMM 2015</v>
      </c>
      <c r="CA203" s="45" t="str">
        <f>ZZZ__FnCalls!F67</f>
        <v>MMM 2015</v>
      </c>
      <c r="CB203" s="44" t="str">
        <f>ZZZ__FnCalls!F79</f>
        <v>MMM 2016</v>
      </c>
      <c r="CC203" s="44" t="str">
        <f>ZZZ__FnCalls!F80</f>
        <v>MMM 2016</v>
      </c>
      <c r="CD203" s="44" t="str">
        <f>ZZZ__FnCalls!F81</f>
        <v>MMM 2016</v>
      </c>
      <c r="CE203" s="44" t="str">
        <f>ZZZ__FnCalls!F82</f>
        <v>MMM 2016</v>
      </c>
      <c r="CF203" s="44" t="str">
        <f>ZZZ__FnCalls!F83</f>
        <v>MMM 2016</v>
      </c>
      <c r="CG203" s="44" t="str">
        <f>ZZZ__FnCalls!F84</f>
        <v>MMM 2016</v>
      </c>
      <c r="CH203" s="44" t="str">
        <f>ZZZ__FnCalls!F85</f>
        <v>MMM 2016</v>
      </c>
      <c r="CI203" s="44" t="str">
        <f>ZZZ__FnCalls!F86</f>
        <v>MMM 2016</v>
      </c>
      <c r="CJ203" s="44" t="str">
        <f>ZZZ__FnCalls!F87</f>
        <v>MMM 2016</v>
      </c>
      <c r="CK203" s="44" t="str">
        <f>ZZZ__FnCalls!F88</f>
        <v>MMM 2016</v>
      </c>
      <c r="CL203" s="44" t="str">
        <f>ZZZ__FnCalls!F89</f>
        <v>MMM 2016</v>
      </c>
      <c r="CM203" s="44" t="str">
        <f>ZZZ__FnCalls!F90</f>
        <v>MMM 2016</v>
      </c>
      <c r="CN203" s="45" t="str">
        <f>ZZZ__FnCalls!F79</f>
        <v>MMM 2016</v>
      </c>
      <c r="CO203" s="44" t="str">
        <f>ZZZ__FnCalls!F91</f>
        <v>MMM 2017</v>
      </c>
      <c r="CP203" s="44" t="str">
        <f>ZZZ__FnCalls!F92</f>
        <v>MMM 2017</v>
      </c>
      <c r="CQ203" s="44" t="str">
        <f>ZZZ__FnCalls!F93</f>
        <v>MMM 2017</v>
      </c>
      <c r="CR203" s="44" t="str">
        <f>ZZZ__FnCalls!F94</f>
        <v>MMM 2017</v>
      </c>
      <c r="CS203" s="44" t="str">
        <f>ZZZ__FnCalls!F95</f>
        <v>MMM 2017</v>
      </c>
      <c r="CT203" s="44" t="str">
        <f>ZZZ__FnCalls!F96</f>
        <v>MMM 2017</v>
      </c>
      <c r="CU203" s="44" t="str">
        <f>ZZZ__FnCalls!F97</f>
        <v>MMM 2017</v>
      </c>
      <c r="CV203" s="44" t="str">
        <f>ZZZ__FnCalls!F98</f>
        <v>MMM 2017</v>
      </c>
      <c r="CW203" s="44" t="str">
        <f>ZZZ__FnCalls!F99</f>
        <v>MMM 2017</v>
      </c>
      <c r="CX203" s="44" t="str">
        <f>ZZZ__FnCalls!F100</f>
        <v>MMM 2017</v>
      </c>
      <c r="CY203" s="44" t="str">
        <f>ZZZ__FnCalls!F101</f>
        <v>MMM 2017</v>
      </c>
      <c r="CZ203" s="44" t="str">
        <f>ZZZ__FnCalls!F102</f>
        <v>MMM 2017</v>
      </c>
      <c r="DA203" s="45" t="str">
        <f>ZZZ__FnCalls!F91</f>
        <v>MMM 2017</v>
      </c>
      <c r="DB203" s="44" t="str">
        <f>ZZZ__FnCalls!F103</f>
        <v>MMM 2018</v>
      </c>
      <c r="DC203" s="44" t="str">
        <f>ZZZ__FnCalls!F104</f>
        <v>MMM 2018</v>
      </c>
      <c r="DD203" s="44" t="str">
        <f>ZZZ__FnCalls!F105</f>
        <v>MMM 2018</v>
      </c>
      <c r="DE203" s="44" t="str">
        <f>ZZZ__FnCalls!F106</f>
        <v>MMM 2018</v>
      </c>
      <c r="DF203" s="44" t="str">
        <f>ZZZ__FnCalls!F107</f>
        <v>MMM 2018</v>
      </c>
      <c r="DG203" s="44" t="str">
        <f>ZZZ__FnCalls!F108</f>
        <v>MMM 2018</v>
      </c>
      <c r="DH203" s="44" t="str">
        <f>ZZZ__FnCalls!F109</f>
        <v>MMM 2018</v>
      </c>
      <c r="DI203" s="44" t="str">
        <f>ZZZ__FnCalls!F110</f>
        <v>MMM 2018</v>
      </c>
      <c r="DJ203" s="44" t="str">
        <f>ZZZ__FnCalls!F111</f>
        <v>MMM 2018</v>
      </c>
      <c r="DK203" s="44" t="str">
        <f>ZZZ__FnCalls!F112</f>
        <v>MMM 2018</v>
      </c>
      <c r="DL203" s="44" t="str">
        <f>ZZZ__FnCalls!F113</f>
        <v>MMM 2018</v>
      </c>
      <c r="DM203" s="44" t="str">
        <f>ZZZ__FnCalls!F114</f>
        <v>MMM 2018</v>
      </c>
      <c r="DN203" s="45" t="str">
        <f>ZZZ__FnCalls!F103</f>
        <v>MMM 2018</v>
      </c>
      <c r="DO203" s="44" t="str">
        <f>ZZZ__FnCalls!F115</f>
        <v>MMM 2019</v>
      </c>
      <c r="DP203" s="44" t="str">
        <f>ZZZ__FnCalls!F116</f>
        <v>MMM 2019</v>
      </c>
      <c r="DQ203" s="44" t="str">
        <f>ZZZ__FnCalls!F117</f>
        <v>MMM 2019</v>
      </c>
      <c r="DR203" s="44" t="str">
        <f>ZZZ__FnCalls!F118</f>
        <v>MMM 2019</v>
      </c>
      <c r="DS203" s="44" t="str">
        <f>ZZZ__FnCalls!F119</f>
        <v>MMM 2019</v>
      </c>
      <c r="DT203" s="44" t="str">
        <f>ZZZ__FnCalls!F120</f>
        <v>MMM 2019</v>
      </c>
      <c r="DU203" s="44" t="str">
        <f>ZZZ__FnCalls!F121</f>
        <v>MMM 2019</v>
      </c>
      <c r="DV203" s="44" t="str">
        <f>ZZZ__FnCalls!F122</f>
        <v>MMM 2019</v>
      </c>
      <c r="DW203" s="44" t="str">
        <f>ZZZ__FnCalls!F123</f>
        <v>MMM 2019</v>
      </c>
      <c r="DX203" s="44" t="str">
        <f>ZZZ__FnCalls!F124</f>
        <v>MMM 2019</v>
      </c>
      <c r="DY203" s="44" t="str">
        <f>ZZZ__FnCalls!F125</f>
        <v>MMM 2019</v>
      </c>
      <c r="DZ203" s="44" t="str">
        <f>ZZZ__FnCalls!F126</f>
        <v>MMM 2019</v>
      </c>
      <c r="EA203" s="45" t="str">
        <f>ZZZ__FnCalls!F115</f>
        <v>MMM 2019</v>
      </c>
      <c r="EB203" s="44" t="str">
        <f>ZZZ__FnCalls!F127</f>
        <v>MMM 2020</v>
      </c>
      <c r="EC203" s="44" t="str">
        <f>ZZZ__FnCalls!F128</f>
        <v>MMM 2020</v>
      </c>
      <c r="ED203" s="44" t="str">
        <f>ZZZ__FnCalls!F129</f>
        <v>MMM 2020</v>
      </c>
      <c r="EE203" s="44" t="str">
        <f>ZZZ__FnCalls!F130</f>
        <v>MMM 2020</v>
      </c>
      <c r="EF203" s="44" t="str">
        <f>ZZZ__FnCalls!F131</f>
        <v>MMM 2020</v>
      </c>
      <c r="EG203" s="44" t="str">
        <f>ZZZ__FnCalls!F132</f>
        <v>MMM 2020</v>
      </c>
      <c r="EH203" s="44" t="str">
        <f>ZZZ__FnCalls!F133</f>
        <v>MMM 2020</v>
      </c>
      <c r="EI203" s="44" t="str">
        <f>ZZZ__FnCalls!F134</f>
        <v>MMM 2020</v>
      </c>
      <c r="EJ203" s="44" t="str">
        <f>ZZZ__FnCalls!F135</f>
        <v>MMM 2020</v>
      </c>
      <c r="EK203" s="44" t="str">
        <f>ZZZ__FnCalls!F136</f>
        <v>MMM 2020</v>
      </c>
      <c r="EL203" s="44" t="str">
        <f>ZZZ__FnCalls!F137</f>
        <v>MMM 2020</v>
      </c>
      <c r="EM203" s="44" t="str">
        <f>ZZZ__FnCalls!F138</f>
        <v>MMM 2020</v>
      </c>
      <c r="EN203" s="45" t="str">
        <f>ZZZ__FnCalls!F127</f>
        <v>MMM 2020</v>
      </c>
    </row>
    <row r="204" spans="1:144" ht="12.75" customHeight="1" x14ac:dyDescent="0.2">
      <c r="A204" s="2" t="str">
        <f>"Income_Permanent_mean_1"</f>
        <v>Income_Permanent_mean_1</v>
      </c>
    </row>
    <row r="205" spans="1:144" ht="12.75" customHeight="1" x14ac:dyDescent="0.2">
      <c r="B205" s="19" t="str">
        <f>ZZZ__FnCalls!F7</f>
        <v>MMM 2010</v>
      </c>
      <c r="C205" s="20" t="str">
        <f>ZZZ__FnCalls!F8</f>
        <v>MMM 2010</v>
      </c>
      <c r="D205" s="20" t="str">
        <f>ZZZ__FnCalls!F9</f>
        <v>MMM 2010</v>
      </c>
      <c r="E205" s="20" t="str">
        <f>ZZZ__FnCalls!F10</f>
        <v>MMM 2010</v>
      </c>
      <c r="F205" s="20" t="str">
        <f>ZZZ__FnCalls!F11</f>
        <v>MMM 2010</v>
      </c>
      <c r="G205" s="20" t="str">
        <f>ZZZ__FnCalls!F12</f>
        <v>MMM 2010</v>
      </c>
      <c r="H205" s="20" t="str">
        <f>ZZZ__FnCalls!F13</f>
        <v>MMM 2010</v>
      </c>
      <c r="I205" s="20" t="str">
        <f>ZZZ__FnCalls!F14</f>
        <v>MMM 2010</v>
      </c>
      <c r="J205" s="20" t="str">
        <f>ZZZ__FnCalls!F15</f>
        <v>MMM 2010</v>
      </c>
      <c r="K205" s="20" t="str">
        <f>ZZZ__FnCalls!F16</f>
        <v>MMM 2010</v>
      </c>
      <c r="L205" s="20" t="str">
        <f>ZZZ__FnCalls!F17</f>
        <v>MMM 2010</v>
      </c>
      <c r="M205" s="20" t="str">
        <f>ZZZ__FnCalls!F18</f>
        <v>MMM 2010</v>
      </c>
      <c r="N205" s="21" t="str">
        <f>ZZZ__FnCalls!H7</f>
        <v>2010</v>
      </c>
      <c r="O205" s="20" t="str">
        <f>ZZZ__FnCalls!F19</f>
        <v>MMM 2011</v>
      </c>
      <c r="P205" s="20" t="str">
        <f>ZZZ__FnCalls!F20</f>
        <v>MMM 2011</v>
      </c>
      <c r="Q205" s="20" t="str">
        <f>ZZZ__FnCalls!F21</f>
        <v>MMM 2011</v>
      </c>
      <c r="R205" s="20" t="str">
        <f>ZZZ__FnCalls!F22</f>
        <v>MMM 2011</v>
      </c>
      <c r="S205" s="20" t="str">
        <f>ZZZ__FnCalls!F23</f>
        <v>MMM 2011</v>
      </c>
      <c r="T205" s="20" t="str">
        <f>ZZZ__FnCalls!F24</f>
        <v>MMM 2011</v>
      </c>
      <c r="U205" s="20" t="str">
        <f>ZZZ__FnCalls!F25</f>
        <v>MMM 2011</v>
      </c>
      <c r="V205" s="20" t="str">
        <f>ZZZ__FnCalls!F26</f>
        <v>MMM 2011</v>
      </c>
      <c r="W205" s="20" t="str">
        <f>ZZZ__FnCalls!F27</f>
        <v>MMM 2011</v>
      </c>
      <c r="X205" s="20" t="str">
        <f>ZZZ__FnCalls!F28</f>
        <v>MMM 2011</v>
      </c>
      <c r="Y205" s="20" t="str">
        <f>ZZZ__FnCalls!F29</f>
        <v>MMM 2011</v>
      </c>
      <c r="Z205" s="20" t="str">
        <f>ZZZ__FnCalls!F30</f>
        <v>MMM 2011</v>
      </c>
      <c r="AA205" s="21" t="str">
        <f>ZZZ__FnCalls!H19</f>
        <v>2011</v>
      </c>
      <c r="AB205" s="20" t="str">
        <f>ZZZ__FnCalls!F31</f>
        <v>MMM 2012</v>
      </c>
      <c r="AC205" s="20" t="str">
        <f>ZZZ__FnCalls!F32</f>
        <v>MMM 2012</v>
      </c>
      <c r="AD205" s="20" t="str">
        <f>ZZZ__FnCalls!F33</f>
        <v>MMM 2012</v>
      </c>
      <c r="AE205" s="20" t="str">
        <f>ZZZ__FnCalls!F34</f>
        <v>MMM 2012</v>
      </c>
      <c r="AF205" s="20" t="str">
        <f>ZZZ__FnCalls!F35</f>
        <v>MMM 2012</v>
      </c>
      <c r="AG205" s="20" t="str">
        <f>ZZZ__FnCalls!F36</f>
        <v>MMM 2012</v>
      </c>
      <c r="AH205" s="20" t="str">
        <f>ZZZ__FnCalls!F37</f>
        <v>MMM 2012</v>
      </c>
      <c r="AI205" s="20" t="str">
        <f>ZZZ__FnCalls!F38</f>
        <v>MMM 2012</v>
      </c>
      <c r="AJ205" s="20" t="str">
        <f>ZZZ__FnCalls!F39</f>
        <v>MMM 2012</v>
      </c>
      <c r="AK205" s="20" t="str">
        <f>ZZZ__FnCalls!F40</f>
        <v>MMM 2012</v>
      </c>
      <c r="AL205" s="20" t="str">
        <f>ZZZ__FnCalls!F41</f>
        <v>MMM 2012</v>
      </c>
      <c r="AM205" s="20" t="str">
        <f>ZZZ__FnCalls!F42</f>
        <v>MMM 2012</v>
      </c>
      <c r="AN205" s="21" t="str">
        <f>ZZZ__FnCalls!H31</f>
        <v>2012</v>
      </c>
      <c r="AO205" s="20" t="str">
        <f>ZZZ__FnCalls!F43</f>
        <v>MMM 2013</v>
      </c>
      <c r="AP205" s="20" t="str">
        <f>ZZZ__FnCalls!F44</f>
        <v>MMM 2013</v>
      </c>
      <c r="AQ205" s="20" t="str">
        <f>ZZZ__FnCalls!F45</f>
        <v>MMM 2013</v>
      </c>
      <c r="AR205" s="20" t="str">
        <f>ZZZ__FnCalls!F46</f>
        <v>MMM 2013</v>
      </c>
      <c r="AS205" s="20" t="str">
        <f>ZZZ__FnCalls!F47</f>
        <v>MMM 2013</v>
      </c>
      <c r="AT205" s="20" t="str">
        <f>ZZZ__FnCalls!F48</f>
        <v>MMM 2013</v>
      </c>
      <c r="AU205" s="20" t="str">
        <f>ZZZ__FnCalls!F49</f>
        <v>MMM 2013</v>
      </c>
      <c r="AV205" s="20" t="str">
        <f>ZZZ__FnCalls!F50</f>
        <v>MMM 2013</v>
      </c>
      <c r="AW205" s="20" t="str">
        <f>ZZZ__FnCalls!F51</f>
        <v>MMM 2013</v>
      </c>
      <c r="AX205" s="20" t="str">
        <f>ZZZ__FnCalls!F52</f>
        <v>MMM 2013</v>
      </c>
      <c r="AY205" s="20" t="str">
        <f>ZZZ__FnCalls!F53</f>
        <v>MMM 2013</v>
      </c>
      <c r="AZ205" s="20" t="str">
        <f>ZZZ__FnCalls!F54</f>
        <v>MMM 2013</v>
      </c>
      <c r="BA205" s="21" t="str">
        <f>ZZZ__FnCalls!H43</f>
        <v>2013</v>
      </c>
      <c r="BB205" s="20" t="str">
        <f>ZZZ__FnCalls!F55</f>
        <v>MMM 2014</v>
      </c>
      <c r="BC205" s="20" t="str">
        <f>ZZZ__FnCalls!F56</f>
        <v>MMM 2014</v>
      </c>
      <c r="BD205" s="20" t="str">
        <f>ZZZ__FnCalls!F57</f>
        <v>MMM 2014</v>
      </c>
      <c r="BE205" s="20" t="str">
        <f>ZZZ__FnCalls!F58</f>
        <v>MMM 2014</v>
      </c>
      <c r="BF205" s="20" t="str">
        <f>ZZZ__FnCalls!F59</f>
        <v>MMM 2014</v>
      </c>
      <c r="BG205" s="20" t="str">
        <f>ZZZ__FnCalls!F60</f>
        <v>MMM 2014</v>
      </c>
      <c r="BH205" s="20" t="str">
        <f>ZZZ__FnCalls!F61</f>
        <v>MMM 2014</v>
      </c>
      <c r="BI205" s="20" t="str">
        <f>ZZZ__FnCalls!F62</f>
        <v>MMM 2014</v>
      </c>
      <c r="BJ205" s="20" t="str">
        <f>ZZZ__FnCalls!F63</f>
        <v>MMM 2014</v>
      </c>
      <c r="BK205" s="20" t="str">
        <f>ZZZ__FnCalls!F64</f>
        <v>MMM 2014</v>
      </c>
      <c r="BL205" s="20" t="str">
        <f>ZZZ__FnCalls!F65</f>
        <v>MMM 2014</v>
      </c>
      <c r="BM205" s="20" t="str">
        <f>ZZZ__FnCalls!F66</f>
        <v>MMM 2014</v>
      </c>
      <c r="BN205" s="21" t="str">
        <f>ZZZ__FnCalls!H55</f>
        <v>2014</v>
      </c>
      <c r="BO205" s="20" t="str">
        <f>ZZZ__FnCalls!F67</f>
        <v>MMM 2015</v>
      </c>
      <c r="BP205" s="20" t="str">
        <f>ZZZ__FnCalls!F68</f>
        <v>MMM 2015</v>
      </c>
      <c r="BQ205" s="20" t="str">
        <f>ZZZ__FnCalls!F69</f>
        <v>MMM 2015</v>
      </c>
      <c r="BR205" s="20" t="str">
        <f>ZZZ__FnCalls!F70</f>
        <v>MMM 2015</v>
      </c>
      <c r="BS205" s="20" t="str">
        <f>ZZZ__FnCalls!F71</f>
        <v>MMM 2015</v>
      </c>
      <c r="BT205" s="20" t="str">
        <f>ZZZ__FnCalls!F72</f>
        <v>MMM 2015</v>
      </c>
      <c r="BU205" s="20" t="str">
        <f>ZZZ__FnCalls!F73</f>
        <v>MMM 2015</v>
      </c>
      <c r="BV205" s="20" t="str">
        <f>ZZZ__FnCalls!F74</f>
        <v>MMM 2015</v>
      </c>
      <c r="BW205" s="20" t="str">
        <f>ZZZ__FnCalls!F75</f>
        <v>MMM 2015</v>
      </c>
      <c r="BX205" s="20" t="str">
        <f>ZZZ__FnCalls!F76</f>
        <v>MMM 2015</v>
      </c>
      <c r="BY205" s="20" t="str">
        <f>ZZZ__FnCalls!F77</f>
        <v>MMM 2015</v>
      </c>
      <c r="BZ205" s="20" t="str">
        <f>ZZZ__FnCalls!F78</f>
        <v>MMM 2015</v>
      </c>
      <c r="CA205" s="21" t="str">
        <f>ZZZ__FnCalls!H67</f>
        <v>2015</v>
      </c>
      <c r="CB205" s="20" t="str">
        <f>ZZZ__FnCalls!F79</f>
        <v>MMM 2016</v>
      </c>
      <c r="CC205" s="20" t="str">
        <f>ZZZ__FnCalls!F80</f>
        <v>MMM 2016</v>
      </c>
      <c r="CD205" s="20" t="str">
        <f>ZZZ__FnCalls!F81</f>
        <v>MMM 2016</v>
      </c>
      <c r="CE205" s="20" t="str">
        <f>ZZZ__FnCalls!F82</f>
        <v>MMM 2016</v>
      </c>
      <c r="CF205" s="20" t="str">
        <f>ZZZ__FnCalls!F83</f>
        <v>MMM 2016</v>
      </c>
      <c r="CG205" s="20" t="str">
        <f>ZZZ__FnCalls!F84</f>
        <v>MMM 2016</v>
      </c>
      <c r="CH205" s="20" t="str">
        <f>ZZZ__FnCalls!F85</f>
        <v>MMM 2016</v>
      </c>
      <c r="CI205" s="20" t="str">
        <f>ZZZ__FnCalls!F86</f>
        <v>MMM 2016</v>
      </c>
      <c r="CJ205" s="20" t="str">
        <f>ZZZ__FnCalls!F87</f>
        <v>MMM 2016</v>
      </c>
      <c r="CK205" s="20" t="str">
        <f>ZZZ__FnCalls!F88</f>
        <v>MMM 2016</v>
      </c>
      <c r="CL205" s="20" t="str">
        <f>ZZZ__FnCalls!F89</f>
        <v>MMM 2016</v>
      </c>
      <c r="CM205" s="20" t="str">
        <f>ZZZ__FnCalls!F90</f>
        <v>MMM 2016</v>
      </c>
      <c r="CN205" s="21" t="str">
        <f>ZZZ__FnCalls!H79</f>
        <v>2016</v>
      </c>
      <c r="CO205" s="20" t="str">
        <f>ZZZ__FnCalls!F91</f>
        <v>MMM 2017</v>
      </c>
      <c r="CP205" s="20" t="str">
        <f>ZZZ__FnCalls!F92</f>
        <v>MMM 2017</v>
      </c>
      <c r="CQ205" s="20" t="str">
        <f>ZZZ__FnCalls!F93</f>
        <v>MMM 2017</v>
      </c>
      <c r="CR205" s="20" t="str">
        <f>ZZZ__FnCalls!F94</f>
        <v>MMM 2017</v>
      </c>
      <c r="CS205" s="20" t="str">
        <f>ZZZ__FnCalls!F95</f>
        <v>MMM 2017</v>
      </c>
      <c r="CT205" s="20" t="str">
        <f>ZZZ__FnCalls!F96</f>
        <v>MMM 2017</v>
      </c>
      <c r="CU205" s="20" t="str">
        <f>ZZZ__FnCalls!F97</f>
        <v>MMM 2017</v>
      </c>
      <c r="CV205" s="20" t="str">
        <f>ZZZ__FnCalls!F98</f>
        <v>MMM 2017</v>
      </c>
      <c r="CW205" s="20" t="str">
        <f>ZZZ__FnCalls!F99</f>
        <v>MMM 2017</v>
      </c>
      <c r="CX205" s="20" t="str">
        <f>ZZZ__FnCalls!F100</f>
        <v>MMM 2017</v>
      </c>
      <c r="CY205" s="20" t="str">
        <f>ZZZ__FnCalls!F101</f>
        <v>MMM 2017</v>
      </c>
      <c r="CZ205" s="20" t="str">
        <f>ZZZ__FnCalls!F102</f>
        <v>MMM 2017</v>
      </c>
      <c r="DA205" s="21" t="str">
        <f>ZZZ__FnCalls!H91</f>
        <v>2017</v>
      </c>
      <c r="DB205" s="20" t="str">
        <f>ZZZ__FnCalls!F103</f>
        <v>MMM 2018</v>
      </c>
      <c r="DC205" s="20" t="str">
        <f>ZZZ__FnCalls!F104</f>
        <v>MMM 2018</v>
      </c>
      <c r="DD205" s="20" t="str">
        <f>ZZZ__FnCalls!F105</f>
        <v>MMM 2018</v>
      </c>
      <c r="DE205" s="20" t="str">
        <f>ZZZ__FnCalls!F106</f>
        <v>MMM 2018</v>
      </c>
      <c r="DF205" s="20" t="str">
        <f>ZZZ__FnCalls!F107</f>
        <v>MMM 2018</v>
      </c>
      <c r="DG205" s="20" t="str">
        <f>ZZZ__FnCalls!F108</f>
        <v>MMM 2018</v>
      </c>
      <c r="DH205" s="20" t="str">
        <f>ZZZ__FnCalls!F109</f>
        <v>MMM 2018</v>
      </c>
      <c r="DI205" s="20" t="str">
        <f>ZZZ__FnCalls!F110</f>
        <v>MMM 2018</v>
      </c>
      <c r="DJ205" s="20" t="str">
        <f>ZZZ__FnCalls!F111</f>
        <v>MMM 2018</v>
      </c>
      <c r="DK205" s="20" t="str">
        <f>ZZZ__FnCalls!F112</f>
        <v>MMM 2018</v>
      </c>
      <c r="DL205" s="20" t="str">
        <f>ZZZ__FnCalls!F113</f>
        <v>MMM 2018</v>
      </c>
      <c r="DM205" s="20" t="str">
        <f>ZZZ__FnCalls!F114</f>
        <v>MMM 2018</v>
      </c>
      <c r="DN205" s="21" t="str">
        <f>ZZZ__FnCalls!H103</f>
        <v>2018</v>
      </c>
      <c r="DO205" s="20" t="str">
        <f>ZZZ__FnCalls!F115</f>
        <v>MMM 2019</v>
      </c>
      <c r="DP205" s="20" t="str">
        <f>ZZZ__FnCalls!F116</f>
        <v>MMM 2019</v>
      </c>
      <c r="DQ205" s="20" t="str">
        <f>ZZZ__FnCalls!F117</f>
        <v>MMM 2019</v>
      </c>
      <c r="DR205" s="20" t="str">
        <f>ZZZ__FnCalls!F118</f>
        <v>MMM 2019</v>
      </c>
      <c r="DS205" s="20" t="str">
        <f>ZZZ__FnCalls!F119</f>
        <v>MMM 2019</v>
      </c>
      <c r="DT205" s="20" t="str">
        <f>ZZZ__FnCalls!F120</f>
        <v>MMM 2019</v>
      </c>
      <c r="DU205" s="20" t="str">
        <f>ZZZ__FnCalls!F121</f>
        <v>MMM 2019</v>
      </c>
      <c r="DV205" s="20" t="str">
        <f>ZZZ__FnCalls!F122</f>
        <v>MMM 2019</v>
      </c>
      <c r="DW205" s="20" t="str">
        <f>ZZZ__FnCalls!F123</f>
        <v>MMM 2019</v>
      </c>
      <c r="DX205" s="20" t="str">
        <f>ZZZ__FnCalls!F124</f>
        <v>MMM 2019</v>
      </c>
      <c r="DY205" s="20" t="str">
        <f>ZZZ__FnCalls!F125</f>
        <v>MMM 2019</v>
      </c>
      <c r="DZ205" s="20" t="str">
        <f>ZZZ__FnCalls!F126</f>
        <v>MMM 2019</v>
      </c>
      <c r="EA205" s="21" t="str">
        <f>ZZZ__FnCalls!H115</f>
        <v>2019</v>
      </c>
      <c r="EB205" s="20" t="str">
        <f>ZZZ__FnCalls!F127</f>
        <v>MMM 2020</v>
      </c>
      <c r="EC205" s="20" t="str">
        <f>ZZZ__FnCalls!F128</f>
        <v>MMM 2020</v>
      </c>
      <c r="ED205" s="20" t="str">
        <f>ZZZ__FnCalls!F129</f>
        <v>MMM 2020</v>
      </c>
      <c r="EE205" s="20" t="str">
        <f>ZZZ__FnCalls!F130</f>
        <v>MMM 2020</v>
      </c>
      <c r="EF205" s="20" t="str">
        <f>ZZZ__FnCalls!F131</f>
        <v>MMM 2020</v>
      </c>
      <c r="EG205" s="20" t="str">
        <f>ZZZ__FnCalls!F132</f>
        <v>MMM 2020</v>
      </c>
      <c r="EH205" s="20" t="str">
        <f>ZZZ__FnCalls!F133</f>
        <v>MMM 2020</v>
      </c>
      <c r="EI205" s="20" t="str">
        <f>ZZZ__FnCalls!F134</f>
        <v>MMM 2020</v>
      </c>
      <c r="EJ205" s="20" t="str">
        <f>ZZZ__FnCalls!F135</f>
        <v>MMM 2020</v>
      </c>
      <c r="EK205" s="20" t="str">
        <f>ZZZ__FnCalls!F136</f>
        <v>MMM 2020</v>
      </c>
      <c r="EL205" s="20" t="str">
        <f>ZZZ__FnCalls!F137</f>
        <v>MMM 2020</v>
      </c>
      <c r="EM205" s="20" t="str">
        <f>ZZZ__FnCalls!F138</f>
        <v>MMM 2020</v>
      </c>
      <c r="EN205" s="21" t="str">
        <f>ZZZ__FnCalls!H127</f>
        <v>2020</v>
      </c>
    </row>
    <row r="206" spans="1:144" ht="12.75" customHeight="1" x14ac:dyDescent="0.2">
      <c r="A206" s="5"/>
      <c r="B206" s="44">
        <f>ZZZ__FnCalls!A7</f>
        <v>40179</v>
      </c>
      <c r="C206" s="44">
        <f>ZZZ__FnCalls!A8</f>
        <v>40210</v>
      </c>
      <c r="D206" s="44">
        <f>ZZZ__FnCalls!A9</f>
        <v>40238</v>
      </c>
      <c r="E206" s="44">
        <f>ZZZ__FnCalls!A10</f>
        <v>40269</v>
      </c>
      <c r="F206" s="44">
        <f>ZZZ__FnCalls!A11</f>
        <v>40299</v>
      </c>
      <c r="G206" s="44">
        <f>ZZZ__FnCalls!A12</f>
        <v>40330</v>
      </c>
      <c r="H206" s="44">
        <f>ZZZ__FnCalls!A13</f>
        <v>40360</v>
      </c>
      <c r="I206" s="44">
        <f>ZZZ__FnCalls!A14</f>
        <v>40391</v>
      </c>
      <c r="J206" s="44">
        <f>ZZZ__FnCalls!A15</f>
        <v>40422</v>
      </c>
      <c r="K206" s="44">
        <f>ZZZ__FnCalls!A16</f>
        <v>40452</v>
      </c>
      <c r="L206" s="44">
        <f>ZZZ__FnCalls!A17</f>
        <v>40483</v>
      </c>
      <c r="M206" s="44">
        <f>ZZZ__FnCalls!A18</f>
        <v>40513</v>
      </c>
      <c r="N206" s="45">
        <f>ZZZ__FnCalls!A7</f>
        <v>40179</v>
      </c>
      <c r="O206" s="44">
        <f>ZZZ__FnCalls!A19</f>
        <v>40544</v>
      </c>
      <c r="P206" s="44">
        <f>ZZZ__FnCalls!A20</f>
        <v>40575</v>
      </c>
      <c r="Q206" s="44">
        <f>ZZZ__FnCalls!A21</f>
        <v>40603</v>
      </c>
      <c r="R206" s="44">
        <f>ZZZ__FnCalls!A22</f>
        <v>40634</v>
      </c>
      <c r="S206" s="44">
        <f>ZZZ__FnCalls!A23</f>
        <v>40664</v>
      </c>
      <c r="T206" s="44">
        <f>ZZZ__FnCalls!A24</f>
        <v>40695</v>
      </c>
      <c r="U206" s="44">
        <f>ZZZ__FnCalls!A25</f>
        <v>40725</v>
      </c>
      <c r="V206" s="44">
        <f>ZZZ__FnCalls!A26</f>
        <v>40756</v>
      </c>
      <c r="W206" s="44">
        <f>ZZZ__FnCalls!A27</f>
        <v>40787</v>
      </c>
      <c r="X206" s="44">
        <f>ZZZ__FnCalls!A28</f>
        <v>40817</v>
      </c>
      <c r="Y206" s="44">
        <f>ZZZ__FnCalls!A29</f>
        <v>40848</v>
      </c>
      <c r="Z206" s="44">
        <f>ZZZ__FnCalls!A30</f>
        <v>40878</v>
      </c>
      <c r="AA206" s="45">
        <f>ZZZ__FnCalls!A19</f>
        <v>40544</v>
      </c>
      <c r="AB206" s="44">
        <f>ZZZ__FnCalls!A31</f>
        <v>40909</v>
      </c>
      <c r="AC206" s="44">
        <f>ZZZ__FnCalls!A32</f>
        <v>40940</v>
      </c>
      <c r="AD206" s="44">
        <f>ZZZ__FnCalls!A33</f>
        <v>40969</v>
      </c>
      <c r="AE206" s="44">
        <f>ZZZ__FnCalls!A34</f>
        <v>41000</v>
      </c>
      <c r="AF206" s="44">
        <f>ZZZ__FnCalls!A35</f>
        <v>41030</v>
      </c>
      <c r="AG206" s="44">
        <f>ZZZ__FnCalls!A36</f>
        <v>41061</v>
      </c>
      <c r="AH206" s="44">
        <f>ZZZ__FnCalls!A37</f>
        <v>41091</v>
      </c>
      <c r="AI206" s="44">
        <f>ZZZ__FnCalls!A38</f>
        <v>41122</v>
      </c>
      <c r="AJ206" s="44">
        <f>ZZZ__FnCalls!A39</f>
        <v>41153</v>
      </c>
      <c r="AK206" s="44">
        <f>ZZZ__FnCalls!A40</f>
        <v>41183</v>
      </c>
      <c r="AL206" s="44">
        <f>ZZZ__FnCalls!A41</f>
        <v>41214</v>
      </c>
      <c r="AM206" s="44">
        <f>ZZZ__FnCalls!A42</f>
        <v>41244</v>
      </c>
      <c r="AN206" s="45">
        <f>ZZZ__FnCalls!A31</f>
        <v>40909</v>
      </c>
      <c r="AO206" s="44">
        <f>ZZZ__FnCalls!A43</f>
        <v>41275</v>
      </c>
      <c r="AP206" s="44">
        <f>ZZZ__FnCalls!A44</f>
        <v>41306</v>
      </c>
      <c r="AQ206" s="44">
        <f>ZZZ__FnCalls!A45</f>
        <v>41334</v>
      </c>
      <c r="AR206" s="44">
        <f>ZZZ__FnCalls!A46</f>
        <v>41365</v>
      </c>
      <c r="AS206" s="44">
        <f>ZZZ__FnCalls!A47</f>
        <v>41395</v>
      </c>
      <c r="AT206" s="44">
        <f>ZZZ__FnCalls!A48</f>
        <v>41426</v>
      </c>
      <c r="AU206" s="44">
        <f>ZZZ__FnCalls!A49</f>
        <v>41456</v>
      </c>
      <c r="AV206" s="44">
        <f>ZZZ__FnCalls!A50</f>
        <v>41487</v>
      </c>
      <c r="AW206" s="44">
        <f>ZZZ__FnCalls!A51</f>
        <v>41518</v>
      </c>
      <c r="AX206" s="44">
        <f>ZZZ__FnCalls!A52</f>
        <v>41548</v>
      </c>
      <c r="AY206" s="44">
        <f>ZZZ__FnCalls!A53</f>
        <v>41579</v>
      </c>
      <c r="AZ206" s="44">
        <f>ZZZ__FnCalls!A54</f>
        <v>41609</v>
      </c>
      <c r="BA206" s="45">
        <f>ZZZ__FnCalls!A43</f>
        <v>41275</v>
      </c>
      <c r="BB206" s="44">
        <f>ZZZ__FnCalls!A55</f>
        <v>41640</v>
      </c>
      <c r="BC206" s="44">
        <f>ZZZ__FnCalls!A56</f>
        <v>41671</v>
      </c>
      <c r="BD206" s="44">
        <f>ZZZ__FnCalls!A57</f>
        <v>41699</v>
      </c>
      <c r="BE206" s="44">
        <f>ZZZ__FnCalls!A58</f>
        <v>41730</v>
      </c>
      <c r="BF206" s="44">
        <f>ZZZ__FnCalls!A59</f>
        <v>41760</v>
      </c>
      <c r="BG206" s="44">
        <f>ZZZ__FnCalls!A60</f>
        <v>41791</v>
      </c>
      <c r="BH206" s="44">
        <f>ZZZ__FnCalls!A61</f>
        <v>41821</v>
      </c>
      <c r="BI206" s="44">
        <f>ZZZ__FnCalls!A62</f>
        <v>41852</v>
      </c>
      <c r="BJ206" s="44">
        <f>ZZZ__FnCalls!A63</f>
        <v>41883</v>
      </c>
      <c r="BK206" s="44">
        <f>ZZZ__FnCalls!A64</f>
        <v>41913</v>
      </c>
      <c r="BL206" s="44">
        <f>ZZZ__FnCalls!A65</f>
        <v>41944</v>
      </c>
      <c r="BM206" s="44">
        <f>ZZZ__FnCalls!A66</f>
        <v>41974</v>
      </c>
      <c r="BN206" s="45">
        <f>ZZZ__FnCalls!A55</f>
        <v>41640</v>
      </c>
      <c r="BO206" s="44">
        <f>ZZZ__FnCalls!A67</f>
        <v>42005</v>
      </c>
      <c r="BP206" s="44">
        <f>ZZZ__FnCalls!A68</f>
        <v>42036</v>
      </c>
      <c r="BQ206" s="44">
        <f>ZZZ__FnCalls!A69</f>
        <v>42064</v>
      </c>
      <c r="BR206" s="44">
        <f>ZZZ__FnCalls!A70</f>
        <v>42095</v>
      </c>
      <c r="BS206" s="44">
        <f>ZZZ__FnCalls!A71</f>
        <v>42125</v>
      </c>
      <c r="BT206" s="44">
        <f>ZZZ__FnCalls!A72</f>
        <v>42156</v>
      </c>
      <c r="BU206" s="44">
        <f>ZZZ__FnCalls!A73</f>
        <v>42186</v>
      </c>
      <c r="BV206" s="44">
        <f>ZZZ__FnCalls!A74</f>
        <v>42217</v>
      </c>
      <c r="BW206" s="44">
        <f>ZZZ__FnCalls!A75</f>
        <v>42248</v>
      </c>
      <c r="BX206" s="44">
        <f>ZZZ__FnCalls!A76</f>
        <v>42278</v>
      </c>
      <c r="BY206" s="44">
        <f>ZZZ__FnCalls!A77</f>
        <v>42309</v>
      </c>
      <c r="BZ206" s="44">
        <f>ZZZ__FnCalls!A78</f>
        <v>42339</v>
      </c>
      <c r="CA206" s="45">
        <f>ZZZ__FnCalls!A67</f>
        <v>42005</v>
      </c>
      <c r="CB206" s="44">
        <f>ZZZ__FnCalls!A79</f>
        <v>42370</v>
      </c>
      <c r="CC206" s="44">
        <f>ZZZ__FnCalls!A80</f>
        <v>42401</v>
      </c>
      <c r="CD206" s="44">
        <f>ZZZ__FnCalls!A81</f>
        <v>42430</v>
      </c>
      <c r="CE206" s="44">
        <f>ZZZ__FnCalls!A82</f>
        <v>42461</v>
      </c>
      <c r="CF206" s="44">
        <f>ZZZ__FnCalls!A83</f>
        <v>42491</v>
      </c>
      <c r="CG206" s="44">
        <f>ZZZ__FnCalls!A84</f>
        <v>42522</v>
      </c>
      <c r="CH206" s="44">
        <f>ZZZ__FnCalls!A85</f>
        <v>42552</v>
      </c>
      <c r="CI206" s="44">
        <f>ZZZ__FnCalls!A86</f>
        <v>42583</v>
      </c>
      <c r="CJ206" s="44">
        <f>ZZZ__FnCalls!A87</f>
        <v>42614</v>
      </c>
      <c r="CK206" s="44">
        <f>ZZZ__FnCalls!A88</f>
        <v>42644</v>
      </c>
      <c r="CL206" s="44">
        <f>ZZZ__FnCalls!A89</f>
        <v>42675</v>
      </c>
      <c r="CM206" s="44">
        <f>ZZZ__FnCalls!A90</f>
        <v>42705</v>
      </c>
      <c r="CN206" s="45">
        <f>ZZZ__FnCalls!A79</f>
        <v>42370</v>
      </c>
      <c r="CO206" s="44">
        <f>ZZZ__FnCalls!A91</f>
        <v>42736</v>
      </c>
      <c r="CP206" s="44">
        <f>ZZZ__FnCalls!A92</f>
        <v>42767</v>
      </c>
      <c r="CQ206" s="44">
        <f>ZZZ__FnCalls!A93</f>
        <v>42795</v>
      </c>
      <c r="CR206" s="44">
        <f>ZZZ__FnCalls!A94</f>
        <v>42826</v>
      </c>
      <c r="CS206" s="44">
        <f>ZZZ__FnCalls!A95</f>
        <v>42856</v>
      </c>
      <c r="CT206" s="44">
        <f>ZZZ__FnCalls!A96</f>
        <v>42887</v>
      </c>
      <c r="CU206" s="44">
        <f>ZZZ__FnCalls!A97</f>
        <v>42917</v>
      </c>
      <c r="CV206" s="44">
        <f>ZZZ__FnCalls!A98</f>
        <v>42948</v>
      </c>
      <c r="CW206" s="44">
        <f>ZZZ__FnCalls!A99</f>
        <v>42979</v>
      </c>
      <c r="CX206" s="44">
        <f>ZZZ__FnCalls!A100</f>
        <v>43009</v>
      </c>
      <c r="CY206" s="44">
        <f>ZZZ__FnCalls!A101</f>
        <v>43040</v>
      </c>
      <c r="CZ206" s="44">
        <f>ZZZ__FnCalls!A102</f>
        <v>43070</v>
      </c>
      <c r="DA206" s="45">
        <f>ZZZ__FnCalls!A91</f>
        <v>42736</v>
      </c>
      <c r="DB206" s="44">
        <f>ZZZ__FnCalls!A103</f>
        <v>43101</v>
      </c>
      <c r="DC206" s="44">
        <f>ZZZ__FnCalls!A104</f>
        <v>43132</v>
      </c>
      <c r="DD206" s="44">
        <f>ZZZ__FnCalls!A105</f>
        <v>43160</v>
      </c>
      <c r="DE206" s="44">
        <f>ZZZ__FnCalls!A106</f>
        <v>43191</v>
      </c>
      <c r="DF206" s="44">
        <f>ZZZ__FnCalls!A107</f>
        <v>43221</v>
      </c>
      <c r="DG206" s="44">
        <f>ZZZ__FnCalls!A108</f>
        <v>43252</v>
      </c>
      <c r="DH206" s="44">
        <f>ZZZ__FnCalls!A109</f>
        <v>43282</v>
      </c>
      <c r="DI206" s="44">
        <f>ZZZ__FnCalls!A110</f>
        <v>43313</v>
      </c>
      <c r="DJ206" s="44">
        <f>ZZZ__FnCalls!A111</f>
        <v>43344</v>
      </c>
      <c r="DK206" s="44">
        <f>ZZZ__FnCalls!A112</f>
        <v>43374</v>
      </c>
      <c r="DL206" s="44">
        <f>ZZZ__FnCalls!A113</f>
        <v>43405</v>
      </c>
      <c r="DM206" s="44">
        <f>ZZZ__FnCalls!A114</f>
        <v>43435</v>
      </c>
      <c r="DN206" s="45">
        <f>ZZZ__FnCalls!A103</f>
        <v>43101</v>
      </c>
      <c r="DO206" s="44">
        <f>ZZZ__FnCalls!A115</f>
        <v>43466</v>
      </c>
      <c r="DP206" s="44">
        <f>ZZZ__FnCalls!A116</f>
        <v>43497</v>
      </c>
      <c r="DQ206" s="44">
        <f>ZZZ__FnCalls!A117</f>
        <v>43525</v>
      </c>
      <c r="DR206" s="44">
        <f>ZZZ__FnCalls!A118</f>
        <v>43556</v>
      </c>
      <c r="DS206" s="44">
        <f>ZZZ__FnCalls!A119</f>
        <v>43586</v>
      </c>
      <c r="DT206" s="44">
        <f>ZZZ__FnCalls!A120</f>
        <v>43617</v>
      </c>
      <c r="DU206" s="44">
        <f>ZZZ__FnCalls!A121</f>
        <v>43647</v>
      </c>
      <c r="DV206" s="44">
        <f>ZZZ__FnCalls!A122</f>
        <v>43678</v>
      </c>
      <c r="DW206" s="44">
        <f>ZZZ__FnCalls!A123</f>
        <v>43709</v>
      </c>
      <c r="DX206" s="44">
        <f>ZZZ__FnCalls!A124</f>
        <v>43739</v>
      </c>
      <c r="DY206" s="44">
        <f>ZZZ__FnCalls!A125</f>
        <v>43770</v>
      </c>
      <c r="DZ206" s="44">
        <f>ZZZ__FnCalls!A126</f>
        <v>43800</v>
      </c>
      <c r="EA206" s="45">
        <f>ZZZ__FnCalls!A115</f>
        <v>43466</v>
      </c>
      <c r="EB206" s="44">
        <f>ZZZ__FnCalls!A127</f>
        <v>43831</v>
      </c>
      <c r="EC206" s="44">
        <f>ZZZ__FnCalls!A128</f>
        <v>43862</v>
      </c>
      <c r="ED206" s="44">
        <f>ZZZ__FnCalls!A129</f>
        <v>43891</v>
      </c>
      <c r="EE206" s="44">
        <f>ZZZ__FnCalls!A130</f>
        <v>43922</v>
      </c>
      <c r="EF206" s="44">
        <f>ZZZ__FnCalls!A131</f>
        <v>43952</v>
      </c>
      <c r="EG206" s="44">
        <f>ZZZ__FnCalls!A132</f>
        <v>43983</v>
      </c>
      <c r="EH206" s="44">
        <f>ZZZ__FnCalls!A133</f>
        <v>44013</v>
      </c>
      <c r="EI206" s="44">
        <f>ZZZ__FnCalls!A134</f>
        <v>44044</v>
      </c>
      <c r="EJ206" s="44">
        <f>ZZZ__FnCalls!A135</f>
        <v>44075</v>
      </c>
      <c r="EK206" s="44">
        <f>ZZZ__FnCalls!A136</f>
        <v>44105</v>
      </c>
      <c r="EL206" s="44">
        <f>ZZZ__FnCalls!A137</f>
        <v>44136</v>
      </c>
      <c r="EM206" s="44">
        <f>ZZZ__FnCalls!A138</f>
        <v>44166</v>
      </c>
      <c r="EN206" s="45">
        <f>ZZZ__FnCalls!A127</f>
        <v>43831</v>
      </c>
    </row>
    <row r="207" spans="1:144" ht="12.75" customHeight="1" x14ac:dyDescent="0.2">
      <c r="A207" s="2" t="str">
        <f>"Income_Permanent_mean_2"</f>
        <v>Income_Permanent_mean_2</v>
      </c>
    </row>
    <row r="208" spans="1:144" ht="12.75" customHeight="1" x14ac:dyDescent="0.2">
      <c r="B208" s="19" t="str">
        <f>ZZZ__FnCalls!F7</f>
        <v>MMM 2010</v>
      </c>
      <c r="C208" s="20" t="str">
        <f>ZZZ__FnCalls!F8</f>
        <v>MMM 2010</v>
      </c>
      <c r="D208" s="20" t="str">
        <f>ZZZ__FnCalls!F9</f>
        <v>MMM 2010</v>
      </c>
      <c r="E208" s="20" t="str">
        <f>ZZZ__FnCalls!F10</f>
        <v>MMM 2010</v>
      </c>
      <c r="F208" s="20" t="str">
        <f>ZZZ__FnCalls!F11</f>
        <v>MMM 2010</v>
      </c>
      <c r="G208" s="20" t="str">
        <f>ZZZ__FnCalls!F12</f>
        <v>MMM 2010</v>
      </c>
      <c r="H208" s="20" t="str">
        <f>ZZZ__FnCalls!F13</f>
        <v>MMM 2010</v>
      </c>
      <c r="I208" s="20" t="str">
        <f>ZZZ__FnCalls!F14</f>
        <v>MMM 2010</v>
      </c>
      <c r="J208" s="20" t="str">
        <f>ZZZ__FnCalls!F15</f>
        <v>MMM 2010</v>
      </c>
      <c r="K208" s="20" t="str">
        <f>ZZZ__FnCalls!F16</f>
        <v>MMM 2010</v>
      </c>
      <c r="L208" s="20" t="str">
        <f>ZZZ__FnCalls!F17</f>
        <v>MMM 2010</v>
      </c>
      <c r="M208" s="20" t="str">
        <f>ZZZ__FnCalls!F18</f>
        <v>MMM 2010</v>
      </c>
      <c r="N208" s="21" t="str">
        <f>ZZZ__FnCalls!H7</f>
        <v>2010</v>
      </c>
      <c r="O208" s="20" t="str">
        <f>ZZZ__FnCalls!F19</f>
        <v>MMM 2011</v>
      </c>
      <c r="P208" s="20" t="str">
        <f>ZZZ__FnCalls!F20</f>
        <v>MMM 2011</v>
      </c>
      <c r="Q208" s="20" t="str">
        <f>ZZZ__FnCalls!F21</f>
        <v>MMM 2011</v>
      </c>
      <c r="R208" s="20" t="str">
        <f>ZZZ__FnCalls!F22</f>
        <v>MMM 2011</v>
      </c>
      <c r="S208" s="20" t="str">
        <f>ZZZ__FnCalls!F23</f>
        <v>MMM 2011</v>
      </c>
      <c r="T208" s="20" t="str">
        <f>ZZZ__FnCalls!F24</f>
        <v>MMM 2011</v>
      </c>
      <c r="U208" s="20" t="str">
        <f>ZZZ__FnCalls!F25</f>
        <v>MMM 2011</v>
      </c>
      <c r="V208" s="20" t="str">
        <f>ZZZ__FnCalls!F26</f>
        <v>MMM 2011</v>
      </c>
      <c r="W208" s="20" t="str">
        <f>ZZZ__FnCalls!F27</f>
        <v>MMM 2011</v>
      </c>
      <c r="X208" s="20" t="str">
        <f>ZZZ__FnCalls!F28</f>
        <v>MMM 2011</v>
      </c>
      <c r="Y208" s="20" t="str">
        <f>ZZZ__FnCalls!F29</f>
        <v>MMM 2011</v>
      </c>
      <c r="Z208" s="20" t="str">
        <f>ZZZ__FnCalls!F30</f>
        <v>MMM 2011</v>
      </c>
      <c r="AA208" s="21" t="str">
        <f>ZZZ__FnCalls!H19</f>
        <v>2011</v>
      </c>
      <c r="AB208" s="20" t="str">
        <f>ZZZ__FnCalls!F31</f>
        <v>MMM 2012</v>
      </c>
      <c r="AC208" s="20" t="str">
        <f>ZZZ__FnCalls!F32</f>
        <v>MMM 2012</v>
      </c>
      <c r="AD208" s="20" t="str">
        <f>ZZZ__FnCalls!F33</f>
        <v>MMM 2012</v>
      </c>
      <c r="AE208" s="20" t="str">
        <f>ZZZ__FnCalls!F34</f>
        <v>MMM 2012</v>
      </c>
      <c r="AF208" s="20" t="str">
        <f>ZZZ__FnCalls!F35</f>
        <v>MMM 2012</v>
      </c>
      <c r="AG208" s="20" t="str">
        <f>ZZZ__FnCalls!F36</f>
        <v>MMM 2012</v>
      </c>
      <c r="AH208" s="20" t="str">
        <f>ZZZ__FnCalls!F37</f>
        <v>MMM 2012</v>
      </c>
      <c r="AI208" s="20" t="str">
        <f>ZZZ__FnCalls!F38</f>
        <v>MMM 2012</v>
      </c>
      <c r="AJ208" s="20" t="str">
        <f>ZZZ__FnCalls!F39</f>
        <v>MMM 2012</v>
      </c>
      <c r="AK208" s="20" t="str">
        <f>ZZZ__FnCalls!F40</f>
        <v>MMM 2012</v>
      </c>
      <c r="AL208" s="20" t="str">
        <f>ZZZ__FnCalls!F41</f>
        <v>MMM 2012</v>
      </c>
      <c r="AM208" s="20" t="str">
        <f>ZZZ__FnCalls!F42</f>
        <v>MMM 2012</v>
      </c>
      <c r="AN208" s="21" t="str">
        <f>ZZZ__FnCalls!H31</f>
        <v>2012</v>
      </c>
      <c r="AO208" s="20" t="str">
        <f>ZZZ__FnCalls!F43</f>
        <v>MMM 2013</v>
      </c>
      <c r="AP208" s="20" t="str">
        <f>ZZZ__FnCalls!F44</f>
        <v>MMM 2013</v>
      </c>
      <c r="AQ208" s="20" t="str">
        <f>ZZZ__FnCalls!F45</f>
        <v>MMM 2013</v>
      </c>
      <c r="AR208" s="20" t="str">
        <f>ZZZ__FnCalls!F46</f>
        <v>MMM 2013</v>
      </c>
      <c r="AS208" s="20" t="str">
        <f>ZZZ__FnCalls!F47</f>
        <v>MMM 2013</v>
      </c>
      <c r="AT208" s="20" t="str">
        <f>ZZZ__FnCalls!F48</f>
        <v>MMM 2013</v>
      </c>
      <c r="AU208" s="20" t="str">
        <f>ZZZ__FnCalls!F49</f>
        <v>MMM 2013</v>
      </c>
      <c r="AV208" s="20" t="str">
        <f>ZZZ__FnCalls!F50</f>
        <v>MMM 2013</v>
      </c>
      <c r="AW208" s="20" t="str">
        <f>ZZZ__FnCalls!F51</f>
        <v>MMM 2013</v>
      </c>
      <c r="AX208" s="20" t="str">
        <f>ZZZ__FnCalls!F52</f>
        <v>MMM 2013</v>
      </c>
      <c r="AY208" s="20" t="str">
        <f>ZZZ__FnCalls!F53</f>
        <v>MMM 2013</v>
      </c>
      <c r="AZ208" s="20" t="str">
        <f>ZZZ__FnCalls!F54</f>
        <v>MMM 2013</v>
      </c>
      <c r="BA208" s="21" t="str">
        <f>ZZZ__FnCalls!H43</f>
        <v>2013</v>
      </c>
      <c r="BB208" s="20" t="str">
        <f>ZZZ__FnCalls!F55</f>
        <v>MMM 2014</v>
      </c>
      <c r="BC208" s="20" t="str">
        <f>ZZZ__FnCalls!F56</f>
        <v>MMM 2014</v>
      </c>
      <c r="BD208" s="20" t="str">
        <f>ZZZ__FnCalls!F57</f>
        <v>MMM 2014</v>
      </c>
      <c r="BE208" s="20" t="str">
        <f>ZZZ__FnCalls!F58</f>
        <v>MMM 2014</v>
      </c>
      <c r="BF208" s="20" t="str">
        <f>ZZZ__FnCalls!F59</f>
        <v>MMM 2014</v>
      </c>
      <c r="BG208" s="20" t="str">
        <f>ZZZ__FnCalls!F60</f>
        <v>MMM 2014</v>
      </c>
      <c r="BH208" s="20" t="str">
        <f>ZZZ__FnCalls!F61</f>
        <v>MMM 2014</v>
      </c>
      <c r="BI208" s="20" t="str">
        <f>ZZZ__FnCalls!F62</f>
        <v>MMM 2014</v>
      </c>
      <c r="BJ208" s="20" t="str">
        <f>ZZZ__FnCalls!F63</f>
        <v>MMM 2014</v>
      </c>
      <c r="BK208" s="20" t="str">
        <f>ZZZ__FnCalls!F64</f>
        <v>MMM 2014</v>
      </c>
      <c r="BL208" s="20" t="str">
        <f>ZZZ__FnCalls!F65</f>
        <v>MMM 2014</v>
      </c>
      <c r="BM208" s="20" t="str">
        <f>ZZZ__FnCalls!F66</f>
        <v>MMM 2014</v>
      </c>
      <c r="BN208" s="21" t="str">
        <f>ZZZ__FnCalls!H55</f>
        <v>2014</v>
      </c>
      <c r="BO208" s="20" t="str">
        <f>ZZZ__FnCalls!F67</f>
        <v>MMM 2015</v>
      </c>
      <c r="BP208" s="20" t="str">
        <f>ZZZ__FnCalls!F68</f>
        <v>MMM 2015</v>
      </c>
      <c r="BQ208" s="20" t="str">
        <f>ZZZ__FnCalls!F69</f>
        <v>MMM 2015</v>
      </c>
      <c r="BR208" s="20" t="str">
        <f>ZZZ__FnCalls!F70</f>
        <v>MMM 2015</v>
      </c>
      <c r="BS208" s="20" t="str">
        <f>ZZZ__FnCalls!F71</f>
        <v>MMM 2015</v>
      </c>
      <c r="BT208" s="20" t="str">
        <f>ZZZ__FnCalls!F72</f>
        <v>MMM 2015</v>
      </c>
      <c r="BU208" s="20" t="str">
        <f>ZZZ__FnCalls!F73</f>
        <v>MMM 2015</v>
      </c>
      <c r="BV208" s="20" t="str">
        <f>ZZZ__FnCalls!F74</f>
        <v>MMM 2015</v>
      </c>
      <c r="BW208" s="20" t="str">
        <f>ZZZ__FnCalls!F75</f>
        <v>MMM 2015</v>
      </c>
      <c r="BX208" s="20" t="str">
        <f>ZZZ__FnCalls!F76</f>
        <v>MMM 2015</v>
      </c>
      <c r="BY208" s="20" t="str">
        <f>ZZZ__FnCalls!F77</f>
        <v>MMM 2015</v>
      </c>
      <c r="BZ208" s="20" t="str">
        <f>ZZZ__FnCalls!F78</f>
        <v>MMM 2015</v>
      </c>
      <c r="CA208" s="21" t="str">
        <f>ZZZ__FnCalls!H67</f>
        <v>2015</v>
      </c>
      <c r="CB208" s="20" t="str">
        <f>ZZZ__FnCalls!F79</f>
        <v>MMM 2016</v>
      </c>
      <c r="CC208" s="20" t="str">
        <f>ZZZ__FnCalls!F80</f>
        <v>MMM 2016</v>
      </c>
      <c r="CD208" s="20" t="str">
        <f>ZZZ__FnCalls!F81</f>
        <v>MMM 2016</v>
      </c>
      <c r="CE208" s="20" t="str">
        <f>ZZZ__FnCalls!F82</f>
        <v>MMM 2016</v>
      </c>
      <c r="CF208" s="20" t="str">
        <f>ZZZ__FnCalls!F83</f>
        <v>MMM 2016</v>
      </c>
      <c r="CG208" s="20" t="str">
        <f>ZZZ__FnCalls!F84</f>
        <v>MMM 2016</v>
      </c>
      <c r="CH208" s="20" t="str">
        <f>ZZZ__FnCalls!F85</f>
        <v>MMM 2016</v>
      </c>
      <c r="CI208" s="20" t="str">
        <f>ZZZ__FnCalls!F86</f>
        <v>MMM 2016</v>
      </c>
      <c r="CJ208" s="20" t="str">
        <f>ZZZ__FnCalls!F87</f>
        <v>MMM 2016</v>
      </c>
      <c r="CK208" s="20" t="str">
        <f>ZZZ__FnCalls!F88</f>
        <v>MMM 2016</v>
      </c>
      <c r="CL208" s="20" t="str">
        <f>ZZZ__FnCalls!F89</f>
        <v>MMM 2016</v>
      </c>
      <c r="CM208" s="20" t="str">
        <f>ZZZ__FnCalls!F90</f>
        <v>MMM 2016</v>
      </c>
      <c r="CN208" s="21" t="str">
        <f>ZZZ__FnCalls!H79</f>
        <v>2016</v>
      </c>
      <c r="CO208" s="20" t="str">
        <f>ZZZ__FnCalls!F91</f>
        <v>MMM 2017</v>
      </c>
      <c r="CP208" s="20" t="str">
        <f>ZZZ__FnCalls!F92</f>
        <v>MMM 2017</v>
      </c>
      <c r="CQ208" s="20" t="str">
        <f>ZZZ__FnCalls!F93</f>
        <v>MMM 2017</v>
      </c>
      <c r="CR208" s="20" t="str">
        <f>ZZZ__FnCalls!F94</f>
        <v>MMM 2017</v>
      </c>
      <c r="CS208" s="20" t="str">
        <f>ZZZ__FnCalls!F95</f>
        <v>MMM 2017</v>
      </c>
      <c r="CT208" s="20" t="str">
        <f>ZZZ__FnCalls!F96</f>
        <v>MMM 2017</v>
      </c>
      <c r="CU208" s="20" t="str">
        <f>ZZZ__FnCalls!F97</f>
        <v>MMM 2017</v>
      </c>
      <c r="CV208" s="20" t="str">
        <f>ZZZ__FnCalls!F98</f>
        <v>MMM 2017</v>
      </c>
      <c r="CW208" s="20" t="str">
        <f>ZZZ__FnCalls!F99</f>
        <v>MMM 2017</v>
      </c>
      <c r="CX208" s="20" t="str">
        <f>ZZZ__FnCalls!F100</f>
        <v>MMM 2017</v>
      </c>
      <c r="CY208" s="20" t="str">
        <f>ZZZ__FnCalls!F101</f>
        <v>MMM 2017</v>
      </c>
      <c r="CZ208" s="20" t="str">
        <f>ZZZ__FnCalls!F102</f>
        <v>MMM 2017</v>
      </c>
      <c r="DA208" s="21" t="str">
        <f>ZZZ__FnCalls!H91</f>
        <v>2017</v>
      </c>
      <c r="DB208" s="20" t="str">
        <f>ZZZ__FnCalls!F103</f>
        <v>MMM 2018</v>
      </c>
      <c r="DC208" s="20" t="str">
        <f>ZZZ__FnCalls!F104</f>
        <v>MMM 2018</v>
      </c>
      <c r="DD208" s="20" t="str">
        <f>ZZZ__FnCalls!F105</f>
        <v>MMM 2018</v>
      </c>
      <c r="DE208" s="20" t="str">
        <f>ZZZ__FnCalls!F106</f>
        <v>MMM 2018</v>
      </c>
      <c r="DF208" s="20" t="str">
        <f>ZZZ__FnCalls!F107</f>
        <v>MMM 2018</v>
      </c>
      <c r="DG208" s="20" t="str">
        <f>ZZZ__FnCalls!F108</f>
        <v>MMM 2018</v>
      </c>
      <c r="DH208" s="20" t="str">
        <f>ZZZ__FnCalls!F109</f>
        <v>MMM 2018</v>
      </c>
      <c r="DI208" s="20" t="str">
        <f>ZZZ__FnCalls!F110</f>
        <v>MMM 2018</v>
      </c>
      <c r="DJ208" s="20" t="str">
        <f>ZZZ__FnCalls!F111</f>
        <v>MMM 2018</v>
      </c>
      <c r="DK208" s="20" t="str">
        <f>ZZZ__FnCalls!F112</f>
        <v>MMM 2018</v>
      </c>
      <c r="DL208" s="20" t="str">
        <f>ZZZ__FnCalls!F113</f>
        <v>MMM 2018</v>
      </c>
      <c r="DM208" s="20" t="str">
        <f>ZZZ__FnCalls!F114</f>
        <v>MMM 2018</v>
      </c>
      <c r="DN208" s="21" t="str">
        <f>ZZZ__FnCalls!H103</f>
        <v>2018</v>
      </c>
      <c r="DO208" s="20" t="str">
        <f>ZZZ__FnCalls!F115</f>
        <v>MMM 2019</v>
      </c>
      <c r="DP208" s="20" t="str">
        <f>ZZZ__FnCalls!F116</f>
        <v>MMM 2019</v>
      </c>
      <c r="DQ208" s="20" t="str">
        <f>ZZZ__FnCalls!F117</f>
        <v>MMM 2019</v>
      </c>
      <c r="DR208" s="20" t="str">
        <f>ZZZ__FnCalls!F118</f>
        <v>MMM 2019</v>
      </c>
      <c r="DS208" s="20" t="str">
        <f>ZZZ__FnCalls!F119</f>
        <v>MMM 2019</v>
      </c>
      <c r="DT208" s="20" t="str">
        <f>ZZZ__FnCalls!F120</f>
        <v>MMM 2019</v>
      </c>
      <c r="DU208" s="20" t="str">
        <f>ZZZ__FnCalls!F121</f>
        <v>MMM 2019</v>
      </c>
      <c r="DV208" s="20" t="str">
        <f>ZZZ__FnCalls!F122</f>
        <v>MMM 2019</v>
      </c>
      <c r="DW208" s="20" t="str">
        <f>ZZZ__FnCalls!F123</f>
        <v>MMM 2019</v>
      </c>
      <c r="DX208" s="20" t="str">
        <f>ZZZ__FnCalls!F124</f>
        <v>MMM 2019</v>
      </c>
      <c r="DY208" s="20" t="str">
        <f>ZZZ__FnCalls!F125</f>
        <v>MMM 2019</v>
      </c>
      <c r="DZ208" s="20" t="str">
        <f>ZZZ__FnCalls!F126</f>
        <v>MMM 2019</v>
      </c>
      <c r="EA208" s="21" t="str">
        <f>ZZZ__FnCalls!H115</f>
        <v>2019</v>
      </c>
      <c r="EB208" s="20" t="str">
        <f>ZZZ__FnCalls!F127</f>
        <v>MMM 2020</v>
      </c>
      <c r="EC208" s="20" t="str">
        <f>ZZZ__FnCalls!F128</f>
        <v>MMM 2020</v>
      </c>
      <c r="ED208" s="20" t="str">
        <f>ZZZ__FnCalls!F129</f>
        <v>MMM 2020</v>
      </c>
      <c r="EE208" s="20" t="str">
        <f>ZZZ__FnCalls!F130</f>
        <v>MMM 2020</v>
      </c>
      <c r="EF208" s="20" t="str">
        <f>ZZZ__FnCalls!F131</f>
        <v>MMM 2020</v>
      </c>
      <c r="EG208" s="20" t="str">
        <f>ZZZ__FnCalls!F132</f>
        <v>MMM 2020</v>
      </c>
      <c r="EH208" s="20" t="str">
        <f>ZZZ__FnCalls!F133</f>
        <v>MMM 2020</v>
      </c>
      <c r="EI208" s="20" t="str">
        <f>ZZZ__FnCalls!F134</f>
        <v>MMM 2020</v>
      </c>
      <c r="EJ208" s="20" t="str">
        <f>ZZZ__FnCalls!F135</f>
        <v>MMM 2020</v>
      </c>
      <c r="EK208" s="20" t="str">
        <f>ZZZ__FnCalls!F136</f>
        <v>MMM 2020</v>
      </c>
      <c r="EL208" s="20" t="str">
        <f>ZZZ__FnCalls!F137</f>
        <v>MMM 2020</v>
      </c>
      <c r="EM208" s="20" t="str">
        <f>ZZZ__FnCalls!F138</f>
        <v>MMM 2020</v>
      </c>
      <c r="EN208" s="21" t="str">
        <f>ZZZ__FnCalls!H127</f>
        <v>2020</v>
      </c>
    </row>
    <row r="209" spans="1:144" ht="12.75" customHeight="1" x14ac:dyDescent="0.2">
      <c r="A209" s="5"/>
      <c r="B209" s="44" t="str">
        <f>ZZZ__FnCalls!F7</f>
        <v>MMM 2010</v>
      </c>
      <c r="C209" s="44" t="str">
        <f>ZZZ__FnCalls!F8</f>
        <v>MMM 2010</v>
      </c>
      <c r="D209" s="44" t="str">
        <f>ZZZ__FnCalls!F9</f>
        <v>MMM 2010</v>
      </c>
      <c r="E209" s="44" t="str">
        <f>ZZZ__FnCalls!F10</f>
        <v>MMM 2010</v>
      </c>
      <c r="F209" s="44" t="str">
        <f>ZZZ__FnCalls!F11</f>
        <v>MMM 2010</v>
      </c>
      <c r="G209" s="44" t="str">
        <f>ZZZ__FnCalls!F12</f>
        <v>MMM 2010</v>
      </c>
      <c r="H209" s="44" t="str">
        <f>ZZZ__FnCalls!F13</f>
        <v>MMM 2010</v>
      </c>
      <c r="I209" s="44" t="str">
        <f>ZZZ__FnCalls!F14</f>
        <v>MMM 2010</v>
      </c>
      <c r="J209" s="44" t="str">
        <f>ZZZ__FnCalls!F15</f>
        <v>MMM 2010</v>
      </c>
      <c r="K209" s="44" t="str">
        <f>ZZZ__FnCalls!F16</f>
        <v>MMM 2010</v>
      </c>
      <c r="L209" s="44" t="str">
        <f>ZZZ__FnCalls!F17</f>
        <v>MMM 2010</v>
      </c>
      <c r="M209" s="44" t="str">
        <f>ZZZ__FnCalls!F18</f>
        <v>MMM 2010</v>
      </c>
      <c r="N209" s="45" t="str">
        <f>ZZZ__FnCalls!F7</f>
        <v>MMM 2010</v>
      </c>
      <c r="O209" s="44" t="str">
        <f>ZZZ__FnCalls!F19</f>
        <v>MMM 2011</v>
      </c>
      <c r="P209" s="44" t="str">
        <f>ZZZ__FnCalls!F20</f>
        <v>MMM 2011</v>
      </c>
      <c r="Q209" s="44" t="str">
        <f>ZZZ__FnCalls!F21</f>
        <v>MMM 2011</v>
      </c>
      <c r="R209" s="44" t="str">
        <f>ZZZ__FnCalls!F22</f>
        <v>MMM 2011</v>
      </c>
      <c r="S209" s="44" t="str">
        <f>ZZZ__FnCalls!F23</f>
        <v>MMM 2011</v>
      </c>
      <c r="T209" s="44" t="str">
        <f>ZZZ__FnCalls!F24</f>
        <v>MMM 2011</v>
      </c>
      <c r="U209" s="44" t="str">
        <f>ZZZ__FnCalls!F25</f>
        <v>MMM 2011</v>
      </c>
      <c r="V209" s="44" t="str">
        <f>ZZZ__FnCalls!F26</f>
        <v>MMM 2011</v>
      </c>
      <c r="W209" s="44" t="str">
        <f>ZZZ__FnCalls!F27</f>
        <v>MMM 2011</v>
      </c>
      <c r="X209" s="44" t="str">
        <f>ZZZ__FnCalls!F28</f>
        <v>MMM 2011</v>
      </c>
      <c r="Y209" s="44" t="str">
        <f>ZZZ__FnCalls!F29</f>
        <v>MMM 2011</v>
      </c>
      <c r="Z209" s="44" t="str">
        <f>ZZZ__FnCalls!F30</f>
        <v>MMM 2011</v>
      </c>
      <c r="AA209" s="45" t="str">
        <f>ZZZ__FnCalls!F19</f>
        <v>MMM 2011</v>
      </c>
      <c r="AB209" s="44" t="str">
        <f>ZZZ__FnCalls!F31</f>
        <v>MMM 2012</v>
      </c>
      <c r="AC209" s="44" t="str">
        <f>ZZZ__FnCalls!F32</f>
        <v>MMM 2012</v>
      </c>
      <c r="AD209" s="44" t="str">
        <f>ZZZ__FnCalls!F33</f>
        <v>MMM 2012</v>
      </c>
      <c r="AE209" s="44" t="str">
        <f>ZZZ__FnCalls!F34</f>
        <v>MMM 2012</v>
      </c>
      <c r="AF209" s="44" t="str">
        <f>ZZZ__FnCalls!F35</f>
        <v>MMM 2012</v>
      </c>
      <c r="AG209" s="44" t="str">
        <f>ZZZ__FnCalls!F36</f>
        <v>MMM 2012</v>
      </c>
      <c r="AH209" s="44" t="str">
        <f>ZZZ__FnCalls!F37</f>
        <v>MMM 2012</v>
      </c>
      <c r="AI209" s="44" t="str">
        <f>ZZZ__FnCalls!F38</f>
        <v>MMM 2012</v>
      </c>
      <c r="AJ209" s="44" t="str">
        <f>ZZZ__FnCalls!F39</f>
        <v>MMM 2012</v>
      </c>
      <c r="AK209" s="44" t="str">
        <f>ZZZ__FnCalls!F40</f>
        <v>MMM 2012</v>
      </c>
      <c r="AL209" s="44" t="str">
        <f>ZZZ__FnCalls!F41</f>
        <v>MMM 2012</v>
      </c>
      <c r="AM209" s="44" t="str">
        <f>ZZZ__FnCalls!F42</f>
        <v>MMM 2012</v>
      </c>
      <c r="AN209" s="45" t="str">
        <f>ZZZ__FnCalls!F31</f>
        <v>MMM 2012</v>
      </c>
      <c r="AO209" s="44" t="str">
        <f>ZZZ__FnCalls!F43</f>
        <v>MMM 2013</v>
      </c>
      <c r="AP209" s="44" t="str">
        <f>ZZZ__FnCalls!F44</f>
        <v>MMM 2013</v>
      </c>
      <c r="AQ209" s="44" t="str">
        <f>ZZZ__FnCalls!F45</f>
        <v>MMM 2013</v>
      </c>
      <c r="AR209" s="44" t="str">
        <f>ZZZ__FnCalls!F46</f>
        <v>MMM 2013</v>
      </c>
      <c r="AS209" s="44" t="str">
        <f>ZZZ__FnCalls!F47</f>
        <v>MMM 2013</v>
      </c>
      <c r="AT209" s="44" t="str">
        <f>ZZZ__FnCalls!F48</f>
        <v>MMM 2013</v>
      </c>
      <c r="AU209" s="44" t="str">
        <f>ZZZ__FnCalls!F49</f>
        <v>MMM 2013</v>
      </c>
      <c r="AV209" s="44" t="str">
        <f>ZZZ__FnCalls!F50</f>
        <v>MMM 2013</v>
      </c>
      <c r="AW209" s="44" t="str">
        <f>ZZZ__FnCalls!F51</f>
        <v>MMM 2013</v>
      </c>
      <c r="AX209" s="44" t="str">
        <f>ZZZ__FnCalls!F52</f>
        <v>MMM 2013</v>
      </c>
      <c r="AY209" s="44" t="str">
        <f>ZZZ__FnCalls!F53</f>
        <v>MMM 2013</v>
      </c>
      <c r="AZ209" s="44" t="str">
        <f>ZZZ__FnCalls!F54</f>
        <v>MMM 2013</v>
      </c>
      <c r="BA209" s="45" t="str">
        <f>ZZZ__FnCalls!F43</f>
        <v>MMM 2013</v>
      </c>
      <c r="BB209" s="44" t="str">
        <f>ZZZ__FnCalls!F55</f>
        <v>MMM 2014</v>
      </c>
      <c r="BC209" s="44" t="str">
        <f>ZZZ__FnCalls!F56</f>
        <v>MMM 2014</v>
      </c>
      <c r="BD209" s="44" t="str">
        <f>ZZZ__FnCalls!F57</f>
        <v>MMM 2014</v>
      </c>
      <c r="BE209" s="44" t="str">
        <f>ZZZ__FnCalls!F58</f>
        <v>MMM 2014</v>
      </c>
      <c r="BF209" s="44" t="str">
        <f>ZZZ__FnCalls!F59</f>
        <v>MMM 2014</v>
      </c>
      <c r="BG209" s="44" t="str">
        <f>ZZZ__FnCalls!F60</f>
        <v>MMM 2014</v>
      </c>
      <c r="BH209" s="44" t="str">
        <f>ZZZ__FnCalls!F61</f>
        <v>MMM 2014</v>
      </c>
      <c r="BI209" s="44" t="str">
        <f>ZZZ__FnCalls!F62</f>
        <v>MMM 2014</v>
      </c>
      <c r="BJ209" s="44" t="str">
        <f>ZZZ__FnCalls!F63</f>
        <v>MMM 2014</v>
      </c>
      <c r="BK209" s="44" t="str">
        <f>ZZZ__FnCalls!F64</f>
        <v>MMM 2014</v>
      </c>
      <c r="BL209" s="44" t="str">
        <f>ZZZ__FnCalls!F65</f>
        <v>MMM 2014</v>
      </c>
      <c r="BM209" s="44" t="str">
        <f>ZZZ__FnCalls!F66</f>
        <v>MMM 2014</v>
      </c>
      <c r="BN209" s="45" t="str">
        <f>ZZZ__FnCalls!F55</f>
        <v>MMM 2014</v>
      </c>
      <c r="BO209" s="44" t="str">
        <f>ZZZ__FnCalls!F67</f>
        <v>MMM 2015</v>
      </c>
      <c r="BP209" s="44" t="str">
        <f>ZZZ__FnCalls!F68</f>
        <v>MMM 2015</v>
      </c>
      <c r="BQ209" s="44" t="str">
        <f>ZZZ__FnCalls!F69</f>
        <v>MMM 2015</v>
      </c>
      <c r="BR209" s="44" t="str">
        <f>ZZZ__FnCalls!F70</f>
        <v>MMM 2015</v>
      </c>
      <c r="BS209" s="44" t="str">
        <f>ZZZ__FnCalls!F71</f>
        <v>MMM 2015</v>
      </c>
      <c r="BT209" s="44" t="str">
        <f>ZZZ__FnCalls!F72</f>
        <v>MMM 2015</v>
      </c>
      <c r="BU209" s="44" t="str">
        <f>ZZZ__FnCalls!F73</f>
        <v>MMM 2015</v>
      </c>
      <c r="BV209" s="44" t="str">
        <f>ZZZ__FnCalls!F74</f>
        <v>MMM 2015</v>
      </c>
      <c r="BW209" s="44" t="str">
        <f>ZZZ__FnCalls!F75</f>
        <v>MMM 2015</v>
      </c>
      <c r="BX209" s="44" t="str">
        <f>ZZZ__FnCalls!F76</f>
        <v>MMM 2015</v>
      </c>
      <c r="BY209" s="44" t="str">
        <f>ZZZ__FnCalls!F77</f>
        <v>MMM 2015</v>
      </c>
      <c r="BZ209" s="44" t="str">
        <f>ZZZ__FnCalls!F78</f>
        <v>MMM 2015</v>
      </c>
      <c r="CA209" s="45" t="str">
        <f>ZZZ__FnCalls!F67</f>
        <v>MMM 2015</v>
      </c>
      <c r="CB209" s="44" t="str">
        <f>ZZZ__FnCalls!F79</f>
        <v>MMM 2016</v>
      </c>
      <c r="CC209" s="44" t="str">
        <f>ZZZ__FnCalls!F80</f>
        <v>MMM 2016</v>
      </c>
      <c r="CD209" s="44" t="str">
        <f>ZZZ__FnCalls!F81</f>
        <v>MMM 2016</v>
      </c>
      <c r="CE209" s="44" t="str">
        <f>ZZZ__FnCalls!F82</f>
        <v>MMM 2016</v>
      </c>
      <c r="CF209" s="44" t="str">
        <f>ZZZ__FnCalls!F83</f>
        <v>MMM 2016</v>
      </c>
      <c r="CG209" s="44" t="str">
        <f>ZZZ__FnCalls!F84</f>
        <v>MMM 2016</v>
      </c>
      <c r="CH209" s="44" t="str">
        <f>ZZZ__FnCalls!F85</f>
        <v>MMM 2016</v>
      </c>
      <c r="CI209" s="44" t="str">
        <f>ZZZ__FnCalls!F86</f>
        <v>MMM 2016</v>
      </c>
      <c r="CJ209" s="44" t="str">
        <f>ZZZ__FnCalls!F87</f>
        <v>MMM 2016</v>
      </c>
      <c r="CK209" s="44" t="str">
        <f>ZZZ__FnCalls!F88</f>
        <v>MMM 2016</v>
      </c>
      <c r="CL209" s="44" t="str">
        <f>ZZZ__FnCalls!F89</f>
        <v>MMM 2016</v>
      </c>
      <c r="CM209" s="44" t="str">
        <f>ZZZ__FnCalls!F90</f>
        <v>MMM 2016</v>
      </c>
      <c r="CN209" s="45" t="str">
        <f>ZZZ__FnCalls!F79</f>
        <v>MMM 2016</v>
      </c>
      <c r="CO209" s="44" t="str">
        <f>ZZZ__FnCalls!F91</f>
        <v>MMM 2017</v>
      </c>
      <c r="CP209" s="44" t="str">
        <f>ZZZ__FnCalls!F92</f>
        <v>MMM 2017</v>
      </c>
      <c r="CQ209" s="44" t="str">
        <f>ZZZ__FnCalls!F93</f>
        <v>MMM 2017</v>
      </c>
      <c r="CR209" s="44" t="str">
        <f>ZZZ__FnCalls!F94</f>
        <v>MMM 2017</v>
      </c>
      <c r="CS209" s="44" t="str">
        <f>ZZZ__FnCalls!F95</f>
        <v>MMM 2017</v>
      </c>
      <c r="CT209" s="44" t="str">
        <f>ZZZ__FnCalls!F96</f>
        <v>MMM 2017</v>
      </c>
      <c r="CU209" s="44" t="str">
        <f>ZZZ__FnCalls!F97</f>
        <v>MMM 2017</v>
      </c>
      <c r="CV209" s="44" t="str">
        <f>ZZZ__FnCalls!F98</f>
        <v>MMM 2017</v>
      </c>
      <c r="CW209" s="44" t="str">
        <f>ZZZ__FnCalls!F99</f>
        <v>MMM 2017</v>
      </c>
      <c r="CX209" s="44" t="str">
        <f>ZZZ__FnCalls!F100</f>
        <v>MMM 2017</v>
      </c>
      <c r="CY209" s="44" t="str">
        <f>ZZZ__FnCalls!F101</f>
        <v>MMM 2017</v>
      </c>
      <c r="CZ209" s="44" t="str">
        <f>ZZZ__FnCalls!F102</f>
        <v>MMM 2017</v>
      </c>
      <c r="DA209" s="45" t="str">
        <f>ZZZ__FnCalls!F91</f>
        <v>MMM 2017</v>
      </c>
      <c r="DB209" s="44" t="str">
        <f>ZZZ__FnCalls!F103</f>
        <v>MMM 2018</v>
      </c>
      <c r="DC209" s="44" t="str">
        <f>ZZZ__FnCalls!F104</f>
        <v>MMM 2018</v>
      </c>
      <c r="DD209" s="44" t="str">
        <f>ZZZ__FnCalls!F105</f>
        <v>MMM 2018</v>
      </c>
      <c r="DE209" s="44" t="str">
        <f>ZZZ__FnCalls!F106</f>
        <v>MMM 2018</v>
      </c>
      <c r="DF209" s="44" t="str">
        <f>ZZZ__FnCalls!F107</f>
        <v>MMM 2018</v>
      </c>
      <c r="DG209" s="44" t="str">
        <f>ZZZ__FnCalls!F108</f>
        <v>MMM 2018</v>
      </c>
      <c r="DH209" s="44" t="str">
        <f>ZZZ__FnCalls!F109</f>
        <v>MMM 2018</v>
      </c>
      <c r="DI209" s="44" t="str">
        <f>ZZZ__FnCalls!F110</f>
        <v>MMM 2018</v>
      </c>
      <c r="DJ209" s="44" t="str">
        <f>ZZZ__FnCalls!F111</f>
        <v>MMM 2018</v>
      </c>
      <c r="DK209" s="44" t="str">
        <f>ZZZ__FnCalls!F112</f>
        <v>MMM 2018</v>
      </c>
      <c r="DL209" s="44" t="str">
        <f>ZZZ__FnCalls!F113</f>
        <v>MMM 2018</v>
      </c>
      <c r="DM209" s="44" t="str">
        <f>ZZZ__FnCalls!F114</f>
        <v>MMM 2018</v>
      </c>
      <c r="DN209" s="45" t="str">
        <f>ZZZ__FnCalls!F103</f>
        <v>MMM 2018</v>
      </c>
      <c r="DO209" s="44" t="str">
        <f>ZZZ__FnCalls!F115</f>
        <v>MMM 2019</v>
      </c>
      <c r="DP209" s="44" t="str">
        <f>ZZZ__FnCalls!F116</f>
        <v>MMM 2019</v>
      </c>
      <c r="DQ209" s="44" t="str">
        <f>ZZZ__FnCalls!F117</f>
        <v>MMM 2019</v>
      </c>
      <c r="DR209" s="44" t="str">
        <f>ZZZ__FnCalls!F118</f>
        <v>MMM 2019</v>
      </c>
      <c r="DS209" s="44" t="str">
        <f>ZZZ__FnCalls!F119</f>
        <v>MMM 2019</v>
      </c>
      <c r="DT209" s="44" t="str">
        <f>ZZZ__FnCalls!F120</f>
        <v>MMM 2019</v>
      </c>
      <c r="DU209" s="44" t="str">
        <f>ZZZ__FnCalls!F121</f>
        <v>MMM 2019</v>
      </c>
      <c r="DV209" s="44" t="str">
        <f>ZZZ__FnCalls!F122</f>
        <v>MMM 2019</v>
      </c>
      <c r="DW209" s="44" t="str">
        <f>ZZZ__FnCalls!F123</f>
        <v>MMM 2019</v>
      </c>
      <c r="DX209" s="44" t="str">
        <f>ZZZ__FnCalls!F124</f>
        <v>MMM 2019</v>
      </c>
      <c r="DY209" s="44" t="str">
        <f>ZZZ__FnCalls!F125</f>
        <v>MMM 2019</v>
      </c>
      <c r="DZ209" s="44" t="str">
        <f>ZZZ__FnCalls!F126</f>
        <v>MMM 2019</v>
      </c>
      <c r="EA209" s="45" t="str">
        <f>ZZZ__FnCalls!F115</f>
        <v>MMM 2019</v>
      </c>
      <c r="EB209" s="44" t="str">
        <f>ZZZ__FnCalls!F127</f>
        <v>MMM 2020</v>
      </c>
      <c r="EC209" s="44" t="str">
        <f>ZZZ__FnCalls!F128</f>
        <v>MMM 2020</v>
      </c>
      <c r="ED209" s="44" t="str">
        <f>ZZZ__FnCalls!F129</f>
        <v>MMM 2020</v>
      </c>
      <c r="EE209" s="44" t="str">
        <f>ZZZ__FnCalls!F130</f>
        <v>MMM 2020</v>
      </c>
      <c r="EF209" s="44" t="str">
        <f>ZZZ__FnCalls!F131</f>
        <v>MMM 2020</v>
      </c>
      <c r="EG209" s="44" t="str">
        <f>ZZZ__FnCalls!F132</f>
        <v>MMM 2020</v>
      </c>
      <c r="EH209" s="44" t="str">
        <f>ZZZ__FnCalls!F133</f>
        <v>MMM 2020</v>
      </c>
      <c r="EI209" s="44" t="str">
        <f>ZZZ__FnCalls!F134</f>
        <v>MMM 2020</v>
      </c>
      <c r="EJ209" s="44" t="str">
        <f>ZZZ__FnCalls!F135</f>
        <v>MMM 2020</v>
      </c>
      <c r="EK209" s="44" t="str">
        <f>ZZZ__FnCalls!F136</f>
        <v>MMM 2020</v>
      </c>
      <c r="EL209" s="44" t="str">
        <f>ZZZ__FnCalls!F137</f>
        <v>MMM 2020</v>
      </c>
      <c r="EM209" s="44" t="str">
        <f>ZZZ__FnCalls!F138</f>
        <v>MMM 2020</v>
      </c>
      <c r="EN209" s="45" t="str">
        <f>ZZZ__FnCalls!F127</f>
        <v>MMM 2020</v>
      </c>
    </row>
    <row r="210" spans="1:144" ht="12.75" customHeight="1" x14ac:dyDescent="0.2">
      <c r="A210" s="2" t="str">
        <f>"Income_Permanent_stdev_1"</f>
        <v>Income_Permanent_stdev_1</v>
      </c>
    </row>
    <row r="211" spans="1:144" ht="12.75" customHeight="1" x14ac:dyDescent="0.2">
      <c r="B211" s="19" t="str">
        <f>ZZZ__FnCalls!F7</f>
        <v>MMM 2010</v>
      </c>
      <c r="C211" s="20" t="str">
        <f>ZZZ__FnCalls!F8</f>
        <v>MMM 2010</v>
      </c>
      <c r="D211" s="20" t="str">
        <f>ZZZ__FnCalls!F9</f>
        <v>MMM 2010</v>
      </c>
      <c r="E211" s="20" t="str">
        <f>ZZZ__FnCalls!F10</f>
        <v>MMM 2010</v>
      </c>
      <c r="F211" s="20" t="str">
        <f>ZZZ__FnCalls!F11</f>
        <v>MMM 2010</v>
      </c>
      <c r="G211" s="20" t="str">
        <f>ZZZ__FnCalls!F12</f>
        <v>MMM 2010</v>
      </c>
      <c r="H211" s="20" t="str">
        <f>ZZZ__FnCalls!F13</f>
        <v>MMM 2010</v>
      </c>
      <c r="I211" s="20" t="str">
        <f>ZZZ__FnCalls!F14</f>
        <v>MMM 2010</v>
      </c>
      <c r="J211" s="20" t="str">
        <f>ZZZ__FnCalls!F15</f>
        <v>MMM 2010</v>
      </c>
      <c r="K211" s="20" t="str">
        <f>ZZZ__FnCalls!F16</f>
        <v>MMM 2010</v>
      </c>
      <c r="L211" s="20" t="str">
        <f>ZZZ__FnCalls!F17</f>
        <v>MMM 2010</v>
      </c>
      <c r="M211" s="20" t="str">
        <f>ZZZ__FnCalls!F18</f>
        <v>MMM 2010</v>
      </c>
      <c r="N211" s="21" t="str">
        <f>ZZZ__FnCalls!H7</f>
        <v>2010</v>
      </c>
      <c r="O211" s="20" t="str">
        <f>ZZZ__FnCalls!F19</f>
        <v>MMM 2011</v>
      </c>
      <c r="P211" s="20" t="str">
        <f>ZZZ__FnCalls!F20</f>
        <v>MMM 2011</v>
      </c>
      <c r="Q211" s="20" t="str">
        <f>ZZZ__FnCalls!F21</f>
        <v>MMM 2011</v>
      </c>
      <c r="R211" s="20" t="str">
        <f>ZZZ__FnCalls!F22</f>
        <v>MMM 2011</v>
      </c>
      <c r="S211" s="20" t="str">
        <f>ZZZ__FnCalls!F23</f>
        <v>MMM 2011</v>
      </c>
      <c r="T211" s="20" t="str">
        <f>ZZZ__FnCalls!F24</f>
        <v>MMM 2011</v>
      </c>
      <c r="U211" s="20" t="str">
        <f>ZZZ__FnCalls!F25</f>
        <v>MMM 2011</v>
      </c>
      <c r="V211" s="20" t="str">
        <f>ZZZ__FnCalls!F26</f>
        <v>MMM 2011</v>
      </c>
      <c r="W211" s="20" t="str">
        <f>ZZZ__FnCalls!F27</f>
        <v>MMM 2011</v>
      </c>
      <c r="X211" s="20" t="str">
        <f>ZZZ__FnCalls!F28</f>
        <v>MMM 2011</v>
      </c>
      <c r="Y211" s="20" t="str">
        <f>ZZZ__FnCalls!F29</f>
        <v>MMM 2011</v>
      </c>
      <c r="Z211" s="20" t="str">
        <f>ZZZ__FnCalls!F30</f>
        <v>MMM 2011</v>
      </c>
      <c r="AA211" s="21" t="str">
        <f>ZZZ__FnCalls!H19</f>
        <v>2011</v>
      </c>
      <c r="AB211" s="20" t="str">
        <f>ZZZ__FnCalls!F31</f>
        <v>MMM 2012</v>
      </c>
      <c r="AC211" s="20" t="str">
        <f>ZZZ__FnCalls!F32</f>
        <v>MMM 2012</v>
      </c>
      <c r="AD211" s="20" t="str">
        <f>ZZZ__FnCalls!F33</f>
        <v>MMM 2012</v>
      </c>
      <c r="AE211" s="20" t="str">
        <f>ZZZ__FnCalls!F34</f>
        <v>MMM 2012</v>
      </c>
      <c r="AF211" s="20" t="str">
        <f>ZZZ__FnCalls!F35</f>
        <v>MMM 2012</v>
      </c>
      <c r="AG211" s="20" t="str">
        <f>ZZZ__FnCalls!F36</f>
        <v>MMM 2012</v>
      </c>
      <c r="AH211" s="20" t="str">
        <f>ZZZ__FnCalls!F37</f>
        <v>MMM 2012</v>
      </c>
      <c r="AI211" s="20" t="str">
        <f>ZZZ__FnCalls!F38</f>
        <v>MMM 2012</v>
      </c>
      <c r="AJ211" s="20" t="str">
        <f>ZZZ__FnCalls!F39</f>
        <v>MMM 2012</v>
      </c>
      <c r="AK211" s="20" t="str">
        <f>ZZZ__FnCalls!F40</f>
        <v>MMM 2012</v>
      </c>
      <c r="AL211" s="20" t="str">
        <f>ZZZ__FnCalls!F41</f>
        <v>MMM 2012</v>
      </c>
      <c r="AM211" s="20" t="str">
        <f>ZZZ__FnCalls!F42</f>
        <v>MMM 2012</v>
      </c>
      <c r="AN211" s="21" t="str">
        <f>ZZZ__FnCalls!H31</f>
        <v>2012</v>
      </c>
      <c r="AO211" s="20" t="str">
        <f>ZZZ__FnCalls!F43</f>
        <v>MMM 2013</v>
      </c>
      <c r="AP211" s="20" t="str">
        <f>ZZZ__FnCalls!F44</f>
        <v>MMM 2013</v>
      </c>
      <c r="AQ211" s="20" t="str">
        <f>ZZZ__FnCalls!F45</f>
        <v>MMM 2013</v>
      </c>
      <c r="AR211" s="20" t="str">
        <f>ZZZ__FnCalls!F46</f>
        <v>MMM 2013</v>
      </c>
      <c r="AS211" s="20" t="str">
        <f>ZZZ__FnCalls!F47</f>
        <v>MMM 2013</v>
      </c>
      <c r="AT211" s="20" t="str">
        <f>ZZZ__FnCalls!F48</f>
        <v>MMM 2013</v>
      </c>
      <c r="AU211" s="20" t="str">
        <f>ZZZ__FnCalls!F49</f>
        <v>MMM 2013</v>
      </c>
      <c r="AV211" s="20" t="str">
        <f>ZZZ__FnCalls!F50</f>
        <v>MMM 2013</v>
      </c>
      <c r="AW211" s="20" t="str">
        <f>ZZZ__FnCalls!F51</f>
        <v>MMM 2013</v>
      </c>
      <c r="AX211" s="20" t="str">
        <f>ZZZ__FnCalls!F52</f>
        <v>MMM 2013</v>
      </c>
      <c r="AY211" s="20" t="str">
        <f>ZZZ__FnCalls!F53</f>
        <v>MMM 2013</v>
      </c>
      <c r="AZ211" s="20" t="str">
        <f>ZZZ__FnCalls!F54</f>
        <v>MMM 2013</v>
      </c>
      <c r="BA211" s="21" t="str">
        <f>ZZZ__FnCalls!H43</f>
        <v>2013</v>
      </c>
      <c r="BB211" s="20" t="str">
        <f>ZZZ__FnCalls!F55</f>
        <v>MMM 2014</v>
      </c>
      <c r="BC211" s="20" t="str">
        <f>ZZZ__FnCalls!F56</f>
        <v>MMM 2014</v>
      </c>
      <c r="BD211" s="20" t="str">
        <f>ZZZ__FnCalls!F57</f>
        <v>MMM 2014</v>
      </c>
      <c r="BE211" s="20" t="str">
        <f>ZZZ__FnCalls!F58</f>
        <v>MMM 2014</v>
      </c>
      <c r="BF211" s="20" t="str">
        <f>ZZZ__FnCalls!F59</f>
        <v>MMM 2014</v>
      </c>
      <c r="BG211" s="20" t="str">
        <f>ZZZ__FnCalls!F60</f>
        <v>MMM 2014</v>
      </c>
      <c r="BH211" s="20" t="str">
        <f>ZZZ__FnCalls!F61</f>
        <v>MMM 2014</v>
      </c>
      <c r="BI211" s="20" t="str">
        <f>ZZZ__FnCalls!F62</f>
        <v>MMM 2014</v>
      </c>
      <c r="BJ211" s="20" t="str">
        <f>ZZZ__FnCalls!F63</f>
        <v>MMM 2014</v>
      </c>
      <c r="BK211" s="20" t="str">
        <f>ZZZ__FnCalls!F64</f>
        <v>MMM 2014</v>
      </c>
      <c r="BL211" s="20" t="str">
        <f>ZZZ__FnCalls!F65</f>
        <v>MMM 2014</v>
      </c>
      <c r="BM211" s="20" t="str">
        <f>ZZZ__FnCalls!F66</f>
        <v>MMM 2014</v>
      </c>
      <c r="BN211" s="21" t="str">
        <f>ZZZ__FnCalls!H55</f>
        <v>2014</v>
      </c>
      <c r="BO211" s="20" t="str">
        <f>ZZZ__FnCalls!F67</f>
        <v>MMM 2015</v>
      </c>
      <c r="BP211" s="20" t="str">
        <f>ZZZ__FnCalls!F68</f>
        <v>MMM 2015</v>
      </c>
      <c r="BQ211" s="20" t="str">
        <f>ZZZ__FnCalls!F69</f>
        <v>MMM 2015</v>
      </c>
      <c r="BR211" s="20" t="str">
        <f>ZZZ__FnCalls!F70</f>
        <v>MMM 2015</v>
      </c>
      <c r="BS211" s="20" t="str">
        <f>ZZZ__FnCalls!F71</f>
        <v>MMM 2015</v>
      </c>
      <c r="BT211" s="20" t="str">
        <f>ZZZ__FnCalls!F72</f>
        <v>MMM 2015</v>
      </c>
      <c r="BU211" s="20" t="str">
        <f>ZZZ__FnCalls!F73</f>
        <v>MMM 2015</v>
      </c>
      <c r="BV211" s="20" t="str">
        <f>ZZZ__FnCalls!F74</f>
        <v>MMM 2015</v>
      </c>
      <c r="BW211" s="20" t="str">
        <f>ZZZ__FnCalls!F75</f>
        <v>MMM 2015</v>
      </c>
      <c r="BX211" s="20" t="str">
        <f>ZZZ__FnCalls!F76</f>
        <v>MMM 2015</v>
      </c>
      <c r="BY211" s="20" t="str">
        <f>ZZZ__FnCalls!F77</f>
        <v>MMM 2015</v>
      </c>
      <c r="BZ211" s="20" t="str">
        <f>ZZZ__FnCalls!F78</f>
        <v>MMM 2015</v>
      </c>
      <c r="CA211" s="21" t="str">
        <f>ZZZ__FnCalls!H67</f>
        <v>2015</v>
      </c>
      <c r="CB211" s="20" t="str">
        <f>ZZZ__FnCalls!F79</f>
        <v>MMM 2016</v>
      </c>
      <c r="CC211" s="20" t="str">
        <f>ZZZ__FnCalls!F80</f>
        <v>MMM 2016</v>
      </c>
      <c r="CD211" s="20" t="str">
        <f>ZZZ__FnCalls!F81</f>
        <v>MMM 2016</v>
      </c>
      <c r="CE211" s="20" t="str">
        <f>ZZZ__FnCalls!F82</f>
        <v>MMM 2016</v>
      </c>
      <c r="CF211" s="20" t="str">
        <f>ZZZ__FnCalls!F83</f>
        <v>MMM 2016</v>
      </c>
      <c r="CG211" s="20" t="str">
        <f>ZZZ__FnCalls!F84</f>
        <v>MMM 2016</v>
      </c>
      <c r="CH211" s="20" t="str">
        <f>ZZZ__FnCalls!F85</f>
        <v>MMM 2016</v>
      </c>
      <c r="CI211" s="20" t="str">
        <f>ZZZ__FnCalls!F86</f>
        <v>MMM 2016</v>
      </c>
      <c r="CJ211" s="20" t="str">
        <f>ZZZ__FnCalls!F87</f>
        <v>MMM 2016</v>
      </c>
      <c r="CK211" s="20" t="str">
        <f>ZZZ__FnCalls!F88</f>
        <v>MMM 2016</v>
      </c>
      <c r="CL211" s="20" t="str">
        <f>ZZZ__FnCalls!F89</f>
        <v>MMM 2016</v>
      </c>
      <c r="CM211" s="20" t="str">
        <f>ZZZ__FnCalls!F90</f>
        <v>MMM 2016</v>
      </c>
      <c r="CN211" s="21" t="str">
        <f>ZZZ__FnCalls!H79</f>
        <v>2016</v>
      </c>
      <c r="CO211" s="20" t="str">
        <f>ZZZ__FnCalls!F91</f>
        <v>MMM 2017</v>
      </c>
      <c r="CP211" s="20" t="str">
        <f>ZZZ__FnCalls!F92</f>
        <v>MMM 2017</v>
      </c>
      <c r="CQ211" s="20" t="str">
        <f>ZZZ__FnCalls!F93</f>
        <v>MMM 2017</v>
      </c>
      <c r="CR211" s="20" t="str">
        <f>ZZZ__FnCalls!F94</f>
        <v>MMM 2017</v>
      </c>
      <c r="CS211" s="20" t="str">
        <f>ZZZ__FnCalls!F95</f>
        <v>MMM 2017</v>
      </c>
      <c r="CT211" s="20" t="str">
        <f>ZZZ__FnCalls!F96</f>
        <v>MMM 2017</v>
      </c>
      <c r="CU211" s="20" t="str">
        <f>ZZZ__FnCalls!F97</f>
        <v>MMM 2017</v>
      </c>
      <c r="CV211" s="20" t="str">
        <f>ZZZ__FnCalls!F98</f>
        <v>MMM 2017</v>
      </c>
      <c r="CW211" s="20" t="str">
        <f>ZZZ__FnCalls!F99</f>
        <v>MMM 2017</v>
      </c>
      <c r="CX211" s="20" t="str">
        <f>ZZZ__FnCalls!F100</f>
        <v>MMM 2017</v>
      </c>
      <c r="CY211" s="20" t="str">
        <f>ZZZ__FnCalls!F101</f>
        <v>MMM 2017</v>
      </c>
      <c r="CZ211" s="20" t="str">
        <f>ZZZ__FnCalls!F102</f>
        <v>MMM 2017</v>
      </c>
      <c r="DA211" s="21" t="str">
        <f>ZZZ__FnCalls!H91</f>
        <v>2017</v>
      </c>
      <c r="DB211" s="20" t="str">
        <f>ZZZ__FnCalls!F103</f>
        <v>MMM 2018</v>
      </c>
      <c r="DC211" s="20" t="str">
        <f>ZZZ__FnCalls!F104</f>
        <v>MMM 2018</v>
      </c>
      <c r="DD211" s="20" t="str">
        <f>ZZZ__FnCalls!F105</f>
        <v>MMM 2018</v>
      </c>
      <c r="DE211" s="20" t="str">
        <f>ZZZ__FnCalls!F106</f>
        <v>MMM 2018</v>
      </c>
      <c r="DF211" s="20" t="str">
        <f>ZZZ__FnCalls!F107</f>
        <v>MMM 2018</v>
      </c>
      <c r="DG211" s="20" t="str">
        <f>ZZZ__FnCalls!F108</f>
        <v>MMM 2018</v>
      </c>
      <c r="DH211" s="20" t="str">
        <f>ZZZ__FnCalls!F109</f>
        <v>MMM 2018</v>
      </c>
      <c r="DI211" s="20" t="str">
        <f>ZZZ__FnCalls!F110</f>
        <v>MMM 2018</v>
      </c>
      <c r="DJ211" s="20" t="str">
        <f>ZZZ__FnCalls!F111</f>
        <v>MMM 2018</v>
      </c>
      <c r="DK211" s="20" t="str">
        <f>ZZZ__FnCalls!F112</f>
        <v>MMM 2018</v>
      </c>
      <c r="DL211" s="20" t="str">
        <f>ZZZ__FnCalls!F113</f>
        <v>MMM 2018</v>
      </c>
      <c r="DM211" s="20" t="str">
        <f>ZZZ__FnCalls!F114</f>
        <v>MMM 2018</v>
      </c>
      <c r="DN211" s="21" t="str">
        <f>ZZZ__FnCalls!H103</f>
        <v>2018</v>
      </c>
      <c r="DO211" s="20" t="str">
        <f>ZZZ__FnCalls!F115</f>
        <v>MMM 2019</v>
      </c>
      <c r="DP211" s="20" t="str">
        <f>ZZZ__FnCalls!F116</f>
        <v>MMM 2019</v>
      </c>
      <c r="DQ211" s="20" t="str">
        <f>ZZZ__FnCalls!F117</f>
        <v>MMM 2019</v>
      </c>
      <c r="DR211" s="20" t="str">
        <f>ZZZ__FnCalls!F118</f>
        <v>MMM 2019</v>
      </c>
      <c r="DS211" s="20" t="str">
        <f>ZZZ__FnCalls!F119</f>
        <v>MMM 2019</v>
      </c>
      <c r="DT211" s="20" t="str">
        <f>ZZZ__FnCalls!F120</f>
        <v>MMM 2019</v>
      </c>
      <c r="DU211" s="20" t="str">
        <f>ZZZ__FnCalls!F121</f>
        <v>MMM 2019</v>
      </c>
      <c r="DV211" s="20" t="str">
        <f>ZZZ__FnCalls!F122</f>
        <v>MMM 2019</v>
      </c>
      <c r="DW211" s="20" t="str">
        <f>ZZZ__FnCalls!F123</f>
        <v>MMM 2019</v>
      </c>
      <c r="DX211" s="20" t="str">
        <f>ZZZ__FnCalls!F124</f>
        <v>MMM 2019</v>
      </c>
      <c r="DY211" s="20" t="str">
        <f>ZZZ__FnCalls!F125</f>
        <v>MMM 2019</v>
      </c>
      <c r="DZ211" s="20" t="str">
        <f>ZZZ__FnCalls!F126</f>
        <v>MMM 2019</v>
      </c>
      <c r="EA211" s="21" t="str">
        <f>ZZZ__FnCalls!H115</f>
        <v>2019</v>
      </c>
      <c r="EB211" s="20" t="str">
        <f>ZZZ__FnCalls!F127</f>
        <v>MMM 2020</v>
      </c>
      <c r="EC211" s="20" t="str">
        <f>ZZZ__FnCalls!F128</f>
        <v>MMM 2020</v>
      </c>
      <c r="ED211" s="20" t="str">
        <f>ZZZ__FnCalls!F129</f>
        <v>MMM 2020</v>
      </c>
      <c r="EE211" s="20" t="str">
        <f>ZZZ__FnCalls!F130</f>
        <v>MMM 2020</v>
      </c>
      <c r="EF211" s="20" t="str">
        <f>ZZZ__FnCalls!F131</f>
        <v>MMM 2020</v>
      </c>
      <c r="EG211" s="20" t="str">
        <f>ZZZ__FnCalls!F132</f>
        <v>MMM 2020</v>
      </c>
      <c r="EH211" s="20" t="str">
        <f>ZZZ__FnCalls!F133</f>
        <v>MMM 2020</v>
      </c>
      <c r="EI211" s="20" t="str">
        <f>ZZZ__FnCalls!F134</f>
        <v>MMM 2020</v>
      </c>
      <c r="EJ211" s="20" t="str">
        <f>ZZZ__FnCalls!F135</f>
        <v>MMM 2020</v>
      </c>
      <c r="EK211" s="20" t="str">
        <f>ZZZ__FnCalls!F136</f>
        <v>MMM 2020</v>
      </c>
      <c r="EL211" s="20" t="str">
        <f>ZZZ__FnCalls!F137</f>
        <v>MMM 2020</v>
      </c>
      <c r="EM211" s="20" t="str">
        <f>ZZZ__FnCalls!F138</f>
        <v>MMM 2020</v>
      </c>
      <c r="EN211" s="21" t="str">
        <f>ZZZ__FnCalls!H127</f>
        <v>2020</v>
      </c>
    </row>
    <row r="212" spans="1:144" ht="12.75" customHeight="1" x14ac:dyDescent="0.2">
      <c r="A212" s="5"/>
      <c r="B212" s="44">
        <f>ZZZ__FnCalls!A7</f>
        <v>40179</v>
      </c>
      <c r="C212" s="44">
        <f>ZZZ__FnCalls!A8</f>
        <v>40210</v>
      </c>
      <c r="D212" s="44">
        <f>ZZZ__FnCalls!A9</f>
        <v>40238</v>
      </c>
      <c r="E212" s="44">
        <f>ZZZ__FnCalls!A10</f>
        <v>40269</v>
      </c>
      <c r="F212" s="44">
        <f>ZZZ__FnCalls!A11</f>
        <v>40299</v>
      </c>
      <c r="G212" s="44">
        <f>ZZZ__FnCalls!A12</f>
        <v>40330</v>
      </c>
      <c r="H212" s="44">
        <f>ZZZ__FnCalls!A13</f>
        <v>40360</v>
      </c>
      <c r="I212" s="44">
        <f>ZZZ__FnCalls!A14</f>
        <v>40391</v>
      </c>
      <c r="J212" s="44">
        <f>ZZZ__FnCalls!A15</f>
        <v>40422</v>
      </c>
      <c r="K212" s="44">
        <f>ZZZ__FnCalls!A16</f>
        <v>40452</v>
      </c>
      <c r="L212" s="44">
        <f>ZZZ__FnCalls!A17</f>
        <v>40483</v>
      </c>
      <c r="M212" s="44">
        <f>ZZZ__FnCalls!A18</f>
        <v>40513</v>
      </c>
      <c r="N212" s="45">
        <f>ZZZ__FnCalls!A7</f>
        <v>40179</v>
      </c>
      <c r="O212" s="44">
        <f>ZZZ__FnCalls!A19</f>
        <v>40544</v>
      </c>
      <c r="P212" s="44">
        <f>ZZZ__FnCalls!A20</f>
        <v>40575</v>
      </c>
      <c r="Q212" s="44">
        <f>ZZZ__FnCalls!A21</f>
        <v>40603</v>
      </c>
      <c r="R212" s="44">
        <f>ZZZ__FnCalls!A22</f>
        <v>40634</v>
      </c>
      <c r="S212" s="44">
        <f>ZZZ__FnCalls!A23</f>
        <v>40664</v>
      </c>
      <c r="T212" s="44">
        <f>ZZZ__FnCalls!A24</f>
        <v>40695</v>
      </c>
      <c r="U212" s="44">
        <f>ZZZ__FnCalls!A25</f>
        <v>40725</v>
      </c>
      <c r="V212" s="44">
        <f>ZZZ__FnCalls!A26</f>
        <v>40756</v>
      </c>
      <c r="W212" s="44">
        <f>ZZZ__FnCalls!A27</f>
        <v>40787</v>
      </c>
      <c r="X212" s="44">
        <f>ZZZ__FnCalls!A28</f>
        <v>40817</v>
      </c>
      <c r="Y212" s="44">
        <f>ZZZ__FnCalls!A29</f>
        <v>40848</v>
      </c>
      <c r="Z212" s="44">
        <f>ZZZ__FnCalls!A30</f>
        <v>40878</v>
      </c>
      <c r="AA212" s="45">
        <f>ZZZ__FnCalls!A19</f>
        <v>40544</v>
      </c>
      <c r="AB212" s="44">
        <f>ZZZ__FnCalls!A31</f>
        <v>40909</v>
      </c>
      <c r="AC212" s="44">
        <f>ZZZ__FnCalls!A32</f>
        <v>40940</v>
      </c>
      <c r="AD212" s="44">
        <f>ZZZ__FnCalls!A33</f>
        <v>40969</v>
      </c>
      <c r="AE212" s="44">
        <f>ZZZ__FnCalls!A34</f>
        <v>41000</v>
      </c>
      <c r="AF212" s="44">
        <f>ZZZ__FnCalls!A35</f>
        <v>41030</v>
      </c>
      <c r="AG212" s="44">
        <f>ZZZ__FnCalls!A36</f>
        <v>41061</v>
      </c>
      <c r="AH212" s="44">
        <f>ZZZ__FnCalls!A37</f>
        <v>41091</v>
      </c>
      <c r="AI212" s="44">
        <f>ZZZ__FnCalls!A38</f>
        <v>41122</v>
      </c>
      <c r="AJ212" s="44">
        <f>ZZZ__FnCalls!A39</f>
        <v>41153</v>
      </c>
      <c r="AK212" s="44">
        <f>ZZZ__FnCalls!A40</f>
        <v>41183</v>
      </c>
      <c r="AL212" s="44">
        <f>ZZZ__FnCalls!A41</f>
        <v>41214</v>
      </c>
      <c r="AM212" s="44">
        <f>ZZZ__FnCalls!A42</f>
        <v>41244</v>
      </c>
      <c r="AN212" s="45">
        <f>ZZZ__FnCalls!A31</f>
        <v>40909</v>
      </c>
      <c r="AO212" s="44">
        <f>ZZZ__FnCalls!A43</f>
        <v>41275</v>
      </c>
      <c r="AP212" s="44">
        <f>ZZZ__FnCalls!A44</f>
        <v>41306</v>
      </c>
      <c r="AQ212" s="44">
        <f>ZZZ__FnCalls!A45</f>
        <v>41334</v>
      </c>
      <c r="AR212" s="44">
        <f>ZZZ__FnCalls!A46</f>
        <v>41365</v>
      </c>
      <c r="AS212" s="44">
        <f>ZZZ__FnCalls!A47</f>
        <v>41395</v>
      </c>
      <c r="AT212" s="44">
        <f>ZZZ__FnCalls!A48</f>
        <v>41426</v>
      </c>
      <c r="AU212" s="44">
        <f>ZZZ__FnCalls!A49</f>
        <v>41456</v>
      </c>
      <c r="AV212" s="44">
        <f>ZZZ__FnCalls!A50</f>
        <v>41487</v>
      </c>
      <c r="AW212" s="44">
        <f>ZZZ__FnCalls!A51</f>
        <v>41518</v>
      </c>
      <c r="AX212" s="44">
        <f>ZZZ__FnCalls!A52</f>
        <v>41548</v>
      </c>
      <c r="AY212" s="44">
        <f>ZZZ__FnCalls!A53</f>
        <v>41579</v>
      </c>
      <c r="AZ212" s="44">
        <f>ZZZ__FnCalls!A54</f>
        <v>41609</v>
      </c>
      <c r="BA212" s="45">
        <f>ZZZ__FnCalls!A43</f>
        <v>41275</v>
      </c>
      <c r="BB212" s="44">
        <f>ZZZ__FnCalls!A55</f>
        <v>41640</v>
      </c>
      <c r="BC212" s="44">
        <f>ZZZ__FnCalls!A56</f>
        <v>41671</v>
      </c>
      <c r="BD212" s="44">
        <f>ZZZ__FnCalls!A57</f>
        <v>41699</v>
      </c>
      <c r="BE212" s="44">
        <f>ZZZ__FnCalls!A58</f>
        <v>41730</v>
      </c>
      <c r="BF212" s="44">
        <f>ZZZ__FnCalls!A59</f>
        <v>41760</v>
      </c>
      <c r="BG212" s="44">
        <f>ZZZ__FnCalls!A60</f>
        <v>41791</v>
      </c>
      <c r="BH212" s="44">
        <f>ZZZ__FnCalls!A61</f>
        <v>41821</v>
      </c>
      <c r="BI212" s="44">
        <f>ZZZ__FnCalls!A62</f>
        <v>41852</v>
      </c>
      <c r="BJ212" s="44">
        <f>ZZZ__FnCalls!A63</f>
        <v>41883</v>
      </c>
      <c r="BK212" s="44">
        <f>ZZZ__FnCalls!A64</f>
        <v>41913</v>
      </c>
      <c r="BL212" s="44">
        <f>ZZZ__FnCalls!A65</f>
        <v>41944</v>
      </c>
      <c r="BM212" s="44">
        <f>ZZZ__FnCalls!A66</f>
        <v>41974</v>
      </c>
      <c r="BN212" s="45">
        <f>ZZZ__FnCalls!A55</f>
        <v>41640</v>
      </c>
      <c r="BO212" s="44">
        <f>ZZZ__FnCalls!A67</f>
        <v>42005</v>
      </c>
      <c r="BP212" s="44">
        <f>ZZZ__FnCalls!A68</f>
        <v>42036</v>
      </c>
      <c r="BQ212" s="44">
        <f>ZZZ__FnCalls!A69</f>
        <v>42064</v>
      </c>
      <c r="BR212" s="44">
        <f>ZZZ__FnCalls!A70</f>
        <v>42095</v>
      </c>
      <c r="BS212" s="44">
        <f>ZZZ__FnCalls!A71</f>
        <v>42125</v>
      </c>
      <c r="BT212" s="44">
        <f>ZZZ__FnCalls!A72</f>
        <v>42156</v>
      </c>
      <c r="BU212" s="44">
        <f>ZZZ__FnCalls!A73</f>
        <v>42186</v>
      </c>
      <c r="BV212" s="44">
        <f>ZZZ__FnCalls!A74</f>
        <v>42217</v>
      </c>
      <c r="BW212" s="44">
        <f>ZZZ__FnCalls!A75</f>
        <v>42248</v>
      </c>
      <c r="BX212" s="44">
        <f>ZZZ__FnCalls!A76</f>
        <v>42278</v>
      </c>
      <c r="BY212" s="44">
        <f>ZZZ__FnCalls!A77</f>
        <v>42309</v>
      </c>
      <c r="BZ212" s="44">
        <f>ZZZ__FnCalls!A78</f>
        <v>42339</v>
      </c>
      <c r="CA212" s="45">
        <f>ZZZ__FnCalls!A67</f>
        <v>42005</v>
      </c>
      <c r="CB212" s="44">
        <f>ZZZ__FnCalls!A79</f>
        <v>42370</v>
      </c>
      <c r="CC212" s="44">
        <f>ZZZ__FnCalls!A80</f>
        <v>42401</v>
      </c>
      <c r="CD212" s="44">
        <f>ZZZ__FnCalls!A81</f>
        <v>42430</v>
      </c>
      <c r="CE212" s="44">
        <f>ZZZ__FnCalls!A82</f>
        <v>42461</v>
      </c>
      <c r="CF212" s="44">
        <f>ZZZ__FnCalls!A83</f>
        <v>42491</v>
      </c>
      <c r="CG212" s="44">
        <f>ZZZ__FnCalls!A84</f>
        <v>42522</v>
      </c>
      <c r="CH212" s="44">
        <f>ZZZ__FnCalls!A85</f>
        <v>42552</v>
      </c>
      <c r="CI212" s="44">
        <f>ZZZ__FnCalls!A86</f>
        <v>42583</v>
      </c>
      <c r="CJ212" s="44">
        <f>ZZZ__FnCalls!A87</f>
        <v>42614</v>
      </c>
      <c r="CK212" s="44">
        <f>ZZZ__FnCalls!A88</f>
        <v>42644</v>
      </c>
      <c r="CL212" s="44">
        <f>ZZZ__FnCalls!A89</f>
        <v>42675</v>
      </c>
      <c r="CM212" s="44">
        <f>ZZZ__FnCalls!A90</f>
        <v>42705</v>
      </c>
      <c r="CN212" s="45">
        <f>ZZZ__FnCalls!A79</f>
        <v>42370</v>
      </c>
      <c r="CO212" s="44">
        <f>ZZZ__FnCalls!A91</f>
        <v>42736</v>
      </c>
      <c r="CP212" s="44">
        <f>ZZZ__FnCalls!A92</f>
        <v>42767</v>
      </c>
      <c r="CQ212" s="44">
        <f>ZZZ__FnCalls!A93</f>
        <v>42795</v>
      </c>
      <c r="CR212" s="44">
        <f>ZZZ__FnCalls!A94</f>
        <v>42826</v>
      </c>
      <c r="CS212" s="44">
        <f>ZZZ__FnCalls!A95</f>
        <v>42856</v>
      </c>
      <c r="CT212" s="44">
        <f>ZZZ__FnCalls!A96</f>
        <v>42887</v>
      </c>
      <c r="CU212" s="44">
        <f>ZZZ__FnCalls!A97</f>
        <v>42917</v>
      </c>
      <c r="CV212" s="44">
        <f>ZZZ__FnCalls!A98</f>
        <v>42948</v>
      </c>
      <c r="CW212" s="44">
        <f>ZZZ__FnCalls!A99</f>
        <v>42979</v>
      </c>
      <c r="CX212" s="44">
        <f>ZZZ__FnCalls!A100</f>
        <v>43009</v>
      </c>
      <c r="CY212" s="44">
        <f>ZZZ__FnCalls!A101</f>
        <v>43040</v>
      </c>
      <c r="CZ212" s="44">
        <f>ZZZ__FnCalls!A102</f>
        <v>43070</v>
      </c>
      <c r="DA212" s="45">
        <f>ZZZ__FnCalls!A91</f>
        <v>42736</v>
      </c>
      <c r="DB212" s="44">
        <f>ZZZ__FnCalls!A103</f>
        <v>43101</v>
      </c>
      <c r="DC212" s="44">
        <f>ZZZ__FnCalls!A104</f>
        <v>43132</v>
      </c>
      <c r="DD212" s="44">
        <f>ZZZ__FnCalls!A105</f>
        <v>43160</v>
      </c>
      <c r="DE212" s="44">
        <f>ZZZ__FnCalls!A106</f>
        <v>43191</v>
      </c>
      <c r="DF212" s="44">
        <f>ZZZ__FnCalls!A107</f>
        <v>43221</v>
      </c>
      <c r="DG212" s="44">
        <f>ZZZ__FnCalls!A108</f>
        <v>43252</v>
      </c>
      <c r="DH212" s="44">
        <f>ZZZ__FnCalls!A109</f>
        <v>43282</v>
      </c>
      <c r="DI212" s="44">
        <f>ZZZ__FnCalls!A110</f>
        <v>43313</v>
      </c>
      <c r="DJ212" s="44">
        <f>ZZZ__FnCalls!A111</f>
        <v>43344</v>
      </c>
      <c r="DK212" s="44">
        <f>ZZZ__FnCalls!A112</f>
        <v>43374</v>
      </c>
      <c r="DL212" s="44">
        <f>ZZZ__FnCalls!A113</f>
        <v>43405</v>
      </c>
      <c r="DM212" s="44">
        <f>ZZZ__FnCalls!A114</f>
        <v>43435</v>
      </c>
      <c r="DN212" s="45">
        <f>ZZZ__FnCalls!A103</f>
        <v>43101</v>
      </c>
      <c r="DO212" s="44">
        <f>ZZZ__FnCalls!A115</f>
        <v>43466</v>
      </c>
      <c r="DP212" s="44">
        <f>ZZZ__FnCalls!A116</f>
        <v>43497</v>
      </c>
      <c r="DQ212" s="44">
        <f>ZZZ__FnCalls!A117</f>
        <v>43525</v>
      </c>
      <c r="DR212" s="44">
        <f>ZZZ__FnCalls!A118</f>
        <v>43556</v>
      </c>
      <c r="DS212" s="44">
        <f>ZZZ__FnCalls!A119</f>
        <v>43586</v>
      </c>
      <c r="DT212" s="44">
        <f>ZZZ__FnCalls!A120</f>
        <v>43617</v>
      </c>
      <c r="DU212" s="44">
        <f>ZZZ__FnCalls!A121</f>
        <v>43647</v>
      </c>
      <c r="DV212" s="44">
        <f>ZZZ__FnCalls!A122</f>
        <v>43678</v>
      </c>
      <c r="DW212" s="44">
        <f>ZZZ__FnCalls!A123</f>
        <v>43709</v>
      </c>
      <c r="DX212" s="44">
        <f>ZZZ__FnCalls!A124</f>
        <v>43739</v>
      </c>
      <c r="DY212" s="44">
        <f>ZZZ__FnCalls!A125</f>
        <v>43770</v>
      </c>
      <c r="DZ212" s="44">
        <f>ZZZ__FnCalls!A126</f>
        <v>43800</v>
      </c>
      <c r="EA212" s="45">
        <f>ZZZ__FnCalls!A115</f>
        <v>43466</v>
      </c>
      <c r="EB212" s="44">
        <f>ZZZ__FnCalls!A127</f>
        <v>43831</v>
      </c>
      <c r="EC212" s="44">
        <f>ZZZ__FnCalls!A128</f>
        <v>43862</v>
      </c>
      <c r="ED212" s="44">
        <f>ZZZ__FnCalls!A129</f>
        <v>43891</v>
      </c>
      <c r="EE212" s="44">
        <f>ZZZ__FnCalls!A130</f>
        <v>43922</v>
      </c>
      <c r="EF212" s="44">
        <f>ZZZ__FnCalls!A131</f>
        <v>43952</v>
      </c>
      <c r="EG212" s="44">
        <f>ZZZ__FnCalls!A132</f>
        <v>43983</v>
      </c>
      <c r="EH212" s="44">
        <f>ZZZ__FnCalls!A133</f>
        <v>44013</v>
      </c>
      <c r="EI212" s="44">
        <f>ZZZ__FnCalls!A134</f>
        <v>44044</v>
      </c>
      <c r="EJ212" s="44">
        <f>ZZZ__FnCalls!A135</f>
        <v>44075</v>
      </c>
      <c r="EK212" s="44">
        <f>ZZZ__FnCalls!A136</f>
        <v>44105</v>
      </c>
      <c r="EL212" s="44">
        <f>ZZZ__FnCalls!A137</f>
        <v>44136</v>
      </c>
      <c r="EM212" s="44">
        <f>ZZZ__FnCalls!A138</f>
        <v>44166</v>
      </c>
      <c r="EN212" s="45">
        <f>ZZZ__FnCalls!A127</f>
        <v>43831</v>
      </c>
    </row>
    <row r="213" spans="1:144" ht="12.75" customHeight="1" x14ac:dyDescent="0.2">
      <c r="A213" s="2" t="str">
        <f>"Income_Permanent_stdev_2"</f>
        <v>Income_Permanent_stdev_2</v>
      </c>
    </row>
    <row r="214" spans="1:144" ht="12.75" customHeight="1" x14ac:dyDescent="0.2">
      <c r="B214" s="19" t="str">
        <f>ZZZ__FnCalls!F7</f>
        <v>MMM 2010</v>
      </c>
      <c r="C214" s="20" t="str">
        <f>ZZZ__FnCalls!F8</f>
        <v>MMM 2010</v>
      </c>
      <c r="D214" s="20" t="str">
        <f>ZZZ__FnCalls!F9</f>
        <v>MMM 2010</v>
      </c>
      <c r="E214" s="20" t="str">
        <f>ZZZ__FnCalls!F10</f>
        <v>MMM 2010</v>
      </c>
      <c r="F214" s="20" t="str">
        <f>ZZZ__FnCalls!F11</f>
        <v>MMM 2010</v>
      </c>
      <c r="G214" s="20" t="str">
        <f>ZZZ__FnCalls!F12</f>
        <v>MMM 2010</v>
      </c>
      <c r="H214" s="20" t="str">
        <f>ZZZ__FnCalls!F13</f>
        <v>MMM 2010</v>
      </c>
      <c r="I214" s="20" t="str">
        <f>ZZZ__FnCalls!F14</f>
        <v>MMM 2010</v>
      </c>
      <c r="J214" s="20" t="str">
        <f>ZZZ__FnCalls!F15</f>
        <v>MMM 2010</v>
      </c>
      <c r="K214" s="20" t="str">
        <f>ZZZ__FnCalls!F16</f>
        <v>MMM 2010</v>
      </c>
      <c r="L214" s="20" t="str">
        <f>ZZZ__FnCalls!F17</f>
        <v>MMM 2010</v>
      </c>
      <c r="M214" s="20" t="str">
        <f>ZZZ__FnCalls!F18</f>
        <v>MMM 2010</v>
      </c>
      <c r="N214" s="21" t="str">
        <f>ZZZ__FnCalls!H7</f>
        <v>2010</v>
      </c>
      <c r="O214" s="20" t="str">
        <f>ZZZ__FnCalls!F19</f>
        <v>MMM 2011</v>
      </c>
      <c r="P214" s="20" t="str">
        <f>ZZZ__FnCalls!F20</f>
        <v>MMM 2011</v>
      </c>
      <c r="Q214" s="20" t="str">
        <f>ZZZ__FnCalls!F21</f>
        <v>MMM 2011</v>
      </c>
      <c r="R214" s="20" t="str">
        <f>ZZZ__FnCalls!F22</f>
        <v>MMM 2011</v>
      </c>
      <c r="S214" s="20" t="str">
        <f>ZZZ__FnCalls!F23</f>
        <v>MMM 2011</v>
      </c>
      <c r="T214" s="20" t="str">
        <f>ZZZ__FnCalls!F24</f>
        <v>MMM 2011</v>
      </c>
      <c r="U214" s="20" t="str">
        <f>ZZZ__FnCalls!F25</f>
        <v>MMM 2011</v>
      </c>
      <c r="V214" s="20" t="str">
        <f>ZZZ__FnCalls!F26</f>
        <v>MMM 2011</v>
      </c>
      <c r="W214" s="20" t="str">
        <f>ZZZ__FnCalls!F27</f>
        <v>MMM 2011</v>
      </c>
      <c r="X214" s="20" t="str">
        <f>ZZZ__FnCalls!F28</f>
        <v>MMM 2011</v>
      </c>
      <c r="Y214" s="20" t="str">
        <f>ZZZ__FnCalls!F29</f>
        <v>MMM 2011</v>
      </c>
      <c r="Z214" s="20" t="str">
        <f>ZZZ__FnCalls!F30</f>
        <v>MMM 2011</v>
      </c>
      <c r="AA214" s="21" t="str">
        <f>ZZZ__FnCalls!H19</f>
        <v>2011</v>
      </c>
      <c r="AB214" s="20" t="str">
        <f>ZZZ__FnCalls!F31</f>
        <v>MMM 2012</v>
      </c>
      <c r="AC214" s="20" t="str">
        <f>ZZZ__FnCalls!F32</f>
        <v>MMM 2012</v>
      </c>
      <c r="AD214" s="20" t="str">
        <f>ZZZ__FnCalls!F33</f>
        <v>MMM 2012</v>
      </c>
      <c r="AE214" s="20" t="str">
        <f>ZZZ__FnCalls!F34</f>
        <v>MMM 2012</v>
      </c>
      <c r="AF214" s="20" t="str">
        <f>ZZZ__FnCalls!F35</f>
        <v>MMM 2012</v>
      </c>
      <c r="AG214" s="20" t="str">
        <f>ZZZ__FnCalls!F36</f>
        <v>MMM 2012</v>
      </c>
      <c r="AH214" s="20" t="str">
        <f>ZZZ__FnCalls!F37</f>
        <v>MMM 2012</v>
      </c>
      <c r="AI214" s="20" t="str">
        <f>ZZZ__FnCalls!F38</f>
        <v>MMM 2012</v>
      </c>
      <c r="AJ214" s="20" t="str">
        <f>ZZZ__FnCalls!F39</f>
        <v>MMM 2012</v>
      </c>
      <c r="AK214" s="20" t="str">
        <f>ZZZ__FnCalls!F40</f>
        <v>MMM 2012</v>
      </c>
      <c r="AL214" s="20" t="str">
        <f>ZZZ__FnCalls!F41</f>
        <v>MMM 2012</v>
      </c>
      <c r="AM214" s="20" t="str">
        <f>ZZZ__FnCalls!F42</f>
        <v>MMM 2012</v>
      </c>
      <c r="AN214" s="21" t="str">
        <f>ZZZ__FnCalls!H31</f>
        <v>2012</v>
      </c>
      <c r="AO214" s="20" t="str">
        <f>ZZZ__FnCalls!F43</f>
        <v>MMM 2013</v>
      </c>
      <c r="AP214" s="20" t="str">
        <f>ZZZ__FnCalls!F44</f>
        <v>MMM 2013</v>
      </c>
      <c r="AQ214" s="20" t="str">
        <f>ZZZ__FnCalls!F45</f>
        <v>MMM 2013</v>
      </c>
      <c r="AR214" s="20" t="str">
        <f>ZZZ__FnCalls!F46</f>
        <v>MMM 2013</v>
      </c>
      <c r="AS214" s="20" t="str">
        <f>ZZZ__FnCalls!F47</f>
        <v>MMM 2013</v>
      </c>
      <c r="AT214" s="20" t="str">
        <f>ZZZ__FnCalls!F48</f>
        <v>MMM 2013</v>
      </c>
      <c r="AU214" s="20" t="str">
        <f>ZZZ__FnCalls!F49</f>
        <v>MMM 2013</v>
      </c>
      <c r="AV214" s="20" t="str">
        <f>ZZZ__FnCalls!F50</f>
        <v>MMM 2013</v>
      </c>
      <c r="AW214" s="20" t="str">
        <f>ZZZ__FnCalls!F51</f>
        <v>MMM 2013</v>
      </c>
      <c r="AX214" s="20" t="str">
        <f>ZZZ__FnCalls!F52</f>
        <v>MMM 2013</v>
      </c>
      <c r="AY214" s="20" t="str">
        <f>ZZZ__FnCalls!F53</f>
        <v>MMM 2013</v>
      </c>
      <c r="AZ214" s="20" t="str">
        <f>ZZZ__FnCalls!F54</f>
        <v>MMM 2013</v>
      </c>
      <c r="BA214" s="21" t="str">
        <f>ZZZ__FnCalls!H43</f>
        <v>2013</v>
      </c>
      <c r="BB214" s="20" t="str">
        <f>ZZZ__FnCalls!F55</f>
        <v>MMM 2014</v>
      </c>
      <c r="BC214" s="20" t="str">
        <f>ZZZ__FnCalls!F56</f>
        <v>MMM 2014</v>
      </c>
      <c r="BD214" s="20" t="str">
        <f>ZZZ__FnCalls!F57</f>
        <v>MMM 2014</v>
      </c>
      <c r="BE214" s="20" t="str">
        <f>ZZZ__FnCalls!F58</f>
        <v>MMM 2014</v>
      </c>
      <c r="BF214" s="20" t="str">
        <f>ZZZ__FnCalls!F59</f>
        <v>MMM 2014</v>
      </c>
      <c r="BG214" s="20" t="str">
        <f>ZZZ__FnCalls!F60</f>
        <v>MMM 2014</v>
      </c>
      <c r="BH214" s="20" t="str">
        <f>ZZZ__FnCalls!F61</f>
        <v>MMM 2014</v>
      </c>
      <c r="BI214" s="20" t="str">
        <f>ZZZ__FnCalls!F62</f>
        <v>MMM 2014</v>
      </c>
      <c r="BJ214" s="20" t="str">
        <f>ZZZ__FnCalls!F63</f>
        <v>MMM 2014</v>
      </c>
      <c r="BK214" s="20" t="str">
        <f>ZZZ__FnCalls!F64</f>
        <v>MMM 2014</v>
      </c>
      <c r="BL214" s="20" t="str">
        <f>ZZZ__FnCalls!F65</f>
        <v>MMM 2014</v>
      </c>
      <c r="BM214" s="20" t="str">
        <f>ZZZ__FnCalls!F66</f>
        <v>MMM 2014</v>
      </c>
      <c r="BN214" s="21" t="str">
        <f>ZZZ__FnCalls!H55</f>
        <v>2014</v>
      </c>
      <c r="BO214" s="20" t="str">
        <f>ZZZ__FnCalls!F67</f>
        <v>MMM 2015</v>
      </c>
      <c r="BP214" s="20" t="str">
        <f>ZZZ__FnCalls!F68</f>
        <v>MMM 2015</v>
      </c>
      <c r="BQ214" s="20" t="str">
        <f>ZZZ__FnCalls!F69</f>
        <v>MMM 2015</v>
      </c>
      <c r="BR214" s="20" t="str">
        <f>ZZZ__FnCalls!F70</f>
        <v>MMM 2015</v>
      </c>
      <c r="BS214" s="20" t="str">
        <f>ZZZ__FnCalls!F71</f>
        <v>MMM 2015</v>
      </c>
      <c r="BT214" s="20" t="str">
        <f>ZZZ__FnCalls!F72</f>
        <v>MMM 2015</v>
      </c>
      <c r="BU214" s="20" t="str">
        <f>ZZZ__FnCalls!F73</f>
        <v>MMM 2015</v>
      </c>
      <c r="BV214" s="20" t="str">
        <f>ZZZ__FnCalls!F74</f>
        <v>MMM 2015</v>
      </c>
      <c r="BW214" s="20" t="str">
        <f>ZZZ__FnCalls!F75</f>
        <v>MMM 2015</v>
      </c>
      <c r="BX214" s="20" t="str">
        <f>ZZZ__FnCalls!F76</f>
        <v>MMM 2015</v>
      </c>
      <c r="BY214" s="20" t="str">
        <f>ZZZ__FnCalls!F77</f>
        <v>MMM 2015</v>
      </c>
      <c r="BZ214" s="20" t="str">
        <f>ZZZ__FnCalls!F78</f>
        <v>MMM 2015</v>
      </c>
      <c r="CA214" s="21" t="str">
        <f>ZZZ__FnCalls!H67</f>
        <v>2015</v>
      </c>
      <c r="CB214" s="20" t="str">
        <f>ZZZ__FnCalls!F79</f>
        <v>MMM 2016</v>
      </c>
      <c r="CC214" s="20" t="str">
        <f>ZZZ__FnCalls!F80</f>
        <v>MMM 2016</v>
      </c>
      <c r="CD214" s="20" t="str">
        <f>ZZZ__FnCalls!F81</f>
        <v>MMM 2016</v>
      </c>
      <c r="CE214" s="20" t="str">
        <f>ZZZ__FnCalls!F82</f>
        <v>MMM 2016</v>
      </c>
      <c r="CF214" s="20" t="str">
        <f>ZZZ__FnCalls!F83</f>
        <v>MMM 2016</v>
      </c>
      <c r="CG214" s="20" t="str">
        <f>ZZZ__FnCalls!F84</f>
        <v>MMM 2016</v>
      </c>
      <c r="CH214" s="20" t="str">
        <f>ZZZ__FnCalls!F85</f>
        <v>MMM 2016</v>
      </c>
      <c r="CI214" s="20" t="str">
        <f>ZZZ__FnCalls!F86</f>
        <v>MMM 2016</v>
      </c>
      <c r="CJ214" s="20" t="str">
        <f>ZZZ__FnCalls!F87</f>
        <v>MMM 2016</v>
      </c>
      <c r="CK214" s="20" t="str">
        <f>ZZZ__FnCalls!F88</f>
        <v>MMM 2016</v>
      </c>
      <c r="CL214" s="20" t="str">
        <f>ZZZ__FnCalls!F89</f>
        <v>MMM 2016</v>
      </c>
      <c r="CM214" s="20" t="str">
        <f>ZZZ__FnCalls!F90</f>
        <v>MMM 2016</v>
      </c>
      <c r="CN214" s="21" t="str">
        <f>ZZZ__FnCalls!H79</f>
        <v>2016</v>
      </c>
      <c r="CO214" s="20" t="str">
        <f>ZZZ__FnCalls!F91</f>
        <v>MMM 2017</v>
      </c>
      <c r="CP214" s="20" t="str">
        <f>ZZZ__FnCalls!F92</f>
        <v>MMM 2017</v>
      </c>
      <c r="CQ214" s="20" t="str">
        <f>ZZZ__FnCalls!F93</f>
        <v>MMM 2017</v>
      </c>
      <c r="CR214" s="20" t="str">
        <f>ZZZ__FnCalls!F94</f>
        <v>MMM 2017</v>
      </c>
      <c r="CS214" s="20" t="str">
        <f>ZZZ__FnCalls!F95</f>
        <v>MMM 2017</v>
      </c>
      <c r="CT214" s="20" t="str">
        <f>ZZZ__FnCalls!F96</f>
        <v>MMM 2017</v>
      </c>
      <c r="CU214" s="20" t="str">
        <f>ZZZ__FnCalls!F97</f>
        <v>MMM 2017</v>
      </c>
      <c r="CV214" s="20" t="str">
        <f>ZZZ__FnCalls!F98</f>
        <v>MMM 2017</v>
      </c>
      <c r="CW214" s="20" t="str">
        <f>ZZZ__FnCalls!F99</f>
        <v>MMM 2017</v>
      </c>
      <c r="CX214" s="20" t="str">
        <f>ZZZ__FnCalls!F100</f>
        <v>MMM 2017</v>
      </c>
      <c r="CY214" s="20" t="str">
        <f>ZZZ__FnCalls!F101</f>
        <v>MMM 2017</v>
      </c>
      <c r="CZ214" s="20" t="str">
        <f>ZZZ__FnCalls!F102</f>
        <v>MMM 2017</v>
      </c>
      <c r="DA214" s="21" t="str">
        <f>ZZZ__FnCalls!H91</f>
        <v>2017</v>
      </c>
      <c r="DB214" s="20" t="str">
        <f>ZZZ__FnCalls!F103</f>
        <v>MMM 2018</v>
      </c>
      <c r="DC214" s="20" t="str">
        <f>ZZZ__FnCalls!F104</f>
        <v>MMM 2018</v>
      </c>
      <c r="DD214" s="20" t="str">
        <f>ZZZ__FnCalls!F105</f>
        <v>MMM 2018</v>
      </c>
      <c r="DE214" s="20" t="str">
        <f>ZZZ__FnCalls!F106</f>
        <v>MMM 2018</v>
      </c>
      <c r="DF214" s="20" t="str">
        <f>ZZZ__FnCalls!F107</f>
        <v>MMM 2018</v>
      </c>
      <c r="DG214" s="20" t="str">
        <f>ZZZ__FnCalls!F108</f>
        <v>MMM 2018</v>
      </c>
      <c r="DH214" s="20" t="str">
        <f>ZZZ__FnCalls!F109</f>
        <v>MMM 2018</v>
      </c>
      <c r="DI214" s="20" t="str">
        <f>ZZZ__FnCalls!F110</f>
        <v>MMM 2018</v>
      </c>
      <c r="DJ214" s="20" t="str">
        <f>ZZZ__FnCalls!F111</f>
        <v>MMM 2018</v>
      </c>
      <c r="DK214" s="20" t="str">
        <f>ZZZ__FnCalls!F112</f>
        <v>MMM 2018</v>
      </c>
      <c r="DL214" s="20" t="str">
        <f>ZZZ__FnCalls!F113</f>
        <v>MMM 2018</v>
      </c>
      <c r="DM214" s="20" t="str">
        <f>ZZZ__FnCalls!F114</f>
        <v>MMM 2018</v>
      </c>
      <c r="DN214" s="21" t="str">
        <f>ZZZ__FnCalls!H103</f>
        <v>2018</v>
      </c>
      <c r="DO214" s="20" t="str">
        <f>ZZZ__FnCalls!F115</f>
        <v>MMM 2019</v>
      </c>
      <c r="DP214" s="20" t="str">
        <f>ZZZ__FnCalls!F116</f>
        <v>MMM 2019</v>
      </c>
      <c r="DQ214" s="20" t="str">
        <f>ZZZ__FnCalls!F117</f>
        <v>MMM 2019</v>
      </c>
      <c r="DR214" s="20" t="str">
        <f>ZZZ__FnCalls!F118</f>
        <v>MMM 2019</v>
      </c>
      <c r="DS214" s="20" t="str">
        <f>ZZZ__FnCalls!F119</f>
        <v>MMM 2019</v>
      </c>
      <c r="DT214" s="20" t="str">
        <f>ZZZ__FnCalls!F120</f>
        <v>MMM 2019</v>
      </c>
      <c r="DU214" s="20" t="str">
        <f>ZZZ__FnCalls!F121</f>
        <v>MMM 2019</v>
      </c>
      <c r="DV214" s="20" t="str">
        <f>ZZZ__FnCalls!F122</f>
        <v>MMM 2019</v>
      </c>
      <c r="DW214" s="20" t="str">
        <f>ZZZ__FnCalls!F123</f>
        <v>MMM 2019</v>
      </c>
      <c r="DX214" s="20" t="str">
        <f>ZZZ__FnCalls!F124</f>
        <v>MMM 2019</v>
      </c>
      <c r="DY214" s="20" t="str">
        <f>ZZZ__FnCalls!F125</f>
        <v>MMM 2019</v>
      </c>
      <c r="DZ214" s="20" t="str">
        <f>ZZZ__FnCalls!F126</f>
        <v>MMM 2019</v>
      </c>
      <c r="EA214" s="21" t="str">
        <f>ZZZ__FnCalls!H115</f>
        <v>2019</v>
      </c>
      <c r="EB214" s="20" t="str">
        <f>ZZZ__FnCalls!F127</f>
        <v>MMM 2020</v>
      </c>
      <c r="EC214" s="20" t="str">
        <f>ZZZ__FnCalls!F128</f>
        <v>MMM 2020</v>
      </c>
      <c r="ED214" s="20" t="str">
        <f>ZZZ__FnCalls!F129</f>
        <v>MMM 2020</v>
      </c>
      <c r="EE214" s="20" t="str">
        <f>ZZZ__FnCalls!F130</f>
        <v>MMM 2020</v>
      </c>
      <c r="EF214" s="20" t="str">
        <f>ZZZ__FnCalls!F131</f>
        <v>MMM 2020</v>
      </c>
      <c r="EG214" s="20" t="str">
        <f>ZZZ__FnCalls!F132</f>
        <v>MMM 2020</v>
      </c>
      <c r="EH214" s="20" t="str">
        <f>ZZZ__FnCalls!F133</f>
        <v>MMM 2020</v>
      </c>
      <c r="EI214" s="20" t="str">
        <f>ZZZ__FnCalls!F134</f>
        <v>MMM 2020</v>
      </c>
      <c r="EJ214" s="20" t="str">
        <f>ZZZ__FnCalls!F135</f>
        <v>MMM 2020</v>
      </c>
      <c r="EK214" s="20" t="str">
        <f>ZZZ__FnCalls!F136</f>
        <v>MMM 2020</v>
      </c>
      <c r="EL214" s="20" t="str">
        <f>ZZZ__FnCalls!F137</f>
        <v>MMM 2020</v>
      </c>
      <c r="EM214" s="20" t="str">
        <f>ZZZ__FnCalls!F138</f>
        <v>MMM 2020</v>
      </c>
      <c r="EN214" s="21" t="str">
        <f>ZZZ__FnCalls!H127</f>
        <v>2020</v>
      </c>
    </row>
    <row r="215" spans="1:144" ht="12.75" customHeight="1" x14ac:dyDescent="0.2">
      <c r="A215" s="5"/>
      <c r="B215" s="44" t="str">
        <f>ZZZ__FnCalls!F7</f>
        <v>MMM 2010</v>
      </c>
      <c r="C215" s="44" t="str">
        <f>ZZZ__FnCalls!F8</f>
        <v>MMM 2010</v>
      </c>
      <c r="D215" s="44" t="str">
        <f>ZZZ__FnCalls!F9</f>
        <v>MMM 2010</v>
      </c>
      <c r="E215" s="44" t="str">
        <f>ZZZ__FnCalls!F10</f>
        <v>MMM 2010</v>
      </c>
      <c r="F215" s="44" t="str">
        <f>ZZZ__FnCalls!F11</f>
        <v>MMM 2010</v>
      </c>
      <c r="G215" s="44" t="str">
        <f>ZZZ__FnCalls!F12</f>
        <v>MMM 2010</v>
      </c>
      <c r="H215" s="44" t="str">
        <f>ZZZ__FnCalls!F13</f>
        <v>MMM 2010</v>
      </c>
      <c r="I215" s="44" t="str">
        <f>ZZZ__FnCalls!F14</f>
        <v>MMM 2010</v>
      </c>
      <c r="J215" s="44" t="str">
        <f>ZZZ__FnCalls!F15</f>
        <v>MMM 2010</v>
      </c>
      <c r="K215" s="44" t="str">
        <f>ZZZ__FnCalls!F16</f>
        <v>MMM 2010</v>
      </c>
      <c r="L215" s="44" t="str">
        <f>ZZZ__FnCalls!F17</f>
        <v>MMM 2010</v>
      </c>
      <c r="M215" s="44" t="str">
        <f>ZZZ__FnCalls!F18</f>
        <v>MMM 2010</v>
      </c>
      <c r="N215" s="45" t="str">
        <f>ZZZ__FnCalls!F7</f>
        <v>MMM 2010</v>
      </c>
      <c r="O215" s="44" t="str">
        <f>ZZZ__FnCalls!F19</f>
        <v>MMM 2011</v>
      </c>
      <c r="P215" s="44" t="str">
        <f>ZZZ__FnCalls!F20</f>
        <v>MMM 2011</v>
      </c>
      <c r="Q215" s="44" t="str">
        <f>ZZZ__FnCalls!F21</f>
        <v>MMM 2011</v>
      </c>
      <c r="R215" s="44" t="str">
        <f>ZZZ__FnCalls!F22</f>
        <v>MMM 2011</v>
      </c>
      <c r="S215" s="44" t="str">
        <f>ZZZ__FnCalls!F23</f>
        <v>MMM 2011</v>
      </c>
      <c r="T215" s="44" t="str">
        <f>ZZZ__FnCalls!F24</f>
        <v>MMM 2011</v>
      </c>
      <c r="U215" s="44" t="str">
        <f>ZZZ__FnCalls!F25</f>
        <v>MMM 2011</v>
      </c>
      <c r="V215" s="44" t="str">
        <f>ZZZ__FnCalls!F26</f>
        <v>MMM 2011</v>
      </c>
      <c r="W215" s="44" t="str">
        <f>ZZZ__FnCalls!F27</f>
        <v>MMM 2011</v>
      </c>
      <c r="X215" s="44" t="str">
        <f>ZZZ__FnCalls!F28</f>
        <v>MMM 2011</v>
      </c>
      <c r="Y215" s="44" t="str">
        <f>ZZZ__FnCalls!F29</f>
        <v>MMM 2011</v>
      </c>
      <c r="Z215" s="44" t="str">
        <f>ZZZ__FnCalls!F30</f>
        <v>MMM 2011</v>
      </c>
      <c r="AA215" s="45" t="str">
        <f>ZZZ__FnCalls!F19</f>
        <v>MMM 2011</v>
      </c>
      <c r="AB215" s="44" t="str">
        <f>ZZZ__FnCalls!F31</f>
        <v>MMM 2012</v>
      </c>
      <c r="AC215" s="44" t="str">
        <f>ZZZ__FnCalls!F32</f>
        <v>MMM 2012</v>
      </c>
      <c r="AD215" s="44" t="str">
        <f>ZZZ__FnCalls!F33</f>
        <v>MMM 2012</v>
      </c>
      <c r="AE215" s="44" t="str">
        <f>ZZZ__FnCalls!F34</f>
        <v>MMM 2012</v>
      </c>
      <c r="AF215" s="44" t="str">
        <f>ZZZ__FnCalls!F35</f>
        <v>MMM 2012</v>
      </c>
      <c r="AG215" s="44" t="str">
        <f>ZZZ__FnCalls!F36</f>
        <v>MMM 2012</v>
      </c>
      <c r="AH215" s="44" t="str">
        <f>ZZZ__FnCalls!F37</f>
        <v>MMM 2012</v>
      </c>
      <c r="AI215" s="44" t="str">
        <f>ZZZ__FnCalls!F38</f>
        <v>MMM 2012</v>
      </c>
      <c r="AJ215" s="44" t="str">
        <f>ZZZ__FnCalls!F39</f>
        <v>MMM 2012</v>
      </c>
      <c r="AK215" s="44" t="str">
        <f>ZZZ__FnCalls!F40</f>
        <v>MMM 2012</v>
      </c>
      <c r="AL215" s="44" t="str">
        <f>ZZZ__FnCalls!F41</f>
        <v>MMM 2012</v>
      </c>
      <c r="AM215" s="44" t="str">
        <f>ZZZ__FnCalls!F42</f>
        <v>MMM 2012</v>
      </c>
      <c r="AN215" s="45" t="str">
        <f>ZZZ__FnCalls!F31</f>
        <v>MMM 2012</v>
      </c>
      <c r="AO215" s="44" t="str">
        <f>ZZZ__FnCalls!F43</f>
        <v>MMM 2013</v>
      </c>
      <c r="AP215" s="44" t="str">
        <f>ZZZ__FnCalls!F44</f>
        <v>MMM 2013</v>
      </c>
      <c r="AQ215" s="44" t="str">
        <f>ZZZ__FnCalls!F45</f>
        <v>MMM 2013</v>
      </c>
      <c r="AR215" s="44" t="str">
        <f>ZZZ__FnCalls!F46</f>
        <v>MMM 2013</v>
      </c>
      <c r="AS215" s="44" t="str">
        <f>ZZZ__FnCalls!F47</f>
        <v>MMM 2013</v>
      </c>
      <c r="AT215" s="44" t="str">
        <f>ZZZ__FnCalls!F48</f>
        <v>MMM 2013</v>
      </c>
      <c r="AU215" s="44" t="str">
        <f>ZZZ__FnCalls!F49</f>
        <v>MMM 2013</v>
      </c>
      <c r="AV215" s="44" t="str">
        <f>ZZZ__FnCalls!F50</f>
        <v>MMM 2013</v>
      </c>
      <c r="AW215" s="44" t="str">
        <f>ZZZ__FnCalls!F51</f>
        <v>MMM 2013</v>
      </c>
      <c r="AX215" s="44" t="str">
        <f>ZZZ__FnCalls!F52</f>
        <v>MMM 2013</v>
      </c>
      <c r="AY215" s="44" t="str">
        <f>ZZZ__FnCalls!F53</f>
        <v>MMM 2013</v>
      </c>
      <c r="AZ215" s="44" t="str">
        <f>ZZZ__FnCalls!F54</f>
        <v>MMM 2013</v>
      </c>
      <c r="BA215" s="45" t="str">
        <f>ZZZ__FnCalls!F43</f>
        <v>MMM 2013</v>
      </c>
      <c r="BB215" s="44" t="str">
        <f>ZZZ__FnCalls!F55</f>
        <v>MMM 2014</v>
      </c>
      <c r="BC215" s="44" t="str">
        <f>ZZZ__FnCalls!F56</f>
        <v>MMM 2014</v>
      </c>
      <c r="BD215" s="44" t="str">
        <f>ZZZ__FnCalls!F57</f>
        <v>MMM 2014</v>
      </c>
      <c r="BE215" s="44" t="str">
        <f>ZZZ__FnCalls!F58</f>
        <v>MMM 2014</v>
      </c>
      <c r="BF215" s="44" t="str">
        <f>ZZZ__FnCalls!F59</f>
        <v>MMM 2014</v>
      </c>
      <c r="BG215" s="44" t="str">
        <f>ZZZ__FnCalls!F60</f>
        <v>MMM 2014</v>
      </c>
      <c r="BH215" s="44" t="str">
        <f>ZZZ__FnCalls!F61</f>
        <v>MMM 2014</v>
      </c>
      <c r="BI215" s="44" t="str">
        <f>ZZZ__FnCalls!F62</f>
        <v>MMM 2014</v>
      </c>
      <c r="BJ215" s="44" t="str">
        <f>ZZZ__FnCalls!F63</f>
        <v>MMM 2014</v>
      </c>
      <c r="BK215" s="44" t="str">
        <f>ZZZ__FnCalls!F64</f>
        <v>MMM 2014</v>
      </c>
      <c r="BL215" s="44" t="str">
        <f>ZZZ__FnCalls!F65</f>
        <v>MMM 2014</v>
      </c>
      <c r="BM215" s="44" t="str">
        <f>ZZZ__FnCalls!F66</f>
        <v>MMM 2014</v>
      </c>
      <c r="BN215" s="45" t="str">
        <f>ZZZ__FnCalls!F55</f>
        <v>MMM 2014</v>
      </c>
      <c r="BO215" s="44" t="str">
        <f>ZZZ__FnCalls!F67</f>
        <v>MMM 2015</v>
      </c>
      <c r="BP215" s="44" t="str">
        <f>ZZZ__FnCalls!F68</f>
        <v>MMM 2015</v>
      </c>
      <c r="BQ215" s="44" t="str">
        <f>ZZZ__FnCalls!F69</f>
        <v>MMM 2015</v>
      </c>
      <c r="BR215" s="44" t="str">
        <f>ZZZ__FnCalls!F70</f>
        <v>MMM 2015</v>
      </c>
      <c r="BS215" s="44" t="str">
        <f>ZZZ__FnCalls!F71</f>
        <v>MMM 2015</v>
      </c>
      <c r="BT215" s="44" t="str">
        <f>ZZZ__FnCalls!F72</f>
        <v>MMM 2015</v>
      </c>
      <c r="BU215" s="44" t="str">
        <f>ZZZ__FnCalls!F73</f>
        <v>MMM 2015</v>
      </c>
      <c r="BV215" s="44" t="str">
        <f>ZZZ__FnCalls!F74</f>
        <v>MMM 2015</v>
      </c>
      <c r="BW215" s="44" t="str">
        <f>ZZZ__FnCalls!F75</f>
        <v>MMM 2015</v>
      </c>
      <c r="BX215" s="44" t="str">
        <f>ZZZ__FnCalls!F76</f>
        <v>MMM 2015</v>
      </c>
      <c r="BY215" s="44" t="str">
        <f>ZZZ__FnCalls!F77</f>
        <v>MMM 2015</v>
      </c>
      <c r="BZ215" s="44" t="str">
        <f>ZZZ__FnCalls!F78</f>
        <v>MMM 2015</v>
      </c>
      <c r="CA215" s="45" t="str">
        <f>ZZZ__FnCalls!F67</f>
        <v>MMM 2015</v>
      </c>
      <c r="CB215" s="44" t="str">
        <f>ZZZ__FnCalls!F79</f>
        <v>MMM 2016</v>
      </c>
      <c r="CC215" s="44" t="str">
        <f>ZZZ__FnCalls!F80</f>
        <v>MMM 2016</v>
      </c>
      <c r="CD215" s="44" t="str">
        <f>ZZZ__FnCalls!F81</f>
        <v>MMM 2016</v>
      </c>
      <c r="CE215" s="44" t="str">
        <f>ZZZ__FnCalls!F82</f>
        <v>MMM 2016</v>
      </c>
      <c r="CF215" s="44" t="str">
        <f>ZZZ__FnCalls!F83</f>
        <v>MMM 2016</v>
      </c>
      <c r="CG215" s="44" t="str">
        <f>ZZZ__FnCalls!F84</f>
        <v>MMM 2016</v>
      </c>
      <c r="CH215" s="44" t="str">
        <f>ZZZ__FnCalls!F85</f>
        <v>MMM 2016</v>
      </c>
      <c r="CI215" s="44" t="str">
        <f>ZZZ__FnCalls!F86</f>
        <v>MMM 2016</v>
      </c>
      <c r="CJ215" s="44" t="str">
        <f>ZZZ__FnCalls!F87</f>
        <v>MMM 2016</v>
      </c>
      <c r="CK215" s="44" t="str">
        <f>ZZZ__FnCalls!F88</f>
        <v>MMM 2016</v>
      </c>
      <c r="CL215" s="44" t="str">
        <f>ZZZ__FnCalls!F89</f>
        <v>MMM 2016</v>
      </c>
      <c r="CM215" s="44" t="str">
        <f>ZZZ__FnCalls!F90</f>
        <v>MMM 2016</v>
      </c>
      <c r="CN215" s="45" t="str">
        <f>ZZZ__FnCalls!F79</f>
        <v>MMM 2016</v>
      </c>
      <c r="CO215" s="44" t="str">
        <f>ZZZ__FnCalls!F91</f>
        <v>MMM 2017</v>
      </c>
      <c r="CP215" s="44" t="str">
        <f>ZZZ__FnCalls!F92</f>
        <v>MMM 2017</v>
      </c>
      <c r="CQ215" s="44" t="str">
        <f>ZZZ__FnCalls!F93</f>
        <v>MMM 2017</v>
      </c>
      <c r="CR215" s="44" t="str">
        <f>ZZZ__FnCalls!F94</f>
        <v>MMM 2017</v>
      </c>
      <c r="CS215" s="44" t="str">
        <f>ZZZ__FnCalls!F95</f>
        <v>MMM 2017</v>
      </c>
      <c r="CT215" s="44" t="str">
        <f>ZZZ__FnCalls!F96</f>
        <v>MMM 2017</v>
      </c>
      <c r="CU215" s="44" t="str">
        <f>ZZZ__FnCalls!F97</f>
        <v>MMM 2017</v>
      </c>
      <c r="CV215" s="44" t="str">
        <f>ZZZ__FnCalls!F98</f>
        <v>MMM 2017</v>
      </c>
      <c r="CW215" s="44" t="str">
        <f>ZZZ__FnCalls!F99</f>
        <v>MMM 2017</v>
      </c>
      <c r="CX215" s="44" t="str">
        <f>ZZZ__FnCalls!F100</f>
        <v>MMM 2017</v>
      </c>
      <c r="CY215" s="44" t="str">
        <f>ZZZ__FnCalls!F101</f>
        <v>MMM 2017</v>
      </c>
      <c r="CZ215" s="44" t="str">
        <f>ZZZ__FnCalls!F102</f>
        <v>MMM 2017</v>
      </c>
      <c r="DA215" s="45" t="str">
        <f>ZZZ__FnCalls!F91</f>
        <v>MMM 2017</v>
      </c>
      <c r="DB215" s="44" t="str">
        <f>ZZZ__FnCalls!F103</f>
        <v>MMM 2018</v>
      </c>
      <c r="DC215" s="44" t="str">
        <f>ZZZ__FnCalls!F104</f>
        <v>MMM 2018</v>
      </c>
      <c r="DD215" s="44" t="str">
        <f>ZZZ__FnCalls!F105</f>
        <v>MMM 2018</v>
      </c>
      <c r="DE215" s="44" t="str">
        <f>ZZZ__FnCalls!F106</f>
        <v>MMM 2018</v>
      </c>
      <c r="DF215" s="44" t="str">
        <f>ZZZ__FnCalls!F107</f>
        <v>MMM 2018</v>
      </c>
      <c r="DG215" s="44" t="str">
        <f>ZZZ__FnCalls!F108</f>
        <v>MMM 2018</v>
      </c>
      <c r="DH215" s="44" t="str">
        <f>ZZZ__FnCalls!F109</f>
        <v>MMM 2018</v>
      </c>
      <c r="DI215" s="44" t="str">
        <f>ZZZ__FnCalls!F110</f>
        <v>MMM 2018</v>
      </c>
      <c r="DJ215" s="44" t="str">
        <f>ZZZ__FnCalls!F111</f>
        <v>MMM 2018</v>
      </c>
      <c r="DK215" s="44" t="str">
        <f>ZZZ__FnCalls!F112</f>
        <v>MMM 2018</v>
      </c>
      <c r="DL215" s="44" t="str">
        <f>ZZZ__FnCalls!F113</f>
        <v>MMM 2018</v>
      </c>
      <c r="DM215" s="44" t="str">
        <f>ZZZ__FnCalls!F114</f>
        <v>MMM 2018</v>
      </c>
      <c r="DN215" s="45" t="str">
        <f>ZZZ__FnCalls!F103</f>
        <v>MMM 2018</v>
      </c>
      <c r="DO215" s="44" t="str">
        <f>ZZZ__FnCalls!F115</f>
        <v>MMM 2019</v>
      </c>
      <c r="DP215" s="44" t="str">
        <f>ZZZ__FnCalls!F116</f>
        <v>MMM 2019</v>
      </c>
      <c r="DQ215" s="44" t="str">
        <f>ZZZ__FnCalls!F117</f>
        <v>MMM 2019</v>
      </c>
      <c r="DR215" s="44" t="str">
        <f>ZZZ__FnCalls!F118</f>
        <v>MMM 2019</v>
      </c>
      <c r="DS215" s="44" t="str">
        <f>ZZZ__FnCalls!F119</f>
        <v>MMM 2019</v>
      </c>
      <c r="DT215" s="44" t="str">
        <f>ZZZ__FnCalls!F120</f>
        <v>MMM 2019</v>
      </c>
      <c r="DU215" s="44" t="str">
        <f>ZZZ__FnCalls!F121</f>
        <v>MMM 2019</v>
      </c>
      <c r="DV215" s="44" t="str">
        <f>ZZZ__FnCalls!F122</f>
        <v>MMM 2019</v>
      </c>
      <c r="DW215" s="44" t="str">
        <f>ZZZ__FnCalls!F123</f>
        <v>MMM 2019</v>
      </c>
      <c r="DX215" s="44" t="str">
        <f>ZZZ__FnCalls!F124</f>
        <v>MMM 2019</v>
      </c>
      <c r="DY215" s="44" t="str">
        <f>ZZZ__FnCalls!F125</f>
        <v>MMM 2019</v>
      </c>
      <c r="DZ215" s="44" t="str">
        <f>ZZZ__FnCalls!F126</f>
        <v>MMM 2019</v>
      </c>
      <c r="EA215" s="45" t="str">
        <f>ZZZ__FnCalls!F115</f>
        <v>MMM 2019</v>
      </c>
      <c r="EB215" s="44" t="str">
        <f>ZZZ__FnCalls!F127</f>
        <v>MMM 2020</v>
      </c>
      <c r="EC215" s="44" t="str">
        <f>ZZZ__FnCalls!F128</f>
        <v>MMM 2020</v>
      </c>
      <c r="ED215" s="44" t="str">
        <f>ZZZ__FnCalls!F129</f>
        <v>MMM 2020</v>
      </c>
      <c r="EE215" s="44" t="str">
        <f>ZZZ__FnCalls!F130</f>
        <v>MMM 2020</v>
      </c>
      <c r="EF215" s="44" t="str">
        <f>ZZZ__FnCalls!F131</f>
        <v>MMM 2020</v>
      </c>
      <c r="EG215" s="44" t="str">
        <f>ZZZ__FnCalls!F132</f>
        <v>MMM 2020</v>
      </c>
      <c r="EH215" s="44" t="str">
        <f>ZZZ__FnCalls!F133</f>
        <v>MMM 2020</v>
      </c>
      <c r="EI215" s="44" t="str">
        <f>ZZZ__FnCalls!F134</f>
        <v>MMM 2020</v>
      </c>
      <c r="EJ215" s="44" t="str">
        <f>ZZZ__FnCalls!F135</f>
        <v>MMM 2020</v>
      </c>
      <c r="EK215" s="44" t="str">
        <f>ZZZ__FnCalls!F136</f>
        <v>MMM 2020</v>
      </c>
      <c r="EL215" s="44" t="str">
        <f>ZZZ__FnCalls!F137</f>
        <v>MMM 2020</v>
      </c>
      <c r="EM215" s="44" t="str">
        <f>ZZZ__FnCalls!F138</f>
        <v>MMM 2020</v>
      </c>
      <c r="EN215" s="45" t="str">
        <f>ZZZ__FnCalls!F127</f>
        <v>MMM 2020</v>
      </c>
    </row>
    <row r="216" spans="1:144" ht="12.75" customHeight="1" x14ac:dyDescent="0.2">
      <c r="A216" s="2" t="str">
        <f>"Output_mean_1"</f>
        <v>Output_mean_1</v>
      </c>
    </row>
    <row r="217" spans="1:144" ht="12.75" customHeight="1" x14ac:dyDescent="0.2">
      <c r="B217" s="19" t="str">
        <f>ZZZ__FnCalls!F7</f>
        <v>MMM 2010</v>
      </c>
      <c r="C217" s="20" t="str">
        <f>ZZZ__FnCalls!F8</f>
        <v>MMM 2010</v>
      </c>
      <c r="D217" s="20" t="str">
        <f>ZZZ__FnCalls!F9</f>
        <v>MMM 2010</v>
      </c>
      <c r="E217" s="20" t="str">
        <f>ZZZ__FnCalls!F10</f>
        <v>MMM 2010</v>
      </c>
      <c r="F217" s="20" t="str">
        <f>ZZZ__FnCalls!F11</f>
        <v>MMM 2010</v>
      </c>
      <c r="G217" s="20" t="str">
        <f>ZZZ__FnCalls!F12</f>
        <v>MMM 2010</v>
      </c>
      <c r="H217" s="20" t="str">
        <f>ZZZ__FnCalls!F13</f>
        <v>MMM 2010</v>
      </c>
      <c r="I217" s="20" t="str">
        <f>ZZZ__FnCalls!F14</f>
        <v>MMM 2010</v>
      </c>
      <c r="J217" s="20" t="str">
        <f>ZZZ__FnCalls!F15</f>
        <v>MMM 2010</v>
      </c>
      <c r="K217" s="20" t="str">
        <f>ZZZ__FnCalls!F16</f>
        <v>MMM 2010</v>
      </c>
      <c r="L217" s="20" t="str">
        <f>ZZZ__FnCalls!F17</f>
        <v>MMM 2010</v>
      </c>
      <c r="M217" s="20" t="str">
        <f>ZZZ__FnCalls!F18</f>
        <v>MMM 2010</v>
      </c>
      <c r="N217" s="21" t="str">
        <f>ZZZ__FnCalls!H7</f>
        <v>2010</v>
      </c>
      <c r="O217" s="20" t="str">
        <f>ZZZ__FnCalls!F19</f>
        <v>MMM 2011</v>
      </c>
      <c r="P217" s="20" t="str">
        <f>ZZZ__FnCalls!F20</f>
        <v>MMM 2011</v>
      </c>
      <c r="Q217" s="20" t="str">
        <f>ZZZ__FnCalls!F21</f>
        <v>MMM 2011</v>
      </c>
      <c r="R217" s="20" t="str">
        <f>ZZZ__FnCalls!F22</f>
        <v>MMM 2011</v>
      </c>
      <c r="S217" s="20" t="str">
        <f>ZZZ__FnCalls!F23</f>
        <v>MMM 2011</v>
      </c>
      <c r="T217" s="20" t="str">
        <f>ZZZ__FnCalls!F24</f>
        <v>MMM 2011</v>
      </c>
      <c r="U217" s="20" t="str">
        <f>ZZZ__FnCalls!F25</f>
        <v>MMM 2011</v>
      </c>
      <c r="V217" s="20" t="str">
        <f>ZZZ__FnCalls!F26</f>
        <v>MMM 2011</v>
      </c>
      <c r="W217" s="20" t="str">
        <f>ZZZ__FnCalls!F27</f>
        <v>MMM 2011</v>
      </c>
      <c r="X217" s="20" t="str">
        <f>ZZZ__FnCalls!F28</f>
        <v>MMM 2011</v>
      </c>
      <c r="Y217" s="20" t="str">
        <f>ZZZ__FnCalls!F29</f>
        <v>MMM 2011</v>
      </c>
      <c r="Z217" s="20" t="str">
        <f>ZZZ__FnCalls!F30</f>
        <v>MMM 2011</v>
      </c>
      <c r="AA217" s="21" t="str">
        <f>ZZZ__FnCalls!H19</f>
        <v>2011</v>
      </c>
      <c r="AB217" s="20" t="str">
        <f>ZZZ__FnCalls!F31</f>
        <v>MMM 2012</v>
      </c>
      <c r="AC217" s="20" t="str">
        <f>ZZZ__FnCalls!F32</f>
        <v>MMM 2012</v>
      </c>
      <c r="AD217" s="20" t="str">
        <f>ZZZ__FnCalls!F33</f>
        <v>MMM 2012</v>
      </c>
      <c r="AE217" s="20" t="str">
        <f>ZZZ__FnCalls!F34</f>
        <v>MMM 2012</v>
      </c>
      <c r="AF217" s="20" t="str">
        <f>ZZZ__FnCalls!F35</f>
        <v>MMM 2012</v>
      </c>
      <c r="AG217" s="20" t="str">
        <f>ZZZ__FnCalls!F36</f>
        <v>MMM 2012</v>
      </c>
      <c r="AH217" s="20" t="str">
        <f>ZZZ__FnCalls!F37</f>
        <v>MMM 2012</v>
      </c>
      <c r="AI217" s="20" t="str">
        <f>ZZZ__FnCalls!F38</f>
        <v>MMM 2012</v>
      </c>
      <c r="AJ217" s="20" t="str">
        <f>ZZZ__FnCalls!F39</f>
        <v>MMM 2012</v>
      </c>
      <c r="AK217" s="20" t="str">
        <f>ZZZ__FnCalls!F40</f>
        <v>MMM 2012</v>
      </c>
      <c r="AL217" s="20" t="str">
        <f>ZZZ__FnCalls!F41</f>
        <v>MMM 2012</v>
      </c>
      <c r="AM217" s="20" t="str">
        <f>ZZZ__FnCalls!F42</f>
        <v>MMM 2012</v>
      </c>
      <c r="AN217" s="21" t="str">
        <f>ZZZ__FnCalls!H31</f>
        <v>2012</v>
      </c>
      <c r="AO217" s="20" t="str">
        <f>ZZZ__FnCalls!F43</f>
        <v>MMM 2013</v>
      </c>
      <c r="AP217" s="20" t="str">
        <f>ZZZ__FnCalls!F44</f>
        <v>MMM 2013</v>
      </c>
      <c r="AQ217" s="20" t="str">
        <f>ZZZ__FnCalls!F45</f>
        <v>MMM 2013</v>
      </c>
      <c r="AR217" s="20" t="str">
        <f>ZZZ__FnCalls!F46</f>
        <v>MMM 2013</v>
      </c>
      <c r="AS217" s="20" t="str">
        <f>ZZZ__FnCalls!F47</f>
        <v>MMM 2013</v>
      </c>
      <c r="AT217" s="20" t="str">
        <f>ZZZ__FnCalls!F48</f>
        <v>MMM 2013</v>
      </c>
      <c r="AU217" s="20" t="str">
        <f>ZZZ__FnCalls!F49</f>
        <v>MMM 2013</v>
      </c>
      <c r="AV217" s="20" t="str">
        <f>ZZZ__FnCalls!F50</f>
        <v>MMM 2013</v>
      </c>
      <c r="AW217" s="20" t="str">
        <f>ZZZ__FnCalls!F51</f>
        <v>MMM 2013</v>
      </c>
      <c r="AX217" s="20" t="str">
        <f>ZZZ__FnCalls!F52</f>
        <v>MMM 2013</v>
      </c>
      <c r="AY217" s="20" t="str">
        <f>ZZZ__FnCalls!F53</f>
        <v>MMM 2013</v>
      </c>
      <c r="AZ217" s="20" t="str">
        <f>ZZZ__FnCalls!F54</f>
        <v>MMM 2013</v>
      </c>
      <c r="BA217" s="21" t="str">
        <f>ZZZ__FnCalls!H43</f>
        <v>2013</v>
      </c>
      <c r="BB217" s="20" t="str">
        <f>ZZZ__FnCalls!F55</f>
        <v>MMM 2014</v>
      </c>
      <c r="BC217" s="20" t="str">
        <f>ZZZ__FnCalls!F56</f>
        <v>MMM 2014</v>
      </c>
      <c r="BD217" s="20" t="str">
        <f>ZZZ__FnCalls!F57</f>
        <v>MMM 2014</v>
      </c>
      <c r="BE217" s="20" t="str">
        <f>ZZZ__FnCalls!F58</f>
        <v>MMM 2014</v>
      </c>
      <c r="BF217" s="20" t="str">
        <f>ZZZ__FnCalls!F59</f>
        <v>MMM 2014</v>
      </c>
      <c r="BG217" s="20" t="str">
        <f>ZZZ__FnCalls!F60</f>
        <v>MMM 2014</v>
      </c>
      <c r="BH217" s="20" t="str">
        <f>ZZZ__FnCalls!F61</f>
        <v>MMM 2014</v>
      </c>
      <c r="BI217" s="20" t="str">
        <f>ZZZ__FnCalls!F62</f>
        <v>MMM 2014</v>
      </c>
      <c r="BJ217" s="20" t="str">
        <f>ZZZ__FnCalls!F63</f>
        <v>MMM 2014</v>
      </c>
      <c r="BK217" s="20" t="str">
        <f>ZZZ__FnCalls!F64</f>
        <v>MMM 2014</v>
      </c>
      <c r="BL217" s="20" t="str">
        <f>ZZZ__FnCalls!F65</f>
        <v>MMM 2014</v>
      </c>
      <c r="BM217" s="20" t="str">
        <f>ZZZ__FnCalls!F66</f>
        <v>MMM 2014</v>
      </c>
      <c r="BN217" s="21" t="str">
        <f>ZZZ__FnCalls!H55</f>
        <v>2014</v>
      </c>
      <c r="BO217" s="20" t="str">
        <f>ZZZ__FnCalls!F67</f>
        <v>MMM 2015</v>
      </c>
      <c r="BP217" s="20" t="str">
        <f>ZZZ__FnCalls!F68</f>
        <v>MMM 2015</v>
      </c>
      <c r="BQ217" s="20" t="str">
        <f>ZZZ__FnCalls!F69</f>
        <v>MMM 2015</v>
      </c>
      <c r="BR217" s="20" t="str">
        <f>ZZZ__FnCalls!F70</f>
        <v>MMM 2015</v>
      </c>
      <c r="BS217" s="20" t="str">
        <f>ZZZ__FnCalls!F71</f>
        <v>MMM 2015</v>
      </c>
      <c r="BT217" s="20" t="str">
        <f>ZZZ__FnCalls!F72</f>
        <v>MMM 2015</v>
      </c>
      <c r="BU217" s="20" t="str">
        <f>ZZZ__FnCalls!F73</f>
        <v>MMM 2015</v>
      </c>
      <c r="BV217" s="20" t="str">
        <f>ZZZ__FnCalls!F74</f>
        <v>MMM 2015</v>
      </c>
      <c r="BW217" s="20" t="str">
        <f>ZZZ__FnCalls!F75</f>
        <v>MMM 2015</v>
      </c>
      <c r="BX217" s="20" t="str">
        <f>ZZZ__FnCalls!F76</f>
        <v>MMM 2015</v>
      </c>
      <c r="BY217" s="20" t="str">
        <f>ZZZ__FnCalls!F77</f>
        <v>MMM 2015</v>
      </c>
      <c r="BZ217" s="20" t="str">
        <f>ZZZ__FnCalls!F78</f>
        <v>MMM 2015</v>
      </c>
      <c r="CA217" s="21" t="str">
        <f>ZZZ__FnCalls!H67</f>
        <v>2015</v>
      </c>
      <c r="CB217" s="20" t="str">
        <f>ZZZ__FnCalls!F79</f>
        <v>MMM 2016</v>
      </c>
      <c r="CC217" s="20" t="str">
        <f>ZZZ__FnCalls!F80</f>
        <v>MMM 2016</v>
      </c>
      <c r="CD217" s="20" t="str">
        <f>ZZZ__FnCalls!F81</f>
        <v>MMM 2016</v>
      </c>
      <c r="CE217" s="20" t="str">
        <f>ZZZ__FnCalls!F82</f>
        <v>MMM 2016</v>
      </c>
      <c r="CF217" s="20" t="str">
        <f>ZZZ__FnCalls!F83</f>
        <v>MMM 2016</v>
      </c>
      <c r="CG217" s="20" t="str">
        <f>ZZZ__FnCalls!F84</f>
        <v>MMM 2016</v>
      </c>
      <c r="CH217" s="20" t="str">
        <f>ZZZ__FnCalls!F85</f>
        <v>MMM 2016</v>
      </c>
      <c r="CI217" s="20" t="str">
        <f>ZZZ__FnCalls!F86</f>
        <v>MMM 2016</v>
      </c>
      <c r="CJ217" s="20" t="str">
        <f>ZZZ__FnCalls!F87</f>
        <v>MMM 2016</v>
      </c>
      <c r="CK217" s="20" t="str">
        <f>ZZZ__FnCalls!F88</f>
        <v>MMM 2016</v>
      </c>
      <c r="CL217" s="20" t="str">
        <f>ZZZ__FnCalls!F89</f>
        <v>MMM 2016</v>
      </c>
      <c r="CM217" s="20" t="str">
        <f>ZZZ__FnCalls!F90</f>
        <v>MMM 2016</v>
      </c>
      <c r="CN217" s="21" t="str">
        <f>ZZZ__FnCalls!H79</f>
        <v>2016</v>
      </c>
      <c r="CO217" s="20" t="str">
        <f>ZZZ__FnCalls!F91</f>
        <v>MMM 2017</v>
      </c>
      <c r="CP217" s="20" t="str">
        <f>ZZZ__FnCalls!F92</f>
        <v>MMM 2017</v>
      </c>
      <c r="CQ217" s="20" t="str">
        <f>ZZZ__FnCalls!F93</f>
        <v>MMM 2017</v>
      </c>
      <c r="CR217" s="20" t="str">
        <f>ZZZ__FnCalls!F94</f>
        <v>MMM 2017</v>
      </c>
      <c r="CS217" s="20" t="str">
        <f>ZZZ__FnCalls!F95</f>
        <v>MMM 2017</v>
      </c>
      <c r="CT217" s="20" t="str">
        <f>ZZZ__FnCalls!F96</f>
        <v>MMM 2017</v>
      </c>
      <c r="CU217" s="20" t="str">
        <f>ZZZ__FnCalls!F97</f>
        <v>MMM 2017</v>
      </c>
      <c r="CV217" s="20" t="str">
        <f>ZZZ__FnCalls!F98</f>
        <v>MMM 2017</v>
      </c>
      <c r="CW217" s="20" t="str">
        <f>ZZZ__FnCalls!F99</f>
        <v>MMM 2017</v>
      </c>
      <c r="CX217" s="20" t="str">
        <f>ZZZ__FnCalls!F100</f>
        <v>MMM 2017</v>
      </c>
      <c r="CY217" s="20" t="str">
        <f>ZZZ__FnCalls!F101</f>
        <v>MMM 2017</v>
      </c>
      <c r="CZ217" s="20" t="str">
        <f>ZZZ__FnCalls!F102</f>
        <v>MMM 2017</v>
      </c>
      <c r="DA217" s="21" t="str">
        <f>ZZZ__FnCalls!H91</f>
        <v>2017</v>
      </c>
      <c r="DB217" s="20" t="str">
        <f>ZZZ__FnCalls!F103</f>
        <v>MMM 2018</v>
      </c>
      <c r="DC217" s="20" t="str">
        <f>ZZZ__FnCalls!F104</f>
        <v>MMM 2018</v>
      </c>
      <c r="DD217" s="20" t="str">
        <f>ZZZ__FnCalls!F105</f>
        <v>MMM 2018</v>
      </c>
      <c r="DE217" s="20" t="str">
        <f>ZZZ__FnCalls!F106</f>
        <v>MMM 2018</v>
      </c>
      <c r="DF217" s="20" t="str">
        <f>ZZZ__FnCalls!F107</f>
        <v>MMM 2018</v>
      </c>
      <c r="DG217" s="20" t="str">
        <f>ZZZ__FnCalls!F108</f>
        <v>MMM 2018</v>
      </c>
      <c r="DH217" s="20" t="str">
        <f>ZZZ__FnCalls!F109</f>
        <v>MMM 2018</v>
      </c>
      <c r="DI217" s="20" t="str">
        <f>ZZZ__FnCalls!F110</f>
        <v>MMM 2018</v>
      </c>
      <c r="DJ217" s="20" t="str">
        <f>ZZZ__FnCalls!F111</f>
        <v>MMM 2018</v>
      </c>
      <c r="DK217" s="20" t="str">
        <f>ZZZ__FnCalls!F112</f>
        <v>MMM 2018</v>
      </c>
      <c r="DL217" s="20" t="str">
        <f>ZZZ__FnCalls!F113</f>
        <v>MMM 2018</v>
      </c>
      <c r="DM217" s="20" t="str">
        <f>ZZZ__FnCalls!F114</f>
        <v>MMM 2018</v>
      </c>
      <c r="DN217" s="21" t="str">
        <f>ZZZ__FnCalls!H103</f>
        <v>2018</v>
      </c>
      <c r="DO217" s="20" t="str">
        <f>ZZZ__FnCalls!F115</f>
        <v>MMM 2019</v>
      </c>
      <c r="DP217" s="20" t="str">
        <f>ZZZ__FnCalls!F116</f>
        <v>MMM 2019</v>
      </c>
      <c r="DQ217" s="20" t="str">
        <f>ZZZ__FnCalls!F117</f>
        <v>MMM 2019</v>
      </c>
      <c r="DR217" s="20" t="str">
        <f>ZZZ__FnCalls!F118</f>
        <v>MMM 2019</v>
      </c>
      <c r="DS217" s="20" t="str">
        <f>ZZZ__FnCalls!F119</f>
        <v>MMM 2019</v>
      </c>
      <c r="DT217" s="20" t="str">
        <f>ZZZ__FnCalls!F120</f>
        <v>MMM 2019</v>
      </c>
      <c r="DU217" s="20" t="str">
        <f>ZZZ__FnCalls!F121</f>
        <v>MMM 2019</v>
      </c>
      <c r="DV217" s="20" t="str">
        <f>ZZZ__FnCalls!F122</f>
        <v>MMM 2019</v>
      </c>
      <c r="DW217" s="20" t="str">
        <f>ZZZ__FnCalls!F123</f>
        <v>MMM 2019</v>
      </c>
      <c r="DX217" s="20" t="str">
        <f>ZZZ__FnCalls!F124</f>
        <v>MMM 2019</v>
      </c>
      <c r="DY217" s="20" t="str">
        <f>ZZZ__FnCalls!F125</f>
        <v>MMM 2019</v>
      </c>
      <c r="DZ217" s="20" t="str">
        <f>ZZZ__FnCalls!F126</f>
        <v>MMM 2019</v>
      </c>
      <c r="EA217" s="21" t="str">
        <f>ZZZ__FnCalls!H115</f>
        <v>2019</v>
      </c>
      <c r="EB217" s="20" t="str">
        <f>ZZZ__FnCalls!F127</f>
        <v>MMM 2020</v>
      </c>
      <c r="EC217" s="20" t="str">
        <f>ZZZ__FnCalls!F128</f>
        <v>MMM 2020</v>
      </c>
      <c r="ED217" s="20" t="str">
        <f>ZZZ__FnCalls!F129</f>
        <v>MMM 2020</v>
      </c>
      <c r="EE217" s="20" t="str">
        <f>ZZZ__FnCalls!F130</f>
        <v>MMM 2020</v>
      </c>
      <c r="EF217" s="20" t="str">
        <f>ZZZ__FnCalls!F131</f>
        <v>MMM 2020</v>
      </c>
      <c r="EG217" s="20" t="str">
        <f>ZZZ__FnCalls!F132</f>
        <v>MMM 2020</v>
      </c>
      <c r="EH217" s="20" t="str">
        <f>ZZZ__FnCalls!F133</f>
        <v>MMM 2020</v>
      </c>
      <c r="EI217" s="20" t="str">
        <f>ZZZ__FnCalls!F134</f>
        <v>MMM 2020</v>
      </c>
      <c r="EJ217" s="20" t="str">
        <f>ZZZ__FnCalls!F135</f>
        <v>MMM 2020</v>
      </c>
      <c r="EK217" s="20" t="str">
        <f>ZZZ__FnCalls!F136</f>
        <v>MMM 2020</v>
      </c>
      <c r="EL217" s="20" t="str">
        <f>ZZZ__FnCalls!F137</f>
        <v>MMM 2020</v>
      </c>
      <c r="EM217" s="20" t="str">
        <f>ZZZ__FnCalls!F138</f>
        <v>MMM 2020</v>
      </c>
      <c r="EN217" s="21" t="str">
        <f>ZZZ__FnCalls!H127</f>
        <v>2020</v>
      </c>
    </row>
    <row r="218" spans="1:144" ht="12.75" customHeight="1" x14ac:dyDescent="0.2">
      <c r="A218" s="5"/>
      <c r="B218" s="44">
        <f>ZZZ__FnCalls!A7</f>
        <v>40179</v>
      </c>
      <c r="C218" s="44">
        <f>ZZZ__FnCalls!A8</f>
        <v>40210</v>
      </c>
      <c r="D218" s="44">
        <f>ZZZ__FnCalls!A9</f>
        <v>40238</v>
      </c>
      <c r="E218" s="44">
        <f>ZZZ__FnCalls!A10</f>
        <v>40269</v>
      </c>
      <c r="F218" s="44">
        <f>ZZZ__FnCalls!A11</f>
        <v>40299</v>
      </c>
      <c r="G218" s="44">
        <f>ZZZ__FnCalls!A12</f>
        <v>40330</v>
      </c>
      <c r="H218" s="44">
        <f>ZZZ__FnCalls!A13</f>
        <v>40360</v>
      </c>
      <c r="I218" s="44">
        <f>ZZZ__FnCalls!A14</f>
        <v>40391</v>
      </c>
      <c r="J218" s="44">
        <f>ZZZ__FnCalls!A15</f>
        <v>40422</v>
      </c>
      <c r="K218" s="44">
        <f>ZZZ__FnCalls!A16</f>
        <v>40452</v>
      </c>
      <c r="L218" s="44">
        <f>ZZZ__FnCalls!A17</f>
        <v>40483</v>
      </c>
      <c r="M218" s="44">
        <f>ZZZ__FnCalls!A18</f>
        <v>40513</v>
      </c>
      <c r="N218" s="45">
        <f>ZZZ__FnCalls!A7</f>
        <v>40179</v>
      </c>
      <c r="O218" s="44">
        <f>ZZZ__FnCalls!A19</f>
        <v>40544</v>
      </c>
      <c r="P218" s="44">
        <f>ZZZ__FnCalls!A20</f>
        <v>40575</v>
      </c>
      <c r="Q218" s="44">
        <f>ZZZ__FnCalls!A21</f>
        <v>40603</v>
      </c>
      <c r="R218" s="44">
        <f>ZZZ__FnCalls!A22</f>
        <v>40634</v>
      </c>
      <c r="S218" s="44">
        <f>ZZZ__FnCalls!A23</f>
        <v>40664</v>
      </c>
      <c r="T218" s="44">
        <f>ZZZ__FnCalls!A24</f>
        <v>40695</v>
      </c>
      <c r="U218" s="44">
        <f>ZZZ__FnCalls!A25</f>
        <v>40725</v>
      </c>
      <c r="V218" s="44">
        <f>ZZZ__FnCalls!A26</f>
        <v>40756</v>
      </c>
      <c r="W218" s="44">
        <f>ZZZ__FnCalls!A27</f>
        <v>40787</v>
      </c>
      <c r="X218" s="44">
        <f>ZZZ__FnCalls!A28</f>
        <v>40817</v>
      </c>
      <c r="Y218" s="44">
        <f>ZZZ__FnCalls!A29</f>
        <v>40848</v>
      </c>
      <c r="Z218" s="44">
        <f>ZZZ__FnCalls!A30</f>
        <v>40878</v>
      </c>
      <c r="AA218" s="45">
        <f>ZZZ__FnCalls!A19</f>
        <v>40544</v>
      </c>
      <c r="AB218" s="44">
        <f>ZZZ__FnCalls!A31</f>
        <v>40909</v>
      </c>
      <c r="AC218" s="44">
        <f>ZZZ__FnCalls!A32</f>
        <v>40940</v>
      </c>
      <c r="AD218" s="44">
        <f>ZZZ__FnCalls!A33</f>
        <v>40969</v>
      </c>
      <c r="AE218" s="44">
        <f>ZZZ__FnCalls!A34</f>
        <v>41000</v>
      </c>
      <c r="AF218" s="44">
        <f>ZZZ__FnCalls!A35</f>
        <v>41030</v>
      </c>
      <c r="AG218" s="44">
        <f>ZZZ__FnCalls!A36</f>
        <v>41061</v>
      </c>
      <c r="AH218" s="44">
        <f>ZZZ__FnCalls!A37</f>
        <v>41091</v>
      </c>
      <c r="AI218" s="44">
        <f>ZZZ__FnCalls!A38</f>
        <v>41122</v>
      </c>
      <c r="AJ218" s="44">
        <f>ZZZ__FnCalls!A39</f>
        <v>41153</v>
      </c>
      <c r="AK218" s="44">
        <f>ZZZ__FnCalls!A40</f>
        <v>41183</v>
      </c>
      <c r="AL218" s="44">
        <f>ZZZ__FnCalls!A41</f>
        <v>41214</v>
      </c>
      <c r="AM218" s="44">
        <f>ZZZ__FnCalls!A42</f>
        <v>41244</v>
      </c>
      <c r="AN218" s="45">
        <f>ZZZ__FnCalls!A31</f>
        <v>40909</v>
      </c>
      <c r="AO218" s="44">
        <f>ZZZ__FnCalls!A43</f>
        <v>41275</v>
      </c>
      <c r="AP218" s="44">
        <f>ZZZ__FnCalls!A44</f>
        <v>41306</v>
      </c>
      <c r="AQ218" s="44">
        <f>ZZZ__FnCalls!A45</f>
        <v>41334</v>
      </c>
      <c r="AR218" s="44">
        <f>ZZZ__FnCalls!A46</f>
        <v>41365</v>
      </c>
      <c r="AS218" s="44">
        <f>ZZZ__FnCalls!A47</f>
        <v>41395</v>
      </c>
      <c r="AT218" s="44">
        <f>ZZZ__FnCalls!A48</f>
        <v>41426</v>
      </c>
      <c r="AU218" s="44">
        <f>ZZZ__FnCalls!A49</f>
        <v>41456</v>
      </c>
      <c r="AV218" s="44">
        <f>ZZZ__FnCalls!A50</f>
        <v>41487</v>
      </c>
      <c r="AW218" s="44">
        <f>ZZZ__FnCalls!A51</f>
        <v>41518</v>
      </c>
      <c r="AX218" s="44">
        <f>ZZZ__FnCalls!A52</f>
        <v>41548</v>
      </c>
      <c r="AY218" s="44">
        <f>ZZZ__FnCalls!A53</f>
        <v>41579</v>
      </c>
      <c r="AZ218" s="44">
        <f>ZZZ__FnCalls!A54</f>
        <v>41609</v>
      </c>
      <c r="BA218" s="45">
        <f>ZZZ__FnCalls!A43</f>
        <v>41275</v>
      </c>
      <c r="BB218" s="44">
        <f>ZZZ__FnCalls!A55</f>
        <v>41640</v>
      </c>
      <c r="BC218" s="44">
        <f>ZZZ__FnCalls!A56</f>
        <v>41671</v>
      </c>
      <c r="BD218" s="44">
        <f>ZZZ__FnCalls!A57</f>
        <v>41699</v>
      </c>
      <c r="BE218" s="44">
        <f>ZZZ__FnCalls!A58</f>
        <v>41730</v>
      </c>
      <c r="BF218" s="44">
        <f>ZZZ__FnCalls!A59</f>
        <v>41760</v>
      </c>
      <c r="BG218" s="44">
        <f>ZZZ__FnCalls!A60</f>
        <v>41791</v>
      </c>
      <c r="BH218" s="44">
        <f>ZZZ__FnCalls!A61</f>
        <v>41821</v>
      </c>
      <c r="BI218" s="44">
        <f>ZZZ__FnCalls!A62</f>
        <v>41852</v>
      </c>
      <c r="BJ218" s="44">
        <f>ZZZ__FnCalls!A63</f>
        <v>41883</v>
      </c>
      <c r="BK218" s="44">
        <f>ZZZ__FnCalls!A64</f>
        <v>41913</v>
      </c>
      <c r="BL218" s="44">
        <f>ZZZ__FnCalls!A65</f>
        <v>41944</v>
      </c>
      <c r="BM218" s="44">
        <f>ZZZ__FnCalls!A66</f>
        <v>41974</v>
      </c>
      <c r="BN218" s="45">
        <f>ZZZ__FnCalls!A55</f>
        <v>41640</v>
      </c>
      <c r="BO218" s="44">
        <f>ZZZ__FnCalls!A67</f>
        <v>42005</v>
      </c>
      <c r="BP218" s="44">
        <f>ZZZ__FnCalls!A68</f>
        <v>42036</v>
      </c>
      <c r="BQ218" s="44">
        <f>ZZZ__FnCalls!A69</f>
        <v>42064</v>
      </c>
      <c r="BR218" s="44">
        <f>ZZZ__FnCalls!A70</f>
        <v>42095</v>
      </c>
      <c r="BS218" s="44">
        <f>ZZZ__FnCalls!A71</f>
        <v>42125</v>
      </c>
      <c r="BT218" s="44">
        <f>ZZZ__FnCalls!A72</f>
        <v>42156</v>
      </c>
      <c r="BU218" s="44">
        <f>ZZZ__FnCalls!A73</f>
        <v>42186</v>
      </c>
      <c r="BV218" s="44">
        <f>ZZZ__FnCalls!A74</f>
        <v>42217</v>
      </c>
      <c r="BW218" s="44">
        <f>ZZZ__FnCalls!A75</f>
        <v>42248</v>
      </c>
      <c r="BX218" s="44">
        <f>ZZZ__FnCalls!A76</f>
        <v>42278</v>
      </c>
      <c r="BY218" s="44">
        <f>ZZZ__FnCalls!A77</f>
        <v>42309</v>
      </c>
      <c r="BZ218" s="44">
        <f>ZZZ__FnCalls!A78</f>
        <v>42339</v>
      </c>
      <c r="CA218" s="45">
        <f>ZZZ__FnCalls!A67</f>
        <v>42005</v>
      </c>
      <c r="CB218" s="44">
        <f>ZZZ__FnCalls!A79</f>
        <v>42370</v>
      </c>
      <c r="CC218" s="44">
        <f>ZZZ__FnCalls!A80</f>
        <v>42401</v>
      </c>
      <c r="CD218" s="44">
        <f>ZZZ__FnCalls!A81</f>
        <v>42430</v>
      </c>
      <c r="CE218" s="44">
        <f>ZZZ__FnCalls!A82</f>
        <v>42461</v>
      </c>
      <c r="CF218" s="44">
        <f>ZZZ__FnCalls!A83</f>
        <v>42491</v>
      </c>
      <c r="CG218" s="44">
        <f>ZZZ__FnCalls!A84</f>
        <v>42522</v>
      </c>
      <c r="CH218" s="44">
        <f>ZZZ__FnCalls!A85</f>
        <v>42552</v>
      </c>
      <c r="CI218" s="44">
        <f>ZZZ__FnCalls!A86</f>
        <v>42583</v>
      </c>
      <c r="CJ218" s="44">
        <f>ZZZ__FnCalls!A87</f>
        <v>42614</v>
      </c>
      <c r="CK218" s="44">
        <f>ZZZ__FnCalls!A88</f>
        <v>42644</v>
      </c>
      <c r="CL218" s="44">
        <f>ZZZ__FnCalls!A89</f>
        <v>42675</v>
      </c>
      <c r="CM218" s="44">
        <f>ZZZ__FnCalls!A90</f>
        <v>42705</v>
      </c>
      <c r="CN218" s="45">
        <f>ZZZ__FnCalls!A79</f>
        <v>42370</v>
      </c>
      <c r="CO218" s="44">
        <f>ZZZ__FnCalls!A91</f>
        <v>42736</v>
      </c>
      <c r="CP218" s="44">
        <f>ZZZ__FnCalls!A92</f>
        <v>42767</v>
      </c>
      <c r="CQ218" s="44">
        <f>ZZZ__FnCalls!A93</f>
        <v>42795</v>
      </c>
      <c r="CR218" s="44">
        <f>ZZZ__FnCalls!A94</f>
        <v>42826</v>
      </c>
      <c r="CS218" s="44">
        <f>ZZZ__FnCalls!A95</f>
        <v>42856</v>
      </c>
      <c r="CT218" s="44">
        <f>ZZZ__FnCalls!A96</f>
        <v>42887</v>
      </c>
      <c r="CU218" s="44">
        <f>ZZZ__FnCalls!A97</f>
        <v>42917</v>
      </c>
      <c r="CV218" s="44">
        <f>ZZZ__FnCalls!A98</f>
        <v>42948</v>
      </c>
      <c r="CW218" s="44">
        <f>ZZZ__FnCalls!A99</f>
        <v>42979</v>
      </c>
      <c r="CX218" s="44">
        <f>ZZZ__FnCalls!A100</f>
        <v>43009</v>
      </c>
      <c r="CY218" s="44">
        <f>ZZZ__FnCalls!A101</f>
        <v>43040</v>
      </c>
      <c r="CZ218" s="44">
        <f>ZZZ__FnCalls!A102</f>
        <v>43070</v>
      </c>
      <c r="DA218" s="45">
        <f>ZZZ__FnCalls!A91</f>
        <v>42736</v>
      </c>
      <c r="DB218" s="44">
        <f>ZZZ__FnCalls!A103</f>
        <v>43101</v>
      </c>
      <c r="DC218" s="44">
        <f>ZZZ__FnCalls!A104</f>
        <v>43132</v>
      </c>
      <c r="DD218" s="44">
        <f>ZZZ__FnCalls!A105</f>
        <v>43160</v>
      </c>
      <c r="DE218" s="44">
        <f>ZZZ__FnCalls!A106</f>
        <v>43191</v>
      </c>
      <c r="DF218" s="44">
        <f>ZZZ__FnCalls!A107</f>
        <v>43221</v>
      </c>
      <c r="DG218" s="44">
        <f>ZZZ__FnCalls!A108</f>
        <v>43252</v>
      </c>
      <c r="DH218" s="44">
        <f>ZZZ__FnCalls!A109</f>
        <v>43282</v>
      </c>
      <c r="DI218" s="44">
        <f>ZZZ__FnCalls!A110</f>
        <v>43313</v>
      </c>
      <c r="DJ218" s="44">
        <f>ZZZ__FnCalls!A111</f>
        <v>43344</v>
      </c>
      <c r="DK218" s="44">
        <f>ZZZ__FnCalls!A112</f>
        <v>43374</v>
      </c>
      <c r="DL218" s="44">
        <f>ZZZ__FnCalls!A113</f>
        <v>43405</v>
      </c>
      <c r="DM218" s="44">
        <f>ZZZ__FnCalls!A114</f>
        <v>43435</v>
      </c>
      <c r="DN218" s="45">
        <f>ZZZ__FnCalls!A103</f>
        <v>43101</v>
      </c>
      <c r="DO218" s="44">
        <f>ZZZ__FnCalls!A115</f>
        <v>43466</v>
      </c>
      <c r="DP218" s="44">
        <f>ZZZ__FnCalls!A116</f>
        <v>43497</v>
      </c>
      <c r="DQ218" s="44">
        <f>ZZZ__FnCalls!A117</f>
        <v>43525</v>
      </c>
      <c r="DR218" s="44">
        <f>ZZZ__FnCalls!A118</f>
        <v>43556</v>
      </c>
      <c r="DS218" s="44">
        <f>ZZZ__FnCalls!A119</f>
        <v>43586</v>
      </c>
      <c r="DT218" s="44">
        <f>ZZZ__FnCalls!A120</f>
        <v>43617</v>
      </c>
      <c r="DU218" s="44">
        <f>ZZZ__FnCalls!A121</f>
        <v>43647</v>
      </c>
      <c r="DV218" s="44">
        <f>ZZZ__FnCalls!A122</f>
        <v>43678</v>
      </c>
      <c r="DW218" s="44">
        <f>ZZZ__FnCalls!A123</f>
        <v>43709</v>
      </c>
      <c r="DX218" s="44">
        <f>ZZZ__FnCalls!A124</f>
        <v>43739</v>
      </c>
      <c r="DY218" s="44">
        <f>ZZZ__FnCalls!A125</f>
        <v>43770</v>
      </c>
      <c r="DZ218" s="44">
        <f>ZZZ__FnCalls!A126</f>
        <v>43800</v>
      </c>
      <c r="EA218" s="45">
        <f>ZZZ__FnCalls!A115</f>
        <v>43466</v>
      </c>
      <c r="EB218" s="44">
        <f>ZZZ__FnCalls!A127</f>
        <v>43831</v>
      </c>
      <c r="EC218" s="44">
        <f>ZZZ__FnCalls!A128</f>
        <v>43862</v>
      </c>
      <c r="ED218" s="44">
        <f>ZZZ__FnCalls!A129</f>
        <v>43891</v>
      </c>
      <c r="EE218" s="44">
        <f>ZZZ__FnCalls!A130</f>
        <v>43922</v>
      </c>
      <c r="EF218" s="44">
        <f>ZZZ__FnCalls!A131</f>
        <v>43952</v>
      </c>
      <c r="EG218" s="44">
        <f>ZZZ__FnCalls!A132</f>
        <v>43983</v>
      </c>
      <c r="EH218" s="44">
        <f>ZZZ__FnCalls!A133</f>
        <v>44013</v>
      </c>
      <c r="EI218" s="44">
        <f>ZZZ__FnCalls!A134</f>
        <v>44044</v>
      </c>
      <c r="EJ218" s="44">
        <f>ZZZ__FnCalls!A135</f>
        <v>44075</v>
      </c>
      <c r="EK218" s="44">
        <f>ZZZ__FnCalls!A136</f>
        <v>44105</v>
      </c>
      <c r="EL218" s="44">
        <f>ZZZ__FnCalls!A137</f>
        <v>44136</v>
      </c>
      <c r="EM218" s="44">
        <f>ZZZ__FnCalls!A138</f>
        <v>44166</v>
      </c>
      <c r="EN218" s="45">
        <f>ZZZ__FnCalls!A127</f>
        <v>43831</v>
      </c>
    </row>
    <row r="219" spans="1:144" ht="12.75" customHeight="1" x14ac:dyDescent="0.2">
      <c r="A219" s="2" t="str">
        <f>"Output_mean_2"</f>
        <v>Output_mean_2</v>
      </c>
    </row>
    <row r="220" spans="1:144" ht="12.75" customHeight="1" x14ac:dyDescent="0.2">
      <c r="B220" s="19" t="str">
        <f>ZZZ__FnCalls!F7</f>
        <v>MMM 2010</v>
      </c>
      <c r="C220" s="20" t="str">
        <f>ZZZ__FnCalls!F8</f>
        <v>MMM 2010</v>
      </c>
      <c r="D220" s="20" t="str">
        <f>ZZZ__FnCalls!F9</f>
        <v>MMM 2010</v>
      </c>
      <c r="E220" s="20" t="str">
        <f>ZZZ__FnCalls!F10</f>
        <v>MMM 2010</v>
      </c>
      <c r="F220" s="20" t="str">
        <f>ZZZ__FnCalls!F11</f>
        <v>MMM 2010</v>
      </c>
      <c r="G220" s="20" t="str">
        <f>ZZZ__FnCalls!F12</f>
        <v>MMM 2010</v>
      </c>
      <c r="H220" s="20" t="str">
        <f>ZZZ__FnCalls!F13</f>
        <v>MMM 2010</v>
      </c>
      <c r="I220" s="20" t="str">
        <f>ZZZ__FnCalls!F14</f>
        <v>MMM 2010</v>
      </c>
      <c r="J220" s="20" t="str">
        <f>ZZZ__FnCalls!F15</f>
        <v>MMM 2010</v>
      </c>
      <c r="K220" s="20" t="str">
        <f>ZZZ__FnCalls!F16</f>
        <v>MMM 2010</v>
      </c>
      <c r="L220" s="20" t="str">
        <f>ZZZ__FnCalls!F17</f>
        <v>MMM 2010</v>
      </c>
      <c r="M220" s="20" t="str">
        <f>ZZZ__FnCalls!F18</f>
        <v>MMM 2010</v>
      </c>
      <c r="N220" s="21" t="str">
        <f>ZZZ__FnCalls!H7</f>
        <v>2010</v>
      </c>
      <c r="O220" s="20" t="str">
        <f>ZZZ__FnCalls!F19</f>
        <v>MMM 2011</v>
      </c>
      <c r="P220" s="20" t="str">
        <f>ZZZ__FnCalls!F20</f>
        <v>MMM 2011</v>
      </c>
      <c r="Q220" s="20" t="str">
        <f>ZZZ__FnCalls!F21</f>
        <v>MMM 2011</v>
      </c>
      <c r="R220" s="20" t="str">
        <f>ZZZ__FnCalls!F22</f>
        <v>MMM 2011</v>
      </c>
      <c r="S220" s="20" t="str">
        <f>ZZZ__FnCalls!F23</f>
        <v>MMM 2011</v>
      </c>
      <c r="T220" s="20" t="str">
        <f>ZZZ__FnCalls!F24</f>
        <v>MMM 2011</v>
      </c>
      <c r="U220" s="20" t="str">
        <f>ZZZ__FnCalls!F25</f>
        <v>MMM 2011</v>
      </c>
      <c r="V220" s="20" t="str">
        <f>ZZZ__FnCalls!F26</f>
        <v>MMM 2011</v>
      </c>
      <c r="W220" s="20" t="str">
        <f>ZZZ__FnCalls!F27</f>
        <v>MMM 2011</v>
      </c>
      <c r="X220" s="20" t="str">
        <f>ZZZ__FnCalls!F28</f>
        <v>MMM 2011</v>
      </c>
      <c r="Y220" s="20" t="str">
        <f>ZZZ__FnCalls!F29</f>
        <v>MMM 2011</v>
      </c>
      <c r="Z220" s="20" t="str">
        <f>ZZZ__FnCalls!F30</f>
        <v>MMM 2011</v>
      </c>
      <c r="AA220" s="21" t="str">
        <f>ZZZ__FnCalls!H19</f>
        <v>2011</v>
      </c>
      <c r="AB220" s="20" t="str">
        <f>ZZZ__FnCalls!F31</f>
        <v>MMM 2012</v>
      </c>
      <c r="AC220" s="20" t="str">
        <f>ZZZ__FnCalls!F32</f>
        <v>MMM 2012</v>
      </c>
      <c r="AD220" s="20" t="str">
        <f>ZZZ__FnCalls!F33</f>
        <v>MMM 2012</v>
      </c>
      <c r="AE220" s="20" t="str">
        <f>ZZZ__FnCalls!F34</f>
        <v>MMM 2012</v>
      </c>
      <c r="AF220" s="20" t="str">
        <f>ZZZ__FnCalls!F35</f>
        <v>MMM 2012</v>
      </c>
      <c r="AG220" s="20" t="str">
        <f>ZZZ__FnCalls!F36</f>
        <v>MMM 2012</v>
      </c>
      <c r="AH220" s="20" t="str">
        <f>ZZZ__FnCalls!F37</f>
        <v>MMM 2012</v>
      </c>
      <c r="AI220" s="20" t="str">
        <f>ZZZ__FnCalls!F38</f>
        <v>MMM 2012</v>
      </c>
      <c r="AJ220" s="20" t="str">
        <f>ZZZ__FnCalls!F39</f>
        <v>MMM 2012</v>
      </c>
      <c r="AK220" s="20" t="str">
        <f>ZZZ__FnCalls!F40</f>
        <v>MMM 2012</v>
      </c>
      <c r="AL220" s="20" t="str">
        <f>ZZZ__FnCalls!F41</f>
        <v>MMM 2012</v>
      </c>
      <c r="AM220" s="20" t="str">
        <f>ZZZ__FnCalls!F42</f>
        <v>MMM 2012</v>
      </c>
      <c r="AN220" s="21" t="str">
        <f>ZZZ__FnCalls!H31</f>
        <v>2012</v>
      </c>
      <c r="AO220" s="20" t="str">
        <f>ZZZ__FnCalls!F43</f>
        <v>MMM 2013</v>
      </c>
      <c r="AP220" s="20" t="str">
        <f>ZZZ__FnCalls!F44</f>
        <v>MMM 2013</v>
      </c>
      <c r="AQ220" s="20" t="str">
        <f>ZZZ__FnCalls!F45</f>
        <v>MMM 2013</v>
      </c>
      <c r="AR220" s="20" t="str">
        <f>ZZZ__FnCalls!F46</f>
        <v>MMM 2013</v>
      </c>
      <c r="AS220" s="20" t="str">
        <f>ZZZ__FnCalls!F47</f>
        <v>MMM 2013</v>
      </c>
      <c r="AT220" s="20" t="str">
        <f>ZZZ__FnCalls!F48</f>
        <v>MMM 2013</v>
      </c>
      <c r="AU220" s="20" t="str">
        <f>ZZZ__FnCalls!F49</f>
        <v>MMM 2013</v>
      </c>
      <c r="AV220" s="20" t="str">
        <f>ZZZ__FnCalls!F50</f>
        <v>MMM 2013</v>
      </c>
      <c r="AW220" s="20" t="str">
        <f>ZZZ__FnCalls!F51</f>
        <v>MMM 2013</v>
      </c>
      <c r="AX220" s="20" t="str">
        <f>ZZZ__FnCalls!F52</f>
        <v>MMM 2013</v>
      </c>
      <c r="AY220" s="20" t="str">
        <f>ZZZ__FnCalls!F53</f>
        <v>MMM 2013</v>
      </c>
      <c r="AZ220" s="20" t="str">
        <f>ZZZ__FnCalls!F54</f>
        <v>MMM 2013</v>
      </c>
      <c r="BA220" s="21" t="str">
        <f>ZZZ__FnCalls!H43</f>
        <v>2013</v>
      </c>
      <c r="BB220" s="20" t="str">
        <f>ZZZ__FnCalls!F55</f>
        <v>MMM 2014</v>
      </c>
      <c r="BC220" s="20" t="str">
        <f>ZZZ__FnCalls!F56</f>
        <v>MMM 2014</v>
      </c>
      <c r="BD220" s="20" t="str">
        <f>ZZZ__FnCalls!F57</f>
        <v>MMM 2014</v>
      </c>
      <c r="BE220" s="20" t="str">
        <f>ZZZ__FnCalls!F58</f>
        <v>MMM 2014</v>
      </c>
      <c r="BF220" s="20" t="str">
        <f>ZZZ__FnCalls!F59</f>
        <v>MMM 2014</v>
      </c>
      <c r="BG220" s="20" t="str">
        <f>ZZZ__FnCalls!F60</f>
        <v>MMM 2014</v>
      </c>
      <c r="BH220" s="20" t="str">
        <f>ZZZ__FnCalls!F61</f>
        <v>MMM 2014</v>
      </c>
      <c r="BI220" s="20" t="str">
        <f>ZZZ__FnCalls!F62</f>
        <v>MMM 2014</v>
      </c>
      <c r="BJ220" s="20" t="str">
        <f>ZZZ__FnCalls!F63</f>
        <v>MMM 2014</v>
      </c>
      <c r="BK220" s="20" t="str">
        <f>ZZZ__FnCalls!F64</f>
        <v>MMM 2014</v>
      </c>
      <c r="BL220" s="20" t="str">
        <f>ZZZ__FnCalls!F65</f>
        <v>MMM 2014</v>
      </c>
      <c r="BM220" s="20" t="str">
        <f>ZZZ__FnCalls!F66</f>
        <v>MMM 2014</v>
      </c>
      <c r="BN220" s="21" t="str">
        <f>ZZZ__FnCalls!H55</f>
        <v>2014</v>
      </c>
      <c r="BO220" s="20" t="str">
        <f>ZZZ__FnCalls!F67</f>
        <v>MMM 2015</v>
      </c>
      <c r="BP220" s="20" t="str">
        <f>ZZZ__FnCalls!F68</f>
        <v>MMM 2015</v>
      </c>
      <c r="BQ220" s="20" t="str">
        <f>ZZZ__FnCalls!F69</f>
        <v>MMM 2015</v>
      </c>
      <c r="BR220" s="20" t="str">
        <f>ZZZ__FnCalls!F70</f>
        <v>MMM 2015</v>
      </c>
      <c r="BS220" s="20" t="str">
        <f>ZZZ__FnCalls!F71</f>
        <v>MMM 2015</v>
      </c>
      <c r="BT220" s="20" t="str">
        <f>ZZZ__FnCalls!F72</f>
        <v>MMM 2015</v>
      </c>
      <c r="BU220" s="20" t="str">
        <f>ZZZ__FnCalls!F73</f>
        <v>MMM 2015</v>
      </c>
      <c r="BV220" s="20" t="str">
        <f>ZZZ__FnCalls!F74</f>
        <v>MMM 2015</v>
      </c>
      <c r="BW220" s="20" t="str">
        <f>ZZZ__FnCalls!F75</f>
        <v>MMM 2015</v>
      </c>
      <c r="BX220" s="20" t="str">
        <f>ZZZ__FnCalls!F76</f>
        <v>MMM 2015</v>
      </c>
      <c r="BY220" s="20" t="str">
        <f>ZZZ__FnCalls!F77</f>
        <v>MMM 2015</v>
      </c>
      <c r="BZ220" s="20" t="str">
        <f>ZZZ__FnCalls!F78</f>
        <v>MMM 2015</v>
      </c>
      <c r="CA220" s="21" t="str">
        <f>ZZZ__FnCalls!H67</f>
        <v>2015</v>
      </c>
      <c r="CB220" s="20" t="str">
        <f>ZZZ__FnCalls!F79</f>
        <v>MMM 2016</v>
      </c>
      <c r="CC220" s="20" t="str">
        <f>ZZZ__FnCalls!F80</f>
        <v>MMM 2016</v>
      </c>
      <c r="CD220" s="20" t="str">
        <f>ZZZ__FnCalls!F81</f>
        <v>MMM 2016</v>
      </c>
      <c r="CE220" s="20" t="str">
        <f>ZZZ__FnCalls!F82</f>
        <v>MMM 2016</v>
      </c>
      <c r="CF220" s="20" t="str">
        <f>ZZZ__FnCalls!F83</f>
        <v>MMM 2016</v>
      </c>
      <c r="CG220" s="20" t="str">
        <f>ZZZ__FnCalls!F84</f>
        <v>MMM 2016</v>
      </c>
      <c r="CH220" s="20" t="str">
        <f>ZZZ__FnCalls!F85</f>
        <v>MMM 2016</v>
      </c>
      <c r="CI220" s="20" t="str">
        <f>ZZZ__FnCalls!F86</f>
        <v>MMM 2016</v>
      </c>
      <c r="CJ220" s="20" t="str">
        <f>ZZZ__FnCalls!F87</f>
        <v>MMM 2016</v>
      </c>
      <c r="CK220" s="20" t="str">
        <f>ZZZ__FnCalls!F88</f>
        <v>MMM 2016</v>
      </c>
      <c r="CL220" s="20" t="str">
        <f>ZZZ__FnCalls!F89</f>
        <v>MMM 2016</v>
      </c>
      <c r="CM220" s="20" t="str">
        <f>ZZZ__FnCalls!F90</f>
        <v>MMM 2016</v>
      </c>
      <c r="CN220" s="21" t="str">
        <f>ZZZ__FnCalls!H79</f>
        <v>2016</v>
      </c>
      <c r="CO220" s="20" t="str">
        <f>ZZZ__FnCalls!F91</f>
        <v>MMM 2017</v>
      </c>
      <c r="CP220" s="20" t="str">
        <f>ZZZ__FnCalls!F92</f>
        <v>MMM 2017</v>
      </c>
      <c r="CQ220" s="20" t="str">
        <f>ZZZ__FnCalls!F93</f>
        <v>MMM 2017</v>
      </c>
      <c r="CR220" s="20" t="str">
        <f>ZZZ__FnCalls!F94</f>
        <v>MMM 2017</v>
      </c>
      <c r="CS220" s="20" t="str">
        <f>ZZZ__FnCalls!F95</f>
        <v>MMM 2017</v>
      </c>
      <c r="CT220" s="20" t="str">
        <f>ZZZ__FnCalls!F96</f>
        <v>MMM 2017</v>
      </c>
      <c r="CU220" s="20" t="str">
        <f>ZZZ__FnCalls!F97</f>
        <v>MMM 2017</v>
      </c>
      <c r="CV220" s="20" t="str">
        <f>ZZZ__FnCalls!F98</f>
        <v>MMM 2017</v>
      </c>
      <c r="CW220" s="20" t="str">
        <f>ZZZ__FnCalls!F99</f>
        <v>MMM 2017</v>
      </c>
      <c r="CX220" s="20" t="str">
        <f>ZZZ__FnCalls!F100</f>
        <v>MMM 2017</v>
      </c>
      <c r="CY220" s="20" t="str">
        <f>ZZZ__FnCalls!F101</f>
        <v>MMM 2017</v>
      </c>
      <c r="CZ220" s="20" t="str">
        <f>ZZZ__FnCalls!F102</f>
        <v>MMM 2017</v>
      </c>
      <c r="DA220" s="21" t="str">
        <f>ZZZ__FnCalls!H91</f>
        <v>2017</v>
      </c>
      <c r="DB220" s="20" t="str">
        <f>ZZZ__FnCalls!F103</f>
        <v>MMM 2018</v>
      </c>
      <c r="DC220" s="20" t="str">
        <f>ZZZ__FnCalls!F104</f>
        <v>MMM 2018</v>
      </c>
      <c r="DD220" s="20" t="str">
        <f>ZZZ__FnCalls!F105</f>
        <v>MMM 2018</v>
      </c>
      <c r="DE220" s="20" t="str">
        <f>ZZZ__FnCalls!F106</f>
        <v>MMM 2018</v>
      </c>
      <c r="DF220" s="20" t="str">
        <f>ZZZ__FnCalls!F107</f>
        <v>MMM 2018</v>
      </c>
      <c r="DG220" s="20" t="str">
        <f>ZZZ__FnCalls!F108</f>
        <v>MMM 2018</v>
      </c>
      <c r="DH220" s="20" t="str">
        <f>ZZZ__FnCalls!F109</f>
        <v>MMM 2018</v>
      </c>
      <c r="DI220" s="20" t="str">
        <f>ZZZ__FnCalls!F110</f>
        <v>MMM 2018</v>
      </c>
      <c r="DJ220" s="20" t="str">
        <f>ZZZ__FnCalls!F111</f>
        <v>MMM 2018</v>
      </c>
      <c r="DK220" s="20" t="str">
        <f>ZZZ__FnCalls!F112</f>
        <v>MMM 2018</v>
      </c>
      <c r="DL220" s="20" t="str">
        <f>ZZZ__FnCalls!F113</f>
        <v>MMM 2018</v>
      </c>
      <c r="DM220" s="20" t="str">
        <f>ZZZ__FnCalls!F114</f>
        <v>MMM 2018</v>
      </c>
      <c r="DN220" s="21" t="str">
        <f>ZZZ__FnCalls!H103</f>
        <v>2018</v>
      </c>
      <c r="DO220" s="20" t="str">
        <f>ZZZ__FnCalls!F115</f>
        <v>MMM 2019</v>
      </c>
      <c r="DP220" s="20" t="str">
        <f>ZZZ__FnCalls!F116</f>
        <v>MMM 2019</v>
      </c>
      <c r="DQ220" s="20" t="str">
        <f>ZZZ__FnCalls!F117</f>
        <v>MMM 2019</v>
      </c>
      <c r="DR220" s="20" t="str">
        <f>ZZZ__FnCalls!F118</f>
        <v>MMM 2019</v>
      </c>
      <c r="DS220" s="20" t="str">
        <f>ZZZ__FnCalls!F119</f>
        <v>MMM 2019</v>
      </c>
      <c r="DT220" s="20" t="str">
        <f>ZZZ__FnCalls!F120</f>
        <v>MMM 2019</v>
      </c>
      <c r="DU220" s="20" t="str">
        <f>ZZZ__FnCalls!F121</f>
        <v>MMM 2019</v>
      </c>
      <c r="DV220" s="20" t="str">
        <f>ZZZ__FnCalls!F122</f>
        <v>MMM 2019</v>
      </c>
      <c r="DW220" s="20" t="str">
        <f>ZZZ__FnCalls!F123</f>
        <v>MMM 2019</v>
      </c>
      <c r="DX220" s="20" t="str">
        <f>ZZZ__FnCalls!F124</f>
        <v>MMM 2019</v>
      </c>
      <c r="DY220" s="20" t="str">
        <f>ZZZ__FnCalls!F125</f>
        <v>MMM 2019</v>
      </c>
      <c r="DZ220" s="20" t="str">
        <f>ZZZ__FnCalls!F126</f>
        <v>MMM 2019</v>
      </c>
      <c r="EA220" s="21" t="str">
        <f>ZZZ__FnCalls!H115</f>
        <v>2019</v>
      </c>
      <c r="EB220" s="20" t="str">
        <f>ZZZ__FnCalls!F127</f>
        <v>MMM 2020</v>
      </c>
      <c r="EC220" s="20" t="str">
        <f>ZZZ__FnCalls!F128</f>
        <v>MMM 2020</v>
      </c>
      <c r="ED220" s="20" t="str">
        <f>ZZZ__FnCalls!F129</f>
        <v>MMM 2020</v>
      </c>
      <c r="EE220" s="20" t="str">
        <f>ZZZ__FnCalls!F130</f>
        <v>MMM 2020</v>
      </c>
      <c r="EF220" s="20" t="str">
        <f>ZZZ__FnCalls!F131</f>
        <v>MMM 2020</v>
      </c>
      <c r="EG220" s="20" t="str">
        <f>ZZZ__FnCalls!F132</f>
        <v>MMM 2020</v>
      </c>
      <c r="EH220" s="20" t="str">
        <f>ZZZ__FnCalls!F133</f>
        <v>MMM 2020</v>
      </c>
      <c r="EI220" s="20" t="str">
        <f>ZZZ__FnCalls!F134</f>
        <v>MMM 2020</v>
      </c>
      <c r="EJ220" s="20" t="str">
        <f>ZZZ__FnCalls!F135</f>
        <v>MMM 2020</v>
      </c>
      <c r="EK220" s="20" t="str">
        <f>ZZZ__FnCalls!F136</f>
        <v>MMM 2020</v>
      </c>
      <c r="EL220" s="20" t="str">
        <f>ZZZ__FnCalls!F137</f>
        <v>MMM 2020</v>
      </c>
      <c r="EM220" s="20" t="str">
        <f>ZZZ__FnCalls!F138</f>
        <v>MMM 2020</v>
      </c>
      <c r="EN220" s="21" t="str">
        <f>ZZZ__FnCalls!H127</f>
        <v>2020</v>
      </c>
    </row>
    <row r="221" spans="1:144" ht="12.75" customHeight="1" x14ac:dyDescent="0.2">
      <c r="A221" s="5"/>
      <c r="B221" s="44" t="str">
        <f>ZZZ__FnCalls!F7</f>
        <v>MMM 2010</v>
      </c>
      <c r="C221" s="44" t="str">
        <f>ZZZ__FnCalls!F8</f>
        <v>MMM 2010</v>
      </c>
      <c r="D221" s="44" t="str">
        <f>ZZZ__FnCalls!F9</f>
        <v>MMM 2010</v>
      </c>
      <c r="E221" s="44" t="str">
        <f>ZZZ__FnCalls!F10</f>
        <v>MMM 2010</v>
      </c>
      <c r="F221" s="44" t="str">
        <f>ZZZ__FnCalls!F11</f>
        <v>MMM 2010</v>
      </c>
      <c r="G221" s="44" t="str">
        <f>ZZZ__FnCalls!F12</f>
        <v>MMM 2010</v>
      </c>
      <c r="H221" s="44" t="str">
        <f>ZZZ__FnCalls!F13</f>
        <v>MMM 2010</v>
      </c>
      <c r="I221" s="44" t="str">
        <f>ZZZ__FnCalls!F14</f>
        <v>MMM 2010</v>
      </c>
      <c r="J221" s="44" t="str">
        <f>ZZZ__FnCalls!F15</f>
        <v>MMM 2010</v>
      </c>
      <c r="K221" s="44" t="str">
        <f>ZZZ__FnCalls!F16</f>
        <v>MMM 2010</v>
      </c>
      <c r="L221" s="44" t="str">
        <f>ZZZ__FnCalls!F17</f>
        <v>MMM 2010</v>
      </c>
      <c r="M221" s="44" t="str">
        <f>ZZZ__FnCalls!F18</f>
        <v>MMM 2010</v>
      </c>
      <c r="N221" s="45" t="str">
        <f>ZZZ__FnCalls!F7</f>
        <v>MMM 2010</v>
      </c>
      <c r="O221" s="44" t="str">
        <f>ZZZ__FnCalls!F19</f>
        <v>MMM 2011</v>
      </c>
      <c r="P221" s="44" t="str">
        <f>ZZZ__FnCalls!F20</f>
        <v>MMM 2011</v>
      </c>
      <c r="Q221" s="44" t="str">
        <f>ZZZ__FnCalls!F21</f>
        <v>MMM 2011</v>
      </c>
      <c r="R221" s="44" t="str">
        <f>ZZZ__FnCalls!F22</f>
        <v>MMM 2011</v>
      </c>
      <c r="S221" s="44" t="str">
        <f>ZZZ__FnCalls!F23</f>
        <v>MMM 2011</v>
      </c>
      <c r="T221" s="44" t="str">
        <f>ZZZ__FnCalls!F24</f>
        <v>MMM 2011</v>
      </c>
      <c r="U221" s="44" t="str">
        <f>ZZZ__FnCalls!F25</f>
        <v>MMM 2011</v>
      </c>
      <c r="V221" s="44" t="str">
        <f>ZZZ__FnCalls!F26</f>
        <v>MMM 2011</v>
      </c>
      <c r="W221" s="44" t="str">
        <f>ZZZ__FnCalls!F27</f>
        <v>MMM 2011</v>
      </c>
      <c r="X221" s="44" t="str">
        <f>ZZZ__FnCalls!F28</f>
        <v>MMM 2011</v>
      </c>
      <c r="Y221" s="44" t="str">
        <f>ZZZ__FnCalls!F29</f>
        <v>MMM 2011</v>
      </c>
      <c r="Z221" s="44" t="str">
        <f>ZZZ__FnCalls!F30</f>
        <v>MMM 2011</v>
      </c>
      <c r="AA221" s="45" t="str">
        <f>ZZZ__FnCalls!F19</f>
        <v>MMM 2011</v>
      </c>
      <c r="AB221" s="44" t="str">
        <f>ZZZ__FnCalls!F31</f>
        <v>MMM 2012</v>
      </c>
      <c r="AC221" s="44" t="str">
        <f>ZZZ__FnCalls!F32</f>
        <v>MMM 2012</v>
      </c>
      <c r="AD221" s="44" t="str">
        <f>ZZZ__FnCalls!F33</f>
        <v>MMM 2012</v>
      </c>
      <c r="AE221" s="44" t="str">
        <f>ZZZ__FnCalls!F34</f>
        <v>MMM 2012</v>
      </c>
      <c r="AF221" s="44" t="str">
        <f>ZZZ__FnCalls!F35</f>
        <v>MMM 2012</v>
      </c>
      <c r="AG221" s="44" t="str">
        <f>ZZZ__FnCalls!F36</f>
        <v>MMM 2012</v>
      </c>
      <c r="AH221" s="44" t="str">
        <f>ZZZ__FnCalls!F37</f>
        <v>MMM 2012</v>
      </c>
      <c r="AI221" s="44" t="str">
        <f>ZZZ__FnCalls!F38</f>
        <v>MMM 2012</v>
      </c>
      <c r="AJ221" s="44" t="str">
        <f>ZZZ__FnCalls!F39</f>
        <v>MMM 2012</v>
      </c>
      <c r="AK221" s="44" t="str">
        <f>ZZZ__FnCalls!F40</f>
        <v>MMM 2012</v>
      </c>
      <c r="AL221" s="44" t="str">
        <f>ZZZ__FnCalls!F41</f>
        <v>MMM 2012</v>
      </c>
      <c r="AM221" s="44" t="str">
        <f>ZZZ__FnCalls!F42</f>
        <v>MMM 2012</v>
      </c>
      <c r="AN221" s="45" t="str">
        <f>ZZZ__FnCalls!F31</f>
        <v>MMM 2012</v>
      </c>
      <c r="AO221" s="44" t="str">
        <f>ZZZ__FnCalls!F43</f>
        <v>MMM 2013</v>
      </c>
      <c r="AP221" s="44" t="str">
        <f>ZZZ__FnCalls!F44</f>
        <v>MMM 2013</v>
      </c>
      <c r="AQ221" s="44" t="str">
        <f>ZZZ__FnCalls!F45</f>
        <v>MMM 2013</v>
      </c>
      <c r="AR221" s="44" t="str">
        <f>ZZZ__FnCalls!F46</f>
        <v>MMM 2013</v>
      </c>
      <c r="AS221" s="44" t="str">
        <f>ZZZ__FnCalls!F47</f>
        <v>MMM 2013</v>
      </c>
      <c r="AT221" s="44" t="str">
        <f>ZZZ__FnCalls!F48</f>
        <v>MMM 2013</v>
      </c>
      <c r="AU221" s="44" t="str">
        <f>ZZZ__FnCalls!F49</f>
        <v>MMM 2013</v>
      </c>
      <c r="AV221" s="44" t="str">
        <f>ZZZ__FnCalls!F50</f>
        <v>MMM 2013</v>
      </c>
      <c r="AW221" s="44" t="str">
        <f>ZZZ__FnCalls!F51</f>
        <v>MMM 2013</v>
      </c>
      <c r="AX221" s="44" t="str">
        <f>ZZZ__FnCalls!F52</f>
        <v>MMM 2013</v>
      </c>
      <c r="AY221" s="44" t="str">
        <f>ZZZ__FnCalls!F53</f>
        <v>MMM 2013</v>
      </c>
      <c r="AZ221" s="44" t="str">
        <f>ZZZ__FnCalls!F54</f>
        <v>MMM 2013</v>
      </c>
      <c r="BA221" s="45" t="str">
        <f>ZZZ__FnCalls!F43</f>
        <v>MMM 2013</v>
      </c>
      <c r="BB221" s="44" t="str">
        <f>ZZZ__FnCalls!F55</f>
        <v>MMM 2014</v>
      </c>
      <c r="BC221" s="44" t="str">
        <f>ZZZ__FnCalls!F56</f>
        <v>MMM 2014</v>
      </c>
      <c r="BD221" s="44" t="str">
        <f>ZZZ__FnCalls!F57</f>
        <v>MMM 2014</v>
      </c>
      <c r="BE221" s="44" t="str">
        <f>ZZZ__FnCalls!F58</f>
        <v>MMM 2014</v>
      </c>
      <c r="BF221" s="44" t="str">
        <f>ZZZ__FnCalls!F59</f>
        <v>MMM 2014</v>
      </c>
      <c r="BG221" s="44" t="str">
        <f>ZZZ__FnCalls!F60</f>
        <v>MMM 2014</v>
      </c>
      <c r="BH221" s="44" t="str">
        <f>ZZZ__FnCalls!F61</f>
        <v>MMM 2014</v>
      </c>
      <c r="BI221" s="44" t="str">
        <f>ZZZ__FnCalls!F62</f>
        <v>MMM 2014</v>
      </c>
      <c r="BJ221" s="44" t="str">
        <f>ZZZ__FnCalls!F63</f>
        <v>MMM 2014</v>
      </c>
      <c r="BK221" s="44" t="str">
        <f>ZZZ__FnCalls!F64</f>
        <v>MMM 2014</v>
      </c>
      <c r="BL221" s="44" t="str">
        <f>ZZZ__FnCalls!F65</f>
        <v>MMM 2014</v>
      </c>
      <c r="BM221" s="44" t="str">
        <f>ZZZ__FnCalls!F66</f>
        <v>MMM 2014</v>
      </c>
      <c r="BN221" s="45" t="str">
        <f>ZZZ__FnCalls!F55</f>
        <v>MMM 2014</v>
      </c>
      <c r="BO221" s="44" t="str">
        <f>ZZZ__FnCalls!F67</f>
        <v>MMM 2015</v>
      </c>
      <c r="BP221" s="44" t="str">
        <f>ZZZ__FnCalls!F68</f>
        <v>MMM 2015</v>
      </c>
      <c r="BQ221" s="44" t="str">
        <f>ZZZ__FnCalls!F69</f>
        <v>MMM 2015</v>
      </c>
      <c r="BR221" s="44" t="str">
        <f>ZZZ__FnCalls!F70</f>
        <v>MMM 2015</v>
      </c>
      <c r="BS221" s="44" t="str">
        <f>ZZZ__FnCalls!F71</f>
        <v>MMM 2015</v>
      </c>
      <c r="BT221" s="44" t="str">
        <f>ZZZ__FnCalls!F72</f>
        <v>MMM 2015</v>
      </c>
      <c r="BU221" s="44" t="str">
        <f>ZZZ__FnCalls!F73</f>
        <v>MMM 2015</v>
      </c>
      <c r="BV221" s="44" t="str">
        <f>ZZZ__FnCalls!F74</f>
        <v>MMM 2015</v>
      </c>
      <c r="BW221" s="44" t="str">
        <f>ZZZ__FnCalls!F75</f>
        <v>MMM 2015</v>
      </c>
      <c r="BX221" s="44" t="str">
        <f>ZZZ__FnCalls!F76</f>
        <v>MMM 2015</v>
      </c>
      <c r="BY221" s="44" t="str">
        <f>ZZZ__FnCalls!F77</f>
        <v>MMM 2015</v>
      </c>
      <c r="BZ221" s="44" t="str">
        <f>ZZZ__FnCalls!F78</f>
        <v>MMM 2015</v>
      </c>
      <c r="CA221" s="45" t="str">
        <f>ZZZ__FnCalls!F67</f>
        <v>MMM 2015</v>
      </c>
      <c r="CB221" s="44" t="str">
        <f>ZZZ__FnCalls!F79</f>
        <v>MMM 2016</v>
      </c>
      <c r="CC221" s="44" t="str">
        <f>ZZZ__FnCalls!F80</f>
        <v>MMM 2016</v>
      </c>
      <c r="CD221" s="44" t="str">
        <f>ZZZ__FnCalls!F81</f>
        <v>MMM 2016</v>
      </c>
      <c r="CE221" s="44" t="str">
        <f>ZZZ__FnCalls!F82</f>
        <v>MMM 2016</v>
      </c>
      <c r="CF221" s="44" t="str">
        <f>ZZZ__FnCalls!F83</f>
        <v>MMM 2016</v>
      </c>
      <c r="CG221" s="44" t="str">
        <f>ZZZ__FnCalls!F84</f>
        <v>MMM 2016</v>
      </c>
      <c r="CH221" s="44" t="str">
        <f>ZZZ__FnCalls!F85</f>
        <v>MMM 2016</v>
      </c>
      <c r="CI221" s="44" t="str">
        <f>ZZZ__FnCalls!F86</f>
        <v>MMM 2016</v>
      </c>
      <c r="CJ221" s="44" t="str">
        <f>ZZZ__FnCalls!F87</f>
        <v>MMM 2016</v>
      </c>
      <c r="CK221" s="44" t="str">
        <f>ZZZ__FnCalls!F88</f>
        <v>MMM 2016</v>
      </c>
      <c r="CL221" s="44" t="str">
        <f>ZZZ__FnCalls!F89</f>
        <v>MMM 2016</v>
      </c>
      <c r="CM221" s="44" t="str">
        <f>ZZZ__FnCalls!F90</f>
        <v>MMM 2016</v>
      </c>
      <c r="CN221" s="45" t="str">
        <f>ZZZ__FnCalls!F79</f>
        <v>MMM 2016</v>
      </c>
      <c r="CO221" s="44" t="str">
        <f>ZZZ__FnCalls!F91</f>
        <v>MMM 2017</v>
      </c>
      <c r="CP221" s="44" t="str">
        <f>ZZZ__FnCalls!F92</f>
        <v>MMM 2017</v>
      </c>
      <c r="CQ221" s="44" t="str">
        <f>ZZZ__FnCalls!F93</f>
        <v>MMM 2017</v>
      </c>
      <c r="CR221" s="44" t="str">
        <f>ZZZ__FnCalls!F94</f>
        <v>MMM 2017</v>
      </c>
      <c r="CS221" s="44" t="str">
        <f>ZZZ__FnCalls!F95</f>
        <v>MMM 2017</v>
      </c>
      <c r="CT221" s="44" t="str">
        <f>ZZZ__FnCalls!F96</f>
        <v>MMM 2017</v>
      </c>
      <c r="CU221" s="44" t="str">
        <f>ZZZ__FnCalls!F97</f>
        <v>MMM 2017</v>
      </c>
      <c r="CV221" s="44" t="str">
        <f>ZZZ__FnCalls!F98</f>
        <v>MMM 2017</v>
      </c>
      <c r="CW221" s="44" t="str">
        <f>ZZZ__FnCalls!F99</f>
        <v>MMM 2017</v>
      </c>
      <c r="CX221" s="44" t="str">
        <f>ZZZ__FnCalls!F100</f>
        <v>MMM 2017</v>
      </c>
      <c r="CY221" s="44" t="str">
        <f>ZZZ__FnCalls!F101</f>
        <v>MMM 2017</v>
      </c>
      <c r="CZ221" s="44" t="str">
        <f>ZZZ__FnCalls!F102</f>
        <v>MMM 2017</v>
      </c>
      <c r="DA221" s="45" t="str">
        <f>ZZZ__FnCalls!F91</f>
        <v>MMM 2017</v>
      </c>
      <c r="DB221" s="44" t="str">
        <f>ZZZ__FnCalls!F103</f>
        <v>MMM 2018</v>
      </c>
      <c r="DC221" s="44" t="str">
        <f>ZZZ__FnCalls!F104</f>
        <v>MMM 2018</v>
      </c>
      <c r="DD221" s="44" t="str">
        <f>ZZZ__FnCalls!F105</f>
        <v>MMM 2018</v>
      </c>
      <c r="DE221" s="44" t="str">
        <f>ZZZ__FnCalls!F106</f>
        <v>MMM 2018</v>
      </c>
      <c r="DF221" s="44" t="str">
        <f>ZZZ__FnCalls!F107</f>
        <v>MMM 2018</v>
      </c>
      <c r="DG221" s="44" t="str">
        <f>ZZZ__FnCalls!F108</f>
        <v>MMM 2018</v>
      </c>
      <c r="DH221" s="44" t="str">
        <f>ZZZ__FnCalls!F109</f>
        <v>MMM 2018</v>
      </c>
      <c r="DI221" s="44" t="str">
        <f>ZZZ__FnCalls!F110</f>
        <v>MMM 2018</v>
      </c>
      <c r="DJ221" s="44" t="str">
        <f>ZZZ__FnCalls!F111</f>
        <v>MMM 2018</v>
      </c>
      <c r="DK221" s="44" t="str">
        <f>ZZZ__FnCalls!F112</f>
        <v>MMM 2018</v>
      </c>
      <c r="DL221" s="44" t="str">
        <f>ZZZ__FnCalls!F113</f>
        <v>MMM 2018</v>
      </c>
      <c r="DM221" s="44" t="str">
        <f>ZZZ__FnCalls!F114</f>
        <v>MMM 2018</v>
      </c>
      <c r="DN221" s="45" t="str">
        <f>ZZZ__FnCalls!F103</f>
        <v>MMM 2018</v>
      </c>
      <c r="DO221" s="44" t="str">
        <f>ZZZ__FnCalls!F115</f>
        <v>MMM 2019</v>
      </c>
      <c r="DP221" s="44" t="str">
        <f>ZZZ__FnCalls!F116</f>
        <v>MMM 2019</v>
      </c>
      <c r="DQ221" s="44" t="str">
        <f>ZZZ__FnCalls!F117</f>
        <v>MMM 2019</v>
      </c>
      <c r="DR221" s="44" t="str">
        <f>ZZZ__FnCalls!F118</f>
        <v>MMM 2019</v>
      </c>
      <c r="DS221" s="44" t="str">
        <f>ZZZ__FnCalls!F119</f>
        <v>MMM 2019</v>
      </c>
      <c r="DT221" s="44" t="str">
        <f>ZZZ__FnCalls!F120</f>
        <v>MMM 2019</v>
      </c>
      <c r="DU221" s="44" t="str">
        <f>ZZZ__FnCalls!F121</f>
        <v>MMM 2019</v>
      </c>
      <c r="DV221" s="44" t="str">
        <f>ZZZ__FnCalls!F122</f>
        <v>MMM 2019</v>
      </c>
      <c r="DW221" s="44" t="str">
        <f>ZZZ__FnCalls!F123</f>
        <v>MMM 2019</v>
      </c>
      <c r="DX221" s="44" t="str">
        <f>ZZZ__FnCalls!F124</f>
        <v>MMM 2019</v>
      </c>
      <c r="DY221" s="44" t="str">
        <f>ZZZ__FnCalls!F125</f>
        <v>MMM 2019</v>
      </c>
      <c r="DZ221" s="44" t="str">
        <f>ZZZ__FnCalls!F126</f>
        <v>MMM 2019</v>
      </c>
      <c r="EA221" s="45" t="str">
        <f>ZZZ__FnCalls!F115</f>
        <v>MMM 2019</v>
      </c>
      <c r="EB221" s="44" t="str">
        <f>ZZZ__FnCalls!F127</f>
        <v>MMM 2020</v>
      </c>
      <c r="EC221" s="44" t="str">
        <f>ZZZ__FnCalls!F128</f>
        <v>MMM 2020</v>
      </c>
      <c r="ED221" s="44" t="str">
        <f>ZZZ__FnCalls!F129</f>
        <v>MMM 2020</v>
      </c>
      <c r="EE221" s="44" t="str">
        <f>ZZZ__FnCalls!F130</f>
        <v>MMM 2020</v>
      </c>
      <c r="EF221" s="44" t="str">
        <f>ZZZ__FnCalls!F131</f>
        <v>MMM 2020</v>
      </c>
      <c r="EG221" s="44" t="str">
        <f>ZZZ__FnCalls!F132</f>
        <v>MMM 2020</v>
      </c>
      <c r="EH221" s="44" t="str">
        <f>ZZZ__FnCalls!F133</f>
        <v>MMM 2020</v>
      </c>
      <c r="EI221" s="44" t="str">
        <f>ZZZ__FnCalls!F134</f>
        <v>MMM 2020</v>
      </c>
      <c r="EJ221" s="44" t="str">
        <f>ZZZ__FnCalls!F135</f>
        <v>MMM 2020</v>
      </c>
      <c r="EK221" s="44" t="str">
        <f>ZZZ__FnCalls!F136</f>
        <v>MMM 2020</v>
      </c>
      <c r="EL221" s="44" t="str">
        <f>ZZZ__FnCalls!F137</f>
        <v>MMM 2020</v>
      </c>
      <c r="EM221" s="44" t="str">
        <f>ZZZ__FnCalls!F138</f>
        <v>MMM 2020</v>
      </c>
      <c r="EN221" s="45" t="str">
        <f>ZZZ__FnCalls!F127</f>
        <v>MMM 2020</v>
      </c>
    </row>
    <row r="222" spans="1:144" ht="12.75" customHeight="1" x14ac:dyDescent="0.2">
      <c r="A222" s="2" t="str">
        <f>"Output_stdev_1"</f>
        <v>Output_stdev_1</v>
      </c>
    </row>
    <row r="223" spans="1:144" ht="12.75" customHeight="1" x14ac:dyDescent="0.2">
      <c r="B223" s="19" t="str">
        <f>ZZZ__FnCalls!F7</f>
        <v>MMM 2010</v>
      </c>
      <c r="C223" s="20" t="str">
        <f>ZZZ__FnCalls!F8</f>
        <v>MMM 2010</v>
      </c>
      <c r="D223" s="20" t="str">
        <f>ZZZ__FnCalls!F9</f>
        <v>MMM 2010</v>
      </c>
      <c r="E223" s="20" t="str">
        <f>ZZZ__FnCalls!F10</f>
        <v>MMM 2010</v>
      </c>
      <c r="F223" s="20" t="str">
        <f>ZZZ__FnCalls!F11</f>
        <v>MMM 2010</v>
      </c>
      <c r="G223" s="20" t="str">
        <f>ZZZ__FnCalls!F12</f>
        <v>MMM 2010</v>
      </c>
      <c r="H223" s="20" t="str">
        <f>ZZZ__FnCalls!F13</f>
        <v>MMM 2010</v>
      </c>
      <c r="I223" s="20" t="str">
        <f>ZZZ__FnCalls!F14</f>
        <v>MMM 2010</v>
      </c>
      <c r="J223" s="20" t="str">
        <f>ZZZ__FnCalls!F15</f>
        <v>MMM 2010</v>
      </c>
      <c r="K223" s="20" t="str">
        <f>ZZZ__FnCalls!F16</f>
        <v>MMM 2010</v>
      </c>
      <c r="L223" s="20" t="str">
        <f>ZZZ__FnCalls!F17</f>
        <v>MMM 2010</v>
      </c>
      <c r="M223" s="20" t="str">
        <f>ZZZ__FnCalls!F18</f>
        <v>MMM 2010</v>
      </c>
      <c r="N223" s="21" t="str">
        <f>ZZZ__FnCalls!H7</f>
        <v>2010</v>
      </c>
      <c r="O223" s="20" t="str">
        <f>ZZZ__FnCalls!F19</f>
        <v>MMM 2011</v>
      </c>
      <c r="P223" s="20" t="str">
        <f>ZZZ__FnCalls!F20</f>
        <v>MMM 2011</v>
      </c>
      <c r="Q223" s="20" t="str">
        <f>ZZZ__FnCalls!F21</f>
        <v>MMM 2011</v>
      </c>
      <c r="R223" s="20" t="str">
        <f>ZZZ__FnCalls!F22</f>
        <v>MMM 2011</v>
      </c>
      <c r="S223" s="20" t="str">
        <f>ZZZ__FnCalls!F23</f>
        <v>MMM 2011</v>
      </c>
      <c r="T223" s="20" t="str">
        <f>ZZZ__FnCalls!F24</f>
        <v>MMM 2011</v>
      </c>
      <c r="U223" s="20" t="str">
        <f>ZZZ__FnCalls!F25</f>
        <v>MMM 2011</v>
      </c>
      <c r="V223" s="20" t="str">
        <f>ZZZ__FnCalls!F26</f>
        <v>MMM 2011</v>
      </c>
      <c r="W223" s="20" t="str">
        <f>ZZZ__FnCalls!F27</f>
        <v>MMM 2011</v>
      </c>
      <c r="X223" s="20" t="str">
        <f>ZZZ__FnCalls!F28</f>
        <v>MMM 2011</v>
      </c>
      <c r="Y223" s="20" t="str">
        <f>ZZZ__FnCalls!F29</f>
        <v>MMM 2011</v>
      </c>
      <c r="Z223" s="20" t="str">
        <f>ZZZ__FnCalls!F30</f>
        <v>MMM 2011</v>
      </c>
      <c r="AA223" s="21" t="str">
        <f>ZZZ__FnCalls!H19</f>
        <v>2011</v>
      </c>
      <c r="AB223" s="20" t="str">
        <f>ZZZ__FnCalls!F31</f>
        <v>MMM 2012</v>
      </c>
      <c r="AC223" s="20" t="str">
        <f>ZZZ__FnCalls!F32</f>
        <v>MMM 2012</v>
      </c>
      <c r="AD223" s="20" t="str">
        <f>ZZZ__FnCalls!F33</f>
        <v>MMM 2012</v>
      </c>
      <c r="AE223" s="20" t="str">
        <f>ZZZ__FnCalls!F34</f>
        <v>MMM 2012</v>
      </c>
      <c r="AF223" s="20" t="str">
        <f>ZZZ__FnCalls!F35</f>
        <v>MMM 2012</v>
      </c>
      <c r="AG223" s="20" t="str">
        <f>ZZZ__FnCalls!F36</f>
        <v>MMM 2012</v>
      </c>
      <c r="AH223" s="20" t="str">
        <f>ZZZ__FnCalls!F37</f>
        <v>MMM 2012</v>
      </c>
      <c r="AI223" s="20" t="str">
        <f>ZZZ__FnCalls!F38</f>
        <v>MMM 2012</v>
      </c>
      <c r="AJ223" s="20" t="str">
        <f>ZZZ__FnCalls!F39</f>
        <v>MMM 2012</v>
      </c>
      <c r="AK223" s="20" t="str">
        <f>ZZZ__FnCalls!F40</f>
        <v>MMM 2012</v>
      </c>
      <c r="AL223" s="20" t="str">
        <f>ZZZ__FnCalls!F41</f>
        <v>MMM 2012</v>
      </c>
      <c r="AM223" s="20" t="str">
        <f>ZZZ__FnCalls!F42</f>
        <v>MMM 2012</v>
      </c>
      <c r="AN223" s="21" t="str">
        <f>ZZZ__FnCalls!H31</f>
        <v>2012</v>
      </c>
      <c r="AO223" s="20" t="str">
        <f>ZZZ__FnCalls!F43</f>
        <v>MMM 2013</v>
      </c>
      <c r="AP223" s="20" t="str">
        <f>ZZZ__FnCalls!F44</f>
        <v>MMM 2013</v>
      </c>
      <c r="AQ223" s="20" t="str">
        <f>ZZZ__FnCalls!F45</f>
        <v>MMM 2013</v>
      </c>
      <c r="AR223" s="20" t="str">
        <f>ZZZ__FnCalls!F46</f>
        <v>MMM 2013</v>
      </c>
      <c r="AS223" s="20" t="str">
        <f>ZZZ__FnCalls!F47</f>
        <v>MMM 2013</v>
      </c>
      <c r="AT223" s="20" t="str">
        <f>ZZZ__FnCalls!F48</f>
        <v>MMM 2013</v>
      </c>
      <c r="AU223" s="20" t="str">
        <f>ZZZ__FnCalls!F49</f>
        <v>MMM 2013</v>
      </c>
      <c r="AV223" s="20" t="str">
        <f>ZZZ__FnCalls!F50</f>
        <v>MMM 2013</v>
      </c>
      <c r="AW223" s="20" t="str">
        <f>ZZZ__FnCalls!F51</f>
        <v>MMM 2013</v>
      </c>
      <c r="AX223" s="20" t="str">
        <f>ZZZ__FnCalls!F52</f>
        <v>MMM 2013</v>
      </c>
      <c r="AY223" s="20" t="str">
        <f>ZZZ__FnCalls!F53</f>
        <v>MMM 2013</v>
      </c>
      <c r="AZ223" s="20" t="str">
        <f>ZZZ__FnCalls!F54</f>
        <v>MMM 2013</v>
      </c>
      <c r="BA223" s="21" t="str">
        <f>ZZZ__FnCalls!H43</f>
        <v>2013</v>
      </c>
      <c r="BB223" s="20" t="str">
        <f>ZZZ__FnCalls!F55</f>
        <v>MMM 2014</v>
      </c>
      <c r="BC223" s="20" t="str">
        <f>ZZZ__FnCalls!F56</f>
        <v>MMM 2014</v>
      </c>
      <c r="BD223" s="20" t="str">
        <f>ZZZ__FnCalls!F57</f>
        <v>MMM 2014</v>
      </c>
      <c r="BE223" s="20" t="str">
        <f>ZZZ__FnCalls!F58</f>
        <v>MMM 2014</v>
      </c>
      <c r="BF223" s="20" t="str">
        <f>ZZZ__FnCalls!F59</f>
        <v>MMM 2014</v>
      </c>
      <c r="BG223" s="20" t="str">
        <f>ZZZ__FnCalls!F60</f>
        <v>MMM 2014</v>
      </c>
      <c r="BH223" s="20" t="str">
        <f>ZZZ__FnCalls!F61</f>
        <v>MMM 2014</v>
      </c>
      <c r="BI223" s="20" t="str">
        <f>ZZZ__FnCalls!F62</f>
        <v>MMM 2014</v>
      </c>
      <c r="BJ223" s="20" t="str">
        <f>ZZZ__FnCalls!F63</f>
        <v>MMM 2014</v>
      </c>
      <c r="BK223" s="20" t="str">
        <f>ZZZ__FnCalls!F64</f>
        <v>MMM 2014</v>
      </c>
      <c r="BL223" s="20" t="str">
        <f>ZZZ__FnCalls!F65</f>
        <v>MMM 2014</v>
      </c>
      <c r="BM223" s="20" t="str">
        <f>ZZZ__FnCalls!F66</f>
        <v>MMM 2014</v>
      </c>
      <c r="BN223" s="21" t="str">
        <f>ZZZ__FnCalls!H55</f>
        <v>2014</v>
      </c>
      <c r="BO223" s="20" t="str">
        <f>ZZZ__FnCalls!F67</f>
        <v>MMM 2015</v>
      </c>
      <c r="BP223" s="20" t="str">
        <f>ZZZ__FnCalls!F68</f>
        <v>MMM 2015</v>
      </c>
      <c r="BQ223" s="20" t="str">
        <f>ZZZ__FnCalls!F69</f>
        <v>MMM 2015</v>
      </c>
      <c r="BR223" s="20" t="str">
        <f>ZZZ__FnCalls!F70</f>
        <v>MMM 2015</v>
      </c>
      <c r="BS223" s="20" t="str">
        <f>ZZZ__FnCalls!F71</f>
        <v>MMM 2015</v>
      </c>
      <c r="BT223" s="20" t="str">
        <f>ZZZ__FnCalls!F72</f>
        <v>MMM 2015</v>
      </c>
      <c r="BU223" s="20" t="str">
        <f>ZZZ__FnCalls!F73</f>
        <v>MMM 2015</v>
      </c>
      <c r="BV223" s="20" t="str">
        <f>ZZZ__FnCalls!F74</f>
        <v>MMM 2015</v>
      </c>
      <c r="BW223" s="20" t="str">
        <f>ZZZ__FnCalls!F75</f>
        <v>MMM 2015</v>
      </c>
      <c r="BX223" s="20" t="str">
        <f>ZZZ__FnCalls!F76</f>
        <v>MMM 2015</v>
      </c>
      <c r="BY223" s="20" t="str">
        <f>ZZZ__FnCalls!F77</f>
        <v>MMM 2015</v>
      </c>
      <c r="BZ223" s="20" t="str">
        <f>ZZZ__FnCalls!F78</f>
        <v>MMM 2015</v>
      </c>
      <c r="CA223" s="21" t="str">
        <f>ZZZ__FnCalls!H67</f>
        <v>2015</v>
      </c>
      <c r="CB223" s="20" t="str">
        <f>ZZZ__FnCalls!F79</f>
        <v>MMM 2016</v>
      </c>
      <c r="CC223" s="20" t="str">
        <f>ZZZ__FnCalls!F80</f>
        <v>MMM 2016</v>
      </c>
      <c r="CD223" s="20" t="str">
        <f>ZZZ__FnCalls!F81</f>
        <v>MMM 2016</v>
      </c>
      <c r="CE223" s="20" t="str">
        <f>ZZZ__FnCalls!F82</f>
        <v>MMM 2016</v>
      </c>
      <c r="CF223" s="20" t="str">
        <f>ZZZ__FnCalls!F83</f>
        <v>MMM 2016</v>
      </c>
      <c r="CG223" s="20" t="str">
        <f>ZZZ__FnCalls!F84</f>
        <v>MMM 2016</v>
      </c>
      <c r="CH223" s="20" t="str">
        <f>ZZZ__FnCalls!F85</f>
        <v>MMM 2016</v>
      </c>
      <c r="CI223" s="20" t="str">
        <f>ZZZ__FnCalls!F86</f>
        <v>MMM 2016</v>
      </c>
      <c r="CJ223" s="20" t="str">
        <f>ZZZ__FnCalls!F87</f>
        <v>MMM 2016</v>
      </c>
      <c r="CK223" s="20" t="str">
        <f>ZZZ__FnCalls!F88</f>
        <v>MMM 2016</v>
      </c>
      <c r="CL223" s="20" t="str">
        <f>ZZZ__FnCalls!F89</f>
        <v>MMM 2016</v>
      </c>
      <c r="CM223" s="20" t="str">
        <f>ZZZ__FnCalls!F90</f>
        <v>MMM 2016</v>
      </c>
      <c r="CN223" s="21" t="str">
        <f>ZZZ__FnCalls!H79</f>
        <v>2016</v>
      </c>
      <c r="CO223" s="20" t="str">
        <f>ZZZ__FnCalls!F91</f>
        <v>MMM 2017</v>
      </c>
      <c r="CP223" s="20" t="str">
        <f>ZZZ__FnCalls!F92</f>
        <v>MMM 2017</v>
      </c>
      <c r="CQ223" s="20" t="str">
        <f>ZZZ__FnCalls!F93</f>
        <v>MMM 2017</v>
      </c>
      <c r="CR223" s="20" t="str">
        <f>ZZZ__FnCalls!F94</f>
        <v>MMM 2017</v>
      </c>
      <c r="CS223" s="20" t="str">
        <f>ZZZ__FnCalls!F95</f>
        <v>MMM 2017</v>
      </c>
      <c r="CT223" s="20" t="str">
        <f>ZZZ__FnCalls!F96</f>
        <v>MMM 2017</v>
      </c>
      <c r="CU223" s="20" t="str">
        <f>ZZZ__FnCalls!F97</f>
        <v>MMM 2017</v>
      </c>
      <c r="CV223" s="20" t="str">
        <f>ZZZ__FnCalls!F98</f>
        <v>MMM 2017</v>
      </c>
      <c r="CW223" s="20" t="str">
        <f>ZZZ__FnCalls!F99</f>
        <v>MMM 2017</v>
      </c>
      <c r="CX223" s="20" t="str">
        <f>ZZZ__FnCalls!F100</f>
        <v>MMM 2017</v>
      </c>
      <c r="CY223" s="20" t="str">
        <f>ZZZ__FnCalls!F101</f>
        <v>MMM 2017</v>
      </c>
      <c r="CZ223" s="20" t="str">
        <f>ZZZ__FnCalls!F102</f>
        <v>MMM 2017</v>
      </c>
      <c r="DA223" s="21" t="str">
        <f>ZZZ__FnCalls!H91</f>
        <v>2017</v>
      </c>
      <c r="DB223" s="20" t="str">
        <f>ZZZ__FnCalls!F103</f>
        <v>MMM 2018</v>
      </c>
      <c r="DC223" s="20" t="str">
        <f>ZZZ__FnCalls!F104</f>
        <v>MMM 2018</v>
      </c>
      <c r="DD223" s="20" t="str">
        <f>ZZZ__FnCalls!F105</f>
        <v>MMM 2018</v>
      </c>
      <c r="DE223" s="20" t="str">
        <f>ZZZ__FnCalls!F106</f>
        <v>MMM 2018</v>
      </c>
      <c r="DF223" s="20" t="str">
        <f>ZZZ__FnCalls!F107</f>
        <v>MMM 2018</v>
      </c>
      <c r="DG223" s="20" t="str">
        <f>ZZZ__FnCalls!F108</f>
        <v>MMM 2018</v>
      </c>
      <c r="DH223" s="20" t="str">
        <f>ZZZ__FnCalls!F109</f>
        <v>MMM 2018</v>
      </c>
      <c r="DI223" s="20" t="str">
        <f>ZZZ__FnCalls!F110</f>
        <v>MMM 2018</v>
      </c>
      <c r="DJ223" s="20" t="str">
        <f>ZZZ__FnCalls!F111</f>
        <v>MMM 2018</v>
      </c>
      <c r="DK223" s="20" t="str">
        <f>ZZZ__FnCalls!F112</f>
        <v>MMM 2018</v>
      </c>
      <c r="DL223" s="20" t="str">
        <f>ZZZ__FnCalls!F113</f>
        <v>MMM 2018</v>
      </c>
      <c r="DM223" s="20" t="str">
        <f>ZZZ__FnCalls!F114</f>
        <v>MMM 2018</v>
      </c>
      <c r="DN223" s="21" t="str">
        <f>ZZZ__FnCalls!H103</f>
        <v>2018</v>
      </c>
      <c r="DO223" s="20" t="str">
        <f>ZZZ__FnCalls!F115</f>
        <v>MMM 2019</v>
      </c>
      <c r="DP223" s="20" t="str">
        <f>ZZZ__FnCalls!F116</f>
        <v>MMM 2019</v>
      </c>
      <c r="DQ223" s="20" t="str">
        <f>ZZZ__FnCalls!F117</f>
        <v>MMM 2019</v>
      </c>
      <c r="DR223" s="20" t="str">
        <f>ZZZ__FnCalls!F118</f>
        <v>MMM 2019</v>
      </c>
      <c r="DS223" s="20" t="str">
        <f>ZZZ__FnCalls!F119</f>
        <v>MMM 2019</v>
      </c>
      <c r="DT223" s="20" t="str">
        <f>ZZZ__FnCalls!F120</f>
        <v>MMM 2019</v>
      </c>
      <c r="DU223" s="20" t="str">
        <f>ZZZ__FnCalls!F121</f>
        <v>MMM 2019</v>
      </c>
      <c r="DV223" s="20" t="str">
        <f>ZZZ__FnCalls!F122</f>
        <v>MMM 2019</v>
      </c>
      <c r="DW223" s="20" t="str">
        <f>ZZZ__FnCalls!F123</f>
        <v>MMM 2019</v>
      </c>
      <c r="DX223" s="20" t="str">
        <f>ZZZ__FnCalls!F124</f>
        <v>MMM 2019</v>
      </c>
      <c r="DY223" s="20" t="str">
        <f>ZZZ__FnCalls!F125</f>
        <v>MMM 2019</v>
      </c>
      <c r="DZ223" s="20" t="str">
        <f>ZZZ__FnCalls!F126</f>
        <v>MMM 2019</v>
      </c>
      <c r="EA223" s="21" t="str">
        <f>ZZZ__FnCalls!H115</f>
        <v>2019</v>
      </c>
      <c r="EB223" s="20" t="str">
        <f>ZZZ__FnCalls!F127</f>
        <v>MMM 2020</v>
      </c>
      <c r="EC223" s="20" t="str">
        <f>ZZZ__FnCalls!F128</f>
        <v>MMM 2020</v>
      </c>
      <c r="ED223" s="20" t="str">
        <f>ZZZ__FnCalls!F129</f>
        <v>MMM 2020</v>
      </c>
      <c r="EE223" s="20" t="str">
        <f>ZZZ__FnCalls!F130</f>
        <v>MMM 2020</v>
      </c>
      <c r="EF223" s="20" t="str">
        <f>ZZZ__FnCalls!F131</f>
        <v>MMM 2020</v>
      </c>
      <c r="EG223" s="20" t="str">
        <f>ZZZ__FnCalls!F132</f>
        <v>MMM 2020</v>
      </c>
      <c r="EH223" s="20" t="str">
        <f>ZZZ__FnCalls!F133</f>
        <v>MMM 2020</v>
      </c>
      <c r="EI223" s="20" t="str">
        <f>ZZZ__FnCalls!F134</f>
        <v>MMM 2020</v>
      </c>
      <c r="EJ223" s="20" t="str">
        <f>ZZZ__FnCalls!F135</f>
        <v>MMM 2020</v>
      </c>
      <c r="EK223" s="20" t="str">
        <f>ZZZ__FnCalls!F136</f>
        <v>MMM 2020</v>
      </c>
      <c r="EL223" s="20" t="str">
        <f>ZZZ__FnCalls!F137</f>
        <v>MMM 2020</v>
      </c>
      <c r="EM223" s="20" t="str">
        <f>ZZZ__FnCalls!F138</f>
        <v>MMM 2020</v>
      </c>
      <c r="EN223" s="21" t="str">
        <f>ZZZ__FnCalls!H127</f>
        <v>2020</v>
      </c>
    </row>
    <row r="224" spans="1:144" ht="12.75" customHeight="1" x14ac:dyDescent="0.2">
      <c r="A224" s="5"/>
      <c r="B224" s="44">
        <f>ZZZ__FnCalls!A7</f>
        <v>40179</v>
      </c>
      <c r="C224" s="44">
        <f>ZZZ__FnCalls!A8</f>
        <v>40210</v>
      </c>
      <c r="D224" s="44">
        <f>ZZZ__FnCalls!A9</f>
        <v>40238</v>
      </c>
      <c r="E224" s="44">
        <f>ZZZ__FnCalls!A10</f>
        <v>40269</v>
      </c>
      <c r="F224" s="44">
        <f>ZZZ__FnCalls!A11</f>
        <v>40299</v>
      </c>
      <c r="G224" s="44">
        <f>ZZZ__FnCalls!A12</f>
        <v>40330</v>
      </c>
      <c r="H224" s="44">
        <f>ZZZ__FnCalls!A13</f>
        <v>40360</v>
      </c>
      <c r="I224" s="44">
        <f>ZZZ__FnCalls!A14</f>
        <v>40391</v>
      </c>
      <c r="J224" s="44">
        <f>ZZZ__FnCalls!A15</f>
        <v>40422</v>
      </c>
      <c r="K224" s="44">
        <f>ZZZ__FnCalls!A16</f>
        <v>40452</v>
      </c>
      <c r="L224" s="44">
        <f>ZZZ__FnCalls!A17</f>
        <v>40483</v>
      </c>
      <c r="M224" s="44">
        <f>ZZZ__FnCalls!A18</f>
        <v>40513</v>
      </c>
      <c r="N224" s="45">
        <f>ZZZ__FnCalls!A7</f>
        <v>40179</v>
      </c>
      <c r="O224" s="44">
        <f>ZZZ__FnCalls!A19</f>
        <v>40544</v>
      </c>
      <c r="P224" s="44">
        <f>ZZZ__FnCalls!A20</f>
        <v>40575</v>
      </c>
      <c r="Q224" s="44">
        <f>ZZZ__FnCalls!A21</f>
        <v>40603</v>
      </c>
      <c r="R224" s="44">
        <f>ZZZ__FnCalls!A22</f>
        <v>40634</v>
      </c>
      <c r="S224" s="44">
        <f>ZZZ__FnCalls!A23</f>
        <v>40664</v>
      </c>
      <c r="T224" s="44">
        <f>ZZZ__FnCalls!A24</f>
        <v>40695</v>
      </c>
      <c r="U224" s="44">
        <f>ZZZ__FnCalls!A25</f>
        <v>40725</v>
      </c>
      <c r="V224" s="44">
        <f>ZZZ__FnCalls!A26</f>
        <v>40756</v>
      </c>
      <c r="W224" s="44">
        <f>ZZZ__FnCalls!A27</f>
        <v>40787</v>
      </c>
      <c r="X224" s="44">
        <f>ZZZ__FnCalls!A28</f>
        <v>40817</v>
      </c>
      <c r="Y224" s="44">
        <f>ZZZ__FnCalls!A29</f>
        <v>40848</v>
      </c>
      <c r="Z224" s="44">
        <f>ZZZ__FnCalls!A30</f>
        <v>40878</v>
      </c>
      <c r="AA224" s="45">
        <f>ZZZ__FnCalls!A19</f>
        <v>40544</v>
      </c>
      <c r="AB224" s="44">
        <f>ZZZ__FnCalls!A31</f>
        <v>40909</v>
      </c>
      <c r="AC224" s="44">
        <f>ZZZ__FnCalls!A32</f>
        <v>40940</v>
      </c>
      <c r="AD224" s="44">
        <f>ZZZ__FnCalls!A33</f>
        <v>40969</v>
      </c>
      <c r="AE224" s="44">
        <f>ZZZ__FnCalls!A34</f>
        <v>41000</v>
      </c>
      <c r="AF224" s="44">
        <f>ZZZ__FnCalls!A35</f>
        <v>41030</v>
      </c>
      <c r="AG224" s="44">
        <f>ZZZ__FnCalls!A36</f>
        <v>41061</v>
      </c>
      <c r="AH224" s="44">
        <f>ZZZ__FnCalls!A37</f>
        <v>41091</v>
      </c>
      <c r="AI224" s="44">
        <f>ZZZ__FnCalls!A38</f>
        <v>41122</v>
      </c>
      <c r="AJ224" s="44">
        <f>ZZZ__FnCalls!A39</f>
        <v>41153</v>
      </c>
      <c r="AK224" s="44">
        <f>ZZZ__FnCalls!A40</f>
        <v>41183</v>
      </c>
      <c r="AL224" s="44">
        <f>ZZZ__FnCalls!A41</f>
        <v>41214</v>
      </c>
      <c r="AM224" s="44">
        <f>ZZZ__FnCalls!A42</f>
        <v>41244</v>
      </c>
      <c r="AN224" s="45">
        <f>ZZZ__FnCalls!A31</f>
        <v>40909</v>
      </c>
      <c r="AO224" s="44">
        <f>ZZZ__FnCalls!A43</f>
        <v>41275</v>
      </c>
      <c r="AP224" s="44">
        <f>ZZZ__FnCalls!A44</f>
        <v>41306</v>
      </c>
      <c r="AQ224" s="44">
        <f>ZZZ__FnCalls!A45</f>
        <v>41334</v>
      </c>
      <c r="AR224" s="44">
        <f>ZZZ__FnCalls!A46</f>
        <v>41365</v>
      </c>
      <c r="AS224" s="44">
        <f>ZZZ__FnCalls!A47</f>
        <v>41395</v>
      </c>
      <c r="AT224" s="44">
        <f>ZZZ__FnCalls!A48</f>
        <v>41426</v>
      </c>
      <c r="AU224" s="44">
        <f>ZZZ__FnCalls!A49</f>
        <v>41456</v>
      </c>
      <c r="AV224" s="44">
        <f>ZZZ__FnCalls!A50</f>
        <v>41487</v>
      </c>
      <c r="AW224" s="44">
        <f>ZZZ__FnCalls!A51</f>
        <v>41518</v>
      </c>
      <c r="AX224" s="44">
        <f>ZZZ__FnCalls!A52</f>
        <v>41548</v>
      </c>
      <c r="AY224" s="44">
        <f>ZZZ__FnCalls!A53</f>
        <v>41579</v>
      </c>
      <c r="AZ224" s="44">
        <f>ZZZ__FnCalls!A54</f>
        <v>41609</v>
      </c>
      <c r="BA224" s="45">
        <f>ZZZ__FnCalls!A43</f>
        <v>41275</v>
      </c>
      <c r="BB224" s="44">
        <f>ZZZ__FnCalls!A55</f>
        <v>41640</v>
      </c>
      <c r="BC224" s="44">
        <f>ZZZ__FnCalls!A56</f>
        <v>41671</v>
      </c>
      <c r="BD224" s="44">
        <f>ZZZ__FnCalls!A57</f>
        <v>41699</v>
      </c>
      <c r="BE224" s="44">
        <f>ZZZ__FnCalls!A58</f>
        <v>41730</v>
      </c>
      <c r="BF224" s="44">
        <f>ZZZ__FnCalls!A59</f>
        <v>41760</v>
      </c>
      <c r="BG224" s="44">
        <f>ZZZ__FnCalls!A60</f>
        <v>41791</v>
      </c>
      <c r="BH224" s="44">
        <f>ZZZ__FnCalls!A61</f>
        <v>41821</v>
      </c>
      <c r="BI224" s="44">
        <f>ZZZ__FnCalls!A62</f>
        <v>41852</v>
      </c>
      <c r="BJ224" s="44">
        <f>ZZZ__FnCalls!A63</f>
        <v>41883</v>
      </c>
      <c r="BK224" s="44">
        <f>ZZZ__FnCalls!A64</f>
        <v>41913</v>
      </c>
      <c r="BL224" s="44">
        <f>ZZZ__FnCalls!A65</f>
        <v>41944</v>
      </c>
      <c r="BM224" s="44">
        <f>ZZZ__FnCalls!A66</f>
        <v>41974</v>
      </c>
      <c r="BN224" s="45">
        <f>ZZZ__FnCalls!A55</f>
        <v>41640</v>
      </c>
      <c r="BO224" s="44">
        <f>ZZZ__FnCalls!A67</f>
        <v>42005</v>
      </c>
      <c r="BP224" s="44">
        <f>ZZZ__FnCalls!A68</f>
        <v>42036</v>
      </c>
      <c r="BQ224" s="44">
        <f>ZZZ__FnCalls!A69</f>
        <v>42064</v>
      </c>
      <c r="BR224" s="44">
        <f>ZZZ__FnCalls!A70</f>
        <v>42095</v>
      </c>
      <c r="BS224" s="44">
        <f>ZZZ__FnCalls!A71</f>
        <v>42125</v>
      </c>
      <c r="BT224" s="44">
        <f>ZZZ__FnCalls!A72</f>
        <v>42156</v>
      </c>
      <c r="BU224" s="44">
        <f>ZZZ__FnCalls!A73</f>
        <v>42186</v>
      </c>
      <c r="BV224" s="44">
        <f>ZZZ__FnCalls!A74</f>
        <v>42217</v>
      </c>
      <c r="BW224" s="44">
        <f>ZZZ__FnCalls!A75</f>
        <v>42248</v>
      </c>
      <c r="BX224" s="44">
        <f>ZZZ__FnCalls!A76</f>
        <v>42278</v>
      </c>
      <c r="BY224" s="44">
        <f>ZZZ__FnCalls!A77</f>
        <v>42309</v>
      </c>
      <c r="BZ224" s="44">
        <f>ZZZ__FnCalls!A78</f>
        <v>42339</v>
      </c>
      <c r="CA224" s="45">
        <f>ZZZ__FnCalls!A67</f>
        <v>42005</v>
      </c>
      <c r="CB224" s="44">
        <f>ZZZ__FnCalls!A79</f>
        <v>42370</v>
      </c>
      <c r="CC224" s="44">
        <f>ZZZ__FnCalls!A80</f>
        <v>42401</v>
      </c>
      <c r="CD224" s="44">
        <f>ZZZ__FnCalls!A81</f>
        <v>42430</v>
      </c>
      <c r="CE224" s="44">
        <f>ZZZ__FnCalls!A82</f>
        <v>42461</v>
      </c>
      <c r="CF224" s="44">
        <f>ZZZ__FnCalls!A83</f>
        <v>42491</v>
      </c>
      <c r="CG224" s="44">
        <f>ZZZ__FnCalls!A84</f>
        <v>42522</v>
      </c>
      <c r="CH224" s="44">
        <f>ZZZ__FnCalls!A85</f>
        <v>42552</v>
      </c>
      <c r="CI224" s="44">
        <f>ZZZ__FnCalls!A86</f>
        <v>42583</v>
      </c>
      <c r="CJ224" s="44">
        <f>ZZZ__FnCalls!A87</f>
        <v>42614</v>
      </c>
      <c r="CK224" s="44">
        <f>ZZZ__FnCalls!A88</f>
        <v>42644</v>
      </c>
      <c r="CL224" s="44">
        <f>ZZZ__FnCalls!A89</f>
        <v>42675</v>
      </c>
      <c r="CM224" s="44">
        <f>ZZZ__FnCalls!A90</f>
        <v>42705</v>
      </c>
      <c r="CN224" s="45">
        <f>ZZZ__FnCalls!A79</f>
        <v>42370</v>
      </c>
      <c r="CO224" s="44">
        <f>ZZZ__FnCalls!A91</f>
        <v>42736</v>
      </c>
      <c r="CP224" s="44">
        <f>ZZZ__FnCalls!A92</f>
        <v>42767</v>
      </c>
      <c r="CQ224" s="44">
        <f>ZZZ__FnCalls!A93</f>
        <v>42795</v>
      </c>
      <c r="CR224" s="44">
        <f>ZZZ__FnCalls!A94</f>
        <v>42826</v>
      </c>
      <c r="CS224" s="44">
        <f>ZZZ__FnCalls!A95</f>
        <v>42856</v>
      </c>
      <c r="CT224" s="44">
        <f>ZZZ__FnCalls!A96</f>
        <v>42887</v>
      </c>
      <c r="CU224" s="44">
        <f>ZZZ__FnCalls!A97</f>
        <v>42917</v>
      </c>
      <c r="CV224" s="44">
        <f>ZZZ__FnCalls!A98</f>
        <v>42948</v>
      </c>
      <c r="CW224" s="44">
        <f>ZZZ__FnCalls!A99</f>
        <v>42979</v>
      </c>
      <c r="CX224" s="44">
        <f>ZZZ__FnCalls!A100</f>
        <v>43009</v>
      </c>
      <c r="CY224" s="44">
        <f>ZZZ__FnCalls!A101</f>
        <v>43040</v>
      </c>
      <c r="CZ224" s="44">
        <f>ZZZ__FnCalls!A102</f>
        <v>43070</v>
      </c>
      <c r="DA224" s="45">
        <f>ZZZ__FnCalls!A91</f>
        <v>42736</v>
      </c>
      <c r="DB224" s="44">
        <f>ZZZ__FnCalls!A103</f>
        <v>43101</v>
      </c>
      <c r="DC224" s="44">
        <f>ZZZ__FnCalls!A104</f>
        <v>43132</v>
      </c>
      <c r="DD224" s="44">
        <f>ZZZ__FnCalls!A105</f>
        <v>43160</v>
      </c>
      <c r="DE224" s="44">
        <f>ZZZ__FnCalls!A106</f>
        <v>43191</v>
      </c>
      <c r="DF224" s="44">
        <f>ZZZ__FnCalls!A107</f>
        <v>43221</v>
      </c>
      <c r="DG224" s="44">
        <f>ZZZ__FnCalls!A108</f>
        <v>43252</v>
      </c>
      <c r="DH224" s="44">
        <f>ZZZ__FnCalls!A109</f>
        <v>43282</v>
      </c>
      <c r="DI224" s="44">
        <f>ZZZ__FnCalls!A110</f>
        <v>43313</v>
      </c>
      <c r="DJ224" s="44">
        <f>ZZZ__FnCalls!A111</f>
        <v>43344</v>
      </c>
      <c r="DK224" s="44">
        <f>ZZZ__FnCalls!A112</f>
        <v>43374</v>
      </c>
      <c r="DL224" s="44">
        <f>ZZZ__FnCalls!A113</f>
        <v>43405</v>
      </c>
      <c r="DM224" s="44">
        <f>ZZZ__FnCalls!A114</f>
        <v>43435</v>
      </c>
      <c r="DN224" s="45">
        <f>ZZZ__FnCalls!A103</f>
        <v>43101</v>
      </c>
      <c r="DO224" s="44">
        <f>ZZZ__FnCalls!A115</f>
        <v>43466</v>
      </c>
      <c r="DP224" s="44">
        <f>ZZZ__FnCalls!A116</f>
        <v>43497</v>
      </c>
      <c r="DQ224" s="44">
        <f>ZZZ__FnCalls!A117</f>
        <v>43525</v>
      </c>
      <c r="DR224" s="44">
        <f>ZZZ__FnCalls!A118</f>
        <v>43556</v>
      </c>
      <c r="DS224" s="44">
        <f>ZZZ__FnCalls!A119</f>
        <v>43586</v>
      </c>
      <c r="DT224" s="44">
        <f>ZZZ__FnCalls!A120</f>
        <v>43617</v>
      </c>
      <c r="DU224" s="44">
        <f>ZZZ__FnCalls!A121</f>
        <v>43647</v>
      </c>
      <c r="DV224" s="44">
        <f>ZZZ__FnCalls!A122</f>
        <v>43678</v>
      </c>
      <c r="DW224" s="44">
        <f>ZZZ__FnCalls!A123</f>
        <v>43709</v>
      </c>
      <c r="DX224" s="44">
        <f>ZZZ__FnCalls!A124</f>
        <v>43739</v>
      </c>
      <c r="DY224" s="44">
        <f>ZZZ__FnCalls!A125</f>
        <v>43770</v>
      </c>
      <c r="DZ224" s="44">
        <f>ZZZ__FnCalls!A126</f>
        <v>43800</v>
      </c>
      <c r="EA224" s="45">
        <f>ZZZ__FnCalls!A115</f>
        <v>43466</v>
      </c>
      <c r="EB224" s="44">
        <f>ZZZ__FnCalls!A127</f>
        <v>43831</v>
      </c>
      <c r="EC224" s="44">
        <f>ZZZ__FnCalls!A128</f>
        <v>43862</v>
      </c>
      <c r="ED224" s="44">
        <f>ZZZ__FnCalls!A129</f>
        <v>43891</v>
      </c>
      <c r="EE224" s="44">
        <f>ZZZ__FnCalls!A130</f>
        <v>43922</v>
      </c>
      <c r="EF224" s="44">
        <f>ZZZ__FnCalls!A131</f>
        <v>43952</v>
      </c>
      <c r="EG224" s="44">
        <f>ZZZ__FnCalls!A132</f>
        <v>43983</v>
      </c>
      <c r="EH224" s="44">
        <f>ZZZ__FnCalls!A133</f>
        <v>44013</v>
      </c>
      <c r="EI224" s="44">
        <f>ZZZ__FnCalls!A134</f>
        <v>44044</v>
      </c>
      <c r="EJ224" s="44">
        <f>ZZZ__FnCalls!A135</f>
        <v>44075</v>
      </c>
      <c r="EK224" s="44">
        <f>ZZZ__FnCalls!A136</f>
        <v>44105</v>
      </c>
      <c r="EL224" s="44">
        <f>ZZZ__FnCalls!A137</f>
        <v>44136</v>
      </c>
      <c r="EM224" s="44">
        <f>ZZZ__FnCalls!A138</f>
        <v>44166</v>
      </c>
      <c r="EN224" s="45">
        <f>ZZZ__FnCalls!A127</f>
        <v>43831</v>
      </c>
    </row>
    <row r="225" spans="1:144" ht="12.75" customHeight="1" x14ac:dyDescent="0.2">
      <c r="A225" s="2" t="str">
        <f>"Output_stdev_2"</f>
        <v>Output_stdev_2</v>
      </c>
    </row>
    <row r="226" spans="1:144" ht="12.75" customHeight="1" x14ac:dyDescent="0.2">
      <c r="B226" s="19" t="str">
        <f>ZZZ__FnCalls!F7</f>
        <v>MMM 2010</v>
      </c>
      <c r="C226" s="20" t="str">
        <f>ZZZ__FnCalls!F8</f>
        <v>MMM 2010</v>
      </c>
      <c r="D226" s="20" t="str">
        <f>ZZZ__FnCalls!F9</f>
        <v>MMM 2010</v>
      </c>
      <c r="E226" s="20" t="str">
        <f>ZZZ__FnCalls!F10</f>
        <v>MMM 2010</v>
      </c>
      <c r="F226" s="20" t="str">
        <f>ZZZ__FnCalls!F11</f>
        <v>MMM 2010</v>
      </c>
      <c r="G226" s="20" t="str">
        <f>ZZZ__FnCalls!F12</f>
        <v>MMM 2010</v>
      </c>
      <c r="H226" s="20" t="str">
        <f>ZZZ__FnCalls!F13</f>
        <v>MMM 2010</v>
      </c>
      <c r="I226" s="20" t="str">
        <f>ZZZ__FnCalls!F14</f>
        <v>MMM 2010</v>
      </c>
      <c r="J226" s="20" t="str">
        <f>ZZZ__FnCalls!F15</f>
        <v>MMM 2010</v>
      </c>
      <c r="K226" s="20" t="str">
        <f>ZZZ__FnCalls!F16</f>
        <v>MMM 2010</v>
      </c>
      <c r="L226" s="20" t="str">
        <f>ZZZ__FnCalls!F17</f>
        <v>MMM 2010</v>
      </c>
      <c r="M226" s="20" t="str">
        <f>ZZZ__FnCalls!F18</f>
        <v>MMM 2010</v>
      </c>
      <c r="N226" s="21" t="str">
        <f>ZZZ__FnCalls!H7</f>
        <v>2010</v>
      </c>
      <c r="O226" s="20" t="str">
        <f>ZZZ__FnCalls!F19</f>
        <v>MMM 2011</v>
      </c>
      <c r="P226" s="20" t="str">
        <f>ZZZ__FnCalls!F20</f>
        <v>MMM 2011</v>
      </c>
      <c r="Q226" s="20" t="str">
        <f>ZZZ__FnCalls!F21</f>
        <v>MMM 2011</v>
      </c>
      <c r="R226" s="20" t="str">
        <f>ZZZ__FnCalls!F22</f>
        <v>MMM 2011</v>
      </c>
      <c r="S226" s="20" t="str">
        <f>ZZZ__FnCalls!F23</f>
        <v>MMM 2011</v>
      </c>
      <c r="T226" s="20" t="str">
        <f>ZZZ__FnCalls!F24</f>
        <v>MMM 2011</v>
      </c>
      <c r="U226" s="20" t="str">
        <f>ZZZ__FnCalls!F25</f>
        <v>MMM 2011</v>
      </c>
      <c r="V226" s="20" t="str">
        <f>ZZZ__FnCalls!F26</f>
        <v>MMM 2011</v>
      </c>
      <c r="W226" s="20" t="str">
        <f>ZZZ__FnCalls!F27</f>
        <v>MMM 2011</v>
      </c>
      <c r="X226" s="20" t="str">
        <f>ZZZ__FnCalls!F28</f>
        <v>MMM 2011</v>
      </c>
      <c r="Y226" s="20" t="str">
        <f>ZZZ__FnCalls!F29</f>
        <v>MMM 2011</v>
      </c>
      <c r="Z226" s="20" t="str">
        <f>ZZZ__FnCalls!F30</f>
        <v>MMM 2011</v>
      </c>
      <c r="AA226" s="21" t="str">
        <f>ZZZ__FnCalls!H19</f>
        <v>2011</v>
      </c>
      <c r="AB226" s="20" t="str">
        <f>ZZZ__FnCalls!F31</f>
        <v>MMM 2012</v>
      </c>
      <c r="AC226" s="20" t="str">
        <f>ZZZ__FnCalls!F32</f>
        <v>MMM 2012</v>
      </c>
      <c r="AD226" s="20" t="str">
        <f>ZZZ__FnCalls!F33</f>
        <v>MMM 2012</v>
      </c>
      <c r="AE226" s="20" t="str">
        <f>ZZZ__FnCalls!F34</f>
        <v>MMM 2012</v>
      </c>
      <c r="AF226" s="20" t="str">
        <f>ZZZ__FnCalls!F35</f>
        <v>MMM 2012</v>
      </c>
      <c r="AG226" s="20" t="str">
        <f>ZZZ__FnCalls!F36</f>
        <v>MMM 2012</v>
      </c>
      <c r="AH226" s="20" t="str">
        <f>ZZZ__FnCalls!F37</f>
        <v>MMM 2012</v>
      </c>
      <c r="AI226" s="20" t="str">
        <f>ZZZ__FnCalls!F38</f>
        <v>MMM 2012</v>
      </c>
      <c r="AJ226" s="20" t="str">
        <f>ZZZ__FnCalls!F39</f>
        <v>MMM 2012</v>
      </c>
      <c r="AK226" s="20" t="str">
        <f>ZZZ__FnCalls!F40</f>
        <v>MMM 2012</v>
      </c>
      <c r="AL226" s="20" t="str">
        <f>ZZZ__FnCalls!F41</f>
        <v>MMM 2012</v>
      </c>
      <c r="AM226" s="20" t="str">
        <f>ZZZ__FnCalls!F42</f>
        <v>MMM 2012</v>
      </c>
      <c r="AN226" s="21" t="str">
        <f>ZZZ__FnCalls!H31</f>
        <v>2012</v>
      </c>
      <c r="AO226" s="20" t="str">
        <f>ZZZ__FnCalls!F43</f>
        <v>MMM 2013</v>
      </c>
      <c r="AP226" s="20" t="str">
        <f>ZZZ__FnCalls!F44</f>
        <v>MMM 2013</v>
      </c>
      <c r="AQ226" s="20" t="str">
        <f>ZZZ__FnCalls!F45</f>
        <v>MMM 2013</v>
      </c>
      <c r="AR226" s="20" t="str">
        <f>ZZZ__FnCalls!F46</f>
        <v>MMM 2013</v>
      </c>
      <c r="AS226" s="20" t="str">
        <f>ZZZ__FnCalls!F47</f>
        <v>MMM 2013</v>
      </c>
      <c r="AT226" s="20" t="str">
        <f>ZZZ__FnCalls!F48</f>
        <v>MMM 2013</v>
      </c>
      <c r="AU226" s="20" t="str">
        <f>ZZZ__FnCalls!F49</f>
        <v>MMM 2013</v>
      </c>
      <c r="AV226" s="20" t="str">
        <f>ZZZ__FnCalls!F50</f>
        <v>MMM 2013</v>
      </c>
      <c r="AW226" s="20" t="str">
        <f>ZZZ__FnCalls!F51</f>
        <v>MMM 2013</v>
      </c>
      <c r="AX226" s="20" t="str">
        <f>ZZZ__FnCalls!F52</f>
        <v>MMM 2013</v>
      </c>
      <c r="AY226" s="20" t="str">
        <f>ZZZ__FnCalls!F53</f>
        <v>MMM 2013</v>
      </c>
      <c r="AZ226" s="20" t="str">
        <f>ZZZ__FnCalls!F54</f>
        <v>MMM 2013</v>
      </c>
      <c r="BA226" s="21" t="str">
        <f>ZZZ__FnCalls!H43</f>
        <v>2013</v>
      </c>
      <c r="BB226" s="20" t="str">
        <f>ZZZ__FnCalls!F55</f>
        <v>MMM 2014</v>
      </c>
      <c r="BC226" s="20" t="str">
        <f>ZZZ__FnCalls!F56</f>
        <v>MMM 2014</v>
      </c>
      <c r="BD226" s="20" t="str">
        <f>ZZZ__FnCalls!F57</f>
        <v>MMM 2014</v>
      </c>
      <c r="BE226" s="20" t="str">
        <f>ZZZ__FnCalls!F58</f>
        <v>MMM 2014</v>
      </c>
      <c r="BF226" s="20" t="str">
        <f>ZZZ__FnCalls!F59</f>
        <v>MMM 2014</v>
      </c>
      <c r="BG226" s="20" t="str">
        <f>ZZZ__FnCalls!F60</f>
        <v>MMM 2014</v>
      </c>
      <c r="BH226" s="20" t="str">
        <f>ZZZ__FnCalls!F61</f>
        <v>MMM 2014</v>
      </c>
      <c r="BI226" s="20" t="str">
        <f>ZZZ__FnCalls!F62</f>
        <v>MMM 2014</v>
      </c>
      <c r="BJ226" s="20" t="str">
        <f>ZZZ__FnCalls!F63</f>
        <v>MMM 2014</v>
      </c>
      <c r="BK226" s="20" t="str">
        <f>ZZZ__FnCalls!F64</f>
        <v>MMM 2014</v>
      </c>
      <c r="BL226" s="20" t="str">
        <f>ZZZ__FnCalls!F65</f>
        <v>MMM 2014</v>
      </c>
      <c r="BM226" s="20" t="str">
        <f>ZZZ__FnCalls!F66</f>
        <v>MMM 2014</v>
      </c>
      <c r="BN226" s="21" t="str">
        <f>ZZZ__FnCalls!H55</f>
        <v>2014</v>
      </c>
      <c r="BO226" s="20" t="str">
        <f>ZZZ__FnCalls!F67</f>
        <v>MMM 2015</v>
      </c>
      <c r="BP226" s="20" t="str">
        <f>ZZZ__FnCalls!F68</f>
        <v>MMM 2015</v>
      </c>
      <c r="BQ226" s="20" t="str">
        <f>ZZZ__FnCalls!F69</f>
        <v>MMM 2015</v>
      </c>
      <c r="BR226" s="20" t="str">
        <f>ZZZ__FnCalls!F70</f>
        <v>MMM 2015</v>
      </c>
      <c r="BS226" s="20" t="str">
        <f>ZZZ__FnCalls!F71</f>
        <v>MMM 2015</v>
      </c>
      <c r="BT226" s="20" t="str">
        <f>ZZZ__FnCalls!F72</f>
        <v>MMM 2015</v>
      </c>
      <c r="BU226" s="20" t="str">
        <f>ZZZ__FnCalls!F73</f>
        <v>MMM 2015</v>
      </c>
      <c r="BV226" s="20" t="str">
        <f>ZZZ__FnCalls!F74</f>
        <v>MMM 2015</v>
      </c>
      <c r="BW226" s="20" t="str">
        <f>ZZZ__FnCalls!F75</f>
        <v>MMM 2015</v>
      </c>
      <c r="BX226" s="20" t="str">
        <f>ZZZ__FnCalls!F76</f>
        <v>MMM 2015</v>
      </c>
      <c r="BY226" s="20" t="str">
        <f>ZZZ__FnCalls!F77</f>
        <v>MMM 2015</v>
      </c>
      <c r="BZ226" s="20" t="str">
        <f>ZZZ__FnCalls!F78</f>
        <v>MMM 2015</v>
      </c>
      <c r="CA226" s="21" t="str">
        <f>ZZZ__FnCalls!H67</f>
        <v>2015</v>
      </c>
      <c r="CB226" s="20" t="str">
        <f>ZZZ__FnCalls!F79</f>
        <v>MMM 2016</v>
      </c>
      <c r="CC226" s="20" t="str">
        <f>ZZZ__FnCalls!F80</f>
        <v>MMM 2016</v>
      </c>
      <c r="CD226" s="20" t="str">
        <f>ZZZ__FnCalls!F81</f>
        <v>MMM 2016</v>
      </c>
      <c r="CE226" s="20" t="str">
        <f>ZZZ__FnCalls!F82</f>
        <v>MMM 2016</v>
      </c>
      <c r="CF226" s="20" t="str">
        <f>ZZZ__FnCalls!F83</f>
        <v>MMM 2016</v>
      </c>
      <c r="CG226" s="20" t="str">
        <f>ZZZ__FnCalls!F84</f>
        <v>MMM 2016</v>
      </c>
      <c r="CH226" s="20" t="str">
        <f>ZZZ__FnCalls!F85</f>
        <v>MMM 2016</v>
      </c>
      <c r="CI226" s="20" t="str">
        <f>ZZZ__FnCalls!F86</f>
        <v>MMM 2016</v>
      </c>
      <c r="CJ226" s="20" t="str">
        <f>ZZZ__FnCalls!F87</f>
        <v>MMM 2016</v>
      </c>
      <c r="CK226" s="20" t="str">
        <f>ZZZ__FnCalls!F88</f>
        <v>MMM 2016</v>
      </c>
      <c r="CL226" s="20" t="str">
        <f>ZZZ__FnCalls!F89</f>
        <v>MMM 2016</v>
      </c>
      <c r="CM226" s="20" t="str">
        <f>ZZZ__FnCalls!F90</f>
        <v>MMM 2016</v>
      </c>
      <c r="CN226" s="21" t="str">
        <f>ZZZ__FnCalls!H79</f>
        <v>2016</v>
      </c>
      <c r="CO226" s="20" t="str">
        <f>ZZZ__FnCalls!F91</f>
        <v>MMM 2017</v>
      </c>
      <c r="CP226" s="20" t="str">
        <f>ZZZ__FnCalls!F92</f>
        <v>MMM 2017</v>
      </c>
      <c r="CQ226" s="20" t="str">
        <f>ZZZ__FnCalls!F93</f>
        <v>MMM 2017</v>
      </c>
      <c r="CR226" s="20" t="str">
        <f>ZZZ__FnCalls!F94</f>
        <v>MMM 2017</v>
      </c>
      <c r="CS226" s="20" t="str">
        <f>ZZZ__FnCalls!F95</f>
        <v>MMM 2017</v>
      </c>
      <c r="CT226" s="20" t="str">
        <f>ZZZ__FnCalls!F96</f>
        <v>MMM 2017</v>
      </c>
      <c r="CU226" s="20" t="str">
        <f>ZZZ__FnCalls!F97</f>
        <v>MMM 2017</v>
      </c>
      <c r="CV226" s="20" t="str">
        <f>ZZZ__FnCalls!F98</f>
        <v>MMM 2017</v>
      </c>
      <c r="CW226" s="20" t="str">
        <f>ZZZ__FnCalls!F99</f>
        <v>MMM 2017</v>
      </c>
      <c r="CX226" s="20" t="str">
        <f>ZZZ__FnCalls!F100</f>
        <v>MMM 2017</v>
      </c>
      <c r="CY226" s="20" t="str">
        <f>ZZZ__FnCalls!F101</f>
        <v>MMM 2017</v>
      </c>
      <c r="CZ226" s="20" t="str">
        <f>ZZZ__FnCalls!F102</f>
        <v>MMM 2017</v>
      </c>
      <c r="DA226" s="21" t="str">
        <f>ZZZ__FnCalls!H91</f>
        <v>2017</v>
      </c>
      <c r="DB226" s="20" t="str">
        <f>ZZZ__FnCalls!F103</f>
        <v>MMM 2018</v>
      </c>
      <c r="DC226" s="20" t="str">
        <f>ZZZ__FnCalls!F104</f>
        <v>MMM 2018</v>
      </c>
      <c r="DD226" s="20" t="str">
        <f>ZZZ__FnCalls!F105</f>
        <v>MMM 2018</v>
      </c>
      <c r="DE226" s="20" t="str">
        <f>ZZZ__FnCalls!F106</f>
        <v>MMM 2018</v>
      </c>
      <c r="DF226" s="20" t="str">
        <f>ZZZ__FnCalls!F107</f>
        <v>MMM 2018</v>
      </c>
      <c r="DG226" s="20" t="str">
        <f>ZZZ__FnCalls!F108</f>
        <v>MMM 2018</v>
      </c>
      <c r="DH226" s="20" t="str">
        <f>ZZZ__FnCalls!F109</f>
        <v>MMM 2018</v>
      </c>
      <c r="DI226" s="20" t="str">
        <f>ZZZ__FnCalls!F110</f>
        <v>MMM 2018</v>
      </c>
      <c r="DJ226" s="20" t="str">
        <f>ZZZ__FnCalls!F111</f>
        <v>MMM 2018</v>
      </c>
      <c r="DK226" s="20" t="str">
        <f>ZZZ__FnCalls!F112</f>
        <v>MMM 2018</v>
      </c>
      <c r="DL226" s="20" t="str">
        <f>ZZZ__FnCalls!F113</f>
        <v>MMM 2018</v>
      </c>
      <c r="DM226" s="20" t="str">
        <f>ZZZ__FnCalls!F114</f>
        <v>MMM 2018</v>
      </c>
      <c r="DN226" s="21" t="str">
        <f>ZZZ__FnCalls!H103</f>
        <v>2018</v>
      </c>
      <c r="DO226" s="20" t="str">
        <f>ZZZ__FnCalls!F115</f>
        <v>MMM 2019</v>
      </c>
      <c r="DP226" s="20" t="str">
        <f>ZZZ__FnCalls!F116</f>
        <v>MMM 2019</v>
      </c>
      <c r="DQ226" s="20" t="str">
        <f>ZZZ__FnCalls!F117</f>
        <v>MMM 2019</v>
      </c>
      <c r="DR226" s="20" t="str">
        <f>ZZZ__FnCalls!F118</f>
        <v>MMM 2019</v>
      </c>
      <c r="DS226" s="20" t="str">
        <f>ZZZ__FnCalls!F119</f>
        <v>MMM 2019</v>
      </c>
      <c r="DT226" s="20" t="str">
        <f>ZZZ__FnCalls!F120</f>
        <v>MMM 2019</v>
      </c>
      <c r="DU226" s="20" t="str">
        <f>ZZZ__FnCalls!F121</f>
        <v>MMM 2019</v>
      </c>
      <c r="DV226" s="20" t="str">
        <f>ZZZ__FnCalls!F122</f>
        <v>MMM 2019</v>
      </c>
      <c r="DW226" s="20" t="str">
        <f>ZZZ__FnCalls!F123</f>
        <v>MMM 2019</v>
      </c>
      <c r="DX226" s="20" t="str">
        <f>ZZZ__FnCalls!F124</f>
        <v>MMM 2019</v>
      </c>
      <c r="DY226" s="20" t="str">
        <f>ZZZ__FnCalls!F125</f>
        <v>MMM 2019</v>
      </c>
      <c r="DZ226" s="20" t="str">
        <f>ZZZ__FnCalls!F126</f>
        <v>MMM 2019</v>
      </c>
      <c r="EA226" s="21" t="str">
        <f>ZZZ__FnCalls!H115</f>
        <v>2019</v>
      </c>
      <c r="EB226" s="20" t="str">
        <f>ZZZ__FnCalls!F127</f>
        <v>MMM 2020</v>
      </c>
      <c r="EC226" s="20" t="str">
        <f>ZZZ__FnCalls!F128</f>
        <v>MMM 2020</v>
      </c>
      <c r="ED226" s="20" t="str">
        <f>ZZZ__FnCalls!F129</f>
        <v>MMM 2020</v>
      </c>
      <c r="EE226" s="20" t="str">
        <f>ZZZ__FnCalls!F130</f>
        <v>MMM 2020</v>
      </c>
      <c r="EF226" s="20" t="str">
        <f>ZZZ__FnCalls!F131</f>
        <v>MMM 2020</v>
      </c>
      <c r="EG226" s="20" t="str">
        <f>ZZZ__FnCalls!F132</f>
        <v>MMM 2020</v>
      </c>
      <c r="EH226" s="20" t="str">
        <f>ZZZ__FnCalls!F133</f>
        <v>MMM 2020</v>
      </c>
      <c r="EI226" s="20" t="str">
        <f>ZZZ__FnCalls!F134</f>
        <v>MMM 2020</v>
      </c>
      <c r="EJ226" s="20" t="str">
        <f>ZZZ__FnCalls!F135</f>
        <v>MMM 2020</v>
      </c>
      <c r="EK226" s="20" t="str">
        <f>ZZZ__FnCalls!F136</f>
        <v>MMM 2020</v>
      </c>
      <c r="EL226" s="20" t="str">
        <f>ZZZ__FnCalls!F137</f>
        <v>MMM 2020</v>
      </c>
      <c r="EM226" s="20" t="str">
        <f>ZZZ__FnCalls!F138</f>
        <v>MMM 2020</v>
      </c>
      <c r="EN226" s="21" t="str">
        <f>ZZZ__FnCalls!H127</f>
        <v>2020</v>
      </c>
    </row>
    <row r="227" spans="1:144" ht="12.75" customHeight="1" x14ac:dyDescent="0.2">
      <c r="A227" s="5"/>
      <c r="B227" s="44" t="str">
        <f>ZZZ__FnCalls!F7</f>
        <v>MMM 2010</v>
      </c>
      <c r="C227" s="44" t="str">
        <f>ZZZ__FnCalls!F8</f>
        <v>MMM 2010</v>
      </c>
      <c r="D227" s="44" t="str">
        <f>ZZZ__FnCalls!F9</f>
        <v>MMM 2010</v>
      </c>
      <c r="E227" s="44" t="str">
        <f>ZZZ__FnCalls!F10</f>
        <v>MMM 2010</v>
      </c>
      <c r="F227" s="44" t="str">
        <f>ZZZ__FnCalls!F11</f>
        <v>MMM 2010</v>
      </c>
      <c r="G227" s="44" t="str">
        <f>ZZZ__FnCalls!F12</f>
        <v>MMM 2010</v>
      </c>
      <c r="H227" s="44" t="str">
        <f>ZZZ__FnCalls!F13</f>
        <v>MMM 2010</v>
      </c>
      <c r="I227" s="44" t="str">
        <f>ZZZ__FnCalls!F14</f>
        <v>MMM 2010</v>
      </c>
      <c r="J227" s="44" t="str">
        <f>ZZZ__FnCalls!F15</f>
        <v>MMM 2010</v>
      </c>
      <c r="K227" s="44" t="str">
        <f>ZZZ__FnCalls!F16</f>
        <v>MMM 2010</v>
      </c>
      <c r="L227" s="44" t="str">
        <f>ZZZ__FnCalls!F17</f>
        <v>MMM 2010</v>
      </c>
      <c r="M227" s="44" t="str">
        <f>ZZZ__FnCalls!F18</f>
        <v>MMM 2010</v>
      </c>
      <c r="N227" s="45" t="str">
        <f>ZZZ__FnCalls!F7</f>
        <v>MMM 2010</v>
      </c>
      <c r="O227" s="44" t="str">
        <f>ZZZ__FnCalls!F19</f>
        <v>MMM 2011</v>
      </c>
      <c r="P227" s="44" t="str">
        <f>ZZZ__FnCalls!F20</f>
        <v>MMM 2011</v>
      </c>
      <c r="Q227" s="44" t="str">
        <f>ZZZ__FnCalls!F21</f>
        <v>MMM 2011</v>
      </c>
      <c r="R227" s="44" t="str">
        <f>ZZZ__FnCalls!F22</f>
        <v>MMM 2011</v>
      </c>
      <c r="S227" s="44" t="str">
        <f>ZZZ__FnCalls!F23</f>
        <v>MMM 2011</v>
      </c>
      <c r="T227" s="44" t="str">
        <f>ZZZ__FnCalls!F24</f>
        <v>MMM 2011</v>
      </c>
      <c r="U227" s="44" t="str">
        <f>ZZZ__FnCalls!F25</f>
        <v>MMM 2011</v>
      </c>
      <c r="V227" s="44" t="str">
        <f>ZZZ__FnCalls!F26</f>
        <v>MMM 2011</v>
      </c>
      <c r="W227" s="44" t="str">
        <f>ZZZ__FnCalls!F27</f>
        <v>MMM 2011</v>
      </c>
      <c r="X227" s="44" t="str">
        <f>ZZZ__FnCalls!F28</f>
        <v>MMM 2011</v>
      </c>
      <c r="Y227" s="44" t="str">
        <f>ZZZ__FnCalls!F29</f>
        <v>MMM 2011</v>
      </c>
      <c r="Z227" s="44" t="str">
        <f>ZZZ__FnCalls!F30</f>
        <v>MMM 2011</v>
      </c>
      <c r="AA227" s="45" t="str">
        <f>ZZZ__FnCalls!F19</f>
        <v>MMM 2011</v>
      </c>
      <c r="AB227" s="44" t="str">
        <f>ZZZ__FnCalls!F31</f>
        <v>MMM 2012</v>
      </c>
      <c r="AC227" s="44" t="str">
        <f>ZZZ__FnCalls!F32</f>
        <v>MMM 2012</v>
      </c>
      <c r="AD227" s="44" t="str">
        <f>ZZZ__FnCalls!F33</f>
        <v>MMM 2012</v>
      </c>
      <c r="AE227" s="44" t="str">
        <f>ZZZ__FnCalls!F34</f>
        <v>MMM 2012</v>
      </c>
      <c r="AF227" s="44" t="str">
        <f>ZZZ__FnCalls!F35</f>
        <v>MMM 2012</v>
      </c>
      <c r="AG227" s="44" t="str">
        <f>ZZZ__FnCalls!F36</f>
        <v>MMM 2012</v>
      </c>
      <c r="AH227" s="44" t="str">
        <f>ZZZ__FnCalls!F37</f>
        <v>MMM 2012</v>
      </c>
      <c r="AI227" s="44" t="str">
        <f>ZZZ__FnCalls!F38</f>
        <v>MMM 2012</v>
      </c>
      <c r="AJ227" s="44" t="str">
        <f>ZZZ__FnCalls!F39</f>
        <v>MMM 2012</v>
      </c>
      <c r="AK227" s="44" t="str">
        <f>ZZZ__FnCalls!F40</f>
        <v>MMM 2012</v>
      </c>
      <c r="AL227" s="44" t="str">
        <f>ZZZ__FnCalls!F41</f>
        <v>MMM 2012</v>
      </c>
      <c r="AM227" s="44" t="str">
        <f>ZZZ__FnCalls!F42</f>
        <v>MMM 2012</v>
      </c>
      <c r="AN227" s="45" t="str">
        <f>ZZZ__FnCalls!F31</f>
        <v>MMM 2012</v>
      </c>
      <c r="AO227" s="44" t="str">
        <f>ZZZ__FnCalls!F43</f>
        <v>MMM 2013</v>
      </c>
      <c r="AP227" s="44" t="str">
        <f>ZZZ__FnCalls!F44</f>
        <v>MMM 2013</v>
      </c>
      <c r="AQ227" s="44" t="str">
        <f>ZZZ__FnCalls!F45</f>
        <v>MMM 2013</v>
      </c>
      <c r="AR227" s="44" t="str">
        <f>ZZZ__FnCalls!F46</f>
        <v>MMM 2013</v>
      </c>
      <c r="AS227" s="44" t="str">
        <f>ZZZ__FnCalls!F47</f>
        <v>MMM 2013</v>
      </c>
      <c r="AT227" s="44" t="str">
        <f>ZZZ__FnCalls!F48</f>
        <v>MMM 2013</v>
      </c>
      <c r="AU227" s="44" t="str">
        <f>ZZZ__FnCalls!F49</f>
        <v>MMM 2013</v>
      </c>
      <c r="AV227" s="44" t="str">
        <f>ZZZ__FnCalls!F50</f>
        <v>MMM 2013</v>
      </c>
      <c r="AW227" s="44" t="str">
        <f>ZZZ__FnCalls!F51</f>
        <v>MMM 2013</v>
      </c>
      <c r="AX227" s="44" t="str">
        <f>ZZZ__FnCalls!F52</f>
        <v>MMM 2013</v>
      </c>
      <c r="AY227" s="44" t="str">
        <f>ZZZ__FnCalls!F53</f>
        <v>MMM 2013</v>
      </c>
      <c r="AZ227" s="44" t="str">
        <f>ZZZ__FnCalls!F54</f>
        <v>MMM 2013</v>
      </c>
      <c r="BA227" s="45" t="str">
        <f>ZZZ__FnCalls!F43</f>
        <v>MMM 2013</v>
      </c>
      <c r="BB227" s="44" t="str">
        <f>ZZZ__FnCalls!F55</f>
        <v>MMM 2014</v>
      </c>
      <c r="BC227" s="44" t="str">
        <f>ZZZ__FnCalls!F56</f>
        <v>MMM 2014</v>
      </c>
      <c r="BD227" s="44" t="str">
        <f>ZZZ__FnCalls!F57</f>
        <v>MMM 2014</v>
      </c>
      <c r="BE227" s="44" t="str">
        <f>ZZZ__FnCalls!F58</f>
        <v>MMM 2014</v>
      </c>
      <c r="BF227" s="44" t="str">
        <f>ZZZ__FnCalls!F59</f>
        <v>MMM 2014</v>
      </c>
      <c r="BG227" s="44" t="str">
        <f>ZZZ__FnCalls!F60</f>
        <v>MMM 2014</v>
      </c>
      <c r="BH227" s="44" t="str">
        <f>ZZZ__FnCalls!F61</f>
        <v>MMM 2014</v>
      </c>
      <c r="BI227" s="44" t="str">
        <f>ZZZ__FnCalls!F62</f>
        <v>MMM 2014</v>
      </c>
      <c r="BJ227" s="44" t="str">
        <f>ZZZ__FnCalls!F63</f>
        <v>MMM 2014</v>
      </c>
      <c r="BK227" s="44" t="str">
        <f>ZZZ__FnCalls!F64</f>
        <v>MMM 2014</v>
      </c>
      <c r="BL227" s="44" t="str">
        <f>ZZZ__FnCalls!F65</f>
        <v>MMM 2014</v>
      </c>
      <c r="BM227" s="44" t="str">
        <f>ZZZ__FnCalls!F66</f>
        <v>MMM 2014</v>
      </c>
      <c r="BN227" s="45" t="str">
        <f>ZZZ__FnCalls!F55</f>
        <v>MMM 2014</v>
      </c>
      <c r="BO227" s="44" t="str">
        <f>ZZZ__FnCalls!F67</f>
        <v>MMM 2015</v>
      </c>
      <c r="BP227" s="44" t="str">
        <f>ZZZ__FnCalls!F68</f>
        <v>MMM 2015</v>
      </c>
      <c r="BQ227" s="44" t="str">
        <f>ZZZ__FnCalls!F69</f>
        <v>MMM 2015</v>
      </c>
      <c r="BR227" s="44" t="str">
        <f>ZZZ__FnCalls!F70</f>
        <v>MMM 2015</v>
      </c>
      <c r="BS227" s="44" t="str">
        <f>ZZZ__FnCalls!F71</f>
        <v>MMM 2015</v>
      </c>
      <c r="BT227" s="44" t="str">
        <f>ZZZ__FnCalls!F72</f>
        <v>MMM 2015</v>
      </c>
      <c r="BU227" s="44" t="str">
        <f>ZZZ__FnCalls!F73</f>
        <v>MMM 2015</v>
      </c>
      <c r="BV227" s="44" t="str">
        <f>ZZZ__FnCalls!F74</f>
        <v>MMM 2015</v>
      </c>
      <c r="BW227" s="44" t="str">
        <f>ZZZ__FnCalls!F75</f>
        <v>MMM 2015</v>
      </c>
      <c r="BX227" s="44" t="str">
        <f>ZZZ__FnCalls!F76</f>
        <v>MMM 2015</v>
      </c>
      <c r="BY227" s="44" t="str">
        <f>ZZZ__FnCalls!F77</f>
        <v>MMM 2015</v>
      </c>
      <c r="BZ227" s="44" t="str">
        <f>ZZZ__FnCalls!F78</f>
        <v>MMM 2015</v>
      </c>
      <c r="CA227" s="45" t="str">
        <f>ZZZ__FnCalls!F67</f>
        <v>MMM 2015</v>
      </c>
      <c r="CB227" s="44" t="str">
        <f>ZZZ__FnCalls!F79</f>
        <v>MMM 2016</v>
      </c>
      <c r="CC227" s="44" t="str">
        <f>ZZZ__FnCalls!F80</f>
        <v>MMM 2016</v>
      </c>
      <c r="CD227" s="44" t="str">
        <f>ZZZ__FnCalls!F81</f>
        <v>MMM 2016</v>
      </c>
      <c r="CE227" s="44" t="str">
        <f>ZZZ__FnCalls!F82</f>
        <v>MMM 2016</v>
      </c>
      <c r="CF227" s="44" t="str">
        <f>ZZZ__FnCalls!F83</f>
        <v>MMM 2016</v>
      </c>
      <c r="CG227" s="44" t="str">
        <f>ZZZ__FnCalls!F84</f>
        <v>MMM 2016</v>
      </c>
      <c r="CH227" s="44" t="str">
        <f>ZZZ__FnCalls!F85</f>
        <v>MMM 2016</v>
      </c>
      <c r="CI227" s="44" t="str">
        <f>ZZZ__FnCalls!F86</f>
        <v>MMM 2016</v>
      </c>
      <c r="CJ227" s="44" t="str">
        <f>ZZZ__FnCalls!F87</f>
        <v>MMM 2016</v>
      </c>
      <c r="CK227" s="44" t="str">
        <f>ZZZ__FnCalls!F88</f>
        <v>MMM 2016</v>
      </c>
      <c r="CL227" s="44" t="str">
        <f>ZZZ__FnCalls!F89</f>
        <v>MMM 2016</v>
      </c>
      <c r="CM227" s="44" t="str">
        <f>ZZZ__FnCalls!F90</f>
        <v>MMM 2016</v>
      </c>
      <c r="CN227" s="45" t="str">
        <f>ZZZ__FnCalls!F79</f>
        <v>MMM 2016</v>
      </c>
      <c r="CO227" s="44" t="str">
        <f>ZZZ__FnCalls!F91</f>
        <v>MMM 2017</v>
      </c>
      <c r="CP227" s="44" t="str">
        <f>ZZZ__FnCalls!F92</f>
        <v>MMM 2017</v>
      </c>
      <c r="CQ227" s="44" t="str">
        <f>ZZZ__FnCalls!F93</f>
        <v>MMM 2017</v>
      </c>
      <c r="CR227" s="44" t="str">
        <f>ZZZ__FnCalls!F94</f>
        <v>MMM 2017</v>
      </c>
      <c r="CS227" s="44" t="str">
        <f>ZZZ__FnCalls!F95</f>
        <v>MMM 2017</v>
      </c>
      <c r="CT227" s="44" t="str">
        <f>ZZZ__FnCalls!F96</f>
        <v>MMM 2017</v>
      </c>
      <c r="CU227" s="44" t="str">
        <f>ZZZ__FnCalls!F97</f>
        <v>MMM 2017</v>
      </c>
      <c r="CV227" s="44" t="str">
        <f>ZZZ__FnCalls!F98</f>
        <v>MMM 2017</v>
      </c>
      <c r="CW227" s="44" t="str">
        <f>ZZZ__FnCalls!F99</f>
        <v>MMM 2017</v>
      </c>
      <c r="CX227" s="44" t="str">
        <f>ZZZ__FnCalls!F100</f>
        <v>MMM 2017</v>
      </c>
      <c r="CY227" s="44" t="str">
        <f>ZZZ__FnCalls!F101</f>
        <v>MMM 2017</v>
      </c>
      <c r="CZ227" s="44" t="str">
        <f>ZZZ__FnCalls!F102</f>
        <v>MMM 2017</v>
      </c>
      <c r="DA227" s="45" t="str">
        <f>ZZZ__FnCalls!F91</f>
        <v>MMM 2017</v>
      </c>
      <c r="DB227" s="44" t="str">
        <f>ZZZ__FnCalls!F103</f>
        <v>MMM 2018</v>
      </c>
      <c r="DC227" s="44" t="str">
        <f>ZZZ__FnCalls!F104</f>
        <v>MMM 2018</v>
      </c>
      <c r="DD227" s="44" t="str">
        <f>ZZZ__FnCalls!F105</f>
        <v>MMM 2018</v>
      </c>
      <c r="DE227" s="44" t="str">
        <f>ZZZ__FnCalls!F106</f>
        <v>MMM 2018</v>
      </c>
      <c r="DF227" s="44" t="str">
        <f>ZZZ__FnCalls!F107</f>
        <v>MMM 2018</v>
      </c>
      <c r="DG227" s="44" t="str">
        <f>ZZZ__FnCalls!F108</f>
        <v>MMM 2018</v>
      </c>
      <c r="DH227" s="44" t="str">
        <f>ZZZ__FnCalls!F109</f>
        <v>MMM 2018</v>
      </c>
      <c r="DI227" s="44" t="str">
        <f>ZZZ__FnCalls!F110</f>
        <v>MMM 2018</v>
      </c>
      <c r="DJ227" s="44" t="str">
        <f>ZZZ__FnCalls!F111</f>
        <v>MMM 2018</v>
      </c>
      <c r="DK227" s="44" t="str">
        <f>ZZZ__FnCalls!F112</f>
        <v>MMM 2018</v>
      </c>
      <c r="DL227" s="44" t="str">
        <f>ZZZ__FnCalls!F113</f>
        <v>MMM 2018</v>
      </c>
      <c r="DM227" s="44" t="str">
        <f>ZZZ__FnCalls!F114</f>
        <v>MMM 2018</v>
      </c>
      <c r="DN227" s="45" t="str">
        <f>ZZZ__FnCalls!F103</f>
        <v>MMM 2018</v>
      </c>
      <c r="DO227" s="44" t="str">
        <f>ZZZ__FnCalls!F115</f>
        <v>MMM 2019</v>
      </c>
      <c r="DP227" s="44" t="str">
        <f>ZZZ__FnCalls!F116</f>
        <v>MMM 2019</v>
      </c>
      <c r="DQ227" s="44" t="str">
        <f>ZZZ__FnCalls!F117</f>
        <v>MMM 2019</v>
      </c>
      <c r="DR227" s="44" t="str">
        <f>ZZZ__FnCalls!F118</f>
        <v>MMM 2019</v>
      </c>
      <c r="DS227" s="44" t="str">
        <f>ZZZ__FnCalls!F119</f>
        <v>MMM 2019</v>
      </c>
      <c r="DT227" s="44" t="str">
        <f>ZZZ__FnCalls!F120</f>
        <v>MMM 2019</v>
      </c>
      <c r="DU227" s="44" t="str">
        <f>ZZZ__FnCalls!F121</f>
        <v>MMM 2019</v>
      </c>
      <c r="DV227" s="44" t="str">
        <f>ZZZ__FnCalls!F122</f>
        <v>MMM 2019</v>
      </c>
      <c r="DW227" s="44" t="str">
        <f>ZZZ__FnCalls!F123</f>
        <v>MMM 2019</v>
      </c>
      <c r="DX227" s="44" t="str">
        <f>ZZZ__FnCalls!F124</f>
        <v>MMM 2019</v>
      </c>
      <c r="DY227" s="44" t="str">
        <f>ZZZ__FnCalls!F125</f>
        <v>MMM 2019</v>
      </c>
      <c r="DZ227" s="44" t="str">
        <f>ZZZ__FnCalls!F126</f>
        <v>MMM 2019</v>
      </c>
      <c r="EA227" s="45" t="str">
        <f>ZZZ__FnCalls!F115</f>
        <v>MMM 2019</v>
      </c>
      <c r="EB227" s="44" t="str">
        <f>ZZZ__FnCalls!F127</f>
        <v>MMM 2020</v>
      </c>
      <c r="EC227" s="44" t="str">
        <f>ZZZ__FnCalls!F128</f>
        <v>MMM 2020</v>
      </c>
      <c r="ED227" s="44" t="str">
        <f>ZZZ__FnCalls!F129</f>
        <v>MMM 2020</v>
      </c>
      <c r="EE227" s="44" t="str">
        <f>ZZZ__FnCalls!F130</f>
        <v>MMM 2020</v>
      </c>
      <c r="EF227" s="44" t="str">
        <f>ZZZ__FnCalls!F131</f>
        <v>MMM 2020</v>
      </c>
      <c r="EG227" s="44" t="str">
        <f>ZZZ__FnCalls!F132</f>
        <v>MMM 2020</v>
      </c>
      <c r="EH227" s="44" t="str">
        <f>ZZZ__FnCalls!F133</f>
        <v>MMM 2020</v>
      </c>
      <c r="EI227" s="44" t="str">
        <f>ZZZ__FnCalls!F134</f>
        <v>MMM 2020</v>
      </c>
      <c r="EJ227" s="44" t="str">
        <f>ZZZ__FnCalls!F135</f>
        <v>MMM 2020</v>
      </c>
      <c r="EK227" s="44" t="str">
        <f>ZZZ__FnCalls!F136</f>
        <v>MMM 2020</v>
      </c>
      <c r="EL227" s="44" t="str">
        <f>ZZZ__FnCalls!F137</f>
        <v>MMM 2020</v>
      </c>
      <c r="EM227" s="44" t="str">
        <f>ZZZ__FnCalls!F138</f>
        <v>MMM 2020</v>
      </c>
      <c r="EN227" s="45" t="str">
        <f>ZZZ__FnCalls!F127</f>
        <v>MMM 2020</v>
      </c>
    </row>
    <row r="228" spans="1:144" ht="12.75" customHeight="1" x14ac:dyDescent="0.2">
      <c r="A228" s="2" t="str">
        <f>"Output_Potential_mean_1"</f>
        <v>Output_Potential_mean_1</v>
      </c>
    </row>
    <row r="229" spans="1:144" ht="12.75" customHeight="1" x14ac:dyDescent="0.2">
      <c r="B229" s="19" t="str">
        <f>ZZZ__FnCalls!F7</f>
        <v>MMM 2010</v>
      </c>
      <c r="C229" s="20" t="str">
        <f>ZZZ__FnCalls!F8</f>
        <v>MMM 2010</v>
      </c>
      <c r="D229" s="20" t="str">
        <f>ZZZ__FnCalls!F9</f>
        <v>MMM 2010</v>
      </c>
      <c r="E229" s="20" t="str">
        <f>ZZZ__FnCalls!F10</f>
        <v>MMM 2010</v>
      </c>
      <c r="F229" s="20" t="str">
        <f>ZZZ__FnCalls!F11</f>
        <v>MMM 2010</v>
      </c>
      <c r="G229" s="20" t="str">
        <f>ZZZ__FnCalls!F12</f>
        <v>MMM 2010</v>
      </c>
      <c r="H229" s="20" t="str">
        <f>ZZZ__FnCalls!F13</f>
        <v>MMM 2010</v>
      </c>
      <c r="I229" s="20" t="str">
        <f>ZZZ__FnCalls!F14</f>
        <v>MMM 2010</v>
      </c>
      <c r="J229" s="20" t="str">
        <f>ZZZ__FnCalls!F15</f>
        <v>MMM 2010</v>
      </c>
      <c r="K229" s="20" t="str">
        <f>ZZZ__FnCalls!F16</f>
        <v>MMM 2010</v>
      </c>
      <c r="L229" s="20" t="str">
        <f>ZZZ__FnCalls!F17</f>
        <v>MMM 2010</v>
      </c>
      <c r="M229" s="20" t="str">
        <f>ZZZ__FnCalls!F18</f>
        <v>MMM 2010</v>
      </c>
      <c r="N229" s="21" t="str">
        <f>ZZZ__FnCalls!H7</f>
        <v>2010</v>
      </c>
      <c r="O229" s="20" t="str">
        <f>ZZZ__FnCalls!F19</f>
        <v>MMM 2011</v>
      </c>
      <c r="P229" s="20" t="str">
        <f>ZZZ__FnCalls!F20</f>
        <v>MMM 2011</v>
      </c>
      <c r="Q229" s="20" t="str">
        <f>ZZZ__FnCalls!F21</f>
        <v>MMM 2011</v>
      </c>
      <c r="R229" s="20" t="str">
        <f>ZZZ__FnCalls!F22</f>
        <v>MMM 2011</v>
      </c>
      <c r="S229" s="20" t="str">
        <f>ZZZ__FnCalls!F23</f>
        <v>MMM 2011</v>
      </c>
      <c r="T229" s="20" t="str">
        <f>ZZZ__FnCalls!F24</f>
        <v>MMM 2011</v>
      </c>
      <c r="U229" s="20" t="str">
        <f>ZZZ__FnCalls!F25</f>
        <v>MMM 2011</v>
      </c>
      <c r="V229" s="20" t="str">
        <f>ZZZ__FnCalls!F26</f>
        <v>MMM 2011</v>
      </c>
      <c r="W229" s="20" t="str">
        <f>ZZZ__FnCalls!F27</f>
        <v>MMM 2011</v>
      </c>
      <c r="X229" s="20" t="str">
        <f>ZZZ__FnCalls!F28</f>
        <v>MMM 2011</v>
      </c>
      <c r="Y229" s="20" t="str">
        <f>ZZZ__FnCalls!F29</f>
        <v>MMM 2011</v>
      </c>
      <c r="Z229" s="20" t="str">
        <f>ZZZ__FnCalls!F30</f>
        <v>MMM 2011</v>
      </c>
      <c r="AA229" s="21" t="str">
        <f>ZZZ__FnCalls!H19</f>
        <v>2011</v>
      </c>
      <c r="AB229" s="20" t="str">
        <f>ZZZ__FnCalls!F31</f>
        <v>MMM 2012</v>
      </c>
      <c r="AC229" s="20" t="str">
        <f>ZZZ__FnCalls!F32</f>
        <v>MMM 2012</v>
      </c>
      <c r="AD229" s="20" t="str">
        <f>ZZZ__FnCalls!F33</f>
        <v>MMM 2012</v>
      </c>
      <c r="AE229" s="20" t="str">
        <f>ZZZ__FnCalls!F34</f>
        <v>MMM 2012</v>
      </c>
      <c r="AF229" s="20" t="str">
        <f>ZZZ__FnCalls!F35</f>
        <v>MMM 2012</v>
      </c>
      <c r="AG229" s="20" t="str">
        <f>ZZZ__FnCalls!F36</f>
        <v>MMM 2012</v>
      </c>
      <c r="AH229" s="20" t="str">
        <f>ZZZ__FnCalls!F37</f>
        <v>MMM 2012</v>
      </c>
      <c r="AI229" s="20" t="str">
        <f>ZZZ__FnCalls!F38</f>
        <v>MMM 2012</v>
      </c>
      <c r="AJ229" s="20" t="str">
        <f>ZZZ__FnCalls!F39</f>
        <v>MMM 2012</v>
      </c>
      <c r="AK229" s="20" t="str">
        <f>ZZZ__FnCalls!F40</f>
        <v>MMM 2012</v>
      </c>
      <c r="AL229" s="20" t="str">
        <f>ZZZ__FnCalls!F41</f>
        <v>MMM 2012</v>
      </c>
      <c r="AM229" s="20" t="str">
        <f>ZZZ__FnCalls!F42</f>
        <v>MMM 2012</v>
      </c>
      <c r="AN229" s="21" t="str">
        <f>ZZZ__FnCalls!H31</f>
        <v>2012</v>
      </c>
      <c r="AO229" s="20" t="str">
        <f>ZZZ__FnCalls!F43</f>
        <v>MMM 2013</v>
      </c>
      <c r="AP229" s="20" t="str">
        <f>ZZZ__FnCalls!F44</f>
        <v>MMM 2013</v>
      </c>
      <c r="AQ229" s="20" t="str">
        <f>ZZZ__FnCalls!F45</f>
        <v>MMM 2013</v>
      </c>
      <c r="AR229" s="20" t="str">
        <f>ZZZ__FnCalls!F46</f>
        <v>MMM 2013</v>
      </c>
      <c r="AS229" s="20" t="str">
        <f>ZZZ__FnCalls!F47</f>
        <v>MMM 2013</v>
      </c>
      <c r="AT229" s="20" t="str">
        <f>ZZZ__FnCalls!F48</f>
        <v>MMM 2013</v>
      </c>
      <c r="AU229" s="20" t="str">
        <f>ZZZ__FnCalls!F49</f>
        <v>MMM 2013</v>
      </c>
      <c r="AV229" s="20" t="str">
        <f>ZZZ__FnCalls!F50</f>
        <v>MMM 2013</v>
      </c>
      <c r="AW229" s="20" t="str">
        <f>ZZZ__FnCalls!F51</f>
        <v>MMM 2013</v>
      </c>
      <c r="AX229" s="20" t="str">
        <f>ZZZ__FnCalls!F52</f>
        <v>MMM 2013</v>
      </c>
      <c r="AY229" s="20" t="str">
        <f>ZZZ__FnCalls!F53</f>
        <v>MMM 2013</v>
      </c>
      <c r="AZ229" s="20" t="str">
        <f>ZZZ__FnCalls!F54</f>
        <v>MMM 2013</v>
      </c>
      <c r="BA229" s="21" t="str">
        <f>ZZZ__FnCalls!H43</f>
        <v>2013</v>
      </c>
      <c r="BB229" s="20" t="str">
        <f>ZZZ__FnCalls!F55</f>
        <v>MMM 2014</v>
      </c>
      <c r="BC229" s="20" t="str">
        <f>ZZZ__FnCalls!F56</f>
        <v>MMM 2014</v>
      </c>
      <c r="BD229" s="20" t="str">
        <f>ZZZ__FnCalls!F57</f>
        <v>MMM 2014</v>
      </c>
      <c r="BE229" s="20" t="str">
        <f>ZZZ__FnCalls!F58</f>
        <v>MMM 2014</v>
      </c>
      <c r="BF229" s="20" t="str">
        <f>ZZZ__FnCalls!F59</f>
        <v>MMM 2014</v>
      </c>
      <c r="BG229" s="20" t="str">
        <f>ZZZ__FnCalls!F60</f>
        <v>MMM 2014</v>
      </c>
      <c r="BH229" s="20" t="str">
        <f>ZZZ__FnCalls!F61</f>
        <v>MMM 2014</v>
      </c>
      <c r="BI229" s="20" t="str">
        <f>ZZZ__FnCalls!F62</f>
        <v>MMM 2014</v>
      </c>
      <c r="BJ229" s="20" t="str">
        <f>ZZZ__FnCalls!F63</f>
        <v>MMM 2014</v>
      </c>
      <c r="BK229" s="20" t="str">
        <f>ZZZ__FnCalls!F64</f>
        <v>MMM 2014</v>
      </c>
      <c r="BL229" s="20" t="str">
        <f>ZZZ__FnCalls!F65</f>
        <v>MMM 2014</v>
      </c>
      <c r="BM229" s="20" t="str">
        <f>ZZZ__FnCalls!F66</f>
        <v>MMM 2014</v>
      </c>
      <c r="BN229" s="21" t="str">
        <f>ZZZ__FnCalls!H55</f>
        <v>2014</v>
      </c>
      <c r="BO229" s="20" t="str">
        <f>ZZZ__FnCalls!F67</f>
        <v>MMM 2015</v>
      </c>
      <c r="BP229" s="20" t="str">
        <f>ZZZ__FnCalls!F68</f>
        <v>MMM 2015</v>
      </c>
      <c r="BQ229" s="20" t="str">
        <f>ZZZ__FnCalls!F69</f>
        <v>MMM 2015</v>
      </c>
      <c r="BR229" s="20" t="str">
        <f>ZZZ__FnCalls!F70</f>
        <v>MMM 2015</v>
      </c>
      <c r="BS229" s="20" t="str">
        <f>ZZZ__FnCalls!F71</f>
        <v>MMM 2015</v>
      </c>
      <c r="BT229" s="20" t="str">
        <f>ZZZ__FnCalls!F72</f>
        <v>MMM 2015</v>
      </c>
      <c r="BU229" s="20" t="str">
        <f>ZZZ__FnCalls!F73</f>
        <v>MMM 2015</v>
      </c>
      <c r="BV229" s="20" t="str">
        <f>ZZZ__FnCalls!F74</f>
        <v>MMM 2015</v>
      </c>
      <c r="BW229" s="20" t="str">
        <f>ZZZ__FnCalls!F75</f>
        <v>MMM 2015</v>
      </c>
      <c r="BX229" s="20" t="str">
        <f>ZZZ__FnCalls!F76</f>
        <v>MMM 2015</v>
      </c>
      <c r="BY229" s="20" t="str">
        <f>ZZZ__FnCalls!F77</f>
        <v>MMM 2015</v>
      </c>
      <c r="BZ229" s="20" t="str">
        <f>ZZZ__FnCalls!F78</f>
        <v>MMM 2015</v>
      </c>
      <c r="CA229" s="21" t="str">
        <f>ZZZ__FnCalls!H67</f>
        <v>2015</v>
      </c>
      <c r="CB229" s="20" t="str">
        <f>ZZZ__FnCalls!F79</f>
        <v>MMM 2016</v>
      </c>
      <c r="CC229" s="20" t="str">
        <f>ZZZ__FnCalls!F80</f>
        <v>MMM 2016</v>
      </c>
      <c r="CD229" s="20" t="str">
        <f>ZZZ__FnCalls!F81</f>
        <v>MMM 2016</v>
      </c>
      <c r="CE229" s="20" t="str">
        <f>ZZZ__FnCalls!F82</f>
        <v>MMM 2016</v>
      </c>
      <c r="CF229" s="20" t="str">
        <f>ZZZ__FnCalls!F83</f>
        <v>MMM 2016</v>
      </c>
      <c r="CG229" s="20" t="str">
        <f>ZZZ__FnCalls!F84</f>
        <v>MMM 2016</v>
      </c>
      <c r="CH229" s="20" t="str">
        <f>ZZZ__FnCalls!F85</f>
        <v>MMM 2016</v>
      </c>
      <c r="CI229" s="20" t="str">
        <f>ZZZ__FnCalls!F86</f>
        <v>MMM 2016</v>
      </c>
      <c r="CJ229" s="20" t="str">
        <f>ZZZ__FnCalls!F87</f>
        <v>MMM 2016</v>
      </c>
      <c r="CK229" s="20" t="str">
        <f>ZZZ__FnCalls!F88</f>
        <v>MMM 2016</v>
      </c>
      <c r="CL229" s="20" t="str">
        <f>ZZZ__FnCalls!F89</f>
        <v>MMM 2016</v>
      </c>
      <c r="CM229" s="20" t="str">
        <f>ZZZ__FnCalls!F90</f>
        <v>MMM 2016</v>
      </c>
      <c r="CN229" s="21" t="str">
        <f>ZZZ__FnCalls!H79</f>
        <v>2016</v>
      </c>
      <c r="CO229" s="20" t="str">
        <f>ZZZ__FnCalls!F91</f>
        <v>MMM 2017</v>
      </c>
      <c r="CP229" s="20" t="str">
        <f>ZZZ__FnCalls!F92</f>
        <v>MMM 2017</v>
      </c>
      <c r="CQ229" s="20" t="str">
        <f>ZZZ__FnCalls!F93</f>
        <v>MMM 2017</v>
      </c>
      <c r="CR229" s="20" t="str">
        <f>ZZZ__FnCalls!F94</f>
        <v>MMM 2017</v>
      </c>
      <c r="CS229" s="20" t="str">
        <f>ZZZ__FnCalls!F95</f>
        <v>MMM 2017</v>
      </c>
      <c r="CT229" s="20" t="str">
        <f>ZZZ__FnCalls!F96</f>
        <v>MMM 2017</v>
      </c>
      <c r="CU229" s="20" t="str">
        <f>ZZZ__FnCalls!F97</f>
        <v>MMM 2017</v>
      </c>
      <c r="CV229" s="20" t="str">
        <f>ZZZ__FnCalls!F98</f>
        <v>MMM 2017</v>
      </c>
      <c r="CW229" s="20" t="str">
        <f>ZZZ__FnCalls!F99</f>
        <v>MMM 2017</v>
      </c>
      <c r="CX229" s="20" t="str">
        <f>ZZZ__FnCalls!F100</f>
        <v>MMM 2017</v>
      </c>
      <c r="CY229" s="20" t="str">
        <f>ZZZ__FnCalls!F101</f>
        <v>MMM 2017</v>
      </c>
      <c r="CZ229" s="20" t="str">
        <f>ZZZ__FnCalls!F102</f>
        <v>MMM 2017</v>
      </c>
      <c r="DA229" s="21" t="str">
        <f>ZZZ__FnCalls!H91</f>
        <v>2017</v>
      </c>
      <c r="DB229" s="20" t="str">
        <f>ZZZ__FnCalls!F103</f>
        <v>MMM 2018</v>
      </c>
      <c r="DC229" s="20" t="str">
        <f>ZZZ__FnCalls!F104</f>
        <v>MMM 2018</v>
      </c>
      <c r="DD229" s="20" t="str">
        <f>ZZZ__FnCalls!F105</f>
        <v>MMM 2018</v>
      </c>
      <c r="DE229" s="20" t="str">
        <f>ZZZ__FnCalls!F106</f>
        <v>MMM 2018</v>
      </c>
      <c r="DF229" s="20" t="str">
        <f>ZZZ__FnCalls!F107</f>
        <v>MMM 2018</v>
      </c>
      <c r="DG229" s="20" t="str">
        <f>ZZZ__FnCalls!F108</f>
        <v>MMM 2018</v>
      </c>
      <c r="DH229" s="20" t="str">
        <f>ZZZ__FnCalls!F109</f>
        <v>MMM 2018</v>
      </c>
      <c r="DI229" s="20" t="str">
        <f>ZZZ__FnCalls!F110</f>
        <v>MMM 2018</v>
      </c>
      <c r="DJ229" s="20" t="str">
        <f>ZZZ__FnCalls!F111</f>
        <v>MMM 2018</v>
      </c>
      <c r="DK229" s="20" t="str">
        <f>ZZZ__FnCalls!F112</f>
        <v>MMM 2018</v>
      </c>
      <c r="DL229" s="20" t="str">
        <f>ZZZ__FnCalls!F113</f>
        <v>MMM 2018</v>
      </c>
      <c r="DM229" s="20" t="str">
        <f>ZZZ__FnCalls!F114</f>
        <v>MMM 2018</v>
      </c>
      <c r="DN229" s="21" t="str">
        <f>ZZZ__FnCalls!H103</f>
        <v>2018</v>
      </c>
      <c r="DO229" s="20" t="str">
        <f>ZZZ__FnCalls!F115</f>
        <v>MMM 2019</v>
      </c>
      <c r="DP229" s="20" t="str">
        <f>ZZZ__FnCalls!F116</f>
        <v>MMM 2019</v>
      </c>
      <c r="DQ229" s="20" t="str">
        <f>ZZZ__FnCalls!F117</f>
        <v>MMM 2019</v>
      </c>
      <c r="DR229" s="20" t="str">
        <f>ZZZ__FnCalls!F118</f>
        <v>MMM 2019</v>
      </c>
      <c r="DS229" s="20" t="str">
        <f>ZZZ__FnCalls!F119</f>
        <v>MMM 2019</v>
      </c>
      <c r="DT229" s="20" t="str">
        <f>ZZZ__FnCalls!F120</f>
        <v>MMM 2019</v>
      </c>
      <c r="DU229" s="20" t="str">
        <f>ZZZ__FnCalls!F121</f>
        <v>MMM 2019</v>
      </c>
      <c r="DV229" s="20" t="str">
        <f>ZZZ__FnCalls!F122</f>
        <v>MMM 2019</v>
      </c>
      <c r="DW229" s="20" t="str">
        <f>ZZZ__FnCalls!F123</f>
        <v>MMM 2019</v>
      </c>
      <c r="DX229" s="20" t="str">
        <f>ZZZ__FnCalls!F124</f>
        <v>MMM 2019</v>
      </c>
      <c r="DY229" s="20" t="str">
        <f>ZZZ__FnCalls!F125</f>
        <v>MMM 2019</v>
      </c>
      <c r="DZ229" s="20" t="str">
        <f>ZZZ__FnCalls!F126</f>
        <v>MMM 2019</v>
      </c>
      <c r="EA229" s="21" t="str">
        <f>ZZZ__FnCalls!H115</f>
        <v>2019</v>
      </c>
      <c r="EB229" s="20" t="str">
        <f>ZZZ__FnCalls!F127</f>
        <v>MMM 2020</v>
      </c>
      <c r="EC229" s="20" t="str">
        <f>ZZZ__FnCalls!F128</f>
        <v>MMM 2020</v>
      </c>
      <c r="ED229" s="20" t="str">
        <f>ZZZ__FnCalls!F129</f>
        <v>MMM 2020</v>
      </c>
      <c r="EE229" s="20" t="str">
        <f>ZZZ__FnCalls!F130</f>
        <v>MMM 2020</v>
      </c>
      <c r="EF229" s="20" t="str">
        <f>ZZZ__FnCalls!F131</f>
        <v>MMM 2020</v>
      </c>
      <c r="EG229" s="20" t="str">
        <f>ZZZ__FnCalls!F132</f>
        <v>MMM 2020</v>
      </c>
      <c r="EH229" s="20" t="str">
        <f>ZZZ__FnCalls!F133</f>
        <v>MMM 2020</v>
      </c>
      <c r="EI229" s="20" t="str">
        <f>ZZZ__FnCalls!F134</f>
        <v>MMM 2020</v>
      </c>
      <c r="EJ229" s="20" t="str">
        <f>ZZZ__FnCalls!F135</f>
        <v>MMM 2020</v>
      </c>
      <c r="EK229" s="20" t="str">
        <f>ZZZ__FnCalls!F136</f>
        <v>MMM 2020</v>
      </c>
      <c r="EL229" s="20" t="str">
        <f>ZZZ__FnCalls!F137</f>
        <v>MMM 2020</v>
      </c>
      <c r="EM229" s="20" t="str">
        <f>ZZZ__FnCalls!F138</f>
        <v>MMM 2020</v>
      </c>
      <c r="EN229" s="21" t="str">
        <f>ZZZ__FnCalls!H127</f>
        <v>2020</v>
      </c>
    </row>
    <row r="230" spans="1:144" ht="12.75" customHeight="1" x14ac:dyDescent="0.2">
      <c r="A230" s="5"/>
      <c r="B230" s="44">
        <f>ZZZ__FnCalls!A7</f>
        <v>40179</v>
      </c>
      <c r="C230" s="44">
        <f>ZZZ__FnCalls!A8</f>
        <v>40210</v>
      </c>
      <c r="D230" s="44">
        <f>ZZZ__FnCalls!A9</f>
        <v>40238</v>
      </c>
      <c r="E230" s="44">
        <f>ZZZ__FnCalls!A10</f>
        <v>40269</v>
      </c>
      <c r="F230" s="44">
        <f>ZZZ__FnCalls!A11</f>
        <v>40299</v>
      </c>
      <c r="G230" s="44">
        <f>ZZZ__FnCalls!A12</f>
        <v>40330</v>
      </c>
      <c r="H230" s="44">
        <f>ZZZ__FnCalls!A13</f>
        <v>40360</v>
      </c>
      <c r="I230" s="44">
        <f>ZZZ__FnCalls!A14</f>
        <v>40391</v>
      </c>
      <c r="J230" s="44">
        <f>ZZZ__FnCalls!A15</f>
        <v>40422</v>
      </c>
      <c r="K230" s="44">
        <f>ZZZ__FnCalls!A16</f>
        <v>40452</v>
      </c>
      <c r="L230" s="44">
        <f>ZZZ__FnCalls!A17</f>
        <v>40483</v>
      </c>
      <c r="M230" s="44">
        <f>ZZZ__FnCalls!A18</f>
        <v>40513</v>
      </c>
      <c r="N230" s="45">
        <f>ZZZ__FnCalls!A7</f>
        <v>40179</v>
      </c>
      <c r="O230" s="44">
        <f>ZZZ__FnCalls!A19</f>
        <v>40544</v>
      </c>
      <c r="P230" s="44">
        <f>ZZZ__FnCalls!A20</f>
        <v>40575</v>
      </c>
      <c r="Q230" s="44">
        <f>ZZZ__FnCalls!A21</f>
        <v>40603</v>
      </c>
      <c r="R230" s="44">
        <f>ZZZ__FnCalls!A22</f>
        <v>40634</v>
      </c>
      <c r="S230" s="44">
        <f>ZZZ__FnCalls!A23</f>
        <v>40664</v>
      </c>
      <c r="T230" s="44">
        <f>ZZZ__FnCalls!A24</f>
        <v>40695</v>
      </c>
      <c r="U230" s="44">
        <f>ZZZ__FnCalls!A25</f>
        <v>40725</v>
      </c>
      <c r="V230" s="44">
        <f>ZZZ__FnCalls!A26</f>
        <v>40756</v>
      </c>
      <c r="W230" s="44">
        <f>ZZZ__FnCalls!A27</f>
        <v>40787</v>
      </c>
      <c r="X230" s="44">
        <f>ZZZ__FnCalls!A28</f>
        <v>40817</v>
      </c>
      <c r="Y230" s="44">
        <f>ZZZ__FnCalls!A29</f>
        <v>40848</v>
      </c>
      <c r="Z230" s="44">
        <f>ZZZ__FnCalls!A30</f>
        <v>40878</v>
      </c>
      <c r="AA230" s="45">
        <f>ZZZ__FnCalls!A19</f>
        <v>40544</v>
      </c>
      <c r="AB230" s="44">
        <f>ZZZ__FnCalls!A31</f>
        <v>40909</v>
      </c>
      <c r="AC230" s="44">
        <f>ZZZ__FnCalls!A32</f>
        <v>40940</v>
      </c>
      <c r="AD230" s="44">
        <f>ZZZ__FnCalls!A33</f>
        <v>40969</v>
      </c>
      <c r="AE230" s="44">
        <f>ZZZ__FnCalls!A34</f>
        <v>41000</v>
      </c>
      <c r="AF230" s="44">
        <f>ZZZ__FnCalls!A35</f>
        <v>41030</v>
      </c>
      <c r="AG230" s="44">
        <f>ZZZ__FnCalls!A36</f>
        <v>41061</v>
      </c>
      <c r="AH230" s="44">
        <f>ZZZ__FnCalls!A37</f>
        <v>41091</v>
      </c>
      <c r="AI230" s="44">
        <f>ZZZ__FnCalls!A38</f>
        <v>41122</v>
      </c>
      <c r="AJ230" s="44">
        <f>ZZZ__FnCalls!A39</f>
        <v>41153</v>
      </c>
      <c r="AK230" s="44">
        <f>ZZZ__FnCalls!A40</f>
        <v>41183</v>
      </c>
      <c r="AL230" s="44">
        <f>ZZZ__FnCalls!A41</f>
        <v>41214</v>
      </c>
      <c r="AM230" s="44">
        <f>ZZZ__FnCalls!A42</f>
        <v>41244</v>
      </c>
      <c r="AN230" s="45">
        <f>ZZZ__FnCalls!A31</f>
        <v>40909</v>
      </c>
      <c r="AO230" s="44">
        <f>ZZZ__FnCalls!A43</f>
        <v>41275</v>
      </c>
      <c r="AP230" s="44">
        <f>ZZZ__FnCalls!A44</f>
        <v>41306</v>
      </c>
      <c r="AQ230" s="44">
        <f>ZZZ__FnCalls!A45</f>
        <v>41334</v>
      </c>
      <c r="AR230" s="44">
        <f>ZZZ__FnCalls!A46</f>
        <v>41365</v>
      </c>
      <c r="AS230" s="44">
        <f>ZZZ__FnCalls!A47</f>
        <v>41395</v>
      </c>
      <c r="AT230" s="44">
        <f>ZZZ__FnCalls!A48</f>
        <v>41426</v>
      </c>
      <c r="AU230" s="44">
        <f>ZZZ__FnCalls!A49</f>
        <v>41456</v>
      </c>
      <c r="AV230" s="44">
        <f>ZZZ__FnCalls!A50</f>
        <v>41487</v>
      </c>
      <c r="AW230" s="44">
        <f>ZZZ__FnCalls!A51</f>
        <v>41518</v>
      </c>
      <c r="AX230" s="44">
        <f>ZZZ__FnCalls!A52</f>
        <v>41548</v>
      </c>
      <c r="AY230" s="44">
        <f>ZZZ__FnCalls!A53</f>
        <v>41579</v>
      </c>
      <c r="AZ230" s="44">
        <f>ZZZ__FnCalls!A54</f>
        <v>41609</v>
      </c>
      <c r="BA230" s="45">
        <f>ZZZ__FnCalls!A43</f>
        <v>41275</v>
      </c>
      <c r="BB230" s="44">
        <f>ZZZ__FnCalls!A55</f>
        <v>41640</v>
      </c>
      <c r="BC230" s="44">
        <f>ZZZ__FnCalls!A56</f>
        <v>41671</v>
      </c>
      <c r="BD230" s="44">
        <f>ZZZ__FnCalls!A57</f>
        <v>41699</v>
      </c>
      <c r="BE230" s="44">
        <f>ZZZ__FnCalls!A58</f>
        <v>41730</v>
      </c>
      <c r="BF230" s="44">
        <f>ZZZ__FnCalls!A59</f>
        <v>41760</v>
      </c>
      <c r="BG230" s="44">
        <f>ZZZ__FnCalls!A60</f>
        <v>41791</v>
      </c>
      <c r="BH230" s="44">
        <f>ZZZ__FnCalls!A61</f>
        <v>41821</v>
      </c>
      <c r="BI230" s="44">
        <f>ZZZ__FnCalls!A62</f>
        <v>41852</v>
      </c>
      <c r="BJ230" s="44">
        <f>ZZZ__FnCalls!A63</f>
        <v>41883</v>
      </c>
      <c r="BK230" s="44">
        <f>ZZZ__FnCalls!A64</f>
        <v>41913</v>
      </c>
      <c r="BL230" s="44">
        <f>ZZZ__FnCalls!A65</f>
        <v>41944</v>
      </c>
      <c r="BM230" s="44">
        <f>ZZZ__FnCalls!A66</f>
        <v>41974</v>
      </c>
      <c r="BN230" s="45">
        <f>ZZZ__FnCalls!A55</f>
        <v>41640</v>
      </c>
      <c r="BO230" s="44">
        <f>ZZZ__FnCalls!A67</f>
        <v>42005</v>
      </c>
      <c r="BP230" s="44">
        <f>ZZZ__FnCalls!A68</f>
        <v>42036</v>
      </c>
      <c r="BQ230" s="44">
        <f>ZZZ__FnCalls!A69</f>
        <v>42064</v>
      </c>
      <c r="BR230" s="44">
        <f>ZZZ__FnCalls!A70</f>
        <v>42095</v>
      </c>
      <c r="BS230" s="44">
        <f>ZZZ__FnCalls!A71</f>
        <v>42125</v>
      </c>
      <c r="BT230" s="44">
        <f>ZZZ__FnCalls!A72</f>
        <v>42156</v>
      </c>
      <c r="BU230" s="44">
        <f>ZZZ__FnCalls!A73</f>
        <v>42186</v>
      </c>
      <c r="BV230" s="44">
        <f>ZZZ__FnCalls!A74</f>
        <v>42217</v>
      </c>
      <c r="BW230" s="44">
        <f>ZZZ__FnCalls!A75</f>
        <v>42248</v>
      </c>
      <c r="BX230" s="44">
        <f>ZZZ__FnCalls!A76</f>
        <v>42278</v>
      </c>
      <c r="BY230" s="44">
        <f>ZZZ__FnCalls!A77</f>
        <v>42309</v>
      </c>
      <c r="BZ230" s="44">
        <f>ZZZ__FnCalls!A78</f>
        <v>42339</v>
      </c>
      <c r="CA230" s="45">
        <f>ZZZ__FnCalls!A67</f>
        <v>42005</v>
      </c>
      <c r="CB230" s="44">
        <f>ZZZ__FnCalls!A79</f>
        <v>42370</v>
      </c>
      <c r="CC230" s="44">
        <f>ZZZ__FnCalls!A80</f>
        <v>42401</v>
      </c>
      <c r="CD230" s="44">
        <f>ZZZ__FnCalls!A81</f>
        <v>42430</v>
      </c>
      <c r="CE230" s="44">
        <f>ZZZ__FnCalls!A82</f>
        <v>42461</v>
      </c>
      <c r="CF230" s="44">
        <f>ZZZ__FnCalls!A83</f>
        <v>42491</v>
      </c>
      <c r="CG230" s="44">
        <f>ZZZ__FnCalls!A84</f>
        <v>42522</v>
      </c>
      <c r="CH230" s="44">
        <f>ZZZ__FnCalls!A85</f>
        <v>42552</v>
      </c>
      <c r="CI230" s="44">
        <f>ZZZ__FnCalls!A86</f>
        <v>42583</v>
      </c>
      <c r="CJ230" s="44">
        <f>ZZZ__FnCalls!A87</f>
        <v>42614</v>
      </c>
      <c r="CK230" s="44">
        <f>ZZZ__FnCalls!A88</f>
        <v>42644</v>
      </c>
      <c r="CL230" s="44">
        <f>ZZZ__FnCalls!A89</f>
        <v>42675</v>
      </c>
      <c r="CM230" s="44">
        <f>ZZZ__FnCalls!A90</f>
        <v>42705</v>
      </c>
      <c r="CN230" s="45">
        <f>ZZZ__FnCalls!A79</f>
        <v>42370</v>
      </c>
      <c r="CO230" s="44">
        <f>ZZZ__FnCalls!A91</f>
        <v>42736</v>
      </c>
      <c r="CP230" s="44">
        <f>ZZZ__FnCalls!A92</f>
        <v>42767</v>
      </c>
      <c r="CQ230" s="44">
        <f>ZZZ__FnCalls!A93</f>
        <v>42795</v>
      </c>
      <c r="CR230" s="44">
        <f>ZZZ__FnCalls!A94</f>
        <v>42826</v>
      </c>
      <c r="CS230" s="44">
        <f>ZZZ__FnCalls!A95</f>
        <v>42856</v>
      </c>
      <c r="CT230" s="44">
        <f>ZZZ__FnCalls!A96</f>
        <v>42887</v>
      </c>
      <c r="CU230" s="44">
        <f>ZZZ__FnCalls!A97</f>
        <v>42917</v>
      </c>
      <c r="CV230" s="44">
        <f>ZZZ__FnCalls!A98</f>
        <v>42948</v>
      </c>
      <c r="CW230" s="44">
        <f>ZZZ__FnCalls!A99</f>
        <v>42979</v>
      </c>
      <c r="CX230" s="44">
        <f>ZZZ__FnCalls!A100</f>
        <v>43009</v>
      </c>
      <c r="CY230" s="44">
        <f>ZZZ__FnCalls!A101</f>
        <v>43040</v>
      </c>
      <c r="CZ230" s="44">
        <f>ZZZ__FnCalls!A102</f>
        <v>43070</v>
      </c>
      <c r="DA230" s="45">
        <f>ZZZ__FnCalls!A91</f>
        <v>42736</v>
      </c>
      <c r="DB230" s="44">
        <f>ZZZ__FnCalls!A103</f>
        <v>43101</v>
      </c>
      <c r="DC230" s="44">
        <f>ZZZ__FnCalls!A104</f>
        <v>43132</v>
      </c>
      <c r="DD230" s="44">
        <f>ZZZ__FnCalls!A105</f>
        <v>43160</v>
      </c>
      <c r="DE230" s="44">
        <f>ZZZ__FnCalls!A106</f>
        <v>43191</v>
      </c>
      <c r="DF230" s="44">
        <f>ZZZ__FnCalls!A107</f>
        <v>43221</v>
      </c>
      <c r="DG230" s="44">
        <f>ZZZ__FnCalls!A108</f>
        <v>43252</v>
      </c>
      <c r="DH230" s="44">
        <f>ZZZ__FnCalls!A109</f>
        <v>43282</v>
      </c>
      <c r="DI230" s="44">
        <f>ZZZ__FnCalls!A110</f>
        <v>43313</v>
      </c>
      <c r="DJ230" s="44">
        <f>ZZZ__FnCalls!A111</f>
        <v>43344</v>
      </c>
      <c r="DK230" s="44">
        <f>ZZZ__FnCalls!A112</f>
        <v>43374</v>
      </c>
      <c r="DL230" s="44">
        <f>ZZZ__FnCalls!A113</f>
        <v>43405</v>
      </c>
      <c r="DM230" s="44">
        <f>ZZZ__FnCalls!A114</f>
        <v>43435</v>
      </c>
      <c r="DN230" s="45">
        <f>ZZZ__FnCalls!A103</f>
        <v>43101</v>
      </c>
      <c r="DO230" s="44">
        <f>ZZZ__FnCalls!A115</f>
        <v>43466</v>
      </c>
      <c r="DP230" s="44">
        <f>ZZZ__FnCalls!A116</f>
        <v>43497</v>
      </c>
      <c r="DQ230" s="44">
        <f>ZZZ__FnCalls!A117</f>
        <v>43525</v>
      </c>
      <c r="DR230" s="44">
        <f>ZZZ__FnCalls!A118</f>
        <v>43556</v>
      </c>
      <c r="DS230" s="44">
        <f>ZZZ__FnCalls!A119</f>
        <v>43586</v>
      </c>
      <c r="DT230" s="44">
        <f>ZZZ__FnCalls!A120</f>
        <v>43617</v>
      </c>
      <c r="DU230" s="44">
        <f>ZZZ__FnCalls!A121</f>
        <v>43647</v>
      </c>
      <c r="DV230" s="44">
        <f>ZZZ__FnCalls!A122</f>
        <v>43678</v>
      </c>
      <c r="DW230" s="44">
        <f>ZZZ__FnCalls!A123</f>
        <v>43709</v>
      </c>
      <c r="DX230" s="44">
        <f>ZZZ__FnCalls!A124</f>
        <v>43739</v>
      </c>
      <c r="DY230" s="44">
        <f>ZZZ__FnCalls!A125</f>
        <v>43770</v>
      </c>
      <c r="DZ230" s="44">
        <f>ZZZ__FnCalls!A126</f>
        <v>43800</v>
      </c>
      <c r="EA230" s="45">
        <f>ZZZ__FnCalls!A115</f>
        <v>43466</v>
      </c>
      <c r="EB230" s="44">
        <f>ZZZ__FnCalls!A127</f>
        <v>43831</v>
      </c>
      <c r="EC230" s="44">
        <f>ZZZ__FnCalls!A128</f>
        <v>43862</v>
      </c>
      <c r="ED230" s="44">
        <f>ZZZ__FnCalls!A129</f>
        <v>43891</v>
      </c>
      <c r="EE230" s="44">
        <f>ZZZ__FnCalls!A130</f>
        <v>43922</v>
      </c>
      <c r="EF230" s="44">
        <f>ZZZ__FnCalls!A131</f>
        <v>43952</v>
      </c>
      <c r="EG230" s="44">
        <f>ZZZ__FnCalls!A132</f>
        <v>43983</v>
      </c>
      <c r="EH230" s="44">
        <f>ZZZ__FnCalls!A133</f>
        <v>44013</v>
      </c>
      <c r="EI230" s="44">
        <f>ZZZ__FnCalls!A134</f>
        <v>44044</v>
      </c>
      <c r="EJ230" s="44">
        <f>ZZZ__FnCalls!A135</f>
        <v>44075</v>
      </c>
      <c r="EK230" s="44">
        <f>ZZZ__FnCalls!A136</f>
        <v>44105</v>
      </c>
      <c r="EL230" s="44">
        <f>ZZZ__FnCalls!A137</f>
        <v>44136</v>
      </c>
      <c r="EM230" s="44">
        <f>ZZZ__FnCalls!A138</f>
        <v>44166</v>
      </c>
      <c r="EN230" s="45">
        <f>ZZZ__FnCalls!A127</f>
        <v>43831</v>
      </c>
    </row>
    <row r="231" spans="1:144" ht="12.75" customHeight="1" x14ac:dyDescent="0.2">
      <c r="A231" s="2" t="str">
        <f>"Output_Potential_mean_2"</f>
        <v>Output_Potential_mean_2</v>
      </c>
    </row>
    <row r="232" spans="1:144" ht="12.75" customHeight="1" x14ac:dyDescent="0.2">
      <c r="B232" s="19" t="str">
        <f>ZZZ__FnCalls!F7</f>
        <v>MMM 2010</v>
      </c>
      <c r="C232" s="20" t="str">
        <f>ZZZ__FnCalls!F8</f>
        <v>MMM 2010</v>
      </c>
      <c r="D232" s="20" t="str">
        <f>ZZZ__FnCalls!F9</f>
        <v>MMM 2010</v>
      </c>
      <c r="E232" s="20" t="str">
        <f>ZZZ__FnCalls!F10</f>
        <v>MMM 2010</v>
      </c>
      <c r="F232" s="20" t="str">
        <f>ZZZ__FnCalls!F11</f>
        <v>MMM 2010</v>
      </c>
      <c r="G232" s="20" t="str">
        <f>ZZZ__FnCalls!F12</f>
        <v>MMM 2010</v>
      </c>
      <c r="H232" s="20" t="str">
        <f>ZZZ__FnCalls!F13</f>
        <v>MMM 2010</v>
      </c>
      <c r="I232" s="20" t="str">
        <f>ZZZ__FnCalls!F14</f>
        <v>MMM 2010</v>
      </c>
      <c r="J232" s="20" t="str">
        <f>ZZZ__FnCalls!F15</f>
        <v>MMM 2010</v>
      </c>
      <c r="K232" s="20" t="str">
        <f>ZZZ__FnCalls!F16</f>
        <v>MMM 2010</v>
      </c>
      <c r="L232" s="20" t="str">
        <f>ZZZ__FnCalls!F17</f>
        <v>MMM 2010</v>
      </c>
      <c r="M232" s="20" t="str">
        <f>ZZZ__FnCalls!F18</f>
        <v>MMM 2010</v>
      </c>
      <c r="N232" s="21" t="str">
        <f>ZZZ__FnCalls!H7</f>
        <v>2010</v>
      </c>
      <c r="O232" s="20" t="str">
        <f>ZZZ__FnCalls!F19</f>
        <v>MMM 2011</v>
      </c>
      <c r="P232" s="20" t="str">
        <f>ZZZ__FnCalls!F20</f>
        <v>MMM 2011</v>
      </c>
      <c r="Q232" s="20" t="str">
        <f>ZZZ__FnCalls!F21</f>
        <v>MMM 2011</v>
      </c>
      <c r="R232" s="20" t="str">
        <f>ZZZ__FnCalls!F22</f>
        <v>MMM 2011</v>
      </c>
      <c r="S232" s="20" t="str">
        <f>ZZZ__FnCalls!F23</f>
        <v>MMM 2011</v>
      </c>
      <c r="T232" s="20" t="str">
        <f>ZZZ__FnCalls!F24</f>
        <v>MMM 2011</v>
      </c>
      <c r="U232" s="20" t="str">
        <f>ZZZ__FnCalls!F25</f>
        <v>MMM 2011</v>
      </c>
      <c r="V232" s="20" t="str">
        <f>ZZZ__FnCalls!F26</f>
        <v>MMM 2011</v>
      </c>
      <c r="W232" s="20" t="str">
        <f>ZZZ__FnCalls!F27</f>
        <v>MMM 2011</v>
      </c>
      <c r="X232" s="20" t="str">
        <f>ZZZ__FnCalls!F28</f>
        <v>MMM 2011</v>
      </c>
      <c r="Y232" s="20" t="str">
        <f>ZZZ__FnCalls!F29</f>
        <v>MMM 2011</v>
      </c>
      <c r="Z232" s="20" t="str">
        <f>ZZZ__FnCalls!F30</f>
        <v>MMM 2011</v>
      </c>
      <c r="AA232" s="21" t="str">
        <f>ZZZ__FnCalls!H19</f>
        <v>2011</v>
      </c>
      <c r="AB232" s="20" t="str">
        <f>ZZZ__FnCalls!F31</f>
        <v>MMM 2012</v>
      </c>
      <c r="AC232" s="20" t="str">
        <f>ZZZ__FnCalls!F32</f>
        <v>MMM 2012</v>
      </c>
      <c r="AD232" s="20" t="str">
        <f>ZZZ__FnCalls!F33</f>
        <v>MMM 2012</v>
      </c>
      <c r="AE232" s="20" t="str">
        <f>ZZZ__FnCalls!F34</f>
        <v>MMM 2012</v>
      </c>
      <c r="AF232" s="20" t="str">
        <f>ZZZ__FnCalls!F35</f>
        <v>MMM 2012</v>
      </c>
      <c r="AG232" s="20" t="str">
        <f>ZZZ__FnCalls!F36</f>
        <v>MMM 2012</v>
      </c>
      <c r="AH232" s="20" t="str">
        <f>ZZZ__FnCalls!F37</f>
        <v>MMM 2012</v>
      </c>
      <c r="AI232" s="20" t="str">
        <f>ZZZ__FnCalls!F38</f>
        <v>MMM 2012</v>
      </c>
      <c r="AJ232" s="20" t="str">
        <f>ZZZ__FnCalls!F39</f>
        <v>MMM 2012</v>
      </c>
      <c r="AK232" s="20" t="str">
        <f>ZZZ__FnCalls!F40</f>
        <v>MMM 2012</v>
      </c>
      <c r="AL232" s="20" t="str">
        <f>ZZZ__FnCalls!F41</f>
        <v>MMM 2012</v>
      </c>
      <c r="AM232" s="20" t="str">
        <f>ZZZ__FnCalls!F42</f>
        <v>MMM 2012</v>
      </c>
      <c r="AN232" s="21" t="str">
        <f>ZZZ__FnCalls!H31</f>
        <v>2012</v>
      </c>
      <c r="AO232" s="20" t="str">
        <f>ZZZ__FnCalls!F43</f>
        <v>MMM 2013</v>
      </c>
      <c r="AP232" s="20" t="str">
        <f>ZZZ__FnCalls!F44</f>
        <v>MMM 2013</v>
      </c>
      <c r="AQ232" s="20" t="str">
        <f>ZZZ__FnCalls!F45</f>
        <v>MMM 2013</v>
      </c>
      <c r="AR232" s="20" t="str">
        <f>ZZZ__FnCalls!F46</f>
        <v>MMM 2013</v>
      </c>
      <c r="AS232" s="20" t="str">
        <f>ZZZ__FnCalls!F47</f>
        <v>MMM 2013</v>
      </c>
      <c r="AT232" s="20" t="str">
        <f>ZZZ__FnCalls!F48</f>
        <v>MMM 2013</v>
      </c>
      <c r="AU232" s="20" t="str">
        <f>ZZZ__FnCalls!F49</f>
        <v>MMM 2013</v>
      </c>
      <c r="AV232" s="20" t="str">
        <f>ZZZ__FnCalls!F50</f>
        <v>MMM 2013</v>
      </c>
      <c r="AW232" s="20" t="str">
        <f>ZZZ__FnCalls!F51</f>
        <v>MMM 2013</v>
      </c>
      <c r="AX232" s="20" t="str">
        <f>ZZZ__FnCalls!F52</f>
        <v>MMM 2013</v>
      </c>
      <c r="AY232" s="20" t="str">
        <f>ZZZ__FnCalls!F53</f>
        <v>MMM 2013</v>
      </c>
      <c r="AZ232" s="20" t="str">
        <f>ZZZ__FnCalls!F54</f>
        <v>MMM 2013</v>
      </c>
      <c r="BA232" s="21" t="str">
        <f>ZZZ__FnCalls!H43</f>
        <v>2013</v>
      </c>
      <c r="BB232" s="20" t="str">
        <f>ZZZ__FnCalls!F55</f>
        <v>MMM 2014</v>
      </c>
      <c r="BC232" s="20" t="str">
        <f>ZZZ__FnCalls!F56</f>
        <v>MMM 2014</v>
      </c>
      <c r="BD232" s="20" t="str">
        <f>ZZZ__FnCalls!F57</f>
        <v>MMM 2014</v>
      </c>
      <c r="BE232" s="20" t="str">
        <f>ZZZ__FnCalls!F58</f>
        <v>MMM 2014</v>
      </c>
      <c r="BF232" s="20" t="str">
        <f>ZZZ__FnCalls!F59</f>
        <v>MMM 2014</v>
      </c>
      <c r="BG232" s="20" t="str">
        <f>ZZZ__FnCalls!F60</f>
        <v>MMM 2014</v>
      </c>
      <c r="BH232" s="20" t="str">
        <f>ZZZ__FnCalls!F61</f>
        <v>MMM 2014</v>
      </c>
      <c r="BI232" s="20" t="str">
        <f>ZZZ__FnCalls!F62</f>
        <v>MMM 2014</v>
      </c>
      <c r="BJ232" s="20" t="str">
        <f>ZZZ__FnCalls!F63</f>
        <v>MMM 2014</v>
      </c>
      <c r="BK232" s="20" t="str">
        <f>ZZZ__FnCalls!F64</f>
        <v>MMM 2014</v>
      </c>
      <c r="BL232" s="20" t="str">
        <f>ZZZ__FnCalls!F65</f>
        <v>MMM 2014</v>
      </c>
      <c r="BM232" s="20" t="str">
        <f>ZZZ__FnCalls!F66</f>
        <v>MMM 2014</v>
      </c>
      <c r="BN232" s="21" t="str">
        <f>ZZZ__FnCalls!H55</f>
        <v>2014</v>
      </c>
      <c r="BO232" s="20" t="str">
        <f>ZZZ__FnCalls!F67</f>
        <v>MMM 2015</v>
      </c>
      <c r="BP232" s="20" t="str">
        <f>ZZZ__FnCalls!F68</f>
        <v>MMM 2015</v>
      </c>
      <c r="BQ232" s="20" t="str">
        <f>ZZZ__FnCalls!F69</f>
        <v>MMM 2015</v>
      </c>
      <c r="BR232" s="20" t="str">
        <f>ZZZ__FnCalls!F70</f>
        <v>MMM 2015</v>
      </c>
      <c r="BS232" s="20" t="str">
        <f>ZZZ__FnCalls!F71</f>
        <v>MMM 2015</v>
      </c>
      <c r="BT232" s="20" t="str">
        <f>ZZZ__FnCalls!F72</f>
        <v>MMM 2015</v>
      </c>
      <c r="BU232" s="20" t="str">
        <f>ZZZ__FnCalls!F73</f>
        <v>MMM 2015</v>
      </c>
      <c r="BV232" s="20" t="str">
        <f>ZZZ__FnCalls!F74</f>
        <v>MMM 2015</v>
      </c>
      <c r="BW232" s="20" t="str">
        <f>ZZZ__FnCalls!F75</f>
        <v>MMM 2015</v>
      </c>
      <c r="BX232" s="20" t="str">
        <f>ZZZ__FnCalls!F76</f>
        <v>MMM 2015</v>
      </c>
      <c r="BY232" s="20" t="str">
        <f>ZZZ__FnCalls!F77</f>
        <v>MMM 2015</v>
      </c>
      <c r="BZ232" s="20" t="str">
        <f>ZZZ__FnCalls!F78</f>
        <v>MMM 2015</v>
      </c>
      <c r="CA232" s="21" t="str">
        <f>ZZZ__FnCalls!H67</f>
        <v>2015</v>
      </c>
      <c r="CB232" s="20" t="str">
        <f>ZZZ__FnCalls!F79</f>
        <v>MMM 2016</v>
      </c>
      <c r="CC232" s="20" t="str">
        <f>ZZZ__FnCalls!F80</f>
        <v>MMM 2016</v>
      </c>
      <c r="CD232" s="20" t="str">
        <f>ZZZ__FnCalls!F81</f>
        <v>MMM 2016</v>
      </c>
      <c r="CE232" s="20" t="str">
        <f>ZZZ__FnCalls!F82</f>
        <v>MMM 2016</v>
      </c>
      <c r="CF232" s="20" t="str">
        <f>ZZZ__FnCalls!F83</f>
        <v>MMM 2016</v>
      </c>
      <c r="CG232" s="20" t="str">
        <f>ZZZ__FnCalls!F84</f>
        <v>MMM 2016</v>
      </c>
      <c r="CH232" s="20" t="str">
        <f>ZZZ__FnCalls!F85</f>
        <v>MMM 2016</v>
      </c>
      <c r="CI232" s="20" t="str">
        <f>ZZZ__FnCalls!F86</f>
        <v>MMM 2016</v>
      </c>
      <c r="CJ232" s="20" t="str">
        <f>ZZZ__FnCalls!F87</f>
        <v>MMM 2016</v>
      </c>
      <c r="CK232" s="20" t="str">
        <f>ZZZ__FnCalls!F88</f>
        <v>MMM 2016</v>
      </c>
      <c r="CL232" s="20" t="str">
        <f>ZZZ__FnCalls!F89</f>
        <v>MMM 2016</v>
      </c>
      <c r="CM232" s="20" t="str">
        <f>ZZZ__FnCalls!F90</f>
        <v>MMM 2016</v>
      </c>
      <c r="CN232" s="21" t="str">
        <f>ZZZ__FnCalls!H79</f>
        <v>2016</v>
      </c>
      <c r="CO232" s="20" t="str">
        <f>ZZZ__FnCalls!F91</f>
        <v>MMM 2017</v>
      </c>
      <c r="CP232" s="20" t="str">
        <f>ZZZ__FnCalls!F92</f>
        <v>MMM 2017</v>
      </c>
      <c r="CQ232" s="20" t="str">
        <f>ZZZ__FnCalls!F93</f>
        <v>MMM 2017</v>
      </c>
      <c r="CR232" s="20" t="str">
        <f>ZZZ__FnCalls!F94</f>
        <v>MMM 2017</v>
      </c>
      <c r="CS232" s="20" t="str">
        <f>ZZZ__FnCalls!F95</f>
        <v>MMM 2017</v>
      </c>
      <c r="CT232" s="20" t="str">
        <f>ZZZ__FnCalls!F96</f>
        <v>MMM 2017</v>
      </c>
      <c r="CU232" s="20" t="str">
        <f>ZZZ__FnCalls!F97</f>
        <v>MMM 2017</v>
      </c>
      <c r="CV232" s="20" t="str">
        <f>ZZZ__FnCalls!F98</f>
        <v>MMM 2017</v>
      </c>
      <c r="CW232" s="20" t="str">
        <f>ZZZ__FnCalls!F99</f>
        <v>MMM 2017</v>
      </c>
      <c r="CX232" s="20" t="str">
        <f>ZZZ__FnCalls!F100</f>
        <v>MMM 2017</v>
      </c>
      <c r="CY232" s="20" t="str">
        <f>ZZZ__FnCalls!F101</f>
        <v>MMM 2017</v>
      </c>
      <c r="CZ232" s="20" t="str">
        <f>ZZZ__FnCalls!F102</f>
        <v>MMM 2017</v>
      </c>
      <c r="DA232" s="21" t="str">
        <f>ZZZ__FnCalls!H91</f>
        <v>2017</v>
      </c>
      <c r="DB232" s="20" t="str">
        <f>ZZZ__FnCalls!F103</f>
        <v>MMM 2018</v>
      </c>
      <c r="DC232" s="20" t="str">
        <f>ZZZ__FnCalls!F104</f>
        <v>MMM 2018</v>
      </c>
      <c r="DD232" s="20" t="str">
        <f>ZZZ__FnCalls!F105</f>
        <v>MMM 2018</v>
      </c>
      <c r="DE232" s="20" t="str">
        <f>ZZZ__FnCalls!F106</f>
        <v>MMM 2018</v>
      </c>
      <c r="DF232" s="20" t="str">
        <f>ZZZ__FnCalls!F107</f>
        <v>MMM 2018</v>
      </c>
      <c r="DG232" s="20" t="str">
        <f>ZZZ__FnCalls!F108</f>
        <v>MMM 2018</v>
      </c>
      <c r="DH232" s="20" t="str">
        <f>ZZZ__FnCalls!F109</f>
        <v>MMM 2018</v>
      </c>
      <c r="DI232" s="20" t="str">
        <f>ZZZ__FnCalls!F110</f>
        <v>MMM 2018</v>
      </c>
      <c r="DJ232" s="20" t="str">
        <f>ZZZ__FnCalls!F111</f>
        <v>MMM 2018</v>
      </c>
      <c r="DK232" s="20" t="str">
        <f>ZZZ__FnCalls!F112</f>
        <v>MMM 2018</v>
      </c>
      <c r="DL232" s="20" t="str">
        <f>ZZZ__FnCalls!F113</f>
        <v>MMM 2018</v>
      </c>
      <c r="DM232" s="20" t="str">
        <f>ZZZ__FnCalls!F114</f>
        <v>MMM 2018</v>
      </c>
      <c r="DN232" s="21" t="str">
        <f>ZZZ__FnCalls!H103</f>
        <v>2018</v>
      </c>
      <c r="DO232" s="20" t="str">
        <f>ZZZ__FnCalls!F115</f>
        <v>MMM 2019</v>
      </c>
      <c r="DP232" s="20" t="str">
        <f>ZZZ__FnCalls!F116</f>
        <v>MMM 2019</v>
      </c>
      <c r="DQ232" s="20" t="str">
        <f>ZZZ__FnCalls!F117</f>
        <v>MMM 2019</v>
      </c>
      <c r="DR232" s="20" t="str">
        <f>ZZZ__FnCalls!F118</f>
        <v>MMM 2019</v>
      </c>
      <c r="DS232" s="20" t="str">
        <f>ZZZ__FnCalls!F119</f>
        <v>MMM 2019</v>
      </c>
      <c r="DT232" s="20" t="str">
        <f>ZZZ__FnCalls!F120</f>
        <v>MMM 2019</v>
      </c>
      <c r="DU232" s="20" t="str">
        <f>ZZZ__FnCalls!F121</f>
        <v>MMM 2019</v>
      </c>
      <c r="DV232" s="20" t="str">
        <f>ZZZ__FnCalls!F122</f>
        <v>MMM 2019</v>
      </c>
      <c r="DW232" s="20" t="str">
        <f>ZZZ__FnCalls!F123</f>
        <v>MMM 2019</v>
      </c>
      <c r="DX232" s="20" t="str">
        <f>ZZZ__FnCalls!F124</f>
        <v>MMM 2019</v>
      </c>
      <c r="DY232" s="20" t="str">
        <f>ZZZ__FnCalls!F125</f>
        <v>MMM 2019</v>
      </c>
      <c r="DZ232" s="20" t="str">
        <f>ZZZ__FnCalls!F126</f>
        <v>MMM 2019</v>
      </c>
      <c r="EA232" s="21" t="str">
        <f>ZZZ__FnCalls!H115</f>
        <v>2019</v>
      </c>
      <c r="EB232" s="20" t="str">
        <f>ZZZ__FnCalls!F127</f>
        <v>MMM 2020</v>
      </c>
      <c r="EC232" s="20" t="str">
        <f>ZZZ__FnCalls!F128</f>
        <v>MMM 2020</v>
      </c>
      <c r="ED232" s="20" t="str">
        <f>ZZZ__FnCalls!F129</f>
        <v>MMM 2020</v>
      </c>
      <c r="EE232" s="20" t="str">
        <f>ZZZ__FnCalls!F130</f>
        <v>MMM 2020</v>
      </c>
      <c r="EF232" s="20" t="str">
        <f>ZZZ__FnCalls!F131</f>
        <v>MMM 2020</v>
      </c>
      <c r="EG232" s="20" t="str">
        <f>ZZZ__FnCalls!F132</f>
        <v>MMM 2020</v>
      </c>
      <c r="EH232" s="20" t="str">
        <f>ZZZ__FnCalls!F133</f>
        <v>MMM 2020</v>
      </c>
      <c r="EI232" s="20" t="str">
        <f>ZZZ__FnCalls!F134</f>
        <v>MMM 2020</v>
      </c>
      <c r="EJ232" s="20" t="str">
        <f>ZZZ__FnCalls!F135</f>
        <v>MMM 2020</v>
      </c>
      <c r="EK232" s="20" t="str">
        <f>ZZZ__FnCalls!F136</f>
        <v>MMM 2020</v>
      </c>
      <c r="EL232" s="20" t="str">
        <f>ZZZ__FnCalls!F137</f>
        <v>MMM 2020</v>
      </c>
      <c r="EM232" s="20" t="str">
        <f>ZZZ__FnCalls!F138</f>
        <v>MMM 2020</v>
      </c>
      <c r="EN232" s="21" t="str">
        <f>ZZZ__FnCalls!H127</f>
        <v>2020</v>
      </c>
    </row>
    <row r="233" spans="1:144" ht="12.75" customHeight="1" x14ac:dyDescent="0.2">
      <c r="A233" s="5"/>
      <c r="B233" s="44" t="str">
        <f>ZZZ__FnCalls!F7</f>
        <v>MMM 2010</v>
      </c>
      <c r="C233" s="44" t="str">
        <f>ZZZ__FnCalls!F8</f>
        <v>MMM 2010</v>
      </c>
      <c r="D233" s="44" t="str">
        <f>ZZZ__FnCalls!F9</f>
        <v>MMM 2010</v>
      </c>
      <c r="E233" s="44" t="str">
        <f>ZZZ__FnCalls!F10</f>
        <v>MMM 2010</v>
      </c>
      <c r="F233" s="44" t="str">
        <f>ZZZ__FnCalls!F11</f>
        <v>MMM 2010</v>
      </c>
      <c r="G233" s="44" t="str">
        <f>ZZZ__FnCalls!F12</f>
        <v>MMM 2010</v>
      </c>
      <c r="H233" s="44" t="str">
        <f>ZZZ__FnCalls!F13</f>
        <v>MMM 2010</v>
      </c>
      <c r="I233" s="44" t="str">
        <f>ZZZ__FnCalls!F14</f>
        <v>MMM 2010</v>
      </c>
      <c r="J233" s="44" t="str">
        <f>ZZZ__FnCalls!F15</f>
        <v>MMM 2010</v>
      </c>
      <c r="K233" s="44" t="str">
        <f>ZZZ__FnCalls!F16</f>
        <v>MMM 2010</v>
      </c>
      <c r="L233" s="44" t="str">
        <f>ZZZ__FnCalls!F17</f>
        <v>MMM 2010</v>
      </c>
      <c r="M233" s="44" t="str">
        <f>ZZZ__FnCalls!F18</f>
        <v>MMM 2010</v>
      </c>
      <c r="N233" s="45" t="str">
        <f>ZZZ__FnCalls!F7</f>
        <v>MMM 2010</v>
      </c>
      <c r="O233" s="44" t="str">
        <f>ZZZ__FnCalls!F19</f>
        <v>MMM 2011</v>
      </c>
      <c r="P233" s="44" t="str">
        <f>ZZZ__FnCalls!F20</f>
        <v>MMM 2011</v>
      </c>
      <c r="Q233" s="44" t="str">
        <f>ZZZ__FnCalls!F21</f>
        <v>MMM 2011</v>
      </c>
      <c r="R233" s="44" t="str">
        <f>ZZZ__FnCalls!F22</f>
        <v>MMM 2011</v>
      </c>
      <c r="S233" s="44" t="str">
        <f>ZZZ__FnCalls!F23</f>
        <v>MMM 2011</v>
      </c>
      <c r="T233" s="44" t="str">
        <f>ZZZ__FnCalls!F24</f>
        <v>MMM 2011</v>
      </c>
      <c r="U233" s="44" t="str">
        <f>ZZZ__FnCalls!F25</f>
        <v>MMM 2011</v>
      </c>
      <c r="V233" s="44" t="str">
        <f>ZZZ__FnCalls!F26</f>
        <v>MMM 2011</v>
      </c>
      <c r="W233" s="44" t="str">
        <f>ZZZ__FnCalls!F27</f>
        <v>MMM 2011</v>
      </c>
      <c r="X233" s="44" t="str">
        <f>ZZZ__FnCalls!F28</f>
        <v>MMM 2011</v>
      </c>
      <c r="Y233" s="44" t="str">
        <f>ZZZ__FnCalls!F29</f>
        <v>MMM 2011</v>
      </c>
      <c r="Z233" s="44" t="str">
        <f>ZZZ__FnCalls!F30</f>
        <v>MMM 2011</v>
      </c>
      <c r="AA233" s="45" t="str">
        <f>ZZZ__FnCalls!F19</f>
        <v>MMM 2011</v>
      </c>
      <c r="AB233" s="44" t="str">
        <f>ZZZ__FnCalls!F31</f>
        <v>MMM 2012</v>
      </c>
      <c r="AC233" s="44" t="str">
        <f>ZZZ__FnCalls!F32</f>
        <v>MMM 2012</v>
      </c>
      <c r="AD233" s="44" t="str">
        <f>ZZZ__FnCalls!F33</f>
        <v>MMM 2012</v>
      </c>
      <c r="AE233" s="44" t="str">
        <f>ZZZ__FnCalls!F34</f>
        <v>MMM 2012</v>
      </c>
      <c r="AF233" s="44" t="str">
        <f>ZZZ__FnCalls!F35</f>
        <v>MMM 2012</v>
      </c>
      <c r="AG233" s="44" t="str">
        <f>ZZZ__FnCalls!F36</f>
        <v>MMM 2012</v>
      </c>
      <c r="AH233" s="44" t="str">
        <f>ZZZ__FnCalls!F37</f>
        <v>MMM 2012</v>
      </c>
      <c r="AI233" s="44" t="str">
        <f>ZZZ__FnCalls!F38</f>
        <v>MMM 2012</v>
      </c>
      <c r="AJ233" s="44" t="str">
        <f>ZZZ__FnCalls!F39</f>
        <v>MMM 2012</v>
      </c>
      <c r="AK233" s="44" t="str">
        <f>ZZZ__FnCalls!F40</f>
        <v>MMM 2012</v>
      </c>
      <c r="AL233" s="44" t="str">
        <f>ZZZ__FnCalls!F41</f>
        <v>MMM 2012</v>
      </c>
      <c r="AM233" s="44" t="str">
        <f>ZZZ__FnCalls!F42</f>
        <v>MMM 2012</v>
      </c>
      <c r="AN233" s="45" t="str">
        <f>ZZZ__FnCalls!F31</f>
        <v>MMM 2012</v>
      </c>
      <c r="AO233" s="44" t="str">
        <f>ZZZ__FnCalls!F43</f>
        <v>MMM 2013</v>
      </c>
      <c r="AP233" s="44" t="str">
        <f>ZZZ__FnCalls!F44</f>
        <v>MMM 2013</v>
      </c>
      <c r="AQ233" s="44" t="str">
        <f>ZZZ__FnCalls!F45</f>
        <v>MMM 2013</v>
      </c>
      <c r="AR233" s="44" t="str">
        <f>ZZZ__FnCalls!F46</f>
        <v>MMM 2013</v>
      </c>
      <c r="AS233" s="44" t="str">
        <f>ZZZ__FnCalls!F47</f>
        <v>MMM 2013</v>
      </c>
      <c r="AT233" s="44" t="str">
        <f>ZZZ__FnCalls!F48</f>
        <v>MMM 2013</v>
      </c>
      <c r="AU233" s="44" t="str">
        <f>ZZZ__FnCalls!F49</f>
        <v>MMM 2013</v>
      </c>
      <c r="AV233" s="44" t="str">
        <f>ZZZ__FnCalls!F50</f>
        <v>MMM 2013</v>
      </c>
      <c r="AW233" s="44" t="str">
        <f>ZZZ__FnCalls!F51</f>
        <v>MMM 2013</v>
      </c>
      <c r="AX233" s="44" t="str">
        <f>ZZZ__FnCalls!F52</f>
        <v>MMM 2013</v>
      </c>
      <c r="AY233" s="44" t="str">
        <f>ZZZ__FnCalls!F53</f>
        <v>MMM 2013</v>
      </c>
      <c r="AZ233" s="44" t="str">
        <f>ZZZ__FnCalls!F54</f>
        <v>MMM 2013</v>
      </c>
      <c r="BA233" s="45" t="str">
        <f>ZZZ__FnCalls!F43</f>
        <v>MMM 2013</v>
      </c>
      <c r="BB233" s="44" t="str">
        <f>ZZZ__FnCalls!F55</f>
        <v>MMM 2014</v>
      </c>
      <c r="BC233" s="44" t="str">
        <f>ZZZ__FnCalls!F56</f>
        <v>MMM 2014</v>
      </c>
      <c r="BD233" s="44" t="str">
        <f>ZZZ__FnCalls!F57</f>
        <v>MMM 2014</v>
      </c>
      <c r="BE233" s="44" t="str">
        <f>ZZZ__FnCalls!F58</f>
        <v>MMM 2014</v>
      </c>
      <c r="BF233" s="44" t="str">
        <f>ZZZ__FnCalls!F59</f>
        <v>MMM 2014</v>
      </c>
      <c r="BG233" s="44" t="str">
        <f>ZZZ__FnCalls!F60</f>
        <v>MMM 2014</v>
      </c>
      <c r="BH233" s="44" t="str">
        <f>ZZZ__FnCalls!F61</f>
        <v>MMM 2014</v>
      </c>
      <c r="BI233" s="44" t="str">
        <f>ZZZ__FnCalls!F62</f>
        <v>MMM 2014</v>
      </c>
      <c r="BJ233" s="44" t="str">
        <f>ZZZ__FnCalls!F63</f>
        <v>MMM 2014</v>
      </c>
      <c r="BK233" s="44" t="str">
        <f>ZZZ__FnCalls!F64</f>
        <v>MMM 2014</v>
      </c>
      <c r="BL233" s="44" t="str">
        <f>ZZZ__FnCalls!F65</f>
        <v>MMM 2014</v>
      </c>
      <c r="BM233" s="44" t="str">
        <f>ZZZ__FnCalls!F66</f>
        <v>MMM 2014</v>
      </c>
      <c r="BN233" s="45" t="str">
        <f>ZZZ__FnCalls!F55</f>
        <v>MMM 2014</v>
      </c>
      <c r="BO233" s="44" t="str">
        <f>ZZZ__FnCalls!F67</f>
        <v>MMM 2015</v>
      </c>
      <c r="BP233" s="44" t="str">
        <f>ZZZ__FnCalls!F68</f>
        <v>MMM 2015</v>
      </c>
      <c r="BQ233" s="44" t="str">
        <f>ZZZ__FnCalls!F69</f>
        <v>MMM 2015</v>
      </c>
      <c r="BR233" s="44" t="str">
        <f>ZZZ__FnCalls!F70</f>
        <v>MMM 2015</v>
      </c>
      <c r="BS233" s="44" t="str">
        <f>ZZZ__FnCalls!F71</f>
        <v>MMM 2015</v>
      </c>
      <c r="BT233" s="44" t="str">
        <f>ZZZ__FnCalls!F72</f>
        <v>MMM 2015</v>
      </c>
      <c r="BU233" s="44" t="str">
        <f>ZZZ__FnCalls!F73</f>
        <v>MMM 2015</v>
      </c>
      <c r="BV233" s="44" t="str">
        <f>ZZZ__FnCalls!F74</f>
        <v>MMM 2015</v>
      </c>
      <c r="BW233" s="44" t="str">
        <f>ZZZ__FnCalls!F75</f>
        <v>MMM 2015</v>
      </c>
      <c r="BX233" s="44" t="str">
        <f>ZZZ__FnCalls!F76</f>
        <v>MMM 2015</v>
      </c>
      <c r="BY233" s="44" t="str">
        <f>ZZZ__FnCalls!F77</f>
        <v>MMM 2015</v>
      </c>
      <c r="BZ233" s="44" t="str">
        <f>ZZZ__FnCalls!F78</f>
        <v>MMM 2015</v>
      </c>
      <c r="CA233" s="45" t="str">
        <f>ZZZ__FnCalls!F67</f>
        <v>MMM 2015</v>
      </c>
      <c r="CB233" s="44" t="str">
        <f>ZZZ__FnCalls!F79</f>
        <v>MMM 2016</v>
      </c>
      <c r="CC233" s="44" t="str">
        <f>ZZZ__FnCalls!F80</f>
        <v>MMM 2016</v>
      </c>
      <c r="CD233" s="44" t="str">
        <f>ZZZ__FnCalls!F81</f>
        <v>MMM 2016</v>
      </c>
      <c r="CE233" s="44" t="str">
        <f>ZZZ__FnCalls!F82</f>
        <v>MMM 2016</v>
      </c>
      <c r="CF233" s="44" t="str">
        <f>ZZZ__FnCalls!F83</f>
        <v>MMM 2016</v>
      </c>
      <c r="CG233" s="44" t="str">
        <f>ZZZ__FnCalls!F84</f>
        <v>MMM 2016</v>
      </c>
      <c r="CH233" s="44" t="str">
        <f>ZZZ__FnCalls!F85</f>
        <v>MMM 2016</v>
      </c>
      <c r="CI233" s="44" t="str">
        <f>ZZZ__FnCalls!F86</f>
        <v>MMM 2016</v>
      </c>
      <c r="CJ233" s="44" t="str">
        <f>ZZZ__FnCalls!F87</f>
        <v>MMM 2016</v>
      </c>
      <c r="CK233" s="44" t="str">
        <f>ZZZ__FnCalls!F88</f>
        <v>MMM 2016</v>
      </c>
      <c r="CL233" s="44" t="str">
        <f>ZZZ__FnCalls!F89</f>
        <v>MMM 2016</v>
      </c>
      <c r="CM233" s="44" t="str">
        <f>ZZZ__FnCalls!F90</f>
        <v>MMM 2016</v>
      </c>
      <c r="CN233" s="45" t="str">
        <f>ZZZ__FnCalls!F79</f>
        <v>MMM 2016</v>
      </c>
      <c r="CO233" s="44" t="str">
        <f>ZZZ__FnCalls!F91</f>
        <v>MMM 2017</v>
      </c>
      <c r="CP233" s="44" t="str">
        <f>ZZZ__FnCalls!F92</f>
        <v>MMM 2017</v>
      </c>
      <c r="CQ233" s="44" t="str">
        <f>ZZZ__FnCalls!F93</f>
        <v>MMM 2017</v>
      </c>
      <c r="CR233" s="44" t="str">
        <f>ZZZ__FnCalls!F94</f>
        <v>MMM 2017</v>
      </c>
      <c r="CS233" s="44" t="str">
        <f>ZZZ__FnCalls!F95</f>
        <v>MMM 2017</v>
      </c>
      <c r="CT233" s="44" t="str">
        <f>ZZZ__FnCalls!F96</f>
        <v>MMM 2017</v>
      </c>
      <c r="CU233" s="44" t="str">
        <f>ZZZ__FnCalls!F97</f>
        <v>MMM 2017</v>
      </c>
      <c r="CV233" s="44" t="str">
        <f>ZZZ__FnCalls!F98</f>
        <v>MMM 2017</v>
      </c>
      <c r="CW233" s="44" t="str">
        <f>ZZZ__FnCalls!F99</f>
        <v>MMM 2017</v>
      </c>
      <c r="CX233" s="44" t="str">
        <f>ZZZ__FnCalls!F100</f>
        <v>MMM 2017</v>
      </c>
      <c r="CY233" s="44" t="str">
        <f>ZZZ__FnCalls!F101</f>
        <v>MMM 2017</v>
      </c>
      <c r="CZ233" s="44" t="str">
        <f>ZZZ__FnCalls!F102</f>
        <v>MMM 2017</v>
      </c>
      <c r="DA233" s="45" t="str">
        <f>ZZZ__FnCalls!F91</f>
        <v>MMM 2017</v>
      </c>
      <c r="DB233" s="44" t="str">
        <f>ZZZ__FnCalls!F103</f>
        <v>MMM 2018</v>
      </c>
      <c r="DC233" s="44" t="str">
        <f>ZZZ__FnCalls!F104</f>
        <v>MMM 2018</v>
      </c>
      <c r="DD233" s="44" t="str">
        <f>ZZZ__FnCalls!F105</f>
        <v>MMM 2018</v>
      </c>
      <c r="DE233" s="44" t="str">
        <f>ZZZ__FnCalls!F106</f>
        <v>MMM 2018</v>
      </c>
      <c r="DF233" s="44" t="str">
        <f>ZZZ__FnCalls!F107</f>
        <v>MMM 2018</v>
      </c>
      <c r="DG233" s="44" t="str">
        <f>ZZZ__FnCalls!F108</f>
        <v>MMM 2018</v>
      </c>
      <c r="DH233" s="44" t="str">
        <f>ZZZ__FnCalls!F109</f>
        <v>MMM 2018</v>
      </c>
      <c r="DI233" s="44" t="str">
        <f>ZZZ__FnCalls!F110</f>
        <v>MMM 2018</v>
      </c>
      <c r="DJ233" s="44" t="str">
        <f>ZZZ__FnCalls!F111</f>
        <v>MMM 2018</v>
      </c>
      <c r="DK233" s="44" t="str">
        <f>ZZZ__FnCalls!F112</f>
        <v>MMM 2018</v>
      </c>
      <c r="DL233" s="44" t="str">
        <f>ZZZ__FnCalls!F113</f>
        <v>MMM 2018</v>
      </c>
      <c r="DM233" s="44" t="str">
        <f>ZZZ__FnCalls!F114</f>
        <v>MMM 2018</v>
      </c>
      <c r="DN233" s="45" t="str">
        <f>ZZZ__FnCalls!F103</f>
        <v>MMM 2018</v>
      </c>
      <c r="DO233" s="44" t="str">
        <f>ZZZ__FnCalls!F115</f>
        <v>MMM 2019</v>
      </c>
      <c r="DP233" s="44" t="str">
        <f>ZZZ__FnCalls!F116</f>
        <v>MMM 2019</v>
      </c>
      <c r="DQ233" s="44" t="str">
        <f>ZZZ__FnCalls!F117</f>
        <v>MMM 2019</v>
      </c>
      <c r="DR233" s="44" t="str">
        <f>ZZZ__FnCalls!F118</f>
        <v>MMM 2019</v>
      </c>
      <c r="DS233" s="44" t="str">
        <f>ZZZ__FnCalls!F119</f>
        <v>MMM 2019</v>
      </c>
      <c r="DT233" s="44" t="str">
        <f>ZZZ__FnCalls!F120</f>
        <v>MMM 2019</v>
      </c>
      <c r="DU233" s="44" t="str">
        <f>ZZZ__FnCalls!F121</f>
        <v>MMM 2019</v>
      </c>
      <c r="DV233" s="44" t="str">
        <f>ZZZ__FnCalls!F122</f>
        <v>MMM 2019</v>
      </c>
      <c r="DW233" s="44" t="str">
        <f>ZZZ__FnCalls!F123</f>
        <v>MMM 2019</v>
      </c>
      <c r="DX233" s="44" t="str">
        <f>ZZZ__FnCalls!F124</f>
        <v>MMM 2019</v>
      </c>
      <c r="DY233" s="44" t="str">
        <f>ZZZ__FnCalls!F125</f>
        <v>MMM 2019</v>
      </c>
      <c r="DZ233" s="44" t="str">
        <f>ZZZ__FnCalls!F126</f>
        <v>MMM 2019</v>
      </c>
      <c r="EA233" s="45" t="str">
        <f>ZZZ__FnCalls!F115</f>
        <v>MMM 2019</v>
      </c>
      <c r="EB233" s="44" t="str">
        <f>ZZZ__FnCalls!F127</f>
        <v>MMM 2020</v>
      </c>
      <c r="EC233" s="44" t="str">
        <f>ZZZ__FnCalls!F128</f>
        <v>MMM 2020</v>
      </c>
      <c r="ED233" s="44" t="str">
        <f>ZZZ__FnCalls!F129</f>
        <v>MMM 2020</v>
      </c>
      <c r="EE233" s="44" t="str">
        <f>ZZZ__FnCalls!F130</f>
        <v>MMM 2020</v>
      </c>
      <c r="EF233" s="44" t="str">
        <f>ZZZ__FnCalls!F131</f>
        <v>MMM 2020</v>
      </c>
      <c r="EG233" s="44" t="str">
        <f>ZZZ__FnCalls!F132</f>
        <v>MMM 2020</v>
      </c>
      <c r="EH233" s="44" t="str">
        <f>ZZZ__FnCalls!F133</f>
        <v>MMM 2020</v>
      </c>
      <c r="EI233" s="44" t="str">
        <f>ZZZ__FnCalls!F134</f>
        <v>MMM 2020</v>
      </c>
      <c r="EJ233" s="44" t="str">
        <f>ZZZ__FnCalls!F135</f>
        <v>MMM 2020</v>
      </c>
      <c r="EK233" s="44" t="str">
        <f>ZZZ__FnCalls!F136</f>
        <v>MMM 2020</v>
      </c>
      <c r="EL233" s="44" t="str">
        <f>ZZZ__FnCalls!F137</f>
        <v>MMM 2020</v>
      </c>
      <c r="EM233" s="44" t="str">
        <f>ZZZ__FnCalls!F138</f>
        <v>MMM 2020</v>
      </c>
      <c r="EN233" s="45" t="str">
        <f>ZZZ__FnCalls!F127</f>
        <v>MMM 2020</v>
      </c>
    </row>
    <row r="234" spans="1:144" ht="12.75" customHeight="1" x14ac:dyDescent="0.2">
      <c r="A234" s="2" t="str">
        <f>"Output_Potential_stdev_1"</f>
        <v>Output_Potential_stdev_1</v>
      </c>
    </row>
    <row r="235" spans="1:144" ht="12.75" customHeight="1" x14ac:dyDescent="0.2">
      <c r="B235" s="19" t="str">
        <f>ZZZ__FnCalls!F7</f>
        <v>MMM 2010</v>
      </c>
      <c r="C235" s="20" t="str">
        <f>ZZZ__FnCalls!F8</f>
        <v>MMM 2010</v>
      </c>
      <c r="D235" s="20" t="str">
        <f>ZZZ__FnCalls!F9</f>
        <v>MMM 2010</v>
      </c>
      <c r="E235" s="20" t="str">
        <f>ZZZ__FnCalls!F10</f>
        <v>MMM 2010</v>
      </c>
      <c r="F235" s="20" t="str">
        <f>ZZZ__FnCalls!F11</f>
        <v>MMM 2010</v>
      </c>
      <c r="G235" s="20" t="str">
        <f>ZZZ__FnCalls!F12</f>
        <v>MMM 2010</v>
      </c>
      <c r="H235" s="20" t="str">
        <f>ZZZ__FnCalls!F13</f>
        <v>MMM 2010</v>
      </c>
      <c r="I235" s="20" t="str">
        <f>ZZZ__FnCalls!F14</f>
        <v>MMM 2010</v>
      </c>
      <c r="J235" s="20" t="str">
        <f>ZZZ__FnCalls!F15</f>
        <v>MMM 2010</v>
      </c>
      <c r="K235" s="20" t="str">
        <f>ZZZ__FnCalls!F16</f>
        <v>MMM 2010</v>
      </c>
      <c r="L235" s="20" t="str">
        <f>ZZZ__FnCalls!F17</f>
        <v>MMM 2010</v>
      </c>
      <c r="M235" s="20" t="str">
        <f>ZZZ__FnCalls!F18</f>
        <v>MMM 2010</v>
      </c>
      <c r="N235" s="21" t="str">
        <f>ZZZ__FnCalls!H7</f>
        <v>2010</v>
      </c>
      <c r="O235" s="20" t="str">
        <f>ZZZ__FnCalls!F19</f>
        <v>MMM 2011</v>
      </c>
      <c r="P235" s="20" t="str">
        <f>ZZZ__FnCalls!F20</f>
        <v>MMM 2011</v>
      </c>
      <c r="Q235" s="20" t="str">
        <f>ZZZ__FnCalls!F21</f>
        <v>MMM 2011</v>
      </c>
      <c r="R235" s="20" t="str">
        <f>ZZZ__FnCalls!F22</f>
        <v>MMM 2011</v>
      </c>
      <c r="S235" s="20" t="str">
        <f>ZZZ__FnCalls!F23</f>
        <v>MMM 2011</v>
      </c>
      <c r="T235" s="20" t="str">
        <f>ZZZ__FnCalls!F24</f>
        <v>MMM 2011</v>
      </c>
      <c r="U235" s="20" t="str">
        <f>ZZZ__FnCalls!F25</f>
        <v>MMM 2011</v>
      </c>
      <c r="V235" s="20" t="str">
        <f>ZZZ__FnCalls!F26</f>
        <v>MMM 2011</v>
      </c>
      <c r="W235" s="20" t="str">
        <f>ZZZ__FnCalls!F27</f>
        <v>MMM 2011</v>
      </c>
      <c r="X235" s="20" t="str">
        <f>ZZZ__FnCalls!F28</f>
        <v>MMM 2011</v>
      </c>
      <c r="Y235" s="20" t="str">
        <f>ZZZ__FnCalls!F29</f>
        <v>MMM 2011</v>
      </c>
      <c r="Z235" s="20" t="str">
        <f>ZZZ__FnCalls!F30</f>
        <v>MMM 2011</v>
      </c>
      <c r="AA235" s="21" t="str">
        <f>ZZZ__FnCalls!H19</f>
        <v>2011</v>
      </c>
      <c r="AB235" s="20" t="str">
        <f>ZZZ__FnCalls!F31</f>
        <v>MMM 2012</v>
      </c>
      <c r="AC235" s="20" t="str">
        <f>ZZZ__FnCalls!F32</f>
        <v>MMM 2012</v>
      </c>
      <c r="AD235" s="20" t="str">
        <f>ZZZ__FnCalls!F33</f>
        <v>MMM 2012</v>
      </c>
      <c r="AE235" s="20" t="str">
        <f>ZZZ__FnCalls!F34</f>
        <v>MMM 2012</v>
      </c>
      <c r="AF235" s="20" t="str">
        <f>ZZZ__FnCalls!F35</f>
        <v>MMM 2012</v>
      </c>
      <c r="AG235" s="20" t="str">
        <f>ZZZ__FnCalls!F36</f>
        <v>MMM 2012</v>
      </c>
      <c r="AH235" s="20" t="str">
        <f>ZZZ__FnCalls!F37</f>
        <v>MMM 2012</v>
      </c>
      <c r="AI235" s="20" t="str">
        <f>ZZZ__FnCalls!F38</f>
        <v>MMM 2012</v>
      </c>
      <c r="AJ235" s="20" t="str">
        <f>ZZZ__FnCalls!F39</f>
        <v>MMM 2012</v>
      </c>
      <c r="AK235" s="20" t="str">
        <f>ZZZ__FnCalls!F40</f>
        <v>MMM 2012</v>
      </c>
      <c r="AL235" s="20" t="str">
        <f>ZZZ__FnCalls!F41</f>
        <v>MMM 2012</v>
      </c>
      <c r="AM235" s="20" t="str">
        <f>ZZZ__FnCalls!F42</f>
        <v>MMM 2012</v>
      </c>
      <c r="AN235" s="21" t="str">
        <f>ZZZ__FnCalls!H31</f>
        <v>2012</v>
      </c>
      <c r="AO235" s="20" t="str">
        <f>ZZZ__FnCalls!F43</f>
        <v>MMM 2013</v>
      </c>
      <c r="AP235" s="20" t="str">
        <f>ZZZ__FnCalls!F44</f>
        <v>MMM 2013</v>
      </c>
      <c r="AQ235" s="20" t="str">
        <f>ZZZ__FnCalls!F45</f>
        <v>MMM 2013</v>
      </c>
      <c r="AR235" s="20" t="str">
        <f>ZZZ__FnCalls!F46</f>
        <v>MMM 2013</v>
      </c>
      <c r="AS235" s="20" t="str">
        <f>ZZZ__FnCalls!F47</f>
        <v>MMM 2013</v>
      </c>
      <c r="AT235" s="20" t="str">
        <f>ZZZ__FnCalls!F48</f>
        <v>MMM 2013</v>
      </c>
      <c r="AU235" s="20" t="str">
        <f>ZZZ__FnCalls!F49</f>
        <v>MMM 2013</v>
      </c>
      <c r="AV235" s="20" t="str">
        <f>ZZZ__FnCalls!F50</f>
        <v>MMM 2013</v>
      </c>
      <c r="AW235" s="20" t="str">
        <f>ZZZ__FnCalls!F51</f>
        <v>MMM 2013</v>
      </c>
      <c r="AX235" s="20" t="str">
        <f>ZZZ__FnCalls!F52</f>
        <v>MMM 2013</v>
      </c>
      <c r="AY235" s="20" t="str">
        <f>ZZZ__FnCalls!F53</f>
        <v>MMM 2013</v>
      </c>
      <c r="AZ235" s="20" t="str">
        <f>ZZZ__FnCalls!F54</f>
        <v>MMM 2013</v>
      </c>
      <c r="BA235" s="21" t="str">
        <f>ZZZ__FnCalls!H43</f>
        <v>2013</v>
      </c>
      <c r="BB235" s="20" t="str">
        <f>ZZZ__FnCalls!F55</f>
        <v>MMM 2014</v>
      </c>
      <c r="BC235" s="20" t="str">
        <f>ZZZ__FnCalls!F56</f>
        <v>MMM 2014</v>
      </c>
      <c r="BD235" s="20" t="str">
        <f>ZZZ__FnCalls!F57</f>
        <v>MMM 2014</v>
      </c>
      <c r="BE235" s="20" t="str">
        <f>ZZZ__FnCalls!F58</f>
        <v>MMM 2014</v>
      </c>
      <c r="BF235" s="20" t="str">
        <f>ZZZ__FnCalls!F59</f>
        <v>MMM 2014</v>
      </c>
      <c r="BG235" s="20" t="str">
        <f>ZZZ__FnCalls!F60</f>
        <v>MMM 2014</v>
      </c>
      <c r="BH235" s="20" t="str">
        <f>ZZZ__FnCalls!F61</f>
        <v>MMM 2014</v>
      </c>
      <c r="BI235" s="20" t="str">
        <f>ZZZ__FnCalls!F62</f>
        <v>MMM 2014</v>
      </c>
      <c r="BJ235" s="20" t="str">
        <f>ZZZ__FnCalls!F63</f>
        <v>MMM 2014</v>
      </c>
      <c r="BK235" s="20" t="str">
        <f>ZZZ__FnCalls!F64</f>
        <v>MMM 2014</v>
      </c>
      <c r="BL235" s="20" t="str">
        <f>ZZZ__FnCalls!F65</f>
        <v>MMM 2014</v>
      </c>
      <c r="BM235" s="20" t="str">
        <f>ZZZ__FnCalls!F66</f>
        <v>MMM 2014</v>
      </c>
      <c r="BN235" s="21" t="str">
        <f>ZZZ__FnCalls!H55</f>
        <v>2014</v>
      </c>
      <c r="BO235" s="20" t="str">
        <f>ZZZ__FnCalls!F67</f>
        <v>MMM 2015</v>
      </c>
      <c r="BP235" s="20" t="str">
        <f>ZZZ__FnCalls!F68</f>
        <v>MMM 2015</v>
      </c>
      <c r="BQ235" s="20" t="str">
        <f>ZZZ__FnCalls!F69</f>
        <v>MMM 2015</v>
      </c>
      <c r="BR235" s="20" t="str">
        <f>ZZZ__FnCalls!F70</f>
        <v>MMM 2015</v>
      </c>
      <c r="BS235" s="20" t="str">
        <f>ZZZ__FnCalls!F71</f>
        <v>MMM 2015</v>
      </c>
      <c r="BT235" s="20" t="str">
        <f>ZZZ__FnCalls!F72</f>
        <v>MMM 2015</v>
      </c>
      <c r="BU235" s="20" t="str">
        <f>ZZZ__FnCalls!F73</f>
        <v>MMM 2015</v>
      </c>
      <c r="BV235" s="20" t="str">
        <f>ZZZ__FnCalls!F74</f>
        <v>MMM 2015</v>
      </c>
      <c r="BW235" s="20" t="str">
        <f>ZZZ__FnCalls!F75</f>
        <v>MMM 2015</v>
      </c>
      <c r="BX235" s="20" t="str">
        <f>ZZZ__FnCalls!F76</f>
        <v>MMM 2015</v>
      </c>
      <c r="BY235" s="20" t="str">
        <f>ZZZ__FnCalls!F77</f>
        <v>MMM 2015</v>
      </c>
      <c r="BZ235" s="20" t="str">
        <f>ZZZ__FnCalls!F78</f>
        <v>MMM 2015</v>
      </c>
      <c r="CA235" s="21" t="str">
        <f>ZZZ__FnCalls!H67</f>
        <v>2015</v>
      </c>
      <c r="CB235" s="20" t="str">
        <f>ZZZ__FnCalls!F79</f>
        <v>MMM 2016</v>
      </c>
      <c r="CC235" s="20" t="str">
        <f>ZZZ__FnCalls!F80</f>
        <v>MMM 2016</v>
      </c>
      <c r="CD235" s="20" t="str">
        <f>ZZZ__FnCalls!F81</f>
        <v>MMM 2016</v>
      </c>
      <c r="CE235" s="20" t="str">
        <f>ZZZ__FnCalls!F82</f>
        <v>MMM 2016</v>
      </c>
      <c r="CF235" s="20" t="str">
        <f>ZZZ__FnCalls!F83</f>
        <v>MMM 2016</v>
      </c>
      <c r="CG235" s="20" t="str">
        <f>ZZZ__FnCalls!F84</f>
        <v>MMM 2016</v>
      </c>
      <c r="CH235" s="20" t="str">
        <f>ZZZ__FnCalls!F85</f>
        <v>MMM 2016</v>
      </c>
      <c r="CI235" s="20" t="str">
        <f>ZZZ__FnCalls!F86</f>
        <v>MMM 2016</v>
      </c>
      <c r="CJ235" s="20" t="str">
        <f>ZZZ__FnCalls!F87</f>
        <v>MMM 2016</v>
      </c>
      <c r="CK235" s="20" t="str">
        <f>ZZZ__FnCalls!F88</f>
        <v>MMM 2016</v>
      </c>
      <c r="CL235" s="20" t="str">
        <f>ZZZ__FnCalls!F89</f>
        <v>MMM 2016</v>
      </c>
      <c r="CM235" s="20" t="str">
        <f>ZZZ__FnCalls!F90</f>
        <v>MMM 2016</v>
      </c>
      <c r="CN235" s="21" t="str">
        <f>ZZZ__FnCalls!H79</f>
        <v>2016</v>
      </c>
      <c r="CO235" s="20" t="str">
        <f>ZZZ__FnCalls!F91</f>
        <v>MMM 2017</v>
      </c>
      <c r="CP235" s="20" t="str">
        <f>ZZZ__FnCalls!F92</f>
        <v>MMM 2017</v>
      </c>
      <c r="CQ235" s="20" t="str">
        <f>ZZZ__FnCalls!F93</f>
        <v>MMM 2017</v>
      </c>
      <c r="CR235" s="20" t="str">
        <f>ZZZ__FnCalls!F94</f>
        <v>MMM 2017</v>
      </c>
      <c r="CS235" s="20" t="str">
        <f>ZZZ__FnCalls!F95</f>
        <v>MMM 2017</v>
      </c>
      <c r="CT235" s="20" t="str">
        <f>ZZZ__FnCalls!F96</f>
        <v>MMM 2017</v>
      </c>
      <c r="CU235" s="20" t="str">
        <f>ZZZ__FnCalls!F97</f>
        <v>MMM 2017</v>
      </c>
      <c r="CV235" s="20" t="str">
        <f>ZZZ__FnCalls!F98</f>
        <v>MMM 2017</v>
      </c>
      <c r="CW235" s="20" t="str">
        <f>ZZZ__FnCalls!F99</f>
        <v>MMM 2017</v>
      </c>
      <c r="CX235" s="20" t="str">
        <f>ZZZ__FnCalls!F100</f>
        <v>MMM 2017</v>
      </c>
      <c r="CY235" s="20" t="str">
        <f>ZZZ__FnCalls!F101</f>
        <v>MMM 2017</v>
      </c>
      <c r="CZ235" s="20" t="str">
        <f>ZZZ__FnCalls!F102</f>
        <v>MMM 2017</v>
      </c>
      <c r="DA235" s="21" t="str">
        <f>ZZZ__FnCalls!H91</f>
        <v>2017</v>
      </c>
      <c r="DB235" s="20" t="str">
        <f>ZZZ__FnCalls!F103</f>
        <v>MMM 2018</v>
      </c>
      <c r="DC235" s="20" t="str">
        <f>ZZZ__FnCalls!F104</f>
        <v>MMM 2018</v>
      </c>
      <c r="DD235" s="20" t="str">
        <f>ZZZ__FnCalls!F105</f>
        <v>MMM 2018</v>
      </c>
      <c r="DE235" s="20" t="str">
        <f>ZZZ__FnCalls!F106</f>
        <v>MMM 2018</v>
      </c>
      <c r="DF235" s="20" t="str">
        <f>ZZZ__FnCalls!F107</f>
        <v>MMM 2018</v>
      </c>
      <c r="DG235" s="20" t="str">
        <f>ZZZ__FnCalls!F108</f>
        <v>MMM 2018</v>
      </c>
      <c r="DH235" s="20" t="str">
        <f>ZZZ__FnCalls!F109</f>
        <v>MMM 2018</v>
      </c>
      <c r="DI235" s="20" t="str">
        <f>ZZZ__FnCalls!F110</f>
        <v>MMM 2018</v>
      </c>
      <c r="DJ235" s="20" t="str">
        <f>ZZZ__FnCalls!F111</f>
        <v>MMM 2018</v>
      </c>
      <c r="DK235" s="20" t="str">
        <f>ZZZ__FnCalls!F112</f>
        <v>MMM 2018</v>
      </c>
      <c r="DL235" s="20" t="str">
        <f>ZZZ__FnCalls!F113</f>
        <v>MMM 2018</v>
      </c>
      <c r="DM235" s="20" t="str">
        <f>ZZZ__FnCalls!F114</f>
        <v>MMM 2018</v>
      </c>
      <c r="DN235" s="21" t="str">
        <f>ZZZ__FnCalls!H103</f>
        <v>2018</v>
      </c>
      <c r="DO235" s="20" t="str">
        <f>ZZZ__FnCalls!F115</f>
        <v>MMM 2019</v>
      </c>
      <c r="DP235" s="20" t="str">
        <f>ZZZ__FnCalls!F116</f>
        <v>MMM 2019</v>
      </c>
      <c r="DQ235" s="20" t="str">
        <f>ZZZ__FnCalls!F117</f>
        <v>MMM 2019</v>
      </c>
      <c r="DR235" s="20" t="str">
        <f>ZZZ__FnCalls!F118</f>
        <v>MMM 2019</v>
      </c>
      <c r="DS235" s="20" t="str">
        <f>ZZZ__FnCalls!F119</f>
        <v>MMM 2019</v>
      </c>
      <c r="DT235" s="20" t="str">
        <f>ZZZ__FnCalls!F120</f>
        <v>MMM 2019</v>
      </c>
      <c r="DU235" s="20" t="str">
        <f>ZZZ__FnCalls!F121</f>
        <v>MMM 2019</v>
      </c>
      <c r="DV235" s="20" t="str">
        <f>ZZZ__FnCalls!F122</f>
        <v>MMM 2019</v>
      </c>
      <c r="DW235" s="20" t="str">
        <f>ZZZ__FnCalls!F123</f>
        <v>MMM 2019</v>
      </c>
      <c r="DX235" s="20" t="str">
        <f>ZZZ__FnCalls!F124</f>
        <v>MMM 2019</v>
      </c>
      <c r="DY235" s="20" t="str">
        <f>ZZZ__FnCalls!F125</f>
        <v>MMM 2019</v>
      </c>
      <c r="DZ235" s="20" t="str">
        <f>ZZZ__FnCalls!F126</f>
        <v>MMM 2019</v>
      </c>
      <c r="EA235" s="21" t="str">
        <f>ZZZ__FnCalls!H115</f>
        <v>2019</v>
      </c>
      <c r="EB235" s="20" t="str">
        <f>ZZZ__FnCalls!F127</f>
        <v>MMM 2020</v>
      </c>
      <c r="EC235" s="20" t="str">
        <f>ZZZ__FnCalls!F128</f>
        <v>MMM 2020</v>
      </c>
      <c r="ED235" s="20" t="str">
        <f>ZZZ__FnCalls!F129</f>
        <v>MMM 2020</v>
      </c>
      <c r="EE235" s="20" t="str">
        <f>ZZZ__FnCalls!F130</f>
        <v>MMM 2020</v>
      </c>
      <c r="EF235" s="20" t="str">
        <f>ZZZ__FnCalls!F131</f>
        <v>MMM 2020</v>
      </c>
      <c r="EG235" s="20" t="str">
        <f>ZZZ__FnCalls!F132</f>
        <v>MMM 2020</v>
      </c>
      <c r="EH235" s="20" t="str">
        <f>ZZZ__FnCalls!F133</f>
        <v>MMM 2020</v>
      </c>
      <c r="EI235" s="20" t="str">
        <f>ZZZ__FnCalls!F134</f>
        <v>MMM 2020</v>
      </c>
      <c r="EJ235" s="20" t="str">
        <f>ZZZ__FnCalls!F135</f>
        <v>MMM 2020</v>
      </c>
      <c r="EK235" s="20" t="str">
        <f>ZZZ__FnCalls!F136</f>
        <v>MMM 2020</v>
      </c>
      <c r="EL235" s="20" t="str">
        <f>ZZZ__FnCalls!F137</f>
        <v>MMM 2020</v>
      </c>
      <c r="EM235" s="20" t="str">
        <f>ZZZ__FnCalls!F138</f>
        <v>MMM 2020</v>
      </c>
      <c r="EN235" s="21" t="str">
        <f>ZZZ__FnCalls!H127</f>
        <v>2020</v>
      </c>
    </row>
    <row r="236" spans="1:144" ht="12.75" customHeight="1" x14ac:dyDescent="0.2">
      <c r="A236" s="5"/>
      <c r="B236" s="44">
        <f>ZZZ__FnCalls!A7</f>
        <v>40179</v>
      </c>
      <c r="C236" s="44">
        <f>ZZZ__FnCalls!A8</f>
        <v>40210</v>
      </c>
      <c r="D236" s="44">
        <f>ZZZ__FnCalls!A9</f>
        <v>40238</v>
      </c>
      <c r="E236" s="44">
        <f>ZZZ__FnCalls!A10</f>
        <v>40269</v>
      </c>
      <c r="F236" s="44">
        <f>ZZZ__FnCalls!A11</f>
        <v>40299</v>
      </c>
      <c r="G236" s="44">
        <f>ZZZ__FnCalls!A12</f>
        <v>40330</v>
      </c>
      <c r="H236" s="44">
        <f>ZZZ__FnCalls!A13</f>
        <v>40360</v>
      </c>
      <c r="I236" s="44">
        <f>ZZZ__FnCalls!A14</f>
        <v>40391</v>
      </c>
      <c r="J236" s="44">
        <f>ZZZ__FnCalls!A15</f>
        <v>40422</v>
      </c>
      <c r="K236" s="44">
        <f>ZZZ__FnCalls!A16</f>
        <v>40452</v>
      </c>
      <c r="L236" s="44">
        <f>ZZZ__FnCalls!A17</f>
        <v>40483</v>
      </c>
      <c r="M236" s="44">
        <f>ZZZ__FnCalls!A18</f>
        <v>40513</v>
      </c>
      <c r="N236" s="45">
        <f>ZZZ__FnCalls!A7</f>
        <v>40179</v>
      </c>
      <c r="O236" s="44">
        <f>ZZZ__FnCalls!A19</f>
        <v>40544</v>
      </c>
      <c r="P236" s="44">
        <f>ZZZ__FnCalls!A20</f>
        <v>40575</v>
      </c>
      <c r="Q236" s="44">
        <f>ZZZ__FnCalls!A21</f>
        <v>40603</v>
      </c>
      <c r="R236" s="44">
        <f>ZZZ__FnCalls!A22</f>
        <v>40634</v>
      </c>
      <c r="S236" s="44">
        <f>ZZZ__FnCalls!A23</f>
        <v>40664</v>
      </c>
      <c r="T236" s="44">
        <f>ZZZ__FnCalls!A24</f>
        <v>40695</v>
      </c>
      <c r="U236" s="44">
        <f>ZZZ__FnCalls!A25</f>
        <v>40725</v>
      </c>
      <c r="V236" s="44">
        <f>ZZZ__FnCalls!A26</f>
        <v>40756</v>
      </c>
      <c r="W236" s="44">
        <f>ZZZ__FnCalls!A27</f>
        <v>40787</v>
      </c>
      <c r="X236" s="44">
        <f>ZZZ__FnCalls!A28</f>
        <v>40817</v>
      </c>
      <c r="Y236" s="44">
        <f>ZZZ__FnCalls!A29</f>
        <v>40848</v>
      </c>
      <c r="Z236" s="44">
        <f>ZZZ__FnCalls!A30</f>
        <v>40878</v>
      </c>
      <c r="AA236" s="45">
        <f>ZZZ__FnCalls!A19</f>
        <v>40544</v>
      </c>
      <c r="AB236" s="44">
        <f>ZZZ__FnCalls!A31</f>
        <v>40909</v>
      </c>
      <c r="AC236" s="44">
        <f>ZZZ__FnCalls!A32</f>
        <v>40940</v>
      </c>
      <c r="AD236" s="44">
        <f>ZZZ__FnCalls!A33</f>
        <v>40969</v>
      </c>
      <c r="AE236" s="44">
        <f>ZZZ__FnCalls!A34</f>
        <v>41000</v>
      </c>
      <c r="AF236" s="44">
        <f>ZZZ__FnCalls!A35</f>
        <v>41030</v>
      </c>
      <c r="AG236" s="44">
        <f>ZZZ__FnCalls!A36</f>
        <v>41061</v>
      </c>
      <c r="AH236" s="44">
        <f>ZZZ__FnCalls!A37</f>
        <v>41091</v>
      </c>
      <c r="AI236" s="44">
        <f>ZZZ__FnCalls!A38</f>
        <v>41122</v>
      </c>
      <c r="AJ236" s="44">
        <f>ZZZ__FnCalls!A39</f>
        <v>41153</v>
      </c>
      <c r="AK236" s="44">
        <f>ZZZ__FnCalls!A40</f>
        <v>41183</v>
      </c>
      <c r="AL236" s="44">
        <f>ZZZ__FnCalls!A41</f>
        <v>41214</v>
      </c>
      <c r="AM236" s="44">
        <f>ZZZ__FnCalls!A42</f>
        <v>41244</v>
      </c>
      <c r="AN236" s="45">
        <f>ZZZ__FnCalls!A31</f>
        <v>40909</v>
      </c>
      <c r="AO236" s="44">
        <f>ZZZ__FnCalls!A43</f>
        <v>41275</v>
      </c>
      <c r="AP236" s="44">
        <f>ZZZ__FnCalls!A44</f>
        <v>41306</v>
      </c>
      <c r="AQ236" s="44">
        <f>ZZZ__FnCalls!A45</f>
        <v>41334</v>
      </c>
      <c r="AR236" s="44">
        <f>ZZZ__FnCalls!A46</f>
        <v>41365</v>
      </c>
      <c r="AS236" s="44">
        <f>ZZZ__FnCalls!A47</f>
        <v>41395</v>
      </c>
      <c r="AT236" s="44">
        <f>ZZZ__FnCalls!A48</f>
        <v>41426</v>
      </c>
      <c r="AU236" s="44">
        <f>ZZZ__FnCalls!A49</f>
        <v>41456</v>
      </c>
      <c r="AV236" s="44">
        <f>ZZZ__FnCalls!A50</f>
        <v>41487</v>
      </c>
      <c r="AW236" s="44">
        <f>ZZZ__FnCalls!A51</f>
        <v>41518</v>
      </c>
      <c r="AX236" s="44">
        <f>ZZZ__FnCalls!A52</f>
        <v>41548</v>
      </c>
      <c r="AY236" s="44">
        <f>ZZZ__FnCalls!A53</f>
        <v>41579</v>
      </c>
      <c r="AZ236" s="44">
        <f>ZZZ__FnCalls!A54</f>
        <v>41609</v>
      </c>
      <c r="BA236" s="45">
        <f>ZZZ__FnCalls!A43</f>
        <v>41275</v>
      </c>
      <c r="BB236" s="44">
        <f>ZZZ__FnCalls!A55</f>
        <v>41640</v>
      </c>
      <c r="BC236" s="44">
        <f>ZZZ__FnCalls!A56</f>
        <v>41671</v>
      </c>
      <c r="BD236" s="44">
        <f>ZZZ__FnCalls!A57</f>
        <v>41699</v>
      </c>
      <c r="BE236" s="44">
        <f>ZZZ__FnCalls!A58</f>
        <v>41730</v>
      </c>
      <c r="BF236" s="44">
        <f>ZZZ__FnCalls!A59</f>
        <v>41760</v>
      </c>
      <c r="BG236" s="44">
        <f>ZZZ__FnCalls!A60</f>
        <v>41791</v>
      </c>
      <c r="BH236" s="44">
        <f>ZZZ__FnCalls!A61</f>
        <v>41821</v>
      </c>
      <c r="BI236" s="44">
        <f>ZZZ__FnCalls!A62</f>
        <v>41852</v>
      </c>
      <c r="BJ236" s="44">
        <f>ZZZ__FnCalls!A63</f>
        <v>41883</v>
      </c>
      <c r="BK236" s="44">
        <f>ZZZ__FnCalls!A64</f>
        <v>41913</v>
      </c>
      <c r="BL236" s="44">
        <f>ZZZ__FnCalls!A65</f>
        <v>41944</v>
      </c>
      <c r="BM236" s="44">
        <f>ZZZ__FnCalls!A66</f>
        <v>41974</v>
      </c>
      <c r="BN236" s="45">
        <f>ZZZ__FnCalls!A55</f>
        <v>41640</v>
      </c>
      <c r="BO236" s="44">
        <f>ZZZ__FnCalls!A67</f>
        <v>42005</v>
      </c>
      <c r="BP236" s="44">
        <f>ZZZ__FnCalls!A68</f>
        <v>42036</v>
      </c>
      <c r="BQ236" s="44">
        <f>ZZZ__FnCalls!A69</f>
        <v>42064</v>
      </c>
      <c r="BR236" s="44">
        <f>ZZZ__FnCalls!A70</f>
        <v>42095</v>
      </c>
      <c r="BS236" s="44">
        <f>ZZZ__FnCalls!A71</f>
        <v>42125</v>
      </c>
      <c r="BT236" s="44">
        <f>ZZZ__FnCalls!A72</f>
        <v>42156</v>
      </c>
      <c r="BU236" s="44">
        <f>ZZZ__FnCalls!A73</f>
        <v>42186</v>
      </c>
      <c r="BV236" s="44">
        <f>ZZZ__FnCalls!A74</f>
        <v>42217</v>
      </c>
      <c r="BW236" s="44">
        <f>ZZZ__FnCalls!A75</f>
        <v>42248</v>
      </c>
      <c r="BX236" s="44">
        <f>ZZZ__FnCalls!A76</f>
        <v>42278</v>
      </c>
      <c r="BY236" s="44">
        <f>ZZZ__FnCalls!A77</f>
        <v>42309</v>
      </c>
      <c r="BZ236" s="44">
        <f>ZZZ__FnCalls!A78</f>
        <v>42339</v>
      </c>
      <c r="CA236" s="45">
        <f>ZZZ__FnCalls!A67</f>
        <v>42005</v>
      </c>
      <c r="CB236" s="44">
        <f>ZZZ__FnCalls!A79</f>
        <v>42370</v>
      </c>
      <c r="CC236" s="44">
        <f>ZZZ__FnCalls!A80</f>
        <v>42401</v>
      </c>
      <c r="CD236" s="44">
        <f>ZZZ__FnCalls!A81</f>
        <v>42430</v>
      </c>
      <c r="CE236" s="44">
        <f>ZZZ__FnCalls!A82</f>
        <v>42461</v>
      </c>
      <c r="CF236" s="44">
        <f>ZZZ__FnCalls!A83</f>
        <v>42491</v>
      </c>
      <c r="CG236" s="44">
        <f>ZZZ__FnCalls!A84</f>
        <v>42522</v>
      </c>
      <c r="CH236" s="44">
        <f>ZZZ__FnCalls!A85</f>
        <v>42552</v>
      </c>
      <c r="CI236" s="44">
        <f>ZZZ__FnCalls!A86</f>
        <v>42583</v>
      </c>
      <c r="CJ236" s="44">
        <f>ZZZ__FnCalls!A87</f>
        <v>42614</v>
      </c>
      <c r="CK236" s="44">
        <f>ZZZ__FnCalls!A88</f>
        <v>42644</v>
      </c>
      <c r="CL236" s="44">
        <f>ZZZ__FnCalls!A89</f>
        <v>42675</v>
      </c>
      <c r="CM236" s="44">
        <f>ZZZ__FnCalls!A90</f>
        <v>42705</v>
      </c>
      <c r="CN236" s="45">
        <f>ZZZ__FnCalls!A79</f>
        <v>42370</v>
      </c>
      <c r="CO236" s="44">
        <f>ZZZ__FnCalls!A91</f>
        <v>42736</v>
      </c>
      <c r="CP236" s="44">
        <f>ZZZ__FnCalls!A92</f>
        <v>42767</v>
      </c>
      <c r="CQ236" s="44">
        <f>ZZZ__FnCalls!A93</f>
        <v>42795</v>
      </c>
      <c r="CR236" s="44">
        <f>ZZZ__FnCalls!A94</f>
        <v>42826</v>
      </c>
      <c r="CS236" s="44">
        <f>ZZZ__FnCalls!A95</f>
        <v>42856</v>
      </c>
      <c r="CT236" s="44">
        <f>ZZZ__FnCalls!A96</f>
        <v>42887</v>
      </c>
      <c r="CU236" s="44">
        <f>ZZZ__FnCalls!A97</f>
        <v>42917</v>
      </c>
      <c r="CV236" s="44">
        <f>ZZZ__FnCalls!A98</f>
        <v>42948</v>
      </c>
      <c r="CW236" s="44">
        <f>ZZZ__FnCalls!A99</f>
        <v>42979</v>
      </c>
      <c r="CX236" s="44">
        <f>ZZZ__FnCalls!A100</f>
        <v>43009</v>
      </c>
      <c r="CY236" s="44">
        <f>ZZZ__FnCalls!A101</f>
        <v>43040</v>
      </c>
      <c r="CZ236" s="44">
        <f>ZZZ__FnCalls!A102</f>
        <v>43070</v>
      </c>
      <c r="DA236" s="45">
        <f>ZZZ__FnCalls!A91</f>
        <v>42736</v>
      </c>
      <c r="DB236" s="44">
        <f>ZZZ__FnCalls!A103</f>
        <v>43101</v>
      </c>
      <c r="DC236" s="44">
        <f>ZZZ__FnCalls!A104</f>
        <v>43132</v>
      </c>
      <c r="DD236" s="44">
        <f>ZZZ__FnCalls!A105</f>
        <v>43160</v>
      </c>
      <c r="DE236" s="44">
        <f>ZZZ__FnCalls!A106</f>
        <v>43191</v>
      </c>
      <c r="DF236" s="44">
        <f>ZZZ__FnCalls!A107</f>
        <v>43221</v>
      </c>
      <c r="DG236" s="44">
        <f>ZZZ__FnCalls!A108</f>
        <v>43252</v>
      </c>
      <c r="DH236" s="44">
        <f>ZZZ__FnCalls!A109</f>
        <v>43282</v>
      </c>
      <c r="DI236" s="44">
        <f>ZZZ__FnCalls!A110</f>
        <v>43313</v>
      </c>
      <c r="DJ236" s="44">
        <f>ZZZ__FnCalls!A111</f>
        <v>43344</v>
      </c>
      <c r="DK236" s="44">
        <f>ZZZ__FnCalls!A112</f>
        <v>43374</v>
      </c>
      <c r="DL236" s="44">
        <f>ZZZ__FnCalls!A113</f>
        <v>43405</v>
      </c>
      <c r="DM236" s="44">
        <f>ZZZ__FnCalls!A114</f>
        <v>43435</v>
      </c>
      <c r="DN236" s="45">
        <f>ZZZ__FnCalls!A103</f>
        <v>43101</v>
      </c>
      <c r="DO236" s="44">
        <f>ZZZ__FnCalls!A115</f>
        <v>43466</v>
      </c>
      <c r="DP236" s="44">
        <f>ZZZ__FnCalls!A116</f>
        <v>43497</v>
      </c>
      <c r="DQ236" s="44">
        <f>ZZZ__FnCalls!A117</f>
        <v>43525</v>
      </c>
      <c r="DR236" s="44">
        <f>ZZZ__FnCalls!A118</f>
        <v>43556</v>
      </c>
      <c r="DS236" s="44">
        <f>ZZZ__FnCalls!A119</f>
        <v>43586</v>
      </c>
      <c r="DT236" s="44">
        <f>ZZZ__FnCalls!A120</f>
        <v>43617</v>
      </c>
      <c r="DU236" s="44">
        <f>ZZZ__FnCalls!A121</f>
        <v>43647</v>
      </c>
      <c r="DV236" s="44">
        <f>ZZZ__FnCalls!A122</f>
        <v>43678</v>
      </c>
      <c r="DW236" s="44">
        <f>ZZZ__FnCalls!A123</f>
        <v>43709</v>
      </c>
      <c r="DX236" s="44">
        <f>ZZZ__FnCalls!A124</f>
        <v>43739</v>
      </c>
      <c r="DY236" s="44">
        <f>ZZZ__FnCalls!A125</f>
        <v>43770</v>
      </c>
      <c r="DZ236" s="44">
        <f>ZZZ__FnCalls!A126</f>
        <v>43800</v>
      </c>
      <c r="EA236" s="45">
        <f>ZZZ__FnCalls!A115</f>
        <v>43466</v>
      </c>
      <c r="EB236" s="44">
        <f>ZZZ__FnCalls!A127</f>
        <v>43831</v>
      </c>
      <c r="EC236" s="44">
        <f>ZZZ__FnCalls!A128</f>
        <v>43862</v>
      </c>
      <c r="ED236" s="44">
        <f>ZZZ__FnCalls!A129</f>
        <v>43891</v>
      </c>
      <c r="EE236" s="44">
        <f>ZZZ__FnCalls!A130</f>
        <v>43922</v>
      </c>
      <c r="EF236" s="44">
        <f>ZZZ__FnCalls!A131</f>
        <v>43952</v>
      </c>
      <c r="EG236" s="44">
        <f>ZZZ__FnCalls!A132</f>
        <v>43983</v>
      </c>
      <c r="EH236" s="44">
        <f>ZZZ__FnCalls!A133</f>
        <v>44013</v>
      </c>
      <c r="EI236" s="44">
        <f>ZZZ__FnCalls!A134</f>
        <v>44044</v>
      </c>
      <c r="EJ236" s="44">
        <f>ZZZ__FnCalls!A135</f>
        <v>44075</v>
      </c>
      <c r="EK236" s="44">
        <f>ZZZ__FnCalls!A136</f>
        <v>44105</v>
      </c>
      <c r="EL236" s="44">
        <f>ZZZ__FnCalls!A137</f>
        <v>44136</v>
      </c>
      <c r="EM236" s="44">
        <f>ZZZ__FnCalls!A138</f>
        <v>44166</v>
      </c>
      <c r="EN236" s="45">
        <f>ZZZ__FnCalls!A127</f>
        <v>43831</v>
      </c>
    </row>
    <row r="237" spans="1:144" ht="12.75" customHeight="1" x14ac:dyDescent="0.2">
      <c r="A237" s="2" t="str">
        <f>"Output_Potential_stdev_2"</f>
        <v>Output_Potential_stdev_2</v>
      </c>
    </row>
    <row r="238" spans="1:144" ht="12.75" customHeight="1" x14ac:dyDescent="0.2">
      <c r="B238" s="19" t="str">
        <f>ZZZ__FnCalls!F7</f>
        <v>MMM 2010</v>
      </c>
      <c r="C238" s="20" t="str">
        <f>ZZZ__FnCalls!F8</f>
        <v>MMM 2010</v>
      </c>
      <c r="D238" s="20" t="str">
        <f>ZZZ__FnCalls!F9</f>
        <v>MMM 2010</v>
      </c>
      <c r="E238" s="20" t="str">
        <f>ZZZ__FnCalls!F10</f>
        <v>MMM 2010</v>
      </c>
      <c r="F238" s="20" t="str">
        <f>ZZZ__FnCalls!F11</f>
        <v>MMM 2010</v>
      </c>
      <c r="G238" s="20" t="str">
        <f>ZZZ__FnCalls!F12</f>
        <v>MMM 2010</v>
      </c>
      <c r="H238" s="20" t="str">
        <f>ZZZ__FnCalls!F13</f>
        <v>MMM 2010</v>
      </c>
      <c r="I238" s="20" t="str">
        <f>ZZZ__FnCalls!F14</f>
        <v>MMM 2010</v>
      </c>
      <c r="J238" s="20" t="str">
        <f>ZZZ__FnCalls!F15</f>
        <v>MMM 2010</v>
      </c>
      <c r="K238" s="20" t="str">
        <f>ZZZ__FnCalls!F16</f>
        <v>MMM 2010</v>
      </c>
      <c r="L238" s="20" t="str">
        <f>ZZZ__FnCalls!F17</f>
        <v>MMM 2010</v>
      </c>
      <c r="M238" s="20" t="str">
        <f>ZZZ__FnCalls!F18</f>
        <v>MMM 2010</v>
      </c>
      <c r="N238" s="21" t="str">
        <f>ZZZ__FnCalls!H7</f>
        <v>2010</v>
      </c>
      <c r="O238" s="20" t="str">
        <f>ZZZ__FnCalls!F19</f>
        <v>MMM 2011</v>
      </c>
      <c r="P238" s="20" t="str">
        <f>ZZZ__FnCalls!F20</f>
        <v>MMM 2011</v>
      </c>
      <c r="Q238" s="20" t="str">
        <f>ZZZ__FnCalls!F21</f>
        <v>MMM 2011</v>
      </c>
      <c r="R238" s="20" t="str">
        <f>ZZZ__FnCalls!F22</f>
        <v>MMM 2011</v>
      </c>
      <c r="S238" s="20" t="str">
        <f>ZZZ__FnCalls!F23</f>
        <v>MMM 2011</v>
      </c>
      <c r="T238" s="20" t="str">
        <f>ZZZ__FnCalls!F24</f>
        <v>MMM 2011</v>
      </c>
      <c r="U238" s="20" t="str">
        <f>ZZZ__FnCalls!F25</f>
        <v>MMM 2011</v>
      </c>
      <c r="V238" s="20" t="str">
        <f>ZZZ__FnCalls!F26</f>
        <v>MMM 2011</v>
      </c>
      <c r="W238" s="20" t="str">
        <f>ZZZ__FnCalls!F27</f>
        <v>MMM 2011</v>
      </c>
      <c r="X238" s="20" t="str">
        <f>ZZZ__FnCalls!F28</f>
        <v>MMM 2011</v>
      </c>
      <c r="Y238" s="20" t="str">
        <f>ZZZ__FnCalls!F29</f>
        <v>MMM 2011</v>
      </c>
      <c r="Z238" s="20" t="str">
        <f>ZZZ__FnCalls!F30</f>
        <v>MMM 2011</v>
      </c>
      <c r="AA238" s="21" t="str">
        <f>ZZZ__FnCalls!H19</f>
        <v>2011</v>
      </c>
      <c r="AB238" s="20" t="str">
        <f>ZZZ__FnCalls!F31</f>
        <v>MMM 2012</v>
      </c>
      <c r="AC238" s="20" t="str">
        <f>ZZZ__FnCalls!F32</f>
        <v>MMM 2012</v>
      </c>
      <c r="AD238" s="20" t="str">
        <f>ZZZ__FnCalls!F33</f>
        <v>MMM 2012</v>
      </c>
      <c r="AE238" s="20" t="str">
        <f>ZZZ__FnCalls!F34</f>
        <v>MMM 2012</v>
      </c>
      <c r="AF238" s="20" t="str">
        <f>ZZZ__FnCalls!F35</f>
        <v>MMM 2012</v>
      </c>
      <c r="AG238" s="20" t="str">
        <f>ZZZ__FnCalls!F36</f>
        <v>MMM 2012</v>
      </c>
      <c r="AH238" s="20" t="str">
        <f>ZZZ__FnCalls!F37</f>
        <v>MMM 2012</v>
      </c>
      <c r="AI238" s="20" t="str">
        <f>ZZZ__FnCalls!F38</f>
        <v>MMM 2012</v>
      </c>
      <c r="AJ238" s="20" t="str">
        <f>ZZZ__FnCalls!F39</f>
        <v>MMM 2012</v>
      </c>
      <c r="AK238" s="20" t="str">
        <f>ZZZ__FnCalls!F40</f>
        <v>MMM 2012</v>
      </c>
      <c r="AL238" s="20" t="str">
        <f>ZZZ__FnCalls!F41</f>
        <v>MMM 2012</v>
      </c>
      <c r="AM238" s="20" t="str">
        <f>ZZZ__FnCalls!F42</f>
        <v>MMM 2012</v>
      </c>
      <c r="AN238" s="21" t="str">
        <f>ZZZ__FnCalls!H31</f>
        <v>2012</v>
      </c>
      <c r="AO238" s="20" t="str">
        <f>ZZZ__FnCalls!F43</f>
        <v>MMM 2013</v>
      </c>
      <c r="AP238" s="20" t="str">
        <f>ZZZ__FnCalls!F44</f>
        <v>MMM 2013</v>
      </c>
      <c r="AQ238" s="20" t="str">
        <f>ZZZ__FnCalls!F45</f>
        <v>MMM 2013</v>
      </c>
      <c r="AR238" s="20" t="str">
        <f>ZZZ__FnCalls!F46</f>
        <v>MMM 2013</v>
      </c>
      <c r="AS238" s="20" t="str">
        <f>ZZZ__FnCalls!F47</f>
        <v>MMM 2013</v>
      </c>
      <c r="AT238" s="20" t="str">
        <f>ZZZ__FnCalls!F48</f>
        <v>MMM 2013</v>
      </c>
      <c r="AU238" s="20" t="str">
        <f>ZZZ__FnCalls!F49</f>
        <v>MMM 2013</v>
      </c>
      <c r="AV238" s="20" t="str">
        <f>ZZZ__FnCalls!F50</f>
        <v>MMM 2013</v>
      </c>
      <c r="AW238" s="20" t="str">
        <f>ZZZ__FnCalls!F51</f>
        <v>MMM 2013</v>
      </c>
      <c r="AX238" s="20" t="str">
        <f>ZZZ__FnCalls!F52</f>
        <v>MMM 2013</v>
      </c>
      <c r="AY238" s="20" t="str">
        <f>ZZZ__FnCalls!F53</f>
        <v>MMM 2013</v>
      </c>
      <c r="AZ238" s="20" t="str">
        <f>ZZZ__FnCalls!F54</f>
        <v>MMM 2013</v>
      </c>
      <c r="BA238" s="21" t="str">
        <f>ZZZ__FnCalls!H43</f>
        <v>2013</v>
      </c>
      <c r="BB238" s="20" t="str">
        <f>ZZZ__FnCalls!F55</f>
        <v>MMM 2014</v>
      </c>
      <c r="BC238" s="20" t="str">
        <f>ZZZ__FnCalls!F56</f>
        <v>MMM 2014</v>
      </c>
      <c r="BD238" s="20" t="str">
        <f>ZZZ__FnCalls!F57</f>
        <v>MMM 2014</v>
      </c>
      <c r="BE238" s="20" t="str">
        <f>ZZZ__FnCalls!F58</f>
        <v>MMM 2014</v>
      </c>
      <c r="BF238" s="20" t="str">
        <f>ZZZ__FnCalls!F59</f>
        <v>MMM 2014</v>
      </c>
      <c r="BG238" s="20" t="str">
        <f>ZZZ__FnCalls!F60</f>
        <v>MMM 2014</v>
      </c>
      <c r="BH238" s="20" t="str">
        <f>ZZZ__FnCalls!F61</f>
        <v>MMM 2014</v>
      </c>
      <c r="BI238" s="20" t="str">
        <f>ZZZ__FnCalls!F62</f>
        <v>MMM 2014</v>
      </c>
      <c r="BJ238" s="20" t="str">
        <f>ZZZ__FnCalls!F63</f>
        <v>MMM 2014</v>
      </c>
      <c r="BK238" s="20" t="str">
        <f>ZZZ__FnCalls!F64</f>
        <v>MMM 2014</v>
      </c>
      <c r="BL238" s="20" t="str">
        <f>ZZZ__FnCalls!F65</f>
        <v>MMM 2014</v>
      </c>
      <c r="BM238" s="20" t="str">
        <f>ZZZ__FnCalls!F66</f>
        <v>MMM 2014</v>
      </c>
      <c r="BN238" s="21" t="str">
        <f>ZZZ__FnCalls!H55</f>
        <v>2014</v>
      </c>
      <c r="BO238" s="20" t="str">
        <f>ZZZ__FnCalls!F67</f>
        <v>MMM 2015</v>
      </c>
      <c r="BP238" s="20" t="str">
        <f>ZZZ__FnCalls!F68</f>
        <v>MMM 2015</v>
      </c>
      <c r="BQ238" s="20" t="str">
        <f>ZZZ__FnCalls!F69</f>
        <v>MMM 2015</v>
      </c>
      <c r="BR238" s="20" t="str">
        <f>ZZZ__FnCalls!F70</f>
        <v>MMM 2015</v>
      </c>
      <c r="BS238" s="20" t="str">
        <f>ZZZ__FnCalls!F71</f>
        <v>MMM 2015</v>
      </c>
      <c r="BT238" s="20" t="str">
        <f>ZZZ__FnCalls!F72</f>
        <v>MMM 2015</v>
      </c>
      <c r="BU238" s="20" t="str">
        <f>ZZZ__FnCalls!F73</f>
        <v>MMM 2015</v>
      </c>
      <c r="BV238" s="20" t="str">
        <f>ZZZ__FnCalls!F74</f>
        <v>MMM 2015</v>
      </c>
      <c r="BW238" s="20" t="str">
        <f>ZZZ__FnCalls!F75</f>
        <v>MMM 2015</v>
      </c>
      <c r="BX238" s="20" t="str">
        <f>ZZZ__FnCalls!F76</f>
        <v>MMM 2015</v>
      </c>
      <c r="BY238" s="20" t="str">
        <f>ZZZ__FnCalls!F77</f>
        <v>MMM 2015</v>
      </c>
      <c r="BZ238" s="20" t="str">
        <f>ZZZ__FnCalls!F78</f>
        <v>MMM 2015</v>
      </c>
      <c r="CA238" s="21" t="str">
        <f>ZZZ__FnCalls!H67</f>
        <v>2015</v>
      </c>
      <c r="CB238" s="20" t="str">
        <f>ZZZ__FnCalls!F79</f>
        <v>MMM 2016</v>
      </c>
      <c r="CC238" s="20" t="str">
        <f>ZZZ__FnCalls!F80</f>
        <v>MMM 2016</v>
      </c>
      <c r="CD238" s="20" t="str">
        <f>ZZZ__FnCalls!F81</f>
        <v>MMM 2016</v>
      </c>
      <c r="CE238" s="20" t="str">
        <f>ZZZ__FnCalls!F82</f>
        <v>MMM 2016</v>
      </c>
      <c r="CF238" s="20" t="str">
        <f>ZZZ__FnCalls!F83</f>
        <v>MMM 2016</v>
      </c>
      <c r="CG238" s="20" t="str">
        <f>ZZZ__FnCalls!F84</f>
        <v>MMM 2016</v>
      </c>
      <c r="CH238" s="20" t="str">
        <f>ZZZ__FnCalls!F85</f>
        <v>MMM 2016</v>
      </c>
      <c r="CI238" s="20" t="str">
        <f>ZZZ__FnCalls!F86</f>
        <v>MMM 2016</v>
      </c>
      <c r="CJ238" s="20" t="str">
        <f>ZZZ__FnCalls!F87</f>
        <v>MMM 2016</v>
      </c>
      <c r="CK238" s="20" t="str">
        <f>ZZZ__FnCalls!F88</f>
        <v>MMM 2016</v>
      </c>
      <c r="CL238" s="20" t="str">
        <f>ZZZ__FnCalls!F89</f>
        <v>MMM 2016</v>
      </c>
      <c r="CM238" s="20" t="str">
        <f>ZZZ__FnCalls!F90</f>
        <v>MMM 2016</v>
      </c>
      <c r="CN238" s="21" t="str">
        <f>ZZZ__FnCalls!H79</f>
        <v>2016</v>
      </c>
      <c r="CO238" s="20" t="str">
        <f>ZZZ__FnCalls!F91</f>
        <v>MMM 2017</v>
      </c>
      <c r="CP238" s="20" t="str">
        <f>ZZZ__FnCalls!F92</f>
        <v>MMM 2017</v>
      </c>
      <c r="CQ238" s="20" t="str">
        <f>ZZZ__FnCalls!F93</f>
        <v>MMM 2017</v>
      </c>
      <c r="CR238" s="20" t="str">
        <f>ZZZ__FnCalls!F94</f>
        <v>MMM 2017</v>
      </c>
      <c r="CS238" s="20" t="str">
        <f>ZZZ__FnCalls!F95</f>
        <v>MMM 2017</v>
      </c>
      <c r="CT238" s="20" t="str">
        <f>ZZZ__FnCalls!F96</f>
        <v>MMM 2017</v>
      </c>
      <c r="CU238" s="20" t="str">
        <f>ZZZ__FnCalls!F97</f>
        <v>MMM 2017</v>
      </c>
      <c r="CV238" s="20" t="str">
        <f>ZZZ__FnCalls!F98</f>
        <v>MMM 2017</v>
      </c>
      <c r="CW238" s="20" t="str">
        <f>ZZZ__FnCalls!F99</f>
        <v>MMM 2017</v>
      </c>
      <c r="CX238" s="20" t="str">
        <f>ZZZ__FnCalls!F100</f>
        <v>MMM 2017</v>
      </c>
      <c r="CY238" s="20" t="str">
        <f>ZZZ__FnCalls!F101</f>
        <v>MMM 2017</v>
      </c>
      <c r="CZ238" s="20" t="str">
        <f>ZZZ__FnCalls!F102</f>
        <v>MMM 2017</v>
      </c>
      <c r="DA238" s="21" t="str">
        <f>ZZZ__FnCalls!H91</f>
        <v>2017</v>
      </c>
      <c r="DB238" s="20" t="str">
        <f>ZZZ__FnCalls!F103</f>
        <v>MMM 2018</v>
      </c>
      <c r="DC238" s="20" t="str">
        <f>ZZZ__FnCalls!F104</f>
        <v>MMM 2018</v>
      </c>
      <c r="DD238" s="20" t="str">
        <f>ZZZ__FnCalls!F105</f>
        <v>MMM 2018</v>
      </c>
      <c r="DE238" s="20" t="str">
        <f>ZZZ__FnCalls!F106</f>
        <v>MMM 2018</v>
      </c>
      <c r="DF238" s="20" t="str">
        <f>ZZZ__FnCalls!F107</f>
        <v>MMM 2018</v>
      </c>
      <c r="DG238" s="20" t="str">
        <f>ZZZ__FnCalls!F108</f>
        <v>MMM 2018</v>
      </c>
      <c r="DH238" s="20" t="str">
        <f>ZZZ__FnCalls!F109</f>
        <v>MMM 2018</v>
      </c>
      <c r="DI238" s="20" t="str">
        <f>ZZZ__FnCalls!F110</f>
        <v>MMM 2018</v>
      </c>
      <c r="DJ238" s="20" t="str">
        <f>ZZZ__FnCalls!F111</f>
        <v>MMM 2018</v>
      </c>
      <c r="DK238" s="20" t="str">
        <f>ZZZ__FnCalls!F112</f>
        <v>MMM 2018</v>
      </c>
      <c r="DL238" s="20" t="str">
        <f>ZZZ__FnCalls!F113</f>
        <v>MMM 2018</v>
      </c>
      <c r="DM238" s="20" t="str">
        <f>ZZZ__FnCalls!F114</f>
        <v>MMM 2018</v>
      </c>
      <c r="DN238" s="21" t="str">
        <f>ZZZ__FnCalls!H103</f>
        <v>2018</v>
      </c>
      <c r="DO238" s="20" t="str">
        <f>ZZZ__FnCalls!F115</f>
        <v>MMM 2019</v>
      </c>
      <c r="DP238" s="20" t="str">
        <f>ZZZ__FnCalls!F116</f>
        <v>MMM 2019</v>
      </c>
      <c r="DQ238" s="20" t="str">
        <f>ZZZ__FnCalls!F117</f>
        <v>MMM 2019</v>
      </c>
      <c r="DR238" s="20" t="str">
        <f>ZZZ__FnCalls!F118</f>
        <v>MMM 2019</v>
      </c>
      <c r="DS238" s="20" t="str">
        <f>ZZZ__FnCalls!F119</f>
        <v>MMM 2019</v>
      </c>
      <c r="DT238" s="20" t="str">
        <f>ZZZ__FnCalls!F120</f>
        <v>MMM 2019</v>
      </c>
      <c r="DU238" s="20" t="str">
        <f>ZZZ__FnCalls!F121</f>
        <v>MMM 2019</v>
      </c>
      <c r="DV238" s="20" t="str">
        <f>ZZZ__FnCalls!F122</f>
        <v>MMM 2019</v>
      </c>
      <c r="DW238" s="20" t="str">
        <f>ZZZ__FnCalls!F123</f>
        <v>MMM 2019</v>
      </c>
      <c r="DX238" s="20" t="str">
        <f>ZZZ__FnCalls!F124</f>
        <v>MMM 2019</v>
      </c>
      <c r="DY238" s="20" t="str">
        <f>ZZZ__FnCalls!F125</f>
        <v>MMM 2019</v>
      </c>
      <c r="DZ238" s="20" t="str">
        <f>ZZZ__FnCalls!F126</f>
        <v>MMM 2019</v>
      </c>
      <c r="EA238" s="21" t="str">
        <f>ZZZ__FnCalls!H115</f>
        <v>2019</v>
      </c>
      <c r="EB238" s="20" t="str">
        <f>ZZZ__FnCalls!F127</f>
        <v>MMM 2020</v>
      </c>
      <c r="EC238" s="20" t="str">
        <f>ZZZ__FnCalls!F128</f>
        <v>MMM 2020</v>
      </c>
      <c r="ED238" s="20" t="str">
        <f>ZZZ__FnCalls!F129</f>
        <v>MMM 2020</v>
      </c>
      <c r="EE238" s="20" t="str">
        <f>ZZZ__FnCalls!F130</f>
        <v>MMM 2020</v>
      </c>
      <c r="EF238" s="20" t="str">
        <f>ZZZ__FnCalls!F131</f>
        <v>MMM 2020</v>
      </c>
      <c r="EG238" s="20" t="str">
        <f>ZZZ__FnCalls!F132</f>
        <v>MMM 2020</v>
      </c>
      <c r="EH238" s="20" t="str">
        <f>ZZZ__FnCalls!F133</f>
        <v>MMM 2020</v>
      </c>
      <c r="EI238" s="20" t="str">
        <f>ZZZ__FnCalls!F134</f>
        <v>MMM 2020</v>
      </c>
      <c r="EJ238" s="20" t="str">
        <f>ZZZ__FnCalls!F135</f>
        <v>MMM 2020</v>
      </c>
      <c r="EK238" s="20" t="str">
        <f>ZZZ__FnCalls!F136</f>
        <v>MMM 2020</v>
      </c>
      <c r="EL238" s="20" t="str">
        <f>ZZZ__FnCalls!F137</f>
        <v>MMM 2020</v>
      </c>
      <c r="EM238" s="20" t="str">
        <f>ZZZ__FnCalls!F138</f>
        <v>MMM 2020</v>
      </c>
      <c r="EN238" s="21" t="str">
        <f>ZZZ__FnCalls!H127</f>
        <v>2020</v>
      </c>
    </row>
    <row r="239" spans="1:144" ht="12.75" customHeight="1" x14ac:dyDescent="0.2">
      <c r="A239" s="5"/>
      <c r="B239" s="44" t="str">
        <f>ZZZ__FnCalls!F7</f>
        <v>MMM 2010</v>
      </c>
      <c r="C239" s="44" t="str">
        <f>ZZZ__FnCalls!F8</f>
        <v>MMM 2010</v>
      </c>
      <c r="D239" s="44" t="str">
        <f>ZZZ__FnCalls!F9</f>
        <v>MMM 2010</v>
      </c>
      <c r="E239" s="44" t="str">
        <f>ZZZ__FnCalls!F10</f>
        <v>MMM 2010</v>
      </c>
      <c r="F239" s="44" t="str">
        <f>ZZZ__FnCalls!F11</f>
        <v>MMM 2010</v>
      </c>
      <c r="G239" s="44" t="str">
        <f>ZZZ__FnCalls!F12</f>
        <v>MMM 2010</v>
      </c>
      <c r="H239" s="44" t="str">
        <f>ZZZ__FnCalls!F13</f>
        <v>MMM 2010</v>
      </c>
      <c r="I239" s="44" t="str">
        <f>ZZZ__FnCalls!F14</f>
        <v>MMM 2010</v>
      </c>
      <c r="J239" s="44" t="str">
        <f>ZZZ__FnCalls!F15</f>
        <v>MMM 2010</v>
      </c>
      <c r="K239" s="44" t="str">
        <f>ZZZ__FnCalls!F16</f>
        <v>MMM 2010</v>
      </c>
      <c r="L239" s="44" t="str">
        <f>ZZZ__FnCalls!F17</f>
        <v>MMM 2010</v>
      </c>
      <c r="M239" s="44" t="str">
        <f>ZZZ__FnCalls!F18</f>
        <v>MMM 2010</v>
      </c>
      <c r="N239" s="45" t="str">
        <f>ZZZ__FnCalls!F7</f>
        <v>MMM 2010</v>
      </c>
      <c r="O239" s="44" t="str">
        <f>ZZZ__FnCalls!F19</f>
        <v>MMM 2011</v>
      </c>
      <c r="P239" s="44" t="str">
        <f>ZZZ__FnCalls!F20</f>
        <v>MMM 2011</v>
      </c>
      <c r="Q239" s="44" t="str">
        <f>ZZZ__FnCalls!F21</f>
        <v>MMM 2011</v>
      </c>
      <c r="R239" s="44" t="str">
        <f>ZZZ__FnCalls!F22</f>
        <v>MMM 2011</v>
      </c>
      <c r="S239" s="44" t="str">
        <f>ZZZ__FnCalls!F23</f>
        <v>MMM 2011</v>
      </c>
      <c r="T239" s="44" t="str">
        <f>ZZZ__FnCalls!F24</f>
        <v>MMM 2011</v>
      </c>
      <c r="U239" s="44" t="str">
        <f>ZZZ__FnCalls!F25</f>
        <v>MMM 2011</v>
      </c>
      <c r="V239" s="44" t="str">
        <f>ZZZ__FnCalls!F26</f>
        <v>MMM 2011</v>
      </c>
      <c r="W239" s="44" t="str">
        <f>ZZZ__FnCalls!F27</f>
        <v>MMM 2011</v>
      </c>
      <c r="X239" s="44" t="str">
        <f>ZZZ__FnCalls!F28</f>
        <v>MMM 2011</v>
      </c>
      <c r="Y239" s="44" t="str">
        <f>ZZZ__FnCalls!F29</f>
        <v>MMM 2011</v>
      </c>
      <c r="Z239" s="44" t="str">
        <f>ZZZ__FnCalls!F30</f>
        <v>MMM 2011</v>
      </c>
      <c r="AA239" s="45" t="str">
        <f>ZZZ__FnCalls!F19</f>
        <v>MMM 2011</v>
      </c>
      <c r="AB239" s="44" t="str">
        <f>ZZZ__FnCalls!F31</f>
        <v>MMM 2012</v>
      </c>
      <c r="AC239" s="44" t="str">
        <f>ZZZ__FnCalls!F32</f>
        <v>MMM 2012</v>
      </c>
      <c r="AD239" s="44" t="str">
        <f>ZZZ__FnCalls!F33</f>
        <v>MMM 2012</v>
      </c>
      <c r="AE239" s="44" t="str">
        <f>ZZZ__FnCalls!F34</f>
        <v>MMM 2012</v>
      </c>
      <c r="AF239" s="44" t="str">
        <f>ZZZ__FnCalls!F35</f>
        <v>MMM 2012</v>
      </c>
      <c r="AG239" s="44" t="str">
        <f>ZZZ__FnCalls!F36</f>
        <v>MMM 2012</v>
      </c>
      <c r="AH239" s="44" t="str">
        <f>ZZZ__FnCalls!F37</f>
        <v>MMM 2012</v>
      </c>
      <c r="AI239" s="44" t="str">
        <f>ZZZ__FnCalls!F38</f>
        <v>MMM 2012</v>
      </c>
      <c r="AJ239" s="44" t="str">
        <f>ZZZ__FnCalls!F39</f>
        <v>MMM 2012</v>
      </c>
      <c r="AK239" s="44" t="str">
        <f>ZZZ__FnCalls!F40</f>
        <v>MMM 2012</v>
      </c>
      <c r="AL239" s="44" t="str">
        <f>ZZZ__FnCalls!F41</f>
        <v>MMM 2012</v>
      </c>
      <c r="AM239" s="44" t="str">
        <f>ZZZ__FnCalls!F42</f>
        <v>MMM 2012</v>
      </c>
      <c r="AN239" s="45" t="str">
        <f>ZZZ__FnCalls!F31</f>
        <v>MMM 2012</v>
      </c>
      <c r="AO239" s="44" t="str">
        <f>ZZZ__FnCalls!F43</f>
        <v>MMM 2013</v>
      </c>
      <c r="AP239" s="44" t="str">
        <f>ZZZ__FnCalls!F44</f>
        <v>MMM 2013</v>
      </c>
      <c r="AQ239" s="44" t="str">
        <f>ZZZ__FnCalls!F45</f>
        <v>MMM 2013</v>
      </c>
      <c r="AR239" s="44" t="str">
        <f>ZZZ__FnCalls!F46</f>
        <v>MMM 2013</v>
      </c>
      <c r="AS239" s="44" t="str">
        <f>ZZZ__FnCalls!F47</f>
        <v>MMM 2013</v>
      </c>
      <c r="AT239" s="44" t="str">
        <f>ZZZ__FnCalls!F48</f>
        <v>MMM 2013</v>
      </c>
      <c r="AU239" s="44" t="str">
        <f>ZZZ__FnCalls!F49</f>
        <v>MMM 2013</v>
      </c>
      <c r="AV239" s="44" t="str">
        <f>ZZZ__FnCalls!F50</f>
        <v>MMM 2013</v>
      </c>
      <c r="AW239" s="44" t="str">
        <f>ZZZ__FnCalls!F51</f>
        <v>MMM 2013</v>
      </c>
      <c r="AX239" s="44" t="str">
        <f>ZZZ__FnCalls!F52</f>
        <v>MMM 2013</v>
      </c>
      <c r="AY239" s="44" t="str">
        <f>ZZZ__FnCalls!F53</f>
        <v>MMM 2013</v>
      </c>
      <c r="AZ239" s="44" t="str">
        <f>ZZZ__FnCalls!F54</f>
        <v>MMM 2013</v>
      </c>
      <c r="BA239" s="45" t="str">
        <f>ZZZ__FnCalls!F43</f>
        <v>MMM 2013</v>
      </c>
      <c r="BB239" s="44" t="str">
        <f>ZZZ__FnCalls!F55</f>
        <v>MMM 2014</v>
      </c>
      <c r="BC239" s="44" t="str">
        <f>ZZZ__FnCalls!F56</f>
        <v>MMM 2014</v>
      </c>
      <c r="BD239" s="44" t="str">
        <f>ZZZ__FnCalls!F57</f>
        <v>MMM 2014</v>
      </c>
      <c r="BE239" s="44" t="str">
        <f>ZZZ__FnCalls!F58</f>
        <v>MMM 2014</v>
      </c>
      <c r="BF239" s="44" t="str">
        <f>ZZZ__FnCalls!F59</f>
        <v>MMM 2014</v>
      </c>
      <c r="BG239" s="44" t="str">
        <f>ZZZ__FnCalls!F60</f>
        <v>MMM 2014</v>
      </c>
      <c r="BH239" s="44" t="str">
        <f>ZZZ__FnCalls!F61</f>
        <v>MMM 2014</v>
      </c>
      <c r="BI239" s="44" t="str">
        <f>ZZZ__FnCalls!F62</f>
        <v>MMM 2014</v>
      </c>
      <c r="BJ239" s="44" t="str">
        <f>ZZZ__FnCalls!F63</f>
        <v>MMM 2014</v>
      </c>
      <c r="BK239" s="44" t="str">
        <f>ZZZ__FnCalls!F64</f>
        <v>MMM 2014</v>
      </c>
      <c r="BL239" s="44" t="str">
        <f>ZZZ__FnCalls!F65</f>
        <v>MMM 2014</v>
      </c>
      <c r="BM239" s="44" t="str">
        <f>ZZZ__FnCalls!F66</f>
        <v>MMM 2014</v>
      </c>
      <c r="BN239" s="45" t="str">
        <f>ZZZ__FnCalls!F55</f>
        <v>MMM 2014</v>
      </c>
      <c r="BO239" s="44" t="str">
        <f>ZZZ__FnCalls!F67</f>
        <v>MMM 2015</v>
      </c>
      <c r="BP239" s="44" t="str">
        <f>ZZZ__FnCalls!F68</f>
        <v>MMM 2015</v>
      </c>
      <c r="BQ239" s="44" t="str">
        <f>ZZZ__FnCalls!F69</f>
        <v>MMM 2015</v>
      </c>
      <c r="BR239" s="44" t="str">
        <f>ZZZ__FnCalls!F70</f>
        <v>MMM 2015</v>
      </c>
      <c r="BS239" s="44" t="str">
        <f>ZZZ__FnCalls!F71</f>
        <v>MMM 2015</v>
      </c>
      <c r="BT239" s="44" t="str">
        <f>ZZZ__FnCalls!F72</f>
        <v>MMM 2015</v>
      </c>
      <c r="BU239" s="44" t="str">
        <f>ZZZ__FnCalls!F73</f>
        <v>MMM 2015</v>
      </c>
      <c r="BV239" s="44" t="str">
        <f>ZZZ__FnCalls!F74</f>
        <v>MMM 2015</v>
      </c>
      <c r="BW239" s="44" t="str">
        <f>ZZZ__FnCalls!F75</f>
        <v>MMM 2015</v>
      </c>
      <c r="BX239" s="44" t="str">
        <f>ZZZ__FnCalls!F76</f>
        <v>MMM 2015</v>
      </c>
      <c r="BY239" s="44" t="str">
        <f>ZZZ__FnCalls!F77</f>
        <v>MMM 2015</v>
      </c>
      <c r="BZ239" s="44" t="str">
        <f>ZZZ__FnCalls!F78</f>
        <v>MMM 2015</v>
      </c>
      <c r="CA239" s="45" t="str">
        <f>ZZZ__FnCalls!F67</f>
        <v>MMM 2015</v>
      </c>
      <c r="CB239" s="44" t="str">
        <f>ZZZ__FnCalls!F79</f>
        <v>MMM 2016</v>
      </c>
      <c r="CC239" s="44" t="str">
        <f>ZZZ__FnCalls!F80</f>
        <v>MMM 2016</v>
      </c>
      <c r="CD239" s="44" t="str">
        <f>ZZZ__FnCalls!F81</f>
        <v>MMM 2016</v>
      </c>
      <c r="CE239" s="44" t="str">
        <f>ZZZ__FnCalls!F82</f>
        <v>MMM 2016</v>
      </c>
      <c r="CF239" s="44" t="str">
        <f>ZZZ__FnCalls!F83</f>
        <v>MMM 2016</v>
      </c>
      <c r="CG239" s="44" t="str">
        <f>ZZZ__FnCalls!F84</f>
        <v>MMM 2016</v>
      </c>
      <c r="CH239" s="44" t="str">
        <f>ZZZ__FnCalls!F85</f>
        <v>MMM 2016</v>
      </c>
      <c r="CI239" s="44" t="str">
        <f>ZZZ__FnCalls!F86</f>
        <v>MMM 2016</v>
      </c>
      <c r="CJ239" s="44" t="str">
        <f>ZZZ__FnCalls!F87</f>
        <v>MMM 2016</v>
      </c>
      <c r="CK239" s="44" t="str">
        <f>ZZZ__FnCalls!F88</f>
        <v>MMM 2016</v>
      </c>
      <c r="CL239" s="44" t="str">
        <f>ZZZ__FnCalls!F89</f>
        <v>MMM 2016</v>
      </c>
      <c r="CM239" s="44" t="str">
        <f>ZZZ__FnCalls!F90</f>
        <v>MMM 2016</v>
      </c>
      <c r="CN239" s="45" t="str">
        <f>ZZZ__FnCalls!F79</f>
        <v>MMM 2016</v>
      </c>
      <c r="CO239" s="44" t="str">
        <f>ZZZ__FnCalls!F91</f>
        <v>MMM 2017</v>
      </c>
      <c r="CP239" s="44" t="str">
        <f>ZZZ__FnCalls!F92</f>
        <v>MMM 2017</v>
      </c>
      <c r="CQ239" s="44" t="str">
        <f>ZZZ__FnCalls!F93</f>
        <v>MMM 2017</v>
      </c>
      <c r="CR239" s="44" t="str">
        <f>ZZZ__FnCalls!F94</f>
        <v>MMM 2017</v>
      </c>
      <c r="CS239" s="44" t="str">
        <f>ZZZ__FnCalls!F95</f>
        <v>MMM 2017</v>
      </c>
      <c r="CT239" s="44" t="str">
        <f>ZZZ__FnCalls!F96</f>
        <v>MMM 2017</v>
      </c>
      <c r="CU239" s="44" t="str">
        <f>ZZZ__FnCalls!F97</f>
        <v>MMM 2017</v>
      </c>
      <c r="CV239" s="44" t="str">
        <f>ZZZ__FnCalls!F98</f>
        <v>MMM 2017</v>
      </c>
      <c r="CW239" s="44" t="str">
        <f>ZZZ__FnCalls!F99</f>
        <v>MMM 2017</v>
      </c>
      <c r="CX239" s="44" t="str">
        <f>ZZZ__FnCalls!F100</f>
        <v>MMM 2017</v>
      </c>
      <c r="CY239" s="44" t="str">
        <f>ZZZ__FnCalls!F101</f>
        <v>MMM 2017</v>
      </c>
      <c r="CZ239" s="44" t="str">
        <f>ZZZ__FnCalls!F102</f>
        <v>MMM 2017</v>
      </c>
      <c r="DA239" s="45" t="str">
        <f>ZZZ__FnCalls!F91</f>
        <v>MMM 2017</v>
      </c>
      <c r="DB239" s="44" t="str">
        <f>ZZZ__FnCalls!F103</f>
        <v>MMM 2018</v>
      </c>
      <c r="DC239" s="44" t="str">
        <f>ZZZ__FnCalls!F104</f>
        <v>MMM 2018</v>
      </c>
      <c r="DD239" s="44" t="str">
        <f>ZZZ__FnCalls!F105</f>
        <v>MMM 2018</v>
      </c>
      <c r="DE239" s="44" t="str">
        <f>ZZZ__FnCalls!F106</f>
        <v>MMM 2018</v>
      </c>
      <c r="DF239" s="44" t="str">
        <f>ZZZ__FnCalls!F107</f>
        <v>MMM 2018</v>
      </c>
      <c r="DG239" s="44" t="str">
        <f>ZZZ__FnCalls!F108</f>
        <v>MMM 2018</v>
      </c>
      <c r="DH239" s="44" t="str">
        <f>ZZZ__FnCalls!F109</f>
        <v>MMM 2018</v>
      </c>
      <c r="DI239" s="44" t="str">
        <f>ZZZ__FnCalls!F110</f>
        <v>MMM 2018</v>
      </c>
      <c r="DJ239" s="44" t="str">
        <f>ZZZ__FnCalls!F111</f>
        <v>MMM 2018</v>
      </c>
      <c r="DK239" s="44" t="str">
        <f>ZZZ__FnCalls!F112</f>
        <v>MMM 2018</v>
      </c>
      <c r="DL239" s="44" t="str">
        <f>ZZZ__FnCalls!F113</f>
        <v>MMM 2018</v>
      </c>
      <c r="DM239" s="44" t="str">
        <f>ZZZ__FnCalls!F114</f>
        <v>MMM 2018</v>
      </c>
      <c r="DN239" s="45" t="str">
        <f>ZZZ__FnCalls!F103</f>
        <v>MMM 2018</v>
      </c>
      <c r="DO239" s="44" t="str">
        <f>ZZZ__FnCalls!F115</f>
        <v>MMM 2019</v>
      </c>
      <c r="DP239" s="44" t="str">
        <f>ZZZ__FnCalls!F116</f>
        <v>MMM 2019</v>
      </c>
      <c r="DQ239" s="44" t="str">
        <f>ZZZ__FnCalls!F117</f>
        <v>MMM 2019</v>
      </c>
      <c r="DR239" s="44" t="str">
        <f>ZZZ__FnCalls!F118</f>
        <v>MMM 2019</v>
      </c>
      <c r="DS239" s="44" t="str">
        <f>ZZZ__FnCalls!F119</f>
        <v>MMM 2019</v>
      </c>
      <c r="DT239" s="44" t="str">
        <f>ZZZ__FnCalls!F120</f>
        <v>MMM 2019</v>
      </c>
      <c r="DU239" s="44" t="str">
        <f>ZZZ__FnCalls!F121</f>
        <v>MMM 2019</v>
      </c>
      <c r="DV239" s="44" t="str">
        <f>ZZZ__FnCalls!F122</f>
        <v>MMM 2019</v>
      </c>
      <c r="DW239" s="44" t="str">
        <f>ZZZ__FnCalls!F123</f>
        <v>MMM 2019</v>
      </c>
      <c r="DX239" s="44" t="str">
        <f>ZZZ__FnCalls!F124</f>
        <v>MMM 2019</v>
      </c>
      <c r="DY239" s="44" t="str">
        <f>ZZZ__FnCalls!F125</f>
        <v>MMM 2019</v>
      </c>
      <c r="DZ239" s="44" t="str">
        <f>ZZZ__FnCalls!F126</f>
        <v>MMM 2019</v>
      </c>
      <c r="EA239" s="45" t="str">
        <f>ZZZ__FnCalls!F115</f>
        <v>MMM 2019</v>
      </c>
      <c r="EB239" s="44" t="str">
        <f>ZZZ__FnCalls!F127</f>
        <v>MMM 2020</v>
      </c>
      <c r="EC239" s="44" t="str">
        <f>ZZZ__FnCalls!F128</f>
        <v>MMM 2020</v>
      </c>
      <c r="ED239" s="44" t="str">
        <f>ZZZ__FnCalls!F129</f>
        <v>MMM 2020</v>
      </c>
      <c r="EE239" s="44" t="str">
        <f>ZZZ__FnCalls!F130</f>
        <v>MMM 2020</v>
      </c>
      <c r="EF239" s="44" t="str">
        <f>ZZZ__FnCalls!F131</f>
        <v>MMM 2020</v>
      </c>
      <c r="EG239" s="44" t="str">
        <f>ZZZ__FnCalls!F132</f>
        <v>MMM 2020</v>
      </c>
      <c r="EH239" s="44" t="str">
        <f>ZZZ__FnCalls!F133</f>
        <v>MMM 2020</v>
      </c>
      <c r="EI239" s="44" t="str">
        <f>ZZZ__FnCalls!F134</f>
        <v>MMM 2020</v>
      </c>
      <c r="EJ239" s="44" t="str">
        <f>ZZZ__FnCalls!F135</f>
        <v>MMM 2020</v>
      </c>
      <c r="EK239" s="44" t="str">
        <f>ZZZ__FnCalls!F136</f>
        <v>MMM 2020</v>
      </c>
      <c r="EL239" s="44" t="str">
        <f>ZZZ__FnCalls!F137</f>
        <v>MMM 2020</v>
      </c>
      <c r="EM239" s="44" t="str">
        <f>ZZZ__FnCalls!F138</f>
        <v>MMM 2020</v>
      </c>
      <c r="EN239" s="45" t="str">
        <f>ZZZ__FnCalls!F127</f>
        <v>MMM 2020</v>
      </c>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252"/>
  <sheetViews>
    <sheetView workbookViewId="0"/>
  </sheetViews>
  <sheetFormatPr defaultRowHeight="12.75" customHeight="1" x14ac:dyDescent="0.2"/>
  <cols>
    <col min="1" max="1" width="21.42578125" customWidth="1"/>
    <col min="2" max="144" width="11.42578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"(Other Computations)"</f>
        <v>(Other Computations)</v>
      </c>
      <c r="B4" s="119"/>
      <c r="C4" s="119"/>
    </row>
    <row r="5" spans="1:144" ht="12.75" customHeight="1" x14ac:dyDescent="0.2">
      <c r="A5" s="119" t="str">
        <f>""</f>
        <v/>
      </c>
      <c r="B5" s="119"/>
      <c r="C5" s="119"/>
    </row>
    <row r="6" spans="1:144" ht="12.75" customHeight="1" x14ac:dyDescent="0.2">
      <c r="A6" s="2" t="str">
        <f>Labels!B65</f>
        <v>Equilibrium Output</v>
      </c>
    </row>
    <row r="7" spans="1:144" ht="12.75" customHeight="1" x14ac:dyDescent="0.2">
      <c r="B7" s="21"/>
    </row>
    <row r="8" spans="1:144" ht="12.75" customHeight="1" x14ac:dyDescent="0.2">
      <c r="A8" s="5"/>
      <c r="B8" s="46">
        <f>Inputs!B40/12</f>
        <v>1166666.6666666667</v>
      </c>
    </row>
    <row r="9" spans="1:144" ht="12.75" customHeight="1" x14ac:dyDescent="0.2">
      <c r="A9" s="2" t="str">
        <f>Labels!B49</f>
        <v>Equilib Gov Spending</v>
      </c>
    </row>
    <row r="10" spans="1:144" ht="12.75" customHeight="1" x14ac:dyDescent="0.2">
      <c r="B10" s="21"/>
    </row>
    <row r="11" spans="1:144" ht="12.75" customHeight="1" x14ac:dyDescent="0.2">
      <c r="A11" s="5"/>
      <c r="B11" s="46">
        <f>Inputs!B50*B8</f>
        <v>233333.33333333337</v>
      </c>
    </row>
    <row r="12" spans="1:144" ht="12.75" customHeight="1" x14ac:dyDescent="0.2">
      <c r="A12" s="2" t="str">
        <f>Labels!B53</f>
        <v>Equilib Gov Transfers</v>
      </c>
    </row>
    <row r="13" spans="1:144" ht="12.75" customHeight="1" x14ac:dyDescent="0.2">
      <c r="B13" s="21"/>
    </row>
    <row r="14" spans="1:144" ht="12.75" customHeight="1" x14ac:dyDescent="0.2">
      <c r="A14" s="5"/>
      <c r="B14" s="46">
        <f>Inputs!B51*B8</f>
        <v>116666.66666666669</v>
      </c>
    </row>
    <row r="15" spans="1:144" ht="12.75" customHeight="1" x14ac:dyDescent="0.2">
      <c r="A15" s="2" t="str">
        <f>Labels!B28</f>
        <v>Aggregate Demand</v>
      </c>
    </row>
    <row r="16" spans="1:144" ht="12.75" customHeight="1" x14ac:dyDescent="0.2">
      <c r="A16" s="47" t="str">
        <f>Labels!D96</f>
        <v>Trials</v>
      </c>
      <c r="B16" s="19" t="str">
        <f>ZZZ__FnCalls!F7</f>
        <v>MMM 2010</v>
      </c>
      <c r="C16" s="20" t="str">
        <f>ZZZ__FnCalls!F8</f>
        <v>MMM 2010</v>
      </c>
      <c r="D16" s="20" t="str">
        <f>ZZZ__FnCalls!F9</f>
        <v>MMM 2010</v>
      </c>
      <c r="E16" s="20" t="str">
        <f>ZZZ__FnCalls!F10</f>
        <v>MMM 2010</v>
      </c>
      <c r="F16" s="20" t="str">
        <f>ZZZ__FnCalls!F11</f>
        <v>MMM 2010</v>
      </c>
      <c r="G16" s="20" t="str">
        <f>ZZZ__FnCalls!F12</f>
        <v>MMM 2010</v>
      </c>
      <c r="H16" s="20" t="str">
        <f>ZZZ__FnCalls!F13</f>
        <v>MMM 2010</v>
      </c>
      <c r="I16" s="20" t="str">
        <f>ZZZ__FnCalls!F14</f>
        <v>MMM 2010</v>
      </c>
      <c r="J16" s="20" t="str">
        <f>ZZZ__FnCalls!F15</f>
        <v>MMM 2010</v>
      </c>
      <c r="K16" s="20" t="str">
        <f>ZZZ__FnCalls!F16</f>
        <v>MMM 2010</v>
      </c>
      <c r="L16" s="20" t="str">
        <f>ZZZ__FnCalls!F17</f>
        <v>MMM 2010</v>
      </c>
      <c r="M16" s="20" t="str">
        <f>ZZZ__FnCalls!F18</f>
        <v>MMM 2010</v>
      </c>
      <c r="N16" s="21" t="str">
        <f>ZZZ__FnCalls!H7</f>
        <v>2010</v>
      </c>
      <c r="O16" s="20" t="str">
        <f>ZZZ__FnCalls!F19</f>
        <v>MMM 2011</v>
      </c>
      <c r="P16" s="20" t="str">
        <f>ZZZ__FnCalls!F20</f>
        <v>MMM 2011</v>
      </c>
      <c r="Q16" s="20" t="str">
        <f>ZZZ__FnCalls!F21</f>
        <v>MMM 2011</v>
      </c>
      <c r="R16" s="20" t="str">
        <f>ZZZ__FnCalls!F22</f>
        <v>MMM 2011</v>
      </c>
      <c r="S16" s="20" t="str">
        <f>ZZZ__FnCalls!F23</f>
        <v>MMM 2011</v>
      </c>
      <c r="T16" s="20" t="str">
        <f>ZZZ__FnCalls!F24</f>
        <v>MMM 2011</v>
      </c>
      <c r="U16" s="20" t="str">
        <f>ZZZ__FnCalls!F25</f>
        <v>MMM 2011</v>
      </c>
      <c r="V16" s="20" t="str">
        <f>ZZZ__FnCalls!F26</f>
        <v>MMM 2011</v>
      </c>
      <c r="W16" s="20" t="str">
        <f>ZZZ__FnCalls!F27</f>
        <v>MMM 2011</v>
      </c>
      <c r="X16" s="20" t="str">
        <f>ZZZ__FnCalls!F28</f>
        <v>MMM 2011</v>
      </c>
      <c r="Y16" s="20" t="str">
        <f>ZZZ__FnCalls!F29</f>
        <v>MMM 2011</v>
      </c>
      <c r="Z16" s="20" t="str">
        <f>ZZZ__FnCalls!F30</f>
        <v>MMM 2011</v>
      </c>
      <c r="AA16" s="21" t="str">
        <f>ZZZ__FnCalls!H19</f>
        <v>2011</v>
      </c>
      <c r="AB16" s="20" t="str">
        <f>ZZZ__FnCalls!F31</f>
        <v>MMM 2012</v>
      </c>
      <c r="AC16" s="20" t="str">
        <f>ZZZ__FnCalls!F32</f>
        <v>MMM 2012</v>
      </c>
      <c r="AD16" s="20" t="str">
        <f>ZZZ__FnCalls!F33</f>
        <v>MMM 2012</v>
      </c>
      <c r="AE16" s="20" t="str">
        <f>ZZZ__FnCalls!F34</f>
        <v>MMM 2012</v>
      </c>
      <c r="AF16" s="20" t="str">
        <f>ZZZ__FnCalls!F35</f>
        <v>MMM 2012</v>
      </c>
      <c r="AG16" s="20" t="str">
        <f>ZZZ__FnCalls!F36</f>
        <v>MMM 2012</v>
      </c>
      <c r="AH16" s="20" t="str">
        <f>ZZZ__FnCalls!F37</f>
        <v>MMM 2012</v>
      </c>
      <c r="AI16" s="20" t="str">
        <f>ZZZ__FnCalls!F38</f>
        <v>MMM 2012</v>
      </c>
      <c r="AJ16" s="20" t="str">
        <f>ZZZ__FnCalls!F39</f>
        <v>MMM 2012</v>
      </c>
      <c r="AK16" s="20" t="str">
        <f>ZZZ__FnCalls!F40</f>
        <v>MMM 2012</v>
      </c>
      <c r="AL16" s="20" t="str">
        <f>ZZZ__FnCalls!F41</f>
        <v>MMM 2012</v>
      </c>
      <c r="AM16" s="20" t="str">
        <f>ZZZ__FnCalls!F42</f>
        <v>MMM 2012</v>
      </c>
      <c r="AN16" s="21" t="str">
        <f>ZZZ__FnCalls!H31</f>
        <v>2012</v>
      </c>
      <c r="AO16" s="20" t="str">
        <f>ZZZ__FnCalls!F43</f>
        <v>MMM 2013</v>
      </c>
      <c r="AP16" s="20" t="str">
        <f>ZZZ__FnCalls!F44</f>
        <v>MMM 2013</v>
      </c>
      <c r="AQ16" s="20" t="str">
        <f>ZZZ__FnCalls!F45</f>
        <v>MMM 2013</v>
      </c>
      <c r="AR16" s="20" t="str">
        <f>ZZZ__FnCalls!F46</f>
        <v>MMM 2013</v>
      </c>
      <c r="AS16" s="20" t="str">
        <f>ZZZ__FnCalls!F47</f>
        <v>MMM 2013</v>
      </c>
      <c r="AT16" s="20" t="str">
        <f>ZZZ__FnCalls!F48</f>
        <v>MMM 2013</v>
      </c>
      <c r="AU16" s="20" t="str">
        <f>ZZZ__FnCalls!F49</f>
        <v>MMM 2013</v>
      </c>
      <c r="AV16" s="20" t="str">
        <f>ZZZ__FnCalls!F50</f>
        <v>MMM 2013</v>
      </c>
      <c r="AW16" s="20" t="str">
        <f>ZZZ__FnCalls!F51</f>
        <v>MMM 2013</v>
      </c>
      <c r="AX16" s="20" t="str">
        <f>ZZZ__FnCalls!F52</f>
        <v>MMM 2013</v>
      </c>
      <c r="AY16" s="20" t="str">
        <f>ZZZ__FnCalls!F53</f>
        <v>MMM 2013</v>
      </c>
      <c r="AZ16" s="20" t="str">
        <f>ZZZ__FnCalls!F54</f>
        <v>MMM 2013</v>
      </c>
      <c r="BA16" s="21" t="str">
        <f>ZZZ__FnCalls!H43</f>
        <v>2013</v>
      </c>
      <c r="BB16" s="20" t="str">
        <f>ZZZ__FnCalls!F55</f>
        <v>MMM 2014</v>
      </c>
      <c r="BC16" s="20" t="str">
        <f>ZZZ__FnCalls!F56</f>
        <v>MMM 2014</v>
      </c>
      <c r="BD16" s="20" t="str">
        <f>ZZZ__FnCalls!F57</f>
        <v>MMM 2014</v>
      </c>
      <c r="BE16" s="20" t="str">
        <f>ZZZ__FnCalls!F58</f>
        <v>MMM 2014</v>
      </c>
      <c r="BF16" s="20" t="str">
        <f>ZZZ__FnCalls!F59</f>
        <v>MMM 2014</v>
      </c>
      <c r="BG16" s="20" t="str">
        <f>ZZZ__FnCalls!F60</f>
        <v>MMM 2014</v>
      </c>
      <c r="BH16" s="20" t="str">
        <f>ZZZ__FnCalls!F61</f>
        <v>MMM 2014</v>
      </c>
      <c r="BI16" s="20" t="str">
        <f>ZZZ__FnCalls!F62</f>
        <v>MMM 2014</v>
      </c>
      <c r="BJ16" s="20" t="str">
        <f>ZZZ__FnCalls!F63</f>
        <v>MMM 2014</v>
      </c>
      <c r="BK16" s="20" t="str">
        <f>ZZZ__FnCalls!F64</f>
        <v>MMM 2014</v>
      </c>
      <c r="BL16" s="20" t="str">
        <f>ZZZ__FnCalls!F65</f>
        <v>MMM 2014</v>
      </c>
      <c r="BM16" s="20" t="str">
        <f>ZZZ__FnCalls!F66</f>
        <v>MMM 2014</v>
      </c>
      <c r="BN16" s="21" t="str">
        <f>ZZZ__FnCalls!H55</f>
        <v>2014</v>
      </c>
      <c r="BO16" s="20" t="str">
        <f>ZZZ__FnCalls!F67</f>
        <v>MMM 2015</v>
      </c>
      <c r="BP16" s="20" t="str">
        <f>ZZZ__FnCalls!F68</f>
        <v>MMM 2015</v>
      </c>
      <c r="BQ16" s="20" t="str">
        <f>ZZZ__FnCalls!F69</f>
        <v>MMM 2015</v>
      </c>
      <c r="BR16" s="20" t="str">
        <f>ZZZ__FnCalls!F70</f>
        <v>MMM 2015</v>
      </c>
      <c r="BS16" s="20" t="str">
        <f>ZZZ__FnCalls!F71</f>
        <v>MMM 2015</v>
      </c>
      <c r="BT16" s="20" t="str">
        <f>ZZZ__FnCalls!F72</f>
        <v>MMM 2015</v>
      </c>
      <c r="BU16" s="20" t="str">
        <f>ZZZ__FnCalls!F73</f>
        <v>MMM 2015</v>
      </c>
      <c r="BV16" s="20" t="str">
        <f>ZZZ__FnCalls!F74</f>
        <v>MMM 2015</v>
      </c>
      <c r="BW16" s="20" t="str">
        <f>ZZZ__FnCalls!F75</f>
        <v>MMM 2015</v>
      </c>
      <c r="BX16" s="20" t="str">
        <f>ZZZ__FnCalls!F76</f>
        <v>MMM 2015</v>
      </c>
      <c r="BY16" s="20" t="str">
        <f>ZZZ__FnCalls!F77</f>
        <v>MMM 2015</v>
      </c>
      <c r="BZ16" s="20" t="str">
        <f>ZZZ__FnCalls!F78</f>
        <v>MMM 2015</v>
      </c>
      <c r="CA16" s="21" t="str">
        <f>ZZZ__FnCalls!H67</f>
        <v>2015</v>
      </c>
      <c r="CB16" s="20" t="str">
        <f>ZZZ__FnCalls!F79</f>
        <v>MMM 2016</v>
      </c>
      <c r="CC16" s="20" t="str">
        <f>ZZZ__FnCalls!F80</f>
        <v>MMM 2016</v>
      </c>
      <c r="CD16" s="20" t="str">
        <f>ZZZ__FnCalls!F81</f>
        <v>MMM 2016</v>
      </c>
      <c r="CE16" s="20" t="str">
        <f>ZZZ__FnCalls!F82</f>
        <v>MMM 2016</v>
      </c>
      <c r="CF16" s="20" t="str">
        <f>ZZZ__FnCalls!F83</f>
        <v>MMM 2016</v>
      </c>
      <c r="CG16" s="20" t="str">
        <f>ZZZ__FnCalls!F84</f>
        <v>MMM 2016</v>
      </c>
      <c r="CH16" s="20" t="str">
        <f>ZZZ__FnCalls!F85</f>
        <v>MMM 2016</v>
      </c>
      <c r="CI16" s="20" t="str">
        <f>ZZZ__FnCalls!F86</f>
        <v>MMM 2016</v>
      </c>
      <c r="CJ16" s="20" t="str">
        <f>ZZZ__FnCalls!F87</f>
        <v>MMM 2016</v>
      </c>
      <c r="CK16" s="20" t="str">
        <f>ZZZ__FnCalls!F88</f>
        <v>MMM 2016</v>
      </c>
      <c r="CL16" s="20" t="str">
        <f>ZZZ__FnCalls!F89</f>
        <v>MMM 2016</v>
      </c>
      <c r="CM16" s="20" t="str">
        <f>ZZZ__FnCalls!F90</f>
        <v>MMM 2016</v>
      </c>
      <c r="CN16" s="21" t="str">
        <f>ZZZ__FnCalls!H79</f>
        <v>2016</v>
      </c>
      <c r="CO16" s="20" t="str">
        <f>ZZZ__FnCalls!F91</f>
        <v>MMM 2017</v>
      </c>
      <c r="CP16" s="20" t="str">
        <f>ZZZ__FnCalls!F92</f>
        <v>MMM 2017</v>
      </c>
      <c r="CQ16" s="20" t="str">
        <f>ZZZ__FnCalls!F93</f>
        <v>MMM 2017</v>
      </c>
      <c r="CR16" s="20" t="str">
        <f>ZZZ__FnCalls!F94</f>
        <v>MMM 2017</v>
      </c>
      <c r="CS16" s="20" t="str">
        <f>ZZZ__FnCalls!F95</f>
        <v>MMM 2017</v>
      </c>
      <c r="CT16" s="20" t="str">
        <f>ZZZ__FnCalls!F96</f>
        <v>MMM 2017</v>
      </c>
      <c r="CU16" s="20" t="str">
        <f>ZZZ__FnCalls!F97</f>
        <v>MMM 2017</v>
      </c>
      <c r="CV16" s="20" t="str">
        <f>ZZZ__FnCalls!F98</f>
        <v>MMM 2017</v>
      </c>
      <c r="CW16" s="20" t="str">
        <f>ZZZ__FnCalls!F99</f>
        <v>MMM 2017</v>
      </c>
      <c r="CX16" s="20" t="str">
        <f>ZZZ__FnCalls!F100</f>
        <v>MMM 2017</v>
      </c>
      <c r="CY16" s="20" t="str">
        <f>ZZZ__FnCalls!F101</f>
        <v>MMM 2017</v>
      </c>
      <c r="CZ16" s="20" t="str">
        <f>ZZZ__FnCalls!F102</f>
        <v>MMM 2017</v>
      </c>
      <c r="DA16" s="21" t="str">
        <f>ZZZ__FnCalls!H91</f>
        <v>2017</v>
      </c>
      <c r="DB16" s="20" t="str">
        <f>ZZZ__FnCalls!F103</f>
        <v>MMM 2018</v>
      </c>
      <c r="DC16" s="20" t="str">
        <f>ZZZ__FnCalls!F104</f>
        <v>MMM 2018</v>
      </c>
      <c r="DD16" s="20" t="str">
        <f>ZZZ__FnCalls!F105</f>
        <v>MMM 2018</v>
      </c>
      <c r="DE16" s="20" t="str">
        <f>ZZZ__FnCalls!F106</f>
        <v>MMM 2018</v>
      </c>
      <c r="DF16" s="20" t="str">
        <f>ZZZ__FnCalls!F107</f>
        <v>MMM 2018</v>
      </c>
      <c r="DG16" s="20" t="str">
        <f>ZZZ__FnCalls!F108</f>
        <v>MMM 2018</v>
      </c>
      <c r="DH16" s="20" t="str">
        <f>ZZZ__FnCalls!F109</f>
        <v>MMM 2018</v>
      </c>
      <c r="DI16" s="20" t="str">
        <f>ZZZ__FnCalls!F110</f>
        <v>MMM 2018</v>
      </c>
      <c r="DJ16" s="20" t="str">
        <f>ZZZ__FnCalls!F111</f>
        <v>MMM 2018</v>
      </c>
      <c r="DK16" s="20" t="str">
        <f>ZZZ__FnCalls!F112</f>
        <v>MMM 2018</v>
      </c>
      <c r="DL16" s="20" t="str">
        <f>ZZZ__FnCalls!F113</f>
        <v>MMM 2018</v>
      </c>
      <c r="DM16" s="20" t="str">
        <f>ZZZ__FnCalls!F114</f>
        <v>MMM 2018</v>
      </c>
      <c r="DN16" s="21" t="str">
        <f>ZZZ__FnCalls!H103</f>
        <v>2018</v>
      </c>
      <c r="DO16" s="20" t="str">
        <f>ZZZ__FnCalls!F115</f>
        <v>MMM 2019</v>
      </c>
      <c r="DP16" s="20" t="str">
        <f>ZZZ__FnCalls!F116</f>
        <v>MMM 2019</v>
      </c>
      <c r="DQ16" s="20" t="str">
        <f>ZZZ__FnCalls!F117</f>
        <v>MMM 2019</v>
      </c>
      <c r="DR16" s="20" t="str">
        <f>ZZZ__FnCalls!F118</f>
        <v>MMM 2019</v>
      </c>
      <c r="DS16" s="20" t="str">
        <f>ZZZ__FnCalls!F119</f>
        <v>MMM 2019</v>
      </c>
      <c r="DT16" s="20" t="str">
        <f>ZZZ__FnCalls!F120</f>
        <v>MMM 2019</v>
      </c>
      <c r="DU16" s="20" t="str">
        <f>ZZZ__FnCalls!F121</f>
        <v>MMM 2019</v>
      </c>
      <c r="DV16" s="20" t="str">
        <f>ZZZ__FnCalls!F122</f>
        <v>MMM 2019</v>
      </c>
      <c r="DW16" s="20" t="str">
        <f>ZZZ__FnCalls!F123</f>
        <v>MMM 2019</v>
      </c>
      <c r="DX16" s="20" t="str">
        <f>ZZZ__FnCalls!F124</f>
        <v>MMM 2019</v>
      </c>
      <c r="DY16" s="20" t="str">
        <f>ZZZ__FnCalls!F125</f>
        <v>MMM 2019</v>
      </c>
      <c r="DZ16" s="20" t="str">
        <f>ZZZ__FnCalls!F126</f>
        <v>MMM 2019</v>
      </c>
      <c r="EA16" s="21" t="str">
        <f>ZZZ__FnCalls!H115</f>
        <v>2019</v>
      </c>
      <c r="EB16" s="20" t="str">
        <f>ZZZ__FnCalls!F127</f>
        <v>MMM 2020</v>
      </c>
      <c r="EC16" s="20" t="str">
        <f>ZZZ__FnCalls!F128</f>
        <v>MMM 2020</v>
      </c>
      <c r="ED16" s="20" t="str">
        <f>ZZZ__FnCalls!F129</f>
        <v>MMM 2020</v>
      </c>
      <c r="EE16" s="20" t="str">
        <f>ZZZ__FnCalls!F130</f>
        <v>MMM 2020</v>
      </c>
      <c r="EF16" s="20" t="str">
        <f>ZZZ__FnCalls!F131</f>
        <v>MMM 2020</v>
      </c>
      <c r="EG16" s="20" t="str">
        <f>ZZZ__FnCalls!F132</f>
        <v>MMM 2020</v>
      </c>
      <c r="EH16" s="20" t="str">
        <f>ZZZ__FnCalls!F133</f>
        <v>MMM 2020</v>
      </c>
      <c r="EI16" s="20" t="str">
        <f>ZZZ__FnCalls!F134</f>
        <v>MMM 2020</v>
      </c>
      <c r="EJ16" s="20" t="str">
        <f>ZZZ__FnCalls!F135</f>
        <v>MMM 2020</v>
      </c>
      <c r="EK16" s="20" t="str">
        <f>ZZZ__FnCalls!F136</f>
        <v>MMM 2020</v>
      </c>
      <c r="EL16" s="20" t="str">
        <f>ZZZ__FnCalls!F137</f>
        <v>MMM 2020</v>
      </c>
      <c r="EM16" s="20" t="str">
        <f>ZZZ__FnCalls!F138</f>
        <v>MMM 2020</v>
      </c>
      <c r="EN16" s="21" t="str">
        <f>ZZZ__FnCalls!H127</f>
        <v>2020</v>
      </c>
    </row>
    <row r="17" spans="1:144" ht="12.75" customHeight="1" x14ac:dyDescent="0.2">
      <c r="A17" s="7" t="str">
        <f>Labels!B96</f>
        <v>Trial 01</v>
      </c>
      <c r="B17" s="22">
        <f ca="1">'Trial 1'!B9</f>
        <v>910673.51132306992</v>
      </c>
      <c r="C17" s="22">
        <f ca="1">'Trial 1'!C9</f>
        <v>906749.95804443047</v>
      </c>
      <c r="D17" s="22">
        <f ca="1">'Trial 1'!D9</f>
        <v>988566.76029424625</v>
      </c>
      <c r="E17" s="22">
        <f ca="1">'Trial 1'!E9</f>
        <v>942691.79082611331</v>
      </c>
      <c r="F17" s="22">
        <f ca="1">'Trial 1'!F9</f>
        <v>928225.28784894128</v>
      </c>
      <c r="G17" s="22">
        <f ca="1">'Trial 1'!G9</f>
        <v>949344.14668344893</v>
      </c>
      <c r="H17" s="22">
        <f ca="1">'Trial 1'!H9</f>
        <v>991134.89047507104</v>
      </c>
      <c r="I17" s="22">
        <f ca="1">'Trial 1'!I9</f>
        <v>934830.76948415569</v>
      </c>
      <c r="J17" s="22">
        <f ca="1">'Trial 1'!J9</f>
        <v>1012500.5975007555</v>
      </c>
      <c r="K17" s="22">
        <f ca="1">'Trial 1'!K9</f>
        <v>942586.13354290754</v>
      </c>
      <c r="L17" s="22">
        <f ca="1">'Trial 1'!L9</f>
        <v>993169.89090747386</v>
      </c>
      <c r="M17" s="22">
        <f ca="1">'Trial 1'!M9</f>
        <v>903079.94082524383</v>
      </c>
      <c r="N17" s="23">
        <f ca="1">SUM('Trial 1'!B9:M9)</f>
        <v>11403553.677755859</v>
      </c>
      <c r="O17" s="22">
        <f ca="1">'Trial 1'!O9</f>
        <v>918741.29533692112</v>
      </c>
      <c r="P17" s="22">
        <f ca="1">'Trial 1'!P9</f>
        <v>981676.41753192816</v>
      </c>
      <c r="Q17" s="22">
        <f ca="1">'Trial 1'!Q9</f>
        <v>914658.34021458577</v>
      </c>
      <c r="R17" s="22">
        <f ca="1">'Trial 1'!R9</f>
        <v>978058.47315136832</v>
      </c>
      <c r="S17" s="22">
        <f ca="1">'Trial 1'!S9</f>
        <v>975679.56631171284</v>
      </c>
      <c r="T17" s="22">
        <f ca="1">'Trial 1'!T9</f>
        <v>966260.36071658786</v>
      </c>
      <c r="U17" s="22">
        <f ca="1">'Trial 1'!U9</f>
        <v>957731.44884252455</v>
      </c>
      <c r="V17" s="22">
        <f ca="1">'Trial 1'!V9</f>
        <v>986696.74353721843</v>
      </c>
      <c r="W17" s="22">
        <f ca="1">'Trial 1'!W9</f>
        <v>895103.91644213093</v>
      </c>
      <c r="X17" s="22">
        <f ca="1">'Trial 1'!X9</f>
        <v>980760.1403612952</v>
      </c>
      <c r="Y17" s="22">
        <f ca="1">'Trial 1'!Y9</f>
        <v>928652.15362814046</v>
      </c>
      <c r="Z17" s="22">
        <f ca="1">'Trial 1'!Z9</f>
        <v>938462.14412673924</v>
      </c>
      <c r="AA17" s="23">
        <f ca="1">SUM('Trial 1'!O9:Z9)</f>
        <v>11422481.000201155</v>
      </c>
      <c r="AB17" s="22">
        <f ca="1">'Trial 1'!AB9</f>
        <v>941386.13763243065</v>
      </c>
      <c r="AC17" s="22">
        <f ca="1">'Trial 1'!AC9</f>
        <v>967039.6713915735</v>
      </c>
      <c r="AD17" s="22">
        <f ca="1">'Trial 1'!AD9</f>
        <v>932259.47552211769</v>
      </c>
      <c r="AE17" s="22">
        <f ca="1">'Trial 1'!AE9</f>
        <v>961850.7497863014</v>
      </c>
      <c r="AF17" s="22">
        <f ca="1">'Trial 1'!AF9</f>
        <v>925760.24332761974</v>
      </c>
      <c r="AG17" s="22">
        <f ca="1">'Trial 1'!AG9</f>
        <v>940140.04391381028</v>
      </c>
      <c r="AH17" s="22">
        <f ca="1">'Trial 1'!AH9</f>
        <v>938997.59154259798</v>
      </c>
      <c r="AI17" s="22">
        <f ca="1">'Trial 1'!AI9</f>
        <v>1007281.1323676743</v>
      </c>
      <c r="AJ17" s="22">
        <f ca="1">'Trial 1'!AJ9</f>
        <v>924950.00851402304</v>
      </c>
      <c r="AK17" s="22">
        <f ca="1">'Trial 1'!AK9</f>
        <v>998103.76090648328</v>
      </c>
      <c r="AL17" s="22">
        <f ca="1">'Trial 1'!AL9</f>
        <v>924182.16899419797</v>
      </c>
      <c r="AM17" s="22">
        <f ca="1">'Trial 1'!AM9</f>
        <v>881257.57517330733</v>
      </c>
      <c r="AN17" s="23">
        <f ca="1">SUM('Trial 1'!AB9:AM9)</f>
        <v>11343208.559072137</v>
      </c>
      <c r="AO17" s="22">
        <f ca="1">'Trial 1'!AO9</f>
        <v>944199.58149444708</v>
      </c>
      <c r="AP17" s="22">
        <f ca="1">'Trial 1'!AP9</f>
        <v>921035.17414632859</v>
      </c>
      <c r="AQ17" s="22">
        <f ca="1">'Trial 1'!AQ9</f>
        <v>957674.15241874696</v>
      </c>
      <c r="AR17" s="22">
        <f ca="1">'Trial 1'!AR9</f>
        <v>897635.71950311656</v>
      </c>
      <c r="AS17" s="22">
        <f ca="1">'Trial 1'!AS9</f>
        <v>949597.56117183075</v>
      </c>
      <c r="AT17" s="22">
        <f ca="1">'Trial 1'!AT9</f>
        <v>928032.01319142699</v>
      </c>
      <c r="AU17" s="22">
        <f ca="1">'Trial 1'!AU9</f>
        <v>944555.54116718227</v>
      </c>
      <c r="AV17" s="22">
        <f ca="1">'Trial 1'!AV9</f>
        <v>947851.44775996916</v>
      </c>
      <c r="AW17" s="22">
        <f ca="1">'Trial 1'!AW9</f>
        <v>962282.0054433042</v>
      </c>
      <c r="AX17" s="22">
        <f ca="1">'Trial 1'!AX9</f>
        <v>937286.16470450209</v>
      </c>
      <c r="AY17" s="22">
        <f ca="1">'Trial 1'!AY9</f>
        <v>902045.80896362546</v>
      </c>
      <c r="AZ17" s="22">
        <f ca="1">'Trial 1'!AZ9</f>
        <v>929187.20286884299</v>
      </c>
      <c r="BA17" s="23">
        <f ca="1">SUM('Trial 1'!AO9:AZ9)</f>
        <v>11221382.372833323</v>
      </c>
      <c r="BB17" s="22">
        <f ca="1">'Trial 1'!BB9</f>
        <v>919136.66432027158</v>
      </c>
      <c r="BC17" s="22">
        <f ca="1">'Trial 1'!BC9</f>
        <v>986828.51185613661</v>
      </c>
      <c r="BD17" s="22">
        <f ca="1">'Trial 1'!BD9</f>
        <v>918948.14053256926</v>
      </c>
      <c r="BE17" s="22">
        <f ca="1">'Trial 1'!BE9</f>
        <v>943298.76563077664</v>
      </c>
      <c r="BF17" s="22">
        <f ca="1">'Trial 1'!BF9</f>
        <v>945720.11467808962</v>
      </c>
      <c r="BG17" s="22">
        <f ca="1">'Trial 1'!BG9</f>
        <v>971931.79989925073</v>
      </c>
      <c r="BH17" s="22">
        <f ca="1">'Trial 1'!BH9</f>
        <v>898877.04771382152</v>
      </c>
      <c r="BI17" s="22">
        <f ca="1">'Trial 1'!BI9</f>
        <v>915797.42751761153</v>
      </c>
      <c r="BJ17" s="22">
        <f ca="1">'Trial 1'!BJ9</f>
        <v>905950.48434010951</v>
      </c>
      <c r="BK17" s="22">
        <f ca="1">'Trial 1'!BK9</f>
        <v>916570.8313475016</v>
      </c>
      <c r="BL17" s="22">
        <f ca="1">'Trial 1'!BL9</f>
        <v>880263.18244300818</v>
      </c>
      <c r="BM17" s="22">
        <f ca="1">'Trial 1'!BM9</f>
        <v>910732.53502483154</v>
      </c>
      <c r="BN17" s="23">
        <f ca="1">SUM('Trial 1'!BB9:BM9)</f>
        <v>11114055.505303977</v>
      </c>
      <c r="BO17" s="22">
        <f ca="1">'Trial 1'!BO9</f>
        <v>942185.99630375684</v>
      </c>
      <c r="BP17" s="22">
        <f ca="1">'Trial 1'!BP9</f>
        <v>977045.09796479647</v>
      </c>
      <c r="BQ17" s="22">
        <f ca="1">'Trial 1'!BQ9</f>
        <v>949750.36020188406</v>
      </c>
      <c r="BR17" s="22">
        <f ca="1">'Trial 1'!BR9</f>
        <v>943969.02235259814</v>
      </c>
      <c r="BS17" s="22">
        <f ca="1">'Trial 1'!BS9</f>
        <v>873209.30783222232</v>
      </c>
      <c r="BT17" s="22">
        <f ca="1">'Trial 1'!BT9</f>
        <v>911707.92585761007</v>
      </c>
      <c r="BU17" s="22">
        <f ca="1">'Trial 1'!BU9</f>
        <v>940583.3710448395</v>
      </c>
      <c r="BV17" s="22">
        <f ca="1">'Trial 1'!BV9</f>
        <v>896716.65162142331</v>
      </c>
      <c r="BW17" s="22">
        <f ca="1">'Trial 1'!BW9</f>
        <v>912219.855740909</v>
      </c>
      <c r="BX17" s="22">
        <f ca="1">'Trial 1'!BX9</f>
        <v>893228.51582003909</v>
      </c>
      <c r="BY17" s="22">
        <f ca="1">'Trial 1'!BY9</f>
        <v>893749.15450663923</v>
      </c>
      <c r="BZ17" s="22">
        <f ca="1">'Trial 1'!BZ9</f>
        <v>913155.07313379715</v>
      </c>
      <c r="CA17" s="23">
        <f ca="1">SUM('Trial 1'!BO9:BZ9)</f>
        <v>11047520.332380515</v>
      </c>
      <c r="CB17" s="22">
        <f ca="1">'Trial 1'!CB9</f>
        <v>886955.46544468787</v>
      </c>
      <c r="CC17" s="22">
        <f ca="1">'Trial 1'!CC9</f>
        <v>957936.60746657639</v>
      </c>
      <c r="CD17" s="22">
        <f ca="1">'Trial 1'!CD9</f>
        <v>923282.1093070464</v>
      </c>
      <c r="CE17" s="22">
        <f ca="1">'Trial 1'!CE9</f>
        <v>872424.72067449626</v>
      </c>
      <c r="CF17" s="22">
        <f ca="1">'Trial 1'!CF9</f>
        <v>870880.79527689412</v>
      </c>
      <c r="CG17" s="22">
        <f ca="1">'Trial 1'!CG9</f>
        <v>936079.00727831712</v>
      </c>
      <c r="CH17" s="22">
        <f ca="1">'Trial 1'!CH9</f>
        <v>874347.43065740133</v>
      </c>
      <c r="CI17" s="22">
        <f ca="1">'Trial 1'!CI9</f>
        <v>882060.67885880149</v>
      </c>
      <c r="CJ17" s="22">
        <f ca="1">'Trial 1'!CJ9</f>
        <v>942498.94765894453</v>
      </c>
      <c r="CK17" s="22">
        <f ca="1">'Trial 1'!CK9</f>
        <v>916784.32344710734</v>
      </c>
      <c r="CL17" s="22">
        <f ca="1">'Trial 1'!CL9</f>
        <v>912335.51990007423</v>
      </c>
      <c r="CM17" s="22">
        <f ca="1">'Trial 1'!CM9</f>
        <v>969308.69164706289</v>
      </c>
      <c r="CN17" s="23">
        <f ca="1">SUM('Trial 1'!CB9:CM9)</f>
        <v>10944894.297617409</v>
      </c>
      <c r="CO17" s="22">
        <f ca="1">'Trial 1'!CO9</f>
        <v>942114.32192362333</v>
      </c>
      <c r="CP17" s="22">
        <f ca="1">'Trial 1'!CP9</f>
        <v>921668.66782524076</v>
      </c>
      <c r="CQ17" s="22">
        <f ca="1">'Trial 1'!CQ9</f>
        <v>894454.64405943942</v>
      </c>
      <c r="CR17" s="22">
        <f ca="1">'Trial 1'!CR9</f>
        <v>963098.62420253921</v>
      </c>
      <c r="CS17" s="22">
        <f ca="1">'Trial 1'!CS9</f>
        <v>938661.59191368648</v>
      </c>
      <c r="CT17" s="22">
        <f ca="1">'Trial 1'!CT9</f>
        <v>955564.09224569949</v>
      </c>
      <c r="CU17" s="22">
        <f ca="1">'Trial 1'!CU9</f>
        <v>938304.53613335593</v>
      </c>
      <c r="CV17" s="22">
        <f ca="1">'Trial 1'!CV9</f>
        <v>950147.6225613975</v>
      </c>
      <c r="CW17" s="22">
        <f ca="1">'Trial 1'!CW9</f>
        <v>888423.25726875244</v>
      </c>
      <c r="CX17" s="22">
        <f ca="1">'Trial 1'!CX9</f>
        <v>934008.99342372641</v>
      </c>
      <c r="CY17" s="22">
        <f ca="1">'Trial 1'!CY9</f>
        <v>866750.24621300679</v>
      </c>
      <c r="CZ17" s="22">
        <f ca="1">'Trial 1'!CZ9</f>
        <v>942050.73773488833</v>
      </c>
      <c r="DA17" s="23">
        <f ca="1">SUM('Trial 1'!CO9:CZ9)</f>
        <v>11135247.335505355</v>
      </c>
      <c r="DB17" s="22">
        <f ca="1">'Trial 1'!DB9</f>
        <v>929192.37472077645</v>
      </c>
      <c r="DC17" s="22">
        <f ca="1">'Trial 1'!DC9</f>
        <v>928856.42653828592</v>
      </c>
      <c r="DD17" s="22">
        <f ca="1">'Trial 1'!DD9</f>
        <v>886866.2233285394</v>
      </c>
      <c r="DE17" s="22">
        <f ca="1">'Trial 1'!DE9</f>
        <v>889544.17043972854</v>
      </c>
      <c r="DF17" s="22">
        <f ca="1">'Trial 1'!DF9</f>
        <v>931735.69110756554</v>
      </c>
      <c r="DG17" s="22">
        <f ca="1">'Trial 1'!DG9</f>
        <v>940726.97349341295</v>
      </c>
      <c r="DH17" s="22">
        <f ca="1">'Trial 1'!DH9</f>
        <v>953884.78158604866</v>
      </c>
      <c r="DI17" s="22">
        <f ca="1">'Trial 1'!DI9</f>
        <v>869477.5567102707</v>
      </c>
      <c r="DJ17" s="22">
        <f ca="1">'Trial 1'!DJ9</f>
        <v>961615.55574020732</v>
      </c>
      <c r="DK17" s="22">
        <f ca="1">'Trial 1'!DK9</f>
        <v>938564.72606845188</v>
      </c>
      <c r="DL17" s="22">
        <f ca="1">'Trial 1'!DL9</f>
        <v>922957.82587906206</v>
      </c>
      <c r="DM17" s="22">
        <f ca="1">'Trial 1'!DM9</f>
        <v>906830.015822293</v>
      </c>
      <c r="DN17" s="23">
        <f ca="1">SUM('Trial 1'!DB9:DM9)</f>
        <v>11060252.321434643</v>
      </c>
      <c r="DO17" s="22">
        <f ca="1">'Trial 1'!DO9</f>
        <v>917493.26878215862</v>
      </c>
      <c r="DP17" s="22">
        <f ca="1">'Trial 1'!DP9</f>
        <v>917124.31799686991</v>
      </c>
      <c r="DQ17" s="22">
        <f ca="1">'Trial 1'!DQ9</f>
        <v>932818.5450015692</v>
      </c>
      <c r="DR17" s="22">
        <f ca="1">'Trial 1'!DR9</f>
        <v>928724.61020974373</v>
      </c>
      <c r="DS17" s="22">
        <f ca="1">'Trial 1'!DS9</f>
        <v>913597.25277729775</v>
      </c>
      <c r="DT17" s="22">
        <f ca="1">'Trial 1'!DT9</f>
        <v>922716.29428861639</v>
      </c>
      <c r="DU17" s="22">
        <f ca="1">'Trial 1'!DU9</f>
        <v>897723.96851448959</v>
      </c>
      <c r="DV17" s="22">
        <f ca="1">'Trial 1'!DV9</f>
        <v>880858.90782130847</v>
      </c>
      <c r="DW17" s="22">
        <f ca="1">'Trial 1'!DW9</f>
        <v>886914.15830709902</v>
      </c>
      <c r="DX17" s="22">
        <f ca="1">'Trial 1'!DX9</f>
        <v>908595.62162405194</v>
      </c>
      <c r="DY17" s="22">
        <f ca="1">'Trial 1'!DY9</f>
        <v>892066.78706143075</v>
      </c>
      <c r="DZ17" s="22">
        <f ca="1">'Trial 1'!DZ9</f>
        <v>944926.95851617807</v>
      </c>
      <c r="EA17" s="23">
        <f ca="1">SUM('Trial 1'!DO9:DZ9)</f>
        <v>10943560.690900816</v>
      </c>
      <c r="EB17" s="22">
        <f ca="1">'Trial 1'!EB9</f>
        <v>901957.47357464326</v>
      </c>
      <c r="EC17" s="22">
        <f ca="1">'Trial 1'!EC9</f>
        <v>893234.83952553966</v>
      </c>
      <c r="ED17" s="22">
        <f ca="1">'Trial 1'!ED9</f>
        <v>903498.60154995229</v>
      </c>
      <c r="EE17" s="22">
        <f ca="1">'Trial 1'!EE9</f>
        <v>875421.963407406</v>
      </c>
      <c r="EF17" s="22">
        <f ca="1">'Trial 1'!EF9</f>
        <v>853873.23770359391</v>
      </c>
      <c r="EG17" s="22">
        <f ca="1">'Trial 1'!EG9</f>
        <v>891079.62367201305</v>
      </c>
      <c r="EH17" s="22">
        <f ca="1">'Trial 1'!EH9</f>
        <v>943532.49888131744</v>
      </c>
      <c r="EI17" s="22">
        <f ca="1">'Trial 1'!EI9</f>
        <v>942286.08909873932</v>
      </c>
      <c r="EJ17" s="22">
        <f ca="1">'Trial 1'!EJ9</f>
        <v>910769.46234467067</v>
      </c>
      <c r="EK17" s="22">
        <f ca="1">'Trial 1'!EK9</f>
        <v>959466.64532968448</v>
      </c>
      <c r="EL17" s="22">
        <f ca="1">'Trial 1'!EL9</f>
        <v>901130.80165430636</v>
      </c>
      <c r="EM17" s="22">
        <f ca="1">'Trial 1'!EM9</f>
        <v>861345.42288952193</v>
      </c>
      <c r="EN17" s="23">
        <f ca="1">SUM('Trial 1'!EB9:EM9)</f>
        <v>10837596.659631388</v>
      </c>
    </row>
    <row r="18" spans="1:144" ht="12.75" customHeight="1" x14ac:dyDescent="0.2">
      <c r="A18" s="11" t="str">
        <f>Labels!B97</f>
        <v>Trial 02</v>
      </c>
      <c r="B18" s="24">
        <f ca="1">'Trial 2'!B9</f>
        <v>954053.92253857723</v>
      </c>
      <c r="C18" s="24">
        <f ca="1">'Trial 2'!C9</f>
        <v>982688.37478936824</v>
      </c>
      <c r="D18" s="24">
        <f ca="1">'Trial 2'!D9</f>
        <v>934884.71681692114</v>
      </c>
      <c r="E18" s="24">
        <f ca="1">'Trial 2'!E9</f>
        <v>990264.66254327365</v>
      </c>
      <c r="F18" s="24">
        <f ca="1">'Trial 2'!F9</f>
        <v>993358.69521783269</v>
      </c>
      <c r="G18" s="24">
        <f ca="1">'Trial 2'!G9</f>
        <v>914481.05392138497</v>
      </c>
      <c r="H18" s="24">
        <f ca="1">'Trial 2'!H9</f>
        <v>937944.28987201361</v>
      </c>
      <c r="I18" s="24">
        <f ca="1">'Trial 2'!I9</f>
        <v>982807.53486057965</v>
      </c>
      <c r="J18" s="24">
        <f ca="1">'Trial 2'!J9</f>
        <v>945661.98975281219</v>
      </c>
      <c r="K18" s="24">
        <f ca="1">'Trial 2'!K9</f>
        <v>971641.51241317659</v>
      </c>
      <c r="L18" s="24">
        <f ca="1">'Trial 2'!L9</f>
        <v>955776.9530524622</v>
      </c>
      <c r="M18" s="24">
        <f ca="1">'Trial 2'!M9</f>
        <v>1005415.7589052683</v>
      </c>
      <c r="N18" s="25">
        <f ca="1">SUM('Trial 2'!B9:M9)</f>
        <v>11568979.464683671</v>
      </c>
      <c r="O18" s="24">
        <f ca="1">'Trial 2'!O9</f>
        <v>959602.42507790425</v>
      </c>
      <c r="P18" s="24">
        <f ca="1">'Trial 2'!P9</f>
        <v>906952.47216429352</v>
      </c>
      <c r="Q18" s="24">
        <f ca="1">'Trial 2'!Q9</f>
        <v>958400.1108164544</v>
      </c>
      <c r="R18" s="24">
        <f ca="1">'Trial 2'!R9</f>
        <v>936432.01253069786</v>
      </c>
      <c r="S18" s="24">
        <f ca="1">'Trial 2'!S9</f>
        <v>976501.31638556358</v>
      </c>
      <c r="T18" s="24">
        <f ca="1">'Trial 2'!T9</f>
        <v>968172.46431989165</v>
      </c>
      <c r="U18" s="24">
        <f ca="1">'Trial 2'!U9</f>
        <v>1000997.1887931402</v>
      </c>
      <c r="V18" s="24">
        <f ca="1">'Trial 2'!V9</f>
        <v>954243.60609509482</v>
      </c>
      <c r="W18" s="24">
        <f ca="1">'Trial 2'!W9</f>
        <v>950972.7471329387</v>
      </c>
      <c r="X18" s="24">
        <f ca="1">'Trial 2'!X9</f>
        <v>1014711.1558569437</v>
      </c>
      <c r="Y18" s="24">
        <f ca="1">'Trial 2'!Y9</f>
        <v>966952.93265339604</v>
      </c>
      <c r="Z18" s="24">
        <f ca="1">'Trial 2'!Z9</f>
        <v>985890.48630150023</v>
      </c>
      <c r="AA18" s="25">
        <f ca="1">SUM('Trial 2'!O9:Z9)</f>
        <v>11579828.918127818</v>
      </c>
      <c r="AB18" s="24">
        <f ca="1">'Trial 2'!AB9</f>
        <v>955829.49867403263</v>
      </c>
      <c r="AC18" s="24">
        <f ca="1">'Trial 2'!AC9</f>
        <v>962691.33435571031</v>
      </c>
      <c r="AD18" s="24">
        <f ca="1">'Trial 2'!AD9</f>
        <v>972306.8855388274</v>
      </c>
      <c r="AE18" s="24">
        <f ca="1">'Trial 2'!AE9</f>
        <v>1001123.3378891291</v>
      </c>
      <c r="AF18" s="24">
        <f ca="1">'Trial 2'!AF9</f>
        <v>983404.38969692448</v>
      </c>
      <c r="AG18" s="24">
        <f ca="1">'Trial 2'!AG9</f>
        <v>942728.4873180635</v>
      </c>
      <c r="AH18" s="24">
        <f ca="1">'Trial 2'!AH9</f>
        <v>953616.53117431095</v>
      </c>
      <c r="AI18" s="24">
        <f ca="1">'Trial 2'!AI9</f>
        <v>928814.10405331419</v>
      </c>
      <c r="AJ18" s="24">
        <f ca="1">'Trial 2'!AJ9</f>
        <v>962244.35739855969</v>
      </c>
      <c r="AK18" s="24">
        <f ca="1">'Trial 2'!AK9</f>
        <v>902075.95359171915</v>
      </c>
      <c r="AL18" s="24">
        <f ca="1">'Trial 2'!AL9</f>
        <v>957845.84889004834</v>
      </c>
      <c r="AM18" s="24">
        <f ca="1">'Trial 2'!AM9</f>
        <v>915853.1239845535</v>
      </c>
      <c r="AN18" s="25">
        <f ca="1">SUM('Trial 2'!AB9:AM9)</f>
        <v>11438533.852565192</v>
      </c>
      <c r="AO18" s="24">
        <f ca="1">'Trial 2'!AO9</f>
        <v>956798.43085234484</v>
      </c>
      <c r="AP18" s="24">
        <f ca="1">'Trial 2'!AP9</f>
        <v>930141.30148477457</v>
      </c>
      <c r="AQ18" s="24">
        <f ca="1">'Trial 2'!AQ9</f>
        <v>996823.32981007663</v>
      </c>
      <c r="AR18" s="24">
        <f ca="1">'Trial 2'!AR9</f>
        <v>950375.98035400035</v>
      </c>
      <c r="AS18" s="24">
        <f ca="1">'Trial 2'!AS9</f>
        <v>933573.98923868302</v>
      </c>
      <c r="AT18" s="24">
        <f ca="1">'Trial 2'!AT9</f>
        <v>924049.578932776</v>
      </c>
      <c r="AU18" s="24">
        <f ca="1">'Trial 2'!AU9</f>
        <v>953074.13399237336</v>
      </c>
      <c r="AV18" s="24">
        <f ca="1">'Trial 2'!AV9</f>
        <v>935668.54900962685</v>
      </c>
      <c r="AW18" s="24">
        <f ca="1">'Trial 2'!AW9</f>
        <v>981601.90739218413</v>
      </c>
      <c r="AX18" s="24">
        <f ca="1">'Trial 2'!AX9</f>
        <v>966869.45283647429</v>
      </c>
      <c r="AY18" s="24">
        <f ca="1">'Trial 2'!AY9</f>
        <v>944840.01207410684</v>
      </c>
      <c r="AZ18" s="24">
        <f ca="1">'Trial 2'!AZ9</f>
        <v>943209.2054474646</v>
      </c>
      <c r="BA18" s="25">
        <f ca="1">SUM('Trial 2'!AO9:AZ9)</f>
        <v>11417025.871424885</v>
      </c>
      <c r="BB18" s="24">
        <f ca="1">'Trial 2'!BB9</f>
        <v>925729.29497365991</v>
      </c>
      <c r="BC18" s="24">
        <f ca="1">'Trial 2'!BC9</f>
        <v>1000743.194827472</v>
      </c>
      <c r="BD18" s="24">
        <f ca="1">'Trial 2'!BD9</f>
        <v>949299.48964982573</v>
      </c>
      <c r="BE18" s="24">
        <f ca="1">'Trial 2'!BE9</f>
        <v>891315.75380616239</v>
      </c>
      <c r="BF18" s="24">
        <f ca="1">'Trial 2'!BF9</f>
        <v>921716.4543932291</v>
      </c>
      <c r="BG18" s="24">
        <f ca="1">'Trial 2'!BG9</f>
        <v>913492.92206967482</v>
      </c>
      <c r="BH18" s="24">
        <f ca="1">'Trial 2'!BH9</f>
        <v>938117.00382853299</v>
      </c>
      <c r="BI18" s="24">
        <f ca="1">'Trial 2'!BI9</f>
        <v>949948.36771810253</v>
      </c>
      <c r="BJ18" s="24">
        <f ca="1">'Trial 2'!BJ9</f>
        <v>928488.45573084778</v>
      </c>
      <c r="BK18" s="24">
        <f ca="1">'Trial 2'!BK9</f>
        <v>904230.87722259737</v>
      </c>
      <c r="BL18" s="24">
        <f ca="1">'Trial 2'!BL9</f>
        <v>898041.07501695608</v>
      </c>
      <c r="BM18" s="24">
        <f ca="1">'Trial 2'!BM9</f>
        <v>973827.33972625993</v>
      </c>
      <c r="BN18" s="25">
        <f ca="1">SUM('Trial 2'!BB9:BM9)</f>
        <v>11194950.228963323</v>
      </c>
      <c r="BO18" s="24">
        <f ca="1">'Trial 2'!BO9</f>
        <v>929508.31419527659</v>
      </c>
      <c r="BP18" s="24">
        <f ca="1">'Trial 2'!BP9</f>
        <v>944245.95023261127</v>
      </c>
      <c r="BQ18" s="24">
        <f ca="1">'Trial 2'!BQ9</f>
        <v>891711.60884242028</v>
      </c>
      <c r="BR18" s="24">
        <f ca="1">'Trial 2'!BR9</f>
        <v>887185.2387115052</v>
      </c>
      <c r="BS18" s="24">
        <f ca="1">'Trial 2'!BS9</f>
        <v>947112.20292723668</v>
      </c>
      <c r="BT18" s="24">
        <f ca="1">'Trial 2'!BT9</f>
        <v>946733.21093534667</v>
      </c>
      <c r="BU18" s="24">
        <f ca="1">'Trial 2'!BU9</f>
        <v>920178.49299076933</v>
      </c>
      <c r="BV18" s="24">
        <f ca="1">'Trial 2'!BV9</f>
        <v>871194.50868760131</v>
      </c>
      <c r="BW18" s="24">
        <f ca="1">'Trial 2'!BW9</f>
        <v>943050.37095717236</v>
      </c>
      <c r="BX18" s="24">
        <f ca="1">'Trial 2'!BX9</f>
        <v>968981.9803131572</v>
      </c>
      <c r="BY18" s="24">
        <f ca="1">'Trial 2'!BY9</f>
        <v>917501.45435615967</v>
      </c>
      <c r="BZ18" s="24">
        <f ca="1">'Trial 2'!BZ9</f>
        <v>921149.01019394805</v>
      </c>
      <c r="CA18" s="25">
        <f ca="1">SUM('Trial 2'!BO9:BZ9)</f>
        <v>11088552.343343206</v>
      </c>
      <c r="CB18" s="24">
        <f ca="1">'Trial 2'!CB9</f>
        <v>923394.02845956304</v>
      </c>
      <c r="CC18" s="24">
        <f ca="1">'Trial 2'!CC9</f>
        <v>984333.58326585998</v>
      </c>
      <c r="CD18" s="24">
        <f ca="1">'Trial 2'!CD9</f>
        <v>943427.60138382926</v>
      </c>
      <c r="CE18" s="24">
        <f ca="1">'Trial 2'!CE9</f>
        <v>913646.10198743909</v>
      </c>
      <c r="CF18" s="24">
        <f ca="1">'Trial 2'!CF9</f>
        <v>968854.25549851533</v>
      </c>
      <c r="CG18" s="24">
        <f ca="1">'Trial 2'!CG9</f>
        <v>929391.85723171243</v>
      </c>
      <c r="CH18" s="24">
        <f ca="1">'Trial 2'!CH9</f>
        <v>865528.14771601371</v>
      </c>
      <c r="CI18" s="24">
        <f ca="1">'Trial 2'!CI9</f>
        <v>978841.54672721343</v>
      </c>
      <c r="CJ18" s="24">
        <f ca="1">'Trial 2'!CJ9</f>
        <v>866244.89056220429</v>
      </c>
      <c r="CK18" s="24">
        <f ca="1">'Trial 2'!CK9</f>
        <v>890535.02147982805</v>
      </c>
      <c r="CL18" s="24">
        <f ca="1">'Trial 2'!CL9</f>
        <v>913662.14768726623</v>
      </c>
      <c r="CM18" s="24">
        <f ca="1">'Trial 2'!CM9</f>
        <v>872529.69955260237</v>
      </c>
      <c r="CN18" s="25">
        <f ca="1">SUM('Trial 2'!CB9:CM9)</f>
        <v>11050388.881552046</v>
      </c>
      <c r="CO18" s="24">
        <f ca="1">'Trial 2'!CO9</f>
        <v>924423.88244516589</v>
      </c>
      <c r="CP18" s="24">
        <f ca="1">'Trial 2'!CP9</f>
        <v>938766.21020683891</v>
      </c>
      <c r="CQ18" s="24">
        <f ca="1">'Trial 2'!CQ9</f>
        <v>934335.55519339617</v>
      </c>
      <c r="CR18" s="24">
        <f ca="1">'Trial 2'!CR9</f>
        <v>959609.85121536907</v>
      </c>
      <c r="CS18" s="24">
        <f ca="1">'Trial 2'!CS9</f>
        <v>903758.72341971309</v>
      </c>
      <c r="CT18" s="24">
        <f ca="1">'Trial 2'!CT9</f>
        <v>880241.47667460737</v>
      </c>
      <c r="CU18" s="24">
        <f ca="1">'Trial 2'!CU9</f>
        <v>943824.45772914623</v>
      </c>
      <c r="CV18" s="24">
        <f ca="1">'Trial 2'!CV9</f>
        <v>899981.31995326083</v>
      </c>
      <c r="CW18" s="24">
        <f ca="1">'Trial 2'!CW9</f>
        <v>894452.87634930736</v>
      </c>
      <c r="CX18" s="24">
        <f ca="1">'Trial 2'!CX9</f>
        <v>955813.08378190908</v>
      </c>
      <c r="CY18" s="24">
        <f ca="1">'Trial 2'!CY9</f>
        <v>909146.97441668785</v>
      </c>
      <c r="CZ18" s="24">
        <f ca="1">'Trial 2'!CZ9</f>
        <v>975986.88252070255</v>
      </c>
      <c r="DA18" s="25">
        <f ca="1">SUM('Trial 2'!CO9:CZ9)</f>
        <v>11120341.293906104</v>
      </c>
      <c r="DB18" s="24">
        <f ca="1">'Trial 2'!DB9</f>
        <v>951914.00450551684</v>
      </c>
      <c r="DC18" s="24">
        <f ca="1">'Trial 2'!DC9</f>
        <v>963135.33458886005</v>
      </c>
      <c r="DD18" s="24">
        <f ca="1">'Trial 2'!DD9</f>
        <v>929837.59506325657</v>
      </c>
      <c r="DE18" s="24">
        <f ca="1">'Trial 2'!DE9</f>
        <v>924933.33701820963</v>
      </c>
      <c r="DF18" s="24">
        <f ca="1">'Trial 2'!DF9</f>
        <v>942173.35740954685</v>
      </c>
      <c r="DG18" s="24">
        <f ca="1">'Trial 2'!DG9</f>
        <v>918458.81931975728</v>
      </c>
      <c r="DH18" s="24">
        <f ca="1">'Trial 2'!DH9</f>
        <v>944803.20620731742</v>
      </c>
      <c r="DI18" s="24">
        <f ca="1">'Trial 2'!DI9</f>
        <v>907014.34039105114</v>
      </c>
      <c r="DJ18" s="24">
        <f ca="1">'Trial 2'!DJ9</f>
        <v>863150.40859029454</v>
      </c>
      <c r="DK18" s="24">
        <f ca="1">'Trial 2'!DK9</f>
        <v>927243.5705988768</v>
      </c>
      <c r="DL18" s="24">
        <f ca="1">'Trial 2'!DL9</f>
        <v>861001.928904242</v>
      </c>
      <c r="DM18" s="24">
        <f ca="1">'Trial 2'!DM9</f>
        <v>945822.72907984722</v>
      </c>
      <c r="DN18" s="25">
        <f ca="1">SUM('Trial 2'!DB9:DM9)</f>
        <v>11079488.631676778</v>
      </c>
      <c r="DO18" s="24">
        <f ca="1">'Trial 2'!DO9</f>
        <v>877419.93016087473</v>
      </c>
      <c r="DP18" s="24">
        <f ca="1">'Trial 2'!DP9</f>
        <v>889541.73406903469</v>
      </c>
      <c r="DQ18" s="24">
        <f ca="1">'Trial 2'!DQ9</f>
        <v>900874.75113676162</v>
      </c>
      <c r="DR18" s="24">
        <f ca="1">'Trial 2'!DR9</f>
        <v>884460.57862549392</v>
      </c>
      <c r="DS18" s="24">
        <f ca="1">'Trial 2'!DS9</f>
        <v>930536.01845984953</v>
      </c>
      <c r="DT18" s="24">
        <f ca="1">'Trial 2'!DT9</f>
        <v>915480.17968859931</v>
      </c>
      <c r="DU18" s="24">
        <f ca="1">'Trial 2'!DU9</f>
        <v>913991.88528759487</v>
      </c>
      <c r="DV18" s="24">
        <f ca="1">'Trial 2'!DV9</f>
        <v>900578.94172433426</v>
      </c>
      <c r="DW18" s="24">
        <f ca="1">'Trial 2'!DW9</f>
        <v>856772.80259942485</v>
      </c>
      <c r="DX18" s="24">
        <f ca="1">'Trial 2'!DX9</f>
        <v>896631.34360203461</v>
      </c>
      <c r="DY18" s="24">
        <f ca="1">'Trial 2'!DY9</f>
        <v>898476.46047340415</v>
      </c>
      <c r="DZ18" s="24">
        <f ca="1">'Trial 2'!DZ9</f>
        <v>914153.48809269059</v>
      </c>
      <c r="EA18" s="25">
        <f ca="1">SUM('Trial 2'!DO9:DZ9)</f>
        <v>10778918.113920094</v>
      </c>
      <c r="EB18" s="24">
        <f ca="1">'Trial 2'!EB9</f>
        <v>941782.91107154952</v>
      </c>
      <c r="EC18" s="24">
        <f ca="1">'Trial 2'!EC9</f>
        <v>934103.86731709098</v>
      </c>
      <c r="ED18" s="24">
        <f ca="1">'Trial 2'!ED9</f>
        <v>887401.37353223364</v>
      </c>
      <c r="EE18" s="24">
        <f ca="1">'Trial 2'!EE9</f>
        <v>900440.1930995899</v>
      </c>
      <c r="EF18" s="24">
        <f ca="1">'Trial 2'!EF9</f>
        <v>936075.06875029451</v>
      </c>
      <c r="EG18" s="24">
        <f ca="1">'Trial 2'!EG9</f>
        <v>891628.50832272763</v>
      </c>
      <c r="EH18" s="24">
        <f ca="1">'Trial 2'!EH9</f>
        <v>906133.56006161717</v>
      </c>
      <c r="EI18" s="24">
        <f ca="1">'Trial 2'!EI9</f>
        <v>945038.99953493266</v>
      </c>
      <c r="EJ18" s="24">
        <f ca="1">'Trial 2'!EJ9</f>
        <v>882449.26688258525</v>
      </c>
      <c r="EK18" s="24">
        <f ca="1">'Trial 2'!EK9</f>
        <v>867112.12014522194</v>
      </c>
      <c r="EL18" s="24">
        <f ca="1">'Trial 2'!EL9</f>
        <v>899730.09300252434</v>
      </c>
      <c r="EM18" s="24">
        <f ca="1">'Trial 2'!EM9</f>
        <v>928863.78294875752</v>
      </c>
      <c r="EN18" s="25">
        <f ca="1">SUM('Trial 2'!EB9:EM9)</f>
        <v>10920759.744669124</v>
      </c>
    </row>
    <row r="19" spans="1:144" ht="12.75" customHeight="1" x14ac:dyDescent="0.2">
      <c r="A19" s="11" t="str">
        <f>Labels!B98</f>
        <v>Trial 03</v>
      </c>
      <c r="B19" s="24">
        <f ca="1">'Trial 3'!B9</f>
        <v>902070.51337422547</v>
      </c>
      <c r="C19" s="24">
        <f ca="1">'Trial 3'!C9</f>
        <v>981847.55965725449</v>
      </c>
      <c r="D19" s="24">
        <f ca="1">'Trial 3'!D9</f>
        <v>986052.20907079428</v>
      </c>
      <c r="E19" s="24">
        <f ca="1">'Trial 3'!E9</f>
        <v>933392.07943650719</v>
      </c>
      <c r="F19" s="24">
        <f ca="1">'Trial 3'!F9</f>
        <v>1003431.7065950165</v>
      </c>
      <c r="G19" s="24">
        <f ca="1">'Trial 3'!G9</f>
        <v>897641.19810558076</v>
      </c>
      <c r="H19" s="24">
        <f ca="1">'Trial 3'!H9</f>
        <v>960078.05413885147</v>
      </c>
      <c r="I19" s="24">
        <f ca="1">'Trial 3'!I9</f>
        <v>977423.63584833906</v>
      </c>
      <c r="J19" s="24">
        <f ca="1">'Trial 3'!J9</f>
        <v>964906.10344730283</v>
      </c>
      <c r="K19" s="24">
        <f ca="1">'Trial 3'!K9</f>
        <v>973783.40807669808</v>
      </c>
      <c r="L19" s="24">
        <f ca="1">'Trial 3'!L9</f>
        <v>935685.53743440274</v>
      </c>
      <c r="M19" s="24">
        <f ca="1">'Trial 3'!M9</f>
        <v>957025.01759021974</v>
      </c>
      <c r="N19" s="25">
        <f ca="1">SUM('Trial 3'!B9:M9)</f>
        <v>11473337.022775192</v>
      </c>
      <c r="O19" s="24">
        <f ca="1">'Trial 3'!O9</f>
        <v>990350.41437333159</v>
      </c>
      <c r="P19" s="24">
        <f ca="1">'Trial 3'!P9</f>
        <v>972850.66306304222</v>
      </c>
      <c r="Q19" s="24">
        <f ca="1">'Trial 3'!Q9</f>
        <v>938345.23847791541</v>
      </c>
      <c r="R19" s="24">
        <f ca="1">'Trial 3'!R9</f>
        <v>912174.94834304671</v>
      </c>
      <c r="S19" s="24">
        <f ca="1">'Trial 3'!S9</f>
        <v>978995.16387946031</v>
      </c>
      <c r="T19" s="24">
        <f ca="1">'Trial 3'!T9</f>
        <v>947172.66430636065</v>
      </c>
      <c r="U19" s="24">
        <f ca="1">'Trial 3'!U9</f>
        <v>918546.1297152784</v>
      </c>
      <c r="V19" s="24">
        <f ca="1">'Trial 3'!V9</f>
        <v>910272.19593806646</v>
      </c>
      <c r="W19" s="24">
        <f ca="1">'Trial 3'!W9</f>
        <v>1014008.9808493084</v>
      </c>
      <c r="X19" s="24">
        <f ca="1">'Trial 3'!X9</f>
        <v>959213.18127729464</v>
      </c>
      <c r="Y19" s="24">
        <f ca="1">'Trial 3'!Y9</f>
        <v>924948.56601359672</v>
      </c>
      <c r="Z19" s="24">
        <f ca="1">'Trial 3'!Z9</f>
        <v>900748.30798342812</v>
      </c>
      <c r="AA19" s="25">
        <f ca="1">SUM('Trial 3'!O9:Z9)</f>
        <v>11367626.454220131</v>
      </c>
      <c r="AB19" s="24">
        <f ca="1">'Trial 3'!AB9</f>
        <v>959664.05404256331</v>
      </c>
      <c r="AC19" s="24">
        <f ca="1">'Trial 3'!AC9</f>
        <v>910625.4803947726</v>
      </c>
      <c r="AD19" s="24">
        <f ca="1">'Trial 3'!AD9</f>
        <v>908888.52577213454</v>
      </c>
      <c r="AE19" s="24">
        <f ca="1">'Trial 3'!AE9</f>
        <v>916619.62701889558</v>
      </c>
      <c r="AF19" s="24">
        <f ca="1">'Trial 3'!AF9</f>
        <v>960435.10299963399</v>
      </c>
      <c r="AG19" s="24">
        <f ca="1">'Trial 3'!AG9</f>
        <v>956243.61912986287</v>
      </c>
      <c r="AH19" s="24">
        <f ca="1">'Trial 3'!AH9</f>
        <v>934815.62542426621</v>
      </c>
      <c r="AI19" s="24">
        <f ca="1">'Trial 3'!AI9</f>
        <v>967055.75383569114</v>
      </c>
      <c r="AJ19" s="24">
        <f ca="1">'Trial 3'!AJ9</f>
        <v>945016.90598208294</v>
      </c>
      <c r="AK19" s="24">
        <f ca="1">'Trial 3'!AK9</f>
        <v>951222.86486076145</v>
      </c>
      <c r="AL19" s="24">
        <f ca="1">'Trial 3'!AL9</f>
        <v>990643.35156618361</v>
      </c>
      <c r="AM19" s="24">
        <f ca="1">'Trial 3'!AM9</f>
        <v>966876.79259253689</v>
      </c>
      <c r="AN19" s="25">
        <f ca="1">SUM('Trial 3'!AB9:AM9)</f>
        <v>11368107.703619385</v>
      </c>
      <c r="AO19" s="24">
        <f ca="1">'Trial 3'!AO9</f>
        <v>948632.51127990731</v>
      </c>
      <c r="AP19" s="24">
        <f ca="1">'Trial 3'!AP9</f>
        <v>975050.03901932971</v>
      </c>
      <c r="AQ19" s="24">
        <f ca="1">'Trial 3'!AQ9</f>
        <v>986049.37314925261</v>
      </c>
      <c r="AR19" s="24">
        <f ca="1">'Trial 3'!AR9</f>
        <v>955682.29151128908</v>
      </c>
      <c r="AS19" s="24">
        <f ca="1">'Trial 3'!AS9</f>
        <v>954158.54756894324</v>
      </c>
      <c r="AT19" s="24">
        <f ca="1">'Trial 3'!AT9</f>
        <v>945167.94479446101</v>
      </c>
      <c r="AU19" s="24">
        <f ca="1">'Trial 3'!AU9</f>
        <v>921629.62629904237</v>
      </c>
      <c r="AV19" s="24">
        <f ca="1">'Trial 3'!AV9</f>
        <v>904127.54698306264</v>
      </c>
      <c r="AW19" s="24">
        <f ca="1">'Trial 3'!AW9</f>
        <v>923172.42132269277</v>
      </c>
      <c r="AX19" s="24">
        <f ca="1">'Trial 3'!AX9</f>
        <v>932241.89937547094</v>
      </c>
      <c r="AY19" s="24">
        <f ca="1">'Trial 3'!AY9</f>
        <v>948209.45460448251</v>
      </c>
      <c r="AZ19" s="24">
        <f ca="1">'Trial 3'!AZ9</f>
        <v>936085.85573941644</v>
      </c>
      <c r="BA19" s="25">
        <f ca="1">SUM('Trial 3'!AO9:AZ9)</f>
        <v>11330207.511647349</v>
      </c>
      <c r="BB19" s="24">
        <f ca="1">'Trial 3'!BB9</f>
        <v>912714.61574472126</v>
      </c>
      <c r="BC19" s="24">
        <f ca="1">'Trial 3'!BC9</f>
        <v>941664.72287703631</v>
      </c>
      <c r="BD19" s="24">
        <f ca="1">'Trial 3'!BD9</f>
        <v>894110.63462169049</v>
      </c>
      <c r="BE19" s="24">
        <f ca="1">'Trial 3'!BE9</f>
        <v>952399.54853371682</v>
      </c>
      <c r="BF19" s="24">
        <f ca="1">'Trial 3'!BF9</f>
        <v>876304.41525718966</v>
      </c>
      <c r="BG19" s="24">
        <f ca="1">'Trial 3'!BG9</f>
        <v>916241.51790254842</v>
      </c>
      <c r="BH19" s="24">
        <f ca="1">'Trial 3'!BH9</f>
        <v>938806.06920589344</v>
      </c>
      <c r="BI19" s="24">
        <f ca="1">'Trial 3'!BI9</f>
        <v>895600.71004034881</v>
      </c>
      <c r="BJ19" s="24">
        <f ca="1">'Trial 3'!BJ9</f>
        <v>921329.48540617945</v>
      </c>
      <c r="BK19" s="24">
        <f ca="1">'Trial 3'!BK9</f>
        <v>947466.97943277471</v>
      </c>
      <c r="BL19" s="24">
        <f ca="1">'Trial 3'!BL9</f>
        <v>923961.05733707501</v>
      </c>
      <c r="BM19" s="24">
        <f ca="1">'Trial 3'!BM9</f>
        <v>889681.13809200446</v>
      </c>
      <c r="BN19" s="25">
        <f ca="1">SUM('Trial 3'!BB9:BM9)</f>
        <v>11010280.894451179</v>
      </c>
      <c r="BO19" s="24">
        <f ca="1">'Trial 3'!BO9</f>
        <v>924611.21753056988</v>
      </c>
      <c r="BP19" s="24">
        <f ca="1">'Trial 3'!BP9</f>
        <v>880148.97073827777</v>
      </c>
      <c r="BQ19" s="24">
        <f ca="1">'Trial 3'!BQ9</f>
        <v>953393.734899748</v>
      </c>
      <c r="BR19" s="24">
        <f ca="1">'Trial 3'!BR9</f>
        <v>922715.66228615143</v>
      </c>
      <c r="BS19" s="24">
        <f ca="1">'Trial 3'!BS9</f>
        <v>931674.07094598492</v>
      </c>
      <c r="BT19" s="24">
        <f ca="1">'Trial 3'!BT9</f>
        <v>903773.97473225452</v>
      </c>
      <c r="BU19" s="24">
        <f ca="1">'Trial 3'!BU9</f>
        <v>888763.90681935777</v>
      </c>
      <c r="BV19" s="24">
        <f ca="1">'Trial 3'!BV9</f>
        <v>929728.99283331365</v>
      </c>
      <c r="BW19" s="24">
        <f ca="1">'Trial 3'!BW9</f>
        <v>911944.54609985196</v>
      </c>
      <c r="BX19" s="24">
        <f ca="1">'Trial 3'!BX9</f>
        <v>910773.34781003185</v>
      </c>
      <c r="BY19" s="24">
        <f ca="1">'Trial 3'!BY9</f>
        <v>921992.05202997045</v>
      </c>
      <c r="BZ19" s="24">
        <f ca="1">'Trial 3'!BZ9</f>
        <v>956621.0698893388</v>
      </c>
      <c r="CA19" s="25">
        <f ca="1">SUM('Trial 3'!BO9:BZ9)</f>
        <v>11036141.54661485</v>
      </c>
      <c r="CB19" s="24">
        <f ca="1">'Trial 3'!CB9</f>
        <v>915285.77306206478</v>
      </c>
      <c r="CC19" s="24">
        <f ca="1">'Trial 3'!CC9</f>
        <v>868835.45062153984</v>
      </c>
      <c r="CD19" s="24">
        <f ca="1">'Trial 3'!CD9</f>
        <v>952573.7947335596</v>
      </c>
      <c r="CE19" s="24">
        <f ca="1">'Trial 3'!CE9</f>
        <v>925775.55992085929</v>
      </c>
      <c r="CF19" s="24">
        <f ca="1">'Trial 3'!CF9</f>
        <v>927576.83851248433</v>
      </c>
      <c r="CG19" s="24">
        <f ca="1">'Trial 3'!CG9</f>
        <v>985208.24647885503</v>
      </c>
      <c r="CH19" s="24">
        <f ca="1">'Trial 3'!CH9</f>
        <v>915851.6943599995</v>
      </c>
      <c r="CI19" s="24">
        <f ca="1">'Trial 3'!CI9</f>
        <v>923866.94305352191</v>
      </c>
      <c r="CJ19" s="24">
        <f ca="1">'Trial 3'!CJ9</f>
        <v>926610.58345717948</v>
      </c>
      <c r="CK19" s="24">
        <f ca="1">'Trial 3'!CK9</f>
        <v>917355.68076101993</v>
      </c>
      <c r="CL19" s="24">
        <f ca="1">'Trial 3'!CL9</f>
        <v>924284.17744617572</v>
      </c>
      <c r="CM19" s="24">
        <f ca="1">'Trial 3'!CM9</f>
        <v>888648.98865261686</v>
      </c>
      <c r="CN19" s="25">
        <f ca="1">SUM('Trial 3'!CB9:CM9)</f>
        <v>11071873.731059875</v>
      </c>
      <c r="CO19" s="24">
        <f ca="1">'Trial 3'!CO9</f>
        <v>962042.87728420319</v>
      </c>
      <c r="CP19" s="24">
        <f ca="1">'Trial 3'!CP9</f>
        <v>888127.99556002545</v>
      </c>
      <c r="CQ19" s="24">
        <f ca="1">'Trial 3'!CQ9</f>
        <v>926129.22900620627</v>
      </c>
      <c r="CR19" s="24">
        <f ca="1">'Trial 3'!CR9</f>
        <v>922643.36159524717</v>
      </c>
      <c r="CS19" s="24">
        <f ca="1">'Trial 3'!CS9</f>
        <v>934493.15891624393</v>
      </c>
      <c r="CT19" s="24">
        <f ca="1">'Trial 3'!CT9</f>
        <v>924214.70749969513</v>
      </c>
      <c r="CU19" s="24">
        <f ca="1">'Trial 3'!CU9</f>
        <v>896614.65359480632</v>
      </c>
      <c r="CV19" s="24">
        <f ca="1">'Trial 3'!CV9</f>
        <v>874348.16820313537</v>
      </c>
      <c r="CW19" s="24">
        <f ca="1">'Trial 3'!CW9</f>
        <v>900347.03227745148</v>
      </c>
      <c r="CX19" s="24">
        <f ca="1">'Trial 3'!CX9</f>
        <v>943774.38250392559</v>
      </c>
      <c r="CY19" s="24">
        <f ca="1">'Trial 3'!CY9</f>
        <v>877928.19919405179</v>
      </c>
      <c r="CZ19" s="24">
        <f ca="1">'Trial 3'!CZ9</f>
        <v>951928.54252572625</v>
      </c>
      <c r="DA19" s="25">
        <f ca="1">SUM('Trial 3'!CO9:CZ9)</f>
        <v>11002592.308160717</v>
      </c>
      <c r="DB19" s="24">
        <f ca="1">'Trial 3'!DB9</f>
        <v>867752.03260533605</v>
      </c>
      <c r="DC19" s="24">
        <f ca="1">'Trial 3'!DC9</f>
        <v>881372.39966865967</v>
      </c>
      <c r="DD19" s="24">
        <f ca="1">'Trial 3'!DD9</f>
        <v>938189.25421706226</v>
      </c>
      <c r="DE19" s="24">
        <f ca="1">'Trial 3'!DE9</f>
        <v>897822.12904186989</v>
      </c>
      <c r="DF19" s="24">
        <f ca="1">'Trial 3'!DF9</f>
        <v>886185.73271202215</v>
      </c>
      <c r="DG19" s="24">
        <f ca="1">'Trial 3'!DG9</f>
        <v>911626.56121989782</v>
      </c>
      <c r="DH19" s="24">
        <f ca="1">'Trial 3'!DH9</f>
        <v>918703.10012643947</v>
      </c>
      <c r="DI19" s="24">
        <f ca="1">'Trial 3'!DI9</f>
        <v>907475.22752196423</v>
      </c>
      <c r="DJ19" s="24">
        <f ca="1">'Trial 3'!DJ9</f>
        <v>921203.49379221001</v>
      </c>
      <c r="DK19" s="24">
        <f ca="1">'Trial 3'!DK9</f>
        <v>909701.84167117474</v>
      </c>
      <c r="DL19" s="24">
        <f ca="1">'Trial 3'!DL9</f>
        <v>885590.55192237103</v>
      </c>
      <c r="DM19" s="24">
        <f ca="1">'Trial 3'!DM9</f>
        <v>904078.49712232209</v>
      </c>
      <c r="DN19" s="25">
        <f ca="1">SUM('Trial 3'!DB9:DM9)</f>
        <v>10829700.821621329</v>
      </c>
      <c r="DO19" s="24">
        <f ca="1">'Trial 3'!DO9</f>
        <v>870519.50721611443</v>
      </c>
      <c r="DP19" s="24">
        <f ca="1">'Trial 3'!DP9</f>
        <v>956168.85159887769</v>
      </c>
      <c r="DQ19" s="24">
        <f ca="1">'Trial 3'!DQ9</f>
        <v>964480.02377200429</v>
      </c>
      <c r="DR19" s="24">
        <f ca="1">'Trial 3'!DR9</f>
        <v>911109.49732856906</v>
      </c>
      <c r="DS19" s="24">
        <f ca="1">'Trial 3'!DS9</f>
        <v>965595.93795354164</v>
      </c>
      <c r="DT19" s="24">
        <f ca="1">'Trial 3'!DT9</f>
        <v>888289.47414138063</v>
      </c>
      <c r="DU19" s="24">
        <f ca="1">'Trial 3'!DU9</f>
        <v>933884.49966701458</v>
      </c>
      <c r="DV19" s="24">
        <f ca="1">'Trial 3'!DV9</f>
        <v>913542.37993542885</v>
      </c>
      <c r="DW19" s="24">
        <f ca="1">'Trial 3'!DW9</f>
        <v>906814.00234695792</v>
      </c>
      <c r="DX19" s="24">
        <f ca="1">'Trial 3'!DX9</f>
        <v>898482.78943410481</v>
      </c>
      <c r="DY19" s="24">
        <f ca="1">'Trial 3'!DY9</f>
        <v>923441.56292247213</v>
      </c>
      <c r="DZ19" s="24">
        <f ca="1">'Trial 3'!DZ9</f>
        <v>966595.65694765979</v>
      </c>
      <c r="EA19" s="25">
        <f ca="1">SUM('Trial 3'!DO9:DZ9)</f>
        <v>11098924.183264125</v>
      </c>
      <c r="EB19" s="24">
        <f ca="1">'Trial 3'!EB9</f>
        <v>919095.25170180667</v>
      </c>
      <c r="EC19" s="24">
        <f ca="1">'Trial 3'!EC9</f>
        <v>902068.07890626881</v>
      </c>
      <c r="ED19" s="24">
        <f ca="1">'Trial 3'!ED9</f>
        <v>872766.11107568105</v>
      </c>
      <c r="EE19" s="24">
        <f ca="1">'Trial 3'!EE9</f>
        <v>902978.69509554224</v>
      </c>
      <c r="EF19" s="24">
        <f ca="1">'Trial 3'!EF9</f>
        <v>924730.86543556361</v>
      </c>
      <c r="EG19" s="24">
        <f ca="1">'Trial 3'!EG9</f>
        <v>864384.93795895157</v>
      </c>
      <c r="EH19" s="24">
        <f ca="1">'Trial 3'!EH9</f>
        <v>868142.0507259093</v>
      </c>
      <c r="EI19" s="24">
        <f ca="1">'Trial 3'!EI9</f>
        <v>896581.46869699366</v>
      </c>
      <c r="EJ19" s="24">
        <f ca="1">'Trial 3'!EJ9</f>
        <v>904349.85925683111</v>
      </c>
      <c r="EK19" s="24">
        <f ca="1">'Trial 3'!EK9</f>
        <v>854131.61505518598</v>
      </c>
      <c r="EL19" s="24">
        <f ca="1">'Trial 3'!EL9</f>
        <v>875421.50272976165</v>
      </c>
      <c r="EM19" s="24">
        <f ca="1">'Trial 3'!EM9</f>
        <v>891344.01515520015</v>
      </c>
      <c r="EN19" s="25">
        <f ca="1">SUM('Trial 3'!EB9:EM9)</f>
        <v>10675994.451793697</v>
      </c>
    </row>
    <row r="20" spans="1:144" ht="12.75" customHeight="1" x14ac:dyDescent="0.2">
      <c r="A20" s="11" t="str">
        <f>Labels!B99</f>
        <v>Trial 04</v>
      </c>
      <c r="B20" s="24">
        <f ca="1">'Trial 4'!B9</f>
        <v>947761.16914861719</v>
      </c>
      <c r="C20" s="24">
        <f ca="1">'Trial 4'!C9</f>
        <v>938945.79074174957</v>
      </c>
      <c r="D20" s="24">
        <f ca="1">'Trial 4'!D9</f>
        <v>957276.6746666535</v>
      </c>
      <c r="E20" s="24">
        <f ca="1">'Trial 4'!E9</f>
        <v>955541.3296980561</v>
      </c>
      <c r="F20" s="24">
        <f ca="1">'Trial 4'!F9</f>
        <v>990712.48313247599</v>
      </c>
      <c r="G20" s="24">
        <f ca="1">'Trial 4'!G9</f>
        <v>977343.28582208627</v>
      </c>
      <c r="H20" s="24">
        <f ca="1">'Trial 4'!H9</f>
        <v>953061.50234861032</v>
      </c>
      <c r="I20" s="24">
        <f ca="1">'Trial 4'!I9</f>
        <v>956146.63682509458</v>
      </c>
      <c r="J20" s="24">
        <f ca="1">'Trial 4'!J9</f>
        <v>939591.81466487038</v>
      </c>
      <c r="K20" s="24">
        <f ca="1">'Trial 4'!K9</f>
        <v>981888.01425544149</v>
      </c>
      <c r="L20" s="24">
        <f ca="1">'Trial 4'!L9</f>
        <v>945183.45297573181</v>
      </c>
      <c r="M20" s="24">
        <f ca="1">'Trial 4'!M9</f>
        <v>934975.05361163861</v>
      </c>
      <c r="N20" s="25">
        <f ca="1">SUM('Trial 4'!B9:M9)</f>
        <v>11478427.207891025</v>
      </c>
      <c r="O20" s="24">
        <f ca="1">'Trial 4'!O9</f>
        <v>967317.68684554135</v>
      </c>
      <c r="P20" s="24">
        <f ca="1">'Trial 4'!P9</f>
        <v>933559.31267108419</v>
      </c>
      <c r="Q20" s="24">
        <f ca="1">'Trial 4'!Q9</f>
        <v>988492.67826022301</v>
      </c>
      <c r="R20" s="24">
        <f ca="1">'Trial 4'!R9</f>
        <v>919019.81923728529</v>
      </c>
      <c r="S20" s="24">
        <f ca="1">'Trial 4'!S9</f>
        <v>906732.72405955067</v>
      </c>
      <c r="T20" s="24">
        <f ca="1">'Trial 4'!T9</f>
        <v>945346.93661688</v>
      </c>
      <c r="U20" s="24">
        <f ca="1">'Trial 4'!U9</f>
        <v>929017.14051876811</v>
      </c>
      <c r="V20" s="24">
        <f ca="1">'Trial 4'!V9</f>
        <v>915019.64593597094</v>
      </c>
      <c r="W20" s="24">
        <f ca="1">'Trial 4'!W9</f>
        <v>970016.57722478197</v>
      </c>
      <c r="X20" s="24">
        <f ca="1">'Trial 4'!X9</f>
        <v>951442.09586153866</v>
      </c>
      <c r="Y20" s="24">
        <f ca="1">'Trial 4'!Y9</f>
        <v>956715.42418462737</v>
      </c>
      <c r="Z20" s="24">
        <f ca="1">'Trial 4'!Z9</f>
        <v>950614.85369583324</v>
      </c>
      <c r="AA20" s="25">
        <f ca="1">SUM('Trial 4'!O9:Z9)</f>
        <v>11333294.895112086</v>
      </c>
      <c r="AB20" s="24">
        <f ca="1">'Trial 4'!AB9</f>
        <v>950841.69054852449</v>
      </c>
      <c r="AC20" s="24">
        <f ca="1">'Trial 4'!AC9</f>
        <v>952211.8010404238</v>
      </c>
      <c r="AD20" s="24">
        <f ca="1">'Trial 4'!AD9</f>
        <v>908563.2883496572</v>
      </c>
      <c r="AE20" s="24">
        <f ca="1">'Trial 4'!AE9</f>
        <v>941686.83652645897</v>
      </c>
      <c r="AF20" s="24">
        <f ca="1">'Trial 4'!AF9</f>
        <v>959024.34138638456</v>
      </c>
      <c r="AG20" s="24">
        <f ca="1">'Trial 4'!AG9</f>
        <v>916834.8346906309</v>
      </c>
      <c r="AH20" s="24">
        <f ca="1">'Trial 4'!AH9</f>
        <v>1002234.0001712808</v>
      </c>
      <c r="AI20" s="24">
        <f ca="1">'Trial 4'!AI9</f>
        <v>932713.21163387923</v>
      </c>
      <c r="AJ20" s="24">
        <f ca="1">'Trial 4'!AJ9</f>
        <v>903243.1038030273</v>
      </c>
      <c r="AK20" s="24">
        <f ca="1">'Trial 4'!AK9</f>
        <v>931796.29510111059</v>
      </c>
      <c r="AL20" s="24">
        <f ca="1">'Trial 4'!AL9</f>
        <v>952062.03174994641</v>
      </c>
      <c r="AM20" s="24">
        <f ca="1">'Trial 4'!AM9</f>
        <v>959277.67912557395</v>
      </c>
      <c r="AN20" s="25">
        <f ca="1">SUM('Trial 4'!AB9:AM9)</f>
        <v>11310489.114126896</v>
      </c>
      <c r="AO20" s="24">
        <f ca="1">'Trial 4'!AO9</f>
        <v>914815.84968948131</v>
      </c>
      <c r="AP20" s="24">
        <f ca="1">'Trial 4'!AP9</f>
        <v>966732.01379936526</v>
      </c>
      <c r="AQ20" s="24">
        <f ca="1">'Trial 4'!AQ9</f>
        <v>945790.13450547552</v>
      </c>
      <c r="AR20" s="24">
        <f ca="1">'Trial 4'!AR9</f>
        <v>959174.84489826672</v>
      </c>
      <c r="AS20" s="24">
        <f ca="1">'Trial 4'!AS9</f>
        <v>948135.10280442261</v>
      </c>
      <c r="AT20" s="24">
        <f ca="1">'Trial 4'!AT9</f>
        <v>903148.15119768959</v>
      </c>
      <c r="AU20" s="24">
        <f ca="1">'Trial 4'!AU9</f>
        <v>924622.9893038912</v>
      </c>
      <c r="AV20" s="24">
        <f ca="1">'Trial 4'!AV9</f>
        <v>998203.91960652731</v>
      </c>
      <c r="AW20" s="24">
        <f ca="1">'Trial 4'!AW9</f>
        <v>934195.85131024884</v>
      </c>
      <c r="AX20" s="24">
        <f ca="1">'Trial 4'!AX9</f>
        <v>955855.45421568607</v>
      </c>
      <c r="AY20" s="24">
        <f ca="1">'Trial 4'!AY9</f>
        <v>888144.47872471483</v>
      </c>
      <c r="AZ20" s="24">
        <f ca="1">'Trial 4'!AZ9</f>
        <v>991860.80537679675</v>
      </c>
      <c r="BA20" s="25">
        <f ca="1">SUM('Trial 4'!AO9:AZ9)</f>
        <v>11330679.595432566</v>
      </c>
      <c r="BB20" s="24">
        <f ca="1">'Trial 4'!BB9</f>
        <v>987032.36510398926</v>
      </c>
      <c r="BC20" s="24">
        <f ca="1">'Trial 4'!BC9</f>
        <v>906059.26940775733</v>
      </c>
      <c r="BD20" s="24">
        <f ca="1">'Trial 4'!BD9</f>
        <v>938645.60289598664</v>
      </c>
      <c r="BE20" s="24">
        <f ca="1">'Trial 4'!BE9</f>
        <v>924059.93558987626</v>
      </c>
      <c r="BF20" s="24">
        <f ca="1">'Trial 4'!BF9</f>
        <v>908533.67987089755</v>
      </c>
      <c r="BG20" s="24">
        <f ca="1">'Trial 4'!BG9</f>
        <v>950429.99949551641</v>
      </c>
      <c r="BH20" s="24">
        <f ca="1">'Trial 4'!BH9</f>
        <v>990161.96400393604</v>
      </c>
      <c r="BI20" s="24">
        <f ca="1">'Trial 4'!BI9</f>
        <v>904130.48785445082</v>
      </c>
      <c r="BJ20" s="24">
        <f ca="1">'Trial 4'!BJ9</f>
        <v>952891.85088907776</v>
      </c>
      <c r="BK20" s="24">
        <f ca="1">'Trial 4'!BK9</f>
        <v>942459.95642668032</v>
      </c>
      <c r="BL20" s="24">
        <f ca="1">'Trial 4'!BL9</f>
        <v>919391.2126474916</v>
      </c>
      <c r="BM20" s="24">
        <f ca="1">'Trial 4'!BM9</f>
        <v>932114.80255892407</v>
      </c>
      <c r="BN20" s="25">
        <f ca="1">SUM('Trial 4'!BB9:BM9)</f>
        <v>11255911.126744587</v>
      </c>
      <c r="BO20" s="24">
        <f ca="1">'Trial 4'!BO9</f>
        <v>986677.57668082544</v>
      </c>
      <c r="BP20" s="24">
        <f ca="1">'Trial 4'!BP9</f>
        <v>920950.15624010505</v>
      </c>
      <c r="BQ20" s="24">
        <f ca="1">'Trial 4'!BQ9</f>
        <v>935467.13223942008</v>
      </c>
      <c r="BR20" s="24">
        <f ca="1">'Trial 4'!BR9</f>
        <v>925713.63980889984</v>
      </c>
      <c r="BS20" s="24">
        <f ca="1">'Trial 4'!BS9</f>
        <v>934040.09813099541</v>
      </c>
      <c r="BT20" s="24">
        <f ca="1">'Trial 4'!BT9</f>
        <v>967631.97875077347</v>
      </c>
      <c r="BU20" s="24">
        <f ca="1">'Trial 4'!BU9</f>
        <v>944253.66640131164</v>
      </c>
      <c r="BV20" s="24">
        <f ca="1">'Trial 4'!BV9</f>
        <v>962653.00931968004</v>
      </c>
      <c r="BW20" s="24">
        <f ca="1">'Trial 4'!BW9</f>
        <v>929614.70078282477</v>
      </c>
      <c r="BX20" s="24">
        <f ca="1">'Trial 4'!BX9</f>
        <v>923922.9544920004</v>
      </c>
      <c r="BY20" s="24">
        <f ca="1">'Trial 4'!BY9</f>
        <v>892710.29819978005</v>
      </c>
      <c r="BZ20" s="24">
        <f ca="1">'Trial 4'!BZ9</f>
        <v>965597.91747329268</v>
      </c>
      <c r="CA20" s="25">
        <f ca="1">SUM('Trial 4'!BO9:BZ9)</f>
        <v>11289233.128519909</v>
      </c>
      <c r="CB20" s="24">
        <f ca="1">'Trial 4'!CB9</f>
        <v>914970.76310100744</v>
      </c>
      <c r="CC20" s="24">
        <f ca="1">'Trial 4'!CC9</f>
        <v>934290.33590875019</v>
      </c>
      <c r="CD20" s="24">
        <f ca="1">'Trial 4'!CD9</f>
        <v>919556.62721513875</v>
      </c>
      <c r="CE20" s="24">
        <f ca="1">'Trial 4'!CE9</f>
        <v>951203.95670149685</v>
      </c>
      <c r="CF20" s="24">
        <f ca="1">'Trial 4'!CF9</f>
        <v>911544.3643658302</v>
      </c>
      <c r="CG20" s="24">
        <f ca="1">'Trial 4'!CG9</f>
        <v>943154.64497855492</v>
      </c>
      <c r="CH20" s="24">
        <f ca="1">'Trial 4'!CH9</f>
        <v>929501.78400998237</v>
      </c>
      <c r="CI20" s="24">
        <f ca="1">'Trial 4'!CI9</f>
        <v>944310.46463404456</v>
      </c>
      <c r="CJ20" s="24">
        <f ca="1">'Trial 4'!CJ9</f>
        <v>902656.82815094746</v>
      </c>
      <c r="CK20" s="24">
        <f ca="1">'Trial 4'!CK9</f>
        <v>915413.52324549528</v>
      </c>
      <c r="CL20" s="24">
        <f ca="1">'Trial 4'!CL9</f>
        <v>943323.60500594554</v>
      </c>
      <c r="CM20" s="24">
        <f ca="1">'Trial 4'!CM9</f>
        <v>886119.94515925553</v>
      </c>
      <c r="CN20" s="25">
        <f ca="1">SUM('Trial 4'!CB9:CM9)</f>
        <v>11096046.84247645</v>
      </c>
      <c r="CO20" s="24">
        <f ca="1">'Trial 4'!CO9</f>
        <v>946706.89456322917</v>
      </c>
      <c r="CP20" s="24">
        <f ca="1">'Trial 4'!CP9</f>
        <v>966024.78216106235</v>
      </c>
      <c r="CQ20" s="24">
        <f ca="1">'Trial 4'!CQ9</f>
        <v>928510.03008398879</v>
      </c>
      <c r="CR20" s="24">
        <f ca="1">'Trial 4'!CR9</f>
        <v>946072.48157924926</v>
      </c>
      <c r="CS20" s="24">
        <f ca="1">'Trial 4'!CS9</f>
        <v>949804.93158543541</v>
      </c>
      <c r="CT20" s="24">
        <f ca="1">'Trial 4'!CT9</f>
        <v>861667.03822289989</v>
      </c>
      <c r="CU20" s="24">
        <f ca="1">'Trial 4'!CU9</f>
        <v>887209.16929489176</v>
      </c>
      <c r="CV20" s="24">
        <f ca="1">'Trial 4'!CV9</f>
        <v>875738.83796014113</v>
      </c>
      <c r="CW20" s="24">
        <f ca="1">'Trial 4'!CW9</f>
        <v>890691.6001083469</v>
      </c>
      <c r="CX20" s="24">
        <f ca="1">'Trial 4'!CX9</f>
        <v>891251.15098746843</v>
      </c>
      <c r="CY20" s="24">
        <f ca="1">'Trial 4'!CY9</f>
        <v>960010.94597830367</v>
      </c>
      <c r="CZ20" s="24">
        <f ca="1">'Trial 4'!CZ9</f>
        <v>905975.1832493603</v>
      </c>
      <c r="DA20" s="25">
        <f ca="1">SUM('Trial 4'!CO9:CZ9)</f>
        <v>11009663.045774376</v>
      </c>
      <c r="DB20" s="24">
        <f ca="1">'Trial 4'!DB9</f>
        <v>922916.92991100322</v>
      </c>
      <c r="DC20" s="24">
        <f ca="1">'Trial 4'!DC9</f>
        <v>947241.71948074782</v>
      </c>
      <c r="DD20" s="24">
        <f ca="1">'Trial 4'!DD9</f>
        <v>867790.62955786672</v>
      </c>
      <c r="DE20" s="24">
        <f ca="1">'Trial 4'!DE9</f>
        <v>935843.26550899562</v>
      </c>
      <c r="DF20" s="24">
        <f ca="1">'Trial 4'!DF9</f>
        <v>901877.56319428387</v>
      </c>
      <c r="DG20" s="24">
        <f ca="1">'Trial 4'!DG9</f>
        <v>867971.31830510031</v>
      </c>
      <c r="DH20" s="24">
        <f ca="1">'Trial 4'!DH9</f>
        <v>873180.82993838342</v>
      </c>
      <c r="DI20" s="24">
        <f ca="1">'Trial 4'!DI9</f>
        <v>967734.43767976272</v>
      </c>
      <c r="DJ20" s="24">
        <f ca="1">'Trial 4'!DJ9</f>
        <v>958777.86709102942</v>
      </c>
      <c r="DK20" s="24">
        <f ca="1">'Trial 4'!DK9</f>
        <v>918254.84368802002</v>
      </c>
      <c r="DL20" s="24">
        <f ca="1">'Trial 4'!DL9</f>
        <v>946993.34504621837</v>
      </c>
      <c r="DM20" s="24">
        <f ca="1">'Trial 4'!DM9</f>
        <v>972967.49465291714</v>
      </c>
      <c r="DN20" s="25">
        <f ca="1">SUM('Trial 4'!DB9:DM9)</f>
        <v>11081550.244054331</v>
      </c>
      <c r="DO20" s="24">
        <f ca="1">'Trial 4'!DO9</f>
        <v>891271.94336869847</v>
      </c>
      <c r="DP20" s="24">
        <f ca="1">'Trial 4'!DP9</f>
        <v>894707.98016120121</v>
      </c>
      <c r="DQ20" s="24">
        <f ca="1">'Trial 4'!DQ9</f>
        <v>897439.585126739</v>
      </c>
      <c r="DR20" s="24">
        <f ca="1">'Trial 4'!DR9</f>
        <v>877014.42030774313</v>
      </c>
      <c r="DS20" s="24">
        <f ca="1">'Trial 4'!DS9</f>
        <v>894726.04877799028</v>
      </c>
      <c r="DT20" s="24">
        <f ca="1">'Trial 4'!DT9</f>
        <v>903970.81363906595</v>
      </c>
      <c r="DU20" s="24">
        <f ca="1">'Trial 4'!DU9</f>
        <v>911660.61112827074</v>
      </c>
      <c r="DV20" s="24">
        <f ca="1">'Trial 4'!DV9</f>
        <v>922947.47084804624</v>
      </c>
      <c r="DW20" s="24">
        <f ca="1">'Trial 4'!DW9</f>
        <v>902007.14268320356</v>
      </c>
      <c r="DX20" s="24">
        <f ca="1">'Trial 4'!DX9</f>
        <v>927586.96929771756</v>
      </c>
      <c r="DY20" s="24">
        <f ca="1">'Trial 4'!DY9</f>
        <v>917214.00352903013</v>
      </c>
      <c r="DZ20" s="24">
        <f ca="1">'Trial 4'!DZ9</f>
        <v>895531.43697853899</v>
      </c>
      <c r="EA20" s="25">
        <f ca="1">SUM('Trial 4'!DO9:DZ9)</f>
        <v>10836078.425846247</v>
      </c>
      <c r="EB20" s="24">
        <f ca="1">'Trial 4'!EB9</f>
        <v>936321.14063295082</v>
      </c>
      <c r="EC20" s="24">
        <f ca="1">'Trial 4'!EC9</f>
        <v>955032.7387382231</v>
      </c>
      <c r="ED20" s="24">
        <f ca="1">'Trial 4'!ED9</f>
        <v>916459.15961781505</v>
      </c>
      <c r="EE20" s="24">
        <f ca="1">'Trial 4'!EE9</f>
        <v>950083.04880179057</v>
      </c>
      <c r="EF20" s="24">
        <f ca="1">'Trial 4'!EF9</f>
        <v>909565.92941642099</v>
      </c>
      <c r="EG20" s="24">
        <f ca="1">'Trial 4'!EG9</f>
        <v>939708.9844633271</v>
      </c>
      <c r="EH20" s="24">
        <f ca="1">'Trial 4'!EH9</f>
        <v>869747.75906786486</v>
      </c>
      <c r="EI20" s="24">
        <f ca="1">'Trial 4'!EI9</f>
        <v>946042.84906349715</v>
      </c>
      <c r="EJ20" s="24">
        <f ca="1">'Trial 4'!EJ9</f>
        <v>888556.69146888237</v>
      </c>
      <c r="EK20" s="24">
        <f ca="1">'Trial 4'!EK9</f>
        <v>889074.96358948038</v>
      </c>
      <c r="EL20" s="24">
        <f ca="1">'Trial 4'!EL9</f>
        <v>923216.44844363385</v>
      </c>
      <c r="EM20" s="24">
        <f ca="1">'Trial 4'!EM9</f>
        <v>928296.61432527122</v>
      </c>
      <c r="EN20" s="25">
        <f ca="1">SUM('Trial 4'!EB9:EM9)</f>
        <v>11052106.32762916</v>
      </c>
    </row>
    <row r="21" spans="1:144" ht="12.75" customHeight="1" x14ac:dyDescent="0.2">
      <c r="A21" s="11" t="str">
        <f>Labels!B100</f>
        <v>Trial 05</v>
      </c>
      <c r="B21" s="24">
        <f ca="1">'Trial 5'!B9</f>
        <v>925694.2646176155</v>
      </c>
      <c r="C21" s="24">
        <f ca="1">'Trial 5'!C9</f>
        <v>942985.46457070042</v>
      </c>
      <c r="D21" s="24">
        <f ca="1">'Trial 5'!D9</f>
        <v>930937.15247401269</v>
      </c>
      <c r="E21" s="24">
        <f ca="1">'Trial 5'!E9</f>
        <v>901721.57891241449</v>
      </c>
      <c r="F21" s="24">
        <f ca="1">'Trial 5'!F9</f>
        <v>964489.88582236937</v>
      </c>
      <c r="G21" s="24">
        <f ca="1">'Trial 5'!G9</f>
        <v>907788.63345284923</v>
      </c>
      <c r="H21" s="24">
        <f ca="1">'Trial 5'!H9</f>
        <v>916773.21467984118</v>
      </c>
      <c r="I21" s="24">
        <f ca="1">'Trial 5'!I9</f>
        <v>1000623.4524425435</v>
      </c>
      <c r="J21" s="24">
        <f ca="1">'Trial 5'!J9</f>
        <v>954834.38776740246</v>
      </c>
      <c r="K21" s="24">
        <f ca="1">'Trial 5'!K9</f>
        <v>982684.11063806945</v>
      </c>
      <c r="L21" s="24">
        <f ca="1">'Trial 5'!L9</f>
        <v>976290.10707765026</v>
      </c>
      <c r="M21" s="24">
        <f ca="1">'Trial 5'!M9</f>
        <v>972413.91696302453</v>
      </c>
      <c r="N21" s="25">
        <f ca="1">SUM('Trial 5'!B9:M9)</f>
        <v>11377236.169418493</v>
      </c>
      <c r="O21" s="24">
        <f ca="1">'Trial 5'!O9</f>
        <v>975837.17928189563</v>
      </c>
      <c r="P21" s="24">
        <f ca="1">'Trial 5'!P9</f>
        <v>915115.09989667905</v>
      </c>
      <c r="Q21" s="24">
        <f ca="1">'Trial 5'!Q9</f>
        <v>893082.89542307332</v>
      </c>
      <c r="R21" s="24">
        <f ca="1">'Trial 5'!R9</f>
        <v>962372.58568211435</v>
      </c>
      <c r="S21" s="24">
        <f ca="1">'Trial 5'!S9</f>
        <v>934067.892044393</v>
      </c>
      <c r="T21" s="24">
        <f ca="1">'Trial 5'!T9</f>
        <v>948273.50836196006</v>
      </c>
      <c r="U21" s="24">
        <f ca="1">'Trial 5'!U9</f>
        <v>999871.01797092985</v>
      </c>
      <c r="V21" s="24">
        <f ca="1">'Trial 5'!V9</f>
        <v>953223.1800970094</v>
      </c>
      <c r="W21" s="24">
        <f ca="1">'Trial 5'!W9</f>
        <v>945362.90349242126</v>
      </c>
      <c r="X21" s="24">
        <f ca="1">'Trial 5'!X9</f>
        <v>919695.36546931521</v>
      </c>
      <c r="Y21" s="24">
        <f ca="1">'Trial 5'!Y9</f>
        <v>944594.2242625925</v>
      </c>
      <c r="Z21" s="24">
        <f ca="1">'Trial 5'!Z9</f>
        <v>945830.13282057934</v>
      </c>
      <c r="AA21" s="25">
        <f ca="1">SUM('Trial 5'!O9:Z9)</f>
        <v>11337325.984802965</v>
      </c>
      <c r="AB21" s="24">
        <f ca="1">'Trial 5'!AB9</f>
        <v>922184.37584495021</v>
      </c>
      <c r="AC21" s="24">
        <f ca="1">'Trial 5'!AC9</f>
        <v>915862.10577560251</v>
      </c>
      <c r="AD21" s="24">
        <f ca="1">'Trial 5'!AD9</f>
        <v>946875.93131918216</v>
      </c>
      <c r="AE21" s="24">
        <f ca="1">'Trial 5'!AE9</f>
        <v>896870.42071086122</v>
      </c>
      <c r="AF21" s="24">
        <f ca="1">'Trial 5'!AF9</f>
        <v>952188.54463469726</v>
      </c>
      <c r="AG21" s="24">
        <f ca="1">'Trial 5'!AG9</f>
        <v>966313.35483407951</v>
      </c>
      <c r="AH21" s="24">
        <f ca="1">'Trial 5'!AH9</f>
        <v>961981.2166572659</v>
      </c>
      <c r="AI21" s="24">
        <f ca="1">'Trial 5'!AI9</f>
        <v>967186.89795537875</v>
      </c>
      <c r="AJ21" s="24">
        <f ca="1">'Trial 5'!AJ9</f>
        <v>883243.05777485238</v>
      </c>
      <c r="AK21" s="24">
        <f ca="1">'Trial 5'!AK9</f>
        <v>907760.83245063247</v>
      </c>
      <c r="AL21" s="24">
        <f ca="1">'Trial 5'!AL9</f>
        <v>942026.49314443069</v>
      </c>
      <c r="AM21" s="24">
        <f ca="1">'Trial 5'!AM9</f>
        <v>944211.24138373707</v>
      </c>
      <c r="AN21" s="25">
        <f ca="1">SUM('Trial 5'!AB9:AM9)</f>
        <v>11206704.472485669</v>
      </c>
      <c r="AO21" s="24">
        <f ca="1">'Trial 5'!AO9</f>
        <v>953481.36573100765</v>
      </c>
      <c r="AP21" s="24">
        <f ca="1">'Trial 5'!AP9</f>
        <v>978889.47091473336</v>
      </c>
      <c r="AQ21" s="24">
        <f ca="1">'Trial 5'!AQ9</f>
        <v>958005.41936155816</v>
      </c>
      <c r="AR21" s="24">
        <f ca="1">'Trial 5'!AR9</f>
        <v>917122.62679968437</v>
      </c>
      <c r="AS21" s="24">
        <f ca="1">'Trial 5'!AS9</f>
        <v>964126.51956813957</v>
      </c>
      <c r="AT21" s="24">
        <f ca="1">'Trial 5'!AT9</f>
        <v>962103.32759347418</v>
      </c>
      <c r="AU21" s="24">
        <f ca="1">'Trial 5'!AU9</f>
        <v>970218.37573090883</v>
      </c>
      <c r="AV21" s="24">
        <f ca="1">'Trial 5'!AV9</f>
        <v>967438.504428279</v>
      </c>
      <c r="AW21" s="24">
        <f ca="1">'Trial 5'!AW9</f>
        <v>963644.60135145567</v>
      </c>
      <c r="AX21" s="24">
        <f ca="1">'Trial 5'!AX9</f>
        <v>956139.77094733459</v>
      </c>
      <c r="AY21" s="24">
        <f ca="1">'Trial 5'!AY9</f>
        <v>998880.78770425462</v>
      </c>
      <c r="AZ21" s="24">
        <f ca="1">'Trial 5'!AZ9</f>
        <v>879051.06381853565</v>
      </c>
      <c r="BA21" s="25">
        <f ca="1">SUM('Trial 5'!AO9:AZ9)</f>
        <v>11469101.833949367</v>
      </c>
      <c r="BB21" s="24">
        <f ca="1">'Trial 5'!BB9</f>
        <v>976366.93254437961</v>
      </c>
      <c r="BC21" s="24">
        <f ca="1">'Trial 5'!BC9</f>
        <v>931940.67130957358</v>
      </c>
      <c r="BD21" s="24">
        <f ca="1">'Trial 5'!BD9</f>
        <v>919636.2607547408</v>
      </c>
      <c r="BE21" s="24">
        <f ca="1">'Trial 5'!BE9</f>
        <v>880472.09912306687</v>
      </c>
      <c r="BF21" s="24">
        <f ca="1">'Trial 5'!BF9</f>
        <v>936479.34307863924</v>
      </c>
      <c r="BG21" s="24">
        <f ca="1">'Trial 5'!BG9</f>
        <v>955641.52362968272</v>
      </c>
      <c r="BH21" s="24">
        <f ca="1">'Trial 5'!BH9</f>
        <v>929819.67223947041</v>
      </c>
      <c r="BI21" s="24">
        <f ca="1">'Trial 5'!BI9</f>
        <v>907641.69297981507</v>
      </c>
      <c r="BJ21" s="24">
        <f ca="1">'Trial 5'!BJ9</f>
        <v>998309.62237391947</v>
      </c>
      <c r="BK21" s="24">
        <f ca="1">'Trial 5'!BK9</f>
        <v>948232.31396944192</v>
      </c>
      <c r="BL21" s="24">
        <f ca="1">'Trial 5'!BL9</f>
        <v>938935.13214885083</v>
      </c>
      <c r="BM21" s="24">
        <f ca="1">'Trial 5'!BM9</f>
        <v>960274.29806585459</v>
      </c>
      <c r="BN21" s="25">
        <f ca="1">SUM('Trial 5'!BB9:BM9)</f>
        <v>11283749.562217435</v>
      </c>
      <c r="BO21" s="24">
        <f ca="1">'Trial 5'!BO9</f>
        <v>926649.82382612128</v>
      </c>
      <c r="BP21" s="24">
        <f ca="1">'Trial 5'!BP9</f>
        <v>958873.43267882185</v>
      </c>
      <c r="BQ21" s="24">
        <f ca="1">'Trial 5'!BQ9</f>
        <v>917030.43824265082</v>
      </c>
      <c r="BR21" s="24">
        <f ca="1">'Trial 5'!BR9</f>
        <v>937860.79707441037</v>
      </c>
      <c r="BS21" s="24">
        <f ca="1">'Trial 5'!BS9</f>
        <v>879391.40010323888</v>
      </c>
      <c r="BT21" s="24">
        <f ca="1">'Trial 5'!BT9</f>
        <v>909158.86225832207</v>
      </c>
      <c r="BU21" s="24">
        <f ca="1">'Trial 5'!BU9</f>
        <v>890773.83373315213</v>
      </c>
      <c r="BV21" s="24">
        <f ca="1">'Trial 5'!BV9</f>
        <v>887819.17280665552</v>
      </c>
      <c r="BW21" s="24">
        <f ca="1">'Trial 5'!BW9</f>
        <v>941403.2707309738</v>
      </c>
      <c r="BX21" s="24">
        <f ca="1">'Trial 5'!BX9</f>
        <v>908574.51207454538</v>
      </c>
      <c r="BY21" s="24">
        <f ca="1">'Trial 5'!BY9</f>
        <v>932882.39204081066</v>
      </c>
      <c r="BZ21" s="24">
        <f ca="1">'Trial 5'!BZ9</f>
        <v>922215.18469145638</v>
      </c>
      <c r="CA21" s="25">
        <f ca="1">SUM('Trial 5'!BO9:BZ9)</f>
        <v>11012633.120261163</v>
      </c>
      <c r="CB21" s="24">
        <f ca="1">'Trial 5'!CB9</f>
        <v>939047.84274538537</v>
      </c>
      <c r="CC21" s="24">
        <f ca="1">'Trial 5'!CC9</f>
        <v>934077.54522444133</v>
      </c>
      <c r="CD21" s="24">
        <f ca="1">'Trial 5'!CD9</f>
        <v>924186.70147297776</v>
      </c>
      <c r="CE21" s="24">
        <f ca="1">'Trial 5'!CE9</f>
        <v>908503.67541014578</v>
      </c>
      <c r="CF21" s="24">
        <f ca="1">'Trial 5'!CF9</f>
        <v>912964.57864530617</v>
      </c>
      <c r="CG21" s="24">
        <f ca="1">'Trial 5'!CG9</f>
        <v>928915.87576760422</v>
      </c>
      <c r="CH21" s="24">
        <f ca="1">'Trial 5'!CH9</f>
        <v>951661.47280747141</v>
      </c>
      <c r="CI21" s="24">
        <f ca="1">'Trial 5'!CI9</f>
        <v>924217.45467194752</v>
      </c>
      <c r="CJ21" s="24">
        <f ca="1">'Trial 5'!CJ9</f>
        <v>973632.21243966499</v>
      </c>
      <c r="CK21" s="24">
        <f ca="1">'Trial 5'!CK9</f>
        <v>910369.71064547601</v>
      </c>
      <c r="CL21" s="24">
        <f ca="1">'Trial 5'!CL9</f>
        <v>864496.29237149085</v>
      </c>
      <c r="CM21" s="24">
        <f ca="1">'Trial 5'!CM9</f>
        <v>949659.21862770314</v>
      </c>
      <c r="CN21" s="25">
        <f ca="1">SUM('Trial 5'!CB9:CM9)</f>
        <v>11121732.580829615</v>
      </c>
      <c r="CO21" s="24">
        <f ca="1">'Trial 5'!CO9</f>
        <v>917877.14604756632</v>
      </c>
      <c r="CP21" s="24">
        <f ca="1">'Trial 5'!CP9</f>
        <v>891278.22276463034</v>
      </c>
      <c r="CQ21" s="24">
        <f ca="1">'Trial 5'!CQ9</f>
        <v>938500.96887810808</v>
      </c>
      <c r="CR21" s="24">
        <f ca="1">'Trial 5'!CR9</f>
        <v>926978.11064142827</v>
      </c>
      <c r="CS21" s="24">
        <f ca="1">'Trial 5'!CS9</f>
        <v>903322.79945016606</v>
      </c>
      <c r="CT21" s="24">
        <f ca="1">'Trial 5'!CT9</f>
        <v>939734.86490022962</v>
      </c>
      <c r="CU21" s="24">
        <f ca="1">'Trial 5'!CU9</f>
        <v>903445.98752736277</v>
      </c>
      <c r="CV21" s="24">
        <f ca="1">'Trial 5'!CV9</f>
        <v>944684.07866359968</v>
      </c>
      <c r="CW21" s="24">
        <f ca="1">'Trial 5'!CW9</f>
        <v>968688.83850505482</v>
      </c>
      <c r="CX21" s="24">
        <f ca="1">'Trial 5'!CX9</f>
        <v>953236.92655522993</v>
      </c>
      <c r="CY21" s="24">
        <f ca="1">'Trial 5'!CY9</f>
        <v>966713.98405116785</v>
      </c>
      <c r="CZ21" s="24">
        <f ca="1">'Trial 5'!CZ9</f>
        <v>933195.80262368638</v>
      </c>
      <c r="DA21" s="25">
        <f ca="1">SUM('Trial 5'!CO9:CZ9)</f>
        <v>11187657.730608229</v>
      </c>
      <c r="DB21" s="24">
        <f ca="1">'Trial 5'!DB9</f>
        <v>921961.88831950841</v>
      </c>
      <c r="DC21" s="24">
        <f ca="1">'Trial 5'!DC9</f>
        <v>918912.2628801252</v>
      </c>
      <c r="DD21" s="24">
        <f ca="1">'Trial 5'!DD9</f>
        <v>897788.31553807587</v>
      </c>
      <c r="DE21" s="24">
        <f ca="1">'Trial 5'!DE9</f>
        <v>924335.35856598371</v>
      </c>
      <c r="DF21" s="24">
        <f ca="1">'Trial 5'!DF9</f>
        <v>925855.96909170225</v>
      </c>
      <c r="DG21" s="24">
        <f ca="1">'Trial 5'!DG9</f>
        <v>856927.29449377512</v>
      </c>
      <c r="DH21" s="24">
        <f ca="1">'Trial 5'!DH9</f>
        <v>922648.88012889342</v>
      </c>
      <c r="DI21" s="24">
        <f ca="1">'Trial 5'!DI9</f>
        <v>941967.5399524048</v>
      </c>
      <c r="DJ21" s="24">
        <f ca="1">'Trial 5'!DJ9</f>
        <v>943959.23782078433</v>
      </c>
      <c r="DK21" s="24">
        <f ca="1">'Trial 5'!DK9</f>
        <v>937508.77280990221</v>
      </c>
      <c r="DL21" s="24">
        <f ca="1">'Trial 5'!DL9</f>
        <v>943922.63406141289</v>
      </c>
      <c r="DM21" s="24">
        <f ca="1">'Trial 5'!DM9</f>
        <v>894290.36635854549</v>
      </c>
      <c r="DN21" s="25">
        <f ca="1">SUM('Trial 5'!DB9:DM9)</f>
        <v>11030078.520021113</v>
      </c>
      <c r="DO21" s="24">
        <f ca="1">'Trial 5'!DO9</f>
        <v>914125.1233917271</v>
      </c>
      <c r="DP21" s="24">
        <f ca="1">'Trial 5'!DP9</f>
        <v>935351.69856803434</v>
      </c>
      <c r="DQ21" s="24">
        <f ca="1">'Trial 5'!DQ9</f>
        <v>905195.89548812178</v>
      </c>
      <c r="DR21" s="24">
        <f ca="1">'Trial 5'!DR9</f>
        <v>902576.92545388697</v>
      </c>
      <c r="DS21" s="24">
        <f ca="1">'Trial 5'!DS9</f>
        <v>873577.27510141768</v>
      </c>
      <c r="DT21" s="24">
        <f ca="1">'Trial 5'!DT9</f>
        <v>896275.55305727944</v>
      </c>
      <c r="DU21" s="24">
        <f ca="1">'Trial 5'!DU9</f>
        <v>906606.69225205167</v>
      </c>
      <c r="DV21" s="24">
        <f ca="1">'Trial 5'!DV9</f>
        <v>972745.63964657485</v>
      </c>
      <c r="DW21" s="24">
        <f ca="1">'Trial 5'!DW9</f>
        <v>922969.95228211465</v>
      </c>
      <c r="DX21" s="24">
        <f ca="1">'Trial 5'!DX9</f>
        <v>874020.00581072073</v>
      </c>
      <c r="DY21" s="24">
        <f ca="1">'Trial 5'!DY9</f>
        <v>857298.26096380095</v>
      </c>
      <c r="DZ21" s="24">
        <f ca="1">'Trial 5'!DZ9</f>
        <v>886789.4437269537</v>
      </c>
      <c r="EA21" s="25">
        <f ca="1">SUM('Trial 5'!DO9:DZ9)</f>
        <v>10847532.465742685</v>
      </c>
      <c r="EB21" s="24">
        <f ca="1">'Trial 5'!EB9</f>
        <v>906123.21694491908</v>
      </c>
      <c r="EC21" s="24">
        <f ca="1">'Trial 5'!EC9</f>
        <v>891076.57145645551</v>
      </c>
      <c r="ED21" s="24">
        <f ca="1">'Trial 5'!ED9</f>
        <v>915223.77291621652</v>
      </c>
      <c r="EE21" s="24">
        <f ca="1">'Trial 5'!EE9</f>
        <v>954141.88633399073</v>
      </c>
      <c r="EF21" s="24">
        <f ca="1">'Trial 5'!EF9</f>
        <v>915313.01587522391</v>
      </c>
      <c r="EG21" s="24">
        <f ca="1">'Trial 5'!EG9</f>
        <v>905135.32648984832</v>
      </c>
      <c r="EH21" s="24">
        <f ca="1">'Trial 5'!EH9</f>
        <v>854775.79874914419</v>
      </c>
      <c r="EI21" s="24">
        <f ca="1">'Trial 5'!EI9</f>
        <v>916855.61154679558</v>
      </c>
      <c r="EJ21" s="24">
        <f ca="1">'Trial 5'!EJ9</f>
        <v>930303.63848589675</v>
      </c>
      <c r="EK21" s="24">
        <f ca="1">'Trial 5'!EK9</f>
        <v>924088.52164201497</v>
      </c>
      <c r="EL21" s="24">
        <f ca="1">'Trial 5'!EL9</f>
        <v>934288.41318526771</v>
      </c>
      <c r="EM21" s="24">
        <f ca="1">'Trial 5'!EM9</f>
        <v>923990.54158725543</v>
      </c>
      <c r="EN21" s="25">
        <f ca="1">SUM('Trial 5'!EB9:EM9)</f>
        <v>10971316.315213028</v>
      </c>
    </row>
    <row r="22" spans="1:144" ht="12.75" customHeight="1" x14ac:dyDescent="0.2">
      <c r="A22" s="11" t="str">
        <f>Labels!B101</f>
        <v>Trial 06</v>
      </c>
      <c r="B22" s="24">
        <f ca="1">'Trial 6'!B9</f>
        <v>952278.56769389904</v>
      </c>
      <c r="C22" s="24">
        <f ca="1">'Trial 6'!C9</f>
        <v>936629.66623556102</v>
      </c>
      <c r="D22" s="24">
        <f ca="1">'Trial 6'!D9</f>
        <v>981605.023614662</v>
      </c>
      <c r="E22" s="24">
        <f ca="1">'Trial 6'!E9</f>
        <v>907966.00267117214</v>
      </c>
      <c r="F22" s="24">
        <f ca="1">'Trial 6'!F9</f>
        <v>962740.8084115166</v>
      </c>
      <c r="G22" s="24">
        <f ca="1">'Trial 6'!G9</f>
        <v>996718.0911237062</v>
      </c>
      <c r="H22" s="24">
        <f ca="1">'Trial 6'!H9</f>
        <v>917530.15884279367</v>
      </c>
      <c r="I22" s="24">
        <f ca="1">'Trial 6'!I9</f>
        <v>959279.73566978367</v>
      </c>
      <c r="J22" s="24">
        <f ca="1">'Trial 6'!J9</f>
        <v>945437.37409190985</v>
      </c>
      <c r="K22" s="24">
        <f ca="1">'Trial 6'!K9</f>
        <v>995503.647440164</v>
      </c>
      <c r="L22" s="24">
        <f ca="1">'Trial 6'!L9</f>
        <v>937588.82436336554</v>
      </c>
      <c r="M22" s="24">
        <f ca="1">'Trial 6'!M9</f>
        <v>934874.6921212197</v>
      </c>
      <c r="N22" s="25">
        <f ca="1">SUM('Trial 6'!B9:M9)</f>
        <v>11428152.592279751</v>
      </c>
      <c r="O22" s="24">
        <f ca="1">'Trial 6'!O9</f>
        <v>959235.02794049634</v>
      </c>
      <c r="P22" s="24">
        <f ca="1">'Trial 6'!P9</f>
        <v>933475.69755411614</v>
      </c>
      <c r="Q22" s="24">
        <f ca="1">'Trial 6'!Q9</f>
        <v>959171.42008977127</v>
      </c>
      <c r="R22" s="24">
        <f ca="1">'Trial 6'!R9</f>
        <v>989654.5698426005</v>
      </c>
      <c r="S22" s="24">
        <f ca="1">'Trial 6'!S9</f>
        <v>934403.96074788086</v>
      </c>
      <c r="T22" s="24">
        <f ca="1">'Trial 6'!T9</f>
        <v>963157.08080871508</v>
      </c>
      <c r="U22" s="24">
        <f ca="1">'Trial 6'!U9</f>
        <v>913213.01726730843</v>
      </c>
      <c r="V22" s="24">
        <f ca="1">'Trial 6'!V9</f>
        <v>987962.74252347113</v>
      </c>
      <c r="W22" s="24">
        <f ca="1">'Trial 6'!W9</f>
        <v>983244.056702564</v>
      </c>
      <c r="X22" s="24">
        <f ca="1">'Trial 6'!X9</f>
        <v>954680.31851907086</v>
      </c>
      <c r="Y22" s="24">
        <f ca="1">'Trial 6'!Y9</f>
        <v>973339.06207647244</v>
      </c>
      <c r="Z22" s="24">
        <f ca="1">'Trial 6'!Z9</f>
        <v>948200.4730018035</v>
      </c>
      <c r="AA22" s="25">
        <f ca="1">SUM('Trial 6'!O9:Z9)</f>
        <v>11499737.42707427</v>
      </c>
      <c r="AB22" s="24">
        <f ca="1">'Trial 6'!AB9</f>
        <v>986914.85107772471</v>
      </c>
      <c r="AC22" s="24">
        <f ca="1">'Trial 6'!AC9</f>
        <v>961522.88014366454</v>
      </c>
      <c r="AD22" s="24">
        <f ca="1">'Trial 6'!AD9</f>
        <v>964421.95336649637</v>
      </c>
      <c r="AE22" s="24">
        <f ca="1">'Trial 6'!AE9</f>
        <v>890034.32561533025</v>
      </c>
      <c r="AF22" s="24">
        <f ca="1">'Trial 6'!AF9</f>
        <v>982240.83160385827</v>
      </c>
      <c r="AG22" s="24">
        <f ca="1">'Trial 6'!AG9</f>
        <v>971769.66354386054</v>
      </c>
      <c r="AH22" s="24">
        <f ca="1">'Trial 6'!AH9</f>
        <v>996721.17482543411</v>
      </c>
      <c r="AI22" s="24">
        <f ca="1">'Trial 6'!AI9</f>
        <v>977112.22753314604</v>
      </c>
      <c r="AJ22" s="24">
        <f ca="1">'Trial 6'!AJ9</f>
        <v>948932.86369942257</v>
      </c>
      <c r="AK22" s="24">
        <f ca="1">'Trial 6'!AK9</f>
        <v>961735.16144384374</v>
      </c>
      <c r="AL22" s="24">
        <f ca="1">'Trial 6'!AL9</f>
        <v>944578.2451381993</v>
      </c>
      <c r="AM22" s="24">
        <f ca="1">'Trial 6'!AM9</f>
        <v>940843.17070622765</v>
      </c>
      <c r="AN22" s="25">
        <f ca="1">SUM('Trial 6'!AB9:AM9)</f>
        <v>11526827.348697208</v>
      </c>
      <c r="AO22" s="24">
        <f ca="1">'Trial 6'!AO9</f>
        <v>908955.85417469242</v>
      </c>
      <c r="AP22" s="24">
        <f ca="1">'Trial 6'!AP9</f>
        <v>942365.38201423164</v>
      </c>
      <c r="AQ22" s="24">
        <f ca="1">'Trial 6'!AQ9</f>
        <v>994298.01574350754</v>
      </c>
      <c r="AR22" s="24">
        <f ca="1">'Trial 6'!AR9</f>
        <v>907608.460274262</v>
      </c>
      <c r="AS22" s="24">
        <f ca="1">'Trial 6'!AS9</f>
        <v>950294.84483114269</v>
      </c>
      <c r="AT22" s="24">
        <f ca="1">'Trial 6'!AT9</f>
        <v>936312.60924667318</v>
      </c>
      <c r="AU22" s="24">
        <f ca="1">'Trial 6'!AU9</f>
        <v>888424.64848202665</v>
      </c>
      <c r="AV22" s="24">
        <f ca="1">'Trial 6'!AV9</f>
        <v>943087.45422959933</v>
      </c>
      <c r="AW22" s="24">
        <f ca="1">'Trial 6'!AW9</f>
        <v>939911.83636201243</v>
      </c>
      <c r="AX22" s="24">
        <f ca="1">'Trial 6'!AX9</f>
        <v>961675.69572167564</v>
      </c>
      <c r="AY22" s="24">
        <f ca="1">'Trial 6'!AY9</f>
        <v>922459.75892258994</v>
      </c>
      <c r="AZ22" s="24">
        <f ca="1">'Trial 6'!AZ9</f>
        <v>962271.57480346609</v>
      </c>
      <c r="BA22" s="25">
        <f ca="1">SUM('Trial 6'!AO9:AZ9)</f>
        <v>11257666.134805877</v>
      </c>
      <c r="BB22" s="24">
        <f ca="1">'Trial 6'!BB9</f>
        <v>885621.08513094322</v>
      </c>
      <c r="BC22" s="24">
        <f ca="1">'Trial 6'!BC9</f>
        <v>949794.03613423964</v>
      </c>
      <c r="BD22" s="24">
        <f ca="1">'Trial 6'!BD9</f>
        <v>953021.1062148771</v>
      </c>
      <c r="BE22" s="24">
        <f ca="1">'Trial 6'!BE9</f>
        <v>994618.49612660578</v>
      </c>
      <c r="BF22" s="24">
        <f ca="1">'Trial 6'!BF9</f>
        <v>943552.17705442815</v>
      </c>
      <c r="BG22" s="24">
        <f ca="1">'Trial 6'!BG9</f>
        <v>948292.23746043339</v>
      </c>
      <c r="BH22" s="24">
        <f ca="1">'Trial 6'!BH9</f>
        <v>873109.58032221778</v>
      </c>
      <c r="BI22" s="24">
        <f ca="1">'Trial 6'!BI9</f>
        <v>911920.24171003432</v>
      </c>
      <c r="BJ22" s="24">
        <f ca="1">'Trial 6'!BJ9</f>
        <v>977022.44400479342</v>
      </c>
      <c r="BK22" s="24">
        <f ca="1">'Trial 6'!BK9</f>
        <v>936742.34118028881</v>
      </c>
      <c r="BL22" s="24">
        <f ca="1">'Trial 6'!BL9</f>
        <v>936704.28945766494</v>
      </c>
      <c r="BM22" s="24">
        <f ca="1">'Trial 6'!BM9</f>
        <v>922572.10842438019</v>
      </c>
      <c r="BN22" s="25">
        <f ca="1">SUM('Trial 6'!BB9:BM9)</f>
        <v>11232970.143220909</v>
      </c>
      <c r="BO22" s="24">
        <f ca="1">'Trial 6'!BO9</f>
        <v>982284.25061326905</v>
      </c>
      <c r="BP22" s="24">
        <f ca="1">'Trial 6'!BP9</f>
        <v>926006.47266801773</v>
      </c>
      <c r="BQ22" s="24">
        <f ca="1">'Trial 6'!BQ9</f>
        <v>915016.72397874726</v>
      </c>
      <c r="BR22" s="24">
        <f ca="1">'Trial 6'!BR9</f>
        <v>971704.98086635559</v>
      </c>
      <c r="BS22" s="24">
        <f ca="1">'Trial 6'!BS9</f>
        <v>968337.50363849557</v>
      </c>
      <c r="BT22" s="24">
        <f ca="1">'Trial 6'!BT9</f>
        <v>943358.31234000227</v>
      </c>
      <c r="BU22" s="24">
        <f ca="1">'Trial 6'!BU9</f>
        <v>893684.83519803081</v>
      </c>
      <c r="BV22" s="24">
        <f ca="1">'Trial 6'!BV9</f>
        <v>908700.23190954328</v>
      </c>
      <c r="BW22" s="24">
        <f ca="1">'Trial 6'!BW9</f>
        <v>886018.5685413304</v>
      </c>
      <c r="BX22" s="24">
        <f ca="1">'Trial 6'!BX9</f>
        <v>871370.94197627832</v>
      </c>
      <c r="BY22" s="24">
        <f ca="1">'Trial 6'!BY9</f>
        <v>896145.83935557259</v>
      </c>
      <c r="BZ22" s="24">
        <f ca="1">'Trial 6'!BZ9</f>
        <v>968925.35834232578</v>
      </c>
      <c r="CA22" s="25">
        <f ca="1">SUM('Trial 6'!BO9:BZ9)</f>
        <v>11131554.01942797</v>
      </c>
      <c r="CB22" s="24">
        <f ca="1">'Trial 6'!CB9</f>
        <v>949012.00914255285</v>
      </c>
      <c r="CC22" s="24">
        <f ca="1">'Trial 6'!CC9</f>
        <v>980268.47346486885</v>
      </c>
      <c r="CD22" s="24">
        <f ca="1">'Trial 6'!CD9</f>
        <v>939008.98409394338</v>
      </c>
      <c r="CE22" s="24">
        <f ca="1">'Trial 6'!CE9</f>
        <v>921325.44269494049</v>
      </c>
      <c r="CF22" s="24">
        <f ca="1">'Trial 6'!CF9</f>
        <v>934053.67286099889</v>
      </c>
      <c r="CG22" s="24">
        <f ca="1">'Trial 6'!CG9</f>
        <v>880813.35439635918</v>
      </c>
      <c r="CH22" s="24">
        <f ca="1">'Trial 6'!CH9</f>
        <v>901492.14267864381</v>
      </c>
      <c r="CI22" s="24">
        <f ca="1">'Trial 6'!CI9</f>
        <v>947299.63643053698</v>
      </c>
      <c r="CJ22" s="24">
        <f ca="1">'Trial 6'!CJ9</f>
        <v>913797.73030974704</v>
      </c>
      <c r="CK22" s="24">
        <f ca="1">'Trial 6'!CK9</f>
        <v>903799.96830125211</v>
      </c>
      <c r="CL22" s="24">
        <f ca="1">'Trial 6'!CL9</f>
        <v>892555.5703843917</v>
      </c>
      <c r="CM22" s="24">
        <f ca="1">'Trial 6'!CM9</f>
        <v>915662.79998733266</v>
      </c>
      <c r="CN22" s="25">
        <f ca="1">SUM('Trial 6'!CB9:CM9)</f>
        <v>11079089.784745568</v>
      </c>
      <c r="CO22" s="24">
        <f ca="1">'Trial 6'!CO9</f>
        <v>928507.29419856449</v>
      </c>
      <c r="CP22" s="24">
        <f ca="1">'Trial 6'!CP9</f>
        <v>864243.96294382308</v>
      </c>
      <c r="CQ22" s="24">
        <f ca="1">'Trial 6'!CQ9</f>
        <v>905995.69577266462</v>
      </c>
      <c r="CR22" s="24">
        <f ca="1">'Trial 6'!CR9</f>
        <v>896600.66990037134</v>
      </c>
      <c r="CS22" s="24">
        <f ca="1">'Trial 6'!CS9</f>
        <v>927365.19001257466</v>
      </c>
      <c r="CT22" s="24">
        <f ca="1">'Trial 6'!CT9</f>
        <v>912324.30384799268</v>
      </c>
      <c r="CU22" s="24">
        <f ca="1">'Trial 6'!CU9</f>
        <v>892082.70443958859</v>
      </c>
      <c r="CV22" s="24">
        <f ca="1">'Trial 6'!CV9</f>
        <v>911257.34273850603</v>
      </c>
      <c r="CW22" s="24">
        <f ca="1">'Trial 6'!CW9</f>
        <v>857035.42552725575</v>
      </c>
      <c r="CX22" s="24">
        <f ca="1">'Trial 6'!CX9</f>
        <v>940491.18053214916</v>
      </c>
      <c r="CY22" s="24">
        <f ca="1">'Trial 6'!CY9</f>
        <v>951304.35566088953</v>
      </c>
      <c r="CZ22" s="24">
        <f ca="1">'Trial 6'!CZ9</f>
        <v>978850.11305243091</v>
      </c>
      <c r="DA22" s="25">
        <f ca="1">SUM('Trial 6'!CO9:CZ9)</f>
        <v>10966058.238626812</v>
      </c>
      <c r="DB22" s="24">
        <f ca="1">'Trial 6'!DB9</f>
        <v>901832.63564554916</v>
      </c>
      <c r="DC22" s="24">
        <f ca="1">'Trial 6'!DC9</f>
        <v>905096.13715905999</v>
      </c>
      <c r="DD22" s="24">
        <f ca="1">'Trial 6'!DD9</f>
        <v>879816.52485402068</v>
      </c>
      <c r="DE22" s="24">
        <f ca="1">'Trial 6'!DE9</f>
        <v>930928.52132388833</v>
      </c>
      <c r="DF22" s="24">
        <f ca="1">'Trial 6'!DF9</f>
        <v>927377.47874006198</v>
      </c>
      <c r="DG22" s="24">
        <f ca="1">'Trial 6'!DG9</f>
        <v>955656.48455066141</v>
      </c>
      <c r="DH22" s="24">
        <f ca="1">'Trial 6'!DH9</f>
        <v>944171.52816373797</v>
      </c>
      <c r="DI22" s="24">
        <f ca="1">'Trial 6'!DI9</f>
        <v>913813.03146691178</v>
      </c>
      <c r="DJ22" s="24">
        <f ca="1">'Trial 6'!DJ9</f>
        <v>916061.41692634427</v>
      </c>
      <c r="DK22" s="24">
        <f ca="1">'Trial 6'!DK9</f>
        <v>898209.89476061671</v>
      </c>
      <c r="DL22" s="24">
        <f ca="1">'Trial 6'!DL9</f>
        <v>949523.26053248369</v>
      </c>
      <c r="DM22" s="24">
        <f ca="1">'Trial 6'!DM9</f>
        <v>958333.68584913202</v>
      </c>
      <c r="DN22" s="25">
        <f ca="1">SUM('Trial 6'!DB9:DM9)</f>
        <v>11080820.599972466</v>
      </c>
      <c r="DO22" s="24">
        <f ca="1">'Trial 6'!DO9</f>
        <v>916312.52171291492</v>
      </c>
      <c r="DP22" s="24">
        <f ca="1">'Trial 6'!DP9</f>
        <v>890116.60438161227</v>
      </c>
      <c r="DQ22" s="24">
        <f ca="1">'Trial 6'!DQ9</f>
        <v>933595.01605177787</v>
      </c>
      <c r="DR22" s="24">
        <f ca="1">'Trial 6'!DR9</f>
        <v>929104.46358101361</v>
      </c>
      <c r="DS22" s="24">
        <f ca="1">'Trial 6'!DS9</f>
        <v>859339.26245732815</v>
      </c>
      <c r="DT22" s="24">
        <f ca="1">'Trial 6'!DT9</f>
        <v>940370.27231404942</v>
      </c>
      <c r="DU22" s="24">
        <f ca="1">'Trial 6'!DU9</f>
        <v>911025.14736883284</v>
      </c>
      <c r="DV22" s="24">
        <f ca="1">'Trial 6'!DV9</f>
        <v>894551.81239920598</v>
      </c>
      <c r="DW22" s="24">
        <f ca="1">'Trial 6'!DW9</f>
        <v>930178.31595591817</v>
      </c>
      <c r="DX22" s="24">
        <f ca="1">'Trial 6'!DX9</f>
        <v>902396.98561209405</v>
      </c>
      <c r="DY22" s="24">
        <f ca="1">'Trial 6'!DY9</f>
        <v>911937.61732921831</v>
      </c>
      <c r="DZ22" s="24">
        <f ca="1">'Trial 6'!DZ9</f>
        <v>894550.00328151113</v>
      </c>
      <c r="EA22" s="25">
        <f ca="1">SUM('Trial 6'!DO9:DZ9)</f>
        <v>10913478.022445476</v>
      </c>
      <c r="EB22" s="24">
        <f ca="1">'Trial 6'!EB9</f>
        <v>911093.3031497125</v>
      </c>
      <c r="EC22" s="24">
        <f ca="1">'Trial 6'!EC9</f>
        <v>921286.05790243682</v>
      </c>
      <c r="ED22" s="24">
        <f ca="1">'Trial 6'!ED9</f>
        <v>878669.98339342279</v>
      </c>
      <c r="EE22" s="24">
        <f ca="1">'Trial 6'!EE9</f>
        <v>904525.54796431458</v>
      </c>
      <c r="EF22" s="24">
        <f ca="1">'Trial 6'!EF9</f>
        <v>907520.31103351107</v>
      </c>
      <c r="EG22" s="24">
        <f ca="1">'Trial 6'!EG9</f>
        <v>911353.55731363129</v>
      </c>
      <c r="EH22" s="24">
        <f ca="1">'Trial 6'!EH9</f>
        <v>902352.83686764794</v>
      </c>
      <c r="EI22" s="24">
        <f ca="1">'Trial 6'!EI9</f>
        <v>859399.83232508309</v>
      </c>
      <c r="EJ22" s="24">
        <f ca="1">'Trial 6'!EJ9</f>
        <v>931553.17236263072</v>
      </c>
      <c r="EK22" s="24">
        <f ca="1">'Trial 6'!EK9</f>
        <v>929788.09225021605</v>
      </c>
      <c r="EL22" s="24">
        <f ca="1">'Trial 6'!EL9</f>
        <v>923071.55470931635</v>
      </c>
      <c r="EM22" s="24">
        <f ca="1">'Trial 6'!EM9</f>
        <v>867810.53826970223</v>
      </c>
      <c r="EN22" s="25">
        <f ca="1">SUM('Trial 6'!EB9:EM9)</f>
        <v>10848424.787541628</v>
      </c>
    </row>
    <row r="23" spans="1:144" ht="12.75" customHeight="1" x14ac:dyDescent="0.2">
      <c r="A23" s="11" t="str">
        <f>Labels!B102</f>
        <v>Trial 07</v>
      </c>
      <c r="B23" s="24">
        <f ca="1">'Trial 7'!B9</f>
        <v>937332.62066218851</v>
      </c>
      <c r="C23" s="24">
        <f ca="1">'Trial 7'!C9</f>
        <v>964847.91688037978</v>
      </c>
      <c r="D23" s="24">
        <f ca="1">'Trial 7'!D9</f>
        <v>996958.15326087817</v>
      </c>
      <c r="E23" s="24">
        <f ca="1">'Trial 7'!E9</f>
        <v>913993.35100968962</v>
      </c>
      <c r="F23" s="24">
        <f ca="1">'Trial 7'!F9</f>
        <v>902359.77820704121</v>
      </c>
      <c r="G23" s="24">
        <f ca="1">'Trial 7'!G9</f>
        <v>963654.40849497193</v>
      </c>
      <c r="H23" s="24">
        <f ca="1">'Trial 7'!H9</f>
        <v>909733.31276311306</v>
      </c>
      <c r="I23" s="24">
        <f ca="1">'Trial 7'!I9</f>
        <v>934062.44838527089</v>
      </c>
      <c r="J23" s="24">
        <f ca="1">'Trial 7'!J9</f>
        <v>950236.70319832698</v>
      </c>
      <c r="K23" s="24">
        <f ca="1">'Trial 7'!K9</f>
        <v>924621.75922596222</v>
      </c>
      <c r="L23" s="24">
        <f ca="1">'Trial 7'!L9</f>
        <v>910648.68250054738</v>
      </c>
      <c r="M23" s="24">
        <f ca="1">'Trial 7'!M9</f>
        <v>926593.47128375329</v>
      </c>
      <c r="N23" s="25">
        <f ca="1">SUM('Trial 7'!B9:M9)</f>
        <v>11235042.605872123</v>
      </c>
      <c r="O23" s="24">
        <f ca="1">'Trial 7'!O9</f>
        <v>954904.99802154303</v>
      </c>
      <c r="P23" s="24">
        <f ca="1">'Trial 7'!P9</f>
        <v>976953.50675995811</v>
      </c>
      <c r="Q23" s="24">
        <f ca="1">'Trial 7'!Q9</f>
        <v>955453.51111334201</v>
      </c>
      <c r="R23" s="24">
        <f ca="1">'Trial 7'!R9</f>
        <v>894659.44492974156</v>
      </c>
      <c r="S23" s="24">
        <f ca="1">'Trial 7'!S9</f>
        <v>934370.04728496436</v>
      </c>
      <c r="T23" s="24">
        <f ca="1">'Trial 7'!T9</f>
        <v>944771.40376455104</v>
      </c>
      <c r="U23" s="24">
        <f ca="1">'Trial 7'!U9</f>
        <v>947403.62557970849</v>
      </c>
      <c r="V23" s="24">
        <f ca="1">'Trial 7'!V9</f>
        <v>903055.28009879356</v>
      </c>
      <c r="W23" s="24">
        <f ca="1">'Trial 7'!W9</f>
        <v>936540.74995486834</v>
      </c>
      <c r="X23" s="24">
        <f ca="1">'Trial 7'!X9</f>
        <v>942158.64863130648</v>
      </c>
      <c r="Y23" s="24">
        <f ca="1">'Trial 7'!Y9</f>
        <v>974258.12031704013</v>
      </c>
      <c r="Z23" s="24">
        <f ca="1">'Trial 7'!Z9</f>
        <v>950209.01492099499</v>
      </c>
      <c r="AA23" s="25">
        <f ca="1">SUM('Trial 7'!O9:Z9)</f>
        <v>11314738.351376811</v>
      </c>
      <c r="AB23" s="24">
        <f ca="1">'Trial 7'!AB9</f>
        <v>952331.89304918353</v>
      </c>
      <c r="AC23" s="24">
        <f ca="1">'Trial 7'!AC9</f>
        <v>928907.93462306017</v>
      </c>
      <c r="AD23" s="24">
        <f ca="1">'Trial 7'!AD9</f>
        <v>980563.50476413267</v>
      </c>
      <c r="AE23" s="24">
        <f ca="1">'Trial 7'!AE9</f>
        <v>892694.00720210071</v>
      </c>
      <c r="AF23" s="24">
        <f ca="1">'Trial 7'!AF9</f>
        <v>1006123.348950248</v>
      </c>
      <c r="AG23" s="24">
        <f ca="1">'Trial 7'!AG9</f>
        <v>930872.93214674632</v>
      </c>
      <c r="AH23" s="24">
        <f ca="1">'Trial 7'!AH9</f>
        <v>965532.48663702642</v>
      </c>
      <c r="AI23" s="24">
        <f ca="1">'Trial 7'!AI9</f>
        <v>904831.36194058112</v>
      </c>
      <c r="AJ23" s="24">
        <f ca="1">'Trial 7'!AJ9</f>
        <v>952219.87622365158</v>
      </c>
      <c r="AK23" s="24">
        <f ca="1">'Trial 7'!AK9</f>
        <v>906730.22537668305</v>
      </c>
      <c r="AL23" s="24">
        <f ca="1">'Trial 7'!AL9</f>
        <v>929087.72719447105</v>
      </c>
      <c r="AM23" s="24">
        <f ca="1">'Trial 7'!AM9</f>
        <v>1004473.5566702296</v>
      </c>
      <c r="AN23" s="25">
        <f ca="1">SUM('Trial 7'!AB9:AM9)</f>
        <v>11354368.854778115</v>
      </c>
      <c r="AO23" s="24">
        <f ca="1">'Trial 7'!AO9</f>
        <v>965930.99775801308</v>
      </c>
      <c r="AP23" s="24">
        <f ca="1">'Trial 7'!AP9</f>
        <v>921323.67024638748</v>
      </c>
      <c r="AQ23" s="24">
        <f ca="1">'Trial 7'!AQ9</f>
        <v>909703.91917143867</v>
      </c>
      <c r="AR23" s="24">
        <f ca="1">'Trial 7'!AR9</f>
        <v>918933.12489574437</v>
      </c>
      <c r="AS23" s="24">
        <f ca="1">'Trial 7'!AS9</f>
        <v>890863.7651099097</v>
      </c>
      <c r="AT23" s="24">
        <f ca="1">'Trial 7'!AT9</f>
        <v>923147.63456671231</v>
      </c>
      <c r="AU23" s="24">
        <f ca="1">'Trial 7'!AU9</f>
        <v>978823.52139944676</v>
      </c>
      <c r="AV23" s="24">
        <f ca="1">'Trial 7'!AV9</f>
        <v>951263.74591866718</v>
      </c>
      <c r="AW23" s="24">
        <f ca="1">'Trial 7'!AW9</f>
        <v>941781.43897025753</v>
      </c>
      <c r="AX23" s="24">
        <f ca="1">'Trial 7'!AX9</f>
        <v>968489.93010210071</v>
      </c>
      <c r="AY23" s="24">
        <f ca="1">'Trial 7'!AY9</f>
        <v>925823.42887720268</v>
      </c>
      <c r="AZ23" s="24">
        <f ca="1">'Trial 7'!AZ9</f>
        <v>953498.59460744762</v>
      </c>
      <c r="BA23" s="25">
        <f ca="1">SUM('Trial 7'!AO9:AZ9)</f>
        <v>11249583.771623328</v>
      </c>
      <c r="BB23" s="24">
        <f ca="1">'Trial 7'!BB9</f>
        <v>935228.80956601293</v>
      </c>
      <c r="BC23" s="24">
        <f ca="1">'Trial 7'!BC9</f>
        <v>981969.48834043415</v>
      </c>
      <c r="BD23" s="24">
        <f ca="1">'Trial 7'!BD9</f>
        <v>970465.16749979288</v>
      </c>
      <c r="BE23" s="24">
        <f ca="1">'Trial 7'!BE9</f>
        <v>906899.77878999629</v>
      </c>
      <c r="BF23" s="24">
        <f ca="1">'Trial 7'!BF9</f>
        <v>935874.37811028329</v>
      </c>
      <c r="BG23" s="24">
        <f ca="1">'Trial 7'!BG9</f>
        <v>942411.55770750588</v>
      </c>
      <c r="BH23" s="24">
        <f ca="1">'Trial 7'!BH9</f>
        <v>954195.75103338098</v>
      </c>
      <c r="BI23" s="24">
        <f ca="1">'Trial 7'!BI9</f>
        <v>963822.57688477356</v>
      </c>
      <c r="BJ23" s="24">
        <f ca="1">'Trial 7'!BJ9</f>
        <v>941012.79284428421</v>
      </c>
      <c r="BK23" s="24">
        <f ca="1">'Trial 7'!BK9</f>
        <v>992492.33456196985</v>
      </c>
      <c r="BL23" s="24">
        <f ca="1">'Trial 7'!BL9</f>
        <v>947662.98500241863</v>
      </c>
      <c r="BM23" s="24">
        <f ca="1">'Trial 7'!BM9</f>
        <v>936348.86982115894</v>
      </c>
      <c r="BN23" s="25">
        <f ca="1">SUM('Trial 7'!BB9:BM9)</f>
        <v>11408384.490162011</v>
      </c>
      <c r="BO23" s="24">
        <f ca="1">'Trial 7'!BO9</f>
        <v>950834.6611335401</v>
      </c>
      <c r="BP23" s="24">
        <f ca="1">'Trial 7'!BP9</f>
        <v>955087.55177959159</v>
      </c>
      <c r="BQ23" s="24">
        <f ca="1">'Trial 7'!BQ9</f>
        <v>871054.85395922081</v>
      </c>
      <c r="BR23" s="24">
        <f ca="1">'Trial 7'!BR9</f>
        <v>945750.71554488083</v>
      </c>
      <c r="BS23" s="24">
        <f ca="1">'Trial 7'!BS9</f>
        <v>891601.28581079503</v>
      </c>
      <c r="BT23" s="24">
        <f ca="1">'Trial 7'!BT9</f>
        <v>959165.36243520037</v>
      </c>
      <c r="BU23" s="24">
        <f ca="1">'Trial 7'!BU9</f>
        <v>920053.73584675335</v>
      </c>
      <c r="BV23" s="24">
        <f ca="1">'Trial 7'!BV9</f>
        <v>923802.32084753225</v>
      </c>
      <c r="BW23" s="24">
        <f ca="1">'Trial 7'!BW9</f>
        <v>934919.70576901734</v>
      </c>
      <c r="BX23" s="24">
        <f ca="1">'Trial 7'!BX9</f>
        <v>943483.12686059985</v>
      </c>
      <c r="BY23" s="24">
        <f ca="1">'Trial 7'!BY9</f>
        <v>926697.39008902025</v>
      </c>
      <c r="BZ23" s="24">
        <f ca="1">'Trial 7'!BZ9</f>
        <v>904065.03510492656</v>
      </c>
      <c r="CA23" s="25">
        <f ca="1">SUM('Trial 7'!BO9:BZ9)</f>
        <v>11126515.745181078</v>
      </c>
      <c r="CB23" s="24">
        <f ca="1">'Trial 7'!CB9</f>
        <v>941118.14686159615</v>
      </c>
      <c r="CC23" s="24">
        <f ca="1">'Trial 7'!CC9</f>
        <v>967036.22391599696</v>
      </c>
      <c r="CD23" s="24">
        <f ca="1">'Trial 7'!CD9</f>
        <v>921714.53914246534</v>
      </c>
      <c r="CE23" s="24">
        <f ca="1">'Trial 7'!CE9</f>
        <v>942632.31860777189</v>
      </c>
      <c r="CF23" s="24">
        <f ca="1">'Trial 7'!CF9</f>
        <v>976739.36434257741</v>
      </c>
      <c r="CG23" s="24">
        <f ca="1">'Trial 7'!CG9</f>
        <v>956682.61629784387</v>
      </c>
      <c r="CH23" s="24">
        <f ca="1">'Trial 7'!CH9</f>
        <v>963684.15172720468</v>
      </c>
      <c r="CI23" s="24">
        <f ca="1">'Trial 7'!CI9</f>
        <v>953357.53084765701</v>
      </c>
      <c r="CJ23" s="24">
        <f ca="1">'Trial 7'!CJ9</f>
        <v>907557.75679497083</v>
      </c>
      <c r="CK23" s="24">
        <f ca="1">'Trial 7'!CK9</f>
        <v>940155.09857053903</v>
      </c>
      <c r="CL23" s="24">
        <f ca="1">'Trial 7'!CL9</f>
        <v>877332.20917777333</v>
      </c>
      <c r="CM23" s="24">
        <f ca="1">'Trial 7'!CM9</f>
        <v>929733.57560742181</v>
      </c>
      <c r="CN23" s="25">
        <f ca="1">SUM('Trial 7'!CB9:CM9)</f>
        <v>11277743.53189382</v>
      </c>
      <c r="CO23" s="24">
        <f ca="1">'Trial 7'!CO9</f>
        <v>936749.38513943891</v>
      </c>
      <c r="CP23" s="24">
        <f ca="1">'Trial 7'!CP9</f>
        <v>928123.44661470572</v>
      </c>
      <c r="CQ23" s="24">
        <f ca="1">'Trial 7'!CQ9</f>
        <v>921617.41136386641</v>
      </c>
      <c r="CR23" s="24">
        <f ca="1">'Trial 7'!CR9</f>
        <v>917981.68971348915</v>
      </c>
      <c r="CS23" s="24">
        <f ca="1">'Trial 7'!CS9</f>
        <v>884986.2259058432</v>
      </c>
      <c r="CT23" s="24">
        <f ca="1">'Trial 7'!CT9</f>
        <v>958358.2251850391</v>
      </c>
      <c r="CU23" s="24">
        <f ca="1">'Trial 7'!CU9</f>
        <v>946206.14035311912</v>
      </c>
      <c r="CV23" s="24">
        <f ca="1">'Trial 7'!CV9</f>
        <v>919447.9468832023</v>
      </c>
      <c r="CW23" s="24">
        <f ca="1">'Trial 7'!CW9</f>
        <v>891582.81278031331</v>
      </c>
      <c r="CX23" s="24">
        <f ca="1">'Trial 7'!CX9</f>
        <v>893048.22579657263</v>
      </c>
      <c r="CY23" s="24">
        <f ca="1">'Trial 7'!CY9</f>
        <v>950761.96749218507</v>
      </c>
      <c r="CZ23" s="24">
        <f ca="1">'Trial 7'!CZ9</f>
        <v>946207.81618868466</v>
      </c>
      <c r="DA23" s="25">
        <f ca="1">SUM('Trial 7'!CO9:CZ9)</f>
        <v>11095071.293416459</v>
      </c>
      <c r="DB23" s="24">
        <f ca="1">'Trial 7'!DB9</f>
        <v>916441.34629433276</v>
      </c>
      <c r="DC23" s="24">
        <f ca="1">'Trial 7'!DC9</f>
        <v>956064.12501957198</v>
      </c>
      <c r="DD23" s="24">
        <f ca="1">'Trial 7'!DD9</f>
        <v>865447.09181570355</v>
      </c>
      <c r="DE23" s="24">
        <f ca="1">'Trial 7'!DE9</f>
        <v>921880.32732670265</v>
      </c>
      <c r="DF23" s="24">
        <f ca="1">'Trial 7'!DF9</f>
        <v>912438.23490633885</v>
      </c>
      <c r="DG23" s="24">
        <f ca="1">'Trial 7'!DG9</f>
        <v>895390.57528906502</v>
      </c>
      <c r="DH23" s="24">
        <f ca="1">'Trial 7'!DH9</f>
        <v>869734.24250683002</v>
      </c>
      <c r="DI23" s="24">
        <f ca="1">'Trial 7'!DI9</f>
        <v>874860.62453905016</v>
      </c>
      <c r="DJ23" s="24">
        <f ca="1">'Trial 7'!DJ9</f>
        <v>897975.475935361</v>
      </c>
      <c r="DK23" s="24">
        <f ca="1">'Trial 7'!DK9</f>
        <v>921415.56786242686</v>
      </c>
      <c r="DL23" s="24">
        <f ca="1">'Trial 7'!DL9</f>
        <v>946611.56257997197</v>
      </c>
      <c r="DM23" s="24">
        <f ca="1">'Trial 7'!DM9</f>
        <v>898483.93440497573</v>
      </c>
      <c r="DN23" s="25">
        <f ca="1">SUM('Trial 7'!DB9:DM9)</f>
        <v>10876743.108480331</v>
      </c>
      <c r="DO23" s="24">
        <f ca="1">'Trial 7'!DO9</f>
        <v>914203.54864331905</v>
      </c>
      <c r="DP23" s="24">
        <f ca="1">'Trial 7'!DP9</f>
        <v>924356.31325015484</v>
      </c>
      <c r="DQ23" s="24">
        <f ca="1">'Trial 7'!DQ9</f>
        <v>904993.72694615845</v>
      </c>
      <c r="DR23" s="24">
        <f ca="1">'Trial 7'!DR9</f>
        <v>870876.90474041714</v>
      </c>
      <c r="DS23" s="24">
        <f ca="1">'Trial 7'!DS9</f>
        <v>865935.25255070918</v>
      </c>
      <c r="DT23" s="24">
        <f ca="1">'Trial 7'!DT9</f>
        <v>906582.00274207222</v>
      </c>
      <c r="DU23" s="24">
        <f ca="1">'Trial 7'!DU9</f>
        <v>923249.02880590688</v>
      </c>
      <c r="DV23" s="24">
        <f ca="1">'Trial 7'!DV9</f>
        <v>919575.27639549063</v>
      </c>
      <c r="DW23" s="24">
        <f ca="1">'Trial 7'!DW9</f>
        <v>872522.33946270682</v>
      </c>
      <c r="DX23" s="24">
        <f ca="1">'Trial 7'!DX9</f>
        <v>908928.3144608218</v>
      </c>
      <c r="DY23" s="24">
        <f ca="1">'Trial 7'!DY9</f>
        <v>947439.41795222252</v>
      </c>
      <c r="DZ23" s="24">
        <f ca="1">'Trial 7'!DZ9</f>
        <v>941845.62741509103</v>
      </c>
      <c r="EA23" s="25">
        <f ca="1">SUM('Trial 7'!DO9:DZ9)</f>
        <v>10900507.753365071</v>
      </c>
      <c r="EB23" s="24">
        <f ca="1">'Trial 7'!EB9</f>
        <v>880534.00657030591</v>
      </c>
      <c r="EC23" s="24">
        <f ca="1">'Trial 7'!EC9</f>
        <v>918485.03368402948</v>
      </c>
      <c r="ED23" s="24">
        <f ca="1">'Trial 7'!ED9</f>
        <v>882913.88308776193</v>
      </c>
      <c r="EE23" s="24">
        <f ca="1">'Trial 7'!EE9</f>
        <v>844248.42544667714</v>
      </c>
      <c r="EF23" s="24">
        <f ca="1">'Trial 7'!EF9</f>
        <v>841130.9411298834</v>
      </c>
      <c r="EG23" s="24">
        <f ca="1">'Trial 7'!EG9</f>
        <v>886864.46204392938</v>
      </c>
      <c r="EH23" s="24">
        <f ca="1">'Trial 7'!EH9</f>
        <v>915516.22906231461</v>
      </c>
      <c r="EI23" s="24">
        <f ca="1">'Trial 7'!EI9</f>
        <v>885071.89024037973</v>
      </c>
      <c r="EJ23" s="24">
        <f ca="1">'Trial 7'!EJ9</f>
        <v>902784.57641922485</v>
      </c>
      <c r="EK23" s="24">
        <f ca="1">'Trial 7'!EK9</f>
        <v>902888.53549600008</v>
      </c>
      <c r="EL23" s="24">
        <f ca="1">'Trial 7'!EL9</f>
        <v>911981.62902303133</v>
      </c>
      <c r="EM23" s="24">
        <f ca="1">'Trial 7'!EM9</f>
        <v>909356.85268420656</v>
      </c>
      <c r="EN23" s="25">
        <f ca="1">SUM('Trial 7'!EB9:EM9)</f>
        <v>10681776.464887746</v>
      </c>
    </row>
    <row r="24" spans="1:144" ht="12.75" customHeight="1" x14ac:dyDescent="0.2">
      <c r="A24" s="11" t="str">
        <f>Labels!B103</f>
        <v>Trial 08</v>
      </c>
      <c r="B24" s="24">
        <f ca="1">'Trial 8'!B9</f>
        <v>973750.51342407381</v>
      </c>
      <c r="C24" s="24">
        <f ca="1">'Trial 8'!C9</f>
        <v>943327.33622386272</v>
      </c>
      <c r="D24" s="24">
        <f ca="1">'Trial 8'!D9</f>
        <v>980524.96851034113</v>
      </c>
      <c r="E24" s="24">
        <f ca="1">'Trial 8'!E9</f>
        <v>984942.5599940219</v>
      </c>
      <c r="F24" s="24">
        <f ca="1">'Trial 8'!F9</f>
        <v>1004151.2025508601</v>
      </c>
      <c r="G24" s="24">
        <f ca="1">'Trial 8'!G9</f>
        <v>967035.88310007623</v>
      </c>
      <c r="H24" s="24">
        <f ca="1">'Trial 8'!H9</f>
        <v>945677.41535172483</v>
      </c>
      <c r="I24" s="24">
        <f ca="1">'Trial 8'!I9</f>
        <v>1002336.580221839</v>
      </c>
      <c r="J24" s="24">
        <f ca="1">'Trial 8'!J9</f>
        <v>953540.11484691442</v>
      </c>
      <c r="K24" s="24">
        <f ca="1">'Trial 8'!K9</f>
        <v>999617.13137241139</v>
      </c>
      <c r="L24" s="24">
        <f ca="1">'Trial 8'!L9</f>
        <v>951913.0466825671</v>
      </c>
      <c r="M24" s="24">
        <f ca="1">'Trial 8'!M9</f>
        <v>984315.16971831059</v>
      </c>
      <c r="N24" s="25">
        <f ca="1">SUM('Trial 8'!B9:M9)</f>
        <v>11691131.921997003</v>
      </c>
      <c r="O24" s="24">
        <f ca="1">'Trial 8'!O9</f>
        <v>959839.8264992513</v>
      </c>
      <c r="P24" s="24">
        <f ca="1">'Trial 8'!P9</f>
        <v>985940.23084904451</v>
      </c>
      <c r="Q24" s="24">
        <f ca="1">'Trial 8'!Q9</f>
        <v>994498.41955704195</v>
      </c>
      <c r="R24" s="24">
        <f ca="1">'Trial 8'!R9</f>
        <v>994929.77359240921</v>
      </c>
      <c r="S24" s="24">
        <f ca="1">'Trial 8'!S9</f>
        <v>978188.10316043987</v>
      </c>
      <c r="T24" s="24">
        <f ca="1">'Trial 8'!T9</f>
        <v>958523.39405310643</v>
      </c>
      <c r="U24" s="24">
        <f ca="1">'Trial 8'!U9</f>
        <v>936814.98205960437</v>
      </c>
      <c r="V24" s="24">
        <f ca="1">'Trial 8'!V9</f>
        <v>897759.85077757435</v>
      </c>
      <c r="W24" s="24">
        <f ca="1">'Trial 8'!W9</f>
        <v>959818.19602981035</v>
      </c>
      <c r="X24" s="24">
        <f ca="1">'Trial 8'!X9</f>
        <v>1012291.0759423079</v>
      </c>
      <c r="Y24" s="24">
        <f ca="1">'Trial 8'!Y9</f>
        <v>921951.15667798126</v>
      </c>
      <c r="Z24" s="24">
        <f ca="1">'Trial 8'!Z9</f>
        <v>985853.85027940897</v>
      </c>
      <c r="AA24" s="25">
        <f ca="1">SUM('Trial 8'!O9:Z9)</f>
        <v>11586408.85947798</v>
      </c>
      <c r="AB24" s="24">
        <f ca="1">'Trial 8'!AB9</f>
        <v>942013.51886394795</v>
      </c>
      <c r="AC24" s="24">
        <f ca="1">'Trial 8'!AC9</f>
        <v>940230.42881603225</v>
      </c>
      <c r="AD24" s="24">
        <f ca="1">'Trial 8'!AD9</f>
        <v>977064.39719815738</v>
      </c>
      <c r="AE24" s="24">
        <f ca="1">'Trial 8'!AE9</f>
        <v>964027.43052522175</v>
      </c>
      <c r="AF24" s="24">
        <f ca="1">'Trial 8'!AF9</f>
        <v>942788.18405406154</v>
      </c>
      <c r="AG24" s="24">
        <f ca="1">'Trial 8'!AG9</f>
        <v>924660.2776936295</v>
      </c>
      <c r="AH24" s="24">
        <f ca="1">'Trial 8'!AH9</f>
        <v>972776.70406274893</v>
      </c>
      <c r="AI24" s="24">
        <f ca="1">'Trial 8'!AI9</f>
        <v>1007187.8246883933</v>
      </c>
      <c r="AJ24" s="24">
        <f ca="1">'Trial 8'!AJ9</f>
        <v>970879.3961019445</v>
      </c>
      <c r="AK24" s="24">
        <f ca="1">'Trial 8'!AK9</f>
        <v>1000664.4424811447</v>
      </c>
      <c r="AL24" s="24">
        <f ca="1">'Trial 8'!AL9</f>
        <v>906936.67875578767</v>
      </c>
      <c r="AM24" s="24">
        <f ca="1">'Trial 8'!AM9</f>
        <v>928867.09177036409</v>
      </c>
      <c r="AN24" s="25">
        <f ca="1">SUM('Trial 8'!AB9:AM9)</f>
        <v>11478096.375011435</v>
      </c>
      <c r="AO24" s="24">
        <f ca="1">'Trial 8'!AO9</f>
        <v>986190.02418186469</v>
      </c>
      <c r="AP24" s="24">
        <f ca="1">'Trial 8'!AP9</f>
        <v>939167.17738076171</v>
      </c>
      <c r="AQ24" s="24">
        <f ca="1">'Trial 8'!AQ9</f>
        <v>930489.8212850634</v>
      </c>
      <c r="AR24" s="24">
        <f ca="1">'Trial 8'!AR9</f>
        <v>999493.49211603065</v>
      </c>
      <c r="AS24" s="24">
        <f ca="1">'Trial 8'!AS9</f>
        <v>924952.922006879</v>
      </c>
      <c r="AT24" s="24">
        <f ca="1">'Trial 8'!AT9</f>
        <v>910604.42485016817</v>
      </c>
      <c r="AU24" s="24">
        <f ca="1">'Trial 8'!AU9</f>
        <v>906942.02215291595</v>
      </c>
      <c r="AV24" s="24">
        <f ca="1">'Trial 8'!AV9</f>
        <v>978370.59728059033</v>
      </c>
      <c r="AW24" s="24">
        <f ca="1">'Trial 8'!AW9</f>
        <v>963420.14574877813</v>
      </c>
      <c r="AX24" s="24">
        <f ca="1">'Trial 8'!AX9</f>
        <v>916676.75986570842</v>
      </c>
      <c r="AY24" s="24">
        <f ca="1">'Trial 8'!AY9</f>
        <v>928607.40233517485</v>
      </c>
      <c r="AZ24" s="24">
        <f ca="1">'Trial 8'!AZ9</f>
        <v>938701.6435540067</v>
      </c>
      <c r="BA24" s="25">
        <f ca="1">SUM('Trial 8'!AO9:AZ9)</f>
        <v>11323616.43275794</v>
      </c>
      <c r="BB24" s="24">
        <f ca="1">'Trial 8'!BB9</f>
        <v>929657.14892213268</v>
      </c>
      <c r="BC24" s="24">
        <f ca="1">'Trial 8'!BC9</f>
        <v>935688.86248997098</v>
      </c>
      <c r="BD24" s="24">
        <f ca="1">'Trial 8'!BD9</f>
        <v>957878.32586196554</v>
      </c>
      <c r="BE24" s="24">
        <f ca="1">'Trial 8'!BE9</f>
        <v>880954.1176229273</v>
      </c>
      <c r="BF24" s="24">
        <f ca="1">'Trial 8'!BF9</f>
        <v>966811.0778029525</v>
      </c>
      <c r="BG24" s="24">
        <f ca="1">'Trial 8'!BG9</f>
        <v>933348.26688357035</v>
      </c>
      <c r="BH24" s="24">
        <f ca="1">'Trial 8'!BH9</f>
        <v>988962.22932872223</v>
      </c>
      <c r="BI24" s="24">
        <f ca="1">'Trial 8'!BI9</f>
        <v>969410.72181478143</v>
      </c>
      <c r="BJ24" s="24">
        <f ca="1">'Trial 8'!BJ9</f>
        <v>943552.71251332236</v>
      </c>
      <c r="BK24" s="24">
        <f ca="1">'Trial 8'!BK9</f>
        <v>981745.41373322578</v>
      </c>
      <c r="BL24" s="24">
        <f ca="1">'Trial 8'!BL9</f>
        <v>925607.491541603</v>
      </c>
      <c r="BM24" s="24">
        <f ca="1">'Trial 8'!BM9</f>
        <v>977950.92623944825</v>
      </c>
      <c r="BN24" s="25">
        <f ca="1">SUM('Trial 8'!BB9:BM9)</f>
        <v>11391567.294754623</v>
      </c>
      <c r="BO24" s="24">
        <f ca="1">'Trial 8'!BO9</f>
        <v>911618.62237810809</v>
      </c>
      <c r="BP24" s="24">
        <f ca="1">'Trial 8'!BP9</f>
        <v>990754.79072460171</v>
      </c>
      <c r="BQ24" s="24">
        <f ca="1">'Trial 8'!BQ9</f>
        <v>899879.98934003513</v>
      </c>
      <c r="BR24" s="24">
        <f ca="1">'Trial 8'!BR9</f>
        <v>876600.18359724886</v>
      </c>
      <c r="BS24" s="24">
        <f ca="1">'Trial 8'!BS9</f>
        <v>890978.73618018941</v>
      </c>
      <c r="BT24" s="24">
        <f ca="1">'Trial 8'!BT9</f>
        <v>950436.30236536195</v>
      </c>
      <c r="BU24" s="24">
        <f ca="1">'Trial 8'!BU9</f>
        <v>941773.64906493423</v>
      </c>
      <c r="BV24" s="24">
        <f ca="1">'Trial 8'!BV9</f>
        <v>949056.23408283608</v>
      </c>
      <c r="BW24" s="24">
        <f ca="1">'Trial 8'!BW9</f>
        <v>938698.70144710445</v>
      </c>
      <c r="BX24" s="24">
        <f ca="1">'Trial 8'!BX9</f>
        <v>947968.64394953637</v>
      </c>
      <c r="BY24" s="24">
        <f ca="1">'Trial 8'!BY9</f>
        <v>946645.17936144385</v>
      </c>
      <c r="BZ24" s="24">
        <f ca="1">'Trial 8'!BZ9</f>
        <v>981876.75117329275</v>
      </c>
      <c r="CA24" s="25">
        <f ca="1">SUM('Trial 8'!BO9:BZ9)</f>
        <v>11226287.783664692</v>
      </c>
      <c r="CB24" s="24">
        <f ca="1">'Trial 8'!CB9</f>
        <v>928602.86059811397</v>
      </c>
      <c r="CC24" s="24">
        <f ca="1">'Trial 8'!CC9</f>
        <v>908744.19602781208</v>
      </c>
      <c r="CD24" s="24">
        <f ca="1">'Trial 8'!CD9</f>
        <v>907901.09196404868</v>
      </c>
      <c r="CE24" s="24">
        <f ca="1">'Trial 8'!CE9</f>
        <v>933480.76823162322</v>
      </c>
      <c r="CF24" s="24">
        <f ca="1">'Trial 8'!CF9</f>
        <v>868726.42167604249</v>
      </c>
      <c r="CG24" s="24">
        <f ca="1">'Trial 8'!CG9</f>
        <v>866308.79106055596</v>
      </c>
      <c r="CH24" s="24">
        <f ca="1">'Trial 8'!CH9</f>
        <v>934421.67859505594</v>
      </c>
      <c r="CI24" s="24">
        <f ca="1">'Trial 8'!CI9</f>
        <v>885456.66677840054</v>
      </c>
      <c r="CJ24" s="24">
        <f ca="1">'Trial 8'!CJ9</f>
        <v>931024.31676586776</v>
      </c>
      <c r="CK24" s="24">
        <f ca="1">'Trial 8'!CK9</f>
        <v>921750.77785183897</v>
      </c>
      <c r="CL24" s="24">
        <f ca="1">'Trial 8'!CL9</f>
        <v>873710.10849948786</v>
      </c>
      <c r="CM24" s="24">
        <f ca="1">'Trial 8'!CM9</f>
        <v>885978.79419677169</v>
      </c>
      <c r="CN24" s="25">
        <f ca="1">SUM('Trial 8'!CB9:CM9)</f>
        <v>10846106.472245619</v>
      </c>
      <c r="CO24" s="24">
        <f ca="1">'Trial 8'!CO9</f>
        <v>912298.42338276072</v>
      </c>
      <c r="CP24" s="24">
        <f ca="1">'Trial 8'!CP9</f>
        <v>954666.0593418167</v>
      </c>
      <c r="CQ24" s="24">
        <f ca="1">'Trial 8'!CQ9</f>
        <v>884409.8370298841</v>
      </c>
      <c r="CR24" s="24">
        <f ca="1">'Trial 8'!CR9</f>
        <v>872933.85208354727</v>
      </c>
      <c r="CS24" s="24">
        <f ca="1">'Trial 8'!CS9</f>
        <v>916131.26419228478</v>
      </c>
      <c r="CT24" s="24">
        <f ca="1">'Trial 8'!CT9</f>
        <v>926204.8954111042</v>
      </c>
      <c r="CU24" s="24">
        <f ca="1">'Trial 8'!CU9</f>
        <v>872512.06989852164</v>
      </c>
      <c r="CV24" s="24">
        <f ca="1">'Trial 8'!CV9</f>
        <v>905588.05849194282</v>
      </c>
      <c r="CW24" s="24">
        <f ca="1">'Trial 8'!CW9</f>
        <v>950973.16464472155</v>
      </c>
      <c r="CX24" s="24">
        <f ca="1">'Trial 8'!CX9</f>
        <v>896556.75793037692</v>
      </c>
      <c r="CY24" s="24">
        <f ca="1">'Trial 8'!CY9</f>
        <v>896643.08689722151</v>
      </c>
      <c r="CZ24" s="24">
        <f ca="1">'Trial 8'!CZ9</f>
        <v>884456.1148988558</v>
      </c>
      <c r="DA24" s="25">
        <f ca="1">SUM('Trial 8'!CO9:CZ9)</f>
        <v>10873373.584203038</v>
      </c>
      <c r="DB24" s="24">
        <f ca="1">'Trial 8'!DB9</f>
        <v>891284.86481270846</v>
      </c>
      <c r="DC24" s="24">
        <f ca="1">'Trial 8'!DC9</f>
        <v>897406.18813741312</v>
      </c>
      <c r="DD24" s="24">
        <f ca="1">'Trial 8'!DD9</f>
        <v>895838.59299408738</v>
      </c>
      <c r="DE24" s="24">
        <f ca="1">'Trial 8'!DE9</f>
        <v>944171.22253341053</v>
      </c>
      <c r="DF24" s="24">
        <f ca="1">'Trial 8'!DF9</f>
        <v>869355.9362183921</v>
      </c>
      <c r="DG24" s="24">
        <f ca="1">'Trial 8'!DG9</f>
        <v>864244.26253789361</v>
      </c>
      <c r="DH24" s="24">
        <f ca="1">'Trial 8'!DH9</f>
        <v>925730.82419973356</v>
      </c>
      <c r="DI24" s="24">
        <f ca="1">'Trial 8'!DI9</f>
        <v>850940.67739808082</v>
      </c>
      <c r="DJ24" s="24">
        <f ca="1">'Trial 8'!DJ9</f>
        <v>938655.48564215167</v>
      </c>
      <c r="DK24" s="24">
        <f ca="1">'Trial 8'!DK9</f>
        <v>944650.29347320751</v>
      </c>
      <c r="DL24" s="24">
        <f ca="1">'Trial 8'!DL9</f>
        <v>866022.61492234783</v>
      </c>
      <c r="DM24" s="24">
        <f ca="1">'Trial 8'!DM9</f>
        <v>954429.37112873909</v>
      </c>
      <c r="DN24" s="25">
        <f ca="1">SUM('Trial 8'!DB9:DM9)</f>
        <v>10842730.333998168</v>
      </c>
      <c r="DO24" s="24">
        <f ca="1">'Trial 8'!DO9</f>
        <v>952606.18847180647</v>
      </c>
      <c r="DP24" s="24">
        <f ca="1">'Trial 8'!DP9</f>
        <v>914485.27284433495</v>
      </c>
      <c r="DQ24" s="24">
        <f ca="1">'Trial 8'!DQ9</f>
        <v>911366.97067667567</v>
      </c>
      <c r="DR24" s="24">
        <f ca="1">'Trial 8'!DR9</f>
        <v>865180.84976707131</v>
      </c>
      <c r="DS24" s="24">
        <f ca="1">'Trial 8'!DS9</f>
        <v>902755.28550241119</v>
      </c>
      <c r="DT24" s="24">
        <f ca="1">'Trial 8'!DT9</f>
        <v>922807.80617794476</v>
      </c>
      <c r="DU24" s="24">
        <f ca="1">'Trial 8'!DU9</f>
        <v>891001.83863261202</v>
      </c>
      <c r="DV24" s="24">
        <f ca="1">'Trial 8'!DV9</f>
        <v>922556.67505920527</v>
      </c>
      <c r="DW24" s="24">
        <f ca="1">'Trial 8'!DW9</f>
        <v>884967.06333742535</v>
      </c>
      <c r="DX24" s="24">
        <f ca="1">'Trial 8'!DX9</f>
        <v>941324.46842391824</v>
      </c>
      <c r="DY24" s="24">
        <f ca="1">'Trial 8'!DY9</f>
        <v>882295.71853952389</v>
      </c>
      <c r="DZ24" s="24">
        <f ca="1">'Trial 8'!DZ9</f>
        <v>852523.67528952379</v>
      </c>
      <c r="EA24" s="25">
        <f ca="1">SUM('Trial 8'!DO9:DZ9)</f>
        <v>10843871.812722452</v>
      </c>
      <c r="EB24" s="24">
        <f ca="1">'Trial 8'!EB9</f>
        <v>915758.92389227299</v>
      </c>
      <c r="EC24" s="24">
        <f ca="1">'Trial 8'!EC9</f>
        <v>900833.65109988558</v>
      </c>
      <c r="ED24" s="24">
        <f ca="1">'Trial 8'!ED9</f>
        <v>878075.23327364272</v>
      </c>
      <c r="EE24" s="24">
        <f ca="1">'Trial 8'!EE9</f>
        <v>904192.48714103166</v>
      </c>
      <c r="EF24" s="24">
        <f ca="1">'Trial 8'!EF9</f>
        <v>900740.69578650058</v>
      </c>
      <c r="EG24" s="24">
        <f ca="1">'Trial 8'!EG9</f>
        <v>924726.79701446136</v>
      </c>
      <c r="EH24" s="24">
        <f ca="1">'Trial 8'!EH9</f>
        <v>949878.38032026647</v>
      </c>
      <c r="EI24" s="24">
        <f ca="1">'Trial 8'!EI9</f>
        <v>894722.26378577913</v>
      </c>
      <c r="EJ24" s="24">
        <f ca="1">'Trial 8'!EJ9</f>
        <v>929863.86336421676</v>
      </c>
      <c r="EK24" s="24">
        <f ca="1">'Trial 8'!EK9</f>
        <v>910851.98540819297</v>
      </c>
      <c r="EL24" s="24">
        <f ca="1">'Trial 8'!EL9</f>
        <v>935166.42235249793</v>
      </c>
      <c r="EM24" s="24">
        <f ca="1">'Trial 8'!EM9</f>
        <v>888864.53383410303</v>
      </c>
      <c r="EN24" s="25">
        <f ca="1">SUM('Trial 8'!EB9:EM9)</f>
        <v>10933675.237272853</v>
      </c>
    </row>
    <row r="25" spans="1:144" ht="12.75" customHeight="1" x14ac:dyDescent="0.2">
      <c r="A25" s="5" t="str">
        <f>Labels!C95</f>
        <v>Total</v>
      </c>
      <c r="B25" s="48">
        <f ca="1">SUM('Trial 1'!B9,'Trial 2'!B9,'Trial 3'!B9,'Trial 4'!B9,'Trial 5'!B9,'Trial 6'!B9,'Trial 7'!B9,'Trial 8'!B9)</f>
        <v>7503615.0827822667</v>
      </c>
      <c r="C25" s="48">
        <f ca="1">SUM('Trial 1'!C9,'Trial 2'!C9,'Trial 3'!C9,'Trial 4'!C9,'Trial 5'!C9,'Trial 6'!C9,'Trial 7'!C9,'Trial 8'!C9)</f>
        <v>7598022.0671433071</v>
      </c>
      <c r="D25" s="48">
        <f ca="1">SUM('Trial 1'!D9,'Trial 2'!D9,'Trial 3'!D9,'Trial 4'!D9,'Trial 5'!D9,'Trial 6'!D9,'Trial 7'!D9,'Trial 8'!D9)</f>
        <v>7756805.6587085081</v>
      </c>
      <c r="E25" s="48">
        <f ca="1">SUM('Trial 1'!E9,'Trial 2'!E9,'Trial 3'!E9,'Trial 4'!E9,'Trial 5'!E9,'Trial 6'!E9,'Trial 7'!E9,'Trial 8'!E9)</f>
        <v>7530513.3550912477</v>
      </c>
      <c r="F25" s="48">
        <f ca="1">SUM('Trial 1'!F9,'Trial 2'!F9,'Trial 3'!F9,'Trial 4'!F9,'Trial 5'!F9,'Trial 6'!F9,'Trial 7'!F9,'Trial 8'!F9)</f>
        <v>7749469.847786054</v>
      </c>
      <c r="G25" s="48">
        <f ca="1">SUM('Trial 1'!G9,'Trial 2'!G9,'Trial 3'!G9,'Trial 4'!G9,'Trial 5'!G9,'Trial 6'!G9,'Trial 7'!G9,'Trial 8'!G9)</f>
        <v>7574006.7007041043</v>
      </c>
      <c r="H25" s="48">
        <f ca="1">SUM('Trial 1'!H9,'Trial 2'!H9,'Trial 3'!H9,'Trial 4'!H9,'Trial 5'!H9,'Trial 6'!H9,'Trial 7'!H9,'Trial 8'!H9)</f>
        <v>7531932.8384720189</v>
      </c>
      <c r="I25" s="48">
        <f ca="1">SUM('Trial 1'!I9,'Trial 2'!I9,'Trial 3'!I9,'Trial 4'!I9,'Trial 5'!I9,'Trial 6'!I9,'Trial 7'!I9,'Trial 8'!I9)</f>
        <v>7747510.7937376061</v>
      </c>
      <c r="J25" s="48">
        <f ca="1">SUM('Trial 1'!J9,'Trial 2'!J9,'Trial 3'!J9,'Trial 4'!J9,'Trial 5'!J9,'Trial 6'!J9,'Trial 7'!J9,'Trial 8'!J9)</f>
        <v>7666709.085270294</v>
      </c>
      <c r="K25" s="48">
        <f ca="1">SUM('Trial 1'!K9,'Trial 2'!K9,'Trial 3'!K9,'Trial 4'!K9,'Trial 5'!K9,'Trial 6'!K9,'Trial 7'!K9,'Trial 8'!K9)</f>
        <v>7772325.7169648306</v>
      </c>
      <c r="L25" s="48">
        <f ca="1">SUM('Trial 1'!L9,'Trial 2'!L9,'Trial 3'!L9,'Trial 4'!L9,'Trial 5'!L9,'Trial 6'!L9,'Trial 7'!L9,'Trial 8'!L9)</f>
        <v>7606256.4949942017</v>
      </c>
      <c r="M25" s="48">
        <f ca="1">SUM('Trial 1'!M9,'Trial 2'!M9,'Trial 3'!M9,'Trial 4'!M9,'Trial 5'!M9,'Trial 6'!M9,'Trial 7'!M9,'Trial 8'!M9)</f>
        <v>7618693.0210186783</v>
      </c>
      <c r="N25" s="49">
        <f ca="1">SUM(B25:M25)</f>
        <v>91655860.662673131</v>
      </c>
      <c r="O25" s="48">
        <f ca="1">SUM('Trial 1'!O9,'Trial 2'!O9,'Trial 3'!O9,'Trial 4'!O9,'Trial 5'!O9,'Trial 6'!O9,'Trial 7'!O9,'Trial 8'!O9)</f>
        <v>7685828.8533768859</v>
      </c>
      <c r="P25" s="48">
        <f ca="1">SUM('Trial 1'!P9,'Trial 2'!P9,'Trial 3'!P9,'Trial 4'!P9,'Trial 5'!P9,'Trial 6'!P9,'Trial 7'!P9,'Trial 8'!P9)</f>
        <v>7606523.4004901461</v>
      </c>
      <c r="Q25" s="48">
        <f ca="1">SUM('Trial 1'!Q9,'Trial 2'!Q9,'Trial 3'!Q9,'Trial 4'!Q9,'Trial 5'!Q9,'Trial 6'!Q9,'Trial 7'!Q9,'Trial 8'!Q9)</f>
        <v>7602102.6139524058</v>
      </c>
      <c r="R25" s="48">
        <f ca="1">SUM('Trial 1'!R9,'Trial 2'!R9,'Trial 3'!R9,'Trial 4'!R9,'Trial 5'!R9,'Trial 6'!R9,'Trial 7'!R9,'Trial 8'!R9)</f>
        <v>7587301.6273092628</v>
      </c>
      <c r="S25" s="48">
        <f ca="1">SUM('Trial 1'!S9,'Trial 2'!S9,'Trial 3'!S9,'Trial 4'!S9,'Trial 5'!S9,'Trial 6'!S9,'Trial 7'!S9,'Trial 8'!S9)</f>
        <v>7618938.7738739653</v>
      </c>
      <c r="T25" s="48">
        <f ca="1">SUM('Trial 1'!T9,'Trial 2'!T9,'Trial 3'!T9,'Trial 4'!T9,'Trial 5'!T9,'Trial 6'!T9,'Trial 7'!T9,'Trial 8'!T9)</f>
        <v>7641677.8129480528</v>
      </c>
      <c r="U25" s="48">
        <f ca="1">SUM('Trial 1'!U9,'Trial 2'!U9,'Trial 3'!U9,'Trial 4'!U9,'Trial 5'!U9,'Trial 6'!U9,'Trial 7'!U9,'Trial 8'!U9)</f>
        <v>7603594.5507472623</v>
      </c>
      <c r="V25" s="48">
        <f ca="1">SUM('Trial 1'!V9,'Trial 2'!V9,'Trial 3'!V9,'Trial 4'!V9,'Trial 5'!V9,'Trial 6'!V9,'Trial 7'!V9,'Trial 8'!V9)</f>
        <v>7508233.2450031973</v>
      </c>
      <c r="W25" s="48">
        <f ca="1">SUM('Trial 1'!W9,'Trial 2'!W9,'Trial 3'!W9,'Trial 4'!W9,'Trial 5'!W9,'Trial 6'!W9,'Trial 7'!W9,'Trial 8'!W9)</f>
        <v>7655068.1278288234</v>
      </c>
      <c r="X25" s="48">
        <f ca="1">SUM('Trial 1'!X9,'Trial 2'!X9,'Trial 3'!X9,'Trial 4'!X9,'Trial 5'!X9,'Trial 6'!X9,'Trial 7'!X9,'Trial 8'!X9)</f>
        <v>7734951.9819190726</v>
      </c>
      <c r="Y25" s="48">
        <f ca="1">SUM('Trial 1'!Y9,'Trial 2'!Y9,'Trial 3'!Y9,'Trial 4'!Y9,'Trial 5'!Y9,'Trial 6'!Y9,'Trial 7'!Y9,'Trial 8'!Y9)</f>
        <v>7591411.6398138469</v>
      </c>
      <c r="Z25" s="48">
        <f ca="1">SUM('Trial 1'!Z9,'Trial 2'!Z9,'Trial 3'!Z9,'Trial 4'!Z9,'Trial 5'!Z9,'Trial 6'!Z9,'Trial 7'!Z9,'Trial 8'!Z9)</f>
        <v>7605809.2631302867</v>
      </c>
      <c r="AA25" s="49">
        <f ca="1">SUM(O25:Z25)</f>
        <v>91441441.890393212</v>
      </c>
      <c r="AB25" s="48">
        <f ca="1">SUM('Trial 1'!AB9,'Trial 2'!AB9,'Trial 3'!AB9,'Trial 4'!AB9,'Trial 5'!AB9,'Trial 6'!AB9,'Trial 7'!AB9,'Trial 8'!AB9)</f>
        <v>7611166.0197333572</v>
      </c>
      <c r="AC25" s="48">
        <f ca="1">SUM('Trial 1'!AC9,'Trial 2'!AC9,'Trial 3'!AC9,'Trial 4'!AC9,'Trial 5'!AC9,'Trial 6'!AC9,'Trial 7'!AC9,'Trial 8'!AC9)</f>
        <v>7539091.6365408394</v>
      </c>
      <c r="AD25" s="48">
        <f ca="1">SUM('Trial 1'!AD9,'Trial 2'!AD9,'Trial 3'!AD9,'Trial 4'!AD9,'Trial 5'!AD9,'Trial 6'!AD9,'Trial 7'!AD9,'Trial 8'!AD9)</f>
        <v>7590943.9618307054</v>
      </c>
      <c r="AE25" s="48">
        <f ca="1">SUM('Trial 1'!AE9,'Trial 2'!AE9,'Trial 3'!AE9,'Trial 4'!AE9,'Trial 5'!AE9,'Trial 6'!AE9,'Trial 7'!AE9,'Trial 8'!AE9)</f>
        <v>7464906.735274299</v>
      </c>
      <c r="AF25" s="48">
        <f ca="1">SUM('Trial 1'!AF9,'Trial 2'!AF9,'Trial 3'!AF9,'Trial 4'!AF9,'Trial 5'!AF9,'Trial 6'!AF9,'Trial 7'!AF9,'Trial 8'!AF9)</f>
        <v>7711964.9866534285</v>
      </c>
      <c r="AG25" s="48">
        <f ca="1">SUM('Trial 1'!AG9,'Trial 2'!AG9,'Trial 3'!AG9,'Trial 4'!AG9,'Trial 5'!AG9,'Trial 6'!AG9,'Trial 7'!AG9,'Trial 8'!AG9)</f>
        <v>7549563.2132706828</v>
      </c>
      <c r="AH25" s="48">
        <f ca="1">SUM('Trial 1'!AH9,'Trial 2'!AH9,'Trial 3'!AH9,'Trial 4'!AH9,'Trial 5'!AH9,'Trial 6'!AH9,'Trial 7'!AH9,'Trial 8'!AH9)</f>
        <v>7726675.330494931</v>
      </c>
      <c r="AI25" s="48">
        <f ca="1">SUM('Trial 1'!AI9,'Trial 2'!AI9,'Trial 3'!AI9,'Trial 4'!AI9,'Trial 5'!AI9,'Trial 6'!AI9,'Trial 7'!AI9,'Trial 8'!AI9)</f>
        <v>7692182.5140080582</v>
      </c>
      <c r="AJ25" s="48">
        <f ca="1">SUM('Trial 1'!AJ9,'Trial 2'!AJ9,'Trial 3'!AJ9,'Trial 4'!AJ9,'Trial 5'!AJ9,'Trial 6'!AJ9,'Trial 7'!AJ9,'Trial 8'!AJ9)</f>
        <v>7490729.5694975629</v>
      </c>
      <c r="AK25" s="48">
        <f ca="1">SUM('Trial 1'!AK9,'Trial 2'!AK9,'Trial 3'!AK9,'Trial 4'!AK9,'Trial 5'!AK9,'Trial 6'!AK9,'Trial 7'!AK9,'Trial 8'!AK9)</f>
        <v>7560089.5362123782</v>
      </c>
      <c r="AL25" s="48">
        <f ca="1">SUM('Trial 1'!AL9,'Trial 2'!AL9,'Trial 3'!AL9,'Trial 4'!AL9,'Trial 5'!AL9,'Trial 6'!AL9,'Trial 7'!AL9,'Trial 8'!AL9)</f>
        <v>7547362.5454332642</v>
      </c>
      <c r="AM25" s="48">
        <f ca="1">SUM('Trial 1'!AM9,'Trial 2'!AM9,'Trial 3'!AM9,'Trial 4'!AM9,'Trial 5'!AM9,'Trial 6'!AM9,'Trial 7'!AM9,'Trial 8'!AM9)</f>
        <v>7541660.2314065304</v>
      </c>
      <c r="AN25" s="49">
        <f ca="1">SUM(AB25:AM25)</f>
        <v>91026336.28035605</v>
      </c>
      <c r="AO25" s="48">
        <f ca="1">SUM('Trial 1'!AO9,'Trial 2'!AO9,'Trial 3'!AO9,'Trial 4'!AO9,'Trial 5'!AO9,'Trial 6'!AO9,'Trial 7'!AO9,'Trial 8'!AO9)</f>
        <v>7579004.6151617579</v>
      </c>
      <c r="AP25" s="48">
        <f ca="1">SUM('Trial 1'!AP9,'Trial 2'!AP9,'Trial 3'!AP9,'Trial 4'!AP9,'Trial 5'!AP9,'Trial 6'!AP9,'Trial 7'!AP9,'Trial 8'!AP9)</f>
        <v>7574704.2290059133</v>
      </c>
      <c r="AQ25" s="48">
        <f ca="1">SUM('Trial 1'!AQ9,'Trial 2'!AQ9,'Trial 3'!AQ9,'Trial 4'!AQ9,'Trial 5'!AQ9,'Trial 6'!AQ9,'Trial 7'!AQ9,'Trial 8'!AQ9)</f>
        <v>7678834.1654451182</v>
      </c>
      <c r="AR25" s="48">
        <f ca="1">SUM('Trial 1'!AR9,'Trial 2'!AR9,'Trial 3'!AR9,'Trial 4'!AR9,'Trial 5'!AR9,'Trial 6'!AR9,'Trial 7'!AR9,'Trial 8'!AR9)</f>
        <v>7506026.5403523939</v>
      </c>
      <c r="AS25" s="48">
        <f ca="1">SUM('Trial 1'!AS9,'Trial 2'!AS9,'Trial 3'!AS9,'Trial 4'!AS9,'Trial 5'!AS9,'Trial 6'!AS9,'Trial 7'!AS9,'Trial 8'!AS9)</f>
        <v>7515703.2522999505</v>
      </c>
      <c r="AT25" s="48">
        <f ca="1">SUM('Trial 1'!AT9,'Trial 2'!AT9,'Trial 3'!AT9,'Trial 4'!AT9,'Trial 5'!AT9,'Trial 6'!AT9,'Trial 7'!AT9,'Trial 8'!AT9)</f>
        <v>7432565.6843733806</v>
      </c>
      <c r="AU25" s="48">
        <f ca="1">SUM('Trial 1'!AU9,'Trial 2'!AU9,'Trial 3'!AU9,'Trial 4'!AU9,'Trial 5'!AU9,'Trial 6'!AU9,'Trial 7'!AU9,'Trial 8'!AU9)</f>
        <v>7488290.858527787</v>
      </c>
      <c r="AV25" s="48">
        <f ca="1">SUM('Trial 1'!AV9,'Trial 2'!AV9,'Trial 3'!AV9,'Trial 4'!AV9,'Trial 5'!AV9,'Trial 6'!AV9,'Trial 7'!AV9,'Trial 8'!AV9)</f>
        <v>7626011.7652163208</v>
      </c>
      <c r="AW25" s="48">
        <f ca="1">SUM('Trial 1'!AW9,'Trial 2'!AW9,'Trial 3'!AW9,'Trial 4'!AW9,'Trial 5'!AW9,'Trial 6'!AW9,'Trial 7'!AW9,'Trial 8'!AW9)</f>
        <v>7610010.2079009339</v>
      </c>
      <c r="AX25" s="48">
        <f ca="1">SUM('Trial 1'!AX9,'Trial 2'!AX9,'Trial 3'!AX9,'Trial 4'!AX9,'Trial 5'!AX9,'Trial 6'!AX9,'Trial 7'!AX9,'Trial 8'!AX9)</f>
        <v>7595235.1277689524</v>
      </c>
      <c r="AY25" s="48">
        <f ca="1">SUM('Trial 1'!AY9,'Trial 2'!AY9,'Trial 3'!AY9,'Trial 4'!AY9,'Trial 5'!AY9,'Trial 6'!AY9,'Trial 7'!AY9,'Trial 8'!AY9)</f>
        <v>7459011.1322061513</v>
      </c>
      <c r="AZ25" s="48">
        <f ca="1">SUM('Trial 1'!AZ9,'Trial 2'!AZ9,'Trial 3'!AZ9,'Trial 4'!AZ9,'Trial 5'!AZ9,'Trial 6'!AZ9,'Trial 7'!AZ9,'Trial 8'!AZ9)</f>
        <v>7533865.946215977</v>
      </c>
      <c r="BA25" s="49">
        <f ca="1">SUM(AO25:AZ25)</f>
        <v>90599263.524474636</v>
      </c>
      <c r="BB25" s="48">
        <f ca="1">SUM('Trial 1'!BB9,'Trial 2'!BB9,'Trial 3'!BB9,'Trial 4'!BB9,'Trial 5'!BB9,'Trial 6'!BB9,'Trial 7'!BB9,'Trial 8'!BB9)</f>
        <v>7471486.9163061101</v>
      </c>
      <c r="BC25" s="48">
        <f ca="1">SUM('Trial 1'!BC9,'Trial 2'!BC9,'Trial 3'!BC9,'Trial 4'!BC9,'Trial 5'!BC9,'Trial 6'!BC9,'Trial 7'!BC9,'Trial 8'!BC9)</f>
        <v>7634688.7572426209</v>
      </c>
      <c r="BD25" s="48">
        <f ca="1">SUM('Trial 1'!BD9,'Trial 2'!BD9,'Trial 3'!BD9,'Trial 4'!BD9,'Trial 5'!BD9,'Trial 6'!BD9,'Trial 7'!BD9,'Trial 8'!BD9)</f>
        <v>7502004.728031449</v>
      </c>
      <c r="BE25" s="48">
        <f ca="1">SUM('Trial 1'!BE9,'Trial 2'!BE9,'Trial 3'!BE9,'Trial 4'!BE9,'Trial 5'!BE9,'Trial 6'!BE9,'Trial 7'!BE9,'Trial 8'!BE9)</f>
        <v>7374018.4952231292</v>
      </c>
      <c r="BF25" s="48">
        <f ca="1">SUM('Trial 1'!BF9,'Trial 2'!BF9,'Trial 3'!BF9,'Trial 4'!BF9,'Trial 5'!BF9,'Trial 6'!BF9,'Trial 7'!BF9,'Trial 8'!BF9)</f>
        <v>7434991.6402457086</v>
      </c>
      <c r="BG25" s="48">
        <f ca="1">SUM('Trial 1'!BG9,'Trial 2'!BG9,'Trial 3'!BG9,'Trial 4'!BG9,'Trial 5'!BG9,'Trial 6'!BG9,'Trial 7'!BG9,'Trial 8'!BG9)</f>
        <v>7531789.825048184</v>
      </c>
      <c r="BH25" s="48">
        <f ca="1">SUM('Trial 1'!BH9,'Trial 2'!BH9,'Trial 3'!BH9,'Trial 4'!BH9,'Trial 5'!BH9,'Trial 6'!BH9,'Trial 7'!BH9,'Trial 8'!BH9)</f>
        <v>7512049.3176759761</v>
      </c>
      <c r="BI25" s="48">
        <f ca="1">SUM('Trial 1'!BI9,'Trial 2'!BI9,'Trial 3'!BI9,'Trial 4'!BI9,'Trial 5'!BI9,'Trial 6'!BI9,'Trial 7'!BI9,'Trial 8'!BI9)</f>
        <v>7418272.2265199181</v>
      </c>
      <c r="BJ25" s="48">
        <f ca="1">SUM('Trial 1'!BJ9,'Trial 2'!BJ9,'Trial 3'!BJ9,'Trial 4'!BJ9,'Trial 5'!BJ9,'Trial 6'!BJ9,'Trial 7'!BJ9,'Trial 8'!BJ9)</f>
        <v>7568557.8481025342</v>
      </c>
      <c r="BK25" s="48">
        <f ca="1">SUM('Trial 1'!BK9,'Trial 2'!BK9,'Trial 3'!BK9,'Trial 4'!BK9,'Trial 5'!BK9,'Trial 6'!BK9,'Trial 7'!BK9,'Trial 8'!BK9)</f>
        <v>7569941.0478744805</v>
      </c>
      <c r="BL25" s="48">
        <f ca="1">SUM('Trial 1'!BL9,'Trial 2'!BL9,'Trial 3'!BL9,'Trial 4'!BL9,'Trial 5'!BL9,'Trial 6'!BL9,'Trial 7'!BL9,'Trial 8'!BL9)</f>
        <v>7370566.4255950684</v>
      </c>
      <c r="BM25" s="48">
        <f ca="1">SUM('Trial 1'!BM9,'Trial 2'!BM9,'Trial 3'!BM9,'Trial 4'!BM9,'Trial 5'!BM9,'Trial 6'!BM9,'Trial 7'!BM9,'Trial 8'!BM9)</f>
        <v>7503502.0179528622</v>
      </c>
      <c r="BN25" s="49">
        <f ca="1">SUM(BB25:BM25)</f>
        <v>89891869.245818049</v>
      </c>
      <c r="BO25" s="48">
        <f ca="1">SUM('Trial 1'!BO9,'Trial 2'!BO9,'Trial 3'!BO9,'Trial 4'!BO9,'Trial 5'!BO9,'Trial 6'!BO9,'Trial 7'!BO9,'Trial 8'!BO9)</f>
        <v>7554370.4626614675</v>
      </c>
      <c r="BP25" s="48">
        <f ca="1">SUM('Trial 1'!BP9,'Trial 2'!BP9,'Trial 3'!BP9,'Trial 4'!BP9,'Trial 5'!BP9,'Trial 6'!BP9,'Trial 7'!BP9,'Trial 8'!BP9)</f>
        <v>7553112.4230268234</v>
      </c>
      <c r="BQ25" s="48">
        <f ca="1">SUM('Trial 1'!BQ9,'Trial 2'!BQ9,'Trial 3'!BQ9,'Trial 4'!BQ9,'Trial 5'!BQ9,'Trial 6'!BQ9,'Trial 7'!BQ9,'Trial 8'!BQ9)</f>
        <v>7333304.8417041264</v>
      </c>
      <c r="BR25" s="48">
        <f ca="1">SUM('Trial 1'!BR9,'Trial 2'!BR9,'Trial 3'!BR9,'Trial 4'!BR9,'Trial 5'!BR9,'Trial 6'!BR9,'Trial 7'!BR9,'Trial 8'!BR9)</f>
        <v>7411500.24024205</v>
      </c>
      <c r="BS25" s="48">
        <f ca="1">SUM('Trial 1'!BS9,'Trial 2'!BS9,'Trial 3'!BS9,'Trial 4'!BS9,'Trial 5'!BS9,'Trial 6'!BS9,'Trial 7'!BS9,'Trial 8'!BS9)</f>
        <v>7316344.6055691577</v>
      </c>
      <c r="BT25" s="48">
        <f ca="1">SUM('Trial 1'!BT9,'Trial 2'!BT9,'Trial 3'!BT9,'Trial 4'!BT9,'Trial 5'!BT9,'Trial 6'!BT9,'Trial 7'!BT9,'Trial 8'!BT9)</f>
        <v>7491965.9296748713</v>
      </c>
      <c r="BU25" s="48">
        <f ca="1">SUM('Trial 1'!BU9,'Trial 2'!BU9,'Trial 3'!BU9,'Trial 4'!BU9,'Trial 5'!BU9,'Trial 6'!BU9,'Trial 7'!BU9,'Trial 8'!BU9)</f>
        <v>7340065.491099149</v>
      </c>
      <c r="BV25" s="48">
        <f ca="1">SUM('Trial 1'!BV9,'Trial 2'!BV9,'Trial 3'!BV9,'Trial 4'!BV9,'Trial 5'!BV9,'Trial 6'!BV9,'Trial 7'!BV9,'Trial 8'!BV9)</f>
        <v>7329671.1221085852</v>
      </c>
      <c r="BW25" s="48">
        <f ca="1">SUM('Trial 1'!BW9,'Trial 2'!BW9,'Trial 3'!BW9,'Trial 4'!BW9,'Trial 5'!BW9,'Trial 6'!BW9,'Trial 7'!BW9,'Trial 8'!BW9)</f>
        <v>7397869.720069184</v>
      </c>
      <c r="BX25" s="48">
        <f ca="1">SUM('Trial 1'!BX9,'Trial 2'!BX9,'Trial 3'!BX9,'Trial 4'!BX9,'Trial 5'!BX9,'Trial 6'!BX9,'Trial 7'!BX9,'Trial 8'!BX9)</f>
        <v>7368304.0232961886</v>
      </c>
      <c r="BY25" s="48">
        <f ca="1">SUM('Trial 1'!BY9,'Trial 2'!BY9,'Trial 3'!BY9,'Trial 4'!BY9,'Trial 5'!BY9,'Trial 6'!BY9,'Trial 7'!BY9,'Trial 8'!BY9)</f>
        <v>7328323.7599393968</v>
      </c>
      <c r="BZ25" s="48">
        <f ca="1">SUM('Trial 1'!BZ9,'Trial 2'!BZ9,'Trial 3'!BZ9,'Trial 4'!BZ9,'Trial 5'!BZ9,'Trial 6'!BZ9,'Trial 7'!BZ9,'Trial 8'!BZ9)</f>
        <v>7533605.400002379</v>
      </c>
      <c r="CA25" s="49">
        <f ca="1">SUM(BO25:BZ25)</f>
        <v>88958438.019393384</v>
      </c>
      <c r="CB25" s="48">
        <f ca="1">SUM('Trial 1'!CB9,'Trial 2'!CB9,'Trial 3'!CB9,'Trial 4'!CB9,'Trial 5'!CB9,'Trial 6'!CB9,'Trial 7'!CB9,'Trial 8'!CB9)</f>
        <v>7398386.8894149717</v>
      </c>
      <c r="CC25" s="48">
        <f ca="1">SUM('Trial 1'!CC9,'Trial 2'!CC9,'Trial 3'!CC9,'Trial 4'!CC9,'Trial 5'!CC9,'Trial 6'!CC9,'Trial 7'!CC9,'Trial 8'!CC9)</f>
        <v>7535522.4158958457</v>
      </c>
      <c r="CD25" s="48">
        <f ca="1">SUM('Trial 1'!CD9,'Trial 2'!CD9,'Trial 3'!CD9,'Trial 4'!CD9,'Trial 5'!CD9,'Trial 6'!CD9,'Trial 7'!CD9,'Trial 8'!CD9)</f>
        <v>7431651.4493130092</v>
      </c>
      <c r="CE25" s="48">
        <f ca="1">SUM('Trial 1'!CE9,'Trial 2'!CE9,'Trial 3'!CE9,'Trial 4'!CE9,'Trial 5'!CE9,'Trial 6'!CE9,'Trial 7'!CE9,'Trial 8'!CE9)</f>
        <v>7368992.5442287726</v>
      </c>
      <c r="CF25" s="48">
        <f ca="1">SUM('Trial 1'!CF9,'Trial 2'!CF9,'Trial 3'!CF9,'Trial 4'!CF9,'Trial 5'!CF9,'Trial 6'!CF9,'Trial 7'!CF9,'Trial 8'!CF9)</f>
        <v>7371340.2911786484</v>
      </c>
      <c r="CG25" s="48">
        <f ca="1">SUM('Trial 1'!CG9,'Trial 2'!CG9,'Trial 3'!CG9,'Trial 4'!CG9,'Trial 5'!CG9,'Trial 6'!CG9,'Trial 7'!CG9,'Trial 8'!CG9)</f>
        <v>7426554.3934898023</v>
      </c>
      <c r="CH25" s="48">
        <f ca="1">SUM('Trial 1'!CH9,'Trial 2'!CH9,'Trial 3'!CH9,'Trial 4'!CH9,'Trial 5'!CH9,'Trial 6'!CH9,'Trial 7'!CH9,'Trial 8'!CH9)</f>
        <v>7336488.5025517726</v>
      </c>
      <c r="CI25" s="48">
        <f ca="1">SUM('Trial 1'!CI9,'Trial 2'!CI9,'Trial 3'!CI9,'Trial 4'!CI9,'Trial 5'!CI9,'Trial 6'!CI9,'Trial 7'!CI9,'Trial 8'!CI9)</f>
        <v>7439410.9220021237</v>
      </c>
      <c r="CJ25" s="48">
        <f ca="1">SUM('Trial 1'!CJ9,'Trial 2'!CJ9,'Trial 3'!CJ9,'Trial 4'!CJ9,'Trial 5'!CJ9,'Trial 6'!CJ9,'Trial 7'!CJ9,'Trial 8'!CJ9)</f>
        <v>7364023.2661395269</v>
      </c>
      <c r="CK25" s="48">
        <f ca="1">SUM('Trial 1'!CK9,'Trial 2'!CK9,'Trial 3'!CK9,'Trial 4'!CK9,'Trial 5'!CK9,'Trial 6'!CK9,'Trial 7'!CK9,'Trial 8'!CK9)</f>
        <v>7316164.1043025563</v>
      </c>
      <c r="CL25" s="48">
        <f ca="1">SUM('Trial 1'!CL9,'Trial 2'!CL9,'Trial 3'!CL9,'Trial 4'!CL9,'Trial 5'!CL9,'Trial 6'!CL9,'Trial 7'!CL9,'Trial 8'!CL9)</f>
        <v>7201699.6304726051</v>
      </c>
      <c r="CM25" s="48">
        <f ca="1">SUM('Trial 1'!CM9,'Trial 2'!CM9,'Trial 3'!CM9,'Trial 4'!CM9,'Trial 5'!CM9,'Trial 6'!CM9,'Trial 7'!CM9,'Trial 8'!CM9)</f>
        <v>7297641.7134307669</v>
      </c>
      <c r="CN25" s="49">
        <f ca="1">SUM(CB25:CM25)</f>
        <v>88487876.1224204</v>
      </c>
      <c r="CO25" s="48">
        <f ca="1">SUM('Trial 1'!CO9,'Trial 2'!CO9,'Trial 3'!CO9,'Trial 4'!CO9,'Trial 5'!CO9,'Trial 6'!CO9,'Trial 7'!CO9,'Trial 8'!CO9)</f>
        <v>7470720.2249845527</v>
      </c>
      <c r="CP25" s="48">
        <f ca="1">SUM('Trial 1'!CP9,'Trial 2'!CP9,'Trial 3'!CP9,'Trial 4'!CP9,'Trial 5'!CP9,'Trial 6'!CP9,'Trial 7'!CP9,'Trial 8'!CP9)</f>
        <v>7352899.3474181425</v>
      </c>
      <c r="CQ25" s="48">
        <f ca="1">SUM('Trial 1'!CQ9,'Trial 2'!CQ9,'Trial 3'!CQ9,'Trial 4'!CQ9,'Trial 5'!CQ9,'Trial 6'!CQ9,'Trial 7'!CQ9,'Trial 8'!CQ9)</f>
        <v>7333953.3713875525</v>
      </c>
      <c r="CR25" s="48">
        <f ca="1">SUM('Trial 1'!CR9,'Trial 2'!CR9,'Trial 3'!CR9,'Trial 4'!CR9,'Trial 5'!CR9,'Trial 6'!CR9,'Trial 7'!CR9,'Trial 8'!CR9)</f>
        <v>7405918.6409312403</v>
      </c>
      <c r="CS25" s="48">
        <f ca="1">SUM('Trial 1'!CS9,'Trial 2'!CS9,'Trial 3'!CS9,'Trial 4'!CS9,'Trial 5'!CS9,'Trial 6'!CS9,'Trial 7'!CS9,'Trial 8'!CS9)</f>
        <v>7358523.8853959478</v>
      </c>
      <c r="CT25" s="48">
        <f ca="1">SUM('Trial 1'!CT9,'Trial 2'!CT9,'Trial 3'!CT9,'Trial 4'!CT9,'Trial 5'!CT9,'Trial 6'!CT9,'Trial 7'!CT9,'Trial 8'!CT9)</f>
        <v>7358309.6039872672</v>
      </c>
      <c r="CU25" s="48">
        <f ca="1">SUM('Trial 1'!CU9,'Trial 2'!CU9,'Trial 3'!CU9,'Trial 4'!CU9,'Trial 5'!CU9,'Trial 6'!CU9,'Trial 7'!CU9,'Trial 8'!CU9)</f>
        <v>7280199.7189707924</v>
      </c>
      <c r="CV25" s="48">
        <f ca="1">SUM('Trial 1'!CV9,'Trial 2'!CV9,'Trial 3'!CV9,'Trial 4'!CV9,'Trial 5'!CV9,'Trial 6'!CV9,'Trial 7'!CV9,'Trial 8'!CV9)</f>
        <v>7281193.3754551867</v>
      </c>
      <c r="CW25" s="48">
        <f ca="1">SUM('Trial 1'!CW9,'Trial 2'!CW9,'Trial 3'!CW9,'Trial 4'!CW9,'Trial 5'!CW9,'Trial 6'!CW9,'Trial 7'!CW9,'Trial 8'!CW9)</f>
        <v>7242195.0074612042</v>
      </c>
      <c r="CX25" s="48">
        <f ca="1">SUM('Trial 1'!CX9,'Trial 2'!CX9,'Trial 3'!CX9,'Trial 4'!CX9,'Trial 5'!CX9,'Trial 6'!CX9,'Trial 7'!CX9,'Trial 8'!CX9)</f>
        <v>7408180.7015113588</v>
      </c>
      <c r="CY25" s="48">
        <f ca="1">SUM('Trial 1'!CY9,'Trial 2'!CY9,'Trial 3'!CY9,'Trial 4'!CY9,'Trial 5'!CY9,'Trial 6'!CY9,'Trial 7'!CY9,'Trial 8'!CY9)</f>
        <v>7379259.7599035138</v>
      </c>
      <c r="CZ25" s="48">
        <f ca="1">SUM('Trial 1'!CZ9,'Trial 2'!CZ9,'Trial 3'!CZ9,'Trial 4'!CZ9,'Trial 5'!CZ9,'Trial 6'!CZ9,'Trial 7'!CZ9,'Trial 8'!CZ9)</f>
        <v>7518651.1927943351</v>
      </c>
      <c r="DA25" s="49">
        <f ca="1">SUM(CO25:CZ25)</f>
        <v>88390004.830201104</v>
      </c>
      <c r="DB25" s="48">
        <f ca="1">SUM('Trial 1'!DB9,'Trial 2'!DB9,'Trial 3'!DB9,'Trial 4'!DB9,'Trial 5'!DB9,'Trial 6'!DB9,'Trial 7'!DB9,'Trial 8'!DB9)</f>
        <v>7303296.0768147307</v>
      </c>
      <c r="DC25" s="48">
        <f ca="1">SUM('Trial 1'!DC9,'Trial 2'!DC9,'Trial 3'!DC9,'Trial 4'!DC9,'Trial 5'!DC9,'Trial 6'!DC9,'Trial 7'!DC9,'Trial 8'!DC9)</f>
        <v>7398084.5934727229</v>
      </c>
      <c r="DD25" s="48">
        <f ca="1">SUM('Trial 1'!DD9,'Trial 2'!DD9,'Trial 3'!DD9,'Trial 4'!DD9,'Trial 5'!DD9,'Trial 6'!DD9,'Trial 7'!DD9,'Trial 8'!DD9)</f>
        <v>7161574.2273686118</v>
      </c>
      <c r="DE25" s="48">
        <f ca="1">SUM('Trial 1'!DE9,'Trial 2'!DE9,'Trial 3'!DE9,'Trial 4'!DE9,'Trial 5'!DE9,'Trial 6'!DE9,'Trial 7'!DE9,'Trial 8'!DE9)</f>
        <v>7369458.3317587888</v>
      </c>
      <c r="DF25" s="48">
        <f ca="1">SUM('Trial 1'!DF9,'Trial 2'!DF9,'Trial 3'!DF9,'Trial 4'!DF9,'Trial 5'!DF9,'Trial 6'!DF9,'Trial 7'!DF9,'Trial 8'!DF9)</f>
        <v>7296999.9633799139</v>
      </c>
      <c r="DG25" s="48">
        <f ca="1">SUM('Trial 1'!DG9,'Trial 2'!DG9,'Trial 3'!DG9,'Trial 4'!DG9,'Trial 5'!DG9,'Trial 6'!DG9,'Trial 7'!DG9,'Trial 8'!DG9)</f>
        <v>7211002.2892095633</v>
      </c>
      <c r="DH25" s="48">
        <f ca="1">SUM('Trial 1'!DH9,'Trial 2'!DH9,'Trial 3'!DH9,'Trial 4'!DH9,'Trial 5'!DH9,'Trial 6'!DH9,'Trial 7'!DH9,'Trial 8'!DH9)</f>
        <v>7352857.392857383</v>
      </c>
      <c r="DI25" s="48">
        <f ca="1">SUM('Trial 1'!DI9,'Trial 2'!DI9,'Trial 3'!DI9,'Trial 4'!DI9,'Trial 5'!DI9,'Trial 6'!DI9,'Trial 7'!DI9,'Trial 8'!DI9)</f>
        <v>7233283.4356594961</v>
      </c>
      <c r="DJ25" s="48">
        <f ca="1">SUM('Trial 1'!DJ9,'Trial 2'!DJ9,'Trial 3'!DJ9,'Trial 4'!DJ9,'Trial 5'!DJ9,'Trial 6'!DJ9,'Trial 7'!DJ9,'Trial 8'!DJ9)</f>
        <v>7401398.9415383823</v>
      </c>
      <c r="DK25" s="48">
        <f ca="1">SUM('Trial 1'!DK9,'Trial 2'!DK9,'Trial 3'!DK9,'Trial 4'!DK9,'Trial 5'!DK9,'Trial 6'!DK9,'Trial 7'!DK9,'Trial 8'!DK9)</f>
        <v>7395549.5109326765</v>
      </c>
      <c r="DL25" s="48">
        <f ca="1">SUM('Trial 1'!DL9,'Trial 2'!DL9,'Trial 3'!DL9,'Trial 4'!DL9,'Trial 5'!DL9,'Trial 6'!DL9,'Trial 7'!DL9,'Trial 8'!DL9)</f>
        <v>7322623.7238481091</v>
      </c>
      <c r="DM25" s="48">
        <f ca="1">SUM('Trial 1'!DM9,'Trial 2'!DM9,'Trial 3'!DM9,'Trial 4'!DM9,'Trial 5'!DM9,'Trial 6'!DM9,'Trial 7'!DM9,'Trial 8'!DM9)</f>
        <v>7435236.0944187716</v>
      </c>
      <c r="DN25" s="49">
        <f ca="1">SUM(DB25:DM25)</f>
        <v>87881364.581259131</v>
      </c>
      <c r="DO25" s="48">
        <f ca="1">SUM('Trial 1'!DO9,'Trial 2'!DO9,'Trial 3'!DO9,'Trial 4'!DO9,'Trial 5'!DO9,'Trial 6'!DO9,'Trial 7'!DO9,'Trial 8'!DO9)</f>
        <v>7253952.031747614</v>
      </c>
      <c r="DP25" s="48">
        <f ca="1">SUM('Trial 1'!DP9,'Trial 2'!DP9,'Trial 3'!DP9,'Trial 4'!DP9,'Trial 5'!DP9,'Trial 6'!DP9,'Trial 7'!DP9,'Trial 8'!DP9)</f>
        <v>7321852.7728701206</v>
      </c>
      <c r="DQ25" s="48">
        <f ca="1">SUM('Trial 1'!DQ9,'Trial 2'!DQ9,'Trial 3'!DQ9,'Trial 4'!DQ9,'Trial 5'!DQ9,'Trial 6'!DQ9,'Trial 7'!DQ9,'Trial 8'!DQ9)</f>
        <v>7350764.5141998073</v>
      </c>
      <c r="DR25" s="48">
        <f ca="1">SUM('Trial 1'!DR9,'Trial 2'!DR9,'Trial 3'!DR9,'Trial 4'!DR9,'Trial 5'!DR9,'Trial 6'!DR9,'Trial 7'!DR9,'Trial 8'!DR9)</f>
        <v>7169048.2500139391</v>
      </c>
      <c r="DS25" s="48">
        <f ca="1">SUM('Trial 1'!DS9,'Trial 2'!DS9,'Trial 3'!DS9,'Trial 4'!DS9,'Trial 5'!DS9,'Trial 6'!DS9,'Trial 7'!DS9,'Trial 8'!DS9)</f>
        <v>7206062.3335805451</v>
      </c>
      <c r="DT25" s="48">
        <f ca="1">SUM('Trial 1'!DT9,'Trial 2'!DT9,'Trial 3'!DT9,'Trial 4'!DT9,'Trial 5'!DT9,'Trial 6'!DT9,'Trial 7'!DT9,'Trial 8'!DT9)</f>
        <v>7296492.3960490087</v>
      </c>
      <c r="DU25" s="48">
        <f ca="1">SUM('Trial 1'!DU9,'Trial 2'!DU9,'Trial 3'!DU9,'Trial 4'!DU9,'Trial 5'!DU9,'Trial 6'!DU9,'Trial 7'!DU9,'Trial 8'!DU9)</f>
        <v>7289143.6716567725</v>
      </c>
      <c r="DV25" s="48">
        <f ca="1">SUM('Trial 1'!DV9,'Trial 2'!DV9,'Trial 3'!DV9,'Trial 4'!DV9,'Trial 5'!DV9,'Trial 6'!DV9,'Trial 7'!DV9,'Trial 8'!DV9)</f>
        <v>7327357.1038295934</v>
      </c>
      <c r="DW25" s="48">
        <f ca="1">SUM('Trial 1'!DW9,'Trial 2'!DW9,'Trial 3'!DW9,'Trial 4'!DW9,'Trial 5'!DW9,'Trial 6'!DW9,'Trial 7'!DW9,'Trial 8'!DW9)</f>
        <v>7163145.7769748513</v>
      </c>
      <c r="DX25" s="48">
        <f ca="1">SUM('Trial 1'!DX9,'Trial 2'!DX9,'Trial 3'!DX9,'Trial 4'!DX9,'Trial 5'!DX9,'Trial 6'!DX9,'Trial 7'!DX9,'Trial 8'!DX9)</f>
        <v>7257966.4982654639</v>
      </c>
      <c r="DY25" s="48">
        <f ca="1">SUM('Trial 1'!DY9,'Trial 2'!DY9,'Trial 3'!DY9,'Trial 4'!DY9,'Trial 5'!DY9,'Trial 6'!DY9,'Trial 7'!DY9,'Trial 8'!DY9)</f>
        <v>7230169.8287711032</v>
      </c>
      <c r="DZ25" s="48">
        <f ca="1">SUM('Trial 1'!DZ9,'Trial 2'!DZ9,'Trial 3'!DZ9,'Trial 4'!DZ9,'Trial 5'!DZ9,'Trial 6'!DZ9,'Trial 7'!DZ9,'Trial 8'!DZ9)</f>
        <v>7296916.2902481472</v>
      </c>
      <c r="EA25" s="49">
        <f ca="1">SUM(DO25:DZ25)</f>
        <v>87162871.468206957</v>
      </c>
      <c r="EB25" s="48">
        <f ca="1">SUM('Trial 1'!EB9,'Trial 2'!EB9,'Trial 3'!EB9,'Trial 4'!EB9,'Trial 5'!EB9,'Trial 6'!EB9,'Trial 7'!EB9,'Trial 8'!EB9)</f>
        <v>7312666.22753816</v>
      </c>
      <c r="EC25" s="48">
        <f ca="1">SUM('Trial 1'!EC9,'Trial 2'!EC9,'Trial 3'!EC9,'Trial 4'!EC9,'Trial 5'!EC9,'Trial 6'!EC9,'Trial 7'!EC9,'Trial 8'!EC9)</f>
        <v>7316120.8386299293</v>
      </c>
      <c r="ED25" s="48">
        <f ca="1">SUM('Trial 1'!ED9,'Trial 2'!ED9,'Trial 3'!ED9,'Trial 4'!ED9,'Trial 5'!ED9,'Trial 6'!ED9,'Trial 7'!ED9,'Trial 8'!ED9)</f>
        <v>7135008.1184467273</v>
      </c>
      <c r="EE25" s="48">
        <f ca="1">SUM('Trial 1'!EE9,'Trial 2'!EE9,'Trial 3'!EE9,'Trial 4'!EE9,'Trial 5'!EE9,'Trial 6'!EE9,'Trial 7'!EE9,'Trial 8'!EE9)</f>
        <v>7236032.247290343</v>
      </c>
      <c r="EF25" s="48">
        <f ca="1">SUM('Trial 1'!EF9,'Trial 2'!EF9,'Trial 3'!EF9,'Trial 4'!EF9,'Trial 5'!EF9,'Trial 6'!EF9,'Trial 7'!EF9,'Trial 8'!EF9)</f>
        <v>7188950.0651309919</v>
      </c>
      <c r="EG25" s="48">
        <f ca="1">SUM('Trial 1'!EG9,'Trial 2'!EG9,'Trial 3'!EG9,'Trial 4'!EG9,'Trial 5'!EG9,'Trial 6'!EG9,'Trial 7'!EG9,'Trial 8'!EG9)</f>
        <v>7214882.1972788908</v>
      </c>
      <c r="EH25" s="48">
        <f ca="1">SUM('Trial 1'!EH9,'Trial 2'!EH9,'Trial 3'!EH9,'Trial 4'!EH9,'Trial 5'!EH9,'Trial 6'!EH9,'Trial 7'!EH9,'Trial 8'!EH9)</f>
        <v>7210079.1137360828</v>
      </c>
      <c r="EI25" s="48">
        <f ca="1">SUM('Trial 1'!EI9,'Trial 2'!EI9,'Trial 3'!EI9,'Trial 4'!EI9,'Trial 5'!EI9,'Trial 6'!EI9,'Trial 7'!EI9,'Trial 8'!EI9)</f>
        <v>7285999.0042922003</v>
      </c>
      <c r="EJ25" s="48">
        <f ca="1">SUM('Trial 1'!EJ9,'Trial 2'!EJ9,'Trial 3'!EJ9,'Trial 4'!EJ9,'Trial 5'!EJ9,'Trial 6'!EJ9,'Trial 7'!EJ9,'Trial 8'!EJ9)</f>
        <v>7280630.5305849379</v>
      </c>
      <c r="EK25" s="48">
        <f ca="1">SUM('Trial 1'!EK9,'Trial 2'!EK9,'Trial 3'!EK9,'Trial 4'!EK9,'Trial 5'!EK9,'Trial 6'!EK9,'Trial 7'!EK9,'Trial 8'!EK9)</f>
        <v>7237402.4789159968</v>
      </c>
      <c r="EL25" s="48">
        <f ca="1">SUM('Trial 1'!EL9,'Trial 2'!EL9,'Trial 3'!EL9,'Trial 4'!EL9,'Trial 5'!EL9,'Trial 6'!EL9,'Trial 7'!EL9,'Trial 8'!EL9)</f>
        <v>7304006.8651003391</v>
      </c>
      <c r="EM25" s="48">
        <f ca="1">SUM('Trial 1'!EM9,'Trial 2'!EM9,'Trial 3'!EM9,'Trial 4'!EM9,'Trial 5'!EM9,'Trial 6'!EM9,'Trial 7'!EM9,'Trial 8'!EM9)</f>
        <v>7199872.3016940169</v>
      </c>
      <c r="EN25" s="49">
        <f ca="1">SUM(EB25:EM25)</f>
        <v>86921649.988638625</v>
      </c>
    </row>
    <row r="26" spans="1:144" ht="12.75" customHeight="1" x14ac:dyDescent="0.2">
      <c r="A26" s="2" t="str">
        <f>Labels!B45</f>
        <v>Final Sales</v>
      </c>
    </row>
    <row r="27" spans="1:144" ht="12.75" customHeight="1" x14ac:dyDescent="0.2">
      <c r="A27" s="47" t="str">
        <f>Labels!D96</f>
        <v>Trials</v>
      </c>
      <c r="B27" s="19" t="str">
        <f>ZZZ__FnCalls!F7</f>
        <v>MMM 2010</v>
      </c>
      <c r="C27" s="20" t="str">
        <f>ZZZ__FnCalls!F8</f>
        <v>MMM 2010</v>
      </c>
      <c r="D27" s="20" t="str">
        <f>ZZZ__FnCalls!F9</f>
        <v>MMM 2010</v>
      </c>
      <c r="E27" s="20" t="str">
        <f>ZZZ__FnCalls!F10</f>
        <v>MMM 2010</v>
      </c>
      <c r="F27" s="20" t="str">
        <f>ZZZ__FnCalls!F11</f>
        <v>MMM 2010</v>
      </c>
      <c r="G27" s="20" t="str">
        <f>ZZZ__FnCalls!F12</f>
        <v>MMM 2010</v>
      </c>
      <c r="H27" s="20" t="str">
        <f>ZZZ__FnCalls!F13</f>
        <v>MMM 2010</v>
      </c>
      <c r="I27" s="20" t="str">
        <f>ZZZ__FnCalls!F14</f>
        <v>MMM 2010</v>
      </c>
      <c r="J27" s="20" t="str">
        <f>ZZZ__FnCalls!F15</f>
        <v>MMM 2010</v>
      </c>
      <c r="K27" s="20" t="str">
        <f>ZZZ__FnCalls!F16</f>
        <v>MMM 2010</v>
      </c>
      <c r="L27" s="20" t="str">
        <f>ZZZ__FnCalls!F17</f>
        <v>MMM 2010</v>
      </c>
      <c r="M27" s="20" t="str">
        <f>ZZZ__FnCalls!F18</f>
        <v>MMM 2010</v>
      </c>
      <c r="N27" s="21" t="str">
        <f>ZZZ__FnCalls!H7</f>
        <v>2010</v>
      </c>
      <c r="O27" s="20" t="str">
        <f>ZZZ__FnCalls!F19</f>
        <v>MMM 2011</v>
      </c>
      <c r="P27" s="20" t="str">
        <f>ZZZ__FnCalls!F20</f>
        <v>MMM 2011</v>
      </c>
      <c r="Q27" s="20" t="str">
        <f>ZZZ__FnCalls!F21</f>
        <v>MMM 2011</v>
      </c>
      <c r="R27" s="20" t="str">
        <f>ZZZ__FnCalls!F22</f>
        <v>MMM 2011</v>
      </c>
      <c r="S27" s="20" t="str">
        <f>ZZZ__FnCalls!F23</f>
        <v>MMM 2011</v>
      </c>
      <c r="T27" s="20" t="str">
        <f>ZZZ__FnCalls!F24</f>
        <v>MMM 2011</v>
      </c>
      <c r="U27" s="20" t="str">
        <f>ZZZ__FnCalls!F25</f>
        <v>MMM 2011</v>
      </c>
      <c r="V27" s="20" t="str">
        <f>ZZZ__FnCalls!F26</f>
        <v>MMM 2011</v>
      </c>
      <c r="W27" s="20" t="str">
        <f>ZZZ__FnCalls!F27</f>
        <v>MMM 2011</v>
      </c>
      <c r="X27" s="20" t="str">
        <f>ZZZ__FnCalls!F28</f>
        <v>MMM 2011</v>
      </c>
      <c r="Y27" s="20" t="str">
        <f>ZZZ__FnCalls!F29</f>
        <v>MMM 2011</v>
      </c>
      <c r="Z27" s="20" t="str">
        <f>ZZZ__FnCalls!F30</f>
        <v>MMM 2011</v>
      </c>
      <c r="AA27" s="21" t="str">
        <f>ZZZ__FnCalls!H19</f>
        <v>2011</v>
      </c>
      <c r="AB27" s="20" t="str">
        <f>ZZZ__FnCalls!F31</f>
        <v>MMM 2012</v>
      </c>
      <c r="AC27" s="20" t="str">
        <f>ZZZ__FnCalls!F32</f>
        <v>MMM 2012</v>
      </c>
      <c r="AD27" s="20" t="str">
        <f>ZZZ__FnCalls!F33</f>
        <v>MMM 2012</v>
      </c>
      <c r="AE27" s="20" t="str">
        <f>ZZZ__FnCalls!F34</f>
        <v>MMM 2012</v>
      </c>
      <c r="AF27" s="20" t="str">
        <f>ZZZ__FnCalls!F35</f>
        <v>MMM 2012</v>
      </c>
      <c r="AG27" s="20" t="str">
        <f>ZZZ__FnCalls!F36</f>
        <v>MMM 2012</v>
      </c>
      <c r="AH27" s="20" t="str">
        <f>ZZZ__FnCalls!F37</f>
        <v>MMM 2012</v>
      </c>
      <c r="AI27" s="20" t="str">
        <f>ZZZ__FnCalls!F38</f>
        <v>MMM 2012</v>
      </c>
      <c r="AJ27" s="20" t="str">
        <f>ZZZ__FnCalls!F39</f>
        <v>MMM 2012</v>
      </c>
      <c r="AK27" s="20" t="str">
        <f>ZZZ__FnCalls!F40</f>
        <v>MMM 2012</v>
      </c>
      <c r="AL27" s="20" t="str">
        <f>ZZZ__FnCalls!F41</f>
        <v>MMM 2012</v>
      </c>
      <c r="AM27" s="20" t="str">
        <f>ZZZ__FnCalls!F42</f>
        <v>MMM 2012</v>
      </c>
      <c r="AN27" s="21" t="str">
        <f>ZZZ__FnCalls!H31</f>
        <v>2012</v>
      </c>
      <c r="AO27" s="20" t="str">
        <f>ZZZ__FnCalls!F43</f>
        <v>MMM 2013</v>
      </c>
      <c r="AP27" s="20" t="str">
        <f>ZZZ__FnCalls!F44</f>
        <v>MMM 2013</v>
      </c>
      <c r="AQ27" s="20" t="str">
        <f>ZZZ__FnCalls!F45</f>
        <v>MMM 2013</v>
      </c>
      <c r="AR27" s="20" t="str">
        <f>ZZZ__FnCalls!F46</f>
        <v>MMM 2013</v>
      </c>
      <c r="AS27" s="20" t="str">
        <f>ZZZ__FnCalls!F47</f>
        <v>MMM 2013</v>
      </c>
      <c r="AT27" s="20" t="str">
        <f>ZZZ__FnCalls!F48</f>
        <v>MMM 2013</v>
      </c>
      <c r="AU27" s="20" t="str">
        <f>ZZZ__FnCalls!F49</f>
        <v>MMM 2013</v>
      </c>
      <c r="AV27" s="20" t="str">
        <f>ZZZ__FnCalls!F50</f>
        <v>MMM 2013</v>
      </c>
      <c r="AW27" s="20" t="str">
        <f>ZZZ__FnCalls!F51</f>
        <v>MMM 2013</v>
      </c>
      <c r="AX27" s="20" t="str">
        <f>ZZZ__FnCalls!F52</f>
        <v>MMM 2013</v>
      </c>
      <c r="AY27" s="20" t="str">
        <f>ZZZ__FnCalls!F53</f>
        <v>MMM 2013</v>
      </c>
      <c r="AZ27" s="20" t="str">
        <f>ZZZ__FnCalls!F54</f>
        <v>MMM 2013</v>
      </c>
      <c r="BA27" s="21" t="str">
        <f>ZZZ__FnCalls!H43</f>
        <v>2013</v>
      </c>
      <c r="BB27" s="20" t="str">
        <f>ZZZ__FnCalls!F55</f>
        <v>MMM 2014</v>
      </c>
      <c r="BC27" s="20" t="str">
        <f>ZZZ__FnCalls!F56</f>
        <v>MMM 2014</v>
      </c>
      <c r="BD27" s="20" t="str">
        <f>ZZZ__FnCalls!F57</f>
        <v>MMM 2014</v>
      </c>
      <c r="BE27" s="20" t="str">
        <f>ZZZ__FnCalls!F58</f>
        <v>MMM 2014</v>
      </c>
      <c r="BF27" s="20" t="str">
        <f>ZZZ__FnCalls!F59</f>
        <v>MMM 2014</v>
      </c>
      <c r="BG27" s="20" t="str">
        <f>ZZZ__FnCalls!F60</f>
        <v>MMM 2014</v>
      </c>
      <c r="BH27" s="20" t="str">
        <f>ZZZ__FnCalls!F61</f>
        <v>MMM 2014</v>
      </c>
      <c r="BI27" s="20" t="str">
        <f>ZZZ__FnCalls!F62</f>
        <v>MMM 2014</v>
      </c>
      <c r="BJ27" s="20" t="str">
        <f>ZZZ__FnCalls!F63</f>
        <v>MMM 2014</v>
      </c>
      <c r="BK27" s="20" t="str">
        <f>ZZZ__FnCalls!F64</f>
        <v>MMM 2014</v>
      </c>
      <c r="BL27" s="20" t="str">
        <f>ZZZ__FnCalls!F65</f>
        <v>MMM 2014</v>
      </c>
      <c r="BM27" s="20" t="str">
        <f>ZZZ__FnCalls!F66</f>
        <v>MMM 2014</v>
      </c>
      <c r="BN27" s="21" t="str">
        <f>ZZZ__FnCalls!H55</f>
        <v>2014</v>
      </c>
      <c r="BO27" s="20" t="str">
        <f>ZZZ__FnCalls!F67</f>
        <v>MMM 2015</v>
      </c>
      <c r="BP27" s="20" t="str">
        <f>ZZZ__FnCalls!F68</f>
        <v>MMM 2015</v>
      </c>
      <c r="BQ27" s="20" t="str">
        <f>ZZZ__FnCalls!F69</f>
        <v>MMM 2015</v>
      </c>
      <c r="BR27" s="20" t="str">
        <f>ZZZ__FnCalls!F70</f>
        <v>MMM 2015</v>
      </c>
      <c r="BS27" s="20" t="str">
        <f>ZZZ__FnCalls!F71</f>
        <v>MMM 2015</v>
      </c>
      <c r="BT27" s="20" t="str">
        <f>ZZZ__FnCalls!F72</f>
        <v>MMM 2015</v>
      </c>
      <c r="BU27" s="20" t="str">
        <f>ZZZ__FnCalls!F73</f>
        <v>MMM 2015</v>
      </c>
      <c r="BV27" s="20" t="str">
        <f>ZZZ__FnCalls!F74</f>
        <v>MMM 2015</v>
      </c>
      <c r="BW27" s="20" t="str">
        <f>ZZZ__FnCalls!F75</f>
        <v>MMM 2015</v>
      </c>
      <c r="BX27" s="20" t="str">
        <f>ZZZ__FnCalls!F76</f>
        <v>MMM 2015</v>
      </c>
      <c r="BY27" s="20" t="str">
        <f>ZZZ__FnCalls!F77</f>
        <v>MMM 2015</v>
      </c>
      <c r="BZ27" s="20" t="str">
        <f>ZZZ__FnCalls!F78</f>
        <v>MMM 2015</v>
      </c>
      <c r="CA27" s="21" t="str">
        <f>ZZZ__FnCalls!H67</f>
        <v>2015</v>
      </c>
      <c r="CB27" s="20" t="str">
        <f>ZZZ__FnCalls!F79</f>
        <v>MMM 2016</v>
      </c>
      <c r="CC27" s="20" t="str">
        <f>ZZZ__FnCalls!F80</f>
        <v>MMM 2016</v>
      </c>
      <c r="CD27" s="20" t="str">
        <f>ZZZ__FnCalls!F81</f>
        <v>MMM 2016</v>
      </c>
      <c r="CE27" s="20" t="str">
        <f>ZZZ__FnCalls!F82</f>
        <v>MMM 2016</v>
      </c>
      <c r="CF27" s="20" t="str">
        <f>ZZZ__FnCalls!F83</f>
        <v>MMM 2016</v>
      </c>
      <c r="CG27" s="20" t="str">
        <f>ZZZ__FnCalls!F84</f>
        <v>MMM 2016</v>
      </c>
      <c r="CH27" s="20" t="str">
        <f>ZZZ__FnCalls!F85</f>
        <v>MMM 2016</v>
      </c>
      <c r="CI27" s="20" t="str">
        <f>ZZZ__FnCalls!F86</f>
        <v>MMM 2016</v>
      </c>
      <c r="CJ27" s="20" t="str">
        <f>ZZZ__FnCalls!F87</f>
        <v>MMM 2016</v>
      </c>
      <c r="CK27" s="20" t="str">
        <f>ZZZ__FnCalls!F88</f>
        <v>MMM 2016</v>
      </c>
      <c r="CL27" s="20" t="str">
        <f>ZZZ__FnCalls!F89</f>
        <v>MMM 2016</v>
      </c>
      <c r="CM27" s="20" t="str">
        <f>ZZZ__FnCalls!F90</f>
        <v>MMM 2016</v>
      </c>
      <c r="CN27" s="21" t="str">
        <f>ZZZ__FnCalls!H79</f>
        <v>2016</v>
      </c>
      <c r="CO27" s="20" t="str">
        <f>ZZZ__FnCalls!F91</f>
        <v>MMM 2017</v>
      </c>
      <c r="CP27" s="20" t="str">
        <f>ZZZ__FnCalls!F92</f>
        <v>MMM 2017</v>
      </c>
      <c r="CQ27" s="20" t="str">
        <f>ZZZ__FnCalls!F93</f>
        <v>MMM 2017</v>
      </c>
      <c r="CR27" s="20" t="str">
        <f>ZZZ__FnCalls!F94</f>
        <v>MMM 2017</v>
      </c>
      <c r="CS27" s="20" t="str">
        <f>ZZZ__FnCalls!F95</f>
        <v>MMM 2017</v>
      </c>
      <c r="CT27" s="20" t="str">
        <f>ZZZ__FnCalls!F96</f>
        <v>MMM 2017</v>
      </c>
      <c r="CU27" s="20" t="str">
        <f>ZZZ__FnCalls!F97</f>
        <v>MMM 2017</v>
      </c>
      <c r="CV27" s="20" t="str">
        <f>ZZZ__FnCalls!F98</f>
        <v>MMM 2017</v>
      </c>
      <c r="CW27" s="20" t="str">
        <f>ZZZ__FnCalls!F99</f>
        <v>MMM 2017</v>
      </c>
      <c r="CX27" s="20" t="str">
        <f>ZZZ__FnCalls!F100</f>
        <v>MMM 2017</v>
      </c>
      <c r="CY27" s="20" t="str">
        <f>ZZZ__FnCalls!F101</f>
        <v>MMM 2017</v>
      </c>
      <c r="CZ27" s="20" t="str">
        <f>ZZZ__FnCalls!F102</f>
        <v>MMM 2017</v>
      </c>
      <c r="DA27" s="21" t="str">
        <f>ZZZ__FnCalls!H91</f>
        <v>2017</v>
      </c>
      <c r="DB27" s="20" t="str">
        <f>ZZZ__FnCalls!F103</f>
        <v>MMM 2018</v>
      </c>
      <c r="DC27" s="20" t="str">
        <f>ZZZ__FnCalls!F104</f>
        <v>MMM 2018</v>
      </c>
      <c r="DD27" s="20" t="str">
        <f>ZZZ__FnCalls!F105</f>
        <v>MMM 2018</v>
      </c>
      <c r="DE27" s="20" t="str">
        <f>ZZZ__FnCalls!F106</f>
        <v>MMM 2018</v>
      </c>
      <c r="DF27" s="20" t="str">
        <f>ZZZ__FnCalls!F107</f>
        <v>MMM 2018</v>
      </c>
      <c r="DG27" s="20" t="str">
        <f>ZZZ__FnCalls!F108</f>
        <v>MMM 2018</v>
      </c>
      <c r="DH27" s="20" t="str">
        <f>ZZZ__FnCalls!F109</f>
        <v>MMM 2018</v>
      </c>
      <c r="DI27" s="20" t="str">
        <f>ZZZ__FnCalls!F110</f>
        <v>MMM 2018</v>
      </c>
      <c r="DJ27" s="20" t="str">
        <f>ZZZ__FnCalls!F111</f>
        <v>MMM 2018</v>
      </c>
      <c r="DK27" s="20" t="str">
        <f>ZZZ__FnCalls!F112</f>
        <v>MMM 2018</v>
      </c>
      <c r="DL27" s="20" t="str">
        <f>ZZZ__FnCalls!F113</f>
        <v>MMM 2018</v>
      </c>
      <c r="DM27" s="20" t="str">
        <f>ZZZ__FnCalls!F114</f>
        <v>MMM 2018</v>
      </c>
      <c r="DN27" s="21" t="str">
        <f>ZZZ__FnCalls!H103</f>
        <v>2018</v>
      </c>
      <c r="DO27" s="20" t="str">
        <f>ZZZ__FnCalls!F115</f>
        <v>MMM 2019</v>
      </c>
      <c r="DP27" s="20" t="str">
        <f>ZZZ__FnCalls!F116</f>
        <v>MMM 2019</v>
      </c>
      <c r="DQ27" s="20" t="str">
        <f>ZZZ__FnCalls!F117</f>
        <v>MMM 2019</v>
      </c>
      <c r="DR27" s="20" t="str">
        <f>ZZZ__FnCalls!F118</f>
        <v>MMM 2019</v>
      </c>
      <c r="DS27" s="20" t="str">
        <f>ZZZ__FnCalls!F119</f>
        <v>MMM 2019</v>
      </c>
      <c r="DT27" s="20" t="str">
        <f>ZZZ__FnCalls!F120</f>
        <v>MMM 2019</v>
      </c>
      <c r="DU27" s="20" t="str">
        <f>ZZZ__FnCalls!F121</f>
        <v>MMM 2019</v>
      </c>
      <c r="DV27" s="20" t="str">
        <f>ZZZ__FnCalls!F122</f>
        <v>MMM 2019</v>
      </c>
      <c r="DW27" s="20" t="str">
        <f>ZZZ__FnCalls!F123</f>
        <v>MMM 2019</v>
      </c>
      <c r="DX27" s="20" t="str">
        <f>ZZZ__FnCalls!F124</f>
        <v>MMM 2019</v>
      </c>
      <c r="DY27" s="20" t="str">
        <f>ZZZ__FnCalls!F125</f>
        <v>MMM 2019</v>
      </c>
      <c r="DZ27" s="20" t="str">
        <f>ZZZ__FnCalls!F126</f>
        <v>MMM 2019</v>
      </c>
      <c r="EA27" s="21" t="str">
        <f>ZZZ__FnCalls!H115</f>
        <v>2019</v>
      </c>
      <c r="EB27" s="20" t="str">
        <f>ZZZ__FnCalls!F127</f>
        <v>MMM 2020</v>
      </c>
      <c r="EC27" s="20" t="str">
        <f>ZZZ__FnCalls!F128</f>
        <v>MMM 2020</v>
      </c>
      <c r="ED27" s="20" t="str">
        <f>ZZZ__FnCalls!F129</f>
        <v>MMM 2020</v>
      </c>
      <c r="EE27" s="20" t="str">
        <f>ZZZ__FnCalls!F130</f>
        <v>MMM 2020</v>
      </c>
      <c r="EF27" s="20" t="str">
        <f>ZZZ__FnCalls!F131</f>
        <v>MMM 2020</v>
      </c>
      <c r="EG27" s="20" t="str">
        <f>ZZZ__FnCalls!F132</f>
        <v>MMM 2020</v>
      </c>
      <c r="EH27" s="20" t="str">
        <f>ZZZ__FnCalls!F133</f>
        <v>MMM 2020</v>
      </c>
      <c r="EI27" s="20" t="str">
        <f>ZZZ__FnCalls!F134</f>
        <v>MMM 2020</v>
      </c>
      <c r="EJ27" s="20" t="str">
        <f>ZZZ__FnCalls!F135</f>
        <v>MMM 2020</v>
      </c>
      <c r="EK27" s="20" t="str">
        <f>ZZZ__FnCalls!F136</f>
        <v>MMM 2020</v>
      </c>
      <c r="EL27" s="20" t="str">
        <f>ZZZ__FnCalls!F137</f>
        <v>MMM 2020</v>
      </c>
      <c r="EM27" s="20" t="str">
        <f>ZZZ__FnCalls!F138</f>
        <v>MMM 2020</v>
      </c>
      <c r="EN27" s="21" t="str">
        <f>ZZZ__FnCalls!H127</f>
        <v>2020</v>
      </c>
    </row>
    <row r="28" spans="1:144" ht="12.75" customHeight="1" x14ac:dyDescent="0.2">
      <c r="A28" s="7" t="str">
        <f>Labels!B96</f>
        <v>Trial 01</v>
      </c>
      <c r="B28" s="22">
        <f>'Trial 1'!B36</f>
        <v>963388.68108289549</v>
      </c>
      <c r="C28" s="22">
        <f ca="1">'Trial 1'!C36</f>
        <v>962678.33157742582</v>
      </c>
      <c r="D28" s="22">
        <f ca="1">'Trial 1'!D36</f>
        <v>961960.1112583495</v>
      </c>
      <c r="E28" s="22">
        <f ca="1">'Trial 1'!E36</f>
        <v>961423.58269595343</v>
      </c>
      <c r="F28" s="22">
        <f ca="1">'Trial 1'!F36</f>
        <v>960738.4875561737</v>
      </c>
      <c r="G28" s="22">
        <f ca="1">'Trial 1'!G36</f>
        <v>960120.0157993756</v>
      </c>
      <c r="H28" s="22">
        <f ca="1">'Trial 1'!H36</f>
        <v>959526.54089132196</v>
      </c>
      <c r="I28" s="22">
        <f ca="1">'Trial 1'!I36</f>
        <v>958950.81008971122</v>
      </c>
      <c r="J28" s="22">
        <f ca="1">'Trial 1'!J36</f>
        <v>958359.63927940361</v>
      </c>
      <c r="K28" s="22">
        <f ca="1">'Trial 1'!K36</f>
        <v>957984.28545205842</v>
      </c>
      <c r="L28" s="22">
        <f ca="1">'Trial 1'!L36</f>
        <v>957401.39863629546</v>
      </c>
      <c r="M28" s="22">
        <f ca="1">'Trial 1'!M36</f>
        <v>956933.66504226089</v>
      </c>
      <c r="N28" s="23">
        <f ca="1">SUM('Trial 1'!B36:M36)</f>
        <v>11519465.549361223</v>
      </c>
      <c r="O28" s="22">
        <f ca="1">'Trial 1'!O36</f>
        <v>956294.26386116515</v>
      </c>
      <c r="P28" s="22">
        <f ca="1">'Trial 1'!P36</f>
        <v>955711.71897542605</v>
      </c>
      <c r="Q28" s="22">
        <f ca="1">'Trial 1'!Q36</f>
        <v>955296.35388009693</v>
      </c>
      <c r="R28" s="22">
        <f ca="1">'Trial 1'!R36</f>
        <v>954703.38240639388</v>
      </c>
      <c r="S28" s="22">
        <f ca="1">'Trial 1'!S36</f>
        <v>954308.05246000655</v>
      </c>
      <c r="T28" s="22">
        <f ca="1">'Trial 1'!T36</f>
        <v>953782.66952294379</v>
      </c>
      <c r="U28" s="22">
        <f ca="1">'Trial 1'!U36</f>
        <v>953234.98249221442</v>
      </c>
      <c r="V28" s="22">
        <f ca="1">'Trial 1'!V36</f>
        <v>952744.96326234646</v>
      </c>
      <c r="W28" s="22">
        <f ca="1">'Trial 1'!W36</f>
        <v>952286.80992115417</v>
      </c>
      <c r="X28" s="22">
        <f ca="1">'Trial 1'!X36</f>
        <v>951627.95733578817</v>
      </c>
      <c r="Y28" s="22">
        <f ca="1">'Trial 1'!Y36</f>
        <v>951254.03971022437</v>
      </c>
      <c r="Z28" s="22">
        <f ca="1">'Trial 1'!Z36</f>
        <v>950720.64699258225</v>
      </c>
      <c r="AA28" s="23">
        <f ca="1">SUM('Trial 1'!O36:Z36)</f>
        <v>11441965.840820342</v>
      </c>
      <c r="AB28" s="22">
        <f ca="1">'Trial 1'!AB36</f>
        <v>950160.88725196396</v>
      </c>
      <c r="AC28" s="22">
        <f ca="1">'Trial 1'!AC36</f>
        <v>949567.35537264589</v>
      </c>
      <c r="AD28" s="22">
        <f ca="1">'Trial 1'!AD36</f>
        <v>949139.29537260532</v>
      </c>
      <c r="AE28" s="22">
        <f ca="1">'Trial 1'!AE36</f>
        <v>948531.73617354536</v>
      </c>
      <c r="AF28" s="22">
        <f ca="1">'Trial 1'!AF36</f>
        <v>948072.79869736522</v>
      </c>
      <c r="AG28" s="22">
        <f ca="1">'Trial 1'!AG36</f>
        <v>947512.30935284833</v>
      </c>
      <c r="AH28" s="22">
        <f ca="1">'Trial 1'!AH36</f>
        <v>946969.04199892981</v>
      </c>
      <c r="AI28" s="22">
        <f ca="1">'Trial 1'!AI36</f>
        <v>946460.52464064443</v>
      </c>
      <c r="AJ28" s="22">
        <f ca="1">'Trial 1'!AJ36</f>
        <v>946089.77135103859</v>
      </c>
      <c r="AK28" s="22">
        <f ca="1">'Trial 1'!AK36</f>
        <v>945501.99201971397</v>
      </c>
      <c r="AL28" s="22">
        <f ca="1">'Trial 1'!AL36</f>
        <v>945104.58256903605</v>
      </c>
      <c r="AM28" s="22">
        <f ca="1">'Trial 1'!AM36</f>
        <v>944556.7984130343</v>
      </c>
      <c r="AN28" s="23">
        <f ca="1">SUM('Trial 1'!AB36:AM36)</f>
        <v>11367667.093213374</v>
      </c>
      <c r="AO28" s="22">
        <f ca="1">'Trial 1'!AO36</f>
        <v>943940.41135379102</v>
      </c>
      <c r="AP28" s="22">
        <f ca="1">'Trial 1'!AP36</f>
        <v>943477.92281386978</v>
      </c>
      <c r="AQ28" s="22">
        <f ca="1">'Trial 1'!AQ36</f>
        <v>943050.36303493066</v>
      </c>
      <c r="AR28" s="22">
        <f ca="1">'Trial 1'!AR36</f>
        <v>942598.63461745984</v>
      </c>
      <c r="AS28" s="22">
        <f ca="1">'Trial 1'!AS36</f>
        <v>942010.24648709234</v>
      </c>
      <c r="AT28" s="22">
        <f ca="1">'Trial 1'!AT36</f>
        <v>941560.57172475196</v>
      </c>
      <c r="AU28" s="22">
        <f ca="1">'Trial 1'!AU36</f>
        <v>941059.29032628646</v>
      </c>
      <c r="AV28" s="22">
        <f ca="1">'Trial 1'!AV36</f>
        <v>940631.18382968393</v>
      </c>
      <c r="AW28" s="22">
        <f ca="1">'Trial 1'!AW36</f>
        <v>940164.90107558924</v>
      </c>
      <c r="AX28" s="22">
        <f ca="1">'Trial 1'!AX36</f>
        <v>939788.68075456517</v>
      </c>
      <c r="AY28" s="22">
        <f ca="1">'Trial 1'!AY36</f>
        <v>939327.10653805861</v>
      </c>
      <c r="AZ28" s="22">
        <f ca="1">'Trial 1'!AZ36</f>
        <v>938836.54924026586</v>
      </c>
      <c r="BA28" s="23">
        <f ca="1">SUM('Trial 1'!AO36:AZ36)</f>
        <v>11296445.861796344</v>
      </c>
      <c r="BB28" s="22">
        <f ca="1">'Trial 1'!BB36</f>
        <v>938274.4770473371</v>
      </c>
      <c r="BC28" s="22">
        <f ca="1">'Trial 1'!BC36</f>
        <v>937854.87675287155</v>
      </c>
      <c r="BD28" s="22">
        <f ca="1">'Trial 1'!BD36</f>
        <v>937434.20875509758</v>
      </c>
      <c r="BE28" s="22">
        <f ca="1">'Trial 1'!BE36</f>
        <v>937021.20601073839</v>
      </c>
      <c r="BF28" s="22">
        <f ca="1">'Trial 1'!BF36</f>
        <v>936589.17489568668</v>
      </c>
      <c r="BG28" s="22">
        <f ca="1">'Trial 1'!BG36</f>
        <v>936156.78780005604</v>
      </c>
      <c r="BH28" s="22">
        <f ca="1">'Trial 1'!BH36</f>
        <v>935775.70791839575</v>
      </c>
      <c r="BI28" s="22">
        <f ca="1">'Trial 1'!BI36</f>
        <v>935262.73896039044</v>
      </c>
      <c r="BJ28" s="22">
        <f ca="1">'Trial 1'!BJ36</f>
        <v>934797.84232598264</v>
      </c>
      <c r="BK28" s="22">
        <f ca="1">'Trial 1'!BK36</f>
        <v>934306.8208346375</v>
      </c>
      <c r="BL28" s="22">
        <f ca="1">'Trial 1'!BL36</f>
        <v>933785.850862019</v>
      </c>
      <c r="BM28" s="22">
        <f ca="1">'Trial 1'!BM36</f>
        <v>933150.19282395055</v>
      </c>
      <c r="BN28" s="23">
        <f ca="1">SUM('Trial 1'!BB36:BM36)</f>
        <v>11230409.884987164</v>
      </c>
      <c r="BO28" s="22">
        <f ca="1">'Trial 1'!BO36</f>
        <v>932622.24851858628</v>
      </c>
      <c r="BP28" s="22">
        <f ca="1">'Trial 1'!BP36</f>
        <v>932140.93232082599</v>
      </c>
      <c r="BQ28" s="22">
        <f ca="1">'Trial 1'!BQ36</f>
        <v>931880.122791128</v>
      </c>
      <c r="BR28" s="22">
        <f ca="1">'Trial 1'!BR36</f>
        <v>931531.76700035913</v>
      </c>
      <c r="BS28" s="22">
        <f ca="1">'Trial 1'!BS36</f>
        <v>931113.50105440652</v>
      </c>
      <c r="BT28" s="22">
        <f ca="1">'Trial 1'!BT36</f>
        <v>930566.65400756767</v>
      </c>
      <c r="BU28" s="22">
        <f ca="1">'Trial 1'!BU36</f>
        <v>930046.64889002789</v>
      </c>
      <c r="BV28" s="22">
        <f ca="1">'Trial 1'!BV36</f>
        <v>929599.36788996251</v>
      </c>
      <c r="BW28" s="22">
        <f ca="1">'Trial 1'!BW36</f>
        <v>929111.629379711</v>
      </c>
      <c r="BX28" s="22">
        <f ca="1">'Trial 1'!BX36</f>
        <v>928664.22283806896</v>
      </c>
      <c r="BY28" s="22">
        <f ca="1">'Trial 1'!BY36</f>
        <v>928220.92728528765</v>
      </c>
      <c r="BZ28" s="22">
        <f ca="1">'Trial 1'!BZ36</f>
        <v>927737.62506185484</v>
      </c>
      <c r="CA28" s="23">
        <f ca="1">SUM('Trial 1'!BO36:BZ36)</f>
        <v>11163235.647037786</v>
      </c>
      <c r="CB28" s="22">
        <f ca="1">'Trial 1'!CB36</f>
        <v>927260.92134943849</v>
      </c>
      <c r="CC28" s="22">
        <f ca="1">'Trial 1'!CC36</f>
        <v>926713.14144946018</v>
      </c>
      <c r="CD28" s="22">
        <f ca="1">'Trial 1'!CD36</f>
        <v>926283.45357677841</v>
      </c>
      <c r="CE28" s="22">
        <f ca="1">'Trial 1'!CE36</f>
        <v>925873.25574284687</v>
      </c>
      <c r="CF28" s="22">
        <f ca="1">'Trial 1'!CF36</f>
        <v>925319.33348884631</v>
      </c>
      <c r="CG28" s="22">
        <f ca="1">'Trial 1'!CG36</f>
        <v>924805.58965932135</v>
      </c>
      <c r="CH28" s="22">
        <f ca="1">'Trial 1'!CH36</f>
        <v>924409.2520583166</v>
      </c>
      <c r="CI28" s="22">
        <f ca="1">'Trial 1'!CI36</f>
        <v>923888.03786812292</v>
      </c>
      <c r="CJ28" s="22">
        <f ca="1">'Trial 1'!CJ36</f>
        <v>923410.52829487191</v>
      </c>
      <c r="CK28" s="22">
        <f ca="1">'Trial 1'!CK36</f>
        <v>923055.45909865724</v>
      </c>
      <c r="CL28" s="22">
        <f ca="1">'Trial 1'!CL36</f>
        <v>922567.90863013652</v>
      </c>
      <c r="CM28" s="22">
        <f ca="1">'Trial 1'!CM36</f>
        <v>922136.34432006965</v>
      </c>
      <c r="CN28" s="23">
        <f ca="1">SUM('Trial 1'!CB36:CM36)</f>
        <v>11095723.225536866</v>
      </c>
      <c r="CO28" s="22">
        <f ca="1">'Trial 1'!CO36</f>
        <v>921776.87627783383</v>
      </c>
      <c r="CP28" s="22">
        <f ca="1">'Trial 1'!CP36</f>
        <v>921360.13208558946</v>
      </c>
      <c r="CQ28" s="22">
        <f ca="1">'Trial 1'!CQ36</f>
        <v>920934.81404967455</v>
      </c>
      <c r="CR28" s="22">
        <f ca="1">'Trial 1'!CR36</f>
        <v>920478.44852463435</v>
      </c>
      <c r="CS28" s="22">
        <f ca="1">'Trial 1'!CS36</f>
        <v>920099.26169933425</v>
      </c>
      <c r="CT28" s="22">
        <f ca="1">'Trial 1'!CT36</f>
        <v>919769.89022190298</v>
      </c>
      <c r="CU28" s="22">
        <f ca="1">'Trial 1'!CU36</f>
        <v>919362.18112022046</v>
      </c>
      <c r="CV28" s="22">
        <f ca="1">'Trial 1'!CV36</f>
        <v>918957.8576090748</v>
      </c>
      <c r="CW28" s="22">
        <f ca="1">'Trial 1'!CW36</f>
        <v>918565.3333604146</v>
      </c>
      <c r="CX28" s="22">
        <f ca="1">'Trial 1'!CX36</f>
        <v>918085.58294088359</v>
      </c>
      <c r="CY28" s="22">
        <f ca="1">'Trial 1'!CY36</f>
        <v>917679.58696284622</v>
      </c>
      <c r="CZ28" s="22">
        <f ca="1">'Trial 1'!CZ36</f>
        <v>917121.84140043892</v>
      </c>
      <c r="DA28" s="23">
        <f ca="1">SUM('Trial 1'!CO36:CZ36)</f>
        <v>11034191.80625285</v>
      </c>
      <c r="DB28" s="22">
        <f ca="1">'Trial 1'!DB36</f>
        <v>916672.21404947271</v>
      </c>
      <c r="DC28" s="22">
        <f ca="1">'Trial 1'!DC36</f>
        <v>916244.99094084313</v>
      </c>
      <c r="DD28" s="22">
        <f ca="1">'Trial 1'!DD36</f>
        <v>915820.7155983923</v>
      </c>
      <c r="DE28" s="22">
        <f ca="1">'Trial 1'!DE36</f>
        <v>915352.91887598624</v>
      </c>
      <c r="DF28" s="22">
        <f ca="1">'Trial 1'!DF36</f>
        <v>914944.499887296</v>
      </c>
      <c r="DG28" s="22">
        <f ca="1">'Trial 1'!DG36</f>
        <v>914482.70163322659</v>
      </c>
      <c r="DH28" s="22">
        <f ca="1">'Trial 1'!DH36</f>
        <v>914118.15163247427</v>
      </c>
      <c r="DI28" s="22">
        <f ca="1">'Trial 1'!DI36</f>
        <v>913753.86859147414</v>
      </c>
      <c r="DJ28" s="22">
        <f ca="1">'Trial 1'!DJ36</f>
        <v>913146.72910373891</v>
      </c>
      <c r="DK28" s="22">
        <f ca="1">'Trial 1'!DK36</f>
        <v>912782.81266176642</v>
      </c>
      <c r="DL28" s="22">
        <f ca="1">'Trial 1'!DL36</f>
        <v>912473.83170690399</v>
      </c>
      <c r="DM28" s="22">
        <f ca="1">'Trial 1'!DM36</f>
        <v>912050.06232833781</v>
      </c>
      <c r="DN28" s="23">
        <f ca="1">SUM('Trial 1'!DB36:DM36)</f>
        <v>10971843.497009914</v>
      </c>
      <c r="DO28" s="22">
        <f ca="1">'Trial 1'!DO36</f>
        <v>911595.60071255662</v>
      </c>
      <c r="DP28" s="22">
        <f ca="1">'Trial 1'!DP36</f>
        <v>911193.03192430735</v>
      </c>
      <c r="DQ28" s="22">
        <f ca="1">'Trial 1'!DQ36</f>
        <v>910706.52806504362</v>
      </c>
      <c r="DR28" s="22">
        <f ca="1">'Trial 1'!DR36</f>
        <v>910319.13255174772</v>
      </c>
      <c r="DS28" s="22">
        <f ca="1">'Trial 1'!DS36</f>
        <v>909927.60087342595</v>
      </c>
      <c r="DT28" s="22">
        <f ca="1">'Trial 1'!DT36</f>
        <v>909498.52682410402</v>
      </c>
      <c r="DU28" s="22">
        <f ca="1">'Trial 1'!DU36</f>
        <v>909025.70120868529</v>
      </c>
      <c r="DV28" s="22">
        <f ca="1">'Trial 1'!DV36</f>
        <v>908594.58815936884</v>
      </c>
      <c r="DW28" s="22">
        <f ca="1">'Trial 1'!DW36</f>
        <v>908114.56335191929</v>
      </c>
      <c r="DX28" s="22">
        <f ca="1">'Trial 1'!DX36</f>
        <v>907620.54560783354</v>
      </c>
      <c r="DY28" s="22">
        <f ca="1">'Trial 1'!DY36</f>
        <v>907189.39805535204</v>
      </c>
      <c r="DZ28" s="22">
        <f ca="1">'Trial 1'!DZ36</f>
        <v>906781.18364987068</v>
      </c>
      <c r="EA28" s="23">
        <f ca="1">SUM('Trial 1'!DO36:DZ36)</f>
        <v>10910566.400984216</v>
      </c>
      <c r="EB28" s="22">
        <f ca="1">'Trial 1'!EB36</f>
        <v>906423.67755291704</v>
      </c>
      <c r="EC28" s="22">
        <f ca="1">'Trial 1'!EC36</f>
        <v>905933.95185403118</v>
      </c>
      <c r="ED28" s="22">
        <f ca="1">'Trial 1'!ED36</f>
        <v>905439.41615887941</v>
      </c>
      <c r="EE28" s="22">
        <f ca="1">'Trial 1'!EE36</f>
        <v>904932.84416668594</v>
      </c>
      <c r="EF28" s="22">
        <f ca="1">'Trial 1'!EF36</f>
        <v>904370.27365986281</v>
      </c>
      <c r="EG28" s="22">
        <f ca="1">'Trial 1'!EG36</f>
        <v>903851.12974594289</v>
      </c>
      <c r="EH28" s="22">
        <f ca="1">'Trial 1'!EH36</f>
        <v>903366.36229154817</v>
      </c>
      <c r="EI28" s="22">
        <f ca="1">'Trial 1'!EI36</f>
        <v>902995.51877835498</v>
      </c>
      <c r="EJ28" s="22">
        <f ca="1">'Trial 1'!EJ36</f>
        <v>902598.77914349374</v>
      </c>
      <c r="EK28" s="22">
        <f ca="1">'Trial 1'!EK36</f>
        <v>902233.28976324399</v>
      </c>
      <c r="EL28" s="22">
        <f ca="1">'Trial 1'!EL36</f>
        <v>901825.03099669004</v>
      </c>
      <c r="EM28" s="22">
        <f ca="1">'Trial 1'!EM36</f>
        <v>901338.30939618824</v>
      </c>
      <c r="EN28" s="23">
        <f ca="1">SUM('Trial 1'!EB36:EM36)</f>
        <v>10845308.583507838</v>
      </c>
    </row>
    <row r="29" spans="1:144" ht="12.75" customHeight="1" x14ac:dyDescent="0.2">
      <c r="A29" s="11" t="str">
        <f>Labels!B97</f>
        <v>Trial 02</v>
      </c>
      <c r="B29" s="24">
        <f>'Trial 2'!B36</f>
        <v>963388.68108289549</v>
      </c>
      <c r="C29" s="24">
        <f ca="1">'Trial 2'!C36</f>
        <v>962703.12451825838</v>
      </c>
      <c r="D29" s="24">
        <f ca="1">'Trial 2'!D36</f>
        <v>962140.43065125297</v>
      </c>
      <c r="E29" s="24">
        <f ca="1">'Trial 2'!E36</f>
        <v>961428.16522995289</v>
      </c>
      <c r="F29" s="24">
        <f ca="1">'Trial 2'!F36</f>
        <v>960812.40744004131</v>
      </c>
      <c r="G29" s="24">
        <f ca="1">'Trial 2'!G36</f>
        <v>960321.13278516103</v>
      </c>
      <c r="H29" s="24">
        <f ca="1">'Trial 2'!H36</f>
        <v>959742.70917991886</v>
      </c>
      <c r="I29" s="24">
        <f ca="1">'Trial 2'!I36</f>
        <v>959093.91716008598</v>
      </c>
      <c r="J29" s="24">
        <f ca="1">'Trial 2'!J36</f>
        <v>958604.27183118125</v>
      </c>
      <c r="K29" s="24">
        <f ca="1">'Trial 2'!K36</f>
        <v>957953.61583995575</v>
      </c>
      <c r="L29" s="24">
        <f ca="1">'Trial 2'!L36</f>
        <v>957445.64592066559</v>
      </c>
      <c r="M29" s="24">
        <f ca="1">'Trial 2'!M36</f>
        <v>956835.43741488759</v>
      </c>
      <c r="N29" s="25">
        <f ca="1">SUM('Trial 2'!B36:M36)</f>
        <v>11520469.53905426</v>
      </c>
      <c r="O29" s="24">
        <f ca="1">'Trial 2'!O36</f>
        <v>956344.90621407586</v>
      </c>
      <c r="P29" s="24">
        <f ca="1">'Trial 2'!P36</f>
        <v>955824.95180588157</v>
      </c>
      <c r="Q29" s="24">
        <f ca="1">'Trial 2'!Q36</f>
        <v>955191.64764048555</v>
      </c>
      <c r="R29" s="24">
        <f ca="1">'Trial 2'!R36</f>
        <v>954612.10000397393</v>
      </c>
      <c r="S29" s="24">
        <f ca="1">'Trial 2'!S36</f>
        <v>954097.74872322159</v>
      </c>
      <c r="T29" s="24">
        <f ca="1">'Trial 2'!T36</f>
        <v>953600.65439874039</v>
      </c>
      <c r="U29" s="24">
        <f ca="1">'Trial 2'!U36</f>
        <v>953081.24091366632</v>
      </c>
      <c r="V29" s="24">
        <f ca="1">'Trial 2'!V36</f>
        <v>952588.79967549432</v>
      </c>
      <c r="W29" s="24">
        <f ca="1">'Trial 2'!W36</f>
        <v>952039.44949887961</v>
      </c>
      <c r="X29" s="24">
        <f ca="1">'Trial 2'!X36</f>
        <v>951601.29845780798</v>
      </c>
      <c r="Y29" s="24">
        <f ca="1">'Trial 2'!Y36</f>
        <v>951256.49203196377</v>
      </c>
      <c r="Z29" s="24">
        <f ca="1">'Trial 2'!Z36</f>
        <v>950714.27012435917</v>
      </c>
      <c r="AA29" s="25">
        <f ca="1">SUM('Trial 2'!O36:Z36)</f>
        <v>11440953.55948855</v>
      </c>
      <c r="AB29" s="24">
        <f ca="1">'Trial 2'!AB36</f>
        <v>950250.60949549254</v>
      </c>
      <c r="AC29" s="24">
        <f ca="1">'Trial 2'!AC36</f>
        <v>949790.64255524031</v>
      </c>
      <c r="AD29" s="24">
        <f ca="1">'Trial 2'!AD36</f>
        <v>949381.22654507996</v>
      </c>
      <c r="AE29" s="24">
        <f ca="1">'Trial 2'!AE36</f>
        <v>948982.97653871693</v>
      </c>
      <c r="AF29" s="24">
        <f ca="1">'Trial 2'!AF36</f>
        <v>948558.5166751662</v>
      </c>
      <c r="AG29" s="24">
        <f ca="1">'Trial 2'!AG36</f>
        <v>948089.3226922279</v>
      </c>
      <c r="AH29" s="24">
        <f ca="1">'Trial 2'!AH36</f>
        <v>947536.80116585235</v>
      </c>
      <c r="AI29" s="24">
        <f ca="1">'Trial 2'!AI36</f>
        <v>947022.54938045319</v>
      </c>
      <c r="AJ29" s="24">
        <f ca="1">'Trial 2'!AJ36</f>
        <v>946539.35882102943</v>
      </c>
      <c r="AK29" s="24">
        <f ca="1">'Trial 2'!AK36</f>
        <v>946029.59085051192</v>
      </c>
      <c r="AL29" s="24">
        <f ca="1">'Trial 2'!AL36</f>
        <v>945454.25937349442</v>
      </c>
      <c r="AM29" s="24">
        <f ca="1">'Trial 2'!AM36</f>
        <v>945028.11673545488</v>
      </c>
      <c r="AN29" s="25">
        <f ca="1">SUM('Trial 2'!AB36:AM36)</f>
        <v>11372663.970828719</v>
      </c>
      <c r="AO29" s="24">
        <f ca="1">'Trial 2'!AO36</f>
        <v>944515.38452647161</v>
      </c>
      <c r="AP29" s="24">
        <f ca="1">'Trial 2'!AP36</f>
        <v>944091.58093893318</v>
      </c>
      <c r="AQ29" s="24">
        <f ca="1">'Trial 2'!AQ36</f>
        <v>943664.02652042545</v>
      </c>
      <c r="AR29" s="24">
        <f ca="1">'Trial 2'!AR36</f>
        <v>943235.16058553057</v>
      </c>
      <c r="AS29" s="24">
        <f ca="1">'Trial 2'!AS36</f>
        <v>942800.70001893188</v>
      </c>
      <c r="AT29" s="24">
        <f ca="1">'Trial 2'!AT36</f>
        <v>942401.9426369922</v>
      </c>
      <c r="AU29" s="24">
        <f ca="1">'Trial 2'!AU36</f>
        <v>941947.9572368972</v>
      </c>
      <c r="AV29" s="24">
        <f ca="1">'Trial 2'!AV36</f>
        <v>941565.82959528931</v>
      </c>
      <c r="AW29" s="24">
        <f ca="1">'Trial 2'!AW36</f>
        <v>941092.57314108487</v>
      </c>
      <c r="AX29" s="24">
        <f ca="1">'Trial 2'!AX36</f>
        <v>940619.41693619895</v>
      </c>
      <c r="AY29" s="24">
        <f ca="1">'Trial 2'!AY36</f>
        <v>940166.97480510001</v>
      </c>
      <c r="AZ29" s="24">
        <f ca="1">'Trial 2'!AZ36</f>
        <v>939758.99644459388</v>
      </c>
      <c r="BA29" s="25">
        <f ca="1">SUM('Trial 2'!AO36:AZ36)</f>
        <v>11305860.543386448</v>
      </c>
      <c r="BB29" s="24">
        <f ca="1">'Trial 2'!BB36</f>
        <v>939349.71653729049</v>
      </c>
      <c r="BC29" s="24">
        <f ca="1">'Trial 2'!BC36</f>
        <v>938840.71180197608</v>
      </c>
      <c r="BD29" s="24">
        <f ca="1">'Trial 2'!BD36</f>
        <v>938440.51324957062</v>
      </c>
      <c r="BE29" s="24">
        <f ca="1">'Trial 2'!BE36</f>
        <v>938055.51226329093</v>
      </c>
      <c r="BF29" s="24">
        <f ca="1">'Trial 2'!BF36</f>
        <v>937483.77262809419</v>
      </c>
      <c r="BG29" s="24">
        <f ca="1">'Trial 2'!BG36</f>
        <v>936940.60324885952</v>
      </c>
      <c r="BH29" s="24">
        <f ca="1">'Trial 2'!BH36</f>
        <v>936436.13964533212</v>
      </c>
      <c r="BI29" s="24">
        <f ca="1">'Trial 2'!BI36</f>
        <v>935927.80280207889</v>
      </c>
      <c r="BJ29" s="24">
        <f ca="1">'Trial 2'!BJ36</f>
        <v>935523.00133402052</v>
      </c>
      <c r="BK29" s="24">
        <f ca="1">'Trial 2'!BK36</f>
        <v>935059.2892125611</v>
      </c>
      <c r="BL29" s="24">
        <f ca="1">'Trial 2'!BL36</f>
        <v>934555.91189136612</v>
      </c>
      <c r="BM29" s="24">
        <f ca="1">'Trial 2'!BM36</f>
        <v>934110.46696585498</v>
      </c>
      <c r="BN29" s="25">
        <f ca="1">SUM('Trial 2'!BB36:BM36)</f>
        <v>11240723.441580294</v>
      </c>
      <c r="BO29" s="24">
        <f ca="1">'Trial 2'!BO36</f>
        <v>933768.46155349945</v>
      </c>
      <c r="BP29" s="24">
        <f ca="1">'Trial 2'!BP36</f>
        <v>933313.98943684995</v>
      </c>
      <c r="BQ29" s="24">
        <f ca="1">'Trial 2'!BQ36</f>
        <v>932892.79013478628</v>
      </c>
      <c r="BR29" s="24">
        <f ca="1">'Trial 2'!BR36</f>
        <v>932400.32328263775</v>
      </c>
      <c r="BS29" s="24">
        <f ca="1">'Trial 2'!BS36</f>
        <v>931889.69307898579</v>
      </c>
      <c r="BT29" s="24">
        <f ca="1">'Trial 2'!BT36</f>
        <v>931504.57804724167</v>
      </c>
      <c r="BU29" s="24">
        <f ca="1">'Trial 2'!BU36</f>
        <v>931035.81179537519</v>
      </c>
      <c r="BV29" s="24">
        <f ca="1">'Trial 2'!BV36</f>
        <v>930562.3595691839</v>
      </c>
      <c r="BW29" s="24">
        <f ca="1">'Trial 2'!BW36</f>
        <v>930045.27131922822</v>
      </c>
      <c r="BX29" s="24">
        <f ca="1">'Trial 2'!BX36</f>
        <v>929611.47668735997</v>
      </c>
      <c r="BY29" s="24">
        <f ca="1">'Trial 2'!BY36</f>
        <v>929231.22902327054</v>
      </c>
      <c r="BZ29" s="24">
        <f ca="1">'Trial 2'!BZ36</f>
        <v>928796.91607735911</v>
      </c>
      <c r="CA29" s="25">
        <f ca="1">SUM('Trial 2'!BO36:BZ36)</f>
        <v>11175052.900005776</v>
      </c>
      <c r="CB29" s="24">
        <f ca="1">'Trial 2'!CB36</f>
        <v>928302.16431776504</v>
      </c>
      <c r="CC29" s="24">
        <f ca="1">'Trial 2'!CC36</f>
        <v>927878.04639162892</v>
      </c>
      <c r="CD29" s="24">
        <f ca="1">'Trial 2'!CD36</f>
        <v>927539.8191261465</v>
      </c>
      <c r="CE29" s="24">
        <f ca="1">'Trial 2'!CE36</f>
        <v>927174.85838175064</v>
      </c>
      <c r="CF29" s="24">
        <f ca="1">'Trial 2'!CF36</f>
        <v>926715.68614951975</v>
      </c>
      <c r="CG29" s="24">
        <f ca="1">'Trial 2'!CG36</f>
        <v>926329.8705785512</v>
      </c>
      <c r="CH29" s="24">
        <f ca="1">'Trial 2'!CH36</f>
        <v>925919.89625565032</v>
      </c>
      <c r="CI29" s="24">
        <f ca="1">'Trial 2'!CI36</f>
        <v>925446.18405802979</v>
      </c>
      <c r="CJ29" s="24">
        <f ca="1">'Trial 2'!CJ36</f>
        <v>925157.16033589456</v>
      </c>
      <c r="CK29" s="24">
        <f ca="1">'Trial 2'!CK36</f>
        <v>924611.81999970519</v>
      </c>
      <c r="CL29" s="24">
        <f ca="1">'Trial 2'!CL36</f>
        <v>924069.34372073296</v>
      </c>
      <c r="CM29" s="24">
        <f ca="1">'Trial 2'!CM36</f>
        <v>923588.16176254384</v>
      </c>
      <c r="CN29" s="25">
        <f ca="1">SUM('Trial 2'!CB36:CM36)</f>
        <v>11112733.011077918</v>
      </c>
      <c r="CO29" s="24">
        <f ca="1">'Trial 2'!CO36</f>
        <v>923101.2724543286</v>
      </c>
      <c r="CP29" s="24">
        <f ca="1">'Trial 2'!CP36</f>
        <v>922699.73032007867</v>
      </c>
      <c r="CQ29" s="24">
        <f ca="1">'Trial 2'!CQ36</f>
        <v>922268.80668285966</v>
      </c>
      <c r="CR29" s="24">
        <f ca="1">'Trial 2'!CR36</f>
        <v>921798.98112300527</v>
      </c>
      <c r="CS29" s="24">
        <f ca="1">'Trial 2'!CS36</f>
        <v>921348.69516744709</v>
      </c>
      <c r="CT29" s="24">
        <f ca="1">'Trial 2'!CT36</f>
        <v>920851.83999918133</v>
      </c>
      <c r="CU29" s="24">
        <f ca="1">'Trial 2'!CU36</f>
        <v>920428.19977203768</v>
      </c>
      <c r="CV29" s="24">
        <f ca="1">'Trial 2'!CV36</f>
        <v>920107.93008850771</v>
      </c>
      <c r="CW29" s="24">
        <f ca="1">'Trial 2'!CW36</f>
        <v>919616.5690133631</v>
      </c>
      <c r="CX29" s="24">
        <f ca="1">'Trial 2'!CX36</f>
        <v>919063.00593863789</v>
      </c>
      <c r="CY29" s="24">
        <f ca="1">'Trial 2'!CY36</f>
        <v>918758.01693919871</v>
      </c>
      <c r="CZ29" s="24">
        <f ca="1">'Trial 2'!CZ36</f>
        <v>918340.73130231199</v>
      </c>
      <c r="DA29" s="25">
        <f ca="1">SUM('Trial 2'!CO36:CZ36)</f>
        <v>11048383.778800957</v>
      </c>
      <c r="DB29" s="24">
        <f ca="1">'Trial 2'!DB36</f>
        <v>917951.28856866644</v>
      </c>
      <c r="DC29" s="24">
        <f ca="1">'Trial 2'!DC36</f>
        <v>917672.06842294999</v>
      </c>
      <c r="DD29" s="24">
        <f ca="1">'Trial 2'!DD36</f>
        <v>917397.49368221965</v>
      </c>
      <c r="DE29" s="24">
        <f ca="1">'Trial 2'!DE36</f>
        <v>917007.64076157438</v>
      </c>
      <c r="DF29" s="24">
        <f ca="1">'Trial 2'!DF36</f>
        <v>916566.33803715848</v>
      </c>
      <c r="DG29" s="24">
        <f ca="1">'Trial 2'!DG36</f>
        <v>916266.89475530351</v>
      </c>
      <c r="DH29" s="24">
        <f ca="1">'Trial 2'!DH36</f>
        <v>915866.02520707913</v>
      </c>
      <c r="DI29" s="24">
        <f ca="1">'Trial 2'!DI36</f>
        <v>915483.37385542772</v>
      </c>
      <c r="DJ29" s="24">
        <f ca="1">'Trial 2'!DJ36</f>
        <v>915097.04913288855</v>
      </c>
      <c r="DK29" s="24">
        <f ca="1">'Trial 2'!DK36</f>
        <v>914551.0402946762</v>
      </c>
      <c r="DL29" s="24">
        <f ca="1">'Trial 2'!DL36</f>
        <v>914155.3074336166</v>
      </c>
      <c r="DM29" s="24">
        <f ca="1">'Trial 2'!DM36</f>
        <v>913657.05395790038</v>
      </c>
      <c r="DN29" s="25">
        <f ca="1">SUM('Trial 2'!DB36:DM36)</f>
        <v>10991671.574109461</v>
      </c>
      <c r="DO29" s="24">
        <f ca="1">'Trial 2'!DO36</f>
        <v>913358.08896932018</v>
      </c>
      <c r="DP29" s="24">
        <f ca="1">'Trial 2'!DP36</f>
        <v>912782.24433981685</v>
      </c>
      <c r="DQ29" s="24">
        <f ca="1">'Trial 2'!DQ36</f>
        <v>912271.41427682724</v>
      </c>
      <c r="DR29" s="24">
        <f ca="1">'Trial 2'!DR36</f>
        <v>911742.58410885639</v>
      </c>
      <c r="DS29" s="24">
        <f ca="1">'Trial 2'!DS36</f>
        <v>911313.0497188489</v>
      </c>
      <c r="DT29" s="24">
        <f ca="1">'Trial 2'!DT36</f>
        <v>910924.95330496982</v>
      </c>
      <c r="DU29" s="24">
        <f ca="1">'Trial 2'!DU36</f>
        <v>910540.50948061061</v>
      </c>
      <c r="DV29" s="24">
        <f ca="1">'Trial 2'!DV36</f>
        <v>910103.05168720672</v>
      </c>
      <c r="DW29" s="24">
        <f ca="1">'Trial 2'!DW36</f>
        <v>909652.0257869754</v>
      </c>
      <c r="DX29" s="24">
        <f ca="1">'Trial 2'!DX36</f>
        <v>909116.68585854524</v>
      </c>
      <c r="DY29" s="24">
        <f ca="1">'Trial 2'!DY36</f>
        <v>908652.5983785952</v>
      </c>
      <c r="DZ29" s="24">
        <f ca="1">'Trial 2'!DZ36</f>
        <v>908254.59882970259</v>
      </c>
      <c r="EA29" s="25">
        <f ca="1">SUM('Trial 2'!DO36:DZ36)</f>
        <v>10928711.804740276</v>
      </c>
      <c r="EB29" s="24">
        <f ca="1">'Trial 2'!EB36</f>
        <v>907794.64151299419</v>
      </c>
      <c r="EC29" s="24">
        <f ca="1">'Trial 2'!EC36</f>
        <v>907401.71454529511</v>
      </c>
      <c r="ED29" s="24">
        <f ca="1">'Trial 2'!ED36</f>
        <v>907006.79049230891</v>
      </c>
      <c r="EE29" s="24">
        <f ca="1">'Trial 2'!EE36</f>
        <v>906536.8088567761</v>
      </c>
      <c r="EF29" s="24">
        <f ca="1">'Trial 2'!EF36</f>
        <v>906085.08604088717</v>
      </c>
      <c r="EG29" s="24">
        <f ca="1">'Trial 2'!EG36</f>
        <v>905758.10812544264</v>
      </c>
      <c r="EH29" s="24">
        <f ca="1">'Trial 2'!EH36</f>
        <v>905354.63110440725</v>
      </c>
      <c r="EI29" s="24">
        <f ca="1">'Trial 2'!EI36</f>
        <v>904992.86067246646</v>
      </c>
      <c r="EJ29" s="24">
        <f ca="1">'Trial 2'!EJ36</f>
        <v>904592.79280365026</v>
      </c>
      <c r="EK29" s="24">
        <f ca="1">'Trial 2'!EK36</f>
        <v>904120.66831468942</v>
      </c>
      <c r="EL29" s="24">
        <f ca="1">'Trial 2'!EL36</f>
        <v>903680.6964144368</v>
      </c>
      <c r="EM29" s="24">
        <f ca="1">'Trial 2'!EM36</f>
        <v>903176.06236861611</v>
      </c>
      <c r="EN29" s="25">
        <f ca="1">SUM('Trial 2'!EB36:EM36)</f>
        <v>10866500.861251971</v>
      </c>
    </row>
    <row r="30" spans="1:144" ht="12.75" customHeight="1" x14ac:dyDescent="0.2">
      <c r="A30" s="11" t="str">
        <f>Labels!B98</f>
        <v>Trial 03</v>
      </c>
      <c r="B30" s="24">
        <f>'Trial 3'!B36</f>
        <v>963388.68108289549</v>
      </c>
      <c r="C30" s="24">
        <f ca="1">'Trial 3'!C36</f>
        <v>962689.59130317008</v>
      </c>
      <c r="D30" s="24">
        <f ca="1">'Trial 3'!D36</f>
        <v>962142.74405349896</v>
      </c>
      <c r="E30" s="24">
        <f ca="1">'Trial 3'!E36</f>
        <v>961670.06177082693</v>
      </c>
      <c r="F30" s="24">
        <f ca="1">'Trial 3'!F36</f>
        <v>961032.10101978364</v>
      </c>
      <c r="G30" s="24">
        <f ca="1">'Trial 3'!G36</f>
        <v>960523.26178677962</v>
      </c>
      <c r="H30" s="24">
        <f ca="1">'Trial 3'!H36</f>
        <v>959800.47611510439</v>
      </c>
      <c r="I30" s="24">
        <f ca="1">'Trial 3'!I36</f>
        <v>959259.95604377042</v>
      </c>
      <c r="J30" s="24">
        <f ca="1">'Trial 3'!J36</f>
        <v>958778.73043078172</v>
      </c>
      <c r="K30" s="24">
        <f ca="1">'Trial 3'!K36</f>
        <v>958319.29915151978</v>
      </c>
      <c r="L30" s="24">
        <f ca="1">'Trial 3'!L36</f>
        <v>957809.90598095395</v>
      </c>
      <c r="M30" s="24">
        <f ca="1">'Trial 3'!M36</f>
        <v>957175.63975948701</v>
      </c>
      <c r="N30" s="25">
        <f ca="1">SUM('Trial 3'!B36:M36)</f>
        <v>11522590.448498571</v>
      </c>
      <c r="O30" s="24">
        <f ca="1">'Trial 3'!O36</f>
        <v>956573.96194917697</v>
      </c>
      <c r="P30" s="24">
        <f ca="1">'Trial 3'!P36</f>
        <v>956054.49150165438</v>
      </c>
      <c r="Q30" s="24">
        <f ca="1">'Trial 3'!Q36</f>
        <v>955532.71542091772</v>
      </c>
      <c r="R30" s="24">
        <f ca="1">'Trial 3'!R36</f>
        <v>954966.34168947581</v>
      </c>
      <c r="S30" s="24">
        <f ca="1">'Trial 3'!S36</f>
        <v>954328.29531668825</v>
      </c>
      <c r="T30" s="24">
        <f ca="1">'Trial 3'!T36</f>
        <v>953863.25037428609</v>
      </c>
      <c r="U30" s="24">
        <f ca="1">'Trial 3'!U36</f>
        <v>953279.13357728056</v>
      </c>
      <c r="V30" s="24">
        <f ca="1">'Trial 3'!V36</f>
        <v>952719.70296025067</v>
      </c>
      <c r="W30" s="24">
        <f ca="1">'Trial 3'!W36</f>
        <v>952146.92721720377</v>
      </c>
      <c r="X30" s="24">
        <f ca="1">'Trial 3'!X36</f>
        <v>951805.49321423413</v>
      </c>
      <c r="Y30" s="24">
        <f ca="1">'Trial 3'!Y36</f>
        <v>951244.66082424344</v>
      </c>
      <c r="Z30" s="24">
        <f ca="1">'Trial 3'!Z36</f>
        <v>950733.74872721371</v>
      </c>
      <c r="AA30" s="25">
        <f ca="1">SUM('Trial 3'!O36:Z36)</f>
        <v>11443248.722772626</v>
      </c>
      <c r="AB30" s="24">
        <f ca="1">'Trial 3'!AB36</f>
        <v>950164.26718253689</v>
      </c>
      <c r="AC30" s="24">
        <f ca="1">'Trial 3'!AC36</f>
        <v>949754.7050286592</v>
      </c>
      <c r="AD30" s="24">
        <f ca="1">'Trial 3'!AD36</f>
        <v>949170.77334800444</v>
      </c>
      <c r="AE30" s="24">
        <f ca="1">'Trial 3'!AE36</f>
        <v>948569.91502518125</v>
      </c>
      <c r="AF30" s="24">
        <f ca="1">'Trial 3'!AF36</f>
        <v>947973.36715600407</v>
      </c>
      <c r="AG30" s="24">
        <f ca="1">'Trial 3'!AG36</f>
        <v>947495.7635982848</v>
      </c>
      <c r="AH30" s="24">
        <f ca="1">'Trial 3'!AH36</f>
        <v>947079.62833760388</v>
      </c>
      <c r="AI30" s="24">
        <f ca="1">'Trial 3'!AI36</f>
        <v>946568.0640965685</v>
      </c>
      <c r="AJ30" s="24">
        <f ca="1">'Trial 3'!AJ36</f>
        <v>946216.95147783484</v>
      </c>
      <c r="AK30" s="24">
        <f ca="1">'Trial 3'!AK36</f>
        <v>945806.72187685245</v>
      </c>
      <c r="AL30" s="24">
        <f ca="1">'Trial 3'!AL36</f>
        <v>945318.112929272</v>
      </c>
      <c r="AM30" s="24">
        <f ca="1">'Trial 3'!AM36</f>
        <v>944889.50054613396</v>
      </c>
      <c r="AN30" s="25">
        <f ca="1">SUM('Trial 3'!AB36:AM36)</f>
        <v>11369007.770602934</v>
      </c>
      <c r="AO30" s="24">
        <f ca="1">'Trial 3'!AO36</f>
        <v>944451.36141767027</v>
      </c>
      <c r="AP30" s="24">
        <f ca="1">'Trial 3'!AP36</f>
        <v>943903.03228893632</v>
      </c>
      <c r="AQ30" s="24">
        <f ca="1">'Trial 3'!AQ36</f>
        <v>943467.99183784809</v>
      </c>
      <c r="AR30" s="24">
        <f ca="1">'Trial 3'!AR36</f>
        <v>943175.62838582986</v>
      </c>
      <c r="AS30" s="24">
        <f ca="1">'Trial 3'!AS36</f>
        <v>942683.17168020573</v>
      </c>
      <c r="AT30" s="24">
        <f ca="1">'Trial 3'!AT36</f>
        <v>942255.25826740602</v>
      </c>
      <c r="AU30" s="24">
        <f ca="1">'Trial 3'!AU36</f>
        <v>941866.49800415104</v>
      </c>
      <c r="AV30" s="24">
        <f ca="1">'Trial 3'!AV36</f>
        <v>941346.74303527817</v>
      </c>
      <c r="AW30" s="24">
        <f ca="1">'Trial 3'!AW36</f>
        <v>940863.40367895167</v>
      </c>
      <c r="AX30" s="24">
        <f ca="1">'Trial 3'!AX36</f>
        <v>940346.17063269322</v>
      </c>
      <c r="AY30" s="24">
        <f ca="1">'Trial 3'!AY36</f>
        <v>939820.22492414713</v>
      </c>
      <c r="AZ30" s="24">
        <f ca="1">'Trial 3'!AZ36</f>
        <v>939430.31328480097</v>
      </c>
      <c r="BA30" s="25">
        <f ca="1">SUM('Trial 3'!AO36:AZ36)</f>
        <v>11303609.797437919</v>
      </c>
      <c r="BB30" s="24">
        <f ca="1">'Trial 3'!BB36</f>
        <v>938985.23286359396</v>
      </c>
      <c r="BC30" s="24">
        <f ca="1">'Trial 3'!BC36</f>
        <v>938424.153600491</v>
      </c>
      <c r="BD30" s="24">
        <f ca="1">'Trial 3'!BD36</f>
        <v>937955.57264937612</v>
      </c>
      <c r="BE30" s="24">
        <f ca="1">'Trial 3'!BE36</f>
        <v>937492.05697535945</v>
      </c>
      <c r="BF30" s="24">
        <f ca="1">'Trial 3'!BF36</f>
        <v>937113.02218352875</v>
      </c>
      <c r="BG30" s="24">
        <f ca="1">'Trial 3'!BG36</f>
        <v>936536.00855797064</v>
      </c>
      <c r="BH30" s="24">
        <f ca="1">'Trial 3'!BH36</f>
        <v>936083.31280786719</v>
      </c>
      <c r="BI30" s="24">
        <f ca="1">'Trial 3'!BI36</f>
        <v>935578.38842188043</v>
      </c>
      <c r="BJ30" s="24">
        <f ca="1">'Trial 3'!BJ36</f>
        <v>935056.36046815442</v>
      </c>
      <c r="BK30" s="24">
        <f ca="1">'Trial 3'!BK36</f>
        <v>934618.28774411371</v>
      </c>
      <c r="BL30" s="24">
        <f ca="1">'Trial 3'!BL36</f>
        <v>934245.07107734599</v>
      </c>
      <c r="BM30" s="24">
        <f ca="1">'Trial 3'!BM36</f>
        <v>933702.07938942756</v>
      </c>
      <c r="BN30" s="25">
        <f ca="1">SUM('Trial 3'!BB36:BM36)</f>
        <v>11235789.546739109</v>
      </c>
      <c r="BO30" s="24">
        <f ca="1">'Trial 3'!BO36</f>
        <v>933260.76594895939</v>
      </c>
      <c r="BP30" s="24">
        <f ca="1">'Trial 3'!BP36</f>
        <v>932802.60925303854</v>
      </c>
      <c r="BQ30" s="24">
        <f ca="1">'Trial 3'!BQ36</f>
        <v>932323.77626026142</v>
      </c>
      <c r="BR30" s="24">
        <f ca="1">'Trial 3'!BR36</f>
        <v>931961.16506254859</v>
      </c>
      <c r="BS30" s="24">
        <f ca="1">'Trial 3'!BS36</f>
        <v>931495.1769741812</v>
      </c>
      <c r="BT30" s="24">
        <f ca="1">'Trial 3'!BT36</f>
        <v>931135.26227302116</v>
      </c>
      <c r="BU30" s="24">
        <f ca="1">'Trial 3'!BU36</f>
        <v>930691.60744071298</v>
      </c>
      <c r="BV30" s="24">
        <f ca="1">'Trial 3'!BV36</f>
        <v>930249.8747593133</v>
      </c>
      <c r="BW30" s="24">
        <f ca="1">'Trial 3'!BW36</f>
        <v>929876.48081245704</v>
      </c>
      <c r="BX30" s="24">
        <f ca="1">'Trial 3'!BX36</f>
        <v>929338.52176800219</v>
      </c>
      <c r="BY30" s="24">
        <f ca="1">'Trial 3'!BY36</f>
        <v>928831.47331881034</v>
      </c>
      <c r="BZ30" s="24">
        <f ca="1">'Trial 3'!BZ36</f>
        <v>928346.98758601421</v>
      </c>
      <c r="CA30" s="25">
        <f ca="1">SUM('Trial 3'!BO36:BZ36)</f>
        <v>11170313.70145732</v>
      </c>
      <c r="CB30" s="24">
        <f ca="1">'Trial 3'!CB36</f>
        <v>927917.77240891347</v>
      </c>
      <c r="CC30" s="24">
        <f ca="1">'Trial 3'!CC36</f>
        <v>927456.67435799597</v>
      </c>
      <c r="CD30" s="24">
        <f ca="1">'Trial 3'!CD36</f>
        <v>926969.76177656127</v>
      </c>
      <c r="CE30" s="24">
        <f ca="1">'Trial 3'!CE36</f>
        <v>926581.7081463004</v>
      </c>
      <c r="CF30" s="24">
        <f ca="1">'Trial 3'!CF36</f>
        <v>926174.46727671695</v>
      </c>
      <c r="CG30" s="24">
        <f ca="1">'Trial 3'!CG36</f>
        <v>925766.98893492203</v>
      </c>
      <c r="CH30" s="24">
        <f ca="1">'Trial 3'!CH36</f>
        <v>925478.90720551938</v>
      </c>
      <c r="CI30" s="24">
        <f ca="1">'Trial 3'!CI36</f>
        <v>925073.34034112992</v>
      </c>
      <c r="CJ30" s="24">
        <f ca="1">'Trial 3'!CJ36</f>
        <v>924660.09307558194</v>
      </c>
      <c r="CK30" s="24">
        <f ca="1">'Trial 3'!CK36</f>
        <v>924199.54747392854</v>
      </c>
      <c r="CL30" s="24">
        <f ca="1">'Trial 3'!CL36</f>
        <v>923766.07945257809</v>
      </c>
      <c r="CM30" s="24">
        <f ca="1">'Trial 3'!CM36</f>
        <v>923342.06169140746</v>
      </c>
      <c r="CN30" s="25">
        <f ca="1">SUM('Trial 3'!CB36:CM36)</f>
        <v>11107387.402141554</v>
      </c>
      <c r="CO30" s="24">
        <f ca="1">'Trial 3'!CO36</f>
        <v>922772.62099724845</v>
      </c>
      <c r="CP30" s="24">
        <f ca="1">'Trial 3'!CP36</f>
        <v>922414.60191165551</v>
      </c>
      <c r="CQ30" s="24">
        <f ca="1">'Trial 3'!CQ36</f>
        <v>921942.66538545443</v>
      </c>
      <c r="CR30" s="24">
        <f ca="1">'Trial 3'!CR36</f>
        <v>921578.34422251128</v>
      </c>
      <c r="CS30" s="24">
        <f ca="1">'Trial 3'!CS36</f>
        <v>921203.66355491069</v>
      </c>
      <c r="CT30" s="24">
        <f ca="1">'Trial 3'!CT36</f>
        <v>920821.03844877542</v>
      </c>
      <c r="CU30" s="24">
        <f ca="1">'Trial 3'!CU36</f>
        <v>920472.4213698922</v>
      </c>
      <c r="CV30" s="24">
        <f ca="1">'Trial 3'!CV36</f>
        <v>920004.11636577128</v>
      </c>
      <c r="CW30" s="24">
        <f ca="1">'Trial 3'!CW36</f>
        <v>919532.83886515524</v>
      </c>
      <c r="CX30" s="24">
        <f ca="1">'Trial 3'!CX36</f>
        <v>918969.71343088313</v>
      </c>
      <c r="CY30" s="24">
        <f ca="1">'Trial 3'!CY36</f>
        <v>918628.40396983654</v>
      </c>
      <c r="CZ30" s="24">
        <f ca="1">'Trial 3'!CZ36</f>
        <v>918094.63588048925</v>
      </c>
      <c r="DA30" s="25">
        <f ca="1">SUM('Trial 3'!CO36:CZ36)</f>
        <v>11046435.064402584</v>
      </c>
      <c r="DB30" s="24">
        <f ca="1">'Trial 3'!DB36</f>
        <v>917759.06759481237</v>
      </c>
      <c r="DC30" s="24">
        <f ca="1">'Trial 3'!DC36</f>
        <v>917191.93892623531</v>
      </c>
      <c r="DD30" s="24">
        <f ca="1">'Trial 3'!DD36</f>
        <v>916653.52532581938</v>
      </c>
      <c r="DE30" s="24">
        <f ca="1">'Trial 3'!DE36</f>
        <v>916196.41925035103</v>
      </c>
      <c r="DF30" s="24">
        <f ca="1">'Trial 3'!DF36</f>
        <v>915662.41015390016</v>
      </c>
      <c r="DG30" s="24">
        <f ca="1">'Trial 3'!DG36</f>
        <v>915221.21186035592</v>
      </c>
      <c r="DH30" s="24">
        <f ca="1">'Trial 3'!DH36</f>
        <v>914764.44307552942</v>
      </c>
      <c r="DI30" s="24">
        <f ca="1">'Trial 3'!DI36</f>
        <v>914329.03384353069</v>
      </c>
      <c r="DJ30" s="24">
        <f ca="1">'Trial 3'!DJ36</f>
        <v>913962.0674936513</v>
      </c>
      <c r="DK30" s="24">
        <f ca="1">'Trial 3'!DK36</f>
        <v>913586.81784346746</v>
      </c>
      <c r="DL30" s="24">
        <f ca="1">'Trial 3'!DL36</f>
        <v>913091.66779138928</v>
      </c>
      <c r="DM30" s="24">
        <f ca="1">'Trial 3'!DM36</f>
        <v>912617.98390244332</v>
      </c>
      <c r="DN30" s="25">
        <f ca="1">SUM('Trial 3'!DB36:DM36)</f>
        <v>10981036.587061483</v>
      </c>
      <c r="DO30" s="24">
        <f ca="1">'Trial 3'!DO36</f>
        <v>912180.21108184941</v>
      </c>
      <c r="DP30" s="24">
        <f ca="1">'Trial 3'!DP36</f>
        <v>911708.79493392224</v>
      </c>
      <c r="DQ30" s="24">
        <f ca="1">'Trial 3'!DQ36</f>
        <v>911368.88282160636</v>
      </c>
      <c r="DR30" s="24">
        <f ca="1">'Trial 3'!DR36</f>
        <v>911012.35249531467</v>
      </c>
      <c r="DS30" s="24">
        <f ca="1">'Trial 3'!DS36</f>
        <v>910587.20654439449</v>
      </c>
      <c r="DT30" s="24">
        <f ca="1">'Trial 3'!DT36</f>
        <v>910241.99769105227</v>
      </c>
      <c r="DU30" s="24">
        <f ca="1">'Trial 3'!DU36</f>
        <v>909720.21955869766</v>
      </c>
      <c r="DV30" s="24">
        <f ca="1">'Trial 3'!DV36</f>
        <v>909346.67892698559</v>
      </c>
      <c r="DW30" s="24">
        <f ca="1">'Trial 3'!DW36</f>
        <v>908891.44258348737</v>
      </c>
      <c r="DX30" s="24">
        <f ca="1">'Trial 3'!DX36</f>
        <v>908407.80365072086</v>
      </c>
      <c r="DY30" s="24">
        <f ca="1">'Trial 3'!DY36</f>
        <v>907978.14209303353</v>
      </c>
      <c r="DZ30" s="24">
        <f ca="1">'Trial 3'!DZ36</f>
        <v>907508.99803910754</v>
      </c>
      <c r="EA30" s="25">
        <f ca="1">SUM('Trial 3'!DO36:DZ36)</f>
        <v>10918952.730420172</v>
      </c>
      <c r="EB30" s="24">
        <f ca="1">'Trial 3'!EB36</f>
        <v>907212.49542012194</v>
      </c>
      <c r="EC30" s="24">
        <f ca="1">'Trial 3'!EC36</f>
        <v>906766.03549132065</v>
      </c>
      <c r="ED30" s="24">
        <f ca="1">'Trial 3'!ED36</f>
        <v>906303.18607001647</v>
      </c>
      <c r="EE30" s="24">
        <f ca="1">'Trial 3'!EE36</f>
        <v>905748.07469101215</v>
      </c>
      <c r="EF30" s="24">
        <f ca="1">'Trial 3'!EF36</f>
        <v>905332.19358182698</v>
      </c>
      <c r="EG30" s="24">
        <f ca="1">'Trial 3'!EG36</f>
        <v>904992.23202077567</v>
      </c>
      <c r="EH30" s="24">
        <f ca="1">'Trial 3'!EH36</f>
        <v>904430.32178282482</v>
      </c>
      <c r="EI30" s="24">
        <f ca="1">'Trial 3'!EI36</f>
        <v>903852.01839091431</v>
      </c>
      <c r="EJ30" s="24">
        <f ca="1">'Trial 3'!EJ36</f>
        <v>903418.05868941289</v>
      </c>
      <c r="EK30" s="24">
        <f ca="1">'Trial 3'!EK36</f>
        <v>902949.39155482699</v>
      </c>
      <c r="EL30" s="24">
        <f ca="1">'Trial 3'!EL36</f>
        <v>902437.23245665873</v>
      </c>
      <c r="EM30" s="24">
        <f ca="1">'Trial 3'!EM36</f>
        <v>901979.961461814</v>
      </c>
      <c r="EN30" s="25">
        <f ca="1">SUM('Trial 3'!EB36:EM36)</f>
        <v>10855421.201611524</v>
      </c>
    </row>
    <row r="31" spans="1:144" ht="12.75" customHeight="1" x14ac:dyDescent="0.2">
      <c r="A31" s="11" t="str">
        <f>Labels!B99</f>
        <v>Trial 04</v>
      </c>
      <c r="B31" s="24">
        <f>'Trial 4'!B36</f>
        <v>963388.68108289549</v>
      </c>
      <c r="C31" s="24">
        <f ca="1">'Trial 4'!C36</f>
        <v>962683.7720335169</v>
      </c>
      <c r="D31" s="24">
        <f ca="1">'Trial 4'!D36</f>
        <v>961985.65809475258</v>
      </c>
      <c r="E31" s="24">
        <f ca="1">'Trial 4'!E36</f>
        <v>961463.89491026092</v>
      </c>
      <c r="F31" s="24">
        <f ca="1">'Trial 4'!F36</f>
        <v>960875.42862018605</v>
      </c>
      <c r="G31" s="24">
        <f ca="1">'Trial 4'!G36</f>
        <v>960321.86088890769</v>
      </c>
      <c r="H31" s="24">
        <f ca="1">'Trial 4'!H36</f>
        <v>959793.4989436469</v>
      </c>
      <c r="I31" s="24">
        <f ca="1">'Trial 4'!I36</f>
        <v>959211.09609134041</v>
      </c>
      <c r="J31" s="24">
        <f ca="1">'Trial 4'!J36</f>
        <v>958623.10474513622</v>
      </c>
      <c r="K31" s="24">
        <f ca="1">'Trial 4'!K36</f>
        <v>958015.3956515406</v>
      </c>
      <c r="L31" s="24">
        <f ca="1">'Trial 4'!L36</f>
        <v>957542.55299622857</v>
      </c>
      <c r="M31" s="24">
        <f ca="1">'Trial 4'!M36</f>
        <v>956992.29130911152</v>
      </c>
      <c r="N31" s="25">
        <f ca="1">SUM('Trial 4'!B36:M36)</f>
        <v>11520897.235367522</v>
      </c>
      <c r="O31" s="24">
        <f ca="1">'Trial 4'!O36</f>
        <v>956329.56551393797</v>
      </c>
      <c r="P31" s="24">
        <f ca="1">'Trial 4'!P36</f>
        <v>955862.99771586037</v>
      </c>
      <c r="Q31" s="24">
        <f ca="1">'Trial 4'!Q36</f>
        <v>955309.80282515078</v>
      </c>
      <c r="R31" s="24">
        <f ca="1">'Trial 4'!R36</f>
        <v>954826.18482692807</v>
      </c>
      <c r="S31" s="24">
        <f ca="1">'Trial 4'!S36</f>
        <v>954211.21497895999</v>
      </c>
      <c r="T31" s="24">
        <f ca="1">'Trial 4'!T36</f>
        <v>953637.79992629669</v>
      </c>
      <c r="U31" s="24">
        <f ca="1">'Trial 4'!U36</f>
        <v>953073.26631043013</v>
      </c>
      <c r="V31" s="24">
        <f ca="1">'Trial 4'!V36</f>
        <v>952488.86299434479</v>
      </c>
      <c r="W31" s="24">
        <f ca="1">'Trial 4'!W36</f>
        <v>951908.22287540627</v>
      </c>
      <c r="X31" s="24">
        <f ca="1">'Trial 4'!X36</f>
        <v>951439.8392969768</v>
      </c>
      <c r="Y31" s="24">
        <f ca="1">'Trial 4'!Y36</f>
        <v>951008.67908559449</v>
      </c>
      <c r="Z31" s="24">
        <f ca="1">'Trial 4'!Z36</f>
        <v>950497.90693812422</v>
      </c>
      <c r="AA31" s="25">
        <f ca="1">SUM('Trial 4'!O36:Z36)</f>
        <v>11440594.34328801</v>
      </c>
      <c r="AB31" s="24">
        <f ca="1">'Trial 4'!AB36</f>
        <v>949972.92913887289</v>
      </c>
      <c r="AC31" s="24">
        <f ca="1">'Trial 4'!AC36</f>
        <v>949444.97956844757</v>
      </c>
      <c r="AD31" s="24">
        <f ca="1">'Trial 4'!AD36</f>
        <v>948984.9492729475</v>
      </c>
      <c r="AE31" s="24">
        <f ca="1">'Trial 4'!AE36</f>
        <v>948448.9128845263</v>
      </c>
      <c r="AF31" s="24">
        <f ca="1">'Trial 4'!AF36</f>
        <v>948009.58594963863</v>
      </c>
      <c r="AG31" s="24">
        <f ca="1">'Trial 4'!AG36</f>
        <v>947600.53955040395</v>
      </c>
      <c r="AH31" s="24">
        <f ca="1">'Trial 4'!AH36</f>
        <v>947077.9736590978</v>
      </c>
      <c r="AI31" s="24">
        <f ca="1">'Trial 4'!AI36</f>
        <v>946747.47129920369</v>
      </c>
      <c r="AJ31" s="24">
        <f ca="1">'Trial 4'!AJ36</f>
        <v>946235.72491486382</v>
      </c>
      <c r="AK31" s="24">
        <f ca="1">'Trial 4'!AK36</f>
        <v>945682.8395100577</v>
      </c>
      <c r="AL31" s="24">
        <f ca="1">'Trial 4'!AL36</f>
        <v>945218.51620478346</v>
      </c>
      <c r="AM31" s="24">
        <f ca="1">'Trial 4'!AM36</f>
        <v>944780.17858892016</v>
      </c>
      <c r="AN31" s="25">
        <f ca="1">SUM('Trial 4'!AB36:AM36)</f>
        <v>11368204.600541763</v>
      </c>
      <c r="AO31" s="24">
        <f ca="1">'Trial 4'!AO36</f>
        <v>944247.98978681013</v>
      </c>
      <c r="AP31" s="24">
        <f ca="1">'Trial 4'!AP36</f>
        <v>943696.7312690129</v>
      </c>
      <c r="AQ31" s="24">
        <f ca="1">'Trial 4'!AQ36</f>
        <v>943321.69056806958</v>
      </c>
      <c r="AR31" s="24">
        <f ca="1">'Trial 4'!AR36</f>
        <v>942819.85918770486</v>
      </c>
      <c r="AS31" s="24">
        <f ca="1">'Trial 4'!AS36</f>
        <v>942345.4048303751</v>
      </c>
      <c r="AT31" s="24">
        <f ca="1">'Trial 4'!AT36</f>
        <v>941833.72383622278</v>
      </c>
      <c r="AU31" s="24">
        <f ca="1">'Trial 4'!AU36</f>
        <v>941367.15161653946</v>
      </c>
      <c r="AV31" s="24">
        <f ca="1">'Trial 4'!AV36</f>
        <v>940787.00781111722</v>
      </c>
      <c r="AW31" s="24">
        <f ca="1">'Trial 4'!AW36</f>
        <v>940453.52283376746</v>
      </c>
      <c r="AX31" s="24">
        <f ca="1">'Trial 4'!AX36</f>
        <v>940066.10809912463</v>
      </c>
      <c r="AY31" s="24">
        <f ca="1">'Trial 4'!AY36</f>
        <v>939687.1119960252</v>
      </c>
      <c r="AZ31" s="24">
        <f ca="1">'Trial 4'!AZ36</f>
        <v>939173.34763112164</v>
      </c>
      <c r="BA31" s="25">
        <f ca="1">SUM('Trial 4'!AO36:AZ36)</f>
        <v>11299799.649465891</v>
      </c>
      <c r="BB31" s="24">
        <f ca="1">'Trial 4'!BB36</f>
        <v>938807.98913507897</v>
      </c>
      <c r="BC31" s="24">
        <f ca="1">'Trial 4'!BC36</f>
        <v>938509.76487025595</v>
      </c>
      <c r="BD31" s="24">
        <f ca="1">'Trial 4'!BD36</f>
        <v>937979.96671412664</v>
      </c>
      <c r="BE31" s="24">
        <f ca="1">'Trial 4'!BE36</f>
        <v>937561.06077473331</v>
      </c>
      <c r="BF31" s="24">
        <f ca="1">'Trial 4'!BF36</f>
        <v>936998.58141445625</v>
      </c>
      <c r="BG31" s="24">
        <f ca="1">'Trial 4'!BG36</f>
        <v>936547.28291839117</v>
      </c>
      <c r="BH31" s="24">
        <f ca="1">'Trial 4'!BH36</f>
        <v>936124.54208844225</v>
      </c>
      <c r="BI31" s="24">
        <f ca="1">'Trial 4'!BI36</f>
        <v>935755.48215299391</v>
      </c>
      <c r="BJ31" s="24">
        <f ca="1">'Trial 4'!BJ36</f>
        <v>935273.07984352601</v>
      </c>
      <c r="BK31" s="24">
        <f ca="1">'Trial 4'!BK36</f>
        <v>934863.49807749712</v>
      </c>
      <c r="BL31" s="24">
        <f ca="1">'Trial 4'!BL36</f>
        <v>934385.6377712047</v>
      </c>
      <c r="BM31" s="24">
        <f ca="1">'Trial 4'!BM36</f>
        <v>933905.73243661935</v>
      </c>
      <c r="BN31" s="25">
        <f ca="1">SUM('Trial 4'!BB36:BM36)</f>
        <v>11236712.618197326</v>
      </c>
      <c r="BO31" s="24">
        <f ca="1">'Trial 4'!BO36</f>
        <v>933452.44301859895</v>
      </c>
      <c r="BP31" s="24">
        <f ca="1">'Trial 4'!BP36</f>
        <v>933149.04586703412</v>
      </c>
      <c r="BQ31" s="24">
        <f ca="1">'Trial 4'!BQ36</f>
        <v>932622.13944553153</v>
      </c>
      <c r="BR31" s="24">
        <f ca="1">'Trial 4'!BR36</f>
        <v>932156.19020858977</v>
      </c>
      <c r="BS31" s="24">
        <f ca="1">'Trial 4'!BS36</f>
        <v>931700.37739295431</v>
      </c>
      <c r="BT31" s="24">
        <f ca="1">'Trial 4'!BT36</f>
        <v>931225.21111286827</v>
      </c>
      <c r="BU31" s="24">
        <f ca="1">'Trial 4'!BU36</f>
        <v>930911.11183589883</v>
      </c>
      <c r="BV31" s="24">
        <f ca="1">'Trial 4'!BV36</f>
        <v>930481.61109487829</v>
      </c>
      <c r="BW31" s="24">
        <f ca="1">'Trial 4'!BW36</f>
        <v>930169.5161821614</v>
      </c>
      <c r="BX31" s="24">
        <f ca="1">'Trial 4'!BX36</f>
        <v>929661.93030876783</v>
      </c>
      <c r="BY31" s="24">
        <f ca="1">'Trial 4'!BY36</f>
        <v>929176.25177898386</v>
      </c>
      <c r="BZ31" s="24">
        <f ca="1">'Trial 4'!BZ36</f>
        <v>928626.71932045498</v>
      </c>
      <c r="CA31" s="25">
        <f ca="1">SUM('Trial 4'!BO36:BZ36)</f>
        <v>11173332.547566723</v>
      </c>
      <c r="CB31" s="24">
        <f ca="1">'Trial 4'!CB36</f>
        <v>928169.12681363092</v>
      </c>
      <c r="CC31" s="24">
        <f ca="1">'Trial 4'!CC36</f>
        <v>927753.69616988825</v>
      </c>
      <c r="CD31" s="24">
        <f ca="1">'Trial 4'!CD36</f>
        <v>927342.36868515203</v>
      </c>
      <c r="CE31" s="24">
        <f ca="1">'Trial 4'!CE36</f>
        <v>926897.40701879072</v>
      </c>
      <c r="CF31" s="24">
        <f ca="1">'Trial 4'!CF36</f>
        <v>926489.38257141074</v>
      </c>
      <c r="CG31" s="24">
        <f ca="1">'Trial 4'!CG36</f>
        <v>925973.78530604998</v>
      </c>
      <c r="CH31" s="24">
        <f ca="1">'Trial 4'!CH36</f>
        <v>925517.31895177916</v>
      </c>
      <c r="CI31" s="24">
        <f ca="1">'Trial 4'!CI36</f>
        <v>925060.16743812908</v>
      </c>
      <c r="CJ31" s="24">
        <f ca="1">'Trial 4'!CJ36</f>
        <v>924626.15419720835</v>
      </c>
      <c r="CK31" s="24">
        <f ca="1">'Trial 4'!CK36</f>
        <v>924155.93681113957</v>
      </c>
      <c r="CL31" s="24">
        <f ca="1">'Trial 4'!CL36</f>
        <v>923605.10977171117</v>
      </c>
      <c r="CM31" s="24">
        <f ca="1">'Trial 4'!CM36</f>
        <v>923229.66954905819</v>
      </c>
      <c r="CN31" s="25">
        <f ca="1">SUM('Trial 4'!CB36:CM36)</f>
        <v>11108820.123283949</v>
      </c>
      <c r="CO31" s="24">
        <f ca="1">'Trial 4'!CO36</f>
        <v>922738.53328619653</v>
      </c>
      <c r="CP31" s="24">
        <f ca="1">'Trial 4'!CP36</f>
        <v>922425.28781945352</v>
      </c>
      <c r="CQ31" s="24">
        <f ca="1">'Trial 4'!CQ36</f>
        <v>921990.03479099635</v>
      </c>
      <c r="CR31" s="24">
        <f ca="1">'Trial 4'!CR36</f>
        <v>921512.09282632207</v>
      </c>
      <c r="CS31" s="24">
        <f ca="1">'Trial 4'!CS36</f>
        <v>921098.47549053025</v>
      </c>
      <c r="CT31" s="24">
        <f ca="1">'Trial 4'!CT36</f>
        <v>920702.81226619426</v>
      </c>
      <c r="CU31" s="24">
        <f ca="1">'Trial 4'!CU36</f>
        <v>920141.12770662399</v>
      </c>
      <c r="CV31" s="24">
        <f ca="1">'Trial 4'!CV36</f>
        <v>919610.67291821458</v>
      </c>
      <c r="CW31" s="24">
        <f ca="1">'Trial 4'!CW36</f>
        <v>919120.12217218638</v>
      </c>
      <c r="CX31" s="24">
        <f ca="1">'Trial 4'!CX36</f>
        <v>918655.7135017527</v>
      </c>
      <c r="CY31" s="24">
        <f ca="1">'Trial 4'!CY36</f>
        <v>918163.36068188783</v>
      </c>
      <c r="CZ31" s="24">
        <f ca="1">'Trial 4'!CZ36</f>
        <v>917813.31674781058</v>
      </c>
      <c r="DA31" s="25">
        <f ca="1">SUM('Trial 4'!CO36:CZ36)</f>
        <v>11043971.550208168</v>
      </c>
      <c r="DB31" s="24">
        <f ca="1">'Trial 4'!DB36</f>
        <v>917374.54378427088</v>
      </c>
      <c r="DC31" s="24">
        <f ca="1">'Trial 4'!DC36</f>
        <v>916980.82136330009</v>
      </c>
      <c r="DD31" s="24">
        <f ca="1">'Trial 4'!DD36</f>
        <v>916602.05281995691</v>
      </c>
      <c r="DE31" s="24">
        <f ca="1">'Trial 4'!DE36</f>
        <v>916037.53123209439</v>
      </c>
      <c r="DF31" s="24">
        <f ca="1">'Trial 4'!DF36</f>
        <v>915628.45830331009</v>
      </c>
      <c r="DG31" s="24">
        <f ca="1">'Trial 4'!DG36</f>
        <v>915187.23224689451</v>
      </c>
      <c r="DH31" s="24">
        <f ca="1">'Trial 4'!DH36</f>
        <v>914625.51364212844</v>
      </c>
      <c r="DI31" s="24">
        <f ca="1">'Trial 4'!DI36</f>
        <v>914177.5664583561</v>
      </c>
      <c r="DJ31" s="24">
        <f ca="1">'Trial 4'!DJ36</f>
        <v>913808.5651790211</v>
      </c>
      <c r="DK31" s="24">
        <f ca="1">'Trial 4'!DK36</f>
        <v>913407.35894522432</v>
      </c>
      <c r="DL31" s="24">
        <f ca="1">'Trial 4'!DL36</f>
        <v>913001.7142867021</v>
      </c>
      <c r="DM31" s="24">
        <f ca="1">'Trial 4'!DM36</f>
        <v>912626.71883328178</v>
      </c>
      <c r="DN31" s="25">
        <f ca="1">SUM('Trial 4'!DB36:DM36)</f>
        <v>10979458.07709454</v>
      </c>
      <c r="DO31" s="24">
        <f ca="1">'Trial 4'!DO36</f>
        <v>912239.46605076699</v>
      </c>
      <c r="DP31" s="24">
        <f ca="1">'Trial 4'!DP36</f>
        <v>911734.98050393688</v>
      </c>
      <c r="DQ31" s="24">
        <f ca="1">'Trial 4'!DQ36</f>
        <v>911306.6994524356</v>
      </c>
      <c r="DR31" s="24">
        <f ca="1">'Trial 4'!DR36</f>
        <v>910851.84192056337</v>
      </c>
      <c r="DS31" s="24">
        <f ca="1">'Trial 4'!DS36</f>
        <v>910333.34658183833</v>
      </c>
      <c r="DT31" s="24">
        <f ca="1">'Trial 4'!DT36</f>
        <v>909859.82853322092</v>
      </c>
      <c r="DU31" s="24">
        <f ca="1">'Trial 4'!DU36</f>
        <v>909424.93220588018</v>
      </c>
      <c r="DV31" s="24">
        <f ca="1">'Trial 4'!DV36</f>
        <v>908997.6836556223</v>
      </c>
      <c r="DW31" s="24">
        <f ca="1">'Trial 4'!DW36</f>
        <v>908609.11613749119</v>
      </c>
      <c r="DX31" s="24">
        <f ca="1">'Trial 4'!DX36</f>
        <v>908066.80881799303</v>
      </c>
      <c r="DY31" s="24">
        <f ca="1">'Trial 4'!DY36</f>
        <v>907605.22944232996</v>
      </c>
      <c r="DZ31" s="24">
        <f ca="1">'Trial 4'!DZ36</f>
        <v>907219.28376737994</v>
      </c>
      <c r="EA31" s="25">
        <f ca="1">SUM('Trial 4'!DO36:DZ36)</f>
        <v>10916249.21706946</v>
      </c>
      <c r="EB31" s="24">
        <f ca="1">'Trial 4'!EB36</f>
        <v>906757.40344100457</v>
      </c>
      <c r="EC31" s="24">
        <f ca="1">'Trial 4'!EC36</f>
        <v>906341.49380047922</v>
      </c>
      <c r="ED31" s="24">
        <f ca="1">'Trial 4'!ED36</f>
        <v>905911.71172196814</v>
      </c>
      <c r="EE31" s="24">
        <f ca="1">'Trial 4'!EE36</f>
        <v>905534.36873485986</v>
      </c>
      <c r="EF31" s="24">
        <f ca="1">'Trial 4'!EF36</f>
        <v>905162.62262410193</v>
      </c>
      <c r="EG31" s="24">
        <f ca="1">'Trial 4'!EG36</f>
        <v>904651.67156054138</v>
      </c>
      <c r="EH31" s="24">
        <f ca="1">'Trial 4'!EH36</f>
        <v>904325.058030913</v>
      </c>
      <c r="EI31" s="24">
        <f ca="1">'Trial 4'!EI36</f>
        <v>903837.90618583839</v>
      </c>
      <c r="EJ31" s="24">
        <f ca="1">'Trial 4'!EJ36</f>
        <v>903461.56479951192</v>
      </c>
      <c r="EK31" s="24">
        <f ca="1">'Trial 4'!EK36</f>
        <v>903032.76686632261</v>
      </c>
      <c r="EL31" s="24">
        <f ca="1">'Trial 4'!EL36</f>
        <v>902584.36364846479</v>
      </c>
      <c r="EM31" s="24">
        <f ca="1">'Trial 4'!EM36</f>
        <v>902266.30428369285</v>
      </c>
      <c r="EN31" s="25">
        <f ca="1">SUM('Trial 4'!EB36:EM36)</f>
        <v>10853867.2356977</v>
      </c>
    </row>
    <row r="32" spans="1:144" ht="12.75" customHeight="1" x14ac:dyDescent="0.2">
      <c r="A32" s="11" t="str">
        <f>Labels!B100</f>
        <v>Trial 05</v>
      </c>
      <c r="B32" s="24">
        <f>'Trial 5'!B36</f>
        <v>963388.68108289549</v>
      </c>
      <c r="C32" s="24">
        <f ca="1">'Trial 5'!C36</f>
        <v>962687.62962592521</v>
      </c>
      <c r="D32" s="24">
        <f ca="1">'Trial 5'!D36</f>
        <v>962057.98222996434</v>
      </c>
      <c r="E32" s="24">
        <f ca="1">'Trial 5'!E36</f>
        <v>961420.99644398899</v>
      </c>
      <c r="F32" s="24">
        <f ca="1">'Trial 5'!F36</f>
        <v>960787.16108141758</v>
      </c>
      <c r="G32" s="24">
        <f ca="1">'Trial 5'!G36</f>
        <v>960178.06305680971</v>
      </c>
      <c r="H32" s="24">
        <f ca="1">'Trial 5'!H36</f>
        <v>959480.73720698955</v>
      </c>
      <c r="I32" s="24">
        <f ca="1">'Trial 5'!I36</f>
        <v>958897.63642504823</v>
      </c>
      <c r="J32" s="24">
        <f ca="1">'Trial 5'!J36</f>
        <v>958328.23007696262</v>
      </c>
      <c r="K32" s="24">
        <f ca="1">'Trial 5'!K36</f>
        <v>957743.40510844742</v>
      </c>
      <c r="L32" s="24">
        <f ca="1">'Trial 5'!L36</f>
        <v>957244.5842483131</v>
      </c>
      <c r="M32" s="24">
        <f ca="1">'Trial 5'!M36</f>
        <v>956761.9324311791</v>
      </c>
      <c r="N32" s="25">
        <f ca="1">SUM('Trial 5'!B36:M36)</f>
        <v>11518977.039017942</v>
      </c>
      <c r="O32" s="24">
        <f ca="1">'Trial 5'!O36</f>
        <v>956240.4140236415</v>
      </c>
      <c r="P32" s="24">
        <f ca="1">'Trial 5'!P36</f>
        <v>955745.05446815642</v>
      </c>
      <c r="Q32" s="24">
        <f ca="1">'Trial 5'!Q36</f>
        <v>955152.93795834365</v>
      </c>
      <c r="R32" s="24">
        <f ca="1">'Trial 5'!R36</f>
        <v>954550.3884739771</v>
      </c>
      <c r="S32" s="24">
        <f ca="1">'Trial 5'!S36</f>
        <v>954014.19123742031</v>
      </c>
      <c r="T32" s="24">
        <f ca="1">'Trial 5'!T36</f>
        <v>953433.83782629389</v>
      </c>
      <c r="U32" s="24">
        <f ca="1">'Trial 5'!U36</f>
        <v>952871.55743040552</v>
      </c>
      <c r="V32" s="24">
        <f ca="1">'Trial 5'!V36</f>
        <v>952487.20876296761</v>
      </c>
      <c r="W32" s="24">
        <f ca="1">'Trial 5'!W36</f>
        <v>952026.74944299879</v>
      </c>
      <c r="X32" s="24">
        <f ca="1">'Trial 5'!X36</f>
        <v>951437.90381367086</v>
      </c>
      <c r="Y32" s="24">
        <f ca="1">'Trial 5'!Y36</f>
        <v>950877.92225022439</v>
      </c>
      <c r="Z32" s="24">
        <f ca="1">'Trial 5'!Z36</f>
        <v>950361.92278623697</v>
      </c>
      <c r="AA32" s="25">
        <f ca="1">SUM('Trial 5'!O36:Z36)</f>
        <v>11439200.088474339</v>
      </c>
      <c r="AB32" s="24">
        <f ca="1">'Trial 5'!AB36</f>
        <v>949861.22731679119</v>
      </c>
      <c r="AC32" s="24">
        <f ca="1">'Trial 5'!AC36</f>
        <v>949365.94664258149</v>
      </c>
      <c r="AD32" s="24">
        <f ca="1">'Trial 5'!AD36</f>
        <v>948757.18375895871</v>
      </c>
      <c r="AE32" s="24">
        <f ca="1">'Trial 5'!AE36</f>
        <v>948275.98516578204</v>
      </c>
      <c r="AF32" s="24">
        <f ca="1">'Trial 5'!AF36</f>
        <v>947664.33680605225</v>
      </c>
      <c r="AG32" s="24">
        <f ca="1">'Trial 5'!AG36</f>
        <v>947233.31519559096</v>
      </c>
      <c r="AH32" s="24">
        <f ca="1">'Trial 5'!AH36</f>
        <v>946813.41879586002</v>
      </c>
      <c r="AI32" s="24">
        <f ca="1">'Trial 5'!AI36</f>
        <v>946310.87148525217</v>
      </c>
      <c r="AJ32" s="24">
        <f ca="1">'Trial 5'!AJ36</f>
        <v>945884.7627212957</v>
      </c>
      <c r="AK32" s="24">
        <f ca="1">'Trial 5'!AK36</f>
        <v>945290.51388524845</v>
      </c>
      <c r="AL32" s="24">
        <f ca="1">'Trial 5'!AL36</f>
        <v>944800.31301163824</v>
      </c>
      <c r="AM32" s="24">
        <f ca="1">'Trial 5'!AM36</f>
        <v>944344.45534710702</v>
      </c>
      <c r="AN32" s="25">
        <f ca="1">SUM('Trial 5'!AB36:AM36)</f>
        <v>11364602.33013216</v>
      </c>
      <c r="AO32" s="24">
        <f ca="1">'Trial 5'!AO36</f>
        <v>943915.46966129809</v>
      </c>
      <c r="AP32" s="24">
        <f ca="1">'Trial 5'!AP36</f>
        <v>943562.58816974051</v>
      </c>
      <c r="AQ32" s="24">
        <f ca="1">'Trial 5'!AQ36</f>
        <v>943161.81946924375</v>
      </c>
      <c r="AR32" s="24">
        <f ca="1">'Trial 5'!AR36</f>
        <v>942682.70907038369</v>
      </c>
      <c r="AS32" s="24">
        <f ca="1">'Trial 5'!AS36</f>
        <v>942232.60244147643</v>
      </c>
      <c r="AT32" s="24">
        <f ca="1">'Trial 5'!AT36</f>
        <v>941898.46297864453</v>
      </c>
      <c r="AU32" s="24">
        <f ca="1">'Trial 5'!AU36</f>
        <v>941428.37768930895</v>
      </c>
      <c r="AV32" s="24">
        <f ca="1">'Trial 5'!AV36</f>
        <v>941015.56878162117</v>
      </c>
      <c r="AW32" s="24">
        <f ca="1">'Trial 5'!AW36</f>
        <v>940603.59254006529</v>
      </c>
      <c r="AX32" s="24">
        <f ca="1">'Trial 5'!AX36</f>
        <v>940231.67249604582</v>
      </c>
      <c r="AY32" s="24">
        <f ca="1">'Trial 5'!AY36</f>
        <v>939847.23515522329</v>
      </c>
      <c r="AZ32" s="24">
        <f ca="1">'Trial 5'!AZ36</f>
        <v>939480.21414343908</v>
      </c>
      <c r="BA32" s="25">
        <f ca="1">SUM('Trial 5'!AO36:AZ36)</f>
        <v>11300060.312596489</v>
      </c>
      <c r="BB32" s="24">
        <f ca="1">'Trial 5'!BB36</f>
        <v>938939.78831512143</v>
      </c>
      <c r="BC32" s="24">
        <f ca="1">'Trial 5'!BC36</f>
        <v>938630.74134661735</v>
      </c>
      <c r="BD32" s="24">
        <f ca="1">'Trial 5'!BD36</f>
        <v>938236.41575327166</v>
      </c>
      <c r="BE32" s="24">
        <f ca="1">'Trial 5'!BE36</f>
        <v>937803.22772479698</v>
      </c>
      <c r="BF32" s="24">
        <f ca="1">'Trial 5'!BF36</f>
        <v>937218.77257728053</v>
      </c>
      <c r="BG32" s="24">
        <f ca="1">'Trial 5'!BG36</f>
        <v>936804.53000012122</v>
      </c>
      <c r="BH32" s="24">
        <f ca="1">'Trial 5'!BH36</f>
        <v>936351.0392084826</v>
      </c>
      <c r="BI32" s="24">
        <f ca="1">'Trial 5'!BI36</f>
        <v>935892.98423174908</v>
      </c>
      <c r="BJ32" s="24">
        <f ca="1">'Trial 5'!BJ36</f>
        <v>935437.85650527617</v>
      </c>
      <c r="BK32" s="24">
        <f ca="1">'Trial 5'!BK36</f>
        <v>935123.79444196913</v>
      </c>
      <c r="BL32" s="24">
        <f ca="1">'Trial 5'!BL36</f>
        <v>934671.71917975973</v>
      </c>
      <c r="BM32" s="24">
        <f ca="1">'Trial 5'!BM36</f>
        <v>934299.6109244707</v>
      </c>
      <c r="BN32" s="25">
        <f ca="1">SUM('Trial 5'!BB36:BM36)</f>
        <v>11239410.480208918</v>
      </c>
      <c r="BO32" s="24">
        <f ca="1">'Trial 5'!BO36</f>
        <v>933966.02645366604</v>
      </c>
      <c r="BP32" s="24">
        <f ca="1">'Trial 5'!BP36</f>
        <v>933503.20792118984</v>
      </c>
      <c r="BQ32" s="24">
        <f ca="1">'Trial 5'!BQ36</f>
        <v>933146.08364281571</v>
      </c>
      <c r="BR32" s="24">
        <f ca="1">'Trial 5'!BR36</f>
        <v>932688.60950770997</v>
      </c>
      <c r="BS32" s="24">
        <f ca="1">'Trial 5'!BS36</f>
        <v>932274.70582432824</v>
      </c>
      <c r="BT32" s="24">
        <f ca="1">'Trial 5'!BT36</f>
        <v>931681.62964642444</v>
      </c>
      <c r="BU32" s="24">
        <f ca="1">'Trial 5'!BU36</f>
        <v>931163.94615998084</v>
      </c>
      <c r="BV32" s="24">
        <f ca="1">'Trial 5'!BV36</f>
        <v>930610.78733894776</v>
      </c>
      <c r="BW32" s="24">
        <f ca="1">'Trial 5'!BW36</f>
        <v>930044.41023990058</v>
      </c>
      <c r="BX32" s="24">
        <f ca="1">'Trial 5'!BX36</f>
        <v>929639.18618447112</v>
      </c>
      <c r="BY32" s="24">
        <f ca="1">'Trial 5'!BY36</f>
        <v>929101.12415407598</v>
      </c>
      <c r="BZ32" s="24">
        <f ca="1">'Trial 5'!BZ36</f>
        <v>928730.06044648017</v>
      </c>
      <c r="CA32" s="25">
        <f ca="1">SUM('Trial 5'!BO36:BZ36)</f>
        <v>11176549.777519992</v>
      </c>
      <c r="CB32" s="24">
        <f ca="1">'Trial 5'!CB36</f>
        <v>928235.18390877743</v>
      </c>
      <c r="CC32" s="24">
        <f ca="1">'Trial 5'!CC36</f>
        <v>927893.52150378865</v>
      </c>
      <c r="CD32" s="24">
        <f ca="1">'Trial 5'!CD36</f>
        <v>927534.92116389866</v>
      </c>
      <c r="CE32" s="24">
        <f ca="1">'Trial 5'!CE36</f>
        <v>927127.67422284035</v>
      </c>
      <c r="CF32" s="24">
        <f ca="1">'Trial 5'!CF36</f>
        <v>926639.83747876191</v>
      </c>
      <c r="CG32" s="24">
        <f ca="1">'Trial 5'!CG36</f>
        <v>926136.51141650451</v>
      </c>
      <c r="CH32" s="24">
        <f ca="1">'Trial 5'!CH36</f>
        <v>925704.45594282553</v>
      </c>
      <c r="CI32" s="24">
        <f ca="1">'Trial 5'!CI36</f>
        <v>925271.19717242743</v>
      </c>
      <c r="CJ32" s="24">
        <f ca="1">'Trial 5'!CJ36</f>
        <v>924852.76485538238</v>
      </c>
      <c r="CK32" s="24">
        <f ca="1">'Trial 5'!CK36</f>
        <v>924551.68911177898</v>
      </c>
      <c r="CL32" s="24">
        <f ca="1">'Trial 5'!CL36</f>
        <v>924149.82225517754</v>
      </c>
      <c r="CM32" s="24">
        <f ca="1">'Trial 5'!CM36</f>
        <v>923575.64739533339</v>
      </c>
      <c r="CN32" s="25">
        <f ca="1">SUM('Trial 5'!CB36:CM36)</f>
        <v>11111673.226427495</v>
      </c>
      <c r="CO32" s="24">
        <f ca="1">'Trial 5'!CO36</f>
        <v>923210.60660449101</v>
      </c>
      <c r="CP32" s="24">
        <f ca="1">'Trial 5'!CP36</f>
        <v>922771.74169686157</v>
      </c>
      <c r="CQ32" s="24">
        <f ca="1">'Trial 5'!CQ36</f>
        <v>922274.37807908515</v>
      </c>
      <c r="CR32" s="24">
        <f ca="1">'Trial 5'!CR36</f>
        <v>921871.61151569337</v>
      </c>
      <c r="CS32" s="24">
        <f ca="1">'Trial 5'!CS36</f>
        <v>921451.27860253502</v>
      </c>
      <c r="CT32" s="24">
        <f ca="1">'Trial 5'!CT36</f>
        <v>920983.62263494555</v>
      </c>
      <c r="CU32" s="24">
        <f ca="1">'Trial 5'!CU36</f>
        <v>920512.20374863199</v>
      </c>
      <c r="CV32" s="24">
        <f ca="1">'Trial 5'!CV36</f>
        <v>920096.28291317949</v>
      </c>
      <c r="CW32" s="24">
        <f ca="1">'Trial 5'!CW36</f>
        <v>919671.27825960831</v>
      </c>
      <c r="CX32" s="24">
        <f ca="1">'Trial 5'!CX36</f>
        <v>919308.75847086927</v>
      </c>
      <c r="CY32" s="24">
        <f ca="1">'Trial 5'!CY36</f>
        <v>918849.94766994368</v>
      </c>
      <c r="CZ32" s="24">
        <f ca="1">'Trial 5'!CZ36</f>
        <v>918471.54427735659</v>
      </c>
      <c r="DA32" s="25">
        <f ca="1">SUM('Trial 5'!CO36:CZ36)</f>
        <v>11049473.2544732</v>
      </c>
      <c r="DB32" s="24">
        <f ca="1">'Trial 5'!DB36</f>
        <v>918032.547823239</v>
      </c>
      <c r="DC32" s="24">
        <f ca="1">'Trial 5'!DC36</f>
        <v>917600.26038398163</v>
      </c>
      <c r="DD32" s="24">
        <f ca="1">'Trial 5'!DD36</f>
        <v>917240.89368621539</v>
      </c>
      <c r="DE32" s="24">
        <f ca="1">'Trial 5'!DE36</f>
        <v>916697.55672698759</v>
      </c>
      <c r="DF32" s="24">
        <f ca="1">'Trial 5'!DF36</f>
        <v>916308.98734764941</v>
      </c>
      <c r="DG32" s="24">
        <f ca="1">'Trial 5'!DG36</f>
        <v>915979.44822614535</v>
      </c>
      <c r="DH32" s="24">
        <f ca="1">'Trial 5'!DH36</f>
        <v>915421.68431253452</v>
      </c>
      <c r="DI32" s="24">
        <f ca="1">'Trial 5'!DI36</f>
        <v>914969.73422424111</v>
      </c>
      <c r="DJ32" s="24">
        <f ca="1">'Trial 5'!DJ36</f>
        <v>914547.45348810882</v>
      </c>
      <c r="DK32" s="24">
        <f ca="1">'Trial 5'!DK36</f>
        <v>914139.9107554754</v>
      </c>
      <c r="DL32" s="24">
        <f ca="1">'Trial 5'!DL36</f>
        <v>913653.09405117563</v>
      </c>
      <c r="DM32" s="24">
        <f ca="1">'Trial 5'!DM36</f>
        <v>913185.82901988004</v>
      </c>
      <c r="DN32" s="25">
        <f ca="1">SUM('Trial 5'!DB36:DM36)</f>
        <v>10987777.400045633</v>
      </c>
      <c r="DO32" s="24">
        <f ca="1">'Trial 5'!DO36</f>
        <v>912692.99440794101</v>
      </c>
      <c r="DP32" s="24">
        <f ca="1">'Trial 5'!DP36</f>
        <v>912346.2801594882</v>
      </c>
      <c r="DQ32" s="24">
        <f ca="1">'Trial 5'!DQ36</f>
        <v>912009.8680944416</v>
      </c>
      <c r="DR32" s="24">
        <f ca="1">'Trial 5'!DR36</f>
        <v>911536.89389968512</v>
      </c>
      <c r="DS32" s="24">
        <f ca="1">'Trial 5'!DS36</f>
        <v>911148.24665823567</v>
      </c>
      <c r="DT32" s="24">
        <f ca="1">'Trial 5'!DT36</f>
        <v>910599.68924827897</v>
      </c>
      <c r="DU32" s="24">
        <f ca="1">'Trial 5'!DU36</f>
        <v>910173.29016459326</v>
      </c>
      <c r="DV32" s="24">
        <f ca="1">'Trial 5'!DV36</f>
        <v>909739.95974700106</v>
      </c>
      <c r="DW32" s="24">
        <f ca="1">'Trial 5'!DW36</f>
        <v>909430.06545287499</v>
      </c>
      <c r="DX32" s="24">
        <f ca="1">'Trial 5'!DX36</f>
        <v>909084.7475958789</v>
      </c>
      <c r="DY32" s="24">
        <f ca="1">'Trial 5'!DY36</f>
        <v>908529.13406207541</v>
      </c>
      <c r="DZ32" s="24">
        <f ca="1">'Trial 5'!DZ36</f>
        <v>907959.69824787776</v>
      </c>
      <c r="EA32" s="25">
        <f ca="1">SUM('Trial 5'!DO36:DZ36)</f>
        <v>10925250.867738374</v>
      </c>
      <c r="EB32" s="24">
        <f ca="1">'Trial 5'!EB36</f>
        <v>907460.33690273715</v>
      </c>
      <c r="EC32" s="24">
        <f ca="1">'Trial 5'!EC36</f>
        <v>907046.68357547116</v>
      </c>
      <c r="ED32" s="24">
        <f ca="1">'Trial 5'!ED36</f>
        <v>906615.78281536128</v>
      </c>
      <c r="EE32" s="24">
        <f ca="1">'Trial 5'!EE36</f>
        <v>906200.50629103917</v>
      </c>
      <c r="EF32" s="24">
        <f ca="1">'Trial 5'!EF36</f>
        <v>905819.76713055314</v>
      </c>
      <c r="EG32" s="24">
        <f ca="1">'Trial 5'!EG36</f>
        <v>905406.1097975357</v>
      </c>
      <c r="EH32" s="24">
        <f ca="1">'Trial 5'!EH36</f>
        <v>905012.24799828895</v>
      </c>
      <c r="EI32" s="24">
        <f ca="1">'Trial 5'!EI36</f>
        <v>904438.73720222956</v>
      </c>
      <c r="EJ32" s="24">
        <f ca="1">'Trial 5'!EJ36</f>
        <v>904050.42642373429</v>
      </c>
      <c r="EK32" s="24">
        <f ca="1">'Trial 5'!EK36</f>
        <v>903683.64725193998</v>
      </c>
      <c r="EL32" s="24">
        <f ca="1">'Trial 5'!EL36</f>
        <v>903259.17805347452</v>
      </c>
      <c r="EM32" s="24">
        <f ca="1">'Trial 5'!EM36</f>
        <v>902939.55043751711</v>
      </c>
      <c r="EN32" s="25">
        <f ca="1">SUM('Trial 5'!EB36:EM36)</f>
        <v>10861932.973879881</v>
      </c>
    </row>
    <row r="33" spans="1:144" ht="12.75" customHeight="1" x14ac:dyDescent="0.2">
      <c r="A33" s="11" t="str">
        <f>Labels!B101</f>
        <v>Trial 06</v>
      </c>
      <c r="B33" s="24">
        <f>'Trial 6'!B36</f>
        <v>963388.68108289549</v>
      </c>
      <c r="C33" s="24">
        <f ca="1">'Trial 6'!C36</f>
        <v>962808.82938183704</v>
      </c>
      <c r="D33" s="24">
        <f ca="1">'Trial 6'!D36</f>
        <v>962154.94623581239</v>
      </c>
      <c r="E33" s="24">
        <f ca="1">'Trial 6'!E36</f>
        <v>961563.11702447862</v>
      </c>
      <c r="F33" s="24">
        <f ca="1">'Trial 6'!F36</f>
        <v>960875.28982155921</v>
      </c>
      <c r="G33" s="24">
        <f ca="1">'Trial 6'!G36</f>
        <v>960388.59041645855</v>
      </c>
      <c r="H33" s="24">
        <f ca="1">'Trial 6'!H36</f>
        <v>959867.56990931078</v>
      </c>
      <c r="I33" s="24">
        <f ca="1">'Trial 6'!I36</f>
        <v>959202.22413211653</v>
      </c>
      <c r="J33" s="24">
        <f ca="1">'Trial 6'!J36</f>
        <v>958576.49135834945</v>
      </c>
      <c r="K33" s="24">
        <f ca="1">'Trial 6'!K36</f>
        <v>958004.15967101941</v>
      </c>
      <c r="L33" s="24">
        <f ca="1">'Trial 6'!L36</f>
        <v>957502.15925770008</v>
      </c>
      <c r="M33" s="24">
        <f ca="1">'Trial 6'!M36</f>
        <v>956916.01469363563</v>
      </c>
      <c r="N33" s="25">
        <f ca="1">SUM('Trial 6'!B36:M36)</f>
        <v>11521248.072985176</v>
      </c>
      <c r="O33" s="24">
        <f ca="1">'Trial 6'!O36</f>
        <v>956334.41564078419</v>
      </c>
      <c r="P33" s="24">
        <f ca="1">'Trial 6'!P36</f>
        <v>955812.84869390551</v>
      </c>
      <c r="Q33" s="24">
        <f ca="1">'Trial 6'!Q36</f>
        <v>955261.64733710152</v>
      </c>
      <c r="R33" s="24">
        <f ca="1">'Trial 6'!R36</f>
        <v>954802.77969288209</v>
      </c>
      <c r="S33" s="24">
        <f ca="1">'Trial 6'!S36</f>
        <v>954396.37767527287</v>
      </c>
      <c r="T33" s="24">
        <f ca="1">'Trial 6'!T36</f>
        <v>953889.50706631923</v>
      </c>
      <c r="U33" s="24">
        <f ca="1">'Trial 6'!U36</f>
        <v>953329.33626216406</v>
      </c>
      <c r="V33" s="24">
        <f ca="1">'Trial 6'!V36</f>
        <v>952665.03003991896</v>
      </c>
      <c r="W33" s="24">
        <f ca="1">'Trial 6'!W36</f>
        <v>952170.29822427093</v>
      </c>
      <c r="X33" s="24">
        <f ca="1">'Trial 6'!X36</f>
        <v>951764.51757502067</v>
      </c>
      <c r="Y33" s="24">
        <f ca="1">'Trial 6'!Y36</f>
        <v>951273.15549545083</v>
      </c>
      <c r="Z33" s="24">
        <f ca="1">'Trial 6'!Z36</f>
        <v>950898.67753047042</v>
      </c>
      <c r="AA33" s="25">
        <f ca="1">SUM('Trial 6'!O36:Z36)</f>
        <v>11442598.591233559</v>
      </c>
      <c r="AB33" s="24">
        <f ca="1">'Trial 6'!AB36</f>
        <v>950302.27672390721</v>
      </c>
      <c r="AC33" s="24">
        <f ca="1">'Trial 6'!AC36</f>
        <v>949890.65287709783</v>
      </c>
      <c r="AD33" s="24">
        <f ca="1">'Trial 6'!AD36</f>
        <v>949421.23307754146</v>
      </c>
      <c r="AE33" s="24">
        <f ca="1">'Trial 6'!AE36</f>
        <v>949001.90998638957</v>
      </c>
      <c r="AF33" s="24">
        <f ca="1">'Trial 6'!AF36</f>
        <v>948399.83413868595</v>
      </c>
      <c r="AG33" s="24">
        <f ca="1">'Trial 6'!AG36</f>
        <v>947997.97704864875</v>
      </c>
      <c r="AH33" s="24">
        <f ca="1">'Trial 6'!AH36</f>
        <v>947511.24742625619</v>
      </c>
      <c r="AI33" s="24">
        <f ca="1">'Trial 6'!AI36</f>
        <v>947122.80622616282</v>
      </c>
      <c r="AJ33" s="24">
        <f ca="1">'Trial 6'!AJ36</f>
        <v>946652.56342404045</v>
      </c>
      <c r="AK33" s="24">
        <f ca="1">'Trial 6'!AK36</f>
        <v>946157.65694231738</v>
      </c>
      <c r="AL33" s="24">
        <f ca="1">'Trial 6'!AL36</f>
        <v>945672.81556479319</v>
      </c>
      <c r="AM33" s="24">
        <f ca="1">'Trial 6'!AM36</f>
        <v>945168.85944234952</v>
      </c>
      <c r="AN33" s="25">
        <f ca="1">SUM('Trial 6'!AB36:AM36)</f>
        <v>11373299.832878189</v>
      </c>
      <c r="AO33" s="24">
        <f ca="1">'Trial 6'!AO36</f>
        <v>944674.80456431315</v>
      </c>
      <c r="AP33" s="24">
        <f ca="1">'Trial 6'!AP36</f>
        <v>944063.85862549266</v>
      </c>
      <c r="AQ33" s="24">
        <f ca="1">'Trial 6'!AQ36</f>
        <v>943543.64883537462</v>
      </c>
      <c r="AR33" s="24">
        <f ca="1">'Trial 6'!AR36</f>
        <v>943139.50755195052</v>
      </c>
      <c r="AS33" s="24">
        <f ca="1">'Trial 6'!AS36</f>
        <v>942676.82043515809</v>
      </c>
      <c r="AT33" s="24">
        <f ca="1">'Trial 6'!AT36</f>
        <v>942224.33952642151</v>
      </c>
      <c r="AU33" s="24">
        <f ca="1">'Trial 6'!AU36</f>
        <v>941723.60666611034</v>
      </c>
      <c r="AV33" s="24">
        <f ca="1">'Trial 6'!AV36</f>
        <v>941226.76692101301</v>
      </c>
      <c r="AW33" s="24">
        <f ca="1">'Trial 6'!AW36</f>
        <v>940806.35467338085</v>
      </c>
      <c r="AX33" s="24">
        <f ca="1">'Trial 6'!AX36</f>
        <v>940388.71762255265</v>
      </c>
      <c r="AY33" s="24">
        <f ca="1">'Trial 6'!AY36</f>
        <v>939936.81743165967</v>
      </c>
      <c r="AZ33" s="24">
        <f ca="1">'Trial 6'!AZ36</f>
        <v>939420.43144734728</v>
      </c>
      <c r="BA33" s="25">
        <f ca="1">SUM('Trial 6'!AO36:AZ36)</f>
        <v>11303825.674300775</v>
      </c>
      <c r="BB33" s="24">
        <f ca="1">'Trial 6'!BB36</f>
        <v>938984.55037153547</v>
      </c>
      <c r="BC33" s="24">
        <f ca="1">'Trial 6'!BC36</f>
        <v>938396.32551335264</v>
      </c>
      <c r="BD33" s="24">
        <f ca="1">'Trial 6'!BD36</f>
        <v>938027.0335265171</v>
      </c>
      <c r="BE33" s="24">
        <f ca="1">'Trial 6'!BE36</f>
        <v>937521.55485193094</v>
      </c>
      <c r="BF33" s="24">
        <f ca="1">'Trial 6'!BF36</f>
        <v>937089.58315876988</v>
      </c>
      <c r="BG33" s="24">
        <f ca="1">'Trial 6'!BG36</f>
        <v>936628.64682881325</v>
      </c>
      <c r="BH33" s="24">
        <f ca="1">'Trial 6'!BH36</f>
        <v>936241.53408461576</v>
      </c>
      <c r="BI33" s="24">
        <f ca="1">'Trial 6'!BI36</f>
        <v>935589.21183989488</v>
      </c>
      <c r="BJ33" s="24">
        <f ca="1">'Trial 6'!BJ36</f>
        <v>935152.89843965042</v>
      </c>
      <c r="BK33" s="24">
        <f ca="1">'Trial 6'!BK36</f>
        <v>934756.38031885016</v>
      </c>
      <c r="BL33" s="24">
        <f ca="1">'Trial 6'!BL36</f>
        <v>934370.04816555174</v>
      </c>
      <c r="BM33" s="24">
        <f ca="1">'Trial 6'!BM36</f>
        <v>934014.70652052748</v>
      </c>
      <c r="BN33" s="25">
        <f ca="1">SUM('Trial 6'!BB36:BM36)</f>
        <v>11236772.473620011</v>
      </c>
      <c r="BO33" s="24">
        <f ca="1">'Trial 6'!BO36</f>
        <v>933563.96766217682</v>
      </c>
      <c r="BP33" s="24">
        <f ca="1">'Trial 6'!BP36</f>
        <v>933177.45656584611</v>
      </c>
      <c r="BQ33" s="24">
        <f ca="1">'Trial 6'!BQ36</f>
        <v>932634.78115753597</v>
      </c>
      <c r="BR33" s="24">
        <f ca="1">'Trial 6'!BR36</f>
        <v>932142.39904551394</v>
      </c>
      <c r="BS33" s="24">
        <f ca="1">'Trial 6'!BS36</f>
        <v>931760.87545574119</v>
      </c>
      <c r="BT33" s="24">
        <f ca="1">'Trial 6'!BT36</f>
        <v>931338.34146693186</v>
      </c>
      <c r="BU33" s="24">
        <f ca="1">'Trial 6'!BU36</f>
        <v>930929.31249273324</v>
      </c>
      <c r="BV33" s="24">
        <f ca="1">'Trial 6'!BV36</f>
        <v>930405.59870888328</v>
      </c>
      <c r="BW33" s="24">
        <f ca="1">'Trial 6'!BW36</f>
        <v>929961.44720099028</v>
      </c>
      <c r="BX33" s="24">
        <f ca="1">'Trial 6'!BX36</f>
        <v>929465.29486668459</v>
      </c>
      <c r="BY33" s="24">
        <f ca="1">'Trial 6'!BY36</f>
        <v>928895.93863095099</v>
      </c>
      <c r="BZ33" s="24">
        <f ca="1">'Trial 6'!BZ36</f>
        <v>928433.78921970271</v>
      </c>
      <c r="CA33" s="25">
        <f ca="1">SUM('Trial 6'!BO36:BZ36)</f>
        <v>11172709.202473691</v>
      </c>
      <c r="CB33" s="24">
        <f ca="1">'Trial 6'!CB36</f>
        <v>928061.57881762588</v>
      </c>
      <c r="CC33" s="24">
        <f ca="1">'Trial 6'!CC36</f>
        <v>927743.63017719309</v>
      </c>
      <c r="CD33" s="24">
        <f ca="1">'Trial 6'!CD36</f>
        <v>927406.70336202823</v>
      </c>
      <c r="CE33" s="24">
        <f ca="1">'Trial 6'!CE36</f>
        <v>926974.15838822024</v>
      </c>
      <c r="CF33" s="24">
        <f ca="1">'Trial 6'!CF36</f>
        <v>926473.40581975295</v>
      </c>
      <c r="CG33" s="24">
        <f ca="1">'Trial 6'!CG36</f>
        <v>926012.85318886442</v>
      </c>
      <c r="CH33" s="24">
        <f ca="1">'Trial 6'!CH36</f>
        <v>925490.76316675008</v>
      </c>
      <c r="CI33" s="24">
        <f ca="1">'Trial 6'!CI36</f>
        <v>924983.44375499396</v>
      </c>
      <c r="CJ33" s="24">
        <f ca="1">'Trial 6'!CJ36</f>
        <v>924614.98782083241</v>
      </c>
      <c r="CK33" s="24">
        <f ca="1">'Trial 6'!CK36</f>
        <v>924110.26914675429</v>
      </c>
      <c r="CL33" s="24">
        <f ca="1">'Trial 6'!CL36</f>
        <v>923671.59078290255</v>
      </c>
      <c r="CM33" s="24">
        <f ca="1">'Trial 6'!CM36</f>
        <v>923148.33225288137</v>
      </c>
      <c r="CN33" s="25">
        <f ca="1">SUM('Trial 6'!CB36:CM36)</f>
        <v>11108691.716678798</v>
      </c>
      <c r="CO33" s="24">
        <f ca="1">'Trial 6'!CO36</f>
        <v>922745.87180204166</v>
      </c>
      <c r="CP33" s="24">
        <f ca="1">'Trial 6'!CP36</f>
        <v>922336.67350316059</v>
      </c>
      <c r="CQ33" s="24">
        <f ca="1">'Trial 6'!CQ36</f>
        <v>921790.32707407838</v>
      </c>
      <c r="CR33" s="24">
        <f ca="1">'Trial 6'!CR36</f>
        <v>921312.34269926243</v>
      </c>
      <c r="CS33" s="24">
        <f ca="1">'Trial 6'!CS36</f>
        <v>920874.82767225802</v>
      </c>
      <c r="CT33" s="24">
        <f ca="1">'Trial 6'!CT36</f>
        <v>920462.7544524949</v>
      </c>
      <c r="CU33" s="24">
        <f ca="1">'Trial 6'!CU36</f>
        <v>919929.95603469224</v>
      </c>
      <c r="CV33" s="24">
        <f ca="1">'Trial 6'!CV36</f>
        <v>919415.98247337202</v>
      </c>
      <c r="CW33" s="24">
        <f ca="1">'Trial 6'!CW36</f>
        <v>919004.23738673155</v>
      </c>
      <c r="CX33" s="24">
        <f ca="1">'Trial 6'!CX36</f>
        <v>918540.40555865853</v>
      </c>
      <c r="CY33" s="24">
        <f ca="1">'Trial 6'!CY36</f>
        <v>918160.3067773314</v>
      </c>
      <c r="CZ33" s="24">
        <f ca="1">'Trial 6'!CZ36</f>
        <v>917882.46315605892</v>
      </c>
      <c r="DA33" s="25">
        <f ca="1">SUM('Trial 6'!CO36:CZ36)</f>
        <v>11042456.148590142</v>
      </c>
      <c r="DB33" s="24">
        <f ca="1">'Trial 6'!DB36</f>
        <v>917646.41242841072</v>
      </c>
      <c r="DC33" s="24">
        <f ca="1">'Trial 6'!DC36</f>
        <v>917241.93893607345</v>
      </c>
      <c r="DD33" s="24">
        <f ca="1">'Trial 6'!DD36</f>
        <v>916833.88458765834</v>
      </c>
      <c r="DE33" s="24">
        <f ca="1">'Trial 6'!DE36</f>
        <v>916297.12817744014</v>
      </c>
      <c r="DF33" s="24">
        <f ca="1">'Trial 6'!DF36</f>
        <v>915944.46748502646</v>
      </c>
      <c r="DG33" s="24">
        <f ca="1">'Trial 6'!DG36</f>
        <v>915453.39210696379</v>
      </c>
      <c r="DH33" s="24">
        <f ca="1">'Trial 6'!DH36</f>
        <v>915065.33486228739</v>
      </c>
      <c r="DI33" s="24">
        <f ca="1">'Trial 6'!DI36</f>
        <v>914667.95893710887</v>
      </c>
      <c r="DJ33" s="24">
        <f ca="1">'Trial 6'!DJ36</f>
        <v>914195.53406547138</v>
      </c>
      <c r="DK33" s="24">
        <f ca="1">'Trial 6'!DK36</f>
        <v>913822.12270881759</v>
      </c>
      <c r="DL33" s="24">
        <f ca="1">'Trial 6'!DL36</f>
        <v>913415.21042490879</v>
      </c>
      <c r="DM33" s="24">
        <f ca="1">'Trial 6'!DM36</f>
        <v>913010.06132841995</v>
      </c>
      <c r="DN33" s="25">
        <f ca="1">SUM('Trial 6'!DB36:DM36)</f>
        <v>10983593.446048588</v>
      </c>
      <c r="DO33" s="24">
        <f ca="1">'Trial 6'!DO36</f>
        <v>912677.98117322952</v>
      </c>
      <c r="DP33" s="24">
        <f ca="1">'Trial 6'!DP36</f>
        <v>912296.58221307048</v>
      </c>
      <c r="DQ33" s="24">
        <f ca="1">'Trial 6'!DQ36</f>
        <v>911801.72711595159</v>
      </c>
      <c r="DR33" s="24">
        <f ca="1">'Trial 6'!DR36</f>
        <v>911366.27184536157</v>
      </c>
      <c r="DS33" s="24">
        <f ca="1">'Trial 6'!DS36</f>
        <v>910888.97741600976</v>
      </c>
      <c r="DT33" s="24">
        <f ca="1">'Trial 6'!DT36</f>
        <v>910310.71955012588</v>
      </c>
      <c r="DU33" s="24">
        <f ca="1">'Trial 6'!DU36</f>
        <v>909965.69052107027</v>
      </c>
      <c r="DV33" s="24">
        <f ca="1">'Trial 6'!DV36</f>
        <v>909449.34508810053</v>
      </c>
      <c r="DW33" s="24">
        <f ca="1">'Trial 6'!DW36</f>
        <v>908941.26221944357</v>
      </c>
      <c r="DX33" s="24">
        <f ca="1">'Trial 6'!DX36</f>
        <v>908581.66063388996</v>
      </c>
      <c r="DY33" s="24">
        <f ca="1">'Trial 6'!DY36</f>
        <v>908174.47813331324</v>
      </c>
      <c r="DZ33" s="24">
        <f ca="1">'Trial 6'!DZ36</f>
        <v>907727.78865101386</v>
      </c>
      <c r="EA33" s="25">
        <f ca="1">SUM('Trial 6'!DO36:DZ36)</f>
        <v>10922182.484560581</v>
      </c>
      <c r="EB33" s="24">
        <f ca="1">'Trial 6'!EB36</f>
        <v>907226.2655654432</v>
      </c>
      <c r="EC33" s="24">
        <f ca="1">'Trial 6'!EC36</f>
        <v>906813.40632215329</v>
      </c>
      <c r="ED33" s="24">
        <f ca="1">'Trial 6'!ED36</f>
        <v>906338.9053261017</v>
      </c>
      <c r="EE33" s="24">
        <f ca="1">'Trial 6'!EE36</f>
        <v>905908.56737677043</v>
      </c>
      <c r="EF33" s="24">
        <f ca="1">'Trial 6'!EF36</f>
        <v>905551.22012650548</v>
      </c>
      <c r="EG33" s="24">
        <f ca="1">'Trial 6'!EG36</f>
        <v>905123.82735827519</v>
      </c>
      <c r="EH33" s="24">
        <f ca="1">'Trial 6'!EH36</f>
        <v>904627.34068394569</v>
      </c>
      <c r="EI33" s="24">
        <f ca="1">'Trial 6'!EI36</f>
        <v>904171.03408101073</v>
      </c>
      <c r="EJ33" s="24">
        <f ca="1">'Trial 6'!EJ36</f>
        <v>903649.73320828797</v>
      </c>
      <c r="EK33" s="24">
        <f ca="1">'Trial 6'!EK36</f>
        <v>903327.87006295589</v>
      </c>
      <c r="EL33" s="24">
        <f ca="1">'Trial 6'!EL36</f>
        <v>902950.692935528</v>
      </c>
      <c r="EM33" s="24">
        <f ca="1">'Trial 6'!EM36</f>
        <v>902619.64958073921</v>
      </c>
      <c r="EN33" s="25">
        <f ca="1">SUM('Trial 6'!EB36:EM36)</f>
        <v>10858308.512627717</v>
      </c>
    </row>
    <row r="34" spans="1:144" ht="12.75" customHeight="1" x14ac:dyDescent="0.2">
      <c r="A34" s="11" t="str">
        <f>Labels!B102</f>
        <v>Trial 07</v>
      </c>
      <c r="B34" s="24">
        <f>'Trial 7'!B36</f>
        <v>963388.68108289549</v>
      </c>
      <c r="C34" s="24">
        <f ca="1">'Trial 7'!C36</f>
        <v>962679.02357734239</v>
      </c>
      <c r="D34" s="24">
        <f ca="1">'Trial 7'!D36</f>
        <v>962088.27280297817</v>
      </c>
      <c r="E34" s="24">
        <f ca="1">'Trial 7'!E36</f>
        <v>961496.33069646172</v>
      </c>
      <c r="F34" s="24">
        <f ca="1">'Trial 7'!F36</f>
        <v>960776.22731171909</v>
      </c>
      <c r="G34" s="24">
        <f ca="1">'Trial 7'!G36</f>
        <v>960026.36545360251</v>
      </c>
      <c r="H34" s="24">
        <f ca="1">'Trial 7'!H36</f>
        <v>959508.57261391671</v>
      </c>
      <c r="I34" s="24">
        <f ca="1">'Trial 7'!I36</f>
        <v>958853.25140011683</v>
      </c>
      <c r="J34" s="24">
        <f ca="1">'Trial 7'!J36</f>
        <v>958309.85291326442</v>
      </c>
      <c r="K34" s="24">
        <f ca="1">'Trial 7'!K36</f>
        <v>957797.68878654635</v>
      </c>
      <c r="L34" s="24">
        <f ca="1">'Trial 7'!L36</f>
        <v>957197.03017432813</v>
      </c>
      <c r="M34" s="24">
        <f ca="1">'Trial 7'!M36</f>
        <v>956524.18457749032</v>
      </c>
      <c r="N34" s="25">
        <f ca="1">SUM('Trial 7'!B36:M36)</f>
        <v>11518645.481390662</v>
      </c>
      <c r="O34" s="24">
        <f ca="1">'Trial 7'!O36</f>
        <v>955905.82305710227</v>
      </c>
      <c r="P34" s="24">
        <f ca="1">'Trial 7'!P36</f>
        <v>955332.6215111363</v>
      </c>
      <c r="Q34" s="24">
        <f ca="1">'Trial 7'!Q36</f>
        <v>954913.77366360184</v>
      </c>
      <c r="R34" s="24">
        <f ca="1">'Trial 7'!R36</f>
        <v>954339.24720625521</v>
      </c>
      <c r="S34" s="24">
        <f ca="1">'Trial 7'!S36</f>
        <v>953751.57501751871</v>
      </c>
      <c r="T34" s="24">
        <f ca="1">'Trial 7'!T36</f>
        <v>953178.69331859436</v>
      </c>
      <c r="U34" s="24">
        <f ca="1">'Trial 7'!U36</f>
        <v>952669.56206563953</v>
      </c>
      <c r="V34" s="24">
        <f ca="1">'Trial 7'!V36</f>
        <v>952231.60950442019</v>
      </c>
      <c r="W34" s="24">
        <f ca="1">'Trial 7'!W36</f>
        <v>951537.34250285628</v>
      </c>
      <c r="X34" s="24">
        <f ca="1">'Trial 7'!X36</f>
        <v>951063.62474092725</v>
      </c>
      <c r="Y34" s="24">
        <f ca="1">'Trial 7'!Y36</f>
        <v>950589.90823134047</v>
      </c>
      <c r="Z34" s="24">
        <f ca="1">'Trial 7'!Z36</f>
        <v>950097.58838237717</v>
      </c>
      <c r="AA34" s="25">
        <f ca="1">SUM('Trial 7'!O36:Z36)</f>
        <v>11435611.369201768</v>
      </c>
      <c r="AB34" s="24">
        <f ca="1">'Trial 7'!AB36</f>
        <v>949611.2330287334</v>
      </c>
      <c r="AC34" s="24">
        <f ca="1">'Trial 7'!AC36</f>
        <v>949097.75045035302</v>
      </c>
      <c r="AD34" s="24">
        <f ca="1">'Trial 7'!AD36</f>
        <v>948562.84350455448</v>
      </c>
      <c r="AE34" s="24">
        <f ca="1">'Trial 7'!AE36</f>
        <v>948173.2620480879</v>
      </c>
      <c r="AF34" s="24">
        <f ca="1">'Trial 7'!AF36</f>
        <v>947532.64201467403</v>
      </c>
      <c r="AG34" s="24">
        <f ca="1">'Trial 7'!AG36</f>
        <v>947133.22553031088</v>
      </c>
      <c r="AH34" s="24">
        <f ca="1">'Trial 7'!AH36</f>
        <v>946619.08278746065</v>
      </c>
      <c r="AI34" s="24">
        <f ca="1">'Trial 7'!AI36</f>
        <v>946242.75000626256</v>
      </c>
      <c r="AJ34" s="24">
        <f ca="1">'Trial 7'!AJ36</f>
        <v>945718.45023002347</v>
      </c>
      <c r="AK34" s="24">
        <f ca="1">'Trial 7'!AK36</f>
        <v>945343.3813313389</v>
      </c>
      <c r="AL34" s="24">
        <f ca="1">'Trial 7'!AL36</f>
        <v>944850.79001039069</v>
      </c>
      <c r="AM34" s="24">
        <f ca="1">'Trial 7'!AM36</f>
        <v>944358.89614182222</v>
      </c>
      <c r="AN34" s="25">
        <f ca="1">SUM('Trial 7'!AB36:AM36)</f>
        <v>11363244.307084011</v>
      </c>
      <c r="AO34" s="24">
        <f ca="1">'Trial 7'!AO36</f>
        <v>943966.22392432019</v>
      </c>
      <c r="AP34" s="24">
        <f ca="1">'Trial 7'!AP36</f>
        <v>943501.16841851675</v>
      </c>
      <c r="AQ34" s="24">
        <f ca="1">'Trial 7'!AQ36</f>
        <v>942998.27690565749</v>
      </c>
      <c r="AR34" s="24">
        <f ca="1">'Trial 7'!AR36</f>
        <v>942451.78657628247</v>
      </c>
      <c r="AS34" s="24">
        <f ca="1">'Trial 7'!AS36</f>
        <v>941987.76892226911</v>
      </c>
      <c r="AT34" s="24">
        <f ca="1">'Trial 7'!AT36</f>
        <v>941421.92651585292</v>
      </c>
      <c r="AU34" s="24">
        <f ca="1">'Trial 7'!AU36</f>
        <v>940968.99297372391</v>
      </c>
      <c r="AV34" s="24">
        <f ca="1">'Trial 7'!AV36</f>
        <v>940500.48411426239</v>
      </c>
      <c r="AW34" s="24">
        <f ca="1">'Trial 7'!AW36</f>
        <v>940011.15089979884</v>
      </c>
      <c r="AX34" s="24">
        <f ca="1">'Trial 7'!AX36</f>
        <v>939612.98580227105</v>
      </c>
      <c r="AY34" s="24">
        <f ca="1">'Trial 7'!AY36</f>
        <v>939237.10938564281</v>
      </c>
      <c r="AZ34" s="24">
        <f ca="1">'Trial 7'!AZ36</f>
        <v>938743.0804142477</v>
      </c>
      <c r="BA34" s="25">
        <f ca="1">SUM('Trial 7'!AO36:AZ36)</f>
        <v>11295400.954852846</v>
      </c>
      <c r="BB34" s="24">
        <f ca="1">'Trial 7'!BB36</f>
        <v>938280.13906398788</v>
      </c>
      <c r="BC34" s="24">
        <f ca="1">'Trial 7'!BC36</f>
        <v>937844.94287856191</v>
      </c>
      <c r="BD34" s="24">
        <f ca="1">'Trial 7'!BD36</f>
        <v>937470.46908900735</v>
      </c>
      <c r="BE34" s="24">
        <f ca="1">'Trial 7'!BE36</f>
        <v>937072.82013424265</v>
      </c>
      <c r="BF34" s="24">
        <f ca="1">'Trial 7'!BF36</f>
        <v>936565.98708344135</v>
      </c>
      <c r="BG34" s="24">
        <f ca="1">'Trial 7'!BG36</f>
        <v>936077.54803389695</v>
      </c>
      <c r="BH34" s="24">
        <f ca="1">'Trial 7'!BH36</f>
        <v>935714.01726544695</v>
      </c>
      <c r="BI34" s="24">
        <f ca="1">'Trial 7'!BI36</f>
        <v>935241.48465862707</v>
      </c>
      <c r="BJ34" s="24">
        <f ca="1">'Trial 7'!BJ36</f>
        <v>934822.4567924618</v>
      </c>
      <c r="BK34" s="24">
        <f ca="1">'Trial 7'!BK36</f>
        <v>934435.61023814697</v>
      </c>
      <c r="BL34" s="24">
        <f ca="1">'Trial 7'!BL36</f>
        <v>934078.43705098203</v>
      </c>
      <c r="BM34" s="24">
        <f ca="1">'Trial 7'!BM36</f>
        <v>933700.42241546698</v>
      </c>
      <c r="BN34" s="25">
        <f ca="1">SUM('Trial 7'!BB36:BM36)</f>
        <v>11231304.334704269</v>
      </c>
      <c r="BO34" s="24">
        <f ca="1">'Trial 7'!BO36</f>
        <v>933256.29386442923</v>
      </c>
      <c r="BP34" s="24">
        <f ca="1">'Trial 7'!BP36</f>
        <v>932817.2463948708</v>
      </c>
      <c r="BQ34" s="24">
        <f ca="1">'Trial 7'!BQ36</f>
        <v>932391.14770349895</v>
      </c>
      <c r="BR34" s="24">
        <f ca="1">'Trial 7'!BR36</f>
        <v>931781.13413038361</v>
      </c>
      <c r="BS34" s="24">
        <f ca="1">'Trial 7'!BS36</f>
        <v>931392.79556256172</v>
      </c>
      <c r="BT34" s="24">
        <f ca="1">'Trial 7'!BT36</f>
        <v>930870.7480036082</v>
      </c>
      <c r="BU34" s="24">
        <f ca="1">'Trial 7'!BU36</f>
        <v>930558.51352155965</v>
      </c>
      <c r="BV34" s="24">
        <f ca="1">'Trial 7'!BV36</f>
        <v>930041.23093543481</v>
      </c>
      <c r="BW34" s="24">
        <f ca="1">'Trial 7'!BW36</f>
        <v>929605.16511081171</v>
      </c>
      <c r="BX34" s="24">
        <f ca="1">'Trial 7'!BX36</f>
        <v>929168.90616359003</v>
      </c>
      <c r="BY34" s="24">
        <f ca="1">'Trial 7'!BY36</f>
        <v>928772.5669069076</v>
      </c>
      <c r="BZ34" s="24">
        <f ca="1">'Trial 7'!BZ36</f>
        <v>928347.60984975973</v>
      </c>
      <c r="CA34" s="25">
        <f ca="1">SUM('Trial 7'!BO36:BZ36)</f>
        <v>11169003.358147414</v>
      </c>
      <c r="CB34" s="24">
        <f ca="1">'Trial 7'!CB36</f>
        <v>927906.8524314668</v>
      </c>
      <c r="CC34" s="24">
        <f ca="1">'Trial 7'!CC36</f>
        <v>927575.151181794</v>
      </c>
      <c r="CD34" s="24">
        <f ca="1">'Trial 7'!CD36</f>
        <v>927147.81092517066</v>
      </c>
      <c r="CE34" s="24">
        <f ca="1">'Trial 7'!CE36</f>
        <v>926640.93797674589</v>
      </c>
      <c r="CF34" s="24">
        <f ca="1">'Trial 7'!CF36</f>
        <v>926204.23634908593</v>
      </c>
      <c r="CG34" s="24">
        <f ca="1">'Trial 7'!CG36</f>
        <v>925812.67494995124</v>
      </c>
      <c r="CH34" s="24">
        <f ca="1">'Trial 7'!CH36</f>
        <v>925420.52565469546</v>
      </c>
      <c r="CI34" s="24">
        <f ca="1">'Trial 7'!CI36</f>
        <v>925046.61666108691</v>
      </c>
      <c r="CJ34" s="24">
        <f ca="1">'Trial 7'!CJ36</f>
        <v>924640.31142823782</v>
      </c>
      <c r="CK34" s="24">
        <f ca="1">'Trial 7'!CK36</f>
        <v>924190.53127775644</v>
      </c>
      <c r="CL34" s="24">
        <f ca="1">'Trial 7'!CL36</f>
        <v>923816.58006819454</v>
      </c>
      <c r="CM34" s="24">
        <f ca="1">'Trial 7'!CM36</f>
        <v>923251.2222600932</v>
      </c>
      <c r="CN34" s="25">
        <f ca="1">SUM('Trial 7'!CB36:CM36)</f>
        <v>11107653.451164281</v>
      </c>
      <c r="CO34" s="24">
        <f ca="1">'Trial 7'!CO36</f>
        <v>922799.14392871375</v>
      </c>
      <c r="CP34" s="24">
        <f ca="1">'Trial 7'!CP36</f>
        <v>922410.81198027474</v>
      </c>
      <c r="CQ34" s="24">
        <f ca="1">'Trial 7'!CQ36</f>
        <v>921954.80591869017</v>
      </c>
      <c r="CR34" s="24">
        <f ca="1">'Trial 7'!CR36</f>
        <v>921554.20407442807</v>
      </c>
      <c r="CS34" s="24">
        <f ca="1">'Trial 7'!CS36</f>
        <v>921036.29428475618</v>
      </c>
      <c r="CT34" s="24">
        <f ca="1">'Trial 7'!CT36</f>
        <v>920540.04109487135</v>
      </c>
      <c r="CU34" s="24">
        <f ca="1">'Trial 7'!CU36</f>
        <v>920133.08500443806</v>
      </c>
      <c r="CV34" s="24">
        <f ca="1">'Trial 7'!CV36</f>
        <v>919722.15413379029</v>
      </c>
      <c r="CW34" s="24">
        <f ca="1">'Trial 7'!CW36</f>
        <v>919258.07149174542</v>
      </c>
      <c r="CX34" s="24">
        <f ca="1">'Trial 7'!CX36</f>
        <v>918774.77779517591</v>
      </c>
      <c r="CY34" s="24">
        <f ca="1">'Trial 7'!CY36</f>
        <v>918245.43559151608</v>
      </c>
      <c r="CZ34" s="24">
        <f ca="1">'Trial 7'!CZ36</f>
        <v>917788.64003734465</v>
      </c>
      <c r="DA34" s="25">
        <f ca="1">SUM('Trial 7'!CO36:CZ36)</f>
        <v>11044217.465335744</v>
      </c>
      <c r="DB34" s="24">
        <f ca="1">'Trial 7'!DB36</f>
        <v>917448.54305866687</v>
      </c>
      <c r="DC34" s="24">
        <f ca="1">'Trial 7'!DC36</f>
        <v>916951.14727474807</v>
      </c>
      <c r="DD34" s="24">
        <f ca="1">'Trial 7'!DD36</f>
        <v>916520.37797867705</v>
      </c>
      <c r="DE34" s="24">
        <f ca="1">'Trial 7'!DE36</f>
        <v>915984.15343222639</v>
      </c>
      <c r="DF34" s="24">
        <f ca="1">'Trial 7'!DF36</f>
        <v>915614.45180753269</v>
      </c>
      <c r="DG34" s="24">
        <f ca="1">'Trial 7'!DG36</f>
        <v>915172.16032320587</v>
      </c>
      <c r="DH34" s="24">
        <f ca="1">'Trial 7'!DH36</f>
        <v>914680.1358811392</v>
      </c>
      <c r="DI34" s="24">
        <f ca="1">'Trial 7'!DI36</f>
        <v>914131.20273619902</v>
      </c>
      <c r="DJ34" s="24">
        <f ca="1">'Trial 7'!DJ36</f>
        <v>913668.08663074218</v>
      </c>
      <c r="DK34" s="24">
        <f ca="1">'Trial 7'!DK36</f>
        <v>913200.04650517961</v>
      </c>
      <c r="DL34" s="24">
        <f ca="1">'Trial 7'!DL36</f>
        <v>912726.80099575932</v>
      </c>
      <c r="DM34" s="24">
        <f ca="1">'Trial 7'!DM36</f>
        <v>912329.48228617606</v>
      </c>
      <c r="DN34" s="25">
        <f ca="1">SUM('Trial 7'!DB36:DM36)</f>
        <v>10978426.588910252</v>
      </c>
      <c r="DO34" s="24">
        <f ca="1">'Trial 7'!DO36</f>
        <v>911866.49747808441</v>
      </c>
      <c r="DP34" s="24">
        <f ca="1">'Trial 7'!DP36</f>
        <v>911492.21246824856</v>
      </c>
      <c r="DQ34" s="24">
        <f ca="1">'Trial 7'!DQ36</f>
        <v>911023.93767674221</v>
      </c>
      <c r="DR34" s="24">
        <f ca="1">'Trial 7'!DR36</f>
        <v>910617.21484362567</v>
      </c>
      <c r="DS34" s="24">
        <f ca="1">'Trial 7'!DS36</f>
        <v>910133.64351860958</v>
      </c>
      <c r="DT34" s="24">
        <f ca="1">'Trial 7'!DT36</f>
        <v>909516.20755807217</v>
      </c>
      <c r="DU34" s="24">
        <f ca="1">'Trial 7'!DU36</f>
        <v>909129.85385643085</v>
      </c>
      <c r="DV34" s="24">
        <f ca="1">'Trial 7'!DV36</f>
        <v>908654.21206690755</v>
      </c>
      <c r="DW34" s="24">
        <f ca="1">'Trial 7'!DW36</f>
        <v>908231.78437841206</v>
      </c>
      <c r="DX34" s="24">
        <f ca="1">'Trial 7'!DX36</f>
        <v>907675.93924911611</v>
      </c>
      <c r="DY34" s="24">
        <f ca="1">'Trial 7'!DY36</f>
        <v>907227.93084326712</v>
      </c>
      <c r="DZ34" s="24">
        <f ca="1">'Trial 7'!DZ36</f>
        <v>906773.24724618904</v>
      </c>
      <c r="EA34" s="25">
        <f ca="1">SUM('Trial 7'!DO36:DZ36)</f>
        <v>10912342.681183705</v>
      </c>
      <c r="EB34" s="24">
        <f ca="1">'Trial 7'!EB36</f>
        <v>906355.69066214643</v>
      </c>
      <c r="EC34" s="24">
        <f ca="1">'Trial 7'!EC36</f>
        <v>905807.81473537965</v>
      </c>
      <c r="ED34" s="24">
        <f ca="1">'Trial 7'!ED36</f>
        <v>905372.86713537155</v>
      </c>
      <c r="EE34" s="24">
        <f ca="1">'Trial 7'!EE36</f>
        <v>904935.7887711582</v>
      </c>
      <c r="EF34" s="24">
        <f ca="1">'Trial 7'!EF36</f>
        <v>904421.37480448175</v>
      </c>
      <c r="EG34" s="24">
        <f ca="1">'Trial 7'!EG36</f>
        <v>903813.56863441656</v>
      </c>
      <c r="EH34" s="24">
        <f ca="1">'Trial 7'!EH36</f>
        <v>903334.8747020592</v>
      </c>
      <c r="EI34" s="24">
        <f ca="1">'Trial 7'!EI36</f>
        <v>902980.54989386245</v>
      </c>
      <c r="EJ34" s="24">
        <f ca="1">'Trial 7'!EJ36</f>
        <v>902549.62146295386</v>
      </c>
      <c r="EK34" s="24">
        <f ca="1">'Trial 7'!EK36</f>
        <v>902151.48133945663</v>
      </c>
      <c r="EL34" s="24">
        <f ca="1">'Trial 7'!EL36</f>
        <v>901632.90603882284</v>
      </c>
      <c r="EM34" s="24">
        <f ca="1">'Trial 7'!EM36</f>
        <v>901291.17433969944</v>
      </c>
      <c r="EN34" s="25">
        <f ca="1">SUM('Trial 7'!EB36:EM36)</f>
        <v>10844647.71251981</v>
      </c>
    </row>
    <row r="35" spans="1:144" ht="12.75" customHeight="1" x14ac:dyDescent="0.2">
      <c r="A35" s="11" t="str">
        <f>Labels!B103</f>
        <v>Trial 08</v>
      </c>
      <c r="B35" s="24">
        <f>'Trial 8'!B36</f>
        <v>963388.68108289549</v>
      </c>
      <c r="C35" s="24">
        <f ca="1">'Trial 8'!C36</f>
        <v>962757.18527136603</v>
      </c>
      <c r="D35" s="24">
        <f ca="1">'Trial 8'!D36</f>
        <v>962146.67833516526</v>
      </c>
      <c r="E35" s="24">
        <f ca="1">'Trial 8'!E36</f>
        <v>961533.75995735079</v>
      </c>
      <c r="F35" s="24">
        <f ca="1">'Trial 8'!F36</f>
        <v>960960.38773226761</v>
      </c>
      <c r="G35" s="24">
        <f ca="1">'Trial 8'!G36</f>
        <v>960542.79198704567</v>
      </c>
      <c r="H35" s="24">
        <f ca="1">'Trial 8'!H36</f>
        <v>959959.67223264882</v>
      </c>
      <c r="I35" s="24">
        <f ca="1">'Trial 8'!I36</f>
        <v>959289.5547206609</v>
      </c>
      <c r="J35" s="24">
        <f ca="1">'Trial 8'!J36</f>
        <v>958845.24418063718</v>
      </c>
      <c r="K35" s="24">
        <f ca="1">'Trial 8'!K36</f>
        <v>958276.60440188786</v>
      </c>
      <c r="L35" s="24">
        <f ca="1">'Trial 8'!L36</f>
        <v>957791.20545263088</v>
      </c>
      <c r="M35" s="24">
        <f ca="1">'Trial 8'!M36</f>
        <v>957209.76422972279</v>
      </c>
      <c r="N35" s="25">
        <f ca="1">SUM('Trial 8'!B36:M36)</f>
        <v>11522701.529584277</v>
      </c>
      <c r="O35" s="24">
        <f ca="1">'Trial 8'!O36</f>
        <v>956715.80797475285</v>
      </c>
      <c r="P35" s="24">
        <f ca="1">'Trial 8'!P36</f>
        <v>956160.94999739283</v>
      </c>
      <c r="Q35" s="24">
        <f ca="1">'Trial 8'!Q36</f>
        <v>955657.63596769853</v>
      </c>
      <c r="R35" s="24">
        <f ca="1">'Trial 8'!R36</f>
        <v>955195.15780145535</v>
      </c>
      <c r="S35" s="24">
        <f ca="1">'Trial 8'!S36</f>
        <v>954789.83882248355</v>
      </c>
      <c r="T35" s="24">
        <f ca="1">'Trial 8'!T36</f>
        <v>954393.24307293212</v>
      </c>
      <c r="U35" s="24">
        <f ca="1">'Trial 8'!U36</f>
        <v>953957.47199240036</v>
      </c>
      <c r="V35" s="24">
        <f ca="1">'Trial 8'!V36</f>
        <v>953495.42738709529</v>
      </c>
      <c r="W35" s="24">
        <f ca="1">'Trial 8'!W36</f>
        <v>952793.09169888811</v>
      </c>
      <c r="X35" s="24">
        <f ca="1">'Trial 8'!X36</f>
        <v>952283.94443502708</v>
      </c>
      <c r="Y35" s="24">
        <f ca="1">'Trial 8'!Y36</f>
        <v>951932.70326536207</v>
      </c>
      <c r="Z35" s="24">
        <f ca="1">'Trial 8'!Z36</f>
        <v>951302.92397008277</v>
      </c>
      <c r="AA35" s="25">
        <f ca="1">SUM('Trial 8'!O36:Z36)</f>
        <v>11448678.19638557</v>
      </c>
      <c r="AB35" s="24">
        <f ca="1">'Trial 8'!AB36</f>
        <v>950821.64157928445</v>
      </c>
      <c r="AC35" s="24">
        <f ca="1">'Trial 8'!AC36</f>
        <v>950277.95072680083</v>
      </c>
      <c r="AD35" s="24">
        <f ca="1">'Trial 8'!AD36</f>
        <v>949780.54266586888</v>
      </c>
      <c r="AE35" s="24">
        <f ca="1">'Trial 8'!AE36</f>
        <v>949305.51966532168</v>
      </c>
      <c r="AF35" s="24">
        <f ca="1">'Trial 8'!AF36</f>
        <v>948836.81372485764</v>
      </c>
      <c r="AG35" s="24">
        <f ca="1">'Trial 8'!AG36</f>
        <v>948353.67227093875</v>
      </c>
      <c r="AH35" s="24">
        <f ca="1">'Trial 8'!AH36</f>
        <v>947794.54240583221</v>
      </c>
      <c r="AI35" s="24">
        <f ca="1">'Trial 8'!AI36</f>
        <v>947379.58750473079</v>
      </c>
      <c r="AJ35" s="24">
        <f ca="1">'Trial 8'!AJ36</f>
        <v>947031.86542818183</v>
      </c>
      <c r="AK35" s="24">
        <f ca="1">'Trial 8'!AK36</f>
        <v>946592.32752737764</v>
      </c>
      <c r="AL35" s="24">
        <f ca="1">'Trial 8'!AL36</f>
        <v>946123.20727830846</v>
      </c>
      <c r="AM35" s="24">
        <f ca="1">'Trial 8'!AM36</f>
        <v>945573.3325018856</v>
      </c>
      <c r="AN35" s="25">
        <f ca="1">SUM('Trial 8'!AB36:AM36)</f>
        <v>11377871.00327939</v>
      </c>
      <c r="AO35" s="24">
        <f ca="1">'Trial 8'!AO36</f>
        <v>945143.72064921004</v>
      </c>
      <c r="AP35" s="24">
        <f ca="1">'Trial 8'!AP36</f>
        <v>944799.71150252945</v>
      </c>
      <c r="AQ35" s="24">
        <f ca="1">'Trial 8'!AQ36</f>
        <v>944285.95686173625</v>
      </c>
      <c r="AR35" s="24">
        <f ca="1">'Trial 8'!AR36</f>
        <v>943723.69054225215</v>
      </c>
      <c r="AS35" s="24">
        <f ca="1">'Trial 8'!AS36</f>
        <v>943405.68795432069</v>
      </c>
      <c r="AT35" s="24">
        <f ca="1">'Trial 8'!AT36</f>
        <v>942836.46539028082</v>
      </c>
      <c r="AU35" s="24">
        <f ca="1">'Trial 8'!AU36</f>
        <v>942252.83666491555</v>
      </c>
      <c r="AV35" s="24">
        <f ca="1">'Trial 8'!AV36</f>
        <v>941682.03339118056</v>
      </c>
      <c r="AW35" s="24">
        <f ca="1">'Trial 8'!AW36</f>
        <v>941294.66832751001</v>
      </c>
      <c r="AX35" s="24">
        <f ca="1">'Trial 8'!AX36</f>
        <v>940872.37843285454</v>
      </c>
      <c r="AY35" s="24">
        <f ca="1">'Trial 8'!AY36</f>
        <v>940331.00762288517</v>
      </c>
      <c r="AZ35" s="24">
        <f ca="1">'Trial 8'!AZ36</f>
        <v>939837.77647819871</v>
      </c>
      <c r="BA35" s="25">
        <f ca="1">SUM('Trial 8'!AO36:AZ36)</f>
        <v>11310465.933817875</v>
      </c>
      <c r="BB35" s="24">
        <f ca="1">'Trial 8'!BB36</f>
        <v>939431.9270182777</v>
      </c>
      <c r="BC35" s="24">
        <f ca="1">'Trial 8'!BC36</f>
        <v>938990.74310449057</v>
      </c>
      <c r="BD35" s="24">
        <f ca="1">'Trial 8'!BD36</f>
        <v>938524.07625757414</v>
      </c>
      <c r="BE35" s="24">
        <f ca="1">'Trial 8'!BE36</f>
        <v>938103.17550930416</v>
      </c>
      <c r="BF35" s="24">
        <f ca="1">'Trial 8'!BF36</f>
        <v>937539.18463649822</v>
      </c>
      <c r="BG35" s="24">
        <f ca="1">'Trial 8'!BG36</f>
        <v>937060.53572415363</v>
      </c>
      <c r="BH35" s="24">
        <f ca="1">'Trial 8'!BH36</f>
        <v>936575.48511528317</v>
      </c>
      <c r="BI35" s="24">
        <f ca="1">'Trial 8'!BI36</f>
        <v>936305.92234544631</v>
      </c>
      <c r="BJ35" s="24">
        <f ca="1">'Trial 8'!BJ36</f>
        <v>935945.47244594293</v>
      </c>
      <c r="BK35" s="24">
        <f ca="1">'Trial 8'!BK36</f>
        <v>935454.18293594534</v>
      </c>
      <c r="BL35" s="24">
        <f ca="1">'Trial 8'!BL36</f>
        <v>935061.55968855671</v>
      </c>
      <c r="BM35" s="24">
        <f ca="1">'Trial 8'!BM36</f>
        <v>934596.1272119052</v>
      </c>
      <c r="BN35" s="25">
        <f ca="1">SUM('Trial 8'!BB36:BM36)</f>
        <v>11243588.391993379</v>
      </c>
      <c r="BO35" s="24">
        <f ca="1">'Trial 8'!BO36</f>
        <v>934203.66352513235</v>
      </c>
      <c r="BP35" s="24">
        <f ca="1">'Trial 8'!BP36</f>
        <v>933700.74330669909</v>
      </c>
      <c r="BQ35" s="24">
        <f ca="1">'Trial 8'!BQ36</f>
        <v>933386.89794712514</v>
      </c>
      <c r="BR35" s="24">
        <f ca="1">'Trial 8'!BR36</f>
        <v>932780.65635301534</v>
      </c>
      <c r="BS35" s="24">
        <f ca="1">'Trial 8'!BS36</f>
        <v>932233.01387306827</v>
      </c>
      <c r="BT35" s="24">
        <f ca="1">'Trial 8'!BT36</f>
        <v>931667.00742164347</v>
      </c>
      <c r="BU35" s="24">
        <f ca="1">'Trial 8'!BU36</f>
        <v>931242.37121687864</v>
      </c>
      <c r="BV35" s="24">
        <f ca="1">'Trial 8'!BV36</f>
        <v>930899.37990397564</v>
      </c>
      <c r="BW35" s="24">
        <f ca="1">'Trial 8'!BW36</f>
        <v>930433.59051555023</v>
      </c>
      <c r="BX35" s="24">
        <f ca="1">'Trial 8'!BX36</f>
        <v>929972.94916849106</v>
      </c>
      <c r="BY35" s="24">
        <f ca="1">'Trial 8'!BY36</f>
        <v>929630.22992061626</v>
      </c>
      <c r="BZ35" s="24">
        <f ca="1">'Trial 8'!BZ36</f>
        <v>929187.5225660716</v>
      </c>
      <c r="CA35" s="25">
        <f ca="1">SUM('Trial 8'!BO36:BZ36)</f>
        <v>11179338.025718266</v>
      </c>
      <c r="CB35" s="24">
        <f ca="1">'Trial 8'!CB36</f>
        <v>928794.5075849226</v>
      </c>
      <c r="CC35" s="24">
        <f ca="1">'Trial 8'!CC36</f>
        <v>928318.3390058123</v>
      </c>
      <c r="CD35" s="24">
        <f ca="1">'Trial 8'!CD36</f>
        <v>927793.01963462459</v>
      </c>
      <c r="CE35" s="24">
        <f ca="1">'Trial 8'!CE36</f>
        <v>927265.2602438631</v>
      </c>
      <c r="CF35" s="24">
        <f ca="1">'Trial 8'!CF36</f>
        <v>926864.79778662173</v>
      </c>
      <c r="CG35" s="24">
        <f ca="1">'Trial 8'!CG36</f>
        <v>926341.35257903114</v>
      </c>
      <c r="CH35" s="24">
        <f ca="1">'Trial 8'!CH36</f>
        <v>925757.1413606453</v>
      </c>
      <c r="CI35" s="24">
        <f ca="1">'Trial 8'!CI36</f>
        <v>925262.86289150745</v>
      </c>
      <c r="CJ35" s="24">
        <f ca="1">'Trial 8'!CJ36</f>
        <v>924761.60445602029</v>
      </c>
      <c r="CK35" s="24">
        <f ca="1">'Trial 8'!CK36</f>
        <v>924278.07406457618</v>
      </c>
      <c r="CL35" s="24">
        <f ca="1">'Trial 8'!CL36</f>
        <v>923924.14932885149</v>
      </c>
      <c r="CM35" s="24">
        <f ca="1">'Trial 8'!CM36</f>
        <v>923381.51114007074</v>
      </c>
      <c r="CN35" s="25">
        <f ca="1">SUM('Trial 8'!CB36:CM36)</f>
        <v>11112742.620076548</v>
      </c>
      <c r="CO35" s="24">
        <f ca="1">'Trial 8'!CO36</f>
        <v>922854.6865020463</v>
      </c>
      <c r="CP35" s="24">
        <f ca="1">'Trial 8'!CP36</f>
        <v>922372.90436458169</v>
      </c>
      <c r="CQ35" s="24">
        <f ca="1">'Trial 8'!CQ36</f>
        <v>922043.71068636538</v>
      </c>
      <c r="CR35" s="24">
        <f ca="1">'Trial 8'!CR36</f>
        <v>921459.20470718166</v>
      </c>
      <c r="CS35" s="24">
        <f ca="1">'Trial 8'!CS36</f>
        <v>920969.15483776887</v>
      </c>
      <c r="CT35" s="24">
        <f ca="1">'Trial 8'!CT36</f>
        <v>920457.3917029294</v>
      </c>
      <c r="CU35" s="24">
        <f ca="1">'Trial 8'!CU36</f>
        <v>920051.38986320666</v>
      </c>
      <c r="CV35" s="24">
        <f ca="1">'Trial 8'!CV36</f>
        <v>919478.57194982807</v>
      </c>
      <c r="CW35" s="24">
        <f ca="1">'Trial 8'!CW36</f>
        <v>918946.51571745402</v>
      </c>
      <c r="CX35" s="24">
        <f ca="1">'Trial 8'!CX36</f>
        <v>918644.23703148391</v>
      </c>
      <c r="CY35" s="24">
        <f ca="1">'Trial 8'!CY36</f>
        <v>918167.29359986063</v>
      </c>
      <c r="CZ35" s="24">
        <f ca="1">'Trial 8'!CZ36</f>
        <v>917674.41328094259</v>
      </c>
      <c r="DA35" s="25">
        <f ca="1">SUM('Trial 8'!CO36:CZ36)</f>
        <v>11043119.47424365</v>
      </c>
      <c r="DB35" s="24">
        <f ca="1">'Trial 8'!DB36</f>
        <v>917168.98642597953</v>
      </c>
      <c r="DC35" s="24">
        <f ca="1">'Trial 8'!DC36</f>
        <v>916626.98132486735</v>
      </c>
      <c r="DD35" s="24">
        <f ca="1">'Trial 8'!DD36</f>
        <v>916155.62567113969</v>
      </c>
      <c r="DE35" s="24">
        <f ca="1">'Trial 8'!DE36</f>
        <v>915682.74797990581</v>
      </c>
      <c r="DF35" s="24">
        <f ca="1">'Trial 8'!DF36</f>
        <v>915247.50637469336</v>
      </c>
      <c r="DG35" s="24">
        <f ca="1">'Trial 8'!DG36</f>
        <v>914708.83871852129</v>
      </c>
      <c r="DH35" s="24">
        <f ca="1">'Trial 8'!DH36</f>
        <v>914167.80110785051</v>
      </c>
      <c r="DI35" s="24">
        <f ca="1">'Trial 8'!DI36</f>
        <v>913732.8907769596</v>
      </c>
      <c r="DJ35" s="24">
        <f ca="1">'Trial 8'!DJ36</f>
        <v>913219.20724513801</v>
      </c>
      <c r="DK35" s="24">
        <f ca="1">'Trial 8'!DK36</f>
        <v>912816.9953007123</v>
      </c>
      <c r="DL35" s="24">
        <f ca="1">'Trial 8'!DL36</f>
        <v>912417.61475799198</v>
      </c>
      <c r="DM35" s="24">
        <f ca="1">'Trial 8'!DM36</f>
        <v>911892.96562845411</v>
      </c>
      <c r="DN35" s="25">
        <f ca="1">SUM('Trial 8'!DB36:DM36)</f>
        <v>10973838.161312213</v>
      </c>
      <c r="DO35" s="24">
        <f ca="1">'Trial 8'!DO36</f>
        <v>911624.29484830936</v>
      </c>
      <c r="DP35" s="24">
        <f ca="1">'Trial 8'!DP36</f>
        <v>911291.27224484796</v>
      </c>
      <c r="DQ35" s="24">
        <f ca="1">'Trial 8'!DQ36</f>
        <v>910863.02756362653</v>
      </c>
      <c r="DR35" s="24">
        <f ca="1">'Trial 8'!DR36</f>
        <v>910390.96868652268</v>
      </c>
      <c r="DS35" s="24">
        <f ca="1">'Trial 8'!DS36</f>
        <v>909880.88800955529</v>
      </c>
      <c r="DT35" s="24">
        <f ca="1">'Trial 8'!DT36</f>
        <v>909373.85334060027</v>
      </c>
      <c r="DU35" s="24">
        <f ca="1">'Trial 8'!DU36</f>
        <v>909025.81257865147</v>
      </c>
      <c r="DV35" s="24">
        <f ca="1">'Trial 8'!DV36</f>
        <v>908546.59434409719</v>
      </c>
      <c r="DW35" s="24">
        <f ca="1">'Trial 8'!DW36</f>
        <v>908132.93373928545</v>
      </c>
      <c r="DX35" s="24">
        <f ca="1">'Trial 8'!DX36</f>
        <v>907650.37217275565</v>
      </c>
      <c r="DY35" s="24">
        <f ca="1">'Trial 8'!DY36</f>
        <v>907279.19275268947</v>
      </c>
      <c r="DZ35" s="24">
        <f ca="1">'Trial 8'!DZ36</f>
        <v>906722.77141077851</v>
      </c>
      <c r="EA35" s="25">
        <f ca="1">SUM('Trial 8'!DO36:DZ36)</f>
        <v>10910781.98169172</v>
      </c>
      <c r="EB35" s="24">
        <f ca="1">'Trial 8'!EB36</f>
        <v>906194.70156100928</v>
      </c>
      <c r="EC35" s="24">
        <f ca="1">'Trial 8'!EC36</f>
        <v>905771.39775419212</v>
      </c>
      <c r="ED35" s="24">
        <f ca="1">'Trial 8'!ED36</f>
        <v>905256.90633458376</v>
      </c>
      <c r="EE35" s="24">
        <f ca="1">'Trial 8'!EE36</f>
        <v>904858.09207796818</v>
      </c>
      <c r="EF35" s="24">
        <f ca="1">'Trial 8'!EF36</f>
        <v>904443.55127331242</v>
      </c>
      <c r="EG35" s="24">
        <f ca="1">'Trial 8'!EG36</f>
        <v>904000.78687501489</v>
      </c>
      <c r="EH35" s="24">
        <f ca="1">'Trial 8'!EH36</f>
        <v>903604.00934259756</v>
      </c>
      <c r="EI35" s="24">
        <f ca="1">'Trial 8'!EI36</f>
        <v>903274.78233069857</v>
      </c>
      <c r="EJ35" s="24">
        <f ca="1">'Trial 8'!EJ36</f>
        <v>902865.8693951458</v>
      </c>
      <c r="EK35" s="24">
        <f ca="1">'Trial 8'!EK36</f>
        <v>902471.63668582775</v>
      </c>
      <c r="EL35" s="24">
        <f ca="1">'Trial 8'!EL36</f>
        <v>902024.62283794896</v>
      </c>
      <c r="EM35" s="24">
        <f ca="1">'Trial 8'!EM36</f>
        <v>901584.2485134321</v>
      </c>
      <c r="EN35" s="25">
        <f ca="1">SUM('Trial 8'!EB36:EM36)</f>
        <v>10846350.604981733</v>
      </c>
    </row>
    <row r="36" spans="1:144" ht="12.75" customHeight="1" x14ac:dyDescent="0.2">
      <c r="A36" s="5" t="str">
        <f>Labels!C95</f>
        <v>Total</v>
      </c>
      <c r="B36" s="48">
        <f>SUM('Trial 1'!B36,'Trial 2'!B36,'Trial 3'!B36,'Trial 4'!B36,'Trial 5'!B36,'Trial 6'!B36,'Trial 7'!B36,'Trial 8'!B36)</f>
        <v>7707109.4486631621</v>
      </c>
      <c r="C36" s="48">
        <f ca="1">SUM('Trial 1'!C36,'Trial 2'!C36,'Trial 3'!C36,'Trial 4'!C36,'Trial 5'!C36,'Trial 6'!C36,'Trial 7'!C36,'Trial 8'!C36)</f>
        <v>7701687.487288842</v>
      </c>
      <c r="D36" s="48">
        <f ca="1">SUM('Trial 1'!D36,'Trial 2'!D36,'Trial 3'!D36,'Trial 4'!D36,'Trial 5'!D36,'Trial 6'!D36,'Trial 7'!D36,'Trial 8'!D36)</f>
        <v>7696676.8236617744</v>
      </c>
      <c r="E36" s="48">
        <f ca="1">SUM('Trial 1'!E36,'Trial 2'!E36,'Trial 3'!E36,'Trial 4'!E36,'Trial 5'!E36,'Trial 6'!E36,'Trial 7'!E36,'Trial 8'!E36)</f>
        <v>7691999.9087292748</v>
      </c>
      <c r="F36" s="48">
        <f ca="1">SUM('Trial 1'!F36,'Trial 2'!F36,'Trial 3'!F36,'Trial 4'!F36,'Trial 5'!F36,'Trial 6'!F36,'Trial 7'!F36,'Trial 8'!F36)</f>
        <v>7686857.4905831488</v>
      </c>
      <c r="G36" s="48">
        <f ca="1">SUM('Trial 1'!G36,'Trial 2'!G36,'Trial 3'!G36,'Trial 4'!G36,'Trial 5'!G36,'Trial 6'!G36,'Trial 7'!G36,'Trial 8'!G36)</f>
        <v>7682422.082174141</v>
      </c>
      <c r="H36" s="48">
        <f ca="1">SUM('Trial 1'!H36,'Trial 2'!H36,'Trial 3'!H36,'Trial 4'!H36,'Trial 5'!H36,'Trial 6'!H36,'Trial 7'!H36,'Trial 8'!H36)</f>
        <v>7677679.7770928573</v>
      </c>
      <c r="I36" s="48">
        <f ca="1">SUM('Trial 1'!I36,'Trial 2'!I36,'Trial 3'!I36,'Trial 4'!I36,'Trial 5'!I36,'Trial 6'!I36,'Trial 7'!I36,'Trial 8'!I36)</f>
        <v>7672758.4460628508</v>
      </c>
      <c r="J36" s="48">
        <f ca="1">SUM('Trial 1'!J36,'Trial 2'!J36,'Trial 3'!J36,'Trial 4'!J36,'Trial 5'!J36,'Trial 6'!J36,'Trial 7'!J36,'Trial 8'!J36)</f>
        <v>7668425.5648157159</v>
      </c>
      <c r="K36" s="48">
        <f ca="1">SUM('Trial 1'!K36,'Trial 2'!K36,'Trial 3'!K36,'Trial 4'!K36,'Trial 5'!K36,'Trial 6'!K36,'Trial 7'!K36,'Trial 8'!K36)</f>
        <v>7664094.4540629759</v>
      </c>
      <c r="L36" s="48">
        <f ca="1">SUM('Trial 1'!L36,'Trial 2'!L36,'Trial 3'!L36,'Trial 4'!L36,'Trial 5'!L36,'Trial 6'!L36,'Trial 7'!L36,'Trial 8'!L36)</f>
        <v>7659934.4826671155</v>
      </c>
      <c r="M36" s="48">
        <f ca="1">SUM('Trial 1'!M36,'Trial 2'!M36,'Trial 3'!M36,'Trial 4'!M36,'Trial 5'!M36,'Trial 6'!M36,'Trial 7'!M36,'Trial 8'!M36)</f>
        <v>7655348.9294577744</v>
      </c>
      <c r="N36" s="49">
        <f ca="1">SUM(B36:M36)</f>
        <v>92164994.895259634</v>
      </c>
      <c r="O36" s="48">
        <f ca="1">SUM('Trial 1'!O36,'Trial 2'!O36,'Trial 3'!O36,'Trial 4'!O36,'Trial 5'!O36,'Trial 6'!O36,'Trial 7'!O36,'Trial 8'!O36)</f>
        <v>7650739.1582346372</v>
      </c>
      <c r="P36" s="48">
        <f ca="1">SUM('Trial 1'!P36,'Trial 2'!P36,'Trial 3'!P36,'Trial 4'!P36,'Trial 5'!P36,'Trial 6'!P36,'Trial 7'!P36,'Trial 8'!P36)</f>
        <v>7646505.6346694129</v>
      </c>
      <c r="Q36" s="48">
        <f ca="1">SUM('Trial 1'!Q36,'Trial 2'!Q36,'Trial 3'!Q36,'Trial 4'!Q36,'Trial 5'!Q36,'Trial 6'!Q36,'Trial 7'!Q36,'Trial 8'!Q36)</f>
        <v>7642316.5146933971</v>
      </c>
      <c r="R36" s="48">
        <f ca="1">SUM('Trial 1'!R36,'Trial 2'!R36,'Trial 3'!R36,'Trial 4'!R36,'Trial 5'!R36,'Trial 6'!R36,'Trial 7'!R36,'Trial 8'!R36)</f>
        <v>7637995.5821013413</v>
      </c>
      <c r="S36" s="48">
        <f ca="1">SUM('Trial 1'!S36,'Trial 2'!S36,'Trial 3'!S36,'Trial 4'!S36,'Trial 5'!S36,'Trial 6'!S36,'Trial 7'!S36,'Trial 8'!S36)</f>
        <v>7633897.2942315713</v>
      </c>
      <c r="T36" s="48">
        <f ca="1">SUM('Trial 1'!T36,'Trial 2'!T36,'Trial 3'!T36,'Trial 4'!T36,'Trial 5'!T36,'Trial 6'!T36,'Trial 7'!T36,'Trial 8'!T36)</f>
        <v>7629779.655506406</v>
      </c>
      <c r="U36" s="48">
        <f ca="1">SUM('Trial 1'!U36,'Trial 2'!U36,'Trial 3'!U36,'Trial 4'!U36,'Trial 5'!U36,'Trial 6'!U36,'Trial 7'!U36,'Trial 8'!U36)</f>
        <v>7625496.5510442005</v>
      </c>
      <c r="V36" s="48">
        <f ca="1">SUM('Trial 1'!V36,'Trial 2'!V36,'Trial 3'!V36,'Trial 4'!V36,'Trial 5'!V36,'Trial 6'!V36,'Trial 7'!V36,'Trial 8'!V36)</f>
        <v>7621421.6045868378</v>
      </c>
      <c r="W36" s="48">
        <f ca="1">SUM('Trial 1'!W36,'Trial 2'!W36,'Trial 3'!W36,'Trial 4'!W36,'Trial 5'!W36,'Trial 6'!W36,'Trial 7'!W36,'Trial 8'!W36)</f>
        <v>7616908.8913816586</v>
      </c>
      <c r="X36" s="48">
        <f ca="1">SUM('Trial 1'!X36,'Trial 2'!X36,'Trial 3'!X36,'Trial 4'!X36,'Trial 5'!X36,'Trial 6'!X36,'Trial 7'!X36,'Trial 8'!X36)</f>
        <v>7613024.5788694536</v>
      </c>
      <c r="Y36" s="48">
        <f ca="1">SUM('Trial 1'!Y36,'Trial 2'!Y36,'Trial 3'!Y36,'Trial 4'!Y36,'Trial 5'!Y36,'Trial 6'!Y36,'Trial 7'!Y36,'Trial 8'!Y36)</f>
        <v>7609437.5608944045</v>
      </c>
      <c r="Z36" s="48">
        <f ca="1">SUM('Trial 1'!Z36,'Trial 2'!Z36,'Trial 3'!Z36,'Trial 4'!Z36,'Trial 5'!Z36,'Trial 6'!Z36,'Trial 7'!Z36,'Trial 8'!Z36)</f>
        <v>7605327.6854514461</v>
      </c>
      <c r="AA36" s="49">
        <f ca="1">SUM(O36:Z36)</f>
        <v>91532850.711664766</v>
      </c>
      <c r="AB36" s="48">
        <f ca="1">SUM('Trial 1'!AB36,'Trial 2'!AB36,'Trial 3'!AB36,'Trial 4'!AB36,'Trial 5'!AB36,'Trial 6'!AB36,'Trial 7'!AB36,'Trial 8'!AB36)</f>
        <v>7601145.0717175817</v>
      </c>
      <c r="AC36" s="48">
        <f ca="1">SUM('Trial 1'!AC36,'Trial 2'!AC36,'Trial 3'!AC36,'Trial 4'!AC36,'Trial 5'!AC36,'Trial 6'!AC36,'Trial 7'!AC36,'Trial 8'!AC36)</f>
        <v>7597189.9832218261</v>
      </c>
      <c r="AD36" s="48">
        <f ca="1">SUM('Trial 1'!AD36,'Trial 2'!AD36,'Trial 3'!AD36,'Trial 4'!AD36,'Trial 5'!AD36,'Trial 6'!AD36,'Trial 7'!AD36,'Trial 8'!AD36)</f>
        <v>7593198.0475455606</v>
      </c>
      <c r="AE36" s="48">
        <f ca="1">SUM('Trial 1'!AE36,'Trial 2'!AE36,'Trial 3'!AE36,'Trial 4'!AE36,'Trial 5'!AE36,'Trial 6'!AE36,'Trial 7'!AE36,'Trial 8'!AE36)</f>
        <v>7589290.2174875513</v>
      </c>
      <c r="AF36" s="48">
        <f ca="1">SUM('Trial 1'!AF36,'Trial 2'!AF36,'Trial 3'!AF36,'Trial 4'!AF36,'Trial 5'!AF36,'Trial 6'!AF36,'Trial 7'!AF36,'Trial 8'!AF36)</f>
        <v>7585047.8951624436</v>
      </c>
      <c r="AG36" s="48">
        <f ca="1">SUM('Trial 1'!AG36,'Trial 2'!AG36,'Trial 3'!AG36,'Trial 4'!AG36,'Trial 5'!AG36,'Trial 6'!AG36,'Trial 7'!AG36,'Trial 8'!AG36)</f>
        <v>7581416.125239254</v>
      </c>
      <c r="AH36" s="48">
        <f ca="1">SUM('Trial 1'!AH36,'Trial 2'!AH36,'Trial 3'!AH36,'Trial 4'!AH36,'Trial 5'!AH36,'Trial 6'!AH36,'Trial 7'!AH36,'Trial 8'!AH36)</f>
        <v>7577401.7365768934</v>
      </c>
      <c r="AI36" s="48">
        <f ca="1">SUM('Trial 1'!AI36,'Trial 2'!AI36,'Trial 3'!AI36,'Trial 4'!AI36,'Trial 5'!AI36,'Trial 6'!AI36,'Trial 7'!AI36,'Trial 8'!AI36)</f>
        <v>7573854.6246392783</v>
      </c>
      <c r="AJ36" s="48">
        <f ca="1">SUM('Trial 1'!AJ36,'Trial 2'!AJ36,'Trial 3'!AJ36,'Trial 4'!AJ36,'Trial 5'!AJ36,'Trial 6'!AJ36,'Trial 7'!AJ36,'Trial 8'!AJ36)</f>
        <v>7570369.4483683091</v>
      </c>
      <c r="AK36" s="48">
        <f ca="1">SUM('Trial 1'!AK36,'Trial 2'!AK36,'Trial 3'!AK36,'Trial 4'!AK36,'Trial 5'!AK36,'Trial 6'!AK36,'Trial 7'!AK36,'Trial 8'!AK36)</f>
        <v>7566405.0239434177</v>
      </c>
      <c r="AL36" s="48">
        <f ca="1">SUM('Trial 1'!AL36,'Trial 2'!AL36,'Trial 3'!AL36,'Trial 4'!AL36,'Trial 5'!AL36,'Trial 6'!AL36,'Trial 7'!AL36,'Trial 8'!AL36)</f>
        <v>7562542.596941717</v>
      </c>
      <c r="AM36" s="48">
        <f ca="1">SUM('Trial 1'!AM36,'Trial 2'!AM36,'Trial 3'!AM36,'Trial 4'!AM36,'Trial 5'!AM36,'Trial 6'!AM36,'Trial 7'!AM36,'Trial 8'!AM36)</f>
        <v>7558700.1377167078</v>
      </c>
      <c r="AN36" s="49">
        <f ca="1">SUM(AB36:AM36)</f>
        <v>90956560.908560544</v>
      </c>
      <c r="AO36" s="48">
        <f ca="1">SUM('Trial 1'!AO36,'Trial 2'!AO36,'Trial 3'!AO36,'Trial 4'!AO36,'Trial 5'!AO36,'Trial 6'!AO36,'Trial 7'!AO36,'Trial 8'!AO36)</f>
        <v>7554855.365883884</v>
      </c>
      <c r="AP36" s="48">
        <f ca="1">SUM('Trial 1'!AP36,'Trial 2'!AP36,'Trial 3'!AP36,'Trial 4'!AP36,'Trial 5'!AP36,'Trial 6'!AP36,'Trial 7'!AP36,'Trial 8'!AP36)</f>
        <v>7551096.5940270321</v>
      </c>
      <c r="AQ36" s="48">
        <f ca="1">SUM('Trial 1'!AQ36,'Trial 2'!AQ36,'Trial 3'!AQ36,'Trial 4'!AQ36,'Trial 5'!AQ36,'Trial 6'!AQ36,'Trial 7'!AQ36,'Trial 8'!AQ36)</f>
        <v>7547493.7740332866</v>
      </c>
      <c r="AR36" s="48">
        <f ca="1">SUM('Trial 1'!AR36,'Trial 2'!AR36,'Trial 3'!AR36,'Trial 4'!AR36,'Trial 5'!AR36,'Trial 6'!AR36,'Trial 7'!AR36,'Trial 8'!AR36)</f>
        <v>7543826.9765173933</v>
      </c>
      <c r="AS36" s="48">
        <f ca="1">SUM('Trial 1'!AS36,'Trial 2'!AS36,'Trial 3'!AS36,'Trial 4'!AS36,'Trial 5'!AS36,'Trial 6'!AS36,'Trial 7'!AS36,'Trial 8'!AS36)</f>
        <v>7540142.4027698291</v>
      </c>
      <c r="AT36" s="48">
        <f ca="1">SUM('Trial 1'!AT36,'Trial 2'!AT36,'Trial 3'!AT36,'Trial 4'!AT36,'Trial 5'!AT36,'Trial 6'!AT36,'Trial 7'!AT36,'Trial 8'!AT36)</f>
        <v>7536432.6908765724</v>
      </c>
      <c r="AU36" s="48">
        <f ca="1">SUM('Trial 1'!AU36,'Trial 2'!AU36,'Trial 3'!AU36,'Trial 4'!AU36,'Trial 5'!AU36,'Trial 6'!AU36,'Trial 7'!AU36,'Trial 8'!AU36)</f>
        <v>7532614.7111779321</v>
      </c>
      <c r="AV36" s="48">
        <f ca="1">SUM('Trial 1'!AV36,'Trial 2'!AV36,'Trial 3'!AV36,'Trial 4'!AV36,'Trial 5'!AV36,'Trial 6'!AV36,'Trial 7'!AV36,'Trial 8'!AV36)</f>
        <v>7528755.6174794445</v>
      </c>
      <c r="AW36" s="48">
        <f ca="1">SUM('Trial 1'!AW36,'Trial 2'!AW36,'Trial 3'!AW36,'Trial 4'!AW36,'Trial 5'!AW36,'Trial 6'!AW36,'Trial 7'!AW36,'Trial 8'!AW36)</f>
        <v>7525290.1671701483</v>
      </c>
      <c r="AX36" s="48">
        <f ca="1">SUM('Trial 1'!AX36,'Trial 2'!AX36,'Trial 3'!AX36,'Trial 4'!AX36,'Trial 5'!AX36,'Trial 6'!AX36,'Trial 7'!AX36,'Trial 8'!AX36)</f>
        <v>7521926.1307763066</v>
      </c>
      <c r="AY36" s="48">
        <f ca="1">SUM('Trial 1'!AY36,'Trial 2'!AY36,'Trial 3'!AY36,'Trial 4'!AY36,'Trial 5'!AY36,'Trial 6'!AY36,'Trial 7'!AY36,'Trial 8'!AY36)</f>
        <v>7518353.5878587421</v>
      </c>
      <c r="AZ36" s="48">
        <f ca="1">SUM('Trial 1'!AZ36,'Trial 2'!AZ36,'Trial 3'!AZ36,'Trial 4'!AZ36,'Trial 5'!AZ36,'Trial 6'!AZ36,'Trial 7'!AZ36,'Trial 8'!AZ36)</f>
        <v>7514680.7090840144</v>
      </c>
      <c r="BA36" s="49">
        <f ca="1">SUM(AO36:AZ36)</f>
        <v>90415468.727654576</v>
      </c>
      <c r="BB36" s="48">
        <f ca="1">SUM('Trial 1'!BB36,'Trial 2'!BB36,'Trial 3'!BB36,'Trial 4'!BB36,'Trial 5'!BB36,'Trial 6'!BB36,'Trial 7'!BB36,'Trial 8'!BB36)</f>
        <v>7511053.8203522218</v>
      </c>
      <c r="BC36" s="48">
        <f ca="1">SUM('Trial 1'!BC36,'Trial 2'!BC36,'Trial 3'!BC36,'Trial 4'!BC36,'Trial 5'!BC36,'Trial 6'!BC36,'Trial 7'!BC36,'Trial 8'!BC36)</f>
        <v>7507492.2598686172</v>
      </c>
      <c r="BD36" s="48">
        <f ca="1">SUM('Trial 1'!BD36,'Trial 2'!BD36,'Trial 3'!BD36,'Trial 4'!BD36,'Trial 5'!BD36,'Trial 6'!BD36,'Trial 7'!BD36,'Trial 8'!BD36)</f>
        <v>7504068.2559945416</v>
      </c>
      <c r="BE36" s="48">
        <f ca="1">SUM('Trial 1'!BE36,'Trial 2'!BE36,'Trial 3'!BE36,'Trial 4'!BE36,'Trial 5'!BE36,'Trial 6'!BE36,'Trial 7'!BE36,'Trial 8'!BE36)</f>
        <v>7500630.6142443968</v>
      </c>
      <c r="BF36" s="48">
        <f ca="1">SUM('Trial 1'!BF36,'Trial 2'!BF36,'Trial 3'!BF36,'Trial 4'!BF36,'Trial 5'!BF36,'Trial 6'!BF36,'Trial 7'!BF36,'Trial 8'!BF36)</f>
        <v>7496598.078577755</v>
      </c>
      <c r="BG36" s="48">
        <f ca="1">SUM('Trial 1'!BG36,'Trial 2'!BG36,'Trial 3'!BG36,'Trial 4'!BG36,'Trial 5'!BG36,'Trial 6'!BG36,'Trial 7'!BG36,'Trial 8'!BG36)</f>
        <v>7492751.9431122625</v>
      </c>
      <c r="BH36" s="48">
        <f ca="1">SUM('Trial 1'!BH36,'Trial 2'!BH36,'Trial 3'!BH36,'Trial 4'!BH36,'Trial 5'!BH36,'Trial 6'!BH36,'Trial 7'!BH36,'Trial 8'!BH36)</f>
        <v>7489301.7781338664</v>
      </c>
      <c r="BI36" s="48">
        <f ca="1">SUM('Trial 1'!BI36,'Trial 2'!BI36,'Trial 3'!BI36,'Trial 4'!BI36,'Trial 5'!BI36,'Trial 6'!BI36,'Trial 7'!BI36,'Trial 8'!BI36)</f>
        <v>7485554.0154130608</v>
      </c>
      <c r="BJ36" s="48">
        <f ca="1">SUM('Trial 1'!BJ36,'Trial 2'!BJ36,'Trial 3'!BJ36,'Trial 4'!BJ36,'Trial 5'!BJ36,'Trial 6'!BJ36,'Trial 7'!BJ36,'Trial 8'!BJ36)</f>
        <v>7482008.9681550134</v>
      </c>
      <c r="BK36" s="48">
        <f ca="1">SUM('Trial 1'!BK36,'Trial 2'!BK36,'Trial 3'!BK36,'Trial 4'!BK36,'Trial 5'!BK36,'Trial 6'!BK36,'Trial 7'!BK36,'Trial 8'!BK36)</f>
        <v>7478617.863803721</v>
      </c>
      <c r="BL36" s="48">
        <f ca="1">SUM('Trial 1'!BL36,'Trial 2'!BL36,'Trial 3'!BL36,'Trial 4'!BL36,'Trial 5'!BL36,'Trial 6'!BL36,'Trial 7'!BL36,'Trial 8'!BL36)</f>
        <v>7475154.2356867865</v>
      </c>
      <c r="BM36" s="48">
        <f ca="1">SUM('Trial 1'!BM36,'Trial 2'!BM36,'Trial 3'!BM36,'Trial 4'!BM36,'Trial 5'!BM36,'Trial 6'!BM36,'Trial 7'!BM36,'Trial 8'!BM36)</f>
        <v>7471479.3386882227</v>
      </c>
      <c r="BN36" s="49">
        <f ca="1">SUM(BB36:BM36)</f>
        <v>89894711.172030479</v>
      </c>
      <c r="BO36" s="48">
        <f ca="1">SUM('Trial 1'!BO36,'Trial 2'!BO36,'Trial 3'!BO36,'Trial 4'!BO36,'Trial 5'!BO36,'Trial 6'!BO36,'Trial 7'!BO36,'Trial 8'!BO36)</f>
        <v>7468093.8705450483</v>
      </c>
      <c r="BP36" s="48">
        <f ca="1">SUM('Trial 1'!BP36,'Trial 2'!BP36,'Trial 3'!BP36,'Trial 4'!BP36,'Trial 5'!BP36,'Trial 6'!BP36,'Trial 7'!BP36,'Trial 8'!BP36)</f>
        <v>7464605.2310663546</v>
      </c>
      <c r="BQ36" s="48">
        <f ca="1">SUM('Trial 1'!BQ36,'Trial 2'!BQ36,'Trial 3'!BQ36,'Trial 4'!BQ36,'Trial 5'!BQ36,'Trial 6'!BQ36,'Trial 7'!BQ36,'Trial 8'!BQ36)</f>
        <v>7461277.7390826829</v>
      </c>
      <c r="BR36" s="48">
        <f ca="1">SUM('Trial 1'!BR36,'Trial 2'!BR36,'Trial 3'!BR36,'Trial 4'!BR36,'Trial 5'!BR36,'Trial 6'!BR36,'Trial 7'!BR36,'Trial 8'!BR36)</f>
        <v>7457442.2445907583</v>
      </c>
      <c r="BS36" s="48">
        <f ca="1">SUM('Trial 1'!BS36,'Trial 2'!BS36,'Trial 3'!BS36,'Trial 4'!BS36,'Trial 5'!BS36,'Trial 6'!BS36,'Trial 7'!BS36,'Trial 8'!BS36)</f>
        <v>7453860.1392162275</v>
      </c>
      <c r="BT36" s="48">
        <f ca="1">SUM('Trial 1'!BT36,'Trial 2'!BT36,'Trial 3'!BT36,'Trial 4'!BT36,'Trial 5'!BT36,'Trial 6'!BT36,'Trial 7'!BT36,'Trial 8'!BT36)</f>
        <v>7449989.431979307</v>
      </c>
      <c r="BU36" s="48">
        <f ca="1">SUM('Trial 1'!BU36,'Trial 2'!BU36,'Trial 3'!BU36,'Trial 4'!BU36,'Trial 5'!BU36,'Trial 6'!BU36,'Trial 7'!BU36,'Trial 8'!BU36)</f>
        <v>7446579.3233531667</v>
      </c>
      <c r="BV36" s="48">
        <f ca="1">SUM('Trial 1'!BV36,'Trial 2'!BV36,'Trial 3'!BV36,'Trial 4'!BV36,'Trial 5'!BV36,'Trial 6'!BV36,'Trial 7'!BV36,'Trial 8'!BV36)</f>
        <v>7442850.2102005798</v>
      </c>
      <c r="BW36" s="48">
        <f ca="1">SUM('Trial 1'!BW36,'Trial 2'!BW36,'Trial 3'!BW36,'Trial 4'!BW36,'Trial 5'!BW36,'Trial 6'!BW36,'Trial 7'!BW36,'Trial 8'!BW36)</f>
        <v>7439247.5107608102</v>
      </c>
      <c r="BX36" s="48">
        <f ca="1">SUM('Trial 1'!BX36,'Trial 2'!BX36,'Trial 3'!BX36,'Trial 4'!BX36,'Trial 5'!BX36,'Trial 6'!BX36,'Trial 7'!BX36,'Trial 8'!BX36)</f>
        <v>7435522.4879854368</v>
      </c>
      <c r="BY36" s="48">
        <f ca="1">SUM('Trial 1'!BY36,'Trial 2'!BY36,'Trial 3'!BY36,'Trial 4'!BY36,'Trial 5'!BY36,'Trial 6'!BY36,'Trial 7'!BY36,'Trial 8'!BY36)</f>
        <v>7431859.7410189025</v>
      </c>
      <c r="BZ36" s="48">
        <f ca="1">SUM('Trial 1'!BZ36,'Trial 2'!BZ36,'Trial 3'!BZ36,'Trial 4'!BZ36,'Trial 5'!BZ36,'Trial 6'!BZ36,'Trial 7'!BZ36,'Trial 8'!BZ36)</f>
        <v>7428207.2301276969</v>
      </c>
      <c r="CA36" s="49">
        <f ca="1">SUM(BO36:BZ36)</f>
        <v>89379535.159926966</v>
      </c>
      <c r="CB36" s="48">
        <f ca="1">SUM('Trial 1'!CB36,'Trial 2'!CB36,'Trial 3'!CB36,'Trial 4'!CB36,'Trial 5'!CB36,'Trial 6'!CB36,'Trial 7'!CB36,'Trial 8'!CB36)</f>
        <v>7424648.1076325411</v>
      </c>
      <c r="CC36" s="48">
        <f ca="1">SUM('Trial 1'!CC36,'Trial 2'!CC36,'Trial 3'!CC36,'Trial 4'!CC36,'Trial 5'!CC36,'Trial 6'!CC36,'Trial 7'!CC36,'Trial 8'!CC36)</f>
        <v>7421332.200237561</v>
      </c>
      <c r="CD36" s="48">
        <f ca="1">SUM('Trial 1'!CD36,'Trial 2'!CD36,'Trial 3'!CD36,'Trial 4'!CD36,'Trial 5'!CD36,'Trial 6'!CD36,'Trial 7'!CD36,'Trial 8'!CD36)</f>
        <v>7418017.8582503609</v>
      </c>
      <c r="CE36" s="48">
        <f ca="1">SUM('Trial 1'!CE36,'Trial 2'!CE36,'Trial 3'!CE36,'Trial 4'!CE36,'Trial 5'!CE36,'Trial 6'!CE36,'Trial 7'!CE36,'Trial 8'!CE36)</f>
        <v>7414535.2601213586</v>
      </c>
      <c r="CF36" s="48">
        <f ca="1">SUM('Trial 1'!CF36,'Trial 2'!CF36,'Trial 3'!CF36,'Trial 4'!CF36,'Trial 5'!CF36,'Trial 6'!CF36,'Trial 7'!CF36,'Trial 8'!CF36)</f>
        <v>7410881.1469207164</v>
      </c>
      <c r="CG36" s="48">
        <f ca="1">SUM('Trial 1'!CG36,'Trial 2'!CG36,'Trial 3'!CG36,'Trial 4'!CG36,'Trial 5'!CG36,'Trial 6'!CG36,'Trial 7'!CG36,'Trial 8'!CG36)</f>
        <v>7407179.626613196</v>
      </c>
      <c r="CH36" s="48">
        <f ca="1">SUM('Trial 1'!CH36,'Trial 2'!CH36,'Trial 3'!CH36,'Trial 4'!CH36,'Trial 5'!CH36,'Trial 6'!CH36,'Trial 7'!CH36,'Trial 8'!CH36)</f>
        <v>7403698.2605961813</v>
      </c>
      <c r="CI36" s="48">
        <f ca="1">SUM('Trial 1'!CI36,'Trial 2'!CI36,'Trial 3'!CI36,'Trial 4'!CI36,'Trial 5'!CI36,'Trial 6'!CI36,'Trial 7'!CI36,'Trial 8'!CI36)</f>
        <v>7400031.8501854269</v>
      </c>
      <c r="CJ36" s="48">
        <f ca="1">SUM('Trial 1'!CJ36,'Trial 2'!CJ36,'Trial 3'!CJ36,'Trial 4'!CJ36,'Trial 5'!CJ36,'Trial 6'!CJ36,'Trial 7'!CJ36,'Trial 8'!CJ36)</f>
        <v>7396723.604464029</v>
      </c>
      <c r="CK36" s="48">
        <f ca="1">SUM('Trial 1'!CK36,'Trial 2'!CK36,'Trial 3'!CK36,'Trial 4'!CK36,'Trial 5'!CK36,'Trial 6'!CK36,'Trial 7'!CK36,'Trial 8'!CK36)</f>
        <v>7393153.3269842966</v>
      </c>
      <c r="CL36" s="48">
        <f ca="1">SUM('Trial 1'!CL36,'Trial 2'!CL36,'Trial 3'!CL36,'Trial 4'!CL36,'Trial 5'!CL36,'Trial 6'!CL36,'Trial 7'!CL36,'Trial 8'!CL36)</f>
        <v>7389570.5840102844</v>
      </c>
      <c r="CM36" s="48">
        <f ca="1">SUM('Trial 1'!CM36,'Trial 2'!CM36,'Trial 3'!CM36,'Trial 4'!CM36,'Trial 5'!CM36,'Trial 6'!CM36,'Trial 7'!CM36,'Trial 8'!CM36)</f>
        <v>7385652.9503714582</v>
      </c>
      <c r="CN36" s="49">
        <f ca="1">SUM(CB36:CM36)</f>
        <v>88865424.776387423</v>
      </c>
      <c r="CO36" s="48">
        <f ca="1">SUM('Trial 1'!CO36,'Trial 2'!CO36,'Trial 3'!CO36,'Trial 4'!CO36,'Trial 5'!CO36,'Trial 6'!CO36,'Trial 7'!CO36,'Trial 8'!CO36)</f>
        <v>7381999.6118529001</v>
      </c>
      <c r="CP36" s="48">
        <f ca="1">SUM('Trial 1'!CP36,'Trial 2'!CP36,'Trial 3'!CP36,'Trial 4'!CP36,'Trial 5'!CP36,'Trial 6'!CP36,'Trial 7'!CP36,'Trial 8'!CP36)</f>
        <v>7378791.8836816549</v>
      </c>
      <c r="CQ36" s="48">
        <f ca="1">SUM('Trial 1'!CQ36,'Trial 2'!CQ36,'Trial 3'!CQ36,'Trial 4'!CQ36,'Trial 5'!CQ36,'Trial 6'!CQ36,'Trial 7'!CQ36,'Trial 8'!CQ36)</f>
        <v>7375199.5426672045</v>
      </c>
      <c r="CR36" s="48">
        <f ca="1">SUM('Trial 1'!CR36,'Trial 2'!CR36,'Trial 3'!CR36,'Trial 4'!CR36,'Trial 5'!CR36,'Trial 6'!CR36,'Trial 7'!CR36,'Trial 8'!CR36)</f>
        <v>7371565.2296930393</v>
      </c>
      <c r="CS36" s="48">
        <f ca="1">SUM('Trial 1'!CS36,'Trial 2'!CS36,'Trial 3'!CS36,'Trial 4'!CS36,'Trial 5'!CS36,'Trial 6'!CS36,'Trial 7'!CS36,'Trial 8'!CS36)</f>
        <v>7368081.6513095396</v>
      </c>
      <c r="CT36" s="48">
        <f ca="1">SUM('Trial 1'!CT36,'Trial 2'!CT36,'Trial 3'!CT36,'Trial 4'!CT36,'Trial 5'!CT36,'Trial 6'!CT36,'Trial 7'!CT36,'Trial 8'!CT36)</f>
        <v>7364589.3908212949</v>
      </c>
      <c r="CU36" s="48">
        <f ca="1">SUM('Trial 1'!CU36,'Trial 2'!CU36,'Trial 3'!CU36,'Trial 4'!CU36,'Trial 5'!CU36,'Trial 6'!CU36,'Trial 7'!CU36,'Trial 8'!CU36)</f>
        <v>7361030.5646197433</v>
      </c>
      <c r="CV36" s="48">
        <f ca="1">SUM('Trial 1'!CV36,'Trial 2'!CV36,'Trial 3'!CV36,'Trial 4'!CV36,'Trial 5'!CV36,'Trial 6'!CV36,'Trial 7'!CV36,'Trial 8'!CV36)</f>
        <v>7357393.5684517389</v>
      </c>
      <c r="CW36" s="48">
        <f ca="1">SUM('Trial 1'!CW36,'Trial 2'!CW36,'Trial 3'!CW36,'Trial 4'!CW36,'Trial 5'!CW36,'Trial 6'!CW36,'Trial 7'!CW36,'Trial 8'!CW36)</f>
        <v>7353714.9662666582</v>
      </c>
      <c r="CX36" s="48">
        <f ca="1">SUM('Trial 1'!CX36,'Trial 2'!CX36,'Trial 3'!CX36,'Trial 4'!CX36,'Trial 5'!CX36,'Trial 6'!CX36,'Trial 7'!CX36,'Trial 8'!CX36)</f>
        <v>7350042.1946683452</v>
      </c>
      <c r="CY36" s="48">
        <f ca="1">SUM('Trial 1'!CY36,'Trial 2'!CY36,'Trial 3'!CY36,'Trial 4'!CY36,'Trial 5'!CY36,'Trial 6'!CY36,'Trial 7'!CY36,'Trial 8'!CY36)</f>
        <v>7346652.3521924205</v>
      </c>
      <c r="CZ36" s="48">
        <f ca="1">SUM('Trial 1'!CZ36,'Trial 2'!CZ36,'Trial 3'!CZ36,'Trial 4'!CZ36,'Trial 5'!CZ36,'Trial 6'!CZ36,'Trial 7'!CZ36,'Trial 8'!CZ36)</f>
        <v>7343187.5860827537</v>
      </c>
      <c r="DA36" s="49">
        <f ca="1">SUM(CO36:CZ36)</f>
        <v>88352248.542307302</v>
      </c>
      <c r="DB36" s="48">
        <f ca="1">SUM('Trial 1'!DB36,'Trial 2'!DB36,'Trial 3'!DB36,'Trial 4'!DB36,'Trial 5'!DB36,'Trial 6'!DB36,'Trial 7'!DB36,'Trial 8'!DB36)</f>
        <v>7340053.6037335172</v>
      </c>
      <c r="DC36" s="48">
        <f ca="1">SUM('Trial 1'!DC36,'Trial 2'!DC36,'Trial 3'!DC36,'Trial 4'!DC36,'Trial 5'!DC36,'Trial 6'!DC36,'Trial 7'!DC36,'Trial 8'!DC36)</f>
        <v>7336510.1475729989</v>
      </c>
      <c r="DD36" s="48">
        <f ca="1">SUM('Trial 1'!DD36,'Trial 2'!DD36,'Trial 3'!DD36,'Trial 4'!DD36,'Trial 5'!DD36,'Trial 6'!DD36,'Trial 7'!DD36,'Trial 8'!DD36)</f>
        <v>7333224.5693500796</v>
      </c>
      <c r="DE36" s="48">
        <f ca="1">SUM('Trial 1'!DE36,'Trial 2'!DE36,'Trial 3'!DE36,'Trial 4'!DE36,'Trial 5'!DE36,'Trial 6'!DE36,'Trial 7'!DE36,'Trial 8'!DE36)</f>
        <v>7329256.0964365657</v>
      </c>
      <c r="DF36" s="48">
        <f ca="1">SUM('Trial 1'!DF36,'Trial 2'!DF36,'Trial 3'!DF36,'Trial 4'!DF36,'Trial 5'!DF36,'Trial 6'!DF36,'Trial 7'!DF36,'Trial 8'!DF36)</f>
        <v>7325917.1193965664</v>
      </c>
      <c r="DG36" s="48">
        <f ca="1">SUM('Trial 1'!DG36,'Trial 2'!DG36,'Trial 3'!DG36,'Trial 4'!DG36,'Trial 5'!DG36,'Trial 6'!DG36,'Trial 7'!DG36,'Trial 8'!DG36)</f>
        <v>7322471.8798706168</v>
      </c>
      <c r="DH36" s="48">
        <f ca="1">SUM('Trial 1'!DH36,'Trial 2'!DH36,'Trial 3'!DH36,'Trial 4'!DH36,'Trial 5'!DH36,'Trial 6'!DH36,'Trial 7'!DH36,'Trial 8'!DH36)</f>
        <v>7318709.0897210222</v>
      </c>
      <c r="DI36" s="48">
        <f ca="1">SUM('Trial 1'!DI36,'Trial 2'!DI36,'Trial 3'!DI36,'Trial 4'!DI36,'Trial 5'!DI36,'Trial 6'!DI36,'Trial 7'!DI36,'Trial 8'!DI36)</f>
        <v>7315245.6294232961</v>
      </c>
      <c r="DJ36" s="48">
        <f ca="1">SUM('Trial 1'!DJ36,'Trial 2'!DJ36,'Trial 3'!DJ36,'Trial 4'!DJ36,'Trial 5'!DJ36,'Trial 6'!DJ36,'Trial 7'!DJ36,'Trial 8'!DJ36)</f>
        <v>7311644.6923387591</v>
      </c>
      <c r="DK36" s="48">
        <f ca="1">SUM('Trial 1'!DK36,'Trial 2'!DK36,'Trial 3'!DK36,'Trial 4'!DK36,'Trial 5'!DK36,'Trial 6'!DK36,'Trial 7'!DK36,'Trial 8'!DK36)</f>
        <v>7308307.1050153188</v>
      </c>
      <c r="DL36" s="48">
        <f ca="1">SUM('Trial 1'!DL36,'Trial 2'!DL36,'Trial 3'!DL36,'Trial 4'!DL36,'Trial 5'!DL36,'Trial 6'!DL36,'Trial 7'!DL36,'Trial 8'!DL36)</f>
        <v>7304935.241448448</v>
      </c>
      <c r="DM36" s="48">
        <f ca="1">SUM('Trial 1'!DM36,'Trial 2'!DM36,'Trial 3'!DM36,'Trial 4'!DM36,'Trial 5'!DM36,'Trial 6'!DM36,'Trial 7'!DM36,'Trial 8'!DM36)</f>
        <v>7301370.1572848931</v>
      </c>
      <c r="DN36" s="49">
        <f ca="1">SUM(DB36:DM36)</f>
        <v>87847645.331592083</v>
      </c>
      <c r="DO36" s="48">
        <f ca="1">SUM('Trial 1'!DO36,'Trial 2'!DO36,'Trial 3'!DO36,'Trial 4'!DO36,'Trial 5'!DO36,'Trial 6'!DO36,'Trial 7'!DO36,'Trial 8'!DO36)</f>
        <v>7298235.1347220577</v>
      </c>
      <c r="DP36" s="48">
        <f ca="1">SUM('Trial 1'!DP36,'Trial 2'!DP36,'Trial 3'!DP36,'Trial 4'!DP36,'Trial 5'!DP36,'Trial 6'!DP36,'Trial 7'!DP36,'Trial 8'!DP36)</f>
        <v>7294845.3987876382</v>
      </c>
      <c r="DQ36" s="48">
        <f ca="1">SUM('Trial 1'!DQ36,'Trial 2'!DQ36,'Trial 3'!DQ36,'Trial 4'!DQ36,'Trial 5'!DQ36,'Trial 6'!DQ36,'Trial 7'!DQ36,'Trial 8'!DQ36)</f>
        <v>7291352.0850666752</v>
      </c>
      <c r="DR36" s="48">
        <f ca="1">SUM('Trial 1'!DR36,'Trial 2'!DR36,'Trial 3'!DR36,'Trial 4'!DR36,'Trial 5'!DR36,'Trial 6'!DR36,'Trial 7'!DR36,'Trial 8'!DR36)</f>
        <v>7287837.2603516765</v>
      </c>
      <c r="DS36" s="48">
        <f ca="1">SUM('Trial 1'!DS36,'Trial 2'!DS36,'Trial 3'!DS36,'Trial 4'!DS36,'Trial 5'!DS36,'Trial 6'!DS36,'Trial 7'!DS36,'Trial 8'!DS36)</f>
        <v>7284212.9593209187</v>
      </c>
      <c r="DT36" s="48">
        <f ca="1">SUM('Trial 1'!DT36,'Trial 2'!DT36,'Trial 3'!DT36,'Trial 4'!DT36,'Trial 5'!DT36,'Trial 6'!DT36,'Trial 7'!DT36,'Trial 8'!DT36)</f>
        <v>7280325.7760504251</v>
      </c>
      <c r="DU36" s="48">
        <f ca="1">SUM('Trial 1'!DU36,'Trial 2'!DU36,'Trial 3'!DU36,'Trial 4'!DU36,'Trial 5'!DU36,'Trial 6'!DU36,'Trial 7'!DU36,'Trial 8'!DU36)</f>
        <v>7277006.0095746191</v>
      </c>
      <c r="DV36" s="48">
        <f ca="1">SUM('Trial 1'!DV36,'Trial 2'!DV36,'Trial 3'!DV36,'Trial 4'!DV36,'Trial 5'!DV36,'Trial 6'!DV36,'Trial 7'!DV36,'Trial 8'!DV36)</f>
        <v>7273432.1136752898</v>
      </c>
      <c r="DW36" s="48">
        <f ca="1">SUM('Trial 1'!DW36,'Trial 2'!DW36,'Trial 3'!DW36,'Trial 4'!DW36,'Trial 5'!DW36,'Trial 6'!DW36,'Trial 7'!DW36,'Trial 8'!DW36)</f>
        <v>7270003.1936498899</v>
      </c>
      <c r="DX36" s="48">
        <f ca="1">SUM('Trial 1'!DX36,'Trial 2'!DX36,'Trial 3'!DX36,'Trial 4'!DX36,'Trial 5'!DX36,'Trial 6'!DX36,'Trial 7'!DX36,'Trial 8'!DX36)</f>
        <v>7266204.5635867324</v>
      </c>
      <c r="DY36" s="48">
        <f ca="1">SUM('Trial 1'!DY36,'Trial 2'!DY36,'Trial 3'!DY36,'Trial 4'!DY36,'Trial 5'!DY36,'Trial 6'!DY36,'Trial 7'!DY36,'Trial 8'!DY36)</f>
        <v>7262636.103760656</v>
      </c>
      <c r="DZ36" s="48">
        <f ca="1">SUM('Trial 1'!DZ36,'Trial 2'!DZ36,'Trial 3'!DZ36,'Trial 4'!DZ36,'Trial 5'!DZ36,'Trial 6'!DZ36,'Trial 7'!DZ36,'Trial 8'!DZ36)</f>
        <v>7258947.5698419195</v>
      </c>
      <c r="EA36" s="49">
        <f ca="1">SUM(DO36:DZ36)</f>
        <v>87345038.168388501</v>
      </c>
      <c r="EB36" s="48">
        <f ca="1">SUM('Trial 1'!EB36,'Trial 2'!EB36,'Trial 3'!EB36,'Trial 4'!EB36,'Trial 5'!EB36,'Trial 6'!EB36,'Trial 7'!EB36,'Trial 8'!EB36)</f>
        <v>7255425.2126183733</v>
      </c>
      <c r="EC36" s="48">
        <f ca="1">SUM('Trial 1'!EC36,'Trial 2'!EC36,'Trial 3'!EC36,'Trial 4'!EC36,'Trial 5'!EC36,'Trial 6'!EC36,'Trial 7'!EC36,'Trial 8'!EC36)</f>
        <v>7251882.498078323</v>
      </c>
      <c r="ED36" s="48">
        <f ca="1">SUM('Trial 1'!ED36,'Trial 2'!ED36,'Trial 3'!ED36,'Trial 4'!ED36,'Trial 5'!ED36,'Trial 6'!ED36,'Trial 7'!ED36,'Trial 8'!ED36)</f>
        <v>7248245.566054591</v>
      </c>
      <c r="EE36" s="48">
        <f ca="1">SUM('Trial 1'!EE36,'Trial 2'!EE36,'Trial 3'!EE36,'Trial 4'!EE36,'Trial 5'!EE36,'Trial 6'!EE36,'Trial 7'!EE36,'Trial 8'!EE36)</f>
        <v>7244655.0509662703</v>
      </c>
      <c r="EF36" s="48">
        <f ca="1">SUM('Trial 1'!EF36,'Trial 2'!EF36,'Trial 3'!EF36,'Trial 4'!EF36,'Trial 5'!EF36,'Trial 6'!EF36,'Trial 7'!EF36,'Trial 8'!EF36)</f>
        <v>7241186.0892415326</v>
      </c>
      <c r="EG36" s="48">
        <f ca="1">SUM('Trial 1'!EG36,'Trial 2'!EG36,'Trial 3'!EG36,'Trial 4'!EG36,'Trial 5'!EG36,'Trial 6'!EG36,'Trial 7'!EG36,'Trial 8'!EG36)</f>
        <v>7237597.4341179449</v>
      </c>
      <c r="EH36" s="48">
        <f ca="1">SUM('Trial 1'!EH36,'Trial 2'!EH36,'Trial 3'!EH36,'Trial 4'!EH36,'Trial 5'!EH36,'Trial 6'!EH36,'Trial 7'!EH36,'Trial 8'!EH36)</f>
        <v>7234054.8459365852</v>
      </c>
      <c r="EI36" s="48">
        <f ca="1">SUM('Trial 1'!EI36,'Trial 2'!EI36,'Trial 3'!EI36,'Trial 4'!EI36,'Trial 5'!EI36,'Trial 6'!EI36,'Trial 7'!EI36,'Trial 8'!EI36)</f>
        <v>7230543.407535376</v>
      </c>
      <c r="EJ36" s="48">
        <f ca="1">SUM('Trial 1'!EJ36,'Trial 2'!EJ36,'Trial 3'!EJ36,'Trial 4'!EJ36,'Trial 5'!EJ36,'Trial 6'!EJ36,'Trial 7'!EJ36,'Trial 8'!EJ36)</f>
        <v>7227186.8459261917</v>
      </c>
      <c r="EK36" s="48">
        <f ca="1">SUM('Trial 1'!EK36,'Trial 2'!EK36,'Trial 3'!EK36,'Trial 4'!EK36,'Trial 5'!EK36,'Trial 6'!EK36,'Trial 7'!EK36,'Trial 8'!EK36)</f>
        <v>7223970.7518392634</v>
      </c>
      <c r="EL36" s="48">
        <f ca="1">SUM('Trial 1'!EL36,'Trial 2'!EL36,'Trial 3'!EL36,'Trial 4'!EL36,'Trial 5'!EL36,'Trial 6'!EL36,'Trial 7'!EL36,'Trial 8'!EL36)</f>
        <v>7220394.723382025</v>
      </c>
      <c r="EM36" s="48">
        <f ca="1">SUM('Trial 1'!EM36,'Trial 2'!EM36,'Trial 3'!EM36,'Trial 4'!EM36,'Trial 5'!EM36,'Trial 6'!EM36,'Trial 7'!EM36,'Trial 8'!EM36)</f>
        <v>7217195.2603816995</v>
      </c>
      <c r="EN36" s="49">
        <f ca="1">SUM(EB36:EM36)</f>
        <v>86832337.686078176</v>
      </c>
    </row>
    <row r="37" spans="1:144" ht="12.75" customHeight="1" x14ac:dyDescent="0.2">
      <c r="A37" s="2" t="str">
        <f>Labels!B24</f>
        <v>Consumption</v>
      </c>
    </row>
    <row r="38" spans="1:144" ht="12.75" customHeight="1" x14ac:dyDescent="0.2">
      <c r="A38" s="47" t="str">
        <f>Labels!D96</f>
        <v>Trials</v>
      </c>
      <c r="B38" s="19" t="str">
        <f>ZZZ__FnCalls!F7</f>
        <v>MMM 2010</v>
      </c>
      <c r="C38" s="20" t="str">
        <f>ZZZ__FnCalls!F8</f>
        <v>MMM 2010</v>
      </c>
      <c r="D38" s="20" t="str">
        <f>ZZZ__FnCalls!F9</f>
        <v>MMM 2010</v>
      </c>
      <c r="E38" s="20" t="str">
        <f>ZZZ__FnCalls!F10</f>
        <v>MMM 2010</v>
      </c>
      <c r="F38" s="20" t="str">
        <f>ZZZ__FnCalls!F11</f>
        <v>MMM 2010</v>
      </c>
      <c r="G38" s="20" t="str">
        <f>ZZZ__FnCalls!F12</f>
        <v>MMM 2010</v>
      </c>
      <c r="H38" s="20" t="str">
        <f>ZZZ__FnCalls!F13</f>
        <v>MMM 2010</v>
      </c>
      <c r="I38" s="20" t="str">
        <f>ZZZ__FnCalls!F14</f>
        <v>MMM 2010</v>
      </c>
      <c r="J38" s="20" t="str">
        <f>ZZZ__FnCalls!F15</f>
        <v>MMM 2010</v>
      </c>
      <c r="K38" s="20" t="str">
        <f>ZZZ__FnCalls!F16</f>
        <v>MMM 2010</v>
      </c>
      <c r="L38" s="20" t="str">
        <f>ZZZ__FnCalls!F17</f>
        <v>MMM 2010</v>
      </c>
      <c r="M38" s="20" t="str">
        <f>ZZZ__FnCalls!F18</f>
        <v>MMM 2010</v>
      </c>
      <c r="N38" s="21" t="str">
        <f>ZZZ__FnCalls!H7</f>
        <v>2010</v>
      </c>
      <c r="O38" s="20" t="str">
        <f>ZZZ__FnCalls!F19</f>
        <v>MMM 2011</v>
      </c>
      <c r="P38" s="20" t="str">
        <f>ZZZ__FnCalls!F20</f>
        <v>MMM 2011</v>
      </c>
      <c r="Q38" s="20" t="str">
        <f>ZZZ__FnCalls!F21</f>
        <v>MMM 2011</v>
      </c>
      <c r="R38" s="20" t="str">
        <f>ZZZ__FnCalls!F22</f>
        <v>MMM 2011</v>
      </c>
      <c r="S38" s="20" t="str">
        <f>ZZZ__FnCalls!F23</f>
        <v>MMM 2011</v>
      </c>
      <c r="T38" s="20" t="str">
        <f>ZZZ__FnCalls!F24</f>
        <v>MMM 2011</v>
      </c>
      <c r="U38" s="20" t="str">
        <f>ZZZ__FnCalls!F25</f>
        <v>MMM 2011</v>
      </c>
      <c r="V38" s="20" t="str">
        <f>ZZZ__FnCalls!F26</f>
        <v>MMM 2011</v>
      </c>
      <c r="W38" s="20" t="str">
        <f>ZZZ__FnCalls!F27</f>
        <v>MMM 2011</v>
      </c>
      <c r="X38" s="20" t="str">
        <f>ZZZ__FnCalls!F28</f>
        <v>MMM 2011</v>
      </c>
      <c r="Y38" s="20" t="str">
        <f>ZZZ__FnCalls!F29</f>
        <v>MMM 2011</v>
      </c>
      <c r="Z38" s="20" t="str">
        <f>ZZZ__FnCalls!F30</f>
        <v>MMM 2011</v>
      </c>
      <c r="AA38" s="21" t="str">
        <f>ZZZ__FnCalls!H19</f>
        <v>2011</v>
      </c>
      <c r="AB38" s="20" t="str">
        <f>ZZZ__FnCalls!F31</f>
        <v>MMM 2012</v>
      </c>
      <c r="AC38" s="20" t="str">
        <f>ZZZ__FnCalls!F32</f>
        <v>MMM 2012</v>
      </c>
      <c r="AD38" s="20" t="str">
        <f>ZZZ__FnCalls!F33</f>
        <v>MMM 2012</v>
      </c>
      <c r="AE38" s="20" t="str">
        <f>ZZZ__FnCalls!F34</f>
        <v>MMM 2012</v>
      </c>
      <c r="AF38" s="20" t="str">
        <f>ZZZ__FnCalls!F35</f>
        <v>MMM 2012</v>
      </c>
      <c r="AG38" s="20" t="str">
        <f>ZZZ__FnCalls!F36</f>
        <v>MMM 2012</v>
      </c>
      <c r="AH38" s="20" t="str">
        <f>ZZZ__FnCalls!F37</f>
        <v>MMM 2012</v>
      </c>
      <c r="AI38" s="20" t="str">
        <f>ZZZ__FnCalls!F38</f>
        <v>MMM 2012</v>
      </c>
      <c r="AJ38" s="20" t="str">
        <f>ZZZ__FnCalls!F39</f>
        <v>MMM 2012</v>
      </c>
      <c r="AK38" s="20" t="str">
        <f>ZZZ__FnCalls!F40</f>
        <v>MMM 2012</v>
      </c>
      <c r="AL38" s="20" t="str">
        <f>ZZZ__FnCalls!F41</f>
        <v>MMM 2012</v>
      </c>
      <c r="AM38" s="20" t="str">
        <f>ZZZ__FnCalls!F42</f>
        <v>MMM 2012</v>
      </c>
      <c r="AN38" s="21" t="str">
        <f>ZZZ__FnCalls!H31</f>
        <v>2012</v>
      </c>
      <c r="AO38" s="20" t="str">
        <f>ZZZ__FnCalls!F43</f>
        <v>MMM 2013</v>
      </c>
      <c r="AP38" s="20" t="str">
        <f>ZZZ__FnCalls!F44</f>
        <v>MMM 2013</v>
      </c>
      <c r="AQ38" s="20" t="str">
        <f>ZZZ__FnCalls!F45</f>
        <v>MMM 2013</v>
      </c>
      <c r="AR38" s="20" t="str">
        <f>ZZZ__FnCalls!F46</f>
        <v>MMM 2013</v>
      </c>
      <c r="AS38" s="20" t="str">
        <f>ZZZ__FnCalls!F47</f>
        <v>MMM 2013</v>
      </c>
      <c r="AT38" s="20" t="str">
        <f>ZZZ__FnCalls!F48</f>
        <v>MMM 2013</v>
      </c>
      <c r="AU38" s="20" t="str">
        <f>ZZZ__FnCalls!F49</f>
        <v>MMM 2013</v>
      </c>
      <c r="AV38" s="20" t="str">
        <f>ZZZ__FnCalls!F50</f>
        <v>MMM 2013</v>
      </c>
      <c r="AW38" s="20" t="str">
        <f>ZZZ__FnCalls!F51</f>
        <v>MMM 2013</v>
      </c>
      <c r="AX38" s="20" t="str">
        <f>ZZZ__FnCalls!F52</f>
        <v>MMM 2013</v>
      </c>
      <c r="AY38" s="20" t="str">
        <f>ZZZ__FnCalls!F53</f>
        <v>MMM 2013</v>
      </c>
      <c r="AZ38" s="20" t="str">
        <f>ZZZ__FnCalls!F54</f>
        <v>MMM 2013</v>
      </c>
      <c r="BA38" s="21" t="str">
        <f>ZZZ__FnCalls!H43</f>
        <v>2013</v>
      </c>
      <c r="BB38" s="20" t="str">
        <f>ZZZ__FnCalls!F55</f>
        <v>MMM 2014</v>
      </c>
      <c r="BC38" s="20" t="str">
        <f>ZZZ__FnCalls!F56</f>
        <v>MMM 2014</v>
      </c>
      <c r="BD38" s="20" t="str">
        <f>ZZZ__FnCalls!F57</f>
        <v>MMM 2014</v>
      </c>
      <c r="BE38" s="20" t="str">
        <f>ZZZ__FnCalls!F58</f>
        <v>MMM 2014</v>
      </c>
      <c r="BF38" s="20" t="str">
        <f>ZZZ__FnCalls!F59</f>
        <v>MMM 2014</v>
      </c>
      <c r="BG38" s="20" t="str">
        <f>ZZZ__FnCalls!F60</f>
        <v>MMM 2014</v>
      </c>
      <c r="BH38" s="20" t="str">
        <f>ZZZ__FnCalls!F61</f>
        <v>MMM 2014</v>
      </c>
      <c r="BI38" s="20" t="str">
        <f>ZZZ__FnCalls!F62</f>
        <v>MMM 2014</v>
      </c>
      <c r="BJ38" s="20" t="str">
        <f>ZZZ__FnCalls!F63</f>
        <v>MMM 2014</v>
      </c>
      <c r="BK38" s="20" t="str">
        <f>ZZZ__FnCalls!F64</f>
        <v>MMM 2014</v>
      </c>
      <c r="BL38" s="20" t="str">
        <f>ZZZ__FnCalls!F65</f>
        <v>MMM 2014</v>
      </c>
      <c r="BM38" s="20" t="str">
        <f>ZZZ__FnCalls!F66</f>
        <v>MMM 2014</v>
      </c>
      <c r="BN38" s="21" t="str">
        <f>ZZZ__FnCalls!H55</f>
        <v>2014</v>
      </c>
      <c r="BO38" s="20" t="str">
        <f>ZZZ__FnCalls!F67</f>
        <v>MMM 2015</v>
      </c>
      <c r="BP38" s="20" t="str">
        <f>ZZZ__FnCalls!F68</f>
        <v>MMM 2015</v>
      </c>
      <c r="BQ38" s="20" t="str">
        <f>ZZZ__FnCalls!F69</f>
        <v>MMM 2015</v>
      </c>
      <c r="BR38" s="20" t="str">
        <f>ZZZ__FnCalls!F70</f>
        <v>MMM 2015</v>
      </c>
      <c r="BS38" s="20" t="str">
        <f>ZZZ__FnCalls!F71</f>
        <v>MMM 2015</v>
      </c>
      <c r="BT38" s="20" t="str">
        <f>ZZZ__FnCalls!F72</f>
        <v>MMM 2015</v>
      </c>
      <c r="BU38" s="20" t="str">
        <f>ZZZ__FnCalls!F73</f>
        <v>MMM 2015</v>
      </c>
      <c r="BV38" s="20" t="str">
        <f>ZZZ__FnCalls!F74</f>
        <v>MMM 2015</v>
      </c>
      <c r="BW38" s="20" t="str">
        <f>ZZZ__FnCalls!F75</f>
        <v>MMM 2015</v>
      </c>
      <c r="BX38" s="20" t="str">
        <f>ZZZ__FnCalls!F76</f>
        <v>MMM 2015</v>
      </c>
      <c r="BY38" s="20" t="str">
        <f>ZZZ__FnCalls!F77</f>
        <v>MMM 2015</v>
      </c>
      <c r="BZ38" s="20" t="str">
        <f>ZZZ__FnCalls!F78</f>
        <v>MMM 2015</v>
      </c>
      <c r="CA38" s="21" t="str">
        <f>ZZZ__FnCalls!H67</f>
        <v>2015</v>
      </c>
      <c r="CB38" s="20" t="str">
        <f>ZZZ__FnCalls!F79</f>
        <v>MMM 2016</v>
      </c>
      <c r="CC38" s="20" t="str">
        <f>ZZZ__FnCalls!F80</f>
        <v>MMM 2016</v>
      </c>
      <c r="CD38" s="20" t="str">
        <f>ZZZ__FnCalls!F81</f>
        <v>MMM 2016</v>
      </c>
      <c r="CE38" s="20" t="str">
        <f>ZZZ__FnCalls!F82</f>
        <v>MMM 2016</v>
      </c>
      <c r="CF38" s="20" t="str">
        <f>ZZZ__FnCalls!F83</f>
        <v>MMM 2016</v>
      </c>
      <c r="CG38" s="20" t="str">
        <f>ZZZ__FnCalls!F84</f>
        <v>MMM 2016</v>
      </c>
      <c r="CH38" s="20" t="str">
        <f>ZZZ__FnCalls!F85</f>
        <v>MMM 2016</v>
      </c>
      <c r="CI38" s="20" t="str">
        <f>ZZZ__FnCalls!F86</f>
        <v>MMM 2016</v>
      </c>
      <c r="CJ38" s="20" t="str">
        <f>ZZZ__FnCalls!F87</f>
        <v>MMM 2016</v>
      </c>
      <c r="CK38" s="20" t="str">
        <f>ZZZ__FnCalls!F88</f>
        <v>MMM 2016</v>
      </c>
      <c r="CL38" s="20" t="str">
        <f>ZZZ__FnCalls!F89</f>
        <v>MMM 2016</v>
      </c>
      <c r="CM38" s="20" t="str">
        <f>ZZZ__FnCalls!F90</f>
        <v>MMM 2016</v>
      </c>
      <c r="CN38" s="21" t="str">
        <f>ZZZ__FnCalls!H79</f>
        <v>2016</v>
      </c>
      <c r="CO38" s="20" t="str">
        <f>ZZZ__FnCalls!F91</f>
        <v>MMM 2017</v>
      </c>
      <c r="CP38" s="20" t="str">
        <f>ZZZ__FnCalls!F92</f>
        <v>MMM 2017</v>
      </c>
      <c r="CQ38" s="20" t="str">
        <f>ZZZ__FnCalls!F93</f>
        <v>MMM 2017</v>
      </c>
      <c r="CR38" s="20" t="str">
        <f>ZZZ__FnCalls!F94</f>
        <v>MMM 2017</v>
      </c>
      <c r="CS38" s="20" t="str">
        <f>ZZZ__FnCalls!F95</f>
        <v>MMM 2017</v>
      </c>
      <c r="CT38" s="20" t="str">
        <f>ZZZ__FnCalls!F96</f>
        <v>MMM 2017</v>
      </c>
      <c r="CU38" s="20" t="str">
        <f>ZZZ__FnCalls!F97</f>
        <v>MMM 2017</v>
      </c>
      <c r="CV38" s="20" t="str">
        <f>ZZZ__FnCalls!F98</f>
        <v>MMM 2017</v>
      </c>
      <c r="CW38" s="20" t="str">
        <f>ZZZ__FnCalls!F99</f>
        <v>MMM 2017</v>
      </c>
      <c r="CX38" s="20" t="str">
        <f>ZZZ__FnCalls!F100</f>
        <v>MMM 2017</v>
      </c>
      <c r="CY38" s="20" t="str">
        <f>ZZZ__FnCalls!F101</f>
        <v>MMM 2017</v>
      </c>
      <c r="CZ38" s="20" t="str">
        <f>ZZZ__FnCalls!F102</f>
        <v>MMM 2017</v>
      </c>
      <c r="DA38" s="21" t="str">
        <f>ZZZ__FnCalls!H91</f>
        <v>2017</v>
      </c>
      <c r="DB38" s="20" t="str">
        <f>ZZZ__FnCalls!F103</f>
        <v>MMM 2018</v>
      </c>
      <c r="DC38" s="20" t="str">
        <f>ZZZ__FnCalls!F104</f>
        <v>MMM 2018</v>
      </c>
      <c r="DD38" s="20" t="str">
        <f>ZZZ__FnCalls!F105</f>
        <v>MMM 2018</v>
      </c>
      <c r="DE38" s="20" t="str">
        <f>ZZZ__FnCalls!F106</f>
        <v>MMM 2018</v>
      </c>
      <c r="DF38" s="20" t="str">
        <f>ZZZ__FnCalls!F107</f>
        <v>MMM 2018</v>
      </c>
      <c r="DG38" s="20" t="str">
        <f>ZZZ__FnCalls!F108</f>
        <v>MMM 2018</v>
      </c>
      <c r="DH38" s="20" t="str">
        <f>ZZZ__FnCalls!F109</f>
        <v>MMM 2018</v>
      </c>
      <c r="DI38" s="20" t="str">
        <f>ZZZ__FnCalls!F110</f>
        <v>MMM 2018</v>
      </c>
      <c r="DJ38" s="20" t="str">
        <f>ZZZ__FnCalls!F111</f>
        <v>MMM 2018</v>
      </c>
      <c r="DK38" s="20" t="str">
        <f>ZZZ__FnCalls!F112</f>
        <v>MMM 2018</v>
      </c>
      <c r="DL38" s="20" t="str">
        <f>ZZZ__FnCalls!F113</f>
        <v>MMM 2018</v>
      </c>
      <c r="DM38" s="20" t="str">
        <f>ZZZ__FnCalls!F114</f>
        <v>MMM 2018</v>
      </c>
      <c r="DN38" s="21" t="str">
        <f>ZZZ__FnCalls!H103</f>
        <v>2018</v>
      </c>
      <c r="DO38" s="20" t="str">
        <f>ZZZ__FnCalls!F115</f>
        <v>MMM 2019</v>
      </c>
      <c r="DP38" s="20" t="str">
        <f>ZZZ__FnCalls!F116</f>
        <v>MMM 2019</v>
      </c>
      <c r="DQ38" s="20" t="str">
        <f>ZZZ__FnCalls!F117</f>
        <v>MMM 2019</v>
      </c>
      <c r="DR38" s="20" t="str">
        <f>ZZZ__FnCalls!F118</f>
        <v>MMM 2019</v>
      </c>
      <c r="DS38" s="20" t="str">
        <f>ZZZ__FnCalls!F119</f>
        <v>MMM 2019</v>
      </c>
      <c r="DT38" s="20" t="str">
        <f>ZZZ__FnCalls!F120</f>
        <v>MMM 2019</v>
      </c>
      <c r="DU38" s="20" t="str">
        <f>ZZZ__FnCalls!F121</f>
        <v>MMM 2019</v>
      </c>
      <c r="DV38" s="20" t="str">
        <f>ZZZ__FnCalls!F122</f>
        <v>MMM 2019</v>
      </c>
      <c r="DW38" s="20" t="str">
        <f>ZZZ__FnCalls!F123</f>
        <v>MMM 2019</v>
      </c>
      <c r="DX38" s="20" t="str">
        <f>ZZZ__FnCalls!F124</f>
        <v>MMM 2019</v>
      </c>
      <c r="DY38" s="20" t="str">
        <f>ZZZ__FnCalls!F125</f>
        <v>MMM 2019</v>
      </c>
      <c r="DZ38" s="20" t="str">
        <f>ZZZ__FnCalls!F126</f>
        <v>MMM 2019</v>
      </c>
      <c r="EA38" s="21" t="str">
        <f>ZZZ__FnCalls!H115</f>
        <v>2019</v>
      </c>
      <c r="EB38" s="20" t="str">
        <f>ZZZ__FnCalls!F127</f>
        <v>MMM 2020</v>
      </c>
      <c r="EC38" s="20" t="str">
        <f>ZZZ__FnCalls!F128</f>
        <v>MMM 2020</v>
      </c>
      <c r="ED38" s="20" t="str">
        <f>ZZZ__FnCalls!F129</f>
        <v>MMM 2020</v>
      </c>
      <c r="EE38" s="20" t="str">
        <f>ZZZ__FnCalls!F130</f>
        <v>MMM 2020</v>
      </c>
      <c r="EF38" s="20" t="str">
        <f>ZZZ__FnCalls!F131</f>
        <v>MMM 2020</v>
      </c>
      <c r="EG38" s="20" t="str">
        <f>ZZZ__FnCalls!F132</f>
        <v>MMM 2020</v>
      </c>
      <c r="EH38" s="20" t="str">
        <f>ZZZ__FnCalls!F133</f>
        <v>MMM 2020</v>
      </c>
      <c r="EI38" s="20" t="str">
        <f>ZZZ__FnCalls!F134</f>
        <v>MMM 2020</v>
      </c>
      <c r="EJ38" s="20" t="str">
        <f>ZZZ__FnCalls!F135</f>
        <v>MMM 2020</v>
      </c>
      <c r="EK38" s="20" t="str">
        <f>ZZZ__FnCalls!F136</f>
        <v>MMM 2020</v>
      </c>
      <c r="EL38" s="20" t="str">
        <f>ZZZ__FnCalls!F137</f>
        <v>MMM 2020</v>
      </c>
      <c r="EM38" s="20" t="str">
        <f>ZZZ__FnCalls!F138</f>
        <v>MMM 2020</v>
      </c>
      <c r="EN38" s="21" t="str">
        <f>ZZZ__FnCalls!H127</f>
        <v>2020</v>
      </c>
    </row>
    <row r="39" spans="1:144" ht="12.75" customHeight="1" x14ac:dyDescent="0.2">
      <c r="A39" s="7" t="str">
        <f>Labels!B96</f>
        <v>Trial 01</v>
      </c>
      <c r="B39" s="22">
        <f>'Trial 1'!B12</f>
        <v>728000</v>
      </c>
      <c r="C39" s="22">
        <f ca="1">'Trial 1'!C12</f>
        <v>727778.45997760189</v>
      </c>
      <c r="D39" s="22">
        <f ca="1">'Trial 1'!D12</f>
        <v>727541.83147716022</v>
      </c>
      <c r="E39" s="22">
        <f ca="1">'Trial 1'!E12</f>
        <v>727319.05437204486</v>
      </c>
      <c r="F39" s="22">
        <f ca="1">'Trial 1'!F12</f>
        <v>727028.75743359467</v>
      </c>
      <c r="G39" s="22">
        <f ca="1">'Trial 1'!G12</f>
        <v>726822.76831585111</v>
      </c>
      <c r="H39" s="22">
        <f ca="1">'Trial 1'!H12</f>
        <v>726591.47540126008</v>
      </c>
      <c r="I39" s="22">
        <f ca="1">'Trial 1'!I12</f>
        <v>726289.80532422021</v>
      </c>
      <c r="J39" s="22">
        <f ca="1">'Trial 1'!J12</f>
        <v>726074.27096901799</v>
      </c>
      <c r="K39" s="22">
        <f ca="1">'Trial 1'!K12</f>
        <v>725916.76172910549</v>
      </c>
      <c r="L39" s="22">
        <f ca="1">'Trial 1'!L12</f>
        <v>725681.09854934528</v>
      </c>
      <c r="M39" s="22">
        <f ca="1">'Trial 1'!M12</f>
        <v>725455.09059083345</v>
      </c>
      <c r="N39" s="23">
        <f ca="1">SUM('Trial 1'!B12:M12)</f>
        <v>8720499.3741400354</v>
      </c>
      <c r="O39" s="22">
        <f ca="1">'Trial 1'!O12</f>
        <v>725224.47531694931</v>
      </c>
      <c r="P39" s="22">
        <f ca="1">'Trial 1'!P12</f>
        <v>725010.23064934777</v>
      </c>
      <c r="Q39" s="22">
        <f ca="1">'Trial 1'!Q12</f>
        <v>724834.62855152355</v>
      </c>
      <c r="R39" s="22">
        <f ca="1">'Trial 1'!R12</f>
        <v>724604.69002515101</v>
      </c>
      <c r="S39" s="22">
        <f ca="1">'Trial 1'!S12</f>
        <v>724442.19397582696</v>
      </c>
      <c r="T39" s="22">
        <f ca="1">'Trial 1'!T12</f>
        <v>724149.70493587304</v>
      </c>
      <c r="U39" s="22">
        <f ca="1">'Trial 1'!U12</f>
        <v>723847.67761957459</v>
      </c>
      <c r="V39" s="22">
        <f ca="1">'Trial 1'!V12</f>
        <v>723614.01184504316</v>
      </c>
      <c r="W39" s="22">
        <f ca="1">'Trial 1'!W12</f>
        <v>723351.08135520527</v>
      </c>
      <c r="X39" s="22">
        <f ca="1">'Trial 1'!X12</f>
        <v>723058.44233482191</v>
      </c>
      <c r="Y39" s="22">
        <f ca="1">'Trial 1'!Y12</f>
        <v>722877.79114403902</v>
      </c>
      <c r="Z39" s="22">
        <f ca="1">'Trial 1'!Z12</f>
        <v>722633.99531756982</v>
      </c>
      <c r="AA39" s="23">
        <f ca="1">SUM('Trial 1'!O12:Z12)</f>
        <v>8687648.9230709244</v>
      </c>
      <c r="AB39" s="22">
        <f ca="1">'Trial 1'!AB12</f>
        <v>722338.04801575234</v>
      </c>
      <c r="AC39" s="22">
        <f ca="1">'Trial 1'!AC12</f>
        <v>721997.0422314771</v>
      </c>
      <c r="AD39" s="22">
        <f ca="1">'Trial 1'!AD12</f>
        <v>721767.03193760652</v>
      </c>
      <c r="AE39" s="22">
        <f ca="1">'Trial 1'!AE12</f>
        <v>721420.03189691831</v>
      </c>
      <c r="AF39" s="22">
        <f ca="1">'Trial 1'!AF12</f>
        <v>721159.06270420889</v>
      </c>
      <c r="AG39" s="22">
        <f ca="1">'Trial 1'!AG12</f>
        <v>720861.62977884954</v>
      </c>
      <c r="AH39" s="22">
        <f ca="1">'Trial 1'!AH12</f>
        <v>720547.82806077739</v>
      </c>
      <c r="AI39" s="22">
        <f ca="1">'Trial 1'!AI12</f>
        <v>720266.2288426914</v>
      </c>
      <c r="AJ39" s="22">
        <f ca="1">'Trial 1'!AJ12</f>
        <v>719987.17829302687</v>
      </c>
      <c r="AK39" s="22">
        <f ca="1">'Trial 1'!AK12</f>
        <v>719647.5468213401</v>
      </c>
      <c r="AL39" s="22">
        <f ca="1">'Trial 1'!AL12</f>
        <v>719352.3478803722</v>
      </c>
      <c r="AM39" s="22">
        <f ca="1">'Trial 1'!AM12</f>
        <v>719046.98326705478</v>
      </c>
      <c r="AN39" s="23">
        <f ca="1">SUM('Trial 1'!AB12:AM12)</f>
        <v>8648390.9597300757</v>
      </c>
      <c r="AO39" s="22">
        <f ca="1">'Trial 1'!AO12</f>
        <v>718748.97987932351</v>
      </c>
      <c r="AP39" s="22">
        <f ca="1">'Trial 1'!AP12</f>
        <v>718477.2294102232</v>
      </c>
      <c r="AQ39" s="22">
        <f ca="1">'Trial 1'!AQ12</f>
        <v>718281.48771011038</v>
      </c>
      <c r="AR39" s="22">
        <f ca="1">'Trial 1'!AR12</f>
        <v>717986.50116359117</v>
      </c>
      <c r="AS39" s="22">
        <f ca="1">'Trial 1'!AS12</f>
        <v>717666.88826018374</v>
      </c>
      <c r="AT39" s="22">
        <f ca="1">'Trial 1'!AT12</f>
        <v>717380.36380379868</v>
      </c>
      <c r="AU39" s="22">
        <f ca="1">'Trial 1'!AU12</f>
        <v>717080.84926068434</v>
      </c>
      <c r="AV39" s="22">
        <f ca="1">'Trial 1'!AV12</f>
        <v>716818.6333306022</v>
      </c>
      <c r="AW39" s="22">
        <f ca="1">'Trial 1'!AW12</f>
        <v>716508.93425675493</v>
      </c>
      <c r="AX39" s="22">
        <f ca="1">'Trial 1'!AX12</f>
        <v>716258.81112189172</v>
      </c>
      <c r="AY39" s="22">
        <f ca="1">'Trial 1'!AY12</f>
        <v>715969.00073873752</v>
      </c>
      <c r="AZ39" s="22">
        <f ca="1">'Trial 1'!AZ12</f>
        <v>715713.889093337</v>
      </c>
      <c r="BA39" s="23">
        <f ca="1">SUM('Trial 1'!AO12:AZ12)</f>
        <v>8606891.5680292379</v>
      </c>
      <c r="BB39" s="22">
        <f ca="1">'Trial 1'!BB12</f>
        <v>715330.18542649865</v>
      </c>
      <c r="BC39" s="22">
        <f ca="1">'Trial 1'!BC12</f>
        <v>715104.99615044275</v>
      </c>
      <c r="BD39" s="22">
        <f ca="1">'Trial 1'!BD12</f>
        <v>714745.5327317249</v>
      </c>
      <c r="BE39" s="22">
        <f ca="1">'Trial 1'!BE12</f>
        <v>714523.50853521726</v>
      </c>
      <c r="BF39" s="22">
        <f ca="1">'Trial 1'!BF12</f>
        <v>714231.43970663939</v>
      </c>
      <c r="BG39" s="22">
        <f ca="1">'Trial 1'!BG12</f>
        <v>713932.16622926469</v>
      </c>
      <c r="BH39" s="22">
        <f ca="1">'Trial 1'!BH12</f>
        <v>713631.84485762054</v>
      </c>
      <c r="BI39" s="22">
        <f ca="1">'Trial 1'!BI12</f>
        <v>713338.36432132334</v>
      </c>
      <c r="BJ39" s="22">
        <f ca="1">'Trial 1'!BJ12</f>
        <v>713055.40397253667</v>
      </c>
      <c r="BK39" s="22">
        <f ca="1">'Trial 1'!BK12</f>
        <v>712761.82410356984</v>
      </c>
      <c r="BL39" s="22">
        <f ca="1">'Trial 1'!BL12</f>
        <v>712414.04894590576</v>
      </c>
      <c r="BM39" s="22">
        <f ca="1">'Trial 1'!BM12</f>
        <v>712017.77506436827</v>
      </c>
      <c r="BN39" s="23">
        <f ca="1">SUM('Trial 1'!BB12:BM12)</f>
        <v>8565087.0900451113</v>
      </c>
      <c r="BO39" s="22">
        <f ca="1">'Trial 1'!BO12</f>
        <v>711665.77238240396</v>
      </c>
      <c r="BP39" s="22">
        <f ca="1">'Trial 1'!BP12</f>
        <v>711297.38258083106</v>
      </c>
      <c r="BQ39" s="22">
        <f ca="1">'Trial 1'!BQ12</f>
        <v>711081.51994377468</v>
      </c>
      <c r="BR39" s="22">
        <f ca="1">'Trial 1'!BR12</f>
        <v>710830.49292769691</v>
      </c>
      <c r="BS39" s="22">
        <f ca="1">'Trial 1'!BS12</f>
        <v>710518.88319514855</v>
      </c>
      <c r="BT39" s="22">
        <f ca="1">'Trial 1'!BT12</f>
        <v>710212.11689559789</v>
      </c>
      <c r="BU39" s="22">
        <f ca="1">'Trial 1'!BU12</f>
        <v>709853.03606690571</v>
      </c>
      <c r="BV39" s="22">
        <f ca="1">'Trial 1'!BV12</f>
        <v>709509.06882084243</v>
      </c>
      <c r="BW39" s="22">
        <f ca="1">'Trial 1'!BW12</f>
        <v>709207.2177418971</v>
      </c>
      <c r="BX39" s="22">
        <f ca="1">'Trial 1'!BX12</f>
        <v>708912.08793764573</v>
      </c>
      <c r="BY39" s="22">
        <f ca="1">'Trial 1'!BY12</f>
        <v>708654.82255012391</v>
      </c>
      <c r="BZ39" s="22">
        <f ca="1">'Trial 1'!BZ12</f>
        <v>708352.84478999942</v>
      </c>
      <c r="CA39" s="23">
        <f ca="1">SUM('Trial 1'!BO12:BZ12)</f>
        <v>8520095.2458328661</v>
      </c>
      <c r="CB39" s="22">
        <f ca="1">'Trial 1'!CB12</f>
        <v>708017.04459153768</v>
      </c>
      <c r="CC39" s="22">
        <f ca="1">'Trial 1'!CC12</f>
        <v>707658.0281200764</v>
      </c>
      <c r="CD39" s="22">
        <f ca="1">'Trial 1'!CD12</f>
        <v>707277.73068135721</v>
      </c>
      <c r="CE39" s="22">
        <f ca="1">'Trial 1'!CE12</f>
        <v>706983.73738146434</v>
      </c>
      <c r="CF39" s="22">
        <f ca="1">'Trial 1'!CF12</f>
        <v>706640.95203653595</v>
      </c>
      <c r="CG39" s="22">
        <f ca="1">'Trial 1'!CG12</f>
        <v>706336.64489751542</v>
      </c>
      <c r="CH39" s="22">
        <f ca="1">'Trial 1'!CH12</f>
        <v>706021.2177454409</v>
      </c>
      <c r="CI39" s="22">
        <f ca="1">'Trial 1'!CI12</f>
        <v>705698.62727880455</v>
      </c>
      <c r="CJ39" s="22">
        <f ca="1">'Trial 1'!CJ12</f>
        <v>705400.56384009612</v>
      </c>
      <c r="CK39" s="22">
        <f ca="1">'Trial 1'!CK12</f>
        <v>705106.35267205164</v>
      </c>
      <c r="CL39" s="22">
        <f ca="1">'Trial 1'!CL12</f>
        <v>704729.04731266282</v>
      </c>
      <c r="CM39" s="22">
        <f ca="1">'Trial 1'!CM12</f>
        <v>704414.33186200715</v>
      </c>
      <c r="CN39" s="23">
        <f ca="1">SUM('Trial 1'!CB12:CM12)</f>
        <v>8474284.2784195505</v>
      </c>
      <c r="CO39" s="22">
        <f ca="1">'Trial 1'!CO12</f>
        <v>704061.11989016156</v>
      </c>
      <c r="CP39" s="22">
        <f ca="1">'Trial 1'!CP12</f>
        <v>703704.12486839853</v>
      </c>
      <c r="CQ39" s="22">
        <f ca="1">'Trial 1'!CQ12</f>
        <v>703376.90498266136</v>
      </c>
      <c r="CR39" s="22">
        <f ca="1">'Trial 1'!CR12</f>
        <v>703069.06176465505</v>
      </c>
      <c r="CS39" s="22">
        <f ca="1">'Trial 1'!CS12</f>
        <v>702704.49276319484</v>
      </c>
      <c r="CT39" s="22">
        <f ca="1">'Trial 1'!CT12</f>
        <v>702437.89867820195</v>
      </c>
      <c r="CU39" s="22">
        <f ca="1">'Trial 1'!CU12</f>
        <v>702059.9598420799</v>
      </c>
      <c r="CV39" s="22">
        <f ca="1">'Trial 1'!CV12</f>
        <v>701718.89763679286</v>
      </c>
      <c r="CW39" s="22">
        <f ca="1">'Trial 1'!CW12</f>
        <v>701366.35345456423</v>
      </c>
      <c r="CX39" s="22">
        <f ca="1">'Trial 1'!CX12</f>
        <v>701044.66889087984</v>
      </c>
      <c r="CY39" s="22">
        <f ca="1">'Trial 1'!CY12</f>
        <v>700706.22919446195</v>
      </c>
      <c r="CZ39" s="22">
        <f ca="1">'Trial 1'!CZ12</f>
        <v>700344.41777010146</v>
      </c>
      <c r="DA39" s="23">
        <f ca="1">SUM('Trial 1'!CO12:CZ12)</f>
        <v>8426594.1297361534</v>
      </c>
      <c r="DB39" s="22">
        <f ca="1">'Trial 1'!DB12</f>
        <v>699942.505121044</v>
      </c>
      <c r="DC39" s="22">
        <f ca="1">'Trial 1'!DC12</f>
        <v>699588.3255189578</v>
      </c>
      <c r="DD39" s="22">
        <f ca="1">'Trial 1'!DD12</f>
        <v>699236.89026698715</v>
      </c>
      <c r="DE39" s="22">
        <f ca="1">'Trial 1'!DE12</f>
        <v>698921.41505262</v>
      </c>
      <c r="DF39" s="22">
        <f ca="1">'Trial 1'!DF12</f>
        <v>698657.11413767491</v>
      </c>
      <c r="DG39" s="22">
        <f ca="1">'Trial 1'!DG12</f>
        <v>698256.49513523758</v>
      </c>
      <c r="DH39" s="22">
        <f ca="1">'Trial 1'!DH12</f>
        <v>697936.03633397946</v>
      </c>
      <c r="DI39" s="22">
        <f ca="1">'Trial 1'!DI12</f>
        <v>697590.83136062883</v>
      </c>
      <c r="DJ39" s="22">
        <f ca="1">'Trial 1'!DJ12</f>
        <v>697164.70131997601</v>
      </c>
      <c r="DK39" s="22">
        <f ca="1">'Trial 1'!DK12</f>
        <v>696801.59540316393</v>
      </c>
      <c r="DL39" s="22">
        <f ca="1">'Trial 1'!DL12</f>
        <v>696539.54524283577</v>
      </c>
      <c r="DM39" s="22">
        <f ca="1">'Trial 1'!DM12</f>
        <v>696192.17786210566</v>
      </c>
      <c r="DN39" s="23">
        <f ca="1">SUM('Trial 1'!DB12:DM12)</f>
        <v>8376827.6327552097</v>
      </c>
      <c r="DO39" s="22">
        <f ca="1">'Trial 1'!DO12</f>
        <v>695843.95621536055</v>
      </c>
      <c r="DP39" s="22">
        <f ca="1">'Trial 1'!DP12</f>
        <v>695525.58339232532</v>
      </c>
      <c r="DQ39" s="22">
        <f ca="1">'Trial 1'!DQ12</f>
        <v>695123.13691662834</v>
      </c>
      <c r="DR39" s="22">
        <f ca="1">'Trial 1'!DR12</f>
        <v>694788.86571954365</v>
      </c>
      <c r="DS39" s="22">
        <f ca="1">'Trial 1'!DS12</f>
        <v>694458.23969948373</v>
      </c>
      <c r="DT39" s="22">
        <f ca="1">'Trial 1'!DT12</f>
        <v>694118.50460890506</v>
      </c>
      <c r="DU39" s="22">
        <f ca="1">'Trial 1'!DU12</f>
        <v>693716.34063177544</v>
      </c>
      <c r="DV39" s="22">
        <f ca="1">'Trial 1'!DV12</f>
        <v>693403.07453706011</v>
      </c>
      <c r="DW39" s="22">
        <f ca="1">'Trial 1'!DW12</f>
        <v>693071.03517003055</v>
      </c>
      <c r="DX39" s="22">
        <f ca="1">'Trial 1'!DX12</f>
        <v>692710.74540011527</v>
      </c>
      <c r="DY39" s="22">
        <f ca="1">'Trial 1'!DY12</f>
        <v>692369.84189319483</v>
      </c>
      <c r="DZ39" s="22">
        <f ca="1">'Trial 1'!DZ12</f>
        <v>692082.57988067495</v>
      </c>
      <c r="EA39" s="23">
        <f ca="1">SUM('Trial 1'!DO12:DZ12)</f>
        <v>8327211.9040650986</v>
      </c>
      <c r="EB39" s="22">
        <f ca="1">'Trial 1'!EB12</f>
        <v>691743.06245297939</v>
      </c>
      <c r="EC39" s="22">
        <f ca="1">'Trial 1'!EC12</f>
        <v>691354.62342446588</v>
      </c>
      <c r="ED39" s="22">
        <f ca="1">'Trial 1'!ED12</f>
        <v>690976.17069248902</v>
      </c>
      <c r="EE39" s="22">
        <f ca="1">'Trial 1'!EE12</f>
        <v>690564.26074684667</v>
      </c>
      <c r="EF39" s="22">
        <f ca="1">'Trial 1'!EF12</f>
        <v>690148.87723607279</v>
      </c>
      <c r="EG39" s="22">
        <f ca="1">'Trial 1'!EG12</f>
        <v>689815.27710468927</v>
      </c>
      <c r="EH39" s="22">
        <f ca="1">'Trial 1'!EH12</f>
        <v>689441.37489742634</v>
      </c>
      <c r="EI39" s="22">
        <f ca="1">'Trial 1'!EI12</f>
        <v>689080.08574722626</v>
      </c>
      <c r="EJ39" s="22">
        <f ca="1">'Trial 1'!EJ12</f>
        <v>688696.7450904299</v>
      </c>
      <c r="EK39" s="22">
        <f ca="1">'Trial 1'!EK12</f>
        <v>688405.58668515633</v>
      </c>
      <c r="EL39" s="22">
        <f ca="1">'Trial 1'!EL12</f>
        <v>687977.60528415814</v>
      </c>
      <c r="EM39" s="22">
        <f ca="1">'Trial 1'!EM12</f>
        <v>687584.66680504614</v>
      </c>
      <c r="EN39" s="23">
        <f ca="1">SUM('Trial 1'!EB12:EM12)</f>
        <v>8275788.3361669853</v>
      </c>
    </row>
    <row r="40" spans="1:144" ht="12.75" customHeight="1" x14ac:dyDescent="0.2">
      <c r="A40" s="11" t="str">
        <f>Labels!B97</f>
        <v>Trial 02</v>
      </c>
      <c r="B40" s="24">
        <f>'Trial 2'!B12</f>
        <v>728000</v>
      </c>
      <c r="C40" s="24">
        <f ca="1">'Trial 2'!C12</f>
        <v>727720.41962410987</v>
      </c>
      <c r="D40" s="24">
        <f ca="1">'Trial 2'!D12</f>
        <v>727496.80863994127</v>
      </c>
      <c r="E40" s="24">
        <f ca="1">'Trial 2'!E12</f>
        <v>727207.09195970034</v>
      </c>
      <c r="F40" s="24">
        <f ca="1">'Trial 2'!F12</f>
        <v>726897.46452347329</v>
      </c>
      <c r="G40" s="24">
        <f ca="1">'Trial 2'!G12</f>
        <v>726699.75934667327</v>
      </c>
      <c r="H40" s="24">
        <f ca="1">'Trial 2'!H12</f>
        <v>726558.5950950596</v>
      </c>
      <c r="I40" s="24">
        <f ca="1">'Trial 2'!I12</f>
        <v>726290.95813220274</v>
      </c>
      <c r="J40" s="24">
        <f ca="1">'Trial 2'!J12</f>
        <v>726088.05775546341</v>
      </c>
      <c r="K40" s="24">
        <f ca="1">'Trial 2'!K12</f>
        <v>725788.87922659819</v>
      </c>
      <c r="L40" s="24">
        <f ca="1">'Trial 2'!L12</f>
        <v>725574.10797663196</v>
      </c>
      <c r="M40" s="24">
        <f ca="1">'Trial 2'!M12</f>
        <v>725280.87242815504</v>
      </c>
      <c r="N40" s="25">
        <f ca="1">SUM('Trial 2'!B12:M12)</f>
        <v>8719603.0147080086</v>
      </c>
      <c r="O40" s="24">
        <f ca="1">'Trial 2'!O12</f>
        <v>725004.982651892</v>
      </c>
      <c r="P40" s="24">
        <f ca="1">'Trial 2'!P12</f>
        <v>724782.83982755337</v>
      </c>
      <c r="Q40" s="24">
        <f ca="1">'Trial 2'!Q12</f>
        <v>724540.49088260834</v>
      </c>
      <c r="R40" s="24">
        <f ca="1">'Trial 2'!R12</f>
        <v>724243.97021826496</v>
      </c>
      <c r="S40" s="24">
        <f ca="1">'Trial 2'!S12</f>
        <v>724048.72341556253</v>
      </c>
      <c r="T40" s="24">
        <f ca="1">'Trial 2'!T12</f>
        <v>723786.66433435457</v>
      </c>
      <c r="U40" s="24">
        <f ca="1">'Trial 2'!U12</f>
        <v>723513.39037927403</v>
      </c>
      <c r="V40" s="24">
        <f ca="1">'Trial 2'!V12</f>
        <v>723198.80703072168</v>
      </c>
      <c r="W40" s="24">
        <f ca="1">'Trial 2'!W12</f>
        <v>722913.11855338386</v>
      </c>
      <c r="X40" s="24">
        <f ca="1">'Trial 2'!X12</f>
        <v>722738.43778856436</v>
      </c>
      <c r="Y40" s="24">
        <f ca="1">'Trial 2'!Y12</f>
        <v>722529.47869333124</v>
      </c>
      <c r="Z40" s="24">
        <f ca="1">'Trial 2'!Z12</f>
        <v>722212.24061489967</v>
      </c>
      <c r="AA40" s="25">
        <f ca="1">SUM('Trial 2'!O12:Z12)</f>
        <v>8683513.1443904117</v>
      </c>
      <c r="AB40" s="24">
        <f ca="1">'Trial 2'!AB12</f>
        <v>721931.9316644998</v>
      </c>
      <c r="AC40" s="24">
        <f ca="1">'Trial 2'!AC12</f>
        <v>721709.02632403653</v>
      </c>
      <c r="AD40" s="24">
        <f ca="1">'Trial 2'!AD12</f>
        <v>721518.03576466581</v>
      </c>
      <c r="AE40" s="24">
        <f ca="1">'Trial 2'!AE12</f>
        <v>721315.20417757391</v>
      </c>
      <c r="AF40" s="24">
        <f ca="1">'Trial 2'!AF12</f>
        <v>721027.09259535221</v>
      </c>
      <c r="AG40" s="24">
        <f ca="1">'Trial 2'!AG12</f>
        <v>720725.69010499632</v>
      </c>
      <c r="AH40" s="24">
        <f ca="1">'Trial 2'!AH12</f>
        <v>720414.9562407604</v>
      </c>
      <c r="AI40" s="24">
        <f ca="1">'Trial 2'!AI12</f>
        <v>720115.99269990751</v>
      </c>
      <c r="AJ40" s="24">
        <f ca="1">'Trial 2'!AJ12</f>
        <v>719890.9848100706</v>
      </c>
      <c r="AK40" s="24">
        <f ca="1">'Trial 2'!AK12</f>
        <v>719569.672380351</v>
      </c>
      <c r="AL40" s="24">
        <f ca="1">'Trial 2'!AL12</f>
        <v>719294.15606658859</v>
      </c>
      <c r="AM40" s="24">
        <f ca="1">'Trial 2'!AM12</f>
        <v>719054.06512983236</v>
      </c>
      <c r="AN40" s="25">
        <f ca="1">SUM('Trial 2'!AB12:AM12)</f>
        <v>8646566.8079586327</v>
      </c>
      <c r="AO40" s="24">
        <f ca="1">'Trial 2'!AO12</f>
        <v>718804.38330008485</v>
      </c>
      <c r="AP40" s="24">
        <f ca="1">'Trial 2'!AP12</f>
        <v>718559.29873336246</v>
      </c>
      <c r="AQ40" s="24">
        <f ca="1">'Trial 2'!AQ12</f>
        <v>718358.21445252269</v>
      </c>
      <c r="AR40" s="24">
        <f ca="1">'Trial 2'!AR12</f>
        <v>718023.42827017966</v>
      </c>
      <c r="AS40" s="24">
        <f ca="1">'Trial 2'!AS12</f>
        <v>717770.94583179441</v>
      </c>
      <c r="AT40" s="24">
        <f ca="1">'Trial 2'!AT12</f>
        <v>717582.04919857264</v>
      </c>
      <c r="AU40" s="24">
        <f ca="1">'Trial 2'!AU12</f>
        <v>717351.58804779407</v>
      </c>
      <c r="AV40" s="24">
        <f ca="1">'Trial 2'!AV12</f>
        <v>717132.80663398036</v>
      </c>
      <c r="AW40" s="24">
        <f ca="1">'Trial 2'!AW12</f>
        <v>716853.27981804113</v>
      </c>
      <c r="AX40" s="24">
        <f ca="1">'Trial 2'!AX12</f>
        <v>716482.03857935395</v>
      </c>
      <c r="AY40" s="24">
        <f ca="1">'Trial 2'!AY12</f>
        <v>716158.48418733315</v>
      </c>
      <c r="AZ40" s="24">
        <f ca="1">'Trial 2'!AZ12</f>
        <v>715918.95935907972</v>
      </c>
      <c r="BA40" s="25">
        <f ca="1">SUM('Trial 2'!AO12:AZ12)</f>
        <v>8608995.4764120989</v>
      </c>
      <c r="BB40" s="24">
        <f ca="1">'Trial 2'!BB12</f>
        <v>715677.71686016826</v>
      </c>
      <c r="BC40" s="24">
        <f ca="1">'Trial 2'!BC12</f>
        <v>715366.84876226552</v>
      </c>
      <c r="BD40" s="24">
        <f ca="1">'Trial 2'!BD12</f>
        <v>715017.37452561688</v>
      </c>
      <c r="BE40" s="24">
        <f ca="1">'Trial 2'!BE12</f>
        <v>714781.77361625445</v>
      </c>
      <c r="BF40" s="24">
        <f ca="1">'Trial 2'!BF12</f>
        <v>714466.77249840193</v>
      </c>
      <c r="BG40" s="24">
        <f ca="1">'Trial 2'!BG12</f>
        <v>714116.25826035743</v>
      </c>
      <c r="BH40" s="24">
        <f ca="1">'Trial 2'!BH12</f>
        <v>713816.68893032218</v>
      </c>
      <c r="BI40" s="24">
        <f ca="1">'Trial 2'!BI12</f>
        <v>713462.03796108265</v>
      </c>
      <c r="BJ40" s="24">
        <f ca="1">'Trial 2'!BJ12</f>
        <v>713185.76247640071</v>
      </c>
      <c r="BK40" s="24">
        <f ca="1">'Trial 2'!BK12</f>
        <v>712889.45228101138</v>
      </c>
      <c r="BL40" s="24">
        <f ca="1">'Trial 2'!BL12</f>
        <v>712596.38225385104</v>
      </c>
      <c r="BM40" s="24">
        <f ca="1">'Trial 2'!BM12</f>
        <v>712368.59225066227</v>
      </c>
      <c r="BN40" s="25">
        <f ca="1">SUM('Trial 2'!BB12:BM12)</f>
        <v>8567745.6606763937</v>
      </c>
      <c r="BO40" s="24">
        <f ca="1">'Trial 2'!BO12</f>
        <v>712095.10019036185</v>
      </c>
      <c r="BP40" s="24">
        <f ca="1">'Trial 2'!BP12</f>
        <v>711793.88088848861</v>
      </c>
      <c r="BQ40" s="24">
        <f ca="1">'Trial 2'!BQ12</f>
        <v>711494.49153704243</v>
      </c>
      <c r="BR40" s="24">
        <f ca="1">'Trial 2'!BR12</f>
        <v>711222.28519623191</v>
      </c>
      <c r="BS40" s="24">
        <f ca="1">'Trial 2'!BS12</f>
        <v>710935.55864435318</v>
      </c>
      <c r="BT40" s="24">
        <f ca="1">'Trial 2'!BT12</f>
        <v>710655.39244459418</v>
      </c>
      <c r="BU40" s="24">
        <f ca="1">'Trial 2'!BU12</f>
        <v>710291.38891068276</v>
      </c>
      <c r="BV40" s="24">
        <f ca="1">'Trial 2'!BV12</f>
        <v>709971.81260255375</v>
      </c>
      <c r="BW40" s="24">
        <f ca="1">'Trial 2'!BW12</f>
        <v>709699.06095491978</v>
      </c>
      <c r="BX40" s="24">
        <f ca="1">'Trial 2'!BX12</f>
        <v>709366.8941082072</v>
      </c>
      <c r="BY40" s="24">
        <f ca="1">'Trial 2'!BY12</f>
        <v>709038.09159033257</v>
      </c>
      <c r="BZ40" s="24">
        <f ca="1">'Trial 2'!BZ12</f>
        <v>708753.54365521378</v>
      </c>
      <c r="CA40" s="25">
        <f ca="1">SUM('Trial 2'!BO12:BZ12)</f>
        <v>8525317.500722982</v>
      </c>
      <c r="CB40" s="24">
        <f ca="1">'Trial 2'!CB12</f>
        <v>708398.35499082494</v>
      </c>
      <c r="CC40" s="24">
        <f ca="1">'Trial 2'!CC12</f>
        <v>708107.15883020603</v>
      </c>
      <c r="CD40" s="24">
        <f ca="1">'Trial 2'!CD12</f>
        <v>707783.28637235053</v>
      </c>
      <c r="CE40" s="24">
        <f ca="1">'Trial 2'!CE12</f>
        <v>707512.11769522564</v>
      </c>
      <c r="CF40" s="24">
        <f ca="1">'Trial 2'!CF12</f>
        <v>707201.8489750782</v>
      </c>
      <c r="CG40" s="24">
        <f ca="1">'Trial 2'!CG12</f>
        <v>706856.56420940079</v>
      </c>
      <c r="CH40" s="24">
        <f ca="1">'Trial 2'!CH12</f>
        <v>706563.10804320336</v>
      </c>
      <c r="CI40" s="24">
        <f ca="1">'Trial 2'!CI12</f>
        <v>706325.57800678804</v>
      </c>
      <c r="CJ40" s="24">
        <f ca="1">'Trial 2'!CJ12</f>
        <v>706050.92733156099</v>
      </c>
      <c r="CK40" s="24">
        <f ca="1">'Trial 2'!CK12</f>
        <v>705736.90333161317</v>
      </c>
      <c r="CL40" s="24">
        <f ca="1">'Trial 2'!CL12</f>
        <v>705373.48919637955</v>
      </c>
      <c r="CM40" s="24">
        <f ca="1">'Trial 2'!CM12</f>
        <v>705024.17325129546</v>
      </c>
      <c r="CN40" s="25">
        <f ca="1">SUM('Trial 2'!CB12:CM12)</f>
        <v>8480933.5102339275</v>
      </c>
      <c r="CO40" s="24">
        <f ca="1">'Trial 2'!CO12</f>
        <v>704745.78777348495</v>
      </c>
      <c r="CP40" s="24">
        <f ca="1">'Trial 2'!CP12</f>
        <v>704449.17879886623</v>
      </c>
      <c r="CQ40" s="24">
        <f ca="1">'Trial 2'!CQ12</f>
        <v>704094.89234050666</v>
      </c>
      <c r="CR40" s="24">
        <f ca="1">'Trial 2'!CR12</f>
        <v>703709.50922714511</v>
      </c>
      <c r="CS40" s="24">
        <f ca="1">'Trial 2'!CS12</f>
        <v>703294.34765661682</v>
      </c>
      <c r="CT40" s="24">
        <f ca="1">'Trial 2'!CT12</f>
        <v>702939.73385169636</v>
      </c>
      <c r="CU40" s="24">
        <f ca="1">'Trial 2'!CU12</f>
        <v>702700.19866358</v>
      </c>
      <c r="CV40" s="24">
        <f ca="1">'Trial 2'!CV12</f>
        <v>702438.94888700813</v>
      </c>
      <c r="CW40" s="24">
        <f ca="1">'Trial 2'!CW12</f>
        <v>702090.66838768322</v>
      </c>
      <c r="CX40" s="24">
        <f ca="1">'Trial 2'!CX12</f>
        <v>701687.82998986344</v>
      </c>
      <c r="CY40" s="24">
        <f ca="1">'Trial 2'!CY12</f>
        <v>701413.74744133523</v>
      </c>
      <c r="CZ40" s="24">
        <f ca="1">'Trial 2'!CZ12</f>
        <v>701117.48107960739</v>
      </c>
      <c r="DA40" s="25">
        <f ca="1">SUM('Trial 2'!CO12:CZ12)</f>
        <v>8434682.3240973949</v>
      </c>
      <c r="DB40" s="24">
        <f ca="1">'Trial 2'!DB12</f>
        <v>700719.02376695944</v>
      </c>
      <c r="DC40" s="24">
        <f ca="1">'Trial 2'!DC12</f>
        <v>700478.785472458</v>
      </c>
      <c r="DD40" s="24">
        <f ca="1">'Trial 2'!DD12</f>
        <v>700221.59257541085</v>
      </c>
      <c r="DE40" s="24">
        <f ca="1">'Trial 2'!DE12</f>
        <v>699913.4501138638</v>
      </c>
      <c r="DF40" s="24">
        <f ca="1">'Trial 2'!DF12</f>
        <v>699561.90568644484</v>
      </c>
      <c r="DG40" s="24">
        <f ca="1">'Trial 2'!DG12</f>
        <v>699318.1158798621</v>
      </c>
      <c r="DH40" s="24">
        <f ca="1">'Trial 2'!DH12</f>
        <v>699018.07247531612</v>
      </c>
      <c r="DI40" s="24">
        <f ca="1">'Trial 2'!DI12</f>
        <v>698684.27537709323</v>
      </c>
      <c r="DJ40" s="24">
        <f ca="1">'Trial 2'!DJ12</f>
        <v>698419.1201187073</v>
      </c>
      <c r="DK40" s="24">
        <f ca="1">'Trial 2'!DK12</f>
        <v>698075.71734975942</v>
      </c>
      <c r="DL40" s="24">
        <f ca="1">'Trial 2'!DL12</f>
        <v>697755.85814926808</v>
      </c>
      <c r="DM40" s="24">
        <f ca="1">'Trial 2'!DM12</f>
        <v>697459.91465331393</v>
      </c>
      <c r="DN40" s="25">
        <f ca="1">SUM('Trial 2'!DB12:DM12)</f>
        <v>8389625.8316184562</v>
      </c>
      <c r="DO40" s="24">
        <f ca="1">'Trial 2'!DO12</f>
        <v>697196.70965695078</v>
      </c>
      <c r="DP40" s="24">
        <f ca="1">'Trial 2'!DP12</f>
        <v>696788.40164508205</v>
      </c>
      <c r="DQ40" s="24">
        <f ca="1">'Trial 2'!DQ12</f>
        <v>696418.19420736434</v>
      </c>
      <c r="DR40" s="24">
        <f ca="1">'Trial 2'!DR12</f>
        <v>696006.15542687254</v>
      </c>
      <c r="DS40" s="24">
        <f ca="1">'Trial 2'!DS12</f>
        <v>695723.13374809315</v>
      </c>
      <c r="DT40" s="24">
        <f ca="1">'Trial 2'!DT12</f>
        <v>695390.91904969257</v>
      </c>
      <c r="DU40" s="24">
        <f ca="1">'Trial 2'!DU12</f>
        <v>695091.35832745384</v>
      </c>
      <c r="DV40" s="24">
        <f ca="1">'Trial 2'!DV12</f>
        <v>694740.47829077835</v>
      </c>
      <c r="DW40" s="24">
        <f ca="1">'Trial 2'!DW12</f>
        <v>694400.60914725985</v>
      </c>
      <c r="DX40" s="24">
        <f ca="1">'Trial 2'!DX12</f>
        <v>694058.3113637499</v>
      </c>
      <c r="DY40" s="24">
        <f ca="1">'Trial 2'!DY12</f>
        <v>693707.07795622468</v>
      </c>
      <c r="DZ40" s="24">
        <f ca="1">'Trial 2'!DZ12</f>
        <v>693417.22818620014</v>
      </c>
      <c r="EA40" s="25">
        <f ca="1">SUM('Trial 2'!DO12:DZ12)</f>
        <v>8342938.5770057235</v>
      </c>
      <c r="EB40" s="24">
        <f ca="1">'Trial 2'!EB12</f>
        <v>693033.98611323419</v>
      </c>
      <c r="EC40" s="24">
        <f ca="1">'Trial 2'!EC12</f>
        <v>692664.43521755747</v>
      </c>
      <c r="ED40" s="24">
        <f ca="1">'Trial 2'!ED12</f>
        <v>692308.39027746301</v>
      </c>
      <c r="EE40" s="24">
        <f ca="1">'Trial 2'!EE12</f>
        <v>691966.52257171029</v>
      </c>
      <c r="EF40" s="24">
        <f ca="1">'Trial 2'!EF12</f>
        <v>691615.47414125118</v>
      </c>
      <c r="EG40" s="24">
        <f ca="1">'Trial 2'!EG12</f>
        <v>691319.93303454178</v>
      </c>
      <c r="EH40" s="24">
        <f ca="1">'Trial 2'!EH12</f>
        <v>691033.49665994151</v>
      </c>
      <c r="EI40" s="24">
        <f ca="1">'Trial 2'!EI12</f>
        <v>690758.82170070172</v>
      </c>
      <c r="EJ40" s="24">
        <f ca="1">'Trial 2'!EJ12</f>
        <v>690370.71126610297</v>
      </c>
      <c r="EK40" s="24">
        <f ca="1">'Trial 2'!EK12</f>
        <v>690031.29809435562</v>
      </c>
      <c r="EL40" s="24">
        <f ca="1">'Trial 2'!EL12</f>
        <v>689750.48756556504</v>
      </c>
      <c r="EM40" s="24">
        <f ca="1">'Trial 2'!EM12</f>
        <v>689339.80331582797</v>
      </c>
      <c r="EN40" s="25">
        <f ca="1">SUM('Trial 2'!EB12:EM12)</f>
        <v>8294193.3599582529</v>
      </c>
    </row>
    <row r="41" spans="1:144" ht="12.75" customHeight="1" x14ac:dyDescent="0.2">
      <c r="A41" s="11" t="str">
        <f>Labels!B98</f>
        <v>Trial 03</v>
      </c>
      <c r="B41" s="24">
        <f>'Trial 3'!B12</f>
        <v>728000</v>
      </c>
      <c r="C41" s="24">
        <f ca="1">'Trial 3'!C12</f>
        <v>727806.14681044826</v>
      </c>
      <c r="D41" s="24">
        <f ca="1">'Trial 3'!D12</f>
        <v>727597.00094625901</v>
      </c>
      <c r="E41" s="24">
        <f ca="1">'Trial 3'!E12</f>
        <v>727446.80398970388</v>
      </c>
      <c r="F41" s="24">
        <f ca="1">'Trial 3'!F12</f>
        <v>727224.2231447472</v>
      </c>
      <c r="G41" s="24">
        <f ca="1">'Trial 3'!G12</f>
        <v>726986.50377615029</v>
      </c>
      <c r="H41" s="24">
        <f ca="1">'Trial 3'!H12</f>
        <v>726731.23205925582</v>
      </c>
      <c r="I41" s="24">
        <f ca="1">'Trial 3'!I12</f>
        <v>726526.67258821987</v>
      </c>
      <c r="J41" s="24">
        <f ca="1">'Trial 3'!J12</f>
        <v>726341.08546473773</v>
      </c>
      <c r="K41" s="24">
        <f ca="1">'Trial 3'!K12</f>
        <v>726194.47522492742</v>
      </c>
      <c r="L41" s="24">
        <f ca="1">'Trial 3'!L12</f>
        <v>725973.49976753141</v>
      </c>
      <c r="M41" s="24">
        <f ca="1">'Trial 3'!M12</f>
        <v>725693.80181383563</v>
      </c>
      <c r="N41" s="25">
        <f ca="1">SUM('Trial 3'!B12:M12)</f>
        <v>8722521.4455858171</v>
      </c>
      <c r="O41" s="24">
        <f ca="1">'Trial 3'!O12</f>
        <v>725397.23931280233</v>
      </c>
      <c r="P41" s="24">
        <f ca="1">'Trial 3'!P12</f>
        <v>725112.44293418305</v>
      </c>
      <c r="Q41" s="24">
        <f ca="1">'Trial 3'!Q12</f>
        <v>724853.80602577154</v>
      </c>
      <c r="R41" s="24">
        <f ca="1">'Trial 3'!R12</f>
        <v>724610.2578257058</v>
      </c>
      <c r="S41" s="24">
        <f ca="1">'Trial 3'!S12</f>
        <v>724337.19357404509</v>
      </c>
      <c r="T41" s="24">
        <f ca="1">'Trial 3'!T12</f>
        <v>724100.82822826714</v>
      </c>
      <c r="U41" s="24">
        <f ca="1">'Trial 3'!U12</f>
        <v>723801.81880309456</v>
      </c>
      <c r="V41" s="24">
        <f ca="1">'Trial 3'!V12</f>
        <v>723575.34852500923</v>
      </c>
      <c r="W41" s="24">
        <f ca="1">'Trial 3'!W12</f>
        <v>723343.42688529508</v>
      </c>
      <c r="X41" s="24">
        <f ca="1">'Trial 3'!X12</f>
        <v>723136.92682793096</v>
      </c>
      <c r="Y41" s="24">
        <f ca="1">'Trial 3'!Y12</f>
        <v>722814.08914013184</v>
      </c>
      <c r="Z41" s="24">
        <f ca="1">'Trial 3'!Z12</f>
        <v>722600.73986452864</v>
      </c>
      <c r="AA41" s="25">
        <f ca="1">SUM('Trial 3'!O12:Z12)</f>
        <v>8687684.1179467645</v>
      </c>
      <c r="AB41" s="24">
        <f ca="1">'Trial 3'!AB12</f>
        <v>722367.98668042081</v>
      </c>
      <c r="AC41" s="24">
        <f ca="1">'Trial 3'!AC12</f>
        <v>722174.80320423492</v>
      </c>
      <c r="AD41" s="24">
        <f ca="1">'Trial 3'!AD12</f>
        <v>721896.91034672549</v>
      </c>
      <c r="AE41" s="24">
        <f ca="1">'Trial 3'!AE12</f>
        <v>721598.04864946764</v>
      </c>
      <c r="AF41" s="24">
        <f ca="1">'Trial 3'!AF12</f>
        <v>721282.03563193989</v>
      </c>
      <c r="AG41" s="24">
        <f ca="1">'Trial 3'!AG12</f>
        <v>720995.24953392055</v>
      </c>
      <c r="AH41" s="24">
        <f ca="1">'Trial 3'!AH12</f>
        <v>720774.47577906516</v>
      </c>
      <c r="AI41" s="24">
        <f ca="1">'Trial 3'!AI12</f>
        <v>720495.08255744888</v>
      </c>
      <c r="AJ41" s="24">
        <f ca="1">'Trial 3'!AJ12</f>
        <v>720309.40055735235</v>
      </c>
      <c r="AK41" s="24">
        <f ca="1">'Trial 3'!AK12</f>
        <v>720103.74188671494</v>
      </c>
      <c r="AL41" s="24">
        <f ca="1">'Trial 3'!AL12</f>
        <v>719803.35685783415</v>
      </c>
      <c r="AM41" s="24">
        <f ca="1">'Trial 3'!AM12</f>
        <v>719483.92872684333</v>
      </c>
      <c r="AN41" s="25">
        <f ca="1">SUM('Trial 3'!AB12:AM12)</f>
        <v>8651285.0204119682</v>
      </c>
      <c r="AO41" s="24">
        <f ca="1">'Trial 3'!AO12</f>
        <v>719198.88338547293</v>
      </c>
      <c r="AP41" s="24">
        <f ca="1">'Trial 3'!AP12</f>
        <v>718835.23657362908</v>
      </c>
      <c r="AQ41" s="24">
        <f ca="1">'Trial 3'!AQ12</f>
        <v>718530.49659545696</v>
      </c>
      <c r="AR41" s="24">
        <f ca="1">'Trial 3'!AR12</f>
        <v>718345.32422141579</v>
      </c>
      <c r="AS41" s="24">
        <f ca="1">'Trial 3'!AS12</f>
        <v>718016.32362869871</v>
      </c>
      <c r="AT41" s="24">
        <f ca="1">'Trial 3'!AT12</f>
        <v>717751.23100482358</v>
      </c>
      <c r="AU41" s="24">
        <f ca="1">'Trial 3'!AU12</f>
        <v>717539.26765389589</v>
      </c>
      <c r="AV41" s="24">
        <f ca="1">'Trial 3'!AV12</f>
        <v>717237.65031847532</v>
      </c>
      <c r="AW41" s="24">
        <f ca="1">'Trial 3'!AW12</f>
        <v>717001.11010903842</v>
      </c>
      <c r="AX41" s="24">
        <f ca="1">'Trial 3'!AX12</f>
        <v>716688.94367126585</v>
      </c>
      <c r="AY41" s="24">
        <f ca="1">'Trial 3'!AY12</f>
        <v>716346.81858091278</v>
      </c>
      <c r="AZ41" s="24">
        <f ca="1">'Trial 3'!AZ12</f>
        <v>716106.71964550624</v>
      </c>
      <c r="BA41" s="25">
        <f ca="1">SUM('Trial 3'!AO12:AZ12)</f>
        <v>8611598.0053885914</v>
      </c>
      <c r="BB41" s="24">
        <f ca="1">'Trial 3'!BB12</f>
        <v>715831.99152028875</v>
      </c>
      <c r="BC41" s="24">
        <f ca="1">'Trial 3'!BC12</f>
        <v>715482.47189342475</v>
      </c>
      <c r="BD41" s="24">
        <f ca="1">'Trial 3'!BD12</f>
        <v>715165.63904290518</v>
      </c>
      <c r="BE41" s="24">
        <f ca="1">'Trial 3'!BE12</f>
        <v>714942.19378650875</v>
      </c>
      <c r="BF41" s="24">
        <f ca="1">'Trial 3'!BF12</f>
        <v>714686.45177507249</v>
      </c>
      <c r="BG41" s="24">
        <f ca="1">'Trial 3'!BG12</f>
        <v>714376.59386949358</v>
      </c>
      <c r="BH41" s="24">
        <f ca="1">'Trial 3'!BH12</f>
        <v>714108.35786670074</v>
      </c>
      <c r="BI41" s="24">
        <f ca="1">'Trial 3'!BI12</f>
        <v>713741.70574503171</v>
      </c>
      <c r="BJ41" s="24">
        <f ca="1">'Trial 3'!BJ12</f>
        <v>713438.27191061003</v>
      </c>
      <c r="BK41" s="24">
        <f ca="1">'Trial 3'!BK12</f>
        <v>713164.80552571942</v>
      </c>
      <c r="BL41" s="24">
        <f ca="1">'Trial 3'!BL12</f>
        <v>712903.52862703754</v>
      </c>
      <c r="BM41" s="24">
        <f ca="1">'Trial 3'!BM12</f>
        <v>712515.88426717184</v>
      </c>
      <c r="BN41" s="25">
        <f ca="1">SUM('Trial 3'!BB12:BM12)</f>
        <v>8570357.8958299644</v>
      </c>
      <c r="BO41" s="24">
        <f ca="1">'Trial 3'!BO12</f>
        <v>712292.28774600744</v>
      </c>
      <c r="BP41" s="24">
        <f ca="1">'Trial 3'!BP12</f>
        <v>711980.4439354795</v>
      </c>
      <c r="BQ41" s="24">
        <f ca="1">'Trial 3'!BQ12</f>
        <v>711730.64086495852</v>
      </c>
      <c r="BR41" s="24">
        <f ca="1">'Trial 3'!BR12</f>
        <v>711452.12384458119</v>
      </c>
      <c r="BS41" s="24">
        <f ca="1">'Trial 3'!BS12</f>
        <v>711128.58312724053</v>
      </c>
      <c r="BT41" s="24">
        <f ca="1">'Trial 3'!BT12</f>
        <v>710891.19069722737</v>
      </c>
      <c r="BU41" s="24">
        <f ca="1">'Trial 3'!BU12</f>
        <v>710621.45211194665</v>
      </c>
      <c r="BV41" s="24">
        <f ca="1">'Trial 3'!BV12</f>
        <v>710378.76034394745</v>
      </c>
      <c r="BW41" s="24">
        <f ca="1">'Trial 3'!BW12</f>
        <v>710122.19934524561</v>
      </c>
      <c r="BX41" s="24">
        <f ca="1">'Trial 3'!BX12</f>
        <v>709733.67700301413</v>
      </c>
      <c r="BY41" s="24">
        <f ca="1">'Trial 3'!BY12</f>
        <v>709375.49237830914</v>
      </c>
      <c r="BZ41" s="24">
        <f ca="1">'Trial 3'!BZ12</f>
        <v>709015.84929657285</v>
      </c>
      <c r="CA41" s="25">
        <f ca="1">SUM('Trial 3'!BO12:BZ12)</f>
        <v>8528722.7006945312</v>
      </c>
      <c r="CB41" s="24">
        <f ca="1">'Trial 3'!CB12</f>
        <v>708643.48106618074</v>
      </c>
      <c r="CC41" s="24">
        <f ca="1">'Trial 3'!CC12</f>
        <v>708318.1959426275</v>
      </c>
      <c r="CD41" s="24">
        <f ca="1">'Trial 3'!CD12</f>
        <v>708053.05568720831</v>
      </c>
      <c r="CE41" s="24">
        <f ca="1">'Trial 3'!CE12</f>
        <v>707722.01766412274</v>
      </c>
      <c r="CF41" s="24">
        <f ca="1">'Trial 3'!CF12</f>
        <v>707423.57284538297</v>
      </c>
      <c r="CG41" s="24">
        <f ca="1">'Trial 3'!CG12</f>
        <v>707119.54765114957</v>
      </c>
      <c r="CH41" s="24">
        <f ca="1">'Trial 3'!CH12</f>
        <v>706823.42896526027</v>
      </c>
      <c r="CI41" s="24">
        <f ca="1">'Trial 3'!CI12</f>
        <v>706544.14176494628</v>
      </c>
      <c r="CJ41" s="24">
        <f ca="1">'Trial 3'!CJ12</f>
        <v>706239.05573707714</v>
      </c>
      <c r="CK41" s="24">
        <f ca="1">'Trial 3'!CK12</f>
        <v>705879.94429507433</v>
      </c>
      <c r="CL41" s="24">
        <f ca="1">'Trial 3'!CL12</f>
        <v>705564.19851088442</v>
      </c>
      <c r="CM41" s="24">
        <f ca="1">'Trial 3'!CM12</f>
        <v>705242.76160394168</v>
      </c>
      <c r="CN41" s="25">
        <f ca="1">SUM('Trial 3'!CB12:CM12)</f>
        <v>8483573.4017338548</v>
      </c>
      <c r="CO41" s="24">
        <f ca="1">'Trial 3'!CO12</f>
        <v>704842.58743147983</v>
      </c>
      <c r="CP41" s="24">
        <f ca="1">'Trial 3'!CP12</f>
        <v>704510.2414463904</v>
      </c>
      <c r="CQ41" s="24">
        <f ca="1">'Trial 3'!CQ12</f>
        <v>704206.38049896527</v>
      </c>
      <c r="CR41" s="24">
        <f ca="1">'Trial 3'!CR12</f>
        <v>703933.71660664305</v>
      </c>
      <c r="CS41" s="24">
        <f ca="1">'Trial 3'!CS12</f>
        <v>703656.62191284774</v>
      </c>
      <c r="CT41" s="24">
        <f ca="1">'Trial 3'!CT12</f>
        <v>703347.6123778004</v>
      </c>
      <c r="CU41" s="24">
        <f ca="1">'Trial 3'!CU12</f>
        <v>703091.64821823884</v>
      </c>
      <c r="CV41" s="24">
        <f ca="1">'Trial 3'!CV12</f>
        <v>702767.39614268031</v>
      </c>
      <c r="CW41" s="24">
        <f ca="1">'Trial 3'!CW12</f>
        <v>702479.95143381576</v>
      </c>
      <c r="CX41" s="24">
        <f ca="1">'Trial 3'!CX12</f>
        <v>702047.38510708453</v>
      </c>
      <c r="CY41" s="24">
        <f ca="1">'Trial 3'!CY12</f>
        <v>701751.92641855648</v>
      </c>
      <c r="CZ41" s="24">
        <f ca="1">'Trial 3'!CZ12</f>
        <v>701390.19974558684</v>
      </c>
      <c r="DA41" s="25">
        <f ca="1">SUM('Trial 3'!CO12:CZ12)</f>
        <v>8438025.6673400886</v>
      </c>
      <c r="DB41" s="24">
        <f ca="1">'Trial 3'!DB12</f>
        <v>701081.53779767547</v>
      </c>
      <c r="DC41" s="24">
        <f ca="1">'Trial 3'!DC12</f>
        <v>700703.31807866506</v>
      </c>
      <c r="DD41" s="24">
        <f ca="1">'Trial 3'!DD12</f>
        <v>700323.35862645123</v>
      </c>
      <c r="DE41" s="24">
        <f ca="1">'Trial 3'!DE12</f>
        <v>699913.63085381209</v>
      </c>
      <c r="DF41" s="24">
        <f ca="1">'Trial 3'!DF12</f>
        <v>699504.67100208777</v>
      </c>
      <c r="DG41" s="24">
        <f ca="1">'Trial 3'!DG12</f>
        <v>699208.34649030096</v>
      </c>
      <c r="DH41" s="24">
        <f ca="1">'Trial 3'!DH12</f>
        <v>698845.33262604347</v>
      </c>
      <c r="DI41" s="24">
        <f ca="1">'Trial 3'!DI12</f>
        <v>698489.28662788717</v>
      </c>
      <c r="DJ41" s="24">
        <f ca="1">'Trial 3'!DJ12</f>
        <v>698222.38132140611</v>
      </c>
      <c r="DK41" s="24">
        <f ca="1">'Trial 3'!DK12</f>
        <v>697919.52931323345</v>
      </c>
      <c r="DL41" s="24">
        <f ca="1">'Trial 3'!DL12</f>
        <v>697518.24274371122</v>
      </c>
      <c r="DM41" s="24">
        <f ca="1">'Trial 3'!DM12</f>
        <v>697183.15916414408</v>
      </c>
      <c r="DN41" s="25">
        <f ca="1">SUM('Trial 3'!DB12:DM12)</f>
        <v>8388912.7946454175</v>
      </c>
      <c r="DO41" s="24">
        <f ca="1">'Trial 3'!DO12</f>
        <v>696846.16025618929</v>
      </c>
      <c r="DP41" s="24">
        <f ca="1">'Trial 3'!DP12</f>
        <v>696538.47675366444</v>
      </c>
      <c r="DQ41" s="24">
        <f ca="1">'Trial 3'!DQ12</f>
        <v>696195.52090185683</v>
      </c>
      <c r="DR41" s="24">
        <f ca="1">'Trial 3'!DR12</f>
        <v>695822.23446919292</v>
      </c>
      <c r="DS41" s="24">
        <f ca="1">'Trial 3'!DS12</f>
        <v>695483.83833088633</v>
      </c>
      <c r="DT41" s="24">
        <f ca="1">'Trial 3'!DT12</f>
        <v>695119.72816325433</v>
      </c>
      <c r="DU41" s="24">
        <f ca="1">'Trial 3'!DU12</f>
        <v>694728.83161686489</v>
      </c>
      <c r="DV41" s="24">
        <f ca="1">'Trial 3'!DV12</f>
        <v>694396.15418774483</v>
      </c>
      <c r="DW41" s="24">
        <f ca="1">'Trial 3'!DW12</f>
        <v>694021.24633362365</v>
      </c>
      <c r="DX41" s="24">
        <f ca="1">'Trial 3'!DX12</f>
        <v>693629.69777217403</v>
      </c>
      <c r="DY41" s="24">
        <f ca="1">'Trial 3'!DY12</f>
        <v>693306.82111748611</v>
      </c>
      <c r="DZ41" s="24">
        <f ca="1">'Trial 3'!DZ12</f>
        <v>692895.21885346586</v>
      </c>
      <c r="EA41" s="25">
        <f ca="1">SUM('Trial 3'!DO12:DZ12)</f>
        <v>8338983.9287564028</v>
      </c>
      <c r="EB41" s="24">
        <f ca="1">'Trial 3'!EB12</f>
        <v>692573.84129615698</v>
      </c>
      <c r="EC41" s="24">
        <f ca="1">'Trial 3'!EC12</f>
        <v>692195.38387703395</v>
      </c>
      <c r="ED41" s="24">
        <f ca="1">'Trial 3'!ED12</f>
        <v>691831.94309384504</v>
      </c>
      <c r="EE41" s="24">
        <f ca="1">'Trial 3'!EE12</f>
        <v>691430.67516767653</v>
      </c>
      <c r="EF41" s="24">
        <f ca="1">'Trial 3'!EF12</f>
        <v>691107.98053719103</v>
      </c>
      <c r="EG41" s="24">
        <f ca="1">'Trial 3'!EG12</f>
        <v>690818.85180364153</v>
      </c>
      <c r="EH41" s="24">
        <f ca="1">'Trial 3'!EH12</f>
        <v>690423.10917755426</v>
      </c>
      <c r="EI41" s="24">
        <f ca="1">'Trial 3'!EI12</f>
        <v>690000.18456896069</v>
      </c>
      <c r="EJ41" s="24">
        <f ca="1">'Trial 3'!EJ12</f>
        <v>689664.68473334971</v>
      </c>
      <c r="EK41" s="24">
        <f ca="1">'Trial 3'!EK12</f>
        <v>689278.68925532163</v>
      </c>
      <c r="EL41" s="24">
        <f ca="1">'Trial 3'!EL12</f>
        <v>688944.28248247481</v>
      </c>
      <c r="EM41" s="24">
        <f ca="1">'Trial 3'!EM12</f>
        <v>688620.34750877647</v>
      </c>
      <c r="EN41" s="25">
        <f ca="1">SUM('Trial 3'!EB12:EM12)</f>
        <v>8286889.9735019822</v>
      </c>
    </row>
    <row r="42" spans="1:144" ht="12.75" customHeight="1" x14ac:dyDescent="0.2">
      <c r="A42" s="11" t="str">
        <f>Labels!B99</f>
        <v>Trial 04</v>
      </c>
      <c r="B42" s="24">
        <f>'Trial 4'!B12</f>
        <v>728000</v>
      </c>
      <c r="C42" s="24">
        <f ca="1">'Trial 4'!C12</f>
        <v>727713.0829197414</v>
      </c>
      <c r="D42" s="24">
        <f ca="1">'Trial 4'!D12</f>
        <v>727437.21512781258</v>
      </c>
      <c r="E42" s="24">
        <f ca="1">'Trial 4'!E12</f>
        <v>727292.45063288568</v>
      </c>
      <c r="F42" s="24">
        <f ca="1">'Trial 4'!F12</f>
        <v>727075.48595564242</v>
      </c>
      <c r="G42" s="24">
        <f ca="1">'Trial 4'!G12</f>
        <v>726817.38399775326</v>
      </c>
      <c r="H42" s="24">
        <f ca="1">'Trial 4'!H12</f>
        <v>726603.4219463811</v>
      </c>
      <c r="I42" s="24">
        <f ca="1">'Trial 4'!I12</f>
        <v>726374.20176356635</v>
      </c>
      <c r="J42" s="24">
        <f ca="1">'Trial 4'!J12</f>
        <v>726124.88440457429</v>
      </c>
      <c r="K42" s="24">
        <f ca="1">'Trial 4'!K12</f>
        <v>725879.53226555057</v>
      </c>
      <c r="L42" s="24">
        <f ca="1">'Trial 4'!L12</f>
        <v>725679.58615400235</v>
      </c>
      <c r="M42" s="24">
        <f ca="1">'Trial 4'!M12</f>
        <v>725466.46659296367</v>
      </c>
      <c r="N42" s="25">
        <f ca="1">SUM('Trial 4'!B12:M12)</f>
        <v>8720463.7117608748</v>
      </c>
      <c r="O42" s="24">
        <f ca="1">'Trial 4'!O12</f>
        <v>725152.10346697795</v>
      </c>
      <c r="P42" s="24">
        <f ca="1">'Trial 4'!P12</f>
        <v>724963.92709972884</v>
      </c>
      <c r="Q42" s="24">
        <f ca="1">'Trial 4'!Q12</f>
        <v>724747.56907903287</v>
      </c>
      <c r="R42" s="24">
        <f ca="1">'Trial 4'!R12</f>
        <v>724487.73550892191</v>
      </c>
      <c r="S42" s="24">
        <f ca="1">'Trial 4'!S12</f>
        <v>724224.81081703131</v>
      </c>
      <c r="T42" s="24">
        <f ca="1">'Trial 4'!T12</f>
        <v>724018.00909095362</v>
      </c>
      <c r="U42" s="24">
        <f ca="1">'Trial 4'!U12</f>
        <v>723737.79139104893</v>
      </c>
      <c r="V42" s="24">
        <f ca="1">'Trial 4'!V12</f>
        <v>723462.912759564</v>
      </c>
      <c r="W42" s="24">
        <f ca="1">'Trial 4'!W12</f>
        <v>723211.33688794018</v>
      </c>
      <c r="X42" s="24">
        <f ca="1">'Trial 4'!X12</f>
        <v>722959.39251285465</v>
      </c>
      <c r="Y42" s="24">
        <f ca="1">'Trial 4'!Y12</f>
        <v>722776.05547230388</v>
      </c>
      <c r="Z42" s="24">
        <f ca="1">'Trial 4'!Z12</f>
        <v>722497.37052157987</v>
      </c>
      <c r="AA42" s="25">
        <f ca="1">SUM('Trial 4'!O12:Z12)</f>
        <v>8686239.014607938</v>
      </c>
      <c r="AB42" s="24">
        <f ca="1">'Trial 4'!AB12</f>
        <v>722211.13070096041</v>
      </c>
      <c r="AC42" s="24">
        <f ca="1">'Trial 4'!AC12</f>
        <v>721916.2129417978</v>
      </c>
      <c r="AD42" s="24">
        <f ca="1">'Trial 4'!AD12</f>
        <v>721681.55095196771</v>
      </c>
      <c r="AE42" s="24">
        <f ca="1">'Trial 4'!AE12</f>
        <v>721449.39381576038</v>
      </c>
      <c r="AF42" s="24">
        <f ca="1">'Trial 4'!AF12</f>
        <v>721243.47100088885</v>
      </c>
      <c r="AG42" s="24">
        <f ca="1">'Trial 4'!AG12</f>
        <v>721030.09379903099</v>
      </c>
      <c r="AH42" s="24">
        <f ca="1">'Trial 4'!AH12</f>
        <v>720779.87087060348</v>
      </c>
      <c r="AI42" s="24">
        <f ca="1">'Trial 4'!AI12</f>
        <v>720552.24242853641</v>
      </c>
      <c r="AJ42" s="24">
        <f ca="1">'Trial 4'!AJ12</f>
        <v>720275.27662291715</v>
      </c>
      <c r="AK42" s="24">
        <f ca="1">'Trial 4'!AK12</f>
        <v>720007.656498431</v>
      </c>
      <c r="AL42" s="24">
        <f ca="1">'Trial 4'!AL12</f>
        <v>719767.54567758716</v>
      </c>
      <c r="AM42" s="24">
        <f ca="1">'Trial 4'!AM12</f>
        <v>719510.34618619608</v>
      </c>
      <c r="AN42" s="25">
        <f ca="1">SUM('Trial 4'!AB12:AM12)</f>
        <v>8650424.7914946787</v>
      </c>
      <c r="AO42" s="24">
        <f ca="1">'Trial 4'!AO12</f>
        <v>719142.09708334401</v>
      </c>
      <c r="AP42" s="24">
        <f ca="1">'Trial 4'!AP12</f>
        <v>718836.53163506777</v>
      </c>
      <c r="AQ42" s="24">
        <f ca="1">'Trial 4'!AQ12</f>
        <v>718602.3544276905</v>
      </c>
      <c r="AR42" s="24">
        <f ca="1">'Trial 4'!AR12</f>
        <v>718279.32085221307</v>
      </c>
      <c r="AS42" s="24">
        <f ca="1">'Trial 4'!AS12</f>
        <v>717954.31258407678</v>
      </c>
      <c r="AT42" s="24">
        <f ca="1">'Trial 4'!AT12</f>
        <v>717610.47334884363</v>
      </c>
      <c r="AU42" s="24">
        <f ca="1">'Trial 4'!AU12</f>
        <v>717394.24419012351</v>
      </c>
      <c r="AV42" s="24">
        <f ca="1">'Trial 4'!AV12</f>
        <v>717017.67041863548</v>
      </c>
      <c r="AW42" s="24">
        <f ca="1">'Trial 4'!AW12</f>
        <v>716743.39052754932</v>
      </c>
      <c r="AX42" s="24">
        <f ca="1">'Trial 4'!AX12</f>
        <v>716537.62419289316</v>
      </c>
      <c r="AY42" s="24">
        <f ca="1">'Trial 4'!AY12</f>
        <v>716294.61579317134</v>
      </c>
      <c r="AZ42" s="24">
        <f ca="1">'Trial 4'!AZ12</f>
        <v>716043.91813128185</v>
      </c>
      <c r="BA42" s="25">
        <f ca="1">SUM('Trial 4'!AO12:AZ12)</f>
        <v>8610456.5531848911</v>
      </c>
      <c r="BB42" s="24">
        <f ca="1">'Trial 4'!BB12</f>
        <v>715737.29217026057</v>
      </c>
      <c r="BC42" s="24">
        <f ca="1">'Trial 4'!BC12</f>
        <v>715507.63012170419</v>
      </c>
      <c r="BD42" s="24">
        <f ca="1">'Trial 4'!BD12</f>
        <v>715200.14087109664</v>
      </c>
      <c r="BE42" s="24">
        <f ca="1">'Trial 4'!BE12</f>
        <v>714935.87682147382</v>
      </c>
      <c r="BF42" s="24">
        <f ca="1">'Trial 4'!BF12</f>
        <v>714553.38783950382</v>
      </c>
      <c r="BG42" s="24">
        <f ca="1">'Trial 4'!BG12</f>
        <v>714308.08111243416</v>
      </c>
      <c r="BH42" s="24">
        <f ca="1">'Trial 4'!BH12</f>
        <v>714007.05890946847</v>
      </c>
      <c r="BI42" s="24">
        <f ca="1">'Trial 4'!BI12</f>
        <v>713682.27643630689</v>
      </c>
      <c r="BJ42" s="24">
        <f ca="1">'Trial 4'!BJ12</f>
        <v>713408.69746475096</v>
      </c>
      <c r="BK42" s="24">
        <f ca="1">'Trial 4'!BK12</f>
        <v>713109.69691349578</v>
      </c>
      <c r="BL42" s="24">
        <f ca="1">'Trial 4'!BL12</f>
        <v>712761.12379335344</v>
      </c>
      <c r="BM42" s="24">
        <f ca="1">'Trial 4'!BM12</f>
        <v>712452.21697770304</v>
      </c>
      <c r="BN42" s="25">
        <f ca="1">SUM('Trial 4'!BB12:BM12)</f>
        <v>8569663.4794315509</v>
      </c>
      <c r="BO42" s="24">
        <f ca="1">'Trial 4'!BO12</f>
        <v>712142.14832308714</v>
      </c>
      <c r="BP42" s="24">
        <f ca="1">'Trial 4'!BP12</f>
        <v>711875.39090648876</v>
      </c>
      <c r="BQ42" s="24">
        <f ca="1">'Trial 4'!BQ12</f>
        <v>711511.28635477158</v>
      </c>
      <c r="BR42" s="24">
        <f ca="1">'Trial 4'!BR12</f>
        <v>711176.65835465968</v>
      </c>
      <c r="BS42" s="24">
        <f ca="1">'Trial 4'!BS12</f>
        <v>710868.71362045116</v>
      </c>
      <c r="BT42" s="24">
        <f ca="1">'Trial 4'!BT12</f>
        <v>710522.76788838115</v>
      </c>
      <c r="BU42" s="24">
        <f ca="1">'Trial 4'!BU12</f>
        <v>710271.66073591984</v>
      </c>
      <c r="BV42" s="24">
        <f ca="1">'Trial 4'!BV12</f>
        <v>709949.59621571295</v>
      </c>
      <c r="BW42" s="24">
        <f ca="1">'Trial 4'!BW12</f>
        <v>709707.88544028683</v>
      </c>
      <c r="BX42" s="24">
        <f ca="1">'Trial 4'!BX12</f>
        <v>709333.22371737694</v>
      </c>
      <c r="BY42" s="24">
        <f ca="1">'Trial 4'!BY12</f>
        <v>708988.69645877427</v>
      </c>
      <c r="BZ42" s="24">
        <f ca="1">'Trial 4'!BZ12</f>
        <v>708637.39301400911</v>
      </c>
      <c r="CA42" s="25">
        <f ca="1">SUM('Trial 4'!BO12:BZ12)</f>
        <v>8524985.4210299198</v>
      </c>
      <c r="CB42" s="24">
        <f ca="1">'Trial 4'!CB12</f>
        <v>708234.6696272135</v>
      </c>
      <c r="CC42" s="24">
        <f ca="1">'Trial 4'!CC12</f>
        <v>707971.25119500142</v>
      </c>
      <c r="CD42" s="24">
        <f ca="1">'Trial 4'!CD12</f>
        <v>707671.76307357091</v>
      </c>
      <c r="CE42" s="24">
        <f ca="1">'Trial 4'!CE12</f>
        <v>707365.26595806947</v>
      </c>
      <c r="CF42" s="24">
        <f ca="1">'Trial 4'!CF12</f>
        <v>707032.74037268443</v>
      </c>
      <c r="CG42" s="24">
        <f ca="1">'Trial 4'!CG12</f>
        <v>706667.88757483766</v>
      </c>
      <c r="CH42" s="24">
        <f ca="1">'Trial 4'!CH12</f>
        <v>706298.69521250133</v>
      </c>
      <c r="CI42" s="24">
        <f ca="1">'Trial 4'!CI12</f>
        <v>705954.12657696498</v>
      </c>
      <c r="CJ42" s="24">
        <f ca="1">'Trial 4'!CJ12</f>
        <v>705602.53233747976</v>
      </c>
      <c r="CK42" s="24">
        <f ca="1">'Trial 4'!CK12</f>
        <v>705293.43843354494</v>
      </c>
      <c r="CL42" s="24">
        <f ca="1">'Trial 4'!CL12</f>
        <v>704876.00280201843</v>
      </c>
      <c r="CM42" s="24">
        <f ca="1">'Trial 4'!CM12</f>
        <v>704578.58467917377</v>
      </c>
      <c r="CN42" s="25">
        <f ca="1">SUM('Trial 4'!CB12:CM12)</f>
        <v>8477546.9578430597</v>
      </c>
      <c r="CO42" s="24">
        <f ca="1">'Trial 4'!CO12</f>
        <v>704274.13539482886</v>
      </c>
      <c r="CP42" s="24">
        <f ca="1">'Trial 4'!CP12</f>
        <v>704027.73271720961</v>
      </c>
      <c r="CQ42" s="24">
        <f ca="1">'Trial 4'!CQ12</f>
        <v>703622.52462566178</v>
      </c>
      <c r="CR42" s="24">
        <f ca="1">'Trial 4'!CR12</f>
        <v>703246.76399628562</v>
      </c>
      <c r="CS42" s="24">
        <f ca="1">'Trial 4'!CS12</f>
        <v>702899.90423910716</v>
      </c>
      <c r="CT42" s="24">
        <f ca="1">'Trial 4'!CT12</f>
        <v>702563.4685236545</v>
      </c>
      <c r="CU42" s="24">
        <f ca="1">'Trial 4'!CU12</f>
        <v>702228.92712811811</v>
      </c>
      <c r="CV42" s="24">
        <f ca="1">'Trial 4'!CV12</f>
        <v>701871.36409920559</v>
      </c>
      <c r="CW42" s="24">
        <f ca="1">'Trial 4'!CW12</f>
        <v>701572.74736145756</v>
      </c>
      <c r="CX42" s="24">
        <f ca="1">'Trial 4'!CX12</f>
        <v>701267.98657046619</v>
      </c>
      <c r="CY42" s="24">
        <f ca="1">'Trial 4'!CY12</f>
        <v>700931.56840893475</v>
      </c>
      <c r="CZ42" s="24">
        <f ca="1">'Trial 4'!CZ12</f>
        <v>700603.45158692996</v>
      </c>
      <c r="DA42" s="25">
        <f ca="1">SUM('Trial 4'!CO12:CZ12)</f>
        <v>8429110.5746518597</v>
      </c>
      <c r="DB42" s="24">
        <f ca="1">'Trial 4'!DB12</f>
        <v>700291.08802313404</v>
      </c>
      <c r="DC42" s="24">
        <f ca="1">'Trial 4'!DC12</f>
        <v>699988.80128824385</v>
      </c>
      <c r="DD42" s="24">
        <f ca="1">'Trial 4'!DD12</f>
        <v>699654.05555335502</v>
      </c>
      <c r="DE42" s="24">
        <f ca="1">'Trial 4'!DE12</f>
        <v>699285.52844818961</v>
      </c>
      <c r="DF42" s="24">
        <f ca="1">'Trial 4'!DF12</f>
        <v>698937.91623088461</v>
      </c>
      <c r="DG42" s="24">
        <f ca="1">'Trial 4'!DG12</f>
        <v>698623.35626356187</v>
      </c>
      <c r="DH42" s="24">
        <f ca="1">'Trial 4'!DH12</f>
        <v>698250.65596675745</v>
      </c>
      <c r="DI42" s="24">
        <f ca="1">'Trial 4'!DI12</f>
        <v>697977.89078078268</v>
      </c>
      <c r="DJ42" s="24">
        <f ca="1">'Trial 4'!DJ12</f>
        <v>697600.42552452057</v>
      </c>
      <c r="DK42" s="24">
        <f ca="1">'Trial 4'!DK12</f>
        <v>697210.21411338693</v>
      </c>
      <c r="DL42" s="24">
        <f ca="1">'Trial 4'!DL12</f>
        <v>696893.63835007185</v>
      </c>
      <c r="DM42" s="24">
        <f ca="1">'Trial 4'!DM12</f>
        <v>696551.28517969279</v>
      </c>
      <c r="DN42" s="25">
        <f ca="1">SUM('Trial 4'!DB12:DM12)</f>
        <v>8381264.855722582</v>
      </c>
      <c r="DO42" s="24">
        <f ca="1">'Trial 4'!DO12</f>
        <v>696147.67937027011</v>
      </c>
      <c r="DP42" s="24">
        <f ca="1">'Trial 4'!DP12</f>
        <v>695784.58246648242</v>
      </c>
      <c r="DQ42" s="24">
        <f ca="1">'Trial 4'!DQ12</f>
        <v>695487.8350795625</v>
      </c>
      <c r="DR42" s="24">
        <f ca="1">'Trial 4'!DR12</f>
        <v>695157.21733041795</v>
      </c>
      <c r="DS42" s="24">
        <f ca="1">'Trial 4'!DS12</f>
        <v>694800.05687056517</v>
      </c>
      <c r="DT42" s="24">
        <f ca="1">'Trial 4'!DT12</f>
        <v>694450.99267425993</v>
      </c>
      <c r="DU42" s="24">
        <f ca="1">'Trial 4'!DU12</f>
        <v>694121.16795747902</v>
      </c>
      <c r="DV42" s="24">
        <f ca="1">'Trial 4'!DV12</f>
        <v>693782.95188056782</v>
      </c>
      <c r="DW42" s="24">
        <f ca="1">'Trial 4'!DW12</f>
        <v>693460.8800694329</v>
      </c>
      <c r="DX42" s="24">
        <f ca="1">'Trial 4'!DX12</f>
        <v>693024.65338035312</v>
      </c>
      <c r="DY42" s="24">
        <f ca="1">'Trial 4'!DY12</f>
        <v>692618.58726628928</v>
      </c>
      <c r="DZ42" s="24">
        <f ca="1">'Trial 4'!DZ12</f>
        <v>692307.99090125517</v>
      </c>
      <c r="EA42" s="25">
        <f ca="1">SUM('Trial 4'!DO12:DZ12)</f>
        <v>8331144.5952469353</v>
      </c>
      <c r="EB42" s="24">
        <f ca="1">'Trial 4'!EB12</f>
        <v>691961.99997427757</v>
      </c>
      <c r="EC42" s="24">
        <f ca="1">'Trial 4'!EC12</f>
        <v>691582.12442432716</v>
      </c>
      <c r="ED42" s="24">
        <f ca="1">'Trial 4'!ED12</f>
        <v>691153.32049772993</v>
      </c>
      <c r="EE42" s="24">
        <f ca="1">'Trial 4'!EE12</f>
        <v>690851.87265310809</v>
      </c>
      <c r="EF42" s="24">
        <f ca="1">'Trial 4'!EF12</f>
        <v>690490.6130914035</v>
      </c>
      <c r="EG42" s="24">
        <f ca="1">'Trial 4'!EG12</f>
        <v>690068.71135890728</v>
      </c>
      <c r="EH42" s="24">
        <f ca="1">'Trial 4'!EH12</f>
        <v>689772.03995066625</v>
      </c>
      <c r="EI42" s="24">
        <f ca="1">'Trial 4'!EI12</f>
        <v>689449.10192144685</v>
      </c>
      <c r="EJ42" s="24">
        <f ca="1">'Trial 4'!EJ12</f>
        <v>689087.58989839756</v>
      </c>
      <c r="EK42" s="24">
        <f ca="1">'Trial 4'!EK12</f>
        <v>688784.96720654995</v>
      </c>
      <c r="EL42" s="24">
        <f ca="1">'Trial 4'!EL12</f>
        <v>688459.10899176367</v>
      </c>
      <c r="EM42" s="24">
        <f ca="1">'Trial 4'!EM12</f>
        <v>688196.51661720139</v>
      </c>
      <c r="EN42" s="25">
        <f ca="1">SUM('Trial 4'!EB12:EM12)</f>
        <v>8279857.9665857786</v>
      </c>
    </row>
    <row r="43" spans="1:144" ht="12.75" customHeight="1" x14ac:dyDescent="0.2">
      <c r="A43" s="11" t="str">
        <f>Labels!B100</f>
        <v>Trial 05</v>
      </c>
      <c r="B43" s="24">
        <f>'Trial 5'!B12</f>
        <v>728000</v>
      </c>
      <c r="C43" s="24">
        <f ca="1">'Trial 5'!C12</f>
        <v>727759.07645200461</v>
      </c>
      <c r="D43" s="24">
        <f ca="1">'Trial 5'!D12</f>
        <v>727542.69361510966</v>
      </c>
      <c r="E43" s="24">
        <f ca="1">'Trial 5'!E12</f>
        <v>727332.25126370147</v>
      </c>
      <c r="F43" s="24">
        <f ca="1">'Trial 5'!F12</f>
        <v>727170.39576534543</v>
      </c>
      <c r="G43" s="24">
        <f ca="1">'Trial 5'!G12</f>
        <v>726901.81642181764</v>
      </c>
      <c r="H43" s="24">
        <f ca="1">'Trial 5'!H12</f>
        <v>726645.92850373976</v>
      </c>
      <c r="I43" s="24">
        <f ca="1">'Trial 5'!I12</f>
        <v>726475.98799633281</v>
      </c>
      <c r="J43" s="24">
        <f ca="1">'Trial 5'!J12</f>
        <v>726149.97807863425</v>
      </c>
      <c r="K43" s="24">
        <f ca="1">'Trial 5'!K12</f>
        <v>725891.30711061717</v>
      </c>
      <c r="L43" s="24">
        <f ca="1">'Trial 5'!L12</f>
        <v>725657.328204102</v>
      </c>
      <c r="M43" s="24">
        <f ca="1">'Trial 5'!M12</f>
        <v>725445.93792394584</v>
      </c>
      <c r="N43" s="25">
        <f ca="1">SUM('Trial 5'!B12:M12)</f>
        <v>8720972.7013353501</v>
      </c>
      <c r="O43" s="24">
        <f ca="1">'Trial 5'!O12</f>
        <v>725196.76621771115</v>
      </c>
      <c r="P43" s="24">
        <f ca="1">'Trial 5'!P12</f>
        <v>724960.92306846823</v>
      </c>
      <c r="Q43" s="24">
        <f ca="1">'Trial 5'!Q12</f>
        <v>724738.38847366942</v>
      </c>
      <c r="R43" s="24">
        <f ca="1">'Trial 5'!R12</f>
        <v>724538.24177292071</v>
      </c>
      <c r="S43" s="24">
        <f ca="1">'Trial 5'!S12</f>
        <v>724262.57112955255</v>
      </c>
      <c r="T43" s="24">
        <f ca="1">'Trial 5'!T12</f>
        <v>723991.71495815995</v>
      </c>
      <c r="U43" s="24">
        <f ca="1">'Trial 5'!U12</f>
        <v>723704.45263844111</v>
      </c>
      <c r="V43" s="24">
        <f ca="1">'Trial 5'!V12</f>
        <v>723490.58381683694</v>
      </c>
      <c r="W43" s="24">
        <f ca="1">'Trial 5'!W12</f>
        <v>723286.62866145279</v>
      </c>
      <c r="X43" s="24">
        <f ca="1">'Trial 5'!X12</f>
        <v>722963.06199226901</v>
      </c>
      <c r="Y43" s="24">
        <f ca="1">'Trial 5'!Y12</f>
        <v>722711.38613579236</v>
      </c>
      <c r="Z43" s="24">
        <f ca="1">'Trial 5'!Z12</f>
        <v>722448.94195178896</v>
      </c>
      <c r="AA43" s="25">
        <f ca="1">SUM('Trial 5'!O12:Z12)</f>
        <v>8686293.6608170625</v>
      </c>
      <c r="AB43" s="24">
        <f ca="1">'Trial 5'!AB12</f>
        <v>722194.15435711097</v>
      </c>
      <c r="AC43" s="24">
        <f ca="1">'Trial 5'!AC12</f>
        <v>721984.57560436963</v>
      </c>
      <c r="AD43" s="24">
        <f ca="1">'Trial 5'!AD12</f>
        <v>721667.00276480045</v>
      </c>
      <c r="AE43" s="24">
        <f ca="1">'Trial 5'!AE12</f>
        <v>721411.2756731055</v>
      </c>
      <c r="AF43" s="24">
        <f ca="1">'Trial 5'!AF12</f>
        <v>721116.11448043771</v>
      </c>
      <c r="AG43" s="24">
        <f ca="1">'Trial 5'!AG12</f>
        <v>720888.37821549841</v>
      </c>
      <c r="AH43" s="24">
        <f ca="1">'Trial 5'!AH12</f>
        <v>720641.1769933881</v>
      </c>
      <c r="AI43" s="24">
        <f ca="1">'Trial 5'!AI12</f>
        <v>720316.25628282991</v>
      </c>
      <c r="AJ43" s="24">
        <f ca="1">'Trial 5'!AJ12</f>
        <v>720054.17338288797</v>
      </c>
      <c r="AK43" s="24">
        <f ca="1">'Trial 5'!AK12</f>
        <v>719781.02449453459</v>
      </c>
      <c r="AL43" s="24">
        <f ca="1">'Trial 5'!AL12</f>
        <v>719557.09772100893</v>
      </c>
      <c r="AM43" s="24">
        <f ca="1">'Trial 5'!AM12</f>
        <v>719296.65837861446</v>
      </c>
      <c r="AN43" s="25">
        <f ca="1">SUM('Trial 5'!AB12:AM12)</f>
        <v>8648907.888348585</v>
      </c>
      <c r="AO43" s="24">
        <f ca="1">'Trial 5'!AO12</f>
        <v>719055.32900255837</v>
      </c>
      <c r="AP43" s="24">
        <f ca="1">'Trial 5'!AP12</f>
        <v>718868.6440993445</v>
      </c>
      <c r="AQ43" s="24">
        <f ca="1">'Trial 5'!AQ12</f>
        <v>718582.40626767545</v>
      </c>
      <c r="AR43" s="24">
        <f ca="1">'Trial 5'!AR12</f>
        <v>718255.99288915074</v>
      </c>
      <c r="AS43" s="24">
        <f ca="1">'Trial 5'!AS12</f>
        <v>718033.49162243144</v>
      </c>
      <c r="AT43" s="24">
        <f ca="1">'Trial 5'!AT12</f>
        <v>717832.02284167183</v>
      </c>
      <c r="AU43" s="24">
        <f ca="1">'Trial 5'!AU12</f>
        <v>717496.59582662967</v>
      </c>
      <c r="AV43" s="24">
        <f ca="1">'Trial 5'!AV12</f>
        <v>717200.47160823981</v>
      </c>
      <c r="AW43" s="24">
        <f ca="1">'Trial 5'!AW12</f>
        <v>716908.56512608391</v>
      </c>
      <c r="AX43" s="24">
        <f ca="1">'Trial 5'!AX12</f>
        <v>716661.834564975</v>
      </c>
      <c r="AY43" s="24">
        <f ca="1">'Trial 5'!AY12</f>
        <v>716414.66211867461</v>
      </c>
      <c r="AZ43" s="24">
        <f ca="1">'Trial 5'!AZ12</f>
        <v>716100.71051288315</v>
      </c>
      <c r="BA43" s="25">
        <f ca="1">SUM('Trial 5'!AO12:AZ12)</f>
        <v>8611410.7264803182</v>
      </c>
      <c r="BB43" s="24">
        <f ca="1">'Trial 5'!BB12</f>
        <v>715842.19156498404</v>
      </c>
      <c r="BC43" s="24">
        <f ca="1">'Trial 5'!BC12</f>
        <v>715621.88194234192</v>
      </c>
      <c r="BD43" s="24">
        <f ca="1">'Trial 5'!BD12</f>
        <v>715400.93233892939</v>
      </c>
      <c r="BE43" s="24">
        <f ca="1">'Trial 5'!BE12</f>
        <v>715160.76467617543</v>
      </c>
      <c r="BF43" s="24">
        <f ca="1">'Trial 5'!BF12</f>
        <v>714840.16461758385</v>
      </c>
      <c r="BG43" s="24">
        <f ca="1">'Trial 5'!BG12</f>
        <v>714576.88140409777</v>
      </c>
      <c r="BH43" s="24">
        <f ca="1">'Trial 5'!BH12</f>
        <v>714235.63403286855</v>
      </c>
      <c r="BI43" s="24">
        <f ca="1">'Trial 5'!BI12</f>
        <v>713937.52066852723</v>
      </c>
      <c r="BJ43" s="24">
        <f ca="1">'Trial 5'!BJ12</f>
        <v>713681.41453300754</v>
      </c>
      <c r="BK43" s="24">
        <f ca="1">'Trial 5'!BK12</f>
        <v>713389.08612620586</v>
      </c>
      <c r="BL43" s="24">
        <f ca="1">'Trial 5'!BL12</f>
        <v>713055.77875166782</v>
      </c>
      <c r="BM43" s="24">
        <f ca="1">'Trial 5'!BM12</f>
        <v>712817.65254112252</v>
      </c>
      <c r="BN43" s="25">
        <f ca="1">SUM('Trial 5'!BB12:BM12)</f>
        <v>8572559.903197512</v>
      </c>
      <c r="BO43" s="24">
        <f ca="1">'Trial 5'!BO12</f>
        <v>712574.86899772764</v>
      </c>
      <c r="BP43" s="24">
        <f ca="1">'Trial 5'!BP12</f>
        <v>712266.01780491474</v>
      </c>
      <c r="BQ43" s="24">
        <f ca="1">'Trial 5'!BQ12</f>
        <v>711998.143576378</v>
      </c>
      <c r="BR43" s="24">
        <f ca="1">'Trial 5'!BR12</f>
        <v>711708.94942860515</v>
      </c>
      <c r="BS43" s="24">
        <f ca="1">'Trial 5'!BS12</f>
        <v>711419.93301156862</v>
      </c>
      <c r="BT43" s="24">
        <f ca="1">'Trial 5'!BT12</f>
        <v>711061.54189655883</v>
      </c>
      <c r="BU43" s="24">
        <f ca="1">'Trial 5'!BU12</f>
        <v>710716.30735787831</v>
      </c>
      <c r="BV43" s="24">
        <f ca="1">'Trial 5'!BV12</f>
        <v>710367.82908364234</v>
      </c>
      <c r="BW43" s="24">
        <f ca="1">'Trial 5'!BW12</f>
        <v>710007.58105945378</v>
      </c>
      <c r="BX43" s="24">
        <f ca="1">'Trial 5'!BX12</f>
        <v>709702.12814389984</v>
      </c>
      <c r="BY43" s="24">
        <f ca="1">'Trial 5'!BY12</f>
        <v>709325.70239315741</v>
      </c>
      <c r="BZ43" s="24">
        <f ca="1">'Trial 5'!BZ12</f>
        <v>709066.56267539982</v>
      </c>
      <c r="CA43" s="25">
        <f ca="1">SUM('Trial 5'!BO12:BZ12)</f>
        <v>8530215.5654291846</v>
      </c>
      <c r="CB43" s="24">
        <f ca="1">'Trial 5'!CB12</f>
        <v>708702.54018145485</v>
      </c>
      <c r="CC43" s="24">
        <f ca="1">'Trial 5'!CC12</f>
        <v>708457.29876507865</v>
      </c>
      <c r="CD43" s="24">
        <f ca="1">'Trial 5'!CD12</f>
        <v>708203.46730554895</v>
      </c>
      <c r="CE43" s="24">
        <f ca="1">'Trial 5'!CE12</f>
        <v>707918.28401092906</v>
      </c>
      <c r="CF43" s="24">
        <f ca="1">'Trial 5'!CF12</f>
        <v>707580.39494837215</v>
      </c>
      <c r="CG43" s="24">
        <f ca="1">'Trial 5'!CG12</f>
        <v>707215.7019793205</v>
      </c>
      <c r="CH43" s="24">
        <f ca="1">'Trial 5'!CH12</f>
        <v>706889.53362198919</v>
      </c>
      <c r="CI43" s="24">
        <f ca="1">'Trial 5'!CI12</f>
        <v>706517.36832133261</v>
      </c>
      <c r="CJ43" s="24">
        <f ca="1">'Trial 5'!CJ12</f>
        <v>706212.23089371924</v>
      </c>
      <c r="CK43" s="24">
        <f ca="1">'Trial 5'!CK12</f>
        <v>705928.05913553783</v>
      </c>
      <c r="CL43" s="24">
        <f ca="1">'Trial 5'!CL12</f>
        <v>705665.06372122862</v>
      </c>
      <c r="CM43" s="24">
        <f ca="1">'Trial 5'!CM12</f>
        <v>705314.29090254975</v>
      </c>
      <c r="CN43" s="25">
        <f ca="1">SUM('Trial 5'!CB12:CM12)</f>
        <v>8484604.2337870616</v>
      </c>
      <c r="CO43" s="24">
        <f ca="1">'Trial 5'!CO12</f>
        <v>705005.14004542551</v>
      </c>
      <c r="CP43" s="24">
        <f ca="1">'Trial 5'!CP12</f>
        <v>704683.50302289182</v>
      </c>
      <c r="CQ43" s="24">
        <f ca="1">'Trial 5'!CQ12</f>
        <v>704351.99084835965</v>
      </c>
      <c r="CR43" s="24">
        <f ca="1">'Trial 5'!CR12</f>
        <v>704021.6300165283</v>
      </c>
      <c r="CS43" s="24">
        <f ca="1">'Trial 5'!CS12</f>
        <v>703695.53336566663</v>
      </c>
      <c r="CT43" s="24">
        <f ca="1">'Trial 5'!CT12</f>
        <v>703365.91234257736</v>
      </c>
      <c r="CU43" s="24">
        <f ca="1">'Trial 5'!CU12</f>
        <v>702960.43753573974</v>
      </c>
      <c r="CV43" s="24">
        <f ca="1">'Trial 5'!CV12</f>
        <v>702679.61907022342</v>
      </c>
      <c r="CW43" s="24">
        <f ca="1">'Trial 5'!CW12</f>
        <v>702308.34094507212</v>
      </c>
      <c r="CX43" s="24">
        <f ca="1">'Trial 5'!CX12</f>
        <v>701953.93083028146</v>
      </c>
      <c r="CY43" s="24">
        <f ca="1">'Trial 5'!CY12</f>
        <v>701533.85447627516</v>
      </c>
      <c r="CZ43" s="24">
        <f ca="1">'Trial 5'!CZ12</f>
        <v>701168.37656918983</v>
      </c>
      <c r="DA43" s="25">
        <f ca="1">SUM('Trial 5'!CO12:CZ12)</f>
        <v>8437728.2690682299</v>
      </c>
      <c r="DB43" s="24">
        <f ca="1">'Trial 5'!DB12</f>
        <v>700807.18210565008</v>
      </c>
      <c r="DC43" s="24">
        <f ca="1">'Trial 5'!DC12</f>
        <v>700472.91586475552</v>
      </c>
      <c r="DD43" s="24">
        <f ca="1">'Trial 5'!DD12</f>
        <v>700215.9294871781</v>
      </c>
      <c r="DE43" s="24">
        <f ca="1">'Trial 5'!DE12</f>
        <v>699813.83442355634</v>
      </c>
      <c r="DF43" s="24">
        <f ca="1">'Trial 5'!DF12</f>
        <v>699513.20115129568</v>
      </c>
      <c r="DG43" s="24">
        <f ca="1">'Trial 5'!DG12</f>
        <v>699267.91451675852</v>
      </c>
      <c r="DH43" s="24">
        <f ca="1">'Trial 5'!DH12</f>
        <v>698925.04324571439</v>
      </c>
      <c r="DI43" s="24">
        <f ca="1">'Trial 5'!DI12</f>
        <v>698557.56225126353</v>
      </c>
      <c r="DJ43" s="24">
        <f ca="1">'Trial 5'!DJ12</f>
        <v>698182.62613278208</v>
      </c>
      <c r="DK43" s="24">
        <f ca="1">'Trial 5'!DK12</f>
        <v>697818.75349457515</v>
      </c>
      <c r="DL43" s="24">
        <f ca="1">'Trial 5'!DL12</f>
        <v>697387.94031857746</v>
      </c>
      <c r="DM43" s="24">
        <f ca="1">'Trial 5'!DM12</f>
        <v>696964.05170285213</v>
      </c>
      <c r="DN43" s="25">
        <f ca="1">SUM('Trial 5'!DB12:DM12)</f>
        <v>8387926.9546949593</v>
      </c>
      <c r="DO43" s="24">
        <f ca="1">'Trial 5'!DO12</f>
        <v>696609.434105227</v>
      </c>
      <c r="DP43" s="24">
        <f ca="1">'Trial 5'!DP12</f>
        <v>696360.20306206134</v>
      </c>
      <c r="DQ43" s="24">
        <f ca="1">'Trial 5'!DQ12</f>
        <v>696079.66377940017</v>
      </c>
      <c r="DR43" s="24">
        <f ca="1">'Trial 5'!DR12</f>
        <v>695720.08515760093</v>
      </c>
      <c r="DS43" s="24">
        <f ca="1">'Trial 5'!DS12</f>
        <v>695447.79985253548</v>
      </c>
      <c r="DT43" s="24">
        <f ca="1">'Trial 5'!DT12</f>
        <v>695069.18986735609</v>
      </c>
      <c r="DU43" s="24">
        <f ca="1">'Trial 5'!DU12</f>
        <v>694766.01816900738</v>
      </c>
      <c r="DV43" s="24">
        <f ca="1">'Trial 5'!DV12</f>
        <v>694434.53429753496</v>
      </c>
      <c r="DW43" s="24">
        <f ca="1">'Trial 5'!DW12</f>
        <v>694098.92025611014</v>
      </c>
      <c r="DX43" s="24">
        <f ca="1">'Trial 5'!DX12</f>
        <v>693825.36590533215</v>
      </c>
      <c r="DY43" s="24">
        <f ca="1">'Trial 5'!DY12</f>
        <v>693433.73881398689</v>
      </c>
      <c r="DZ43" s="24">
        <f ca="1">'Trial 5'!DZ12</f>
        <v>693056.75971823407</v>
      </c>
      <c r="EA43" s="25">
        <f ca="1">SUM('Trial 5'!DO12:DZ12)</f>
        <v>8338901.7129843868</v>
      </c>
      <c r="EB43" s="24">
        <f ca="1">'Trial 5'!EB12</f>
        <v>692689.77255669772</v>
      </c>
      <c r="EC43" s="24">
        <f ca="1">'Trial 5'!EC12</f>
        <v>692369.7917979476</v>
      </c>
      <c r="ED43" s="24">
        <f ca="1">'Trial 5'!ED12</f>
        <v>692060.3310598348</v>
      </c>
      <c r="EE43" s="24">
        <f ca="1">'Trial 5'!EE12</f>
        <v>691718.36144398584</v>
      </c>
      <c r="EF43" s="24">
        <f ca="1">'Trial 5'!EF12</f>
        <v>691336.20322663814</v>
      </c>
      <c r="EG43" s="24">
        <f ca="1">'Trial 5'!EG12</f>
        <v>690996.82539885107</v>
      </c>
      <c r="EH43" s="24">
        <f ca="1">'Trial 5'!EH12</f>
        <v>690695.51308174594</v>
      </c>
      <c r="EI43" s="24">
        <f ca="1">'Trial 5'!EI12</f>
        <v>690309.43423823826</v>
      </c>
      <c r="EJ43" s="24">
        <f ca="1">'Trial 5'!EJ12</f>
        <v>689985.99357897032</v>
      </c>
      <c r="EK43" s="24">
        <f ca="1">'Trial 5'!EK12</f>
        <v>689658.63182378339</v>
      </c>
      <c r="EL43" s="24">
        <f ca="1">'Trial 5'!EL12</f>
        <v>689285.72956340434</v>
      </c>
      <c r="EM43" s="24">
        <f ca="1">'Trial 5'!EM12</f>
        <v>688997.95356083254</v>
      </c>
      <c r="EN43" s="25">
        <f ca="1">SUM('Trial 5'!EB12:EM12)</f>
        <v>8290104.5413309298</v>
      </c>
    </row>
    <row r="44" spans="1:144" ht="12.75" customHeight="1" x14ac:dyDescent="0.2">
      <c r="A44" s="11" t="str">
        <f>Labels!B101</f>
        <v>Trial 06</v>
      </c>
      <c r="B44" s="24">
        <f>'Trial 6'!B12</f>
        <v>728000</v>
      </c>
      <c r="C44" s="24">
        <f ca="1">'Trial 6'!C12</f>
        <v>727829.51446224749</v>
      </c>
      <c r="D44" s="24">
        <f ca="1">'Trial 6'!D12</f>
        <v>727602.55959018972</v>
      </c>
      <c r="E44" s="24">
        <f ca="1">'Trial 6'!E12</f>
        <v>727341.34286998364</v>
      </c>
      <c r="F44" s="24">
        <f ca="1">'Trial 6'!F12</f>
        <v>727117.35095651064</v>
      </c>
      <c r="G44" s="24">
        <f ca="1">'Trial 6'!G12</f>
        <v>726977.96671489172</v>
      </c>
      <c r="H44" s="24">
        <f ca="1">'Trial 6'!H12</f>
        <v>726731.76688605628</v>
      </c>
      <c r="I44" s="24">
        <f ca="1">'Trial 6'!I12</f>
        <v>726486.36875601206</v>
      </c>
      <c r="J44" s="24">
        <f ca="1">'Trial 6'!J12</f>
        <v>726190.01378902688</v>
      </c>
      <c r="K44" s="24">
        <f ca="1">'Trial 6'!K12</f>
        <v>725966.23933975468</v>
      </c>
      <c r="L44" s="24">
        <f ca="1">'Trial 6'!L12</f>
        <v>725708.87155839254</v>
      </c>
      <c r="M44" s="24">
        <f ca="1">'Trial 6'!M12</f>
        <v>725472.88321760937</v>
      </c>
      <c r="N44" s="25">
        <f ca="1">SUM('Trial 6'!B12:M12)</f>
        <v>8721424.8781406749</v>
      </c>
      <c r="O44" s="24">
        <f ca="1">'Trial 6'!O12</f>
        <v>725237.80004305369</v>
      </c>
      <c r="P44" s="24">
        <f ca="1">'Trial 6'!P12</f>
        <v>725008.15621538879</v>
      </c>
      <c r="Q44" s="24">
        <f ca="1">'Trial 6'!Q12</f>
        <v>724791.63827671169</v>
      </c>
      <c r="R44" s="24">
        <f ca="1">'Trial 6'!R12</f>
        <v>724610.38040985505</v>
      </c>
      <c r="S44" s="24">
        <f ca="1">'Trial 6'!S12</f>
        <v>724417.36186351464</v>
      </c>
      <c r="T44" s="24">
        <f ca="1">'Trial 6'!T12</f>
        <v>724224.97670024191</v>
      </c>
      <c r="U44" s="24">
        <f ca="1">'Trial 6'!U12</f>
        <v>723916.58868726075</v>
      </c>
      <c r="V44" s="24">
        <f ca="1">'Trial 6'!V12</f>
        <v>723594.12660369091</v>
      </c>
      <c r="W44" s="24">
        <f ca="1">'Trial 6'!W12</f>
        <v>723290.14891327848</v>
      </c>
      <c r="X44" s="24">
        <f ca="1">'Trial 6'!X12</f>
        <v>723080.86674043222</v>
      </c>
      <c r="Y44" s="24">
        <f ca="1">'Trial 6'!Y12</f>
        <v>722836.24401366897</v>
      </c>
      <c r="Z44" s="24">
        <f ca="1">'Trial 6'!Z12</f>
        <v>722667.10581041675</v>
      </c>
      <c r="AA44" s="25">
        <f ca="1">SUM('Trial 6'!O12:Z12)</f>
        <v>8687675.394277513</v>
      </c>
      <c r="AB44" s="24">
        <f ca="1">'Trial 6'!AB12</f>
        <v>722319.8291716862</v>
      </c>
      <c r="AC44" s="24">
        <f ca="1">'Trial 6'!AC12</f>
        <v>722077.64615220297</v>
      </c>
      <c r="AD44" s="24">
        <f ca="1">'Trial 6'!AD12</f>
        <v>721823.06012814085</v>
      </c>
      <c r="AE44" s="24">
        <f ca="1">'Trial 6'!AE12</f>
        <v>721608.12614738103</v>
      </c>
      <c r="AF44" s="24">
        <f ca="1">'Trial 6'!AF12</f>
        <v>721348.15994285198</v>
      </c>
      <c r="AG44" s="24">
        <f ca="1">'Trial 6'!AG12</f>
        <v>721103.83721768693</v>
      </c>
      <c r="AH44" s="24">
        <f ca="1">'Trial 6'!AH12</f>
        <v>720792.50374090008</v>
      </c>
      <c r="AI44" s="24">
        <f ca="1">'Trial 6'!AI12</f>
        <v>720528.08652587223</v>
      </c>
      <c r="AJ44" s="24">
        <f ca="1">'Trial 6'!AJ12</f>
        <v>720217.23575668049</v>
      </c>
      <c r="AK44" s="24">
        <f ca="1">'Trial 6'!AK12</f>
        <v>719932.0983636328</v>
      </c>
      <c r="AL44" s="24">
        <f ca="1">'Trial 6'!AL12</f>
        <v>719627.84680731467</v>
      </c>
      <c r="AM44" s="24">
        <f ca="1">'Trial 6'!AM12</f>
        <v>719333.6921262762</v>
      </c>
      <c r="AN44" s="25">
        <f ca="1">SUM('Trial 6'!AB12:AM12)</f>
        <v>8650712.1220806278</v>
      </c>
      <c r="AO44" s="24">
        <f ca="1">'Trial 6'!AO12</f>
        <v>719051.98562369659</v>
      </c>
      <c r="AP44" s="24">
        <f ca="1">'Trial 6'!AP12</f>
        <v>718709.7955305553</v>
      </c>
      <c r="AQ44" s="24">
        <f ca="1">'Trial 6'!AQ12</f>
        <v>718388.39849289157</v>
      </c>
      <c r="AR44" s="24">
        <f ca="1">'Trial 6'!AR12</f>
        <v>718080.20759597956</v>
      </c>
      <c r="AS44" s="24">
        <f ca="1">'Trial 6'!AS12</f>
        <v>717878.00533816847</v>
      </c>
      <c r="AT44" s="24">
        <f ca="1">'Trial 6'!AT12</f>
        <v>717597.95748072152</v>
      </c>
      <c r="AU44" s="24">
        <f ca="1">'Trial 6'!AU12</f>
        <v>717293.43076142366</v>
      </c>
      <c r="AV44" s="24">
        <f ca="1">'Trial 6'!AV12</f>
        <v>717080.10032951413</v>
      </c>
      <c r="AW44" s="24">
        <f ca="1">'Trial 6'!AW12</f>
        <v>716832.20278816624</v>
      </c>
      <c r="AX44" s="24">
        <f ca="1">'Trial 6'!AX12</f>
        <v>716590.39234535152</v>
      </c>
      <c r="AY44" s="24">
        <f ca="1">'Trial 6'!AY12</f>
        <v>716269.27760696795</v>
      </c>
      <c r="AZ44" s="24">
        <f ca="1">'Trial 6'!AZ12</f>
        <v>715956.45478307595</v>
      </c>
      <c r="BA44" s="25">
        <f ca="1">SUM('Trial 6'!AO12:AZ12)</f>
        <v>8609728.2086765114</v>
      </c>
      <c r="BB44" s="24">
        <f ca="1">'Trial 6'!BB12</f>
        <v>715643.56815398671</v>
      </c>
      <c r="BC44" s="24">
        <f ca="1">'Trial 6'!BC12</f>
        <v>715323.00665821601</v>
      </c>
      <c r="BD44" s="24">
        <f ca="1">'Trial 6'!BD12</f>
        <v>715092.33591986576</v>
      </c>
      <c r="BE44" s="24">
        <f ca="1">'Trial 6'!BE12</f>
        <v>714717.54748934018</v>
      </c>
      <c r="BF44" s="24">
        <f ca="1">'Trial 6'!BF12</f>
        <v>714334.56869693205</v>
      </c>
      <c r="BG44" s="24">
        <f ca="1">'Trial 6'!BG12</f>
        <v>714020.27926013712</v>
      </c>
      <c r="BH44" s="24">
        <f ca="1">'Trial 6'!BH12</f>
        <v>713767.49257751007</v>
      </c>
      <c r="BI44" s="24">
        <f ca="1">'Trial 6'!BI12</f>
        <v>713390.72679100942</v>
      </c>
      <c r="BJ44" s="24">
        <f ca="1">'Trial 6'!BJ12</f>
        <v>713149.22170983546</v>
      </c>
      <c r="BK44" s="24">
        <f ca="1">'Trial 6'!BK12</f>
        <v>712819.82775924157</v>
      </c>
      <c r="BL44" s="24">
        <f ca="1">'Trial 6'!BL12</f>
        <v>712577.54795452254</v>
      </c>
      <c r="BM44" s="24">
        <f ca="1">'Trial 6'!BM12</f>
        <v>712363.28689852275</v>
      </c>
      <c r="BN44" s="25">
        <f ca="1">SUM('Trial 6'!BB12:BM12)</f>
        <v>8567199.4098691195</v>
      </c>
      <c r="BO44" s="24">
        <f ca="1">'Trial 6'!BO12</f>
        <v>712078.10707243904</v>
      </c>
      <c r="BP44" s="24">
        <f ca="1">'Trial 6'!BP12</f>
        <v>711739.88518267323</v>
      </c>
      <c r="BQ44" s="24">
        <f ca="1">'Trial 6'!BQ12</f>
        <v>711353.38655913144</v>
      </c>
      <c r="BR44" s="24">
        <f ca="1">'Trial 6'!BR12</f>
        <v>711034.66458819644</v>
      </c>
      <c r="BS44" s="24">
        <f ca="1">'Trial 6'!BS12</f>
        <v>710715.15932487103</v>
      </c>
      <c r="BT44" s="24">
        <f ca="1">'Trial 6'!BT12</f>
        <v>710361.14938897279</v>
      </c>
      <c r="BU44" s="24">
        <f ca="1">'Trial 6'!BU12</f>
        <v>710067.57289231371</v>
      </c>
      <c r="BV44" s="24">
        <f ca="1">'Trial 6'!BV12</f>
        <v>709752.01450830151</v>
      </c>
      <c r="BW44" s="24">
        <f ca="1">'Trial 6'!BW12</f>
        <v>709482.68712004134</v>
      </c>
      <c r="BX44" s="24">
        <f ca="1">'Trial 6'!BX12</f>
        <v>709201.56299176603</v>
      </c>
      <c r="BY44" s="24">
        <f ca="1">'Trial 6'!BY12</f>
        <v>708870.7066024408</v>
      </c>
      <c r="BZ44" s="24">
        <f ca="1">'Trial 6'!BZ12</f>
        <v>708594.79047084844</v>
      </c>
      <c r="CA44" s="25">
        <f ca="1">SUM('Trial 6'!BO12:BZ12)</f>
        <v>8523251.6867019963</v>
      </c>
      <c r="CB44" s="24">
        <f ca="1">'Trial 6'!CB12</f>
        <v>708266.60771187057</v>
      </c>
      <c r="CC44" s="24">
        <f ca="1">'Trial 6'!CC12</f>
        <v>708031.46046268311</v>
      </c>
      <c r="CD44" s="24">
        <f ca="1">'Trial 6'!CD12</f>
        <v>707716.40508151124</v>
      </c>
      <c r="CE44" s="24">
        <f ca="1">'Trial 6'!CE12</f>
        <v>707385.32267031644</v>
      </c>
      <c r="CF44" s="24">
        <f ca="1">'Trial 6'!CF12</f>
        <v>707017.85462437687</v>
      </c>
      <c r="CG44" s="24">
        <f ca="1">'Trial 6'!CG12</f>
        <v>706663.84314031014</v>
      </c>
      <c r="CH44" s="24">
        <f ca="1">'Trial 6'!CH12</f>
        <v>706348.51259421802</v>
      </c>
      <c r="CI44" s="24">
        <f ca="1">'Trial 6'!CI12</f>
        <v>706003.85783406103</v>
      </c>
      <c r="CJ44" s="24">
        <f ca="1">'Trial 6'!CJ12</f>
        <v>705707.90814575471</v>
      </c>
      <c r="CK44" s="24">
        <f ca="1">'Trial 6'!CK12</f>
        <v>705339.44329277333</v>
      </c>
      <c r="CL44" s="24">
        <f ca="1">'Trial 6'!CL12</f>
        <v>705053.44239628757</v>
      </c>
      <c r="CM44" s="24">
        <f ca="1">'Trial 6'!CM12</f>
        <v>704701.5431715895</v>
      </c>
      <c r="CN44" s="25">
        <f ca="1">SUM('Trial 6'!CB12:CM12)</f>
        <v>8478236.2011257522</v>
      </c>
      <c r="CO44" s="24">
        <f ca="1">'Trial 6'!CO12</f>
        <v>704423.07232989662</v>
      </c>
      <c r="CP44" s="24">
        <f ca="1">'Trial 6'!CP12</f>
        <v>704111.63251913944</v>
      </c>
      <c r="CQ44" s="24">
        <f ca="1">'Trial 6'!CQ12</f>
        <v>703784.56676084152</v>
      </c>
      <c r="CR44" s="24">
        <f ca="1">'Trial 6'!CR12</f>
        <v>703441.14419487352</v>
      </c>
      <c r="CS44" s="24">
        <f ca="1">'Trial 6'!CS12</f>
        <v>703154.40068087971</v>
      </c>
      <c r="CT44" s="24">
        <f ca="1">'Trial 6'!CT12</f>
        <v>702831.65451885364</v>
      </c>
      <c r="CU44" s="24">
        <f ca="1">'Trial 6'!CU12</f>
        <v>702416.14854717802</v>
      </c>
      <c r="CV44" s="24">
        <f ca="1">'Trial 6'!CV12</f>
        <v>702056.16643060779</v>
      </c>
      <c r="CW44" s="24">
        <f ca="1">'Trial 6'!CW12</f>
        <v>701758.90697855316</v>
      </c>
      <c r="CX44" s="24">
        <f ca="1">'Trial 6'!CX12</f>
        <v>701511.61198261066</v>
      </c>
      <c r="CY44" s="24">
        <f ca="1">'Trial 6'!CY12</f>
        <v>701183.91451397585</v>
      </c>
      <c r="CZ44" s="24">
        <f ca="1">'Trial 6'!CZ12</f>
        <v>700938.58662964404</v>
      </c>
      <c r="DA44" s="25">
        <f ca="1">SUM('Trial 6'!CO12:CZ12)</f>
        <v>8431611.8060870543</v>
      </c>
      <c r="DB44" s="24">
        <f ca="1">'Trial 6'!DB12</f>
        <v>700682.86230820895</v>
      </c>
      <c r="DC44" s="24">
        <f ca="1">'Trial 6'!DC12</f>
        <v>700407.63104999624</v>
      </c>
      <c r="DD44" s="24">
        <f ca="1">'Trial 6'!DD12</f>
        <v>700119.64811770734</v>
      </c>
      <c r="DE44" s="24">
        <f ca="1">'Trial 6'!DE12</f>
        <v>699749.4373607036</v>
      </c>
      <c r="DF44" s="24">
        <f ca="1">'Trial 6'!DF12</f>
        <v>699462.48625736008</v>
      </c>
      <c r="DG44" s="24">
        <f ca="1">'Trial 6'!DG12</f>
        <v>699043.97249400476</v>
      </c>
      <c r="DH44" s="24">
        <f ca="1">'Trial 6'!DH12</f>
        <v>698673.75923516089</v>
      </c>
      <c r="DI44" s="24">
        <f ca="1">'Trial 6'!DI12</f>
        <v>698317.11977552029</v>
      </c>
      <c r="DJ44" s="24">
        <f ca="1">'Trial 6'!DJ12</f>
        <v>697943.35072141793</v>
      </c>
      <c r="DK44" s="24">
        <f ca="1">'Trial 6'!DK12</f>
        <v>697662.63786960626</v>
      </c>
      <c r="DL44" s="24">
        <f ca="1">'Trial 6'!DL12</f>
        <v>697381.36478724668</v>
      </c>
      <c r="DM44" s="24">
        <f ca="1">'Trial 6'!DM12</f>
        <v>697001.70500159345</v>
      </c>
      <c r="DN44" s="25">
        <f ca="1">SUM('Trial 6'!DB12:DM12)</f>
        <v>8386445.9749785261</v>
      </c>
      <c r="DO44" s="24">
        <f ca="1">'Trial 6'!DO12</f>
        <v>696679.33065177675</v>
      </c>
      <c r="DP44" s="24">
        <f ca="1">'Trial 6'!DP12</f>
        <v>696388.80514324061</v>
      </c>
      <c r="DQ44" s="24">
        <f ca="1">'Trial 6'!DQ12</f>
        <v>696033.23011224228</v>
      </c>
      <c r="DR44" s="24">
        <f ca="1">'Trial 6'!DR12</f>
        <v>695651.43604486564</v>
      </c>
      <c r="DS44" s="24">
        <f ca="1">'Trial 6'!DS12</f>
        <v>695236.64419932966</v>
      </c>
      <c r="DT44" s="24">
        <f ca="1">'Trial 6'!DT12</f>
        <v>694853.60615091608</v>
      </c>
      <c r="DU44" s="24">
        <f ca="1">'Trial 6'!DU12</f>
        <v>694544.62758740387</v>
      </c>
      <c r="DV44" s="24">
        <f ca="1">'Trial 6'!DV12</f>
        <v>694121.4926308638</v>
      </c>
      <c r="DW44" s="24">
        <f ca="1">'Trial 6'!DW12</f>
        <v>693736.55864415271</v>
      </c>
      <c r="DX44" s="24">
        <f ca="1">'Trial 6'!DX12</f>
        <v>693429.98824169266</v>
      </c>
      <c r="DY44" s="24">
        <f ca="1">'Trial 6'!DY12</f>
        <v>693129.08348252007</v>
      </c>
      <c r="DZ44" s="24">
        <f ca="1">'Trial 6'!DZ12</f>
        <v>692768.64272822218</v>
      </c>
      <c r="EA44" s="25">
        <f ca="1">SUM('Trial 6'!DO12:DZ12)</f>
        <v>8336573.445617226</v>
      </c>
      <c r="EB44" s="24">
        <f ca="1">'Trial 6'!EB12</f>
        <v>692385.66949851019</v>
      </c>
      <c r="EC44" s="24">
        <f ca="1">'Trial 6'!EC12</f>
        <v>692057.78540306981</v>
      </c>
      <c r="ED44" s="24">
        <f ca="1">'Trial 6'!ED12</f>
        <v>691648.01133064774</v>
      </c>
      <c r="EE44" s="24">
        <f ca="1">'Trial 6'!EE12</f>
        <v>691363.40442029911</v>
      </c>
      <c r="EF44" s="24">
        <f ca="1">'Trial 6'!EF12</f>
        <v>691099.49062124453</v>
      </c>
      <c r="EG44" s="24">
        <f ca="1">'Trial 6'!EG12</f>
        <v>690758.93434069713</v>
      </c>
      <c r="EH44" s="24">
        <f ca="1">'Trial 6'!EH12</f>
        <v>690340.98477918713</v>
      </c>
      <c r="EI44" s="24">
        <f ca="1">'Trial 6'!EI12</f>
        <v>689979.63202810439</v>
      </c>
      <c r="EJ44" s="24">
        <f ca="1">'Trial 6'!EJ12</f>
        <v>689633.98973947193</v>
      </c>
      <c r="EK44" s="24">
        <f ca="1">'Trial 6'!EK12</f>
        <v>689346.36617398064</v>
      </c>
      <c r="EL44" s="24">
        <f ca="1">'Trial 6'!EL12</f>
        <v>689007.88668461097</v>
      </c>
      <c r="EM44" s="24">
        <f ca="1">'Trial 6'!EM12</f>
        <v>688728.49721101543</v>
      </c>
      <c r="EN44" s="25">
        <f ca="1">SUM('Trial 6'!EB12:EM12)</f>
        <v>8286350.6522308392</v>
      </c>
    </row>
    <row r="45" spans="1:144" ht="12.75" customHeight="1" x14ac:dyDescent="0.2">
      <c r="A45" s="11" t="str">
        <f>Labels!B102</f>
        <v>Trial 07</v>
      </c>
      <c r="B45" s="24">
        <f>'Trial 7'!B12</f>
        <v>728000</v>
      </c>
      <c r="C45" s="24">
        <f ca="1">'Trial 7'!C12</f>
        <v>727728.24739205127</v>
      </c>
      <c r="D45" s="24">
        <f ca="1">'Trial 7'!D12</f>
        <v>727509.68437889707</v>
      </c>
      <c r="E45" s="24">
        <f ca="1">'Trial 7'!E12</f>
        <v>727219.99504684424</v>
      </c>
      <c r="F45" s="24">
        <f ca="1">'Trial 7'!F12</f>
        <v>726953.70884786779</v>
      </c>
      <c r="G45" s="24">
        <f ca="1">'Trial 7'!G12</f>
        <v>726668.07887531898</v>
      </c>
      <c r="H45" s="24">
        <f ca="1">'Trial 7'!H12</f>
        <v>726486.27928820439</v>
      </c>
      <c r="I45" s="24">
        <f ca="1">'Trial 7'!I12</f>
        <v>726262.67427904462</v>
      </c>
      <c r="J45" s="24">
        <f ca="1">'Trial 7'!J12</f>
        <v>726093.70019785734</v>
      </c>
      <c r="K45" s="24">
        <f ca="1">'Trial 7'!K12</f>
        <v>725916.54928020772</v>
      </c>
      <c r="L45" s="24">
        <f ca="1">'Trial 7'!L12</f>
        <v>725692.17300146224</v>
      </c>
      <c r="M45" s="24">
        <f ca="1">'Trial 7'!M12</f>
        <v>725413.2018760026</v>
      </c>
      <c r="N45" s="25">
        <f ca="1">SUM('Trial 7'!B12:M12)</f>
        <v>8719944.292463759</v>
      </c>
      <c r="O45" s="24">
        <f ca="1">'Trial 7'!O12</f>
        <v>725148.91745229356</v>
      </c>
      <c r="P45" s="24">
        <f ca="1">'Trial 7'!P12</f>
        <v>724867.7128943709</v>
      </c>
      <c r="Q45" s="24">
        <f ca="1">'Trial 7'!Q12</f>
        <v>724692.4050859944</v>
      </c>
      <c r="R45" s="24">
        <f ca="1">'Trial 7'!R12</f>
        <v>724397.23361602763</v>
      </c>
      <c r="S45" s="24">
        <f ca="1">'Trial 7'!S12</f>
        <v>724198.41791604063</v>
      </c>
      <c r="T45" s="24">
        <f ca="1">'Trial 7'!T12</f>
        <v>723928.91547069326</v>
      </c>
      <c r="U45" s="24">
        <f ca="1">'Trial 7'!U12</f>
        <v>723696.88936385349</v>
      </c>
      <c r="V45" s="24">
        <f ca="1">'Trial 7'!V12</f>
        <v>723524.92252100096</v>
      </c>
      <c r="W45" s="24">
        <f ca="1">'Trial 7'!W12</f>
        <v>723175.42804371601</v>
      </c>
      <c r="X45" s="24">
        <f ca="1">'Trial 7'!X12</f>
        <v>722974.23089425056</v>
      </c>
      <c r="Y45" s="24">
        <f ca="1">'Trial 7'!Y12</f>
        <v>722756.65131911892</v>
      </c>
      <c r="Z45" s="24">
        <f ca="1">'Trial 7'!Z12</f>
        <v>722453.61405347812</v>
      </c>
      <c r="AA45" s="25">
        <f ca="1">SUM('Trial 7'!O12:Z12)</f>
        <v>8685815.3386308383</v>
      </c>
      <c r="AB45" s="24">
        <f ca="1">'Trial 7'!AB12</f>
        <v>722198.83206671826</v>
      </c>
      <c r="AC45" s="24">
        <f ca="1">'Trial 7'!AC12</f>
        <v>721907.58955397701</v>
      </c>
      <c r="AD45" s="24">
        <f ca="1">'Trial 7'!AD12</f>
        <v>721634.90942574095</v>
      </c>
      <c r="AE45" s="24">
        <f ca="1">'Trial 7'!AE12</f>
        <v>721402.9382261819</v>
      </c>
      <c r="AF45" s="24">
        <f ca="1">'Trial 7'!AF12</f>
        <v>721085.12741231406</v>
      </c>
      <c r="AG45" s="24">
        <f ca="1">'Trial 7'!AG12</f>
        <v>720783.77789607842</v>
      </c>
      <c r="AH45" s="24">
        <f ca="1">'Trial 7'!AH12</f>
        <v>720510.97793786589</v>
      </c>
      <c r="AI45" s="24">
        <f ca="1">'Trial 7'!AI12</f>
        <v>720303.78765609453</v>
      </c>
      <c r="AJ45" s="24">
        <f ca="1">'Trial 7'!AJ12</f>
        <v>720061.5302522399</v>
      </c>
      <c r="AK45" s="24">
        <f ca="1">'Trial 7'!AK12</f>
        <v>719871.20816098666</v>
      </c>
      <c r="AL45" s="24">
        <f ca="1">'Trial 7'!AL12</f>
        <v>719647.01517163985</v>
      </c>
      <c r="AM45" s="24">
        <f ca="1">'Trial 7'!AM12</f>
        <v>719374.55174326932</v>
      </c>
      <c r="AN45" s="25">
        <f ca="1">SUM('Trial 7'!AB12:AM12)</f>
        <v>8648782.2455031071</v>
      </c>
      <c r="AO45" s="24">
        <f ca="1">'Trial 7'!AO12</f>
        <v>719053.05978114426</v>
      </c>
      <c r="AP45" s="24">
        <f ca="1">'Trial 7'!AP12</f>
        <v>718732.66941005562</v>
      </c>
      <c r="AQ45" s="24">
        <f ca="1">'Trial 7'!AQ12</f>
        <v>718456.43561145954</v>
      </c>
      <c r="AR45" s="24">
        <f ca="1">'Trial 7'!AR12</f>
        <v>718153.56841374084</v>
      </c>
      <c r="AS45" s="24">
        <f ca="1">'Trial 7'!AS12</f>
        <v>717910.31088786316</v>
      </c>
      <c r="AT45" s="24">
        <f ca="1">'Trial 7'!AT12</f>
        <v>717614.39025080553</v>
      </c>
      <c r="AU45" s="24">
        <f ca="1">'Trial 7'!AU12</f>
        <v>717363.6993612753</v>
      </c>
      <c r="AV45" s="24">
        <f ca="1">'Trial 7'!AV12</f>
        <v>716987.42615991191</v>
      </c>
      <c r="AW45" s="24">
        <f ca="1">'Trial 7'!AW12</f>
        <v>716642.18749224895</v>
      </c>
      <c r="AX45" s="24">
        <f ca="1">'Trial 7'!AX12</f>
        <v>716403.25826810685</v>
      </c>
      <c r="AY45" s="24">
        <f ca="1">'Trial 7'!AY12</f>
        <v>716132.50239129644</v>
      </c>
      <c r="AZ45" s="24">
        <f ca="1">'Trial 7'!AZ12</f>
        <v>715823.67362012179</v>
      </c>
      <c r="BA45" s="25">
        <f ca="1">SUM('Trial 7'!AO12:AZ12)</f>
        <v>8609273.181648029</v>
      </c>
      <c r="BB45" s="24">
        <f ca="1">'Trial 7'!BB12</f>
        <v>715488.97718465084</v>
      </c>
      <c r="BC45" s="24">
        <f ca="1">'Trial 7'!BC12</f>
        <v>715214.98778142862</v>
      </c>
      <c r="BD45" s="24">
        <f ca="1">'Trial 7'!BD12</f>
        <v>714909.23285387433</v>
      </c>
      <c r="BE45" s="24">
        <f ca="1">'Trial 7'!BE12</f>
        <v>714602.01200553239</v>
      </c>
      <c r="BF45" s="24">
        <f ca="1">'Trial 7'!BF12</f>
        <v>714305.53603970853</v>
      </c>
      <c r="BG45" s="24">
        <f ca="1">'Trial 7'!BG12</f>
        <v>713967.1973295568</v>
      </c>
      <c r="BH45" s="24">
        <f ca="1">'Trial 7'!BH12</f>
        <v>713738.87581028882</v>
      </c>
      <c r="BI45" s="24">
        <f ca="1">'Trial 7'!BI12</f>
        <v>713376.75152235618</v>
      </c>
      <c r="BJ45" s="24">
        <f ca="1">'Trial 7'!BJ12</f>
        <v>713048.11378802767</v>
      </c>
      <c r="BK45" s="24">
        <f ca="1">'Trial 7'!BK12</f>
        <v>712794.03705051425</v>
      </c>
      <c r="BL45" s="24">
        <f ca="1">'Trial 7'!BL12</f>
        <v>712468.77009532775</v>
      </c>
      <c r="BM45" s="24">
        <f ca="1">'Trial 7'!BM12</f>
        <v>712208.98234295764</v>
      </c>
      <c r="BN45" s="25">
        <f ca="1">SUM('Trial 7'!BB12:BM12)</f>
        <v>8566123.4738042243</v>
      </c>
      <c r="BO45" s="24">
        <f ca="1">'Trial 7'!BO12</f>
        <v>711902.22045040573</v>
      </c>
      <c r="BP45" s="24">
        <f ca="1">'Trial 7'!BP12</f>
        <v>711570.34140157537</v>
      </c>
      <c r="BQ45" s="24">
        <f ca="1">'Trial 7'!BQ12</f>
        <v>711241.78074445482</v>
      </c>
      <c r="BR45" s="24">
        <f ca="1">'Trial 7'!BR12</f>
        <v>710888.37116120546</v>
      </c>
      <c r="BS45" s="24">
        <f ca="1">'Trial 7'!BS12</f>
        <v>710607.77489586815</v>
      </c>
      <c r="BT45" s="24">
        <f ca="1">'Trial 7'!BT12</f>
        <v>710296.05151849927</v>
      </c>
      <c r="BU45" s="24">
        <f ca="1">'Trial 7'!BU12</f>
        <v>710060.37278374541</v>
      </c>
      <c r="BV45" s="24">
        <f ca="1">'Trial 7'!BV12</f>
        <v>709694.19819865201</v>
      </c>
      <c r="BW45" s="24">
        <f ca="1">'Trial 7'!BW12</f>
        <v>709398.93632001814</v>
      </c>
      <c r="BX45" s="24">
        <f ca="1">'Trial 7'!BX12</f>
        <v>709079.85170860298</v>
      </c>
      <c r="BY45" s="24">
        <f ca="1">'Trial 7'!BY12</f>
        <v>708782.59329384705</v>
      </c>
      <c r="BZ45" s="24">
        <f ca="1">'Trial 7'!BZ12</f>
        <v>708487.43745344412</v>
      </c>
      <c r="CA45" s="25">
        <f ca="1">SUM('Trial 7'!BO12:BZ12)</f>
        <v>8522009.9299303181</v>
      </c>
      <c r="CB45" s="24">
        <f ca="1">'Trial 7'!CB12</f>
        <v>708217.33737119264</v>
      </c>
      <c r="CC45" s="24">
        <f ca="1">'Trial 7'!CC12</f>
        <v>707982.13535209384</v>
      </c>
      <c r="CD45" s="24">
        <f ca="1">'Trial 7'!CD12</f>
        <v>707600.8760307288</v>
      </c>
      <c r="CE45" s="24">
        <f ca="1">'Trial 7'!CE12</f>
        <v>707226.78529056092</v>
      </c>
      <c r="CF45" s="24">
        <f ca="1">'Trial 7'!CF12</f>
        <v>706880.17872153374</v>
      </c>
      <c r="CG45" s="24">
        <f ca="1">'Trial 7'!CG12</f>
        <v>706512.631962799</v>
      </c>
      <c r="CH45" s="24">
        <f ca="1">'Trial 7'!CH12</f>
        <v>706183.58564467065</v>
      </c>
      <c r="CI45" s="24">
        <f ca="1">'Trial 7'!CI12</f>
        <v>705858.63570200035</v>
      </c>
      <c r="CJ45" s="24">
        <f ca="1">'Trial 7'!CJ12</f>
        <v>705520.88260078838</v>
      </c>
      <c r="CK45" s="24">
        <f ca="1">'Trial 7'!CK12</f>
        <v>705226.31000644516</v>
      </c>
      <c r="CL45" s="24">
        <f ca="1">'Trial 7'!CL12</f>
        <v>704942.03065450699</v>
      </c>
      <c r="CM45" s="24">
        <f ca="1">'Trial 7'!CM12</f>
        <v>704585.49312819436</v>
      </c>
      <c r="CN45" s="25">
        <f ca="1">SUM('Trial 7'!CB12:CM12)</f>
        <v>8476736.8824655134</v>
      </c>
      <c r="CO45" s="24">
        <f ca="1">'Trial 7'!CO12</f>
        <v>704237.40529098129</v>
      </c>
      <c r="CP45" s="24">
        <f ca="1">'Trial 7'!CP12</f>
        <v>703938.75130360317</v>
      </c>
      <c r="CQ45" s="24">
        <f ca="1">'Trial 7'!CQ12</f>
        <v>703587.80643908505</v>
      </c>
      <c r="CR45" s="24">
        <f ca="1">'Trial 7'!CR12</f>
        <v>703303.05272239086</v>
      </c>
      <c r="CS45" s="24">
        <f ca="1">'Trial 7'!CS12</f>
        <v>702906.063911848</v>
      </c>
      <c r="CT45" s="24">
        <f ca="1">'Trial 7'!CT12</f>
        <v>702591.77973911911</v>
      </c>
      <c r="CU45" s="24">
        <f ca="1">'Trial 7'!CU12</f>
        <v>702222.93241250888</v>
      </c>
      <c r="CV45" s="24">
        <f ca="1">'Trial 7'!CV12</f>
        <v>701874.2475836809</v>
      </c>
      <c r="CW45" s="24">
        <f ca="1">'Trial 7'!CW12</f>
        <v>701522.87534792966</v>
      </c>
      <c r="CX45" s="24">
        <f ca="1">'Trial 7'!CX12</f>
        <v>701203.48559720442</v>
      </c>
      <c r="CY45" s="24">
        <f ca="1">'Trial 7'!CY12</f>
        <v>700831.99161762279</v>
      </c>
      <c r="CZ45" s="24">
        <f ca="1">'Trial 7'!CZ12</f>
        <v>700420.07286217378</v>
      </c>
      <c r="DA45" s="25">
        <f ca="1">SUM('Trial 7'!CO12:CZ12)</f>
        <v>8428640.4648281485</v>
      </c>
      <c r="DB45" s="24">
        <f ca="1">'Trial 7'!DB12</f>
        <v>700134.15229834267</v>
      </c>
      <c r="DC45" s="24">
        <f ca="1">'Trial 7'!DC12</f>
        <v>699747.43583633157</v>
      </c>
      <c r="DD45" s="24">
        <f ca="1">'Trial 7'!DD12</f>
        <v>699349.70051898016</v>
      </c>
      <c r="DE45" s="24">
        <f ca="1">'Trial 7'!DE12</f>
        <v>699020.22047686554</v>
      </c>
      <c r="DF45" s="24">
        <f ca="1">'Trial 7'!DF12</f>
        <v>698744.50694988633</v>
      </c>
      <c r="DG45" s="24">
        <f ca="1">'Trial 7'!DG12</f>
        <v>698413.64344292006</v>
      </c>
      <c r="DH45" s="24">
        <f ca="1">'Trial 7'!DH12</f>
        <v>698063.83714129473</v>
      </c>
      <c r="DI45" s="24">
        <f ca="1">'Trial 7'!DI12</f>
        <v>697703.5238403189</v>
      </c>
      <c r="DJ45" s="24">
        <f ca="1">'Trial 7'!DJ12</f>
        <v>697415.43909333018</v>
      </c>
      <c r="DK45" s="24">
        <f ca="1">'Trial 7'!DK12</f>
        <v>697075.18191282684</v>
      </c>
      <c r="DL45" s="24">
        <f ca="1">'Trial 7'!DL12</f>
        <v>696683.20220723492</v>
      </c>
      <c r="DM45" s="24">
        <f ca="1">'Trial 7'!DM12</f>
        <v>696318.40821357851</v>
      </c>
      <c r="DN45" s="25">
        <f ca="1">SUM('Trial 7'!DB12:DM12)</f>
        <v>8378669.2519319104</v>
      </c>
      <c r="DO45" s="24">
        <f ca="1">'Trial 7'!DO12</f>
        <v>695980.41088918957</v>
      </c>
      <c r="DP45" s="24">
        <f ca="1">'Trial 7'!DP12</f>
        <v>695698.59126793966</v>
      </c>
      <c r="DQ45" s="24">
        <f ca="1">'Trial 7'!DQ12</f>
        <v>695302.40711273707</v>
      </c>
      <c r="DR45" s="24">
        <f ca="1">'Trial 7'!DR12</f>
        <v>695004.18715373683</v>
      </c>
      <c r="DS45" s="24">
        <f ca="1">'Trial 7'!DS12</f>
        <v>694692.48784070695</v>
      </c>
      <c r="DT45" s="24">
        <f ca="1">'Trial 7'!DT12</f>
        <v>694252.89027340536</v>
      </c>
      <c r="DU45" s="24">
        <f ca="1">'Trial 7'!DU12</f>
        <v>693963.48914569884</v>
      </c>
      <c r="DV45" s="24">
        <f ca="1">'Trial 7'!DV12</f>
        <v>693552.18130410532</v>
      </c>
      <c r="DW45" s="24">
        <f ca="1">'Trial 7'!DW12</f>
        <v>693200.82226337958</v>
      </c>
      <c r="DX45" s="24">
        <f ca="1">'Trial 7'!DX12</f>
        <v>692805.21519746725</v>
      </c>
      <c r="DY45" s="24">
        <f ca="1">'Trial 7'!DY12</f>
        <v>692444.60640490043</v>
      </c>
      <c r="DZ45" s="24">
        <f ca="1">'Trial 7'!DZ12</f>
        <v>692003.18069696845</v>
      </c>
      <c r="EA45" s="25">
        <f ca="1">SUM('Trial 7'!DO12:DZ12)</f>
        <v>8328900.4695502352</v>
      </c>
      <c r="EB45" s="24">
        <f ca="1">'Trial 7'!EB12</f>
        <v>691610.76865740877</v>
      </c>
      <c r="EC45" s="24">
        <f ca="1">'Trial 7'!EC12</f>
        <v>691205.51880699047</v>
      </c>
      <c r="ED45" s="24">
        <f ca="1">'Trial 7'!ED12</f>
        <v>690837.66708957788</v>
      </c>
      <c r="EE45" s="24">
        <f ca="1">'Trial 7'!EE12</f>
        <v>690535.50288654224</v>
      </c>
      <c r="EF45" s="24">
        <f ca="1">'Trial 7'!EF12</f>
        <v>690227.2533368679</v>
      </c>
      <c r="EG45" s="24">
        <f ca="1">'Trial 7'!EG12</f>
        <v>689827.23581288103</v>
      </c>
      <c r="EH45" s="24">
        <f ca="1">'Trial 7'!EH12</f>
        <v>689465.05289610499</v>
      </c>
      <c r="EI45" s="24">
        <f ca="1">'Trial 7'!EI12</f>
        <v>689171.34730419517</v>
      </c>
      <c r="EJ45" s="24">
        <f ca="1">'Trial 7'!EJ12</f>
        <v>688859.1427605449</v>
      </c>
      <c r="EK45" s="24">
        <f ca="1">'Trial 7'!EK12</f>
        <v>688543.79906343506</v>
      </c>
      <c r="EL45" s="24">
        <f ca="1">'Trial 7'!EL12</f>
        <v>688107.13548518484</v>
      </c>
      <c r="EM45" s="24">
        <f ca="1">'Trial 7'!EM12</f>
        <v>687829.08636336669</v>
      </c>
      <c r="EN45" s="25">
        <f ca="1">SUM('Trial 7'!EB12:EM12)</f>
        <v>8276219.510463099</v>
      </c>
    </row>
    <row r="46" spans="1:144" ht="12.75" customHeight="1" x14ac:dyDescent="0.2">
      <c r="A46" s="11" t="str">
        <f>Labels!B103</f>
        <v>Trial 08</v>
      </c>
      <c r="B46" s="24">
        <f>'Trial 8'!B12</f>
        <v>728000</v>
      </c>
      <c r="C46" s="24">
        <f ca="1">'Trial 8'!C12</f>
        <v>727736.87046379573</v>
      </c>
      <c r="D46" s="24">
        <f ca="1">'Trial 8'!D12</f>
        <v>727541.7366408126</v>
      </c>
      <c r="E46" s="24">
        <f ca="1">'Trial 8'!E12</f>
        <v>727262.83318651712</v>
      </c>
      <c r="F46" s="24">
        <f ca="1">'Trial 8'!F12</f>
        <v>727007.47732898383</v>
      </c>
      <c r="G46" s="24">
        <f ca="1">'Trial 8'!G12</f>
        <v>726863.69360711658</v>
      </c>
      <c r="H46" s="24">
        <f ca="1">'Trial 8'!H12</f>
        <v>726618.98962382553</v>
      </c>
      <c r="I46" s="24">
        <f ca="1">'Trial 8'!I12</f>
        <v>726319.62448078231</v>
      </c>
      <c r="J46" s="24">
        <f ca="1">'Trial 8'!J12</f>
        <v>726128.85811206594</v>
      </c>
      <c r="K46" s="24">
        <f ca="1">'Trial 8'!K12</f>
        <v>725901.66395744029</v>
      </c>
      <c r="L46" s="24">
        <f ca="1">'Trial 8'!L12</f>
        <v>725661.14920733182</v>
      </c>
      <c r="M46" s="24">
        <f ca="1">'Trial 8'!M12</f>
        <v>725410.54075243161</v>
      </c>
      <c r="N46" s="25">
        <f ca="1">SUM('Trial 8'!B12:M12)</f>
        <v>8720453.4373611044</v>
      </c>
      <c r="O46" s="24">
        <f ca="1">'Trial 8'!O12</f>
        <v>725177.28012091992</v>
      </c>
      <c r="P46" s="24">
        <f ca="1">'Trial 8'!P12</f>
        <v>724924.21757868992</v>
      </c>
      <c r="Q46" s="24">
        <f ca="1">'Trial 8'!Q12</f>
        <v>724665.60443178785</v>
      </c>
      <c r="R46" s="24">
        <f ca="1">'Trial 8'!R12</f>
        <v>724426.20571005216</v>
      </c>
      <c r="S46" s="24">
        <f ca="1">'Trial 8'!S12</f>
        <v>724238.20088564092</v>
      </c>
      <c r="T46" s="24">
        <f ca="1">'Trial 8'!T12</f>
        <v>724086.00713449484</v>
      </c>
      <c r="U46" s="24">
        <f ca="1">'Trial 8'!U12</f>
        <v>723926.47331114882</v>
      </c>
      <c r="V46" s="24">
        <f ca="1">'Trial 8'!V12</f>
        <v>723775.62015977362</v>
      </c>
      <c r="W46" s="24">
        <f ca="1">'Trial 8'!W12</f>
        <v>723451.70692416409</v>
      </c>
      <c r="X46" s="24">
        <f ca="1">'Trial 8'!X12</f>
        <v>723193.3442293742</v>
      </c>
      <c r="Y46" s="24">
        <f ca="1">'Trial 8'!Y12</f>
        <v>722987.81335452443</v>
      </c>
      <c r="Z46" s="24">
        <f ca="1">'Trial 8'!Z12</f>
        <v>722673.8063353555</v>
      </c>
      <c r="AA46" s="25">
        <f ca="1">SUM('Trial 8'!O12:Z12)</f>
        <v>8687526.2801759262</v>
      </c>
      <c r="AB46" s="24">
        <f ca="1">'Trial 8'!AB12</f>
        <v>722378.11425067182</v>
      </c>
      <c r="AC46" s="24">
        <f ca="1">'Trial 8'!AC12</f>
        <v>722100.48706330475</v>
      </c>
      <c r="AD46" s="24">
        <f ca="1">'Trial 8'!AD12</f>
        <v>721866.14938207949</v>
      </c>
      <c r="AE46" s="24">
        <f ca="1">'Trial 8'!AE12</f>
        <v>721578.03687828628</v>
      </c>
      <c r="AF46" s="24">
        <f ca="1">'Trial 8'!AF12</f>
        <v>721317.60346083017</v>
      </c>
      <c r="AG46" s="24">
        <f ca="1">'Trial 8'!AG12</f>
        <v>721078.685000155</v>
      </c>
      <c r="AH46" s="24">
        <f ca="1">'Trial 8'!AH12</f>
        <v>720792.84055077343</v>
      </c>
      <c r="AI46" s="24">
        <f ca="1">'Trial 8'!AI12</f>
        <v>720553.09351403068</v>
      </c>
      <c r="AJ46" s="24">
        <f ca="1">'Trial 8'!AJ12</f>
        <v>720311.8114005446</v>
      </c>
      <c r="AK46" s="24">
        <f ca="1">'Trial 8'!AK12</f>
        <v>720046.49318525521</v>
      </c>
      <c r="AL46" s="24">
        <f ca="1">'Trial 8'!AL12</f>
        <v>719690.73166938638</v>
      </c>
      <c r="AM46" s="24">
        <f ca="1">'Trial 8'!AM12</f>
        <v>719431.43076434522</v>
      </c>
      <c r="AN46" s="25">
        <f ca="1">SUM('Trial 8'!AB12:AM12)</f>
        <v>8651145.4771196637</v>
      </c>
      <c r="AO46" s="24">
        <f ca="1">'Trial 8'!AO12</f>
        <v>719243.08421655546</v>
      </c>
      <c r="AP46" s="24">
        <f ca="1">'Trial 8'!AP12</f>
        <v>719025.98153303855</v>
      </c>
      <c r="AQ46" s="24">
        <f ca="1">'Trial 8'!AQ12</f>
        <v>718727.19551111455</v>
      </c>
      <c r="AR46" s="24">
        <f ca="1">'Trial 8'!AR12</f>
        <v>718391.43096412334</v>
      </c>
      <c r="AS46" s="24">
        <f ca="1">'Trial 8'!AS12</f>
        <v>718163.30781774025</v>
      </c>
      <c r="AT46" s="24">
        <f ca="1">'Trial 8'!AT12</f>
        <v>717825.63017661718</v>
      </c>
      <c r="AU46" s="24">
        <f ca="1">'Trial 8'!AU12</f>
        <v>717495.22416714102</v>
      </c>
      <c r="AV46" s="24">
        <f ca="1">'Trial 8'!AV12</f>
        <v>717179.09668689664</v>
      </c>
      <c r="AW46" s="24">
        <f ca="1">'Trial 8'!AW12</f>
        <v>716904.58011698024</v>
      </c>
      <c r="AX46" s="24">
        <f ca="1">'Trial 8'!AX12</f>
        <v>716622.54218177276</v>
      </c>
      <c r="AY46" s="24">
        <f ca="1">'Trial 8'!AY12</f>
        <v>716307.8904876865</v>
      </c>
      <c r="AZ46" s="24">
        <f ca="1">'Trial 8'!AZ12</f>
        <v>716013.36860890547</v>
      </c>
      <c r="BA46" s="25">
        <f ca="1">SUM('Trial 8'!AO12:AZ12)</f>
        <v>8611899.332468573</v>
      </c>
      <c r="BB46" s="24">
        <f ca="1">'Trial 8'!BB12</f>
        <v>715783.08469459706</v>
      </c>
      <c r="BC46" s="24">
        <f ca="1">'Trial 8'!BC12</f>
        <v>715531.41539149359</v>
      </c>
      <c r="BD46" s="24">
        <f ca="1">'Trial 8'!BD12</f>
        <v>715238.878975022</v>
      </c>
      <c r="BE46" s="24">
        <f ca="1">'Trial 8'!BE12</f>
        <v>714946.42541237129</v>
      </c>
      <c r="BF46" s="24">
        <f ca="1">'Trial 8'!BF12</f>
        <v>714655.74735370744</v>
      </c>
      <c r="BG46" s="24">
        <f ca="1">'Trial 8'!BG12</f>
        <v>714279.83240643761</v>
      </c>
      <c r="BH46" s="24">
        <f ca="1">'Trial 8'!BH12</f>
        <v>713960.76350799692</v>
      </c>
      <c r="BI46" s="24">
        <f ca="1">'Trial 8'!BI12</f>
        <v>713747.45565050212</v>
      </c>
      <c r="BJ46" s="24">
        <f ca="1">'Trial 8'!BJ12</f>
        <v>713480.73118075519</v>
      </c>
      <c r="BK46" s="24">
        <f ca="1">'Trial 8'!BK12</f>
        <v>713130.91634807712</v>
      </c>
      <c r="BL46" s="24">
        <f ca="1">'Trial 8'!BL12</f>
        <v>712803.99385182816</v>
      </c>
      <c r="BM46" s="24">
        <f ca="1">'Trial 8'!BM12</f>
        <v>712511.17407971621</v>
      </c>
      <c r="BN46" s="25">
        <f ca="1">SUM('Trial 8'!BB12:BM12)</f>
        <v>8570070.4188525043</v>
      </c>
      <c r="BO46" s="24">
        <f ca="1">'Trial 8'!BO12</f>
        <v>712187.43832822703</v>
      </c>
      <c r="BP46" s="24">
        <f ca="1">'Trial 8'!BP12</f>
        <v>711879.72133731574</v>
      </c>
      <c r="BQ46" s="24">
        <f ca="1">'Trial 8'!BQ12</f>
        <v>711605.38250172802</v>
      </c>
      <c r="BR46" s="24">
        <f ca="1">'Trial 8'!BR12</f>
        <v>711213.00708971417</v>
      </c>
      <c r="BS46" s="24">
        <f ca="1">'Trial 8'!BS12</f>
        <v>710918.37137588952</v>
      </c>
      <c r="BT46" s="24">
        <f ca="1">'Trial 8'!BT12</f>
        <v>710572.44630530698</v>
      </c>
      <c r="BU46" s="24">
        <f ca="1">'Trial 8'!BU12</f>
        <v>710250.12851979397</v>
      </c>
      <c r="BV46" s="24">
        <f ca="1">'Trial 8'!BV12</f>
        <v>710025.1319267872</v>
      </c>
      <c r="BW46" s="24">
        <f ca="1">'Trial 8'!BW12</f>
        <v>709661.41260924062</v>
      </c>
      <c r="BX46" s="24">
        <f ca="1">'Trial 8'!BX12</f>
        <v>709321.16992301866</v>
      </c>
      <c r="BY46" s="24">
        <f ca="1">'Trial 8'!BY12</f>
        <v>709079.05909576721</v>
      </c>
      <c r="BZ46" s="24">
        <f ca="1">'Trial 8'!BZ12</f>
        <v>708738.10316167027</v>
      </c>
      <c r="CA46" s="25">
        <f ca="1">SUM('Trial 8'!BO12:BZ12)</f>
        <v>8525451.3721744604</v>
      </c>
      <c r="CB46" s="24">
        <f ca="1">'Trial 8'!CB12</f>
        <v>708378.03588201525</v>
      </c>
      <c r="CC46" s="24">
        <f ca="1">'Trial 8'!CC12</f>
        <v>708037.08818163408</v>
      </c>
      <c r="CD46" s="24">
        <f ca="1">'Trial 8'!CD12</f>
        <v>707681.97750506632</v>
      </c>
      <c r="CE46" s="24">
        <f ca="1">'Trial 8'!CE12</f>
        <v>707322.64904806553</v>
      </c>
      <c r="CF46" s="24">
        <f ca="1">'Trial 8'!CF12</f>
        <v>707038.65470335947</v>
      </c>
      <c r="CG46" s="24">
        <f ca="1">'Trial 8'!CG12</f>
        <v>706753.76671843952</v>
      </c>
      <c r="CH46" s="24">
        <f ca="1">'Trial 8'!CH12</f>
        <v>706407.19997261139</v>
      </c>
      <c r="CI46" s="24">
        <f ca="1">'Trial 8'!CI12</f>
        <v>706015.72592033108</v>
      </c>
      <c r="CJ46" s="24">
        <f ca="1">'Trial 8'!CJ12</f>
        <v>705710.05765887687</v>
      </c>
      <c r="CK46" s="24">
        <f ca="1">'Trial 8'!CK12</f>
        <v>705330.82363417931</v>
      </c>
      <c r="CL46" s="24">
        <f ca="1">'Trial 8'!CL12</f>
        <v>705097.90990417323</v>
      </c>
      <c r="CM46" s="24">
        <f ca="1">'Trial 8'!CM12</f>
        <v>704765.9941567349</v>
      </c>
      <c r="CN46" s="25">
        <f ca="1">SUM('Trial 8'!CB12:CM12)</f>
        <v>8478539.8832854871</v>
      </c>
      <c r="CO46" s="24">
        <f ca="1">'Trial 8'!CO12</f>
        <v>704421.84287876729</v>
      </c>
      <c r="CP46" s="24">
        <f ca="1">'Trial 8'!CP12</f>
        <v>704069.23180517438</v>
      </c>
      <c r="CQ46" s="24">
        <f ca="1">'Trial 8'!CQ12</f>
        <v>703786.5226507067</v>
      </c>
      <c r="CR46" s="24">
        <f ca="1">'Trial 8'!CR12</f>
        <v>703383.04655790492</v>
      </c>
      <c r="CS46" s="24">
        <f ca="1">'Trial 8'!CS12</f>
        <v>703091.7998914303</v>
      </c>
      <c r="CT46" s="24">
        <f ca="1">'Trial 8'!CT12</f>
        <v>702692.46847838943</v>
      </c>
      <c r="CU46" s="24">
        <f ca="1">'Trial 8'!CU12</f>
        <v>702378.49230955914</v>
      </c>
      <c r="CV46" s="24">
        <f ca="1">'Trial 8'!CV12</f>
        <v>701999.16957827436</v>
      </c>
      <c r="CW46" s="24">
        <f ca="1">'Trial 8'!CW12</f>
        <v>701593.22229738906</v>
      </c>
      <c r="CX46" s="24">
        <f ca="1">'Trial 8'!CX12</f>
        <v>701328.7881758326</v>
      </c>
      <c r="CY46" s="24">
        <f ca="1">'Trial 8'!CY12</f>
        <v>700994.2642859373</v>
      </c>
      <c r="CZ46" s="24">
        <f ca="1">'Trial 8'!CZ12</f>
        <v>700640.64231762523</v>
      </c>
      <c r="DA46" s="25">
        <f ca="1">SUM('Trial 8'!CO12:CZ12)</f>
        <v>8430379.4912269916</v>
      </c>
      <c r="DB46" s="24">
        <f ca="1">'Trial 8'!DB12</f>
        <v>700295.45249702455</v>
      </c>
      <c r="DC46" s="24">
        <f ca="1">'Trial 8'!DC12</f>
        <v>699897.71205623227</v>
      </c>
      <c r="DD46" s="24">
        <f ca="1">'Trial 8'!DD12</f>
        <v>699556.6083559026</v>
      </c>
      <c r="DE46" s="24">
        <f ca="1">'Trial 8'!DE12</f>
        <v>699214.98640505527</v>
      </c>
      <c r="DF46" s="24">
        <f ca="1">'Trial 8'!DF12</f>
        <v>698816.61353382142</v>
      </c>
      <c r="DG46" s="24">
        <f ca="1">'Trial 8'!DG12</f>
        <v>698458.42373293382</v>
      </c>
      <c r="DH46" s="24">
        <f ca="1">'Trial 8'!DH12</f>
        <v>698103.50333988108</v>
      </c>
      <c r="DI46" s="24">
        <f ca="1">'Trial 8'!DI12</f>
        <v>697733.85174788767</v>
      </c>
      <c r="DJ46" s="24">
        <f ca="1">'Trial 8'!DJ12</f>
        <v>697428.46689803258</v>
      </c>
      <c r="DK46" s="24">
        <f ca="1">'Trial 8'!DK12</f>
        <v>697062.28887795203</v>
      </c>
      <c r="DL46" s="24">
        <f ca="1">'Trial 8'!DL12</f>
        <v>696688.73938018666</v>
      </c>
      <c r="DM46" s="24">
        <f ca="1">'Trial 8'!DM12</f>
        <v>696340.60969167738</v>
      </c>
      <c r="DN46" s="25">
        <f ca="1">SUM('Trial 8'!DB12:DM12)</f>
        <v>8379597.256516587</v>
      </c>
      <c r="DO46" s="24">
        <f ca="1">'Trial 8'!DO12</f>
        <v>696075.59625807463</v>
      </c>
      <c r="DP46" s="24">
        <f ca="1">'Trial 8'!DP12</f>
        <v>695751.74383397342</v>
      </c>
      <c r="DQ46" s="24">
        <f ca="1">'Trial 8'!DQ12</f>
        <v>695406.32039783511</v>
      </c>
      <c r="DR46" s="24">
        <f ca="1">'Trial 8'!DR12</f>
        <v>695021.70141371968</v>
      </c>
      <c r="DS46" s="24">
        <f ca="1">'Trial 8'!DS12</f>
        <v>694686.20465232397</v>
      </c>
      <c r="DT46" s="24">
        <f ca="1">'Trial 8'!DT12</f>
        <v>694278.36765984353</v>
      </c>
      <c r="DU46" s="24">
        <f ca="1">'Trial 8'!DU12</f>
        <v>693990.37807162432</v>
      </c>
      <c r="DV46" s="24">
        <f ca="1">'Trial 8'!DV12</f>
        <v>693631.83095339022</v>
      </c>
      <c r="DW46" s="24">
        <f ca="1">'Trial 8'!DW12</f>
        <v>693276.42030401574</v>
      </c>
      <c r="DX46" s="24">
        <f ca="1">'Trial 8'!DX12</f>
        <v>692923.94846137729</v>
      </c>
      <c r="DY46" s="24">
        <f ca="1">'Trial 8'!DY12</f>
        <v>692572.78593406628</v>
      </c>
      <c r="DZ46" s="24">
        <f ca="1">'Trial 8'!DZ12</f>
        <v>692150.36550852703</v>
      </c>
      <c r="EA46" s="25">
        <f ca="1">SUM('Trial 8'!DO12:DZ12)</f>
        <v>8329765.6634487715</v>
      </c>
      <c r="EB46" s="24">
        <f ca="1">'Trial 8'!EB12</f>
        <v>691810.34408531303</v>
      </c>
      <c r="EC46" s="24">
        <f ca="1">'Trial 8'!EC12</f>
        <v>691450.5780897435</v>
      </c>
      <c r="ED46" s="24">
        <f ca="1">'Trial 8'!ED12</f>
        <v>691028.43163753743</v>
      </c>
      <c r="EE46" s="24">
        <f ca="1">'Trial 8'!EE12</f>
        <v>690764.1369158664</v>
      </c>
      <c r="EF46" s="24">
        <f ca="1">'Trial 8'!EF12</f>
        <v>690431.85848082497</v>
      </c>
      <c r="EG46" s="24">
        <f ca="1">'Trial 8'!EG12</f>
        <v>690077.38286018756</v>
      </c>
      <c r="EH46" s="24">
        <f ca="1">'Trial 8'!EH12</f>
        <v>689722.04538556386</v>
      </c>
      <c r="EI46" s="24">
        <f ca="1">'Trial 8'!EI12</f>
        <v>689386.62762155908</v>
      </c>
      <c r="EJ46" s="24">
        <f ca="1">'Trial 8'!EJ12</f>
        <v>689078.39576068008</v>
      </c>
      <c r="EK46" s="24">
        <f ca="1">'Trial 8'!EK12</f>
        <v>688715.79427476192</v>
      </c>
      <c r="EL46" s="24">
        <f ca="1">'Trial 8'!EL12</f>
        <v>688337.46417735796</v>
      </c>
      <c r="EM46" s="24">
        <f ca="1">'Trial 8'!EM12</f>
        <v>687918.57967627025</v>
      </c>
      <c r="EN46" s="25">
        <f ca="1">SUM('Trial 8'!EB12:EM12)</f>
        <v>8278721.6389656672</v>
      </c>
    </row>
    <row r="47" spans="1:144" ht="12.75" customHeight="1" x14ac:dyDescent="0.2">
      <c r="A47" s="5" t="str">
        <f>Labels!C95</f>
        <v>Total</v>
      </c>
      <c r="B47" s="48">
        <f>SUM('Trial 1'!B12,'Trial 2'!B12,'Trial 3'!B12,'Trial 4'!B12,'Trial 5'!B12,'Trial 6'!B12,'Trial 7'!B12,'Trial 8'!B12)</f>
        <v>5824000</v>
      </c>
      <c r="C47" s="48">
        <f ca="1">SUM('Trial 1'!C12,'Trial 2'!C12,'Trial 3'!C12,'Trial 4'!C12,'Trial 5'!C12,'Trial 6'!C12,'Trial 7'!C12,'Trial 8'!C12)</f>
        <v>5822071.8181020003</v>
      </c>
      <c r="D47" s="48">
        <f ca="1">SUM('Trial 1'!D12,'Trial 2'!D12,'Trial 3'!D12,'Trial 4'!D12,'Trial 5'!D12,'Trial 6'!D12,'Trial 7'!D12,'Trial 8'!D12)</f>
        <v>5820269.5304161822</v>
      </c>
      <c r="E47" s="48">
        <f ca="1">SUM('Trial 1'!E12,'Trial 2'!E12,'Trial 3'!E12,'Trial 4'!E12,'Trial 5'!E12,'Trial 6'!E12,'Trial 7'!E12,'Trial 8'!E12)</f>
        <v>5818421.8233213807</v>
      </c>
      <c r="F47" s="48">
        <f ca="1">SUM('Trial 1'!F12,'Trial 2'!F12,'Trial 3'!F12,'Trial 4'!F12,'Trial 5'!F12,'Trial 6'!F12,'Trial 7'!F12,'Trial 8'!F12)</f>
        <v>5816474.8639561664</v>
      </c>
      <c r="G47" s="48">
        <f ca="1">SUM('Trial 1'!G12,'Trial 2'!G12,'Trial 3'!G12,'Trial 4'!G12,'Trial 5'!G12,'Trial 6'!G12,'Trial 7'!G12,'Trial 8'!G12)</f>
        <v>5814737.9710555729</v>
      </c>
      <c r="H47" s="48">
        <f ca="1">SUM('Trial 1'!H12,'Trial 2'!H12,'Trial 3'!H12,'Trial 4'!H12,'Trial 5'!H12,'Trial 6'!H12,'Trial 7'!H12,'Trial 8'!H12)</f>
        <v>5812967.6888037827</v>
      </c>
      <c r="I47" s="48">
        <f ca="1">SUM('Trial 1'!I12,'Trial 2'!I12,'Trial 3'!I12,'Trial 4'!I12,'Trial 5'!I12,'Trial 6'!I12,'Trial 7'!I12,'Trial 8'!I12)</f>
        <v>5811026.2933203811</v>
      </c>
      <c r="J47" s="48">
        <f ca="1">SUM('Trial 1'!J12,'Trial 2'!J12,'Trial 3'!J12,'Trial 4'!J12,'Trial 5'!J12,'Trial 6'!J12,'Trial 7'!J12,'Trial 8'!J12)</f>
        <v>5809190.8487713775</v>
      </c>
      <c r="K47" s="48">
        <f ca="1">SUM('Trial 1'!K12,'Trial 2'!K12,'Trial 3'!K12,'Trial 4'!K12,'Trial 5'!K12,'Trial 6'!K12,'Trial 7'!K12,'Trial 8'!K12)</f>
        <v>5807455.4081342015</v>
      </c>
      <c r="L47" s="48">
        <f ca="1">SUM('Trial 1'!L12,'Trial 2'!L12,'Trial 3'!L12,'Trial 4'!L12,'Trial 5'!L12,'Trial 6'!L12,'Trial 7'!L12,'Trial 8'!L12)</f>
        <v>5805627.8144188002</v>
      </c>
      <c r="M47" s="48">
        <f ca="1">SUM('Trial 1'!M12,'Trial 2'!M12,'Trial 3'!M12,'Trial 4'!M12,'Trial 5'!M12,'Trial 6'!M12,'Trial 7'!M12,'Trial 8'!M12)</f>
        <v>5803638.795195777</v>
      </c>
      <c r="N47" s="49">
        <f ca="1">SUM(B47:M47)</f>
        <v>69765882.855495617</v>
      </c>
      <c r="O47" s="48">
        <f ca="1">SUM('Trial 1'!O12,'Trial 2'!O12,'Trial 3'!O12,'Trial 4'!O12,'Trial 5'!O12,'Trial 6'!O12,'Trial 7'!O12,'Trial 8'!O12)</f>
        <v>5801539.5645825993</v>
      </c>
      <c r="P47" s="48">
        <f ca="1">SUM('Trial 1'!P12,'Trial 2'!P12,'Trial 3'!P12,'Trial 4'!P12,'Trial 5'!P12,'Trial 6'!P12,'Trial 7'!P12,'Trial 8'!P12)</f>
        <v>5799630.4502677312</v>
      </c>
      <c r="Q47" s="48">
        <f ca="1">SUM('Trial 1'!Q12,'Trial 2'!Q12,'Trial 3'!Q12,'Trial 4'!Q12,'Trial 5'!Q12,'Trial 6'!Q12,'Trial 7'!Q12,'Trial 8'!Q12)</f>
        <v>5797864.5308070984</v>
      </c>
      <c r="R47" s="48">
        <f ca="1">SUM('Trial 1'!R12,'Trial 2'!R12,'Trial 3'!R12,'Trial 4'!R12,'Trial 5'!R12,'Trial 6'!R12,'Trial 7'!R12,'Trial 8'!R12)</f>
        <v>5795918.7150869006</v>
      </c>
      <c r="S47" s="48">
        <f ca="1">SUM('Trial 1'!S12,'Trial 2'!S12,'Trial 3'!S12,'Trial 4'!S12,'Trial 5'!S12,'Trial 6'!S12,'Trial 7'!S12,'Trial 8'!S12)</f>
        <v>5794169.4735772144</v>
      </c>
      <c r="T47" s="48">
        <f ca="1">SUM('Trial 1'!T12,'Trial 2'!T12,'Trial 3'!T12,'Trial 4'!T12,'Trial 5'!T12,'Trial 6'!T12,'Trial 7'!T12,'Trial 8'!T12)</f>
        <v>5792286.8208530378</v>
      </c>
      <c r="U47" s="48">
        <f ca="1">SUM('Trial 1'!U12,'Trial 2'!U12,'Trial 3'!U12,'Trial 4'!U12,'Trial 5'!U12,'Trial 6'!U12,'Trial 7'!U12,'Trial 8'!U12)</f>
        <v>5790145.0821936959</v>
      </c>
      <c r="V47" s="48">
        <f ca="1">SUM('Trial 1'!V12,'Trial 2'!V12,'Trial 3'!V12,'Trial 4'!V12,'Trial 5'!V12,'Trial 6'!V12,'Trial 7'!V12,'Trial 8'!V12)</f>
        <v>5788236.3332616407</v>
      </c>
      <c r="W47" s="48">
        <f ca="1">SUM('Trial 1'!W12,'Trial 2'!W12,'Trial 3'!W12,'Trial 4'!W12,'Trial 5'!W12,'Trial 6'!W12,'Trial 7'!W12,'Trial 8'!W12)</f>
        <v>5786022.8762244349</v>
      </c>
      <c r="X47" s="48">
        <f ca="1">SUM('Trial 1'!X12,'Trial 2'!X12,'Trial 3'!X12,'Trial 4'!X12,'Trial 5'!X12,'Trial 6'!X12,'Trial 7'!X12,'Trial 8'!X12)</f>
        <v>5784104.7033204976</v>
      </c>
      <c r="Y47" s="48">
        <f ca="1">SUM('Trial 1'!Y12,'Trial 2'!Y12,'Trial 3'!Y12,'Trial 4'!Y12,'Trial 5'!Y12,'Trial 6'!Y12,'Trial 7'!Y12,'Trial 8'!Y12)</f>
        <v>5782289.5092729116</v>
      </c>
      <c r="Z47" s="48">
        <f ca="1">SUM('Trial 1'!Z12,'Trial 2'!Z12,'Trial 3'!Z12,'Trial 4'!Z12,'Trial 5'!Z12,'Trial 6'!Z12,'Trial 7'!Z12,'Trial 8'!Z12)</f>
        <v>5780187.8144696169</v>
      </c>
      <c r="AA47" s="49">
        <f ca="1">SUM(O47:Z47)</f>
        <v>69492395.873917371</v>
      </c>
      <c r="AB47" s="48">
        <f ca="1">SUM('Trial 1'!AB12,'Trial 2'!AB12,'Trial 3'!AB12,'Trial 4'!AB12,'Trial 5'!AB12,'Trial 6'!AB12,'Trial 7'!AB12,'Trial 8'!AB12)</f>
        <v>5777940.0269078212</v>
      </c>
      <c r="AC47" s="48">
        <f ca="1">SUM('Trial 1'!AC12,'Trial 2'!AC12,'Trial 3'!AC12,'Trial 4'!AC12,'Trial 5'!AC12,'Trial 6'!AC12,'Trial 7'!AC12,'Trial 8'!AC12)</f>
        <v>5775867.3830754012</v>
      </c>
      <c r="AD47" s="48">
        <f ca="1">SUM('Trial 1'!AD12,'Trial 2'!AD12,'Trial 3'!AD12,'Trial 4'!AD12,'Trial 5'!AD12,'Trial 6'!AD12,'Trial 7'!AD12,'Trial 8'!AD12)</f>
        <v>5773854.6507017277</v>
      </c>
      <c r="AE47" s="48">
        <f ca="1">SUM('Trial 1'!AE12,'Trial 2'!AE12,'Trial 3'!AE12,'Trial 4'!AE12,'Trial 5'!AE12,'Trial 6'!AE12,'Trial 7'!AE12,'Trial 8'!AE12)</f>
        <v>5771783.0554646747</v>
      </c>
      <c r="AF47" s="48">
        <f ca="1">SUM('Trial 1'!AF12,'Trial 2'!AF12,'Trial 3'!AF12,'Trial 4'!AF12,'Trial 5'!AF12,'Trial 6'!AF12,'Trial 7'!AF12,'Trial 8'!AF12)</f>
        <v>5769578.6672288235</v>
      </c>
      <c r="AG47" s="48">
        <f ca="1">SUM('Trial 1'!AG12,'Trial 2'!AG12,'Trial 3'!AG12,'Trial 4'!AG12,'Trial 5'!AG12,'Trial 6'!AG12,'Trial 7'!AG12,'Trial 8'!AG12)</f>
        <v>5767467.341546216</v>
      </c>
      <c r="AH47" s="48">
        <f ca="1">SUM('Trial 1'!AH12,'Trial 2'!AH12,'Trial 3'!AH12,'Trial 4'!AH12,'Trial 5'!AH12,'Trial 6'!AH12,'Trial 7'!AH12,'Trial 8'!AH12)</f>
        <v>5765254.6301741339</v>
      </c>
      <c r="AI47" s="48">
        <f ca="1">SUM('Trial 1'!AI12,'Trial 2'!AI12,'Trial 3'!AI12,'Trial 4'!AI12,'Trial 5'!AI12,'Trial 6'!AI12,'Trial 7'!AI12,'Trial 8'!AI12)</f>
        <v>5763130.770507412</v>
      </c>
      <c r="AJ47" s="48">
        <f ca="1">SUM('Trial 1'!AJ12,'Trial 2'!AJ12,'Trial 3'!AJ12,'Trial 4'!AJ12,'Trial 5'!AJ12,'Trial 6'!AJ12,'Trial 7'!AJ12,'Trial 8'!AJ12)</f>
        <v>5761107.5910757203</v>
      </c>
      <c r="AK47" s="48">
        <f ca="1">SUM('Trial 1'!AK12,'Trial 2'!AK12,'Trial 3'!AK12,'Trial 4'!AK12,'Trial 5'!AK12,'Trial 6'!AK12,'Trial 7'!AK12,'Trial 8'!AK12)</f>
        <v>5758959.4417912476</v>
      </c>
      <c r="AL47" s="48">
        <f ca="1">SUM('Trial 1'!AL12,'Trial 2'!AL12,'Trial 3'!AL12,'Trial 4'!AL12,'Trial 5'!AL12,'Trial 6'!AL12,'Trial 7'!AL12,'Trial 8'!AL12)</f>
        <v>5756740.0978517327</v>
      </c>
      <c r="AM47" s="48">
        <f ca="1">SUM('Trial 1'!AM12,'Trial 2'!AM12,'Trial 3'!AM12,'Trial 4'!AM12,'Trial 5'!AM12,'Trial 6'!AM12,'Trial 7'!AM12,'Trial 8'!AM12)</f>
        <v>5754531.6563224318</v>
      </c>
      <c r="AN47" s="49">
        <f ca="1">SUM(AB47:AM47)</f>
        <v>69196215.312647328</v>
      </c>
      <c r="AO47" s="48">
        <f ca="1">SUM('Trial 1'!AO12,'Trial 2'!AO12,'Trial 3'!AO12,'Trial 4'!AO12,'Trial 5'!AO12,'Trial 6'!AO12,'Trial 7'!AO12,'Trial 8'!AO12)</f>
        <v>5752297.8022721801</v>
      </c>
      <c r="AP47" s="48">
        <f ca="1">SUM('Trial 1'!AP12,'Trial 2'!AP12,'Trial 3'!AP12,'Trial 4'!AP12,'Trial 5'!AP12,'Trial 6'!AP12,'Trial 7'!AP12,'Trial 8'!AP12)</f>
        <v>5750045.3869252764</v>
      </c>
      <c r="AQ47" s="48">
        <f ca="1">SUM('Trial 1'!AQ12,'Trial 2'!AQ12,'Trial 3'!AQ12,'Trial 4'!AQ12,'Trial 5'!AQ12,'Trial 6'!AQ12,'Trial 7'!AQ12,'Trial 8'!AQ12)</f>
        <v>5747926.9890689217</v>
      </c>
      <c r="AR47" s="48">
        <f ca="1">SUM('Trial 1'!AR12,'Trial 2'!AR12,'Trial 3'!AR12,'Trial 4'!AR12,'Trial 5'!AR12,'Trial 6'!AR12,'Trial 7'!AR12,'Trial 8'!AR12)</f>
        <v>5745515.7743703946</v>
      </c>
      <c r="AS47" s="48">
        <f ca="1">SUM('Trial 1'!AS12,'Trial 2'!AS12,'Trial 3'!AS12,'Trial 4'!AS12,'Trial 5'!AS12,'Trial 6'!AS12,'Trial 7'!AS12,'Trial 8'!AS12)</f>
        <v>5743393.5859709568</v>
      </c>
      <c r="AT47" s="48">
        <f ca="1">SUM('Trial 1'!AT12,'Trial 2'!AT12,'Trial 3'!AT12,'Trial 4'!AT12,'Trial 5'!AT12,'Trial 6'!AT12,'Trial 7'!AT12,'Trial 8'!AT12)</f>
        <v>5741194.1181058548</v>
      </c>
      <c r="AU47" s="48">
        <f ca="1">SUM('Trial 1'!AU12,'Trial 2'!AU12,'Trial 3'!AU12,'Trial 4'!AU12,'Trial 5'!AU12,'Trial 6'!AU12,'Trial 7'!AU12,'Trial 8'!AU12)</f>
        <v>5739014.8992689671</v>
      </c>
      <c r="AV47" s="48">
        <f ca="1">SUM('Trial 1'!AV12,'Trial 2'!AV12,'Trial 3'!AV12,'Trial 4'!AV12,'Trial 5'!AV12,'Trial 6'!AV12,'Trial 7'!AV12,'Trial 8'!AV12)</f>
        <v>5736653.8554862561</v>
      </c>
      <c r="AW47" s="48">
        <f ca="1">SUM('Trial 1'!AW12,'Trial 2'!AW12,'Trial 3'!AW12,'Trial 4'!AW12,'Trial 5'!AW12,'Trial 6'!AW12,'Trial 7'!AW12,'Trial 8'!AW12)</f>
        <v>5734394.2502348628</v>
      </c>
      <c r="AX47" s="48">
        <f ca="1">SUM('Trial 1'!AX12,'Trial 2'!AX12,'Trial 3'!AX12,'Trial 4'!AX12,'Trial 5'!AX12,'Trial 6'!AX12,'Trial 7'!AX12,'Trial 8'!AX12)</f>
        <v>5732245.4449256109</v>
      </c>
      <c r="AY47" s="48">
        <f ca="1">SUM('Trial 1'!AY12,'Trial 2'!AY12,'Trial 3'!AY12,'Trial 4'!AY12,'Trial 5'!AY12,'Trial 6'!AY12,'Trial 7'!AY12,'Trial 8'!AY12)</f>
        <v>5729893.251904781</v>
      </c>
      <c r="AZ47" s="48">
        <f ca="1">SUM('Trial 1'!AZ12,'Trial 2'!AZ12,'Trial 3'!AZ12,'Trial 4'!AZ12,'Trial 5'!AZ12,'Trial 6'!AZ12,'Trial 7'!AZ12,'Trial 8'!AZ12)</f>
        <v>5727677.6937541906</v>
      </c>
      <c r="BA47" s="49">
        <f ca="1">SUM(AO47:AZ47)</f>
        <v>68880253.052288264</v>
      </c>
      <c r="BB47" s="48">
        <f ca="1">SUM('Trial 1'!BB12,'Trial 2'!BB12,'Trial 3'!BB12,'Trial 4'!BB12,'Trial 5'!BB12,'Trial 6'!BB12,'Trial 7'!BB12,'Trial 8'!BB12)</f>
        <v>5725335.0075754346</v>
      </c>
      <c r="BC47" s="48">
        <f ca="1">SUM('Trial 1'!BC12,'Trial 2'!BC12,'Trial 3'!BC12,'Trial 4'!BC12,'Trial 5'!BC12,'Trial 6'!BC12,'Trial 7'!BC12,'Trial 8'!BC12)</f>
        <v>5723153.2387013175</v>
      </c>
      <c r="BD47" s="48">
        <f ca="1">SUM('Trial 1'!BD12,'Trial 2'!BD12,'Trial 3'!BD12,'Trial 4'!BD12,'Trial 5'!BD12,'Trial 6'!BD12,'Trial 7'!BD12,'Trial 8'!BD12)</f>
        <v>5720770.0672590351</v>
      </c>
      <c r="BE47" s="48">
        <f ca="1">SUM('Trial 1'!BE12,'Trial 2'!BE12,'Trial 3'!BE12,'Trial 4'!BE12,'Trial 5'!BE12,'Trial 6'!BE12,'Trial 7'!BE12,'Trial 8'!BE12)</f>
        <v>5718610.1023428738</v>
      </c>
      <c r="BF47" s="48">
        <f ca="1">SUM('Trial 1'!BF12,'Trial 2'!BF12,'Trial 3'!BF12,'Trial 4'!BF12,'Trial 5'!BF12,'Trial 6'!BF12,'Trial 7'!BF12,'Trial 8'!BF12)</f>
        <v>5716074.0685275495</v>
      </c>
      <c r="BG47" s="48">
        <f ca="1">SUM('Trial 1'!BG12,'Trial 2'!BG12,'Trial 3'!BG12,'Trial 4'!BG12,'Trial 5'!BG12,'Trial 6'!BG12,'Trial 7'!BG12,'Trial 8'!BG12)</f>
        <v>5713577.2898717793</v>
      </c>
      <c r="BH47" s="48">
        <f ca="1">SUM('Trial 1'!BH12,'Trial 2'!BH12,'Trial 3'!BH12,'Trial 4'!BH12,'Trial 5'!BH12,'Trial 6'!BH12,'Trial 7'!BH12,'Trial 8'!BH12)</f>
        <v>5711266.7164927758</v>
      </c>
      <c r="BI47" s="48">
        <f ca="1">SUM('Trial 1'!BI12,'Trial 2'!BI12,'Trial 3'!BI12,'Trial 4'!BI12,'Trial 5'!BI12,'Trial 6'!BI12,'Trial 7'!BI12,'Trial 8'!BI12)</f>
        <v>5708676.8390961392</v>
      </c>
      <c r="BJ47" s="48">
        <f ca="1">SUM('Trial 1'!BJ12,'Trial 2'!BJ12,'Trial 3'!BJ12,'Trial 4'!BJ12,'Trial 5'!BJ12,'Trial 6'!BJ12,'Trial 7'!BJ12,'Trial 8'!BJ12)</f>
        <v>5706447.6170359245</v>
      </c>
      <c r="BK47" s="48">
        <f ca="1">SUM('Trial 1'!BK12,'Trial 2'!BK12,'Trial 3'!BK12,'Trial 4'!BK12,'Trial 5'!BK12,'Trial 6'!BK12,'Trial 7'!BK12,'Trial 8'!BK12)</f>
        <v>5704059.6461078357</v>
      </c>
      <c r="BL47" s="48">
        <f ca="1">SUM('Trial 1'!BL12,'Trial 2'!BL12,'Trial 3'!BL12,'Trial 4'!BL12,'Trial 5'!BL12,'Trial 6'!BL12,'Trial 7'!BL12,'Trial 8'!BL12)</f>
        <v>5701581.1742734937</v>
      </c>
      <c r="BM47" s="48">
        <f ca="1">SUM('Trial 1'!BM12,'Trial 2'!BM12,'Trial 3'!BM12,'Trial 4'!BM12,'Trial 5'!BM12,'Trial 6'!BM12,'Trial 7'!BM12,'Trial 8'!BM12)</f>
        <v>5699255.5644222246</v>
      </c>
      <c r="BN47" s="49">
        <f ca="1">SUM(BB47:BM47)</f>
        <v>68548807.33170639</v>
      </c>
      <c r="BO47" s="48">
        <f ca="1">SUM('Trial 1'!BO12,'Trial 2'!BO12,'Trial 3'!BO12,'Trial 4'!BO12,'Trial 5'!BO12,'Trial 6'!BO12,'Trial 7'!BO12,'Trial 8'!BO12)</f>
        <v>5696937.9434906598</v>
      </c>
      <c r="BP47" s="48">
        <f ca="1">SUM('Trial 1'!BP12,'Trial 2'!BP12,'Trial 3'!BP12,'Trial 4'!BP12,'Trial 5'!BP12,'Trial 6'!BP12,'Trial 7'!BP12,'Trial 8'!BP12)</f>
        <v>5694403.0640377672</v>
      </c>
      <c r="BQ47" s="48">
        <f ca="1">SUM('Trial 1'!BQ12,'Trial 2'!BQ12,'Trial 3'!BQ12,'Trial 4'!BQ12,'Trial 5'!BQ12,'Trial 6'!BQ12,'Trial 7'!BQ12,'Trial 8'!BQ12)</f>
        <v>5692016.6320822397</v>
      </c>
      <c r="BR47" s="48">
        <f ca="1">SUM('Trial 1'!BR12,'Trial 2'!BR12,'Trial 3'!BR12,'Trial 4'!BR12,'Trial 5'!BR12,'Trial 6'!BR12,'Trial 7'!BR12,'Trial 8'!BR12)</f>
        <v>5689526.5525908908</v>
      </c>
      <c r="BS47" s="48">
        <f ca="1">SUM('Trial 1'!BS12,'Trial 2'!BS12,'Trial 3'!BS12,'Trial 4'!BS12,'Trial 5'!BS12,'Trial 6'!BS12,'Trial 7'!BS12,'Trial 8'!BS12)</f>
        <v>5687112.9771953914</v>
      </c>
      <c r="BT47" s="48">
        <f ca="1">SUM('Trial 1'!BT12,'Trial 2'!BT12,'Trial 3'!BT12,'Trial 4'!BT12,'Trial 5'!BT12,'Trial 6'!BT12,'Trial 7'!BT12,'Trial 8'!BT12)</f>
        <v>5684572.6570351385</v>
      </c>
      <c r="BU47" s="48">
        <f ca="1">SUM('Trial 1'!BU12,'Trial 2'!BU12,'Trial 3'!BU12,'Trial 4'!BU12,'Trial 5'!BU12,'Trial 6'!BU12,'Trial 7'!BU12,'Trial 8'!BU12)</f>
        <v>5682131.9193791868</v>
      </c>
      <c r="BV47" s="48">
        <f ca="1">SUM('Trial 1'!BV12,'Trial 2'!BV12,'Trial 3'!BV12,'Trial 4'!BV12,'Trial 5'!BV12,'Trial 6'!BV12,'Trial 7'!BV12,'Trial 8'!BV12)</f>
        <v>5679648.4117004396</v>
      </c>
      <c r="BW47" s="48">
        <f ca="1">SUM('Trial 1'!BW12,'Trial 2'!BW12,'Trial 3'!BW12,'Trial 4'!BW12,'Trial 5'!BW12,'Trial 6'!BW12,'Trial 7'!BW12,'Trial 8'!BW12)</f>
        <v>5677286.9805911025</v>
      </c>
      <c r="BX47" s="48">
        <f ca="1">SUM('Trial 1'!BX12,'Trial 2'!BX12,'Trial 3'!BX12,'Trial 4'!BX12,'Trial 5'!BX12,'Trial 6'!BX12,'Trial 7'!BX12,'Trial 8'!BX12)</f>
        <v>5674650.5955335321</v>
      </c>
      <c r="BY47" s="48">
        <f ca="1">SUM('Trial 1'!BY12,'Trial 2'!BY12,'Trial 3'!BY12,'Trial 4'!BY12,'Trial 5'!BY12,'Trial 6'!BY12,'Trial 7'!BY12,'Trial 8'!BY12)</f>
        <v>5672115.1643627519</v>
      </c>
      <c r="BZ47" s="48">
        <f ca="1">SUM('Trial 1'!BZ12,'Trial 2'!BZ12,'Trial 3'!BZ12,'Trial 4'!BZ12,'Trial 5'!BZ12,'Trial 6'!BZ12,'Trial 7'!BZ12,'Trial 8'!BZ12)</f>
        <v>5669646.524517158</v>
      </c>
      <c r="CA47" s="49">
        <f ca="1">SUM(BO47:BZ47)</f>
        <v>68200049.422516271</v>
      </c>
      <c r="CB47" s="48">
        <f ca="1">SUM('Trial 1'!CB12,'Trial 2'!CB12,'Trial 3'!CB12,'Trial 4'!CB12,'Trial 5'!CB12,'Trial 6'!CB12,'Trial 7'!CB12,'Trial 8'!CB12)</f>
        <v>5666858.0714222901</v>
      </c>
      <c r="CC47" s="48">
        <f ca="1">SUM('Trial 1'!CC12,'Trial 2'!CC12,'Trial 3'!CC12,'Trial 4'!CC12,'Trial 5'!CC12,'Trial 6'!CC12,'Trial 7'!CC12,'Trial 8'!CC12)</f>
        <v>5664562.616849401</v>
      </c>
      <c r="CD47" s="48">
        <f ca="1">SUM('Trial 1'!CD12,'Trial 2'!CD12,'Trial 3'!CD12,'Trial 4'!CD12,'Trial 5'!CD12,'Trial 6'!CD12,'Trial 7'!CD12,'Trial 8'!CD12)</f>
        <v>5661988.5617373427</v>
      </c>
      <c r="CE47" s="48">
        <f ca="1">SUM('Trial 1'!CE12,'Trial 2'!CE12,'Trial 3'!CE12,'Trial 4'!CE12,'Trial 5'!CE12,'Trial 6'!CE12,'Trial 7'!CE12,'Trial 8'!CE12)</f>
        <v>5659436.1797187543</v>
      </c>
      <c r="CF47" s="48">
        <f ca="1">SUM('Trial 1'!CF12,'Trial 2'!CF12,'Trial 3'!CF12,'Trial 4'!CF12,'Trial 5'!CF12,'Trial 6'!CF12,'Trial 7'!CF12,'Trial 8'!CF12)</f>
        <v>5656816.1972273234</v>
      </c>
      <c r="CG47" s="48">
        <f ca="1">SUM('Trial 1'!CG12,'Trial 2'!CG12,'Trial 3'!CG12,'Trial 4'!CG12,'Trial 5'!CG12,'Trial 6'!CG12,'Trial 7'!CG12,'Trial 8'!CG12)</f>
        <v>5654126.5881337728</v>
      </c>
      <c r="CH47" s="48">
        <f ca="1">SUM('Trial 1'!CH12,'Trial 2'!CH12,'Trial 3'!CH12,'Trial 4'!CH12,'Trial 5'!CH12,'Trial 6'!CH12,'Trial 7'!CH12,'Trial 8'!CH12)</f>
        <v>5651535.2817998957</v>
      </c>
      <c r="CI47" s="48">
        <f ca="1">SUM('Trial 1'!CI12,'Trial 2'!CI12,'Trial 3'!CI12,'Trial 4'!CI12,'Trial 5'!CI12,'Trial 6'!CI12,'Trial 7'!CI12,'Trial 8'!CI12)</f>
        <v>5648918.0614052285</v>
      </c>
      <c r="CJ47" s="48">
        <f ca="1">SUM('Trial 1'!CJ12,'Trial 2'!CJ12,'Trial 3'!CJ12,'Trial 4'!CJ12,'Trial 5'!CJ12,'Trial 6'!CJ12,'Trial 7'!CJ12,'Trial 8'!CJ12)</f>
        <v>5646444.1585453534</v>
      </c>
      <c r="CK47" s="48">
        <f ca="1">SUM('Trial 1'!CK12,'Trial 2'!CK12,'Trial 3'!CK12,'Trial 4'!CK12,'Trial 5'!CK12,'Trial 6'!CK12,'Trial 7'!CK12,'Trial 8'!CK12)</f>
        <v>5643841.2748012198</v>
      </c>
      <c r="CL47" s="48">
        <f ca="1">SUM('Trial 1'!CL12,'Trial 2'!CL12,'Trial 3'!CL12,'Trial 4'!CL12,'Trial 5'!CL12,'Trial 6'!CL12,'Trial 7'!CL12,'Trial 8'!CL12)</f>
        <v>5641301.1844981425</v>
      </c>
      <c r="CM47" s="48">
        <f ca="1">SUM('Trial 1'!CM12,'Trial 2'!CM12,'Trial 3'!CM12,'Trial 4'!CM12,'Trial 5'!CM12,'Trial 6'!CM12,'Trial 7'!CM12,'Trial 8'!CM12)</f>
        <v>5638627.1727554873</v>
      </c>
      <c r="CN47" s="49">
        <f ca="1">SUM(CB47:CM47)</f>
        <v>67834455.348894209</v>
      </c>
      <c r="CO47" s="48">
        <f ca="1">SUM('Trial 1'!CO12,'Trial 2'!CO12,'Trial 3'!CO12,'Trial 4'!CO12,'Trial 5'!CO12,'Trial 6'!CO12,'Trial 7'!CO12,'Trial 8'!CO12)</f>
        <v>5636011.0910350261</v>
      </c>
      <c r="CP47" s="48">
        <f ca="1">SUM('Trial 1'!CP12,'Trial 2'!CP12,'Trial 3'!CP12,'Trial 4'!CP12,'Trial 5'!CP12,'Trial 6'!CP12,'Trial 7'!CP12,'Trial 8'!CP12)</f>
        <v>5633494.3964816742</v>
      </c>
      <c r="CQ47" s="48">
        <f ca="1">SUM('Trial 1'!CQ12,'Trial 2'!CQ12,'Trial 3'!CQ12,'Trial 4'!CQ12,'Trial 5'!CQ12,'Trial 6'!CQ12,'Trial 7'!CQ12,'Trial 8'!CQ12)</f>
        <v>5630811.5891467882</v>
      </c>
      <c r="CR47" s="48">
        <f ca="1">SUM('Trial 1'!CR12,'Trial 2'!CR12,'Trial 3'!CR12,'Trial 4'!CR12,'Trial 5'!CR12,'Trial 6'!CR12,'Trial 7'!CR12,'Trial 8'!CR12)</f>
        <v>5628107.9250864256</v>
      </c>
      <c r="CS47" s="48">
        <f ca="1">SUM('Trial 1'!CS12,'Trial 2'!CS12,'Trial 3'!CS12,'Trial 4'!CS12,'Trial 5'!CS12,'Trial 6'!CS12,'Trial 7'!CS12,'Trial 8'!CS12)</f>
        <v>5625403.164421591</v>
      </c>
      <c r="CT47" s="48">
        <f ca="1">SUM('Trial 1'!CT12,'Trial 2'!CT12,'Trial 3'!CT12,'Trial 4'!CT12,'Trial 5'!CT12,'Trial 6'!CT12,'Trial 7'!CT12,'Trial 8'!CT12)</f>
        <v>5622770.5285102921</v>
      </c>
      <c r="CU47" s="48">
        <f ca="1">SUM('Trial 1'!CU12,'Trial 2'!CU12,'Trial 3'!CU12,'Trial 4'!CU12,'Trial 5'!CU12,'Trial 6'!CU12,'Trial 7'!CU12,'Trial 8'!CU12)</f>
        <v>5620058.7446570024</v>
      </c>
      <c r="CV47" s="48">
        <f ca="1">SUM('Trial 1'!CV12,'Trial 2'!CV12,'Trial 3'!CV12,'Trial 4'!CV12,'Trial 5'!CV12,'Trial 6'!CV12,'Trial 7'!CV12,'Trial 8'!CV12)</f>
        <v>5617405.809428473</v>
      </c>
      <c r="CW47" s="48">
        <f ca="1">SUM('Trial 1'!CW12,'Trial 2'!CW12,'Trial 3'!CW12,'Trial 4'!CW12,'Trial 5'!CW12,'Trial 6'!CW12,'Trial 7'!CW12,'Trial 8'!CW12)</f>
        <v>5614693.0662064645</v>
      </c>
      <c r="CX47" s="48">
        <f ca="1">SUM('Trial 1'!CX12,'Trial 2'!CX12,'Trial 3'!CX12,'Trial 4'!CX12,'Trial 5'!CX12,'Trial 6'!CX12,'Trial 7'!CX12,'Trial 8'!CX12)</f>
        <v>5612045.6871442236</v>
      </c>
      <c r="CY47" s="48">
        <f ca="1">SUM('Trial 1'!CY12,'Trial 2'!CY12,'Trial 3'!CY12,'Trial 4'!CY12,'Trial 5'!CY12,'Trial 6'!CY12,'Trial 7'!CY12,'Trial 8'!CY12)</f>
        <v>5609347.4963570992</v>
      </c>
      <c r="CZ47" s="48">
        <f ca="1">SUM('Trial 1'!CZ12,'Trial 2'!CZ12,'Trial 3'!CZ12,'Trial 4'!CZ12,'Trial 5'!CZ12,'Trial 6'!CZ12,'Trial 7'!CZ12,'Trial 8'!CZ12)</f>
        <v>5606623.2285608593</v>
      </c>
      <c r="DA47" s="49">
        <f ca="1">SUM(CO47:CZ47)</f>
        <v>67456772.727035925</v>
      </c>
      <c r="DB47" s="48">
        <f ca="1">SUM('Trial 1'!DB12,'Trial 2'!DB12,'Trial 3'!DB12,'Trial 4'!DB12,'Trial 5'!DB12,'Trial 6'!DB12,'Trial 7'!DB12,'Trial 8'!DB12)</f>
        <v>5603953.8039180394</v>
      </c>
      <c r="DC47" s="48">
        <f ca="1">SUM('Trial 1'!DC12,'Trial 2'!DC12,'Trial 3'!DC12,'Trial 4'!DC12,'Trial 5'!DC12,'Trial 6'!DC12,'Trial 7'!DC12,'Trial 8'!DC12)</f>
        <v>5601284.9251656402</v>
      </c>
      <c r="DD47" s="48">
        <f ca="1">SUM('Trial 1'!DD12,'Trial 2'!DD12,'Trial 3'!DD12,'Trial 4'!DD12,'Trial 5'!DD12,'Trial 6'!DD12,'Trial 7'!DD12,'Trial 8'!DD12)</f>
        <v>5598677.7835019715</v>
      </c>
      <c r="DE47" s="48">
        <f ca="1">SUM('Trial 1'!DE12,'Trial 2'!DE12,'Trial 3'!DE12,'Trial 4'!DE12,'Trial 5'!DE12,'Trial 6'!DE12,'Trial 7'!DE12,'Trial 8'!DE12)</f>
        <v>5595832.5031346669</v>
      </c>
      <c r="DF47" s="48">
        <f ca="1">SUM('Trial 1'!DF12,'Trial 2'!DF12,'Trial 3'!DF12,'Trial 4'!DF12,'Trial 5'!DF12,'Trial 6'!DF12,'Trial 7'!DF12,'Trial 8'!DF12)</f>
        <v>5593198.4149494562</v>
      </c>
      <c r="DG47" s="48">
        <f ca="1">SUM('Trial 1'!DG12,'Trial 2'!DG12,'Trial 3'!DG12,'Trial 4'!DG12,'Trial 5'!DG12,'Trial 6'!DG12,'Trial 7'!DG12,'Trial 8'!DG12)</f>
        <v>5590590.2679555798</v>
      </c>
      <c r="DH47" s="48">
        <f ca="1">SUM('Trial 1'!DH12,'Trial 2'!DH12,'Trial 3'!DH12,'Trial 4'!DH12,'Trial 5'!DH12,'Trial 6'!DH12,'Trial 7'!DH12,'Trial 8'!DH12)</f>
        <v>5587816.2403641474</v>
      </c>
      <c r="DI47" s="48">
        <f ca="1">SUM('Trial 1'!DI12,'Trial 2'!DI12,'Trial 3'!DI12,'Trial 4'!DI12,'Trial 5'!DI12,'Trial 6'!DI12,'Trial 7'!DI12,'Trial 8'!DI12)</f>
        <v>5585054.3417613823</v>
      </c>
      <c r="DJ47" s="48">
        <f ca="1">SUM('Trial 1'!DJ12,'Trial 2'!DJ12,'Trial 3'!DJ12,'Trial 4'!DJ12,'Trial 5'!DJ12,'Trial 6'!DJ12,'Trial 7'!DJ12,'Trial 8'!DJ12)</f>
        <v>5582376.5111301728</v>
      </c>
      <c r="DK47" s="48">
        <f ca="1">SUM('Trial 1'!DK12,'Trial 2'!DK12,'Trial 3'!DK12,'Trial 4'!DK12,'Trial 5'!DK12,'Trial 6'!DK12,'Trial 7'!DK12,'Trial 8'!DK12)</f>
        <v>5579625.9183345037</v>
      </c>
      <c r="DL47" s="48">
        <f ca="1">SUM('Trial 1'!DL12,'Trial 2'!DL12,'Trial 3'!DL12,'Trial 4'!DL12,'Trial 5'!DL12,'Trial 6'!DL12,'Trial 7'!DL12,'Trial 8'!DL12)</f>
        <v>5576848.5311791319</v>
      </c>
      <c r="DM47" s="48">
        <f ca="1">SUM('Trial 1'!DM12,'Trial 2'!DM12,'Trial 3'!DM12,'Trial 4'!DM12,'Trial 5'!DM12,'Trial 6'!DM12,'Trial 7'!DM12,'Trial 8'!DM12)</f>
        <v>5574011.3114689579</v>
      </c>
      <c r="DN47" s="49">
        <f ca="1">SUM(DB47:DM47)</f>
        <v>67069270.55286365</v>
      </c>
      <c r="DO47" s="48">
        <f ca="1">SUM('Trial 1'!DO12,'Trial 2'!DO12,'Trial 3'!DO12,'Trial 4'!DO12,'Trial 5'!DO12,'Trial 6'!DO12,'Trial 7'!DO12,'Trial 8'!DO12)</f>
        <v>5571379.2774030389</v>
      </c>
      <c r="DP47" s="48">
        <f ca="1">SUM('Trial 1'!DP12,'Trial 2'!DP12,'Trial 3'!DP12,'Trial 4'!DP12,'Trial 5'!DP12,'Trial 6'!DP12,'Trial 7'!DP12,'Trial 8'!DP12)</f>
        <v>5568836.387564769</v>
      </c>
      <c r="DQ47" s="48">
        <f ca="1">SUM('Trial 1'!DQ12,'Trial 2'!DQ12,'Trial 3'!DQ12,'Trial 4'!DQ12,'Trial 5'!DQ12,'Trial 6'!DQ12,'Trial 7'!DQ12,'Trial 8'!DQ12)</f>
        <v>5566046.3085076269</v>
      </c>
      <c r="DR47" s="48">
        <f ca="1">SUM('Trial 1'!DR12,'Trial 2'!DR12,'Trial 3'!DR12,'Trial 4'!DR12,'Trial 5'!DR12,'Trial 6'!DR12,'Trial 7'!DR12,'Trial 8'!DR12)</f>
        <v>5563171.8827159507</v>
      </c>
      <c r="DS47" s="48">
        <f ca="1">SUM('Trial 1'!DS12,'Trial 2'!DS12,'Trial 3'!DS12,'Trial 4'!DS12,'Trial 5'!DS12,'Trial 6'!DS12,'Trial 7'!DS12,'Trial 8'!DS12)</f>
        <v>5560528.4051939249</v>
      </c>
      <c r="DT47" s="48">
        <f ca="1">SUM('Trial 1'!DT12,'Trial 2'!DT12,'Trial 3'!DT12,'Trial 4'!DT12,'Trial 5'!DT12,'Trial 6'!DT12,'Trial 7'!DT12,'Trial 8'!DT12)</f>
        <v>5557534.1984476326</v>
      </c>
      <c r="DU47" s="48">
        <f ca="1">SUM('Trial 1'!DU12,'Trial 2'!DU12,'Trial 3'!DU12,'Trial 4'!DU12,'Trial 5'!DU12,'Trial 6'!DU12,'Trial 7'!DU12,'Trial 8'!DU12)</f>
        <v>5554922.2115073074</v>
      </c>
      <c r="DV47" s="48">
        <f ca="1">SUM('Trial 1'!DV12,'Trial 2'!DV12,'Trial 3'!DV12,'Trial 4'!DV12,'Trial 5'!DV12,'Trial 6'!DV12,'Trial 7'!DV12,'Trial 8'!DV12)</f>
        <v>5552062.6980820457</v>
      </c>
      <c r="DW47" s="48">
        <f ca="1">SUM('Trial 1'!DW12,'Trial 2'!DW12,'Trial 3'!DW12,'Trial 4'!DW12,'Trial 5'!DW12,'Trial 6'!DW12,'Trial 7'!DW12,'Trial 8'!DW12)</f>
        <v>5549266.4921880048</v>
      </c>
      <c r="DX47" s="48">
        <f ca="1">SUM('Trial 1'!DX12,'Trial 2'!DX12,'Trial 3'!DX12,'Trial 4'!DX12,'Trial 5'!DX12,'Trial 6'!DX12,'Trial 7'!DX12,'Trial 8'!DX12)</f>
        <v>5546407.925722261</v>
      </c>
      <c r="DY47" s="48">
        <f ca="1">SUM('Trial 1'!DY12,'Trial 2'!DY12,'Trial 3'!DY12,'Trial 4'!DY12,'Trial 5'!DY12,'Trial 6'!DY12,'Trial 7'!DY12,'Trial 8'!DY12)</f>
        <v>5543582.5428686691</v>
      </c>
      <c r="DZ47" s="48">
        <f ca="1">SUM('Trial 1'!DZ12,'Trial 2'!DZ12,'Trial 3'!DZ12,'Trial 4'!DZ12,'Trial 5'!DZ12,'Trial 6'!DZ12,'Trial 7'!DZ12,'Trial 8'!DZ12)</f>
        <v>5540681.9664735477</v>
      </c>
      <c r="EA47" s="49">
        <f ca="1">SUM(DO47:DZ47)</f>
        <v>66674420.296674781</v>
      </c>
      <c r="EB47" s="48">
        <f ca="1">SUM('Trial 1'!EB12,'Trial 2'!EB12,'Trial 3'!EB12,'Trial 4'!EB12,'Trial 5'!EB12,'Trial 6'!EB12,'Trial 7'!EB12,'Trial 8'!EB12)</f>
        <v>5537809.4446345791</v>
      </c>
      <c r="EC47" s="48">
        <f ca="1">SUM('Trial 1'!EC12,'Trial 2'!EC12,'Trial 3'!EC12,'Trial 4'!EC12,'Trial 5'!EC12,'Trial 6'!EC12,'Trial 7'!EC12,'Trial 8'!EC12)</f>
        <v>5534880.241041136</v>
      </c>
      <c r="ED47" s="48">
        <f ca="1">SUM('Trial 1'!ED12,'Trial 2'!ED12,'Trial 3'!ED12,'Trial 4'!ED12,'Trial 5'!ED12,'Trial 6'!ED12,'Trial 7'!ED12,'Trial 8'!ED12)</f>
        <v>5531844.2656791257</v>
      </c>
      <c r="EE47" s="48">
        <f ca="1">SUM('Trial 1'!EE12,'Trial 2'!EE12,'Trial 3'!EE12,'Trial 4'!EE12,'Trial 5'!EE12,'Trial 6'!EE12,'Trial 7'!EE12,'Trial 8'!EE12)</f>
        <v>5529194.736806035</v>
      </c>
      <c r="EF47" s="48">
        <f ca="1">SUM('Trial 1'!EF12,'Trial 2'!EF12,'Trial 3'!EF12,'Trial 4'!EF12,'Trial 5'!EF12,'Trial 6'!EF12,'Trial 7'!EF12,'Trial 8'!EF12)</f>
        <v>5526457.7506714938</v>
      </c>
      <c r="EG47" s="48">
        <f ca="1">SUM('Trial 1'!EG12,'Trial 2'!EG12,'Trial 3'!EG12,'Trial 4'!EG12,'Trial 5'!EG12,'Trial 6'!EG12,'Trial 7'!EG12,'Trial 8'!EG12)</f>
        <v>5523683.1517143967</v>
      </c>
      <c r="EH47" s="48">
        <f ca="1">SUM('Trial 1'!EH12,'Trial 2'!EH12,'Trial 3'!EH12,'Trial 4'!EH12,'Trial 5'!EH12,'Trial 6'!EH12,'Trial 7'!EH12,'Trial 8'!EH12)</f>
        <v>5520893.6168281902</v>
      </c>
      <c r="EI47" s="48">
        <f ca="1">SUM('Trial 1'!EI12,'Trial 2'!EI12,'Trial 3'!EI12,'Trial 4'!EI12,'Trial 5'!EI12,'Trial 6'!EI12,'Trial 7'!EI12,'Trial 8'!EI12)</f>
        <v>5518135.235130433</v>
      </c>
      <c r="EJ47" s="48">
        <f ca="1">SUM('Trial 1'!EJ12,'Trial 2'!EJ12,'Trial 3'!EJ12,'Trial 4'!EJ12,'Trial 5'!EJ12,'Trial 6'!EJ12,'Trial 7'!EJ12,'Trial 8'!EJ12)</f>
        <v>5515377.252827948</v>
      </c>
      <c r="EK47" s="48">
        <f ca="1">SUM('Trial 1'!EK12,'Trial 2'!EK12,'Trial 3'!EK12,'Trial 4'!EK12,'Trial 5'!EK12,'Trial 6'!EK12,'Trial 7'!EK12,'Trial 8'!EK12)</f>
        <v>5512765.1325773448</v>
      </c>
      <c r="EL47" s="48">
        <f ca="1">SUM('Trial 1'!EL12,'Trial 2'!EL12,'Trial 3'!EL12,'Trial 4'!EL12,'Trial 5'!EL12,'Trial 6'!EL12,'Trial 7'!EL12,'Trial 8'!EL12)</f>
        <v>5509869.7002345202</v>
      </c>
      <c r="EM47" s="48">
        <f ca="1">SUM('Trial 1'!EM12,'Trial 2'!EM12,'Trial 3'!EM12,'Trial 4'!EM12,'Trial 5'!EM12,'Trial 6'!EM12,'Trial 7'!EM12,'Trial 8'!EM12)</f>
        <v>5507215.4510583365</v>
      </c>
      <c r="EN47" s="49">
        <f ca="1">SUM(EB47:EM47)</f>
        <v>66268125.979203537</v>
      </c>
    </row>
    <row r="48" spans="1:144" ht="12.75" customHeight="1" x14ac:dyDescent="0.2">
      <c r="A48" s="2" t="str">
        <f>Labels!B58</f>
        <v>Permanent Income</v>
      </c>
    </row>
    <row r="49" spans="1:144" ht="12.75" customHeight="1" x14ac:dyDescent="0.2">
      <c r="A49" s="47" t="str">
        <f>Labels!D96</f>
        <v>Trials</v>
      </c>
      <c r="B49" s="19" t="str">
        <f>ZZZ__FnCalls!F7</f>
        <v>MMM 2010</v>
      </c>
      <c r="C49" s="20" t="str">
        <f>ZZZ__FnCalls!F8</f>
        <v>MMM 2010</v>
      </c>
      <c r="D49" s="20" t="str">
        <f>ZZZ__FnCalls!F9</f>
        <v>MMM 2010</v>
      </c>
      <c r="E49" s="20" t="str">
        <f>ZZZ__FnCalls!F10</f>
        <v>MMM 2010</v>
      </c>
      <c r="F49" s="20" t="str">
        <f>ZZZ__FnCalls!F11</f>
        <v>MMM 2010</v>
      </c>
      <c r="G49" s="20" t="str">
        <f>ZZZ__FnCalls!F12</f>
        <v>MMM 2010</v>
      </c>
      <c r="H49" s="20" t="str">
        <f>ZZZ__FnCalls!F13</f>
        <v>MMM 2010</v>
      </c>
      <c r="I49" s="20" t="str">
        <f>ZZZ__FnCalls!F14</f>
        <v>MMM 2010</v>
      </c>
      <c r="J49" s="20" t="str">
        <f>ZZZ__FnCalls!F15</f>
        <v>MMM 2010</v>
      </c>
      <c r="K49" s="20" t="str">
        <f>ZZZ__FnCalls!F16</f>
        <v>MMM 2010</v>
      </c>
      <c r="L49" s="20" t="str">
        <f>ZZZ__FnCalls!F17</f>
        <v>MMM 2010</v>
      </c>
      <c r="M49" s="20" t="str">
        <f>ZZZ__FnCalls!F18</f>
        <v>MMM 2010</v>
      </c>
      <c r="N49" s="21" t="str">
        <f>ZZZ__FnCalls!H7</f>
        <v>2010</v>
      </c>
      <c r="O49" s="20" t="str">
        <f>ZZZ__FnCalls!F19</f>
        <v>MMM 2011</v>
      </c>
      <c r="P49" s="20" t="str">
        <f>ZZZ__FnCalls!F20</f>
        <v>MMM 2011</v>
      </c>
      <c r="Q49" s="20" t="str">
        <f>ZZZ__FnCalls!F21</f>
        <v>MMM 2011</v>
      </c>
      <c r="R49" s="20" t="str">
        <f>ZZZ__FnCalls!F22</f>
        <v>MMM 2011</v>
      </c>
      <c r="S49" s="20" t="str">
        <f>ZZZ__FnCalls!F23</f>
        <v>MMM 2011</v>
      </c>
      <c r="T49" s="20" t="str">
        <f>ZZZ__FnCalls!F24</f>
        <v>MMM 2011</v>
      </c>
      <c r="U49" s="20" t="str">
        <f>ZZZ__FnCalls!F25</f>
        <v>MMM 2011</v>
      </c>
      <c r="V49" s="20" t="str">
        <f>ZZZ__FnCalls!F26</f>
        <v>MMM 2011</v>
      </c>
      <c r="W49" s="20" t="str">
        <f>ZZZ__FnCalls!F27</f>
        <v>MMM 2011</v>
      </c>
      <c r="X49" s="20" t="str">
        <f>ZZZ__FnCalls!F28</f>
        <v>MMM 2011</v>
      </c>
      <c r="Y49" s="20" t="str">
        <f>ZZZ__FnCalls!F29</f>
        <v>MMM 2011</v>
      </c>
      <c r="Z49" s="20" t="str">
        <f>ZZZ__FnCalls!F30</f>
        <v>MMM 2011</v>
      </c>
      <c r="AA49" s="21" t="str">
        <f>ZZZ__FnCalls!H19</f>
        <v>2011</v>
      </c>
      <c r="AB49" s="20" t="str">
        <f>ZZZ__FnCalls!F31</f>
        <v>MMM 2012</v>
      </c>
      <c r="AC49" s="20" t="str">
        <f>ZZZ__FnCalls!F32</f>
        <v>MMM 2012</v>
      </c>
      <c r="AD49" s="20" t="str">
        <f>ZZZ__FnCalls!F33</f>
        <v>MMM 2012</v>
      </c>
      <c r="AE49" s="20" t="str">
        <f>ZZZ__FnCalls!F34</f>
        <v>MMM 2012</v>
      </c>
      <c r="AF49" s="20" t="str">
        <f>ZZZ__FnCalls!F35</f>
        <v>MMM 2012</v>
      </c>
      <c r="AG49" s="20" t="str">
        <f>ZZZ__FnCalls!F36</f>
        <v>MMM 2012</v>
      </c>
      <c r="AH49" s="20" t="str">
        <f>ZZZ__FnCalls!F37</f>
        <v>MMM 2012</v>
      </c>
      <c r="AI49" s="20" t="str">
        <f>ZZZ__FnCalls!F38</f>
        <v>MMM 2012</v>
      </c>
      <c r="AJ49" s="20" t="str">
        <f>ZZZ__FnCalls!F39</f>
        <v>MMM 2012</v>
      </c>
      <c r="AK49" s="20" t="str">
        <f>ZZZ__FnCalls!F40</f>
        <v>MMM 2012</v>
      </c>
      <c r="AL49" s="20" t="str">
        <f>ZZZ__FnCalls!F41</f>
        <v>MMM 2012</v>
      </c>
      <c r="AM49" s="20" t="str">
        <f>ZZZ__FnCalls!F42</f>
        <v>MMM 2012</v>
      </c>
      <c r="AN49" s="21" t="str">
        <f>ZZZ__FnCalls!H31</f>
        <v>2012</v>
      </c>
      <c r="AO49" s="20" t="str">
        <f>ZZZ__FnCalls!F43</f>
        <v>MMM 2013</v>
      </c>
      <c r="AP49" s="20" t="str">
        <f>ZZZ__FnCalls!F44</f>
        <v>MMM 2013</v>
      </c>
      <c r="AQ49" s="20" t="str">
        <f>ZZZ__FnCalls!F45</f>
        <v>MMM 2013</v>
      </c>
      <c r="AR49" s="20" t="str">
        <f>ZZZ__FnCalls!F46</f>
        <v>MMM 2013</v>
      </c>
      <c r="AS49" s="20" t="str">
        <f>ZZZ__FnCalls!F47</f>
        <v>MMM 2013</v>
      </c>
      <c r="AT49" s="20" t="str">
        <f>ZZZ__FnCalls!F48</f>
        <v>MMM 2013</v>
      </c>
      <c r="AU49" s="20" t="str">
        <f>ZZZ__FnCalls!F49</f>
        <v>MMM 2013</v>
      </c>
      <c r="AV49" s="20" t="str">
        <f>ZZZ__FnCalls!F50</f>
        <v>MMM 2013</v>
      </c>
      <c r="AW49" s="20" t="str">
        <f>ZZZ__FnCalls!F51</f>
        <v>MMM 2013</v>
      </c>
      <c r="AX49" s="20" t="str">
        <f>ZZZ__FnCalls!F52</f>
        <v>MMM 2013</v>
      </c>
      <c r="AY49" s="20" t="str">
        <f>ZZZ__FnCalls!F53</f>
        <v>MMM 2013</v>
      </c>
      <c r="AZ49" s="20" t="str">
        <f>ZZZ__FnCalls!F54</f>
        <v>MMM 2013</v>
      </c>
      <c r="BA49" s="21" t="str">
        <f>ZZZ__FnCalls!H43</f>
        <v>2013</v>
      </c>
      <c r="BB49" s="20" t="str">
        <f>ZZZ__FnCalls!F55</f>
        <v>MMM 2014</v>
      </c>
      <c r="BC49" s="20" t="str">
        <f>ZZZ__FnCalls!F56</f>
        <v>MMM 2014</v>
      </c>
      <c r="BD49" s="20" t="str">
        <f>ZZZ__FnCalls!F57</f>
        <v>MMM 2014</v>
      </c>
      <c r="BE49" s="20" t="str">
        <f>ZZZ__FnCalls!F58</f>
        <v>MMM 2014</v>
      </c>
      <c r="BF49" s="20" t="str">
        <f>ZZZ__FnCalls!F59</f>
        <v>MMM 2014</v>
      </c>
      <c r="BG49" s="20" t="str">
        <f>ZZZ__FnCalls!F60</f>
        <v>MMM 2014</v>
      </c>
      <c r="BH49" s="20" t="str">
        <f>ZZZ__FnCalls!F61</f>
        <v>MMM 2014</v>
      </c>
      <c r="BI49" s="20" t="str">
        <f>ZZZ__FnCalls!F62</f>
        <v>MMM 2014</v>
      </c>
      <c r="BJ49" s="20" t="str">
        <f>ZZZ__FnCalls!F63</f>
        <v>MMM 2014</v>
      </c>
      <c r="BK49" s="20" t="str">
        <f>ZZZ__FnCalls!F64</f>
        <v>MMM 2014</v>
      </c>
      <c r="BL49" s="20" t="str">
        <f>ZZZ__FnCalls!F65</f>
        <v>MMM 2014</v>
      </c>
      <c r="BM49" s="20" t="str">
        <f>ZZZ__FnCalls!F66</f>
        <v>MMM 2014</v>
      </c>
      <c r="BN49" s="21" t="str">
        <f>ZZZ__FnCalls!H55</f>
        <v>2014</v>
      </c>
      <c r="BO49" s="20" t="str">
        <f>ZZZ__FnCalls!F67</f>
        <v>MMM 2015</v>
      </c>
      <c r="BP49" s="20" t="str">
        <f>ZZZ__FnCalls!F68</f>
        <v>MMM 2015</v>
      </c>
      <c r="BQ49" s="20" t="str">
        <f>ZZZ__FnCalls!F69</f>
        <v>MMM 2015</v>
      </c>
      <c r="BR49" s="20" t="str">
        <f>ZZZ__FnCalls!F70</f>
        <v>MMM 2015</v>
      </c>
      <c r="BS49" s="20" t="str">
        <f>ZZZ__FnCalls!F71</f>
        <v>MMM 2015</v>
      </c>
      <c r="BT49" s="20" t="str">
        <f>ZZZ__FnCalls!F72</f>
        <v>MMM 2015</v>
      </c>
      <c r="BU49" s="20" t="str">
        <f>ZZZ__FnCalls!F73</f>
        <v>MMM 2015</v>
      </c>
      <c r="BV49" s="20" t="str">
        <f>ZZZ__FnCalls!F74</f>
        <v>MMM 2015</v>
      </c>
      <c r="BW49" s="20" t="str">
        <f>ZZZ__FnCalls!F75</f>
        <v>MMM 2015</v>
      </c>
      <c r="BX49" s="20" t="str">
        <f>ZZZ__FnCalls!F76</f>
        <v>MMM 2015</v>
      </c>
      <c r="BY49" s="20" t="str">
        <f>ZZZ__FnCalls!F77</f>
        <v>MMM 2015</v>
      </c>
      <c r="BZ49" s="20" t="str">
        <f>ZZZ__FnCalls!F78</f>
        <v>MMM 2015</v>
      </c>
      <c r="CA49" s="21" t="str">
        <f>ZZZ__FnCalls!H67</f>
        <v>2015</v>
      </c>
      <c r="CB49" s="20" t="str">
        <f>ZZZ__FnCalls!F79</f>
        <v>MMM 2016</v>
      </c>
      <c r="CC49" s="20" t="str">
        <f>ZZZ__FnCalls!F80</f>
        <v>MMM 2016</v>
      </c>
      <c r="CD49" s="20" t="str">
        <f>ZZZ__FnCalls!F81</f>
        <v>MMM 2016</v>
      </c>
      <c r="CE49" s="20" t="str">
        <f>ZZZ__FnCalls!F82</f>
        <v>MMM 2016</v>
      </c>
      <c r="CF49" s="20" t="str">
        <f>ZZZ__FnCalls!F83</f>
        <v>MMM 2016</v>
      </c>
      <c r="CG49" s="20" t="str">
        <f>ZZZ__FnCalls!F84</f>
        <v>MMM 2016</v>
      </c>
      <c r="CH49" s="20" t="str">
        <f>ZZZ__FnCalls!F85</f>
        <v>MMM 2016</v>
      </c>
      <c r="CI49" s="20" t="str">
        <f>ZZZ__FnCalls!F86</f>
        <v>MMM 2016</v>
      </c>
      <c r="CJ49" s="20" t="str">
        <f>ZZZ__FnCalls!F87</f>
        <v>MMM 2016</v>
      </c>
      <c r="CK49" s="20" t="str">
        <f>ZZZ__FnCalls!F88</f>
        <v>MMM 2016</v>
      </c>
      <c r="CL49" s="20" t="str">
        <f>ZZZ__FnCalls!F89</f>
        <v>MMM 2016</v>
      </c>
      <c r="CM49" s="20" t="str">
        <f>ZZZ__FnCalls!F90</f>
        <v>MMM 2016</v>
      </c>
      <c r="CN49" s="21" t="str">
        <f>ZZZ__FnCalls!H79</f>
        <v>2016</v>
      </c>
      <c r="CO49" s="20" t="str">
        <f>ZZZ__FnCalls!F91</f>
        <v>MMM 2017</v>
      </c>
      <c r="CP49" s="20" t="str">
        <f>ZZZ__FnCalls!F92</f>
        <v>MMM 2017</v>
      </c>
      <c r="CQ49" s="20" t="str">
        <f>ZZZ__FnCalls!F93</f>
        <v>MMM 2017</v>
      </c>
      <c r="CR49" s="20" t="str">
        <f>ZZZ__FnCalls!F94</f>
        <v>MMM 2017</v>
      </c>
      <c r="CS49" s="20" t="str">
        <f>ZZZ__FnCalls!F95</f>
        <v>MMM 2017</v>
      </c>
      <c r="CT49" s="20" t="str">
        <f>ZZZ__FnCalls!F96</f>
        <v>MMM 2017</v>
      </c>
      <c r="CU49" s="20" t="str">
        <f>ZZZ__FnCalls!F97</f>
        <v>MMM 2017</v>
      </c>
      <c r="CV49" s="20" t="str">
        <f>ZZZ__FnCalls!F98</f>
        <v>MMM 2017</v>
      </c>
      <c r="CW49" s="20" t="str">
        <f>ZZZ__FnCalls!F99</f>
        <v>MMM 2017</v>
      </c>
      <c r="CX49" s="20" t="str">
        <f>ZZZ__FnCalls!F100</f>
        <v>MMM 2017</v>
      </c>
      <c r="CY49" s="20" t="str">
        <f>ZZZ__FnCalls!F101</f>
        <v>MMM 2017</v>
      </c>
      <c r="CZ49" s="20" t="str">
        <f>ZZZ__FnCalls!F102</f>
        <v>MMM 2017</v>
      </c>
      <c r="DA49" s="21" t="str">
        <f>ZZZ__FnCalls!H91</f>
        <v>2017</v>
      </c>
      <c r="DB49" s="20" t="str">
        <f>ZZZ__FnCalls!F103</f>
        <v>MMM 2018</v>
      </c>
      <c r="DC49" s="20" t="str">
        <f>ZZZ__FnCalls!F104</f>
        <v>MMM 2018</v>
      </c>
      <c r="DD49" s="20" t="str">
        <f>ZZZ__FnCalls!F105</f>
        <v>MMM 2018</v>
      </c>
      <c r="DE49" s="20" t="str">
        <f>ZZZ__FnCalls!F106</f>
        <v>MMM 2018</v>
      </c>
      <c r="DF49" s="20" t="str">
        <f>ZZZ__FnCalls!F107</f>
        <v>MMM 2018</v>
      </c>
      <c r="DG49" s="20" t="str">
        <f>ZZZ__FnCalls!F108</f>
        <v>MMM 2018</v>
      </c>
      <c r="DH49" s="20" t="str">
        <f>ZZZ__FnCalls!F109</f>
        <v>MMM 2018</v>
      </c>
      <c r="DI49" s="20" t="str">
        <f>ZZZ__FnCalls!F110</f>
        <v>MMM 2018</v>
      </c>
      <c r="DJ49" s="20" t="str">
        <f>ZZZ__FnCalls!F111</f>
        <v>MMM 2018</v>
      </c>
      <c r="DK49" s="20" t="str">
        <f>ZZZ__FnCalls!F112</f>
        <v>MMM 2018</v>
      </c>
      <c r="DL49" s="20" t="str">
        <f>ZZZ__FnCalls!F113</f>
        <v>MMM 2018</v>
      </c>
      <c r="DM49" s="20" t="str">
        <f>ZZZ__FnCalls!F114</f>
        <v>MMM 2018</v>
      </c>
      <c r="DN49" s="21" t="str">
        <f>ZZZ__FnCalls!H103</f>
        <v>2018</v>
      </c>
      <c r="DO49" s="20" t="str">
        <f>ZZZ__FnCalls!F115</f>
        <v>MMM 2019</v>
      </c>
      <c r="DP49" s="20" t="str">
        <f>ZZZ__FnCalls!F116</f>
        <v>MMM 2019</v>
      </c>
      <c r="DQ49" s="20" t="str">
        <f>ZZZ__FnCalls!F117</f>
        <v>MMM 2019</v>
      </c>
      <c r="DR49" s="20" t="str">
        <f>ZZZ__FnCalls!F118</f>
        <v>MMM 2019</v>
      </c>
      <c r="DS49" s="20" t="str">
        <f>ZZZ__FnCalls!F119</f>
        <v>MMM 2019</v>
      </c>
      <c r="DT49" s="20" t="str">
        <f>ZZZ__FnCalls!F120</f>
        <v>MMM 2019</v>
      </c>
      <c r="DU49" s="20" t="str">
        <f>ZZZ__FnCalls!F121</f>
        <v>MMM 2019</v>
      </c>
      <c r="DV49" s="20" t="str">
        <f>ZZZ__FnCalls!F122</f>
        <v>MMM 2019</v>
      </c>
      <c r="DW49" s="20" t="str">
        <f>ZZZ__FnCalls!F123</f>
        <v>MMM 2019</v>
      </c>
      <c r="DX49" s="20" t="str">
        <f>ZZZ__FnCalls!F124</f>
        <v>MMM 2019</v>
      </c>
      <c r="DY49" s="20" t="str">
        <f>ZZZ__FnCalls!F125</f>
        <v>MMM 2019</v>
      </c>
      <c r="DZ49" s="20" t="str">
        <f>ZZZ__FnCalls!F126</f>
        <v>MMM 2019</v>
      </c>
      <c r="EA49" s="21" t="str">
        <f>ZZZ__FnCalls!H115</f>
        <v>2019</v>
      </c>
      <c r="EB49" s="20" t="str">
        <f>ZZZ__FnCalls!F127</f>
        <v>MMM 2020</v>
      </c>
      <c r="EC49" s="20" t="str">
        <f>ZZZ__FnCalls!F128</f>
        <v>MMM 2020</v>
      </c>
      <c r="ED49" s="20" t="str">
        <f>ZZZ__FnCalls!F129</f>
        <v>MMM 2020</v>
      </c>
      <c r="EE49" s="20" t="str">
        <f>ZZZ__FnCalls!F130</f>
        <v>MMM 2020</v>
      </c>
      <c r="EF49" s="20" t="str">
        <f>ZZZ__FnCalls!F131</f>
        <v>MMM 2020</v>
      </c>
      <c r="EG49" s="20" t="str">
        <f>ZZZ__FnCalls!F132</f>
        <v>MMM 2020</v>
      </c>
      <c r="EH49" s="20" t="str">
        <f>ZZZ__FnCalls!F133</f>
        <v>MMM 2020</v>
      </c>
      <c r="EI49" s="20" t="str">
        <f>ZZZ__FnCalls!F134</f>
        <v>MMM 2020</v>
      </c>
      <c r="EJ49" s="20" t="str">
        <f>ZZZ__FnCalls!F135</f>
        <v>MMM 2020</v>
      </c>
      <c r="EK49" s="20" t="str">
        <f>ZZZ__FnCalls!F136</f>
        <v>MMM 2020</v>
      </c>
      <c r="EL49" s="20" t="str">
        <f>ZZZ__FnCalls!F137</f>
        <v>MMM 2020</v>
      </c>
      <c r="EM49" s="20" t="str">
        <f>ZZZ__FnCalls!F138</f>
        <v>MMM 2020</v>
      </c>
      <c r="EN49" s="21" t="str">
        <f>ZZZ__FnCalls!H127</f>
        <v>2020</v>
      </c>
    </row>
    <row r="50" spans="1:144" ht="12.75" customHeight="1" x14ac:dyDescent="0.2">
      <c r="A50" s="7" t="str">
        <f>Labels!B96</f>
        <v>Trial 01</v>
      </c>
      <c r="B50" s="22">
        <f>B8-B11+B61*0/Inputs!B35/12</f>
        <v>933333.33333333337</v>
      </c>
      <c r="C50" s="22">
        <f ca="1">B50+B61*('Trial 1'!B35-B50)/Inputs!B35/12</f>
        <v>933049.30766359216</v>
      </c>
      <c r="D50" s="22">
        <f ca="1">C50+B61*('Trial 1'!C35-C50)/Inputs!B35/12</f>
        <v>932745.93779123097</v>
      </c>
      <c r="E50" s="22">
        <f ca="1">D50+B61*('Trial 1'!D35-D50)/Inputs!B35/12</f>
        <v>932460.32611800614</v>
      </c>
      <c r="F50" s="22">
        <f ca="1">E50+B61*('Trial 1'!E35-E50)/Inputs!B35/12</f>
        <v>932088.15055589052</v>
      </c>
      <c r="G50" s="22">
        <f ca="1">F50+B61*('Trial 1'!F35-F50)/Inputs!B35/12</f>
        <v>931824.06194339879</v>
      </c>
      <c r="H50" s="22">
        <f ca="1">G50+B61*('Trial 1'!G35-G50)/Inputs!B35/12</f>
        <v>931527.53256571805</v>
      </c>
      <c r="I50" s="22">
        <f ca="1">H50+B61*('Trial 1'!H35-H50)/Inputs!B35/12</f>
        <v>931140.77605669259</v>
      </c>
      <c r="J50" s="22">
        <f ca="1">I50+B61*('Trial 1'!I35-I50)/Inputs!B35/12</f>
        <v>930864.44996027939</v>
      </c>
      <c r="K50" s="22">
        <f ca="1">J50+B61*('Trial 1'!J35-J50)/Inputs!B35/12</f>
        <v>930662.51503731473</v>
      </c>
      <c r="L50" s="22">
        <f ca="1">K50+B61*('Trial 1'!K35-K50)/Inputs!B35/12</f>
        <v>930360.38275557081</v>
      </c>
      <c r="M50" s="22">
        <f ca="1">L50+B61*('Trial 1'!L35-L50)/Inputs!B35/12</f>
        <v>930070.62896260689</v>
      </c>
      <c r="N50" s="23">
        <f t="shared" ref="N50:N58" ca="1" si="0">SUM(B50:M50)</f>
        <v>11180127.402743634</v>
      </c>
      <c r="O50" s="22">
        <f ca="1">M50+B61*('Trial 1'!M35-M50)/Inputs!B35/12</f>
        <v>929774.96835506323</v>
      </c>
      <c r="P50" s="22">
        <f ca="1">O50+B61*('Trial 1'!O35-O50)/Inputs!B35/12</f>
        <v>929500.29570429202</v>
      </c>
      <c r="Q50" s="22">
        <f ca="1">P50+B61*('Trial 1'!P35-P50)/Inputs!B35/12</f>
        <v>929275.1648096455</v>
      </c>
      <c r="R50" s="22">
        <f ca="1">Q50+B61*('Trial 1'!Q35-Q50)/Inputs!B35/12</f>
        <v>928980.37182711659</v>
      </c>
      <c r="S50" s="22">
        <f ca="1">R50+B61*('Trial 1'!R35-R50)/Inputs!B35/12</f>
        <v>928772.04355875251</v>
      </c>
      <c r="T50" s="22">
        <f ca="1">S50+B61*('Trial 1'!S35-S50)/Inputs!B35/12</f>
        <v>928397.05761009362</v>
      </c>
      <c r="U50" s="22">
        <f ca="1">T50+B61*('Trial 1'!T35-T50)/Inputs!B35/12</f>
        <v>928009.8431020187</v>
      </c>
      <c r="V50" s="22">
        <f ca="1">U50+B61*('Trial 1'!U35-U50)/Inputs!B35/12</f>
        <v>927710.27159620915</v>
      </c>
      <c r="W50" s="22">
        <f ca="1">V50+B61*('Trial 1'!V35-V50)/Inputs!B35/12</f>
        <v>927373.18122462218</v>
      </c>
      <c r="X50" s="22">
        <f ca="1">W50+B61*('Trial 1'!W35-W50)/Inputs!B35/12</f>
        <v>926998.00299336133</v>
      </c>
      <c r="Y50" s="22">
        <f ca="1">X50+B61*('Trial 1'!X35-X50)/Inputs!B35/12</f>
        <v>926766.39890261402</v>
      </c>
      <c r="Z50" s="22">
        <f ca="1">Y50+B61*('Trial 1'!Y35-Y50)/Inputs!B35/12</f>
        <v>926453.84015073057</v>
      </c>
      <c r="AA50" s="23">
        <f t="shared" ref="AA50:AA58" ca="1" si="1">SUM(O50:Z50)</f>
        <v>11138011.439834518</v>
      </c>
      <c r="AB50" s="22">
        <f ca="1">Z50+B61*('Trial 1'!Z35-Z50)/Inputs!B35/12</f>
        <v>926074.42053301574</v>
      </c>
      <c r="AC50" s="22">
        <f ca="1">AB50+B61*('Trial 1'!AB35-AB50)/Inputs!B35/12</f>
        <v>925637.23363009887</v>
      </c>
      <c r="AD50" s="22">
        <f ca="1">AC50+B61*('Trial 1'!AC35-AC50)/Inputs!B35/12</f>
        <v>925342.34863795701</v>
      </c>
      <c r="AE50" s="22">
        <f ca="1">AD50+B61*('Trial 1'!AD35-AD50)/Inputs!B35/12</f>
        <v>924897.47679092095</v>
      </c>
      <c r="AF50" s="22">
        <f ca="1">AE50+B61*('Trial 1'!AE35-AE50)/Inputs!B35/12</f>
        <v>924562.90090283193</v>
      </c>
      <c r="AG50" s="22">
        <f ca="1">AF50+B61*('Trial 1'!AF35-AF50)/Inputs!B35/12</f>
        <v>924181.57663955074</v>
      </c>
      <c r="AH50" s="22">
        <f ca="1">AG50+B61*('Trial 1'!AG35-AG50)/Inputs!B35/12</f>
        <v>923779.26674458641</v>
      </c>
      <c r="AI50" s="22">
        <f ca="1">AH50+B61*('Trial 1'!AH35-AH50)/Inputs!B35/12</f>
        <v>923418.24210601463</v>
      </c>
      <c r="AJ50" s="22">
        <f ca="1">AI50+B61*('Trial 1'!AI35-AI50)/Inputs!B35/12</f>
        <v>923060.48499105999</v>
      </c>
      <c r="AK50" s="22">
        <f ca="1">AJ50+B61*('Trial 1'!AJ35-AJ50)/Inputs!B35/12</f>
        <v>922625.06002735905</v>
      </c>
      <c r="AL50" s="22">
        <f ca="1">AK50+B61*('Trial 1'!AK35-AK50)/Inputs!B35/12</f>
        <v>922246.59984663094</v>
      </c>
      <c r="AM50" s="22">
        <f ca="1">AL50+B61*('Trial 1'!AL35-AL50)/Inputs!B35/12</f>
        <v>921855.10675263428</v>
      </c>
      <c r="AN50" s="23">
        <f t="shared" ref="AN50:AN58" ca="1" si="2">SUM(AB50:AM50)</f>
        <v>11087680.717602661</v>
      </c>
      <c r="AO50" s="22">
        <f ca="1">AM50+B61*('Trial 1'!AM35-AM50)/Inputs!B35/12</f>
        <v>921473.05112733785</v>
      </c>
      <c r="AP50" s="22">
        <f ca="1">AO50+B61*('Trial 1'!AO35-AO50)/Inputs!B35/12</f>
        <v>921124.65309002972</v>
      </c>
      <c r="AQ50" s="22">
        <f ca="1">AP50+B61*('Trial 1'!AP35-AP50)/Inputs!B35/12</f>
        <v>920873.70219244913</v>
      </c>
      <c r="AR50" s="22">
        <f ca="1">AQ50+B61*('Trial 1'!AQ35-AQ50)/Inputs!B35/12</f>
        <v>920495.51431229641</v>
      </c>
      <c r="AS50" s="22">
        <f ca="1">AR50+B61*('Trial 1'!AR35-AR50)/Inputs!B35/12</f>
        <v>920085.75417972275</v>
      </c>
      <c r="AT50" s="22">
        <f ca="1">AS50+B61*('Trial 1'!AS35-AS50)/Inputs!B35/12</f>
        <v>919718.41513307521</v>
      </c>
      <c r="AU50" s="22">
        <f ca="1">AT50+B61*('Trial 1'!AT35-AT50)/Inputs!B35/12</f>
        <v>919334.42212908238</v>
      </c>
      <c r="AV50" s="22">
        <f ca="1">AU50+B61*('Trial 1'!AU35-AU50)/Inputs!B35/12</f>
        <v>918998.24785974633</v>
      </c>
      <c r="AW50" s="22">
        <f ca="1">AV50+B61*('Trial 1'!AV35-AV50)/Inputs!B35/12</f>
        <v>918601.19776507036</v>
      </c>
      <c r="AX50" s="22">
        <f ca="1">AW50+B61*('Trial 1'!AW35-AW50)/Inputs!B35/12</f>
        <v>918280.52707934834</v>
      </c>
      <c r="AY50" s="22">
        <f ca="1">AX50+B61*('Trial 1'!AX35-AX50)/Inputs!B35/12</f>
        <v>917908.97530607379</v>
      </c>
      <c r="AZ50" s="22">
        <f ca="1">AY50+B61*('Trial 1'!AY35-AY50)/Inputs!B35/12</f>
        <v>917581.90909402177</v>
      </c>
      <c r="BA50" s="23">
        <f t="shared" ref="BA50:BA58" ca="1" si="3">SUM(AO50:AZ50)</f>
        <v>11034476.369268253</v>
      </c>
      <c r="BB50" s="22">
        <f ca="1">AZ50+B61*('Trial 1'!AZ35-AZ50)/Inputs!B35/12</f>
        <v>917089.98131602386</v>
      </c>
      <c r="BC50" s="22">
        <f ca="1">BB50+B61*('Trial 1'!BB35-BB50)/Inputs!B35/12</f>
        <v>916801.27711595222</v>
      </c>
      <c r="BD50" s="22">
        <f ca="1">BC50+B61*('Trial 1'!BC35-BC50)/Inputs!B35/12</f>
        <v>916340.42657913442</v>
      </c>
      <c r="BE50" s="22">
        <f ca="1">BD50+B61*('Trial 1'!BD35-BD50)/Inputs!B35/12</f>
        <v>916055.78017335536</v>
      </c>
      <c r="BF50" s="22">
        <f ca="1">BE50+B61*('Trial 1'!BE35-BE50)/Inputs!B35/12</f>
        <v>915681.33295722993</v>
      </c>
      <c r="BG50" s="22">
        <f ca="1">BF50+B61*('Trial 1'!BF35-BF50)/Inputs!B35/12</f>
        <v>915297.64901187771</v>
      </c>
      <c r="BH50" s="22">
        <f ca="1">BG50+B61*('Trial 1'!BG35-BG50)/Inputs!B35/12</f>
        <v>914912.62161233404</v>
      </c>
      <c r="BI50" s="22">
        <f ca="1">BH50+B61*('Trial 1'!BH35-BH50)/Inputs!B35/12</f>
        <v>914536.36451451702</v>
      </c>
      <c r="BJ50" s="22">
        <f ca="1">BI50+B61*('Trial 1'!BI35-BI50)/Inputs!B35/12</f>
        <v>914173.59483658546</v>
      </c>
      <c r="BK50" s="22">
        <f ca="1">BJ50+B61*('Trial 1'!BJ35-BJ50)/Inputs!B35/12</f>
        <v>913797.2103891921</v>
      </c>
      <c r="BL50" s="22">
        <f ca="1">BK50+B61*('Trial 1'!BK35-BK50)/Inputs!B35/12</f>
        <v>913351.34480244329</v>
      </c>
      <c r="BM50" s="22">
        <f ca="1">BL50+B61*('Trial 1'!BL35-BL50)/Inputs!B35/12</f>
        <v>912843.3013645747</v>
      </c>
      <c r="BN50" s="23">
        <f t="shared" ref="BN50:BN58" ca="1" si="4">SUM(BB50:BM50)</f>
        <v>10980880.884673217</v>
      </c>
      <c r="BO50" s="22">
        <f ca="1">BM50+B61*('Trial 1'!BM35-BM50)/Inputs!B35/12</f>
        <v>912392.01587487687</v>
      </c>
      <c r="BP50" s="22">
        <f ca="1">BO50+B61*('Trial 1'!BO35-BO50)/Inputs!B35/12</f>
        <v>911919.72125747567</v>
      </c>
      <c r="BQ50" s="22">
        <f ca="1">BP50+B61*('Trial 1'!BP35-BP50)/Inputs!B35/12</f>
        <v>911642.97428689059</v>
      </c>
      <c r="BR50" s="22">
        <f ca="1">BQ50+B61*('Trial 1'!BQ35-BQ50)/Inputs!B35/12</f>
        <v>911321.14477909857</v>
      </c>
      <c r="BS50" s="22">
        <f ca="1">BR50+B61*('Trial 1'!BR35-BR50)/Inputs!B35/12</f>
        <v>910921.64512198523</v>
      </c>
      <c r="BT50" s="22">
        <f ca="1">BS50+B61*('Trial 1'!BS35-BS50)/Inputs!B35/12</f>
        <v>910528.35499435628</v>
      </c>
      <c r="BU50" s="22">
        <f ca="1">BT50+B61*('Trial 1'!BT35-BT50)/Inputs!B35/12</f>
        <v>910067.99495757138</v>
      </c>
      <c r="BV50" s="22">
        <f ca="1">BU50+B61*('Trial 1'!BU35-BU50)/Inputs!B35/12</f>
        <v>909627.01130877226</v>
      </c>
      <c r="BW50" s="22">
        <f ca="1">BV50+B61*('Trial 1'!BV35-BV50)/Inputs!B35/12</f>
        <v>909240.02274602186</v>
      </c>
      <c r="BX50" s="22">
        <f ca="1">BW50+B61*('Trial 1'!BW35-BW50)/Inputs!B35/12</f>
        <v>908861.65120210988</v>
      </c>
      <c r="BY50" s="22">
        <f ca="1">BX50+B61*('Trial 1'!BX35-BX50)/Inputs!B35/12</f>
        <v>908531.82378221012</v>
      </c>
      <c r="BZ50" s="22">
        <f ca="1">BY50+B61*('Trial 1'!BY35-BY50)/Inputs!B35/12</f>
        <v>908144.6728076915</v>
      </c>
      <c r="CA50" s="23">
        <f t="shared" ref="CA50:CA58" ca="1" si="5">SUM(BO50:BZ50)</f>
        <v>10923199.03311906</v>
      </c>
      <c r="CB50" s="22">
        <f ca="1">BZ50+B61*('Trial 1'!BZ35-BZ50)/Inputs!B35/12</f>
        <v>907714.15973274061</v>
      </c>
      <c r="CC50" s="22">
        <f ca="1">CB50+B61*('Trial 1'!CB35-CB50)/Inputs!B35/12</f>
        <v>907253.88220522611</v>
      </c>
      <c r="CD50" s="22">
        <f ca="1">CC50+B61*('Trial 1'!CC35-CC50)/Inputs!B35/12</f>
        <v>906766.32138635532</v>
      </c>
      <c r="CE50" s="22">
        <f ca="1">CD50+B61*('Trial 1'!CD35-CD50)/Inputs!B35/12</f>
        <v>906389.40689931321</v>
      </c>
      <c r="CF50" s="22">
        <f ca="1">CE50+B61*('Trial 1'!CE35-CE50)/Inputs!B35/12</f>
        <v>905949.93850837939</v>
      </c>
      <c r="CG50" s="22">
        <f ca="1">CF50+B61*('Trial 1'!CF35-CF50)/Inputs!B35/12</f>
        <v>905559.80115066073</v>
      </c>
      <c r="CH50" s="22">
        <f ca="1">CG50+B61*('Trial 1'!CG35-CG50)/Inputs!B35/12</f>
        <v>905155.40736594982</v>
      </c>
      <c r="CI50" s="22">
        <f ca="1">CH50+B61*('Trial 1'!CH35-CH50)/Inputs!B35/12</f>
        <v>904741.82984462124</v>
      </c>
      <c r="CJ50" s="22">
        <f ca="1">CI50+B61*('Trial 1'!CI35-CI50)/Inputs!B35/12</f>
        <v>904359.69723089237</v>
      </c>
      <c r="CK50" s="22">
        <f ca="1">CJ50+B61*('Trial 1'!CJ35-CJ50)/Inputs!B35/12</f>
        <v>903982.50342570723</v>
      </c>
      <c r="CL50" s="22">
        <f ca="1">CK50+B61*('Trial 1'!CK35-CK50)/Inputs!B35/12</f>
        <v>903498.77860597789</v>
      </c>
      <c r="CM50" s="22">
        <f ca="1">CL50+B61*('Trial 1'!CL35-CL50)/Inputs!B35/12</f>
        <v>903095.29725898348</v>
      </c>
      <c r="CN50" s="23">
        <f t="shared" ref="CN50:CN58" ca="1" si="6">SUM(CB50:CM50)</f>
        <v>10864467.023614807</v>
      </c>
      <c r="CO50" s="22">
        <f ca="1">CM50+B61*('Trial 1'!CM35-CM50)/Inputs!B35/12</f>
        <v>902642.46139764297</v>
      </c>
      <c r="CP50" s="22">
        <f ca="1">CO50+B61*('Trial 1'!CO35-CO50)/Inputs!B35/12</f>
        <v>902184.77547230583</v>
      </c>
      <c r="CQ50" s="22">
        <f ca="1">CP50+B61*('Trial 1'!CP35-CP50)/Inputs!B35/12</f>
        <v>901765.26279828383</v>
      </c>
      <c r="CR50" s="22">
        <f ca="1">CQ50+B61*('Trial 1'!CQ35-CQ50)/Inputs!B35/12</f>
        <v>901370.59200596798</v>
      </c>
      <c r="CS50" s="22">
        <f ca="1">CR50+B61*('Trial 1'!CR35-CR50)/Inputs!B35/12</f>
        <v>900903.19585024973</v>
      </c>
      <c r="CT50" s="22">
        <f ca="1">CS50+B61*('Trial 1'!CS35-CS50)/Inputs!B35/12</f>
        <v>900561.40856179735</v>
      </c>
      <c r="CU50" s="22">
        <f ca="1">CT50+B61*('Trial 1'!CT35-CT50)/Inputs!B35/12</f>
        <v>900076.87159241014</v>
      </c>
      <c r="CV50" s="22">
        <f ca="1">CU50+B61*('Trial 1'!CU35-CU50)/Inputs!B35/12</f>
        <v>899639.61235486262</v>
      </c>
      <c r="CW50" s="22">
        <f ca="1">CV50+B61*('Trial 1'!CV35-CV50)/Inputs!B35/12</f>
        <v>899187.63263405673</v>
      </c>
      <c r="CX50" s="22">
        <f ca="1">CW50+B61*('Trial 1'!CW35-CW50)/Inputs!B35/12</f>
        <v>898775.21652676899</v>
      </c>
      <c r="CY50" s="22">
        <f ca="1">CX50+B61*('Trial 1'!CX35-CX50)/Inputs!B35/12</f>
        <v>898341.31948007934</v>
      </c>
      <c r="CZ50" s="22">
        <f ca="1">CY50+B61*('Trial 1'!CY35-CY50)/Inputs!B35/12</f>
        <v>897877.45867961727</v>
      </c>
      <c r="DA50" s="23">
        <f t="shared" ref="DA50:DA58" ca="1" si="7">SUM(CO50:CZ50)</f>
        <v>10803325.807354042</v>
      </c>
      <c r="DB50" s="22">
        <f ca="1">CZ50+B61*('Trial 1'!CZ35-CZ50)/Inputs!B35/12</f>
        <v>897362.18605262053</v>
      </c>
      <c r="DC50" s="22">
        <f ca="1">DB50+B61*('Trial 1'!DB35-DB50)/Inputs!B35/12</f>
        <v>896908.10963968944</v>
      </c>
      <c r="DD50" s="22">
        <f ca="1">DC50+B61*('Trial 1'!DC35-DC50)/Inputs!B35/12</f>
        <v>896457.55162434245</v>
      </c>
      <c r="DE50" s="22">
        <f ca="1">DD50+B61*('Trial 1'!DD35-DD50)/Inputs!B35/12</f>
        <v>896053.09622130764</v>
      </c>
      <c r="DF50" s="22">
        <f ca="1">DE50+B61*('Trial 1'!DE35-DE50)/Inputs!B35/12</f>
        <v>895714.24889445503</v>
      </c>
      <c r="DG50" s="22">
        <f ca="1">DF50+B61*('Trial 1'!DF35-DF50)/Inputs!B35/12</f>
        <v>895200.63478876615</v>
      </c>
      <c r="DH50" s="22">
        <f ca="1">DG50+B61*('Trial 1'!DG35-DG50)/Inputs!B35/12</f>
        <v>894789.79017176852</v>
      </c>
      <c r="DI50" s="22">
        <f ca="1">DH50+B61*('Trial 1'!DH35-DH50)/Inputs!B35/12</f>
        <v>894347.21969311382</v>
      </c>
      <c r="DJ50" s="22">
        <f ca="1">DI50+B61*('Trial 1'!DI35-DI50)/Inputs!B35/12</f>
        <v>893800.89912817441</v>
      </c>
      <c r="DK50" s="22">
        <f ca="1">DJ50+B61*('Trial 1'!DJ35-DJ50)/Inputs!B35/12</f>
        <v>893335.37872200494</v>
      </c>
      <c r="DL50" s="22">
        <f ca="1">DK50+B61*('Trial 1'!DK35-DK50)/Inputs!B35/12</f>
        <v>892999.41697799461</v>
      </c>
      <c r="DM50" s="22">
        <f ca="1">DL50+B61*('Trial 1'!DL35-DL50)/Inputs!B35/12</f>
        <v>892554.07418218674</v>
      </c>
      <c r="DN50" s="23">
        <f t="shared" ref="DN50:DN58" ca="1" si="8">SUM(DB50:DM50)</f>
        <v>10739522.606096424</v>
      </c>
      <c r="DO50" s="22">
        <f ca="1">DM50+B61*('Trial 1'!DM35-DM50)/Inputs!B35/12</f>
        <v>892107.6361735391</v>
      </c>
      <c r="DP50" s="22">
        <f ca="1">DO50+B61*('Trial 1'!DO35-DO50)/Inputs!B35/12</f>
        <v>891699.4658875966</v>
      </c>
      <c r="DQ50" s="22">
        <f ca="1">DP50+B61*('Trial 1'!DP35-DP50)/Inputs!B35/12</f>
        <v>891183.50886747218</v>
      </c>
      <c r="DR50" s="22">
        <f ca="1">DQ50+B61*('Trial 1'!DQ35-DQ50)/Inputs!B35/12</f>
        <v>890754.9560506969</v>
      </c>
      <c r="DS50" s="22">
        <f ca="1">DR50+B61*('Trial 1'!DR35-DR50)/Inputs!B35/12</f>
        <v>890331.07653779956</v>
      </c>
      <c r="DT50" s="22">
        <f ca="1">DS50+B61*('Trial 1'!DS35-DS50)/Inputs!B35/12</f>
        <v>889895.51872936543</v>
      </c>
      <c r="DU50" s="22">
        <f ca="1">DT50+B61*('Trial 1'!DT35-DT50)/Inputs!B35/12</f>
        <v>889379.92388689157</v>
      </c>
      <c r="DV50" s="22">
        <f ca="1">DU50+B61*('Trial 1'!DU35-DU50)/Inputs!B35/12</f>
        <v>888978.30068853858</v>
      </c>
      <c r="DW50" s="22">
        <f ca="1">DV50+B61*('Trial 1'!DV35-DV50)/Inputs!B35/12</f>
        <v>888552.6091923468</v>
      </c>
      <c r="DX50" s="22">
        <f ca="1">DW50+B61*('Trial 1'!DW35-DW50)/Inputs!B35/12</f>
        <v>888090.69923091691</v>
      </c>
      <c r="DY50" s="22">
        <f ca="1">DX50+B61*('Trial 1'!DX35-DX50)/Inputs!B35/12</f>
        <v>887653.64345281385</v>
      </c>
      <c r="DZ50" s="22">
        <f ca="1">DY50+B61*('Trial 1'!DY35-DY50)/Inputs!B35/12</f>
        <v>887285.35882137809</v>
      </c>
      <c r="EA50" s="23">
        <f t="shared" ref="EA50:EA58" ca="1" si="9">SUM(DO50:DZ50)</f>
        <v>10675912.697519358</v>
      </c>
      <c r="EB50" s="22">
        <f ca="1">DZ50+B61*('Trial 1'!DZ35-DZ50)/Inputs!B35/12</f>
        <v>886850.08006792224</v>
      </c>
      <c r="EC50" s="22">
        <f ca="1">EB50+B61*('Trial 1'!EB35-EB50)/Inputs!B35/12</f>
        <v>886352.08131341776</v>
      </c>
      <c r="ED50" s="22">
        <f ca="1">EC50+B61*('Trial 1'!EC35-EC50)/Inputs!B35/12</f>
        <v>885866.88550319104</v>
      </c>
      <c r="EE50" s="22">
        <f ca="1">ED50+B61*('Trial 1'!ED35-ED50)/Inputs!B35/12</f>
        <v>885338.79582929052</v>
      </c>
      <c r="EF50" s="22">
        <f ca="1">EE50+B61*('Trial 1'!EE35-EE50)/Inputs!B35/12</f>
        <v>884806.25286676001</v>
      </c>
      <c r="EG50" s="22">
        <f ca="1">EF50+B61*('Trial 1'!EF35-EF50)/Inputs!B35/12</f>
        <v>884378.56039062724</v>
      </c>
      <c r="EH50" s="22">
        <f ca="1">EG50+B61*('Trial 1'!EG35-EG50)/Inputs!B35/12</f>
        <v>883899.19858644402</v>
      </c>
      <c r="EI50" s="22">
        <f ca="1">EH50+B61*('Trial 1'!EH35-EH50)/Inputs!B35/12</f>
        <v>883436.00736823876</v>
      </c>
      <c r="EJ50" s="22">
        <f ca="1">EI50+B61*('Trial 1'!EI35-EI50)/Inputs!B35/12</f>
        <v>882944.54498773057</v>
      </c>
      <c r="EK50" s="22">
        <f ca="1">EJ50+B61*('Trial 1'!EJ35-EJ50)/Inputs!B35/12</f>
        <v>882571.2649809696</v>
      </c>
      <c r="EL50" s="22">
        <f ca="1">EK50+B61*('Trial 1'!EK35-EK50)/Inputs!B35/12</f>
        <v>882022.57087712572</v>
      </c>
      <c r="EM50" s="22">
        <f ca="1">EL50+B61*('Trial 1'!EL35-EL50)/Inputs!B35/12</f>
        <v>881518.80359621299</v>
      </c>
      <c r="EN50" s="23">
        <f t="shared" ref="EN50:EN58" ca="1" si="10">SUM(EB50:EM50)</f>
        <v>10609985.04636793</v>
      </c>
    </row>
    <row r="51" spans="1:144" ht="12.75" customHeight="1" x14ac:dyDescent="0.2">
      <c r="A51" s="11" t="str">
        <f>Labels!B97</f>
        <v>Trial 02</v>
      </c>
      <c r="B51" s="24">
        <f>B8-B11+B61*0/Inputs!B35/12</f>
        <v>933333.33333333337</v>
      </c>
      <c r="C51" s="24">
        <f ca="1">B51+B61*('Trial 2'!B35-B51)/Inputs!B35/12</f>
        <v>932974.89695398696</v>
      </c>
      <c r="D51" s="24">
        <f ca="1">C51+B61*('Trial 2'!C35-C51)/Inputs!B35/12</f>
        <v>932688.21620505292</v>
      </c>
      <c r="E51" s="24">
        <f ca="1">D51+B61*('Trial 2'!D35-D51)/Inputs!B35/12</f>
        <v>932316.78456371836</v>
      </c>
      <c r="F51" s="24">
        <f ca="1">E51+B61*('Trial 2'!E35-E51)/Inputs!B35/12</f>
        <v>931919.82631214522</v>
      </c>
      <c r="G51" s="24">
        <f ca="1">F51+B61*('Trial 2'!F35-F51)/Inputs!B35/12</f>
        <v>931666.35813676054</v>
      </c>
      <c r="H51" s="24">
        <f ca="1">G51+B61*('Trial 2'!G35-G51)/Inputs!B35/12</f>
        <v>931485.37832699949</v>
      </c>
      <c r="I51" s="24">
        <f ca="1">H51+B61*('Trial 2'!H35-H51)/Inputs!B35/12</f>
        <v>931142.25401564443</v>
      </c>
      <c r="J51" s="24">
        <f ca="1">I51+B61*('Trial 2'!I35-I51)/Inputs!B35/12</f>
        <v>930882.12532751716</v>
      </c>
      <c r="K51" s="24">
        <f ca="1">J51+B61*('Trial 2'!J35-J51)/Inputs!B35/12</f>
        <v>930498.56311102328</v>
      </c>
      <c r="L51" s="24">
        <f ca="1">K51+B61*('Trial 2'!K35-K51)/Inputs!B35/12</f>
        <v>930223.21535465633</v>
      </c>
      <c r="M51" s="24">
        <f ca="1">L51+B61*('Trial 2'!L35-L51)/Inputs!B35/12</f>
        <v>929847.27234378853</v>
      </c>
      <c r="N51" s="25">
        <f t="shared" ca="1" si="0"/>
        <v>11178978.223984627</v>
      </c>
      <c r="O51" s="24">
        <f ca="1">M51+B61*('Trial 2'!M35-M51)/Inputs!B35/12</f>
        <v>929493.56750242563</v>
      </c>
      <c r="P51" s="24">
        <f ca="1">O51+B61*('Trial 2'!O35-O51)/Inputs!B35/12</f>
        <v>929208.76900968375</v>
      </c>
      <c r="Q51" s="24">
        <f ca="1">P51+B61*('Trial 2'!P35-P51)/Inputs!B35/12</f>
        <v>928898.06523411325</v>
      </c>
      <c r="R51" s="24">
        <f ca="1">Q51+B61*('Trial 2'!Q35-Q51)/Inputs!B35/12</f>
        <v>928517.91053623706</v>
      </c>
      <c r="S51" s="24">
        <f ca="1">R51+B61*('Trial 2'!R35-R51)/Inputs!B35/12</f>
        <v>928267.59412251611</v>
      </c>
      <c r="T51" s="24">
        <f ca="1">S51+B61*('Trial 2'!S35-S51)/Inputs!B35/12</f>
        <v>927931.62094148016</v>
      </c>
      <c r="U51" s="24">
        <f ca="1">T51+B61*('Trial 2'!T35-T51)/Inputs!B35/12</f>
        <v>927581.269717018</v>
      </c>
      <c r="V51" s="24">
        <f ca="1">U51+B61*('Trial 2'!U35-U51)/Inputs!B35/12</f>
        <v>927177.95773169445</v>
      </c>
      <c r="W51" s="24">
        <f ca="1">V51+B61*('Trial 2'!V35-V51)/Inputs!B35/12</f>
        <v>926811.69045305625</v>
      </c>
      <c r="X51" s="24">
        <f ca="1">W51+B61*('Trial 2'!W35-W51)/Inputs!B35/12</f>
        <v>926587.74075456965</v>
      </c>
      <c r="Y51" s="24">
        <f ca="1">X51+B61*('Trial 2'!X35-X51)/Inputs!B35/12</f>
        <v>926319.84447862976</v>
      </c>
      <c r="Z51" s="24">
        <f ca="1">Y51+B61*('Trial 2'!Y35-Y51)/Inputs!B35/12</f>
        <v>925913.12899346102</v>
      </c>
      <c r="AA51" s="25">
        <f t="shared" ca="1" si="1"/>
        <v>11132709.159474885</v>
      </c>
      <c r="AB51" s="24">
        <f ca="1">Z51+B61*('Trial 2'!Z35-Z51)/Inputs!B35/12</f>
        <v>925553.75854423048</v>
      </c>
      <c r="AC51" s="24">
        <f ca="1">AB51+B61*('Trial 2'!AB35-AB51)/Inputs!B35/12</f>
        <v>925267.98246671353</v>
      </c>
      <c r="AD51" s="24">
        <f ca="1">AC51+B61*('Trial 2'!AC35-AC51)/Inputs!B35/12</f>
        <v>925023.12277521251</v>
      </c>
      <c r="AE51" s="24">
        <f ca="1">AD51+B61*('Trial 2'!AD35-AD51)/Inputs!B35/12</f>
        <v>924763.08227894083</v>
      </c>
      <c r="AF51" s="24">
        <f ca="1">AE51+B61*('Trial 2'!AE35-AE51)/Inputs!B35/12</f>
        <v>924393.7084555797</v>
      </c>
      <c r="AG51" s="24">
        <f ca="1">AF51+B61*('Trial 2'!AF35-AF51)/Inputs!B35/12</f>
        <v>924007.29500640556</v>
      </c>
      <c r="AH51" s="24">
        <f ca="1">AG51+B61*('Trial 2'!AG35-AG51)/Inputs!B35/12</f>
        <v>923608.91825738503</v>
      </c>
      <c r="AI51" s="24">
        <f ca="1">AH51+B61*('Trial 2'!AH35-AH51)/Inputs!B35/12</f>
        <v>923225.63166654808</v>
      </c>
      <c r="AJ51" s="24">
        <f ca="1">AI51+B61*('Trial 2'!AI35-AI51)/Inputs!B35/12</f>
        <v>922937.16001291096</v>
      </c>
      <c r="AK51" s="24">
        <f ca="1">AJ51+B61*('Trial 2'!AJ35-AJ51)/Inputs!B35/12</f>
        <v>922525.22100044996</v>
      </c>
      <c r="AL51" s="24">
        <f ca="1">AK51+B61*('Trial 2'!AK35-AK51)/Inputs!B35/12</f>
        <v>922171.99495716486</v>
      </c>
      <c r="AM51" s="24">
        <f ca="1">AL51+B61*('Trial 2'!AL35-AL51)/Inputs!B35/12</f>
        <v>921864.18606388755</v>
      </c>
      <c r="AN51" s="25">
        <f t="shared" ca="1" si="2"/>
        <v>11085342.06148543</v>
      </c>
      <c r="AO51" s="24">
        <f ca="1">AM51+B61*('Trial 2'!AM35-AM51)/Inputs!B35/12</f>
        <v>921544.08115395496</v>
      </c>
      <c r="AP51" s="24">
        <f ca="1">AO51+B61*('Trial 2'!AO35-AO51)/Inputs!B35/12</f>
        <v>921229.87017097755</v>
      </c>
      <c r="AQ51" s="24">
        <f ca="1">AP51+B61*('Trial 2'!AP35-AP51)/Inputs!B35/12</f>
        <v>920972.06981092656</v>
      </c>
      <c r="AR51" s="24">
        <f ca="1">AQ51+B61*('Trial 2'!AQ35-AQ51)/Inputs!B35/12</f>
        <v>920542.8567566406</v>
      </c>
      <c r="AS51" s="24">
        <f ca="1">AR51+B61*('Trial 2'!AR35-AR51)/Inputs!B35/12</f>
        <v>920219.16132281325</v>
      </c>
      <c r="AT51" s="24">
        <f ca="1">AS51+B61*('Trial 2'!AS35-AS51)/Inputs!B35/12</f>
        <v>919976.98615201621</v>
      </c>
      <c r="AU51" s="24">
        <f ca="1">AT51+B61*('Trial 2'!AT35-AT51)/Inputs!B35/12</f>
        <v>919681.52313819749</v>
      </c>
      <c r="AV51" s="24">
        <f ca="1">AU51+B61*('Trial 2'!AU35-AU51)/Inputs!B35/12</f>
        <v>919401.03414612857</v>
      </c>
      <c r="AW51" s="24">
        <f ca="1">AV51+B61*('Trial 2'!AV35-AV51)/Inputs!B35/12</f>
        <v>919042.66643338604</v>
      </c>
      <c r="AX51" s="24">
        <f ca="1">AW51+B61*('Trial 2'!AW35-AW51)/Inputs!B35/12</f>
        <v>918566.71612737689</v>
      </c>
      <c r="AY51" s="24">
        <f ca="1">AX51+B61*('Trial 2'!AX35-AX51)/Inputs!B35/12</f>
        <v>918151.90280427318</v>
      </c>
      <c r="AZ51" s="24">
        <f ca="1">AY51+B61*('Trial 2'!AY35-AY51)/Inputs!B35/12</f>
        <v>917844.81969112786</v>
      </c>
      <c r="BA51" s="25">
        <f t="shared" ca="1" si="3"/>
        <v>11037173.687707817</v>
      </c>
      <c r="BB51" s="24">
        <f ca="1">AZ51+B61*('Trial 2'!AZ35-AZ51)/Inputs!B35/12</f>
        <v>917535.5344361132</v>
      </c>
      <c r="BC51" s="24">
        <f ca="1">BB51+B61*('Trial 2'!BB35-BB51)/Inputs!B35/12</f>
        <v>917136.98559264804</v>
      </c>
      <c r="BD51" s="24">
        <f ca="1">BC51+B61*('Trial 2'!BC35-BC51)/Inputs!B35/12</f>
        <v>916688.94169950881</v>
      </c>
      <c r="BE51" s="24">
        <f ca="1">BD51+B61*('Trial 2'!BD35-BD51)/Inputs!B35/12</f>
        <v>916386.88925160829</v>
      </c>
      <c r="BF51" s="24">
        <f ca="1">BE51+B61*('Trial 2'!BE35-BE51)/Inputs!B35/12</f>
        <v>915983.04166461783</v>
      </c>
      <c r="BG51" s="24">
        <f ca="1">BF51+B61*('Trial 2'!BF35-BF51)/Inputs!B35/12</f>
        <v>915533.66443635558</v>
      </c>
      <c r="BH51" s="24">
        <f ca="1">BG51+B61*('Trial 2'!BG35-BG51)/Inputs!B35/12</f>
        <v>915149.6011927207</v>
      </c>
      <c r="BI51" s="24">
        <f ca="1">BH51+B61*('Trial 2'!BH35-BH51)/Inputs!B35/12</f>
        <v>914694.92046292638</v>
      </c>
      <c r="BJ51" s="24">
        <f ca="1">BI51+B61*('Trial 2'!BI35-BI51)/Inputs!B35/12</f>
        <v>914340.7211235906</v>
      </c>
      <c r="BK51" s="24">
        <f ca="1">BJ51+B61*('Trial 2'!BJ35-BJ51)/Inputs!B35/12</f>
        <v>913960.83625770686</v>
      </c>
      <c r="BL51" s="24">
        <f ca="1">BK51+B61*('Trial 2'!BK35-BK51)/Inputs!B35/12</f>
        <v>913585.10545365512</v>
      </c>
      <c r="BM51" s="24">
        <f ca="1">BL51+B61*('Trial 2'!BL35-BL51)/Inputs!B35/12</f>
        <v>913293.06698802847</v>
      </c>
      <c r="BN51" s="25">
        <f t="shared" ca="1" si="4"/>
        <v>10984289.308559481</v>
      </c>
      <c r="BO51" s="24">
        <f ca="1">BM51+B61*('Trial 2'!BM35-BM51)/Inputs!B35/12</f>
        <v>912942.43614148954</v>
      </c>
      <c r="BP51" s="24">
        <f ca="1">BO51+B61*('Trial 2'!BO35-BO51)/Inputs!B35/12</f>
        <v>912556.25754934433</v>
      </c>
      <c r="BQ51" s="24">
        <f ca="1">BP51+B61*('Trial 2'!BP35-BP51)/Inputs!B35/12</f>
        <v>912172.42504749028</v>
      </c>
      <c r="BR51" s="24">
        <f ca="1">BQ51+B61*('Trial 2'!BQ35-BQ51)/Inputs!B35/12</f>
        <v>911823.44255927159</v>
      </c>
      <c r="BS51" s="24">
        <f ca="1">BR51+B61*('Trial 2'!BR35-BR51)/Inputs!B35/12</f>
        <v>911455.84441583743</v>
      </c>
      <c r="BT51" s="24">
        <f ca="1">BS51+B61*('Trial 2'!BS35-BS51)/Inputs!B35/12</f>
        <v>911096.65698024887</v>
      </c>
      <c r="BU51" s="24">
        <f ca="1">BT51+B61*('Trial 2'!BT35-BT51)/Inputs!B35/12</f>
        <v>910629.98578292655</v>
      </c>
      <c r="BV51" s="24">
        <f ca="1">BU51+B61*('Trial 2'!BU35-BU51)/Inputs!B35/12</f>
        <v>910220.27256737661</v>
      </c>
      <c r="BW51" s="24">
        <f ca="1">BV51+B61*('Trial 2'!BV35-BV51)/Inputs!B35/12</f>
        <v>909870.59096784587</v>
      </c>
      <c r="BX51" s="24">
        <f ca="1">BW51+B61*('Trial 2'!BW35-BW51)/Inputs!B35/12</f>
        <v>909444.73603616306</v>
      </c>
      <c r="BY51" s="24">
        <f ca="1">BX51+B61*('Trial 2'!BX35-BX51)/Inputs!B35/12</f>
        <v>909023.19434658019</v>
      </c>
      <c r="BZ51" s="24">
        <f ca="1">BY51+B61*('Trial 2'!BY35-BY51)/Inputs!B35/12</f>
        <v>908658.38930155605</v>
      </c>
      <c r="CA51" s="25">
        <f t="shared" ca="1" si="5"/>
        <v>10929894.231696131</v>
      </c>
      <c r="CB51" s="24">
        <f ca="1">BZ51+B61*('Trial 2'!BZ35-BZ51)/Inputs!B35/12</f>
        <v>908203.0192190063</v>
      </c>
      <c r="CC51" s="24">
        <f ca="1">CB51+B61*('Trial 2'!CB35-CB51)/Inputs!B35/12</f>
        <v>907829.69080795639</v>
      </c>
      <c r="CD51" s="24">
        <f ca="1">CC51+B61*('Trial 2'!CC35-CC51)/Inputs!B35/12</f>
        <v>907414.46970814164</v>
      </c>
      <c r="CE51" s="24">
        <f ca="1">CD51+B61*('Trial 2'!CD35-CD51)/Inputs!B35/12</f>
        <v>907066.81755798159</v>
      </c>
      <c r="CF51" s="24">
        <f ca="1">CE51+B61*('Trial 2'!CE35-CE51)/Inputs!B35/12</f>
        <v>906669.03714753606</v>
      </c>
      <c r="CG51" s="24">
        <f ca="1">CF51+B61*('Trial 2'!CF35-CF51)/Inputs!B35/12</f>
        <v>906226.36437102663</v>
      </c>
      <c r="CH51" s="24">
        <f ca="1">CG51+B61*('Trial 2'!CG35-CG51)/Inputs!B35/12</f>
        <v>905850.13851692737</v>
      </c>
      <c r="CI51" s="24">
        <f ca="1">CH51+B61*('Trial 2'!CH35-CH51)/Inputs!B35/12</f>
        <v>905545.61282921536</v>
      </c>
      <c r="CJ51" s="24">
        <f ca="1">CI51+B61*('Trial 2'!CI35-CI51)/Inputs!B35/12</f>
        <v>905193.49657892424</v>
      </c>
      <c r="CK51" s="24">
        <f ca="1">CJ51+B61*('Trial 2'!CJ35-CJ51)/Inputs!B35/12</f>
        <v>904790.90170719638</v>
      </c>
      <c r="CL51" s="24">
        <f ca="1">CK51+B61*('Trial 2'!CK35-CK51)/Inputs!B35/12</f>
        <v>904324.98614920455</v>
      </c>
      <c r="CM51" s="24">
        <f ca="1">CL51+B61*('Trial 2'!CL35-CL51)/Inputs!B35/12</f>
        <v>903877.14519396855</v>
      </c>
      <c r="CN51" s="25">
        <f t="shared" ca="1" si="6"/>
        <v>10872991.679787086</v>
      </c>
      <c r="CO51" s="24">
        <f ca="1">CM51+B61*('Trial 2'!CM35-CM51)/Inputs!B35/12</f>
        <v>903520.24073523714</v>
      </c>
      <c r="CP51" s="24">
        <f ca="1">CO51+B61*('Trial 2'!CO35-CO51)/Inputs!B35/12</f>
        <v>903139.97281905927</v>
      </c>
      <c r="CQ51" s="24">
        <f ca="1">CP51+B61*('Trial 2'!CP35-CP51)/Inputs!B35/12</f>
        <v>902685.759410906</v>
      </c>
      <c r="CR51" s="24">
        <f ca="1">CQ51+B61*('Trial 2'!CQ35-CQ51)/Inputs!B35/12</f>
        <v>902191.67849633982</v>
      </c>
      <c r="CS51" s="24">
        <f ca="1">CR51+B61*('Trial 2'!CR35-CR51)/Inputs!B35/12</f>
        <v>901659.42007258558</v>
      </c>
      <c r="CT51" s="24">
        <f ca="1">CS51+B61*('Trial 2'!CS35-CS51)/Inputs!B35/12</f>
        <v>901204.7869893543</v>
      </c>
      <c r="CU51" s="24">
        <f ca="1">CT51+B61*('Trial 2'!CT35-CT51)/Inputs!B35/12</f>
        <v>900897.69059433334</v>
      </c>
      <c r="CV51" s="24">
        <f ca="1">CU51+B61*('Trial 2'!CU35-CU51)/Inputs!B35/12</f>
        <v>900562.75498334377</v>
      </c>
      <c r="CW51" s="24">
        <f ca="1">CV51+B61*('Trial 2'!CV35-CV51)/Inputs!B35/12</f>
        <v>900116.24152267084</v>
      </c>
      <c r="CX51" s="24">
        <f ca="1">CW51+B61*('Trial 2'!CW35-CW51)/Inputs!B35/12</f>
        <v>899599.78203828644</v>
      </c>
      <c r="CY51" s="24">
        <f ca="1">CX51+B61*('Trial 2'!CX35-CX51)/Inputs!B35/12</f>
        <v>899248.39415555797</v>
      </c>
      <c r="CZ51" s="24">
        <f ca="1">CY51+B61*('Trial 2'!CY35-CY51)/Inputs!B35/12</f>
        <v>898868.56548667618</v>
      </c>
      <c r="DA51" s="25">
        <f t="shared" ca="1" si="7"/>
        <v>10813695.287304353</v>
      </c>
      <c r="DB51" s="24">
        <f ca="1">CZ51+B61*('Trial 2'!CZ35-CZ51)/Inputs!B35/12</f>
        <v>898357.72277815314</v>
      </c>
      <c r="DC51" s="24">
        <f ca="1">DB51+B61*('Trial 2'!DB35-DB51)/Inputs!B35/12</f>
        <v>898049.7249646897</v>
      </c>
      <c r="DD51" s="24">
        <f ca="1">DC51+B61*('Trial 2'!DC35-DC51)/Inputs!B35/12</f>
        <v>897719.99048129586</v>
      </c>
      <c r="DE51" s="24">
        <f ca="1">DD51+B61*('Trial 2'!DD35-DD51)/Inputs!B35/12</f>
        <v>897324.9360434151</v>
      </c>
      <c r="DF51" s="24">
        <f ca="1">DE51+B61*('Trial 2'!DE35-DE51)/Inputs!B35/12</f>
        <v>896874.2380595447</v>
      </c>
      <c r="DG51" s="24">
        <f ca="1">DF51+B61*('Trial 2'!DF35-DF51)/Inputs!B35/12</f>
        <v>896561.68702546426</v>
      </c>
      <c r="DH51" s="24">
        <f ca="1">DG51+B61*('Trial 2'!DG35-DG51)/Inputs!B35/12</f>
        <v>896177.01599399501</v>
      </c>
      <c r="DI51" s="24">
        <f ca="1">DH51+B61*('Trial 2'!DH35-DH51)/Inputs!B35/12</f>
        <v>895749.07099627331</v>
      </c>
      <c r="DJ51" s="24">
        <f ca="1">DI51+B61*('Trial 2'!DI35-DI51)/Inputs!B35/12</f>
        <v>895409.12835731707</v>
      </c>
      <c r="DK51" s="24">
        <f ca="1">DJ51+B61*('Trial 2'!DJ35-DJ51)/Inputs!B35/12</f>
        <v>894968.86839712749</v>
      </c>
      <c r="DL51" s="24">
        <f ca="1">DK51+B61*('Trial 2'!DK35-DK51)/Inputs!B35/12</f>
        <v>894558.79249906167</v>
      </c>
      <c r="DM51" s="24">
        <f ca="1">DL51+B61*('Trial 2'!DL35-DL51)/Inputs!B35/12</f>
        <v>894179.37776065886</v>
      </c>
      <c r="DN51" s="25">
        <f t="shared" ca="1" si="8"/>
        <v>10755930.553356996</v>
      </c>
      <c r="DO51" s="24">
        <f ca="1">DM51+B61*('Trial 2'!DM35-DM51)/Inputs!B35/12</f>
        <v>893841.93545762915</v>
      </c>
      <c r="DP51" s="24">
        <f ca="1">DO51+B61*('Trial 2'!DO35-DO51)/Inputs!B35/12</f>
        <v>893318.46364754112</v>
      </c>
      <c r="DQ51" s="24">
        <f ca="1">DP51+B61*('Trial 2'!DP35-DP51)/Inputs!B35/12</f>
        <v>892843.83872739016</v>
      </c>
      <c r="DR51" s="24">
        <f ca="1">DQ51+B61*('Trial 2'!DQ35-DQ51)/Inputs!B35/12</f>
        <v>892315.58388060576</v>
      </c>
      <c r="DS51" s="24">
        <f ca="1">DR51+B61*('Trial 2'!DR35-DR51)/Inputs!B35/12</f>
        <v>891952.7355744784</v>
      </c>
      <c r="DT51" s="24">
        <f ca="1">DS51+B61*('Trial 2'!DS35-DS51)/Inputs!B35/12</f>
        <v>891526.81929447758</v>
      </c>
      <c r="DU51" s="24">
        <f ca="1">DT51+B61*('Trial 2'!DT35-DT51)/Inputs!B35/12</f>
        <v>891142.76708647923</v>
      </c>
      <c r="DV51" s="24">
        <f ca="1">DU51+B61*('Trial 2'!DU35-DU51)/Inputs!B35/12</f>
        <v>890692.92088561319</v>
      </c>
      <c r="DW51" s="24">
        <f ca="1">DV51+B61*('Trial 2'!DV35-DV51)/Inputs!B35/12</f>
        <v>890257.19121443573</v>
      </c>
      <c r="DX51" s="24">
        <f ca="1">DW51+B61*('Trial 2'!DW35-DW51)/Inputs!B35/12</f>
        <v>889818.34790224349</v>
      </c>
      <c r="DY51" s="24">
        <f ca="1">DX51+B61*('Trial 2'!DX35-DX51)/Inputs!B35/12</f>
        <v>889368.04866182641</v>
      </c>
      <c r="DZ51" s="24">
        <f ca="1">DY51+B61*('Trial 2'!DY35-DY51)/Inputs!B35/12</f>
        <v>888996.44639256422</v>
      </c>
      <c r="EA51" s="25">
        <f t="shared" ca="1" si="9"/>
        <v>10696075.098725284</v>
      </c>
      <c r="EB51" s="24">
        <f ca="1">DZ51+B61*('Trial 2'!DZ35-DZ51)/Inputs!B35/12</f>
        <v>888505.11040158232</v>
      </c>
      <c r="EC51" s="24">
        <f ca="1">EB51+B61*('Trial 2'!EB35-EB51)/Inputs!B35/12</f>
        <v>888031.3272019967</v>
      </c>
      <c r="ED51" s="24">
        <f ca="1">EC51+B61*('Trial 2'!EC35-EC51)/Inputs!B35/12</f>
        <v>887574.8593300808</v>
      </c>
      <c r="EE51" s="24">
        <f ca="1">ED51+B61*('Trial 2'!ED35-ED51)/Inputs!B35/12</f>
        <v>887136.56739962858</v>
      </c>
      <c r="EF51" s="24">
        <f ca="1">EE51+B61*('Trial 2'!EE35-EE51)/Inputs!B35/12</f>
        <v>886686.50530929642</v>
      </c>
      <c r="EG51" s="24">
        <f ca="1">EF51+B61*('Trial 2'!EF35-EF51)/Inputs!B35/12</f>
        <v>886307.60645454074</v>
      </c>
      <c r="EH51" s="24">
        <f ca="1">EG51+B61*('Trial 2'!EG35-EG51)/Inputs!B35/12</f>
        <v>885940.3803332583</v>
      </c>
      <c r="EI51" s="24">
        <f ca="1">EH51+B61*('Trial 2'!EH35-EH51)/Inputs!B35/12</f>
        <v>885588.23294961755</v>
      </c>
      <c r="EJ51" s="24">
        <f ca="1">EI51+B61*('Trial 2'!EI35-EI51)/Inputs!B35/12</f>
        <v>885090.65546936274</v>
      </c>
      <c r="EK51" s="24">
        <f ca="1">EJ51+B61*('Trial 2'!EJ35-EJ51)/Inputs!B35/12</f>
        <v>884655.5103773789</v>
      </c>
      <c r="EL51" s="24">
        <f ca="1">EK51+B61*('Trial 2'!EK35-EK51)/Inputs!B35/12</f>
        <v>884295.49687892955</v>
      </c>
      <c r="EM51" s="24">
        <f ca="1">EL51+B61*('Trial 2'!EL35-EL51)/Inputs!B35/12</f>
        <v>883768.97861003585</v>
      </c>
      <c r="EN51" s="25">
        <f t="shared" ca="1" si="10"/>
        <v>10633581.230715707</v>
      </c>
    </row>
    <row r="52" spans="1:144" ht="12.75" customHeight="1" x14ac:dyDescent="0.2">
      <c r="A52" s="11" t="str">
        <f>Labels!B98</f>
        <v>Trial 03</v>
      </c>
      <c r="B52" s="24">
        <f>B8-B11+B61*0/Inputs!B35/12</f>
        <v>933333.33333333337</v>
      </c>
      <c r="C52" s="24">
        <f ca="1">B52+B61*('Trial 3'!B35-B52)/Inputs!B35/12</f>
        <v>933084.80360313877</v>
      </c>
      <c r="D52" s="24">
        <f ca="1">C52+B61*('Trial 3'!C35-C52)/Inputs!B35/12</f>
        <v>932816.66787981917</v>
      </c>
      <c r="E52" s="24">
        <f ca="1">D52+B61*('Trial 3'!D35-D52)/Inputs!B35/12</f>
        <v>932624.10767910746</v>
      </c>
      <c r="F52" s="24">
        <f ca="1">E52+B61*('Trial 3'!E35-E52)/Inputs!B35/12</f>
        <v>932338.74762147071</v>
      </c>
      <c r="G52" s="24">
        <f ca="1">F52+B61*('Trial 3'!F35-F52)/Inputs!B35/12</f>
        <v>932033.97920019261</v>
      </c>
      <c r="H52" s="24">
        <f ca="1">G52+B61*('Trial 3'!G35-G52)/Inputs!B35/12</f>
        <v>931706.70776827668</v>
      </c>
      <c r="I52" s="24">
        <f ca="1">H52+B61*('Trial 3'!H35-H52)/Inputs!B35/12</f>
        <v>931444.45203617925</v>
      </c>
      <c r="J52" s="24">
        <f ca="1">I52+B61*('Trial 3'!I35-I52)/Inputs!B35/12</f>
        <v>931206.51982658682</v>
      </c>
      <c r="K52" s="24">
        <f ca="1">J52+B61*('Trial 3'!J35-J52)/Inputs!B35/12</f>
        <v>931018.55798067618</v>
      </c>
      <c r="L52" s="24">
        <f ca="1">K52+B61*('Trial 3'!K35-K52)/Inputs!B35/12</f>
        <v>930735.25611221965</v>
      </c>
      <c r="M52" s="24">
        <f ca="1">L52+B61*('Trial 3'!L35-L52)/Inputs!B35/12</f>
        <v>930376.66899209691</v>
      </c>
      <c r="N52" s="25">
        <f t="shared" ca="1" si="0"/>
        <v>11182719.802033097</v>
      </c>
      <c r="O52" s="24">
        <f ca="1">M52+B61*('Trial 3'!M35-M52)/Inputs!B35/12</f>
        <v>929996.46065743885</v>
      </c>
      <c r="P52" s="24">
        <f ca="1">O52+B61*('Trial 3'!O35-O52)/Inputs!B35/12</f>
        <v>929631.33709510649</v>
      </c>
      <c r="Q52" s="24">
        <f ca="1">P52+B61*('Trial 3'!P35-P52)/Inputs!B35/12</f>
        <v>929299.75131509162</v>
      </c>
      <c r="R52" s="24">
        <f ca="1">Q52+B61*('Trial 3'!Q35-Q52)/Inputs!B35/12</f>
        <v>928987.51003295614</v>
      </c>
      <c r="S52" s="24">
        <f ca="1">R52+B61*('Trial 3'!R35-R52)/Inputs!B35/12</f>
        <v>928637.42765903217</v>
      </c>
      <c r="T52" s="24">
        <f ca="1">S52+B61*('Trial 3'!S35-S52)/Inputs!B35/12</f>
        <v>928334.39516444504</v>
      </c>
      <c r="U52" s="24">
        <f ca="1">T52+B61*('Trial 3'!T35-T52)/Inputs!B35/12</f>
        <v>927951.04974755715</v>
      </c>
      <c r="V52" s="24">
        <f ca="1">U52+B61*('Trial 3'!U35-U52)/Inputs!B35/12</f>
        <v>927660.70323719131</v>
      </c>
      <c r="W52" s="24">
        <f ca="1">V52+B61*('Trial 3'!V35-V52)/Inputs!B35/12</f>
        <v>927363.36780166032</v>
      </c>
      <c r="X52" s="24">
        <f ca="1">W52+B61*('Trial 3'!W35-W52)/Inputs!B35/12</f>
        <v>927098.62413837307</v>
      </c>
      <c r="Y52" s="24">
        <f ca="1">X52+B61*('Trial 3'!X35-X52)/Inputs!B35/12</f>
        <v>926684.72966683563</v>
      </c>
      <c r="Z52" s="24">
        <f ca="1">Y52+B61*('Trial 3'!Y35-Y52)/Inputs!B35/12</f>
        <v>926411.20495452383</v>
      </c>
      <c r="AA52" s="25">
        <f t="shared" ca="1" si="1"/>
        <v>11138056.561470214</v>
      </c>
      <c r="AB52" s="24">
        <f ca="1">Z52+B61*('Trial 3'!Z35-Z52)/Inputs!B35/12</f>
        <v>926112.80343643692</v>
      </c>
      <c r="AC52" s="24">
        <f ca="1">AB52+B61*('Trial 3'!AB35-AB52)/Inputs!B35/12</f>
        <v>925865.13231312169</v>
      </c>
      <c r="AD52" s="24">
        <f ca="1">AC52+B61*('Trial 3'!AC35-AC52)/Inputs!B35/12</f>
        <v>925508.8594188788</v>
      </c>
      <c r="AE52" s="24">
        <f ca="1">AD52+B61*('Trial 3'!AD35-AD52)/Inputs!B35/12</f>
        <v>925125.70339675341</v>
      </c>
      <c r="AF52" s="24">
        <f ca="1">AE52+B61*('Trial 3'!AE35-AE52)/Inputs!B35/12</f>
        <v>924720.55850248702</v>
      </c>
      <c r="AG52" s="24">
        <f ca="1">AF52+B61*('Trial 3'!AF35-AF52)/Inputs!B35/12</f>
        <v>924352.8840178469</v>
      </c>
      <c r="AH52" s="24">
        <f ca="1">AG52+B61*('Trial 3'!AG35-AG52)/Inputs!B35/12</f>
        <v>924069.84074239118</v>
      </c>
      <c r="AI52" s="24">
        <f ca="1">AH52+B61*('Trial 3'!AH35-AH52)/Inputs!B35/12</f>
        <v>923711.64430442161</v>
      </c>
      <c r="AJ52" s="24">
        <f ca="1">AI52+B61*('Trial 3'!AI35-AI52)/Inputs!B35/12</f>
        <v>923473.59045814397</v>
      </c>
      <c r="AK52" s="24">
        <f ca="1">AJ52+B61*('Trial 3'!AJ35-AJ52)/Inputs!B35/12</f>
        <v>923209.92549578834</v>
      </c>
      <c r="AL52" s="24">
        <f ca="1">AK52+B61*('Trial 3'!AK35-AK52)/Inputs!B35/12</f>
        <v>922824.81648440275</v>
      </c>
      <c r="AM52" s="24">
        <f ca="1">AL52+B61*('Trial 3'!AL35-AL52)/Inputs!B35/12</f>
        <v>922415.29323954263</v>
      </c>
      <c r="AN52" s="25">
        <f t="shared" ca="1" si="2"/>
        <v>11091391.051810216</v>
      </c>
      <c r="AO52" s="24">
        <f ca="1">AM52+B61*('Trial 3'!AM35-AM52)/Inputs!B35/12</f>
        <v>922049.85049419606</v>
      </c>
      <c r="AP52" s="24">
        <f ca="1">AO52+B61*('Trial 3'!AO35-AO52)/Inputs!B35/12</f>
        <v>921583.63663285773</v>
      </c>
      <c r="AQ52" s="24">
        <f ca="1">AP52+B61*('Trial 3'!AP35-AP52)/Inputs!B35/12</f>
        <v>921192.94435314985</v>
      </c>
      <c r="AR52" s="24">
        <f ca="1">AQ52+B61*('Trial 3'!AQ35-AQ52)/Inputs!B35/12</f>
        <v>920955.54387360997</v>
      </c>
      <c r="AS52" s="24">
        <f ca="1">AR52+B61*('Trial 3'!AR35-AR52)/Inputs!B35/12</f>
        <v>920533.74824192142</v>
      </c>
      <c r="AT52" s="24">
        <f ca="1">AS52+B61*('Trial 3'!AS35-AS52)/Inputs!B35/12</f>
        <v>920193.88590361993</v>
      </c>
      <c r="AU52" s="24">
        <f ca="1">AT52+B61*('Trial 3'!AT35-AT52)/Inputs!B35/12</f>
        <v>919922.13801781519</v>
      </c>
      <c r="AV52" s="24">
        <f ca="1">AU52+B61*('Trial 3'!AU35-AU52)/Inputs!B35/12</f>
        <v>919535.44912625034</v>
      </c>
      <c r="AW52" s="24">
        <f ca="1">AV52+B61*('Trial 3'!AV35-AV52)/Inputs!B35/12</f>
        <v>919232.19244748517</v>
      </c>
      <c r="AX52" s="24">
        <f ca="1">AW52+B61*('Trial 3'!AW35-AW52)/Inputs!B35/12</f>
        <v>918831.97906572535</v>
      </c>
      <c r="AY52" s="24">
        <f ca="1">AX52+B61*('Trial 3'!AX35-AX52)/Inputs!B35/12</f>
        <v>918393.35715501639</v>
      </c>
      <c r="AZ52" s="24">
        <f ca="1">AY52+B61*('Trial 3'!AY35-AY52)/Inputs!B35/12</f>
        <v>918085.53800705925</v>
      </c>
      <c r="BA52" s="25">
        <f t="shared" ca="1" si="3"/>
        <v>11040510.263318706</v>
      </c>
      <c r="BB52" s="24">
        <f ca="1">AZ52+B61*('Trial 3'!AZ35-AZ52)/Inputs!B35/12</f>
        <v>917733.32246190868</v>
      </c>
      <c r="BC52" s="24">
        <f ca="1">BB52+B61*('Trial 3'!BB35-BB52)/Inputs!B35/12</f>
        <v>917285.22037618549</v>
      </c>
      <c r="BD52" s="24">
        <f ca="1">BC52+B61*('Trial 3'!BC35-BC52)/Inputs!B35/12</f>
        <v>916879.02441398101</v>
      </c>
      <c r="BE52" s="24">
        <f ca="1">BD52+B61*('Trial 3'!BD35-BD52)/Inputs!B35/12</f>
        <v>916592.55613654968</v>
      </c>
      <c r="BF52" s="24">
        <f ca="1">BE52+B61*('Trial 3'!BE35-BE52)/Inputs!B35/12</f>
        <v>916264.68176291336</v>
      </c>
      <c r="BG52" s="24">
        <f ca="1">BF52+B61*('Trial 3'!BF35-BF52)/Inputs!B35/12</f>
        <v>915867.42803781223</v>
      </c>
      <c r="BH52" s="24">
        <f ca="1">BG52+B61*('Trial 3'!BG35-BG52)/Inputs!B35/12</f>
        <v>915523.53572653944</v>
      </c>
      <c r="BI52" s="24">
        <f ca="1">BH52+B61*('Trial 3'!BH35-BH52)/Inputs!B35/12</f>
        <v>915053.46890388674</v>
      </c>
      <c r="BJ52" s="24">
        <f ca="1">BI52+B61*('Trial 3'!BI35-BI52)/Inputs!B35/12</f>
        <v>914664.45116744866</v>
      </c>
      <c r="BK52" s="24">
        <f ca="1">BJ52+B61*('Trial 3'!BJ35-BJ52)/Inputs!B35/12</f>
        <v>914313.85323810182</v>
      </c>
      <c r="BL52" s="24">
        <f ca="1">BK52+B61*('Trial 3'!BK35-BK52)/Inputs!B35/12</f>
        <v>913978.88285517634</v>
      </c>
      <c r="BM52" s="24">
        <f ca="1">BL52+B61*('Trial 3'!BL35-BL52)/Inputs!B35/12</f>
        <v>913481.90290663054</v>
      </c>
      <c r="BN52" s="25">
        <f t="shared" ca="1" si="4"/>
        <v>10987638.327987134</v>
      </c>
      <c r="BO52" s="24">
        <f ca="1">BM52+B61*('Trial 3'!BM35-BM52)/Inputs!B35/12</f>
        <v>913195.24070000951</v>
      </c>
      <c r="BP52" s="24">
        <f ca="1">BO52+B61*('Trial 3'!BO35-BO52)/Inputs!B35/12</f>
        <v>912795.44094292237</v>
      </c>
      <c r="BQ52" s="24">
        <f ca="1">BP52+B61*('Trial 3'!BP35-BP52)/Inputs!B35/12</f>
        <v>912475.18059610063</v>
      </c>
      <c r="BR52" s="24">
        <f ca="1">BQ52+B61*('Trial 3'!BQ35-BQ52)/Inputs!B35/12</f>
        <v>912118.10749305272</v>
      </c>
      <c r="BS52" s="24">
        <f ca="1">BR52+B61*('Trial 3'!BR35-BR52)/Inputs!B35/12</f>
        <v>911703.31170159043</v>
      </c>
      <c r="BT52" s="24">
        <f ca="1">BS52+B61*('Trial 3'!BS35-BS52)/Inputs!B35/12</f>
        <v>911398.96243234281</v>
      </c>
      <c r="BU52" s="24">
        <f ca="1">BT52+B61*('Trial 3'!BT35-BT52)/Inputs!B35/12</f>
        <v>911053.14373326488</v>
      </c>
      <c r="BV52" s="24">
        <f ca="1">BU52+B61*('Trial 3'!BU35-BU52)/Inputs!B35/12</f>
        <v>910742.00044095819</v>
      </c>
      <c r="BW52" s="24">
        <f ca="1">BV52+B61*('Trial 3'!BV35-BV52)/Inputs!B35/12</f>
        <v>910413.07608364813</v>
      </c>
      <c r="BX52" s="24">
        <f ca="1">BW52+B61*('Trial 3'!BW35-BW52)/Inputs!B35/12</f>
        <v>909914.9705166847</v>
      </c>
      <c r="BY52" s="24">
        <f ca="1">BX52+B61*('Trial 3'!BX35-BX52)/Inputs!B35/12</f>
        <v>909455.75945937063</v>
      </c>
      <c r="BZ52" s="24">
        <f ca="1">BY52+B61*('Trial 3'!BY35-BY52)/Inputs!B35/12</f>
        <v>908994.67858534981</v>
      </c>
      <c r="CA52" s="25">
        <f t="shared" ca="1" si="5"/>
        <v>10934259.872685295</v>
      </c>
      <c r="CB52" s="24">
        <f ca="1">BZ52+B61*('Trial 3'!BZ35-BZ52)/Inputs!B35/12</f>
        <v>908517.28341818042</v>
      </c>
      <c r="CC52" s="24">
        <f ca="1">CB52+B61*('Trial 3'!CB35-CB52)/Inputs!B35/12</f>
        <v>908100.25120849675</v>
      </c>
      <c r="CD52" s="24">
        <f ca="1">CC52+B61*('Trial 3'!CC35-CC52)/Inputs!B35/12</f>
        <v>907760.32780411316</v>
      </c>
      <c r="CE52" s="24">
        <f ca="1">CD52+B61*('Trial 3'!CD35-CD52)/Inputs!B35/12</f>
        <v>907335.92008220858</v>
      </c>
      <c r="CF52" s="24">
        <f ca="1">CE52+B61*('Trial 3'!CE35-CE52)/Inputs!B35/12</f>
        <v>906953.29851972172</v>
      </c>
      <c r="CG52" s="24">
        <f ca="1">CF52+B61*('Trial 3'!CF35-CF52)/Inputs!B35/12</f>
        <v>906563.52262967895</v>
      </c>
      <c r="CH52" s="24">
        <f ca="1">CG52+B61*('Trial 3'!CG35-CG52)/Inputs!B35/12</f>
        <v>906183.88328879524</v>
      </c>
      <c r="CI52" s="24">
        <f ca="1">CH52+B61*('Trial 3'!CH35-CH52)/Inputs!B35/12</f>
        <v>905825.82277557219</v>
      </c>
      <c r="CJ52" s="24">
        <f ca="1">CI52+B61*('Trial 3'!CI35-CI52)/Inputs!B35/12</f>
        <v>905434.68684240652</v>
      </c>
      <c r="CK52" s="24">
        <f ca="1">CJ52+B61*('Trial 3'!CJ35-CJ52)/Inputs!B35/12</f>
        <v>904974.28755778749</v>
      </c>
      <c r="CL52" s="24">
        <f ca="1">CK52+B61*('Trial 3'!CK35-CK52)/Inputs!B35/12</f>
        <v>904569.48527036456</v>
      </c>
      <c r="CM52" s="24">
        <f ca="1">CL52+B61*('Trial 3'!CL35-CL52)/Inputs!B35/12</f>
        <v>904157.38667172007</v>
      </c>
      <c r="CN52" s="25">
        <f t="shared" ca="1" si="6"/>
        <v>10876376.156069046</v>
      </c>
      <c r="CO52" s="24">
        <f ca="1">CM52+B61*('Trial 3'!CM35-CM52)/Inputs!B35/12</f>
        <v>903644.34286087158</v>
      </c>
      <c r="CP52" s="24">
        <f ca="1">CO52+B61*('Trial 3'!CO35-CO52)/Inputs!B35/12</f>
        <v>903218.25826460309</v>
      </c>
      <c r="CQ52" s="24">
        <f ca="1">CP52+B61*('Trial 3'!CP35-CP52)/Inputs!B35/12</f>
        <v>902828.6929473913</v>
      </c>
      <c r="CR52" s="24">
        <f ca="1">CQ52+B61*('Trial 3'!CQ35-CQ52)/Inputs!B35/12</f>
        <v>902479.12385467056</v>
      </c>
      <c r="CS52" s="24">
        <f ca="1">CR52+B61*('Trial 3'!CR35-CR52)/Inputs!B35/12</f>
        <v>902123.87424724072</v>
      </c>
      <c r="CT52" s="24">
        <f ca="1">CS52+B61*('Trial 3'!CS35-CS52)/Inputs!B35/12</f>
        <v>901727.7081766671</v>
      </c>
      <c r="CU52" s="24">
        <f ca="1">CT52+B61*('Trial 3'!CT35-CT52)/Inputs!B35/12</f>
        <v>901399.54899774212</v>
      </c>
      <c r="CV52" s="24">
        <f ca="1">CU52+B61*('Trial 3'!CU35-CU52)/Inputs!B35/12</f>
        <v>900983.84120856447</v>
      </c>
      <c r="CW52" s="24">
        <f ca="1">CV52+B61*('Trial 3'!CV35-CV52)/Inputs!B35/12</f>
        <v>900615.32235104579</v>
      </c>
      <c r="CX52" s="24">
        <f ca="1">CW52+B61*('Trial 3'!CW35-CW52)/Inputs!B35/12</f>
        <v>900060.75013728789</v>
      </c>
      <c r="CY52" s="24">
        <f ca="1">CX52+B61*('Trial 3'!CX35-CX52)/Inputs!B35/12</f>
        <v>899681.95694686729</v>
      </c>
      <c r="CZ52" s="24">
        <f ca="1">CY52+B61*('Trial 3'!CY35-CY52)/Inputs!B35/12</f>
        <v>899218.20480203431</v>
      </c>
      <c r="DA52" s="25">
        <f t="shared" ca="1" si="7"/>
        <v>10817981.624794984</v>
      </c>
      <c r="DB52" s="24">
        <f ca="1">CZ52+B61*('Trial 3'!CZ35-CZ52)/Inputs!B35/12</f>
        <v>898822.48435599415</v>
      </c>
      <c r="DC52" s="24">
        <f ca="1">DB52+B61*('Trial 3'!DB35-DB52)/Inputs!B35/12</f>
        <v>898337.58728033979</v>
      </c>
      <c r="DD52" s="24">
        <f ca="1">DC52+B61*('Trial 3'!DC35-DC52)/Inputs!B35/12</f>
        <v>897850.45977750153</v>
      </c>
      <c r="DE52" s="24">
        <f ca="1">DD52+B61*('Trial 3'!DD35-DD52)/Inputs!B35/12</f>
        <v>897325.16776129755</v>
      </c>
      <c r="DF52" s="24">
        <f ca="1">DE52+B61*('Trial 3'!DE35-DE52)/Inputs!B35/12</f>
        <v>896800.86025908682</v>
      </c>
      <c r="DG52" s="24">
        <f ca="1">DF52+B61*('Trial 3'!DF35-DF52)/Inputs!B35/12</f>
        <v>896420.95703884738</v>
      </c>
      <c r="DH52" s="24">
        <f ca="1">DG52+B61*('Trial 3'!DG35-DG52)/Inputs!B35/12</f>
        <v>895955.55464877363</v>
      </c>
      <c r="DI52" s="24">
        <f ca="1">DH52+B61*('Trial 3'!DH35-DH52)/Inputs!B35/12</f>
        <v>895499.08542036812</v>
      </c>
      <c r="DJ52" s="24">
        <f ca="1">DI52+B61*('Trial 3'!DI35-DI52)/Inputs!B35/12</f>
        <v>895156.89913000783</v>
      </c>
      <c r="DK52" s="24">
        <f ca="1">DJ52+B61*('Trial 3'!DJ35-DJ52)/Inputs!B35/12</f>
        <v>894768.62732465821</v>
      </c>
      <c r="DL52" s="24">
        <f ca="1">DK52+B61*('Trial 3'!DK35-DK52)/Inputs!B35/12</f>
        <v>894254.15736373223</v>
      </c>
      <c r="DM52" s="24">
        <f ca="1">DL52+B61*('Trial 3'!DL35-DL52)/Inputs!B35/12</f>
        <v>893824.56303095387</v>
      </c>
      <c r="DN52" s="25">
        <f t="shared" ca="1" si="8"/>
        <v>10755016.403391562</v>
      </c>
      <c r="DO52" s="24">
        <f ca="1">DM52+B61*('Trial 3'!DM35-DM52)/Inputs!B35/12</f>
        <v>893392.51314896066</v>
      </c>
      <c r="DP52" s="24">
        <f ca="1">DO52+B61*('Trial 3'!DO35-DO52)/Inputs!B35/12</f>
        <v>892998.04712008254</v>
      </c>
      <c r="DQ52" s="24">
        <f ca="1">DP52+B61*('Trial 3'!DP35-DP52)/Inputs!B35/12</f>
        <v>892558.36013058561</v>
      </c>
      <c r="DR52" s="24">
        <f ca="1">DQ52+B61*('Trial 3'!DQ35-DQ52)/Inputs!B35/12</f>
        <v>892079.78778101655</v>
      </c>
      <c r="DS52" s="24">
        <f ca="1">DR52+B61*('Trial 3'!DR35-DR52)/Inputs!B35/12</f>
        <v>891645.94657805935</v>
      </c>
      <c r="DT52" s="24">
        <f ca="1">DS52+B61*('Trial 3'!DS35-DS52)/Inputs!B35/12</f>
        <v>891179.1386708389</v>
      </c>
      <c r="DU52" s="24">
        <f ca="1">DT52+B61*('Trial 3'!DT35-DT52)/Inputs!B35/12</f>
        <v>890677.98925239081</v>
      </c>
      <c r="DV52" s="24">
        <f ca="1">DU52+B61*('Trial 3'!DU35-DU52)/Inputs!B35/12</f>
        <v>890251.47972787789</v>
      </c>
      <c r="DW52" s="24">
        <f ca="1">DV52+B61*('Trial 3'!DV35-DV52)/Inputs!B35/12</f>
        <v>889770.82863285078</v>
      </c>
      <c r="DX52" s="24">
        <f ca="1">DW52+B61*('Trial 3'!DW35-DW52)/Inputs!B35/12</f>
        <v>889268.84329765895</v>
      </c>
      <c r="DY52" s="24">
        <f ca="1">DX52+B61*('Trial 3'!DX35-DX52)/Inputs!B35/12</f>
        <v>888854.89886857185</v>
      </c>
      <c r="DZ52" s="24">
        <f ca="1">DY52+B61*('Trial 3'!DY35-DY52)/Inputs!B35/12</f>
        <v>888327.20365828951</v>
      </c>
      <c r="EA52" s="25">
        <f t="shared" ca="1" si="9"/>
        <v>10691005.036867185</v>
      </c>
      <c r="EB52" s="24">
        <f ca="1">DZ52+B61*('Trial 3'!DZ35-DZ52)/Inputs!B35/12</f>
        <v>887915.18114891916</v>
      </c>
      <c r="EC52" s="24">
        <f ca="1">EB52+B61*('Trial 3'!EB35-EB52)/Inputs!B35/12</f>
        <v>887429.97932953062</v>
      </c>
      <c r="ED52" s="24">
        <f ca="1">EC52+B61*('Trial 3'!EC35-EC52)/Inputs!B35/12</f>
        <v>886964.02960749366</v>
      </c>
      <c r="EE52" s="24">
        <f ca="1">ED52+B61*('Trial 3'!ED35-ED52)/Inputs!B35/12</f>
        <v>886449.58354830323</v>
      </c>
      <c r="EF52" s="24">
        <f ca="1">EE52+B61*('Trial 3'!EE35-EE52)/Inputs!B35/12</f>
        <v>886035.87248357828</v>
      </c>
      <c r="EG52" s="24">
        <f ca="1">EF52+B61*('Trial 3'!EF35-EF52)/Inputs!B35/12</f>
        <v>885665.19462005328</v>
      </c>
      <c r="EH52" s="24">
        <f ca="1">EG52+B61*('Trial 3'!EG35-EG52)/Inputs!B35/12</f>
        <v>885157.83227891568</v>
      </c>
      <c r="EI52" s="24">
        <f ca="1">EH52+B61*('Trial 3'!EH35-EH52)/Inputs!B35/12</f>
        <v>884615.62124225718</v>
      </c>
      <c r="EJ52" s="24">
        <f ca="1">EI52+B61*('Trial 3'!EI35-EI52)/Inputs!B35/12</f>
        <v>884185.49324788421</v>
      </c>
      <c r="EK52" s="24">
        <f ca="1">EJ52+B61*('Trial 3'!EJ35-EJ52)/Inputs!B35/12</f>
        <v>883690.62725041236</v>
      </c>
      <c r="EL52" s="24">
        <f ca="1">EK52+B61*('Trial 3'!EK35-EK52)/Inputs!B35/12</f>
        <v>883261.90061855747</v>
      </c>
      <c r="EM52" s="24">
        <f ca="1">EL52+B61*('Trial 3'!EL35-EL52)/Inputs!B35/12</f>
        <v>882846.59937022626</v>
      </c>
      <c r="EN52" s="25">
        <f t="shared" ca="1" si="10"/>
        <v>10624217.91474613</v>
      </c>
    </row>
    <row r="53" spans="1:144" ht="12.75" customHeight="1" x14ac:dyDescent="0.2">
      <c r="A53" s="11" t="str">
        <f>Labels!B99</f>
        <v>Trial 04</v>
      </c>
      <c r="B53" s="24">
        <f>B8-B11+B61*0/Inputs!B35/12</f>
        <v>933333.33333333337</v>
      </c>
      <c r="C53" s="24">
        <f ca="1">B53+B61*('Trial 4'!B35-B53)/Inputs!B35/12</f>
        <v>932965.49092274532</v>
      </c>
      <c r="D53" s="24">
        <f ca="1">C53+B61*('Trial 4'!C35-C53)/Inputs!B35/12</f>
        <v>932611.81426642637</v>
      </c>
      <c r="E53" s="24">
        <f ca="1">D53+B61*('Trial 4'!D35-D53)/Inputs!B35/12</f>
        <v>932426.21876010986</v>
      </c>
      <c r="F53" s="24">
        <f ca="1">E53+B61*('Trial 4'!E35-E53)/Inputs!B35/12</f>
        <v>932148.05891749018</v>
      </c>
      <c r="G53" s="24">
        <f ca="1">F53+B61*('Trial 4'!F35-F53)/Inputs!B35/12</f>
        <v>931817.15897147858</v>
      </c>
      <c r="H53" s="24">
        <f ca="1">G53+B61*('Trial 4'!G35-G53)/Inputs!B35/12</f>
        <v>931542.84864920645</v>
      </c>
      <c r="I53" s="24">
        <f ca="1">H53+B61*('Trial 4'!H35-H53)/Inputs!B35/12</f>
        <v>931248.97661995678</v>
      </c>
      <c r="J53" s="24">
        <f ca="1">I53+B61*('Trial 4'!I35-I53)/Inputs!B35/12</f>
        <v>930929.3389802234</v>
      </c>
      <c r="K53" s="24">
        <f ca="1">J53+B61*('Trial 4'!J35-J53)/Inputs!B35/12</f>
        <v>930614.78495583404</v>
      </c>
      <c r="L53" s="24">
        <f ca="1">K53+B61*('Trial 4'!K35-K53)/Inputs!B35/12</f>
        <v>930358.44378718245</v>
      </c>
      <c r="M53" s="24">
        <f ca="1">L53+B61*('Trial 4'!L35-L53)/Inputs!B35/12</f>
        <v>930085.21358072257</v>
      </c>
      <c r="N53" s="25">
        <f t="shared" ca="1" si="0"/>
        <v>11180081.68174471</v>
      </c>
      <c r="O53" s="24">
        <f ca="1">M53+B61*('Trial 4'!M35-M53)/Inputs!B35/12</f>
        <v>929682.18393202301</v>
      </c>
      <c r="P53" s="24">
        <f ca="1">O53+B61*('Trial 4'!O35-O53)/Inputs!B35/12</f>
        <v>929440.93217913946</v>
      </c>
      <c r="Q53" s="24">
        <f ca="1">P53+B61*('Trial 4'!P35-P53)/Inputs!B35/12</f>
        <v>929163.55010132422</v>
      </c>
      <c r="R53" s="24">
        <f ca="1">Q53+B61*('Trial 4'!Q35-Q53)/Inputs!B35/12</f>
        <v>928830.43013964337</v>
      </c>
      <c r="S53" s="24">
        <f ca="1">R53+B61*('Trial 4'!R35-R53)/Inputs!B35/12</f>
        <v>928493.34720132221</v>
      </c>
      <c r="T53" s="24">
        <f ca="1">S53+B61*('Trial 4'!S35-S53)/Inputs!B35/12</f>
        <v>928228.21678327385</v>
      </c>
      <c r="U53" s="24">
        <f ca="1">T53+B61*('Trial 4'!T35-T53)/Inputs!B35/12</f>
        <v>927868.96332185762</v>
      </c>
      <c r="V53" s="24">
        <f ca="1">U53+B61*('Trial 4'!U35-U53)/Inputs!B35/12</f>
        <v>927516.55481995386</v>
      </c>
      <c r="W53" s="24">
        <f ca="1">V53+B61*('Trial 4'!V35-V53)/Inputs!B35/12</f>
        <v>927194.02165120537</v>
      </c>
      <c r="X53" s="24">
        <f ca="1">W53+B61*('Trial 4'!W35-W53)/Inputs!B35/12</f>
        <v>926871.01604212134</v>
      </c>
      <c r="Y53" s="24">
        <f ca="1">X53+B61*('Trial 4'!X35-X53)/Inputs!B35/12</f>
        <v>926635.96855423576</v>
      </c>
      <c r="Z53" s="24">
        <f ca="1">Y53+B61*('Trial 4'!Y35-Y53)/Inputs!B35/12</f>
        <v>926278.68015587167</v>
      </c>
      <c r="AA53" s="25">
        <f t="shared" ca="1" si="1"/>
        <v>11136203.864881972</v>
      </c>
      <c r="AB53" s="24">
        <f ca="1">Z53+B61*('Trial 4'!Z35-Z53)/Inputs!B35/12</f>
        <v>925911.70602687227</v>
      </c>
      <c r="AC53" s="24">
        <f ca="1">AB53+B61*('Trial 4'!AB35-AB53)/Inputs!B35/12</f>
        <v>925533.60633563821</v>
      </c>
      <c r="AD53" s="24">
        <f ca="1">AC53+B61*('Trial 4'!AC35-AC53)/Inputs!B35/12</f>
        <v>925232.75763072784</v>
      </c>
      <c r="AE53" s="24">
        <f ca="1">AD53+B61*('Trial 4'!AD35-AD53)/Inputs!B35/12</f>
        <v>924935.12027661584</v>
      </c>
      <c r="AF53" s="24">
        <f ca="1">AE53+B61*('Trial 4'!AE35-AE53)/Inputs!B35/12</f>
        <v>924671.11666780617</v>
      </c>
      <c r="AG53" s="24">
        <f ca="1">AF53+B61*('Trial 4'!AF35-AF53)/Inputs!B35/12</f>
        <v>924397.55615260382</v>
      </c>
      <c r="AH53" s="24">
        <f ca="1">AG53+B61*('Trial 4'!AG35-AG53)/Inputs!B35/12</f>
        <v>924076.7575264147</v>
      </c>
      <c r="AI53" s="24">
        <f ca="1">AH53+B61*('Trial 4'!AH35-AH53)/Inputs!B35/12</f>
        <v>923784.92619043123</v>
      </c>
      <c r="AJ53" s="24">
        <f ca="1">AI53+B61*('Trial 4'!AI35-AI53)/Inputs!B35/12</f>
        <v>923429.84182425274</v>
      </c>
      <c r="AK53" s="24">
        <f ca="1">AJ53+B61*('Trial 4'!AJ35-AJ53)/Inputs!B35/12</f>
        <v>923086.73910055251</v>
      </c>
      <c r="AL53" s="24">
        <f ca="1">AK53+B61*('Trial 4'!AK35-AK53)/Inputs!B35/12</f>
        <v>922778.90471485537</v>
      </c>
      <c r="AM53" s="24">
        <f ca="1">AL53+B61*('Trial 4'!AL35-AL53)/Inputs!B35/12</f>
        <v>922449.16177717445</v>
      </c>
      <c r="AN53" s="25">
        <f t="shared" ca="1" si="2"/>
        <v>11090288.194223946</v>
      </c>
      <c r="AO53" s="24">
        <f ca="1">AM53+B61*('Trial 4'!AM35-AM53)/Inputs!B35/12</f>
        <v>921977.04754274862</v>
      </c>
      <c r="AP53" s="24">
        <f ca="1">AO53+B61*('Trial 4'!AO35-AO53)/Inputs!B35/12</f>
        <v>921585.29696803563</v>
      </c>
      <c r="AQ53" s="24">
        <f ca="1">AP53+B61*('Trial 4'!AP35-AP53)/Inputs!B35/12</f>
        <v>921285.06977909035</v>
      </c>
      <c r="AR53" s="24">
        <f ca="1">AQ53+B61*('Trial 4'!AQ35-AQ53)/Inputs!B35/12</f>
        <v>920870.92416950397</v>
      </c>
      <c r="AS53" s="24">
        <f ca="1">AR53+B61*('Trial 4'!AR35-AR53)/Inputs!B35/12</f>
        <v>920454.24690266256</v>
      </c>
      <c r="AT53" s="24">
        <f ca="1">AS53+B61*('Trial 4'!AS35-AS53)/Inputs!B35/12</f>
        <v>920013.42737031227</v>
      </c>
      <c r="AU53" s="24">
        <f ca="1">AT53+B61*('Trial 4'!AT35-AT53)/Inputs!B35/12</f>
        <v>919736.21050015825</v>
      </c>
      <c r="AV53" s="24">
        <f ca="1">AU53+B61*('Trial 4'!AU35-AU53)/Inputs!B35/12</f>
        <v>919253.42361363512</v>
      </c>
      <c r="AW53" s="24">
        <f ca="1">AV53+B61*('Trial 4'!AV35-AV53)/Inputs!B35/12</f>
        <v>918901.78272762732</v>
      </c>
      <c r="AX53" s="24">
        <f ca="1">AW53+B61*('Trial 4'!AW35-AW53)/Inputs!B35/12</f>
        <v>918637.9797344784</v>
      </c>
      <c r="AY53" s="24">
        <f ca="1">AX53+B61*('Trial 4'!AX35-AX53)/Inputs!B35/12</f>
        <v>918326.43050406582</v>
      </c>
      <c r="AZ53" s="24">
        <f ca="1">AY53+B61*('Trial 4'!AY35-AY53)/Inputs!B35/12</f>
        <v>918005.02324523311</v>
      </c>
      <c r="BA53" s="25">
        <f t="shared" ca="1" si="3"/>
        <v>11039046.86305755</v>
      </c>
      <c r="BB53" s="24">
        <f ca="1">AZ53+B61*('Trial 4'!AZ35-AZ53)/Inputs!B35/12</f>
        <v>917611.91303879558</v>
      </c>
      <c r="BC53" s="24">
        <f ca="1">BB53+B61*('Trial 4'!BB35-BB53)/Inputs!B35/12</f>
        <v>917317.47451500536</v>
      </c>
      <c r="BD53" s="24">
        <f ca="1">BC53+B61*('Trial 4'!BC35-BC53)/Inputs!B35/12</f>
        <v>916923.25752704695</v>
      </c>
      <c r="BE53" s="24">
        <f ca="1">BD53+B61*('Trial 4'!BD35-BD53)/Inputs!B35/12</f>
        <v>916584.45746342791</v>
      </c>
      <c r="BF53" s="24">
        <f ca="1">BE53+B61*('Trial 4'!BE35-BE53)/Inputs!B35/12</f>
        <v>916094.08697372279</v>
      </c>
      <c r="BG53" s="24">
        <f ca="1">BF53+B61*('Trial 4'!BF35-BF53)/Inputs!B35/12</f>
        <v>915779.59116978734</v>
      </c>
      <c r="BH53" s="24">
        <f ca="1">BG53+B61*('Trial 4'!BG35-BG53)/Inputs!B35/12</f>
        <v>915393.66526854935</v>
      </c>
      <c r="BI53" s="24">
        <f ca="1">BH53+B61*('Trial 4'!BH35-BH53)/Inputs!B35/12</f>
        <v>914977.27748244465</v>
      </c>
      <c r="BJ53" s="24">
        <f ca="1">BI53+B61*('Trial 4'!BI35-BI53)/Inputs!B35/12</f>
        <v>914626.53521121922</v>
      </c>
      <c r="BK53" s="24">
        <f ca="1">BJ53+B61*('Trial 4'!BJ35-BJ53)/Inputs!B35/12</f>
        <v>914243.20117114834</v>
      </c>
      <c r="BL53" s="24">
        <f ca="1">BK53+B61*('Trial 4'!BK35-BK53)/Inputs!B35/12</f>
        <v>913796.31255558133</v>
      </c>
      <c r="BM53" s="24">
        <f ca="1">BL53+B61*('Trial 4'!BL35-BL53)/Inputs!B35/12</f>
        <v>913400.27817654226</v>
      </c>
      <c r="BN53" s="25">
        <f t="shared" ca="1" si="4"/>
        <v>10986748.050553272</v>
      </c>
      <c r="BO53" s="24">
        <f ca="1">BM53+B61*('Trial 4'!BM35-BM53)/Inputs!B35/12</f>
        <v>913002.75426036806</v>
      </c>
      <c r="BP53" s="24">
        <f ca="1">BO53+B61*('Trial 4'!BO35-BO53)/Inputs!B35/12</f>
        <v>912660.75757242145</v>
      </c>
      <c r="BQ53" s="24">
        <f ca="1">BP53+B61*('Trial 4'!BP35-BP53)/Inputs!B35/12</f>
        <v>912193.95686509181</v>
      </c>
      <c r="BR53" s="24">
        <f ca="1">BQ53+B61*('Trial 4'!BQ35-BQ53)/Inputs!B35/12</f>
        <v>911764.94660853804</v>
      </c>
      <c r="BS53" s="24">
        <f ca="1">BR53+B61*('Trial 4'!BR35-BR53)/Inputs!B35/12</f>
        <v>911370.14566724503</v>
      </c>
      <c r="BT53" s="24">
        <f ca="1">BS53+B61*('Trial 4'!BS35-BS53)/Inputs!B35/12</f>
        <v>910926.62549792451</v>
      </c>
      <c r="BU53" s="24">
        <f ca="1">BT53+B61*('Trial 4'!BT35-BT53)/Inputs!B35/12</f>
        <v>910604.69325117918</v>
      </c>
      <c r="BV53" s="24">
        <f ca="1">BU53+B61*('Trial 4'!BU35-BU53)/Inputs!B35/12</f>
        <v>910191.79002014478</v>
      </c>
      <c r="BW53" s="24">
        <f ca="1">BV53+B61*('Trial 4'!BV35-BV53)/Inputs!B35/12</f>
        <v>909881.90441062418</v>
      </c>
      <c r="BX53" s="24">
        <f ca="1">BW53+B61*('Trial 4'!BW35-BW53)/Inputs!B35/12</f>
        <v>909401.56886843196</v>
      </c>
      <c r="BY53" s="24">
        <f ca="1">BX53+B61*('Trial 4'!BX35-BX53)/Inputs!B35/12</f>
        <v>908959.86725483881</v>
      </c>
      <c r="BZ53" s="24">
        <f ca="1">BY53+B61*('Trial 4'!BY35-BY53)/Inputs!B35/12</f>
        <v>908509.47822308855</v>
      </c>
      <c r="CA53" s="25">
        <f t="shared" ca="1" si="5"/>
        <v>10929468.488499895</v>
      </c>
      <c r="CB53" s="24">
        <f ca="1">BZ53+B61*('Trial 4'!BZ35-BZ53)/Inputs!B35/12</f>
        <v>907993.16618873528</v>
      </c>
      <c r="CC53" s="24">
        <f ca="1">CB53+B61*('Trial 4'!CB35-CB53)/Inputs!B35/12</f>
        <v>907655.45025000186</v>
      </c>
      <c r="CD53" s="24">
        <f ca="1">CC53+B61*('Trial 4'!CC35-CC53)/Inputs!B35/12</f>
        <v>907271.49111996265</v>
      </c>
      <c r="CE53" s="24">
        <f ca="1">CD53+B61*('Trial 4'!CD35-CD53)/Inputs!B35/12</f>
        <v>906878.54610008898</v>
      </c>
      <c r="CF53" s="24">
        <f ca="1">CE53+B61*('Trial 4'!CE35-CE53)/Inputs!B35/12</f>
        <v>906452.23124703136</v>
      </c>
      <c r="CG53" s="24">
        <f ca="1">CF53+B61*('Trial 4'!CF35-CF53)/Inputs!B35/12</f>
        <v>905984.47124979191</v>
      </c>
      <c r="CH53" s="24">
        <f ca="1">CG53+B61*('Trial 4'!CG35-CG53)/Inputs!B35/12</f>
        <v>905511.14770833508</v>
      </c>
      <c r="CI53" s="24">
        <f ca="1">CH53+B61*('Trial 4'!CH35-CH53)/Inputs!B35/12</f>
        <v>905069.39304739097</v>
      </c>
      <c r="CJ53" s="24">
        <f ca="1">CI53+B61*('Trial 4'!CI35-CI53)/Inputs!B35/12</f>
        <v>904618.63120189705</v>
      </c>
      <c r="CK53" s="24">
        <f ca="1">CJ53+B61*('Trial 4'!CJ35-CJ53)/Inputs!B35/12</f>
        <v>904222.35696608329</v>
      </c>
      <c r="CL53" s="24">
        <f ca="1">CK53+B61*('Trial 4'!CK35-CK53)/Inputs!B35/12</f>
        <v>903687.18307951081</v>
      </c>
      <c r="CM53" s="24">
        <f ca="1">CL53+B61*('Trial 4'!CL35-CL53)/Inputs!B35/12</f>
        <v>903305.87779381254</v>
      </c>
      <c r="CN53" s="25">
        <f t="shared" ca="1" si="6"/>
        <v>10868649.945952643</v>
      </c>
      <c r="CO53" s="24">
        <f ca="1">CM53+B61*('Trial 4'!CM35-CM53)/Inputs!B35/12</f>
        <v>902915.55819849845</v>
      </c>
      <c r="CP53" s="24">
        <f ca="1">CO53+B61*('Trial 4'!CO35-CO53)/Inputs!B35/12</f>
        <v>902599.65732975595</v>
      </c>
      <c r="CQ53" s="24">
        <f ca="1">CP53+B61*('Trial 4'!CP35-CP53)/Inputs!B35/12</f>
        <v>902080.15977648937</v>
      </c>
      <c r="CR53" s="24">
        <f ca="1">CQ53+B61*('Trial 4'!CQ35-CQ53)/Inputs!B35/12</f>
        <v>901598.41537985334</v>
      </c>
      <c r="CS53" s="24">
        <f ca="1">CR53+B61*('Trial 4'!CR35-CR53)/Inputs!B35/12</f>
        <v>901153.72338347067</v>
      </c>
      <c r="CT53" s="24">
        <f ca="1">CS53+B61*('Trial 4'!CS35-CS53)/Inputs!B35/12</f>
        <v>900722.39554314676</v>
      </c>
      <c r="CU53" s="24">
        <f ca="1">CT53+B61*('Trial 4'!CT35-CT53)/Inputs!B35/12</f>
        <v>900293.49631810014</v>
      </c>
      <c r="CV53" s="24">
        <f ca="1">CU53+B61*('Trial 4'!CU35-CU53)/Inputs!B35/12</f>
        <v>899835.0821784687</v>
      </c>
      <c r="CW53" s="24">
        <f ca="1">CV53+B61*('Trial 4'!CV35-CV53)/Inputs!B35/12</f>
        <v>899452.24020699691</v>
      </c>
      <c r="CX53" s="24">
        <f ca="1">CW53+B61*('Trial 4'!CW35-CW53)/Inputs!B35/12</f>
        <v>899061.52124418737</v>
      </c>
      <c r="CY53" s="24">
        <f ca="1">CX53+B61*('Trial 4'!CX35-CX53)/Inputs!B35/12</f>
        <v>898630.21590889071</v>
      </c>
      <c r="CZ53" s="24">
        <f ca="1">CY53+B61*('Trial 4'!CY35-CY53)/Inputs!B35/12</f>
        <v>898209.55331657687</v>
      </c>
      <c r="DA53" s="25">
        <f t="shared" ca="1" si="7"/>
        <v>10806552.018784435</v>
      </c>
      <c r="DB53" s="24">
        <f ca="1">CZ53+B61*('Trial 4'!CZ35-CZ53)/Inputs!B35/12</f>
        <v>897809.08720914624</v>
      </c>
      <c r="DC53" s="24">
        <f ca="1">DB53+B61*('Trial 4'!DB35-DB53)/Inputs!B35/12</f>
        <v>897421.54011313315</v>
      </c>
      <c r="DD53" s="24">
        <f ca="1">DC53+B61*('Trial 4'!DC35-DC53)/Inputs!B35/12</f>
        <v>896992.37891455775</v>
      </c>
      <c r="DE53" s="24">
        <f ca="1">DD53+B61*('Trial 4'!DD35-DD53)/Inputs!B35/12</f>
        <v>896519.90826690965</v>
      </c>
      <c r="DF53" s="24">
        <f ca="1">DE53+B61*('Trial 4'!DE35-DE53)/Inputs!B35/12</f>
        <v>896074.25157805718</v>
      </c>
      <c r="DG53" s="24">
        <f ca="1">DF53+B61*('Trial 4'!DF35-DF53)/Inputs!B35/12</f>
        <v>895670.9695686691</v>
      </c>
      <c r="DH53" s="24">
        <f ca="1">DG53+B61*('Trial 4'!DG35-DG53)/Inputs!B35/12</f>
        <v>895193.1486753301</v>
      </c>
      <c r="DI53" s="24">
        <f ca="1">DH53+B61*('Trial 4'!DH35-DH53)/Inputs!B35/12</f>
        <v>894843.44971895218</v>
      </c>
      <c r="DJ53" s="24">
        <f ca="1">DI53+B61*('Trial 4'!DI35-DI53)/Inputs!B35/12</f>
        <v>894359.51990323141</v>
      </c>
      <c r="DK53" s="24">
        <f ca="1">DJ53+B61*('Trial 4'!DJ35-DJ53)/Inputs!B35/12</f>
        <v>893859.24886331661</v>
      </c>
      <c r="DL53" s="24">
        <f ca="1">DK53+B61*('Trial 4'!DK35-DK53)/Inputs!B35/12</f>
        <v>893453.38250009215</v>
      </c>
      <c r="DM53" s="24">
        <f ca="1">DL53+B61*('Trial 4'!DL35-DL53)/Inputs!B35/12</f>
        <v>893014.46817909332</v>
      </c>
      <c r="DN53" s="25">
        <f t="shared" ca="1" si="8"/>
        <v>10745211.353490489</v>
      </c>
      <c r="DO53" s="24">
        <f ca="1">DM53+B61*('Trial 4'!DM35-DM53)/Inputs!B35/12</f>
        <v>892497.02483367966</v>
      </c>
      <c r="DP53" s="24">
        <f ca="1">DO53+B61*('Trial 4'!DO35-DO53)/Inputs!B35/12</f>
        <v>892031.51598266966</v>
      </c>
      <c r="DQ53" s="24">
        <f ca="1">DP53+B61*('Trial 4'!DP35-DP53)/Inputs!B35/12</f>
        <v>891651.07061482372</v>
      </c>
      <c r="DR53" s="24">
        <f ca="1">DQ53+B61*('Trial 4'!DQ35-DQ53)/Inputs!B35/12</f>
        <v>891227.20170566405</v>
      </c>
      <c r="DS53" s="24">
        <f ca="1">DR53+B61*('Trial 4'!DR35-DR53)/Inputs!B35/12</f>
        <v>890769.30368021177</v>
      </c>
      <c r="DT53" s="24">
        <f ca="1">DS53+B61*('Trial 4'!DS35-DS53)/Inputs!B35/12</f>
        <v>890321.78547982045</v>
      </c>
      <c r="DU53" s="24">
        <f ca="1">DT53+B61*('Trial 4'!DT35-DT53)/Inputs!B35/12</f>
        <v>889898.9332788192</v>
      </c>
      <c r="DV53" s="24">
        <f ca="1">DU53+B61*('Trial 4'!DU35-DU53)/Inputs!B35/12</f>
        <v>889465.32292380487</v>
      </c>
      <c r="DW53" s="24">
        <f ca="1">DV53+B61*('Trial 4'!DV35-DV53)/Inputs!B35/12</f>
        <v>889052.41034542676</v>
      </c>
      <c r="DX53" s="24">
        <f ca="1">DW53+B61*('Trial 4'!DW35-DW53)/Inputs!B35/12</f>
        <v>888493.14535942709</v>
      </c>
      <c r="DY53" s="24">
        <f ca="1">DX53+B61*('Trial 4'!DX35-DX53)/Inputs!B35/12</f>
        <v>887972.54777729395</v>
      </c>
      <c r="DZ53" s="24">
        <f ca="1">DY53+B61*('Trial 4'!DY35-DY53)/Inputs!B35/12</f>
        <v>887574.34730930149</v>
      </c>
      <c r="EA53" s="25">
        <f t="shared" ca="1" si="9"/>
        <v>10680954.609290941</v>
      </c>
      <c r="EB53" s="24">
        <f ca="1">DZ53+B61*('Trial 4'!DZ35-DZ53)/Inputs!B35/12</f>
        <v>887130.7691977917</v>
      </c>
      <c r="EC53" s="24">
        <f ca="1">EB53+B61*('Trial 4'!EB35-EB53)/Inputs!B35/12</f>
        <v>886643.74926195794</v>
      </c>
      <c r="ED53" s="24">
        <f ca="1">EC53+B61*('Trial 4'!EC35-EC53)/Inputs!B35/12</f>
        <v>886094.00063811534</v>
      </c>
      <c r="EE53" s="24">
        <f ca="1">ED53+B61*('Trial 4'!ED35-ED53)/Inputs!B35/12</f>
        <v>885707.52904244617</v>
      </c>
      <c r="EF53" s="24">
        <f ca="1">EE53+B61*('Trial 4'!EE35-EE53)/Inputs!B35/12</f>
        <v>885244.37575820962</v>
      </c>
      <c r="EG53" s="24">
        <f ca="1">EF53+B61*('Trial 4'!EF35-EF53)/Inputs!B35/12</f>
        <v>884703.47610116319</v>
      </c>
      <c r="EH53" s="24">
        <f ca="1">EG53+B61*('Trial 4'!EG35-EG53)/Inputs!B35/12</f>
        <v>884323.1281418798</v>
      </c>
      <c r="EI53" s="24">
        <f ca="1">EH53+B61*('Trial 4'!EH35-EH53)/Inputs!B35/12</f>
        <v>883909.105027496</v>
      </c>
      <c r="EJ53" s="24">
        <f ca="1">EI53+B61*('Trial 4'!EI35-EI53)/Inputs!B35/12</f>
        <v>883445.6280748687</v>
      </c>
      <c r="EK53" s="24">
        <f ca="1">EJ53+B61*('Trial 4'!EJ35-EJ53)/Inputs!B35/12</f>
        <v>883057.65026480763</v>
      </c>
      <c r="EL53" s="24">
        <f ca="1">EK53+B61*('Trial 4'!EK35-EK53)/Inputs!B35/12</f>
        <v>882639.88332277385</v>
      </c>
      <c r="EM53" s="24">
        <f ca="1">EL53+B61*('Trial 4'!EL35-EL53)/Inputs!B35/12</f>
        <v>882303.22643230937</v>
      </c>
      <c r="EN53" s="25">
        <f t="shared" ca="1" si="10"/>
        <v>10615202.521263817</v>
      </c>
    </row>
    <row r="54" spans="1:144" ht="12.75" customHeight="1" x14ac:dyDescent="0.2">
      <c r="A54" s="11" t="str">
        <f>Labels!B100</f>
        <v>Trial 05</v>
      </c>
      <c r="B54" s="24">
        <f>B8-B11+B61*0/Inputs!B35/12</f>
        <v>933333.33333333337</v>
      </c>
      <c r="C54" s="24">
        <f ca="1">B54+B61*('Trial 5'!B35-B54)/Inputs!B35/12</f>
        <v>933024.45698974945</v>
      </c>
      <c r="D54" s="24">
        <f ca="1">C54+B61*('Trial 5'!C35-C54)/Inputs!B35/12</f>
        <v>932747.04309629439</v>
      </c>
      <c r="E54" s="24">
        <f ca="1">D54+B61*('Trial 5'!D35-D54)/Inputs!B35/12</f>
        <v>932477.24520987365</v>
      </c>
      <c r="F54" s="24">
        <f ca="1">E54+B61*('Trial 5'!E35-E54)/Inputs!B35/12</f>
        <v>932269.73816069926</v>
      </c>
      <c r="G54" s="24">
        <f ca="1">F54+B61*('Trial 5'!F35-F54)/Inputs!B35/12</f>
        <v>931925.40566899697</v>
      </c>
      <c r="H54" s="24">
        <f ca="1">G54+B61*('Trial 5'!G35-G54)/Inputs!B35/12</f>
        <v>931597.34423556377</v>
      </c>
      <c r="I54" s="24">
        <f ca="1">H54+B61*('Trial 5'!H35-H54)/Inputs!B35/12</f>
        <v>931379.4717901703</v>
      </c>
      <c r="J54" s="24">
        <f ca="1">I54+B61*('Trial 5'!I35-I54)/Inputs!B35/12</f>
        <v>930961.51035722333</v>
      </c>
      <c r="K54" s="24">
        <f ca="1">J54+B61*('Trial 5'!J35-J54)/Inputs!B35/12</f>
        <v>930629.88091104757</v>
      </c>
      <c r="L54" s="24">
        <f ca="1">K54+B61*('Trial 5'!K35-K54)/Inputs!B35/12</f>
        <v>930329.90795397689</v>
      </c>
      <c r="M54" s="24">
        <f ca="1">L54+B61*('Trial 5'!L35-L54)/Inputs!B35/12</f>
        <v>930058.89477428945</v>
      </c>
      <c r="N54" s="25">
        <f t="shared" ca="1" si="0"/>
        <v>11180734.232481221</v>
      </c>
      <c r="O54" s="24">
        <f ca="1">M54+B61*('Trial 5'!M35-M54)/Inputs!B35/12</f>
        <v>929739.44386886049</v>
      </c>
      <c r="P54" s="24">
        <f ca="1">O54+B61*('Trial 5'!O35-O54)/Inputs!B35/12</f>
        <v>929437.08085701044</v>
      </c>
      <c r="Q54" s="24">
        <f ca="1">P54+B61*('Trial 5'!P35-P54)/Inputs!B35/12</f>
        <v>929151.78009444789</v>
      </c>
      <c r="R54" s="24">
        <f ca="1">Q54+B61*('Trial 5'!Q35-Q54)/Inputs!B35/12</f>
        <v>928895.18176015466</v>
      </c>
      <c r="S54" s="24">
        <f ca="1">R54+B61*('Trial 5'!R35-R54)/Inputs!B35/12</f>
        <v>928541.7578584007</v>
      </c>
      <c r="T54" s="24">
        <f ca="1">S54+B61*('Trial 5'!S35-S54)/Inputs!B35/12</f>
        <v>928194.50635661534</v>
      </c>
      <c r="U54" s="24">
        <f ca="1">T54+B61*('Trial 5'!T35-T54)/Inputs!B35/12</f>
        <v>927826.22133133467</v>
      </c>
      <c r="V54" s="24">
        <f ca="1">U54+B61*('Trial 5'!U35-U54)/Inputs!B35/12</f>
        <v>927552.03053440631</v>
      </c>
      <c r="W54" s="24">
        <f ca="1">V54+B61*('Trial 5'!V35-V54)/Inputs!B35/12</f>
        <v>927290.54956596508</v>
      </c>
      <c r="X54" s="24">
        <f ca="1">W54+B61*('Trial 5'!W35-W54)/Inputs!B35/12</f>
        <v>926875.72050290892</v>
      </c>
      <c r="Y54" s="24">
        <f ca="1">X54+B61*('Trial 5'!X35-X54)/Inputs!B35/12</f>
        <v>926553.05914845178</v>
      </c>
      <c r="Z54" s="24">
        <f ca="1">Y54+B61*('Trial 5'!Y35-Y54)/Inputs!B35/12</f>
        <v>926216.59224588319</v>
      </c>
      <c r="AA54" s="25">
        <f t="shared" ca="1" si="1"/>
        <v>11136273.924124438</v>
      </c>
      <c r="AB54" s="24">
        <f ca="1">Z54+B61*('Trial 5'!Z35-Z54)/Inputs!B35/12</f>
        <v>925889.94148347562</v>
      </c>
      <c r="AC54" s="24">
        <f ca="1">AB54+B61*('Trial 5'!AB35-AB54)/Inputs!B35/12</f>
        <v>925621.25077483279</v>
      </c>
      <c r="AD54" s="24">
        <f ca="1">AC54+B61*('Trial 5'!AC35-AC54)/Inputs!B35/12</f>
        <v>925214.10610871844</v>
      </c>
      <c r="AE54" s="24">
        <f ca="1">AD54+B61*('Trial 5'!AD35-AD54)/Inputs!B35/12</f>
        <v>924886.2508629557</v>
      </c>
      <c r="AF54" s="24">
        <f ca="1">AE54+B61*('Trial 5'!AE35-AE54)/Inputs!B35/12</f>
        <v>924507.83907748421</v>
      </c>
      <c r="AG54" s="24">
        <f ca="1">AF54+B61*('Trial 5'!AF35-AF54)/Inputs!B35/12</f>
        <v>924215.86950704921</v>
      </c>
      <c r="AH54" s="24">
        <f ca="1">AG54+B61*('Trial 5'!AG35-AG54)/Inputs!B35/12</f>
        <v>923898.944863318</v>
      </c>
      <c r="AI54" s="24">
        <f ca="1">AH54+B61*('Trial 5'!AH35-AH54)/Inputs!B35/12</f>
        <v>923482.37984978186</v>
      </c>
      <c r="AJ54" s="24">
        <f ca="1">AI54+B61*('Trial 5'!AI35-AI54)/Inputs!B35/12</f>
        <v>923146.37613190769</v>
      </c>
      <c r="AK54" s="24">
        <f ca="1">AJ54+B61*('Trial 5'!AJ35-AJ54)/Inputs!B35/12</f>
        <v>922796.18524940324</v>
      </c>
      <c r="AL54" s="24">
        <f ca="1">AK54+B61*('Trial 5'!AK35-AK54)/Inputs!B35/12</f>
        <v>922509.09964231914</v>
      </c>
      <c r="AM54" s="24">
        <f ca="1">AL54+B61*('Trial 5'!AL35-AL54)/Inputs!B35/12</f>
        <v>922175.20304950571</v>
      </c>
      <c r="AN54" s="25">
        <f t="shared" ca="1" si="2"/>
        <v>11088343.446600752</v>
      </c>
      <c r="AO54" s="24">
        <f ca="1">AM54+B61*('Trial 5'!AM35-AM54)/Inputs!B35/12</f>
        <v>921865.80641353631</v>
      </c>
      <c r="AP54" s="24">
        <f ca="1">AO54+B61*('Trial 5'!AO35-AO54)/Inputs!B35/12</f>
        <v>921626.46679403132</v>
      </c>
      <c r="AQ54" s="24">
        <f ca="1">AP54+B61*('Trial 5'!AP35-AP54)/Inputs!B35/12</f>
        <v>921259.49521496857</v>
      </c>
      <c r="AR54" s="24">
        <f ca="1">AQ54+B61*('Trial 5'!AQ35-AQ54)/Inputs!B35/12</f>
        <v>920841.01652455213</v>
      </c>
      <c r="AS54" s="24">
        <f ca="1">AR54+B61*('Trial 5'!AR35-AR54)/Inputs!B35/12</f>
        <v>920555.75849029666</v>
      </c>
      <c r="AT54" s="24">
        <f ca="1">AS54+B61*('Trial 5'!AS35-AS54)/Inputs!B35/12</f>
        <v>920297.46518163057</v>
      </c>
      <c r="AU54" s="24">
        <f ca="1">AT54+B61*('Trial 5'!AT35-AT54)/Inputs!B35/12</f>
        <v>919867.43054696114</v>
      </c>
      <c r="AV54" s="24">
        <f ca="1">AU54+B61*('Trial 5'!AU35-AU54)/Inputs!B35/12</f>
        <v>919487.78411312797</v>
      </c>
      <c r="AW54" s="24">
        <f ca="1">AV54+B61*('Trial 5'!AV35-AV54)/Inputs!B35/12</f>
        <v>919113.54503344081</v>
      </c>
      <c r="AX54" s="24">
        <f ca="1">AW54+B61*('Trial 5'!AW35-AW54)/Inputs!B35/12</f>
        <v>918797.22380124999</v>
      </c>
      <c r="AY54" s="24">
        <f ca="1">AX54+B61*('Trial 5'!AX35-AX54)/Inputs!B35/12</f>
        <v>918480.33604958281</v>
      </c>
      <c r="AZ54" s="24">
        <f ca="1">AY54+B61*('Trial 5'!AY35-AY54)/Inputs!B35/12</f>
        <v>918077.83399087575</v>
      </c>
      <c r="BA54" s="25">
        <f t="shared" ca="1" si="3"/>
        <v>11040270.162154254</v>
      </c>
      <c r="BB54" s="24">
        <f ca="1">AZ54+B61*('Trial 5'!AZ35-AZ54)/Inputs!B35/12</f>
        <v>917746.39944228716</v>
      </c>
      <c r="BC54" s="24">
        <f ca="1">BB54+B61*('Trial 5'!BB35-BB54)/Inputs!B35/12</f>
        <v>917463.95120813057</v>
      </c>
      <c r="BD54" s="24">
        <f ca="1">BC54+B61*('Trial 5'!BC35-BC54)/Inputs!B35/12</f>
        <v>917180.68248580687</v>
      </c>
      <c r="BE54" s="24">
        <f ca="1">BD54+B61*('Trial 5'!BD35-BD54)/Inputs!B35/12</f>
        <v>916872.77522586589</v>
      </c>
      <c r="BF54" s="24">
        <f ca="1">BE54+B61*('Trial 5'!BE35-BE54)/Inputs!B35/12</f>
        <v>916461.74950972281</v>
      </c>
      <c r="BG54" s="24">
        <f ca="1">BF54+B61*('Trial 5'!BF35-BF54)/Inputs!B35/12</f>
        <v>916124.20692833047</v>
      </c>
      <c r="BH54" s="24">
        <f ca="1">BG54+B61*('Trial 5'!BG35-BG54)/Inputs!B35/12</f>
        <v>915686.71029854938</v>
      </c>
      <c r="BI54" s="24">
        <f ca="1">BH54+B61*('Trial 5'!BH35-BH54)/Inputs!B35/12</f>
        <v>915304.51367759902</v>
      </c>
      <c r="BJ54" s="24">
        <f ca="1">BI54+B61*('Trial 5'!BI35-BI54)/Inputs!B35/12</f>
        <v>914976.17247821472</v>
      </c>
      <c r="BK54" s="24">
        <f ca="1">BJ54+B61*('Trial 5'!BJ35-BJ54)/Inputs!B35/12</f>
        <v>914601.39246949472</v>
      </c>
      <c r="BL54" s="24">
        <f ca="1">BK54+B61*('Trial 5'!BK35-BK54)/Inputs!B35/12</f>
        <v>914174.07532265096</v>
      </c>
      <c r="BM54" s="24">
        <f ca="1">BL54+B61*('Trial 5'!BL35-BL54)/Inputs!B35/12</f>
        <v>913868.78530913137</v>
      </c>
      <c r="BN54" s="25">
        <f t="shared" ca="1" si="4"/>
        <v>10990461.414355785</v>
      </c>
      <c r="BO54" s="24">
        <f ca="1">BM54+B61*('Trial 5'!BM35-BM54)/Inputs!B35/12</f>
        <v>913557.52435606101</v>
      </c>
      <c r="BP54" s="24">
        <f ca="1">BO54+B61*('Trial 5'!BO35-BO54)/Inputs!B35/12</f>
        <v>913161.56128835224</v>
      </c>
      <c r="BQ54" s="24">
        <f ca="1">BP54+B61*('Trial 5'!BP35-BP54)/Inputs!B35/12</f>
        <v>912818.13279022824</v>
      </c>
      <c r="BR54" s="24">
        <f ca="1">BQ54+B61*('Trial 5'!BQ35-BQ54)/Inputs!B35/12</f>
        <v>912447.37106231425</v>
      </c>
      <c r="BS54" s="24">
        <f ca="1">BR54+B61*('Trial 5'!BR35-BR54)/Inputs!B35/12</f>
        <v>912076.83719431865</v>
      </c>
      <c r="BT54" s="24">
        <f ca="1">BS54+B61*('Trial 5'!BS35-BS54)/Inputs!B35/12</f>
        <v>911617.36140584468</v>
      </c>
      <c r="BU54" s="24">
        <f ca="1">BT54+B61*('Trial 5'!BT35-BT54)/Inputs!B35/12</f>
        <v>911174.75302292081</v>
      </c>
      <c r="BV54" s="24">
        <f ca="1">BU54+B61*('Trial 5'!BU35-BU54)/Inputs!B35/12</f>
        <v>910727.98600466968</v>
      </c>
      <c r="BW54" s="24">
        <f ca="1">BV54+B61*('Trial 5'!BV35-BV54)/Inputs!B35/12</f>
        <v>910266.12956340227</v>
      </c>
      <c r="BX54" s="24">
        <f ca="1">BW54+B61*('Trial 5'!BW35-BW54)/Inputs!B35/12</f>
        <v>909874.52326140995</v>
      </c>
      <c r="BY54" s="24">
        <f ca="1">BX54+B61*('Trial 5'!BX35-BX54)/Inputs!B35/12</f>
        <v>909391.92614507361</v>
      </c>
      <c r="BZ54" s="24">
        <f ca="1">BY54+B61*('Trial 5'!BY35-BY54)/Inputs!B35/12</f>
        <v>909059.69573769206</v>
      </c>
      <c r="CA54" s="25">
        <f t="shared" ca="1" si="5"/>
        <v>10936173.801832285</v>
      </c>
      <c r="CB54" s="24">
        <f ca="1">BZ54+B61*('Trial 5'!BZ35-BZ54)/Inputs!B35/12</f>
        <v>908593.00023263437</v>
      </c>
      <c r="CC54" s="24">
        <f ca="1">CB54+B61*('Trial 5'!CB35-CB54)/Inputs!B35/12</f>
        <v>908278.58816035721</v>
      </c>
      <c r="CD54" s="24">
        <f ca="1">CC54+B61*('Trial 5'!CC35-CC54)/Inputs!B35/12</f>
        <v>907953.16321224219</v>
      </c>
      <c r="CE54" s="24">
        <f ca="1">CD54+B61*('Trial 5'!CD35-CD54)/Inputs!B35/12</f>
        <v>907587.54360375518</v>
      </c>
      <c r="CF54" s="24">
        <f ca="1">CE54+B61*('Trial 5'!CE35-CE54)/Inputs!B35/12</f>
        <v>907154.35249791294</v>
      </c>
      <c r="CG54" s="24">
        <f ca="1">CF54+B61*('Trial 5'!CF35-CF54)/Inputs!B35/12</f>
        <v>906686.79740938521</v>
      </c>
      <c r="CH54" s="24">
        <f ca="1">CG54+B61*('Trial 5'!CG35-CG54)/Inputs!B35/12</f>
        <v>906268.632848704</v>
      </c>
      <c r="CI54" s="24">
        <f ca="1">CH54+B61*('Trial 5'!CH35-CH54)/Inputs!B35/12</f>
        <v>905791.49784786231</v>
      </c>
      <c r="CJ54" s="24">
        <f ca="1">CI54+B61*('Trial 5'!CI35-CI54)/Inputs!B35/12</f>
        <v>905400.2960175887</v>
      </c>
      <c r="CK54" s="24">
        <f ca="1">CJ54+B61*('Trial 5'!CJ35-CJ54)/Inputs!B35/12</f>
        <v>905035.97325068945</v>
      </c>
      <c r="CL54" s="24">
        <f ca="1">CK54+B61*('Trial 5'!CK35-CK54)/Inputs!B35/12</f>
        <v>904698.7996426007</v>
      </c>
      <c r="CM54" s="24">
        <f ca="1">CL54+B61*('Trial 5'!CL35-CL54)/Inputs!B35/12</f>
        <v>904249.09090070485</v>
      </c>
      <c r="CN54" s="25">
        <f t="shared" ca="1" si="6"/>
        <v>10877697.735624436</v>
      </c>
      <c r="CO54" s="24">
        <f ca="1">CM54+B61*('Trial 5'!CM35-CM54)/Inputs!B35/12</f>
        <v>903852.74364798132</v>
      </c>
      <c r="CP54" s="24">
        <f ca="1">CO54+B61*('Trial 5'!CO35-CO54)/Inputs!B35/12</f>
        <v>903440.38849088689</v>
      </c>
      <c r="CQ54" s="24">
        <f ca="1">CP54+B61*('Trial 5'!CP35-CP54)/Inputs!B35/12</f>
        <v>903015.3728825124</v>
      </c>
      <c r="CR54" s="24">
        <f ca="1">CQ54+B61*('Trial 5'!CQ35-CQ54)/Inputs!B35/12</f>
        <v>902591.83335452341</v>
      </c>
      <c r="CS54" s="24">
        <f ca="1">CR54+B61*('Trial 5'!CR35-CR54)/Inputs!B35/12</f>
        <v>902173.76072521356</v>
      </c>
      <c r="CT54" s="24">
        <f ca="1">CS54+B61*('Trial 5'!CS35-CS54)/Inputs!B35/12</f>
        <v>901751.16966997099</v>
      </c>
      <c r="CU54" s="24">
        <f ca="1">CT54+B61*('Trial 5'!CT35-CT54)/Inputs!B35/12</f>
        <v>901231.33017402526</v>
      </c>
      <c r="CV54" s="24">
        <f ca="1">CU54+B61*('Trial 5'!CU35-CU54)/Inputs!B35/12</f>
        <v>900871.30650028633</v>
      </c>
      <c r="CW54" s="24">
        <f ca="1">CV54+B61*('Trial 5'!CV35-CV54)/Inputs!B35/12</f>
        <v>900395.30890393863</v>
      </c>
      <c r="CX54" s="24">
        <f ca="1">CW54+B61*('Trial 5'!CW35-CW54)/Inputs!B35/12</f>
        <v>899940.93696189928</v>
      </c>
      <c r="CY54" s="24">
        <f ca="1">CX54+B61*('Trial 5'!CX35-CX54)/Inputs!B35/12</f>
        <v>899402.37753368611</v>
      </c>
      <c r="CZ54" s="24">
        <f ca="1">CY54+B61*('Trial 5'!CY35-CY54)/Inputs!B35/12</f>
        <v>898933.81611434591</v>
      </c>
      <c r="DA54" s="25">
        <f t="shared" ca="1" si="7"/>
        <v>10817600.344959268</v>
      </c>
      <c r="DB54" s="24">
        <f ca="1">CZ54+B61*('Trial 5'!CZ35-CZ54)/Inputs!B35/12</f>
        <v>898470.74628929491</v>
      </c>
      <c r="DC54" s="24">
        <f ca="1">DB54+B61*('Trial 5'!DB35-DB54)/Inputs!B35/12</f>
        <v>898042.19982660958</v>
      </c>
      <c r="DD54" s="24">
        <f ca="1">DC54+B61*('Trial 5'!DC35-DC54)/Inputs!B35/12</f>
        <v>897712.73011176684</v>
      </c>
      <c r="DE54" s="24">
        <f ca="1">DD54+B61*('Trial 5'!DD35-DD54)/Inputs!B35/12</f>
        <v>897197.22361994407</v>
      </c>
      <c r="DF54" s="24">
        <f ca="1">DE54+B61*('Trial 5'!DE35-DE54)/Inputs!B35/12</f>
        <v>896811.79634781496</v>
      </c>
      <c r="DG54" s="24">
        <f ca="1">DF54+B61*('Trial 5'!DF35-DF54)/Inputs!B35/12</f>
        <v>896497.32630353654</v>
      </c>
      <c r="DH54" s="24">
        <f ca="1">DG54+B61*('Trial 5'!DG35-DG54)/Inputs!B35/12</f>
        <v>896057.74775091582</v>
      </c>
      <c r="DI54" s="24">
        <f ca="1">DH54+B61*('Trial 5'!DH35-DH54)/Inputs!B35/12</f>
        <v>895586.61827085062</v>
      </c>
      <c r="DJ54" s="24">
        <f ca="1">DI54+B61*('Trial 5'!DI35-DI54)/Inputs!B35/12</f>
        <v>895105.93093946425</v>
      </c>
      <c r="DK54" s="24">
        <f ca="1">DJ54+B61*('Trial 5'!DJ35-DJ54)/Inputs!B35/12</f>
        <v>894639.42755714757</v>
      </c>
      <c r="DL54" s="24">
        <f ca="1">DK54+B61*('Trial 5'!DK35-DK54)/Inputs!B35/12</f>
        <v>894087.10297253518</v>
      </c>
      <c r="DM54" s="24">
        <f ca="1">DL54+B61*('Trial 5'!DL35-DL54)/Inputs!B35/12</f>
        <v>893543.65602929762</v>
      </c>
      <c r="DN54" s="25">
        <f t="shared" ca="1" si="8"/>
        <v>10753752.506019177</v>
      </c>
      <c r="DO54" s="24">
        <f ca="1">DM54+B61*('Trial 5'!DM35-DM54)/Inputs!B35/12</f>
        <v>893089.01808362431</v>
      </c>
      <c r="DP54" s="24">
        <f ca="1">DO54+B61*('Trial 5'!DO35-DO54)/Inputs!B35/12</f>
        <v>892769.49110520678</v>
      </c>
      <c r="DQ54" s="24">
        <f ca="1">DP54+B61*('Trial 5'!DP35-DP54)/Inputs!B35/12</f>
        <v>892409.82535820536</v>
      </c>
      <c r="DR54" s="24">
        <f ca="1">DQ54+B61*('Trial 5'!DQ35-DQ54)/Inputs!B35/12</f>
        <v>891948.82712512941</v>
      </c>
      <c r="DS54" s="24">
        <f ca="1">DR54+B61*('Trial 5'!DR35-DR54)/Inputs!B35/12</f>
        <v>891599.74340068642</v>
      </c>
      <c r="DT54" s="24">
        <f ca="1">DS54+B61*('Trial 5'!DS35-DS54)/Inputs!B35/12</f>
        <v>891114.34598378977</v>
      </c>
      <c r="DU54" s="24">
        <f ca="1">DT54+B61*('Trial 5'!DT35-DT54)/Inputs!B35/12</f>
        <v>890725.66431924014</v>
      </c>
      <c r="DV54" s="24">
        <f ca="1">DU54+B61*('Trial 5'!DU35-DU54)/Inputs!B35/12</f>
        <v>890300.68499683973</v>
      </c>
      <c r="DW54" s="24">
        <f ca="1">DV54+B61*('Trial 5'!DV35-DV54)/Inputs!B35/12</f>
        <v>889870.41058475652</v>
      </c>
      <c r="DX54" s="24">
        <f ca="1">DW54+B61*('Trial 5'!DW35-DW54)/Inputs!B35/12</f>
        <v>889519.69987863093</v>
      </c>
      <c r="DY54" s="24">
        <f ca="1">DX54+B61*('Trial 5'!DX35-DX54)/Inputs!B35/12</f>
        <v>889017.61386408575</v>
      </c>
      <c r="DZ54" s="24">
        <f ca="1">DY54+B61*('Trial 5'!DY35-DY54)/Inputs!B35/12</f>
        <v>888534.30733106926</v>
      </c>
      <c r="EA54" s="25">
        <f t="shared" ca="1" si="9"/>
        <v>10690899.632031264</v>
      </c>
      <c r="EB54" s="24">
        <f ca="1">DZ54+B61*('Trial 5'!DZ35-DZ54)/Inputs!B35/12</f>
        <v>888063.81097012525</v>
      </c>
      <c r="EC54" s="24">
        <f ca="1">EB54+B61*('Trial 5'!EB35-EB54)/Inputs!B35/12</f>
        <v>887653.57922813797</v>
      </c>
      <c r="ED54" s="24">
        <f ca="1">EC54+B61*('Trial 5'!EC35-EC54)/Inputs!B35/12</f>
        <v>887256.83469209587</v>
      </c>
      <c r="EE54" s="24">
        <f ca="1">ED54+B61*('Trial 5'!ED35-ED54)/Inputs!B35/12</f>
        <v>886818.41210767417</v>
      </c>
      <c r="EF54" s="24">
        <f ca="1">EE54+B61*('Trial 5'!EE35-EE54)/Inputs!B35/12</f>
        <v>886328.46567517705</v>
      </c>
      <c r="EG54" s="24">
        <f ca="1">EF54+B61*('Trial 5'!EF35-EF54)/Inputs!B35/12</f>
        <v>885893.36589596281</v>
      </c>
      <c r="EH54" s="24">
        <f ca="1">EG54+B61*('Trial 5'!EG35-EG54)/Inputs!B35/12</f>
        <v>885507.0680535204</v>
      </c>
      <c r="EI54" s="24">
        <f ca="1">EH54+B61*('Trial 5'!EH35-EH54)/Inputs!B35/12</f>
        <v>885012.09517722845</v>
      </c>
      <c r="EJ54" s="24">
        <f ca="1">EI54+B61*('Trial 5'!EI35-EI54)/Inputs!B35/12</f>
        <v>884597.42766534653</v>
      </c>
      <c r="EK54" s="24">
        <f ca="1">EJ54+B61*('Trial 5'!EJ35-EJ54)/Inputs!B35/12</f>
        <v>884177.73310741456</v>
      </c>
      <c r="EL54" s="24">
        <f ca="1">EK54+B61*('Trial 5'!EK35-EK54)/Inputs!B35/12</f>
        <v>883699.65328641573</v>
      </c>
      <c r="EM54" s="24">
        <f ca="1">EL54+B61*('Trial 5'!EL35-EL54)/Inputs!B35/12</f>
        <v>883330.70969337504</v>
      </c>
      <c r="EN54" s="25">
        <f t="shared" ca="1" si="10"/>
        <v>10628339.155552473</v>
      </c>
    </row>
    <row r="55" spans="1:144" ht="12.75" customHeight="1" x14ac:dyDescent="0.2">
      <c r="A55" s="11" t="str">
        <f>Labels!B101</f>
        <v>Trial 06</v>
      </c>
      <c r="B55" s="24">
        <f>B8-B11+B61*0/Inputs!B35/12</f>
        <v>933333.33333333337</v>
      </c>
      <c r="C55" s="24">
        <f ca="1">B55+B61*('Trial 6'!B35-B55)/Inputs!B35/12</f>
        <v>933114.76213108643</v>
      </c>
      <c r="D55" s="24">
        <f ca="1">C55+B61*('Trial 6'!C35-C55)/Inputs!B35/12</f>
        <v>932823.79434639704</v>
      </c>
      <c r="E55" s="24">
        <f ca="1">D55+B61*('Trial 6'!D35-D55)/Inputs!B35/12</f>
        <v>932488.90111536358</v>
      </c>
      <c r="F55" s="24">
        <f ca="1">E55+B61*('Trial 6'!E35-E55)/Inputs!B35/12</f>
        <v>932201.73199552635</v>
      </c>
      <c r="G55" s="24">
        <f ca="1">F55+B61*('Trial 6'!F35-F55)/Inputs!B35/12</f>
        <v>932023.03424986114</v>
      </c>
      <c r="H55" s="24">
        <f ca="1">G55+B61*('Trial 6'!G35-G55)/Inputs!B35/12</f>
        <v>931707.39344366186</v>
      </c>
      <c r="I55" s="24">
        <f ca="1">H55+B61*('Trial 6'!H35-H55)/Inputs!B35/12</f>
        <v>931392.78045642574</v>
      </c>
      <c r="J55" s="24">
        <f ca="1">I55+B61*('Trial 6'!I35-I55)/Inputs!B35/12</f>
        <v>931012.83819106012</v>
      </c>
      <c r="K55" s="24">
        <f ca="1">J55+B61*('Trial 6'!J35-J55)/Inputs!B35/12</f>
        <v>930725.94787148037</v>
      </c>
      <c r="L55" s="24">
        <f ca="1">K55+B61*('Trial 6'!K35-K55)/Inputs!B35/12</f>
        <v>930395.98917742632</v>
      </c>
      <c r="M55" s="24">
        <f ca="1">L55+B61*('Trial 6'!L35-L55)/Inputs!B35/12</f>
        <v>930093.44002257602</v>
      </c>
      <c r="N55" s="25">
        <f t="shared" ca="1" si="0"/>
        <v>11181313.946334198</v>
      </c>
      <c r="O55" s="24">
        <f ca="1">M55+B61*('Trial 6'!M35-M55)/Inputs!B35/12</f>
        <v>929792.0513372483</v>
      </c>
      <c r="P55" s="24">
        <f ca="1">O55+B61*('Trial 6'!O35-O55)/Inputs!B35/12</f>
        <v>929497.6361735753</v>
      </c>
      <c r="Q55" s="24">
        <f ca="1">P55+B61*('Trial 6'!P35-P55)/Inputs!B35/12</f>
        <v>929220.0490727073</v>
      </c>
      <c r="R55" s="24">
        <f ca="1">Q55+B61*('Trial 6'!Q35-Q55)/Inputs!B35/12</f>
        <v>928987.66719212185</v>
      </c>
      <c r="S55" s="24">
        <f ca="1">R55+B61*('Trial 6'!R35-R55)/Inputs!B35/12</f>
        <v>928740.20751732646</v>
      </c>
      <c r="T55" s="24">
        <f ca="1">S55+B61*('Trial 6'!S35-S55)/Inputs!B35/12</f>
        <v>928493.55987210502</v>
      </c>
      <c r="U55" s="24">
        <f ca="1">T55+B61*('Trial 6'!T35-T55)/Inputs!B35/12</f>
        <v>928098.19062469329</v>
      </c>
      <c r="V55" s="24">
        <f ca="1">U55+B61*('Trial 6'!U35-U55)/Inputs!B35/12</f>
        <v>927684.77769703965</v>
      </c>
      <c r="W55" s="24">
        <f ca="1">V55+B61*('Trial 6'!V35-V55)/Inputs!B35/12</f>
        <v>927295.0627093314</v>
      </c>
      <c r="X55" s="24">
        <f ca="1">W55+B61*('Trial 6'!W35-W55)/Inputs!B35/12</f>
        <v>927026.75223132328</v>
      </c>
      <c r="Y55" s="24">
        <f ca="1">X55+B61*('Trial 6'!X35-X55)/Inputs!B35/12</f>
        <v>926713.13335085765</v>
      </c>
      <c r="Z55" s="24">
        <f ca="1">Y55+B61*('Trial 6'!Y35-Y55)/Inputs!B35/12</f>
        <v>926496.2895005343</v>
      </c>
      <c r="AA55" s="25">
        <f t="shared" ca="1" si="1"/>
        <v>11138045.377278866</v>
      </c>
      <c r="AB55" s="24">
        <f ca="1">Z55+B61*('Trial 6'!Z35-Z55)/Inputs!B35/12</f>
        <v>926051.06304062332</v>
      </c>
      <c r="AC55" s="24">
        <f ca="1">AB55+B61*('Trial 6'!AB35-AB55)/Inputs!B35/12</f>
        <v>925740.57199000381</v>
      </c>
      <c r="AD55" s="24">
        <f ca="1">AC55+B61*('Trial 6'!AC35-AC55)/Inputs!B35/12</f>
        <v>925414.17965146259</v>
      </c>
      <c r="AE55" s="24">
        <f ca="1">AD55+B61*('Trial 6'!AD35-AD55)/Inputs!B35/12</f>
        <v>925138.62326587306</v>
      </c>
      <c r="AF55" s="24">
        <f ca="1">AE55+B61*('Trial 6'!AE35-AE55)/Inputs!B35/12</f>
        <v>924805.33326006657</v>
      </c>
      <c r="AG55" s="24">
        <f ca="1">AF55+B61*('Trial 6'!AF35-AF55)/Inputs!B35/12</f>
        <v>924492.09899703448</v>
      </c>
      <c r="AH55" s="24">
        <f ca="1">AG55+B61*('Trial 6'!AG35-AG55)/Inputs!B35/12</f>
        <v>924092.95351397444</v>
      </c>
      <c r="AI55" s="24">
        <f ca="1">AH55+B61*('Trial 6'!AH35-AH55)/Inputs!B35/12</f>
        <v>923753.95708445157</v>
      </c>
      <c r="AJ55" s="24">
        <f ca="1">AI55+B61*('Trial 6'!AI35-AI55)/Inputs!B35/12</f>
        <v>923355.43045728258</v>
      </c>
      <c r="AK55" s="24">
        <f ca="1">AJ55+B61*('Trial 6'!AJ35-AJ55)/Inputs!B35/12</f>
        <v>922989.86969696509</v>
      </c>
      <c r="AL55" s="24">
        <f ca="1">AK55+B61*('Trial 6'!AK35-AK55)/Inputs!B35/12</f>
        <v>922599.80359912128</v>
      </c>
      <c r="AM55" s="24">
        <f ca="1">AL55+B61*('Trial 6'!AL35-AL55)/Inputs!B35/12</f>
        <v>922222.68221317453</v>
      </c>
      <c r="AN55" s="25">
        <f t="shared" ca="1" si="2"/>
        <v>11090656.566770032</v>
      </c>
      <c r="AO55" s="24">
        <f ca="1">AM55+B61*('Trial 6'!AM35-AM55)/Inputs!B35/12</f>
        <v>921861.52003038023</v>
      </c>
      <c r="AP55" s="24">
        <f ca="1">AO55+B61*('Trial 6'!AO35-AO55)/Inputs!B35/12</f>
        <v>921422.81478276313</v>
      </c>
      <c r="AQ55" s="24">
        <f ca="1">AP55+B61*('Trial 6'!AP35-AP55)/Inputs!B35/12</f>
        <v>921010.76729857898</v>
      </c>
      <c r="AR55" s="24">
        <f ca="1">AQ55+B61*('Trial 6'!AQ35-AQ55)/Inputs!B35/12</f>
        <v>920615.65076407627</v>
      </c>
      <c r="AS55" s="24">
        <f ca="1">AR55+B61*('Trial 6'!AR35-AR55)/Inputs!B35/12</f>
        <v>920356.41710021603</v>
      </c>
      <c r="AT55" s="24">
        <f ca="1">AS55+B61*('Trial 6'!AS35-AS55)/Inputs!B35/12</f>
        <v>919997.38138554036</v>
      </c>
      <c r="AU55" s="24">
        <f ca="1">AT55+B61*('Trial 6'!AT35-AT55)/Inputs!B35/12</f>
        <v>919606.96251464565</v>
      </c>
      <c r="AV55" s="24">
        <f ca="1">AU55+B61*('Trial 6'!AU35-AU55)/Inputs!B35/12</f>
        <v>919333.46196091548</v>
      </c>
      <c r="AW55" s="24">
        <f ca="1">AV55+B61*('Trial 6'!AV35-AV55)/Inputs!B35/12</f>
        <v>919015.64460021304</v>
      </c>
      <c r="AX55" s="24">
        <f ca="1">AW55+B61*('Trial 6'!AW35-AW55)/Inputs!B35/12</f>
        <v>918705.63121198909</v>
      </c>
      <c r="AY55" s="24">
        <f ca="1">AX55+B61*('Trial 6'!AX35-AX55)/Inputs!B35/12</f>
        <v>918293.94564995891</v>
      </c>
      <c r="AZ55" s="24">
        <f ca="1">AY55+B61*('Trial 6'!AY35-AY55)/Inputs!B35/12</f>
        <v>917892.89074753318</v>
      </c>
      <c r="BA55" s="25">
        <f t="shared" ca="1" si="3"/>
        <v>11038113.088046812</v>
      </c>
      <c r="BB55" s="24">
        <f ca="1">AZ55+B61*('Trial 6'!AZ35-AZ55)/Inputs!B35/12</f>
        <v>917491.7540435727</v>
      </c>
      <c r="BC55" s="24">
        <f ca="1">BB55+B61*('Trial 6'!BB35-BB55)/Inputs!B35/12</f>
        <v>917080.77776694356</v>
      </c>
      <c r="BD55" s="24">
        <f ca="1">BC55+B61*('Trial 6'!BC35-BC55)/Inputs!B35/12</f>
        <v>916785.04605110991</v>
      </c>
      <c r="BE55" s="24">
        <f ca="1">BD55+B61*('Trial 6'!BD35-BD55)/Inputs!B35/12</f>
        <v>916304.54806325666</v>
      </c>
      <c r="BF55" s="24">
        <f ca="1">BE55+B61*('Trial 6'!BE35-BE55)/Inputs!B35/12</f>
        <v>915813.54961145134</v>
      </c>
      <c r="BG55" s="24">
        <f ca="1">BF55+B61*('Trial 6'!BF35-BF55)/Inputs!B35/12</f>
        <v>915410.61443607323</v>
      </c>
      <c r="BH55" s="24">
        <f ca="1">BG55+B61*('Trial 6'!BG35-BG55)/Inputs!B35/12</f>
        <v>915086.52894552564</v>
      </c>
      <c r="BI55" s="24">
        <f ca="1">BH55+B61*('Trial 6'!BH35-BH55)/Inputs!B35/12</f>
        <v>914603.49588590942</v>
      </c>
      <c r="BJ55" s="24">
        <f ca="1">BI55+B61*('Trial 6'!BI35-BI55)/Inputs!B35/12</f>
        <v>914293.87398696854</v>
      </c>
      <c r="BK55" s="24">
        <f ca="1">BJ55+B61*('Trial 6'!BJ35-BJ55)/Inputs!B35/12</f>
        <v>913871.5740503096</v>
      </c>
      <c r="BL55" s="24">
        <f ca="1">BK55+B61*('Trial 6'!BK35-BK55)/Inputs!B35/12</f>
        <v>913560.95891605446</v>
      </c>
      <c r="BM55" s="24">
        <f ca="1">BL55+B61*('Trial 6'!BL35-BL55)/Inputs!B35/12</f>
        <v>913286.26525451639</v>
      </c>
      <c r="BN55" s="25">
        <f t="shared" ca="1" si="4"/>
        <v>10983588.987011693</v>
      </c>
      <c r="BO55" s="24">
        <f ca="1">BM55+B61*('Trial 6'!BM35-BM55)/Inputs!B35/12</f>
        <v>912920.65009287058</v>
      </c>
      <c r="BP55" s="24">
        <f ca="1">BO55+B61*('Trial 6'!BO35-BO55)/Inputs!B35/12</f>
        <v>912487.03228547843</v>
      </c>
      <c r="BQ55" s="24">
        <f ca="1">BP55+B61*('Trial 6'!BP35-BP55)/Inputs!B35/12</f>
        <v>911991.52122965571</v>
      </c>
      <c r="BR55" s="24">
        <f ca="1">BQ55+B61*('Trial 6'!BQ35-BQ55)/Inputs!B35/12</f>
        <v>911582.90331820049</v>
      </c>
      <c r="BS55" s="24">
        <f ca="1">BR55+B61*('Trial 6'!BR35-BR55)/Inputs!B35/12</f>
        <v>911173.28118573199</v>
      </c>
      <c r="BT55" s="24">
        <f ca="1">BS55+B61*('Trial 6'!BS35-BS55)/Inputs!B35/12</f>
        <v>910719.42229355476</v>
      </c>
      <c r="BU55" s="24">
        <f ca="1">BT55+B61*('Trial 6'!BT35-BT55)/Inputs!B35/12</f>
        <v>910343.04216963286</v>
      </c>
      <c r="BV55" s="24">
        <f ca="1">BU55+B61*('Trial 6'!BU35-BU55)/Inputs!B35/12</f>
        <v>909938.48013884807</v>
      </c>
      <c r="BW55" s="24">
        <f ca="1">BV55+B61*('Trial 6'!BV35-BV55)/Inputs!B35/12</f>
        <v>909593.1886154376</v>
      </c>
      <c r="BX55" s="24">
        <f ca="1">BW55+B61*('Trial 6'!BW35-BW55)/Inputs!B35/12</f>
        <v>909232.77306636667</v>
      </c>
      <c r="BY55" s="24">
        <f ca="1">BX55+B61*('Trial 6'!BX35-BX55)/Inputs!B35/12</f>
        <v>908808.59820825735</v>
      </c>
      <c r="BZ55" s="24">
        <f ca="1">BY55+B61*('Trial 6'!BY35-BY55)/Inputs!B35/12</f>
        <v>908454.85957801074</v>
      </c>
      <c r="CA55" s="25">
        <f t="shared" ca="1" si="5"/>
        <v>10927245.752182046</v>
      </c>
      <c r="CB55" s="24">
        <f ca="1">BZ55+B61*('Trial 6'!BZ35-BZ55)/Inputs!B35/12</f>
        <v>908034.11245111609</v>
      </c>
      <c r="CC55" s="24">
        <f ca="1">CB55+B61*('Trial 6'!CB35-CB55)/Inputs!B35/12</f>
        <v>907732.64161882445</v>
      </c>
      <c r="CD55" s="24">
        <f ca="1">CC55+B61*('Trial 6'!CC35-CC55)/Inputs!B35/12</f>
        <v>907328.72446347587</v>
      </c>
      <c r="CE55" s="24">
        <f ca="1">CD55+B61*('Trial 6'!CD35-CD55)/Inputs!B35/12</f>
        <v>906904.25983373902</v>
      </c>
      <c r="CF55" s="24">
        <f ca="1">CE55+B61*('Trial 6'!CE35-CE55)/Inputs!B35/12</f>
        <v>906433.14695432922</v>
      </c>
      <c r="CG55" s="24">
        <f ca="1">CF55+B61*('Trial 6'!CF35-CF55)/Inputs!B35/12</f>
        <v>905979.28607732069</v>
      </c>
      <c r="CH55" s="24">
        <f ca="1">CG55+B61*('Trial 6'!CG35-CG55)/Inputs!B35/12</f>
        <v>905575.01614643331</v>
      </c>
      <c r="CI55" s="24">
        <f ca="1">CH55+B61*('Trial 6'!CH35-CH55)/Inputs!B35/12</f>
        <v>905133.15106930898</v>
      </c>
      <c r="CJ55" s="24">
        <f ca="1">CI55+B61*('Trial 6'!CI35-CI55)/Inputs!B35/12</f>
        <v>904753.72839199321</v>
      </c>
      <c r="CK55" s="24">
        <f ca="1">CJ55+B61*('Trial 6'!CJ35-CJ55)/Inputs!B35/12</f>
        <v>904281.33755483758</v>
      </c>
      <c r="CL55" s="24">
        <f ca="1">CK55+B61*('Trial 6'!CK35-CK55)/Inputs!B35/12</f>
        <v>903914.66973883018</v>
      </c>
      <c r="CM55" s="24">
        <f ca="1">CL55+B61*('Trial 6'!CL35-CL55)/Inputs!B35/12</f>
        <v>903463.51688665315</v>
      </c>
      <c r="CN55" s="25">
        <f t="shared" ca="1" si="6"/>
        <v>10869533.591186862</v>
      </c>
      <c r="CO55" s="24">
        <f ca="1">CM55+B61*('Trial 6'!CM35-CM55)/Inputs!B35/12</f>
        <v>903106.50298704684</v>
      </c>
      <c r="CP55" s="24">
        <f ca="1">CO55+B61*('Trial 6'!CO35-CO55)/Inputs!B35/12</f>
        <v>902707.22117838392</v>
      </c>
      <c r="CQ55" s="24">
        <f ca="1">CP55+B61*('Trial 6'!CP35-CP55)/Inputs!B35/12</f>
        <v>902287.90610364301</v>
      </c>
      <c r="CR55" s="24">
        <f ca="1">CQ55+B61*('Trial 6'!CQ35-CQ55)/Inputs!B35/12</f>
        <v>901847.62076265831</v>
      </c>
      <c r="CS55" s="24">
        <f ca="1">CR55+B61*('Trial 6'!CR35-CR55)/Inputs!B35/12</f>
        <v>901480.00087292271</v>
      </c>
      <c r="CT55" s="24">
        <f ca="1">CS55+B61*('Trial 6'!CS35-CS55)/Inputs!B35/12</f>
        <v>901066.22374212008</v>
      </c>
      <c r="CU55" s="24">
        <f ca="1">CT55+B61*('Trial 6'!CT35-CT55)/Inputs!B35/12</f>
        <v>900533.52377843333</v>
      </c>
      <c r="CV55" s="24">
        <f ca="1">CU55+B61*('Trial 6'!CU35-CU55)/Inputs!B35/12</f>
        <v>900072.00824436895</v>
      </c>
      <c r="CW55" s="24">
        <f ca="1">CV55+B61*('Trial 6'!CV35-CV55)/Inputs!B35/12</f>
        <v>899690.90638276038</v>
      </c>
      <c r="CX55" s="24">
        <f ca="1">CW55+B61*('Trial 6'!CW35-CW55)/Inputs!B35/12</f>
        <v>899373.86151616741</v>
      </c>
      <c r="CY55" s="24">
        <f ca="1">CX55+B61*('Trial 6'!CX35-CX55)/Inputs!B35/12</f>
        <v>898953.73655637924</v>
      </c>
      <c r="CZ55" s="24">
        <f ca="1">CY55+B61*('Trial 6'!CY35-CY55)/Inputs!B35/12</f>
        <v>898639.21362774877</v>
      </c>
      <c r="DA55" s="25">
        <f t="shared" ca="1" si="7"/>
        <v>10809758.725752631</v>
      </c>
      <c r="DB55" s="24">
        <f ca="1">CZ55+B61*('Trial 6'!CZ35-CZ55)/Inputs!B35/12</f>
        <v>898311.36193360121</v>
      </c>
      <c r="DC55" s="24">
        <f ca="1">DB55+B61*('Trial 6'!DB35-DB55)/Inputs!B35/12</f>
        <v>897958.50134614902</v>
      </c>
      <c r="DD55" s="24">
        <f ca="1">DC55+B61*('Trial 6'!DC35-DC55)/Inputs!B35/12</f>
        <v>897589.2924585992</v>
      </c>
      <c r="DE55" s="24">
        <f ca="1">DD55+B61*('Trial 6'!DD35-DD55)/Inputs!B35/12</f>
        <v>897114.66328295332</v>
      </c>
      <c r="DF55" s="24">
        <f ca="1">DE55+B61*('Trial 6'!DE35-DE55)/Inputs!B35/12</f>
        <v>896746.77725302568</v>
      </c>
      <c r="DG55" s="24">
        <f ca="1">DF55+B61*('Trial 6'!DF35-DF55)/Inputs!B35/12</f>
        <v>896210.22114615992</v>
      </c>
      <c r="DH55" s="24">
        <f ca="1">DG55+B61*('Trial 6'!DG35-DG55)/Inputs!B35/12</f>
        <v>895735.58876302675</v>
      </c>
      <c r="DI55" s="24">
        <f ca="1">DH55+B61*('Trial 6'!DH35-DH55)/Inputs!B35/12</f>
        <v>895278.35868656449</v>
      </c>
      <c r="DJ55" s="24">
        <f ca="1">DI55+B61*('Trial 6'!DI35-DI55)/Inputs!B35/12</f>
        <v>894799.16759156145</v>
      </c>
      <c r="DK55" s="24">
        <f ca="1">DJ55+B61*('Trial 6'!DJ35-DJ55)/Inputs!B35/12</f>
        <v>894439.27932000801</v>
      </c>
      <c r="DL55" s="24">
        <f ca="1">DK55+B61*('Trial 6'!DK35-DK55)/Inputs!B35/12</f>
        <v>894078.67280416237</v>
      </c>
      <c r="DM55" s="24">
        <f ca="1">DL55+B61*('Trial 6'!DL35-DL55)/Inputs!B35/12</f>
        <v>893591.92948922236</v>
      </c>
      <c r="DN55" s="25">
        <f t="shared" ca="1" si="8"/>
        <v>10751853.81407503</v>
      </c>
      <c r="DO55" s="24">
        <f ca="1">DM55+B61*('Trial 6'!DM35-DM55)/Inputs!B35/12</f>
        <v>893178.62904073938</v>
      </c>
      <c r="DP55" s="24">
        <f ca="1">DO55+B61*('Trial 6'!DO35-DO55)/Inputs!B35/12</f>
        <v>892806.16044005204</v>
      </c>
      <c r="DQ55" s="24">
        <f ca="1">DP55+B61*('Trial 6'!DP35-DP55)/Inputs!B35/12</f>
        <v>892350.29501569516</v>
      </c>
      <c r="DR55" s="24">
        <f ca="1">DQ55+B61*('Trial 6'!DQ35-DQ55)/Inputs!B35/12</f>
        <v>891860.81544213544</v>
      </c>
      <c r="DS55" s="24">
        <f ca="1">DR55+B61*('Trial 6'!DR35-DR55)/Inputs!B35/12</f>
        <v>891329.03102478152</v>
      </c>
      <c r="DT55" s="24">
        <f ca="1">DS55+B61*('Trial 6'!DS35-DS55)/Inputs!B35/12</f>
        <v>890837.95660373848</v>
      </c>
      <c r="DU55" s="24">
        <f ca="1">DT55+B61*('Trial 6'!DT35-DT55)/Inputs!B35/12</f>
        <v>890441.83024026128</v>
      </c>
      <c r="DV55" s="24">
        <f ca="1">DU55+B61*('Trial 6'!DU35-DU55)/Inputs!B35/12</f>
        <v>889899.34952674841</v>
      </c>
      <c r="DW55" s="24">
        <f ca="1">DV55+B61*('Trial 6'!DV35-DV55)/Inputs!B35/12</f>
        <v>889405.84441558039</v>
      </c>
      <c r="DX55" s="24">
        <f ca="1">DW55+B61*('Trial 6'!DW35-DW55)/Inputs!B35/12</f>
        <v>889012.80543806753</v>
      </c>
      <c r="DY55" s="24">
        <f ca="1">DX55+B61*('Trial 6'!DX35-DX55)/Inputs!B35/12</f>
        <v>888627.0301057949</v>
      </c>
      <c r="DZ55" s="24">
        <f ca="1">DY55+B61*('Trial 6'!DY35-DY55)/Inputs!B35/12</f>
        <v>888164.92657464382</v>
      </c>
      <c r="EA55" s="25">
        <f t="shared" ca="1" si="9"/>
        <v>10687914.673868239</v>
      </c>
      <c r="EB55" s="24">
        <f ca="1">DZ55+B61*('Trial 6'!DZ35-DZ55)/Inputs!B35/12</f>
        <v>887673.93525450025</v>
      </c>
      <c r="EC55" s="24">
        <f ca="1">EB55+B61*('Trial 6'!EB35-EB55)/Inputs!B35/12</f>
        <v>887253.57102957659</v>
      </c>
      <c r="ED55" s="24">
        <f ca="1">EC55+B61*('Trial 6'!EC35-EC55)/Inputs!B35/12</f>
        <v>886728.2196546765</v>
      </c>
      <c r="EE55" s="24">
        <f ca="1">ED55+B61*('Trial 6'!ED35-ED55)/Inputs!B35/12</f>
        <v>886363.33900038351</v>
      </c>
      <c r="EF55" s="24">
        <f ca="1">EE55+B61*('Trial 6'!EE35-EE55)/Inputs!B35/12</f>
        <v>886024.98797595443</v>
      </c>
      <c r="EG55" s="24">
        <f ca="1">EF55+B61*('Trial 6'!EF35-EF55)/Inputs!B35/12</f>
        <v>885588.37735986803</v>
      </c>
      <c r="EH55" s="24">
        <f ca="1">EG55+B61*('Trial 6'!EG35-EG55)/Inputs!B35/12</f>
        <v>885052.54458870145</v>
      </c>
      <c r="EI55" s="24">
        <f ca="1">EH55+B61*('Trial 6'!EH35-EH55)/Inputs!B35/12</f>
        <v>884589.27183090302</v>
      </c>
      <c r="EJ55" s="24">
        <f ca="1">EI55+B61*('Trial 6'!EI35-EI55)/Inputs!B35/12</f>
        <v>884146.14069163066</v>
      </c>
      <c r="EK55" s="24">
        <f ca="1">EJ55+B61*('Trial 6'!EJ35-EJ55)/Inputs!B35/12</f>
        <v>883777.39253074431</v>
      </c>
      <c r="EL55" s="24">
        <f ca="1">EK55+B61*('Trial 6'!EK35-EK55)/Inputs!B35/12</f>
        <v>883343.44446744991</v>
      </c>
      <c r="EM55" s="24">
        <f ca="1">EL55+B61*('Trial 6'!EL35-EL55)/Inputs!B35/12</f>
        <v>882985.2528346352</v>
      </c>
      <c r="EN55" s="25">
        <f t="shared" ca="1" si="10"/>
        <v>10623526.477219023</v>
      </c>
    </row>
    <row r="56" spans="1:144" ht="12.75" customHeight="1" x14ac:dyDescent="0.2">
      <c r="A56" s="11" t="str">
        <f>Labels!B102</f>
        <v>Trial 07</v>
      </c>
      <c r="B56" s="24">
        <f>B8-B11+B61*0/Inputs!B35/12</f>
        <v>933333.33333333337</v>
      </c>
      <c r="C56" s="24">
        <f ca="1">B56+B61*('Trial 7'!B35-B56)/Inputs!B35/12</f>
        <v>932984.93255391181</v>
      </c>
      <c r="D56" s="24">
        <f ca="1">C56+B61*('Trial 7'!C35-C56)/Inputs!B35/12</f>
        <v>932704.72356268857</v>
      </c>
      <c r="E56" s="24">
        <f ca="1">D56+B61*('Trial 7'!D35-D56)/Inputs!B35/12</f>
        <v>932333.32698313356</v>
      </c>
      <c r="F56" s="24">
        <f ca="1">E56+B61*('Trial 7'!E35-E56)/Inputs!B35/12</f>
        <v>931991.93442034326</v>
      </c>
      <c r="G56" s="24">
        <f ca="1">F56+B61*('Trial 7'!F35-F56)/Inputs!B35/12</f>
        <v>931625.74214784475</v>
      </c>
      <c r="H56" s="24">
        <f ca="1">G56+B61*('Trial 7'!G35-G56)/Inputs!B35/12</f>
        <v>931392.66575410822</v>
      </c>
      <c r="I56" s="24">
        <f ca="1">H56+B61*('Trial 7'!H35-H56)/Inputs!B35/12</f>
        <v>931105.99266544182</v>
      </c>
      <c r="J56" s="24">
        <f ca="1">I56+B61*('Trial 7'!I35-I56)/Inputs!B35/12</f>
        <v>930889.35922802216</v>
      </c>
      <c r="K56" s="24">
        <f ca="1">J56+B61*('Trial 7'!J35-J56)/Inputs!B35/12</f>
        <v>930662.24266693287</v>
      </c>
      <c r="L56" s="24">
        <f ca="1">K56+B61*('Trial 7'!K35-K56)/Inputs!B35/12</f>
        <v>930374.58077110536</v>
      </c>
      <c r="M56" s="24">
        <f ca="1">L56+B61*('Trial 7'!L35-L56)/Inputs!B35/12</f>
        <v>930016.92548205459</v>
      </c>
      <c r="N56" s="25">
        <f t="shared" ca="1" si="0"/>
        <v>11179415.759568922</v>
      </c>
      <c r="O56" s="24">
        <f ca="1">M56+B61*('Trial 7'!M35-M56)/Inputs!B35/12</f>
        <v>929678.09929781221</v>
      </c>
      <c r="P56" s="24">
        <f ca="1">O56+B61*('Trial 7'!O35-O56)/Inputs!B35/12</f>
        <v>929317.58063380886</v>
      </c>
      <c r="Q56" s="24">
        <f ca="1">P56+B61*('Trial 7'!P35-P56)/Inputs!B35/12</f>
        <v>929092.82703332615</v>
      </c>
      <c r="R56" s="24">
        <f ca="1">Q56+B61*('Trial 7'!Q35-Q56)/Inputs!B35/12</f>
        <v>928714.40207183023</v>
      </c>
      <c r="S56" s="24">
        <f ca="1">R56+B61*('Trial 7'!R35-R56)/Inputs!B35/12</f>
        <v>928459.51014876994</v>
      </c>
      <c r="T56" s="24">
        <f ca="1">S56+B61*('Trial 7'!S35-S56)/Inputs!B35/12</f>
        <v>928113.99419319641</v>
      </c>
      <c r="U56" s="24">
        <f ca="1">T56+B61*('Trial 7'!T35-T56)/Inputs!B35/12</f>
        <v>927816.52482545318</v>
      </c>
      <c r="V56" s="24">
        <f ca="1">U56+B61*('Trial 7'!U35-U56)/Inputs!B35/12</f>
        <v>927596.0545141038</v>
      </c>
      <c r="W56" s="24">
        <f ca="1">V56+B61*('Trial 7'!V35-V56)/Inputs!B35/12</f>
        <v>927147.98467143078</v>
      </c>
      <c r="X56" s="24">
        <f ca="1">W56+B61*('Trial 7'!W35-W56)/Inputs!B35/12</f>
        <v>926890.03960801347</v>
      </c>
      <c r="Y56" s="24">
        <f ca="1">X56+B61*('Trial 7'!X35-X56)/Inputs!B35/12</f>
        <v>926611.09143476782</v>
      </c>
      <c r="Z56" s="24">
        <f ca="1">Y56+B61*('Trial 7'!Y35-Y56)/Inputs!B35/12</f>
        <v>926222.58211984369</v>
      </c>
      <c r="AA56" s="25">
        <f t="shared" ca="1" si="1"/>
        <v>11135660.690552354</v>
      </c>
      <c r="AB56" s="24">
        <f ca="1">Z56+B61*('Trial 7'!Z35-Z56)/Inputs!B35/12</f>
        <v>925895.93854707468</v>
      </c>
      <c r="AC56" s="24">
        <f ca="1">AB56+B61*('Trial 7'!AB35-AB56)/Inputs!B35/12</f>
        <v>925522.55071022687</v>
      </c>
      <c r="AD56" s="24">
        <f ca="1">AC56+B61*('Trial 7'!AC35-AC56)/Inputs!B35/12</f>
        <v>925172.96080223192</v>
      </c>
      <c r="AE56" s="24">
        <f ca="1">AD56+B61*('Trial 7'!AD35-AD56)/Inputs!B35/12</f>
        <v>924875.56182843831</v>
      </c>
      <c r="AF56" s="24">
        <f ca="1">AE56+B61*('Trial 7'!AE35-AE56)/Inputs!B35/12</f>
        <v>924468.11206706928</v>
      </c>
      <c r="AG56" s="24">
        <f ca="1">AF56+B61*('Trial 7'!AF35-AF56)/Inputs!B35/12</f>
        <v>924081.76653343381</v>
      </c>
      <c r="AH56" s="24">
        <f ca="1">AG56+B61*('Trial 7'!AG35-AG56)/Inputs!B35/12</f>
        <v>923732.02299726394</v>
      </c>
      <c r="AI56" s="24">
        <f ca="1">AH56+B61*('Trial 7'!AH35-AH56)/Inputs!B35/12</f>
        <v>923466.39443089033</v>
      </c>
      <c r="AJ56" s="24">
        <f ca="1">AI56+B61*('Trial 7'!AI35-AI56)/Inputs!B35/12</f>
        <v>923155.80801569216</v>
      </c>
      <c r="AK56" s="24">
        <f ca="1">AJ56+B61*('Trial 7'!AJ35-AJ56)/Inputs!B35/12</f>
        <v>922911.80533459818</v>
      </c>
      <c r="AL56" s="24">
        <f ca="1">AK56+B61*('Trial 7'!AK35-AK56)/Inputs!B35/12</f>
        <v>922624.37842517928</v>
      </c>
      <c r="AM56" s="24">
        <f ca="1">AL56+B61*('Trial 7'!AL35-AL56)/Inputs!B35/12</f>
        <v>922275.0663375248</v>
      </c>
      <c r="AN56" s="25">
        <f t="shared" ca="1" si="2"/>
        <v>11088182.366029622</v>
      </c>
      <c r="AO56" s="24">
        <f ca="1">AM56+B61*('Trial 7'!AM35-AM56)/Inputs!B35/12</f>
        <v>921862.89715531305</v>
      </c>
      <c r="AP56" s="24">
        <f ca="1">AO56+B61*('Trial 7'!AO35-AO56)/Inputs!B35/12</f>
        <v>921452.14026930206</v>
      </c>
      <c r="AQ56" s="24">
        <f ca="1">AP56+B61*('Trial 7'!AP35-AP56)/Inputs!B35/12</f>
        <v>921097.99437366601</v>
      </c>
      <c r="AR56" s="24">
        <f ca="1">AQ56+B61*('Trial 7'!AQ35-AQ56)/Inputs!B35/12</f>
        <v>920709.70309453947</v>
      </c>
      <c r="AS56" s="24">
        <f ca="1">AR56+B61*('Trial 7'!AR35-AR56)/Inputs!B35/12</f>
        <v>920397.83447161934</v>
      </c>
      <c r="AT56" s="24">
        <f ca="1">AS56+B61*('Trial 7'!AS35-AS56)/Inputs!B35/12</f>
        <v>920018.44903949427</v>
      </c>
      <c r="AU56" s="24">
        <f ca="1">AT56+B61*('Trial 7'!AT35-AT56)/Inputs!B35/12</f>
        <v>919697.05046317342</v>
      </c>
      <c r="AV56" s="24">
        <f ca="1">AU56+B61*('Trial 7'!AU35-AU56)/Inputs!B35/12</f>
        <v>919214.648922964</v>
      </c>
      <c r="AW56" s="24">
        <f ca="1">AV56+B61*('Trial 7'!AV35-AV56)/Inputs!B35/12</f>
        <v>918772.03524647304</v>
      </c>
      <c r="AX56" s="24">
        <f ca="1">AW56+B61*('Trial 7'!AW35-AW56)/Inputs!B35/12</f>
        <v>918465.71572834207</v>
      </c>
      <c r="AY56" s="24">
        <f ca="1">AX56+B61*('Trial 7'!AX35-AX56)/Inputs!B35/12</f>
        <v>918118.59280935442</v>
      </c>
      <c r="AZ56" s="24">
        <f ca="1">AY56+B61*('Trial 7'!AY35-AY56)/Inputs!B35/12</f>
        <v>917722.65848733555</v>
      </c>
      <c r="BA56" s="25">
        <f t="shared" ca="1" si="3"/>
        <v>11037529.720061578</v>
      </c>
      <c r="BB56" s="24">
        <f ca="1">AZ56+B61*('Trial 7'!AZ35-AZ56)/Inputs!B35/12</f>
        <v>917293.56049314211</v>
      </c>
      <c r="BC56" s="24">
        <f ca="1">BB56+B61*('Trial 7'!BB35-BB56)/Inputs!B35/12</f>
        <v>916942.29202747252</v>
      </c>
      <c r="BD56" s="24">
        <f ca="1">BC56+B61*('Trial 7'!BC35-BC56)/Inputs!B35/12</f>
        <v>916550.29853060807</v>
      </c>
      <c r="BE56" s="24">
        <f ca="1">BD56+B61*('Trial 7'!BD35-BD56)/Inputs!B35/12</f>
        <v>916156.42564811837</v>
      </c>
      <c r="BF56" s="24">
        <f ca="1">BE56+B61*('Trial 7'!BE35-BE56)/Inputs!B35/12</f>
        <v>915776.3282560365</v>
      </c>
      <c r="BG56" s="24">
        <f ca="1">BF56+B61*('Trial 7'!BF35-BF56)/Inputs!B35/12</f>
        <v>915342.56067891896</v>
      </c>
      <c r="BH56" s="24">
        <f ca="1">BG56+B61*('Trial 7'!BG35-BG56)/Inputs!B35/12</f>
        <v>915049.84078242152</v>
      </c>
      <c r="BI56" s="24">
        <f ca="1">BH56+B61*('Trial 7'!BH35-BH56)/Inputs!B35/12</f>
        <v>914585.5788748156</v>
      </c>
      <c r="BJ56" s="24">
        <f ca="1">BI56+B61*('Trial 7'!BI35-BI56)/Inputs!B35/12</f>
        <v>914164.24844618922</v>
      </c>
      <c r="BK56" s="24">
        <f ca="1">BJ56+B61*('Trial 7'!BJ35-BJ56)/Inputs!B35/12</f>
        <v>913838.50903912087</v>
      </c>
      <c r="BL56" s="24">
        <f ca="1">BK56+B61*('Trial 7'!BK35-BK56)/Inputs!B35/12</f>
        <v>913421.50012221502</v>
      </c>
      <c r="BM56" s="24">
        <f ca="1">BL56+B61*('Trial 7'!BL35-BL56)/Inputs!B35/12</f>
        <v>913088.43890122767</v>
      </c>
      <c r="BN56" s="25">
        <f t="shared" ca="1" si="4"/>
        <v>10982209.581800286</v>
      </c>
      <c r="BO56" s="24">
        <f ca="1">BM56+B61*('Trial 7'!BM35-BM56)/Inputs!B35/12</f>
        <v>912695.15442359704</v>
      </c>
      <c r="BP56" s="24">
        <f ca="1">BO56+B61*('Trial 7'!BO35-BO56)/Inputs!B35/12</f>
        <v>912269.66846355808</v>
      </c>
      <c r="BQ56" s="24">
        <f ca="1">BP56+B61*('Trial 7'!BP35-BP56)/Inputs!B35/12</f>
        <v>911848.43685186515</v>
      </c>
      <c r="BR56" s="24">
        <f ca="1">BQ56+B61*('Trial 7'!BQ35-BQ56)/Inputs!B35/12</f>
        <v>911395.34764257108</v>
      </c>
      <c r="BS56" s="24">
        <f ca="1">BR56+B61*('Trial 7'!BR35-BR56)/Inputs!B35/12</f>
        <v>911035.60884085658</v>
      </c>
      <c r="BT56" s="24">
        <f ca="1">BS56+B61*('Trial 7'!BS35-BS56)/Inputs!B35/12</f>
        <v>910635.96348525537</v>
      </c>
      <c r="BU56" s="24">
        <f ca="1">BT56+B61*('Trial 7'!BT35-BT56)/Inputs!B35/12</f>
        <v>910333.81126121199</v>
      </c>
      <c r="BV56" s="24">
        <f ca="1">BU56+B61*('Trial 7'!BU35-BU56)/Inputs!B35/12</f>
        <v>909864.35666493839</v>
      </c>
      <c r="BW56" s="24">
        <f ca="1">BV56+B61*('Trial 7'!BV35-BV56)/Inputs!B35/12</f>
        <v>909485.81579489505</v>
      </c>
      <c r="BX56" s="24">
        <f ca="1">BW56+B61*('Trial 7'!BW35-BW56)/Inputs!B35/12</f>
        <v>909076.73295974743</v>
      </c>
      <c r="BY56" s="24">
        <f ca="1">BX56+B61*('Trial 7'!BX35-BX56)/Inputs!B35/12</f>
        <v>908695.63242800895</v>
      </c>
      <c r="BZ56" s="24">
        <f ca="1">BY56+B61*('Trial 7'!BY35-BY56)/Inputs!B35/12</f>
        <v>908317.22750441544</v>
      </c>
      <c r="CA56" s="25">
        <f t="shared" ca="1" si="5"/>
        <v>10925653.756320924</v>
      </c>
      <c r="CB56" s="24">
        <f ca="1">BZ56+B61*('Trial 7'!BZ35-BZ56)/Inputs!B35/12</f>
        <v>907970.94534768281</v>
      </c>
      <c r="CC56" s="24">
        <f ca="1">CB56+B61*('Trial 7'!CB35-CB56)/Inputs!B35/12</f>
        <v>907669.40429755615</v>
      </c>
      <c r="CD56" s="24">
        <f ca="1">CC56+B61*('Trial 7'!CC35-CC56)/Inputs!B35/12</f>
        <v>907180.61029580608</v>
      </c>
      <c r="CE56" s="24">
        <f ca="1">CD56+B61*('Trial 7'!CD35-CD56)/Inputs!B35/12</f>
        <v>906701.00678277039</v>
      </c>
      <c r="CF56" s="24">
        <f ca="1">CE56+B61*('Trial 7'!CE35-CE56)/Inputs!B35/12</f>
        <v>906256.63938658172</v>
      </c>
      <c r="CG56" s="24">
        <f ca="1">CF56+B61*('Trial 7'!CF35-CF56)/Inputs!B35/12</f>
        <v>905785.42559333204</v>
      </c>
      <c r="CH56" s="24">
        <f ca="1">CG56+B61*('Trial 7'!CG35-CG56)/Inputs!B35/12</f>
        <v>905363.57133932132</v>
      </c>
      <c r="CI56" s="24">
        <f ca="1">CH56+B61*('Trial 7'!CH35-CH56)/Inputs!B35/12</f>
        <v>904946.96884871833</v>
      </c>
      <c r="CJ56" s="24">
        <f ca="1">CI56+B61*('Trial 7'!CI35-CI56)/Inputs!B35/12</f>
        <v>904513.95205229276</v>
      </c>
      <c r="CK56" s="24">
        <f ca="1">CJ56+B61*('Trial 7'!CJ35-CJ56)/Inputs!B35/12</f>
        <v>904136.2948800578</v>
      </c>
      <c r="CL56" s="24">
        <f ca="1">CK56+B61*('Trial 7'!CK35-CK56)/Inputs!B35/12</f>
        <v>903771.83417244477</v>
      </c>
      <c r="CM56" s="24">
        <f ca="1">CL56+B61*('Trial 7'!CL35-CL56)/Inputs!B35/12</f>
        <v>903314.73477973626</v>
      </c>
      <c r="CN56" s="25">
        <f t="shared" ca="1" si="6"/>
        <v>10867611.3877763</v>
      </c>
      <c r="CO56" s="24">
        <f ca="1">CM56+B61*('Trial 7'!CM35-CM56)/Inputs!B35/12</f>
        <v>902868.4683217709</v>
      </c>
      <c r="CP56" s="24">
        <f ca="1">CO56+B61*('Trial 7'!CO35-CO56)/Inputs!B35/12</f>
        <v>902485.57859436295</v>
      </c>
      <c r="CQ56" s="24">
        <f ca="1">CP56+B61*('Trial 7'!CP35-CP56)/Inputs!B35/12</f>
        <v>902035.64928087825</v>
      </c>
      <c r="CR56" s="24">
        <f ca="1">CQ56+B61*('Trial 7'!CQ35-CQ56)/Inputs!B35/12</f>
        <v>901670.58041332162</v>
      </c>
      <c r="CS56" s="24">
        <f ca="1">CR56+B61*('Trial 7'!CR35-CR56)/Inputs!B35/12</f>
        <v>901161.62039980514</v>
      </c>
      <c r="CT56" s="24">
        <f ca="1">CS56+B61*('Trial 7'!CS35-CS56)/Inputs!B35/12</f>
        <v>900758.69197322964</v>
      </c>
      <c r="CU56" s="24">
        <f ca="1">CT56+B61*('Trial 7'!CT35-CT56)/Inputs!B35/12</f>
        <v>900285.81078526773</v>
      </c>
      <c r="CV56" s="24">
        <f ca="1">CU56+B61*('Trial 7'!CU35-CU56)/Inputs!B35/12</f>
        <v>899838.77895343699</v>
      </c>
      <c r="CW56" s="24">
        <f ca="1">CV56+B61*('Trial 7'!CV35-CV56)/Inputs!B35/12</f>
        <v>899388.30172811495</v>
      </c>
      <c r="CX56" s="24">
        <f ca="1">CW56+B61*('Trial 7'!CW35-CW56)/Inputs!B35/12</f>
        <v>898978.82768872357</v>
      </c>
      <c r="CY56" s="24">
        <f ca="1">CX56+B61*('Trial 7'!CX35-CX56)/Inputs!B35/12</f>
        <v>898502.55335592665</v>
      </c>
      <c r="CZ56" s="24">
        <f ca="1">CY56+B61*('Trial 7'!CY35-CY56)/Inputs!B35/12</f>
        <v>897974.45238740218</v>
      </c>
      <c r="DA56" s="25">
        <f t="shared" ca="1" si="7"/>
        <v>10805949.313882239</v>
      </c>
      <c r="DB56" s="24">
        <f ca="1">CZ56+B61*('Trial 7'!CZ35-CZ56)/Inputs!B35/12</f>
        <v>897607.88756197772</v>
      </c>
      <c r="DC56" s="24">
        <f ca="1">DB56+B61*('Trial 7'!DB35-DB56)/Inputs!B35/12</f>
        <v>897112.09722606605</v>
      </c>
      <c r="DD56" s="24">
        <f ca="1">DC56+B61*('Trial 7'!DC35-DC56)/Inputs!B35/12</f>
        <v>896602.18015253858</v>
      </c>
      <c r="DE56" s="24">
        <f ca="1">DD56+B61*('Trial 7'!DD35-DD56)/Inputs!B35/12</f>
        <v>896179.76984213525</v>
      </c>
      <c r="DF56" s="24">
        <f ca="1">DE56+B61*('Trial 7'!DE35-DE56)/Inputs!B35/12</f>
        <v>895826.29096139269</v>
      </c>
      <c r="DG56" s="24">
        <f ca="1">DF56+B61*('Trial 7'!DF35-DF56)/Inputs!B35/12</f>
        <v>895402.10697810259</v>
      </c>
      <c r="DH56" s="24">
        <f ca="1">DG56+B61*('Trial 7'!DG35-DG56)/Inputs!B35/12</f>
        <v>894953.63736063428</v>
      </c>
      <c r="DI56" s="24">
        <f ca="1">DH56+B61*('Trial 7'!DH35-DH56)/Inputs!B35/12</f>
        <v>894491.69723117806</v>
      </c>
      <c r="DJ56" s="24">
        <f ca="1">DI56+B61*('Trial 7'!DI35-DI56)/Inputs!B35/12</f>
        <v>894122.35781196179</v>
      </c>
      <c r="DK56" s="24">
        <f ca="1">DJ56+B61*('Trial 7'!DJ35-DJ56)/Inputs!B35/12</f>
        <v>893686.13065747032</v>
      </c>
      <c r="DL56" s="24">
        <f ca="1">DK56+B61*('Trial 7'!DK35-DK56)/Inputs!B35/12</f>
        <v>893183.592573378</v>
      </c>
      <c r="DM56" s="24">
        <f ca="1">DL56+B61*('Trial 7'!DL35-DL56)/Inputs!B35/12</f>
        <v>892715.90796612634</v>
      </c>
      <c r="DN56" s="25">
        <f t="shared" ca="1" si="8"/>
        <v>10741883.656322962</v>
      </c>
      <c r="DO56" s="24">
        <f ca="1">DM56+B61*('Trial 7'!DM35-DM56)/Inputs!B35/12</f>
        <v>892282.57806306356</v>
      </c>
      <c r="DP56" s="24">
        <f ca="1">DO56+B61*('Trial 7'!DO35-DO56)/Inputs!B35/12</f>
        <v>891921.27085633285</v>
      </c>
      <c r="DQ56" s="24">
        <f ca="1">DP56+B61*('Trial 7'!DP35-DP56)/Inputs!B35/12</f>
        <v>891413.34245222702</v>
      </c>
      <c r="DR56" s="24">
        <f ca="1">DQ56+B61*('Trial 7'!DQ35-DQ56)/Inputs!B35/12</f>
        <v>891031.00917145738</v>
      </c>
      <c r="DS56" s="24">
        <f ca="1">DR56+B61*('Trial 7'!DR35-DR56)/Inputs!B35/12</f>
        <v>890631.39466757304</v>
      </c>
      <c r="DT56" s="24">
        <f ca="1">DS56+B61*('Trial 7'!DS35-DS56)/Inputs!B35/12</f>
        <v>890067.80804282741</v>
      </c>
      <c r="DU56" s="24">
        <f ca="1">DT56+B61*('Trial 7'!DT35-DT56)/Inputs!B35/12</f>
        <v>889696.78095602419</v>
      </c>
      <c r="DV56" s="24">
        <f ca="1">DU56+B61*('Trial 7'!DU35-DU56)/Inputs!B35/12</f>
        <v>889169.46321039146</v>
      </c>
      <c r="DW56" s="24">
        <f ca="1">DV56+B61*('Trial 7'!DV35-DV56)/Inputs!B35/12</f>
        <v>888719.00290176866</v>
      </c>
      <c r="DX56" s="24">
        <f ca="1">DW56+B61*('Trial 7'!DW35-DW56)/Inputs!B35/12</f>
        <v>888211.81435572717</v>
      </c>
      <c r="DY56" s="24">
        <f ca="1">DX56+B61*('Trial 7'!DX35-DX56)/Inputs!B35/12</f>
        <v>887749.49539089797</v>
      </c>
      <c r="DZ56" s="24">
        <f ca="1">DY56+B61*('Trial 7'!DY35-DY56)/Inputs!B35/12</f>
        <v>887183.56499611342</v>
      </c>
      <c r="EA56" s="25">
        <f t="shared" ca="1" si="9"/>
        <v>10678077.525064403</v>
      </c>
      <c r="EB56" s="24">
        <f ca="1">DZ56+B61*('Trial 7'!DZ35-DZ56)/Inputs!B35/12</f>
        <v>886680.47263770353</v>
      </c>
      <c r="EC56" s="24">
        <f ca="1">EB56+B61*('Trial 7'!EB35-EB56)/Inputs!B35/12</f>
        <v>886160.9215474237</v>
      </c>
      <c r="ED56" s="24">
        <f ca="1">EC56+B61*('Trial 7'!EC35-EC56)/Inputs!B35/12</f>
        <v>885689.31678151013</v>
      </c>
      <c r="EE56" s="24">
        <f ca="1">ED56+B61*('Trial 7'!ED35-ED56)/Inputs!B35/12</f>
        <v>885301.92677761824</v>
      </c>
      <c r="EF56" s="24">
        <f ca="1">EE56+B61*('Trial 7'!EE35-EE56)/Inputs!B35/12</f>
        <v>884906.73504726647</v>
      </c>
      <c r="EG56" s="24">
        <f ca="1">EF56+B61*('Trial 7'!EF35-EF56)/Inputs!B35/12</f>
        <v>884393.8920677962</v>
      </c>
      <c r="EH56" s="24">
        <f ca="1">EG56+B61*('Trial 7'!EG35-EG56)/Inputs!B35/12</f>
        <v>883929.5549950063</v>
      </c>
      <c r="EI56" s="24">
        <f ca="1">EH56+B61*('Trial 7'!EH35-EH56)/Inputs!B35/12</f>
        <v>883553.00936435279</v>
      </c>
      <c r="EJ56" s="24">
        <f ca="1">EI56+B61*('Trial 7'!EI35-EI56)/Inputs!B35/12</f>
        <v>883152.74712890375</v>
      </c>
      <c r="EK56" s="24">
        <f ca="1">EJ56+B61*('Trial 7'!EJ35-EJ56)/Inputs!B35/12</f>
        <v>882748.46033773723</v>
      </c>
      <c r="EL56" s="24">
        <f ca="1">EK56+B61*('Trial 7'!EK35-EK56)/Inputs!B35/12</f>
        <v>882188.63523741649</v>
      </c>
      <c r="EM56" s="24">
        <f ca="1">EL56+B61*('Trial 7'!EL35-EL56)/Inputs!B35/12</f>
        <v>881832.16200431623</v>
      </c>
      <c r="EN56" s="25">
        <f t="shared" ca="1" si="10"/>
        <v>10610537.83392705</v>
      </c>
    </row>
    <row r="57" spans="1:144" ht="12.75" customHeight="1" x14ac:dyDescent="0.2">
      <c r="A57" s="11" t="str">
        <f>Labels!B103</f>
        <v>Trial 08</v>
      </c>
      <c r="B57" s="24">
        <f>B8-B11+B61*0/Inputs!B35/12</f>
        <v>933333.33333333337</v>
      </c>
      <c r="C57" s="24">
        <f ca="1">B57+B61*('Trial 8'!B35-B57)/Inputs!B35/12</f>
        <v>932995.98777409701</v>
      </c>
      <c r="D57" s="24">
        <f ca="1">C57+B61*('Trial 8'!C35-C57)/Inputs!B35/12</f>
        <v>932745.81620617001</v>
      </c>
      <c r="E57" s="24">
        <f ca="1">D57+B61*('Trial 8'!D35-D57)/Inputs!B35/12</f>
        <v>932388.24767502188</v>
      </c>
      <c r="F57" s="24">
        <f ca="1">E57+B61*('Trial 8'!E35-E57)/Inputs!B35/12</f>
        <v>932060.86837049213</v>
      </c>
      <c r="G57" s="24">
        <f ca="1">F57+B61*('Trial 8'!F35-F57)/Inputs!B35/12</f>
        <v>931876.53026553406</v>
      </c>
      <c r="H57" s="24">
        <f ca="1">G57+B61*('Trial 8'!G35-G57)/Inputs!B35/12</f>
        <v>931562.80721003271</v>
      </c>
      <c r="I57" s="24">
        <f ca="1">H57+B61*('Trial 8'!H35-H57)/Inputs!B35/12</f>
        <v>931179.00574459264</v>
      </c>
      <c r="J57" s="24">
        <f ca="1">I57+B61*('Trial 8'!I35-I57)/Inputs!B35/12</f>
        <v>930934.43347700755</v>
      </c>
      <c r="K57" s="24">
        <f ca="1">J57+B61*('Trial 8'!J35-J57)/Inputs!B35/12</f>
        <v>930643.15891979518</v>
      </c>
      <c r="L57" s="24">
        <f ca="1">K57+B61*('Trial 8'!K35-K57)/Inputs!B35/12</f>
        <v>930334.80667606648</v>
      </c>
      <c r="M57" s="24">
        <f ca="1">L57+B61*('Trial 8'!L35-L57)/Inputs!B35/12</f>
        <v>930013.51378516864</v>
      </c>
      <c r="N57" s="25">
        <f t="shared" ca="1" si="0"/>
        <v>11180068.509437311</v>
      </c>
      <c r="O57" s="24">
        <f ca="1">M57+B61*('Trial 8'!M35-M57)/Inputs!B35/12</f>
        <v>929714.46169348701</v>
      </c>
      <c r="P57" s="24">
        <f ca="1">O57+B61*('Trial 8'!O35-O57)/Inputs!B35/12</f>
        <v>929390.02253678197</v>
      </c>
      <c r="Q57" s="24">
        <f ca="1">P57+B61*('Trial 8'!P35-P57)/Inputs!B35/12</f>
        <v>929058.46722024074</v>
      </c>
      <c r="R57" s="24">
        <f ca="1">Q57+B61*('Trial 8'!Q35-Q57)/Inputs!B35/12</f>
        <v>928751.5457821181</v>
      </c>
      <c r="S57" s="24">
        <f ca="1">R57+B61*('Trial 8'!R35-R57)/Inputs!B35/12</f>
        <v>928510.51395594992</v>
      </c>
      <c r="T57" s="24">
        <f ca="1">S57+B61*('Trial 8'!S35-S57)/Inputs!B35/12</f>
        <v>928315.39376217278</v>
      </c>
      <c r="U57" s="24">
        <f ca="1">T57+B61*('Trial 8'!T35-T57)/Inputs!B35/12</f>
        <v>928110.86321942159</v>
      </c>
      <c r="V57" s="24">
        <f ca="1">U57+B61*('Trial 8'!U35-U57)/Inputs!B35/12</f>
        <v>927917.4617432995</v>
      </c>
      <c r="W57" s="24">
        <f ca="1">V57+B61*('Trial 8'!V35-V57)/Inputs!B35/12</f>
        <v>927502.18836431287</v>
      </c>
      <c r="X57" s="24">
        <f ca="1">W57+B61*('Trial 8'!W35-W57)/Inputs!B35/12</f>
        <v>927170.95414022333</v>
      </c>
      <c r="Y57" s="24">
        <f ca="1">X57+B61*('Trial 8'!X35-X57)/Inputs!B35/12</f>
        <v>926907.45301862108</v>
      </c>
      <c r="Z57" s="24">
        <f ca="1">Y57+B61*('Trial 8'!Y35-Y57)/Inputs!B35/12</f>
        <v>926504.87991712242</v>
      </c>
      <c r="AA57" s="25">
        <f t="shared" ca="1" si="1"/>
        <v>11137854.205353752</v>
      </c>
      <c r="AB57" s="24">
        <f ca="1">Z57+B61*('Trial 8'!Z35-Z57)/Inputs!B35/12</f>
        <v>926125.78750086122</v>
      </c>
      <c r="AC57" s="24">
        <f ca="1">AB57+B61*('Trial 8'!AB35-AB57)/Inputs!B35/12</f>
        <v>925769.85520936502</v>
      </c>
      <c r="AD57" s="24">
        <f ca="1">AC57+B61*('Trial 8'!AC35-AC57)/Inputs!B35/12</f>
        <v>925469.42228471721</v>
      </c>
      <c r="AE57" s="24">
        <f ca="1">AD57+B61*('Trial 8'!AD35-AD57)/Inputs!B35/12</f>
        <v>925100.04727985419</v>
      </c>
      <c r="AF57" s="24">
        <f ca="1">AE57+B61*('Trial 8'!AE35-AE57)/Inputs!B35/12</f>
        <v>924766.1582831156</v>
      </c>
      <c r="AG57" s="24">
        <f ca="1">AF57+B61*('Trial 8'!AF35-AF57)/Inputs!B35/12</f>
        <v>924459.85256430123</v>
      </c>
      <c r="AH57" s="24">
        <f ca="1">AG57+B61*('Trial 8'!AG35-AG57)/Inputs!B35/12</f>
        <v>924093.38532150444</v>
      </c>
      <c r="AI57" s="24">
        <f ca="1">AH57+B61*('Trial 8'!AH35-AH57)/Inputs!B35/12</f>
        <v>923786.01732568035</v>
      </c>
      <c r="AJ57" s="24">
        <f ca="1">AI57+B61*('Trial 8'!AI35-AI57)/Inputs!B35/12</f>
        <v>923476.6812827494</v>
      </c>
      <c r="AK57" s="24">
        <f ca="1">AJ57+B61*('Trial 8'!AJ35-AJ57)/Inputs!B35/12</f>
        <v>923136.52972468617</v>
      </c>
      <c r="AL57" s="24">
        <f ca="1">AK57+B61*('Trial 8'!AK35-AK57)/Inputs!B35/12</f>
        <v>922680.425217162</v>
      </c>
      <c r="AM57" s="24">
        <f ca="1">AL57+B61*('Trial 8'!AL35-AL57)/Inputs!B35/12</f>
        <v>922347.98815941694</v>
      </c>
      <c r="AN57" s="25">
        <f t="shared" ca="1" si="2"/>
        <v>11091212.150153413</v>
      </c>
      <c r="AO57" s="24">
        <f ca="1">AM57+B61*('Trial 8'!AM35-AM57)/Inputs!B35/12</f>
        <v>922106.5182263531</v>
      </c>
      <c r="AP57" s="24">
        <f ca="1">AO57+B61*('Trial 8'!AO35-AO57)/Inputs!B35/12</f>
        <v>921828.18145261356</v>
      </c>
      <c r="AQ57" s="24">
        <f ca="1">AP57+B61*('Trial 8'!AP35-AP57)/Inputs!B35/12</f>
        <v>921445.12245014682</v>
      </c>
      <c r="AR57" s="24">
        <f ca="1">AQ57+B61*('Trial 8'!AQ35-AQ57)/Inputs!B35/12</f>
        <v>921014.65508220939</v>
      </c>
      <c r="AS57" s="24">
        <f ca="1">AR57+B61*('Trial 8'!AR35-AR57)/Inputs!B35/12</f>
        <v>920722.18950992334</v>
      </c>
      <c r="AT57" s="24">
        <f ca="1">AS57+B61*('Trial 8'!AS35-AS57)/Inputs!B35/12</f>
        <v>920289.26945720147</v>
      </c>
      <c r="AU57" s="24">
        <f ca="1">AT57+B61*('Trial 8'!AT35-AT57)/Inputs!B35/12</f>
        <v>919865.67200915515</v>
      </c>
      <c r="AV57" s="24">
        <f ca="1">AU57+B61*('Trial 8'!AU35-AU57)/Inputs!B35/12</f>
        <v>919460.38036781619</v>
      </c>
      <c r="AW57" s="24">
        <f ca="1">AV57+B61*('Trial 8'!AV35-AV57)/Inputs!B35/12</f>
        <v>919108.43604741048</v>
      </c>
      <c r="AX57" s="24">
        <f ca="1">AW57+B61*('Trial 8'!AW35-AW57)/Inputs!B35/12</f>
        <v>918746.84895099071</v>
      </c>
      <c r="AY57" s="24">
        <f ca="1">AX57+B61*('Trial 8'!AX35-AX57)/Inputs!B35/12</f>
        <v>918343.44934318773</v>
      </c>
      <c r="AZ57" s="24">
        <f ca="1">AY57+B61*('Trial 8'!AY35-AY57)/Inputs!B35/12</f>
        <v>917965.85719090444</v>
      </c>
      <c r="BA57" s="25">
        <f t="shared" ca="1" si="3"/>
        <v>11040896.580087913</v>
      </c>
      <c r="BB57" s="24">
        <f ca="1">AZ57+B61*('Trial 8'!AZ35-AZ57)/Inputs!B35/12</f>
        <v>917670.62140332954</v>
      </c>
      <c r="BC57" s="24">
        <f ca="1">BB57+B61*('Trial 8'!BB35-BB57)/Inputs!B35/12</f>
        <v>917347.96845063276</v>
      </c>
      <c r="BD57" s="24">
        <f ca="1">BC57+B61*('Trial 8'!BC35-BC57)/Inputs!B35/12</f>
        <v>916972.92176284862</v>
      </c>
      <c r="BE57" s="24">
        <f ca="1">BD57+B61*('Trial 8'!BD35-BD57)/Inputs!B35/12</f>
        <v>916597.98129791184</v>
      </c>
      <c r="BF57" s="24">
        <f ca="1">BE57+B61*('Trial 8'!BE35-BE57)/Inputs!B35/12</f>
        <v>916225.31712013774</v>
      </c>
      <c r="BG57" s="24">
        <f ca="1">BF57+B61*('Trial 8'!BF35-BF57)/Inputs!B35/12</f>
        <v>915743.37488004821</v>
      </c>
      <c r="BH57" s="24">
        <f ca="1">BG57+B61*('Trial 8'!BG35-BG57)/Inputs!B35/12</f>
        <v>915334.31218973955</v>
      </c>
      <c r="BI57" s="24">
        <f ca="1">BH57+B61*('Trial 8'!BH35-BH57)/Inputs!B35/12</f>
        <v>915060.84057756676</v>
      </c>
      <c r="BJ57" s="24">
        <f ca="1">BI57+B61*('Trial 8'!BI35-BI57)/Inputs!B35/12</f>
        <v>914718.88612917333</v>
      </c>
      <c r="BK57" s="24">
        <f ca="1">BJ57+B61*('Trial 8'!BJ35-BJ57)/Inputs!B35/12</f>
        <v>914270.40557445784</v>
      </c>
      <c r="BL57" s="24">
        <f ca="1">BK57+B61*('Trial 8'!BK35-BK57)/Inputs!B35/12</f>
        <v>913851.27416901046</v>
      </c>
      <c r="BM57" s="24">
        <f ca="1">BL57+B61*('Trial 8'!BL35-BL57)/Inputs!B35/12</f>
        <v>913475.86420476437</v>
      </c>
      <c r="BN57" s="25">
        <f t="shared" ca="1" si="4"/>
        <v>10987269.767759623</v>
      </c>
      <c r="BO57" s="24">
        <f ca="1">BM57+B61*('Trial 8'!BM35-BM57)/Inputs!B35/12</f>
        <v>913060.81836952176</v>
      </c>
      <c r="BP57" s="24">
        <f ca="1">BO57+B61*('Trial 8'!BO35-BO57)/Inputs!B35/12</f>
        <v>912666.30940681498</v>
      </c>
      <c r="BQ57" s="24">
        <f ca="1">BP57+B61*('Trial 8'!BP35-BP57)/Inputs!B35/12</f>
        <v>912314.59295093338</v>
      </c>
      <c r="BR57" s="24">
        <f ca="1">BQ57+B61*('Trial 8'!BQ35-BQ57)/Inputs!B35/12</f>
        <v>911811.54755091551</v>
      </c>
      <c r="BS57" s="24">
        <f ca="1">BR57+B61*('Trial 8'!BR35-BR57)/Inputs!B35/12</f>
        <v>911433.80945626856</v>
      </c>
      <c r="BT57" s="24">
        <f ca="1">BS57+B61*('Trial 8'!BS35-BS57)/Inputs!B35/12</f>
        <v>910990.31577603449</v>
      </c>
      <c r="BU57" s="24">
        <f ca="1">BT57+B61*('Trial 8'!BT35-BT57)/Inputs!B35/12</f>
        <v>910577.08784588974</v>
      </c>
      <c r="BV57" s="24">
        <f ca="1">BU57+B61*('Trial 8'!BU35-BU57)/Inputs!B35/12</f>
        <v>910288.63067536813</v>
      </c>
      <c r="BW57" s="24">
        <f ca="1">BV57+B61*('Trial 8'!BV35-BV57)/Inputs!B35/12</f>
        <v>909822.3238580008</v>
      </c>
      <c r="BX57" s="24">
        <f ca="1">BW57+B61*('Trial 8'!BW35-BW57)/Inputs!B35/12</f>
        <v>909386.11528592126</v>
      </c>
      <c r="BY57" s="24">
        <f ca="1">BX57+B61*('Trial 8'!BX35-BX57)/Inputs!B35/12</f>
        <v>909075.71678944514</v>
      </c>
      <c r="BZ57" s="24">
        <f ca="1">BY57+B61*('Trial 8'!BY35-BY57)/Inputs!B35/12</f>
        <v>908638.59379701316</v>
      </c>
      <c r="CA57" s="25">
        <f t="shared" ca="1" si="5"/>
        <v>10930065.861762127</v>
      </c>
      <c r="CB57" s="24">
        <f ca="1">BZ57+B61*('Trial 8'!BZ35-BZ57)/Inputs!B35/12</f>
        <v>908176.9690795067</v>
      </c>
      <c r="CC57" s="24">
        <f ca="1">CB57+B61*('Trial 8'!CB35-CB57)/Inputs!B35/12</f>
        <v>907739.85664312064</v>
      </c>
      <c r="CD57" s="24">
        <f ca="1">CC57+B61*('Trial 8'!CC35-CC57)/Inputs!B35/12</f>
        <v>907284.58654495678</v>
      </c>
      <c r="CE57" s="24">
        <f ca="1">CD57+B61*('Trial 8'!CD35-CD57)/Inputs!B35/12</f>
        <v>906823.9090359814</v>
      </c>
      <c r="CF57" s="24">
        <f ca="1">CE57+B61*('Trial 8'!CE35-CE57)/Inputs!B35/12</f>
        <v>906459.81372225576</v>
      </c>
      <c r="CG57" s="24">
        <f ca="1">CF57+B61*('Trial 8'!CF35-CF57)/Inputs!B35/12</f>
        <v>906094.5727159481</v>
      </c>
      <c r="CH57" s="24">
        <f ca="1">CG57+B61*('Trial 8'!CG35-CG57)/Inputs!B35/12</f>
        <v>905650.25637514284</v>
      </c>
      <c r="CI57" s="24">
        <f ca="1">CH57+B61*('Trial 8'!CH35-CH57)/Inputs!B35/12</f>
        <v>905148.36656452704</v>
      </c>
      <c r="CJ57" s="24">
        <f ca="1">CI57+B61*('Trial 8'!CI35-CI57)/Inputs!B35/12</f>
        <v>904756.48417804728</v>
      </c>
      <c r="CK57" s="24">
        <f ca="1">CJ57+B61*('Trial 8'!CJ35-CJ57)/Inputs!B35/12</f>
        <v>904270.28671048628</v>
      </c>
      <c r="CL57" s="24">
        <f ca="1">CK57+B61*('Trial 8'!CK35-CK57)/Inputs!B35/12</f>
        <v>903971.67936432466</v>
      </c>
      <c r="CM57" s="24">
        <f ca="1">CL57+B61*('Trial 8'!CL35-CL57)/Inputs!B35/12</f>
        <v>903546.14635478833</v>
      </c>
      <c r="CN57" s="25">
        <f t="shared" ca="1" si="6"/>
        <v>10869922.927289087</v>
      </c>
      <c r="CO57" s="24">
        <f ca="1">CM57+B61*('Trial 8'!CM35-CM57)/Inputs!B35/12</f>
        <v>903104.92676765041</v>
      </c>
      <c r="CP57" s="24">
        <f ca="1">CO57+B61*('Trial 8'!CO35-CO57)/Inputs!B35/12</f>
        <v>902652.861288685</v>
      </c>
      <c r="CQ57" s="24">
        <f ca="1">CP57+B61*('Trial 8'!CP35-CP57)/Inputs!B35/12</f>
        <v>902290.41365475219</v>
      </c>
      <c r="CR57" s="24">
        <f ca="1">CQ57+B61*('Trial 8'!CQ35-CQ57)/Inputs!B35/12</f>
        <v>901773.13661269855</v>
      </c>
      <c r="CS57" s="24">
        <f ca="1">CR57+B61*('Trial 8'!CR35-CR57)/Inputs!B35/12</f>
        <v>901399.74345055164</v>
      </c>
      <c r="CT57" s="24">
        <f ca="1">CS57+B61*('Trial 8'!CS35-CS57)/Inputs!B35/12</f>
        <v>900887.78010049928</v>
      </c>
      <c r="CU57" s="24">
        <f ca="1">CT57+B61*('Trial 8'!CT35-CT57)/Inputs!B35/12</f>
        <v>900485.24655071681</v>
      </c>
      <c r="CV57" s="24">
        <f ca="1">CU57+B61*('Trial 8'!CU35-CU57)/Inputs!B35/12</f>
        <v>899998.93535676191</v>
      </c>
      <c r="CW57" s="24">
        <f ca="1">CV57+B61*('Trial 8'!CV35-CV57)/Inputs!B35/12</f>
        <v>899478.49012485775</v>
      </c>
      <c r="CX57" s="24">
        <f ca="1">CW57+B61*('Trial 8'!CW35-CW57)/Inputs!B35/12</f>
        <v>899139.47202029824</v>
      </c>
      <c r="CY57" s="24">
        <f ca="1">CX57+B61*('Trial 8'!CX35-CX57)/Inputs!B35/12</f>
        <v>898710.59523838107</v>
      </c>
      <c r="CZ57" s="24">
        <f ca="1">CY57+B61*('Trial 8'!CY35-CY57)/Inputs!B35/12</f>
        <v>898257.23374054511</v>
      </c>
      <c r="DA57" s="25">
        <f t="shared" ca="1" si="7"/>
        <v>10808178.834906399</v>
      </c>
      <c r="DB57" s="24">
        <f ca="1">CZ57+B61*('Trial 8'!CZ35-CZ57)/Inputs!B35/12</f>
        <v>897814.68268849293</v>
      </c>
      <c r="DC57" s="24">
        <f ca="1">DB57+B61*('Trial 8'!DB35-DB57)/Inputs!B35/12</f>
        <v>897304.75904645165</v>
      </c>
      <c r="DD57" s="24">
        <f ca="1">DC57+B61*('Trial 8'!DC35-DC57)/Inputs!B35/12</f>
        <v>896867.44661013153</v>
      </c>
      <c r="DE57" s="24">
        <f ca="1">DD57+B61*('Trial 8'!DD35-DD57)/Inputs!B35/12</f>
        <v>896429.46975007083</v>
      </c>
      <c r="DF57" s="24">
        <f ca="1">DE57+B61*('Trial 8'!DE35-DE57)/Inputs!B35/12</f>
        <v>895918.73529977107</v>
      </c>
      <c r="DG57" s="24">
        <f ca="1">DF57+B61*('Trial 8'!DF35-DF57)/Inputs!B35/12</f>
        <v>895459.51760632533</v>
      </c>
      <c r="DH57" s="24">
        <f ca="1">DG57+B61*('Trial 8'!DG35-DG57)/Inputs!B35/12</f>
        <v>895004.49146138597</v>
      </c>
      <c r="DI57" s="24">
        <f ca="1">DH57+B61*('Trial 8'!DH35-DH57)/Inputs!B35/12</f>
        <v>894530.57916395855</v>
      </c>
      <c r="DJ57" s="24">
        <f ca="1">DI57+B61*('Trial 8'!DI35-DI57)/Inputs!B35/12</f>
        <v>894139.06012568274</v>
      </c>
      <c r="DK57" s="24">
        <f ca="1">DJ57+B61*('Trial 8'!DJ35-DJ57)/Inputs!B35/12</f>
        <v>893669.60112557944</v>
      </c>
      <c r="DL57" s="24">
        <f ca="1">DK57+B61*('Trial 8'!DK35-DK57)/Inputs!B35/12</f>
        <v>893190.69151305978</v>
      </c>
      <c r="DM57" s="24">
        <f ca="1">DL57+B61*('Trial 8'!DL35-DL57)/Inputs!B35/12</f>
        <v>892744.37139958632</v>
      </c>
      <c r="DN57" s="25">
        <f t="shared" ca="1" si="8"/>
        <v>10743073.405790497</v>
      </c>
      <c r="DO57" s="24">
        <f ca="1">DM57+B61*('Trial 8'!DM35-DM57)/Inputs!B35/12</f>
        <v>892404.61058727512</v>
      </c>
      <c r="DP57" s="24">
        <f ca="1">DO57+B61*('Trial 8'!DO35-DO57)/Inputs!B35/12</f>
        <v>891989.41517176072</v>
      </c>
      <c r="DQ57" s="24">
        <f ca="1">DP57+B61*('Trial 8'!DP35-DP57)/Inputs!B35/12</f>
        <v>891546.5646126091</v>
      </c>
      <c r="DR57" s="24">
        <f ca="1">DQ57+B61*('Trial 8'!DQ35-DQ57)/Inputs!B35/12</f>
        <v>891053.46335092268</v>
      </c>
      <c r="DS57" s="24">
        <f ca="1">DR57+B61*('Trial 8'!DR35-DR57)/Inputs!B35/12</f>
        <v>890623.3392978512</v>
      </c>
      <c r="DT57" s="24">
        <f ca="1">DS57+B61*('Trial 8'!DS35-DS57)/Inputs!B35/12</f>
        <v>890100.47135877365</v>
      </c>
      <c r="DU57" s="24">
        <f ca="1">DT57+B61*('Trial 8'!DT35-DT57)/Inputs!B35/12</f>
        <v>889731.25393797993</v>
      </c>
      <c r="DV57" s="24">
        <f ca="1">DU57+B61*('Trial 8'!DU35-DU57)/Inputs!B35/12</f>
        <v>889271.5781453721</v>
      </c>
      <c r="DW57" s="24">
        <f ca="1">DV57+B61*('Trial 8'!DV35-DV57)/Inputs!B35/12</f>
        <v>888815.92346668686</v>
      </c>
      <c r="DX57" s="24">
        <f ca="1">DW57+B61*('Trial 8'!DW35-DW57)/Inputs!B35/12</f>
        <v>888364.03648894525</v>
      </c>
      <c r="DY57" s="24">
        <f ca="1">DX57+B61*('Trial 8'!DX35-DX57)/Inputs!B35/12</f>
        <v>887913.82812059775</v>
      </c>
      <c r="DZ57" s="24">
        <f ca="1">DY57+B61*('Trial 8'!DY35-DY57)/Inputs!B35/12</f>
        <v>887372.26347247057</v>
      </c>
      <c r="EA57" s="25">
        <f t="shared" ca="1" si="9"/>
        <v>10679186.748011246</v>
      </c>
      <c r="EB57" s="24">
        <f ca="1">DZ57+B61*('Trial 8'!DZ35-DZ57)/Inputs!B35/12</f>
        <v>886936.33857091411</v>
      </c>
      <c r="EC57" s="24">
        <f ca="1">EB57+B61*('Trial 8'!EB35-EB57)/Inputs!B35/12</f>
        <v>886475.1001150558</v>
      </c>
      <c r="ED57" s="24">
        <f ca="1">EC57+B61*('Trial 8'!EC35-EC57)/Inputs!B35/12</f>
        <v>885933.88671479153</v>
      </c>
      <c r="EE57" s="24">
        <f ca="1">ED57+B61*('Trial 8'!ED35-ED57)/Inputs!B35/12</f>
        <v>885595.04732803383</v>
      </c>
      <c r="EF57" s="24">
        <f ca="1">EE57+B61*('Trial 8'!EE35-EE57)/Inputs!B35/12</f>
        <v>885169.04933439102</v>
      </c>
      <c r="EG57" s="24">
        <f ca="1">EF57+B61*('Trial 8'!EF35-EF57)/Inputs!B35/12</f>
        <v>884714.59341049683</v>
      </c>
      <c r="EH57" s="24">
        <f ca="1">EG57+B61*('Trial 8'!EG35-EG57)/Inputs!B35/12</f>
        <v>884259.03254559461</v>
      </c>
      <c r="EI57" s="24">
        <f ca="1">EH57+B61*('Trial 8'!EH35-EH57)/Inputs!B35/12</f>
        <v>883829.00977122958</v>
      </c>
      <c r="EJ57" s="24">
        <f ca="1">EI57+B61*('Trial 8'!EI35-EI57)/Inputs!B35/12</f>
        <v>883433.84071882057</v>
      </c>
      <c r="EK57" s="24">
        <f ca="1">EJ57+B61*('Trial 8'!EJ35-EJ57)/Inputs!B35/12</f>
        <v>882968.96701892547</v>
      </c>
      <c r="EL57" s="24">
        <f ca="1">EK57+B61*('Trial 8'!EK35-EK57)/Inputs!B35/12</f>
        <v>882483.92843251012</v>
      </c>
      <c r="EM57" s="24">
        <f ca="1">EL57+B61*('Trial 8'!EL35-EL57)/Inputs!B35/12</f>
        <v>881946.89702085929</v>
      </c>
      <c r="EN57" s="25">
        <f t="shared" ca="1" si="10"/>
        <v>10613745.690981623</v>
      </c>
    </row>
    <row r="58" spans="1:144" ht="12.75" customHeight="1" x14ac:dyDescent="0.2">
      <c r="A58" s="5" t="str">
        <f>Labels!C95</f>
        <v>Total</v>
      </c>
      <c r="B58" s="48">
        <f t="shared" ref="B58:M58" si="11">SUM(B50:B57)</f>
        <v>7466666.666666666</v>
      </c>
      <c r="C58" s="48">
        <f t="shared" ca="1" si="11"/>
        <v>7464194.6385923084</v>
      </c>
      <c r="D58" s="48">
        <f t="shared" ca="1" si="11"/>
        <v>7461884.0133540798</v>
      </c>
      <c r="E58" s="48">
        <f t="shared" ca="1" si="11"/>
        <v>7459515.158104334</v>
      </c>
      <c r="F58" s="48">
        <f t="shared" ca="1" si="11"/>
        <v>7457019.056354058</v>
      </c>
      <c r="G58" s="48">
        <f t="shared" ca="1" si="11"/>
        <v>7454792.2705840673</v>
      </c>
      <c r="H58" s="48">
        <f t="shared" ca="1" si="11"/>
        <v>7452522.6779535683</v>
      </c>
      <c r="I58" s="48">
        <f t="shared" ca="1" si="11"/>
        <v>7450033.7093851026</v>
      </c>
      <c r="J58" s="48">
        <f t="shared" ca="1" si="11"/>
        <v>7447680.5753479209</v>
      </c>
      <c r="K58" s="48">
        <f t="shared" ca="1" si="11"/>
        <v>7445455.6514541041</v>
      </c>
      <c r="L58" s="48">
        <f t="shared" ca="1" si="11"/>
        <v>7443112.5825882042</v>
      </c>
      <c r="M58" s="48">
        <f t="shared" ca="1" si="11"/>
        <v>7440562.5579433031</v>
      </c>
      <c r="N58" s="49">
        <f t="shared" ca="1" si="0"/>
        <v>89443439.55832772</v>
      </c>
      <c r="O58" s="48">
        <f t="shared" ref="O58:Z58" ca="1" si="12">SUM(O50:O57)</f>
        <v>7437871.2366443593</v>
      </c>
      <c r="P58" s="48">
        <f t="shared" ca="1" si="12"/>
        <v>7435423.6541893976</v>
      </c>
      <c r="Q58" s="48">
        <f t="shared" ca="1" si="12"/>
        <v>7433159.6548808962</v>
      </c>
      <c r="R58" s="48">
        <f t="shared" ca="1" si="12"/>
        <v>7430665.0193421775</v>
      </c>
      <c r="S58" s="48">
        <f t="shared" ca="1" si="12"/>
        <v>7428422.4020220703</v>
      </c>
      <c r="T58" s="48">
        <f t="shared" ca="1" si="12"/>
        <v>7426008.7446833821</v>
      </c>
      <c r="U58" s="48">
        <f t="shared" ca="1" si="12"/>
        <v>7423262.9258893533</v>
      </c>
      <c r="V58" s="48">
        <f t="shared" ca="1" si="12"/>
        <v>7420815.8118738979</v>
      </c>
      <c r="W58" s="48">
        <f t="shared" ca="1" si="12"/>
        <v>7417978.0464415848</v>
      </c>
      <c r="X58" s="48">
        <f t="shared" ca="1" si="12"/>
        <v>7415518.8504108945</v>
      </c>
      <c r="Y58" s="48">
        <f t="shared" ca="1" si="12"/>
        <v>7413191.6785550136</v>
      </c>
      <c r="Z58" s="48">
        <f t="shared" ca="1" si="12"/>
        <v>7410497.1980379708</v>
      </c>
      <c r="AA58" s="49">
        <f t="shared" ca="1" si="1"/>
        <v>89092815.222970992</v>
      </c>
      <c r="AB58" s="48">
        <f t="shared" ref="AB58:AM58" ca="1" si="13">SUM(AB50:AB57)</f>
        <v>7407615.4191125901</v>
      </c>
      <c r="AC58" s="48">
        <f t="shared" ca="1" si="13"/>
        <v>7404958.1834300011</v>
      </c>
      <c r="AD58" s="48">
        <f t="shared" ca="1" si="13"/>
        <v>7402377.7573099062</v>
      </c>
      <c r="AE58" s="48">
        <f t="shared" ca="1" si="13"/>
        <v>7399721.8659803523</v>
      </c>
      <c r="AF58" s="48">
        <f t="shared" ca="1" si="13"/>
        <v>7396895.7272164403</v>
      </c>
      <c r="AG58" s="48">
        <f t="shared" ca="1" si="13"/>
        <v>7394188.8994182255</v>
      </c>
      <c r="AH58" s="48">
        <f t="shared" ca="1" si="13"/>
        <v>7391352.0899668382</v>
      </c>
      <c r="AI58" s="48">
        <f t="shared" ca="1" si="13"/>
        <v>7388629.1929582208</v>
      </c>
      <c r="AJ58" s="48">
        <f t="shared" ca="1" si="13"/>
        <v>7386035.3731739996</v>
      </c>
      <c r="AK58" s="48">
        <f t="shared" ca="1" si="13"/>
        <v>7383281.3356298031</v>
      </c>
      <c r="AL58" s="48">
        <f t="shared" ca="1" si="13"/>
        <v>7380436.022886835</v>
      </c>
      <c r="AM58" s="48">
        <f t="shared" ca="1" si="13"/>
        <v>7377604.6875928612</v>
      </c>
      <c r="AN58" s="49">
        <f t="shared" ca="1" si="2"/>
        <v>88713096.554676086</v>
      </c>
      <c r="AO58" s="48">
        <f t="shared" ref="AO58:AZ58" ca="1" si="14">SUM(AO50:AO57)</f>
        <v>7374740.7721438203</v>
      </c>
      <c r="AP58" s="48">
        <f t="shared" ca="1" si="14"/>
        <v>7371853.0601606108</v>
      </c>
      <c r="AQ58" s="48">
        <f t="shared" ca="1" si="14"/>
        <v>7369137.1654729769</v>
      </c>
      <c r="AR58" s="48">
        <f t="shared" ca="1" si="14"/>
        <v>7366045.8645774275</v>
      </c>
      <c r="AS58" s="48">
        <f t="shared" ca="1" si="14"/>
        <v>7363325.1102191769</v>
      </c>
      <c r="AT58" s="48">
        <f t="shared" ca="1" si="14"/>
        <v>7360505.279622891</v>
      </c>
      <c r="AU58" s="48">
        <f t="shared" ca="1" si="14"/>
        <v>7357711.4093191884</v>
      </c>
      <c r="AV58" s="48">
        <f t="shared" ca="1" si="14"/>
        <v>7354684.430110584</v>
      </c>
      <c r="AW58" s="48">
        <f t="shared" ca="1" si="14"/>
        <v>7351787.5003011059</v>
      </c>
      <c r="AX58" s="48">
        <f t="shared" ca="1" si="14"/>
        <v>7349032.6216995018</v>
      </c>
      <c r="AY58" s="48">
        <f t="shared" ca="1" si="14"/>
        <v>7346016.9896215126</v>
      </c>
      <c r="AZ58" s="48">
        <f t="shared" ca="1" si="14"/>
        <v>7343176.5304540908</v>
      </c>
      <c r="BA58" s="49">
        <f t="shared" ca="1" si="3"/>
        <v>88308016.733702883</v>
      </c>
      <c r="BB58" s="48">
        <f t="shared" ref="BB58:BM58" ca="1" si="15">SUM(BB50:BB57)</f>
        <v>7340173.0866351724</v>
      </c>
      <c r="BC58" s="48">
        <f t="shared" ca="1" si="15"/>
        <v>7337375.9470529715</v>
      </c>
      <c r="BD58" s="48">
        <f t="shared" ca="1" si="15"/>
        <v>7334320.599050045</v>
      </c>
      <c r="BE58" s="48">
        <f t="shared" ca="1" si="15"/>
        <v>7331551.4132600948</v>
      </c>
      <c r="BF58" s="48">
        <f t="shared" ca="1" si="15"/>
        <v>7328300.0878558317</v>
      </c>
      <c r="BG58" s="48">
        <f t="shared" ca="1" si="15"/>
        <v>7325099.0895792041</v>
      </c>
      <c r="BH58" s="48">
        <f t="shared" ca="1" si="15"/>
        <v>7322136.8160163788</v>
      </c>
      <c r="BI58" s="48">
        <f t="shared" ca="1" si="15"/>
        <v>7318816.4603796657</v>
      </c>
      <c r="BJ58" s="48">
        <f t="shared" ca="1" si="15"/>
        <v>7315958.4833793901</v>
      </c>
      <c r="BK58" s="48">
        <f t="shared" ca="1" si="15"/>
        <v>7312896.9821895324</v>
      </c>
      <c r="BL58" s="48">
        <f t="shared" ca="1" si="15"/>
        <v>7309719.4541967865</v>
      </c>
      <c r="BM58" s="48">
        <f t="shared" ca="1" si="15"/>
        <v>7306737.9031054163</v>
      </c>
      <c r="BN58" s="49">
        <f t="shared" ca="1" si="4"/>
        <v>87883086.322700486</v>
      </c>
      <c r="BO58" s="48">
        <f t="shared" ref="BO58:BZ58" ca="1" si="16">SUM(BO50:BO57)</f>
        <v>7303766.5942187952</v>
      </c>
      <c r="BP58" s="48">
        <f t="shared" ca="1" si="16"/>
        <v>7300516.7487663683</v>
      </c>
      <c r="BQ58" s="48">
        <f t="shared" ca="1" si="16"/>
        <v>7297457.2206182564</v>
      </c>
      <c r="BR58" s="48">
        <f t="shared" ca="1" si="16"/>
        <v>7294264.8110139621</v>
      </c>
      <c r="BS58" s="48">
        <f t="shared" ca="1" si="16"/>
        <v>7291170.483583834</v>
      </c>
      <c r="BT58" s="48">
        <f t="shared" ca="1" si="16"/>
        <v>7287913.6628655614</v>
      </c>
      <c r="BU58" s="48">
        <f t="shared" ca="1" si="16"/>
        <v>7284784.5120245982</v>
      </c>
      <c r="BV58" s="48">
        <f t="shared" ca="1" si="16"/>
        <v>7281600.5278210752</v>
      </c>
      <c r="BW58" s="48">
        <f t="shared" ca="1" si="16"/>
        <v>7278573.0520398766</v>
      </c>
      <c r="BX58" s="48">
        <f t="shared" ca="1" si="16"/>
        <v>7275193.0711968355</v>
      </c>
      <c r="BY58" s="48">
        <f t="shared" ca="1" si="16"/>
        <v>7271942.5184137849</v>
      </c>
      <c r="BZ58" s="48">
        <f t="shared" ca="1" si="16"/>
        <v>7268777.5955348173</v>
      </c>
      <c r="CA58" s="49">
        <f t="shared" ca="1" si="5"/>
        <v>87435960.798097774</v>
      </c>
      <c r="CB58" s="48">
        <f t="shared" ref="CB58:CM58" ca="1" si="17">SUM(CB50:CB57)</f>
        <v>7265202.6556696016</v>
      </c>
      <c r="CC58" s="48">
        <f t="shared" ca="1" si="17"/>
        <v>7262259.7651915392</v>
      </c>
      <c r="CD58" s="48">
        <f t="shared" ca="1" si="17"/>
        <v>7258959.6945350543</v>
      </c>
      <c r="CE58" s="48">
        <f t="shared" ca="1" si="17"/>
        <v>7255687.4098958382</v>
      </c>
      <c r="CF58" s="48">
        <f t="shared" ca="1" si="17"/>
        <v>7252328.4579837481</v>
      </c>
      <c r="CG58" s="48">
        <f t="shared" ca="1" si="17"/>
        <v>7248880.2411971446</v>
      </c>
      <c r="CH58" s="48">
        <f t="shared" ca="1" si="17"/>
        <v>7245558.0535896085</v>
      </c>
      <c r="CI58" s="48">
        <f t="shared" ca="1" si="17"/>
        <v>7242202.6428272165</v>
      </c>
      <c r="CJ58" s="48">
        <f t="shared" ca="1" si="17"/>
        <v>7239030.9724940425</v>
      </c>
      <c r="CK58" s="48">
        <f t="shared" ca="1" si="17"/>
        <v>7235693.9420528449</v>
      </c>
      <c r="CL58" s="48">
        <f t="shared" ca="1" si="17"/>
        <v>7232437.4160232581</v>
      </c>
      <c r="CM58" s="48">
        <f t="shared" ca="1" si="17"/>
        <v>7229009.1958403671</v>
      </c>
      <c r="CN58" s="49">
        <f t="shared" ca="1" si="6"/>
        <v>86967250.44730027</v>
      </c>
      <c r="CO58" s="48">
        <f t="shared" ref="CO58:CZ58" ca="1" si="18">SUM(CO50:CO57)</f>
        <v>7225655.2449166989</v>
      </c>
      <c r="CP58" s="48">
        <f t="shared" ca="1" si="18"/>
        <v>7222428.7134380434</v>
      </c>
      <c r="CQ58" s="48">
        <f t="shared" ca="1" si="18"/>
        <v>7218989.2168548554</v>
      </c>
      <c r="CR58" s="48">
        <f t="shared" ca="1" si="18"/>
        <v>7215522.9808800342</v>
      </c>
      <c r="CS58" s="48">
        <f t="shared" ca="1" si="18"/>
        <v>7212055.3390020393</v>
      </c>
      <c r="CT58" s="48">
        <f t="shared" ca="1" si="18"/>
        <v>7208680.1647567861</v>
      </c>
      <c r="CU58" s="48">
        <f t="shared" ca="1" si="18"/>
        <v>7205203.5187910283</v>
      </c>
      <c r="CV58" s="48">
        <f t="shared" ca="1" si="18"/>
        <v>7201802.3197800945</v>
      </c>
      <c r="CW58" s="48">
        <f t="shared" ca="1" si="18"/>
        <v>7198324.4438544409</v>
      </c>
      <c r="CX58" s="48">
        <f t="shared" ca="1" si="18"/>
        <v>7194930.3681336194</v>
      </c>
      <c r="CY58" s="48">
        <f t="shared" ca="1" si="18"/>
        <v>7191471.1491757687</v>
      </c>
      <c r="CZ58" s="48">
        <f t="shared" ca="1" si="18"/>
        <v>7187978.4981549466</v>
      </c>
      <c r="DA58" s="49">
        <f t="shared" ca="1" si="7"/>
        <v>86483041.957738355</v>
      </c>
      <c r="DB58" s="48">
        <f t="shared" ref="DB58:DM58" ca="1" si="19">SUM(DB50:DB57)</f>
        <v>7184556.1588692814</v>
      </c>
      <c r="DC58" s="48">
        <f t="shared" ca="1" si="19"/>
        <v>7181134.5194431301</v>
      </c>
      <c r="DD58" s="48">
        <f t="shared" ca="1" si="19"/>
        <v>7177792.0301307337</v>
      </c>
      <c r="DE58" s="48">
        <f t="shared" ca="1" si="19"/>
        <v>7174144.2347880341</v>
      </c>
      <c r="DF58" s="48">
        <f t="shared" ca="1" si="19"/>
        <v>7170767.1986531476</v>
      </c>
      <c r="DG58" s="48">
        <f t="shared" ca="1" si="19"/>
        <v>7167423.4204558711</v>
      </c>
      <c r="DH58" s="48">
        <f t="shared" ca="1" si="19"/>
        <v>7163866.9748258302</v>
      </c>
      <c r="DI58" s="48">
        <f t="shared" ca="1" si="19"/>
        <v>7160326.0791812586</v>
      </c>
      <c r="DJ58" s="48">
        <f t="shared" ca="1" si="19"/>
        <v>7156892.9629874006</v>
      </c>
      <c r="DK58" s="48">
        <f t="shared" ca="1" si="19"/>
        <v>7153366.5619673133</v>
      </c>
      <c r="DL58" s="48">
        <f t="shared" ca="1" si="19"/>
        <v>7149805.8092040159</v>
      </c>
      <c r="DM58" s="48">
        <f t="shared" ca="1" si="19"/>
        <v>7146168.3480371255</v>
      </c>
      <c r="DN58" s="49">
        <f t="shared" ca="1" si="8"/>
        <v>85986244.29854314</v>
      </c>
      <c r="DO58" s="48">
        <f t="shared" ref="DO58:DZ58" ca="1" si="20">SUM(DO50:DO57)</f>
        <v>7142793.9453885108</v>
      </c>
      <c r="DP58" s="48">
        <f t="shared" ca="1" si="20"/>
        <v>7139533.8302112427</v>
      </c>
      <c r="DQ58" s="48">
        <f t="shared" ca="1" si="20"/>
        <v>7135956.8057790091</v>
      </c>
      <c r="DR58" s="48">
        <f t="shared" ca="1" si="20"/>
        <v>7132271.6445076279</v>
      </c>
      <c r="DS58" s="48">
        <f t="shared" ca="1" si="20"/>
        <v>7128882.5707614422</v>
      </c>
      <c r="DT58" s="48">
        <f t="shared" ca="1" si="20"/>
        <v>7125043.8441636311</v>
      </c>
      <c r="DU58" s="48">
        <f t="shared" ca="1" si="20"/>
        <v>7121695.142958086</v>
      </c>
      <c r="DV58" s="48">
        <f t="shared" ca="1" si="20"/>
        <v>7118029.100105186</v>
      </c>
      <c r="DW58" s="48">
        <f t="shared" ca="1" si="20"/>
        <v>7114444.2207538513</v>
      </c>
      <c r="DX58" s="48">
        <f t="shared" ca="1" si="20"/>
        <v>7110779.3919516178</v>
      </c>
      <c r="DY58" s="48">
        <f t="shared" ca="1" si="20"/>
        <v>7107157.1062418818</v>
      </c>
      <c r="DZ58" s="48">
        <f t="shared" ca="1" si="20"/>
        <v>7103438.4185558297</v>
      </c>
      <c r="EA58" s="49">
        <f t="shared" ca="1" si="9"/>
        <v>85480026.021377906</v>
      </c>
      <c r="EB58" s="48">
        <f t="shared" ref="EB58:EM58" ca="1" si="21">SUM(EB50:EB57)</f>
        <v>7099755.6982494593</v>
      </c>
      <c r="EC58" s="48">
        <f t="shared" ca="1" si="21"/>
        <v>7096000.3090270981</v>
      </c>
      <c r="ED58" s="48">
        <f t="shared" ca="1" si="21"/>
        <v>7092108.032921955</v>
      </c>
      <c r="EE58" s="48">
        <f t="shared" ca="1" si="21"/>
        <v>7088711.2010333771</v>
      </c>
      <c r="EF58" s="48">
        <f t="shared" ca="1" si="21"/>
        <v>7085202.2444506334</v>
      </c>
      <c r="EG58" s="48">
        <f t="shared" ca="1" si="21"/>
        <v>7081645.0663005086</v>
      </c>
      <c r="EH58" s="48">
        <f t="shared" ca="1" si="21"/>
        <v>7078068.7395233205</v>
      </c>
      <c r="EI58" s="48">
        <f t="shared" ca="1" si="21"/>
        <v>7074532.3527313238</v>
      </c>
      <c r="EJ58" s="48">
        <f t="shared" ca="1" si="21"/>
        <v>7070996.4779845476</v>
      </c>
      <c r="EK58" s="48">
        <f t="shared" ca="1" si="21"/>
        <v>7067647.6058683898</v>
      </c>
      <c r="EL58" s="48">
        <f t="shared" ca="1" si="21"/>
        <v>7063935.5131211784</v>
      </c>
      <c r="EM58" s="48">
        <f t="shared" ca="1" si="21"/>
        <v>7060532.62956197</v>
      </c>
      <c r="EN58" s="49">
        <f t="shared" ca="1" si="10"/>
        <v>84959135.870773762</v>
      </c>
    </row>
    <row r="59" spans="1:144" ht="12.75" customHeight="1" x14ac:dyDescent="0.2">
      <c r="A59" s="2" t="str">
        <f>Labels!B37</f>
        <v>dt</v>
      </c>
    </row>
    <row r="60" spans="1:144" ht="12.75" customHeight="1" x14ac:dyDescent="0.2">
      <c r="B60" s="21"/>
    </row>
    <row r="61" spans="1:144" ht="12.75" customHeight="1" x14ac:dyDescent="0.2">
      <c r="A61" s="5"/>
      <c r="B61" s="50">
        <f>1/12</f>
        <v>8.3333333333333329E-2</v>
      </c>
    </row>
    <row r="62" spans="1:144" ht="12.75" customHeight="1" x14ac:dyDescent="0.2">
      <c r="A62" s="2" t="str">
        <f>Labels!B55</f>
        <v>Current Disposable Income</v>
      </c>
    </row>
    <row r="63" spans="1:144" ht="12.75" customHeight="1" x14ac:dyDescent="0.2">
      <c r="A63" s="47" t="str">
        <f>Labels!D96</f>
        <v>Trials</v>
      </c>
      <c r="B63" s="19" t="str">
        <f>ZZZ__FnCalls!F7</f>
        <v>MMM 2010</v>
      </c>
      <c r="C63" s="20" t="str">
        <f>ZZZ__FnCalls!F8</f>
        <v>MMM 2010</v>
      </c>
      <c r="D63" s="20" t="str">
        <f>ZZZ__FnCalls!F9</f>
        <v>MMM 2010</v>
      </c>
      <c r="E63" s="20" t="str">
        <f>ZZZ__FnCalls!F10</f>
        <v>MMM 2010</v>
      </c>
      <c r="F63" s="20" t="str">
        <f>ZZZ__FnCalls!F11</f>
        <v>MMM 2010</v>
      </c>
      <c r="G63" s="20" t="str">
        <f>ZZZ__FnCalls!F12</f>
        <v>MMM 2010</v>
      </c>
      <c r="H63" s="20" t="str">
        <f>ZZZ__FnCalls!F13</f>
        <v>MMM 2010</v>
      </c>
      <c r="I63" s="20" t="str">
        <f>ZZZ__FnCalls!F14</f>
        <v>MMM 2010</v>
      </c>
      <c r="J63" s="20" t="str">
        <f>ZZZ__FnCalls!F15</f>
        <v>MMM 2010</v>
      </c>
      <c r="K63" s="20" t="str">
        <f>ZZZ__FnCalls!F16</f>
        <v>MMM 2010</v>
      </c>
      <c r="L63" s="20" t="str">
        <f>ZZZ__FnCalls!F17</f>
        <v>MMM 2010</v>
      </c>
      <c r="M63" s="20" t="str">
        <f>ZZZ__FnCalls!F18</f>
        <v>MMM 2010</v>
      </c>
      <c r="N63" s="21" t="str">
        <f>ZZZ__FnCalls!H7</f>
        <v>2010</v>
      </c>
      <c r="O63" s="20" t="str">
        <f>ZZZ__FnCalls!F19</f>
        <v>MMM 2011</v>
      </c>
      <c r="P63" s="20" t="str">
        <f>ZZZ__FnCalls!F20</f>
        <v>MMM 2011</v>
      </c>
      <c r="Q63" s="20" t="str">
        <f>ZZZ__FnCalls!F21</f>
        <v>MMM 2011</v>
      </c>
      <c r="R63" s="20" t="str">
        <f>ZZZ__FnCalls!F22</f>
        <v>MMM 2011</v>
      </c>
      <c r="S63" s="20" t="str">
        <f>ZZZ__FnCalls!F23</f>
        <v>MMM 2011</v>
      </c>
      <c r="T63" s="20" t="str">
        <f>ZZZ__FnCalls!F24</f>
        <v>MMM 2011</v>
      </c>
      <c r="U63" s="20" t="str">
        <f>ZZZ__FnCalls!F25</f>
        <v>MMM 2011</v>
      </c>
      <c r="V63" s="20" t="str">
        <f>ZZZ__FnCalls!F26</f>
        <v>MMM 2011</v>
      </c>
      <c r="W63" s="20" t="str">
        <f>ZZZ__FnCalls!F27</f>
        <v>MMM 2011</v>
      </c>
      <c r="X63" s="20" t="str">
        <f>ZZZ__FnCalls!F28</f>
        <v>MMM 2011</v>
      </c>
      <c r="Y63" s="20" t="str">
        <f>ZZZ__FnCalls!F29</f>
        <v>MMM 2011</v>
      </c>
      <c r="Z63" s="20" t="str">
        <f>ZZZ__FnCalls!F30</f>
        <v>MMM 2011</v>
      </c>
      <c r="AA63" s="21" t="str">
        <f>ZZZ__FnCalls!H19</f>
        <v>2011</v>
      </c>
      <c r="AB63" s="20" t="str">
        <f>ZZZ__FnCalls!F31</f>
        <v>MMM 2012</v>
      </c>
      <c r="AC63" s="20" t="str">
        <f>ZZZ__FnCalls!F32</f>
        <v>MMM 2012</v>
      </c>
      <c r="AD63" s="20" t="str">
        <f>ZZZ__FnCalls!F33</f>
        <v>MMM 2012</v>
      </c>
      <c r="AE63" s="20" t="str">
        <f>ZZZ__FnCalls!F34</f>
        <v>MMM 2012</v>
      </c>
      <c r="AF63" s="20" t="str">
        <f>ZZZ__FnCalls!F35</f>
        <v>MMM 2012</v>
      </c>
      <c r="AG63" s="20" t="str">
        <f>ZZZ__FnCalls!F36</f>
        <v>MMM 2012</v>
      </c>
      <c r="AH63" s="20" t="str">
        <f>ZZZ__FnCalls!F37</f>
        <v>MMM 2012</v>
      </c>
      <c r="AI63" s="20" t="str">
        <f>ZZZ__FnCalls!F38</f>
        <v>MMM 2012</v>
      </c>
      <c r="AJ63" s="20" t="str">
        <f>ZZZ__FnCalls!F39</f>
        <v>MMM 2012</v>
      </c>
      <c r="AK63" s="20" t="str">
        <f>ZZZ__FnCalls!F40</f>
        <v>MMM 2012</v>
      </c>
      <c r="AL63" s="20" t="str">
        <f>ZZZ__FnCalls!F41</f>
        <v>MMM 2012</v>
      </c>
      <c r="AM63" s="20" t="str">
        <f>ZZZ__FnCalls!F42</f>
        <v>MMM 2012</v>
      </c>
      <c r="AN63" s="21" t="str">
        <f>ZZZ__FnCalls!H31</f>
        <v>2012</v>
      </c>
      <c r="AO63" s="20" t="str">
        <f>ZZZ__FnCalls!F43</f>
        <v>MMM 2013</v>
      </c>
      <c r="AP63" s="20" t="str">
        <f>ZZZ__FnCalls!F44</f>
        <v>MMM 2013</v>
      </c>
      <c r="AQ63" s="20" t="str">
        <f>ZZZ__FnCalls!F45</f>
        <v>MMM 2013</v>
      </c>
      <c r="AR63" s="20" t="str">
        <f>ZZZ__FnCalls!F46</f>
        <v>MMM 2013</v>
      </c>
      <c r="AS63" s="20" t="str">
        <f>ZZZ__FnCalls!F47</f>
        <v>MMM 2013</v>
      </c>
      <c r="AT63" s="20" t="str">
        <f>ZZZ__FnCalls!F48</f>
        <v>MMM 2013</v>
      </c>
      <c r="AU63" s="20" t="str">
        <f>ZZZ__FnCalls!F49</f>
        <v>MMM 2013</v>
      </c>
      <c r="AV63" s="20" t="str">
        <f>ZZZ__FnCalls!F50</f>
        <v>MMM 2013</v>
      </c>
      <c r="AW63" s="20" t="str">
        <f>ZZZ__FnCalls!F51</f>
        <v>MMM 2013</v>
      </c>
      <c r="AX63" s="20" t="str">
        <f>ZZZ__FnCalls!F52</f>
        <v>MMM 2013</v>
      </c>
      <c r="AY63" s="20" t="str">
        <f>ZZZ__FnCalls!F53</f>
        <v>MMM 2013</v>
      </c>
      <c r="AZ63" s="20" t="str">
        <f>ZZZ__FnCalls!F54</f>
        <v>MMM 2013</v>
      </c>
      <c r="BA63" s="21" t="str">
        <f>ZZZ__FnCalls!H43</f>
        <v>2013</v>
      </c>
      <c r="BB63" s="20" t="str">
        <f>ZZZ__FnCalls!F55</f>
        <v>MMM 2014</v>
      </c>
      <c r="BC63" s="20" t="str">
        <f>ZZZ__FnCalls!F56</f>
        <v>MMM 2014</v>
      </c>
      <c r="BD63" s="20" t="str">
        <f>ZZZ__FnCalls!F57</f>
        <v>MMM 2014</v>
      </c>
      <c r="BE63" s="20" t="str">
        <f>ZZZ__FnCalls!F58</f>
        <v>MMM 2014</v>
      </c>
      <c r="BF63" s="20" t="str">
        <f>ZZZ__FnCalls!F59</f>
        <v>MMM 2014</v>
      </c>
      <c r="BG63" s="20" t="str">
        <f>ZZZ__FnCalls!F60</f>
        <v>MMM 2014</v>
      </c>
      <c r="BH63" s="20" t="str">
        <f>ZZZ__FnCalls!F61</f>
        <v>MMM 2014</v>
      </c>
      <c r="BI63" s="20" t="str">
        <f>ZZZ__FnCalls!F62</f>
        <v>MMM 2014</v>
      </c>
      <c r="BJ63" s="20" t="str">
        <f>ZZZ__FnCalls!F63</f>
        <v>MMM 2014</v>
      </c>
      <c r="BK63" s="20" t="str">
        <f>ZZZ__FnCalls!F64</f>
        <v>MMM 2014</v>
      </c>
      <c r="BL63" s="20" t="str">
        <f>ZZZ__FnCalls!F65</f>
        <v>MMM 2014</v>
      </c>
      <c r="BM63" s="20" t="str">
        <f>ZZZ__FnCalls!F66</f>
        <v>MMM 2014</v>
      </c>
      <c r="BN63" s="21" t="str">
        <f>ZZZ__FnCalls!H55</f>
        <v>2014</v>
      </c>
      <c r="BO63" s="20" t="str">
        <f>ZZZ__FnCalls!F67</f>
        <v>MMM 2015</v>
      </c>
      <c r="BP63" s="20" t="str">
        <f>ZZZ__FnCalls!F68</f>
        <v>MMM 2015</v>
      </c>
      <c r="BQ63" s="20" t="str">
        <f>ZZZ__FnCalls!F69</f>
        <v>MMM 2015</v>
      </c>
      <c r="BR63" s="20" t="str">
        <f>ZZZ__FnCalls!F70</f>
        <v>MMM 2015</v>
      </c>
      <c r="BS63" s="20" t="str">
        <f>ZZZ__FnCalls!F71</f>
        <v>MMM 2015</v>
      </c>
      <c r="BT63" s="20" t="str">
        <f>ZZZ__FnCalls!F72</f>
        <v>MMM 2015</v>
      </c>
      <c r="BU63" s="20" t="str">
        <f>ZZZ__FnCalls!F73</f>
        <v>MMM 2015</v>
      </c>
      <c r="BV63" s="20" t="str">
        <f>ZZZ__FnCalls!F74</f>
        <v>MMM 2015</v>
      </c>
      <c r="BW63" s="20" t="str">
        <f>ZZZ__FnCalls!F75</f>
        <v>MMM 2015</v>
      </c>
      <c r="BX63" s="20" t="str">
        <f>ZZZ__FnCalls!F76</f>
        <v>MMM 2015</v>
      </c>
      <c r="BY63" s="20" t="str">
        <f>ZZZ__FnCalls!F77</f>
        <v>MMM 2015</v>
      </c>
      <c r="BZ63" s="20" t="str">
        <f>ZZZ__FnCalls!F78</f>
        <v>MMM 2015</v>
      </c>
      <c r="CA63" s="21" t="str">
        <f>ZZZ__FnCalls!H67</f>
        <v>2015</v>
      </c>
      <c r="CB63" s="20" t="str">
        <f>ZZZ__FnCalls!F79</f>
        <v>MMM 2016</v>
      </c>
      <c r="CC63" s="20" t="str">
        <f>ZZZ__FnCalls!F80</f>
        <v>MMM 2016</v>
      </c>
      <c r="CD63" s="20" t="str">
        <f>ZZZ__FnCalls!F81</f>
        <v>MMM 2016</v>
      </c>
      <c r="CE63" s="20" t="str">
        <f>ZZZ__FnCalls!F82</f>
        <v>MMM 2016</v>
      </c>
      <c r="CF63" s="20" t="str">
        <f>ZZZ__FnCalls!F83</f>
        <v>MMM 2016</v>
      </c>
      <c r="CG63" s="20" t="str">
        <f>ZZZ__FnCalls!F84</f>
        <v>MMM 2016</v>
      </c>
      <c r="CH63" s="20" t="str">
        <f>ZZZ__FnCalls!F85</f>
        <v>MMM 2016</v>
      </c>
      <c r="CI63" s="20" t="str">
        <f>ZZZ__FnCalls!F86</f>
        <v>MMM 2016</v>
      </c>
      <c r="CJ63" s="20" t="str">
        <f>ZZZ__FnCalls!F87</f>
        <v>MMM 2016</v>
      </c>
      <c r="CK63" s="20" t="str">
        <f>ZZZ__FnCalls!F88</f>
        <v>MMM 2016</v>
      </c>
      <c r="CL63" s="20" t="str">
        <f>ZZZ__FnCalls!F89</f>
        <v>MMM 2016</v>
      </c>
      <c r="CM63" s="20" t="str">
        <f>ZZZ__FnCalls!F90</f>
        <v>MMM 2016</v>
      </c>
      <c r="CN63" s="21" t="str">
        <f>ZZZ__FnCalls!H79</f>
        <v>2016</v>
      </c>
      <c r="CO63" s="20" t="str">
        <f>ZZZ__FnCalls!F91</f>
        <v>MMM 2017</v>
      </c>
      <c r="CP63" s="20" t="str">
        <f>ZZZ__FnCalls!F92</f>
        <v>MMM 2017</v>
      </c>
      <c r="CQ63" s="20" t="str">
        <f>ZZZ__FnCalls!F93</f>
        <v>MMM 2017</v>
      </c>
      <c r="CR63" s="20" t="str">
        <f>ZZZ__FnCalls!F94</f>
        <v>MMM 2017</v>
      </c>
      <c r="CS63" s="20" t="str">
        <f>ZZZ__FnCalls!F95</f>
        <v>MMM 2017</v>
      </c>
      <c r="CT63" s="20" t="str">
        <f>ZZZ__FnCalls!F96</f>
        <v>MMM 2017</v>
      </c>
      <c r="CU63" s="20" t="str">
        <f>ZZZ__FnCalls!F97</f>
        <v>MMM 2017</v>
      </c>
      <c r="CV63" s="20" t="str">
        <f>ZZZ__FnCalls!F98</f>
        <v>MMM 2017</v>
      </c>
      <c r="CW63" s="20" t="str">
        <f>ZZZ__FnCalls!F99</f>
        <v>MMM 2017</v>
      </c>
      <c r="CX63" s="20" t="str">
        <f>ZZZ__FnCalls!F100</f>
        <v>MMM 2017</v>
      </c>
      <c r="CY63" s="20" t="str">
        <f>ZZZ__FnCalls!F101</f>
        <v>MMM 2017</v>
      </c>
      <c r="CZ63" s="20" t="str">
        <f>ZZZ__FnCalls!F102</f>
        <v>MMM 2017</v>
      </c>
      <c r="DA63" s="21" t="str">
        <f>ZZZ__FnCalls!H91</f>
        <v>2017</v>
      </c>
      <c r="DB63" s="20" t="str">
        <f>ZZZ__FnCalls!F103</f>
        <v>MMM 2018</v>
      </c>
      <c r="DC63" s="20" t="str">
        <f>ZZZ__FnCalls!F104</f>
        <v>MMM 2018</v>
      </c>
      <c r="DD63" s="20" t="str">
        <f>ZZZ__FnCalls!F105</f>
        <v>MMM 2018</v>
      </c>
      <c r="DE63" s="20" t="str">
        <f>ZZZ__FnCalls!F106</f>
        <v>MMM 2018</v>
      </c>
      <c r="DF63" s="20" t="str">
        <f>ZZZ__FnCalls!F107</f>
        <v>MMM 2018</v>
      </c>
      <c r="DG63" s="20" t="str">
        <f>ZZZ__FnCalls!F108</f>
        <v>MMM 2018</v>
      </c>
      <c r="DH63" s="20" t="str">
        <f>ZZZ__FnCalls!F109</f>
        <v>MMM 2018</v>
      </c>
      <c r="DI63" s="20" t="str">
        <f>ZZZ__FnCalls!F110</f>
        <v>MMM 2018</v>
      </c>
      <c r="DJ63" s="20" t="str">
        <f>ZZZ__FnCalls!F111</f>
        <v>MMM 2018</v>
      </c>
      <c r="DK63" s="20" t="str">
        <f>ZZZ__FnCalls!F112</f>
        <v>MMM 2018</v>
      </c>
      <c r="DL63" s="20" t="str">
        <f>ZZZ__FnCalls!F113</f>
        <v>MMM 2018</v>
      </c>
      <c r="DM63" s="20" t="str">
        <f>ZZZ__FnCalls!F114</f>
        <v>MMM 2018</v>
      </c>
      <c r="DN63" s="21" t="str">
        <f>ZZZ__FnCalls!H103</f>
        <v>2018</v>
      </c>
      <c r="DO63" s="20" t="str">
        <f>ZZZ__FnCalls!F115</f>
        <v>MMM 2019</v>
      </c>
      <c r="DP63" s="20" t="str">
        <f>ZZZ__FnCalls!F116</f>
        <v>MMM 2019</v>
      </c>
      <c r="DQ63" s="20" t="str">
        <f>ZZZ__FnCalls!F117</f>
        <v>MMM 2019</v>
      </c>
      <c r="DR63" s="20" t="str">
        <f>ZZZ__FnCalls!F118</f>
        <v>MMM 2019</v>
      </c>
      <c r="DS63" s="20" t="str">
        <f>ZZZ__FnCalls!F119</f>
        <v>MMM 2019</v>
      </c>
      <c r="DT63" s="20" t="str">
        <f>ZZZ__FnCalls!F120</f>
        <v>MMM 2019</v>
      </c>
      <c r="DU63" s="20" t="str">
        <f>ZZZ__FnCalls!F121</f>
        <v>MMM 2019</v>
      </c>
      <c r="DV63" s="20" t="str">
        <f>ZZZ__FnCalls!F122</f>
        <v>MMM 2019</v>
      </c>
      <c r="DW63" s="20" t="str">
        <f>ZZZ__FnCalls!F123</f>
        <v>MMM 2019</v>
      </c>
      <c r="DX63" s="20" t="str">
        <f>ZZZ__FnCalls!F124</f>
        <v>MMM 2019</v>
      </c>
      <c r="DY63" s="20" t="str">
        <f>ZZZ__FnCalls!F125</f>
        <v>MMM 2019</v>
      </c>
      <c r="DZ63" s="20" t="str">
        <f>ZZZ__FnCalls!F126</f>
        <v>MMM 2019</v>
      </c>
      <c r="EA63" s="21" t="str">
        <f>ZZZ__FnCalls!H115</f>
        <v>2019</v>
      </c>
      <c r="EB63" s="20" t="str">
        <f>ZZZ__FnCalls!F127</f>
        <v>MMM 2020</v>
      </c>
      <c r="EC63" s="20" t="str">
        <f>ZZZ__FnCalls!F128</f>
        <v>MMM 2020</v>
      </c>
      <c r="ED63" s="20" t="str">
        <f>ZZZ__FnCalls!F129</f>
        <v>MMM 2020</v>
      </c>
      <c r="EE63" s="20" t="str">
        <f>ZZZ__FnCalls!F130</f>
        <v>MMM 2020</v>
      </c>
      <c r="EF63" s="20" t="str">
        <f>ZZZ__FnCalls!F131</f>
        <v>MMM 2020</v>
      </c>
      <c r="EG63" s="20" t="str">
        <f>ZZZ__FnCalls!F132</f>
        <v>MMM 2020</v>
      </c>
      <c r="EH63" s="20" t="str">
        <f>ZZZ__FnCalls!F133</f>
        <v>MMM 2020</v>
      </c>
      <c r="EI63" s="20" t="str">
        <f>ZZZ__FnCalls!F134</f>
        <v>MMM 2020</v>
      </c>
      <c r="EJ63" s="20" t="str">
        <f>ZZZ__FnCalls!F135</f>
        <v>MMM 2020</v>
      </c>
      <c r="EK63" s="20" t="str">
        <f>ZZZ__FnCalls!F136</f>
        <v>MMM 2020</v>
      </c>
      <c r="EL63" s="20" t="str">
        <f>ZZZ__FnCalls!F137</f>
        <v>MMM 2020</v>
      </c>
      <c r="EM63" s="20" t="str">
        <f>ZZZ__FnCalls!F138</f>
        <v>MMM 2020</v>
      </c>
      <c r="EN63" s="21" t="str">
        <f>ZZZ__FnCalls!H127</f>
        <v>2020</v>
      </c>
    </row>
    <row r="64" spans="1:144" ht="12.75" customHeight="1" x14ac:dyDescent="0.2">
      <c r="A64" s="7" t="str">
        <f>Labels!B96</f>
        <v>Trial 01</v>
      </c>
      <c r="B64" s="22">
        <f ca="1">'Trial 1'!B35</f>
        <v>831084.09222648665</v>
      </c>
      <c r="C64" s="22">
        <f ca="1">'Trial 1'!C35</f>
        <v>823836.1536135542</v>
      </c>
      <c r="D64" s="22">
        <f ca="1">'Trial 1'!D35</f>
        <v>829925.73543028859</v>
      </c>
      <c r="E64" s="22">
        <f ca="1">'Trial 1'!E35</f>
        <v>798477.12375639507</v>
      </c>
      <c r="F64" s="22">
        <f ca="1">'Trial 1'!F35</f>
        <v>837016.2500588469</v>
      </c>
      <c r="G64" s="22">
        <f ca="1">'Trial 1'!G35</f>
        <v>825073.48597832955</v>
      </c>
      <c r="H64" s="22">
        <f ca="1">'Trial 1'!H35</f>
        <v>792295.18931656459</v>
      </c>
      <c r="I64" s="22">
        <f ca="1">'Trial 1'!I35</f>
        <v>831663.3813479417</v>
      </c>
      <c r="J64" s="22">
        <f ca="1">'Trial 1'!J35</f>
        <v>858167.87769302039</v>
      </c>
      <c r="K64" s="22">
        <f ca="1">'Trial 1'!K35</f>
        <v>821894.8936095048</v>
      </c>
      <c r="L64" s="22">
        <f ca="1">'Trial 1'!L35</f>
        <v>826049.01728857646</v>
      </c>
      <c r="M64" s="22">
        <f ca="1">'Trial 1'!M35</f>
        <v>823632.81024690077</v>
      </c>
      <c r="N64" s="23">
        <f ca="1">SUM('Trial 1'!B35:M35)</f>
        <v>9899116.0105664115</v>
      </c>
      <c r="O64" s="22">
        <f ca="1">'Trial 1'!O35</f>
        <v>830892.81407743809</v>
      </c>
      <c r="P64" s="22">
        <f ca="1">'Trial 1'!P35</f>
        <v>848453.17363155761</v>
      </c>
      <c r="Q64" s="22">
        <f ca="1">'Trial 1'!Q35</f>
        <v>823149.6910992309</v>
      </c>
      <c r="R64" s="22">
        <f ca="1">'Trial 1'!R35</f>
        <v>853982.19521605142</v>
      </c>
      <c r="S64" s="22">
        <f ca="1">'Trial 1'!S35</f>
        <v>793777.10204155149</v>
      </c>
      <c r="T64" s="22">
        <f ca="1">'Trial 1'!T35</f>
        <v>788999.83470312727</v>
      </c>
      <c r="U64" s="22">
        <f ca="1">'Trial 1'!U35</f>
        <v>820164.10101057903</v>
      </c>
      <c r="V64" s="22">
        <f ca="1">'Trial 1'!V35</f>
        <v>806357.73782491975</v>
      </c>
      <c r="W64" s="22">
        <f ca="1">'Trial 1'!W35</f>
        <v>792309.01797069411</v>
      </c>
      <c r="X64" s="22">
        <f ca="1">'Trial 1'!X35</f>
        <v>843620.53032435081</v>
      </c>
      <c r="Y64" s="22">
        <f ca="1">'Trial 1'!Y35</f>
        <v>814245.2482245781</v>
      </c>
      <c r="Z64" s="22">
        <f ca="1">'Trial 1'!Z35</f>
        <v>789862.77777340868</v>
      </c>
      <c r="AA64" s="23">
        <f ca="1">SUM('Trial 1'!O35:Z35)</f>
        <v>9805814.2238974869</v>
      </c>
      <c r="AB64" s="22">
        <f ca="1">'Trial 1'!AB35</f>
        <v>768687.13548292464</v>
      </c>
      <c r="AC64" s="22">
        <f ca="1">'Trial 1'!AC35</f>
        <v>819478.63645904383</v>
      </c>
      <c r="AD64" s="22">
        <f ca="1">'Trial 1'!AD35</f>
        <v>765188.48370497336</v>
      </c>
      <c r="AE64" s="22">
        <f ca="1">'Trial 1'!AE35</f>
        <v>804450.15707889234</v>
      </c>
      <c r="AF64" s="22">
        <f ca="1">'Trial 1'!AF35</f>
        <v>787286.16612158599</v>
      </c>
      <c r="AG64" s="22">
        <f ca="1">'Trial 1'!AG35</f>
        <v>779350.01445239515</v>
      </c>
      <c r="AH64" s="22">
        <f ca="1">'Trial 1'!AH35</f>
        <v>793810.39685875166</v>
      </c>
      <c r="AI64" s="22">
        <f ca="1">'Trial 1'!AI35</f>
        <v>794625.6807223357</v>
      </c>
      <c r="AJ64" s="22">
        <f ca="1">'Trial 1'!AJ35</f>
        <v>766307.49805870338</v>
      </c>
      <c r="AK64" s="22">
        <f ca="1">'Trial 1'!AK35</f>
        <v>786379.39496523363</v>
      </c>
      <c r="AL64" s="22">
        <f ca="1">'Trial 1'!AL35</f>
        <v>781309.08600781683</v>
      </c>
      <c r="AM64" s="22">
        <f ca="1">'Trial 1'!AM35</f>
        <v>784315.08164592134</v>
      </c>
      <c r="AN64" s="23">
        <f ca="1">SUM('Trial 1'!AB35:AM35)</f>
        <v>9431187.7315585781</v>
      </c>
      <c r="AO64" s="22">
        <f ca="1">'Trial 1'!AO35</f>
        <v>796049.75769641751</v>
      </c>
      <c r="AP64" s="22">
        <f ca="1">'Trial 1'!AP35</f>
        <v>830782.32996100013</v>
      </c>
      <c r="AQ64" s="22">
        <f ca="1">'Trial 1'!AQ35</f>
        <v>784726.0653374804</v>
      </c>
      <c r="AR64" s="22">
        <f ca="1">'Trial 1'!AR35</f>
        <v>772981.86658578122</v>
      </c>
      <c r="AS64" s="22">
        <f ca="1">'Trial 1'!AS35</f>
        <v>787843.69738660043</v>
      </c>
      <c r="AT64" s="22">
        <f ca="1">'Trial 1'!AT35</f>
        <v>781480.93369567592</v>
      </c>
      <c r="AU64" s="22">
        <f ca="1">'Trial 1'!AU35</f>
        <v>798311.68516810064</v>
      </c>
      <c r="AV64" s="22">
        <f ca="1">'Trial 1'!AV35</f>
        <v>776060.21377639496</v>
      </c>
      <c r="AW64" s="22">
        <f ca="1">'Trial 1'!AW35</f>
        <v>803159.75090512016</v>
      </c>
      <c r="AX64" s="22">
        <f ca="1">'Trial 1'!AX35</f>
        <v>784521.88870049606</v>
      </c>
      <c r="AY64" s="22">
        <f ca="1">'Trial 1'!AY35</f>
        <v>800165.13896736689</v>
      </c>
      <c r="AZ64" s="22">
        <f ca="1">'Trial 1'!AZ35</f>
        <v>740487.90901477938</v>
      </c>
      <c r="BA64" s="23">
        <f ca="1">SUM('Trial 1'!AO35:AZ35)</f>
        <v>9456571.2371952143</v>
      </c>
      <c r="BB64" s="22">
        <f ca="1">'Trial 1'!BB35</f>
        <v>813156.46929023333</v>
      </c>
      <c r="BC64" s="22">
        <f ca="1">'Trial 1'!BC35</f>
        <v>750895.08386152529</v>
      </c>
      <c r="BD64" s="22">
        <f ca="1">'Trial 1'!BD35</f>
        <v>813867.72049868701</v>
      </c>
      <c r="BE64" s="22">
        <f ca="1">'Trial 1'!BE35</f>
        <v>781254.78236820258</v>
      </c>
      <c r="BF64" s="22">
        <f ca="1">'Trial 1'!BF35</f>
        <v>777555.1126304263</v>
      </c>
      <c r="BG64" s="22">
        <f ca="1">'Trial 1'!BG35</f>
        <v>776687.78517614969</v>
      </c>
      <c r="BH64" s="22">
        <f ca="1">'Trial 1'!BH35</f>
        <v>779460.06639819476</v>
      </c>
      <c r="BI64" s="22">
        <f ca="1">'Trial 1'!BI35</f>
        <v>783939.28045916429</v>
      </c>
      <c r="BJ64" s="22">
        <f ca="1">'Trial 1'!BJ35</f>
        <v>778675.19377499039</v>
      </c>
      <c r="BK64" s="22">
        <f ca="1">'Trial 1'!BK35</f>
        <v>753285.59915960557</v>
      </c>
      <c r="BL64" s="22">
        <f ca="1">'Trial 1'!BL35</f>
        <v>730455.70716976922</v>
      </c>
      <c r="BM64" s="22">
        <f ca="1">'Trial 1'!BM35</f>
        <v>750380.52507334307</v>
      </c>
      <c r="BN64" s="23">
        <f ca="1">SUM('Trial 1'!BB35:BM35)</f>
        <v>9289613.3258602936</v>
      </c>
      <c r="BO64" s="22">
        <f ca="1">'Trial 1'!BO35</f>
        <v>742365.95361044502</v>
      </c>
      <c r="BP64" s="22">
        <f ca="1">'Trial 1'!BP35</f>
        <v>812290.81184683519</v>
      </c>
      <c r="BQ64" s="22">
        <f ca="1">'Trial 1'!BQ35</f>
        <v>795784.35148175398</v>
      </c>
      <c r="BR64" s="22">
        <f ca="1">'Trial 1'!BR35</f>
        <v>767501.26821829739</v>
      </c>
      <c r="BS64" s="22">
        <f ca="1">'Trial 1'!BS35</f>
        <v>769337.19917554955</v>
      </c>
      <c r="BT64" s="22">
        <f ca="1">'Trial 1'!BT35</f>
        <v>744798.74175178807</v>
      </c>
      <c r="BU64" s="22">
        <f ca="1">'Trial 1'!BU35</f>
        <v>751313.88138989441</v>
      </c>
      <c r="BV64" s="22">
        <f ca="1">'Trial 1'!BV35</f>
        <v>770311.12871863763</v>
      </c>
      <c r="BW64" s="22">
        <f ca="1">'Trial 1'!BW35</f>
        <v>773026.26693770557</v>
      </c>
      <c r="BX64" s="22">
        <f ca="1">'Trial 1'!BX35</f>
        <v>790123.78003817913</v>
      </c>
      <c r="BY64" s="22">
        <f ca="1">'Trial 1'!BY35</f>
        <v>769157.47295550897</v>
      </c>
      <c r="BZ64" s="22">
        <f ca="1">'Trial 1'!BZ35</f>
        <v>753159.96582536981</v>
      </c>
      <c r="CA64" s="23">
        <f ca="1">SUM('Trial 1'!BO35:BZ35)</f>
        <v>9239170.8219499644</v>
      </c>
      <c r="CB64" s="22">
        <f ca="1">'Trial 1'!CB35</f>
        <v>742014.24982751394</v>
      </c>
      <c r="CC64" s="22">
        <f ca="1">'Trial 1'!CC35</f>
        <v>731731.98741174466</v>
      </c>
      <c r="CD64" s="22">
        <f ca="1">'Trial 1'!CD35</f>
        <v>771077.1060512003</v>
      </c>
      <c r="CE64" s="22">
        <f ca="1">'Trial 1'!CE35</f>
        <v>748180.78616312088</v>
      </c>
      <c r="CF64" s="22">
        <f ca="1">'Trial 1'!CF35</f>
        <v>765500.48972967756</v>
      </c>
      <c r="CG64" s="22">
        <f ca="1">'Trial 1'!CG35</f>
        <v>759978.03865471727</v>
      </c>
      <c r="CH64" s="22">
        <f ca="1">'Trial 1'!CH35</f>
        <v>756267.49968766002</v>
      </c>
      <c r="CI64" s="22">
        <f ca="1">'Trial 1'!CI35</f>
        <v>767174.0889022284</v>
      </c>
      <c r="CJ64" s="22">
        <f ca="1">'Trial 1'!CJ35</f>
        <v>768569.92736425786</v>
      </c>
      <c r="CK64" s="22">
        <f ca="1">'Trial 1'!CK35</f>
        <v>729841.56832315947</v>
      </c>
      <c r="CL64" s="22">
        <f ca="1">'Trial 1'!CL35</f>
        <v>758245.49368801247</v>
      </c>
      <c r="CM64" s="22">
        <f ca="1">'Trial 1'!CM35</f>
        <v>740074.38717641414</v>
      </c>
      <c r="CN64" s="23">
        <f ca="1">SUM('Trial 1'!CB35:CM35)</f>
        <v>9038655.622979708</v>
      </c>
      <c r="CO64" s="22">
        <f ca="1">'Trial 1'!CO35</f>
        <v>737875.52827626851</v>
      </c>
      <c r="CP64" s="22">
        <f ca="1">'Trial 1'!CP35</f>
        <v>751160.21282440424</v>
      </c>
      <c r="CQ64" s="22">
        <f ca="1">'Trial 1'!CQ35</f>
        <v>759683.77756455832</v>
      </c>
      <c r="CR64" s="22">
        <f ca="1">'Trial 1'!CR35</f>
        <v>733107.97594738624</v>
      </c>
      <c r="CS64" s="22">
        <f ca="1">'Trial 1'!CS35</f>
        <v>777859.77200740587</v>
      </c>
      <c r="CT64" s="22">
        <f ca="1">'Trial 1'!CT35</f>
        <v>726128.09958240681</v>
      </c>
      <c r="CU64" s="22">
        <f ca="1">'Trial 1'!CU35</f>
        <v>742663.54607529088</v>
      </c>
      <c r="CV64" s="22">
        <f ca="1">'Trial 1'!CV35</f>
        <v>736926.91286474804</v>
      </c>
      <c r="CW64" s="22">
        <f ca="1">'Trial 1'!CW35</f>
        <v>750717.83401045494</v>
      </c>
      <c r="CX64" s="22">
        <f ca="1">'Trial 1'!CX35</f>
        <v>742572.27971848485</v>
      </c>
      <c r="CY64" s="22">
        <f ca="1">'Trial 1'!CY35</f>
        <v>731351.43131374416</v>
      </c>
      <c r="CZ64" s="22">
        <f ca="1">'Trial 1'!CZ35</f>
        <v>712379.31296078174</v>
      </c>
      <c r="DA64" s="23">
        <f ca="1">SUM('Trial 1'!CO35:CZ35)</f>
        <v>8902426.6831459347</v>
      </c>
      <c r="DB64" s="22">
        <f ca="1">'Trial 1'!DB35</f>
        <v>733894.67739744706</v>
      </c>
      <c r="DC64" s="22">
        <f ca="1">'Trial 1'!DC35</f>
        <v>734707.22411477927</v>
      </c>
      <c r="DD64" s="22">
        <f ca="1">'Trial 1'!DD35</f>
        <v>750853.60653182864</v>
      </c>
      <c r="DE64" s="22">
        <f ca="1">'Trial 1'!DE35</f>
        <v>774068.05855437485</v>
      </c>
      <c r="DF64" s="22">
        <f ca="1">'Trial 1'!DF35</f>
        <v>710813.17084647936</v>
      </c>
      <c r="DG64" s="22">
        <f ca="1">'Trial 1'!DG35</f>
        <v>747296.57266962866</v>
      </c>
      <c r="DH64" s="22">
        <f ca="1">'Trial 1'!DH35</f>
        <v>735464.41785606986</v>
      </c>
      <c r="DI64" s="22">
        <f ca="1">'Trial 1'!DI35</f>
        <v>697671.81631494698</v>
      </c>
      <c r="DJ64" s="22">
        <f ca="1">'Trial 1'!DJ35</f>
        <v>726213.55290716083</v>
      </c>
      <c r="DK64" s="22">
        <f ca="1">'Trial 1'!DK35</f>
        <v>772389.15087828471</v>
      </c>
      <c r="DL64" s="22">
        <f ca="1">'Trial 1'!DL35</f>
        <v>732676.01048715145</v>
      </c>
      <c r="DM64" s="22">
        <f ca="1">'Trial 1'!DM35</f>
        <v>731836.39106904611</v>
      </c>
      <c r="DN64" s="23">
        <f ca="1">SUM('Trial 1'!DB35:DM35)</f>
        <v>8847884.6496271975</v>
      </c>
      <c r="DO64" s="22">
        <f ca="1">'Trial 1'!DO35</f>
        <v>745166.33323422947</v>
      </c>
      <c r="DP64" s="22">
        <f ca="1">'Trial 1'!DP35</f>
        <v>705954.93864280509</v>
      </c>
      <c r="DQ64" s="22">
        <f ca="1">'Trial 1'!DQ35</f>
        <v>736904.4948283796</v>
      </c>
      <c r="DR64" s="22">
        <f ca="1">'Trial 1'!DR35</f>
        <v>738158.33140764688</v>
      </c>
      <c r="DS64" s="22">
        <f ca="1">'Trial 1'!DS35</f>
        <v>733530.26550150255</v>
      </c>
      <c r="DT64" s="22">
        <f ca="1">'Trial 1'!DT35</f>
        <v>704281.37543878343</v>
      </c>
      <c r="DU64" s="22">
        <f ca="1">'Trial 1'!DU35</f>
        <v>744795.57247979625</v>
      </c>
      <c r="DV64" s="22">
        <f ca="1">'Trial 1'!DV35</f>
        <v>735729.36205950251</v>
      </c>
      <c r="DW64" s="22">
        <f ca="1">'Trial 1'!DW35</f>
        <v>722265.02307757444</v>
      </c>
      <c r="DX64" s="22">
        <f ca="1">'Trial 1'!DX35</f>
        <v>730750.6191138007</v>
      </c>
      <c r="DY64" s="22">
        <f ca="1">'Trial 1'!DY35</f>
        <v>755071.17613596143</v>
      </c>
      <c r="DZ64" s="22">
        <f ca="1">'Trial 1'!DZ35</f>
        <v>730585.00757728855</v>
      </c>
      <c r="EA64" s="23">
        <f ca="1">SUM('Trial 1'!DO35:DZ35)</f>
        <v>8783192.4994972721</v>
      </c>
      <c r="EB64" s="22">
        <f ca="1">'Trial 1'!EB35</f>
        <v>707570.52844631567</v>
      </c>
      <c r="EC64" s="22">
        <f ca="1">'Trial 1'!EC35</f>
        <v>711681.58963179833</v>
      </c>
      <c r="ED64" s="22">
        <f ca="1">'Trial 1'!ED35</f>
        <v>695754.60289900715</v>
      </c>
      <c r="EE64" s="22">
        <f ca="1">'Trial 1'!EE35</f>
        <v>693623.32931832003</v>
      </c>
      <c r="EF64" s="22">
        <f ca="1">'Trial 1'!EF35</f>
        <v>730836.96145895461</v>
      </c>
      <c r="EG64" s="22">
        <f ca="1">'Trial 1'!EG35</f>
        <v>711808.31088468514</v>
      </c>
      <c r="EH64" s="22">
        <f ca="1">'Trial 1'!EH35</f>
        <v>717150.36003254505</v>
      </c>
      <c r="EI64" s="22">
        <f ca="1">'Trial 1'!EI35</f>
        <v>706509.55038526922</v>
      </c>
      <c r="EJ64" s="22">
        <f ca="1">'Trial 1'!EJ35</f>
        <v>748563.7425537986</v>
      </c>
      <c r="EK64" s="22">
        <f ca="1">'Trial 1'!EK35</f>
        <v>685041.38759716379</v>
      </c>
      <c r="EL64" s="22">
        <f ca="1">'Trial 1'!EL35</f>
        <v>700666.3497485515</v>
      </c>
      <c r="EM64" s="22">
        <f ca="1">'Trial 1'!EM35</f>
        <v>759195.893832954</v>
      </c>
      <c r="EN64" s="23">
        <f ca="1">SUM('Trial 1'!EB35:EM35)</f>
        <v>8568402.6067893635</v>
      </c>
    </row>
    <row r="65" spans="1:144" ht="12.75" customHeight="1" x14ac:dyDescent="0.2">
      <c r="A65" s="11" t="str">
        <f>Labels!B97</f>
        <v>Trial 02</v>
      </c>
      <c r="B65" s="24">
        <f ca="1">'Trial 2'!B35</f>
        <v>804296.23676861974</v>
      </c>
      <c r="C65" s="24">
        <f ca="1">'Trial 2'!C35</f>
        <v>829769.82733771496</v>
      </c>
      <c r="D65" s="24">
        <f ca="1">'Trial 2'!D35</f>
        <v>798972.82532461861</v>
      </c>
      <c r="E65" s="24">
        <f ca="1">'Trial 2'!E35</f>
        <v>789411.81399738672</v>
      </c>
      <c r="F65" s="24">
        <f ca="1">'Trial 2'!F35</f>
        <v>840671.28317366622</v>
      </c>
      <c r="G65" s="24">
        <f ca="1">'Trial 2'!G35</f>
        <v>866513.62662279222</v>
      </c>
      <c r="H65" s="24">
        <f ca="1">'Trial 2'!H35</f>
        <v>807960.62623919325</v>
      </c>
      <c r="I65" s="24">
        <f ca="1">'Trial 2'!I35</f>
        <v>837495.92628981394</v>
      </c>
      <c r="J65" s="24">
        <f ca="1">'Trial 2'!J35</f>
        <v>792799.72738970036</v>
      </c>
      <c r="K65" s="24">
        <f ca="1">'Trial 2'!K35</f>
        <v>831373.37081894302</v>
      </c>
      <c r="L65" s="24">
        <f ca="1">'Trial 2'!L35</f>
        <v>794883.73144224391</v>
      </c>
      <c r="M65" s="24">
        <f ca="1">'Trial 2'!M35</f>
        <v>802513.52945315302</v>
      </c>
      <c r="N65" s="25">
        <f ca="1">SUM('Trial 2'!B35:M35)</f>
        <v>9796662.524857847</v>
      </c>
      <c r="O65" s="24">
        <f ca="1">'Trial 2'!O35</f>
        <v>826966.11011536478</v>
      </c>
      <c r="P65" s="24">
        <f ca="1">'Trial 2'!P35</f>
        <v>817355.40980429796</v>
      </c>
      <c r="Q65" s="24">
        <f ca="1">'Trial 2'!Q35</f>
        <v>792042.3739986961</v>
      </c>
      <c r="R65" s="24">
        <f ca="1">'Trial 2'!R35</f>
        <v>838404.00159669912</v>
      </c>
      <c r="S65" s="24">
        <f ca="1">'Trial 2'!S35</f>
        <v>807317.24894957559</v>
      </c>
      <c r="T65" s="24">
        <f ca="1">'Trial 2'!T35</f>
        <v>801805.18013512017</v>
      </c>
      <c r="U65" s="24">
        <f ca="1">'Trial 2'!U35</f>
        <v>782388.9550005506</v>
      </c>
      <c r="V65" s="24">
        <f ca="1">'Trial 2'!V35</f>
        <v>795321.73742193205</v>
      </c>
      <c r="W65" s="24">
        <f ca="1">'Trial 2'!W35</f>
        <v>846189.79899790103</v>
      </c>
      <c r="X65" s="24">
        <f ca="1">'Trial 2'!X35</f>
        <v>830145.08141619537</v>
      </c>
      <c r="Y65" s="24">
        <f ca="1">'Trial 2'!Y35</f>
        <v>779902.26981789677</v>
      </c>
      <c r="Z65" s="24">
        <f ca="1">'Trial 2'!Z35</f>
        <v>796539.76727046655</v>
      </c>
      <c r="AA65" s="25">
        <f ca="1">SUM('Trial 2'!O35:Z35)</f>
        <v>9714377.9345246963</v>
      </c>
      <c r="AB65" s="24">
        <f ca="1">'Trial 2'!AB35</f>
        <v>822674.37063813617</v>
      </c>
      <c r="AC65" s="24">
        <f ca="1">'Trial 2'!AC35</f>
        <v>837118.49352633406</v>
      </c>
      <c r="AD65" s="24">
        <f ca="1">'Trial 2'!AD35</f>
        <v>831408.54411739111</v>
      </c>
      <c r="AE65" s="24">
        <f ca="1">'Trial 2'!AE35</f>
        <v>791788.50586892373</v>
      </c>
      <c r="AF65" s="24">
        <f ca="1">'Trial 2'!AF35</f>
        <v>785284.86675288167</v>
      </c>
      <c r="AG65" s="24">
        <f ca="1">'Trial 2'!AG35</f>
        <v>780591.66535902699</v>
      </c>
      <c r="AH65" s="24">
        <f ca="1">'Trial 2'!AH35</f>
        <v>785625.74555609154</v>
      </c>
      <c r="AI65" s="24">
        <f ca="1">'Trial 2'!AI35</f>
        <v>819375.83635720052</v>
      </c>
      <c r="AJ65" s="24">
        <f ca="1">'Trial 2'!AJ35</f>
        <v>774639.11552695336</v>
      </c>
      <c r="AK65" s="24">
        <f ca="1">'Trial 2'!AK35</f>
        <v>795363.84541783121</v>
      </c>
      <c r="AL65" s="24">
        <f ca="1">'Trial 2'!AL35</f>
        <v>811360.79337733972</v>
      </c>
      <c r="AM65" s="24">
        <f ca="1">'Trial 2'!AM35</f>
        <v>806626.41848814429</v>
      </c>
      <c r="AN65" s="25">
        <f ca="1">SUM('Trial 2'!AB35:AM35)</f>
        <v>9641858.200986255</v>
      </c>
      <c r="AO65" s="24">
        <f ca="1">'Trial 2'!AO35</f>
        <v>808428.12728208501</v>
      </c>
      <c r="AP65" s="24">
        <f ca="1">'Trial 2'!AP35</f>
        <v>828421.7405526177</v>
      </c>
      <c r="AQ65" s="24">
        <f ca="1">'Trial 2'!AQ35</f>
        <v>766455.37026797154</v>
      </c>
      <c r="AR65" s="24">
        <f ca="1">'Trial 2'!AR35</f>
        <v>804012.50057878206</v>
      </c>
      <c r="AS65" s="24">
        <f ca="1">'Trial 2'!AS35</f>
        <v>833036.09983589861</v>
      </c>
      <c r="AT65" s="24">
        <f ca="1">'Trial 2'!AT35</f>
        <v>813610.30117725639</v>
      </c>
      <c r="AU65" s="24">
        <f ca="1">'Trial 2'!AU35</f>
        <v>818705.48599339172</v>
      </c>
      <c r="AV65" s="24">
        <f ca="1">'Trial 2'!AV35</f>
        <v>790388.65755880217</v>
      </c>
      <c r="AW65" s="24">
        <f ca="1">'Trial 2'!AW35</f>
        <v>747700.55627010122</v>
      </c>
      <c r="AX65" s="24">
        <f ca="1">'Trial 2'!AX35</f>
        <v>769233.91981003119</v>
      </c>
      <c r="AY65" s="24">
        <f ca="1">'Trial 2'!AY35</f>
        <v>807601.98207193927</v>
      </c>
      <c r="AZ65" s="24">
        <f ca="1">'Trial 2'!AZ35</f>
        <v>806502.12788583094</v>
      </c>
      <c r="BA65" s="25">
        <f ca="1">SUM('Trial 2'!AO35:AZ35)</f>
        <v>9594096.8692847099</v>
      </c>
      <c r="BB65" s="24">
        <f ca="1">'Trial 2'!BB35</f>
        <v>774057.95078866708</v>
      </c>
      <c r="BC65" s="24">
        <f ca="1">'Trial 2'!BC35</f>
        <v>755841.18406253972</v>
      </c>
      <c r="BD65" s="24">
        <f ca="1">'Trial 2'!BD35</f>
        <v>807950.06045532634</v>
      </c>
      <c r="BE65" s="24">
        <f ca="1">'Trial 2'!BE35</f>
        <v>771001.7579350631</v>
      </c>
      <c r="BF65" s="24">
        <f ca="1">'Trial 2'!BF35</f>
        <v>754207.23949020775</v>
      </c>
      <c r="BG65" s="24">
        <f ca="1">'Trial 2'!BG35</f>
        <v>777270.89672780607</v>
      </c>
      <c r="BH65" s="24">
        <f ca="1">'Trial 2'!BH35</f>
        <v>751464.53846678592</v>
      </c>
      <c r="BI65" s="24">
        <f ca="1">'Trial 2'!BI35</f>
        <v>787183.15830203716</v>
      </c>
      <c r="BJ65" s="24">
        <f ca="1">'Trial 2'!BJ35</f>
        <v>777582.16940543917</v>
      </c>
      <c r="BK65" s="24">
        <f ca="1">'Trial 2'!BK35</f>
        <v>778697.7467990882</v>
      </c>
      <c r="BL65" s="24">
        <f ca="1">'Trial 2'!BL35</f>
        <v>808451.25782807078</v>
      </c>
      <c r="BM65" s="24">
        <f ca="1">'Trial 2'!BM35</f>
        <v>787065.96223400987</v>
      </c>
      <c r="BN65" s="25">
        <f ca="1">SUM('Trial 2'!BB35:BM35)</f>
        <v>9330773.922495041</v>
      </c>
      <c r="BO65" s="24">
        <f ca="1">'Trial 2'!BO35</f>
        <v>773918.14296919864</v>
      </c>
      <c r="BP65" s="24">
        <f ca="1">'Trial 2'!BP35</f>
        <v>774376.55688187887</v>
      </c>
      <c r="BQ65" s="24">
        <f ca="1">'Trial 2'!BQ35</f>
        <v>786538.7292887459</v>
      </c>
      <c r="BR65" s="24">
        <f ca="1">'Trial 2'!BR35</f>
        <v>779488.1109229672</v>
      </c>
      <c r="BS65" s="24">
        <f ca="1">'Trial 2'!BS35</f>
        <v>782148.36760395986</v>
      </c>
      <c r="BT65" s="24">
        <f ca="1">'Trial 2'!BT35</f>
        <v>743095.02594423434</v>
      </c>
      <c r="BU65" s="24">
        <f ca="1">'Trial 2'!BU35</f>
        <v>763133.22818493226</v>
      </c>
      <c r="BV65" s="24">
        <f ca="1">'Trial 2'!BV35</f>
        <v>784334.89673629915</v>
      </c>
      <c r="BW65" s="24">
        <f ca="1">'Trial 2'!BW35</f>
        <v>756562.8155620324</v>
      </c>
      <c r="BX65" s="24">
        <f ca="1">'Trial 2'!BX35</f>
        <v>757689.72778631316</v>
      </c>
      <c r="BY65" s="24">
        <f ca="1">'Trial 2'!BY35</f>
        <v>777693.37813788897</v>
      </c>
      <c r="BZ65" s="24">
        <f ca="1">'Trial 2'!BZ35</f>
        <v>744725.15958365623</v>
      </c>
      <c r="CA65" s="25">
        <f ca="1">SUM('Trial 2'!BO35:BZ35)</f>
        <v>9223704.1396021061</v>
      </c>
      <c r="CB65" s="24">
        <f ca="1">'Trial 2'!CB35</f>
        <v>773804.79124102241</v>
      </c>
      <c r="CC65" s="24">
        <f ca="1">'Trial 2'!CC35</f>
        <v>758350.09487464081</v>
      </c>
      <c r="CD65" s="24">
        <f ca="1">'Trial 2'!CD35</f>
        <v>782259.6956505141</v>
      </c>
      <c r="CE65" s="24">
        <f ca="1">'Trial 2'!CE35</f>
        <v>763865.8697976087</v>
      </c>
      <c r="CF65" s="24">
        <f ca="1">'Trial 2'!CF35</f>
        <v>747306.83760413993</v>
      </c>
      <c r="CG65" s="24">
        <f ca="1">'Trial 2'!CG35</f>
        <v>770785.05689527583</v>
      </c>
      <c r="CH65" s="24">
        <f ca="1">'Trial 2'!CH35</f>
        <v>796220.89094062208</v>
      </c>
      <c r="CI65" s="24">
        <f ca="1">'Trial 2'!CI35</f>
        <v>778783.76272442203</v>
      </c>
      <c r="CJ65" s="24">
        <f ca="1">'Trial 2'!CJ35</f>
        <v>760259.34275691013</v>
      </c>
      <c r="CK65" s="24">
        <f ca="1">'Trial 2'!CK35</f>
        <v>737061.30083014641</v>
      </c>
      <c r="CL65" s="24">
        <f ca="1">'Trial 2'!CL35</f>
        <v>743102.242264239</v>
      </c>
      <c r="CM65" s="24">
        <f ca="1">'Trial 2'!CM35</f>
        <v>775391.54005066014</v>
      </c>
      <c r="CN65" s="25">
        <f ca="1">SUM('Trial 2'!CB35:CM35)</f>
        <v>9187191.4256302007</v>
      </c>
      <c r="CO65" s="24">
        <f ca="1">'Trial 2'!CO35</f>
        <v>766623.79091120616</v>
      </c>
      <c r="CP65" s="24">
        <f ca="1">'Trial 2'!CP35</f>
        <v>739623.14588386472</v>
      </c>
      <c r="CQ65" s="24">
        <f ca="1">'Trial 2'!CQ35</f>
        <v>724816.63016706856</v>
      </c>
      <c r="CR65" s="24">
        <f ca="1">'Trial 2'!CR35</f>
        <v>710578.64594482153</v>
      </c>
      <c r="CS65" s="24">
        <f ca="1">'Trial 2'!CS35</f>
        <v>737991.51010934031</v>
      </c>
      <c r="CT65" s="24">
        <f ca="1">'Trial 2'!CT35</f>
        <v>790650.08478180913</v>
      </c>
      <c r="CU65" s="24">
        <f ca="1">'Trial 2'!CU35</f>
        <v>780320.8706380903</v>
      </c>
      <c r="CV65" s="24">
        <f ca="1">'Trial 2'!CV35</f>
        <v>739817.90914107033</v>
      </c>
      <c r="CW65" s="24">
        <f ca="1">'Trial 2'!CW35</f>
        <v>714190.82714430185</v>
      </c>
      <c r="CX65" s="24">
        <f ca="1">'Trial 2'!CX35</f>
        <v>773100.14425603638</v>
      </c>
      <c r="CY65" s="24">
        <f ca="1">'Trial 2'!CY35</f>
        <v>762510.07335811423</v>
      </c>
      <c r="CZ65" s="24">
        <f ca="1">'Trial 2'!CZ35</f>
        <v>714965.19041837414</v>
      </c>
      <c r="DA65" s="25">
        <f ca="1">SUM('Trial 2'!CO35:CZ35)</f>
        <v>8955188.8227540962</v>
      </c>
      <c r="DB65" s="24">
        <f ca="1">'Trial 2'!DB35</f>
        <v>787478.50993133336</v>
      </c>
      <c r="DC65" s="24">
        <f ca="1">'Trial 2'!DC35</f>
        <v>779345.31094290048</v>
      </c>
      <c r="DD65" s="24">
        <f ca="1">'Trial 2'!DD35</f>
        <v>755500.39284424158</v>
      </c>
      <c r="DE65" s="24">
        <f ca="1">'Trial 2'!DE35</f>
        <v>735073.66185006232</v>
      </c>
      <c r="DF65" s="24">
        <f ca="1">'Trial 2'!DF35</f>
        <v>784355.8657905705</v>
      </c>
      <c r="DG65" s="24">
        <f ca="1">'Trial 2'!DG35</f>
        <v>758080.11569653207</v>
      </c>
      <c r="DH65" s="24">
        <f ca="1">'Trial 2'!DH35</f>
        <v>742116.816814202</v>
      </c>
      <c r="DI65" s="24">
        <f ca="1">'Trial 2'!DI35</f>
        <v>773369.72097200935</v>
      </c>
      <c r="DJ65" s="24">
        <f ca="1">'Trial 2'!DJ35</f>
        <v>736915.54268906882</v>
      </c>
      <c r="DK65" s="24">
        <f ca="1">'Trial 2'!DK35</f>
        <v>747341.54509343568</v>
      </c>
      <c r="DL65" s="24">
        <f ca="1">'Trial 2'!DL35</f>
        <v>757969.48667405185</v>
      </c>
      <c r="DM65" s="24">
        <f ca="1">'Trial 2'!DM35</f>
        <v>772700.1486699708</v>
      </c>
      <c r="DN65" s="25">
        <f ca="1">SUM('Trial 2'!DB35:DM35)</f>
        <v>9130247.1179683786</v>
      </c>
      <c r="DO65" s="24">
        <f ca="1">'Trial 2'!DO35</f>
        <v>705392.08382593037</v>
      </c>
      <c r="DP65" s="24">
        <f ca="1">'Trial 2'!DP35</f>
        <v>722453.49239318527</v>
      </c>
      <c r="DQ65" s="24">
        <f ca="1">'Trial 2'!DQ35</f>
        <v>702672.09388500592</v>
      </c>
      <c r="DR65" s="24">
        <f ca="1">'Trial 2'!DR35</f>
        <v>761690.19367477461</v>
      </c>
      <c r="DS65" s="24">
        <f ca="1">'Trial 2'!DS35</f>
        <v>738622.87477417209</v>
      </c>
      <c r="DT65" s="24">
        <f ca="1">'Trial 2'!DT35</f>
        <v>753268.02441505145</v>
      </c>
      <c r="DU65" s="24">
        <f ca="1">'Trial 2'!DU35</f>
        <v>729198.13477471808</v>
      </c>
      <c r="DV65" s="24">
        <f ca="1">'Trial 2'!DV35</f>
        <v>733830.23926172266</v>
      </c>
      <c r="DW65" s="24">
        <f ca="1">'Trial 2'!DW35</f>
        <v>732273.59882522014</v>
      </c>
      <c r="DX65" s="24">
        <f ca="1">'Trial 2'!DX35</f>
        <v>727710.6213520976</v>
      </c>
      <c r="DY65" s="24">
        <f ca="1">'Trial 2'!DY35</f>
        <v>755591.23172743095</v>
      </c>
      <c r="DZ65" s="24">
        <f ca="1">'Trial 2'!DZ35</f>
        <v>712115.48963908397</v>
      </c>
      <c r="EA65" s="25">
        <f ca="1">SUM('Trial 2'!DO35:DZ35)</f>
        <v>8774818.0785483941</v>
      </c>
      <c r="EB65" s="24">
        <f ca="1">'Trial 2'!EB35</f>
        <v>717943.15855077503</v>
      </c>
      <c r="EC65" s="24">
        <f ca="1">'Trial 2'!EC35</f>
        <v>723702.89331225341</v>
      </c>
      <c r="ED65" s="24">
        <f ca="1">'Trial 2'!ED35</f>
        <v>729789.76436726202</v>
      </c>
      <c r="EE65" s="24">
        <f ca="1">'Trial 2'!EE35</f>
        <v>725114.21488003759</v>
      </c>
      <c r="EF65" s="24">
        <f ca="1">'Trial 2'!EF35</f>
        <v>750282.91759726044</v>
      </c>
      <c r="EG65" s="24">
        <f ca="1">'Trial 2'!EG35</f>
        <v>754106.20279288292</v>
      </c>
      <c r="EH65" s="24">
        <f ca="1">'Trial 2'!EH35</f>
        <v>759167.32222257706</v>
      </c>
      <c r="EI65" s="24">
        <f ca="1">'Trial 2'!EI35</f>
        <v>706460.3400578677</v>
      </c>
      <c r="EJ65" s="24">
        <f ca="1">'Trial 2'!EJ35</f>
        <v>728438.42235517886</v>
      </c>
      <c r="EK65" s="24">
        <f ca="1">'Trial 2'!EK35</f>
        <v>755050.65093559294</v>
      </c>
      <c r="EL65" s="24">
        <f ca="1">'Trial 2'!EL35</f>
        <v>694748.92007719784</v>
      </c>
      <c r="EM65" s="24">
        <f ca="1">'Trial 2'!EM35</f>
        <v>730506.12035012629</v>
      </c>
      <c r="EN65" s="25">
        <f ca="1">SUM('Trial 2'!EB35:EM35)</f>
        <v>8775310.927499013</v>
      </c>
    </row>
    <row r="66" spans="1:144" ht="12.75" customHeight="1" x14ac:dyDescent="0.2">
      <c r="A66" s="11" t="str">
        <f>Labels!B98</f>
        <v>Trial 03</v>
      </c>
      <c r="B66" s="24">
        <f ca="1">'Trial 3'!B35</f>
        <v>843862.63046327757</v>
      </c>
      <c r="C66" s="24">
        <f ca="1">'Trial 3'!C35</f>
        <v>836555.94320806081</v>
      </c>
      <c r="D66" s="24">
        <f ca="1">'Trial 3'!D35</f>
        <v>863494.99562361219</v>
      </c>
      <c r="E66" s="24">
        <f ca="1">'Trial 3'!E35</f>
        <v>829894.48692989338</v>
      </c>
      <c r="F66" s="24">
        <f ca="1">'Trial 3'!F35</f>
        <v>822622.11596136133</v>
      </c>
      <c r="G66" s="24">
        <f ca="1">'Trial 3'!G35</f>
        <v>814216.263710447</v>
      </c>
      <c r="H66" s="24">
        <f ca="1">'Trial 3'!H35</f>
        <v>837294.64421320939</v>
      </c>
      <c r="I66" s="24">
        <f ca="1">'Trial 3'!I35</f>
        <v>845788.85658289201</v>
      </c>
      <c r="J66" s="24">
        <f ca="1">'Trial 3'!J35</f>
        <v>863540.25529877131</v>
      </c>
      <c r="K66" s="24">
        <f ca="1">'Trial 3'!K35</f>
        <v>829029.88533631514</v>
      </c>
      <c r="L66" s="24">
        <f ca="1">'Trial 3'!L35</f>
        <v>801643.89286805235</v>
      </c>
      <c r="M66" s="24">
        <f ca="1">'Trial 3'!M35</f>
        <v>793501.66851517768</v>
      </c>
      <c r="N66" s="25">
        <f ca="1">SUM('Trial 3'!B35:M35)</f>
        <v>9981445.6387110688</v>
      </c>
      <c r="O66" s="24">
        <f ca="1">'Trial 3'!O35</f>
        <v>798551.97821778397</v>
      </c>
      <c r="P66" s="24">
        <f ca="1">'Trial 3'!P35</f>
        <v>810260.4562897546</v>
      </c>
      <c r="Q66" s="24">
        <f ca="1">'Trial 3'!Q35</f>
        <v>816892.88974630658</v>
      </c>
      <c r="R66" s="24">
        <f ca="1">'Trial 3'!R35</f>
        <v>802957.85542033683</v>
      </c>
      <c r="S66" s="24">
        <f ca="1">'Trial 3'!S35</f>
        <v>819545.72960767441</v>
      </c>
      <c r="T66" s="24">
        <f ca="1">'Trial 3'!T35</f>
        <v>790330.04508480337</v>
      </c>
      <c r="U66" s="24">
        <f ca="1">'Trial 3'!U35</f>
        <v>823426.30601584679</v>
      </c>
      <c r="V66" s="24">
        <f ca="1">'Trial 3'!V35</f>
        <v>820619.94644602586</v>
      </c>
      <c r="W66" s="24">
        <f ca="1">'Trial 3'!W35</f>
        <v>832055.64901825995</v>
      </c>
      <c r="X66" s="24">
        <f ca="1">'Trial 3'!X35</f>
        <v>778096.61438489181</v>
      </c>
      <c r="Y66" s="24">
        <f ca="1">'Trial 3'!Y35</f>
        <v>828215.83323460608</v>
      </c>
      <c r="Z66" s="24">
        <f ca="1">'Trial 3'!Z35</f>
        <v>818986.65844323614</v>
      </c>
      <c r="AA66" s="25">
        <f ca="1">SUM('Trial 3'!O35:Z35)</f>
        <v>9739939.961909527</v>
      </c>
      <c r="AB66" s="24">
        <f ca="1">'Trial 3'!AB35</f>
        <v>836951.19904294179</v>
      </c>
      <c r="AC66" s="24">
        <f ca="1">'Trial 3'!AC35</f>
        <v>797606.89038568817</v>
      </c>
      <c r="AD66" s="24">
        <f ca="1">'Trial 3'!AD35</f>
        <v>787572.69145373872</v>
      </c>
      <c r="AE66" s="24">
        <f ca="1">'Trial 3'!AE35</f>
        <v>779273.54146084306</v>
      </c>
      <c r="AF66" s="24">
        <f ca="1">'Trial 3'!AF35</f>
        <v>792357.74403206084</v>
      </c>
      <c r="AG66" s="24">
        <f ca="1">'Trial 3'!AG35</f>
        <v>822457.30485379358</v>
      </c>
      <c r="AH66" s="24">
        <f ca="1">'Trial 3'!AH35</f>
        <v>795119.12307333306</v>
      </c>
      <c r="AI66" s="24">
        <f ca="1">'Trial 3'!AI35</f>
        <v>838012.25964448729</v>
      </c>
      <c r="AJ66" s="24">
        <f ca="1">'Trial 3'!AJ35</f>
        <v>828554.20401010115</v>
      </c>
      <c r="AK66" s="24">
        <f ca="1">'Trial 3'!AK35</f>
        <v>784570.68139696936</v>
      </c>
      <c r="AL66" s="24">
        <f ca="1">'Trial 3'!AL35</f>
        <v>775396.4483347428</v>
      </c>
      <c r="AM66" s="24">
        <f ca="1">'Trial 3'!AM35</f>
        <v>790855.90491479088</v>
      </c>
      <c r="AN66" s="25">
        <f ca="1">SUM('Trial 3'!AB35:AM35)</f>
        <v>9628727.9926034901</v>
      </c>
      <c r="AO66" s="24">
        <f ca="1">'Trial 3'!AO35</f>
        <v>754212.86041241477</v>
      </c>
      <c r="AP66" s="24">
        <f ca="1">'Trial 3'!AP35</f>
        <v>780934.41593802744</v>
      </c>
      <c r="AQ66" s="24">
        <f ca="1">'Trial 3'!AQ35</f>
        <v>835728.77171879786</v>
      </c>
      <c r="AR66" s="24">
        <f ca="1">'Trial 3'!AR35</f>
        <v>769109.11646573443</v>
      </c>
      <c r="AS66" s="24">
        <f ca="1">'Trial 3'!AS35</f>
        <v>798183.30645337503</v>
      </c>
      <c r="AT66" s="24">
        <f ca="1">'Trial 3'!AT35</f>
        <v>822364.6470138951</v>
      </c>
      <c r="AU66" s="24">
        <f ca="1">'Trial 3'!AU35</f>
        <v>780714.13705448923</v>
      </c>
      <c r="AV66" s="24">
        <f ca="1">'Trial 3'!AV35</f>
        <v>810363.04477079399</v>
      </c>
      <c r="AW66" s="24">
        <f ca="1">'Trial 3'!AW35</f>
        <v>775155.37501395878</v>
      </c>
      <c r="AX66" s="24">
        <f ca="1">'Trial 3'!AX35</f>
        <v>760928.09121050395</v>
      </c>
      <c r="AY66" s="24">
        <f ca="1">'Trial 3'!AY35</f>
        <v>807578.46389044554</v>
      </c>
      <c r="AZ66" s="24">
        <f ca="1">'Trial 3'!AZ35</f>
        <v>791287.94175285345</v>
      </c>
      <c r="BA66" s="25">
        <f ca="1">SUM('Trial 3'!AO35:AZ35)</f>
        <v>9486560.1716952883</v>
      </c>
      <c r="BB66" s="24">
        <f ca="1">'Trial 3'!BB35</f>
        <v>756416.57160154439</v>
      </c>
      <c r="BC66" s="24">
        <f ca="1">'Trial 3'!BC35</f>
        <v>771054.67398256634</v>
      </c>
      <c r="BD66" s="24">
        <f ca="1">'Trial 3'!BD35</f>
        <v>813750.44453869213</v>
      </c>
      <c r="BE66" s="24">
        <f ca="1">'Trial 3'!BE35</f>
        <v>798557.78162748332</v>
      </c>
      <c r="BF66" s="24">
        <f ca="1">'Trial 3'!BF35</f>
        <v>773253.34072651109</v>
      </c>
      <c r="BG66" s="24">
        <f ca="1">'Trial 3'!BG35</f>
        <v>792066.19597959972</v>
      </c>
      <c r="BH66" s="24">
        <f ca="1">'Trial 3'!BH35</f>
        <v>746299.47957157204</v>
      </c>
      <c r="BI66" s="24">
        <f ca="1">'Trial 3'!BI35</f>
        <v>775007.08378618525</v>
      </c>
      <c r="BJ66" s="24">
        <f ca="1">'Trial 3'!BJ35</f>
        <v>788449.19660257746</v>
      </c>
      <c r="BK66" s="24">
        <f ca="1">'Trial 3'!BK35</f>
        <v>793724.51538491796</v>
      </c>
      <c r="BL66" s="24">
        <f ca="1">'Trial 3'!BL35</f>
        <v>735066.1013786929</v>
      </c>
      <c r="BM66" s="24">
        <f ca="1">'Trial 3'!BM35</f>
        <v>810283.50852307363</v>
      </c>
      <c r="BN66" s="25">
        <f ca="1">SUM('Trial 3'!BB35:BM35)</f>
        <v>9353928.893703416</v>
      </c>
      <c r="BO66" s="24">
        <f ca="1">'Trial 3'!BO35</f>
        <v>769267.32814862742</v>
      </c>
      <c r="BP66" s="24">
        <f ca="1">'Trial 3'!BP35</f>
        <v>797501.71608708275</v>
      </c>
      <c r="BQ66" s="24">
        <f ca="1">'Trial 3'!BQ35</f>
        <v>783928.86349887261</v>
      </c>
      <c r="BR66" s="24">
        <f ca="1">'Trial 3'!BR35</f>
        <v>762791.62256662978</v>
      </c>
      <c r="BS66" s="24">
        <f ca="1">'Trial 3'!BS35</f>
        <v>802137.57477244723</v>
      </c>
      <c r="BT66" s="24">
        <f ca="1">'Trial 3'!BT35</f>
        <v>786904.2307642767</v>
      </c>
      <c r="BU66" s="24">
        <f ca="1">'Trial 3'!BU35</f>
        <v>799041.55850286316</v>
      </c>
      <c r="BV66" s="24">
        <f ca="1">'Trial 3'!BV35</f>
        <v>792329.23180935474</v>
      </c>
      <c r="BW66" s="24">
        <f ca="1">'Trial 3'!BW35</f>
        <v>731095.07197681628</v>
      </c>
      <c r="BX66" s="24">
        <f ca="1">'Trial 3'!BX35</f>
        <v>744598.98988363112</v>
      </c>
      <c r="BY66" s="24">
        <f ca="1">'Trial 3'!BY35</f>
        <v>743466.64481188636</v>
      </c>
      <c r="BZ66" s="24">
        <f ca="1">'Trial 3'!BZ35</f>
        <v>737132.41840437753</v>
      </c>
      <c r="CA66" s="25">
        <f ca="1">SUM('Trial 3'!BO35:BZ35)</f>
        <v>9250195.2512268648</v>
      </c>
      <c r="CB66" s="24">
        <f ca="1">'Trial 3'!CB35</f>
        <v>758385.68793207488</v>
      </c>
      <c r="CC66" s="24">
        <f ca="1">'Trial 3'!CC35</f>
        <v>785727.8256303888</v>
      </c>
      <c r="CD66" s="24">
        <f ca="1">'Trial 3'!CD35</f>
        <v>754973.5479184686</v>
      </c>
      <c r="CE66" s="24">
        <f ca="1">'Trial 3'!CE35</f>
        <v>769592.15758694976</v>
      </c>
      <c r="CF66" s="24">
        <f ca="1">'Trial 3'!CF35</f>
        <v>766633.97810432687</v>
      </c>
      <c r="CG66" s="24">
        <f ca="1">'Trial 3'!CG35</f>
        <v>769893.35991153854</v>
      </c>
      <c r="CH66" s="24">
        <f ca="1">'Trial 3'!CH35</f>
        <v>777282.09852850833</v>
      </c>
      <c r="CI66" s="24">
        <f ca="1">'Trial 3'!CI35</f>
        <v>765016.88683591329</v>
      </c>
      <c r="CJ66" s="24">
        <f ca="1">'Trial 3'!CJ35</f>
        <v>739690.94437957637</v>
      </c>
      <c r="CK66" s="24">
        <f ca="1">'Trial 3'!CK35</f>
        <v>759245.46408551489</v>
      </c>
      <c r="CL66" s="24">
        <f ca="1">'Trial 3'!CL35</f>
        <v>756213.98975833994</v>
      </c>
      <c r="CM66" s="24">
        <f ca="1">'Trial 3'!CM35</f>
        <v>719461.6147662421</v>
      </c>
      <c r="CN66" s="25">
        <f ca="1">SUM('Trial 3'!CB35:CM35)</f>
        <v>9122117.5554378424</v>
      </c>
      <c r="CO66" s="24">
        <f ca="1">'Trial 3'!CO35</f>
        <v>750253.88820422452</v>
      </c>
      <c r="CP66" s="24">
        <f ca="1">'Trial 3'!CP35</f>
        <v>762974.74406835053</v>
      </c>
      <c r="CQ66" s="24">
        <f ca="1">'Trial 3'!CQ35</f>
        <v>776983.81956792541</v>
      </c>
      <c r="CR66" s="24">
        <f ca="1">'Trial 3'!CR35</f>
        <v>774589.26517994772</v>
      </c>
      <c r="CS66" s="24">
        <f ca="1">'Trial 3'!CS35</f>
        <v>759504.08884073712</v>
      </c>
      <c r="CT66" s="24">
        <f ca="1">'Trial 3'!CT35</f>
        <v>783590.40376369481</v>
      </c>
      <c r="CU66" s="24">
        <f ca="1">'Trial 3'!CU35</f>
        <v>751744.74489380035</v>
      </c>
      <c r="CV66" s="24">
        <f ca="1">'Trial 3'!CV35</f>
        <v>768317.05250182527</v>
      </c>
      <c r="CW66" s="24">
        <f ca="1">'Trial 3'!CW35</f>
        <v>700969.3253982045</v>
      </c>
      <c r="CX66" s="24">
        <f ca="1">'Trial 3'!CX35</f>
        <v>763695.20158585999</v>
      </c>
      <c r="CY66" s="24">
        <f ca="1">'Trial 3'!CY35</f>
        <v>732731.18480701128</v>
      </c>
      <c r="CZ66" s="24">
        <f ca="1">'Trial 3'!CZ35</f>
        <v>756758.84422756417</v>
      </c>
      <c r="DA66" s="25">
        <f ca="1">SUM('Trial 3'!CO35:CZ35)</f>
        <v>9082112.5630391464</v>
      </c>
      <c r="DB66" s="24">
        <f ca="1">'Trial 3'!DB35</f>
        <v>724259.53712044144</v>
      </c>
      <c r="DC66" s="24">
        <f ca="1">'Trial 3'!DC35</f>
        <v>722971.68625858414</v>
      </c>
      <c r="DD66" s="24">
        <f ca="1">'Trial 3'!DD35</f>
        <v>708745.33394406526</v>
      </c>
      <c r="DE66" s="24">
        <f ca="1">'Trial 3'!DE35</f>
        <v>708574.46696542157</v>
      </c>
      <c r="DF66" s="24">
        <f ca="1">'Trial 3'!DF35</f>
        <v>760035.70097288827</v>
      </c>
      <c r="DG66" s="24">
        <f ca="1">'Trial 3'!DG35</f>
        <v>728876.09661229502</v>
      </c>
      <c r="DH66" s="24">
        <f ca="1">'Trial 3'!DH35</f>
        <v>731626.63242277433</v>
      </c>
      <c r="DI66" s="24">
        <f ca="1">'Trial 3'!DI35</f>
        <v>772312.02089065046</v>
      </c>
      <c r="DJ66" s="24">
        <f ca="1">'Trial 3'!DJ35</f>
        <v>755379.04920412728</v>
      </c>
      <c r="DK66" s="24">
        <f ca="1">'Trial 3'!DK35</f>
        <v>709559.44139128749</v>
      </c>
      <c r="DL66" s="24">
        <f ca="1">'Trial 3'!DL35</f>
        <v>739600.19756353111</v>
      </c>
      <c r="DM66" s="24">
        <f ca="1">'Trial 3'!DM35</f>
        <v>738286.60551338096</v>
      </c>
      <c r="DN66" s="25">
        <f ca="1">SUM('Trial 3'!DB35:DM35)</f>
        <v>8800226.768859446</v>
      </c>
      <c r="DO66" s="24">
        <f ca="1">'Trial 3'!DO35</f>
        <v>751384.7427528525</v>
      </c>
      <c r="DP66" s="24">
        <f ca="1">'Trial 3'!DP35</f>
        <v>734710.73090117064</v>
      </c>
      <c r="DQ66" s="24">
        <f ca="1">'Trial 3'!DQ35</f>
        <v>720272.31428570498</v>
      </c>
      <c r="DR66" s="24">
        <f ca="1">'Trial 3'!DR35</f>
        <v>735896.95471640234</v>
      </c>
      <c r="DS66" s="24">
        <f ca="1">'Trial 3'!DS35</f>
        <v>723595.09997868864</v>
      </c>
      <c r="DT66" s="24">
        <f ca="1">'Trial 3'!DT35</f>
        <v>710765.34802953782</v>
      </c>
      <c r="DU66" s="24">
        <f ca="1">'Trial 3'!DU35</f>
        <v>737134.56042773195</v>
      </c>
      <c r="DV66" s="24">
        <f ca="1">'Trial 3'!DV35</f>
        <v>717217.08551812707</v>
      </c>
      <c r="DW66" s="24">
        <f ca="1">'Trial 3'!DW35</f>
        <v>709056.10796380858</v>
      </c>
      <c r="DX66" s="24">
        <f ca="1">'Trial 3'!DX35</f>
        <v>740248.84882630745</v>
      </c>
      <c r="DY66" s="24">
        <f ca="1">'Trial 3'!DY35</f>
        <v>698884.62316691258</v>
      </c>
      <c r="DZ66" s="24">
        <f ca="1">'Trial 3'!DZ35</f>
        <v>739999.10028497304</v>
      </c>
      <c r="EA66" s="25">
        <f ca="1">SUM('Trial 3'!DO35:DZ35)</f>
        <v>8719165.5168522168</v>
      </c>
      <c r="EB66" s="24">
        <f ca="1">'Trial 3'!EB35</f>
        <v>713242.52616906178</v>
      </c>
      <c r="EC66" s="24">
        <f ca="1">'Trial 3'!EC35</f>
        <v>719688.07939623517</v>
      </c>
      <c r="ED66" s="24">
        <f ca="1">'Trial 3'!ED35</f>
        <v>701763.44829894416</v>
      </c>
      <c r="EE66" s="24">
        <f ca="1">'Trial 3'!EE35</f>
        <v>737513.60024732735</v>
      </c>
      <c r="EF66" s="24">
        <f ca="1">'Trial 3'!EF35</f>
        <v>752591.84161458851</v>
      </c>
      <c r="EG66" s="24">
        <f ca="1">'Trial 3'!EG35</f>
        <v>703014.75181052485</v>
      </c>
      <c r="EH66" s="24">
        <f ca="1">'Trial 3'!EH35</f>
        <v>689961.85908183933</v>
      </c>
      <c r="EI66" s="24">
        <f ca="1">'Trial 3'!EI35</f>
        <v>729769.54326797079</v>
      </c>
      <c r="EJ66" s="24">
        <f ca="1">'Trial 3'!EJ35</f>
        <v>706033.73415801546</v>
      </c>
      <c r="EK66" s="24">
        <f ca="1">'Trial 3'!EK35</f>
        <v>729349.03978264553</v>
      </c>
      <c r="EL66" s="24">
        <f ca="1">'Trial 3'!EL35</f>
        <v>733753.4512193047</v>
      </c>
      <c r="EM66" s="24">
        <f ca="1">'Trial 3'!EM35</f>
        <v>706437.92227836733</v>
      </c>
      <c r="EN66" s="25">
        <f ca="1">SUM('Trial 3'!EB35:EM35)</f>
        <v>8623119.7973248251</v>
      </c>
    </row>
    <row r="67" spans="1:144" ht="12.75" customHeight="1" x14ac:dyDescent="0.2">
      <c r="A67" s="11" t="str">
        <f>Labels!B99</f>
        <v>Trial 04</v>
      </c>
      <c r="B67" s="24">
        <f ca="1">'Trial 4'!B35</f>
        <v>800910.06552162615</v>
      </c>
      <c r="C67" s="24">
        <f ca="1">'Trial 4'!C35</f>
        <v>805641.89464794204</v>
      </c>
      <c r="D67" s="24">
        <f ca="1">'Trial 4'!D35</f>
        <v>865797.43199249066</v>
      </c>
      <c r="E67" s="24">
        <f ca="1">'Trial 4'!E35</f>
        <v>832288.67541704234</v>
      </c>
      <c r="F67" s="24">
        <f ca="1">'Trial 4'!F35</f>
        <v>813024.07835331606</v>
      </c>
      <c r="G67" s="24">
        <f ca="1">'Trial 4'!G35</f>
        <v>833065.4429535314</v>
      </c>
      <c r="H67" s="24">
        <f ca="1">'Trial 4'!H35</f>
        <v>825748.918119343</v>
      </c>
      <c r="I67" s="24">
        <f ca="1">'Trial 4'!I35</f>
        <v>816179.42631593056</v>
      </c>
      <c r="J67" s="24">
        <f ca="1">'Trial 4'!J35</f>
        <v>817689.89020005928</v>
      </c>
      <c r="K67" s="24">
        <f ca="1">'Trial 4'!K35</f>
        <v>838331.9642412815</v>
      </c>
      <c r="L67" s="24">
        <f ca="1">'Trial 4'!L35</f>
        <v>831995.56946161564</v>
      </c>
      <c r="M67" s="24">
        <f ca="1">'Trial 4'!M35</f>
        <v>784994.5400488606</v>
      </c>
      <c r="N67" s="25">
        <f ca="1">SUM('Trial 4'!B35:M35)</f>
        <v>9865667.8972730376</v>
      </c>
      <c r="O67" s="24">
        <f ca="1">'Trial 4'!O35</f>
        <v>842831.55289395375</v>
      </c>
      <c r="P67" s="24">
        <f ca="1">'Trial 4'!P35</f>
        <v>829583.38416563685</v>
      </c>
      <c r="Q67" s="24">
        <f ca="1">'Trial 4'!Q35</f>
        <v>809240.36389622407</v>
      </c>
      <c r="R67" s="24">
        <f ca="1">'Trial 4'!R35</f>
        <v>807480.57234402536</v>
      </c>
      <c r="S67" s="24">
        <f ca="1">'Trial 4'!S35</f>
        <v>833046.39670391206</v>
      </c>
      <c r="T67" s="24">
        <f ca="1">'Trial 4'!T35</f>
        <v>798896.97067342547</v>
      </c>
      <c r="U67" s="24">
        <f ca="1">'Trial 4'!U35</f>
        <v>801001.90263651719</v>
      </c>
      <c r="V67" s="24">
        <f ca="1">'Trial 4'!V35</f>
        <v>811404.61407047848</v>
      </c>
      <c r="W67" s="24">
        <f ca="1">'Trial 4'!W35</f>
        <v>810912.00238096982</v>
      </c>
      <c r="X67" s="24">
        <f ca="1">'Trial 4'!X35</f>
        <v>842253.92040331429</v>
      </c>
      <c r="Y67" s="24">
        <f ca="1">'Trial 4'!Y35</f>
        <v>798012.14514317072</v>
      </c>
      <c r="Z67" s="24">
        <f ca="1">'Trial 4'!Z35</f>
        <v>794167.99371608312</v>
      </c>
      <c r="AA67" s="25">
        <f ca="1">SUM('Trial 4'!O35:Z35)</f>
        <v>9778831.8190277107</v>
      </c>
      <c r="AB67" s="24">
        <f ca="1">'Trial 4'!AB35</f>
        <v>789795.81718261121</v>
      </c>
      <c r="AC67" s="24">
        <f ca="1">'Trial 4'!AC35</f>
        <v>817228.07256790961</v>
      </c>
      <c r="AD67" s="24">
        <f ca="1">'Trial 4'!AD35</f>
        <v>818083.31015038944</v>
      </c>
      <c r="AE67" s="24">
        <f ca="1">'Trial 4'!AE35</f>
        <v>829893.82110512268</v>
      </c>
      <c r="AF67" s="24">
        <f ca="1">'Trial 4'!AF35</f>
        <v>826189.33119495516</v>
      </c>
      <c r="AG67" s="24">
        <f ca="1">'Trial 4'!AG35</f>
        <v>808910.0507245122</v>
      </c>
      <c r="AH67" s="24">
        <f ca="1">'Trial 4'!AH35</f>
        <v>819017.47657238075</v>
      </c>
      <c r="AI67" s="24">
        <f ca="1">'Trial 4'!AI35</f>
        <v>795954.55436618056</v>
      </c>
      <c r="AJ67" s="24">
        <f ca="1">'Trial 4'!AJ35</f>
        <v>799912.86129215558</v>
      </c>
      <c r="AK67" s="24">
        <f ca="1">'Trial 4'!AK35</f>
        <v>812266.360249597</v>
      </c>
      <c r="AL67" s="24">
        <f ca="1">'Trial 4'!AL35</f>
        <v>804071.44714971702</v>
      </c>
      <c r="AM67" s="24">
        <f ca="1">'Trial 4'!AM35</f>
        <v>752488.03738389455</v>
      </c>
      <c r="AN67" s="25">
        <f ca="1">SUM('Trial 4'!AB35:AM35)</f>
        <v>9673811.1399394255</v>
      </c>
      <c r="AO67" s="24">
        <f ca="1">'Trial 4'!AO35</f>
        <v>780946.8406460738</v>
      </c>
      <c r="AP67" s="24">
        <f ca="1">'Trial 4'!AP35</f>
        <v>813503.50894775277</v>
      </c>
      <c r="AQ67" s="24">
        <f ca="1">'Trial 4'!AQ35</f>
        <v>772192.65032799658</v>
      </c>
      <c r="AR67" s="24">
        <f ca="1">'Trial 4'!AR35</f>
        <v>770867.10810659186</v>
      </c>
      <c r="AS67" s="24">
        <f ca="1">'Trial 4'!AS35</f>
        <v>761759.21525657782</v>
      </c>
      <c r="AT67" s="24">
        <f ca="1">'Trial 4'!AT35</f>
        <v>820215.35411485715</v>
      </c>
      <c r="AU67" s="24">
        <f ca="1">'Trial 4'!AU35</f>
        <v>745932.93135181803</v>
      </c>
      <c r="AV67" s="24">
        <f ca="1">'Trial 4'!AV35</f>
        <v>792662.7046508278</v>
      </c>
      <c r="AW67" s="24">
        <f ca="1">'Trial 4'!AW35</f>
        <v>823932.70519399969</v>
      </c>
      <c r="AX67" s="24">
        <f ca="1">'Trial 4'!AX35</f>
        <v>806480.25678594282</v>
      </c>
      <c r="AY67" s="24">
        <f ca="1">'Trial 4'!AY35</f>
        <v>802619.81732428365</v>
      </c>
      <c r="AZ67" s="24">
        <f ca="1">'Trial 4'!AZ35</f>
        <v>776485.34892771847</v>
      </c>
      <c r="BA67" s="25">
        <f ca="1">SUM('Trial 4'!AO35:AZ35)</f>
        <v>9467598.4416344389</v>
      </c>
      <c r="BB67" s="24">
        <f ca="1">'Trial 4'!BB35</f>
        <v>811614.04447431304</v>
      </c>
      <c r="BC67" s="24">
        <f ca="1">'Trial 4'!BC35</f>
        <v>775399.35884996958</v>
      </c>
      <c r="BD67" s="24">
        <f ca="1">'Trial 4'!BD35</f>
        <v>794955.23462419969</v>
      </c>
      <c r="BE67" s="24">
        <f ca="1">'Trial 4'!BE35</f>
        <v>740051.08116960316</v>
      </c>
      <c r="BF67" s="24">
        <f ca="1">'Trial 4'!BF35</f>
        <v>802875.59755695786</v>
      </c>
      <c r="BG67" s="24">
        <f ca="1">'Trial 4'!BG35</f>
        <v>776846.26672411163</v>
      </c>
      <c r="BH67" s="24">
        <f ca="1">'Trial 4'!BH35</f>
        <v>765494.0622708447</v>
      </c>
      <c r="BI67" s="24">
        <f ca="1">'Trial 4'!BI35</f>
        <v>788710.05984127556</v>
      </c>
      <c r="BJ67" s="24">
        <f ca="1">'Trial 4'!BJ35</f>
        <v>776626.28078569297</v>
      </c>
      <c r="BK67" s="24">
        <f ca="1">'Trial 4'!BK35</f>
        <v>753363.29956701293</v>
      </c>
      <c r="BL67" s="24">
        <f ca="1">'Trial 4'!BL35</f>
        <v>771223.93610153114</v>
      </c>
      <c r="BM67" s="24">
        <f ca="1">'Trial 4'!BM35</f>
        <v>770291.66835385037</v>
      </c>
      <c r="BN67" s="25">
        <f ca="1">SUM('Trial 4'!BB35:BM35)</f>
        <v>9327450.8903193623</v>
      </c>
      <c r="BO67" s="24">
        <f ca="1">'Trial 4'!BO35</f>
        <v>789883.94659957464</v>
      </c>
      <c r="BP67" s="24">
        <f ca="1">'Trial 4'!BP35</f>
        <v>744612.50293374504</v>
      </c>
      <c r="BQ67" s="24">
        <f ca="1">'Trial 4'!BQ35</f>
        <v>757750.26450571686</v>
      </c>
      <c r="BR67" s="24">
        <f ca="1">'Trial 4'!BR35</f>
        <v>769636.60774304194</v>
      </c>
      <c r="BS67" s="24">
        <f ca="1">'Trial 4'!BS35</f>
        <v>751702.88471185963</v>
      </c>
      <c r="BT67" s="24">
        <f ca="1">'Trial 4'!BT35</f>
        <v>795031.01666959946</v>
      </c>
      <c r="BU67" s="24">
        <f ca="1">'Trial 4'!BU35</f>
        <v>761959.5300787926</v>
      </c>
      <c r="BV67" s="24">
        <f ca="1">'Trial 4'!BV35</f>
        <v>798632.97059270821</v>
      </c>
      <c r="BW67" s="24">
        <f ca="1">'Trial 4'!BW35</f>
        <v>736961.10922144016</v>
      </c>
      <c r="BX67" s="24">
        <f ca="1">'Trial 4'!BX35</f>
        <v>750388.98797490506</v>
      </c>
      <c r="BY67" s="24">
        <f ca="1">'Trial 4'!BY35</f>
        <v>746819.81582474709</v>
      </c>
      <c r="BZ67" s="24">
        <f ca="1">'Trial 4'!BZ35</f>
        <v>722637.14585589676</v>
      </c>
      <c r="CA67" s="25">
        <f ca="1">SUM('Trial 4'!BO35:BZ35)</f>
        <v>9126016.7827120274</v>
      </c>
      <c r="CB67" s="24">
        <f ca="1">'Trial 4'!CB35</f>
        <v>786415.42824471893</v>
      </c>
      <c r="CC67" s="24">
        <f ca="1">'Trial 4'!CC35</f>
        <v>769430.16343586927</v>
      </c>
      <c r="CD67" s="24">
        <f ca="1">'Trial 4'!CD35</f>
        <v>765811.28396544361</v>
      </c>
      <c r="CE67" s="24">
        <f ca="1">'Trial 4'!CE35</f>
        <v>753405.19899934402</v>
      </c>
      <c r="CF67" s="24">
        <f ca="1">'Trial 4'!CF35</f>
        <v>738058.63224082824</v>
      </c>
      <c r="CG67" s="24">
        <f ca="1">'Trial 4'!CG35</f>
        <v>735587.99632535165</v>
      </c>
      <c r="CH67" s="24">
        <f ca="1">'Trial 4'!CH35</f>
        <v>746479.46976845933</v>
      </c>
      <c r="CI67" s="24">
        <f ca="1">'Trial 4'!CI35</f>
        <v>742795.12866957474</v>
      </c>
      <c r="CJ67" s="24">
        <f ca="1">'Trial 4'!CJ35</f>
        <v>761959.90630894282</v>
      </c>
      <c r="CK67" s="24">
        <f ca="1">'Trial 4'!CK35</f>
        <v>711559.75780000328</v>
      </c>
      <c r="CL67" s="24">
        <f ca="1">'Trial 4'!CL35</f>
        <v>766417.2802281467</v>
      </c>
      <c r="CM67" s="24">
        <f ca="1">'Trial 4'!CM35</f>
        <v>762790.8234807346</v>
      </c>
      <c r="CN67" s="25">
        <f ca="1">SUM('Trial 4'!CB35:CM35)</f>
        <v>9040711.069467416</v>
      </c>
      <c r="CO67" s="24">
        <f ca="1">'Trial 4'!CO35</f>
        <v>789191.24545118038</v>
      </c>
      <c r="CP67" s="24">
        <f ca="1">'Trial 4'!CP35</f>
        <v>715580.53815377434</v>
      </c>
      <c r="CQ67" s="24">
        <f ca="1">'Trial 4'!CQ35</f>
        <v>728652.17698751832</v>
      </c>
      <c r="CR67" s="24">
        <f ca="1">'Trial 4'!CR35</f>
        <v>741509.29668208782</v>
      </c>
      <c r="CS67" s="24">
        <f ca="1">'Trial 4'!CS35</f>
        <v>745875.70086684893</v>
      </c>
      <c r="CT67" s="24">
        <f ca="1">'Trial 4'!CT35</f>
        <v>746318.67452637281</v>
      </c>
      <c r="CU67" s="24">
        <f ca="1">'Trial 4'!CU35</f>
        <v>735264.40605079348</v>
      </c>
      <c r="CV67" s="24">
        <f ca="1">'Trial 4'!CV35</f>
        <v>762011.97244862688</v>
      </c>
      <c r="CW67" s="24">
        <f ca="1">'Trial 4'!CW35</f>
        <v>758793.41359558294</v>
      </c>
      <c r="CX67" s="24">
        <f ca="1">'Trial 4'!CX35</f>
        <v>743791.60053739592</v>
      </c>
      <c r="CY67" s="24">
        <f ca="1">'Trial 4'!CY35</f>
        <v>747191.68267590634</v>
      </c>
      <c r="CZ67" s="24">
        <f ca="1">'Trial 4'!CZ35</f>
        <v>754041.75464152824</v>
      </c>
      <c r="DA67" s="25">
        <f ca="1">SUM('Trial 4'!CO35:CZ35)</f>
        <v>8968222.4626176171</v>
      </c>
      <c r="DB67" s="24">
        <f ca="1">'Trial 4'!DB35</f>
        <v>758292.13264442561</v>
      </c>
      <c r="DC67" s="24">
        <f ca="1">'Trial 4'!DC35</f>
        <v>742923.50862600061</v>
      </c>
      <c r="DD67" s="24">
        <f ca="1">'Trial 4'!DD35</f>
        <v>726902.94576124393</v>
      </c>
      <c r="DE67" s="24">
        <f ca="1">'Trial 4'!DE35</f>
        <v>736083.50028001191</v>
      </c>
      <c r="DF67" s="24">
        <f ca="1">'Trial 4'!DF35</f>
        <v>750892.72819836554</v>
      </c>
      <c r="DG67" s="24">
        <f ca="1">'Trial 4'!DG35</f>
        <v>723655.44796661648</v>
      </c>
      <c r="DH67" s="24">
        <f ca="1">'Trial 4'!DH35</f>
        <v>769301.52437927306</v>
      </c>
      <c r="DI67" s="24">
        <f ca="1">'Trial 4'!DI35</f>
        <v>720628.71605946671</v>
      </c>
      <c r="DJ67" s="24">
        <f ca="1">'Trial 4'!DJ35</f>
        <v>714261.94553391438</v>
      </c>
      <c r="DK67" s="24">
        <f ca="1">'Trial 4'!DK35</f>
        <v>747747.35810249171</v>
      </c>
      <c r="DL67" s="24">
        <f ca="1">'Trial 4'!DL35</f>
        <v>735444.22694049624</v>
      </c>
      <c r="DM67" s="24">
        <f ca="1">'Trial 4'!DM35</f>
        <v>706734.86383015814</v>
      </c>
      <c r="DN67" s="25">
        <f ca="1">SUM('Trial 4'!DB35:DM35)</f>
        <v>8832868.8983224649</v>
      </c>
      <c r="DO67" s="24">
        <f ca="1">'Trial 4'!DO35</f>
        <v>724913.83847006364</v>
      </c>
      <c r="DP67" s="24">
        <f ca="1">'Trial 4'!DP35</f>
        <v>755071.18355812377</v>
      </c>
      <c r="DQ67" s="24">
        <f ca="1">'Trial 4'!DQ35</f>
        <v>739058.26331733016</v>
      </c>
      <c r="DR67" s="24">
        <f ca="1">'Trial 4'!DR35</f>
        <v>726383.91254282498</v>
      </c>
      <c r="DS67" s="24">
        <f ca="1">'Trial 4'!DS35</f>
        <v>729662.75153932383</v>
      </c>
      <c r="DT67" s="24">
        <f ca="1">'Trial 4'!DT35</f>
        <v>738094.99311937648</v>
      </c>
      <c r="DU67" s="24">
        <f ca="1">'Trial 4'!DU35</f>
        <v>733799.20547365316</v>
      </c>
      <c r="DV67" s="24">
        <f ca="1">'Trial 4'!DV35</f>
        <v>740816.7947076899</v>
      </c>
      <c r="DW67" s="24">
        <f ca="1">'Trial 4'!DW35</f>
        <v>687717.01538555638</v>
      </c>
      <c r="DX67" s="24">
        <f ca="1">'Trial 4'!DX35</f>
        <v>701078.0157914809</v>
      </c>
      <c r="DY67" s="24">
        <f ca="1">'Trial 4'!DY35</f>
        <v>744620.37929998932</v>
      </c>
      <c r="DZ67" s="24">
        <f ca="1">'Trial 4'!DZ35</f>
        <v>727886.22716579237</v>
      </c>
      <c r="EA67" s="25">
        <f ca="1">SUM('Trial 4'!DO35:DZ35)</f>
        <v>8749102.5803712029</v>
      </c>
      <c r="EB67" s="24">
        <f ca="1">'Trial 4'!EB35</f>
        <v>711803.59229763586</v>
      </c>
      <c r="EC67" s="24">
        <f ca="1">'Trial 4'!EC35</f>
        <v>688734.24467863666</v>
      </c>
      <c r="ED67" s="24">
        <f ca="1">'Trial 4'!ED35</f>
        <v>746964.22619723354</v>
      </c>
      <c r="EE67" s="24">
        <f ca="1">'Trial 4'!EE35</f>
        <v>718972.34671729372</v>
      </c>
      <c r="EF67" s="24">
        <f ca="1">'Trial 4'!EF35</f>
        <v>690520.49922151014</v>
      </c>
      <c r="EG67" s="24">
        <f ca="1">'Trial 4'!EG35</f>
        <v>747778.21075912693</v>
      </c>
      <c r="EH67" s="24">
        <f ca="1">'Trial 4'!EH35</f>
        <v>735274.80696369929</v>
      </c>
      <c r="EI67" s="24">
        <f ca="1">'Trial 4'!EI35</f>
        <v>717057.40208168013</v>
      </c>
      <c r="EJ67" s="24">
        <f ca="1">'Trial 4'!EJ35</f>
        <v>743773.61645288381</v>
      </c>
      <c r="EK67" s="24">
        <f ca="1">'Trial 4'!EK35</f>
        <v>732661.55113265582</v>
      </c>
      <c r="EL67" s="24">
        <f ca="1">'Trial 4'!EL35</f>
        <v>761443.40275557421</v>
      </c>
      <c r="EM67" s="24">
        <f ca="1">'Trial 4'!EM35</f>
        <v>727022.47003941773</v>
      </c>
      <c r="EN67" s="25">
        <f ca="1">SUM('Trial 4'!EB35:EM35)</f>
        <v>8722006.369297348</v>
      </c>
    </row>
    <row r="68" spans="1:144" ht="12.75" customHeight="1" x14ac:dyDescent="0.2">
      <c r="A68" s="11" t="str">
        <f>Labels!B100</f>
        <v>Trial 05</v>
      </c>
      <c r="B68" s="24">
        <f ca="1">'Trial 5'!B35</f>
        <v>822137.84964311228</v>
      </c>
      <c r="C68" s="24">
        <f ca="1">'Trial 5'!C35</f>
        <v>833155.45534591004</v>
      </c>
      <c r="D68" s="24">
        <f ca="1">'Trial 5'!D35</f>
        <v>835619.80398481269</v>
      </c>
      <c r="E68" s="24">
        <f ca="1">'Trial 5'!E35</f>
        <v>857774.70750708296</v>
      </c>
      <c r="F68" s="24">
        <f ca="1">'Trial 5'!F35</f>
        <v>808310.04114787595</v>
      </c>
      <c r="G68" s="24">
        <f ca="1">'Trial 5'!G35</f>
        <v>813823.28963303275</v>
      </c>
      <c r="H68" s="24">
        <f ca="1">'Trial 5'!H35</f>
        <v>853163.26389393455</v>
      </c>
      <c r="I68" s="24">
        <f ca="1">'Trial 5'!I35</f>
        <v>780913.35592926992</v>
      </c>
      <c r="J68" s="24">
        <f ca="1">'Trial 5'!J35</f>
        <v>811574.90973394318</v>
      </c>
      <c r="K68" s="24">
        <f ca="1">'Trial 5'!K35</f>
        <v>822639.61636559863</v>
      </c>
      <c r="L68" s="24">
        <f ca="1">'Trial 5'!L35</f>
        <v>832765.16326651082</v>
      </c>
      <c r="M68" s="24">
        <f ca="1">'Trial 5'!M35</f>
        <v>815056.56881985522</v>
      </c>
      <c r="N68" s="25">
        <f ca="1">SUM('Trial 5'!B35:M35)</f>
        <v>9886934.0252709389</v>
      </c>
      <c r="O68" s="24">
        <f ca="1">'Trial 5'!O35</f>
        <v>820888.75960283435</v>
      </c>
      <c r="P68" s="24">
        <f ca="1">'Trial 5'!P35</f>
        <v>826728.80633450288</v>
      </c>
      <c r="Q68" s="24">
        <f ca="1">'Trial 5'!Q35</f>
        <v>836776.37974886596</v>
      </c>
      <c r="R68" s="24">
        <f ca="1">'Trial 5'!R35</f>
        <v>801662.57712872152</v>
      </c>
      <c r="S68" s="24">
        <f ca="1">'Trial 5'!S35</f>
        <v>803531.21721565735</v>
      </c>
      <c r="T68" s="24">
        <f ca="1">'Trial 5'!T35</f>
        <v>795611.89725559496</v>
      </c>
      <c r="U68" s="24">
        <f ca="1">'Trial 5'!U35</f>
        <v>829117.53443714266</v>
      </c>
      <c r="V68" s="24">
        <f ca="1">'Trial 5'!V35</f>
        <v>833418.88189557788</v>
      </c>
      <c r="W68" s="24">
        <f ca="1">'Trial 5'!W35</f>
        <v>777952.08686574828</v>
      </c>
      <c r="X68" s="24">
        <f ca="1">'Trial 5'!X35</f>
        <v>810717.63289833278</v>
      </c>
      <c r="Y68" s="24">
        <f ca="1">'Trial 5'!Y35</f>
        <v>805424.9742237801</v>
      </c>
      <c r="Z68" s="24">
        <f ca="1">'Trial 5'!Z35</f>
        <v>808622.31777916045</v>
      </c>
      <c r="AA68" s="25">
        <f ca="1">SUM('Trial 5'!O35:Z35)</f>
        <v>9750453.0653859191</v>
      </c>
      <c r="AB68" s="24">
        <f ca="1">'Trial 5'!AB35</f>
        <v>829161.28637205809</v>
      </c>
      <c r="AC68" s="24">
        <f ca="1">'Trial 5'!AC35</f>
        <v>779049.17097364471</v>
      </c>
      <c r="AD68" s="24">
        <f ca="1">'Trial 5'!AD35</f>
        <v>807186.21763411898</v>
      </c>
      <c r="AE68" s="24">
        <f ca="1">'Trial 5'!AE35</f>
        <v>788658.00809321331</v>
      </c>
      <c r="AF68" s="24">
        <f ca="1">'Trial 5'!AF35</f>
        <v>819398.79372090288</v>
      </c>
      <c r="AG68" s="24">
        <f ca="1">'Trial 5'!AG35</f>
        <v>810122.99776382081</v>
      </c>
      <c r="AH68" s="24">
        <f ca="1">'Trial 5'!AH35</f>
        <v>773935.53999029531</v>
      </c>
      <c r="AI68" s="24">
        <f ca="1">'Trial 5'!AI35</f>
        <v>802521.04141507728</v>
      </c>
      <c r="AJ68" s="24">
        <f ca="1">'Trial 5'!AJ35</f>
        <v>797077.65843031229</v>
      </c>
      <c r="AK68" s="24">
        <f ca="1">'Trial 5'!AK35</f>
        <v>819445.36669913423</v>
      </c>
      <c r="AL68" s="24">
        <f ca="1">'Trial 5'!AL35</f>
        <v>802306.32622947556</v>
      </c>
      <c r="AM68" s="24">
        <f ca="1">'Trial 5'!AM35</f>
        <v>810792.41410054138</v>
      </c>
      <c r="AN68" s="25">
        <f ca="1">SUM('Trial 5'!AB35:AM35)</f>
        <v>9639654.8214225955</v>
      </c>
      <c r="AO68" s="24">
        <f ca="1">'Trial 5'!AO35</f>
        <v>835703.54339172516</v>
      </c>
      <c r="AP68" s="24">
        <f ca="1">'Trial 5'!AP35</f>
        <v>789516.6983314344</v>
      </c>
      <c r="AQ68" s="24">
        <f ca="1">'Trial 5'!AQ35</f>
        <v>770607.16666506103</v>
      </c>
      <c r="AR68" s="24">
        <f ca="1">'Trial 5'!AR35</f>
        <v>818148.124192597</v>
      </c>
      <c r="AS68" s="24">
        <f ca="1">'Trial 5'!AS35</f>
        <v>827570.16737051494</v>
      </c>
      <c r="AT68" s="24">
        <f ca="1">'Trial 5'!AT35</f>
        <v>765484.99670065485</v>
      </c>
      <c r="AU68" s="24">
        <f ca="1">'Trial 5'!AU35</f>
        <v>783194.71436700399</v>
      </c>
      <c r="AV68" s="24">
        <f ca="1">'Trial 5'!AV35</f>
        <v>784761.71542573674</v>
      </c>
      <c r="AW68" s="24">
        <f ca="1">'Trial 5'!AW35</f>
        <v>805237.9014447456</v>
      </c>
      <c r="AX68" s="24">
        <f ca="1">'Trial 5'!AX35</f>
        <v>804717.63320107269</v>
      </c>
      <c r="AY68" s="24">
        <f ca="1">'Trial 5'!AY35</f>
        <v>773579.59491504857</v>
      </c>
      <c r="AZ68" s="24">
        <f ca="1">'Trial 5'!AZ35</f>
        <v>798761.39649900293</v>
      </c>
      <c r="BA68" s="25">
        <f ca="1">SUM('Trial 5'!AO35:AZ35)</f>
        <v>9557283.6525045987</v>
      </c>
      <c r="BB68" s="24">
        <f ca="1">'Trial 5'!BB35</f>
        <v>816065.0351459072</v>
      </c>
      <c r="BC68" s="24">
        <f ca="1">'Trial 5'!BC35</f>
        <v>815487.21117158676</v>
      </c>
      <c r="BD68" s="24">
        <f ca="1">'Trial 5'!BD35</f>
        <v>806334.06890704308</v>
      </c>
      <c r="BE68" s="24">
        <f ca="1">'Trial 5'!BE35</f>
        <v>768903.51741434692</v>
      </c>
      <c r="BF68" s="24">
        <f ca="1">'Trial 5'!BF35</f>
        <v>794946.42020846519</v>
      </c>
      <c r="BG68" s="24">
        <f ca="1">'Trial 5'!BG35</f>
        <v>758625.42020715692</v>
      </c>
      <c r="BH68" s="24">
        <f ca="1">'Trial 5'!BH35</f>
        <v>778095.92675642867</v>
      </c>
      <c r="BI68" s="24">
        <f ca="1">'Trial 5'!BI35</f>
        <v>797101.68189925898</v>
      </c>
      <c r="BJ68" s="24">
        <f ca="1">'Trial 5'!BJ35</f>
        <v>780055.36933902558</v>
      </c>
      <c r="BK68" s="24">
        <f ca="1">'Trial 5'!BK35</f>
        <v>760767.2196057284</v>
      </c>
      <c r="BL68" s="24">
        <f ca="1">'Trial 5'!BL35</f>
        <v>804269.67045561783</v>
      </c>
      <c r="BM68" s="24">
        <f ca="1">'Trial 5'!BM35</f>
        <v>801814.84220380534</v>
      </c>
      <c r="BN68" s="25">
        <f ca="1">SUM('Trial 5'!BB35:BM35)</f>
        <v>9482466.3833143692</v>
      </c>
      <c r="BO68" s="24">
        <f ca="1">'Trial 5'!BO35</f>
        <v>771010.8199809175</v>
      </c>
      <c r="BP68" s="24">
        <f ca="1">'Trial 5'!BP35</f>
        <v>789527.30196371605</v>
      </c>
      <c r="BQ68" s="24">
        <f ca="1">'Trial 5'!BQ35</f>
        <v>779343.91074118426</v>
      </c>
      <c r="BR68" s="24">
        <f ca="1">'Trial 5'!BR35</f>
        <v>779055.17858388787</v>
      </c>
      <c r="BS68" s="24">
        <f ca="1">'Trial 5'!BS35</f>
        <v>746665.55334367522</v>
      </c>
      <c r="BT68" s="24">
        <f ca="1">'Trial 5'!BT35</f>
        <v>752278.34355326544</v>
      </c>
      <c r="BU68" s="24">
        <f ca="1">'Trial 5'!BU35</f>
        <v>750338.62645252654</v>
      </c>
      <c r="BV68" s="24">
        <f ca="1">'Trial 5'!BV35</f>
        <v>744459.66714841337</v>
      </c>
      <c r="BW68" s="24">
        <f ca="1">'Trial 5'!BW35</f>
        <v>769287.86084615684</v>
      </c>
      <c r="BX68" s="24">
        <f ca="1">'Trial 5'!BX35</f>
        <v>736139.56138033059</v>
      </c>
      <c r="BY68" s="24">
        <f ca="1">'Trial 5'!BY35</f>
        <v>789788.97948772169</v>
      </c>
      <c r="BZ68" s="24">
        <f ca="1">'Trial 5'!BZ35</f>
        <v>741049.31391691661</v>
      </c>
      <c r="CA68" s="25">
        <f ca="1">SUM('Trial 5'!BO35:BZ35)</f>
        <v>9148945.1173987109</v>
      </c>
      <c r="CB68" s="24">
        <f ca="1">'Trial 5'!CB35</f>
        <v>795404.65421284514</v>
      </c>
      <c r="CC68" s="24">
        <f ca="1">'Trial 5'!CC35</f>
        <v>791125.60683894146</v>
      </c>
      <c r="CD68" s="24">
        <f ca="1">'Trial 5'!CD35</f>
        <v>776330.10415693093</v>
      </c>
      <c r="CE68" s="24">
        <f ca="1">'Trial 5'!CE35</f>
        <v>751638.74550053745</v>
      </c>
      <c r="CF68" s="24">
        <f ca="1">'Trial 5'!CF35</f>
        <v>738834.52062793192</v>
      </c>
      <c r="CG68" s="24">
        <f ca="1">'Trial 5'!CG35</f>
        <v>756147.55556413962</v>
      </c>
      <c r="CH68" s="24">
        <f ca="1">'Trial 5'!CH35</f>
        <v>734500.03254569077</v>
      </c>
      <c r="CI68" s="24">
        <f ca="1">'Trial 5'!CI35</f>
        <v>764958.83894934331</v>
      </c>
      <c r="CJ68" s="24">
        <f ca="1">'Trial 5'!CJ35</f>
        <v>774244.0999338628</v>
      </c>
      <c r="CK68" s="24">
        <f ca="1">'Trial 5'!CK35</f>
        <v>783653.4743387528</v>
      </c>
      <c r="CL68" s="24">
        <f ca="1">'Trial 5'!CL35</f>
        <v>742803.65256007691</v>
      </c>
      <c r="CM68" s="24">
        <f ca="1">'Trial 5'!CM35</f>
        <v>761564.07992024824</v>
      </c>
      <c r="CN68" s="25">
        <f ca="1">SUM('Trial 5'!CB35:CM35)</f>
        <v>9171205.3651493024</v>
      </c>
      <c r="CO68" s="24">
        <f ca="1">'Trial 5'!CO35</f>
        <v>755404.88709399896</v>
      </c>
      <c r="CP68" s="24">
        <f ca="1">'Trial 5'!CP35</f>
        <v>750434.76947607135</v>
      </c>
      <c r="CQ68" s="24">
        <f ca="1">'Trial 5'!CQ35</f>
        <v>750541.14280646492</v>
      </c>
      <c r="CR68" s="24">
        <f ca="1">'Trial 5'!CR35</f>
        <v>752085.68680297222</v>
      </c>
      <c r="CS68" s="24">
        <f ca="1">'Trial 5'!CS35</f>
        <v>750040.98083788331</v>
      </c>
      <c r="CT68" s="24">
        <f ca="1">'Trial 5'!CT35</f>
        <v>714608.95112949249</v>
      </c>
      <c r="CU68" s="24">
        <f ca="1">'Trial 5'!CU35</f>
        <v>771622.80762799038</v>
      </c>
      <c r="CV68" s="24">
        <f ca="1">'Trial 5'!CV35</f>
        <v>729512.1718150985</v>
      </c>
      <c r="CW68" s="24">
        <f ca="1">'Trial 5'!CW35</f>
        <v>736821.40976975369</v>
      </c>
      <c r="CX68" s="24">
        <f ca="1">'Trial 5'!CX35</f>
        <v>706059.54280514922</v>
      </c>
      <c r="CY68" s="24">
        <f ca="1">'Trial 5'!CY35</f>
        <v>730720.26657120755</v>
      </c>
      <c r="CZ68" s="24">
        <f ca="1">'Trial 5'!CZ35</f>
        <v>732228.67909597897</v>
      </c>
      <c r="DA68" s="25">
        <f ca="1">SUM('Trial 5'!CO35:CZ35)</f>
        <v>8880081.2958320621</v>
      </c>
      <c r="DB68" s="24">
        <f ca="1">'Trial 5'!DB35</f>
        <v>744194.01972257404</v>
      </c>
      <c r="DC68" s="24">
        <f ca="1">'Trial 5'!DC35</f>
        <v>779433.10248321504</v>
      </c>
      <c r="DD68" s="24">
        <f ca="1">'Trial 5'!DD35</f>
        <v>712130.39305555413</v>
      </c>
      <c r="DE68" s="24">
        <f ca="1">'Trial 5'!DE35</f>
        <v>758443.40565348568</v>
      </c>
      <c r="DF68" s="24">
        <f ca="1">'Trial 5'!DF35</f>
        <v>783602.58040758374</v>
      </c>
      <c r="DG68" s="24">
        <f ca="1">'Trial 5'!DG35</f>
        <v>738249.04736009578</v>
      </c>
      <c r="DH68" s="24">
        <f ca="1">'Trial 5'!DH35</f>
        <v>726451.1349274501</v>
      </c>
      <c r="DI68" s="24">
        <f ca="1">'Trial 5'!DI35</f>
        <v>722539.17897174566</v>
      </c>
      <c r="DJ68" s="24">
        <f ca="1">'Trial 5'!DJ35</f>
        <v>727164.71330544131</v>
      </c>
      <c r="DK68" s="24">
        <f ca="1">'Trial 5'!DK35</f>
        <v>695802.57709668356</v>
      </c>
      <c r="DL68" s="24">
        <f ca="1">'Trial 5'!DL35</f>
        <v>698446.20340703067</v>
      </c>
      <c r="DM68" s="24">
        <f ca="1">'Trial 5'!DM35</f>
        <v>729873.99558688945</v>
      </c>
      <c r="DN68" s="25">
        <f ca="1">SUM('Trial 5'!DB35:DM35)</f>
        <v>8816330.3519777488</v>
      </c>
      <c r="DO68" s="24">
        <f ca="1">'Trial 5'!DO35</f>
        <v>778059.30585331132</v>
      </c>
      <c r="DP68" s="24">
        <f ca="1">'Trial 5'!DP35</f>
        <v>763289.82218470296</v>
      </c>
      <c r="DQ68" s="24">
        <f ca="1">'Trial 5'!DQ35</f>
        <v>726450.46145085094</v>
      </c>
      <c r="DR68" s="24">
        <f ca="1">'Trial 5'!DR35</f>
        <v>766278.68632564007</v>
      </c>
      <c r="DS68" s="24">
        <f ca="1">'Trial 5'!DS35</f>
        <v>716856.67331788922</v>
      </c>
      <c r="DT68" s="24">
        <f ca="1">'Trial 5'!DT35</f>
        <v>751188.94674590987</v>
      </c>
      <c r="DU68" s="24">
        <f ca="1">'Trial 5'!DU35</f>
        <v>737733.10825508682</v>
      </c>
      <c r="DV68" s="24">
        <f ca="1">'Trial 5'!DV35</f>
        <v>735401.89664688252</v>
      </c>
      <c r="DW68" s="24">
        <f ca="1">'Trial 5'!DW35</f>
        <v>763614.55637954338</v>
      </c>
      <c r="DX68" s="24">
        <f ca="1">'Trial 5'!DX35</f>
        <v>708768.73464237805</v>
      </c>
      <c r="DY68" s="24">
        <f ca="1">'Trial 5'!DY35</f>
        <v>715027.26197813975</v>
      </c>
      <c r="DZ68" s="24">
        <f ca="1">'Trial 5'!DZ35</f>
        <v>719155.61739123368</v>
      </c>
      <c r="EA68" s="25">
        <f ca="1">SUM('Trial 5'!DO35:DZ35)</f>
        <v>8881825.0711715687</v>
      </c>
      <c r="EB68" s="24">
        <f ca="1">'Trial 5'!EB35</f>
        <v>740380.38385471934</v>
      </c>
      <c r="EC68" s="24">
        <f ca="1">'Trial 5'!EC35</f>
        <v>744825.54625300143</v>
      </c>
      <c r="ED68" s="24">
        <f ca="1">'Trial 5'!ED35</f>
        <v>729424.70430028846</v>
      </c>
      <c r="EE68" s="24">
        <f ca="1">'Trial 5'!EE35</f>
        <v>710437.69640873012</v>
      </c>
      <c r="EF68" s="24">
        <f ca="1">'Trial 5'!EF35</f>
        <v>729692.54515806318</v>
      </c>
      <c r="EG68" s="24">
        <f ca="1">'Trial 5'!EG35</f>
        <v>746826.14261670259</v>
      </c>
      <c r="EH68" s="24">
        <f ca="1">'Trial 5'!EH35</f>
        <v>707316.83258841117</v>
      </c>
      <c r="EI68" s="24">
        <f ca="1">'Trial 5'!EI35</f>
        <v>735731.79089973401</v>
      </c>
      <c r="EJ68" s="24">
        <f ca="1">'Trial 5'!EJ35</f>
        <v>733507.38680982788</v>
      </c>
      <c r="EK68" s="24">
        <f ca="1">'Trial 5'!EK35</f>
        <v>712068.99754782976</v>
      </c>
      <c r="EL68" s="24">
        <f ca="1">'Trial 5'!EL35</f>
        <v>750879.95979178417</v>
      </c>
      <c r="EM68" s="24">
        <f ca="1">'Trial 5'!EM35</f>
        <v>712121.88920702517</v>
      </c>
      <c r="EN68" s="25">
        <f ca="1">SUM('Trial 5'!EB35:EM35)</f>
        <v>8753213.875436116</v>
      </c>
    </row>
    <row r="69" spans="1:144" ht="12.75" customHeight="1" x14ac:dyDescent="0.2">
      <c r="A69" s="11" t="str">
        <f>Labels!B101</f>
        <v>Trial 06</v>
      </c>
      <c r="B69" s="24">
        <f ca="1">'Trial 6'!B35</f>
        <v>854647.70052441733</v>
      </c>
      <c r="C69" s="24">
        <f ca="1">'Trial 6'!C35</f>
        <v>828366.35964289831</v>
      </c>
      <c r="D69" s="24">
        <f ca="1">'Trial 6'!D35</f>
        <v>812262.23117434897</v>
      </c>
      <c r="E69" s="24">
        <f ca="1">'Trial 6'!E35</f>
        <v>829108.01797395211</v>
      </c>
      <c r="F69" s="24">
        <f ca="1">'Trial 6'!F35</f>
        <v>867870.54355606751</v>
      </c>
      <c r="G69" s="24">
        <f ca="1">'Trial 6'!G35</f>
        <v>818392.34401813697</v>
      </c>
      <c r="H69" s="24">
        <f ca="1">'Trial 6'!H35</f>
        <v>818446.71803865966</v>
      </c>
      <c r="I69" s="24">
        <f ca="1">'Trial 6'!I35</f>
        <v>794613.56492482231</v>
      </c>
      <c r="J69" s="24">
        <f ca="1">'Trial 6'!J35</f>
        <v>827732.32314234867</v>
      </c>
      <c r="K69" s="24">
        <f ca="1">'Trial 6'!K35</f>
        <v>811940.81801202253</v>
      </c>
      <c r="L69" s="24">
        <f ca="1">'Trial 6'!L35</f>
        <v>821478.29343131569</v>
      </c>
      <c r="M69" s="24">
        <f ca="1">'Trial 6'!M35</f>
        <v>821593.51330458757</v>
      </c>
      <c r="N69" s="25">
        <f ca="1">SUM('Trial 6'!B35:M35)</f>
        <v>9906452.4277435783</v>
      </c>
      <c r="O69" s="24">
        <f ca="1">'Trial 6'!O35</f>
        <v>823802.59241498832</v>
      </c>
      <c r="P69" s="24">
        <f ca="1">'Trial 6'!P35</f>
        <v>829566.27986109385</v>
      </c>
      <c r="Q69" s="24">
        <f ca="1">'Trial 6'!Q35</f>
        <v>845562.57206194464</v>
      </c>
      <c r="R69" s="24">
        <f ca="1">'Trial 6'!R35</f>
        <v>839902.1842657628</v>
      </c>
      <c r="S69" s="24">
        <f ca="1">'Trial 6'!S35</f>
        <v>839947.0552376163</v>
      </c>
      <c r="T69" s="24">
        <f ca="1">'Trial 6'!T35</f>
        <v>786160.63080388878</v>
      </c>
      <c r="U69" s="24">
        <f ca="1">'Trial 6'!U35</f>
        <v>779269.53666939179</v>
      </c>
      <c r="V69" s="24">
        <f ca="1">'Trial 6'!V35</f>
        <v>787387.38212208403</v>
      </c>
      <c r="W69" s="24">
        <f ca="1">'Trial 6'!W35</f>
        <v>830703.29062638804</v>
      </c>
      <c r="X69" s="24">
        <f ca="1">'Trial 6'!X35</f>
        <v>814123.95526370557</v>
      </c>
      <c r="Y69" s="24">
        <f ca="1">'Trial 6'!Y35</f>
        <v>848649.34723443922</v>
      </c>
      <c r="Z69" s="24">
        <f ca="1">'Trial 6'!Z35</f>
        <v>766214.76393259864</v>
      </c>
      <c r="AA69" s="25">
        <f ca="1">SUM('Trial 6'!O35:Z35)</f>
        <v>9791289.5904939026</v>
      </c>
      <c r="AB69" s="24">
        <f ca="1">'Trial 6'!AB35</f>
        <v>814274.28481761459</v>
      </c>
      <c r="AC69" s="24">
        <f ca="1">'Trial 6'!AC35</f>
        <v>808239.33011516358</v>
      </c>
      <c r="AD69" s="24">
        <f ca="1">'Trial 6'!AD35</f>
        <v>826213.88083922083</v>
      </c>
      <c r="AE69" s="24">
        <f ca="1">'Trial 6'!AE35</f>
        <v>805154.22117555584</v>
      </c>
      <c r="AF69" s="24">
        <f ca="1">'Trial 6'!AF35</f>
        <v>812040.99856852798</v>
      </c>
      <c r="AG69" s="24">
        <f ca="1">'Trial 6'!AG35</f>
        <v>780799.72509541863</v>
      </c>
      <c r="AH69" s="24">
        <f ca="1">'Trial 6'!AH35</f>
        <v>802054.23888575868</v>
      </c>
      <c r="AI69" s="24">
        <f ca="1">'Trial 6'!AI35</f>
        <v>780284.37130361295</v>
      </c>
      <c r="AJ69" s="24">
        <f ca="1">'Trial 6'!AJ35</f>
        <v>791753.55674299493</v>
      </c>
      <c r="AK69" s="24">
        <f ca="1">'Trial 6'!AK35</f>
        <v>782566.07447321026</v>
      </c>
      <c r="AL69" s="24">
        <f ca="1">'Trial 6'!AL35</f>
        <v>786836.10465830518</v>
      </c>
      <c r="AM69" s="24">
        <f ca="1">'Trial 6'!AM35</f>
        <v>792204.29640723916</v>
      </c>
      <c r="AN69" s="25">
        <f ca="1">SUM('Trial 6'!AB35:AM35)</f>
        <v>9582421.0830826238</v>
      </c>
      <c r="AO69" s="24">
        <f ca="1">'Trial 6'!AO35</f>
        <v>763927.630888229</v>
      </c>
      <c r="AP69" s="24">
        <f ca="1">'Trial 6'!AP35</f>
        <v>773085.72047646844</v>
      </c>
      <c r="AQ69" s="24">
        <f ca="1">'Trial 6'!AQ35</f>
        <v>778768.81487759028</v>
      </c>
      <c r="AR69" s="24">
        <f ca="1">'Trial 6'!AR35</f>
        <v>827291.5317743799</v>
      </c>
      <c r="AS69" s="24">
        <f ca="1">'Trial 6'!AS35</f>
        <v>791103.55981698039</v>
      </c>
      <c r="AT69" s="24">
        <f ca="1">'Trial 6'!AT35</f>
        <v>779446.5878634305</v>
      </c>
      <c r="AU69" s="24">
        <f ca="1">'Trial 6'!AU35</f>
        <v>821146.76317177864</v>
      </c>
      <c r="AV69" s="24">
        <f ca="1">'Trial 6'!AV35</f>
        <v>804919.2121080322</v>
      </c>
      <c r="AW69" s="24">
        <f ca="1">'Trial 6'!AW35</f>
        <v>807410.82483959931</v>
      </c>
      <c r="AX69" s="24">
        <f ca="1">'Trial 6'!AX35</f>
        <v>770498.82888112788</v>
      </c>
      <c r="AY69" s="24">
        <f ca="1">'Trial 6'!AY35</f>
        <v>773914.18077670748</v>
      </c>
      <c r="AZ69" s="24">
        <f ca="1">'Trial 6'!AZ35</f>
        <v>773483.67732176872</v>
      </c>
      <c r="BA69" s="25">
        <f ca="1">SUM('Trial 6'!AO35:AZ35)</f>
        <v>9464997.3327960931</v>
      </c>
      <c r="BB69" s="24">
        <f ca="1">'Trial 6'!BB35</f>
        <v>769540.29445706378</v>
      </c>
      <c r="BC69" s="24">
        <f ca="1">'Trial 6'!BC35</f>
        <v>810617.36006682506</v>
      </c>
      <c r="BD69" s="24">
        <f ca="1">'Trial 6'!BD35</f>
        <v>743805.77042394166</v>
      </c>
      <c r="BE69" s="24">
        <f ca="1">'Trial 6'!BE35</f>
        <v>739545.10541333666</v>
      </c>
      <c r="BF69" s="24">
        <f ca="1">'Trial 6'!BF35</f>
        <v>770756.88647534046</v>
      </c>
      <c r="BG69" s="24">
        <f ca="1">'Trial 6'!BG35</f>
        <v>798739.83783892763</v>
      </c>
      <c r="BH69" s="24">
        <f ca="1">'Trial 6'!BH35</f>
        <v>741194.62748367351</v>
      </c>
      <c r="BI69" s="24">
        <f ca="1">'Trial 6'!BI35</f>
        <v>803139.61226719862</v>
      </c>
      <c r="BJ69" s="24">
        <f ca="1">'Trial 6'!BJ35</f>
        <v>762265.89678976301</v>
      </c>
      <c r="BK69" s="24">
        <f ca="1">'Trial 6'!BK35</f>
        <v>802050.12571845006</v>
      </c>
      <c r="BL69" s="24">
        <f ca="1">'Trial 6'!BL35</f>
        <v>814671.24076233793</v>
      </c>
      <c r="BM69" s="24">
        <f ca="1">'Trial 6'!BM35</f>
        <v>781664.80706204323</v>
      </c>
      <c r="BN69" s="25">
        <f ca="1">SUM('Trial 6'!BB35:BM35)</f>
        <v>9337991.5647589006</v>
      </c>
      <c r="BO69" s="24">
        <f ca="1">'Trial 6'!BO35</f>
        <v>756818.23943171371</v>
      </c>
      <c r="BP69" s="24">
        <f ca="1">'Trial 6'!BP35</f>
        <v>734103.05218928435</v>
      </c>
      <c r="BQ69" s="24">
        <f ca="1">'Trial 6'!BQ35</f>
        <v>764889.07310575561</v>
      </c>
      <c r="BR69" s="24">
        <f ca="1">'Trial 6'!BR35</f>
        <v>764118.93562955561</v>
      </c>
      <c r="BS69" s="24">
        <f ca="1">'Trial 6'!BS35</f>
        <v>747784.0800019399</v>
      </c>
      <c r="BT69" s="24">
        <f ca="1">'Trial 6'!BT35</f>
        <v>775222.57768165553</v>
      </c>
      <c r="BU69" s="24">
        <f ca="1">'Trial 6'!BU35</f>
        <v>764700.71108709264</v>
      </c>
      <c r="BV69" s="24">
        <f ca="1">'Trial 6'!BV35</f>
        <v>785633.53171108454</v>
      </c>
      <c r="BW69" s="24">
        <f ca="1">'Trial 6'!BW35</f>
        <v>779843.59094992361</v>
      </c>
      <c r="BX69" s="24">
        <f ca="1">'Trial 6'!BX35</f>
        <v>756529.82414699788</v>
      </c>
      <c r="BY69" s="24">
        <f ca="1">'Trial 6'!BY35</f>
        <v>781462.69131948869</v>
      </c>
      <c r="BZ69" s="24">
        <f ca="1">'Trial 6'!BZ35</f>
        <v>756985.89389593981</v>
      </c>
      <c r="CA69" s="25">
        <f ca="1">SUM('Trial 6'!BO35:BZ35)</f>
        <v>9168092.2011504322</v>
      </c>
      <c r="CB69" s="24">
        <f ca="1">'Trial 6'!CB35</f>
        <v>799504.61282613163</v>
      </c>
      <c r="CC69" s="24">
        <f ca="1">'Trial 6'!CC35</f>
        <v>762322.46569332283</v>
      </c>
      <c r="CD69" s="24">
        <f ca="1">'Trial 6'!CD35</f>
        <v>754521.45775822073</v>
      </c>
      <c r="CE69" s="24">
        <f ca="1">'Trial 6'!CE35</f>
        <v>737303.62324622006</v>
      </c>
      <c r="CF69" s="24">
        <f ca="1">'Trial 6'!CF35</f>
        <v>743043.23123127932</v>
      </c>
      <c r="CG69" s="24">
        <f ca="1">'Trial 6'!CG35</f>
        <v>760442.11095787783</v>
      </c>
      <c r="CH69" s="24">
        <f ca="1">'Trial 6'!CH35</f>
        <v>746503.58838167344</v>
      </c>
      <c r="CI69" s="24">
        <f ca="1">'Trial 6'!CI35</f>
        <v>768540.98723562108</v>
      </c>
      <c r="CJ69" s="24">
        <f ca="1">'Trial 6'!CJ35</f>
        <v>734693.02701595309</v>
      </c>
      <c r="CK69" s="24">
        <f ca="1">'Trial 6'!CK35</f>
        <v>772280.92379218561</v>
      </c>
      <c r="CL69" s="24">
        <f ca="1">'Trial 6'!CL35</f>
        <v>741499.6429551082</v>
      </c>
      <c r="CM69" s="24">
        <f ca="1">'Trial 6'!CM35</f>
        <v>774938.51302839268</v>
      </c>
      <c r="CN69" s="25">
        <f ca="1">SUM('Trial 6'!CB35:CM35)</f>
        <v>9095594.1841219869</v>
      </c>
      <c r="CO69" s="24">
        <f ca="1">'Trial 6'!CO35</f>
        <v>759365.0518683776</v>
      </c>
      <c r="CP69" s="24">
        <f ca="1">'Trial 6'!CP35</f>
        <v>751753.79427166365</v>
      </c>
      <c r="CQ69" s="24">
        <f ca="1">'Trial 6'!CQ35</f>
        <v>743785.18334917037</v>
      </c>
      <c r="CR69" s="24">
        <f ca="1">'Trial 6'!CR35</f>
        <v>769504.46045785432</v>
      </c>
      <c r="CS69" s="24">
        <f ca="1">'Trial 6'!CS35</f>
        <v>752520.23378395999</v>
      </c>
      <c r="CT69" s="24">
        <f ca="1">'Trial 6'!CT35</f>
        <v>709294.23681490414</v>
      </c>
      <c r="CU69" s="24">
        <f ca="1">'Trial 6'!CU35</f>
        <v>734387.93151524675</v>
      </c>
      <c r="CV69" s="24">
        <f ca="1">'Trial 6'!CV35</f>
        <v>762875.3380652942</v>
      </c>
      <c r="CW69" s="24">
        <f ca="1">'Trial 6'!CW35</f>
        <v>785554.75440929318</v>
      </c>
      <c r="CX69" s="24">
        <f ca="1">'Trial 6'!CX35</f>
        <v>748128.87599242933</v>
      </c>
      <c r="CY69" s="24">
        <f ca="1">'Trial 6'!CY35</f>
        <v>785725.48224939313</v>
      </c>
      <c r="CZ69" s="24">
        <f ca="1">'Trial 6'!CZ35</f>
        <v>780612.60373461724</v>
      </c>
      <c r="DA69" s="25">
        <f ca="1">SUM('Trial 6'!CO35:CZ35)</f>
        <v>9083507.9465122055</v>
      </c>
      <c r="DB69" s="24">
        <f ca="1">'Trial 6'!DB35</f>
        <v>771281.5504508341</v>
      </c>
      <c r="DC69" s="24">
        <f ca="1">'Trial 6'!DC35</f>
        <v>765043.30182823574</v>
      </c>
      <c r="DD69" s="24">
        <f ca="1">'Trial 6'!DD35</f>
        <v>726722.78922610218</v>
      </c>
      <c r="DE69" s="24">
        <f ca="1">'Trial 6'!DE35</f>
        <v>764675.6925090173</v>
      </c>
      <c r="DF69" s="24">
        <f ca="1">'Trial 6'!DF35</f>
        <v>703586.57878137112</v>
      </c>
      <c r="DG69" s="24">
        <f ca="1">'Trial 6'!DG35</f>
        <v>725342.5632182277</v>
      </c>
      <c r="DH69" s="24">
        <f ca="1">'Trial 6'!DH35</f>
        <v>731132.76123661606</v>
      </c>
      <c r="DI69" s="24">
        <f ca="1">'Trial 6'!DI35</f>
        <v>722769.56448545924</v>
      </c>
      <c r="DJ69" s="24">
        <f ca="1">'Trial 6'!DJ35</f>
        <v>765239.38983230828</v>
      </c>
      <c r="DK69" s="24">
        <f ca="1">'Trial 6'!DK35</f>
        <v>764620.93361557031</v>
      </c>
      <c r="DL69" s="24">
        <f ca="1">'Trial 6'!DL35</f>
        <v>718851.07942574914</v>
      </c>
      <c r="DM69" s="24">
        <f ca="1">'Trial 6'!DM35</f>
        <v>744803.76803533139</v>
      </c>
      <c r="DN69" s="25">
        <f ca="1">SUM('Trial 6'!DB35:DM35)</f>
        <v>8904069.9726448227</v>
      </c>
      <c r="DO69" s="24">
        <f ca="1">'Trial 6'!DO35</f>
        <v>759089.93279329722</v>
      </c>
      <c r="DP69" s="24">
        <f ca="1">'Trial 6'!DP35</f>
        <v>728694.60767158121</v>
      </c>
      <c r="DQ69" s="24">
        <f ca="1">'Trial 6'!DQ35</f>
        <v>716137.64853419608</v>
      </c>
      <c r="DR69" s="24">
        <f ca="1">'Trial 6'!DR35</f>
        <v>700418.42519472912</v>
      </c>
      <c r="DS69" s="24">
        <f ca="1">'Trial 6'!DS35</f>
        <v>714542.23944927787</v>
      </c>
      <c r="DT69" s="24">
        <f ca="1">'Trial 6'!DT35</f>
        <v>748232.46575196472</v>
      </c>
      <c r="DU69" s="24">
        <f ca="1">'Trial 6'!DU35</f>
        <v>695148.7733756149</v>
      </c>
      <c r="DV69" s="24">
        <f ca="1">'Trial 6'!DV35</f>
        <v>712237.50950624654</v>
      </c>
      <c r="DW69" s="24">
        <f ca="1">'Trial 6'!DW35</f>
        <v>747911.81251093163</v>
      </c>
      <c r="DX69" s="24">
        <f ca="1">'Trial 6'!DX35</f>
        <v>750133.68581990281</v>
      </c>
      <c r="DY69" s="24">
        <f ca="1">'Trial 6'!DY35</f>
        <v>722269.75889142102</v>
      </c>
      <c r="DZ69" s="24">
        <f ca="1">'Trial 6'!DZ35</f>
        <v>711408.05132294062</v>
      </c>
      <c r="EA69" s="25">
        <f ca="1">SUM('Trial 6'!DO35:DZ35)</f>
        <v>8706224.9108221047</v>
      </c>
      <c r="EB69" s="24">
        <f ca="1">'Trial 6'!EB35</f>
        <v>736342.81428199215</v>
      </c>
      <c r="EC69" s="24">
        <f ca="1">'Trial 6'!EC35</f>
        <v>698127.07606554357</v>
      </c>
      <c r="ED69" s="24">
        <f ca="1">'Trial 6'!ED35</f>
        <v>755371.18410919979</v>
      </c>
      <c r="EE69" s="24">
        <f ca="1">'Trial 6'!EE35</f>
        <v>764556.97020590934</v>
      </c>
      <c r="EF69" s="24">
        <f ca="1">'Trial 6'!EF35</f>
        <v>728845.16618483025</v>
      </c>
      <c r="EG69" s="24">
        <f ca="1">'Trial 6'!EG35</f>
        <v>692688.57973989611</v>
      </c>
      <c r="EH69" s="24">
        <f ca="1">'Trial 6'!EH35</f>
        <v>718274.35178127757</v>
      </c>
      <c r="EI69" s="24">
        <f ca="1">'Trial 6'!EI35</f>
        <v>725062.06169283751</v>
      </c>
      <c r="EJ69" s="24">
        <f ca="1">'Trial 6'!EJ35</f>
        <v>751396.80277256144</v>
      </c>
      <c r="EK69" s="24">
        <f ca="1">'Trial 6'!EK35</f>
        <v>727556.08974476729</v>
      </c>
      <c r="EL69" s="24">
        <f ca="1">'Trial 6'!EL35</f>
        <v>754394.45665416389</v>
      </c>
      <c r="EM69" s="24">
        <f ca="1">'Trial 6'!EM35</f>
        <v>760523.49205480225</v>
      </c>
      <c r="EN69" s="25">
        <f ca="1">SUM('Trial 6'!EB35:EM35)</f>
        <v>8813139.0452877805</v>
      </c>
    </row>
    <row r="70" spans="1:144" ht="12.75" customHeight="1" x14ac:dyDescent="0.2">
      <c r="A70" s="11" t="str">
        <f>Labels!B102</f>
        <v>Trial 07</v>
      </c>
      <c r="B70" s="24">
        <f ca="1">'Trial 7'!B35</f>
        <v>807909.0527415619</v>
      </c>
      <c r="C70" s="24">
        <f ca="1">'Trial 7'!C35</f>
        <v>832109.695713553</v>
      </c>
      <c r="D70" s="24">
        <f ca="1">'Trial 7'!D35</f>
        <v>799001.95492288901</v>
      </c>
      <c r="E70" s="24">
        <f ca="1">'Trial 7'!E35</f>
        <v>809432.0043786274</v>
      </c>
      <c r="F70" s="24">
        <f ca="1">'Trial 7'!F35</f>
        <v>800162.71632087068</v>
      </c>
      <c r="G70" s="24">
        <f ca="1">'Trial 7'!G35</f>
        <v>847718.24040267803</v>
      </c>
      <c r="H70" s="24">
        <f ca="1">'Trial 7'!H35</f>
        <v>828190.35383421509</v>
      </c>
      <c r="I70" s="24">
        <f ca="1">'Trial 7'!I35</f>
        <v>853117.95519437583</v>
      </c>
      <c r="J70" s="24">
        <f ca="1">'Trial 7'!J35</f>
        <v>849127.39723585814</v>
      </c>
      <c r="K70" s="24">
        <f ca="1">'Trial 7'!K35</f>
        <v>827103.96016902558</v>
      </c>
      <c r="L70" s="24">
        <f ca="1">'Trial 7'!L35</f>
        <v>801618.67671283113</v>
      </c>
      <c r="M70" s="24">
        <f ca="1">'Trial 7'!M35</f>
        <v>808039.49915477959</v>
      </c>
      <c r="N70" s="25">
        <f ca="1">SUM('Trial 7'!B35:M35)</f>
        <v>9863531.5067812651</v>
      </c>
      <c r="O70" s="24">
        <f ca="1">'Trial 7'!O35</f>
        <v>799891.38025658589</v>
      </c>
      <c r="P70" s="24">
        <f ca="1">'Trial 7'!P35</f>
        <v>848406.28446003108</v>
      </c>
      <c r="Q70" s="24">
        <f ca="1">'Trial 7'!Q35</f>
        <v>792859.84089480143</v>
      </c>
      <c r="R70" s="24">
        <f ca="1">'Trial 7'!R35</f>
        <v>836953.30977012508</v>
      </c>
      <c r="S70" s="24">
        <f ca="1">'Trial 7'!S35</f>
        <v>804073.76614228857</v>
      </c>
      <c r="T70" s="24">
        <f ca="1">'Trial 7'!T35</f>
        <v>821025.02180562075</v>
      </c>
      <c r="U70" s="24">
        <f ca="1">'Trial 7'!U35</f>
        <v>848447.21273965796</v>
      </c>
      <c r="V70" s="24">
        <f ca="1">'Trial 7'!V35</f>
        <v>766290.91115182452</v>
      </c>
      <c r="W70" s="24">
        <f ca="1">'Trial 7'!W35</f>
        <v>834287.76184119366</v>
      </c>
      <c r="X70" s="24">
        <f ca="1">'Trial 7'!X35</f>
        <v>826468.69723959197</v>
      </c>
      <c r="Y70" s="24">
        <f ca="1">'Trial 7'!Y35</f>
        <v>786747.73806206544</v>
      </c>
      <c r="Z70" s="24">
        <f ca="1">'Trial 7'!Z35</f>
        <v>808630.89592298411</v>
      </c>
      <c r="AA70" s="25">
        <f ca="1">SUM('Trial 7'!O35:Z35)</f>
        <v>9774082.8202867713</v>
      </c>
      <c r="AB70" s="24">
        <f ca="1">'Trial 7'!AB35</f>
        <v>791476.31728184933</v>
      </c>
      <c r="AC70" s="24">
        <f ca="1">'Trial 7'!AC35</f>
        <v>799670.18383203016</v>
      </c>
      <c r="AD70" s="24">
        <f ca="1">'Trial 7'!AD35</f>
        <v>818109.33023653401</v>
      </c>
      <c r="AE70" s="24">
        <f ca="1">'Trial 7'!AE35</f>
        <v>778193.64773559093</v>
      </c>
      <c r="AF70" s="24">
        <f ca="1">'Trial 7'!AF35</f>
        <v>785383.71995829756</v>
      </c>
      <c r="AG70" s="24">
        <f ca="1">'Trial 7'!AG35</f>
        <v>798174.09351227456</v>
      </c>
      <c r="AH70" s="24">
        <f ca="1">'Trial 7'!AH35</f>
        <v>828105.73910275521</v>
      </c>
      <c r="AI70" s="24">
        <f ca="1">'Trial 7'!AI35</f>
        <v>811655.28495955176</v>
      </c>
      <c r="AJ70" s="24">
        <f ca="1">'Trial 7'!AJ35</f>
        <v>835314.84282186464</v>
      </c>
      <c r="AK70" s="24">
        <f ca="1">'Trial 7'!AK35</f>
        <v>819438.1179438004</v>
      </c>
      <c r="AL70" s="24">
        <f ca="1">'Trial 7'!AL35</f>
        <v>796872.02686957014</v>
      </c>
      <c r="AM70" s="24">
        <f ca="1">'Trial 7'!AM35</f>
        <v>773894.16074131813</v>
      </c>
      <c r="AN70" s="25">
        <f ca="1">SUM('Trial 7'!AB35:AM35)</f>
        <v>9636287.4649954364</v>
      </c>
      <c r="AO70" s="24">
        <f ca="1">'Trial 7'!AO35</f>
        <v>773990.41819135321</v>
      </c>
      <c r="AP70" s="24">
        <f ca="1">'Trial 7'!AP35</f>
        <v>793959.61784032837</v>
      </c>
      <c r="AQ70" s="24">
        <f ca="1">'Trial 7'!AQ35</f>
        <v>781313.13388812426</v>
      </c>
      <c r="AR70" s="24">
        <f ca="1">'Trial 7'!AR35</f>
        <v>808436.99884330633</v>
      </c>
      <c r="AS70" s="24">
        <f ca="1">'Trial 7'!AS35</f>
        <v>783819.07890659699</v>
      </c>
      <c r="AT70" s="24">
        <f ca="1">'Trial 7'!AT35</f>
        <v>804314.96156399406</v>
      </c>
      <c r="AU70" s="24">
        <f ca="1">'Trial 7'!AU35</f>
        <v>746032.49598776398</v>
      </c>
      <c r="AV70" s="24">
        <f ca="1">'Trial 7'!AV35</f>
        <v>759873.72538621363</v>
      </c>
      <c r="AW70" s="24">
        <f ca="1">'Trial 7'!AW35</f>
        <v>808497.008719309</v>
      </c>
      <c r="AX70" s="24">
        <f ca="1">'Trial 7'!AX35</f>
        <v>793501.46489277401</v>
      </c>
      <c r="AY70" s="24">
        <f ca="1">'Trial 7'!AY35</f>
        <v>775582.23688254168</v>
      </c>
      <c r="AZ70" s="24">
        <f ca="1">'Trial 7'!AZ35</f>
        <v>763247.3805777129</v>
      </c>
      <c r="BA70" s="25">
        <f ca="1">SUM('Trial 7'!AO35:AZ35)</f>
        <v>9392568.5216800179</v>
      </c>
      <c r="BB70" s="24">
        <f ca="1">'Trial 7'!BB35</f>
        <v>790836.91285209486</v>
      </c>
      <c r="BC70" s="24">
        <f ca="1">'Trial 7'!BC35</f>
        <v>775824.63315629063</v>
      </c>
      <c r="BD70" s="24">
        <f ca="1">'Trial 7'!BD35</f>
        <v>774756.06083433272</v>
      </c>
      <c r="BE70" s="24">
        <f ca="1">'Trial 7'!BE35</f>
        <v>779321.36449865566</v>
      </c>
      <c r="BF70" s="24">
        <f ca="1">'Trial 7'!BF35</f>
        <v>759620.00049373705</v>
      </c>
      <c r="BG70" s="24">
        <f ca="1">'Trial 7'!BG35</f>
        <v>809963.3979398245</v>
      </c>
      <c r="BH70" s="24">
        <f ca="1">'Trial 7'!BH35</f>
        <v>747915.5540442823</v>
      </c>
      <c r="BI70" s="24">
        <f ca="1">'Trial 7'!BI35</f>
        <v>762906.62456933514</v>
      </c>
      <c r="BJ70" s="24">
        <f ca="1">'Trial 7'!BJ35</f>
        <v>796898.06190156972</v>
      </c>
      <c r="BK70" s="24">
        <f ca="1">'Trial 7'!BK35</f>
        <v>763715.29895299708</v>
      </c>
      <c r="BL70" s="24">
        <f ca="1">'Trial 7'!BL35</f>
        <v>793519.46056676947</v>
      </c>
      <c r="BM70" s="24">
        <f ca="1">'Trial 7'!BM35</f>
        <v>771506.02695421258</v>
      </c>
      <c r="BN70" s="25">
        <f ca="1">SUM('Trial 7'!BB35:BM35)</f>
        <v>9326783.3967641015</v>
      </c>
      <c r="BO70" s="24">
        <f ca="1">'Trial 7'!BO35</f>
        <v>759520.20880955819</v>
      </c>
      <c r="BP70" s="24">
        <f ca="1">'Trial 7'!BP35</f>
        <v>760626.28825410886</v>
      </c>
      <c r="BQ70" s="24">
        <f ca="1">'Trial 7'!BQ35</f>
        <v>748736.32150601491</v>
      </c>
      <c r="BR70" s="24">
        <f ca="1">'Trial 7'!BR35</f>
        <v>781889.37902537233</v>
      </c>
      <c r="BS70" s="24">
        <f ca="1">'Trial 7'!BS35</f>
        <v>767163.28082443064</v>
      </c>
      <c r="BT70" s="24">
        <f ca="1">'Trial 7'!BT35</f>
        <v>801861.16282963927</v>
      </c>
      <c r="BU70" s="24">
        <f ca="1">'Trial 7'!BU35</f>
        <v>741330.156602712</v>
      </c>
      <c r="BV70" s="24">
        <f ca="1">'Trial 7'!BV35</f>
        <v>773589.64344934281</v>
      </c>
      <c r="BW70" s="24">
        <f ca="1">'Trial 7'!BW35</f>
        <v>762215.99514176359</v>
      </c>
      <c r="BX70" s="24">
        <f ca="1">'Trial 7'!BX35</f>
        <v>771880.54153389484</v>
      </c>
      <c r="BY70" s="24">
        <f ca="1">'Trial 7'!BY35</f>
        <v>772469.85993434687</v>
      </c>
      <c r="BZ70" s="24">
        <f ca="1">'Trial 7'!BZ35</f>
        <v>783655.6510806611</v>
      </c>
      <c r="CA70" s="25">
        <f ca="1">SUM('Trial 7'!BO35:BZ35)</f>
        <v>9224938.4889918454</v>
      </c>
      <c r="CB70" s="24">
        <f ca="1">'Trial 7'!CB35</f>
        <v>799416.1673021029</v>
      </c>
      <c r="CC70" s="24">
        <f ca="1">'Trial 7'!CC35</f>
        <v>731703.56366752123</v>
      </c>
      <c r="CD70" s="24">
        <f ca="1">'Trial 7'!CD35</f>
        <v>734523.34560295439</v>
      </c>
      <c r="CE70" s="24">
        <f ca="1">'Trial 7'!CE35</f>
        <v>746728.7441548541</v>
      </c>
      <c r="CF70" s="24">
        <f ca="1">'Trial 7'!CF35</f>
        <v>736619.67381670221</v>
      </c>
      <c r="CG70" s="24">
        <f ca="1">'Trial 7'!CG35</f>
        <v>753917.89414949424</v>
      </c>
      <c r="CH70" s="24">
        <f ca="1">'Trial 7'!CH35</f>
        <v>755386.67472224368</v>
      </c>
      <c r="CI70" s="24">
        <f ca="1">'Trial 7'!CI35</f>
        <v>749060.92213550082</v>
      </c>
      <c r="CJ70" s="24">
        <f ca="1">'Trial 7'!CJ35</f>
        <v>768557.37004768837</v>
      </c>
      <c r="CK70" s="24">
        <f ca="1">'Trial 7'!CK35</f>
        <v>772930.440139374</v>
      </c>
      <c r="CL70" s="24">
        <f ca="1">'Trial 7'!CL35</f>
        <v>739216.05279737071</v>
      </c>
      <c r="CM70" s="24">
        <f ca="1">'Trial 7'!CM35</f>
        <v>742658.80991222593</v>
      </c>
      <c r="CN70" s="25">
        <f ca="1">SUM('Trial 7'!CB35:CM35)</f>
        <v>9030719.658448033</v>
      </c>
      <c r="CO70" s="24">
        <f ca="1">'Trial 7'!CO35</f>
        <v>765028.16645492392</v>
      </c>
      <c r="CP70" s="24">
        <f ca="1">'Trial 7'!CP35</f>
        <v>740511.02573988342</v>
      </c>
      <c r="CQ70" s="24">
        <f ca="1">'Trial 7'!CQ35</f>
        <v>770610.856960473</v>
      </c>
      <c r="CR70" s="24">
        <f ca="1">'Trial 7'!CR35</f>
        <v>718444.97554738994</v>
      </c>
      <c r="CS70" s="24">
        <f ca="1">'Trial 7'!CS35</f>
        <v>756107.38683260744</v>
      </c>
      <c r="CT70" s="24">
        <f ca="1">'Trial 7'!CT35</f>
        <v>730521.46430695069</v>
      </c>
      <c r="CU70" s="24">
        <f ca="1">'Trial 7'!CU35</f>
        <v>739354.35132621776</v>
      </c>
      <c r="CV70" s="24">
        <f ca="1">'Trial 7'!CV35</f>
        <v>737666.97783749516</v>
      </c>
      <c r="CW70" s="24">
        <f ca="1">'Trial 7'!CW35</f>
        <v>751977.64754720859</v>
      </c>
      <c r="CX70" s="24">
        <f ca="1">'Trial 7'!CX35</f>
        <v>727520.06788184459</v>
      </c>
      <c r="CY70" s="24">
        <f ca="1">'Trial 7'!CY35</f>
        <v>708386.2046871233</v>
      </c>
      <c r="CZ70" s="24">
        <f ca="1">'Trial 7'!CZ35</f>
        <v>766011.1152345828</v>
      </c>
      <c r="DA70" s="25">
        <f ca="1">SUM('Trial 7'!CO35:CZ35)</f>
        <v>8912140.2403567024</v>
      </c>
      <c r="DB70" s="24">
        <f ca="1">'Trial 7'!DB35</f>
        <v>719123.3666337555</v>
      </c>
      <c r="DC70" s="24">
        <f ca="1">'Trial 7'!DC35</f>
        <v>713541.95075618813</v>
      </c>
      <c r="DD70" s="24">
        <f ca="1">'Trial 7'!DD35</f>
        <v>744534.46840733394</v>
      </c>
      <c r="DE70" s="24">
        <f ca="1">'Trial 7'!DE35</f>
        <v>768927.37277481356</v>
      </c>
      <c r="DF70" s="24">
        <f ca="1">'Trial 7'!DF35</f>
        <v>743120.05697694491</v>
      </c>
      <c r="DG70" s="24">
        <f ca="1">'Trial 7'!DG35</f>
        <v>733953.04468952667</v>
      </c>
      <c r="DH70" s="24">
        <f ca="1">'Trial 7'!DH35</f>
        <v>728655.19075638137</v>
      </c>
      <c r="DI70" s="24">
        <f ca="1">'Trial 7'!DI35</f>
        <v>761529.5063133206</v>
      </c>
      <c r="DJ70" s="24">
        <f ca="1">'Trial 7'!DJ35</f>
        <v>737080.58219501667</v>
      </c>
      <c r="DK70" s="24">
        <f ca="1">'Trial 7'!DK35</f>
        <v>712772.42038422695</v>
      </c>
      <c r="DL70" s="24">
        <f ca="1">'Trial 7'!DL35</f>
        <v>724817.13396278711</v>
      </c>
      <c r="DM70" s="24">
        <f ca="1">'Trial 7'!DM35</f>
        <v>736717.14286351798</v>
      </c>
      <c r="DN70" s="25">
        <f ca="1">SUM('Trial 7'!DB35:DM35)</f>
        <v>8824772.2367138136</v>
      </c>
      <c r="DO70" s="24">
        <f ca="1">'Trial 7'!DO35</f>
        <v>762211.98364000791</v>
      </c>
      <c r="DP70" s="24">
        <f ca="1">'Trial 7'!DP35</f>
        <v>709067.04537822271</v>
      </c>
      <c r="DQ70" s="24">
        <f ca="1">'Trial 7'!DQ35</f>
        <v>753773.36137515504</v>
      </c>
      <c r="DR70" s="24">
        <f ca="1">'Trial 7'!DR35</f>
        <v>747169.78777309868</v>
      </c>
      <c r="DS70" s="24">
        <f ca="1">'Trial 7'!DS35</f>
        <v>687740.20975914772</v>
      </c>
      <c r="DT70" s="24">
        <f ca="1">'Trial 7'!DT35</f>
        <v>756498.05679367401</v>
      </c>
      <c r="DU70" s="24">
        <f ca="1">'Trial 7'!DU35</f>
        <v>699862.39252825698</v>
      </c>
      <c r="DV70" s="24">
        <f ca="1">'Trial 7'!DV35</f>
        <v>727003.75210616505</v>
      </c>
      <c r="DW70" s="24">
        <f ca="1">'Trial 7'!DW35</f>
        <v>706131.12632683676</v>
      </c>
      <c r="DX70" s="24">
        <f ca="1">'Trial 7'!DX35</f>
        <v>721776.98701723001</v>
      </c>
      <c r="DY70" s="24">
        <f ca="1">'Trial 7'!DY35</f>
        <v>684014.55326847895</v>
      </c>
      <c r="DZ70" s="24">
        <f ca="1">'Trial 7'!DZ35</f>
        <v>706070.31596854876</v>
      </c>
      <c r="EA70" s="25">
        <f ca="1">SUM('Trial 7'!DO35:DZ35)</f>
        <v>8661319.5719348229</v>
      </c>
      <c r="EB70" s="24">
        <f ca="1">'Trial 7'!EB35</f>
        <v>699642.08013695164</v>
      </c>
      <c r="EC70" s="24">
        <f ca="1">'Trial 7'!EC35</f>
        <v>716383.20581853949</v>
      </c>
      <c r="ED70" s="24">
        <f ca="1">'Trial 7'!ED35</f>
        <v>746228.91538043425</v>
      </c>
      <c r="EE70" s="24">
        <f ca="1">'Trial 7'!EE35</f>
        <v>743032.90385099757</v>
      </c>
      <c r="EF70" s="24">
        <f ca="1">'Trial 7'!EF35</f>
        <v>700283.2624379819</v>
      </c>
      <c r="EG70" s="24">
        <f ca="1">'Trial 7'!EG35</f>
        <v>717232.54586342641</v>
      </c>
      <c r="EH70" s="24">
        <f ca="1">'Trial 7'!EH35</f>
        <v>748373.12795972987</v>
      </c>
      <c r="EI70" s="24">
        <f ca="1">'Trial 7'!EI35</f>
        <v>739458.60460268927</v>
      </c>
      <c r="EJ70" s="24">
        <f ca="1">'Trial 7'!EJ35</f>
        <v>737609.50230897043</v>
      </c>
      <c r="EK70" s="24">
        <f ca="1">'Trial 7'!EK35</f>
        <v>681211.42422229028</v>
      </c>
      <c r="EL70" s="24">
        <f ca="1">'Trial 7'!EL35</f>
        <v>753858.27132131497</v>
      </c>
      <c r="EM70" s="24">
        <f ca="1">'Trial 7'!EM35</f>
        <v>702762.18933230825</v>
      </c>
      <c r="EN70" s="25">
        <f ca="1">SUM('Trial 7'!EB35:EM35)</f>
        <v>8686076.0332356356</v>
      </c>
    </row>
    <row r="71" spans="1:144" ht="12.75" customHeight="1" x14ac:dyDescent="0.2">
      <c r="A71" s="11" t="str">
        <f>Labels!B103</f>
        <v>Trial 08</v>
      </c>
      <c r="B71" s="24">
        <f ca="1">'Trial 8'!B35</f>
        <v>811888.93200825329</v>
      </c>
      <c r="C71" s="24">
        <f ca="1">'Trial 8'!C35</f>
        <v>842934.22332038905</v>
      </c>
      <c r="D71" s="24">
        <f ca="1">'Trial 8'!D35</f>
        <v>804021.14499282429</v>
      </c>
      <c r="E71" s="24">
        <f ca="1">'Trial 8'!E35</f>
        <v>814531.69804430462</v>
      </c>
      <c r="F71" s="24">
        <f ca="1">'Trial 8'!F35</f>
        <v>865699.15058557189</v>
      </c>
      <c r="G71" s="24">
        <f ca="1">'Trial 8'!G35</f>
        <v>818936.23028505081</v>
      </c>
      <c r="H71" s="24">
        <f ca="1">'Trial 8'!H35</f>
        <v>793394.27965161006</v>
      </c>
      <c r="I71" s="24">
        <f ca="1">'Trial 8'!I35</f>
        <v>843132.98941397085</v>
      </c>
      <c r="J71" s="24">
        <f ca="1">'Trial 8'!J35</f>
        <v>826075.59288053447</v>
      </c>
      <c r="K71" s="24">
        <f ca="1">'Trial 8'!K35</f>
        <v>819636.35117747041</v>
      </c>
      <c r="L71" s="24">
        <f ca="1">'Trial 8'!L35</f>
        <v>814669.36595282785</v>
      </c>
      <c r="M71" s="24">
        <f ca="1">'Trial 8'!M35</f>
        <v>822354.76077976765</v>
      </c>
      <c r="N71" s="25">
        <f ca="1">SUM('Trial 8'!B35:M35)</f>
        <v>9877274.7190925758</v>
      </c>
      <c r="O71" s="24">
        <f ca="1">'Trial 8'!O35</f>
        <v>812916.36527965742</v>
      </c>
      <c r="P71" s="24">
        <f ca="1">'Trial 8'!P35</f>
        <v>810030.10858194961</v>
      </c>
      <c r="Q71" s="24">
        <f ca="1">'Trial 8'!Q35</f>
        <v>818566.74949609558</v>
      </c>
      <c r="R71" s="24">
        <f ca="1">'Trial 8'!R35</f>
        <v>841980.08836157143</v>
      </c>
      <c r="S71" s="24">
        <f ca="1">'Trial 8'!S35</f>
        <v>858267.24419617385</v>
      </c>
      <c r="T71" s="24">
        <f ca="1">'Trial 8'!T35</f>
        <v>854684.39837172313</v>
      </c>
      <c r="U71" s="24">
        <f ca="1">'Trial 8'!U35</f>
        <v>858486.33181547618</v>
      </c>
      <c r="V71" s="24">
        <f ca="1">'Trial 8'!V35</f>
        <v>778419.04530811904</v>
      </c>
      <c r="W71" s="24">
        <f ca="1">'Trial 8'!W35</f>
        <v>808257.86769207648</v>
      </c>
      <c r="X71" s="24">
        <f ca="1">'Trial 8'!X35</f>
        <v>832310.55036339757</v>
      </c>
      <c r="Y71" s="24">
        <f ca="1">'Trial 8'!Y35</f>
        <v>781981.13647912245</v>
      </c>
      <c r="Z71" s="24">
        <f ca="1">'Trial 8'!Z35</f>
        <v>790031.610063078</v>
      </c>
      <c r="AA71" s="25">
        <f ca="1">SUM('Trial 8'!O35:Z35)</f>
        <v>9845931.4960084409</v>
      </c>
      <c r="AB71" s="24">
        <f ca="1">'Trial 8'!AB35</f>
        <v>797990.16256224737</v>
      </c>
      <c r="AC71" s="24">
        <f ca="1">'Trial 8'!AC35</f>
        <v>817614.00233616622</v>
      </c>
      <c r="AD71" s="24">
        <f ca="1">'Trial 8'!AD35</f>
        <v>792494.42053402949</v>
      </c>
      <c r="AE71" s="24">
        <f ca="1">'Trial 8'!AE35</f>
        <v>804900.0084539816</v>
      </c>
      <c r="AF71" s="24">
        <f ca="1">'Trial 8'!AF35</f>
        <v>814496.09950992942</v>
      </c>
      <c r="AG71" s="24">
        <f ca="1">'Trial 8'!AG35</f>
        <v>792531.64515745861</v>
      </c>
      <c r="AH71" s="24">
        <f ca="1">'Trial 8'!AH35</f>
        <v>813440.9068248457</v>
      </c>
      <c r="AI71" s="24">
        <f ca="1">'Trial 8'!AI35</f>
        <v>812425.04187052639</v>
      </c>
      <c r="AJ71" s="24">
        <f ca="1">'Trial 8'!AJ35</f>
        <v>801022.12037998589</v>
      </c>
      <c r="AK71" s="24">
        <f ca="1">'Trial 8'!AK35</f>
        <v>758938.90701599244</v>
      </c>
      <c r="AL71" s="24">
        <f ca="1">'Trial 8'!AL35</f>
        <v>803003.08442894148</v>
      </c>
      <c r="AM71" s="24">
        <f ca="1">'Trial 8'!AM35</f>
        <v>835418.81225644588</v>
      </c>
      <c r="AN71" s="25">
        <f ca="1">SUM('Trial 8'!AB35:AM35)</f>
        <v>9644275.2113305498</v>
      </c>
      <c r="AO71" s="24">
        <f ca="1">'Trial 8'!AO35</f>
        <v>821905.27968009666</v>
      </c>
      <c r="AP71" s="24">
        <f ca="1">'Trial 8'!AP35</f>
        <v>783926.94056459831</v>
      </c>
      <c r="AQ71" s="24">
        <f ca="1">'Trial 8'!AQ35</f>
        <v>766476.86999267957</v>
      </c>
      <c r="AR71" s="24">
        <f ca="1">'Trial 8'!AR35</f>
        <v>815727.04905922886</v>
      </c>
      <c r="AS71" s="24">
        <f ca="1">'Trial 8'!AS35</f>
        <v>764870.97053006652</v>
      </c>
      <c r="AT71" s="24">
        <f ca="1">'Trial 8'!AT35</f>
        <v>767794.1881605282</v>
      </c>
      <c r="AU71" s="24">
        <f ca="1">'Trial 8'!AU35</f>
        <v>773960.68112712982</v>
      </c>
      <c r="AV71" s="24">
        <f ca="1">'Trial 8'!AV35</f>
        <v>792760.42502176983</v>
      </c>
      <c r="AW71" s="24">
        <f ca="1">'Trial 8'!AW35</f>
        <v>788937.08133627975</v>
      </c>
      <c r="AX71" s="24">
        <f ca="1">'Trial 8'!AX35</f>
        <v>773522.99014192761</v>
      </c>
      <c r="AY71" s="24">
        <f ca="1">'Trial 8'!AY35</f>
        <v>782410.27452118986</v>
      </c>
      <c r="AZ71" s="24">
        <f ca="1">'Trial 8'!AZ35</f>
        <v>811680.97366395721</v>
      </c>
      <c r="BA71" s="25">
        <f ca="1">SUM('Trial 8'!AO35:AZ35)</f>
        <v>9443973.7237994522</v>
      </c>
      <c r="BB71" s="24">
        <f ca="1">'Trial 8'!BB35</f>
        <v>801515.55843247776</v>
      </c>
      <c r="BC71" s="24">
        <f ca="1">'Trial 8'!BC35</f>
        <v>782331.16084834305</v>
      </c>
      <c r="BD71" s="24">
        <f ca="1">'Trial 8'!BD35</f>
        <v>781994.3543856052</v>
      </c>
      <c r="BE71" s="24">
        <f ca="1">'Trial 8'!BE35</f>
        <v>782438.87729922787</v>
      </c>
      <c r="BF71" s="24">
        <f ca="1">'Trial 8'!BF35</f>
        <v>742726.11068790394</v>
      </c>
      <c r="BG71" s="24">
        <f ca="1">'Trial 8'!BG35</f>
        <v>768480.80636894144</v>
      </c>
      <c r="BH71" s="24">
        <f ca="1">'Trial 8'!BH35</f>
        <v>816884.53180755221</v>
      </c>
      <c r="BI71" s="24">
        <f ca="1">'Trial 8'!BI35</f>
        <v>791957.23915593524</v>
      </c>
      <c r="BJ71" s="24">
        <f ca="1">'Trial 8'!BJ35</f>
        <v>753265.88643157645</v>
      </c>
      <c r="BK71" s="24">
        <f ca="1">'Trial 8'!BK35</f>
        <v>763383.09961338912</v>
      </c>
      <c r="BL71" s="24">
        <f ca="1">'Trial 8'!BL35</f>
        <v>778703.68704041664</v>
      </c>
      <c r="BM71" s="24">
        <f ca="1">'Trial 8'!BM35</f>
        <v>764059.36351743119</v>
      </c>
      <c r="BN71" s="25">
        <f ca="1">SUM('Trial 8'!BB35:BM35)</f>
        <v>9327740.6755888015</v>
      </c>
      <c r="BO71" s="24">
        <f ca="1">'Trial 8'!BO35</f>
        <v>771037.59179509908</v>
      </c>
      <c r="BP71" s="24">
        <f ca="1">'Trial 8'!BP35</f>
        <v>786048.38528945239</v>
      </c>
      <c r="BQ71" s="24">
        <f ca="1">'Trial 8'!BQ35</f>
        <v>731218.24894449941</v>
      </c>
      <c r="BR71" s="24">
        <f ca="1">'Trial 8'!BR35</f>
        <v>775825.83347802598</v>
      </c>
      <c r="BS71" s="24">
        <f ca="1">'Trial 8'!BS35</f>
        <v>751776.08457201696</v>
      </c>
      <c r="BT71" s="24">
        <f ca="1">'Trial 8'!BT35</f>
        <v>762228.26092393475</v>
      </c>
      <c r="BU71" s="24">
        <f ca="1">'Trial 8'!BU35</f>
        <v>806732.50645811006</v>
      </c>
      <c r="BV71" s="24">
        <f ca="1">'Trial 8'!BV35</f>
        <v>742418.17642314802</v>
      </c>
      <c r="BW71" s="24">
        <f ca="1">'Trial 8'!BW35</f>
        <v>752787.23790935881</v>
      </c>
      <c r="BX71" s="24">
        <f ca="1">'Trial 8'!BX35</f>
        <v>797642.65655451443</v>
      </c>
      <c r="BY71" s="24">
        <f ca="1">'Trial 8'!BY35</f>
        <v>751711.43951394793</v>
      </c>
      <c r="BZ71" s="24">
        <f ca="1">'Trial 8'!BZ35</f>
        <v>742453.69549468358</v>
      </c>
      <c r="CA71" s="25">
        <f ca="1">SUM('Trial 8'!BO35:BZ35)</f>
        <v>9171880.1173567921</v>
      </c>
      <c r="CB71" s="24">
        <f ca="1">'Trial 8'!CB35</f>
        <v>750816.49198051041</v>
      </c>
      <c r="CC71" s="24">
        <f ca="1">'Trial 8'!CC35</f>
        <v>743842.62130412355</v>
      </c>
      <c r="CD71" s="24">
        <f ca="1">'Trial 8'!CD35</f>
        <v>741440.68331383192</v>
      </c>
      <c r="CE71" s="24">
        <f ca="1">'Trial 8'!CE35</f>
        <v>775749.59609476628</v>
      </c>
      <c r="CF71" s="24">
        <f ca="1">'Trial 8'!CF35</f>
        <v>774973.05145149631</v>
      </c>
      <c r="CG71" s="24">
        <f ca="1">'Trial 8'!CG35</f>
        <v>746140.69002604834</v>
      </c>
      <c r="CH71" s="24">
        <f ca="1">'Trial 8'!CH35</f>
        <v>724969.9245534502</v>
      </c>
      <c r="CI71" s="24">
        <f ca="1">'Trial 8'!CI35</f>
        <v>764070.70743180753</v>
      </c>
      <c r="CJ71" s="24">
        <f ca="1">'Trial 8'!CJ35</f>
        <v>729725.39585607324</v>
      </c>
      <c r="CK71" s="24">
        <f ca="1">'Trial 8'!CK35</f>
        <v>796771.64209228929</v>
      </c>
      <c r="CL71" s="24">
        <f ca="1">'Trial 8'!CL35</f>
        <v>750779.79593123763</v>
      </c>
      <c r="CM71" s="24">
        <f ca="1">'Trial 8'!CM35</f>
        <v>744707.09498515318</v>
      </c>
      <c r="CN71" s="25">
        <f ca="1">SUM('Trial 8'!CB35:CM35)</f>
        <v>9043987.6950207874</v>
      </c>
      <c r="CO71" s="24">
        <f ca="1">'Trial 8'!CO35</f>
        <v>740361.35434012162</v>
      </c>
      <c r="CP71" s="24">
        <f ca="1">'Trial 8'!CP35</f>
        <v>772171.71307285258</v>
      </c>
      <c r="CQ71" s="24">
        <f ca="1">'Trial 8'!CQ35</f>
        <v>716070.67851545301</v>
      </c>
      <c r="CR71" s="24">
        <f ca="1">'Trial 8'!CR35</f>
        <v>767351.59823981498</v>
      </c>
      <c r="CS71" s="24">
        <f ca="1">'Trial 8'!CS35</f>
        <v>717092.93743169203</v>
      </c>
      <c r="CT71" s="24">
        <f ca="1">'Trial 8'!CT35</f>
        <v>755975.70217879734</v>
      </c>
      <c r="CU71" s="24">
        <f ca="1">'Trial 8'!CU35</f>
        <v>725413.21672696213</v>
      </c>
      <c r="CV71" s="24">
        <f ca="1">'Trial 8'!CV35</f>
        <v>712638.6518712804</v>
      </c>
      <c r="CW71" s="24">
        <f ca="1">'Trial 8'!CW35</f>
        <v>777431.97248344007</v>
      </c>
      <c r="CX71" s="24">
        <f ca="1">'Trial 8'!CX35</f>
        <v>744743.83053011599</v>
      </c>
      <c r="CY71" s="24">
        <f ca="1">'Trial 8'!CY35</f>
        <v>735500.45601744158</v>
      </c>
      <c r="CZ71" s="24">
        <f ca="1">'Trial 8'!CZ35</f>
        <v>738938.85500176798</v>
      </c>
      <c r="DA71" s="25">
        <f ca="1">SUM('Trial 8'!CO35:CZ35)</f>
        <v>8903690.966409741</v>
      </c>
      <c r="DB71" s="24">
        <f ca="1">'Trial 8'!DB35</f>
        <v>714242.17155364773</v>
      </c>
      <c r="DC71" s="24">
        <f ca="1">'Trial 8'!DC35</f>
        <v>739872.28197122074</v>
      </c>
      <c r="DD71" s="24">
        <f ca="1">'Trial 8'!DD35</f>
        <v>739195.77698829689</v>
      </c>
      <c r="DE71" s="24">
        <f ca="1">'Trial 8'!DE35</f>
        <v>712565.06764214707</v>
      </c>
      <c r="DF71" s="24">
        <f ca="1">'Trial 8'!DF35</f>
        <v>730600.36565931456</v>
      </c>
      <c r="DG71" s="24">
        <f ca="1">'Trial 8'!DG35</f>
        <v>731650.10542815074</v>
      </c>
      <c r="DH71" s="24">
        <f ca="1">'Trial 8'!DH35</f>
        <v>724396.06438750913</v>
      </c>
      <c r="DI71" s="24">
        <f ca="1">'Trial 8'!DI35</f>
        <v>753583.72538465902</v>
      </c>
      <c r="DJ71" s="24">
        <f ca="1">'Trial 8'!DJ35</f>
        <v>725133.82008850656</v>
      </c>
      <c r="DK71" s="24">
        <f ca="1">'Trial 8'!DK35</f>
        <v>721262.14061847865</v>
      </c>
      <c r="DL71" s="24">
        <f ca="1">'Trial 8'!DL35</f>
        <v>732515.45066260605</v>
      </c>
      <c r="DM71" s="24">
        <f ca="1">'Trial 8'!DM35</f>
        <v>770430.4789675452</v>
      </c>
      <c r="DN71" s="25">
        <f ca="1">SUM('Trial 8'!DB35:DM35)</f>
        <v>8795447.4493520819</v>
      </c>
      <c r="DO71" s="24">
        <f ca="1">'Trial 8'!DO35</f>
        <v>742934.26100209798</v>
      </c>
      <c r="DP71" s="24">
        <f ca="1">'Trial 8'!DP35</f>
        <v>732563.2138771906</v>
      </c>
      <c r="DQ71" s="24">
        <f ca="1">'Trial 8'!DQ35</f>
        <v>714030.11040551704</v>
      </c>
      <c r="DR71" s="24">
        <f ca="1">'Trial 8'!DR35</f>
        <v>736208.80424516939</v>
      </c>
      <c r="DS71" s="24">
        <f ca="1">'Trial 8'!DS35</f>
        <v>702390.88122992183</v>
      </c>
      <c r="DT71" s="24">
        <f ca="1">'Trial 8'!DT35</f>
        <v>757182.19987302797</v>
      </c>
      <c r="DU71" s="24">
        <f ca="1">'Trial 8'!DU35</f>
        <v>724247.96859915985</v>
      </c>
      <c r="DV71" s="24">
        <f ca="1">'Trial 8'!DV35</f>
        <v>725235.8938186731</v>
      </c>
      <c r="DW71" s="24">
        <f ca="1">'Trial 8'!DW35</f>
        <v>726136.61147970892</v>
      </c>
      <c r="DX71" s="24">
        <f ca="1">'Trial 8'!DX35</f>
        <v>726289.02388385439</v>
      </c>
      <c r="DY71" s="24">
        <f ca="1">'Trial 8'!DY35</f>
        <v>692950.55479480268</v>
      </c>
      <c r="DZ71" s="24">
        <f ca="1">'Trial 8'!DZ35</f>
        <v>730439.29891214275</v>
      </c>
      <c r="EA71" s="25">
        <f ca="1">SUM('Trial 8'!DO35:DZ35)</f>
        <v>8710608.8221212663</v>
      </c>
      <c r="EB71" s="24">
        <f ca="1">'Trial 8'!EB35</f>
        <v>720890.49446190021</v>
      </c>
      <c r="EC71" s="24">
        <f ca="1">'Trial 8'!EC35</f>
        <v>691638.27601991768</v>
      </c>
      <c r="ED71" s="24">
        <f ca="1">'Trial 8'!ED35</f>
        <v>763951.70748203679</v>
      </c>
      <c r="EE71" s="24">
        <f ca="1">'Trial 8'!EE35</f>
        <v>732235.76961662306</v>
      </c>
      <c r="EF71" s="24">
        <f ca="1">'Trial 8'!EF35</f>
        <v>721564.91673249856</v>
      </c>
      <c r="EG71" s="24">
        <f ca="1">'Trial 8'!EG35</f>
        <v>720712.68204568035</v>
      </c>
      <c r="EH71" s="24">
        <f ca="1">'Trial 8'!EH35</f>
        <v>729450.83377417771</v>
      </c>
      <c r="EI71" s="24">
        <f ca="1">'Trial 8'!EI35</f>
        <v>741568.15090398793</v>
      </c>
      <c r="EJ71" s="24">
        <f ca="1">'Trial 8'!EJ35</f>
        <v>716079.30875656742</v>
      </c>
      <c r="EK71" s="24">
        <f ca="1">'Trial 8'!EK35</f>
        <v>708355.07590941421</v>
      </c>
      <c r="EL71" s="24">
        <f ca="1">'Trial 8'!EL35</f>
        <v>689152.62023822917</v>
      </c>
      <c r="EM71" s="24">
        <f ca="1">'Trial 8'!EM35</f>
        <v>722865.44337730145</v>
      </c>
      <c r="EN71" s="25">
        <f ca="1">SUM('Trial 8'!EB35:EM35)</f>
        <v>8658465.2793183327</v>
      </c>
    </row>
    <row r="72" spans="1:144" ht="12.75" customHeight="1" x14ac:dyDescent="0.2">
      <c r="A72" s="5" t="str">
        <f>Labels!C95</f>
        <v>Total</v>
      </c>
      <c r="B72" s="48">
        <f ca="1">SUM('Trial 1'!B35,'Trial 2'!B35,'Trial 3'!B35,'Trial 4'!B35,'Trial 5'!B35,'Trial 6'!B35,'Trial 7'!B35,'Trial 8'!B35)</f>
        <v>6576736.5598973548</v>
      </c>
      <c r="C72" s="48">
        <f ca="1">SUM('Trial 1'!C35,'Trial 2'!C35,'Trial 3'!C35,'Trial 4'!C35,'Trial 5'!C35,'Trial 6'!C35,'Trial 7'!C35,'Trial 8'!C35)</f>
        <v>6632369.5528300218</v>
      </c>
      <c r="D72" s="48">
        <f ca="1">SUM('Trial 1'!D35,'Trial 2'!D35,'Trial 3'!D35,'Trial 4'!D35,'Trial 5'!D35,'Trial 6'!D35,'Trial 7'!D35,'Trial 8'!D35)</f>
        <v>6609096.1234458862</v>
      </c>
      <c r="E72" s="48">
        <f ca="1">SUM('Trial 1'!E35,'Trial 2'!E35,'Trial 3'!E35,'Trial 4'!E35,'Trial 5'!E35,'Trial 6'!E35,'Trial 7'!E35,'Trial 8'!E35)</f>
        <v>6560918.5280046845</v>
      </c>
      <c r="F72" s="48">
        <f ca="1">SUM('Trial 1'!F35,'Trial 2'!F35,'Trial 3'!F35,'Trial 4'!F35,'Trial 5'!F35,'Trial 6'!F35,'Trial 7'!F35,'Trial 8'!F35)</f>
        <v>6655376.1791575765</v>
      </c>
      <c r="G72" s="48">
        <f ca="1">SUM('Trial 1'!G35,'Trial 2'!G35,'Trial 3'!G35,'Trial 4'!G35,'Trial 5'!G35,'Trial 6'!G35,'Trial 7'!G35,'Trial 8'!G35)</f>
        <v>6637738.9236039985</v>
      </c>
      <c r="H72" s="48">
        <f ca="1">SUM('Trial 1'!H35,'Trial 2'!H35,'Trial 3'!H35,'Trial 4'!H35,'Trial 5'!H35,'Trial 6'!H35,'Trial 7'!H35,'Trial 8'!H35)</f>
        <v>6556493.9933067299</v>
      </c>
      <c r="I72" s="48">
        <f ca="1">SUM('Trial 1'!I35,'Trial 2'!I35,'Trial 3'!I35,'Trial 4'!I35,'Trial 5'!I35,'Trial 6'!I35,'Trial 7'!I35,'Trial 8'!I35)</f>
        <v>6602905.4559990177</v>
      </c>
      <c r="J72" s="48">
        <f ca="1">SUM('Trial 1'!J35,'Trial 2'!J35,'Trial 3'!J35,'Trial 4'!J35,'Trial 5'!J35,'Trial 6'!J35,'Trial 7'!J35,'Trial 8'!J35)</f>
        <v>6646707.973574236</v>
      </c>
      <c r="K72" s="48">
        <f ca="1">SUM('Trial 1'!K35,'Trial 2'!K35,'Trial 3'!K35,'Trial 4'!K35,'Trial 5'!K35,'Trial 6'!K35,'Trial 7'!K35,'Trial 8'!K35)</f>
        <v>6601950.8597301627</v>
      </c>
      <c r="L72" s="48">
        <f ca="1">SUM('Trial 1'!L35,'Trial 2'!L35,'Trial 3'!L35,'Trial 4'!L35,'Trial 5'!L35,'Trial 6'!L35,'Trial 7'!L35,'Trial 8'!L35)</f>
        <v>6525103.7104239743</v>
      </c>
      <c r="M72" s="48">
        <f ca="1">SUM('Trial 1'!M35,'Trial 2'!M35,'Trial 3'!M35,'Trial 4'!M35,'Trial 5'!M35,'Trial 6'!M35,'Trial 7'!M35,'Trial 8'!M35)</f>
        <v>6471686.8903230829</v>
      </c>
      <c r="N72" s="49">
        <f ca="1">SUM(B72:M72)</f>
        <v>79077084.750296727</v>
      </c>
      <c r="O72" s="48">
        <f ca="1">SUM('Trial 1'!O35,'Trial 2'!O35,'Trial 3'!O35,'Trial 4'!O35,'Trial 5'!O35,'Trial 6'!O35,'Trial 7'!O35,'Trial 8'!O35)</f>
        <v>6556741.5528586069</v>
      </c>
      <c r="P72" s="48">
        <f ca="1">SUM('Trial 1'!P35,'Trial 2'!P35,'Trial 3'!P35,'Trial 4'!P35,'Trial 5'!P35,'Trial 6'!P35,'Trial 7'!P35,'Trial 8'!P35)</f>
        <v>6620383.9031288251</v>
      </c>
      <c r="Q72" s="48">
        <f ca="1">SUM('Trial 1'!Q35,'Trial 2'!Q35,'Trial 3'!Q35,'Trial 4'!Q35,'Trial 5'!Q35,'Trial 6'!Q35,'Trial 7'!Q35,'Trial 8'!Q35)</f>
        <v>6535090.8609421654</v>
      </c>
      <c r="R72" s="48">
        <f ca="1">SUM('Trial 1'!R35,'Trial 2'!R35,'Trial 3'!R35,'Trial 4'!R35,'Trial 5'!R35,'Trial 6'!R35,'Trial 7'!R35,'Trial 8'!R35)</f>
        <v>6623322.784103293</v>
      </c>
      <c r="S72" s="48">
        <f ca="1">SUM('Trial 1'!S35,'Trial 2'!S35,'Trial 3'!S35,'Trial 4'!S35,'Trial 5'!S35,'Trial 6'!S35,'Trial 7'!S35,'Trial 8'!S35)</f>
        <v>6559505.7600944489</v>
      </c>
      <c r="T72" s="48">
        <f ca="1">SUM('Trial 1'!T35,'Trial 2'!T35,'Trial 3'!T35,'Trial 4'!T35,'Trial 5'!T35,'Trial 6'!T35,'Trial 7'!T35,'Trial 8'!T35)</f>
        <v>6437513.9788333047</v>
      </c>
      <c r="U72" s="48">
        <f ca="1">SUM('Trial 1'!U35,'Trial 2'!U35,'Trial 3'!U35,'Trial 4'!U35,'Trial 5'!U35,'Trial 6'!U35,'Trial 7'!U35,'Trial 8'!U35)</f>
        <v>6542301.8803251628</v>
      </c>
      <c r="V72" s="48">
        <f ca="1">SUM('Trial 1'!V35,'Trial 2'!V35,'Trial 3'!V35,'Trial 4'!V35,'Trial 5'!V35,'Trial 6'!V35,'Trial 7'!V35,'Trial 8'!V35)</f>
        <v>6399220.2562409611</v>
      </c>
      <c r="W72" s="48">
        <f ca="1">SUM('Trial 1'!W35,'Trial 2'!W35,'Trial 3'!W35,'Trial 4'!W35,'Trial 5'!W35,'Trial 6'!W35,'Trial 7'!W35,'Trial 8'!W35)</f>
        <v>6532667.475393232</v>
      </c>
      <c r="X72" s="48">
        <f ca="1">SUM('Trial 1'!X35,'Trial 2'!X35,'Trial 3'!X35,'Trial 4'!X35,'Trial 5'!X35,'Trial 6'!X35,'Trial 7'!X35,'Trial 8'!X35)</f>
        <v>6577736.98229378</v>
      </c>
      <c r="Y72" s="48">
        <f ca="1">SUM('Trial 1'!Y35,'Trial 2'!Y35,'Trial 3'!Y35,'Trial 4'!Y35,'Trial 5'!Y35,'Trial 6'!Y35,'Trial 7'!Y35,'Trial 8'!Y35)</f>
        <v>6443178.6924196593</v>
      </c>
      <c r="Z72" s="48">
        <f ca="1">SUM('Trial 1'!Z35,'Trial 2'!Z35,'Trial 3'!Z35,'Trial 4'!Z35,'Trial 5'!Z35,'Trial 6'!Z35,'Trial 7'!Z35,'Trial 8'!Z35)</f>
        <v>6373056.7849010155</v>
      </c>
      <c r="AA72" s="49">
        <f ca="1">SUM(O72:Z72)</f>
        <v>78200720.911534458</v>
      </c>
      <c r="AB72" s="48">
        <f ca="1">SUM('Trial 1'!AB35,'Trial 2'!AB35,'Trial 3'!AB35,'Trial 4'!AB35,'Trial 5'!AB35,'Trial 6'!AB35,'Trial 7'!AB35,'Trial 8'!AB35)</f>
        <v>6451010.5733803837</v>
      </c>
      <c r="AC72" s="48">
        <f ca="1">SUM('Trial 1'!AC35,'Trial 2'!AC35,'Trial 3'!AC35,'Trial 4'!AC35,'Trial 5'!AC35,'Trial 6'!AC35,'Trial 7'!AC35,'Trial 8'!AC35)</f>
        <v>6476004.7801959794</v>
      </c>
      <c r="AD72" s="48">
        <f ca="1">SUM('Trial 1'!AD35,'Trial 2'!AD35,'Trial 3'!AD35,'Trial 4'!AD35,'Trial 5'!AD35,'Trial 6'!AD35,'Trial 7'!AD35,'Trial 8'!AD35)</f>
        <v>6446256.8786703963</v>
      </c>
      <c r="AE72" s="48">
        <f ca="1">SUM('Trial 1'!AE35,'Trial 2'!AE35,'Trial 3'!AE35,'Trial 4'!AE35,'Trial 5'!AE35,'Trial 6'!AE35,'Trial 7'!AE35,'Trial 8'!AE35)</f>
        <v>6382311.910972124</v>
      </c>
      <c r="AF72" s="48">
        <f ca="1">SUM('Trial 1'!AF35,'Trial 2'!AF35,'Trial 3'!AF35,'Trial 4'!AF35,'Trial 5'!AF35,'Trial 6'!AF35,'Trial 7'!AF35,'Trial 8'!AF35)</f>
        <v>6422437.7198591419</v>
      </c>
      <c r="AG72" s="48">
        <f ca="1">SUM('Trial 1'!AG35,'Trial 2'!AG35,'Trial 3'!AG35,'Trial 4'!AG35,'Trial 5'!AG35,'Trial 6'!AG35,'Trial 7'!AG35,'Trial 8'!AG35)</f>
        <v>6372937.4969186997</v>
      </c>
      <c r="AH72" s="48">
        <f ca="1">SUM('Trial 1'!AH35,'Trial 2'!AH35,'Trial 3'!AH35,'Trial 4'!AH35,'Trial 5'!AH35,'Trial 6'!AH35,'Trial 7'!AH35,'Trial 8'!AH35)</f>
        <v>6411109.1668642126</v>
      </c>
      <c r="AI72" s="48">
        <f ca="1">SUM('Trial 1'!AI35,'Trial 2'!AI35,'Trial 3'!AI35,'Trial 4'!AI35,'Trial 5'!AI35,'Trial 6'!AI35,'Trial 7'!AI35,'Trial 8'!AI35)</f>
        <v>6454854.0706389723</v>
      </c>
      <c r="AJ72" s="48">
        <f ca="1">SUM('Trial 1'!AJ35,'Trial 2'!AJ35,'Trial 3'!AJ35,'Trial 4'!AJ35,'Trial 5'!AJ35,'Trial 6'!AJ35,'Trial 7'!AJ35,'Trial 8'!AJ35)</f>
        <v>6394581.8572630715</v>
      </c>
      <c r="AK72" s="48">
        <f ca="1">SUM('Trial 1'!AK35,'Trial 2'!AK35,'Trial 3'!AK35,'Trial 4'!AK35,'Trial 5'!AK35,'Trial 6'!AK35,'Trial 7'!AK35,'Trial 8'!AK35)</f>
        <v>6358968.7481617685</v>
      </c>
      <c r="AL72" s="48">
        <f ca="1">SUM('Trial 1'!AL35,'Trial 2'!AL35,'Trial 3'!AL35,'Trial 4'!AL35,'Trial 5'!AL35,'Trial 6'!AL35,'Trial 7'!AL35,'Trial 8'!AL35)</f>
        <v>6361155.317055908</v>
      </c>
      <c r="AM72" s="48">
        <f ca="1">SUM('Trial 1'!AM35,'Trial 2'!AM35,'Trial 3'!AM35,'Trial 4'!AM35,'Trial 5'!AM35,'Trial 6'!AM35,'Trial 7'!AM35,'Trial 8'!AM35)</f>
        <v>6346595.1259382954</v>
      </c>
      <c r="AN72" s="49">
        <f ca="1">SUM(AB72:AM72)</f>
        <v>76878223.64591895</v>
      </c>
      <c r="AO72" s="48">
        <f ca="1">SUM('Trial 1'!AO35,'Trial 2'!AO35,'Trial 3'!AO35,'Trial 4'!AO35,'Trial 5'!AO35,'Trial 6'!AO35,'Trial 7'!AO35,'Trial 8'!AO35)</f>
        <v>6335164.4581883941</v>
      </c>
      <c r="AP72" s="48">
        <f ca="1">SUM('Trial 1'!AP35,'Trial 2'!AP35,'Trial 3'!AP35,'Trial 4'!AP35,'Trial 5'!AP35,'Trial 6'!AP35,'Trial 7'!AP35,'Trial 8'!AP35)</f>
        <v>6394130.9726122273</v>
      </c>
      <c r="AQ72" s="48">
        <f ca="1">SUM('Trial 1'!AQ35,'Trial 2'!AQ35,'Trial 3'!AQ35,'Trial 4'!AQ35,'Trial 5'!AQ35,'Trial 6'!AQ35,'Trial 7'!AQ35,'Trial 8'!AQ35)</f>
        <v>6256268.843075702</v>
      </c>
      <c r="AR72" s="48">
        <f ca="1">SUM('Trial 1'!AR35,'Trial 2'!AR35,'Trial 3'!AR35,'Trial 4'!AR35,'Trial 5'!AR35,'Trial 6'!AR35,'Trial 7'!AR35,'Trial 8'!AR35)</f>
        <v>6386574.2956064017</v>
      </c>
      <c r="AS72" s="48">
        <f ca="1">SUM('Trial 1'!AS35,'Trial 2'!AS35,'Trial 3'!AS35,'Trial 4'!AS35,'Trial 5'!AS35,'Trial 6'!AS35,'Trial 7'!AS35,'Trial 8'!AS35)</f>
        <v>6348186.0955566103</v>
      </c>
      <c r="AT72" s="48">
        <f ca="1">SUM('Trial 1'!AT35,'Trial 2'!AT35,'Trial 3'!AT35,'Trial 4'!AT35,'Trial 5'!AT35,'Trial 6'!AT35,'Trial 7'!AT35,'Trial 8'!AT35)</f>
        <v>6354711.9702902921</v>
      </c>
      <c r="AU72" s="48">
        <f ca="1">SUM('Trial 1'!AU35,'Trial 2'!AU35,'Trial 3'!AU35,'Trial 4'!AU35,'Trial 5'!AU35,'Trial 6'!AU35,'Trial 7'!AU35,'Trial 8'!AU35)</f>
        <v>6267998.8942214763</v>
      </c>
      <c r="AV72" s="48">
        <f ca="1">SUM('Trial 1'!AV35,'Trial 2'!AV35,'Trial 3'!AV35,'Trial 4'!AV35,'Trial 5'!AV35,'Trial 6'!AV35,'Trial 7'!AV35,'Trial 8'!AV35)</f>
        <v>6311789.698698571</v>
      </c>
      <c r="AW72" s="48">
        <f ca="1">SUM('Trial 1'!AW35,'Trial 2'!AW35,'Trial 3'!AW35,'Trial 4'!AW35,'Trial 5'!AW35,'Trial 6'!AW35,'Trial 7'!AW35,'Trial 8'!AW35)</f>
        <v>6360031.2037231131</v>
      </c>
      <c r="AX72" s="48">
        <f ca="1">SUM('Trial 1'!AX35,'Trial 2'!AX35,'Trial 3'!AX35,'Trial 4'!AX35,'Trial 5'!AX35,'Trial 6'!AX35,'Trial 7'!AX35,'Trial 8'!AX35)</f>
        <v>6263405.0736238752</v>
      </c>
      <c r="AY72" s="48">
        <f ca="1">SUM('Trial 1'!AY35,'Trial 2'!AY35,'Trial 3'!AY35,'Trial 4'!AY35,'Trial 5'!AY35,'Trial 6'!AY35,'Trial 7'!AY35,'Trial 8'!AY35)</f>
        <v>6323451.6893495228</v>
      </c>
      <c r="AZ72" s="48">
        <f ca="1">SUM('Trial 1'!AZ35,'Trial 2'!AZ35,'Trial 3'!AZ35,'Trial 4'!AZ35,'Trial 5'!AZ35,'Trial 6'!AZ35,'Trial 7'!AZ35,'Trial 8'!AZ35)</f>
        <v>6261936.7556436239</v>
      </c>
      <c r="BA72" s="49">
        <f ca="1">SUM(AO72:AZ72)</f>
        <v>75863649.950589806</v>
      </c>
      <c r="BB72" s="48">
        <f ca="1">SUM('Trial 1'!BB35,'Trial 2'!BB35,'Trial 3'!BB35,'Trial 4'!BB35,'Trial 5'!BB35,'Trial 6'!BB35,'Trial 7'!BB35,'Trial 8'!BB35)</f>
        <v>6333202.837042301</v>
      </c>
      <c r="BC72" s="48">
        <f ca="1">SUM('Trial 1'!BC35,'Trial 2'!BC35,'Trial 3'!BC35,'Trial 4'!BC35,'Trial 5'!BC35,'Trial 6'!BC35,'Trial 7'!BC35,'Trial 8'!BC35)</f>
        <v>6237450.6659996463</v>
      </c>
      <c r="BD72" s="48">
        <f ca="1">SUM('Trial 1'!BD35,'Trial 2'!BD35,'Trial 3'!BD35,'Trial 4'!BD35,'Trial 5'!BD35,'Trial 6'!BD35,'Trial 7'!BD35,'Trial 8'!BD35)</f>
        <v>6337413.7146678269</v>
      </c>
      <c r="BE72" s="48">
        <f ca="1">SUM('Trial 1'!BE35,'Trial 2'!BE35,'Trial 3'!BE35,'Trial 4'!BE35,'Trial 5'!BE35,'Trial 6'!BE35,'Trial 7'!BE35,'Trial 8'!BE35)</f>
        <v>6161074.2677259184</v>
      </c>
      <c r="BF72" s="48">
        <f ca="1">SUM('Trial 1'!BF35,'Trial 2'!BF35,'Trial 3'!BF35,'Trial 4'!BF35,'Trial 5'!BF35,'Trial 6'!BF35,'Trial 7'!BF35,'Trial 8'!BF35)</f>
        <v>6175940.7082695495</v>
      </c>
      <c r="BG72" s="48">
        <f ca="1">SUM('Trial 1'!BG35,'Trial 2'!BG35,'Trial 3'!BG35,'Trial 4'!BG35,'Trial 5'!BG35,'Trial 6'!BG35,'Trial 7'!BG35,'Trial 8'!BG35)</f>
        <v>6258680.6069625169</v>
      </c>
      <c r="BH72" s="48">
        <f ca="1">SUM('Trial 1'!BH35,'Trial 2'!BH35,'Trial 3'!BH35,'Trial 4'!BH35,'Trial 5'!BH35,'Trial 6'!BH35,'Trial 7'!BH35,'Trial 8'!BH35)</f>
        <v>6126808.786799334</v>
      </c>
      <c r="BI72" s="48">
        <f ca="1">SUM('Trial 1'!BI35,'Trial 2'!BI35,'Trial 3'!BI35,'Trial 4'!BI35,'Trial 5'!BI35,'Trial 6'!BI35,'Trial 7'!BI35,'Trial 8'!BI35)</f>
        <v>6289944.7402803898</v>
      </c>
      <c r="BJ72" s="48">
        <f ca="1">SUM('Trial 1'!BJ35,'Trial 2'!BJ35,'Trial 3'!BJ35,'Trial 4'!BJ35,'Trial 5'!BJ35,'Trial 6'!BJ35,'Trial 7'!BJ35,'Trial 8'!BJ35)</f>
        <v>6213818.0550306346</v>
      </c>
      <c r="BK72" s="48">
        <f ca="1">SUM('Trial 1'!BK35,'Trial 2'!BK35,'Trial 3'!BK35,'Trial 4'!BK35,'Trial 5'!BK35,'Trial 6'!BK35,'Trial 7'!BK35,'Trial 8'!BK35)</f>
        <v>6168986.904801189</v>
      </c>
      <c r="BL72" s="48">
        <f ca="1">SUM('Trial 1'!BL35,'Trial 2'!BL35,'Trial 3'!BL35,'Trial 4'!BL35,'Trial 5'!BL35,'Trial 6'!BL35,'Trial 7'!BL35,'Trial 8'!BL35)</f>
        <v>6236361.0613032058</v>
      </c>
      <c r="BM72" s="48">
        <f ca="1">SUM('Trial 1'!BM35,'Trial 2'!BM35,'Trial 3'!BM35,'Trial 4'!BM35,'Trial 5'!BM35,'Trial 6'!BM35,'Trial 7'!BM35,'Trial 8'!BM35)</f>
        <v>6237066.7039217688</v>
      </c>
      <c r="BN72" s="49">
        <f ca="1">SUM(BB72:BM72)</f>
        <v>74776749.052804276</v>
      </c>
      <c r="BO72" s="48">
        <f ca="1">SUM('Trial 1'!BO35,'Trial 2'!BO35,'Trial 3'!BO35,'Trial 4'!BO35,'Trial 5'!BO35,'Trial 6'!BO35,'Trial 7'!BO35,'Trial 8'!BO35)</f>
        <v>6133822.2313451348</v>
      </c>
      <c r="BP72" s="48">
        <f ca="1">SUM('Trial 1'!BP35,'Trial 2'!BP35,'Trial 3'!BP35,'Trial 4'!BP35,'Trial 5'!BP35,'Trial 6'!BP35,'Trial 7'!BP35,'Trial 8'!BP35)</f>
        <v>6199086.6154461028</v>
      </c>
      <c r="BQ72" s="48">
        <f ca="1">SUM('Trial 1'!BQ35,'Trial 2'!BQ35,'Trial 3'!BQ35,'Trial 4'!BQ35,'Trial 5'!BQ35,'Trial 6'!BQ35,'Trial 7'!BQ35,'Trial 8'!BQ35)</f>
        <v>6148189.7630725438</v>
      </c>
      <c r="BR72" s="48">
        <f ca="1">SUM('Trial 1'!BR35,'Trial 2'!BR35,'Trial 3'!BR35,'Trial 4'!BR35,'Trial 5'!BR35,'Trial 6'!BR35,'Trial 7'!BR35,'Trial 8'!BR35)</f>
        <v>6180306.9361677784</v>
      </c>
      <c r="BS72" s="48">
        <f ca="1">SUM('Trial 1'!BS35,'Trial 2'!BS35,'Trial 3'!BS35,'Trial 4'!BS35,'Trial 5'!BS35,'Trial 6'!BS35,'Trial 7'!BS35,'Trial 8'!BS35)</f>
        <v>6118715.0250058789</v>
      </c>
      <c r="BT72" s="48">
        <f ca="1">SUM('Trial 1'!BT35,'Trial 2'!BT35,'Trial 3'!BT35,'Trial 4'!BT35,'Trial 5'!BT35,'Trial 6'!BT35,'Trial 7'!BT35,'Trial 8'!BT35)</f>
        <v>6161419.3601183947</v>
      </c>
      <c r="BU72" s="48">
        <f ca="1">SUM('Trial 1'!BU35,'Trial 2'!BU35,'Trial 3'!BU35,'Trial 4'!BU35,'Trial 5'!BU35,'Trial 6'!BU35,'Trial 7'!BU35,'Trial 8'!BU35)</f>
        <v>6138550.1987569239</v>
      </c>
      <c r="BV72" s="48">
        <f ca="1">SUM('Trial 1'!BV35,'Trial 2'!BV35,'Trial 3'!BV35,'Trial 4'!BV35,'Trial 5'!BV35,'Trial 6'!BV35,'Trial 7'!BV35,'Trial 8'!BV35)</f>
        <v>6191709.2465889892</v>
      </c>
      <c r="BW72" s="48">
        <f ca="1">SUM('Trial 1'!BW35,'Trial 2'!BW35,'Trial 3'!BW35,'Trial 4'!BW35,'Trial 5'!BW35,'Trial 6'!BW35,'Trial 7'!BW35,'Trial 8'!BW35)</f>
        <v>6061779.948545197</v>
      </c>
      <c r="BX72" s="48">
        <f ca="1">SUM('Trial 1'!BX35,'Trial 2'!BX35,'Trial 3'!BX35,'Trial 4'!BX35,'Trial 5'!BX35,'Trial 6'!BX35,'Trial 7'!BX35,'Trial 8'!BX35)</f>
        <v>6104994.0692987656</v>
      </c>
      <c r="BY72" s="48">
        <f ca="1">SUM('Trial 1'!BY35,'Trial 2'!BY35,'Trial 3'!BY35,'Trial 4'!BY35,'Trial 5'!BY35,'Trial 6'!BY35,'Trial 7'!BY35,'Trial 8'!BY35)</f>
        <v>6132570.2819855362</v>
      </c>
      <c r="BZ72" s="48">
        <f ca="1">SUM('Trial 1'!BZ35,'Trial 2'!BZ35,'Trial 3'!BZ35,'Trial 4'!BZ35,'Trial 5'!BZ35,'Trial 6'!BZ35,'Trial 7'!BZ35,'Trial 8'!BZ35)</f>
        <v>5981799.2440575017</v>
      </c>
      <c r="CA72" s="49">
        <f ca="1">SUM(BO72:BZ72)</f>
        <v>73552942.920388758</v>
      </c>
      <c r="CB72" s="48">
        <f ca="1">SUM('Trial 1'!CB35,'Trial 2'!CB35,'Trial 3'!CB35,'Trial 4'!CB35,'Trial 5'!CB35,'Trial 6'!CB35,'Trial 7'!CB35,'Trial 8'!CB35)</f>
        <v>6205762.0835669199</v>
      </c>
      <c r="CC72" s="48">
        <f ca="1">SUM('Trial 1'!CC35,'Trial 2'!CC35,'Trial 3'!CC35,'Trial 4'!CC35,'Trial 5'!CC35,'Trial 6'!CC35,'Trial 7'!CC35,'Trial 8'!CC35)</f>
        <v>6074234.328856552</v>
      </c>
      <c r="CD72" s="48">
        <f ca="1">SUM('Trial 1'!CD35,'Trial 2'!CD35,'Trial 3'!CD35,'Trial 4'!CD35,'Trial 5'!CD35,'Trial 6'!CD35,'Trial 7'!CD35,'Trial 8'!CD35)</f>
        <v>6080937.2244175645</v>
      </c>
      <c r="CE72" s="48">
        <f ca="1">SUM('Trial 1'!CE35,'Trial 2'!CE35,'Trial 3'!CE35,'Trial 4'!CE35,'Trial 5'!CE35,'Trial 6'!CE35,'Trial 7'!CE35,'Trial 8'!CE35)</f>
        <v>6046464.7215434015</v>
      </c>
      <c r="CF72" s="48">
        <f ca="1">SUM('Trial 1'!CF35,'Trial 2'!CF35,'Trial 3'!CF35,'Trial 4'!CF35,'Trial 5'!CF35,'Trial 6'!CF35,'Trial 7'!CF35,'Trial 8'!CF35)</f>
        <v>6010970.4148063827</v>
      </c>
      <c r="CG72" s="48">
        <f ca="1">SUM('Trial 1'!CG35,'Trial 2'!CG35,'Trial 3'!CG35,'Trial 4'!CG35,'Trial 5'!CG35,'Trial 6'!CG35,'Trial 7'!CG35,'Trial 8'!CG35)</f>
        <v>6052892.7024844438</v>
      </c>
      <c r="CH72" s="48">
        <f ca="1">SUM('Trial 1'!CH35,'Trial 2'!CH35,'Trial 3'!CH35,'Trial 4'!CH35,'Trial 5'!CH35,'Trial 6'!CH35,'Trial 7'!CH35,'Trial 8'!CH35)</f>
        <v>6037610.1791283078</v>
      </c>
      <c r="CI72" s="48">
        <f ca="1">SUM('Trial 1'!CI35,'Trial 2'!CI35,'Trial 3'!CI35,'Trial 4'!CI35,'Trial 5'!CI35,'Trial 6'!CI35,'Trial 7'!CI35,'Trial 8'!CI35)</f>
        <v>6100401.3228844106</v>
      </c>
      <c r="CJ72" s="48">
        <f ca="1">SUM('Trial 1'!CJ35,'Trial 2'!CJ35,'Trial 3'!CJ35,'Trial 4'!CJ35,'Trial 5'!CJ35,'Trial 6'!CJ35,'Trial 7'!CJ35,'Trial 8'!CJ35)</f>
        <v>6037700.0136632649</v>
      </c>
      <c r="CK72" s="48">
        <f ca="1">SUM('Trial 1'!CK35,'Trial 2'!CK35,'Trial 3'!CK35,'Trial 4'!CK35,'Trial 5'!CK35,'Trial 6'!CK35,'Trial 7'!CK35,'Trial 8'!CK35)</f>
        <v>6063344.5714014256</v>
      </c>
      <c r="CL72" s="48">
        <f ca="1">SUM('Trial 1'!CL35,'Trial 2'!CL35,'Trial 3'!CL35,'Trial 4'!CL35,'Trial 5'!CL35,'Trial 6'!CL35,'Trial 7'!CL35,'Trial 8'!CL35)</f>
        <v>5998278.1501825321</v>
      </c>
      <c r="CM72" s="48">
        <f ca="1">SUM('Trial 1'!CM35,'Trial 2'!CM35,'Trial 3'!CM35,'Trial 4'!CM35,'Trial 5'!CM35,'Trial 6'!CM35,'Trial 7'!CM35,'Trial 8'!CM35)</f>
        <v>6021586.8633200713</v>
      </c>
      <c r="CN72" s="49">
        <f ca="1">SUM(CB72:CM72)</f>
        <v>72730182.576255277</v>
      </c>
      <c r="CO72" s="48">
        <f ca="1">SUM('Trial 1'!CO35,'Trial 2'!CO35,'Trial 3'!CO35,'Trial 4'!CO35,'Trial 5'!CO35,'Trial 6'!CO35,'Trial 7'!CO35,'Trial 8'!CO35)</f>
        <v>6064103.9126003012</v>
      </c>
      <c r="CP72" s="48">
        <f ca="1">SUM('Trial 1'!CP35,'Trial 2'!CP35,'Trial 3'!CP35,'Trial 4'!CP35,'Trial 5'!CP35,'Trial 6'!CP35,'Trial 7'!CP35,'Trial 8'!CP35)</f>
        <v>5984209.9434908638</v>
      </c>
      <c r="CQ72" s="48">
        <f ca="1">SUM('Trial 1'!CQ35,'Trial 2'!CQ35,'Trial 3'!CQ35,'Trial 4'!CQ35,'Trial 5'!CQ35,'Trial 6'!CQ35,'Trial 7'!CQ35,'Trial 8'!CQ35)</f>
        <v>5971144.265918632</v>
      </c>
      <c r="CR72" s="48">
        <f ca="1">SUM('Trial 1'!CR35,'Trial 2'!CR35,'Trial 3'!CR35,'Trial 4'!CR35,'Trial 5'!CR35,'Trial 6'!CR35,'Trial 7'!CR35,'Trial 8'!CR35)</f>
        <v>5967171.904802274</v>
      </c>
      <c r="CS72" s="48">
        <f ca="1">SUM('Trial 1'!CS35,'Trial 2'!CS35,'Trial 3'!CS35,'Trial 4'!CS35,'Trial 5'!CS35,'Trial 6'!CS35,'Trial 7'!CS35,'Trial 8'!CS35)</f>
        <v>5996992.6107104747</v>
      </c>
      <c r="CT72" s="48">
        <f ca="1">SUM('Trial 1'!CT35,'Trial 2'!CT35,'Trial 3'!CT35,'Trial 4'!CT35,'Trial 5'!CT35,'Trial 6'!CT35,'Trial 7'!CT35,'Trial 8'!CT35)</f>
        <v>5957087.6170844287</v>
      </c>
      <c r="CU72" s="48">
        <f ca="1">SUM('Trial 1'!CU35,'Trial 2'!CU35,'Trial 3'!CU35,'Trial 4'!CU35,'Trial 5'!CU35,'Trial 6'!CU35,'Trial 7'!CU35,'Trial 8'!CU35)</f>
        <v>5980771.8748543924</v>
      </c>
      <c r="CV72" s="48">
        <f ca="1">SUM('Trial 1'!CV35,'Trial 2'!CV35,'Trial 3'!CV35,'Trial 4'!CV35,'Trial 5'!CV35,'Trial 6'!CV35,'Trial 7'!CV35,'Trial 8'!CV35)</f>
        <v>5949766.9865454398</v>
      </c>
      <c r="CW72" s="48">
        <f ca="1">SUM('Trial 1'!CW35,'Trial 2'!CW35,'Trial 3'!CW35,'Trial 4'!CW35,'Trial 5'!CW35,'Trial 6'!CW35,'Trial 7'!CW35,'Trial 8'!CW35)</f>
        <v>5976457.1843582392</v>
      </c>
      <c r="CX72" s="48">
        <f ca="1">SUM('Trial 1'!CX35,'Trial 2'!CX35,'Trial 3'!CX35,'Trial 4'!CX35,'Trial 5'!CX35,'Trial 6'!CX35,'Trial 7'!CX35,'Trial 8'!CX35)</f>
        <v>5949611.5433073174</v>
      </c>
      <c r="CY72" s="48">
        <f ca="1">SUM('Trial 1'!CY35,'Trial 2'!CY35,'Trial 3'!CY35,'Trial 4'!CY35,'Trial 5'!CY35,'Trial 6'!CY35,'Trial 7'!CY35,'Trial 8'!CY35)</f>
        <v>5934116.7816799413</v>
      </c>
      <c r="CZ72" s="48">
        <f ca="1">SUM('Trial 1'!CZ35,'Trial 2'!CZ35,'Trial 3'!CZ35,'Trial 4'!CZ35,'Trial 5'!CZ35,'Trial 6'!CZ35,'Trial 7'!CZ35,'Trial 8'!CZ35)</f>
        <v>5955936.3553151954</v>
      </c>
      <c r="DA72" s="49">
        <f ca="1">SUM(CO72:CZ72)</f>
        <v>71687370.980667502</v>
      </c>
      <c r="DB72" s="48">
        <f ca="1">SUM('Trial 1'!DB35,'Trial 2'!DB35,'Trial 3'!DB35,'Trial 4'!DB35,'Trial 5'!DB35,'Trial 6'!DB35,'Trial 7'!DB35,'Trial 8'!DB35)</f>
        <v>5952765.9654544592</v>
      </c>
      <c r="DC72" s="48">
        <f ca="1">SUM('Trial 1'!DC35,'Trial 2'!DC35,'Trial 3'!DC35,'Trial 4'!DC35,'Trial 5'!DC35,'Trial 6'!DC35,'Trial 7'!DC35,'Trial 8'!DC35)</f>
        <v>5977838.3669811245</v>
      </c>
      <c r="DD72" s="48">
        <f ca="1">SUM('Trial 1'!DD35,'Trial 2'!DD35,'Trial 3'!DD35,'Trial 4'!DD35,'Trial 5'!DD35,'Trial 6'!DD35,'Trial 7'!DD35,'Trial 8'!DD35)</f>
        <v>5864585.7067586659</v>
      </c>
      <c r="DE72" s="48">
        <f ca="1">SUM('Trial 1'!DE35,'Trial 2'!DE35,'Trial 3'!DE35,'Trial 4'!DE35,'Trial 5'!DE35,'Trial 6'!DE35,'Trial 7'!DE35,'Trial 8'!DE35)</f>
        <v>5958411.2262293333</v>
      </c>
      <c r="DF72" s="48">
        <f ca="1">SUM('Trial 1'!DF35,'Trial 2'!DF35,'Trial 3'!DF35,'Trial 4'!DF35,'Trial 5'!DF35,'Trial 6'!DF35,'Trial 7'!DF35,'Trial 8'!DF35)</f>
        <v>5967007.0476335185</v>
      </c>
      <c r="DG72" s="48">
        <f ca="1">SUM('Trial 1'!DG35,'Trial 2'!DG35,'Trial 3'!DG35,'Trial 4'!DG35,'Trial 5'!DG35,'Trial 6'!DG35,'Trial 7'!DG35,'Trial 8'!DG35)</f>
        <v>5887102.9936410738</v>
      </c>
      <c r="DH72" s="48">
        <f ca="1">SUM('Trial 1'!DH35,'Trial 2'!DH35,'Trial 3'!DH35,'Trial 4'!DH35,'Trial 5'!DH35,'Trial 6'!DH35,'Trial 7'!DH35,'Trial 8'!DH35)</f>
        <v>5889144.5427802764</v>
      </c>
      <c r="DI72" s="48">
        <f ca="1">SUM('Trial 1'!DI35,'Trial 2'!DI35,'Trial 3'!DI35,'Trial 4'!DI35,'Trial 5'!DI35,'Trial 6'!DI35,'Trial 7'!DI35,'Trial 8'!DI35)</f>
        <v>5924404.249392258</v>
      </c>
      <c r="DJ72" s="48">
        <f ca="1">SUM('Trial 1'!DJ35,'Trial 2'!DJ35,'Trial 3'!DJ35,'Trial 4'!DJ35,'Trial 5'!DJ35,'Trial 6'!DJ35,'Trial 7'!DJ35,'Trial 8'!DJ35)</f>
        <v>5887388.5957555445</v>
      </c>
      <c r="DK72" s="48">
        <f ca="1">SUM('Trial 1'!DK35,'Trial 2'!DK35,'Trial 3'!DK35,'Trial 4'!DK35,'Trial 5'!DK35,'Trial 6'!DK35,'Trial 7'!DK35,'Trial 8'!DK35)</f>
        <v>5871495.5671804594</v>
      </c>
      <c r="DL72" s="48">
        <f ca="1">SUM('Trial 1'!DL35,'Trial 2'!DL35,'Trial 3'!DL35,'Trial 4'!DL35,'Trial 5'!DL35,'Trial 6'!DL35,'Trial 7'!DL35,'Trial 8'!DL35)</f>
        <v>5840319.7891234038</v>
      </c>
      <c r="DM72" s="48">
        <f ca="1">SUM('Trial 1'!DM35,'Trial 2'!DM35,'Trial 3'!DM35,'Trial 4'!DM35,'Trial 5'!DM35,'Trial 6'!DM35,'Trial 7'!DM35,'Trial 8'!DM35)</f>
        <v>5931383.3945358396</v>
      </c>
      <c r="DN72" s="49">
        <f ca="1">SUM(DB72:DM72)</f>
        <v>70951847.445465952</v>
      </c>
      <c r="DO72" s="48">
        <f ca="1">SUM('Trial 1'!DO35,'Trial 2'!DO35,'Trial 3'!DO35,'Trial 4'!DO35,'Trial 5'!DO35,'Trial 6'!DO35,'Trial 7'!DO35,'Trial 8'!DO35)</f>
        <v>5969152.4815717908</v>
      </c>
      <c r="DP72" s="48">
        <f ca="1">SUM('Trial 1'!DP35,'Trial 2'!DP35,'Trial 3'!DP35,'Trial 4'!DP35,'Trial 5'!DP35,'Trial 6'!DP35,'Trial 7'!DP35,'Trial 8'!DP35)</f>
        <v>5851805.034606983</v>
      </c>
      <c r="DQ72" s="48">
        <f ca="1">SUM('Trial 1'!DQ35,'Trial 2'!DQ35,'Trial 3'!DQ35,'Trial 4'!DQ35,'Trial 5'!DQ35,'Trial 6'!DQ35,'Trial 7'!DQ35,'Trial 8'!DQ35)</f>
        <v>5809298.7480821395</v>
      </c>
      <c r="DR72" s="48">
        <f ca="1">SUM('Trial 1'!DR35,'Trial 2'!DR35,'Trial 3'!DR35,'Trial 4'!DR35,'Trial 5'!DR35,'Trial 6'!DR35,'Trial 7'!DR35,'Trial 8'!DR35)</f>
        <v>5912205.0958802858</v>
      </c>
      <c r="DS72" s="48">
        <f ca="1">SUM('Trial 1'!DS35,'Trial 2'!DS35,'Trial 3'!DS35,'Trial 4'!DS35,'Trial 5'!DS35,'Trial 6'!DS35,'Trial 7'!DS35,'Trial 8'!DS35)</f>
        <v>5746940.9955499237</v>
      </c>
      <c r="DT72" s="48">
        <f ca="1">SUM('Trial 1'!DT35,'Trial 2'!DT35,'Trial 3'!DT35,'Trial 4'!DT35,'Trial 5'!DT35,'Trial 6'!DT35,'Trial 7'!DT35,'Trial 8'!DT35)</f>
        <v>5919511.4101673262</v>
      </c>
      <c r="DU72" s="48">
        <f ca="1">SUM('Trial 1'!DU35,'Trial 2'!DU35,'Trial 3'!DU35,'Trial 4'!DU35,'Trial 5'!DU35,'Trial 6'!DU35,'Trial 7'!DU35,'Trial 8'!DU35)</f>
        <v>5801919.7159140185</v>
      </c>
      <c r="DV72" s="48">
        <f ca="1">SUM('Trial 1'!DV35,'Trial 2'!DV35,'Trial 3'!DV35,'Trial 4'!DV35,'Trial 5'!DV35,'Trial 6'!DV35,'Trial 7'!DV35,'Trial 8'!DV35)</f>
        <v>5827472.5336250085</v>
      </c>
      <c r="DW72" s="48">
        <f ca="1">SUM('Trial 1'!DW35,'Trial 2'!DW35,'Trial 3'!DW35,'Trial 4'!DW35,'Trial 5'!DW35,'Trial 6'!DW35,'Trial 7'!DW35,'Trial 8'!DW35)</f>
        <v>5795105.8519491805</v>
      </c>
      <c r="DX72" s="48">
        <f ca="1">SUM('Trial 1'!DX35,'Trial 2'!DX35,'Trial 3'!DX35,'Trial 4'!DX35,'Trial 5'!DX35,'Trial 6'!DX35,'Trial 7'!DX35,'Trial 8'!DX35)</f>
        <v>5806756.5364470519</v>
      </c>
      <c r="DY72" s="48">
        <f ca="1">SUM('Trial 1'!DY35,'Trial 2'!DY35,'Trial 3'!DY35,'Trial 4'!DY35,'Trial 5'!DY35,'Trial 6'!DY35,'Trial 7'!DY35,'Trial 8'!DY35)</f>
        <v>5768429.5392631367</v>
      </c>
      <c r="DZ72" s="48">
        <f ca="1">SUM('Trial 1'!DZ35,'Trial 2'!DZ35,'Trial 3'!DZ35,'Trial 4'!DZ35,'Trial 5'!DZ35,'Trial 6'!DZ35,'Trial 7'!DZ35,'Trial 8'!DZ35)</f>
        <v>5777659.1082620034</v>
      </c>
      <c r="EA72" s="49">
        <f ca="1">SUM(DO72:DZ72)</f>
        <v>69986257.051318854</v>
      </c>
      <c r="EB72" s="48">
        <f ca="1">SUM('Trial 1'!EB35,'Trial 2'!EB35,'Trial 3'!EB35,'Trial 4'!EB35,'Trial 5'!EB35,'Trial 6'!EB35,'Trial 7'!EB35,'Trial 8'!EB35)</f>
        <v>5747815.5781993531</v>
      </c>
      <c r="EC72" s="48">
        <f ca="1">SUM('Trial 1'!EC35,'Trial 2'!EC35,'Trial 3'!EC35,'Trial 4'!EC35,'Trial 5'!EC35,'Trial 6'!EC35,'Trial 7'!EC35,'Trial 8'!EC35)</f>
        <v>5694780.9111759253</v>
      </c>
      <c r="ED72" s="48">
        <f ca="1">SUM('Trial 1'!ED35,'Trial 2'!ED35,'Trial 3'!ED35,'Trial 4'!ED35,'Trial 5'!ED35,'Trial 6'!ED35,'Trial 7'!ED35,'Trial 8'!ED35)</f>
        <v>5869248.5530344062</v>
      </c>
      <c r="EE72" s="48">
        <f ca="1">SUM('Trial 1'!EE35,'Trial 2'!EE35,'Trial 3'!EE35,'Trial 4'!EE35,'Trial 5'!EE35,'Trial 6'!EE35,'Trial 7'!EE35,'Trial 8'!EE35)</f>
        <v>5825486.8312452389</v>
      </c>
      <c r="EF72" s="48">
        <f ca="1">SUM('Trial 1'!EF35,'Trial 2'!EF35,'Trial 3'!EF35,'Trial 4'!EF35,'Trial 5'!EF35,'Trial 6'!EF35,'Trial 7'!EF35,'Trial 8'!EF35)</f>
        <v>5804618.1104056872</v>
      </c>
      <c r="EG72" s="48">
        <f ca="1">SUM('Trial 1'!EG35,'Trial 2'!EG35,'Trial 3'!EG35,'Trial 4'!EG35,'Trial 5'!EG35,'Trial 6'!EG35,'Trial 7'!EG35,'Trial 8'!EG35)</f>
        <v>5794167.426512925</v>
      </c>
      <c r="EH72" s="48">
        <f ca="1">SUM('Trial 1'!EH35,'Trial 2'!EH35,'Trial 3'!EH35,'Trial 4'!EH35,'Trial 5'!EH35,'Trial 6'!EH35,'Trial 7'!EH35,'Trial 8'!EH35)</f>
        <v>5804969.4944042573</v>
      </c>
      <c r="EI72" s="48">
        <f ca="1">SUM('Trial 1'!EI35,'Trial 2'!EI35,'Trial 3'!EI35,'Trial 4'!EI35,'Trial 5'!EI35,'Trial 6'!EI35,'Trial 7'!EI35,'Trial 8'!EI35)</f>
        <v>5801617.4438920356</v>
      </c>
      <c r="EJ72" s="48">
        <f ca="1">SUM('Trial 1'!EJ35,'Trial 2'!EJ35,'Trial 3'!EJ35,'Trial 4'!EJ35,'Trial 5'!EJ35,'Trial 6'!EJ35,'Trial 7'!EJ35,'Trial 8'!EJ35)</f>
        <v>5865402.5161678037</v>
      </c>
      <c r="EK72" s="48">
        <f ca="1">SUM('Trial 1'!EK35,'Trial 2'!EK35,'Trial 3'!EK35,'Trial 4'!EK35,'Trial 5'!EK35,'Trial 6'!EK35,'Trial 7'!EK35,'Trial 8'!EK35)</f>
        <v>5731294.2168723596</v>
      </c>
      <c r="EL72" s="48">
        <f ca="1">SUM('Trial 1'!EL35,'Trial 2'!EL35,'Trial 3'!EL35,'Trial 4'!EL35,'Trial 5'!EL35,'Trial 6'!EL35,'Trial 7'!EL35,'Trial 8'!EL35)</f>
        <v>5838897.431806121</v>
      </c>
      <c r="EM72" s="48">
        <f ca="1">SUM('Trial 1'!EM35,'Trial 2'!EM35,'Trial 3'!EM35,'Trial 4'!EM35,'Trial 5'!EM35,'Trial 6'!EM35,'Trial 7'!EM35,'Trial 8'!EM35)</f>
        <v>5821435.4204723025</v>
      </c>
      <c r="EN72" s="49">
        <f ca="1">SUM(EB72:EM72)</f>
        <v>69599733.934188426</v>
      </c>
    </row>
    <row r="73" spans="1:144" ht="12.75" customHeight="1" x14ac:dyDescent="0.2">
      <c r="A73" s="2" t="str">
        <f>Labels!B64</f>
        <v>Output</v>
      </c>
    </row>
    <row r="74" spans="1:144" ht="12.75" customHeight="1" x14ac:dyDescent="0.2">
      <c r="A74" s="47" t="str">
        <f>Labels!D96</f>
        <v>Trials</v>
      </c>
      <c r="B74" s="19" t="str">
        <f>ZZZ__FnCalls!F7</f>
        <v>MMM 2010</v>
      </c>
      <c r="C74" s="20" t="str">
        <f>ZZZ__FnCalls!F8</f>
        <v>MMM 2010</v>
      </c>
      <c r="D74" s="20" t="str">
        <f>ZZZ__FnCalls!F9</f>
        <v>MMM 2010</v>
      </c>
      <c r="E74" s="20" t="str">
        <f>ZZZ__FnCalls!F10</f>
        <v>MMM 2010</v>
      </c>
      <c r="F74" s="20" t="str">
        <f>ZZZ__FnCalls!F11</f>
        <v>MMM 2010</v>
      </c>
      <c r="G74" s="20" t="str">
        <f>ZZZ__FnCalls!F12</f>
        <v>MMM 2010</v>
      </c>
      <c r="H74" s="20" t="str">
        <f>ZZZ__FnCalls!F13</f>
        <v>MMM 2010</v>
      </c>
      <c r="I74" s="20" t="str">
        <f>ZZZ__FnCalls!F14</f>
        <v>MMM 2010</v>
      </c>
      <c r="J74" s="20" t="str">
        <f>ZZZ__FnCalls!F15</f>
        <v>MMM 2010</v>
      </c>
      <c r="K74" s="20" t="str">
        <f>ZZZ__FnCalls!F16</f>
        <v>MMM 2010</v>
      </c>
      <c r="L74" s="20" t="str">
        <f>ZZZ__FnCalls!F17</f>
        <v>MMM 2010</v>
      </c>
      <c r="M74" s="20" t="str">
        <f>ZZZ__FnCalls!F18</f>
        <v>MMM 2010</v>
      </c>
      <c r="N74" s="21" t="str">
        <f>ZZZ__FnCalls!H7</f>
        <v>2010</v>
      </c>
      <c r="O74" s="20" t="str">
        <f>ZZZ__FnCalls!F19</f>
        <v>MMM 2011</v>
      </c>
      <c r="P74" s="20" t="str">
        <f>ZZZ__FnCalls!F20</f>
        <v>MMM 2011</v>
      </c>
      <c r="Q74" s="20" t="str">
        <f>ZZZ__FnCalls!F21</f>
        <v>MMM 2011</v>
      </c>
      <c r="R74" s="20" t="str">
        <f>ZZZ__FnCalls!F22</f>
        <v>MMM 2011</v>
      </c>
      <c r="S74" s="20" t="str">
        <f>ZZZ__FnCalls!F23</f>
        <v>MMM 2011</v>
      </c>
      <c r="T74" s="20" t="str">
        <f>ZZZ__FnCalls!F24</f>
        <v>MMM 2011</v>
      </c>
      <c r="U74" s="20" t="str">
        <f>ZZZ__FnCalls!F25</f>
        <v>MMM 2011</v>
      </c>
      <c r="V74" s="20" t="str">
        <f>ZZZ__FnCalls!F26</f>
        <v>MMM 2011</v>
      </c>
      <c r="W74" s="20" t="str">
        <f>ZZZ__FnCalls!F27</f>
        <v>MMM 2011</v>
      </c>
      <c r="X74" s="20" t="str">
        <f>ZZZ__FnCalls!F28</f>
        <v>MMM 2011</v>
      </c>
      <c r="Y74" s="20" t="str">
        <f>ZZZ__FnCalls!F29</f>
        <v>MMM 2011</v>
      </c>
      <c r="Z74" s="20" t="str">
        <f>ZZZ__FnCalls!F30</f>
        <v>MMM 2011</v>
      </c>
      <c r="AA74" s="21" t="str">
        <f>ZZZ__FnCalls!H19</f>
        <v>2011</v>
      </c>
      <c r="AB74" s="20" t="str">
        <f>ZZZ__FnCalls!F31</f>
        <v>MMM 2012</v>
      </c>
      <c r="AC74" s="20" t="str">
        <f>ZZZ__FnCalls!F32</f>
        <v>MMM 2012</v>
      </c>
      <c r="AD74" s="20" t="str">
        <f>ZZZ__FnCalls!F33</f>
        <v>MMM 2012</v>
      </c>
      <c r="AE74" s="20" t="str">
        <f>ZZZ__FnCalls!F34</f>
        <v>MMM 2012</v>
      </c>
      <c r="AF74" s="20" t="str">
        <f>ZZZ__FnCalls!F35</f>
        <v>MMM 2012</v>
      </c>
      <c r="AG74" s="20" t="str">
        <f>ZZZ__FnCalls!F36</f>
        <v>MMM 2012</v>
      </c>
      <c r="AH74" s="20" t="str">
        <f>ZZZ__FnCalls!F37</f>
        <v>MMM 2012</v>
      </c>
      <c r="AI74" s="20" t="str">
        <f>ZZZ__FnCalls!F38</f>
        <v>MMM 2012</v>
      </c>
      <c r="AJ74" s="20" t="str">
        <f>ZZZ__FnCalls!F39</f>
        <v>MMM 2012</v>
      </c>
      <c r="AK74" s="20" t="str">
        <f>ZZZ__FnCalls!F40</f>
        <v>MMM 2012</v>
      </c>
      <c r="AL74" s="20" t="str">
        <f>ZZZ__FnCalls!F41</f>
        <v>MMM 2012</v>
      </c>
      <c r="AM74" s="20" t="str">
        <f>ZZZ__FnCalls!F42</f>
        <v>MMM 2012</v>
      </c>
      <c r="AN74" s="21" t="str">
        <f>ZZZ__FnCalls!H31</f>
        <v>2012</v>
      </c>
      <c r="AO74" s="20" t="str">
        <f>ZZZ__FnCalls!F43</f>
        <v>MMM 2013</v>
      </c>
      <c r="AP74" s="20" t="str">
        <f>ZZZ__FnCalls!F44</f>
        <v>MMM 2013</v>
      </c>
      <c r="AQ74" s="20" t="str">
        <f>ZZZ__FnCalls!F45</f>
        <v>MMM 2013</v>
      </c>
      <c r="AR74" s="20" t="str">
        <f>ZZZ__FnCalls!F46</f>
        <v>MMM 2013</v>
      </c>
      <c r="AS74" s="20" t="str">
        <f>ZZZ__FnCalls!F47</f>
        <v>MMM 2013</v>
      </c>
      <c r="AT74" s="20" t="str">
        <f>ZZZ__FnCalls!F48</f>
        <v>MMM 2013</v>
      </c>
      <c r="AU74" s="20" t="str">
        <f>ZZZ__FnCalls!F49</f>
        <v>MMM 2013</v>
      </c>
      <c r="AV74" s="20" t="str">
        <f>ZZZ__FnCalls!F50</f>
        <v>MMM 2013</v>
      </c>
      <c r="AW74" s="20" t="str">
        <f>ZZZ__FnCalls!F51</f>
        <v>MMM 2013</v>
      </c>
      <c r="AX74" s="20" t="str">
        <f>ZZZ__FnCalls!F52</f>
        <v>MMM 2013</v>
      </c>
      <c r="AY74" s="20" t="str">
        <f>ZZZ__FnCalls!F53</f>
        <v>MMM 2013</v>
      </c>
      <c r="AZ74" s="20" t="str">
        <f>ZZZ__FnCalls!F54</f>
        <v>MMM 2013</v>
      </c>
      <c r="BA74" s="21" t="str">
        <f>ZZZ__FnCalls!H43</f>
        <v>2013</v>
      </c>
      <c r="BB74" s="20" t="str">
        <f>ZZZ__FnCalls!F55</f>
        <v>MMM 2014</v>
      </c>
      <c r="BC74" s="20" t="str">
        <f>ZZZ__FnCalls!F56</f>
        <v>MMM 2014</v>
      </c>
      <c r="BD74" s="20" t="str">
        <f>ZZZ__FnCalls!F57</f>
        <v>MMM 2014</v>
      </c>
      <c r="BE74" s="20" t="str">
        <f>ZZZ__FnCalls!F58</f>
        <v>MMM 2014</v>
      </c>
      <c r="BF74" s="20" t="str">
        <f>ZZZ__FnCalls!F59</f>
        <v>MMM 2014</v>
      </c>
      <c r="BG74" s="20" t="str">
        <f>ZZZ__FnCalls!F60</f>
        <v>MMM 2014</v>
      </c>
      <c r="BH74" s="20" t="str">
        <f>ZZZ__FnCalls!F61</f>
        <v>MMM 2014</v>
      </c>
      <c r="BI74" s="20" t="str">
        <f>ZZZ__FnCalls!F62</f>
        <v>MMM 2014</v>
      </c>
      <c r="BJ74" s="20" t="str">
        <f>ZZZ__FnCalls!F63</f>
        <v>MMM 2014</v>
      </c>
      <c r="BK74" s="20" t="str">
        <f>ZZZ__FnCalls!F64</f>
        <v>MMM 2014</v>
      </c>
      <c r="BL74" s="20" t="str">
        <f>ZZZ__FnCalls!F65</f>
        <v>MMM 2014</v>
      </c>
      <c r="BM74" s="20" t="str">
        <f>ZZZ__FnCalls!F66</f>
        <v>MMM 2014</v>
      </c>
      <c r="BN74" s="21" t="str">
        <f>ZZZ__FnCalls!H55</f>
        <v>2014</v>
      </c>
      <c r="BO74" s="20" t="str">
        <f>ZZZ__FnCalls!F67</f>
        <v>MMM 2015</v>
      </c>
      <c r="BP74" s="20" t="str">
        <f>ZZZ__FnCalls!F68</f>
        <v>MMM 2015</v>
      </c>
      <c r="BQ74" s="20" t="str">
        <f>ZZZ__FnCalls!F69</f>
        <v>MMM 2015</v>
      </c>
      <c r="BR74" s="20" t="str">
        <f>ZZZ__FnCalls!F70</f>
        <v>MMM 2015</v>
      </c>
      <c r="BS74" s="20" t="str">
        <f>ZZZ__FnCalls!F71</f>
        <v>MMM 2015</v>
      </c>
      <c r="BT74" s="20" t="str">
        <f>ZZZ__FnCalls!F72</f>
        <v>MMM 2015</v>
      </c>
      <c r="BU74" s="20" t="str">
        <f>ZZZ__FnCalls!F73</f>
        <v>MMM 2015</v>
      </c>
      <c r="BV74" s="20" t="str">
        <f>ZZZ__FnCalls!F74</f>
        <v>MMM 2015</v>
      </c>
      <c r="BW74" s="20" t="str">
        <f>ZZZ__FnCalls!F75</f>
        <v>MMM 2015</v>
      </c>
      <c r="BX74" s="20" t="str">
        <f>ZZZ__FnCalls!F76</f>
        <v>MMM 2015</v>
      </c>
      <c r="BY74" s="20" t="str">
        <f>ZZZ__FnCalls!F77</f>
        <v>MMM 2015</v>
      </c>
      <c r="BZ74" s="20" t="str">
        <f>ZZZ__FnCalls!F78</f>
        <v>MMM 2015</v>
      </c>
      <c r="CA74" s="21" t="str">
        <f>ZZZ__FnCalls!H67</f>
        <v>2015</v>
      </c>
      <c r="CB74" s="20" t="str">
        <f>ZZZ__FnCalls!F79</f>
        <v>MMM 2016</v>
      </c>
      <c r="CC74" s="20" t="str">
        <f>ZZZ__FnCalls!F80</f>
        <v>MMM 2016</v>
      </c>
      <c r="CD74" s="20" t="str">
        <f>ZZZ__FnCalls!F81</f>
        <v>MMM 2016</v>
      </c>
      <c r="CE74" s="20" t="str">
        <f>ZZZ__FnCalls!F82</f>
        <v>MMM 2016</v>
      </c>
      <c r="CF74" s="20" t="str">
        <f>ZZZ__FnCalls!F83</f>
        <v>MMM 2016</v>
      </c>
      <c r="CG74" s="20" t="str">
        <f>ZZZ__FnCalls!F84</f>
        <v>MMM 2016</v>
      </c>
      <c r="CH74" s="20" t="str">
        <f>ZZZ__FnCalls!F85</f>
        <v>MMM 2016</v>
      </c>
      <c r="CI74" s="20" t="str">
        <f>ZZZ__FnCalls!F86</f>
        <v>MMM 2016</v>
      </c>
      <c r="CJ74" s="20" t="str">
        <f>ZZZ__FnCalls!F87</f>
        <v>MMM 2016</v>
      </c>
      <c r="CK74" s="20" t="str">
        <f>ZZZ__FnCalls!F88</f>
        <v>MMM 2016</v>
      </c>
      <c r="CL74" s="20" t="str">
        <f>ZZZ__FnCalls!F89</f>
        <v>MMM 2016</v>
      </c>
      <c r="CM74" s="20" t="str">
        <f>ZZZ__FnCalls!F90</f>
        <v>MMM 2016</v>
      </c>
      <c r="CN74" s="21" t="str">
        <f>ZZZ__FnCalls!H79</f>
        <v>2016</v>
      </c>
      <c r="CO74" s="20" t="str">
        <f>ZZZ__FnCalls!F91</f>
        <v>MMM 2017</v>
      </c>
      <c r="CP74" s="20" t="str">
        <f>ZZZ__FnCalls!F92</f>
        <v>MMM 2017</v>
      </c>
      <c r="CQ74" s="20" t="str">
        <f>ZZZ__FnCalls!F93</f>
        <v>MMM 2017</v>
      </c>
      <c r="CR74" s="20" t="str">
        <f>ZZZ__FnCalls!F94</f>
        <v>MMM 2017</v>
      </c>
      <c r="CS74" s="20" t="str">
        <f>ZZZ__FnCalls!F95</f>
        <v>MMM 2017</v>
      </c>
      <c r="CT74" s="20" t="str">
        <f>ZZZ__FnCalls!F96</f>
        <v>MMM 2017</v>
      </c>
      <c r="CU74" s="20" t="str">
        <f>ZZZ__FnCalls!F97</f>
        <v>MMM 2017</v>
      </c>
      <c r="CV74" s="20" t="str">
        <f>ZZZ__FnCalls!F98</f>
        <v>MMM 2017</v>
      </c>
      <c r="CW74" s="20" t="str">
        <f>ZZZ__FnCalls!F99</f>
        <v>MMM 2017</v>
      </c>
      <c r="CX74" s="20" t="str">
        <f>ZZZ__FnCalls!F100</f>
        <v>MMM 2017</v>
      </c>
      <c r="CY74" s="20" t="str">
        <f>ZZZ__FnCalls!F101</f>
        <v>MMM 2017</v>
      </c>
      <c r="CZ74" s="20" t="str">
        <f>ZZZ__FnCalls!F102</f>
        <v>MMM 2017</v>
      </c>
      <c r="DA74" s="21" t="str">
        <f>ZZZ__FnCalls!H91</f>
        <v>2017</v>
      </c>
      <c r="DB74" s="20" t="str">
        <f>ZZZ__FnCalls!F103</f>
        <v>MMM 2018</v>
      </c>
      <c r="DC74" s="20" t="str">
        <f>ZZZ__FnCalls!F104</f>
        <v>MMM 2018</v>
      </c>
      <c r="DD74" s="20" t="str">
        <f>ZZZ__FnCalls!F105</f>
        <v>MMM 2018</v>
      </c>
      <c r="DE74" s="20" t="str">
        <f>ZZZ__FnCalls!F106</f>
        <v>MMM 2018</v>
      </c>
      <c r="DF74" s="20" t="str">
        <f>ZZZ__FnCalls!F107</f>
        <v>MMM 2018</v>
      </c>
      <c r="DG74" s="20" t="str">
        <f>ZZZ__FnCalls!F108</f>
        <v>MMM 2018</v>
      </c>
      <c r="DH74" s="20" t="str">
        <f>ZZZ__FnCalls!F109</f>
        <v>MMM 2018</v>
      </c>
      <c r="DI74" s="20" t="str">
        <f>ZZZ__FnCalls!F110</f>
        <v>MMM 2018</v>
      </c>
      <c r="DJ74" s="20" t="str">
        <f>ZZZ__FnCalls!F111</f>
        <v>MMM 2018</v>
      </c>
      <c r="DK74" s="20" t="str">
        <f>ZZZ__FnCalls!F112</f>
        <v>MMM 2018</v>
      </c>
      <c r="DL74" s="20" t="str">
        <f>ZZZ__FnCalls!F113</f>
        <v>MMM 2018</v>
      </c>
      <c r="DM74" s="20" t="str">
        <f>ZZZ__FnCalls!F114</f>
        <v>MMM 2018</v>
      </c>
      <c r="DN74" s="21" t="str">
        <f>ZZZ__FnCalls!H103</f>
        <v>2018</v>
      </c>
      <c r="DO74" s="20" t="str">
        <f>ZZZ__FnCalls!F115</f>
        <v>MMM 2019</v>
      </c>
      <c r="DP74" s="20" t="str">
        <f>ZZZ__FnCalls!F116</f>
        <v>MMM 2019</v>
      </c>
      <c r="DQ74" s="20" t="str">
        <f>ZZZ__FnCalls!F117</f>
        <v>MMM 2019</v>
      </c>
      <c r="DR74" s="20" t="str">
        <f>ZZZ__FnCalls!F118</f>
        <v>MMM 2019</v>
      </c>
      <c r="DS74" s="20" t="str">
        <f>ZZZ__FnCalls!F119</f>
        <v>MMM 2019</v>
      </c>
      <c r="DT74" s="20" t="str">
        <f>ZZZ__FnCalls!F120</f>
        <v>MMM 2019</v>
      </c>
      <c r="DU74" s="20" t="str">
        <f>ZZZ__FnCalls!F121</f>
        <v>MMM 2019</v>
      </c>
      <c r="DV74" s="20" t="str">
        <f>ZZZ__FnCalls!F122</f>
        <v>MMM 2019</v>
      </c>
      <c r="DW74" s="20" t="str">
        <f>ZZZ__FnCalls!F123</f>
        <v>MMM 2019</v>
      </c>
      <c r="DX74" s="20" t="str">
        <f>ZZZ__FnCalls!F124</f>
        <v>MMM 2019</v>
      </c>
      <c r="DY74" s="20" t="str">
        <f>ZZZ__FnCalls!F125</f>
        <v>MMM 2019</v>
      </c>
      <c r="DZ74" s="20" t="str">
        <f>ZZZ__FnCalls!F126</f>
        <v>MMM 2019</v>
      </c>
      <c r="EA74" s="21" t="str">
        <f>ZZZ__FnCalls!H115</f>
        <v>2019</v>
      </c>
      <c r="EB74" s="20" t="str">
        <f>ZZZ__FnCalls!F127</f>
        <v>MMM 2020</v>
      </c>
      <c r="EC74" s="20" t="str">
        <f>ZZZ__FnCalls!F128</f>
        <v>MMM 2020</v>
      </c>
      <c r="ED74" s="20" t="str">
        <f>ZZZ__FnCalls!F129</f>
        <v>MMM 2020</v>
      </c>
      <c r="EE74" s="20" t="str">
        <f>ZZZ__FnCalls!F130</f>
        <v>MMM 2020</v>
      </c>
      <c r="EF74" s="20" t="str">
        <f>ZZZ__FnCalls!F131</f>
        <v>MMM 2020</v>
      </c>
      <c r="EG74" s="20" t="str">
        <f>ZZZ__FnCalls!F132</f>
        <v>MMM 2020</v>
      </c>
      <c r="EH74" s="20" t="str">
        <f>ZZZ__FnCalls!F133</f>
        <v>MMM 2020</v>
      </c>
      <c r="EI74" s="20" t="str">
        <f>ZZZ__FnCalls!F134</f>
        <v>MMM 2020</v>
      </c>
      <c r="EJ74" s="20" t="str">
        <f>ZZZ__FnCalls!F135</f>
        <v>MMM 2020</v>
      </c>
      <c r="EK74" s="20" t="str">
        <f>ZZZ__FnCalls!F136</f>
        <v>MMM 2020</v>
      </c>
      <c r="EL74" s="20" t="str">
        <f>ZZZ__FnCalls!F137</f>
        <v>MMM 2020</v>
      </c>
      <c r="EM74" s="20" t="str">
        <f>ZZZ__FnCalls!F138</f>
        <v>MMM 2020</v>
      </c>
      <c r="EN74" s="21" t="str">
        <f>ZZZ__FnCalls!H127</f>
        <v>2020</v>
      </c>
    </row>
    <row r="75" spans="1:144" ht="12.75" customHeight="1" x14ac:dyDescent="0.2">
      <c r="A75" s="7" t="str">
        <f>Labels!B96</f>
        <v>Trial 01</v>
      </c>
      <c r="B75" s="22">
        <f ca="1">'Trial 1'!B44</f>
        <v>1166429.6555616476</v>
      </c>
      <c r="C75" s="22">
        <f ca="1">'Trial 1'!C44</f>
        <v>1156075.4575431726</v>
      </c>
      <c r="D75" s="22">
        <f ca="1">'Trial 1'!D44</f>
        <v>1164774.8601385076</v>
      </c>
      <c r="E75" s="22">
        <f ca="1">'Trial 1'!E44</f>
        <v>1119848.2720329454</v>
      </c>
      <c r="F75" s="22">
        <f ca="1">'Trial 1'!F44</f>
        <v>1174904.1667507337</v>
      </c>
      <c r="G75" s="22">
        <f ca="1">'Trial 1'!G44</f>
        <v>1157843.0752071375</v>
      </c>
      <c r="H75" s="22">
        <f ca="1">'Trial 1'!H44</f>
        <v>1111016.9371189019</v>
      </c>
      <c r="I75" s="22">
        <f ca="1">'Trial 1'!I44</f>
        <v>1167257.2114494406</v>
      </c>
      <c r="J75" s="22">
        <f ca="1">'Trial 1'!J44</f>
        <v>1205120.7776566958</v>
      </c>
      <c r="K75" s="22">
        <f ca="1">'Trial 1'!K44</f>
        <v>1153302.2289659593</v>
      </c>
      <c r="L75" s="22">
        <f ca="1">'Trial 1'!L44</f>
        <v>1159236.6913646332</v>
      </c>
      <c r="M75" s="22">
        <f ca="1">'Trial 1'!M44</f>
        <v>1155784.9670193822</v>
      </c>
      <c r="N75" s="23">
        <f ca="1">SUM('Trial 1'!B44:M44)</f>
        <v>13891594.300809156</v>
      </c>
      <c r="O75" s="22">
        <f ca="1">'Trial 1'!O44</f>
        <v>1166156.4010630068</v>
      </c>
      <c r="P75" s="22">
        <f ca="1">'Trial 1'!P44</f>
        <v>1191242.6289974633</v>
      </c>
      <c r="Q75" s="22">
        <f ca="1">'Trial 1'!Q44</f>
        <v>1155094.7968084251</v>
      </c>
      <c r="R75" s="22">
        <f ca="1">'Trial 1'!R44</f>
        <v>1199141.2312610259</v>
      </c>
      <c r="S75" s="22">
        <f ca="1">'Trial 1'!S44</f>
        <v>1113133.9552974545</v>
      </c>
      <c r="T75" s="22">
        <f ca="1">'Trial 1'!T44</f>
        <v>1106309.2876711341</v>
      </c>
      <c r="U75" s="22">
        <f ca="1">'Trial 1'!U44</f>
        <v>1150829.6681103511</v>
      </c>
      <c r="V75" s="22">
        <f ca="1">'Trial 1'!V44</f>
        <v>1131106.2921308377</v>
      </c>
      <c r="W75" s="22">
        <f ca="1">'Trial 1'!W44</f>
        <v>1111036.6923390869</v>
      </c>
      <c r="X75" s="22">
        <f ca="1">'Trial 1'!X44</f>
        <v>1184338.8528443107</v>
      </c>
      <c r="Y75" s="22">
        <f ca="1">'Trial 1'!Y44</f>
        <v>1142374.1641303496</v>
      </c>
      <c r="Z75" s="22">
        <f ca="1">'Trial 1'!Z44</f>
        <v>1107542.0634858219</v>
      </c>
      <c r="AA75" s="23">
        <f ca="1">SUM('Trial 1'!O44:Z44)</f>
        <v>13758306.034139266</v>
      </c>
      <c r="AB75" s="22">
        <f ca="1">'Trial 1'!AB44</f>
        <v>1077291.1459279875</v>
      </c>
      <c r="AC75" s="22">
        <f ca="1">'Trial 1'!AC44</f>
        <v>1149850.4330367292</v>
      </c>
      <c r="AD75" s="22">
        <f ca="1">'Trial 1'!AD44</f>
        <v>1072293.0719594858</v>
      </c>
      <c r="AE75" s="22">
        <f ca="1">'Trial 1'!AE44</f>
        <v>1128381.1767793701</v>
      </c>
      <c r="AF75" s="22">
        <f ca="1">'Trial 1'!AF44</f>
        <v>1103861.1896975038</v>
      </c>
      <c r="AG75" s="22">
        <f ca="1">'Trial 1'!AG44</f>
        <v>1092523.8301700882</v>
      </c>
      <c r="AH75" s="22">
        <f ca="1">'Trial 1'!AH44</f>
        <v>1113181.5193220263</v>
      </c>
      <c r="AI75" s="22">
        <f ca="1">'Trial 1'!AI44</f>
        <v>1114346.2105557176</v>
      </c>
      <c r="AJ75" s="22">
        <f ca="1">'Trial 1'!AJ44</f>
        <v>1073891.6638933858</v>
      </c>
      <c r="AK75" s="22">
        <f ca="1">'Trial 1'!AK44</f>
        <v>1102565.8023312862</v>
      </c>
      <c r="AL75" s="22">
        <f ca="1">'Trial 1'!AL44</f>
        <v>1095322.5038206908</v>
      </c>
      <c r="AM75" s="22">
        <f ca="1">'Trial 1'!AM44</f>
        <v>1099616.7833036971</v>
      </c>
      <c r="AN75" s="23">
        <f ca="1">SUM('Trial 1'!AB44:AM44)</f>
        <v>13223125.330797968</v>
      </c>
      <c r="AO75" s="22">
        <f ca="1">'Trial 1'!AO44</f>
        <v>1116380.6062329775</v>
      </c>
      <c r="AP75" s="22">
        <f ca="1">'Trial 1'!AP44</f>
        <v>1165998.5666109526</v>
      </c>
      <c r="AQ75" s="22">
        <f ca="1">'Trial 1'!AQ44</f>
        <v>1100203.9028630673</v>
      </c>
      <c r="AR75" s="22">
        <f ca="1">'Trial 1'!AR44</f>
        <v>1083426.4760749256</v>
      </c>
      <c r="AS75" s="22">
        <f ca="1">'Trial 1'!AS44</f>
        <v>1104657.6629332388</v>
      </c>
      <c r="AT75" s="22">
        <f ca="1">'Trial 1'!AT44</f>
        <v>1095568.0005176323</v>
      </c>
      <c r="AU75" s="22">
        <f ca="1">'Trial 1'!AU44</f>
        <v>1119611.9311925247</v>
      </c>
      <c r="AV75" s="22">
        <f ca="1">'Trial 1'!AV44</f>
        <v>1087824.1149186594</v>
      </c>
      <c r="AW75" s="22">
        <f ca="1">'Trial 1'!AW44</f>
        <v>1126537.7393882668</v>
      </c>
      <c r="AX75" s="22">
        <f ca="1">'Trial 1'!AX44</f>
        <v>1099912.2219530896</v>
      </c>
      <c r="AY75" s="22">
        <f ca="1">'Trial 1'!AY44</f>
        <v>1122259.7223343337</v>
      </c>
      <c r="AZ75" s="22">
        <f ca="1">'Trial 1'!AZ44</f>
        <v>1037006.5366877801</v>
      </c>
      <c r="BA75" s="23">
        <f ca="1">SUM('Trial 1'!AO44:AZ44)</f>
        <v>13259387.48170745</v>
      </c>
      <c r="BB75" s="22">
        <f ca="1">'Trial 1'!BB44</f>
        <v>1140818.7656527143</v>
      </c>
      <c r="BC75" s="22">
        <f ca="1">'Trial 1'!BC44</f>
        <v>1051873.9293259885</v>
      </c>
      <c r="BD75" s="22">
        <f ca="1">'Trial 1'!BD44</f>
        <v>1141834.838807648</v>
      </c>
      <c r="BE75" s="22">
        <f ca="1">'Trial 1'!BE44</f>
        <v>1095244.9271926703</v>
      </c>
      <c r="BF75" s="22">
        <f ca="1">'Trial 1'!BF44</f>
        <v>1089959.6847101329</v>
      </c>
      <c r="BG75" s="22">
        <f ca="1">'Trial 1'!BG44</f>
        <v>1088720.6454897376</v>
      </c>
      <c r="BH75" s="22">
        <f ca="1">'Trial 1'!BH44</f>
        <v>1092681.0472355164</v>
      </c>
      <c r="BI75" s="22">
        <f ca="1">'Trial 1'!BI44</f>
        <v>1099079.9244654728</v>
      </c>
      <c r="BJ75" s="22">
        <f ca="1">'Trial 1'!BJ44</f>
        <v>1091559.8006309387</v>
      </c>
      <c r="BK75" s="22">
        <f ca="1">'Trial 1'!BK44</f>
        <v>1055288.9511803889</v>
      </c>
      <c r="BL75" s="22">
        <f ca="1">'Trial 1'!BL44</f>
        <v>1022674.8197663369</v>
      </c>
      <c r="BM75" s="22">
        <f ca="1">'Trial 1'!BM44</f>
        <v>1051138.845342871</v>
      </c>
      <c r="BN75" s="23">
        <f ca="1">SUM('Trial 1'!BB44:BM44)</f>
        <v>13020876.179800417</v>
      </c>
      <c r="BO75" s="22">
        <f ca="1">'Trial 1'!BO44</f>
        <v>1039689.457538731</v>
      </c>
      <c r="BP75" s="22">
        <f ca="1">'Trial 1'!BP44</f>
        <v>1139582.1121621456</v>
      </c>
      <c r="BQ75" s="22">
        <f ca="1">'Trial 1'!BQ44</f>
        <v>1116001.4544977439</v>
      </c>
      <c r="BR75" s="22">
        <f ca="1">'Trial 1'!BR44</f>
        <v>1075597.0498356631</v>
      </c>
      <c r="BS75" s="22">
        <f ca="1">'Trial 1'!BS44</f>
        <v>1078219.8083460231</v>
      </c>
      <c r="BT75" s="22">
        <f ca="1">'Trial 1'!BT44</f>
        <v>1043164.869169221</v>
      </c>
      <c r="BU75" s="22">
        <f ca="1">'Trial 1'!BU44</f>
        <v>1052472.211509373</v>
      </c>
      <c r="BV75" s="22">
        <f ca="1">'Trial 1'!BV44</f>
        <v>1079611.1362647205</v>
      </c>
      <c r="BW75" s="22">
        <f ca="1">'Trial 1'!BW44</f>
        <v>1083489.9051491031</v>
      </c>
      <c r="BX75" s="22">
        <f ca="1">'Trial 1'!BX44</f>
        <v>1107914.9238640654</v>
      </c>
      <c r="BY75" s="22">
        <f ca="1">'Trial 1'!BY44</f>
        <v>1077963.0566031081</v>
      </c>
      <c r="BZ75" s="22">
        <f ca="1">'Trial 1'!BZ44</f>
        <v>1055109.4749886235</v>
      </c>
      <c r="CA75" s="23">
        <f ca="1">SUM('Trial 1'!BO44:BZ44)</f>
        <v>12948815.45992852</v>
      </c>
      <c r="CB75" s="22">
        <f ca="1">'Trial 1'!CB44</f>
        <v>1039187.0235631152</v>
      </c>
      <c r="CC75" s="22">
        <f ca="1">'Trial 1'!CC44</f>
        <v>1024498.0772548734</v>
      </c>
      <c r="CD75" s="22">
        <f ca="1">'Trial 1'!CD44</f>
        <v>1080705.3895969528</v>
      </c>
      <c r="CE75" s="22">
        <f ca="1">'Trial 1'!CE44</f>
        <v>1047996.3611854109</v>
      </c>
      <c r="CF75" s="22">
        <f ca="1">'Trial 1'!CF44</f>
        <v>1072738.7948519203</v>
      </c>
      <c r="CG75" s="22">
        <f ca="1">'Trial 1'!CG44</f>
        <v>1064849.5790305485</v>
      </c>
      <c r="CH75" s="22">
        <f ca="1">'Trial 1'!CH44</f>
        <v>1059548.8090776096</v>
      </c>
      <c r="CI75" s="22">
        <f ca="1">'Trial 1'!CI44</f>
        <v>1075129.6508127071</v>
      </c>
      <c r="CJ75" s="22">
        <f ca="1">'Trial 1'!CJ44</f>
        <v>1077123.7057584636</v>
      </c>
      <c r="CK75" s="22">
        <f ca="1">'Trial 1'!CK44</f>
        <v>1021797.4785568946</v>
      </c>
      <c r="CL75" s="22">
        <f ca="1">'Trial 1'!CL44</f>
        <v>1062374.5147923988</v>
      </c>
      <c r="CM75" s="22">
        <f ca="1">'Trial 1'!CM44</f>
        <v>1036415.7912044011</v>
      </c>
      <c r="CN75" s="23">
        <f ca="1">SUM('Trial 1'!CB44:CM44)</f>
        <v>12662365.175685296</v>
      </c>
      <c r="CO75" s="22">
        <f ca="1">'Trial 1'!CO44</f>
        <v>1033274.5642041932</v>
      </c>
      <c r="CP75" s="22">
        <f ca="1">'Trial 1'!CP44</f>
        <v>1052252.6849872442</v>
      </c>
      <c r="CQ75" s="22">
        <f ca="1">'Trial 1'!CQ44</f>
        <v>1064429.2060446071</v>
      </c>
      <c r="CR75" s="22">
        <f ca="1">'Trial 1'!CR44</f>
        <v>1026463.7751629327</v>
      </c>
      <c r="CS75" s="22">
        <f ca="1">'Trial 1'!CS44</f>
        <v>1090394.9123915322</v>
      </c>
      <c r="CT75" s="22">
        <f ca="1">'Trial 1'!CT44</f>
        <v>1016492.5232129622</v>
      </c>
      <c r="CU75" s="22">
        <f ca="1">'Trial 1'!CU44</f>
        <v>1040114.5896313681</v>
      </c>
      <c r="CV75" s="22">
        <f ca="1">'Trial 1'!CV44</f>
        <v>1031919.3993305925</v>
      </c>
      <c r="CW75" s="22">
        <f ca="1">'Trial 1'!CW44</f>
        <v>1051620.7152530309</v>
      </c>
      <c r="CX75" s="22">
        <f ca="1">'Trial 1'!CX44</f>
        <v>1039984.209121645</v>
      </c>
      <c r="CY75" s="22">
        <f ca="1">'Trial 1'!CY44</f>
        <v>1023954.4256863011</v>
      </c>
      <c r="CZ75" s="22">
        <f ca="1">'Trial 1'!CZ44</f>
        <v>996851.39946778351</v>
      </c>
      <c r="DA75" s="23">
        <f ca="1">SUM('Trial 1'!CO44:CZ44)</f>
        <v>12467752.404494192</v>
      </c>
      <c r="DB75" s="22">
        <f ca="1">'Trial 1'!DB44</f>
        <v>1027587.6343773054</v>
      </c>
      <c r="DC75" s="22">
        <f ca="1">'Trial 1'!DC44</f>
        <v>1028748.4154020656</v>
      </c>
      <c r="DD75" s="22">
        <f ca="1">'Trial 1'!DD44</f>
        <v>1051814.6759978505</v>
      </c>
      <c r="DE75" s="22">
        <f ca="1">'Trial 1'!DE44</f>
        <v>1084978.1788872022</v>
      </c>
      <c r="DF75" s="22">
        <f ca="1">'Trial 1'!DF44</f>
        <v>994614.05359020864</v>
      </c>
      <c r="DG75" s="22">
        <f ca="1">'Trial 1'!DG44</f>
        <v>1046733.1990518505</v>
      </c>
      <c r="DH75" s="22">
        <f ca="1">'Trial 1'!DH44</f>
        <v>1029830.1207467664</v>
      </c>
      <c r="DI75" s="22">
        <f ca="1">'Trial 1'!DI44</f>
        <v>975840.68997373374</v>
      </c>
      <c r="DJ75" s="22">
        <f ca="1">'Trial 1'!DJ44</f>
        <v>1016614.5993911822</v>
      </c>
      <c r="DK75" s="22">
        <f ca="1">'Trial 1'!DK44</f>
        <v>1082579.7393499305</v>
      </c>
      <c r="DL75" s="22">
        <f ca="1">'Trial 1'!DL44</f>
        <v>1025846.6816483117</v>
      </c>
      <c r="DM75" s="22">
        <f ca="1">'Trial 1'!DM44</f>
        <v>1024647.2253367325</v>
      </c>
      <c r="DN75" s="23">
        <f ca="1">SUM('Trial 1'!DB44:DM44)</f>
        <v>12389835.213753138</v>
      </c>
      <c r="DO75" s="22">
        <f ca="1">'Trial 1'!DO44</f>
        <v>1043689.999858423</v>
      </c>
      <c r="DP75" s="22">
        <f ca="1">'Trial 1'!DP44</f>
        <v>987673.72187067405</v>
      </c>
      <c r="DQ75" s="22">
        <f ca="1">'Trial 1'!DQ44</f>
        <v>1031887.3735643517</v>
      </c>
      <c r="DR75" s="22">
        <f ca="1">'Trial 1'!DR44</f>
        <v>1033678.5686775908</v>
      </c>
      <c r="DS75" s="22">
        <f ca="1">'Trial 1'!DS44</f>
        <v>1027067.0459545276</v>
      </c>
      <c r="DT75" s="22">
        <f ca="1">'Trial 1'!DT44</f>
        <v>985282.91729350016</v>
      </c>
      <c r="DU75" s="22">
        <f ca="1">'Trial 1'!DU44</f>
        <v>1043160.3416378042</v>
      </c>
      <c r="DV75" s="22">
        <f ca="1">'Trial 1'!DV44</f>
        <v>1030208.612465956</v>
      </c>
      <c r="DW75" s="22">
        <f ca="1">'Trial 1'!DW44</f>
        <v>1010973.842491773</v>
      </c>
      <c r="DX75" s="22">
        <f ca="1">'Trial 1'!DX44</f>
        <v>1023096.1225435248</v>
      </c>
      <c r="DY75" s="22">
        <f ca="1">'Trial 1'!DY44</f>
        <v>1057839.7754323259</v>
      </c>
      <c r="DZ75" s="22">
        <f ca="1">'Trial 1'!DZ44</f>
        <v>1022859.5346342217</v>
      </c>
      <c r="EA75" s="23">
        <f ca="1">SUM('Trial 1'!DO44:DZ44)</f>
        <v>12297417.856424673</v>
      </c>
      <c r="EB75" s="22">
        <f ca="1">'Trial 1'!EB44</f>
        <v>989981.70730426058</v>
      </c>
      <c r="EC75" s="22">
        <f ca="1">'Trial 1'!EC44</f>
        <v>995854.65185495012</v>
      </c>
      <c r="ED75" s="22">
        <f ca="1">'Trial 1'!ED44</f>
        <v>973101.81366524822</v>
      </c>
      <c r="EE75" s="22">
        <f ca="1">'Trial 1'!EE44</f>
        <v>970057.13712140964</v>
      </c>
      <c r="EF75" s="22">
        <f ca="1">'Trial 1'!EF44</f>
        <v>1023219.4687508876</v>
      </c>
      <c r="EG75" s="22">
        <f ca="1">'Trial 1'!EG44</f>
        <v>996035.68221621681</v>
      </c>
      <c r="EH75" s="22">
        <f ca="1">'Trial 1'!EH44</f>
        <v>1003667.180998874</v>
      </c>
      <c r="EI75" s="22">
        <f ca="1">'Trial 1'!EI44</f>
        <v>988466.02435990854</v>
      </c>
      <c r="EJ75" s="22">
        <f ca="1">'Trial 1'!EJ44</f>
        <v>1048543.4417435217</v>
      </c>
      <c r="EK75" s="22">
        <f ca="1">'Trial 1'!EK44</f>
        <v>957797.22037690075</v>
      </c>
      <c r="EL75" s="22">
        <f ca="1">'Trial 1'!EL44</f>
        <v>980118.59487888298</v>
      </c>
      <c r="EM75" s="22">
        <f ca="1">'Trial 1'!EM44</f>
        <v>1063732.2292851724</v>
      </c>
      <c r="EN75" s="23">
        <f ca="1">SUM('Trial 1'!EB44:EM44)</f>
        <v>11990575.152556235</v>
      </c>
    </row>
    <row r="76" spans="1:144" ht="12.75" customHeight="1" x14ac:dyDescent="0.2">
      <c r="A76" s="11" t="str">
        <f>Labels!B97</f>
        <v>Trial 02</v>
      </c>
      <c r="B76" s="24">
        <f ca="1">'Trial 2'!B44</f>
        <v>1128161.2906218378</v>
      </c>
      <c r="C76" s="24">
        <f ca="1">'Trial 2'!C44</f>
        <v>1164552.1342919737</v>
      </c>
      <c r="D76" s="24">
        <f ca="1">'Trial 2'!D44</f>
        <v>1120556.4171304076</v>
      </c>
      <c r="E76" s="24">
        <f ca="1">'Trial 2'!E44</f>
        <v>1106897.8295200763</v>
      </c>
      <c r="F76" s="24">
        <f ca="1">'Trial 2'!F44</f>
        <v>1180125.6426290469</v>
      </c>
      <c r="G76" s="24">
        <f ca="1">'Trial 2'!G44</f>
        <v>1217043.2761277985</v>
      </c>
      <c r="H76" s="24">
        <f ca="1">'Trial 2'!H44</f>
        <v>1133396.1327226569</v>
      </c>
      <c r="I76" s="24">
        <f ca="1">'Trial 2'!I44</f>
        <v>1175589.418509258</v>
      </c>
      <c r="J76" s="24">
        <f ca="1">'Trial 2'!J44</f>
        <v>1111737.7057948101</v>
      </c>
      <c r="K76" s="24">
        <f ca="1">'Trial 2'!K44</f>
        <v>1166842.9106937281</v>
      </c>
      <c r="L76" s="24">
        <f ca="1">'Trial 2'!L44</f>
        <v>1114714.8544413007</v>
      </c>
      <c r="M76" s="24">
        <f ca="1">'Trial 2'!M44</f>
        <v>1125614.5658854567</v>
      </c>
      <c r="N76" s="25">
        <f ca="1">SUM('Trial 2'!B44:M44)</f>
        <v>13745232.178368349</v>
      </c>
      <c r="O76" s="24">
        <f ca="1">'Trial 2'!O44</f>
        <v>1160546.8239743307</v>
      </c>
      <c r="P76" s="24">
        <f ca="1">'Trial 2'!P44</f>
        <v>1146817.252101378</v>
      </c>
      <c r="Q76" s="24">
        <f ca="1">'Trial 2'!Q44</f>
        <v>1110655.7723790896</v>
      </c>
      <c r="R76" s="24">
        <f ca="1">'Trial 2'!R44</f>
        <v>1176886.6689476655</v>
      </c>
      <c r="S76" s="24">
        <f ca="1">'Trial 2'!S44</f>
        <v>1132477.0223089175</v>
      </c>
      <c r="T76" s="24">
        <f ca="1">'Trial 2'!T44</f>
        <v>1124602.638288267</v>
      </c>
      <c r="U76" s="24">
        <f ca="1">'Trial 2'!U44</f>
        <v>1096865.1738103104</v>
      </c>
      <c r="V76" s="24">
        <f ca="1">'Trial 2'!V44</f>
        <v>1115340.5772694268</v>
      </c>
      <c r="W76" s="24">
        <f ca="1">'Trial 2'!W44</f>
        <v>1188009.2366636682</v>
      </c>
      <c r="X76" s="24">
        <f ca="1">'Trial 2'!X44</f>
        <v>1165088.2115469459</v>
      </c>
      <c r="Y76" s="24">
        <f ca="1">'Trial 2'!Y44</f>
        <v>1093312.7664065191</v>
      </c>
      <c r="Z76" s="24">
        <f ca="1">'Trial 2'!Z44</f>
        <v>1117080.6199101903</v>
      </c>
      <c r="AA76" s="25">
        <f ca="1">SUM('Trial 2'!O44:Z44)</f>
        <v>13627682.763606708</v>
      </c>
      <c r="AB76" s="24">
        <f ca="1">'Trial 2'!AB44</f>
        <v>1154415.7675782898</v>
      </c>
      <c r="AC76" s="24">
        <f ca="1">'Trial 2'!AC44</f>
        <v>1175050.2288471439</v>
      </c>
      <c r="AD76" s="24">
        <f ca="1">'Trial 2'!AD44</f>
        <v>1166893.1582629397</v>
      </c>
      <c r="AE76" s="24">
        <f ca="1">'Trial 2'!AE44</f>
        <v>1110293.1036222719</v>
      </c>
      <c r="AF76" s="24">
        <f ca="1">'Trial 2'!AF44</f>
        <v>1101002.1905993547</v>
      </c>
      <c r="AG76" s="24">
        <f ca="1">'Trial 2'!AG44</f>
        <v>1094297.6171795623</v>
      </c>
      <c r="AH76" s="24">
        <f ca="1">'Trial 2'!AH44</f>
        <v>1101489.1603182261</v>
      </c>
      <c r="AI76" s="24">
        <f ca="1">'Trial 2'!AI44</f>
        <v>1149703.5757483817</v>
      </c>
      <c r="AJ76" s="24">
        <f ca="1">'Trial 2'!AJ44</f>
        <v>1085793.9745623143</v>
      </c>
      <c r="AK76" s="24">
        <f ca="1">'Trial 2'!AK44</f>
        <v>1115400.7315492828</v>
      </c>
      <c r="AL76" s="24">
        <f ca="1">'Trial 2'!AL44</f>
        <v>1138253.5143485805</v>
      </c>
      <c r="AM76" s="24">
        <f ca="1">'Trial 2'!AM44</f>
        <v>1131490.12164973</v>
      </c>
      <c r="AN76" s="25">
        <f ca="1">SUM('Trial 2'!AB44:AM44)</f>
        <v>13524083.14426608</v>
      </c>
      <c r="AO76" s="24">
        <f ca="1">'Trial 2'!AO44</f>
        <v>1134063.9913553596</v>
      </c>
      <c r="AP76" s="24">
        <f ca="1">'Trial 2'!AP44</f>
        <v>1162626.2960275491</v>
      </c>
      <c r="AQ76" s="24">
        <f ca="1">'Trial 2'!AQ44</f>
        <v>1074102.909906626</v>
      </c>
      <c r="AR76" s="24">
        <f ca="1">'Trial 2'!AR44</f>
        <v>1127755.9532077839</v>
      </c>
      <c r="AS76" s="24">
        <f ca="1">'Trial 2'!AS44</f>
        <v>1169218.2378608075</v>
      </c>
      <c r="AT76" s="24">
        <f ca="1">'Trial 2'!AT44</f>
        <v>1141467.09691989</v>
      </c>
      <c r="AU76" s="24">
        <f ca="1">'Trial 2'!AU44</f>
        <v>1148745.9323715121</v>
      </c>
      <c r="AV76" s="24">
        <f ca="1">'Trial 2'!AV44</f>
        <v>1108293.3203220984</v>
      </c>
      <c r="AW76" s="24">
        <f ca="1">'Trial 2'!AW44</f>
        <v>1047310.3184810969</v>
      </c>
      <c r="AX76" s="24">
        <f ca="1">'Trial 2'!AX44</f>
        <v>1078072.2663952827</v>
      </c>
      <c r="AY76" s="24">
        <f ca="1">'Trial 2'!AY44</f>
        <v>1132883.7839122943</v>
      </c>
      <c r="AZ76" s="24">
        <f ca="1">'Trial 2'!AZ44</f>
        <v>1131312.5636464253</v>
      </c>
      <c r="BA76" s="25">
        <f ca="1">SUM('Trial 2'!AO44:AZ44)</f>
        <v>13455852.670406723</v>
      </c>
      <c r="BB76" s="24">
        <f ca="1">'Trial 2'!BB44</f>
        <v>1084963.7392219054</v>
      </c>
      <c r="BC76" s="24">
        <f ca="1">'Trial 2'!BC44</f>
        <v>1058939.7867560091</v>
      </c>
      <c r="BD76" s="24">
        <f ca="1">'Trial 2'!BD44</f>
        <v>1133381.0387457043</v>
      </c>
      <c r="BE76" s="24">
        <f ca="1">'Trial 2'!BE44</f>
        <v>1080597.7494310425</v>
      </c>
      <c r="BF76" s="24">
        <f ca="1">'Trial 2'!BF44</f>
        <v>1056605.5802241063</v>
      </c>
      <c r="BG76" s="24">
        <f ca="1">'Trial 2'!BG44</f>
        <v>1089553.661992104</v>
      </c>
      <c r="BH76" s="24">
        <f ca="1">'Trial 2'!BH44</f>
        <v>1052687.4359049322</v>
      </c>
      <c r="BI76" s="24">
        <f ca="1">'Trial 2'!BI44</f>
        <v>1103714.0356695768</v>
      </c>
      <c r="BJ76" s="24">
        <f ca="1">'Trial 2'!BJ44</f>
        <v>1089998.3372458655</v>
      </c>
      <c r="BK76" s="24">
        <f ca="1">'Trial 2'!BK44</f>
        <v>1091592.0192367926</v>
      </c>
      <c r="BL76" s="24">
        <f ca="1">'Trial 2'!BL44</f>
        <v>1134097.034992482</v>
      </c>
      <c r="BM76" s="24">
        <f ca="1">'Trial 2'!BM44</f>
        <v>1103546.6127152522</v>
      </c>
      <c r="BN76" s="25">
        <f ca="1">SUM('Trial 2'!BB44:BM44)</f>
        <v>13079677.03213577</v>
      </c>
      <c r="BO76" s="24">
        <f ca="1">'Trial 2'!BO44</f>
        <v>1084764.0137655218</v>
      </c>
      <c r="BP76" s="24">
        <f ca="1">'Trial 2'!BP44</f>
        <v>1085418.8907836366</v>
      </c>
      <c r="BQ76" s="24">
        <f ca="1">'Trial 2'!BQ44</f>
        <v>1102793.4227934466</v>
      </c>
      <c r="BR76" s="24">
        <f ca="1">'Trial 2'!BR44</f>
        <v>1092721.1108423341</v>
      </c>
      <c r="BS76" s="24">
        <f ca="1">'Trial 2'!BS44</f>
        <v>1096521.4775294664</v>
      </c>
      <c r="BT76" s="24">
        <f ca="1">'Trial 2'!BT44</f>
        <v>1040730.9894441443</v>
      </c>
      <c r="BU76" s="24">
        <f ca="1">'Trial 2'!BU44</f>
        <v>1069356.9926451414</v>
      </c>
      <c r="BV76" s="24">
        <f ca="1">'Trial 2'!BV44</f>
        <v>1099645.0905756655</v>
      </c>
      <c r="BW76" s="24">
        <f ca="1">'Trial 2'!BW44</f>
        <v>1059970.6888981415</v>
      </c>
      <c r="BX76" s="24">
        <f ca="1">'Trial 2'!BX44</f>
        <v>1061580.563504257</v>
      </c>
      <c r="BY76" s="24">
        <f ca="1">'Trial 2'!BY44</f>
        <v>1090157.2068636508</v>
      </c>
      <c r="BZ76" s="24">
        <f ca="1">'Trial 2'!BZ44</f>
        <v>1043059.7517861756</v>
      </c>
      <c r="CA76" s="25">
        <f ca="1">SUM('Trial 2'!BO44:BZ44)</f>
        <v>12926720.199431581</v>
      </c>
      <c r="CB76" s="24">
        <f ca="1">'Trial 2'!CB44</f>
        <v>1084602.0827252702</v>
      </c>
      <c r="CC76" s="24">
        <f ca="1">'Trial 2'!CC44</f>
        <v>1062523.9450590108</v>
      </c>
      <c r="CD76" s="24">
        <f ca="1">'Trial 2'!CD44</f>
        <v>1096680.5175959726</v>
      </c>
      <c r="CE76" s="24">
        <f ca="1">'Trial 2'!CE44</f>
        <v>1070403.6235203934</v>
      </c>
      <c r="CF76" s="24">
        <f ca="1">'Trial 2'!CF44</f>
        <v>1046747.8632440094</v>
      </c>
      <c r="CG76" s="24">
        <f ca="1">'Trial 2'!CG44</f>
        <v>1080288.1765170607</v>
      </c>
      <c r="CH76" s="24">
        <f ca="1">'Trial 2'!CH44</f>
        <v>1116625.0822961268</v>
      </c>
      <c r="CI76" s="24">
        <f ca="1">'Trial 2'!CI44</f>
        <v>1091714.8991301267</v>
      </c>
      <c r="CJ76" s="24">
        <f ca="1">'Trial 2'!CJ44</f>
        <v>1065251.4420336811</v>
      </c>
      <c r="CK76" s="24">
        <f ca="1">'Trial 2'!CK44</f>
        <v>1032111.3821383045</v>
      </c>
      <c r="CL76" s="24">
        <f ca="1">'Trial 2'!CL44</f>
        <v>1040741.2984727223</v>
      </c>
      <c r="CM76" s="24">
        <f ca="1">'Trial 2'!CM44</f>
        <v>1086868.8667390384</v>
      </c>
      <c r="CN76" s="25">
        <f ca="1">SUM('Trial 2'!CB44:CM44)</f>
        <v>12874559.179471718</v>
      </c>
      <c r="CO76" s="24">
        <f ca="1">'Trial 2'!CO44</f>
        <v>1074343.5108255327</v>
      </c>
      <c r="CP76" s="24">
        <f ca="1">'Trial 2'!CP44</f>
        <v>1035771.1607864734</v>
      </c>
      <c r="CQ76" s="24">
        <f ca="1">'Trial 2'!CQ44</f>
        <v>1014618.9954767645</v>
      </c>
      <c r="CR76" s="24">
        <f ca="1">'Trial 2'!CR44</f>
        <v>994279.01801641181</v>
      </c>
      <c r="CS76" s="24">
        <f ca="1">'Trial 2'!CS44</f>
        <v>1033440.2525371528</v>
      </c>
      <c r="CT76" s="24">
        <f ca="1">'Trial 2'!CT44</f>
        <v>1108666.7877835368</v>
      </c>
      <c r="CU76" s="24">
        <f ca="1">'Trial 2'!CU44</f>
        <v>1093910.7675782242</v>
      </c>
      <c r="CV76" s="24">
        <f ca="1">'Trial 2'!CV44</f>
        <v>1036049.3940110529</v>
      </c>
      <c r="CW76" s="24">
        <f ca="1">'Trial 2'!CW44</f>
        <v>999439.27687281219</v>
      </c>
      <c r="CX76" s="24">
        <f ca="1">'Trial 2'!CX44</f>
        <v>1083595.4441752902</v>
      </c>
      <c r="CY76" s="24">
        <f ca="1">'Trial 2'!CY44</f>
        <v>1068466.7714639727</v>
      </c>
      <c r="CZ76" s="24">
        <f ca="1">'Trial 2'!CZ44</f>
        <v>1000545.510121487</v>
      </c>
      <c r="DA76" s="25">
        <f ca="1">SUM('Trial 2'!CO44:CZ44)</f>
        <v>12543126.889648711</v>
      </c>
      <c r="DB76" s="24">
        <f ca="1">'Trial 2'!DB44</f>
        <v>1104135.9665685715</v>
      </c>
      <c r="DC76" s="24">
        <f ca="1">'Trial 2'!DC44</f>
        <v>1092517.1108708102</v>
      </c>
      <c r="DD76" s="24">
        <f ca="1">'Trial 2'!DD44</f>
        <v>1058452.9421584404</v>
      </c>
      <c r="DE76" s="24">
        <f ca="1">'Trial 2'!DE44</f>
        <v>1029271.8978810415</v>
      </c>
      <c r="DF76" s="24">
        <f ca="1">'Trial 2'!DF44</f>
        <v>1099675.0463674816</v>
      </c>
      <c r="DG76" s="24">
        <f ca="1">'Trial 2'!DG44</f>
        <v>1062138.2605188554</v>
      </c>
      <c r="DH76" s="24">
        <f ca="1">'Trial 2'!DH44</f>
        <v>1039333.5478298124</v>
      </c>
      <c r="DI76" s="24">
        <f ca="1">'Trial 2'!DI44</f>
        <v>1083980.5537695372</v>
      </c>
      <c r="DJ76" s="24">
        <f ca="1">'Trial 2'!DJ44</f>
        <v>1031903.1562224793</v>
      </c>
      <c r="DK76" s="24">
        <f ca="1">'Trial 2'!DK44</f>
        <v>1046797.4453715747</v>
      </c>
      <c r="DL76" s="24">
        <f ca="1">'Trial 2'!DL44</f>
        <v>1061980.2190581693</v>
      </c>
      <c r="DM76" s="24">
        <f ca="1">'Trial 2'!DM44</f>
        <v>1083024.0219094821</v>
      </c>
      <c r="DN76" s="25">
        <f ca="1">SUM('Trial 2'!DB44:DM44)</f>
        <v>12793210.168526256</v>
      </c>
      <c r="DO76" s="24">
        <f ca="1">'Trial 2'!DO44</f>
        <v>986869.64356085297</v>
      </c>
      <c r="DP76" s="24">
        <f ca="1">'Trial 2'!DP44</f>
        <v>1011243.0843712169</v>
      </c>
      <c r="DQ76" s="24">
        <f ca="1">'Trial 2'!DQ44</f>
        <v>982983.94364524656</v>
      </c>
      <c r="DR76" s="24">
        <f ca="1">'Trial 2'!DR44</f>
        <v>1067295.5147734876</v>
      </c>
      <c r="DS76" s="24">
        <f ca="1">'Trial 2'!DS44</f>
        <v>1034342.2020583411</v>
      </c>
      <c r="DT76" s="24">
        <f ca="1">'Trial 2'!DT44</f>
        <v>1055263.8444024546</v>
      </c>
      <c r="DU76" s="24">
        <f ca="1">'Trial 2'!DU44</f>
        <v>1020878.2877734068</v>
      </c>
      <c r="DV76" s="24">
        <f ca="1">'Trial 2'!DV44</f>
        <v>1027495.5798976991</v>
      </c>
      <c r="DW76" s="24">
        <f ca="1">'Trial 2'!DW44</f>
        <v>1025271.8078455526</v>
      </c>
      <c r="DX76" s="24">
        <f ca="1">'Trial 2'!DX44</f>
        <v>1018753.2685982346</v>
      </c>
      <c r="DY76" s="24">
        <f ca="1">'Trial 2'!DY44</f>
        <v>1058582.7119915681</v>
      </c>
      <c r="DZ76" s="24">
        <f ca="1">'Trial 2'!DZ44</f>
        <v>996474.50900821516</v>
      </c>
      <c r="EA76" s="25">
        <f ca="1">SUM('Trial 2'!DO44:DZ44)</f>
        <v>12285454.397926277</v>
      </c>
      <c r="EB76" s="24">
        <f ca="1">'Trial 2'!EB44</f>
        <v>1004799.750310631</v>
      </c>
      <c r="EC76" s="24">
        <f ca="1">'Trial 2'!EC44</f>
        <v>1013027.9428270286</v>
      </c>
      <c r="ED76" s="24">
        <f ca="1">'Trial 2'!ED44</f>
        <v>1021723.4729056124</v>
      </c>
      <c r="EE76" s="24">
        <f ca="1">'Trial 2'!EE44</f>
        <v>1015044.1164952918</v>
      </c>
      <c r="EF76" s="24">
        <f ca="1">'Trial 2'!EF44</f>
        <v>1050999.4060913245</v>
      </c>
      <c r="EG76" s="24">
        <f ca="1">'Trial 2'!EG44</f>
        <v>1056461.2420850708</v>
      </c>
      <c r="EH76" s="24">
        <f ca="1">'Trial 2'!EH44</f>
        <v>1063691.4126989197</v>
      </c>
      <c r="EI76" s="24">
        <f ca="1">'Trial 2'!EI44</f>
        <v>988395.72389219189</v>
      </c>
      <c r="EJ76" s="24">
        <f ca="1">'Trial 2'!EJ44</f>
        <v>1019792.9843169223</v>
      </c>
      <c r="EK76" s="24">
        <f ca="1">'Trial 2'!EK44</f>
        <v>1057810.4537175137</v>
      </c>
      <c r="EL76" s="24">
        <f ca="1">'Trial 2'!EL44</f>
        <v>971665.12391980644</v>
      </c>
      <c r="EM76" s="24">
        <f ca="1">'Trial 2'!EM44</f>
        <v>1022746.8385954185</v>
      </c>
      <c r="EN76" s="25">
        <f ca="1">SUM('Trial 2'!EB44:EM44)</f>
        <v>12286158.467855731</v>
      </c>
    </row>
    <row r="77" spans="1:144" ht="12.75" customHeight="1" x14ac:dyDescent="0.2">
      <c r="A77" s="11" t="str">
        <f>Labels!B98</f>
        <v>Trial 03</v>
      </c>
      <c r="B77" s="24">
        <f ca="1">'Trial 3'!B44</f>
        <v>1184684.7101856347</v>
      </c>
      <c r="C77" s="24">
        <f ca="1">'Trial 3'!C44</f>
        <v>1174246.5855353249</v>
      </c>
      <c r="D77" s="24">
        <f ca="1">'Trial 3'!D44</f>
        <v>1212730.9461289698</v>
      </c>
      <c r="E77" s="24">
        <f ca="1">'Trial 3'!E44</f>
        <v>1164730.2194236573</v>
      </c>
      <c r="F77" s="24">
        <f ca="1">'Trial 3'!F44</f>
        <v>1154341.1180400399</v>
      </c>
      <c r="G77" s="24">
        <f ca="1">'Trial 3'!G44</f>
        <v>1142332.757681591</v>
      </c>
      <c r="H77" s="24">
        <f ca="1">'Trial 3'!H44</f>
        <v>1175301.8726855372</v>
      </c>
      <c r="I77" s="24">
        <f ca="1">'Trial 3'!I44</f>
        <v>1187436.4617850839</v>
      </c>
      <c r="J77" s="24">
        <f ca="1">'Trial 3'!J44</f>
        <v>1212795.6028077686</v>
      </c>
      <c r="K77" s="24">
        <f ca="1">'Trial 3'!K44</f>
        <v>1163495.0742899741</v>
      </c>
      <c r="L77" s="24">
        <f ca="1">'Trial 3'!L44</f>
        <v>1124372.2279067414</v>
      </c>
      <c r="M77" s="24">
        <f ca="1">'Trial 3'!M44</f>
        <v>1112740.4788312062</v>
      </c>
      <c r="N77" s="25">
        <f ca="1">SUM('Trial 3'!B44:M44)</f>
        <v>14009208.055301528</v>
      </c>
      <c r="O77" s="24">
        <f ca="1">'Trial 3'!O44</f>
        <v>1119955.2069777867</v>
      </c>
      <c r="P77" s="24">
        <f ca="1">'Trial 3'!P44</f>
        <v>1136681.604223459</v>
      </c>
      <c r="Q77" s="24">
        <f ca="1">'Trial 3'!Q44</f>
        <v>1146156.5091613904</v>
      </c>
      <c r="R77" s="24">
        <f ca="1">'Trial 3'!R44</f>
        <v>1126249.3172671478</v>
      </c>
      <c r="S77" s="24">
        <f ca="1">'Trial 3'!S44</f>
        <v>1149946.2803919159</v>
      </c>
      <c r="T77" s="24">
        <f ca="1">'Trial 3'!T44</f>
        <v>1108209.5882163858</v>
      </c>
      <c r="U77" s="24">
        <f ca="1">'Trial 3'!U44</f>
        <v>1155489.9609750193</v>
      </c>
      <c r="V77" s="24">
        <f ca="1">'Trial 3'!V44</f>
        <v>1151480.8758752751</v>
      </c>
      <c r="W77" s="24">
        <f ca="1">'Trial 3'!W44</f>
        <v>1167817.5938356095</v>
      </c>
      <c r="X77" s="24">
        <f ca="1">'Trial 3'!X44</f>
        <v>1090733.2586450835</v>
      </c>
      <c r="Y77" s="24">
        <f ca="1">'Trial 3'!Y44</f>
        <v>1162332.1427161039</v>
      </c>
      <c r="Z77" s="24">
        <f ca="1">'Trial 3'!Z44</f>
        <v>1149147.6072998613</v>
      </c>
      <c r="AA77" s="25">
        <f ca="1">SUM('Trial 3'!O44:Z44)</f>
        <v>13664199.945585037</v>
      </c>
      <c r="AB77" s="24">
        <f ca="1">'Trial 3'!AB44</f>
        <v>1174811.2367280121</v>
      </c>
      <c r="AC77" s="24">
        <f ca="1">'Trial 3'!AC44</f>
        <v>1118605.081503364</v>
      </c>
      <c r="AD77" s="24">
        <f ca="1">'Trial 3'!AD44</f>
        <v>1104270.5116005791</v>
      </c>
      <c r="AE77" s="24">
        <f ca="1">'Trial 3'!AE44</f>
        <v>1092414.5830392996</v>
      </c>
      <c r="AF77" s="24">
        <f ca="1">'Trial 3'!AF44</f>
        <v>1111106.3009981823</v>
      </c>
      <c r="AG77" s="24">
        <f ca="1">'Trial 3'!AG44</f>
        <v>1154105.6736006576</v>
      </c>
      <c r="AH77" s="24">
        <f ca="1">'Trial 3'!AH44</f>
        <v>1115051.1281999997</v>
      </c>
      <c r="AI77" s="24">
        <f ca="1">'Trial 3'!AI44</f>
        <v>1176327.0375873628</v>
      </c>
      <c r="AJ77" s="24">
        <f ca="1">'Trial 3'!AJ44</f>
        <v>1162815.5295382398</v>
      </c>
      <c r="AK77" s="24">
        <f ca="1">'Trial 3'!AK44</f>
        <v>1099981.9258051943</v>
      </c>
      <c r="AL77" s="24">
        <f ca="1">'Trial 3'!AL44</f>
        <v>1086875.8785734421</v>
      </c>
      <c r="AM77" s="24">
        <f ca="1">'Trial 3'!AM44</f>
        <v>1108960.8165449393</v>
      </c>
      <c r="AN77" s="25">
        <f ca="1">SUM('Trial 3'!AB44:AM44)</f>
        <v>13505325.703719273</v>
      </c>
      <c r="AO77" s="24">
        <f ca="1">'Trial 3'!AO44</f>
        <v>1056613.6101129735</v>
      </c>
      <c r="AP77" s="24">
        <f ca="1">'Trial 3'!AP44</f>
        <v>1094787.2608638487</v>
      </c>
      <c r="AQ77" s="24">
        <f ca="1">'Trial 3'!AQ44</f>
        <v>1173064.911979235</v>
      </c>
      <c r="AR77" s="24">
        <f ca="1">'Trial 3'!AR44</f>
        <v>1077893.9759034303</v>
      </c>
      <c r="AS77" s="24">
        <f ca="1">'Trial 3'!AS44</f>
        <v>1119428.533028631</v>
      </c>
      <c r="AT77" s="24">
        <f ca="1">'Trial 3'!AT44</f>
        <v>1153973.3052579453</v>
      </c>
      <c r="AU77" s="24">
        <f ca="1">'Trial 3'!AU44</f>
        <v>1094472.5767445085</v>
      </c>
      <c r="AV77" s="24">
        <f ca="1">'Trial 3'!AV44</f>
        <v>1136828.1591963724</v>
      </c>
      <c r="AW77" s="24">
        <f ca="1">'Trial 3'!AW44</f>
        <v>1086531.4881151791</v>
      </c>
      <c r="AX77" s="24">
        <f ca="1">'Trial 3'!AX44</f>
        <v>1066206.7969673865</v>
      </c>
      <c r="AY77" s="24">
        <f ca="1">'Trial 3'!AY44</f>
        <v>1132850.1865101603</v>
      </c>
      <c r="AZ77" s="24">
        <f ca="1">'Trial 3'!AZ44</f>
        <v>1109578.012027886</v>
      </c>
      <c r="BA77" s="25">
        <f ca="1">SUM('Trial 3'!AO44:AZ44)</f>
        <v>13302228.816707557</v>
      </c>
      <c r="BB77" s="24">
        <f ca="1">'Trial 3'!BB44</f>
        <v>1059761.7689545872</v>
      </c>
      <c r="BC77" s="24">
        <f ca="1">'Trial 3'!BC44</f>
        <v>1080673.3437846187</v>
      </c>
      <c r="BD77" s="24">
        <f ca="1">'Trial 3'!BD44</f>
        <v>1141667.3017219412</v>
      </c>
      <c r="BE77" s="24">
        <f ca="1">'Trial 3'!BE44</f>
        <v>1119963.4975630713</v>
      </c>
      <c r="BF77" s="24">
        <f ca="1">'Trial 3'!BF44</f>
        <v>1083814.2962759682</v>
      </c>
      <c r="BG77" s="24">
        <f ca="1">'Trial 3'!BG44</f>
        <v>1110689.8037803806</v>
      </c>
      <c r="BH77" s="24">
        <f ca="1">'Trial 3'!BH44</f>
        <v>1045308.780340341</v>
      </c>
      <c r="BI77" s="24">
        <f ca="1">'Trial 3'!BI44</f>
        <v>1086319.6435040741</v>
      </c>
      <c r="BJ77" s="24">
        <f ca="1">'Trial 3'!BJ44</f>
        <v>1105522.6618132058</v>
      </c>
      <c r="BK77" s="24">
        <f ca="1">'Trial 3'!BK44</f>
        <v>1113058.8315022637</v>
      </c>
      <c r="BL77" s="24">
        <f ca="1">'Trial 3'!BL44</f>
        <v>1029261.0972076566</v>
      </c>
      <c r="BM77" s="24">
        <f ca="1">'Trial 3'!BM44</f>
        <v>1136714.5359853434</v>
      </c>
      <c r="BN77" s="25">
        <f ca="1">SUM('Trial 3'!BB44:BM44)</f>
        <v>13112755.562433451</v>
      </c>
      <c r="BO77" s="24">
        <f ca="1">'Trial 3'!BO44</f>
        <v>1078119.9925932772</v>
      </c>
      <c r="BP77" s="24">
        <f ca="1">'Trial 3'!BP44</f>
        <v>1118454.8325053563</v>
      </c>
      <c r="BQ77" s="24">
        <f ca="1">'Trial 3'!BQ44</f>
        <v>1099065.0430936276</v>
      </c>
      <c r="BR77" s="24">
        <f ca="1">'Trial 3'!BR44</f>
        <v>1068868.9846189949</v>
      </c>
      <c r="BS77" s="24">
        <f ca="1">'Trial 3'!BS44</f>
        <v>1125077.4877701628</v>
      </c>
      <c r="BT77" s="24">
        <f ca="1">'Trial 3'!BT44</f>
        <v>1103315.5677584906</v>
      </c>
      <c r="BU77" s="24">
        <f ca="1">'Trial 3'!BU44</f>
        <v>1120654.6073850426</v>
      </c>
      <c r="BV77" s="24">
        <f ca="1">'Trial 3'!BV44</f>
        <v>1111065.5692514591</v>
      </c>
      <c r="BW77" s="24">
        <f ca="1">'Trial 3'!BW44</f>
        <v>1023588.1980621185</v>
      </c>
      <c r="BX77" s="24">
        <f ca="1">'Trial 3'!BX44</f>
        <v>1042879.5093575682</v>
      </c>
      <c r="BY77" s="24">
        <f ca="1">'Trial 3'!BY44</f>
        <v>1041261.8735407901</v>
      </c>
      <c r="BZ77" s="24">
        <f ca="1">'Trial 3'!BZ44</f>
        <v>1032212.9786729203</v>
      </c>
      <c r="CA77" s="25">
        <f ca="1">SUM('Trial 3'!BO44:BZ44)</f>
        <v>12964564.644609807</v>
      </c>
      <c r="CB77" s="24">
        <f ca="1">'Trial 3'!CB44</f>
        <v>1062574.7922839166</v>
      </c>
      <c r="CC77" s="24">
        <f ca="1">'Trial 3'!CC44</f>
        <v>1101634.9889957935</v>
      </c>
      <c r="CD77" s="24">
        <f ca="1">'Trial 3'!CD44</f>
        <v>1057700.3065501933</v>
      </c>
      <c r="CE77" s="24">
        <f ca="1">'Trial 3'!CE44</f>
        <v>1078584.0346480235</v>
      </c>
      <c r="CF77" s="24">
        <f ca="1">'Trial 3'!CF44</f>
        <v>1074358.0639585622</v>
      </c>
      <c r="CG77" s="24">
        <f ca="1">'Trial 3'!CG44</f>
        <v>1079014.3236831503</v>
      </c>
      <c r="CH77" s="24">
        <f ca="1">'Trial 3'!CH44</f>
        <v>1089569.6645645357</v>
      </c>
      <c r="CI77" s="24">
        <f ca="1">'Trial 3'!CI44</f>
        <v>1072047.9335751142</v>
      </c>
      <c r="CJ77" s="24">
        <f ca="1">'Trial 3'!CJ44</f>
        <v>1035868.0157803473</v>
      </c>
      <c r="CK77" s="24">
        <f ca="1">'Trial 3'!CK44</f>
        <v>1063803.0439316879</v>
      </c>
      <c r="CL77" s="24">
        <f ca="1">'Trial 3'!CL44</f>
        <v>1059472.366321438</v>
      </c>
      <c r="CM77" s="24">
        <f ca="1">'Trial 3'!CM44</f>
        <v>1006968.9734755839</v>
      </c>
      <c r="CN77" s="25">
        <f ca="1">SUM('Trial 3'!CB44:CM44)</f>
        <v>12781596.507768346</v>
      </c>
      <c r="CO77" s="24">
        <f ca="1">'Trial 3'!CO44</f>
        <v>1050957.9355298446</v>
      </c>
      <c r="CP77" s="24">
        <f ca="1">'Trial 3'!CP44</f>
        <v>1069130.5867643103</v>
      </c>
      <c r="CQ77" s="24">
        <f ca="1">'Trial 3'!CQ44</f>
        <v>1089143.5517637029</v>
      </c>
      <c r="CR77" s="24">
        <f ca="1">'Trial 3'!CR44</f>
        <v>1085722.7597808777</v>
      </c>
      <c r="CS77" s="24">
        <f ca="1">'Trial 3'!CS44</f>
        <v>1064172.5078677197</v>
      </c>
      <c r="CT77" s="24">
        <f ca="1">'Trial 3'!CT44</f>
        <v>1098581.5291862306</v>
      </c>
      <c r="CU77" s="24">
        <f ca="1">'Trial 3'!CU44</f>
        <v>1053087.7308006671</v>
      </c>
      <c r="CV77" s="24">
        <f ca="1">'Trial 3'!CV44</f>
        <v>1076762.4559549885</v>
      </c>
      <c r="CW77" s="24">
        <f ca="1">'Trial 3'!CW44</f>
        <v>980551.41723553033</v>
      </c>
      <c r="CX77" s="24">
        <f ca="1">'Trial 3'!CX44</f>
        <v>1070159.8117893238</v>
      </c>
      <c r="CY77" s="24">
        <f ca="1">'Trial 3'!CY44</f>
        <v>1025925.5021052542</v>
      </c>
      <c r="CZ77" s="24">
        <f ca="1">'Trial 3'!CZ44</f>
        <v>1060250.7298489013</v>
      </c>
      <c r="DA77" s="25">
        <f ca="1">SUM('Trial 3'!CO44:CZ44)</f>
        <v>12724446.518627351</v>
      </c>
      <c r="DB77" s="24">
        <f ca="1">'Trial 3'!DB44</f>
        <v>1013823.1482672973</v>
      </c>
      <c r="DC77" s="24">
        <f ca="1">'Trial 3'!DC44</f>
        <v>1011983.3613217868</v>
      </c>
      <c r="DD77" s="24">
        <f ca="1">'Trial 3'!DD44</f>
        <v>991660.00087247416</v>
      </c>
      <c r="DE77" s="24">
        <f ca="1">'Trial 3'!DE44</f>
        <v>991415.90518869751</v>
      </c>
      <c r="DF77" s="24">
        <f ca="1">'Trial 3'!DF44</f>
        <v>1064931.9537707928</v>
      </c>
      <c r="DG77" s="24">
        <f ca="1">'Trial 3'!DG44</f>
        <v>1020418.2332556596</v>
      </c>
      <c r="DH77" s="24">
        <f ca="1">'Trial 3'!DH44</f>
        <v>1024347.5701277729</v>
      </c>
      <c r="DI77" s="24">
        <f ca="1">'Trial 3'!DI44</f>
        <v>1082469.5536533103</v>
      </c>
      <c r="DJ77" s="24">
        <f ca="1">'Trial 3'!DJ44</f>
        <v>1058279.5941011342</v>
      </c>
      <c r="DK77" s="24">
        <f ca="1">'Trial 3'!DK44</f>
        <v>992823.01151136309</v>
      </c>
      <c r="DL77" s="24">
        <f ca="1">'Trial 3'!DL44</f>
        <v>1035738.3774717111</v>
      </c>
      <c r="DM77" s="24">
        <f ca="1">'Trial 3'!DM44</f>
        <v>1033861.8174000682</v>
      </c>
      <c r="DN77" s="25">
        <f ca="1">SUM('Trial 3'!DB44:DM44)</f>
        <v>12321752.526942067</v>
      </c>
      <c r="DO77" s="24">
        <f ca="1">'Trial 3'!DO44</f>
        <v>1052573.4420278845</v>
      </c>
      <c r="DP77" s="24">
        <f ca="1">'Trial 3'!DP44</f>
        <v>1028753.4250969103</v>
      </c>
      <c r="DQ77" s="24">
        <f ca="1">'Trial 3'!DQ44</f>
        <v>1008127.1156462453</v>
      </c>
      <c r="DR77" s="24">
        <f ca="1">'Trial 3'!DR44</f>
        <v>1030448.0305472414</v>
      </c>
      <c r="DS77" s="24">
        <f ca="1">'Trial 3'!DS44</f>
        <v>1012873.9523505076</v>
      </c>
      <c r="DT77" s="24">
        <f ca="1">'Trial 3'!DT44</f>
        <v>994545.73528029211</v>
      </c>
      <c r="DU77" s="24">
        <f ca="1">'Trial 3'!DU44</f>
        <v>1032216.0387062838</v>
      </c>
      <c r="DV77" s="24">
        <f ca="1">'Trial 3'!DV44</f>
        <v>1003762.5031211339</v>
      </c>
      <c r="DW77" s="24">
        <f ca="1">'Trial 3'!DW44</f>
        <v>992103.96375782182</v>
      </c>
      <c r="DX77" s="24">
        <f ca="1">'Trial 3'!DX44</f>
        <v>1036665.0221328201</v>
      </c>
      <c r="DY77" s="24">
        <f ca="1">'Trial 3'!DY44</f>
        <v>977573.27119082748</v>
      </c>
      <c r="DZ77" s="24">
        <f ca="1">'Trial 3'!DZ44</f>
        <v>1036308.2385023425</v>
      </c>
      <c r="EA77" s="25">
        <f ca="1">SUM('Trial 3'!DO44:DZ44)</f>
        <v>12205950.73836031</v>
      </c>
      <c r="EB77" s="24">
        <f ca="1">'Trial 3'!EB44</f>
        <v>998084.56119389774</v>
      </c>
      <c r="EC77" s="24">
        <f ca="1">'Trial 3'!EC44</f>
        <v>1007292.4943755741</v>
      </c>
      <c r="ED77" s="24">
        <f ca="1">'Trial 3'!ED44</f>
        <v>981685.87852230121</v>
      </c>
      <c r="EE77" s="24">
        <f ca="1">'Trial 3'!EE44</f>
        <v>1032757.5241628486</v>
      </c>
      <c r="EF77" s="24">
        <f ca="1">'Trial 3'!EF44</f>
        <v>1054297.8689732216</v>
      </c>
      <c r="EG77" s="24">
        <f ca="1">'Trial 3'!EG44</f>
        <v>983473.45496741647</v>
      </c>
      <c r="EH77" s="24">
        <f ca="1">'Trial 3'!EH44</f>
        <v>964826.46535500849</v>
      </c>
      <c r="EI77" s="24">
        <f ca="1">'Trial 3'!EI44</f>
        <v>1021694.5856209107</v>
      </c>
      <c r="EJ77" s="24">
        <f ca="1">'Trial 3'!EJ44</f>
        <v>987786.28689240315</v>
      </c>
      <c r="EK77" s="24">
        <f ca="1">'Trial 3'!EK44</f>
        <v>1021093.8663561604</v>
      </c>
      <c r="EL77" s="24">
        <f ca="1">'Trial 3'!EL44</f>
        <v>1027385.8826942449</v>
      </c>
      <c r="EM77" s="24">
        <f ca="1">'Trial 3'!EM44</f>
        <v>988363.69849290571</v>
      </c>
      <c r="EN77" s="25">
        <f ca="1">SUM('Trial 3'!EB44:EM44)</f>
        <v>12068742.567606892</v>
      </c>
    </row>
    <row r="78" spans="1:144" ht="12.75" customHeight="1" x14ac:dyDescent="0.2">
      <c r="A78" s="11" t="str">
        <f>Labels!B99</f>
        <v>Trial 04</v>
      </c>
      <c r="B78" s="24">
        <f ca="1">'Trial 4'!B44</f>
        <v>1123323.9031261327</v>
      </c>
      <c r="C78" s="24">
        <f ca="1">'Trial 4'!C44</f>
        <v>1130083.6590208695</v>
      </c>
      <c r="D78" s="24">
        <f ca="1">'Trial 4'!D44</f>
        <v>1216020.1409416534</v>
      </c>
      <c r="E78" s="24">
        <f ca="1">'Trial 4'!E44</f>
        <v>1168150.4886910128</v>
      </c>
      <c r="F78" s="24">
        <f ca="1">'Trial 4'!F44</f>
        <v>1140629.6357428324</v>
      </c>
      <c r="G78" s="24">
        <f ca="1">'Trial 4'!G44</f>
        <v>1169260.156600283</v>
      </c>
      <c r="H78" s="24">
        <f ca="1">'Trial 4'!H44</f>
        <v>1158807.9782657281</v>
      </c>
      <c r="I78" s="24">
        <f ca="1">'Trial 4'!I44</f>
        <v>1145137.2756894247</v>
      </c>
      <c r="J78" s="24">
        <f ca="1">'Trial 4'!J44</f>
        <v>1147295.0812381799</v>
      </c>
      <c r="K78" s="24">
        <f ca="1">'Trial 4'!K44</f>
        <v>1176783.758439926</v>
      </c>
      <c r="L78" s="24">
        <f ca="1">'Trial 4'!L44</f>
        <v>1167731.7658975462</v>
      </c>
      <c r="M78" s="24">
        <f ca="1">'Trial 4'!M44</f>
        <v>1100587.4381650391</v>
      </c>
      <c r="N78" s="25">
        <f ca="1">SUM('Trial 4'!B44:M44)</f>
        <v>13843811.281818628</v>
      </c>
      <c r="O78" s="24">
        <f ca="1">'Trial 4'!O44</f>
        <v>1183211.7422294577</v>
      </c>
      <c r="P78" s="24">
        <f ca="1">'Trial 4'!P44</f>
        <v>1164285.7869032908</v>
      </c>
      <c r="Q78" s="24">
        <f ca="1">'Trial 4'!Q44</f>
        <v>1135224.3293755583</v>
      </c>
      <c r="R78" s="24">
        <f ca="1">'Trial 4'!R44</f>
        <v>1132710.3414438458</v>
      </c>
      <c r="S78" s="24">
        <f ca="1">'Trial 4'!S44</f>
        <v>1169232.9476722553</v>
      </c>
      <c r="T78" s="24">
        <f ca="1">'Trial 4'!T44</f>
        <v>1120448.0533429887</v>
      </c>
      <c r="U78" s="24">
        <f ca="1">'Trial 4'!U44</f>
        <v>1123455.0990045483</v>
      </c>
      <c r="V78" s="24">
        <f ca="1">'Trial 4'!V44</f>
        <v>1138316.1153387788</v>
      </c>
      <c r="W78" s="24">
        <f ca="1">'Trial 4'!W44</f>
        <v>1137612.3843537665</v>
      </c>
      <c r="X78" s="24">
        <f ca="1">'Trial 4'!X44</f>
        <v>1182386.5529571157</v>
      </c>
      <c r="Y78" s="24">
        <f ca="1">'Trial 4'!Y44</f>
        <v>1119184.0168711962</v>
      </c>
      <c r="Z78" s="24">
        <f ca="1">'Trial 4'!Z44</f>
        <v>1113692.3719753569</v>
      </c>
      <c r="AA78" s="25">
        <f ca="1">SUM('Trial 4'!O44:Z44)</f>
        <v>13719759.741468159</v>
      </c>
      <c r="AB78" s="24">
        <f ca="1">'Trial 4'!AB44</f>
        <v>1107446.4054989684</v>
      </c>
      <c r="AC78" s="24">
        <f ca="1">'Trial 4'!AC44</f>
        <v>1146635.3417636803</v>
      </c>
      <c r="AD78" s="24">
        <f ca="1">'Trial 4'!AD44</f>
        <v>1147857.1097386517</v>
      </c>
      <c r="AE78" s="24">
        <f ca="1">'Trial 4'!AE44</f>
        <v>1164729.2682454134</v>
      </c>
      <c r="AF78" s="24">
        <f ca="1">'Trial 4'!AF44</f>
        <v>1159437.1398023169</v>
      </c>
      <c r="AG78" s="24">
        <f ca="1">'Trial 4'!AG44</f>
        <v>1134752.4534159699</v>
      </c>
      <c r="AH78" s="24">
        <f ca="1">'Trial 4'!AH44</f>
        <v>1149191.6331986391</v>
      </c>
      <c r="AI78" s="24">
        <f ca="1">'Trial 4'!AI44</f>
        <v>1116244.6014754961</v>
      </c>
      <c r="AJ78" s="24">
        <f ca="1">'Trial 4'!AJ44</f>
        <v>1121899.3256554604</v>
      </c>
      <c r="AK78" s="24">
        <f ca="1">'Trial 4'!AK44</f>
        <v>1139547.1813089482</v>
      </c>
      <c r="AL78" s="24">
        <f ca="1">'Trial 4'!AL44</f>
        <v>1127840.1625948339</v>
      </c>
      <c r="AM78" s="24">
        <f ca="1">'Trial 4'!AM44</f>
        <v>1054149.5772150874</v>
      </c>
      <c r="AN78" s="25">
        <f ca="1">SUM('Trial 4'!AB44:AM44)</f>
        <v>13569730.199913464</v>
      </c>
      <c r="AO78" s="24">
        <f ca="1">'Trial 4'!AO44</f>
        <v>1094805.0104467722</v>
      </c>
      <c r="AP78" s="24">
        <f ca="1">'Trial 4'!AP44</f>
        <v>1141314.5365920279</v>
      </c>
      <c r="AQ78" s="24">
        <f ca="1">'Trial 4'!AQ44</f>
        <v>1082299.0242780903</v>
      </c>
      <c r="AR78" s="24">
        <f ca="1">'Trial 4'!AR44</f>
        <v>1080405.3925332264</v>
      </c>
      <c r="AS78" s="24">
        <f ca="1">'Trial 4'!AS44</f>
        <v>1067394.1170332064</v>
      </c>
      <c r="AT78" s="24">
        <f ca="1">'Trial 4'!AT44</f>
        <v>1150902.8868307483</v>
      </c>
      <c r="AU78" s="24">
        <f ca="1">'Trial 4'!AU44</f>
        <v>1044785.1400264067</v>
      </c>
      <c r="AV78" s="24">
        <f ca="1">'Trial 4'!AV44</f>
        <v>1111541.9590249921</v>
      </c>
      <c r="AW78" s="24">
        <f ca="1">'Trial 4'!AW44</f>
        <v>1156213.3883723805</v>
      </c>
      <c r="AX78" s="24">
        <f ca="1">'Trial 4'!AX44</f>
        <v>1131281.3192180137</v>
      </c>
      <c r="AY78" s="24">
        <f ca="1">'Trial 4'!AY44</f>
        <v>1125766.4057013576</v>
      </c>
      <c r="AZ78" s="24">
        <f ca="1">'Trial 4'!AZ44</f>
        <v>1088431.4508491217</v>
      </c>
      <c r="BA78" s="25">
        <f ca="1">SUM('Trial 4'!AO44:AZ44)</f>
        <v>13275140.630906342</v>
      </c>
      <c r="BB78" s="24">
        <f ca="1">'Trial 4'!BB44</f>
        <v>1138615.301629971</v>
      </c>
      <c r="BC78" s="24">
        <f ca="1">'Trial 4'!BC44</f>
        <v>1086880.0364523374</v>
      </c>
      <c r="BD78" s="24">
        <f ca="1">'Trial 4'!BD44</f>
        <v>1114817.0018440948</v>
      </c>
      <c r="BE78" s="24">
        <f ca="1">'Trial 4'!BE44</f>
        <v>1036382.4969089569</v>
      </c>
      <c r="BF78" s="24">
        <f ca="1">'Trial 4'!BF44</f>
        <v>1126131.8060337494</v>
      </c>
      <c r="BG78" s="24">
        <f ca="1">'Trial 4'!BG44</f>
        <v>1088947.0477011118</v>
      </c>
      <c r="BH78" s="24">
        <f ca="1">'Trial 4'!BH44</f>
        <v>1072729.6127678733</v>
      </c>
      <c r="BI78" s="24">
        <f ca="1">'Trial 4'!BI44</f>
        <v>1105895.3235827747</v>
      </c>
      <c r="BJ78" s="24">
        <f ca="1">'Trial 4'!BJ44</f>
        <v>1088632.7820747995</v>
      </c>
      <c r="BK78" s="24">
        <f ca="1">'Trial 4'!BK44</f>
        <v>1055399.9517623994</v>
      </c>
      <c r="BL78" s="24">
        <f ca="1">'Trial 4'!BL44</f>
        <v>1080915.1468117111</v>
      </c>
      <c r="BM78" s="24">
        <f ca="1">'Trial 4'!BM44</f>
        <v>1079583.3357435958</v>
      </c>
      <c r="BN78" s="25">
        <f ca="1">SUM('Trial 4'!BB44:BM44)</f>
        <v>13074929.843313374</v>
      </c>
      <c r="BO78" s="24">
        <f ca="1">'Trial 4'!BO44</f>
        <v>1107572.3046660591</v>
      </c>
      <c r="BP78" s="24">
        <f ca="1">'Trial 4'!BP44</f>
        <v>1042898.8137148739</v>
      </c>
      <c r="BQ78" s="24">
        <f ca="1">'Trial 4'!BQ44</f>
        <v>1061667.0445319766</v>
      </c>
      <c r="BR78" s="24">
        <f ca="1">'Trial 4'!BR44</f>
        <v>1078647.5348710122</v>
      </c>
      <c r="BS78" s="24">
        <f ca="1">'Trial 4'!BS44</f>
        <v>1053027.9305407519</v>
      </c>
      <c r="BT78" s="24">
        <f ca="1">'Trial 4'!BT44</f>
        <v>1114925.2619089517</v>
      </c>
      <c r="BU78" s="24">
        <f ca="1">'Trial 4'!BU44</f>
        <v>1067680.2810649418</v>
      </c>
      <c r="BV78" s="24">
        <f ca="1">'Trial 4'!BV44</f>
        <v>1120070.9103705355</v>
      </c>
      <c r="BW78" s="24">
        <f ca="1">'Trial 4'!BW44</f>
        <v>1031968.2512687241</v>
      </c>
      <c r="BX78" s="24">
        <f ca="1">'Trial 4'!BX44</f>
        <v>1051150.9352022454</v>
      </c>
      <c r="BY78" s="24">
        <f ca="1">'Trial 4'!BY44</f>
        <v>1046052.1178448768</v>
      </c>
      <c r="BZ78" s="24">
        <f ca="1">'Trial 4'!BZ44</f>
        <v>1011505.4464608048</v>
      </c>
      <c r="CA78" s="25">
        <f ca="1">SUM('Trial 4'!BO44:BZ44)</f>
        <v>12787166.83244575</v>
      </c>
      <c r="CB78" s="24">
        <f ca="1">'Trial 4'!CB44</f>
        <v>1102617.2784448366</v>
      </c>
      <c r="CC78" s="24">
        <f ca="1">'Trial 4'!CC44</f>
        <v>1078352.6144321943</v>
      </c>
      <c r="CD78" s="24">
        <f ca="1">'Trial 4'!CD44</f>
        <v>1073182.7866173005</v>
      </c>
      <c r="CE78" s="24">
        <f ca="1">'Trial 4'!CE44</f>
        <v>1055459.808094301</v>
      </c>
      <c r="CF78" s="24">
        <f ca="1">'Trial 4'!CF44</f>
        <v>1033536.1412964213</v>
      </c>
      <c r="CG78" s="24">
        <f ca="1">'Trial 4'!CG44</f>
        <v>1030006.6614171691</v>
      </c>
      <c r="CH78" s="24">
        <f ca="1">'Trial 4'!CH44</f>
        <v>1045565.9091930371</v>
      </c>
      <c r="CI78" s="24">
        <f ca="1">'Trial 4'!CI44</f>
        <v>1040302.5647660592</v>
      </c>
      <c r="CJ78" s="24">
        <f ca="1">'Trial 4'!CJ44</f>
        <v>1067680.818536585</v>
      </c>
      <c r="CK78" s="24">
        <f ca="1">'Trial 4'!CK44</f>
        <v>995680.60638095706</v>
      </c>
      <c r="CL78" s="24">
        <f ca="1">'Trial 4'!CL44</f>
        <v>1074048.4955640191</v>
      </c>
      <c r="CM78" s="24">
        <f ca="1">'Trial 4'!CM44</f>
        <v>1068867.8430677161</v>
      </c>
      <c r="CN78" s="25">
        <f ca="1">SUM('Trial 4'!CB44:CM44)</f>
        <v>12665301.527810598</v>
      </c>
      <c r="CO78" s="24">
        <f ca="1">'Trial 4'!CO44</f>
        <v>1106582.7315969244</v>
      </c>
      <c r="CP78" s="24">
        <f ca="1">'Trial 4'!CP44</f>
        <v>1001424.5783149158</v>
      </c>
      <c r="CQ78" s="24">
        <f ca="1">'Trial 4'!CQ44</f>
        <v>1020098.3480774071</v>
      </c>
      <c r="CR78" s="24">
        <f ca="1">'Trial 4'!CR44</f>
        <v>1038465.6619267921</v>
      </c>
      <c r="CS78" s="24">
        <f ca="1">'Trial 4'!CS44</f>
        <v>1044703.3821907366</v>
      </c>
      <c r="CT78" s="24">
        <f ca="1">'Trial 4'!CT44</f>
        <v>1045336.2017043422</v>
      </c>
      <c r="CU78" s="24">
        <f ca="1">'Trial 4'!CU44</f>
        <v>1029544.3895963716</v>
      </c>
      <c r="CV78" s="24">
        <f ca="1">'Trial 4'!CV44</f>
        <v>1067755.1987361338</v>
      </c>
      <c r="CW78" s="24">
        <f ca="1">'Trial 4'!CW44</f>
        <v>1063157.2575174994</v>
      </c>
      <c r="CX78" s="24">
        <f ca="1">'Trial 4'!CX44</f>
        <v>1041726.0960058038</v>
      </c>
      <c r="CY78" s="24">
        <f ca="1">'Trial 4'!CY44</f>
        <v>1046583.3562036757</v>
      </c>
      <c r="CZ78" s="24">
        <f ca="1">'Trial 4'!CZ44</f>
        <v>1056369.1732974213</v>
      </c>
      <c r="DA78" s="25">
        <f ca="1">SUM('Trial 4'!CO44:CZ44)</f>
        <v>12561746.375168024</v>
      </c>
      <c r="DB78" s="24">
        <f ca="1">'Trial 4'!DB44</f>
        <v>1062441.141872989</v>
      </c>
      <c r="DC78" s="24">
        <f ca="1">'Trial 4'!DC44</f>
        <v>1040485.9647038105</v>
      </c>
      <c r="DD78" s="24">
        <f ca="1">'Trial 4'!DD44</f>
        <v>1017599.4463255866</v>
      </c>
      <c r="DE78" s="24">
        <f ca="1">'Trial 4'!DE44</f>
        <v>1030714.5242095408</v>
      </c>
      <c r="DF78" s="24">
        <f ca="1">'Trial 4'!DF44</f>
        <v>1051870.5640929032</v>
      </c>
      <c r="DG78" s="24">
        <f ca="1">'Trial 4'!DG44</f>
        <v>1012960.1637618331</v>
      </c>
      <c r="DH78" s="24">
        <f ca="1">'Trial 4'!DH44</f>
        <v>1078168.8443513424</v>
      </c>
      <c r="DI78" s="24">
        <f ca="1">'Trial 4'!DI44</f>
        <v>1008636.2610373334</v>
      </c>
      <c r="DJ78" s="24">
        <f ca="1">'Trial 4'!DJ44</f>
        <v>999540.87457225868</v>
      </c>
      <c r="DK78" s="24">
        <f ca="1">'Trial 4'!DK44</f>
        <v>1047377.1782416549</v>
      </c>
      <c r="DL78" s="24">
        <f ca="1">'Trial 4'!DL44</f>
        <v>1029801.2765816612</v>
      </c>
      <c r="DM78" s="24">
        <f ca="1">'Trial 4'!DM44</f>
        <v>988787.90070974978</v>
      </c>
      <c r="DN78" s="25">
        <f ca="1">SUM('Trial 4'!DB44:DM44)</f>
        <v>12368384.140460664</v>
      </c>
      <c r="DO78" s="24">
        <f ca="1">'Trial 4'!DO44</f>
        <v>1014757.8644810433</v>
      </c>
      <c r="DP78" s="24">
        <f ca="1">'Trial 4'!DP44</f>
        <v>1057839.786035415</v>
      </c>
      <c r="DQ78" s="24">
        <f ca="1">'Trial 4'!DQ44</f>
        <v>1034964.1856914241</v>
      </c>
      <c r="DR78" s="24">
        <f ca="1">'Trial 4'!DR44</f>
        <v>1016857.9702992738</v>
      </c>
      <c r="DS78" s="24">
        <f ca="1">'Trial 4'!DS44</f>
        <v>1021542.0260085579</v>
      </c>
      <c r="DT78" s="24">
        <f ca="1">'Trial 4'!DT44</f>
        <v>1033588.0854086331</v>
      </c>
      <c r="DU78" s="24">
        <f ca="1">'Trial 4'!DU44</f>
        <v>1027451.2459147427</v>
      </c>
      <c r="DV78" s="24">
        <f ca="1">'Trial 4'!DV44</f>
        <v>1037476.3733919379</v>
      </c>
      <c r="DW78" s="24">
        <f ca="1">'Trial 4'!DW44</f>
        <v>961619.54578888998</v>
      </c>
      <c r="DX78" s="24">
        <f ca="1">'Trial 4'!DX44</f>
        <v>980706.68922592513</v>
      </c>
      <c r="DY78" s="24">
        <f ca="1">'Trial 4'!DY44</f>
        <v>1042910.0656666514</v>
      </c>
      <c r="DZ78" s="24">
        <f ca="1">'Trial 4'!DZ44</f>
        <v>1019004.13404637</v>
      </c>
      <c r="EA78" s="25">
        <f ca="1">SUM('Trial 4'!DO44:DZ44)</f>
        <v>12248717.971958863</v>
      </c>
      <c r="EB78" s="24">
        <f ca="1">'Trial 4'!EB44</f>
        <v>996028.94137757493</v>
      </c>
      <c r="EC78" s="24">
        <f ca="1">'Trial 4'!EC44</f>
        <v>963072.73049329058</v>
      </c>
      <c r="ED78" s="24">
        <f ca="1">'Trial 4'!ED44</f>
        <v>1046258.4183770004</v>
      </c>
      <c r="EE78" s="24">
        <f ca="1">'Trial 4'!EE44</f>
        <v>1006270.0191199434</v>
      </c>
      <c r="EF78" s="24">
        <f ca="1">'Trial 4'!EF44</f>
        <v>965624.52269739541</v>
      </c>
      <c r="EG78" s="24">
        <f ca="1">'Trial 4'!EG44</f>
        <v>1047421.2534654195</v>
      </c>
      <c r="EH78" s="24">
        <f ca="1">'Trial 4'!EH44</f>
        <v>1029559.2480433799</v>
      </c>
      <c r="EI78" s="24">
        <f ca="1">'Trial 4'!EI44</f>
        <v>1003534.3839262098</v>
      </c>
      <c r="EJ78" s="24">
        <f ca="1">'Trial 4'!EJ44</f>
        <v>1041700.4044565007</v>
      </c>
      <c r="EK78" s="24">
        <f ca="1">'Trial 4'!EK44</f>
        <v>1025826.0254276036</v>
      </c>
      <c r="EL78" s="24">
        <f ca="1">'Trial 4'!EL44</f>
        <v>1066942.9563174869</v>
      </c>
      <c r="EM78" s="24">
        <f ca="1">'Trial 4'!EM44</f>
        <v>1017770.1952944063</v>
      </c>
      <c r="EN78" s="25">
        <f ca="1">SUM('Trial 4'!EB44:EM44)</f>
        <v>12210009.098996211</v>
      </c>
    </row>
    <row r="79" spans="1:144" ht="12.75" customHeight="1" x14ac:dyDescent="0.2">
      <c r="A79" s="11" t="str">
        <f>Labels!B100</f>
        <v>Trial 05</v>
      </c>
      <c r="B79" s="24">
        <f ca="1">'Trial 5'!B44</f>
        <v>1153649.30901397</v>
      </c>
      <c r="C79" s="24">
        <f ca="1">'Trial 5'!C44</f>
        <v>1169388.7457322525</v>
      </c>
      <c r="D79" s="24">
        <f ca="1">'Trial 5'!D44</f>
        <v>1172909.2437878277</v>
      </c>
      <c r="E79" s="24">
        <f ca="1">'Trial 5'!E44</f>
        <v>1204559.1059624995</v>
      </c>
      <c r="F79" s="24">
        <f ca="1">'Trial 5'!F44</f>
        <v>1133895.2968779181</v>
      </c>
      <c r="G79" s="24">
        <f ca="1">'Trial 5'!G44</f>
        <v>1141771.3661424278</v>
      </c>
      <c r="H79" s="24">
        <f ca="1">'Trial 5'!H44</f>
        <v>1197971.3293722875</v>
      </c>
      <c r="I79" s="24">
        <f ca="1">'Trial 5'!I44</f>
        <v>1094757.1751370523</v>
      </c>
      <c r="J79" s="24">
        <f ca="1">'Trial 5'!J44</f>
        <v>1138559.3948580141</v>
      </c>
      <c r="K79" s="24">
        <f ca="1">'Trial 5'!K44</f>
        <v>1154366.1186175218</v>
      </c>
      <c r="L79" s="24">
        <f ca="1">'Trial 5'!L44</f>
        <v>1168831.185618825</v>
      </c>
      <c r="M79" s="24">
        <f ca="1">'Trial 5'!M44</f>
        <v>1143533.1935521741</v>
      </c>
      <c r="N79" s="25">
        <f ca="1">SUM('Trial 5'!B44:M44)</f>
        <v>13874191.46467277</v>
      </c>
      <c r="O79" s="24">
        <f ca="1">'Trial 5'!O44</f>
        <v>1151864.8946707158</v>
      </c>
      <c r="P79" s="24">
        <f ca="1">'Trial 5'!P44</f>
        <v>1160207.8185730993</v>
      </c>
      <c r="Q79" s="24">
        <f ca="1">'Trial 5'!Q44</f>
        <v>1174561.4948793324</v>
      </c>
      <c r="R79" s="24">
        <f ca="1">'Trial 5'!R44</f>
        <v>1124398.9197076974</v>
      </c>
      <c r="S79" s="24">
        <f ca="1">'Trial 5'!S44</f>
        <v>1127068.4055461772</v>
      </c>
      <c r="T79" s="24">
        <f ca="1">'Trial 5'!T44</f>
        <v>1115755.0913175165</v>
      </c>
      <c r="U79" s="24">
        <f ca="1">'Trial 5'!U44</f>
        <v>1163620.2872911561</v>
      </c>
      <c r="V79" s="24">
        <f ca="1">'Trial 5'!V44</f>
        <v>1169765.0693746351</v>
      </c>
      <c r="W79" s="24">
        <f ca="1">'Trial 5'!W44</f>
        <v>1090526.7907605928</v>
      </c>
      <c r="X79" s="24">
        <f ca="1">'Trial 5'!X44</f>
        <v>1137334.7136642849</v>
      </c>
      <c r="Y79" s="24">
        <f ca="1">'Trial 5'!Y44</f>
        <v>1129773.7727006383</v>
      </c>
      <c r="Z79" s="24">
        <f ca="1">'Trial 5'!Z44</f>
        <v>1134341.4063511817</v>
      </c>
      <c r="AA79" s="25">
        <f ca="1">SUM('Trial 5'!O44:Z44)</f>
        <v>13679218.664837029</v>
      </c>
      <c r="AB79" s="24">
        <f ca="1">'Trial 5'!AB44</f>
        <v>1163682.7900553211</v>
      </c>
      <c r="AC79" s="24">
        <f ca="1">'Trial 5'!AC44</f>
        <v>1092094.0537718735</v>
      </c>
      <c r="AD79" s="24">
        <f ca="1">'Trial 5'!AD44</f>
        <v>1132289.834715408</v>
      </c>
      <c r="AE79" s="24">
        <f ca="1">'Trial 5'!AE44</f>
        <v>1105820.9639426856</v>
      </c>
      <c r="AF79" s="24">
        <f ca="1">'Trial 5'!AF44</f>
        <v>1149736.3719822422</v>
      </c>
      <c r="AG79" s="24">
        <f ca="1">'Trial 5'!AG44</f>
        <v>1136485.2349006964</v>
      </c>
      <c r="AH79" s="24">
        <f ca="1">'Trial 5'!AH44</f>
        <v>1084788.8666528028</v>
      </c>
      <c r="AI79" s="24">
        <f ca="1">'Trial 5'!AI44</f>
        <v>1125625.2972596341</v>
      </c>
      <c r="AJ79" s="24">
        <f ca="1">'Trial 5'!AJ44</f>
        <v>1117849.0358528271</v>
      </c>
      <c r="AK79" s="24">
        <f ca="1">'Trial 5'!AK44</f>
        <v>1149802.904808287</v>
      </c>
      <c r="AL79" s="24">
        <f ca="1">'Trial 5'!AL44</f>
        <v>1125318.5612802033</v>
      </c>
      <c r="AM79" s="24">
        <f ca="1">'Trial 5'!AM44</f>
        <v>1137441.5439531545</v>
      </c>
      <c r="AN79" s="25">
        <f ca="1">SUM('Trial 5'!AB44:AM44)</f>
        <v>13520935.459175136</v>
      </c>
      <c r="AO79" s="24">
        <f ca="1">'Trial 5'!AO44</f>
        <v>1173028.8715119883</v>
      </c>
      <c r="AP79" s="24">
        <f ca="1">'Trial 5'!AP44</f>
        <v>1107047.6642830016</v>
      </c>
      <c r="AQ79" s="24">
        <f ca="1">'Trial 5'!AQ44</f>
        <v>1080034.047616754</v>
      </c>
      <c r="AR79" s="24">
        <f ca="1">'Trial 5'!AR44</f>
        <v>1147949.7012275194</v>
      </c>
      <c r="AS79" s="24">
        <f ca="1">'Trial 5'!AS44</f>
        <v>1161409.7629102594</v>
      </c>
      <c r="AT79" s="24">
        <f ca="1">'Trial 5'!AT44</f>
        <v>1072716.6619533165</v>
      </c>
      <c r="AU79" s="24">
        <f ca="1">'Trial 5'!AU44</f>
        <v>1098016.2586195294</v>
      </c>
      <c r="AV79" s="24">
        <f ca="1">'Trial 5'!AV44</f>
        <v>1100254.8315605763</v>
      </c>
      <c r="AW79" s="24">
        <f ca="1">'Trial 5'!AW44</f>
        <v>1129506.5258734461</v>
      </c>
      <c r="AX79" s="24">
        <f ca="1">'Trial 5'!AX44</f>
        <v>1128763.285525342</v>
      </c>
      <c r="AY79" s="24">
        <f ca="1">'Trial 5'!AY44</f>
        <v>1084280.3736881646</v>
      </c>
      <c r="AZ79" s="24">
        <f ca="1">'Trial 5'!AZ44</f>
        <v>1120254.3759509565</v>
      </c>
      <c r="BA79" s="25">
        <f ca="1">SUM('Trial 5'!AO44:AZ44)</f>
        <v>13403262.360720856</v>
      </c>
      <c r="BB79" s="24">
        <f ca="1">'Trial 5'!BB44</f>
        <v>1144973.8597322484</v>
      </c>
      <c r="BC79" s="24">
        <f ca="1">'Trial 5'!BC44</f>
        <v>1144148.3969117906</v>
      </c>
      <c r="BD79" s="24">
        <f ca="1">'Trial 5'!BD44</f>
        <v>1131072.479391014</v>
      </c>
      <c r="BE79" s="24">
        <f ca="1">'Trial 5'!BE44</f>
        <v>1077600.2629728767</v>
      </c>
      <c r="BF79" s="24">
        <f ca="1">'Trial 5'!BF44</f>
        <v>1114804.409821617</v>
      </c>
      <c r="BG79" s="24">
        <f ca="1">'Trial 5'!BG44</f>
        <v>1062917.2669626051</v>
      </c>
      <c r="BH79" s="24">
        <f ca="1">'Trial 5'!BH44</f>
        <v>1090732.2763187077</v>
      </c>
      <c r="BI79" s="24">
        <f ca="1">'Trial 5'!BI44</f>
        <v>1117883.3550941795</v>
      </c>
      <c r="BJ79" s="24">
        <f ca="1">'Trial 5'!BJ44</f>
        <v>1093531.4800081318</v>
      </c>
      <c r="BK79" s="24">
        <f ca="1">'Trial 5'!BK44</f>
        <v>1065976.9803891359</v>
      </c>
      <c r="BL79" s="24">
        <f ca="1">'Trial 5'!BL44</f>
        <v>1128123.3387461207</v>
      </c>
      <c r="BM79" s="24">
        <f ca="1">'Trial 5'!BM44</f>
        <v>1124616.4412435314</v>
      </c>
      <c r="BN79" s="25">
        <f ca="1">SUM('Trial 5'!BB44:BM44)</f>
        <v>13296380.547591958</v>
      </c>
      <c r="BO79" s="24">
        <f ca="1">'Trial 5'!BO44</f>
        <v>1080610.6952108345</v>
      </c>
      <c r="BP79" s="24">
        <f ca="1">'Trial 5'!BP44</f>
        <v>1107062.8123291181</v>
      </c>
      <c r="BQ79" s="24">
        <f ca="1">'Trial 5'!BQ44</f>
        <v>1092515.1105826441</v>
      </c>
      <c r="BR79" s="24">
        <f ca="1">'Trial 5'!BR44</f>
        <v>1092102.6360722207</v>
      </c>
      <c r="BS79" s="24">
        <f ca="1">'Trial 5'!BS44</f>
        <v>1045831.742871917</v>
      </c>
      <c r="BT79" s="24">
        <f ca="1">'Trial 5'!BT44</f>
        <v>1053850.014599903</v>
      </c>
      <c r="BU79" s="24">
        <f ca="1">'Trial 5'!BU44</f>
        <v>1051078.990170276</v>
      </c>
      <c r="BV79" s="24">
        <f ca="1">'Trial 5'!BV44</f>
        <v>1042680.4768786858</v>
      </c>
      <c r="BW79" s="24">
        <f ca="1">'Trial 5'!BW44</f>
        <v>1078149.3250183193</v>
      </c>
      <c r="BX79" s="24">
        <f ca="1">'Trial 5'!BX44</f>
        <v>1030794.6114957104</v>
      </c>
      <c r="BY79" s="24">
        <f ca="1">'Trial 5'!BY44</f>
        <v>1107436.637363412</v>
      </c>
      <c r="BZ79" s="24">
        <f ca="1">'Trial 5'!BZ44</f>
        <v>1037808.5436908334</v>
      </c>
      <c r="CA79" s="25">
        <f ca="1">SUM('Trial 5'!BO44:BZ44)</f>
        <v>12819921.596283875</v>
      </c>
      <c r="CB79" s="24">
        <f ca="1">'Trial 5'!CB44</f>
        <v>1115459.0298278739</v>
      </c>
      <c r="CC79" s="24">
        <f ca="1">'Trial 5'!CC44</f>
        <v>1109346.1050080117</v>
      </c>
      <c r="CD79" s="24">
        <f ca="1">'Trial 5'!CD44</f>
        <v>1088209.6726051394</v>
      </c>
      <c r="CE79" s="24">
        <f ca="1">'Trial 5'!CE44</f>
        <v>1052936.3030960059</v>
      </c>
      <c r="CF79" s="24">
        <f ca="1">'Trial 5'!CF44</f>
        <v>1034644.553277998</v>
      </c>
      <c r="CG79" s="24">
        <f ca="1">'Trial 5'!CG44</f>
        <v>1059377.4603297233</v>
      </c>
      <c r="CH79" s="24">
        <f ca="1">'Trial 5'!CH44</f>
        <v>1028452.4274462248</v>
      </c>
      <c r="CI79" s="24">
        <f ca="1">'Trial 5'!CI44</f>
        <v>1071965.0080228713</v>
      </c>
      <c r="CJ79" s="24">
        <f ca="1">'Trial 5'!CJ44</f>
        <v>1085229.666572185</v>
      </c>
      <c r="CK79" s="24">
        <f ca="1">'Trial 5'!CK44</f>
        <v>1098671.6300077422</v>
      </c>
      <c r="CL79" s="24">
        <f ca="1">'Trial 5'!CL44</f>
        <v>1040314.7417524909</v>
      </c>
      <c r="CM79" s="24">
        <f ca="1">'Trial 5'!CM44</f>
        <v>1067115.3522670213</v>
      </c>
      <c r="CN79" s="25">
        <f ca="1">SUM('Trial 5'!CB44:CM44)</f>
        <v>12851721.950213287</v>
      </c>
      <c r="CO79" s="24">
        <f ca="1">'Trial 5'!CO44</f>
        <v>1058316.5053723794</v>
      </c>
      <c r="CP79" s="24">
        <f ca="1">'Trial 5'!CP44</f>
        <v>1051216.3373467687</v>
      </c>
      <c r="CQ79" s="24">
        <f ca="1">'Trial 5'!CQ44</f>
        <v>1051368.2992473308</v>
      </c>
      <c r="CR79" s="24">
        <f ca="1">'Trial 5'!CR44</f>
        <v>1053574.7906709127</v>
      </c>
      <c r="CS79" s="24">
        <f ca="1">'Trial 5'!CS44</f>
        <v>1050653.782149357</v>
      </c>
      <c r="CT79" s="24">
        <f ca="1">'Trial 5'!CT44</f>
        <v>1000036.596851656</v>
      </c>
      <c r="CU79" s="24">
        <f ca="1">'Trial 5'!CU44</f>
        <v>1081484.9632780815</v>
      </c>
      <c r="CV79" s="24">
        <f ca="1">'Trial 5'!CV44</f>
        <v>1021326.9121168074</v>
      </c>
      <c r="CW79" s="24">
        <f ca="1">'Trial 5'!CW44</f>
        <v>1031768.6806234577</v>
      </c>
      <c r="CX79" s="24">
        <f ca="1">'Trial 5'!CX44</f>
        <v>987823.15638830839</v>
      </c>
      <c r="CY79" s="24">
        <f ca="1">'Trial 5'!CY44</f>
        <v>1023052.7617683917</v>
      </c>
      <c r="CZ79" s="24">
        <f ca="1">'Trial 5'!CZ44</f>
        <v>1025207.6368037794</v>
      </c>
      <c r="DA79" s="25">
        <f ca="1">SUM('Trial 5'!CO44:CZ44)</f>
        <v>12435830.422617231</v>
      </c>
      <c r="DB79" s="24">
        <f ca="1">'Trial 5'!DB44</f>
        <v>1042300.9805560582</v>
      </c>
      <c r="DC79" s="24">
        <f ca="1">'Trial 5'!DC44</f>
        <v>1092642.5273569738</v>
      </c>
      <c r="DD79" s="24">
        <f ca="1">'Trial 5'!DD44</f>
        <v>996495.79960317269</v>
      </c>
      <c r="DE79" s="24">
        <f ca="1">'Trial 5'!DE44</f>
        <v>1062657.2461716463</v>
      </c>
      <c r="DF79" s="24">
        <f ca="1">'Trial 5'!DF44</f>
        <v>1098598.9243917863</v>
      </c>
      <c r="DG79" s="24">
        <f ca="1">'Trial 5'!DG44</f>
        <v>1033808.162895375</v>
      </c>
      <c r="DH79" s="24">
        <f ca="1">'Trial 5'!DH44</f>
        <v>1016954.0022773098</v>
      </c>
      <c r="DI79" s="24">
        <f ca="1">'Trial 5'!DI44</f>
        <v>1011365.4937691604</v>
      </c>
      <c r="DJ79" s="24">
        <f ca="1">'Trial 5'!DJ44</f>
        <v>1017973.3999601542</v>
      </c>
      <c r="DK79" s="24">
        <f ca="1">'Trial 5'!DK44</f>
        <v>973170.34823335754</v>
      </c>
      <c r="DL79" s="24">
        <f ca="1">'Trial 5'!DL44</f>
        <v>976946.95724813908</v>
      </c>
      <c r="DM79" s="24">
        <f ca="1">'Trial 5'!DM44</f>
        <v>1021843.8032193659</v>
      </c>
      <c r="DN79" s="25">
        <f ca="1">SUM('Trial 5'!DB44:DM44)</f>
        <v>12344757.645682499</v>
      </c>
      <c r="DO79" s="24">
        <f ca="1">'Trial 5'!DO44</f>
        <v>1090679.9607428256</v>
      </c>
      <c r="DP79" s="24">
        <f ca="1">'Trial 5'!DP44</f>
        <v>1069580.6983590994</v>
      </c>
      <c r="DQ79" s="24">
        <f ca="1">'Trial 5'!DQ44</f>
        <v>1016953.0401678822</v>
      </c>
      <c r="DR79" s="24">
        <f ca="1">'Trial 5'!DR44</f>
        <v>1073850.5042747238</v>
      </c>
      <c r="DS79" s="24">
        <f ca="1">'Trial 5'!DS44</f>
        <v>1003247.6285493656</v>
      </c>
      <c r="DT79" s="24">
        <f ca="1">'Trial 5'!DT44</f>
        <v>1052293.733446538</v>
      </c>
      <c r="DU79" s="24">
        <f ca="1">'Trial 5'!DU44</f>
        <v>1033071.1070310763</v>
      </c>
      <c r="DV79" s="24">
        <f ca="1">'Trial 5'!DV44</f>
        <v>1029740.8047336418</v>
      </c>
      <c r="DW79" s="24">
        <f ca="1">'Trial 5'!DW44</f>
        <v>1070044.6043517287</v>
      </c>
      <c r="DX79" s="24">
        <f ca="1">'Trial 5'!DX44</f>
        <v>991693.43044149247</v>
      </c>
      <c r="DY79" s="24">
        <f ca="1">'Trial 5'!DY44</f>
        <v>1000634.1837782949</v>
      </c>
      <c r="DZ79" s="24">
        <f ca="1">'Trial 5'!DZ44</f>
        <v>1006531.834368429</v>
      </c>
      <c r="EA79" s="25">
        <f ca="1">SUM('Trial 5'!DO44:DZ44)</f>
        <v>12438321.530245097</v>
      </c>
      <c r="EB79" s="24">
        <f ca="1">'Trial 5'!EB44</f>
        <v>1036852.9293162657</v>
      </c>
      <c r="EC79" s="24">
        <f ca="1">'Trial 5'!EC44</f>
        <v>1043203.1613138115</v>
      </c>
      <c r="ED79" s="24">
        <f ca="1">'Trial 5'!ED44</f>
        <v>1021201.9585242216</v>
      </c>
      <c r="EE79" s="24">
        <f ca="1">'Trial 5'!EE44</f>
        <v>994077.66153628111</v>
      </c>
      <c r="EF79" s="24">
        <f ca="1">'Trial 5'!EF44</f>
        <v>1021584.5883210427</v>
      </c>
      <c r="EG79" s="24">
        <f ca="1">'Trial 5'!EG44</f>
        <v>1046061.1561190989</v>
      </c>
      <c r="EH79" s="24">
        <f ca="1">'Trial 5'!EH44</f>
        <v>989619.28465011122</v>
      </c>
      <c r="EI79" s="24">
        <f ca="1">'Trial 5'!EI44</f>
        <v>1030212.0822377153</v>
      </c>
      <c r="EJ79" s="24">
        <f ca="1">'Trial 5'!EJ44</f>
        <v>1027034.362109278</v>
      </c>
      <c r="EK79" s="24">
        <f ca="1">'Trial 5'!EK44</f>
        <v>996408.0917349949</v>
      </c>
      <c r="EL79" s="24">
        <f ca="1">'Trial 5'!EL44</f>
        <v>1051852.3235120727</v>
      </c>
      <c r="EM79" s="24">
        <f ca="1">'Trial 5'!EM44</f>
        <v>996483.6512481313</v>
      </c>
      <c r="EN79" s="25">
        <f ca="1">SUM('Trial 5'!EB44:EM44)</f>
        <v>12254591.250623025</v>
      </c>
    </row>
    <row r="80" spans="1:144" ht="12.75" customHeight="1" x14ac:dyDescent="0.2">
      <c r="A80" s="11" t="str">
        <f>Labels!B101</f>
        <v>Trial 06</v>
      </c>
      <c r="B80" s="24">
        <f ca="1">'Trial 6'!B44</f>
        <v>1200091.9531301199</v>
      </c>
      <c r="C80" s="24">
        <f ca="1">'Trial 6'!C44</f>
        <v>1162547.1804422357</v>
      </c>
      <c r="D80" s="24">
        <f ca="1">'Trial 6'!D44</f>
        <v>1139541.2826300224</v>
      </c>
      <c r="E80" s="24">
        <f ca="1">'Trial 6'!E44</f>
        <v>1163606.6923437412</v>
      </c>
      <c r="F80" s="24">
        <f ca="1">'Trial 6'!F44</f>
        <v>1218981.7288896202</v>
      </c>
      <c r="G80" s="24">
        <f ca="1">'Trial 6'!G44</f>
        <v>1148298.5866925765</v>
      </c>
      <c r="H80" s="24">
        <f ca="1">'Trial 6'!H44</f>
        <v>1148376.2638647519</v>
      </c>
      <c r="I80" s="24">
        <f ca="1">'Trial 6'!I44</f>
        <v>1114328.9022735558</v>
      </c>
      <c r="J80" s="24">
        <f ca="1">'Trial 6'!J44</f>
        <v>1161641.4140128791</v>
      </c>
      <c r="K80" s="24">
        <f ca="1">'Trial 6'!K44</f>
        <v>1139082.120969556</v>
      </c>
      <c r="L80" s="24">
        <f ca="1">'Trial 6'!L44</f>
        <v>1152707.0858542605</v>
      </c>
      <c r="M80" s="24">
        <f ca="1">'Trial 6'!M44</f>
        <v>1152871.6856732203</v>
      </c>
      <c r="N80" s="25">
        <f ca="1">SUM('Trial 6'!B44:M44)</f>
        <v>13902074.896776538</v>
      </c>
      <c r="O80" s="24">
        <f ca="1">'Trial 6'!O44</f>
        <v>1156027.5129737929</v>
      </c>
      <c r="P80" s="24">
        <f ca="1">'Trial 6'!P44</f>
        <v>1164261.352182515</v>
      </c>
      <c r="Q80" s="24">
        <f ca="1">'Trial 6'!Q44</f>
        <v>1187113.1981837305</v>
      </c>
      <c r="R80" s="24">
        <f ca="1">'Trial 6'!R44</f>
        <v>1179026.9299034707</v>
      </c>
      <c r="S80" s="24">
        <f ca="1">'Trial 6'!S44</f>
        <v>1179091.0312918329</v>
      </c>
      <c r="T80" s="24">
        <f ca="1">'Trial 6'!T44</f>
        <v>1102253.2821007934</v>
      </c>
      <c r="U80" s="24">
        <f ca="1">'Trial 6'!U44</f>
        <v>1092408.8619086549</v>
      </c>
      <c r="V80" s="24">
        <f ca="1">'Trial 6'!V44</f>
        <v>1104005.7839839295</v>
      </c>
      <c r="W80" s="24">
        <f ca="1">'Trial 6'!W44</f>
        <v>1165885.6532757925</v>
      </c>
      <c r="X80" s="24">
        <f ca="1">'Trial 6'!X44</f>
        <v>1142200.8884719603</v>
      </c>
      <c r="Y80" s="24">
        <f ca="1">'Trial 6'!Y44</f>
        <v>1191522.8770015799</v>
      </c>
      <c r="Z80" s="24">
        <f ca="1">'Trial 6'!Z44</f>
        <v>1073759.186570379</v>
      </c>
      <c r="AA80" s="25">
        <f ca="1">SUM('Trial 6'!O44:Z44)</f>
        <v>13737556.557848435</v>
      </c>
      <c r="AB80" s="24">
        <f ca="1">'Trial 6'!AB44</f>
        <v>1142415.6449775447</v>
      </c>
      <c r="AC80" s="24">
        <f ca="1">'Trial 6'!AC44</f>
        <v>1133794.2811169003</v>
      </c>
      <c r="AD80" s="24">
        <f ca="1">'Trial 6'!AD44</f>
        <v>1159472.2107226965</v>
      </c>
      <c r="AE80" s="24">
        <f ca="1">'Trial 6'!AE44</f>
        <v>1129386.9826317464</v>
      </c>
      <c r="AF80" s="24">
        <f ca="1">'Trial 6'!AF44</f>
        <v>1139225.2360502782</v>
      </c>
      <c r="AG80" s="24">
        <f ca="1">'Trial 6'!AG44</f>
        <v>1094594.8453744075</v>
      </c>
      <c r="AH80" s="24">
        <f ca="1">'Trial 6'!AH44</f>
        <v>1124958.4365034648</v>
      </c>
      <c r="AI80" s="24">
        <f ca="1">'Trial 6'!AI44</f>
        <v>1093858.6256718279</v>
      </c>
      <c r="AJ80" s="24">
        <f ca="1">'Trial 6'!AJ44</f>
        <v>1110243.1762995166</v>
      </c>
      <c r="AK80" s="24">
        <f ca="1">'Trial 6'!AK44</f>
        <v>1097118.2016283956</v>
      </c>
      <c r="AL80" s="24">
        <f ca="1">'Trial 6'!AL44</f>
        <v>1103218.2447499598</v>
      </c>
      <c r="AM80" s="24">
        <f ca="1">'Trial 6'!AM44</f>
        <v>1110887.0901055797</v>
      </c>
      <c r="AN80" s="25">
        <f ca="1">SUM('Trial 6'!AB44:AM44)</f>
        <v>13439172.975832319</v>
      </c>
      <c r="AO80" s="24">
        <f ca="1">'Trial 6'!AO44</f>
        <v>1070491.8536498509</v>
      </c>
      <c r="AP80" s="24">
        <f ca="1">'Trial 6'!AP44</f>
        <v>1083574.8387759074</v>
      </c>
      <c r="AQ80" s="24">
        <f ca="1">'Trial 6'!AQ44</f>
        <v>1091693.5450632242</v>
      </c>
      <c r="AR80" s="24">
        <f ca="1">'Trial 6'!AR44</f>
        <v>1161011.712058638</v>
      </c>
      <c r="AS80" s="24">
        <f ca="1">'Trial 6'!AS44</f>
        <v>1109314.609262353</v>
      </c>
      <c r="AT80" s="24">
        <f ca="1">'Trial 6'!AT44</f>
        <v>1092661.792185853</v>
      </c>
      <c r="AU80" s="24">
        <f ca="1">'Trial 6'!AU44</f>
        <v>1152233.4711977791</v>
      </c>
      <c r="AV80" s="24">
        <f ca="1">'Trial 6'!AV44</f>
        <v>1129051.2553924269</v>
      </c>
      <c r="AW80" s="24">
        <f ca="1">'Trial 6'!AW44</f>
        <v>1132610.7021518087</v>
      </c>
      <c r="AX80" s="24">
        <f ca="1">'Trial 6'!AX44</f>
        <v>1079879.2793539923</v>
      </c>
      <c r="AY80" s="24">
        <f ca="1">'Trial 6'!AY44</f>
        <v>1084758.3534905345</v>
      </c>
      <c r="AZ80" s="24">
        <f ca="1">'Trial 6'!AZ44</f>
        <v>1084143.3485549076</v>
      </c>
      <c r="BA80" s="25">
        <f ca="1">SUM('Trial 6'!AO44:AZ44)</f>
        <v>13271424.761137277</v>
      </c>
      <c r="BB80" s="24">
        <f ca="1">'Trial 6'!BB44</f>
        <v>1078509.9444624721</v>
      </c>
      <c r="BC80" s="24">
        <f ca="1">'Trial 6'!BC44</f>
        <v>1137191.4667621311</v>
      </c>
      <c r="BD80" s="24">
        <f ca="1">'Trial 6'!BD44</f>
        <v>1041746.3387008691</v>
      </c>
      <c r="BE80" s="24">
        <f ca="1">'Trial 6'!BE44</f>
        <v>1035659.6744000047</v>
      </c>
      <c r="BF80" s="24">
        <f ca="1">'Trial 6'!BF44</f>
        <v>1080247.9330600102</v>
      </c>
      <c r="BG80" s="24">
        <f ca="1">'Trial 6'!BG44</f>
        <v>1120223.5778651347</v>
      </c>
      <c r="BH80" s="24">
        <f ca="1">'Trial 6'!BH44</f>
        <v>1038016.1345004861</v>
      </c>
      <c r="BI80" s="24">
        <f ca="1">'Trial 6'!BI44</f>
        <v>1126508.969905522</v>
      </c>
      <c r="BJ80" s="24">
        <f ca="1">'Trial 6'!BJ44</f>
        <v>1068117.9477948996</v>
      </c>
      <c r="BK80" s="24">
        <f ca="1">'Trial 6'!BK44</f>
        <v>1124952.5605501668</v>
      </c>
      <c r="BL80" s="24">
        <f ca="1">'Trial 6'!BL44</f>
        <v>1142982.7248985779</v>
      </c>
      <c r="BM80" s="24">
        <f ca="1">'Trial 6'!BM44</f>
        <v>1095830.6767552998</v>
      </c>
      <c r="BN80" s="25">
        <f ca="1">SUM('Trial 6'!BB44:BM44)</f>
        <v>13089987.949655574</v>
      </c>
      <c r="BO80" s="24">
        <f ca="1">'Trial 6'!BO44</f>
        <v>1060335.5801405434</v>
      </c>
      <c r="BP80" s="24">
        <f ca="1">'Trial 6'!BP44</f>
        <v>1027885.3126513587</v>
      </c>
      <c r="BQ80" s="24">
        <f ca="1">'Trial 6'!BQ44</f>
        <v>1071865.3425320319</v>
      </c>
      <c r="BR80" s="24">
        <f ca="1">'Trial 6'!BR44</f>
        <v>1070765.1461374604</v>
      </c>
      <c r="BS80" s="24">
        <f ca="1">'Trial 6'!BS44</f>
        <v>1047429.6380980093</v>
      </c>
      <c r="BT80" s="24">
        <f ca="1">'Trial 6'!BT44</f>
        <v>1086627.4919261746</v>
      </c>
      <c r="BU80" s="24">
        <f ca="1">'Trial 6'!BU44</f>
        <v>1071596.2539339419</v>
      </c>
      <c r="BV80" s="24">
        <f ca="1">'Trial 6'!BV44</f>
        <v>1101500.2833967875</v>
      </c>
      <c r="BW80" s="24">
        <f ca="1">'Trial 6'!BW44</f>
        <v>1093228.9394522719</v>
      </c>
      <c r="BX80" s="24">
        <f ca="1">'Trial 6'!BX44</f>
        <v>1059923.5583052351</v>
      </c>
      <c r="BY80" s="24">
        <f ca="1">'Trial 6'!BY44</f>
        <v>1095541.9399802219</v>
      </c>
      <c r="BZ80" s="24">
        <f ca="1">'Trial 6'!BZ44</f>
        <v>1060575.0865180092</v>
      </c>
      <c r="CA80" s="25">
        <f ca="1">SUM('Trial 6'!BO44:BZ44)</f>
        <v>12847274.573072046</v>
      </c>
      <c r="CB80" s="24">
        <f ca="1">'Trial 6'!CB44</f>
        <v>1121316.1135611404</v>
      </c>
      <c r="CC80" s="24">
        <f ca="1">'Trial 6'!CC44</f>
        <v>1068198.7605142707</v>
      </c>
      <c r="CD80" s="24">
        <f ca="1">'Trial 6'!CD44</f>
        <v>1057054.4634641248</v>
      </c>
      <c r="CE80" s="24">
        <f ca="1">'Trial 6'!CE44</f>
        <v>1032457.5570184096</v>
      </c>
      <c r="CF80" s="24">
        <f ca="1">'Trial 6'!CF44</f>
        <v>1040656.9969970657</v>
      </c>
      <c r="CG80" s="24">
        <f ca="1">'Trial 6'!CG44</f>
        <v>1065512.5394636351</v>
      </c>
      <c r="CH80" s="24">
        <f ca="1">'Trial 6'!CH44</f>
        <v>1045600.3643547716</v>
      </c>
      <c r="CI80" s="24">
        <f ca="1">'Trial 6'!CI44</f>
        <v>1077082.362717554</v>
      </c>
      <c r="CJ80" s="24">
        <f ca="1">'Trial 6'!CJ44</f>
        <v>1028728.1338323139</v>
      </c>
      <c r="CK80" s="24">
        <f ca="1">'Trial 6'!CK44</f>
        <v>1082425.1292269318</v>
      </c>
      <c r="CL80" s="24">
        <f ca="1">'Trial 6'!CL44</f>
        <v>1038451.8708882497</v>
      </c>
      <c r="CM80" s="24">
        <f ca="1">'Trial 6'!CM44</f>
        <v>1086221.6852786562</v>
      </c>
      <c r="CN80" s="25">
        <f ca="1">SUM('Trial 6'!CB44:CM44)</f>
        <v>12743705.977317123</v>
      </c>
      <c r="CO80" s="24">
        <f ca="1">'Trial 6'!CO44</f>
        <v>1063973.8836214917</v>
      </c>
      <c r="CP80" s="24">
        <f ca="1">'Trial 6'!CP44</f>
        <v>1053100.658483329</v>
      </c>
      <c r="CQ80" s="24">
        <f ca="1">'Trial 6'!CQ44</f>
        <v>1041716.9285940529</v>
      </c>
      <c r="CR80" s="24">
        <f ca="1">'Trial 6'!CR44</f>
        <v>1078458.7530350301</v>
      </c>
      <c r="CS80" s="24">
        <f ca="1">'Trial 6'!CS44</f>
        <v>1054195.5720723239</v>
      </c>
      <c r="CT80" s="24">
        <f ca="1">'Trial 6'!CT44</f>
        <v>992444.14783081552</v>
      </c>
      <c r="CU80" s="24">
        <f ca="1">'Trial 6'!CU44</f>
        <v>1028292.2831170191</v>
      </c>
      <c r="CV80" s="24">
        <f ca="1">'Trial 6'!CV44</f>
        <v>1068988.5781885155</v>
      </c>
      <c r="CW80" s="24">
        <f ca="1">'Trial 6'!CW44</f>
        <v>1101387.7443942283</v>
      </c>
      <c r="CX80" s="24">
        <f ca="1">'Trial 6'!CX44</f>
        <v>1047922.2037987086</v>
      </c>
      <c r="CY80" s="24">
        <f ca="1">'Trial 6'!CY44</f>
        <v>1101631.6413086569</v>
      </c>
      <c r="CZ80" s="24">
        <f ca="1">'Trial 6'!CZ44</f>
        <v>1094327.5291446913</v>
      </c>
      <c r="DA80" s="25">
        <f ca="1">SUM('Trial 6'!CO44:CZ44)</f>
        <v>12726439.923588863</v>
      </c>
      <c r="DB80" s="24">
        <f ca="1">'Trial 6'!DB44</f>
        <v>1080997.4530250011</v>
      </c>
      <c r="DC80" s="24">
        <f ca="1">'Trial 6'!DC44</f>
        <v>1072085.6692784319</v>
      </c>
      <c r="DD80" s="24">
        <f ca="1">'Trial 6'!DD44</f>
        <v>1017342.0798468126</v>
      </c>
      <c r="DE80" s="24">
        <f ca="1">'Trial 6'!DE44</f>
        <v>1071560.5131081201</v>
      </c>
      <c r="DF80" s="24">
        <f ca="1">'Trial 6'!DF44</f>
        <v>984290.35064005398</v>
      </c>
      <c r="DG80" s="24">
        <f ca="1">'Trial 6'!DG44</f>
        <v>1015370.3284069919</v>
      </c>
      <c r="DH80" s="24">
        <f ca="1">'Trial 6'!DH44</f>
        <v>1023642.0398618325</v>
      </c>
      <c r="DI80" s="24">
        <f ca="1">'Trial 6'!DI44</f>
        <v>1011694.6159316085</v>
      </c>
      <c r="DJ80" s="24">
        <f ca="1">'Trial 6'!DJ44</f>
        <v>1072365.7949985357</v>
      </c>
      <c r="DK80" s="24">
        <f ca="1">'Trial 6'!DK44</f>
        <v>1071482.2861174813</v>
      </c>
      <c r="DL80" s="24">
        <f ca="1">'Trial 6'!DL44</f>
        <v>1006096.7801320226</v>
      </c>
      <c r="DM80" s="24">
        <f ca="1">'Trial 6'!DM44</f>
        <v>1043172.049574283</v>
      </c>
      <c r="DN80" s="25">
        <f ca="1">SUM('Trial 6'!DB44:DM44)</f>
        <v>12470099.960921176</v>
      </c>
      <c r="DO80" s="24">
        <f ca="1">'Trial 6'!DO44</f>
        <v>1063580.8563713769</v>
      </c>
      <c r="DP80" s="24">
        <f ca="1">'Trial 6'!DP44</f>
        <v>1020158.9633403542</v>
      </c>
      <c r="DQ80" s="24">
        <f ca="1">'Trial 6'!DQ44</f>
        <v>1002220.4502869467</v>
      </c>
      <c r="DR80" s="24">
        <f ca="1">'Trial 6'!DR44</f>
        <v>979764.41694485117</v>
      </c>
      <c r="DS80" s="24">
        <f ca="1">'Trial 6'!DS44</f>
        <v>999941.2944513493</v>
      </c>
      <c r="DT80" s="24">
        <f ca="1">'Trial 6'!DT44</f>
        <v>1048070.1891694735</v>
      </c>
      <c r="DU80" s="24">
        <f ca="1">'Trial 6'!DU44</f>
        <v>972236.34291754512</v>
      </c>
      <c r="DV80" s="24">
        <f ca="1">'Trial 6'!DV44</f>
        <v>996648.82310416177</v>
      </c>
      <c r="DW80" s="24">
        <f ca="1">'Trial 6'!DW44</f>
        <v>1047612.1131108548</v>
      </c>
      <c r="DX80" s="24">
        <f ca="1">'Trial 6'!DX44</f>
        <v>1050786.2178379565</v>
      </c>
      <c r="DY80" s="24">
        <f ca="1">'Trial 6'!DY44</f>
        <v>1010980.6079401253</v>
      </c>
      <c r="DZ80" s="24">
        <f ca="1">'Trial 6'!DZ44</f>
        <v>995463.88284229604</v>
      </c>
      <c r="EA80" s="25">
        <f ca="1">SUM('Trial 6'!DO44:DZ44)</f>
        <v>12187464.158317292</v>
      </c>
      <c r="EB80" s="24">
        <f ca="1">'Trial 6'!EB44</f>
        <v>1031084.9727837984</v>
      </c>
      <c r="EC80" s="24">
        <f ca="1">'Trial 6'!EC44</f>
        <v>976491.06104601466</v>
      </c>
      <c r="ED80" s="24">
        <f ca="1">'Trial 6'!ED44</f>
        <v>1058268.3582512378</v>
      </c>
      <c r="EE80" s="24">
        <f ca="1">'Trial 6'!EE44</f>
        <v>1071390.9098179657</v>
      </c>
      <c r="EF80" s="24">
        <f ca="1">'Trial 6'!EF44</f>
        <v>1020374.0469307099</v>
      </c>
      <c r="EG80" s="24">
        <f ca="1">'Trial 6'!EG44</f>
        <v>968721.78058080398</v>
      </c>
      <c r="EH80" s="24">
        <f ca="1">'Trial 6'!EH44</f>
        <v>1005272.8834970633</v>
      </c>
      <c r="EI80" s="24">
        <f ca="1">'Trial 6'!EI44</f>
        <v>1014969.6119421488</v>
      </c>
      <c r="EJ80" s="24">
        <f ca="1">'Trial 6'!EJ44</f>
        <v>1052590.6706274687</v>
      </c>
      <c r="EK80" s="24">
        <f ca="1">'Trial 6'!EK44</f>
        <v>1018532.5091591913</v>
      </c>
      <c r="EL80" s="24">
        <f ca="1">'Trial 6'!EL44</f>
        <v>1056873.0333154723</v>
      </c>
      <c r="EM80" s="24">
        <f ca="1">'Trial 6'!EM44</f>
        <v>1065628.798173527</v>
      </c>
      <c r="EN80" s="25">
        <f ca="1">SUM('Trial 6'!EB44:EM44)</f>
        <v>12340198.636125399</v>
      </c>
    </row>
    <row r="81" spans="1:144" ht="12.75" customHeight="1" x14ac:dyDescent="0.2">
      <c r="A81" s="11" t="str">
        <f>Labels!B102</f>
        <v>Trial 07</v>
      </c>
      <c r="B81" s="24">
        <f ca="1">'Trial 7'!B44</f>
        <v>1133322.4562974693</v>
      </c>
      <c r="C81" s="24">
        <f ca="1">'Trial 7'!C44</f>
        <v>1167894.8034003137</v>
      </c>
      <c r="D81" s="24">
        <f ca="1">'Trial 7'!D44</f>
        <v>1120598.0308422225</v>
      </c>
      <c r="E81" s="24">
        <f ca="1">'Trial 7'!E44</f>
        <v>1135498.1014932774</v>
      </c>
      <c r="F81" s="24">
        <f ca="1">'Trial 7'!F44</f>
        <v>1122256.2614107677</v>
      </c>
      <c r="G81" s="24">
        <f ca="1">'Trial 7'!G44</f>
        <v>1190192.7243847782</v>
      </c>
      <c r="H81" s="24">
        <f ca="1">'Trial 7'!H44</f>
        <v>1162295.7435726882</v>
      </c>
      <c r="I81" s="24">
        <f ca="1">'Trial 7'!I44</f>
        <v>1197906.6026586322</v>
      </c>
      <c r="J81" s="24">
        <f ca="1">'Trial 7'!J44</f>
        <v>1192205.8055750355</v>
      </c>
      <c r="K81" s="24">
        <f ca="1">'Trial 7'!K44</f>
        <v>1160743.7526224174</v>
      </c>
      <c r="L81" s="24">
        <f ca="1">'Trial 7'!L44</f>
        <v>1124336.2048278539</v>
      </c>
      <c r="M81" s="24">
        <f ca="1">'Trial 7'!M44</f>
        <v>1133508.8083163518</v>
      </c>
      <c r="N81" s="25">
        <f ca="1">SUM('Trial 7'!B44:M44)</f>
        <v>13840759.295401808</v>
      </c>
      <c r="O81" s="24">
        <f ca="1">'Trial 7'!O44</f>
        <v>1121868.6384617893</v>
      </c>
      <c r="P81" s="24">
        <f ca="1">'Trial 7'!P44</f>
        <v>1191175.644466711</v>
      </c>
      <c r="Q81" s="24">
        <f ca="1">'Trial 7'!Q44</f>
        <v>1111823.5822306687</v>
      </c>
      <c r="R81" s="24">
        <f ca="1">'Trial 7'!R44</f>
        <v>1174814.2520525598</v>
      </c>
      <c r="S81" s="24">
        <f ca="1">'Trial 7'!S44</f>
        <v>1127843.4754413646</v>
      </c>
      <c r="T81" s="24">
        <f ca="1">'Trial 7'!T44</f>
        <v>1152059.5549604106</v>
      </c>
      <c r="U81" s="24">
        <f ca="1">'Trial 7'!U44</f>
        <v>1191234.1134376067</v>
      </c>
      <c r="V81" s="24">
        <f ca="1">'Trial 7'!V44</f>
        <v>1073867.9683121303</v>
      </c>
      <c r="W81" s="24">
        <f ca="1">'Trial 7'!W44</f>
        <v>1171006.3264398004</v>
      </c>
      <c r="X81" s="24">
        <f ca="1">'Trial 7'!X44</f>
        <v>1159836.2341517981</v>
      </c>
      <c r="Y81" s="24">
        <f ca="1">'Trial 7'!Y44</f>
        <v>1103092.0067553315</v>
      </c>
      <c r="Z81" s="24">
        <f ca="1">'Trial 7'!Z44</f>
        <v>1134353.6608423584</v>
      </c>
      <c r="AA81" s="25">
        <f ca="1">SUM('Trial 7'!O44:Z44)</f>
        <v>13712975.457552528</v>
      </c>
      <c r="AB81" s="24">
        <f ca="1">'Trial 7'!AB44</f>
        <v>1109847.1199264515</v>
      </c>
      <c r="AC81" s="24">
        <f ca="1">'Trial 7'!AC44</f>
        <v>1121552.643569567</v>
      </c>
      <c r="AD81" s="24">
        <f ca="1">'Trial 7'!AD44</f>
        <v>1147894.2812902867</v>
      </c>
      <c r="AE81" s="24">
        <f ca="1">'Trial 7'!AE44</f>
        <v>1090871.8777175108</v>
      </c>
      <c r="AF81" s="24">
        <f ca="1">'Trial 7'!AF44</f>
        <v>1101143.4094642347</v>
      </c>
      <c r="AG81" s="24">
        <f ca="1">'Trial 7'!AG44</f>
        <v>1119415.3716842018</v>
      </c>
      <c r="AH81" s="24">
        <f ca="1">'Trial 7'!AH44</f>
        <v>1162174.8653848884</v>
      </c>
      <c r="AI81" s="24">
        <f ca="1">'Trial 7'!AI44</f>
        <v>1138674.2166088836</v>
      </c>
      <c r="AJ81" s="24">
        <f ca="1">'Trial 7'!AJ44</f>
        <v>1172473.5849836161</v>
      </c>
      <c r="AK81" s="24">
        <f ca="1">'Trial 7'!AK44</f>
        <v>1149792.5494435243</v>
      </c>
      <c r="AL81" s="24">
        <f ca="1">'Trial 7'!AL44</f>
        <v>1117555.2764803383</v>
      </c>
      <c r="AM81" s="24">
        <f ca="1">'Trial 7'!AM44</f>
        <v>1084729.7534399782</v>
      </c>
      <c r="AN81" s="25">
        <f ca="1">SUM('Trial 7'!AB44:AM44)</f>
        <v>13516124.949993482</v>
      </c>
      <c r="AO81" s="24">
        <f ca="1">'Trial 7'!AO44</f>
        <v>1084867.2640828856</v>
      </c>
      <c r="AP81" s="24">
        <f ca="1">'Trial 7'!AP44</f>
        <v>1113394.6921528501</v>
      </c>
      <c r="AQ81" s="24">
        <f ca="1">'Trial 7'!AQ44</f>
        <v>1095328.2865068442</v>
      </c>
      <c r="AR81" s="24">
        <f ca="1">'Trial 7'!AR44</f>
        <v>1134076.6650142472</v>
      </c>
      <c r="AS81" s="24">
        <f ca="1">'Trial 7'!AS44</f>
        <v>1098908.2079618052</v>
      </c>
      <c r="AT81" s="24">
        <f ca="1">'Trial 7'!AT44</f>
        <v>1128188.0403295152</v>
      </c>
      <c r="AU81" s="24">
        <f ca="1">'Trial 7'!AU44</f>
        <v>1044927.3752206152</v>
      </c>
      <c r="AV81" s="24">
        <f ca="1">'Trial 7'!AV44</f>
        <v>1064700.5600755434</v>
      </c>
      <c r="AW81" s="24">
        <f ca="1">'Trial 7'!AW44</f>
        <v>1134162.3934085367</v>
      </c>
      <c r="AX81" s="24">
        <f ca="1">'Trial 7'!AX44</f>
        <v>1112740.1879420581</v>
      </c>
      <c r="AY81" s="24">
        <f ca="1">'Trial 7'!AY44</f>
        <v>1087141.2907845834</v>
      </c>
      <c r="AZ81" s="24">
        <f ca="1">'Trial 7'!AZ44</f>
        <v>1069520.0674919707</v>
      </c>
      <c r="BA81" s="25">
        <f ca="1">SUM('Trial 7'!AO44:AZ44)</f>
        <v>13167955.030971456</v>
      </c>
      <c r="BB81" s="24">
        <f ca="1">'Trial 7'!BB44</f>
        <v>1108933.6850268021</v>
      </c>
      <c r="BC81" s="24">
        <f ca="1">'Trial 7'!BC44</f>
        <v>1087487.5711756533</v>
      </c>
      <c r="BD81" s="24">
        <f ca="1">'Trial 7'!BD44</f>
        <v>1085961.039287142</v>
      </c>
      <c r="BE81" s="24">
        <f ca="1">'Trial 7'!BE44</f>
        <v>1092482.9016647462</v>
      </c>
      <c r="BF81" s="24">
        <f ca="1">'Trial 7'!BF44</f>
        <v>1064338.0959434339</v>
      </c>
      <c r="BG81" s="24">
        <f ca="1">'Trial 7'!BG44</f>
        <v>1136257.2351521302</v>
      </c>
      <c r="BH81" s="24">
        <f ca="1">'Trial 7'!BH44</f>
        <v>1047617.4581584985</v>
      </c>
      <c r="BI81" s="24">
        <f ca="1">'Trial 7'!BI44</f>
        <v>1069033.2731942884</v>
      </c>
      <c r="BJ81" s="24">
        <f ca="1">'Trial 7'!BJ44</f>
        <v>1117592.4693831948</v>
      </c>
      <c r="BK81" s="24">
        <f ca="1">'Trial 7'!BK44</f>
        <v>1070188.5223138053</v>
      </c>
      <c r="BL81" s="24">
        <f ca="1">'Trial 7'!BL44</f>
        <v>1112765.8960477659</v>
      </c>
      <c r="BM81" s="24">
        <f ca="1">'Trial 7'!BM44</f>
        <v>1081318.1337441131</v>
      </c>
      <c r="BN81" s="25">
        <f ca="1">SUM('Trial 7'!BB44:BM44)</f>
        <v>13073976.281091575</v>
      </c>
      <c r="BO81" s="24">
        <f ca="1">'Trial 7'!BO44</f>
        <v>1064195.536394607</v>
      </c>
      <c r="BP81" s="24">
        <f ca="1">'Trial 7'!BP44</f>
        <v>1065775.6498868221</v>
      </c>
      <c r="BQ81" s="24">
        <f ca="1">'Trial 7'!BQ44</f>
        <v>1048789.9831038308</v>
      </c>
      <c r="BR81" s="24">
        <f ca="1">'Trial 7'!BR44</f>
        <v>1096151.4938457699</v>
      </c>
      <c r="BS81" s="24">
        <f ca="1">'Trial 7'!BS44</f>
        <v>1075114.2107015676</v>
      </c>
      <c r="BT81" s="24">
        <f ca="1">'Trial 7'!BT44</f>
        <v>1124682.6135661514</v>
      </c>
      <c r="BU81" s="24">
        <f ca="1">'Trial 7'!BU44</f>
        <v>1038209.7475276839</v>
      </c>
      <c r="BV81" s="24">
        <f ca="1">'Trial 7'!BV44</f>
        <v>1084294.7287371564</v>
      </c>
      <c r="BW81" s="24">
        <f ca="1">'Trial 7'!BW44</f>
        <v>1068046.6597263289</v>
      </c>
      <c r="BX81" s="24">
        <f ca="1">'Trial 7'!BX44</f>
        <v>1081853.1545722308</v>
      </c>
      <c r="BY81" s="24">
        <f ca="1">'Trial 7'!BY44</f>
        <v>1082695.0380014479</v>
      </c>
      <c r="BZ81" s="24">
        <f ca="1">'Trial 7'!BZ44</f>
        <v>1098674.7396390396</v>
      </c>
      <c r="CA81" s="25">
        <f ca="1">SUM('Trial 7'!BO44:BZ44)</f>
        <v>12928483.555702638</v>
      </c>
      <c r="CB81" s="24">
        <f ca="1">'Trial 7'!CB44</f>
        <v>1121189.7628125281</v>
      </c>
      <c r="CC81" s="24">
        <f ca="1">'Trial 7'!CC44</f>
        <v>1024457.4719059828</v>
      </c>
      <c r="CD81" s="24">
        <f ca="1">'Trial 7'!CD44</f>
        <v>1028485.7318137443</v>
      </c>
      <c r="CE81" s="24">
        <f ca="1">'Trial 7'!CE44</f>
        <v>1045922.0154593155</v>
      </c>
      <c r="CF81" s="24">
        <f ca="1">'Trial 7'!CF44</f>
        <v>1031480.4864048128</v>
      </c>
      <c r="CG81" s="24">
        <f ca="1">'Trial 7'!CG44</f>
        <v>1056192.2297373728</v>
      </c>
      <c r="CH81" s="24">
        <f ca="1">'Trial 7'!CH44</f>
        <v>1058290.4876984435</v>
      </c>
      <c r="CI81" s="24">
        <f ca="1">'Trial 7'!CI44</f>
        <v>1049253.6982888107</v>
      </c>
      <c r="CJ81" s="24">
        <f ca="1">'Trial 7'!CJ44</f>
        <v>1077105.7667347929</v>
      </c>
      <c r="CK81" s="24">
        <f ca="1">'Trial 7'!CK44</f>
        <v>1083353.0097229152</v>
      </c>
      <c r="CL81" s="24">
        <f ca="1">'Trial 7'!CL44</f>
        <v>1035189.5992343391</v>
      </c>
      <c r="CM81" s="24">
        <f ca="1">'Trial 7'!CM44</f>
        <v>1040107.8236841323</v>
      </c>
      <c r="CN81" s="25">
        <f ca="1">SUM('Trial 7'!CB44:CM44)</f>
        <v>12651028.083497187</v>
      </c>
      <c r="CO81" s="24">
        <f ca="1">'Trial 7'!CO44</f>
        <v>1072064.047316558</v>
      </c>
      <c r="CP81" s="24">
        <f ca="1">'Trial 7'!CP44</f>
        <v>1037039.5605807857</v>
      </c>
      <c r="CQ81" s="24">
        <f ca="1">'Trial 7'!CQ44</f>
        <v>1080039.3194673425</v>
      </c>
      <c r="CR81" s="24">
        <f ca="1">'Trial 7'!CR44</f>
        <v>1005516.6317343665</v>
      </c>
      <c r="CS81" s="24">
        <f ca="1">'Trial 7'!CS44</f>
        <v>1059320.0764275345</v>
      </c>
      <c r="CT81" s="24">
        <f ca="1">'Trial 7'!CT44</f>
        <v>1022768.758533739</v>
      </c>
      <c r="CU81" s="24">
        <f ca="1">'Trial 7'!CU44</f>
        <v>1035387.1685612636</v>
      </c>
      <c r="CV81" s="24">
        <f ca="1">'Trial 7'!CV44</f>
        <v>1032976.6350059456</v>
      </c>
      <c r="CW81" s="24">
        <f ca="1">'Trial 7'!CW44</f>
        <v>1053420.4488769646</v>
      </c>
      <c r="CX81" s="24">
        <f ca="1">'Trial 7'!CX44</f>
        <v>1018481.049355016</v>
      </c>
      <c r="CY81" s="24">
        <f ca="1">'Trial 7'!CY44</f>
        <v>991146.95907684276</v>
      </c>
      <c r="CZ81" s="24">
        <f ca="1">'Trial 7'!CZ44</f>
        <v>1073468.2598589279</v>
      </c>
      <c r="DA81" s="25">
        <f ca="1">SUM('Trial 7'!CO44:CZ44)</f>
        <v>12481628.914795285</v>
      </c>
      <c r="DB81" s="24">
        <f ca="1">'Trial 7'!DB44</f>
        <v>1006485.7618577461</v>
      </c>
      <c r="DC81" s="24">
        <f ca="1">'Trial 7'!DC44</f>
        <v>998512.31060407823</v>
      </c>
      <c r="DD81" s="24">
        <f ca="1">'Trial 7'!DD44</f>
        <v>1042787.335820001</v>
      </c>
      <c r="DE81" s="24">
        <f ca="1">'Trial 7'!DE44</f>
        <v>1077634.3420592574</v>
      </c>
      <c r="DF81" s="24">
        <f ca="1">'Trial 7'!DF44</f>
        <v>1040766.7480623022</v>
      </c>
      <c r="DG81" s="24">
        <f ca="1">'Trial 7'!DG44</f>
        <v>1027671.0162231334</v>
      </c>
      <c r="DH81" s="24">
        <f ca="1">'Trial 7'!DH44</f>
        <v>1020102.6534614972</v>
      </c>
      <c r="DI81" s="24">
        <f ca="1">'Trial 7'!DI44</f>
        <v>1067065.9613999818</v>
      </c>
      <c r="DJ81" s="24">
        <f ca="1">'Trial 7'!DJ44</f>
        <v>1032138.926945262</v>
      </c>
      <c r="DK81" s="24">
        <f ca="1">'Trial 7'!DK44</f>
        <v>997412.9815012766</v>
      </c>
      <c r="DL81" s="24">
        <f ca="1">'Trial 7'!DL44</f>
        <v>1014619.7151849339</v>
      </c>
      <c r="DM81" s="24">
        <f ca="1">'Trial 7'!DM44</f>
        <v>1031619.7279002637</v>
      </c>
      <c r="DN81" s="25">
        <f ca="1">SUM('Trial 7'!DB44:DM44)</f>
        <v>12356817.481019735</v>
      </c>
      <c r="DO81" s="24">
        <f ca="1">'Trial 7'!DO44</f>
        <v>1068040.9290095351</v>
      </c>
      <c r="DP81" s="24">
        <f ca="1">'Trial 7'!DP44</f>
        <v>992119.58863555617</v>
      </c>
      <c r="DQ81" s="24">
        <f ca="1">'Trial 7'!DQ44</f>
        <v>1055985.7543454596</v>
      </c>
      <c r="DR81" s="24">
        <f ca="1">'Trial 7'!DR44</f>
        <v>1046552.0777710935</v>
      </c>
      <c r="DS81" s="24">
        <f ca="1">'Trial 7'!DS44</f>
        <v>961652.68060830631</v>
      </c>
      <c r="DT81" s="24">
        <f ca="1">'Trial 7'!DT44</f>
        <v>1059878.1763719153</v>
      </c>
      <c r="DU81" s="24">
        <f ca="1">'Trial 7'!DU44</f>
        <v>978970.08456417662</v>
      </c>
      <c r="DV81" s="24">
        <f ca="1">'Trial 7'!DV44</f>
        <v>1017743.4553897596</v>
      </c>
      <c r="DW81" s="24">
        <f ca="1">'Trial 7'!DW44</f>
        <v>987925.41856214777</v>
      </c>
      <c r="DX81" s="24">
        <f ca="1">'Trial 7'!DX44</f>
        <v>1010276.6481198524</v>
      </c>
      <c r="DY81" s="24">
        <f ca="1">'Trial 7'!DY44</f>
        <v>956330.31419306516</v>
      </c>
      <c r="DZ81" s="24">
        <f ca="1">'Trial 7'!DZ44</f>
        <v>987838.54662173637</v>
      </c>
      <c r="EA81" s="25">
        <f ca="1">SUM('Trial 7'!DO44:DZ44)</f>
        <v>12123313.674192602</v>
      </c>
      <c r="EB81" s="24">
        <f ca="1">'Trial 7'!EB44</f>
        <v>978655.35257659759</v>
      </c>
      <c r="EC81" s="24">
        <f ca="1">'Trial 7'!EC44</f>
        <v>1002571.2464074374</v>
      </c>
      <c r="ED81" s="24">
        <f ca="1">'Trial 7'!ED44</f>
        <v>1045207.9743530013</v>
      </c>
      <c r="EE81" s="24">
        <f ca="1">'Trial 7'!EE44</f>
        <v>1040642.2435966632</v>
      </c>
      <c r="EF81" s="24">
        <f ca="1">'Trial 7'!EF44</f>
        <v>979571.32729235513</v>
      </c>
      <c r="EG81" s="24">
        <f ca="1">'Trial 7'!EG44</f>
        <v>1003784.5893287044</v>
      </c>
      <c r="EH81" s="24">
        <f ca="1">'Trial 7'!EH44</f>
        <v>1048271.1351805665</v>
      </c>
      <c r="EI81" s="24">
        <f ca="1">'Trial 7'!EI44</f>
        <v>1035536.1018133656</v>
      </c>
      <c r="EJ81" s="24">
        <f ca="1">'Trial 7'!EJ44</f>
        <v>1032894.5271080531</v>
      </c>
      <c r="EK81" s="24">
        <f ca="1">'Trial 7'!EK44</f>
        <v>952325.84412708133</v>
      </c>
      <c r="EL81" s="24">
        <f ca="1">'Trial 7'!EL44</f>
        <v>1056107.0542685452</v>
      </c>
      <c r="EM81" s="24">
        <f ca="1">'Trial 7'!EM44</f>
        <v>983112.65142710705</v>
      </c>
      <c r="EN81" s="25">
        <f ca="1">SUM('Trial 7'!EB44:EM44)</f>
        <v>12158680.047479477</v>
      </c>
    </row>
    <row r="82" spans="1:144" ht="12.75" customHeight="1" x14ac:dyDescent="0.2">
      <c r="A82" s="11" t="str">
        <f>Labels!B103</f>
        <v>Trial 08</v>
      </c>
      <c r="B82" s="24">
        <f ca="1">'Trial 8'!B44</f>
        <v>1139007.9981070284</v>
      </c>
      <c r="C82" s="24">
        <f ca="1">'Trial 8'!C44</f>
        <v>1183358.4142672224</v>
      </c>
      <c r="D82" s="24">
        <f ca="1">'Trial 8'!D44</f>
        <v>1127768.3023707015</v>
      </c>
      <c r="E82" s="24">
        <f ca="1">'Trial 8'!E44</f>
        <v>1142783.3781585305</v>
      </c>
      <c r="F82" s="24">
        <f ca="1">'Trial 8'!F44</f>
        <v>1215879.7389317695</v>
      </c>
      <c r="G82" s="24">
        <f ca="1">'Trial 8'!G44</f>
        <v>1149075.5670738821</v>
      </c>
      <c r="H82" s="24">
        <f ca="1">'Trial 8'!H44</f>
        <v>1112587.0661689667</v>
      </c>
      <c r="I82" s="24">
        <f ca="1">'Trial 8'!I44</f>
        <v>1183642.3658294822</v>
      </c>
      <c r="J82" s="24">
        <f ca="1">'Trial 8'!J44</f>
        <v>1159274.6564960016</v>
      </c>
      <c r="K82" s="24">
        <f ca="1">'Trial 8'!K44</f>
        <v>1150075.7397773387</v>
      </c>
      <c r="L82" s="24">
        <f ca="1">'Trial 8'!L44</f>
        <v>1142980.046599278</v>
      </c>
      <c r="M82" s="24">
        <f ca="1">'Trial 8'!M44</f>
        <v>1153959.1820663346</v>
      </c>
      <c r="N82" s="25">
        <f ca="1">SUM('Trial 8'!B44:M44)</f>
        <v>13860392.455846537</v>
      </c>
      <c r="O82" s="24">
        <f ca="1">'Trial 8'!O44</f>
        <v>1140475.75992332</v>
      </c>
      <c r="P82" s="24">
        <f ca="1">'Trial 8'!P44</f>
        <v>1136352.5360694518</v>
      </c>
      <c r="Q82" s="24">
        <f ca="1">'Trial 8'!Q44</f>
        <v>1148547.7373753747</v>
      </c>
      <c r="R82" s="24">
        <f ca="1">'Trial 8'!R44</f>
        <v>1181995.3643260545</v>
      </c>
      <c r="S82" s="24">
        <f ca="1">'Trial 8'!S44</f>
        <v>1205262.7298040579</v>
      </c>
      <c r="T82" s="24">
        <f ca="1">'Trial 8'!T44</f>
        <v>1200144.3786262712</v>
      </c>
      <c r="U82" s="24">
        <f ca="1">'Trial 8'!U44</f>
        <v>1205575.7121173469</v>
      </c>
      <c r="V82" s="24">
        <f ca="1">'Trial 8'!V44</f>
        <v>1091193.8742496939</v>
      </c>
      <c r="W82" s="24">
        <f ca="1">'Trial 8'!W44</f>
        <v>1133820.7633696331</v>
      </c>
      <c r="X82" s="24">
        <f ca="1">'Trial 8'!X44</f>
        <v>1168181.7386143776</v>
      </c>
      <c r="Y82" s="24">
        <f ca="1">'Trial 8'!Y44</f>
        <v>1096282.575922556</v>
      </c>
      <c r="Z82" s="24">
        <f ca="1">'Trial 8'!Z44</f>
        <v>1107783.2524710638</v>
      </c>
      <c r="AA82" s="25">
        <f ca="1">SUM('Trial 8'!O44:Z44)</f>
        <v>13815616.422869202</v>
      </c>
      <c r="AB82" s="24">
        <f ca="1">'Trial 8'!AB44</f>
        <v>1119152.6131841629</v>
      </c>
      <c r="AC82" s="24">
        <f ca="1">'Trial 8'!AC44</f>
        <v>1147186.670004047</v>
      </c>
      <c r="AD82" s="24">
        <f ca="1">'Trial 8'!AD44</f>
        <v>1111301.5531438517</v>
      </c>
      <c r="AE82" s="24">
        <f ca="1">'Trial 8'!AE44</f>
        <v>1129023.8216009261</v>
      </c>
      <c r="AF82" s="24">
        <f ca="1">'Trial 8'!AF44</f>
        <v>1142732.523109423</v>
      </c>
      <c r="AG82" s="24">
        <f ca="1">'Trial 8'!AG44</f>
        <v>1111354.7311773219</v>
      </c>
      <c r="AH82" s="24">
        <f ca="1">'Trial 8'!AH44</f>
        <v>1141225.1049878749</v>
      </c>
      <c r="AI82" s="24">
        <f ca="1">'Trial 8'!AI44</f>
        <v>1139773.8693388472</v>
      </c>
      <c r="AJ82" s="24">
        <f ca="1">'Trial 8'!AJ44</f>
        <v>1123483.9814952179</v>
      </c>
      <c r="AK82" s="24">
        <f ca="1">'Trial 8'!AK44</f>
        <v>1063365.1052609417</v>
      </c>
      <c r="AL82" s="24">
        <f ca="1">'Trial 8'!AL44</f>
        <v>1126313.930136583</v>
      </c>
      <c r="AM82" s="24">
        <f ca="1">'Trial 8'!AM44</f>
        <v>1172622.1127473037</v>
      </c>
      <c r="AN82" s="25">
        <f ca="1">SUM('Trial 8'!AB44:AM44)</f>
        <v>13527536.016186502</v>
      </c>
      <c r="AO82" s="24">
        <f ca="1">'Trial 8'!AO44</f>
        <v>1153317.066209662</v>
      </c>
      <c r="AP82" s="24">
        <f ca="1">'Trial 8'!AP44</f>
        <v>1099062.2960446642</v>
      </c>
      <c r="AQ82" s="24">
        <f ca="1">'Trial 8'!AQ44</f>
        <v>1074133.6237990661</v>
      </c>
      <c r="AR82" s="24">
        <f ca="1">'Trial 8'!AR44</f>
        <v>1144491.022465565</v>
      </c>
      <c r="AS82" s="24">
        <f ca="1">'Trial 8'!AS44</f>
        <v>1071839.4817096188</v>
      </c>
      <c r="AT82" s="24">
        <f ca="1">'Trial 8'!AT44</f>
        <v>1076015.5068959927</v>
      </c>
      <c r="AU82" s="24">
        <f ca="1">'Trial 8'!AU44</f>
        <v>1084824.7825625665</v>
      </c>
      <c r="AV82" s="24">
        <f ca="1">'Trial 8'!AV44</f>
        <v>1111681.5595549094</v>
      </c>
      <c r="AW82" s="24">
        <f ca="1">'Trial 8'!AW44</f>
        <v>1106219.6400042092</v>
      </c>
      <c r="AX82" s="24">
        <f ca="1">'Trial 8'!AX44</f>
        <v>1084199.5097265632</v>
      </c>
      <c r="AY82" s="24">
        <f ca="1">'Trial 8'!AY44</f>
        <v>1096895.6302683665</v>
      </c>
      <c r="AZ82" s="24">
        <f ca="1">'Trial 8'!AZ44</f>
        <v>1138710.9147580341</v>
      </c>
      <c r="BA82" s="25">
        <f ca="1">SUM('Trial 8'!AO44:AZ44)</f>
        <v>13241391.03399922</v>
      </c>
      <c r="BB82" s="24">
        <f ca="1">'Trial 8'!BB44</f>
        <v>1124188.8929987778</v>
      </c>
      <c r="BC82" s="24">
        <f ca="1">'Trial 8'!BC44</f>
        <v>1096782.6107357282</v>
      </c>
      <c r="BD82" s="24">
        <f ca="1">'Trial 8'!BD44</f>
        <v>1096301.4586461026</v>
      </c>
      <c r="BE82" s="24">
        <f ca="1">'Trial 8'!BE44</f>
        <v>1096936.4913798494</v>
      </c>
      <c r="BF82" s="24">
        <f ca="1">'Trial 8'!BF44</f>
        <v>1040203.9676493865</v>
      </c>
      <c r="BG82" s="24">
        <f ca="1">'Trial 8'!BG44</f>
        <v>1076996.3900508687</v>
      </c>
      <c r="BH82" s="24">
        <f ca="1">'Trial 8'!BH44</f>
        <v>1146144.5692488842</v>
      </c>
      <c r="BI82" s="24">
        <f ca="1">'Trial 8'!BI44</f>
        <v>1110534.1511751455</v>
      </c>
      <c r="BJ82" s="24">
        <f ca="1">'Trial 8'!BJ44</f>
        <v>1055260.7901403473</v>
      </c>
      <c r="BK82" s="24">
        <f ca="1">'Trial 8'!BK44</f>
        <v>1069713.9518286511</v>
      </c>
      <c r="BL82" s="24">
        <f ca="1">'Trial 8'!BL44</f>
        <v>1091600.5052958333</v>
      </c>
      <c r="BM82" s="24">
        <f ca="1">'Trial 8'!BM44</f>
        <v>1070680.0431201397</v>
      </c>
      <c r="BN82" s="25">
        <f ca="1">SUM('Trial 8'!BB44:BM44)</f>
        <v>13075343.822269715</v>
      </c>
      <c r="BO82" s="24">
        <f ca="1">'Trial 8'!BO44</f>
        <v>1080648.9406596653</v>
      </c>
      <c r="BP82" s="24">
        <f ca="1">'Trial 8'!BP44</f>
        <v>1102092.9313658844</v>
      </c>
      <c r="BQ82" s="24">
        <f ca="1">'Trial 8'!BQ44</f>
        <v>1023764.1651588088</v>
      </c>
      <c r="BR82" s="24">
        <f ca="1">'Trial 8'!BR44</f>
        <v>1087489.2859209895</v>
      </c>
      <c r="BS82" s="24">
        <f ca="1">'Trial 8'!BS44</f>
        <v>1053132.501769548</v>
      </c>
      <c r="BT82" s="24">
        <f ca="1">'Trial 8'!BT44</f>
        <v>1068064.1822722878</v>
      </c>
      <c r="BU82" s="24">
        <f ca="1">'Trial 8'!BU44</f>
        <v>1131641.6758925382</v>
      </c>
      <c r="BV82" s="24">
        <f ca="1">'Trial 8'!BV44</f>
        <v>1039764.0615568782</v>
      </c>
      <c r="BW82" s="24">
        <f ca="1">'Trial 8'!BW44</f>
        <v>1054577.0065371792</v>
      </c>
      <c r="BX82" s="24">
        <f ca="1">'Trial 8'!BX44</f>
        <v>1118656.1760302586</v>
      </c>
      <c r="BY82" s="24">
        <f ca="1">'Trial 8'!BY44</f>
        <v>1053040.1516865923</v>
      </c>
      <c r="BZ82" s="24">
        <f ca="1">'Trial 8'!BZ44</f>
        <v>1039814.8030876431</v>
      </c>
      <c r="CA82" s="25">
        <f ca="1">SUM('Trial 8'!BO44:BZ44)</f>
        <v>12852685.881938271</v>
      </c>
      <c r="CB82" s="24">
        <f ca="1">'Trial 8'!CB44</f>
        <v>1051761.6552102531</v>
      </c>
      <c r="CC82" s="24">
        <f ca="1">'Trial 8'!CC44</f>
        <v>1041798.9828154147</v>
      </c>
      <c r="CD82" s="24">
        <f ca="1">'Trial 8'!CD44</f>
        <v>1038367.6428292837</v>
      </c>
      <c r="CE82" s="24">
        <f ca="1">'Trial 8'!CE44</f>
        <v>1087380.3753734757</v>
      </c>
      <c r="CF82" s="24">
        <f ca="1">'Trial 8'!CF44</f>
        <v>1086271.02588309</v>
      </c>
      <c r="CG82" s="24">
        <f ca="1">'Trial 8'!CG44</f>
        <v>1045081.93813245</v>
      </c>
      <c r="CH82" s="24">
        <f ca="1">'Trial 8'!CH44</f>
        <v>1014837.9874573098</v>
      </c>
      <c r="CI82" s="24">
        <f ca="1">'Trial 8'!CI44</f>
        <v>1070696.2487121059</v>
      </c>
      <c r="CJ82" s="24">
        <f ca="1">'Trial 8'!CJ44</f>
        <v>1021631.5178896284</v>
      </c>
      <c r="CK82" s="24">
        <f ca="1">'Trial 8'!CK44</f>
        <v>1117411.8696556513</v>
      </c>
      <c r="CL82" s="24">
        <f ca="1">'Trial 8'!CL44</f>
        <v>1051709.2322827205</v>
      </c>
      <c r="CM82" s="24">
        <f ca="1">'Trial 8'!CM44</f>
        <v>1043033.9452168855</v>
      </c>
      <c r="CN82" s="25">
        <f ca="1">SUM('Trial 8'!CB44:CM44)</f>
        <v>12669982.421458269</v>
      </c>
      <c r="CO82" s="24">
        <f ca="1">'Trial 8'!CO44</f>
        <v>1036825.7442954119</v>
      </c>
      <c r="CP82" s="24">
        <f ca="1">'Trial 8'!CP44</f>
        <v>1082269.1139135989</v>
      </c>
      <c r="CQ82" s="24">
        <f ca="1">'Trial 8'!CQ44</f>
        <v>1002124.7788315996</v>
      </c>
      <c r="CR82" s="24">
        <f ca="1">'Trial 8'!CR44</f>
        <v>1075383.2355806881</v>
      </c>
      <c r="CS82" s="24">
        <f ca="1">'Trial 8'!CS44</f>
        <v>1003585.148711941</v>
      </c>
      <c r="CT82" s="24">
        <f ca="1">'Trial 8'!CT44</f>
        <v>1059131.95549352</v>
      </c>
      <c r="CU82" s="24">
        <f ca="1">'Trial 8'!CU44</f>
        <v>1015471.2619908984</v>
      </c>
      <c r="CV82" s="24">
        <f ca="1">'Trial 8'!CV44</f>
        <v>997221.88362563855</v>
      </c>
      <c r="CW82" s="24">
        <f ca="1">'Trial 8'!CW44</f>
        <v>1089783.7702144382</v>
      </c>
      <c r="CX82" s="24">
        <f ca="1">'Trial 8'!CX44</f>
        <v>1043086.4245668325</v>
      </c>
      <c r="CY82" s="24">
        <f ca="1">'Trial 8'!CY44</f>
        <v>1029881.6038344403</v>
      </c>
      <c r="CZ82" s="24">
        <f ca="1">'Trial 8'!CZ44</f>
        <v>1034793.6023834782</v>
      </c>
      <c r="DA82" s="25">
        <f ca="1">SUM('Trial 8'!CO44:CZ44)</f>
        <v>12469558.523442486</v>
      </c>
      <c r="DB82" s="24">
        <f ca="1">'Trial 8'!DB44</f>
        <v>999512.62602902052</v>
      </c>
      <c r="DC82" s="24">
        <f ca="1">'Trial 8'!DC44</f>
        <v>1036127.0694826962</v>
      </c>
      <c r="DD82" s="24">
        <f ca="1">'Trial 8'!DD44</f>
        <v>1035160.6337928051</v>
      </c>
      <c r="DE82" s="24">
        <f ca="1">'Trial 8'!DE44</f>
        <v>997116.76329830545</v>
      </c>
      <c r="DF82" s="24">
        <f ca="1">'Trial 8'!DF44</f>
        <v>1022881.4747514018</v>
      </c>
      <c r="DG82" s="24">
        <f ca="1">'Trial 8'!DG44</f>
        <v>1024381.1029925963</v>
      </c>
      <c r="DH82" s="24">
        <f ca="1">'Trial 8'!DH44</f>
        <v>1014018.1872202512</v>
      </c>
      <c r="DI82" s="24">
        <f ca="1">'Trial 8'!DI44</f>
        <v>1055714.8457876081</v>
      </c>
      <c r="DJ82" s="24">
        <f ca="1">'Trial 8'!DJ44</f>
        <v>1015072.1239359619</v>
      </c>
      <c r="DK82" s="24">
        <f ca="1">'Trial 8'!DK44</f>
        <v>1009541.1532644933</v>
      </c>
      <c r="DL82" s="24">
        <f ca="1">'Trial 8'!DL44</f>
        <v>1025617.3104703897</v>
      </c>
      <c r="DM82" s="24">
        <f ca="1">'Trial 8'!DM44</f>
        <v>1079781.6366203027</v>
      </c>
      <c r="DN82" s="25">
        <f ca="1">SUM('Trial 8'!DB44:DM44)</f>
        <v>12314924.927645832</v>
      </c>
      <c r="DO82" s="24">
        <f ca="1">'Trial 8'!DO44</f>
        <v>1040501.3252410924</v>
      </c>
      <c r="DP82" s="24">
        <f ca="1">'Trial 8'!DP44</f>
        <v>1025685.5436340818</v>
      </c>
      <c r="DQ82" s="24">
        <f ca="1">'Trial 8'!DQ44</f>
        <v>999209.68153169099</v>
      </c>
      <c r="DR82" s="24">
        <f ca="1">'Trial 8'!DR44</f>
        <v>1030893.5298740515</v>
      </c>
      <c r="DS82" s="24">
        <f ca="1">'Trial 8'!DS44</f>
        <v>982582.21128084068</v>
      </c>
      <c r="DT82" s="24">
        <f ca="1">'Trial 8'!DT44</f>
        <v>1060855.5236281352</v>
      </c>
      <c r="DU82" s="24">
        <f ca="1">'Trial 8'!DU44</f>
        <v>1013806.6218083235</v>
      </c>
      <c r="DV82" s="24">
        <f ca="1">'Trial 8'!DV44</f>
        <v>1015217.9435504854</v>
      </c>
      <c r="DW82" s="24">
        <f ca="1">'Trial 8'!DW44</f>
        <v>1016504.6830662509</v>
      </c>
      <c r="DX82" s="24">
        <f ca="1">'Trial 8'!DX44</f>
        <v>1016722.4150721729</v>
      </c>
      <c r="DY82" s="24">
        <f ca="1">'Trial 8'!DY44</f>
        <v>969096.03065924183</v>
      </c>
      <c r="DZ82" s="24">
        <f ca="1">'Trial 8'!DZ44</f>
        <v>1022651.3793982991</v>
      </c>
      <c r="EA82" s="25">
        <f ca="1">SUM('Trial 8'!DO44:DZ44)</f>
        <v>12193726.888744667</v>
      </c>
      <c r="EB82" s="24">
        <f ca="1">'Trial 8'!EB44</f>
        <v>1009010.2301836669</v>
      </c>
      <c r="EC82" s="24">
        <f ca="1">'Trial 8'!EC44</f>
        <v>967221.34669512056</v>
      </c>
      <c r="ED82" s="24">
        <f ca="1">'Trial 8'!ED44</f>
        <v>1070526.248783862</v>
      </c>
      <c r="EE82" s="24">
        <f ca="1">'Trial 8'!EE44</f>
        <v>1025217.7661189854</v>
      </c>
      <c r="EF82" s="24">
        <f ca="1">'Trial 8'!EF44</f>
        <v>1009973.6905702361</v>
      </c>
      <c r="EG82" s="24">
        <f ca="1">'Trial 8'!EG44</f>
        <v>1008756.2124462101</v>
      </c>
      <c r="EH82" s="24">
        <f ca="1">'Trial 8'!EH44</f>
        <v>1021239.2863440635</v>
      </c>
      <c r="EI82" s="24">
        <f ca="1">'Trial 8'!EI44</f>
        <v>1038549.7393866495</v>
      </c>
      <c r="EJ82" s="24">
        <f ca="1">'Trial 8'!EJ44</f>
        <v>1002137.1077474774</v>
      </c>
      <c r="EK82" s="24">
        <f ca="1">'Trial 8'!EK44</f>
        <v>991102.4893944012</v>
      </c>
      <c r="EL82" s="24">
        <f ca="1">'Trial 8'!EL44</f>
        <v>963670.40986413695</v>
      </c>
      <c r="EM82" s="24">
        <f ca="1">'Trial 8'!EM44</f>
        <v>1011831.5857770974</v>
      </c>
      <c r="EN82" s="25">
        <f ca="1">SUM('Trial 8'!EB44:EM44)</f>
        <v>12119236.113311909</v>
      </c>
    </row>
    <row r="83" spans="1:144" ht="12.75" customHeight="1" x14ac:dyDescent="0.2">
      <c r="A83" s="5" t="str">
        <f>Labels!C95</f>
        <v>Total</v>
      </c>
      <c r="B83" s="48">
        <f ca="1">SUM('Trial 1'!B44,'Trial 2'!B44,'Trial 3'!B44,'Trial 4'!B44,'Trial 5'!B44,'Trial 6'!B44,'Trial 7'!B44,'Trial 8'!B44)</f>
        <v>9228671.2760438398</v>
      </c>
      <c r="C83" s="48">
        <f ca="1">SUM('Trial 1'!C44,'Trial 2'!C44,'Trial 3'!C44,'Trial 4'!C44,'Trial 5'!C44,'Trial 6'!C44,'Trial 7'!C44,'Trial 8'!C44)</f>
        <v>9308146.9802333638</v>
      </c>
      <c r="D83" s="48">
        <f ca="1">SUM('Trial 1'!D44,'Trial 2'!D44,'Trial 3'!D44,'Trial 4'!D44,'Trial 5'!D44,'Trial 6'!D44,'Trial 7'!D44,'Trial 8'!D44)</f>
        <v>9274899.2239703126</v>
      </c>
      <c r="E83" s="48">
        <f ca="1">SUM('Trial 1'!E44,'Trial 2'!E44,'Trial 3'!E44,'Trial 4'!E44,'Trial 5'!E44,'Trial 6'!E44,'Trial 7'!E44,'Trial 8'!E44)</f>
        <v>9206074.087625742</v>
      </c>
      <c r="F83" s="48">
        <f ca="1">SUM('Trial 1'!F44,'Trial 2'!F44,'Trial 3'!F44,'Trial 4'!F44,'Trial 5'!F44,'Trial 6'!F44,'Trial 7'!F44,'Trial 8'!F44)</f>
        <v>9341013.5892727282</v>
      </c>
      <c r="G83" s="48">
        <f ca="1">SUM('Trial 1'!G44,'Trial 2'!G44,'Trial 3'!G44,'Trial 4'!G44,'Trial 5'!G44,'Trial 6'!G44,'Trial 7'!G44,'Trial 8'!G44)</f>
        <v>9315817.5099104736</v>
      </c>
      <c r="H83" s="48">
        <f ca="1">SUM('Trial 1'!H44,'Trial 2'!H44,'Trial 3'!H44,'Trial 4'!H44,'Trial 5'!H44,'Trial 6'!H44,'Trial 7'!H44,'Trial 8'!H44)</f>
        <v>9199753.3237715177</v>
      </c>
      <c r="I83" s="48">
        <f ca="1">SUM('Trial 1'!I44,'Trial 2'!I44,'Trial 3'!I44,'Trial 4'!I44,'Trial 5'!I44,'Trial 6'!I44,'Trial 7'!I44,'Trial 8'!I44)</f>
        <v>9266055.4133319296</v>
      </c>
      <c r="J83" s="48">
        <f ca="1">SUM('Trial 1'!J44,'Trial 2'!J44,'Trial 3'!J44,'Trial 4'!J44,'Trial 5'!J44,'Trial 6'!J44,'Trial 7'!J44,'Trial 8'!J44)</f>
        <v>9328630.4384393841</v>
      </c>
      <c r="K83" s="48">
        <f ca="1">SUM('Trial 1'!K44,'Trial 2'!K44,'Trial 3'!K44,'Trial 4'!K44,'Trial 5'!K44,'Trial 6'!K44,'Trial 7'!K44,'Trial 8'!K44)</f>
        <v>9264691.7043764219</v>
      </c>
      <c r="L83" s="48">
        <f ca="1">SUM('Trial 1'!L44,'Trial 2'!L44,'Trial 3'!L44,'Trial 4'!L44,'Trial 5'!L44,'Trial 6'!L44,'Trial 7'!L44,'Trial 8'!L44)</f>
        <v>9154910.0625104383</v>
      </c>
      <c r="M83" s="48">
        <f ca="1">SUM('Trial 1'!M44,'Trial 2'!M44,'Trial 3'!M44,'Trial 4'!M44,'Trial 5'!M44,'Trial 6'!M44,'Trial 7'!M44,'Trial 8'!M44)</f>
        <v>9078600.3195091654</v>
      </c>
      <c r="N83" s="49">
        <f ca="1">SUM(B83:M83)</f>
        <v>110967263.9289953</v>
      </c>
      <c r="O83" s="48">
        <f ca="1">SUM('Trial 1'!O44,'Trial 2'!O44,'Trial 3'!O44,'Trial 4'!O44,'Trial 5'!O44,'Trial 6'!O44,'Trial 7'!O44,'Trial 8'!O44)</f>
        <v>9200106.9802741986</v>
      </c>
      <c r="P83" s="48">
        <f ca="1">SUM('Trial 1'!P44,'Trial 2'!P44,'Trial 3'!P44,'Trial 4'!P44,'Trial 5'!P44,'Trial 6'!P44,'Trial 7'!P44,'Trial 8'!P44)</f>
        <v>9291024.623517368</v>
      </c>
      <c r="Q83" s="48">
        <f ca="1">SUM('Trial 1'!Q44,'Trial 2'!Q44,'Trial 3'!Q44,'Trial 4'!Q44,'Trial 5'!Q44,'Trial 6'!Q44,'Trial 7'!Q44,'Trial 8'!Q44)</f>
        <v>9169177.4203935694</v>
      </c>
      <c r="R83" s="48">
        <f ca="1">SUM('Trial 1'!R44,'Trial 2'!R44,'Trial 3'!R44,'Trial 4'!R44,'Trial 5'!R44,'Trial 6'!R44,'Trial 7'!R44,'Trial 8'!R44)</f>
        <v>9295223.0249094665</v>
      </c>
      <c r="S83" s="48">
        <f ca="1">SUM('Trial 1'!S44,'Trial 2'!S44,'Trial 3'!S44,'Trial 4'!S44,'Trial 5'!S44,'Trial 6'!S44,'Trial 7'!S44,'Trial 8'!S44)</f>
        <v>9204055.8477539755</v>
      </c>
      <c r="T83" s="48">
        <f ca="1">SUM('Trial 1'!T44,'Trial 2'!T44,'Trial 3'!T44,'Trial 4'!T44,'Trial 5'!T44,'Trial 6'!T44,'Trial 7'!T44,'Trial 8'!T44)</f>
        <v>9029781.8745237663</v>
      </c>
      <c r="U83" s="48">
        <f ca="1">SUM('Trial 1'!U44,'Trial 2'!U44,'Trial 3'!U44,'Trial 4'!U44,'Trial 5'!U44,'Trial 6'!U44,'Trial 7'!U44,'Trial 8'!U44)</f>
        <v>9179478.8766549937</v>
      </c>
      <c r="V83" s="48">
        <f ca="1">SUM('Trial 1'!V44,'Trial 2'!V44,'Trial 3'!V44,'Trial 4'!V44,'Trial 5'!V44,'Trial 6'!V44,'Trial 7'!V44,'Trial 8'!V44)</f>
        <v>8975076.5565347075</v>
      </c>
      <c r="W83" s="48">
        <f ca="1">SUM('Trial 1'!W44,'Trial 2'!W44,'Trial 3'!W44,'Trial 4'!W44,'Trial 5'!W44,'Trial 6'!W44,'Trial 7'!W44,'Trial 8'!W44)</f>
        <v>9165715.441037951</v>
      </c>
      <c r="X83" s="48">
        <f ca="1">SUM('Trial 1'!X44,'Trial 2'!X44,'Trial 3'!X44,'Trial 4'!X44,'Trial 5'!X44,'Trial 6'!X44,'Trial 7'!X44,'Trial 8'!X44)</f>
        <v>9230100.4508958757</v>
      </c>
      <c r="Y83" s="48">
        <f ca="1">SUM('Trial 1'!Y44,'Trial 2'!Y44,'Trial 3'!Y44,'Trial 4'!Y44,'Trial 5'!Y44,'Trial 6'!Y44,'Trial 7'!Y44,'Trial 8'!Y44)</f>
        <v>9037874.3225042745</v>
      </c>
      <c r="Z83" s="48">
        <f ca="1">SUM('Trial 1'!Z44,'Trial 2'!Z44,'Trial 3'!Z44,'Trial 4'!Z44,'Trial 5'!Z44,'Trial 6'!Z44,'Trial 7'!Z44,'Trial 8'!Z44)</f>
        <v>8937700.1689062137</v>
      </c>
      <c r="AA83" s="49">
        <f ca="1">SUM(O83:Z83)</f>
        <v>109715315.58790636</v>
      </c>
      <c r="AB83" s="48">
        <f ca="1">SUM('Trial 1'!AB44,'Trial 2'!AB44,'Trial 3'!AB44,'Trial 4'!AB44,'Trial 5'!AB44,'Trial 6'!AB44,'Trial 7'!AB44,'Trial 8'!AB44)</f>
        <v>9049062.7238767389</v>
      </c>
      <c r="AC83" s="48">
        <f ca="1">SUM('Trial 1'!AC44,'Trial 2'!AC44,'Trial 3'!AC44,'Trial 4'!AC44,'Trial 5'!AC44,'Trial 6'!AC44,'Trial 7'!AC44,'Trial 8'!AC44)</f>
        <v>9084768.7336133067</v>
      </c>
      <c r="AD83" s="48">
        <f ca="1">SUM('Trial 1'!AD44,'Trial 2'!AD44,'Trial 3'!AD44,'Trial 4'!AD44,'Trial 5'!AD44,'Trial 6'!AD44,'Trial 7'!AD44,'Trial 8'!AD44)</f>
        <v>9042271.7314339001</v>
      </c>
      <c r="AE83" s="48">
        <f ca="1">SUM('Trial 1'!AE44,'Trial 2'!AE44,'Trial 3'!AE44,'Trial 4'!AE44,'Trial 5'!AE44,'Trial 6'!AE44,'Trial 7'!AE44,'Trial 8'!AE44)</f>
        <v>8950921.7775792237</v>
      </c>
      <c r="AF83" s="48">
        <f ca="1">SUM('Trial 1'!AF44,'Trial 2'!AF44,'Trial 3'!AF44,'Trial 4'!AF44,'Trial 5'!AF44,'Trial 6'!AF44,'Trial 7'!AF44,'Trial 8'!AF44)</f>
        <v>9008244.3617035355</v>
      </c>
      <c r="AG83" s="48">
        <f ca="1">SUM('Trial 1'!AG44,'Trial 2'!AG44,'Trial 3'!AG44,'Trial 4'!AG44,'Trial 5'!AG44,'Trial 6'!AG44,'Trial 7'!AG44,'Trial 8'!AG44)</f>
        <v>8937529.757502906</v>
      </c>
      <c r="AH83" s="48">
        <f ca="1">SUM('Trial 1'!AH44,'Trial 2'!AH44,'Trial 3'!AH44,'Trial 4'!AH44,'Trial 5'!AH44,'Trial 6'!AH44,'Trial 7'!AH44,'Trial 8'!AH44)</f>
        <v>8992060.7145679202</v>
      </c>
      <c r="AI83" s="48">
        <f ca="1">SUM('Trial 1'!AI44,'Trial 2'!AI44,'Trial 3'!AI44,'Trial 4'!AI44,'Trial 5'!AI44,'Trial 6'!AI44,'Trial 7'!AI44,'Trial 8'!AI44)</f>
        <v>9054553.4342461526</v>
      </c>
      <c r="AJ83" s="48">
        <f ca="1">SUM('Trial 1'!AJ44,'Trial 2'!AJ44,'Trial 3'!AJ44,'Trial 4'!AJ44,'Trial 5'!AJ44,'Trial 6'!AJ44,'Trial 7'!AJ44,'Trial 8'!AJ44)</f>
        <v>8968450.2722805776</v>
      </c>
      <c r="AK83" s="48">
        <f ca="1">SUM('Trial 1'!AK44,'Trial 2'!AK44,'Trial 3'!AK44,'Trial 4'!AK44,'Trial 5'!AK44,'Trial 6'!AK44,'Trial 7'!AK44,'Trial 8'!AK44)</f>
        <v>8917574.4021358602</v>
      </c>
      <c r="AL83" s="48">
        <f ca="1">SUM('Trial 1'!AL44,'Trial 2'!AL44,'Trial 3'!AL44,'Trial 4'!AL44,'Trial 5'!AL44,'Trial 6'!AL44,'Trial 7'!AL44,'Trial 8'!AL44)</f>
        <v>8920698.0719846319</v>
      </c>
      <c r="AM83" s="48">
        <f ca="1">SUM('Trial 1'!AM44,'Trial 2'!AM44,'Trial 3'!AM44,'Trial 4'!AM44,'Trial 5'!AM44,'Trial 6'!AM44,'Trial 7'!AM44,'Trial 8'!AM44)</f>
        <v>8899897.7989594694</v>
      </c>
      <c r="AN83" s="49">
        <f ca="1">SUM(AB83:AM83)</f>
        <v>107826033.77988422</v>
      </c>
      <c r="AO83" s="48">
        <f ca="1">SUM('Trial 1'!AO44,'Trial 2'!AO44,'Trial 3'!AO44,'Trial 4'!AO44,'Trial 5'!AO44,'Trial 6'!AO44,'Trial 7'!AO44,'Trial 8'!AO44)</f>
        <v>8883568.2736024689</v>
      </c>
      <c r="AP83" s="48">
        <f ca="1">SUM('Trial 1'!AP44,'Trial 2'!AP44,'Trial 3'!AP44,'Trial 4'!AP44,'Trial 5'!AP44,'Trial 6'!AP44,'Trial 7'!AP44,'Trial 8'!AP44)</f>
        <v>8967806.1513508018</v>
      </c>
      <c r="AQ83" s="48">
        <f ca="1">SUM('Trial 1'!AQ44,'Trial 2'!AQ44,'Trial 3'!AQ44,'Trial 4'!AQ44,'Trial 5'!AQ44,'Trial 6'!AQ44,'Trial 7'!AQ44,'Trial 8'!AQ44)</f>
        <v>8770860.2520129085</v>
      </c>
      <c r="AR83" s="48">
        <f ca="1">SUM('Trial 1'!AR44,'Trial 2'!AR44,'Trial 3'!AR44,'Trial 4'!AR44,'Trial 5'!AR44,'Trial 6'!AR44,'Trial 7'!AR44,'Trial 8'!AR44)</f>
        <v>8957010.8984853365</v>
      </c>
      <c r="AS83" s="48">
        <f ca="1">SUM('Trial 1'!AS44,'Trial 2'!AS44,'Trial 3'!AS44,'Trial 4'!AS44,'Trial 5'!AS44,'Trial 6'!AS44,'Trial 7'!AS44,'Trial 8'!AS44)</f>
        <v>8902170.6126999184</v>
      </c>
      <c r="AT83" s="48">
        <f ca="1">SUM('Trial 1'!AT44,'Trial 2'!AT44,'Trial 3'!AT44,'Trial 4'!AT44,'Trial 5'!AT44,'Trial 6'!AT44,'Trial 7'!AT44,'Trial 8'!AT44)</f>
        <v>8911493.290890893</v>
      </c>
      <c r="AU83" s="48">
        <f ca="1">SUM('Trial 1'!AU44,'Trial 2'!AU44,'Trial 3'!AU44,'Trial 4'!AU44,'Trial 5'!AU44,'Trial 6'!AU44,'Trial 7'!AU44,'Trial 8'!AU44)</f>
        <v>8787617.4679354429</v>
      </c>
      <c r="AV83" s="48">
        <f ca="1">SUM('Trial 1'!AV44,'Trial 2'!AV44,'Trial 3'!AV44,'Trial 4'!AV44,'Trial 5'!AV44,'Trial 6'!AV44,'Trial 7'!AV44,'Trial 8'!AV44)</f>
        <v>8850175.7600455768</v>
      </c>
      <c r="AW83" s="48">
        <f ca="1">SUM('Trial 1'!AW44,'Trial 2'!AW44,'Trial 3'!AW44,'Trial 4'!AW44,'Trial 5'!AW44,'Trial 6'!AW44,'Trial 7'!AW44,'Trial 8'!AW44)</f>
        <v>8919092.1957949251</v>
      </c>
      <c r="AX83" s="48">
        <f ca="1">SUM('Trial 1'!AX44,'Trial 2'!AX44,'Trial 3'!AX44,'Trial 4'!AX44,'Trial 5'!AX44,'Trial 6'!AX44,'Trial 7'!AX44,'Trial 8'!AX44)</f>
        <v>8781054.867081726</v>
      </c>
      <c r="AY83" s="48">
        <f ca="1">SUM('Trial 1'!AY44,'Trial 2'!AY44,'Trial 3'!AY44,'Trial 4'!AY44,'Trial 5'!AY44,'Trial 6'!AY44,'Trial 7'!AY44,'Trial 8'!AY44)</f>
        <v>8866835.7466897964</v>
      </c>
      <c r="AZ83" s="48">
        <f ca="1">SUM('Trial 1'!AZ44,'Trial 2'!AZ44,'Trial 3'!AZ44,'Trial 4'!AZ44,'Trial 5'!AZ44,'Trial 6'!AZ44,'Trial 7'!AZ44,'Trial 8'!AZ44)</f>
        <v>8778957.2699670829</v>
      </c>
      <c r="BA83" s="49">
        <f ca="1">SUM(AO83:AZ83)</f>
        <v>106376642.78655688</v>
      </c>
      <c r="BB83" s="48">
        <f ca="1">SUM('Trial 1'!BB44,'Trial 2'!BB44,'Trial 3'!BB44,'Trial 4'!BB44,'Trial 5'!BB44,'Trial 6'!BB44,'Trial 7'!BB44,'Trial 8'!BB44)</f>
        <v>8880765.9576794785</v>
      </c>
      <c r="BC83" s="48">
        <f ca="1">SUM('Trial 1'!BC44,'Trial 2'!BC44,'Trial 3'!BC44,'Trial 4'!BC44,'Trial 5'!BC44,'Trial 6'!BC44,'Trial 7'!BC44,'Trial 8'!BC44)</f>
        <v>8743977.1419042572</v>
      </c>
      <c r="BD83" s="48">
        <f ca="1">SUM('Trial 1'!BD44,'Trial 2'!BD44,'Trial 3'!BD44,'Trial 4'!BD44,'Trial 5'!BD44,'Trial 6'!BD44,'Trial 7'!BD44,'Trial 8'!BD44)</f>
        <v>8886781.4971445147</v>
      </c>
      <c r="BE83" s="48">
        <f ca="1">SUM('Trial 1'!BE44,'Trial 2'!BE44,'Trial 3'!BE44,'Trial 4'!BE44,'Trial 5'!BE44,'Trial 6'!BE44,'Trial 7'!BE44,'Trial 8'!BE44)</f>
        <v>8634868.0015132166</v>
      </c>
      <c r="BF83" s="48">
        <f ca="1">SUM('Trial 1'!BF44,'Trial 2'!BF44,'Trial 3'!BF44,'Trial 4'!BF44,'Trial 5'!BF44,'Trial 6'!BF44,'Trial 7'!BF44,'Trial 8'!BF44)</f>
        <v>8656105.7737184037</v>
      </c>
      <c r="BG83" s="48">
        <f ca="1">SUM('Trial 1'!BG44,'Trial 2'!BG44,'Trial 3'!BG44,'Trial 4'!BG44,'Trial 5'!BG44,'Trial 6'!BG44,'Trial 7'!BG44,'Trial 8'!BG44)</f>
        <v>8774305.6289940719</v>
      </c>
      <c r="BH83" s="48">
        <f ca="1">SUM('Trial 1'!BH44,'Trial 2'!BH44,'Trial 3'!BH44,'Trial 4'!BH44,'Trial 5'!BH44,'Trial 6'!BH44,'Trial 7'!BH44,'Trial 8'!BH44)</f>
        <v>8585917.3144752402</v>
      </c>
      <c r="BI83" s="48">
        <f ca="1">SUM('Trial 1'!BI44,'Trial 2'!BI44,'Trial 3'!BI44,'Trial 4'!BI44,'Trial 5'!BI44,'Trial 6'!BI44,'Trial 7'!BI44,'Trial 8'!BI44)</f>
        <v>8818968.6765910331</v>
      </c>
      <c r="BJ83" s="48">
        <f ca="1">SUM('Trial 1'!BJ44,'Trial 2'!BJ44,'Trial 3'!BJ44,'Trial 4'!BJ44,'Trial 5'!BJ44,'Trial 6'!BJ44,'Trial 7'!BJ44,'Trial 8'!BJ44)</f>
        <v>8710216.2690913826</v>
      </c>
      <c r="BK83" s="48">
        <f ca="1">SUM('Trial 1'!BK44,'Trial 2'!BK44,'Trial 3'!BK44,'Trial 4'!BK44,'Trial 5'!BK44,'Trial 6'!BK44,'Trial 7'!BK44,'Trial 8'!BK44)</f>
        <v>8646171.7687636036</v>
      </c>
      <c r="BL83" s="48">
        <f ca="1">SUM('Trial 1'!BL44,'Trial 2'!BL44,'Trial 3'!BL44,'Trial 4'!BL44,'Trial 5'!BL44,'Trial 6'!BL44,'Trial 7'!BL44,'Trial 8'!BL44)</f>
        <v>8742420.5637664851</v>
      </c>
      <c r="BM83" s="48">
        <f ca="1">SUM('Trial 1'!BM44,'Trial 2'!BM44,'Trial 3'!BM44,'Trial 4'!BM44,'Trial 5'!BM44,'Trial 6'!BM44,'Trial 7'!BM44,'Trial 8'!BM44)</f>
        <v>8743428.6246501468</v>
      </c>
      <c r="BN83" s="49">
        <f ca="1">SUM(BB83:BM83)</f>
        <v>104823927.21829182</v>
      </c>
      <c r="BO83" s="48">
        <f ca="1">SUM('Trial 1'!BO44,'Trial 2'!BO44,'Trial 3'!BO44,'Trial 4'!BO44,'Trial 5'!BO44,'Trial 6'!BO44,'Trial 7'!BO44,'Trial 8'!BO44)</f>
        <v>8595936.52096924</v>
      </c>
      <c r="BP83" s="48">
        <f ca="1">SUM('Trial 1'!BP44,'Trial 2'!BP44,'Trial 3'!BP44,'Trial 4'!BP44,'Trial 5'!BP44,'Trial 6'!BP44,'Trial 7'!BP44,'Trial 8'!BP44)</f>
        <v>8689171.3553991951</v>
      </c>
      <c r="BQ83" s="48">
        <f ca="1">SUM('Trial 1'!BQ44,'Trial 2'!BQ44,'Trial 3'!BQ44,'Trial 4'!BQ44,'Trial 5'!BQ44,'Trial 6'!BQ44,'Trial 7'!BQ44,'Trial 8'!BQ44)</f>
        <v>8616461.5662941094</v>
      </c>
      <c r="BR83" s="48">
        <f ca="1">SUM('Trial 1'!BR44,'Trial 2'!BR44,'Trial 3'!BR44,'Trial 4'!BR44,'Trial 5'!BR44,'Trial 6'!BR44,'Trial 7'!BR44,'Trial 8'!BR44)</f>
        <v>8662343.242144445</v>
      </c>
      <c r="BS83" s="48">
        <f ca="1">SUM('Trial 1'!BS44,'Trial 2'!BS44,'Trial 3'!BS44,'Trial 4'!BS44,'Trial 5'!BS44,'Trial 6'!BS44,'Trial 7'!BS44,'Trial 8'!BS44)</f>
        <v>8574354.7976274453</v>
      </c>
      <c r="BT83" s="48">
        <f ca="1">SUM('Trial 1'!BT44,'Trial 2'!BT44,'Trial 3'!BT44,'Trial 4'!BT44,'Trial 5'!BT44,'Trial 6'!BT44,'Trial 7'!BT44,'Trial 8'!BT44)</f>
        <v>8635360.9906453229</v>
      </c>
      <c r="BU83" s="48">
        <f ca="1">SUM('Trial 1'!BU44,'Trial 2'!BU44,'Trial 3'!BU44,'Trial 4'!BU44,'Trial 5'!BU44,'Trial 6'!BU44,'Trial 7'!BU44,'Trial 8'!BU44)</f>
        <v>8602690.7601289395</v>
      </c>
      <c r="BV83" s="48">
        <f ca="1">SUM('Trial 1'!BV44,'Trial 2'!BV44,'Trial 3'!BV44,'Trial 4'!BV44,'Trial 5'!BV44,'Trial 6'!BV44,'Trial 7'!BV44,'Trial 8'!BV44)</f>
        <v>8678632.2570318878</v>
      </c>
      <c r="BW83" s="48">
        <f ca="1">SUM('Trial 1'!BW44,'Trial 2'!BW44,'Trial 3'!BW44,'Trial 4'!BW44,'Trial 5'!BW44,'Trial 6'!BW44,'Trial 7'!BW44,'Trial 8'!BW44)</f>
        <v>8493018.9741121866</v>
      </c>
      <c r="BX83" s="48">
        <f ca="1">SUM('Trial 1'!BX44,'Trial 2'!BX44,'Trial 3'!BX44,'Trial 4'!BX44,'Trial 5'!BX44,'Trial 6'!BX44,'Trial 7'!BX44,'Trial 8'!BX44)</f>
        <v>8554753.4323315714</v>
      </c>
      <c r="BY83" s="48">
        <f ca="1">SUM('Trial 1'!BY44,'Trial 2'!BY44,'Trial 3'!BY44,'Trial 4'!BY44,'Trial 5'!BY44,'Trial 6'!BY44,'Trial 7'!BY44,'Trial 8'!BY44)</f>
        <v>8594148.0218840986</v>
      </c>
      <c r="BZ83" s="48">
        <f ca="1">SUM('Trial 1'!BZ44,'Trial 2'!BZ44,'Trial 3'!BZ44,'Trial 4'!BZ44,'Trial 5'!BZ44,'Trial 6'!BZ44,'Trial 7'!BZ44,'Trial 8'!BZ44)</f>
        <v>8378760.8248440502</v>
      </c>
      <c r="CA83" s="49">
        <f ca="1">SUM(BO83:BZ83)</f>
        <v>103075632.74341248</v>
      </c>
      <c r="CB83" s="48">
        <f ca="1">SUM('Trial 1'!CB44,'Trial 2'!CB44,'Trial 3'!CB44,'Trial 4'!CB44,'Trial 5'!CB44,'Trial 6'!CB44,'Trial 7'!CB44,'Trial 8'!CB44)</f>
        <v>8698707.7384289354</v>
      </c>
      <c r="CC83" s="48">
        <f ca="1">SUM('Trial 1'!CC44,'Trial 2'!CC44,'Trial 3'!CC44,'Trial 4'!CC44,'Trial 5'!CC44,'Trial 6'!CC44,'Trial 7'!CC44,'Trial 8'!CC44)</f>
        <v>8510810.9459855519</v>
      </c>
      <c r="CD83" s="48">
        <f ca="1">SUM('Trial 1'!CD44,'Trial 2'!CD44,'Trial 3'!CD44,'Trial 4'!CD44,'Trial 5'!CD44,'Trial 6'!CD44,'Trial 7'!CD44,'Trial 8'!CD44)</f>
        <v>8520386.511072712</v>
      </c>
      <c r="CE83" s="48">
        <f ca="1">SUM('Trial 1'!CE44,'Trial 2'!CE44,'Trial 3'!CE44,'Trial 4'!CE44,'Trial 5'!CE44,'Trial 6'!CE44,'Trial 7'!CE44,'Trial 8'!CE44)</f>
        <v>8471140.078395335</v>
      </c>
      <c r="CF83" s="48">
        <f ca="1">SUM('Trial 1'!CF44,'Trial 2'!CF44,'Trial 3'!CF44,'Trial 4'!CF44,'Trial 5'!CF44,'Trial 6'!CF44,'Trial 7'!CF44,'Trial 8'!CF44)</f>
        <v>8420433.9259138796</v>
      </c>
      <c r="CG83" s="48">
        <f ca="1">SUM('Trial 1'!CG44,'Trial 2'!CG44,'Trial 3'!CG44,'Trial 4'!CG44,'Trial 5'!CG44,'Trial 6'!CG44,'Trial 7'!CG44,'Trial 8'!CG44)</f>
        <v>8480322.90831111</v>
      </c>
      <c r="CH83" s="48">
        <f ca="1">SUM('Trial 1'!CH44,'Trial 2'!CH44,'Trial 3'!CH44,'Trial 4'!CH44,'Trial 5'!CH44,'Trial 6'!CH44,'Trial 7'!CH44,'Trial 8'!CH44)</f>
        <v>8458490.7320880592</v>
      </c>
      <c r="CI83" s="48">
        <f ca="1">SUM('Trial 1'!CI44,'Trial 2'!CI44,'Trial 3'!CI44,'Trial 4'!CI44,'Trial 5'!CI44,'Trial 6'!CI44,'Trial 7'!CI44,'Trial 8'!CI44)</f>
        <v>8548192.3660253491</v>
      </c>
      <c r="CJ83" s="48">
        <f ca="1">SUM('Trial 1'!CJ44,'Trial 2'!CJ44,'Trial 3'!CJ44,'Trial 4'!CJ44,'Trial 5'!CJ44,'Trial 6'!CJ44,'Trial 7'!CJ44,'Trial 8'!CJ44)</f>
        <v>8458619.0671379976</v>
      </c>
      <c r="CK83" s="48">
        <f ca="1">SUM('Trial 1'!CK44,'Trial 2'!CK44,'Trial 3'!CK44,'Trial 4'!CK44,'Trial 5'!CK44,'Trial 6'!CK44,'Trial 7'!CK44,'Trial 8'!CK44)</f>
        <v>8495254.1496210843</v>
      </c>
      <c r="CL83" s="48">
        <f ca="1">SUM('Trial 1'!CL44,'Trial 2'!CL44,'Trial 3'!CL44,'Trial 4'!CL44,'Trial 5'!CL44,'Trial 6'!CL44,'Trial 7'!CL44,'Trial 8'!CL44)</f>
        <v>8402302.1193083785</v>
      </c>
      <c r="CM83" s="48">
        <f ca="1">SUM('Trial 1'!CM44,'Trial 2'!CM44,'Trial 3'!CM44,'Trial 4'!CM44,'Trial 5'!CM44,'Trial 6'!CM44,'Trial 7'!CM44,'Trial 8'!CM44)</f>
        <v>8435600.2809334341</v>
      </c>
      <c r="CN83" s="49">
        <f ca="1">SUM(CB83:CM83)</f>
        <v>101900260.82322183</v>
      </c>
      <c r="CO83" s="48">
        <f ca="1">SUM('Trial 1'!CO44,'Trial 2'!CO44,'Trial 3'!CO44,'Trial 4'!CO44,'Trial 5'!CO44,'Trial 6'!CO44,'Trial 7'!CO44,'Trial 8'!CO44)</f>
        <v>8496338.9227623362</v>
      </c>
      <c r="CP83" s="48">
        <f ca="1">SUM('Trial 1'!CP44,'Trial 2'!CP44,'Trial 3'!CP44,'Trial 4'!CP44,'Trial 5'!CP44,'Trial 6'!CP44,'Trial 7'!CP44,'Trial 8'!CP44)</f>
        <v>8382204.6811774261</v>
      </c>
      <c r="CQ83" s="48">
        <f ca="1">SUM('Trial 1'!CQ44,'Trial 2'!CQ44,'Trial 3'!CQ44,'Trial 4'!CQ44,'Trial 5'!CQ44,'Trial 6'!CQ44,'Trial 7'!CQ44,'Trial 8'!CQ44)</f>
        <v>8363539.4275028072</v>
      </c>
      <c r="CR83" s="48">
        <f ca="1">SUM('Trial 1'!CR44,'Trial 2'!CR44,'Trial 3'!CR44,'Trial 4'!CR44,'Trial 5'!CR44,'Trial 6'!CR44,'Trial 7'!CR44,'Trial 8'!CR44)</f>
        <v>8357864.6259080116</v>
      </c>
      <c r="CS83" s="48">
        <f ca="1">SUM('Trial 1'!CS44,'Trial 2'!CS44,'Trial 3'!CS44,'Trial 4'!CS44,'Trial 5'!CS44,'Trial 6'!CS44,'Trial 7'!CS44,'Trial 8'!CS44)</f>
        <v>8400465.6343482975</v>
      </c>
      <c r="CT83" s="48">
        <f ca="1">SUM('Trial 1'!CT44,'Trial 2'!CT44,'Trial 3'!CT44,'Trial 4'!CT44,'Trial 5'!CT44,'Trial 6'!CT44,'Trial 7'!CT44,'Trial 8'!CT44)</f>
        <v>8343458.5005968018</v>
      </c>
      <c r="CU83" s="48">
        <f ca="1">SUM('Trial 1'!CU44,'Trial 2'!CU44,'Trial 3'!CU44,'Trial 4'!CU44,'Trial 5'!CU44,'Trial 6'!CU44,'Trial 7'!CU44,'Trial 8'!CU44)</f>
        <v>8377293.154553894</v>
      </c>
      <c r="CV83" s="48">
        <f ca="1">SUM('Trial 1'!CV44,'Trial 2'!CV44,'Trial 3'!CV44,'Trial 4'!CV44,'Trial 5'!CV44,'Trial 6'!CV44,'Trial 7'!CV44,'Trial 8'!CV44)</f>
        <v>8333000.4569696747</v>
      </c>
      <c r="CW83" s="48">
        <f ca="1">SUM('Trial 1'!CW44,'Trial 2'!CW44,'Trial 3'!CW44,'Trial 4'!CW44,'Trial 5'!CW44,'Trial 6'!CW44,'Trial 7'!CW44,'Trial 8'!CW44)</f>
        <v>8371129.3109879615</v>
      </c>
      <c r="CX83" s="48">
        <f ca="1">SUM('Trial 1'!CX44,'Trial 2'!CX44,'Trial 3'!CX44,'Trial 4'!CX44,'Trial 5'!CX44,'Trial 6'!CX44,'Trial 7'!CX44,'Trial 8'!CX44)</f>
        <v>8332778.3952009277</v>
      </c>
      <c r="CY83" s="48">
        <f ca="1">SUM('Trial 1'!CY44,'Trial 2'!CY44,'Trial 3'!CY44,'Trial 4'!CY44,'Trial 5'!CY44,'Trial 6'!CY44,'Trial 7'!CY44,'Trial 8'!CY44)</f>
        <v>8310643.0214475347</v>
      </c>
      <c r="CZ83" s="48">
        <f ca="1">SUM('Trial 1'!CZ44,'Trial 2'!CZ44,'Trial 3'!CZ44,'Trial 4'!CZ44,'Trial 5'!CZ44,'Trial 6'!CZ44,'Trial 7'!CZ44,'Trial 8'!CZ44)</f>
        <v>8341813.8409264702</v>
      </c>
      <c r="DA83" s="49">
        <f ca="1">SUM(CO83:CZ83)</f>
        <v>100410529.97238214</v>
      </c>
      <c r="DB83" s="48">
        <f ca="1">SUM('Trial 1'!DB44,'Trial 2'!DB44,'Trial 3'!DB44,'Trial 4'!DB44,'Trial 5'!DB44,'Trial 6'!DB44,'Trial 7'!DB44,'Trial 8'!DB44)</f>
        <v>8337284.7125539882</v>
      </c>
      <c r="DC83" s="48">
        <f ca="1">SUM('Trial 1'!DC44,'Trial 2'!DC44,'Trial 3'!DC44,'Trial 4'!DC44,'Trial 5'!DC44,'Trial 6'!DC44,'Trial 7'!DC44,'Trial 8'!DC44)</f>
        <v>8373102.4290206535</v>
      </c>
      <c r="DD83" s="48">
        <f ca="1">SUM('Trial 1'!DD44,'Trial 2'!DD44,'Trial 3'!DD44,'Trial 4'!DD44,'Trial 5'!DD44,'Trial 6'!DD44,'Trial 7'!DD44,'Trial 8'!DD44)</f>
        <v>8211312.914417143</v>
      </c>
      <c r="DE83" s="48">
        <f ca="1">SUM('Trial 1'!DE44,'Trial 2'!DE44,'Trial 3'!DE44,'Trial 4'!DE44,'Trial 5'!DE44,'Trial 6'!DE44,'Trial 7'!DE44,'Trial 8'!DE44)</f>
        <v>8345349.3708038116</v>
      </c>
      <c r="DF83" s="48">
        <f ca="1">SUM('Trial 1'!DF44,'Trial 2'!DF44,'Trial 3'!DF44,'Trial 4'!DF44,'Trial 5'!DF44,'Trial 6'!DF44,'Trial 7'!DF44,'Trial 8'!DF44)</f>
        <v>8357629.1156669306</v>
      </c>
      <c r="DG83" s="48">
        <f ca="1">SUM('Trial 1'!DG44,'Trial 2'!DG44,'Trial 3'!DG44,'Trial 4'!DG44,'Trial 5'!DG44,'Trial 6'!DG44,'Trial 7'!DG44,'Trial 8'!DG44)</f>
        <v>8243480.4671062948</v>
      </c>
      <c r="DH83" s="48">
        <f ca="1">SUM('Trial 1'!DH44,'Trial 2'!DH44,'Trial 3'!DH44,'Trial 4'!DH44,'Trial 5'!DH44,'Trial 6'!DH44,'Trial 7'!DH44,'Trial 8'!DH44)</f>
        <v>8246396.9658765849</v>
      </c>
      <c r="DI83" s="48">
        <f ca="1">SUM('Trial 1'!DI44,'Trial 2'!DI44,'Trial 3'!DI44,'Trial 4'!DI44,'Trial 5'!DI44,'Trial 6'!DI44,'Trial 7'!DI44,'Trial 8'!DI44)</f>
        <v>8296767.9753222736</v>
      </c>
      <c r="DJ83" s="48">
        <f ca="1">SUM('Trial 1'!DJ44,'Trial 2'!DJ44,'Trial 3'!DJ44,'Trial 4'!DJ44,'Trial 5'!DJ44,'Trial 6'!DJ44,'Trial 7'!DJ44,'Trial 8'!DJ44)</f>
        <v>8243888.4701269679</v>
      </c>
      <c r="DK83" s="48">
        <f ca="1">SUM('Trial 1'!DK44,'Trial 2'!DK44,'Trial 3'!DK44,'Trial 4'!DK44,'Trial 5'!DK44,'Trial 6'!DK44,'Trial 7'!DK44,'Trial 8'!DK44)</f>
        <v>8221184.143591132</v>
      </c>
      <c r="DL83" s="48">
        <f ca="1">SUM('Trial 1'!DL44,'Trial 2'!DL44,'Trial 3'!DL44,'Trial 4'!DL44,'Trial 5'!DL44,'Trial 6'!DL44,'Trial 7'!DL44,'Trial 8'!DL44)</f>
        <v>8176647.3177953381</v>
      </c>
      <c r="DM83" s="48">
        <f ca="1">SUM('Trial 1'!DM44,'Trial 2'!DM44,'Trial 3'!DM44,'Trial 4'!DM44,'Trial 5'!DM44,'Trial 6'!DM44,'Trial 7'!DM44,'Trial 8'!DM44)</f>
        <v>8306738.1826702477</v>
      </c>
      <c r="DN83" s="49">
        <f ca="1">SUM(DB83:DM83)</f>
        <v>99359782.064951375</v>
      </c>
      <c r="DO83" s="48">
        <f ca="1">SUM('Trial 1'!DO44,'Trial 2'!DO44,'Trial 3'!DO44,'Trial 4'!DO44,'Trial 5'!DO44,'Trial 6'!DO44,'Trial 7'!DO44,'Trial 8'!DO44)</f>
        <v>8360694.0212930338</v>
      </c>
      <c r="DP83" s="48">
        <f ca="1">SUM('Trial 1'!DP44,'Trial 2'!DP44,'Trial 3'!DP44,'Trial 4'!DP44,'Trial 5'!DP44,'Trial 6'!DP44,'Trial 7'!DP44,'Trial 8'!DP44)</f>
        <v>8193054.8113433085</v>
      </c>
      <c r="DQ83" s="48">
        <f ca="1">SUM('Trial 1'!DQ44,'Trial 2'!DQ44,'Trial 3'!DQ44,'Trial 4'!DQ44,'Trial 5'!DQ44,'Trial 6'!DQ44,'Trial 7'!DQ44,'Trial 8'!DQ44)</f>
        <v>8132331.5448792474</v>
      </c>
      <c r="DR83" s="48">
        <f ca="1">SUM('Trial 1'!DR44,'Trial 2'!DR44,'Trial 3'!DR44,'Trial 4'!DR44,'Trial 5'!DR44,'Trial 6'!DR44,'Trial 7'!DR44,'Trial 8'!DR44)</f>
        <v>8279340.6131623145</v>
      </c>
      <c r="DS83" s="48">
        <f ca="1">SUM('Trial 1'!DS44,'Trial 2'!DS44,'Trial 3'!DS44,'Trial 4'!DS44,'Trial 5'!DS44,'Trial 6'!DS44,'Trial 7'!DS44,'Trial 8'!DS44)</f>
        <v>8043249.0412617959</v>
      </c>
      <c r="DT83" s="48">
        <f ca="1">SUM('Trial 1'!DT44,'Trial 2'!DT44,'Trial 3'!DT44,'Trial 4'!DT44,'Trial 5'!DT44,'Trial 6'!DT44,'Trial 7'!DT44,'Trial 8'!DT44)</f>
        <v>8289778.2050009416</v>
      </c>
      <c r="DU83" s="48">
        <f ca="1">SUM('Trial 1'!DU44,'Trial 2'!DU44,'Trial 3'!DU44,'Trial 4'!DU44,'Trial 5'!DU44,'Trial 6'!DU44,'Trial 7'!DU44,'Trial 8'!DU44)</f>
        <v>8121790.070353359</v>
      </c>
      <c r="DV83" s="48">
        <f ca="1">SUM('Trial 1'!DV44,'Trial 2'!DV44,'Trial 3'!DV44,'Trial 4'!DV44,'Trial 5'!DV44,'Trial 6'!DV44,'Trial 7'!DV44,'Trial 8'!DV44)</f>
        <v>8158294.0956547754</v>
      </c>
      <c r="DW83" s="48">
        <f ca="1">SUM('Trial 1'!DW44,'Trial 2'!DW44,'Trial 3'!DW44,'Trial 4'!DW44,'Trial 5'!DW44,'Trial 6'!DW44,'Trial 7'!DW44,'Trial 8'!DW44)</f>
        <v>8112055.9789750203</v>
      </c>
      <c r="DX83" s="48">
        <f ca="1">SUM('Trial 1'!DX44,'Trial 2'!DX44,'Trial 3'!DX44,'Trial 4'!DX44,'Trial 5'!DX44,'Trial 6'!DX44,'Trial 7'!DX44,'Trial 8'!DX44)</f>
        <v>8128699.8139719795</v>
      </c>
      <c r="DY83" s="48">
        <f ca="1">SUM('Trial 1'!DY44,'Trial 2'!DY44,'Trial 3'!DY44,'Trial 4'!DY44,'Trial 5'!DY44,'Trial 6'!DY44,'Trial 7'!DY44,'Trial 8'!DY44)</f>
        <v>8073946.9608521005</v>
      </c>
      <c r="DZ83" s="48">
        <f ca="1">SUM('Trial 1'!DZ44,'Trial 2'!DZ44,'Trial 3'!DZ44,'Trial 4'!DZ44,'Trial 5'!DZ44,'Trial 6'!DZ44,'Trial 7'!DZ44,'Trial 8'!DZ44)</f>
        <v>8087132.05942191</v>
      </c>
      <c r="EA83" s="49">
        <f ca="1">SUM(DO83:DZ83)</f>
        <v>97980367.216169789</v>
      </c>
      <c r="EB83" s="48">
        <f ca="1">SUM('Trial 1'!EB44,'Trial 2'!EB44,'Trial 3'!EB44,'Trial 4'!EB44,'Trial 5'!EB44,'Trial 6'!EB44,'Trial 7'!EB44,'Trial 8'!EB44)</f>
        <v>8044498.4450466931</v>
      </c>
      <c r="EC83" s="48">
        <f ca="1">SUM('Trial 1'!EC44,'Trial 2'!EC44,'Trial 3'!EC44,'Trial 4'!EC44,'Trial 5'!EC44,'Trial 6'!EC44,'Trial 7'!EC44,'Trial 8'!EC44)</f>
        <v>7968734.6350132264</v>
      </c>
      <c r="ED83" s="48">
        <f ca="1">SUM('Trial 1'!ED44,'Trial 2'!ED44,'Trial 3'!ED44,'Trial 4'!ED44,'Trial 5'!ED44,'Trial 6'!ED44,'Trial 7'!ED44,'Trial 8'!ED44)</f>
        <v>8217974.1233824855</v>
      </c>
      <c r="EE83" s="48">
        <f ca="1">SUM('Trial 1'!EE44,'Trial 2'!EE44,'Trial 3'!EE44,'Trial 4'!EE44,'Trial 5'!EE44,'Trial 6'!EE44,'Trial 7'!EE44,'Trial 8'!EE44)</f>
        <v>8155457.3779693889</v>
      </c>
      <c r="EF83" s="48">
        <f ca="1">SUM('Trial 1'!EF44,'Trial 2'!EF44,'Trial 3'!EF44,'Trial 4'!EF44,'Trial 5'!EF44,'Trial 6'!EF44,'Trial 7'!EF44,'Trial 8'!EF44)</f>
        <v>8125644.9196271719</v>
      </c>
      <c r="EG83" s="48">
        <f ca="1">SUM('Trial 1'!EG44,'Trial 2'!EG44,'Trial 3'!EG44,'Trial 4'!EG44,'Trial 5'!EG44,'Trial 6'!EG44,'Trial 7'!EG44,'Trial 8'!EG44)</f>
        <v>8110715.3712089406</v>
      </c>
      <c r="EH83" s="48">
        <f ca="1">SUM('Trial 1'!EH44,'Trial 2'!EH44,'Trial 3'!EH44,'Trial 4'!EH44,'Trial 5'!EH44,'Trial 6'!EH44,'Trial 7'!EH44,'Trial 8'!EH44)</f>
        <v>8126146.896767986</v>
      </c>
      <c r="EI83" s="48">
        <f ca="1">SUM('Trial 1'!EI44,'Trial 2'!EI44,'Trial 3'!EI44,'Trial 4'!EI44,'Trial 5'!EI44,'Trial 6'!EI44,'Trial 7'!EI44,'Trial 8'!EI44)</f>
        <v>8121358.2531791003</v>
      </c>
      <c r="EJ83" s="48">
        <f ca="1">SUM('Trial 1'!EJ44,'Trial 2'!EJ44,'Trial 3'!EJ44,'Trial 4'!EJ44,'Trial 5'!EJ44,'Trial 6'!EJ44,'Trial 7'!EJ44,'Trial 8'!EJ44)</f>
        <v>8212479.7850016253</v>
      </c>
      <c r="EK83" s="48">
        <f ca="1">SUM('Trial 1'!EK44,'Trial 2'!EK44,'Trial 3'!EK44,'Trial 4'!EK44,'Trial 5'!EK44,'Trial 6'!EK44,'Trial 7'!EK44,'Trial 8'!EK44)</f>
        <v>8020896.5002938472</v>
      </c>
      <c r="EL83" s="48">
        <f ca="1">SUM('Trial 1'!EL44,'Trial 2'!EL44,'Trial 3'!EL44,'Trial 4'!EL44,'Trial 5'!EL44,'Trial 6'!EL44,'Trial 7'!EL44,'Trial 8'!EL44)</f>
        <v>8174615.3787706485</v>
      </c>
      <c r="EM83" s="48">
        <f ca="1">SUM('Trial 1'!EM44,'Trial 2'!EM44,'Trial 3'!EM44,'Trial 4'!EM44,'Trial 5'!EM44,'Trial 6'!EM44,'Trial 7'!EM44,'Trial 8'!EM44)</f>
        <v>8149669.6482937653</v>
      </c>
      <c r="EN83" s="49">
        <f ca="1">SUM(EB83:EM83)</f>
        <v>97428191.334554896</v>
      </c>
    </row>
    <row r="84" spans="1:144" ht="12.75" customHeight="1" x14ac:dyDescent="0.2">
      <c r="A84" s="2" t="str">
        <f>Labels!B68</f>
        <v>Potential Output</v>
      </c>
    </row>
    <row r="85" spans="1:144" ht="12.75" customHeight="1" x14ac:dyDescent="0.2">
      <c r="A85" s="47" t="str">
        <f>Labels!D96</f>
        <v>Trials</v>
      </c>
      <c r="B85" s="19" t="str">
        <f>ZZZ__FnCalls!F7</f>
        <v>MMM 2010</v>
      </c>
      <c r="C85" s="20" t="str">
        <f>ZZZ__FnCalls!F8</f>
        <v>MMM 2010</v>
      </c>
      <c r="D85" s="20" t="str">
        <f>ZZZ__FnCalls!F9</f>
        <v>MMM 2010</v>
      </c>
      <c r="E85" s="20" t="str">
        <f>ZZZ__FnCalls!F10</f>
        <v>MMM 2010</v>
      </c>
      <c r="F85" s="20" t="str">
        <f>ZZZ__FnCalls!F11</f>
        <v>MMM 2010</v>
      </c>
      <c r="G85" s="20" t="str">
        <f>ZZZ__FnCalls!F12</f>
        <v>MMM 2010</v>
      </c>
      <c r="H85" s="20" t="str">
        <f>ZZZ__FnCalls!F13</f>
        <v>MMM 2010</v>
      </c>
      <c r="I85" s="20" t="str">
        <f>ZZZ__FnCalls!F14</f>
        <v>MMM 2010</v>
      </c>
      <c r="J85" s="20" t="str">
        <f>ZZZ__FnCalls!F15</f>
        <v>MMM 2010</v>
      </c>
      <c r="K85" s="20" t="str">
        <f>ZZZ__FnCalls!F16</f>
        <v>MMM 2010</v>
      </c>
      <c r="L85" s="20" t="str">
        <f>ZZZ__FnCalls!F17</f>
        <v>MMM 2010</v>
      </c>
      <c r="M85" s="20" t="str">
        <f>ZZZ__FnCalls!F18</f>
        <v>MMM 2010</v>
      </c>
      <c r="N85" s="21" t="str">
        <f>ZZZ__FnCalls!H7</f>
        <v>2010</v>
      </c>
      <c r="O85" s="20" t="str">
        <f>ZZZ__FnCalls!F19</f>
        <v>MMM 2011</v>
      </c>
      <c r="P85" s="20" t="str">
        <f>ZZZ__FnCalls!F20</f>
        <v>MMM 2011</v>
      </c>
      <c r="Q85" s="20" t="str">
        <f>ZZZ__FnCalls!F21</f>
        <v>MMM 2011</v>
      </c>
      <c r="R85" s="20" t="str">
        <f>ZZZ__FnCalls!F22</f>
        <v>MMM 2011</v>
      </c>
      <c r="S85" s="20" t="str">
        <f>ZZZ__FnCalls!F23</f>
        <v>MMM 2011</v>
      </c>
      <c r="T85" s="20" t="str">
        <f>ZZZ__FnCalls!F24</f>
        <v>MMM 2011</v>
      </c>
      <c r="U85" s="20" t="str">
        <f>ZZZ__FnCalls!F25</f>
        <v>MMM 2011</v>
      </c>
      <c r="V85" s="20" t="str">
        <f>ZZZ__FnCalls!F26</f>
        <v>MMM 2011</v>
      </c>
      <c r="W85" s="20" t="str">
        <f>ZZZ__FnCalls!F27</f>
        <v>MMM 2011</v>
      </c>
      <c r="X85" s="20" t="str">
        <f>ZZZ__FnCalls!F28</f>
        <v>MMM 2011</v>
      </c>
      <c r="Y85" s="20" t="str">
        <f>ZZZ__FnCalls!F29</f>
        <v>MMM 2011</v>
      </c>
      <c r="Z85" s="20" t="str">
        <f>ZZZ__FnCalls!F30</f>
        <v>MMM 2011</v>
      </c>
      <c r="AA85" s="21" t="str">
        <f>ZZZ__FnCalls!H19</f>
        <v>2011</v>
      </c>
      <c r="AB85" s="20" t="str">
        <f>ZZZ__FnCalls!F31</f>
        <v>MMM 2012</v>
      </c>
      <c r="AC85" s="20" t="str">
        <f>ZZZ__FnCalls!F32</f>
        <v>MMM 2012</v>
      </c>
      <c r="AD85" s="20" t="str">
        <f>ZZZ__FnCalls!F33</f>
        <v>MMM 2012</v>
      </c>
      <c r="AE85" s="20" t="str">
        <f>ZZZ__FnCalls!F34</f>
        <v>MMM 2012</v>
      </c>
      <c r="AF85" s="20" t="str">
        <f>ZZZ__FnCalls!F35</f>
        <v>MMM 2012</v>
      </c>
      <c r="AG85" s="20" t="str">
        <f>ZZZ__FnCalls!F36</f>
        <v>MMM 2012</v>
      </c>
      <c r="AH85" s="20" t="str">
        <f>ZZZ__FnCalls!F37</f>
        <v>MMM 2012</v>
      </c>
      <c r="AI85" s="20" t="str">
        <f>ZZZ__FnCalls!F38</f>
        <v>MMM 2012</v>
      </c>
      <c r="AJ85" s="20" t="str">
        <f>ZZZ__FnCalls!F39</f>
        <v>MMM 2012</v>
      </c>
      <c r="AK85" s="20" t="str">
        <f>ZZZ__FnCalls!F40</f>
        <v>MMM 2012</v>
      </c>
      <c r="AL85" s="20" t="str">
        <f>ZZZ__FnCalls!F41</f>
        <v>MMM 2012</v>
      </c>
      <c r="AM85" s="20" t="str">
        <f>ZZZ__FnCalls!F42</f>
        <v>MMM 2012</v>
      </c>
      <c r="AN85" s="21" t="str">
        <f>ZZZ__FnCalls!H31</f>
        <v>2012</v>
      </c>
      <c r="AO85" s="20" t="str">
        <f>ZZZ__FnCalls!F43</f>
        <v>MMM 2013</v>
      </c>
      <c r="AP85" s="20" t="str">
        <f>ZZZ__FnCalls!F44</f>
        <v>MMM 2013</v>
      </c>
      <c r="AQ85" s="20" t="str">
        <f>ZZZ__FnCalls!F45</f>
        <v>MMM 2013</v>
      </c>
      <c r="AR85" s="20" t="str">
        <f>ZZZ__FnCalls!F46</f>
        <v>MMM 2013</v>
      </c>
      <c r="AS85" s="20" t="str">
        <f>ZZZ__FnCalls!F47</f>
        <v>MMM 2013</v>
      </c>
      <c r="AT85" s="20" t="str">
        <f>ZZZ__FnCalls!F48</f>
        <v>MMM 2013</v>
      </c>
      <c r="AU85" s="20" t="str">
        <f>ZZZ__FnCalls!F49</f>
        <v>MMM 2013</v>
      </c>
      <c r="AV85" s="20" t="str">
        <f>ZZZ__FnCalls!F50</f>
        <v>MMM 2013</v>
      </c>
      <c r="AW85" s="20" t="str">
        <f>ZZZ__FnCalls!F51</f>
        <v>MMM 2013</v>
      </c>
      <c r="AX85" s="20" t="str">
        <f>ZZZ__FnCalls!F52</f>
        <v>MMM 2013</v>
      </c>
      <c r="AY85" s="20" t="str">
        <f>ZZZ__FnCalls!F53</f>
        <v>MMM 2013</v>
      </c>
      <c r="AZ85" s="20" t="str">
        <f>ZZZ__FnCalls!F54</f>
        <v>MMM 2013</v>
      </c>
      <c r="BA85" s="21" t="str">
        <f>ZZZ__FnCalls!H43</f>
        <v>2013</v>
      </c>
      <c r="BB85" s="20" t="str">
        <f>ZZZ__FnCalls!F55</f>
        <v>MMM 2014</v>
      </c>
      <c r="BC85" s="20" t="str">
        <f>ZZZ__FnCalls!F56</f>
        <v>MMM 2014</v>
      </c>
      <c r="BD85" s="20" t="str">
        <f>ZZZ__FnCalls!F57</f>
        <v>MMM 2014</v>
      </c>
      <c r="BE85" s="20" t="str">
        <f>ZZZ__FnCalls!F58</f>
        <v>MMM 2014</v>
      </c>
      <c r="BF85" s="20" t="str">
        <f>ZZZ__FnCalls!F59</f>
        <v>MMM 2014</v>
      </c>
      <c r="BG85" s="20" t="str">
        <f>ZZZ__FnCalls!F60</f>
        <v>MMM 2014</v>
      </c>
      <c r="BH85" s="20" t="str">
        <f>ZZZ__FnCalls!F61</f>
        <v>MMM 2014</v>
      </c>
      <c r="BI85" s="20" t="str">
        <f>ZZZ__FnCalls!F62</f>
        <v>MMM 2014</v>
      </c>
      <c r="BJ85" s="20" t="str">
        <f>ZZZ__FnCalls!F63</f>
        <v>MMM 2014</v>
      </c>
      <c r="BK85" s="20" t="str">
        <f>ZZZ__FnCalls!F64</f>
        <v>MMM 2014</v>
      </c>
      <c r="BL85" s="20" t="str">
        <f>ZZZ__FnCalls!F65</f>
        <v>MMM 2014</v>
      </c>
      <c r="BM85" s="20" t="str">
        <f>ZZZ__FnCalls!F66</f>
        <v>MMM 2014</v>
      </c>
      <c r="BN85" s="21" t="str">
        <f>ZZZ__FnCalls!H55</f>
        <v>2014</v>
      </c>
      <c r="BO85" s="20" t="str">
        <f>ZZZ__FnCalls!F67</f>
        <v>MMM 2015</v>
      </c>
      <c r="BP85" s="20" t="str">
        <f>ZZZ__FnCalls!F68</f>
        <v>MMM 2015</v>
      </c>
      <c r="BQ85" s="20" t="str">
        <f>ZZZ__FnCalls!F69</f>
        <v>MMM 2015</v>
      </c>
      <c r="BR85" s="20" t="str">
        <f>ZZZ__FnCalls!F70</f>
        <v>MMM 2015</v>
      </c>
      <c r="BS85" s="20" t="str">
        <f>ZZZ__FnCalls!F71</f>
        <v>MMM 2015</v>
      </c>
      <c r="BT85" s="20" t="str">
        <f>ZZZ__FnCalls!F72</f>
        <v>MMM 2015</v>
      </c>
      <c r="BU85" s="20" t="str">
        <f>ZZZ__FnCalls!F73</f>
        <v>MMM 2015</v>
      </c>
      <c r="BV85" s="20" t="str">
        <f>ZZZ__FnCalls!F74</f>
        <v>MMM 2015</v>
      </c>
      <c r="BW85" s="20" t="str">
        <f>ZZZ__FnCalls!F75</f>
        <v>MMM 2015</v>
      </c>
      <c r="BX85" s="20" t="str">
        <f>ZZZ__FnCalls!F76</f>
        <v>MMM 2015</v>
      </c>
      <c r="BY85" s="20" t="str">
        <f>ZZZ__FnCalls!F77</f>
        <v>MMM 2015</v>
      </c>
      <c r="BZ85" s="20" t="str">
        <f>ZZZ__FnCalls!F78</f>
        <v>MMM 2015</v>
      </c>
      <c r="CA85" s="21" t="str">
        <f>ZZZ__FnCalls!H67</f>
        <v>2015</v>
      </c>
      <c r="CB85" s="20" t="str">
        <f>ZZZ__FnCalls!F79</f>
        <v>MMM 2016</v>
      </c>
      <c r="CC85" s="20" t="str">
        <f>ZZZ__FnCalls!F80</f>
        <v>MMM 2016</v>
      </c>
      <c r="CD85" s="20" t="str">
        <f>ZZZ__FnCalls!F81</f>
        <v>MMM 2016</v>
      </c>
      <c r="CE85" s="20" t="str">
        <f>ZZZ__FnCalls!F82</f>
        <v>MMM 2016</v>
      </c>
      <c r="CF85" s="20" t="str">
        <f>ZZZ__FnCalls!F83</f>
        <v>MMM 2016</v>
      </c>
      <c r="CG85" s="20" t="str">
        <f>ZZZ__FnCalls!F84</f>
        <v>MMM 2016</v>
      </c>
      <c r="CH85" s="20" t="str">
        <f>ZZZ__FnCalls!F85</f>
        <v>MMM 2016</v>
      </c>
      <c r="CI85" s="20" t="str">
        <f>ZZZ__FnCalls!F86</f>
        <v>MMM 2016</v>
      </c>
      <c r="CJ85" s="20" t="str">
        <f>ZZZ__FnCalls!F87</f>
        <v>MMM 2016</v>
      </c>
      <c r="CK85" s="20" t="str">
        <f>ZZZ__FnCalls!F88</f>
        <v>MMM 2016</v>
      </c>
      <c r="CL85" s="20" t="str">
        <f>ZZZ__FnCalls!F89</f>
        <v>MMM 2016</v>
      </c>
      <c r="CM85" s="20" t="str">
        <f>ZZZ__FnCalls!F90</f>
        <v>MMM 2016</v>
      </c>
      <c r="CN85" s="21" t="str">
        <f>ZZZ__FnCalls!H79</f>
        <v>2016</v>
      </c>
      <c r="CO85" s="20" t="str">
        <f>ZZZ__FnCalls!F91</f>
        <v>MMM 2017</v>
      </c>
      <c r="CP85" s="20" t="str">
        <f>ZZZ__FnCalls!F92</f>
        <v>MMM 2017</v>
      </c>
      <c r="CQ85" s="20" t="str">
        <f>ZZZ__FnCalls!F93</f>
        <v>MMM 2017</v>
      </c>
      <c r="CR85" s="20" t="str">
        <f>ZZZ__FnCalls!F94</f>
        <v>MMM 2017</v>
      </c>
      <c r="CS85" s="20" t="str">
        <f>ZZZ__FnCalls!F95</f>
        <v>MMM 2017</v>
      </c>
      <c r="CT85" s="20" t="str">
        <f>ZZZ__FnCalls!F96</f>
        <v>MMM 2017</v>
      </c>
      <c r="CU85" s="20" t="str">
        <f>ZZZ__FnCalls!F97</f>
        <v>MMM 2017</v>
      </c>
      <c r="CV85" s="20" t="str">
        <f>ZZZ__FnCalls!F98</f>
        <v>MMM 2017</v>
      </c>
      <c r="CW85" s="20" t="str">
        <f>ZZZ__FnCalls!F99</f>
        <v>MMM 2017</v>
      </c>
      <c r="CX85" s="20" t="str">
        <f>ZZZ__FnCalls!F100</f>
        <v>MMM 2017</v>
      </c>
      <c r="CY85" s="20" t="str">
        <f>ZZZ__FnCalls!F101</f>
        <v>MMM 2017</v>
      </c>
      <c r="CZ85" s="20" t="str">
        <f>ZZZ__FnCalls!F102</f>
        <v>MMM 2017</v>
      </c>
      <c r="DA85" s="21" t="str">
        <f>ZZZ__FnCalls!H91</f>
        <v>2017</v>
      </c>
      <c r="DB85" s="20" t="str">
        <f>ZZZ__FnCalls!F103</f>
        <v>MMM 2018</v>
      </c>
      <c r="DC85" s="20" t="str">
        <f>ZZZ__FnCalls!F104</f>
        <v>MMM 2018</v>
      </c>
      <c r="DD85" s="20" t="str">
        <f>ZZZ__FnCalls!F105</f>
        <v>MMM 2018</v>
      </c>
      <c r="DE85" s="20" t="str">
        <f>ZZZ__FnCalls!F106</f>
        <v>MMM 2018</v>
      </c>
      <c r="DF85" s="20" t="str">
        <f>ZZZ__FnCalls!F107</f>
        <v>MMM 2018</v>
      </c>
      <c r="DG85" s="20" t="str">
        <f>ZZZ__FnCalls!F108</f>
        <v>MMM 2018</v>
      </c>
      <c r="DH85" s="20" t="str">
        <f>ZZZ__FnCalls!F109</f>
        <v>MMM 2018</v>
      </c>
      <c r="DI85" s="20" t="str">
        <f>ZZZ__FnCalls!F110</f>
        <v>MMM 2018</v>
      </c>
      <c r="DJ85" s="20" t="str">
        <f>ZZZ__FnCalls!F111</f>
        <v>MMM 2018</v>
      </c>
      <c r="DK85" s="20" t="str">
        <f>ZZZ__FnCalls!F112</f>
        <v>MMM 2018</v>
      </c>
      <c r="DL85" s="20" t="str">
        <f>ZZZ__FnCalls!F113</f>
        <v>MMM 2018</v>
      </c>
      <c r="DM85" s="20" t="str">
        <f>ZZZ__FnCalls!F114</f>
        <v>MMM 2018</v>
      </c>
      <c r="DN85" s="21" t="str">
        <f>ZZZ__FnCalls!H103</f>
        <v>2018</v>
      </c>
      <c r="DO85" s="20" t="str">
        <f>ZZZ__FnCalls!F115</f>
        <v>MMM 2019</v>
      </c>
      <c r="DP85" s="20" t="str">
        <f>ZZZ__FnCalls!F116</f>
        <v>MMM 2019</v>
      </c>
      <c r="DQ85" s="20" t="str">
        <f>ZZZ__FnCalls!F117</f>
        <v>MMM 2019</v>
      </c>
      <c r="DR85" s="20" t="str">
        <f>ZZZ__FnCalls!F118</f>
        <v>MMM 2019</v>
      </c>
      <c r="DS85" s="20" t="str">
        <f>ZZZ__FnCalls!F119</f>
        <v>MMM 2019</v>
      </c>
      <c r="DT85" s="20" t="str">
        <f>ZZZ__FnCalls!F120</f>
        <v>MMM 2019</v>
      </c>
      <c r="DU85" s="20" t="str">
        <f>ZZZ__FnCalls!F121</f>
        <v>MMM 2019</v>
      </c>
      <c r="DV85" s="20" t="str">
        <f>ZZZ__FnCalls!F122</f>
        <v>MMM 2019</v>
      </c>
      <c r="DW85" s="20" t="str">
        <f>ZZZ__FnCalls!F123</f>
        <v>MMM 2019</v>
      </c>
      <c r="DX85" s="20" t="str">
        <f>ZZZ__FnCalls!F124</f>
        <v>MMM 2019</v>
      </c>
      <c r="DY85" s="20" t="str">
        <f>ZZZ__FnCalls!F125</f>
        <v>MMM 2019</v>
      </c>
      <c r="DZ85" s="20" t="str">
        <f>ZZZ__FnCalls!F126</f>
        <v>MMM 2019</v>
      </c>
      <c r="EA85" s="21" t="str">
        <f>ZZZ__FnCalls!H115</f>
        <v>2019</v>
      </c>
      <c r="EB85" s="20" t="str">
        <f>ZZZ__FnCalls!F127</f>
        <v>MMM 2020</v>
      </c>
      <c r="EC85" s="20" t="str">
        <f>ZZZ__FnCalls!F128</f>
        <v>MMM 2020</v>
      </c>
      <c r="ED85" s="20" t="str">
        <f>ZZZ__FnCalls!F129</f>
        <v>MMM 2020</v>
      </c>
      <c r="EE85" s="20" t="str">
        <f>ZZZ__FnCalls!F130</f>
        <v>MMM 2020</v>
      </c>
      <c r="EF85" s="20" t="str">
        <f>ZZZ__FnCalls!F131</f>
        <v>MMM 2020</v>
      </c>
      <c r="EG85" s="20" t="str">
        <f>ZZZ__FnCalls!F132</f>
        <v>MMM 2020</v>
      </c>
      <c r="EH85" s="20" t="str">
        <f>ZZZ__FnCalls!F133</f>
        <v>MMM 2020</v>
      </c>
      <c r="EI85" s="20" t="str">
        <f>ZZZ__FnCalls!F134</f>
        <v>MMM 2020</v>
      </c>
      <c r="EJ85" s="20" t="str">
        <f>ZZZ__FnCalls!F135</f>
        <v>MMM 2020</v>
      </c>
      <c r="EK85" s="20" t="str">
        <f>ZZZ__FnCalls!F136</f>
        <v>MMM 2020</v>
      </c>
      <c r="EL85" s="20" t="str">
        <f>ZZZ__FnCalls!F137</f>
        <v>MMM 2020</v>
      </c>
      <c r="EM85" s="20" t="str">
        <f>ZZZ__FnCalls!F138</f>
        <v>MMM 2020</v>
      </c>
      <c r="EN85" s="21" t="str">
        <f>ZZZ__FnCalls!H127</f>
        <v>2020</v>
      </c>
    </row>
    <row r="86" spans="1:144" ht="12.75" customHeight="1" x14ac:dyDescent="0.2">
      <c r="A86" s="7" t="str">
        <f>Labels!B96</f>
        <v>Trial 01</v>
      </c>
      <c r="B86" s="22">
        <f>'Trial 1'!B45</f>
        <v>1166666.6666666667</v>
      </c>
      <c r="C86" s="22">
        <f>'Trial 1'!C45</f>
        <v>1166666.6666666667</v>
      </c>
      <c r="D86" s="22">
        <f ca="1">'Trial 1'!D45</f>
        <v>1166616.256327223</v>
      </c>
      <c r="E86" s="22">
        <f ca="1">'Trial 1'!E45</f>
        <v>1166516.2326053369</v>
      </c>
      <c r="F86" s="22">
        <f ca="1">'Trial 1'!F45</f>
        <v>1166384.2627237823</v>
      </c>
      <c r="G86" s="22">
        <f ca="1">'Trial 1'!G45</f>
        <v>1166212.3287677504</v>
      </c>
      <c r="H86" s="22">
        <f ca="1">'Trial 1'!H45</f>
        <v>1165998.8540528987</v>
      </c>
      <c r="I86" s="22">
        <f ca="1">'Trial 1'!I45</f>
        <v>1165749.3274692425</v>
      </c>
      <c r="J86" s="22">
        <f ca="1">'Trial 1'!J45</f>
        <v>1165473.1476842621</v>
      </c>
      <c r="K86" s="22">
        <f ca="1">'Trial 1'!K45</f>
        <v>1165160.1089967766</v>
      </c>
      <c r="L86" s="22">
        <f ca="1">'Trial 1'!L45</f>
        <v>1164826.7160191003</v>
      </c>
      <c r="M86" s="22">
        <f ca="1">'Trial 1'!M45</f>
        <v>1164459.8993525528</v>
      </c>
      <c r="N86" s="23">
        <f ca="1">SUM('Trial 1'!B45:M45)</f>
        <v>13990730.467332257</v>
      </c>
      <c r="O86" s="22">
        <f ca="1">'Trial 1'!O45</f>
        <v>1164070.7350320625</v>
      </c>
      <c r="P86" s="22">
        <f ca="1">'Trial 1'!P45</f>
        <v>1163642.2510998654</v>
      </c>
      <c r="Q86" s="22">
        <f ca="1">'Trial 1'!Q45</f>
        <v>1163178.8391105926</v>
      </c>
      <c r="R86" s="22">
        <f ca="1">'Trial 1'!R45</f>
        <v>1162694.0769762087</v>
      </c>
      <c r="S86" s="22">
        <f ca="1">'Trial 1'!S45</f>
        <v>1162175.5251605853</v>
      </c>
      <c r="T86" s="22">
        <f ca="1">'Trial 1'!T45</f>
        <v>1161636.8314646867</v>
      </c>
      <c r="U86" s="22">
        <f ca="1">'Trial 1'!U45</f>
        <v>1161078.2668638236</v>
      </c>
      <c r="V86" s="22">
        <f ca="1">'Trial 1'!V45</f>
        <v>1160498.7107492015</v>
      </c>
      <c r="W86" s="22">
        <f ca="1">'Trial 1'!W45</f>
        <v>1159897.256750779</v>
      </c>
      <c r="X86" s="22">
        <f ca="1">'Trial 1'!X45</f>
        <v>1159280.4213059344</v>
      </c>
      <c r="Y86" s="22">
        <f ca="1">'Trial 1'!Y45</f>
        <v>1158630.7595431835</v>
      </c>
      <c r="Z86" s="22">
        <f ca="1">'Trial 1'!Z45</f>
        <v>1157966.3106731435</v>
      </c>
      <c r="AA86" s="23">
        <f ca="1">SUM('Trial 1'!O45:Z45)</f>
        <v>13934749.984730069</v>
      </c>
      <c r="AB86" s="22">
        <f ca="1">'Trial 1'!AB45</f>
        <v>1157277.4034882768</v>
      </c>
      <c r="AC86" s="22">
        <f ca="1">'Trial 1'!AC45</f>
        <v>1156566.8765729347</v>
      </c>
      <c r="AD86" s="22">
        <f ca="1">'Trial 1'!AD45</f>
        <v>1155836.1283346736</v>
      </c>
      <c r="AE86" s="22">
        <f ca="1">'Trial 1'!AE45</f>
        <v>1155091.0012930539</v>
      </c>
      <c r="AF86" s="22">
        <f ca="1">'Trial 1'!AF45</f>
        <v>1154325.2427825127</v>
      </c>
      <c r="AG86" s="22">
        <f ca="1">'Trial 1'!AG45</f>
        <v>1153545.493086084</v>
      </c>
      <c r="AH86" s="22">
        <f ca="1">'Trial 1'!AH45</f>
        <v>1152745.2351875752</v>
      </c>
      <c r="AI86" s="22">
        <f ca="1">'Trial 1'!AI45</f>
        <v>1151928.1129533995</v>
      </c>
      <c r="AJ86" s="22">
        <f ca="1">'Trial 1'!AJ45</f>
        <v>1151094.5997225475</v>
      </c>
      <c r="AK86" s="22">
        <f ca="1">'Trial 1'!AK45</f>
        <v>1150258.8583482122</v>
      </c>
      <c r="AL86" s="22">
        <f ca="1">'Trial 1'!AL45</f>
        <v>1149404.8944673021</v>
      </c>
      <c r="AM86" s="22">
        <f ca="1">'Trial 1'!AM45</f>
        <v>1148547.895638291</v>
      </c>
      <c r="AN86" s="23">
        <f ca="1">SUM('Trial 1'!AB45:AM45)</f>
        <v>13836621.741874862</v>
      </c>
      <c r="AO86" s="22">
        <f ca="1">'Trial 1'!AO45</f>
        <v>1147673.5532447393</v>
      </c>
      <c r="AP86" s="22">
        <f ca="1">'Trial 1'!AP45</f>
        <v>1146774.1182779884</v>
      </c>
      <c r="AQ86" s="22">
        <f ca="1">'Trial 1'!AQ45</f>
        <v>1145862.9867860954</v>
      </c>
      <c r="AR86" s="22">
        <f ca="1">'Trial 1'!AR45</f>
        <v>1144936.1450009388</v>
      </c>
      <c r="AS86" s="22">
        <f ca="1">'Trial 1'!AS45</f>
        <v>1144001.5159290414</v>
      </c>
      <c r="AT86" s="22">
        <f ca="1">'Trial 1'!AT45</f>
        <v>1143047.6866023855</v>
      </c>
      <c r="AU86" s="22">
        <f ca="1">'Trial 1'!AU45</f>
        <v>1142085.7212827706</v>
      </c>
      <c r="AV86" s="22">
        <f ca="1">'Trial 1'!AV45</f>
        <v>1141111.8218338576</v>
      </c>
      <c r="AW86" s="22">
        <f ca="1">'Trial 1'!AW45</f>
        <v>1140129.8346432536</v>
      </c>
      <c r="AX86" s="22">
        <f ca="1">'Trial 1'!AX45</f>
        <v>1139140.8765692192</v>
      </c>
      <c r="AY86" s="22">
        <f ca="1">'Trial 1'!AY45</f>
        <v>1138148.2327022243</v>
      </c>
      <c r="AZ86" s="22">
        <f ca="1">'Trial 1'!AZ45</f>
        <v>1137147.2951751372</v>
      </c>
      <c r="BA86" s="23">
        <f ca="1">SUM('Trial 1'!AO45:AZ45)</f>
        <v>13710059.788047651</v>
      </c>
      <c r="BB86" s="22">
        <f ca="1">'Trial 1'!BB45</f>
        <v>1136131.5726308741</v>
      </c>
      <c r="BC86" s="22">
        <f ca="1">'Trial 1'!BC45</f>
        <v>1135107.1090164478</v>
      </c>
      <c r="BD86" s="22">
        <f ca="1">'Trial 1'!BD45</f>
        <v>1134072.4112651781</v>
      </c>
      <c r="BE86" s="22">
        <f ca="1">'Trial 1'!BE45</f>
        <v>1133041.4100583354</v>
      </c>
      <c r="BF86" s="22">
        <f ca="1">'Trial 1'!BF45</f>
        <v>1132000.7939387495</v>
      </c>
      <c r="BG86" s="22">
        <f ca="1">'Trial 1'!BG45</f>
        <v>1130955.9049861918</v>
      </c>
      <c r="BH86" s="22">
        <f ca="1">'Trial 1'!BH45</f>
        <v>1129907.5846736552</v>
      </c>
      <c r="BI86" s="22">
        <f ca="1">'Trial 1'!BI45</f>
        <v>1128861.3575006868</v>
      </c>
      <c r="BJ86" s="22">
        <f ca="1">'Trial 1'!BJ45</f>
        <v>1127802.9327107579</v>
      </c>
      <c r="BK86" s="22">
        <f ca="1">'Trial 1'!BK45</f>
        <v>1126736.2668074425</v>
      </c>
      <c r="BL86" s="22">
        <f ca="1">'Trial 1'!BL45</f>
        <v>1125659.8984491793</v>
      </c>
      <c r="BM86" s="22">
        <f ca="1">'Trial 1'!BM45</f>
        <v>1124576.4652816188</v>
      </c>
      <c r="BN86" s="23">
        <f ca="1">SUM('Trial 1'!BB45:BM45)</f>
        <v>13564853.707319116</v>
      </c>
      <c r="BO86" s="22">
        <f ca="1">'Trial 1'!BO45</f>
        <v>1123479.2329862332</v>
      </c>
      <c r="BP86" s="22">
        <f ca="1">'Trial 1'!BP45</f>
        <v>1122374.9005534905</v>
      </c>
      <c r="BQ86" s="22">
        <f ca="1">'Trial 1'!BQ45</f>
        <v>1121270.1598867858</v>
      </c>
      <c r="BR86" s="22">
        <f ca="1">'Trial 1'!BR45</f>
        <v>1120172.1743948474</v>
      </c>
      <c r="BS86" s="22">
        <f ca="1">'Trial 1'!BS45</f>
        <v>1119075.5728122792</v>
      </c>
      <c r="BT86" s="22">
        <f ca="1">'Trial 1'!BT45</f>
        <v>1117979.4100726966</v>
      </c>
      <c r="BU86" s="22">
        <f ca="1">'Trial 1'!BU45</f>
        <v>1116869.8906827124</v>
      </c>
      <c r="BV86" s="22">
        <f ca="1">'Trial 1'!BV45</f>
        <v>1115755.299470884</v>
      </c>
      <c r="BW86" s="22">
        <f ca="1">'Trial 1'!BW45</f>
        <v>1114641.762775715</v>
      </c>
      <c r="BX86" s="22">
        <f ca="1">'Trial 1'!BX45</f>
        <v>1113520.7964903929</v>
      </c>
      <c r="BY86" s="22">
        <f ca="1">'Trial 1'!BY45</f>
        <v>1112395.9498819567</v>
      </c>
      <c r="BZ86" s="22">
        <f ca="1">'Trial 1'!BZ45</f>
        <v>1111263.8232228169</v>
      </c>
      <c r="CA86" s="23">
        <f ca="1">SUM('Trial 1'!BO45:BZ45)</f>
        <v>13408798.973230809</v>
      </c>
      <c r="CB86" s="22">
        <f ca="1">'Trial 1'!CB45</f>
        <v>1110124.9922338126</v>
      </c>
      <c r="CC86" s="22">
        <f ca="1">'Trial 1'!CC45</f>
        <v>1108983.7635187963</v>
      </c>
      <c r="CD86" s="22">
        <f ca="1">'Trial 1'!CD45</f>
        <v>1107835.2634820393</v>
      </c>
      <c r="CE86" s="22">
        <f ca="1">'Trial 1'!CE45</f>
        <v>1106694.0552819874</v>
      </c>
      <c r="CF86" s="22">
        <f ca="1">'Trial 1'!CF45</f>
        <v>1105553.2899053127</v>
      </c>
      <c r="CG86" s="22">
        <f ca="1">'Trial 1'!CG45</f>
        <v>1104403.1093025228</v>
      </c>
      <c r="CH86" s="22">
        <f ca="1">'Trial 1'!CH45</f>
        <v>1103243.748129156</v>
      </c>
      <c r="CI86" s="22">
        <f ca="1">'Trial 1'!CI45</f>
        <v>1102088.6900373707</v>
      </c>
      <c r="CJ86" s="22">
        <f ca="1">'Trial 1'!CJ45</f>
        <v>1100925.7978490102</v>
      </c>
      <c r="CK86" s="22">
        <f ca="1">'Trial 1'!CK45</f>
        <v>1099757.0994224821</v>
      </c>
      <c r="CL86" s="22">
        <f ca="1">'Trial 1'!CL45</f>
        <v>1098595.0376626891</v>
      </c>
      <c r="CM86" s="22">
        <f ca="1">'Trial 1'!CM45</f>
        <v>1097434.5569769929</v>
      </c>
      <c r="CN86" s="23">
        <f ca="1">SUM('Trial 1'!CB45:CM45)</f>
        <v>13245639.403802173</v>
      </c>
      <c r="CO86" s="22">
        <f ca="1">'Trial 1'!CO45</f>
        <v>1096274.9811291911</v>
      </c>
      <c r="CP86" s="22">
        <f ca="1">'Trial 1'!CP45</f>
        <v>1095127.863014634</v>
      </c>
      <c r="CQ86" s="22">
        <f ca="1">'Trial 1'!CQ45</f>
        <v>1093987.6696105171</v>
      </c>
      <c r="CR86" s="22">
        <f ca="1">'Trial 1'!CR45</f>
        <v>1092850.3760912302</v>
      </c>
      <c r="CS86" s="22">
        <f ca="1">'Trial 1'!CS45</f>
        <v>1091710.7331452209</v>
      </c>
      <c r="CT86" s="22">
        <f ca="1">'Trial 1'!CT45</f>
        <v>1090582.7163189836</v>
      </c>
      <c r="CU86" s="22">
        <f ca="1">'Trial 1'!CU45</f>
        <v>1089461.3587872058</v>
      </c>
      <c r="CV86" s="22">
        <f ca="1">'Trial 1'!CV45</f>
        <v>1088350.0673672918</v>
      </c>
      <c r="CW86" s="22">
        <f ca="1">'Trial 1'!CW45</f>
        <v>1087245.345733945</v>
      </c>
      <c r="CX86" s="22">
        <f ca="1">'Trial 1'!CX45</f>
        <v>1086149.5937764854</v>
      </c>
      <c r="CY86" s="22">
        <f ca="1">'Trial 1'!CY45</f>
        <v>1085050.4941863513</v>
      </c>
      <c r="CZ86" s="22">
        <f ca="1">'Trial 1'!CZ45</f>
        <v>1083957.4656659518</v>
      </c>
      <c r="DA86" s="23">
        <f ca="1">SUM('Trial 1'!CO45:CZ45)</f>
        <v>13080748.664827006</v>
      </c>
      <c r="DB86" s="22">
        <f ca="1">'Trial 1'!DB45</f>
        <v>1082857.1733488382</v>
      </c>
      <c r="DC86" s="22">
        <f ca="1">'Trial 1'!DC45</f>
        <v>1081765.0749177069</v>
      </c>
      <c r="DD86" s="22">
        <f ca="1">'Trial 1'!DD45</f>
        <v>1080678.6001697266</v>
      </c>
      <c r="DE86" s="22">
        <f ca="1">'Trial 1'!DE45</f>
        <v>1079597.749818688</v>
      </c>
      <c r="DF86" s="22">
        <f ca="1">'Trial 1'!DF45</f>
        <v>1078514.2257168384</v>
      </c>
      <c r="DG86" s="22">
        <f ca="1">'Trial 1'!DG45</f>
        <v>1077428.8815575147</v>
      </c>
      <c r="DH86" s="22">
        <f ca="1">'Trial 1'!DH45</f>
        <v>1076350.4187217527</v>
      </c>
      <c r="DI86" s="22">
        <f ca="1">'Trial 1'!DI45</f>
        <v>1075280.6562898248</v>
      </c>
      <c r="DJ86" s="22">
        <f ca="1">'Trial 1'!DJ45</f>
        <v>1074222.1864919707</v>
      </c>
      <c r="DK86" s="22">
        <f ca="1">'Trial 1'!DK45</f>
        <v>1073158.0718120998</v>
      </c>
      <c r="DL86" s="22">
        <f ca="1">'Trial 1'!DL45</f>
        <v>1072107.0877644452</v>
      </c>
      <c r="DM86" s="22">
        <f ca="1">'Trial 1'!DM45</f>
        <v>1071064.4683088048</v>
      </c>
      <c r="DN86" s="23">
        <f ca="1">SUM('Trial 1'!DB45:DM45)</f>
        <v>12923024.594918212</v>
      </c>
      <c r="DO86" s="22">
        <f ca="1">'Trial 1'!DO45</f>
        <v>1070027.0748945915</v>
      </c>
      <c r="DP86" s="22">
        <f ca="1">'Trial 1'!DP45</f>
        <v>1068991.7593313518</v>
      </c>
      <c r="DQ86" s="22">
        <f ca="1">'Trial 1'!DQ45</f>
        <v>1067960.8126883421</v>
      </c>
      <c r="DR86" s="22">
        <f ca="1">'Trial 1'!DR45</f>
        <v>1066934.2544212213</v>
      </c>
      <c r="DS86" s="22">
        <f ca="1">'Trial 1'!DS45</f>
        <v>1065915.3073145123</v>
      </c>
      <c r="DT86" s="22">
        <f ca="1">'Trial 1'!DT45</f>
        <v>1064903.1456565741</v>
      </c>
      <c r="DU86" s="22">
        <f ca="1">'Trial 1'!DU45</f>
        <v>1063894.7653316914</v>
      </c>
      <c r="DV86" s="22">
        <f ca="1">'Trial 1'!DV45</f>
        <v>1062892.0922990441</v>
      </c>
      <c r="DW86" s="22">
        <f ca="1">'Trial 1'!DW45</f>
        <v>1061890.1831460362</v>
      </c>
      <c r="DX86" s="22">
        <f ca="1">'Trial 1'!DX45</f>
        <v>1060885.8673142605</v>
      </c>
      <c r="DY86" s="22">
        <f ca="1">'Trial 1'!DY45</f>
        <v>1059880.6478002577</v>
      </c>
      <c r="DZ86" s="22">
        <f ca="1">'Trial 1'!DZ45</f>
        <v>1058879.1025006401</v>
      </c>
      <c r="EA86" s="23">
        <f ca="1">SUM('Trial 1'!DO45:DZ45)</f>
        <v>12773055.012698522</v>
      </c>
      <c r="EB86" s="22">
        <f ca="1">'Trial 1'!EB45</f>
        <v>1057878.0375546177</v>
      </c>
      <c r="EC86" s="22">
        <f ca="1">'Trial 1'!EC45</f>
        <v>1056888.2165334993</v>
      </c>
      <c r="ED86" s="22">
        <f ca="1">'Trial 1'!ED45</f>
        <v>1055900.9284935424</v>
      </c>
      <c r="EE86" s="22">
        <f ca="1">'Trial 1'!EE45</f>
        <v>1054914.5696006366</v>
      </c>
      <c r="EF86" s="22">
        <f ca="1">'Trial 1'!EF45</f>
        <v>1053931.3784993198</v>
      </c>
      <c r="EG86" s="22">
        <f ca="1">'Trial 1'!EG45</f>
        <v>1052945.8626855966</v>
      </c>
      <c r="EH86" s="22">
        <f ca="1">'Trial 1'!EH45</f>
        <v>1051954.0021267387</v>
      </c>
      <c r="EI86" s="22">
        <f ca="1">'Trial 1'!EI45</f>
        <v>1050963.6454395053</v>
      </c>
      <c r="EJ86" s="22">
        <f ca="1">'Trial 1'!EJ45</f>
        <v>1049985.4498723154</v>
      </c>
      <c r="EK86" s="22">
        <f ca="1">'Trial 1'!EK45</f>
        <v>1049019.0083986449</v>
      </c>
      <c r="EL86" s="22">
        <f ca="1">'Trial 1'!EL45</f>
        <v>1048057.8706405633</v>
      </c>
      <c r="EM86" s="22">
        <f ca="1">'Trial 1'!EM45</f>
        <v>1047111.823599687</v>
      </c>
      <c r="EN86" s="23">
        <f ca="1">SUM('Trial 1'!EB45:EM45)</f>
        <v>12629550.793444665</v>
      </c>
    </row>
    <row r="87" spans="1:144" ht="12.75" customHeight="1" x14ac:dyDescent="0.2">
      <c r="A87" s="11" t="str">
        <f>Labels!B97</f>
        <v>Trial 02</v>
      </c>
      <c r="B87" s="24">
        <f>'Trial 2'!B45</f>
        <v>1166666.6666666667</v>
      </c>
      <c r="C87" s="24">
        <f>'Trial 2'!C45</f>
        <v>1166666.6666666667</v>
      </c>
      <c r="D87" s="24">
        <f ca="1">'Trial 2'!D45</f>
        <v>1166624.7988493242</v>
      </c>
      <c r="E87" s="24">
        <f ca="1">'Trial 2'!E45</f>
        <v>1166548.005749952</v>
      </c>
      <c r="F87" s="24">
        <f ca="1">'Trial 2'!F45</f>
        <v>1166427.9701584023</v>
      </c>
      <c r="G87" s="24">
        <f ca="1">'Trial 2'!G45</f>
        <v>1166276.960688828</v>
      </c>
      <c r="H87" s="24">
        <f ca="1">'Trial 2'!H45</f>
        <v>1166096.5770214398</v>
      </c>
      <c r="I87" s="24">
        <f ca="1">'Trial 2'!I45</f>
        <v>1165872.2322520467</v>
      </c>
      <c r="J87" s="24">
        <f ca="1">'Trial 2'!J45</f>
        <v>1165609.9539917749</v>
      </c>
      <c r="K87" s="24">
        <f ca="1">'Trial 2'!K45</f>
        <v>1165319.8069152597</v>
      </c>
      <c r="L87" s="24">
        <f ca="1">'Trial 2'!L45</f>
        <v>1164995.3990614729</v>
      </c>
      <c r="M87" s="24">
        <f ca="1">'Trial 2'!M45</f>
        <v>1164642.9762171546</v>
      </c>
      <c r="N87" s="25">
        <f ca="1">SUM('Trial 2'!B45:M45)</f>
        <v>13991748.014238987</v>
      </c>
      <c r="O87" s="24">
        <f ca="1">'Trial 2'!O45</f>
        <v>1164260.3554773522</v>
      </c>
      <c r="P87" s="24">
        <f ca="1">'Trial 2'!P45</f>
        <v>1163858.3310311709</v>
      </c>
      <c r="Q87" s="24">
        <f ca="1">'Trial 2'!Q45</f>
        <v>1163428.5651802842</v>
      </c>
      <c r="R87" s="24">
        <f ca="1">'Trial 2'!R45</f>
        <v>1162961.6352849784</v>
      </c>
      <c r="S87" s="24">
        <f ca="1">'Trial 2'!S45</f>
        <v>1162468.925768174</v>
      </c>
      <c r="T87" s="24">
        <f ca="1">'Trial 2'!T45</f>
        <v>1161947.0112429035</v>
      </c>
      <c r="U87" s="24">
        <f ca="1">'Trial 2'!U45</f>
        <v>1161404.8022420823</v>
      </c>
      <c r="V87" s="24">
        <f ca="1">'Trial 2'!V45</f>
        <v>1160841.4026183037</v>
      </c>
      <c r="W87" s="24">
        <f ca="1">'Trial 2'!W45</f>
        <v>1160264.0588615234</v>
      </c>
      <c r="X87" s="24">
        <f ca="1">'Trial 2'!X45</f>
        <v>1159664.1136043419</v>
      </c>
      <c r="Y87" s="24">
        <f ca="1">'Trial 2'!Y45</f>
        <v>1159041.7505134272</v>
      </c>
      <c r="Z87" s="24">
        <f ca="1">'Trial 2'!Z45</f>
        <v>1158410.3619452631</v>
      </c>
      <c r="AA87" s="25">
        <f ca="1">SUM('Trial 2'!O45:Z45)</f>
        <v>13938551.313769806</v>
      </c>
      <c r="AB87" s="24">
        <f ca="1">'Trial 2'!AB45</f>
        <v>1157760.9509155718</v>
      </c>
      <c r="AC87" s="24">
        <f ca="1">'Trial 2'!AC45</f>
        <v>1157097.9496518516</v>
      </c>
      <c r="AD87" s="24">
        <f ca="1">'Trial 2'!AD45</f>
        <v>1156415.9960160551</v>
      </c>
      <c r="AE87" s="24">
        <f ca="1">'Trial 2'!AE45</f>
        <v>1155717.1770596667</v>
      </c>
      <c r="AF87" s="24">
        <f ca="1">'Trial 2'!AF45</f>
        <v>1155004.0626403221</v>
      </c>
      <c r="AG87" s="24">
        <f ca="1">'Trial 2'!AG45</f>
        <v>1154282.9341803445</v>
      </c>
      <c r="AH87" s="24">
        <f ca="1">'Trial 2'!AH45</f>
        <v>1153550.7034290698</v>
      </c>
      <c r="AI87" s="24">
        <f ca="1">'Trial 2'!AI45</f>
        <v>1152799.8500448482</v>
      </c>
      <c r="AJ87" s="24">
        <f ca="1">'Trial 2'!AJ45</f>
        <v>1152033.2606418999</v>
      </c>
      <c r="AK87" s="24">
        <f ca="1">'Trial 2'!AK45</f>
        <v>1151246.6947133809</v>
      </c>
      <c r="AL87" s="24">
        <f ca="1">'Trial 2'!AL45</f>
        <v>1150447.5367573036</v>
      </c>
      <c r="AM87" s="24">
        <f ca="1">'Trial 2'!AM45</f>
        <v>1149624.4762182592</v>
      </c>
      <c r="AN87" s="25">
        <f ca="1">SUM('Trial 2'!AB45:AM45)</f>
        <v>13845981.592268575</v>
      </c>
      <c r="AO87" s="24">
        <f ca="1">'Trial 2'!AO45</f>
        <v>1148789.4363117919</v>
      </c>
      <c r="AP87" s="24">
        <f ca="1">'Trial 2'!AP45</f>
        <v>1147934.6806812757</v>
      </c>
      <c r="AQ87" s="24">
        <f ca="1">'Trial 2'!AQ45</f>
        <v>1147069.0868205412</v>
      </c>
      <c r="AR87" s="24">
        <f ca="1">'Trial 2'!AR45</f>
        <v>1146187.9160409449</v>
      </c>
      <c r="AS87" s="24">
        <f ca="1">'Trial 2'!AS45</f>
        <v>1145305.0088017078</v>
      </c>
      <c r="AT87" s="24">
        <f ca="1">'Trial 2'!AT45</f>
        <v>1144411.4420511897</v>
      </c>
      <c r="AU87" s="24">
        <f ca="1">'Trial 2'!AU45</f>
        <v>1143504.4222920025</v>
      </c>
      <c r="AV87" s="24">
        <f ca="1">'Trial 2'!AV45</f>
        <v>1142582.6815449146</v>
      </c>
      <c r="AW87" s="24">
        <f ca="1">'Trial 2'!AW45</f>
        <v>1141652.609296059</v>
      </c>
      <c r="AX87" s="24">
        <f ca="1">'Trial 2'!AX45</f>
        <v>1140711.2282015826</v>
      </c>
      <c r="AY87" s="24">
        <f ca="1">'Trial 2'!AY45</f>
        <v>1139768.1703431658</v>
      </c>
      <c r="AZ87" s="24">
        <f ca="1">'Trial 2'!AZ45</f>
        <v>1138820.7851420767</v>
      </c>
      <c r="BA87" s="25">
        <f ca="1">SUM('Trial 2'!AO45:AZ45)</f>
        <v>13726737.467527254</v>
      </c>
      <c r="BB87" s="24">
        <f ca="1">'Trial 2'!BB45</f>
        <v>1137865.0612975471</v>
      </c>
      <c r="BC87" s="24">
        <f ca="1">'Trial 2'!BC45</f>
        <v>1136901.1438458308</v>
      </c>
      <c r="BD87" s="24">
        <f ca="1">'Trial 2'!BD45</f>
        <v>1135926.0415889448</v>
      </c>
      <c r="BE87" s="24">
        <f ca="1">'Trial 2'!BE45</f>
        <v>1134955.145872782</v>
      </c>
      <c r="BF87" s="24">
        <f ca="1">'Trial 2'!BF45</f>
        <v>1133978.3704598269</v>
      </c>
      <c r="BG87" s="24">
        <f ca="1">'Trial 2'!BG45</f>
        <v>1132984.6437830322</v>
      </c>
      <c r="BH87" s="24">
        <f ca="1">'Trial 2'!BH45</f>
        <v>1131980.7180796899</v>
      </c>
      <c r="BI87" s="24">
        <f ca="1">'Trial 2'!BI45</f>
        <v>1130965.5009462037</v>
      </c>
      <c r="BJ87" s="24">
        <f ca="1">'Trial 2'!BJ45</f>
        <v>1129944.4348723497</v>
      </c>
      <c r="BK87" s="24">
        <f ca="1">'Trial 2'!BK45</f>
        <v>1128920.2664485865</v>
      </c>
      <c r="BL87" s="24">
        <f ca="1">'Trial 2'!BL45</f>
        <v>1127889.0704465329</v>
      </c>
      <c r="BM87" s="24">
        <f ca="1">'Trial 2'!BM45</f>
        <v>1126846.4886534065</v>
      </c>
      <c r="BN87" s="25">
        <f ca="1">SUM('Trial 2'!BB45:BM45)</f>
        <v>13589156.886294734</v>
      </c>
      <c r="BO87" s="24">
        <f ca="1">'Trial 2'!BO45</f>
        <v>1125791.8745938034</v>
      </c>
      <c r="BP87" s="24">
        <f ca="1">'Trial 2'!BP45</f>
        <v>1124740.8350271031</v>
      </c>
      <c r="BQ87" s="24">
        <f ca="1">'Trial 2'!BQ45</f>
        <v>1123684.717586281</v>
      </c>
      <c r="BR87" s="24">
        <f ca="1">'Trial 2'!BR45</f>
        <v>1122626.8302618267</v>
      </c>
      <c r="BS87" s="24">
        <f ca="1">'Trial 2'!BS45</f>
        <v>1121557.0555545194</v>
      </c>
      <c r="BT87" s="24">
        <f ca="1">'Trial 2'!BT45</f>
        <v>1120475.0966654427</v>
      </c>
      <c r="BU87" s="24">
        <f ca="1">'Trial 2'!BU45</f>
        <v>1119393.438879288</v>
      </c>
      <c r="BV87" s="24">
        <f ca="1">'Trial 2'!BV45</f>
        <v>1118312.2374976431</v>
      </c>
      <c r="BW87" s="24">
        <f ca="1">'Trial 2'!BW45</f>
        <v>1117226.4550988509</v>
      </c>
      <c r="BX87" s="24">
        <f ca="1">'Trial 2'!BX45</f>
        <v>1116126.7622504844</v>
      </c>
      <c r="BY87" s="24">
        <f ca="1">'Trial 2'!BY45</f>
        <v>1115028.0722682194</v>
      </c>
      <c r="BZ87" s="24">
        <f ca="1">'Trial 2'!BZ45</f>
        <v>1113935.7394098747</v>
      </c>
      <c r="CA87" s="25">
        <f ca="1">SUM('Trial 2'!BO45:BZ45)</f>
        <v>13438899.115093337</v>
      </c>
      <c r="CB87" s="24">
        <f ca="1">'Trial 2'!CB45</f>
        <v>1112839.6025135373</v>
      </c>
      <c r="CC87" s="24">
        <f ca="1">'Trial 2'!CC45</f>
        <v>1111740.7436509943</v>
      </c>
      <c r="CD87" s="24">
        <f ca="1">'Trial 2'!CD45</f>
        <v>1110639.9343232028</v>
      </c>
      <c r="CE87" s="24">
        <f ca="1">'Trial 2'!CE45</f>
        <v>1109549.5674810796</v>
      </c>
      <c r="CF87" s="24">
        <f ca="1">'Trial 2'!CF45</f>
        <v>1108461.4490573739</v>
      </c>
      <c r="CG87" s="24">
        <f ca="1">'Trial 2'!CG45</f>
        <v>1107369.8409931038</v>
      </c>
      <c r="CH87" s="24">
        <f ca="1">'Trial 2'!CH45</f>
        <v>1106286.0486968984</v>
      </c>
      <c r="CI87" s="24">
        <f ca="1">'Trial 2'!CI45</f>
        <v>1105202.2397876407</v>
      </c>
      <c r="CJ87" s="24">
        <f ca="1">'Trial 2'!CJ45</f>
        <v>1104105.9753181888</v>
      </c>
      <c r="CK87" s="24">
        <f ca="1">'Trial 2'!CK45</f>
        <v>1103020.3773450861</v>
      </c>
      <c r="CL87" s="24">
        <f ca="1">'Trial 2'!CL45</f>
        <v>1101922.9997347321</v>
      </c>
      <c r="CM87" s="24">
        <f ca="1">'Trial 2'!CM45</f>
        <v>1100819.2688664782</v>
      </c>
      <c r="CN87" s="25">
        <f ca="1">SUM('Trial 2'!CB45:CM45)</f>
        <v>13281958.047768313</v>
      </c>
      <c r="CO87" s="24">
        <f ca="1">'Trial 2'!CO45</f>
        <v>1099714.2165316446</v>
      </c>
      <c r="CP87" s="24">
        <f ca="1">'Trial 2'!CP45</f>
        <v>1098599.9550839155</v>
      </c>
      <c r="CQ87" s="24">
        <f ca="1">'Trial 2'!CQ45</f>
        <v>1097487.3231334032</v>
      </c>
      <c r="CR87" s="24">
        <f ca="1">'Trial 2'!CR45</f>
        <v>1096379.3668882921</v>
      </c>
      <c r="CS87" s="24">
        <f ca="1">'Trial 2'!CS45</f>
        <v>1095275.3075974183</v>
      </c>
      <c r="CT87" s="24">
        <f ca="1">'Trial 2'!CT45</f>
        <v>1094180.2943003199</v>
      </c>
      <c r="CU87" s="24">
        <f ca="1">'Trial 2'!CU45</f>
        <v>1093083.1883393461</v>
      </c>
      <c r="CV87" s="24">
        <f ca="1">'Trial 2'!CV45</f>
        <v>1091979.6193056537</v>
      </c>
      <c r="CW87" s="24">
        <f ca="1">'Trial 2'!CW45</f>
        <v>1090882.6729677706</v>
      </c>
      <c r="CX87" s="24">
        <f ca="1">'Trial 2'!CX45</f>
        <v>1089783.6685910388</v>
      </c>
      <c r="CY87" s="24">
        <f ca="1">'Trial 2'!CY45</f>
        <v>1088681.8115495413</v>
      </c>
      <c r="CZ87" s="24">
        <f ca="1">'Trial 2'!CZ45</f>
        <v>1087589.6401056482</v>
      </c>
      <c r="DA87" s="25">
        <f ca="1">SUM('Trial 2'!CO45:CZ45)</f>
        <v>13123637.064393992</v>
      </c>
      <c r="DB87" s="24">
        <f ca="1">'Trial 2'!DB45</f>
        <v>1086497.8133923155</v>
      </c>
      <c r="DC87" s="24">
        <f ca="1">'Trial 2'!DC45</f>
        <v>1085419.8637968951</v>
      </c>
      <c r="DD87" s="24">
        <f ca="1">'Trial 2'!DD45</f>
        <v>1084350.8136909669</v>
      </c>
      <c r="DE87" s="24">
        <f ca="1">'Trial 2'!DE45</f>
        <v>1083292.8607713676</v>
      </c>
      <c r="DF87" s="24">
        <f ca="1">'Trial 2'!DF45</f>
        <v>1082239.2697436844</v>
      </c>
      <c r="DG87" s="24">
        <f ca="1">'Trial 2'!DG45</f>
        <v>1081189.1629299074</v>
      </c>
      <c r="DH87" s="24">
        <f ca="1">'Trial 2'!DH45</f>
        <v>1080146.0985791613</v>
      </c>
      <c r="DI87" s="24">
        <f ca="1">'Trial 2'!DI45</f>
        <v>1079105.3678564359</v>
      </c>
      <c r="DJ87" s="24">
        <f ca="1">'Trial 2'!DJ45</f>
        <v>1078072.3765356597</v>
      </c>
      <c r="DK87" s="24">
        <f ca="1">'Trial 2'!DK45</f>
        <v>1077039.5868659557</v>
      </c>
      <c r="DL87" s="24">
        <f ca="1">'Trial 2'!DL45</f>
        <v>1075998.4797759766</v>
      </c>
      <c r="DM87" s="24">
        <f ca="1">'Trial 2'!DM45</f>
        <v>1074962.311155251</v>
      </c>
      <c r="DN87" s="25">
        <f ca="1">SUM('Trial 2'!DB45:DM45)</f>
        <v>12968314.005093576</v>
      </c>
      <c r="DO87" s="24">
        <f ca="1">'Trial 2'!DO45</f>
        <v>1073917.9554548378</v>
      </c>
      <c r="DP87" s="24">
        <f ca="1">'Trial 2'!DP45</f>
        <v>1072882.8003843823</v>
      </c>
      <c r="DQ87" s="24">
        <f ca="1">'Trial 2'!DQ45</f>
        <v>1071843.155519993</v>
      </c>
      <c r="DR87" s="24">
        <f ca="1">'Trial 2'!DR45</f>
        <v>1070801.8035631422</v>
      </c>
      <c r="DS87" s="24">
        <f ca="1">'Trial 2'!DS45</f>
        <v>1069761.2855629232</v>
      </c>
      <c r="DT87" s="24">
        <f ca="1">'Trial 2'!DT45</f>
        <v>1068718.5310459889</v>
      </c>
      <c r="DU87" s="24">
        <f ca="1">'Trial 2'!DU45</f>
        <v>1067683.0280901585</v>
      </c>
      <c r="DV87" s="24">
        <f ca="1">'Trial 2'!DV45</f>
        <v>1066651.77908319</v>
      </c>
      <c r="DW87" s="24">
        <f ca="1">'Trial 2'!DW45</f>
        <v>1065624.5836220235</v>
      </c>
      <c r="DX87" s="24">
        <f ca="1">'Trial 2'!DX45</f>
        <v>1064598.8669172458</v>
      </c>
      <c r="DY87" s="24">
        <f ca="1">'Trial 2'!DY45</f>
        <v>1063566.0664765062</v>
      </c>
      <c r="DZ87" s="24">
        <f ca="1">'Trial 2'!DZ45</f>
        <v>1062534.581192916</v>
      </c>
      <c r="EA87" s="25">
        <f ca="1">SUM('Trial 2'!DO45:DZ45)</f>
        <v>12818584.436913306</v>
      </c>
      <c r="EB87" s="24">
        <f ca="1">'Trial 2'!EB45</f>
        <v>1061504.9656063053</v>
      </c>
      <c r="EC87" s="24">
        <f ca="1">'Trial 2'!EC45</f>
        <v>1060480.5184567384</v>
      </c>
      <c r="ED87" s="24">
        <f ca="1">'Trial 2'!ED45</f>
        <v>1059466.8235048628</v>
      </c>
      <c r="EE87" s="24">
        <f ca="1">'Trial 2'!EE45</f>
        <v>1058462.2409517691</v>
      </c>
      <c r="EF87" s="24">
        <f ca="1">'Trial 2'!EF45</f>
        <v>1057457.3848125227</v>
      </c>
      <c r="EG87" s="24">
        <f ca="1">'Trial 2'!EG45</f>
        <v>1056455.0882854648</v>
      </c>
      <c r="EH87" s="24">
        <f ca="1">'Trial 2'!EH45</f>
        <v>1055462.6118393079</v>
      </c>
      <c r="EI87" s="24">
        <f ca="1">'Trial 2'!EI45</f>
        <v>1054470.9922484006</v>
      </c>
      <c r="EJ87" s="24">
        <f ca="1">'Trial 2'!EJ45</f>
        <v>1053483.319055808</v>
      </c>
      <c r="EK87" s="24">
        <f ca="1">'Trial 2'!EK45</f>
        <v>1052507.4631913328</v>
      </c>
      <c r="EL87" s="24">
        <f ca="1">'Trial 2'!EL45</f>
        <v>1051530.7668753667</v>
      </c>
      <c r="EM87" s="24">
        <f ca="1">'Trial 2'!EM45</f>
        <v>1050550.4037718158</v>
      </c>
      <c r="EN87" s="25">
        <f ca="1">SUM('Trial 2'!EB45:EM45)</f>
        <v>12671832.578599697</v>
      </c>
    </row>
    <row r="88" spans="1:144" ht="12.75" customHeight="1" x14ac:dyDescent="0.2">
      <c r="A88" s="11" t="str">
        <f>Labels!B98</f>
        <v>Trial 03</v>
      </c>
      <c r="B88" s="24">
        <f>'Trial 3'!B45</f>
        <v>1166666.6666666667</v>
      </c>
      <c r="C88" s="24">
        <f>'Trial 3'!C45</f>
        <v>1166666.6666666667</v>
      </c>
      <c r="D88" s="24">
        <f ca="1">'Trial 3'!D45</f>
        <v>1166614.5622135252</v>
      </c>
      <c r="E88" s="24">
        <f ca="1">'Trial 3'!E45</f>
        <v>1166527.6856163403</v>
      </c>
      <c r="F88" s="24">
        <f ca="1">'Trial 3'!F45</f>
        <v>1166407.9588691492</v>
      </c>
      <c r="G88" s="24">
        <f ca="1">'Trial 3'!G45</f>
        <v>1166246.0531952472</v>
      </c>
      <c r="H88" s="24">
        <f ca="1">'Trial 3'!H45</f>
        <v>1166057.1004655778</v>
      </c>
      <c r="I88" s="24">
        <f ca="1">'Trial 3'!I45</f>
        <v>1165821.1434468597</v>
      </c>
      <c r="J88" s="24">
        <f ca="1">'Trial 3'!J45</f>
        <v>1165551.9818580679</v>
      </c>
      <c r="K88" s="24">
        <f ca="1">'Trial 3'!K45</f>
        <v>1165254.116339504</v>
      </c>
      <c r="L88" s="24">
        <f ca="1">'Trial 3'!L45</f>
        <v>1164926.0330888368</v>
      </c>
      <c r="M88" s="24">
        <f ca="1">'Trial 3'!M45</f>
        <v>1164570.4854829279</v>
      </c>
      <c r="N88" s="25">
        <f ca="1">SUM('Trial 3'!B45:M45)</f>
        <v>13991310.453909369</v>
      </c>
      <c r="O88" s="24">
        <f ca="1">'Trial 3'!O45</f>
        <v>1164180.8947023929</v>
      </c>
      <c r="P88" s="24">
        <f ca="1">'Trial 3'!P45</f>
        <v>1163762.6000974763</v>
      </c>
      <c r="Q88" s="24">
        <f ca="1">'Trial 3'!Q45</f>
        <v>1163323.1442899527</v>
      </c>
      <c r="R88" s="24">
        <f ca="1">'Trial 3'!R45</f>
        <v>1162859.8293197926</v>
      </c>
      <c r="S88" s="24">
        <f ca="1">'Trial 3'!S45</f>
        <v>1162366.6944865654</v>
      </c>
      <c r="T88" s="24">
        <f ca="1">'Trial 3'!T45</f>
        <v>1161839.6106297586</v>
      </c>
      <c r="U88" s="24">
        <f ca="1">'Trial 3'!U45</f>
        <v>1161292.9067415614</v>
      </c>
      <c r="V88" s="24">
        <f ca="1">'Trial 3'!V45</f>
        <v>1160721.0369584728</v>
      </c>
      <c r="W88" s="24">
        <f ca="1">'Trial 3'!W45</f>
        <v>1160119.2605434312</v>
      </c>
      <c r="X88" s="24">
        <f ca="1">'Trial 3'!X45</f>
        <v>1159486.9997606117</v>
      </c>
      <c r="Y88" s="24">
        <f ca="1">'Trial 3'!Y45</f>
        <v>1158845.7804327714</v>
      </c>
      <c r="Z88" s="24">
        <f ca="1">'Trial 3'!Z45</f>
        <v>1158185.2188320537</v>
      </c>
      <c r="AA88" s="25">
        <f ca="1">SUM('Trial 3'!O45:Z45)</f>
        <v>13936983.976794841</v>
      </c>
      <c r="AB88" s="24">
        <f ca="1">'Trial 3'!AB45</f>
        <v>1157499.3008565207</v>
      </c>
      <c r="AC88" s="24">
        <f ca="1">'Trial 3'!AC45</f>
        <v>1156784.1860630093</v>
      </c>
      <c r="AD88" s="24">
        <f ca="1">'Trial 3'!AD45</f>
        <v>1156052.5472280865</v>
      </c>
      <c r="AE88" s="24">
        <f ca="1">'Trial 3'!AE45</f>
        <v>1155295.3835178057</v>
      </c>
      <c r="AF88" s="24">
        <f ca="1">'Trial 3'!AF45</f>
        <v>1154513.3037247111</v>
      </c>
      <c r="AG88" s="24">
        <f ca="1">'Trial 3'!AG45</f>
        <v>1153708.7707875869</v>
      </c>
      <c r="AH88" s="24">
        <f ca="1">'Trial 3'!AH45</f>
        <v>1152891.2955617411</v>
      </c>
      <c r="AI88" s="24">
        <f ca="1">'Trial 3'!AI45</f>
        <v>1152060.6298606608</v>
      </c>
      <c r="AJ88" s="24">
        <f ca="1">'Trial 3'!AJ45</f>
        <v>1151213.1348000886</v>
      </c>
      <c r="AK88" s="24">
        <f ca="1">'Trial 3'!AK45</f>
        <v>1150355.8767512217</v>
      </c>
      <c r="AL88" s="24">
        <f ca="1">'Trial 3'!AL45</f>
        <v>1149484.9961102831</v>
      </c>
      <c r="AM88" s="24">
        <f ca="1">'Trial 3'!AM45</f>
        <v>1148602.3288415149</v>
      </c>
      <c r="AN88" s="25">
        <f ca="1">SUM('Trial 3'!AB45:AM45)</f>
        <v>13838461.754103228</v>
      </c>
      <c r="AO88" s="24">
        <f ca="1">'Trial 3'!AO45</f>
        <v>1147716.2141280919</v>
      </c>
      <c r="AP88" s="24">
        <f ca="1">'Trial 3'!AP45</f>
        <v>1146822.2627267831</v>
      </c>
      <c r="AQ88" s="24">
        <f ca="1">'Trial 3'!AQ45</f>
        <v>1145917.31118876</v>
      </c>
      <c r="AR88" s="24">
        <f ca="1">'Trial 3'!AR45</f>
        <v>1145007.1143680569</v>
      </c>
      <c r="AS88" s="24">
        <f ca="1">'Trial 3'!AS45</f>
        <v>1144094.2077629527</v>
      </c>
      <c r="AT88" s="24">
        <f ca="1">'Trial 3'!AT45</f>
        <v>1143172.8793579347</v>
      </c>
      <c r="AU88" s="24">
        <f ca="1">'Trial 3'!AU45</f>
        <v>1142243.2908058374</v>
      </c>
      <c r="AV88" s="24">
        <f ca="1">'Trial 3'!AV45</f>
        <v>1141304.1253126555</v>
      </c>
      <c r="AW88" s="24">
        <f ca="1">'Trial 3'!AW45</f>
        <v>1140351.233613302</v>
      </c>
      <c r="AX88" s="24">
        <f ca="1">'Trial 3'!AX45</f>
        <v>1139381.788513225</v>
      </c>
      <c r="AY88" s="24">
        <f ca="1">'Trial 3'!AY45</f>
        <v>1138400.2756492218</v>
      </c>
      <c r="AZ88" s="24">
        <f ca="1">'Trial 3'!AZ45</f>
        <v>1137409.0747710378</v>
      </c>
      <c r="BA88" s="25">
        <f ca="1">SUM('Trial 3'!AO45:AZ45)</f>
        <v>13711819.778197858</v>
      </c>
      <c r="BB88" s="24">
        <f ca="1">'Trial 3'!BB45</f>
        <v>1136411.858936789</v>
      </c>
      <c r="BC88" s="24">
        <f ca="1">'Trial 3'!BC45</f>
        <v>1135406.636403111</v>
      </c>
      <c r="BD88" s="24">
        <f ca="1">'Trial 3'!BD45</f>
        <v>1134389.2534489979</v>
      </c>
      <c r="BE88" s="24">
        <f ca="1">'Trial 3'!BE45</f>
        <v>1133366.0331068016</v>
      </c>
      <c r="BF88" s="24">
        <f ca="1">'Trial 3'!BF45</f>
        <v>1132327.974558891</v>
      </c>
      <c r="BG88" s="24">
        <f ca="1">'Trial 3'!BG45</f>
        <v>1131287.292635008</v>
      </c>
      <c r="BH88" s="24">
        <f ca="1">'Trial 3'!BH45</f>
        <v>1130229.2424815069</v>
      </c>
      <c r="BI88" s="24">
        <f ca="1">'Trial 3'!BI45</f>
        <v>1129162.4920293365</v>
      </c>
      <c r="BJ88" s="24">
        <f ca="1">'Trial 3'!BJ45</f>
        <v>1128092.0093009074</v>
      </c>
      <c r="BK88" s="24">
        <f ca="1">'Trial 3'!BK45</f>
        <v>1127009.5935516839</v>
      </c>
      <c r="BL88" s="24">
        <f ca="1">'Trial 3'!BL45</f>
        <v>1125920.9424655004</v>
      </c>
      <c r="BM88" s="24">
        <f ca="1">'Trial 3'!BM45</f>
        <v>1124831.6628132963</v>
      </c>
      <c r="BN88" s="25">
        <f ca="1">SUM('Trial 3'!BB45:BM45)</f>
        <v>13568434.991731832</v>
      </c>
      <c r="BO88" s="24">
        <f ca="1">'Trial 3'!BO45</f>
        <v>1123737.3604500841</v>
      </c>
      <c r="BP88" s="24">
        <f ca="1">'Trial 3'!BP45</f>
        <v>1122631.641867396</v>
      </c>
      <c r="BQ88" s="24">
        <f ca="1">'Trial 3'!BQ45</f>
        <v>1121522.0194104658</v>
      </c>
      <c r="BR88" s="24">
        <f ca="1">'Trial 3'!BR45</f>
        <v>1120400.0494588318</v>
      </c>
      <c r="BS88" s="24">
        <f ca="1">'Trial 3'!BS45</f>
        <v>1119280.8699554177</v>
      </c>
      <c r="BT88" s="24">
        <f ca="1">'Trial 3'!BT45</f>
        <v>1118158.5641075342</v>
      </c>
      <c r="BU88" s="24">
        <f ca="1">'Trial 3'!BU45</f>
        <v>1117035.2513052851</v>
      </c>
      <c r="BV88" s="24">
        <f ca="1">'Trial 3'!BV45</f>
        <v>1115905.6803039566</v>
      </c>
      <c r="BW88" s="24">
        <f ca="1">'Trial 3'!BW45</f>
        <v>1114767.3160888413</v>
      </c>
      <c r="BX88" s="24">
        <f ca="1">'Trial 3'!BX45</f>
        <v>1113628.8016166524</v>
      </c>
      <c r="BY88" s="24">
        <f ca="1">'Trial 3'!BY45</f>
        <v>1112486.8663594837</v>
      </c>
      <c r="BZ88" s="24">
        <f ca="1">'Trial 3'!BZ45</f>
        <v>1111341.6349146417</v>
      </c>
      <c r="CA88" s="25">
        <f ca="1">SUM('Trial 3'!BO45:BZ45)</f>
        <v>13410896.055838589</v>
      </c>
      <c r="CB88" s="24">
        <f ca="1">'Trial 3'!CB45</f>
        <v>1110195.6866105264</v>
      </c>
      <c r="CC88" s="24">
        <f ca="1">'Trial 3'!CC45</f>
        <v>1109056.1673659738</v>
      </c>
      <c r="CD88" s="24">
        <f ca="1">'Trial 3'!CD45</f>
        <v>1107914.9305912263</v>
      </c>
      <c r="CE88" s="24">
        <f ca="1">'Trial 3'!CE45</f>
        <v>1106763.0620724636</v>
      </c>
      <c r="CF88" s="24">
        <f ca="1">'Trial 3'!CF45</f>
        <v>1105617.7624277198</v>
      </c>
      <c r="CG88" s="24">
        <f ca="1">'Trial 3'!CG45</f>
        <v>1104473.7642583603</v>
      </c>
      <c r="CH88" s="24">
        <f ca="1">'Trial 3'!CH45</f>
        <v>1103331.638304828</v>
      </c>
      <c r="CI88" s="24">
        <f ca="1">'Trial 3'!CI45</f>
        <v>1102203.0246157758</v>
      </c>
      <c r="CJ88" s="24">
        <f ca="1">'Trial 3'!CJ45</f>
        <v>1101073.9850811968</v>
      </c>
      <c r="CK88" s="24">
        <f ca="1">'Trial 3'!CK45</f>
        <v>1099946.3742660002</v>
      </c>
      <c r="CL88" s="24">
        <f ca="1">'Trial 3'!CL45</f>
        <v>1098820.9427137936</v>
      </c>
      <c r="CM88" s="24">
        <f ca="1">'Trial 3'!CM45</f>
        <v>1097696.0334821593</v>
      </c>
      <c r="CN88" s="25">
        <f ca="1">SUM('Trial 3'!CB45:CM45)</f>
        <v>13247093.371790022</v>
      </c>
      <c r="CO88" s="24">
        <f ca="1">'Trial 3'!CO45</f>
        <v>1096573.2559174516</v>
      </c>
      <c r="CP88" s="24">
        <f ca="1">'Trial 3'!CP45</f>
        <v>1095445.7099270446</v>
      </c>
      <c r="CQ88" s="24">
        <f ca="1">'Trial 3'!CQ45</f>
        <v>1094328.379880867</v>
      </c>
      <c r="CR88" s="24">
        <f ca="1">'Trial 3'!CR45</f>
        <v>1093206.504933381</v>
      </c>
      <c r="CS88" s="24">
        <f ca="1">'Trial 3'!CS45</f>
        <v>1092088.027781633</v>
      </c>
      <c r="CT88" s="24">
        <f ca="1">'Trial 3'!CT45</f>
        <v>1090972.3982452666</v>
      </c>
      <c r="CU88" s="24">
        <f ca="1">'Trial 3'!CU45</f>
        <v>1089862.1325275295</v>
      </c>
      <c r="CV88" s="24">
        <f ca="1">'Trial 3'!CV45</f>
        <v>1088755.2670773189</v>
      </c>
      <c r="CW88" s="24">
        <f ca="1">'Trial 3'!CW45</f>
        <v>1087646.4507910637</v>
      </c>
      <c r="CX88" s="24">
        <f ca="1">'Trial 3'!CX45</f>
        <v>1086531.5567779478</v>
      </c>
      <c r="CY88" s="24">
        <f ca="1">'Trial 3'!CY45</f>
        <v>1085416.1905677184</v>
      </c>
      <c r="CZ88" s="24">
        <f ca="1">'Trial 3'!CZ45</f>
        <v>1084309.2566158238</v>
      </c>
      <c r="DA88" s="25">
        <f ca="1">SUM('Trial 3'!CO45:CZ45)</f>
        <v>13085135.131043045</v>
      </c>
      <c r="DB88" s="24">
        <f ca="1">'Trial 3'!DB45</f>
        <v>1083197.6329242454</v>
      </c>
      <c r="DC88" s="24">
        <f ca="1">'Trial 3'!DC45</f>
        <v>1082096.4415476543</v>
      </c>
      <c r="DD88" s="24">
        <f ca="1">'Trial 3'!DD45</f>
        <v>1080988.8440959144</v>
      </c>
      <c r="DE88" s="24">
        <f ca="1">'Trial 3'!DE45</f>
        <v>1079877.9926835725</v>
      </c>
      <c r="DF88" s="24">
        <f ca="1">'Trial 3'!DF45</f>
        <v>1078775.5487572404</v>
      </c>
      <c r="DG88" s="24">
        <f ca="1">'Trial 3'!DG45</f>
        <v>1077673.4564320033</v>
      </c>
      <c r="DH88" s="24">
        <f ca="1">'Trial 3'!DH45</f>
        <v>1076569.6290093071</v>
      </c>
      <c r="DI88" s="24">
        <f ca="1">'Trial 3'!DI45</f>
        <v>1075469.4321830194</v>
      </c>
      <c r="DJ88" s="24">
        <f ca="1">'Trial 3'!DJ45</f>
        <v>1074374.4076332368</v>
      </c>
      <c r="DK88" s="24">
        <f ca="1">'Trial 3'!DK45</f>
        <v>1073282.4002852258</v>
      </c>
      <c r="DL88" s="24">
        <f ca="1">'Trial 3'!DL45</f>
        <v>1072196.2951459207</v>
      </c>
      <c r="DM88" s="24">
        <f ca="1">'Trial 3'!DM45</f>
        <v>1071113.8575743472</v>
      </c>
      <c r="DN88" s="25">
        <f ca="1">SUM('Trial 3'!DB45:DM45)</f>
        <v>12925615.938271688</v>
      </c>
      <c r="DO88" s="24">
        <f ca="1">'Trial 3'!DO45</f>
        <v>1070030.4053777168</v>
      </c>
      <c r="DP88" s="24">
        <f ca="1">'Trial 3'!DP45</f>
        <v>1068949.8950667572</v>
      </c>
      <c r="DQ88" s="24">
        <f ca="1">'Trial 3'!DQ45</f>
        <v>1067865.7801808403</v>
      </c>
      <c r="DR88" s="24">
        <f ca="1">'Trial 3'!DR45</f>
        <v>1066795.4961775155</v>
      </c>
      <c r="DS88" s="24">
        <f ca="1">'Trial 3'!DS45</f>
        <v>1065740.5141945709</v>
      </c>
      <c r="DT88" s="24">
        <f ca="1">'Trial 3'!DT45</f>
        <v>1064689.9482816095</v>
      </c>
      <c r="DU88" s="24">
        <f ca="1">'Trial 3'!DU45</f>
        <v>1063654.7687550278</v>
      </c>
      <c r="DV88" s="24">
        <f ca="1">'Trial 3'!DV45</f>
        <v>1062619.3019166104</v>
      </c>
      <c r="DW88" s="24">
        <f ca="1">'Trial 3'!DW45</f>
        <v>1061592.8861542554</v>
      </c>
      <c r="DX88" s="24">
        <f ca="1">'Trial 3'!DX45</f>
        <v>1060571.4086939809</v>
      </c>
      <c r="DY88" s="24">
        <f ca="1">'Trial 3'!DY45</f>
        <v>1059553.5992210084</v>
      </c>
      <c r="DZ88" s="24">
        <f ca="1">'Trial 3'!DZ45</f>
        <v>1058537.9051048527</v>
      </c>
      <c r="EA88" s="25">
        <f ca="1">SUM('Trial 3'!DO45:DZ45)</f>
        <v>12770601.909124743</v>
      </c>
      <c r="EB88" s="24">
        <f ca="1">'Trial 3'!EB45</f>
        <v>1057529.469635281</v>
      </c>
      <c r="EC88" s="24">
        <f ca="1">'Trial 3'!EC45</f>
        <v>1056536.9125663836</v>
      </c>
      <c r="ED88" s="24">
        <f ca="1">'Trial 3'!ED45</f>
        <v>1055550.476171548</v>
      </c>
      <c r="EE88" s="24">
        <f ca="1">'Trial 3'!EE45</f>
        <v>1054566.7873070284</v>
      </c>
      <c r="EF88" s="24">
        <f ca="1">'Trial 3'!EF45</f>
        <v>1053580.1219732836</v>
      </c>
      <c r="EG88" s="24">
        <f ca="1">'Trial 3'!EG45</f>
        <v>1052596.8255828968</v>
      </c>
      <c r="EH88" s="24">
        <f ca="1">'Trial 3'!EH45</f>
        <v>1051621.3583672561</v>
      </c>
      <c r="EI88" s="24">
        <f ca="1">'Trial 3'!EI45</f>
        <v>1050641.6309171626</v>
      </c>
      <c r="EJ88" s="24">
        <f ca="1">'Trial 3'!EJ45</f>
        <v>1049658.7391714018</v>
      </c>
      <c r="EK88" s="24">
        <f ca="1">'Trial 3'!EK45</f>
        <v>1048678.6816647369</v>
      </c>
      <c r="EL88" s="24">
        <f ca="1">'Trial 3'!EL45</f>
        <v>1047703.139715301</v>
      </c>
      <c r="EM88" s="24">
        <f ca="1">'Trial 3'!EM45</f>
        <v>1046722.1448056449</v>
      </c>
      <c r="EN88" s="25">
        <f ca="1">SUM('Trial 3'!EB45:EM45)</f>
        <v>12625386.287877927</v>
      </c>
    </row>
    <row r="89" spans="1:144" ht="12.75" customHeight="1" x14ac:dyDescent="0.2">
      <c r="A89" s="11" t="str">
        <f>Labels!B99</f>
        <v>Trial 04</v>
      </c>
      <c r="B89" s="24">
        <f>'Trial 4'!B45</f>
        <v>1166666.6666666667</v>
      </c>
      <c r="C89" s="24">
        <f>'Trial 4'!C45</f>
        <v>1166666.6666666667</v>
      </c>
      <c r="D89" s="24">
        <f ca="1">'Trial 4'!D45</f>
        <v>1166623.5596734392</v>
      </c>
      <c r="E89" s="24">
        <f ca="1">'Trial 4'!E45</f>
        <v>1166536.9520508153</v>
      </c>
      <c r="F89" s="24">
        <f ca="1">'Trial 4'!F45</f>
        <v>1166411.8172452471</v>
      </c>
      <c r="G89" s="24">
        <f ca="1">'Trial 4'!G45</f>
        <v>1166249.0316001533</v>
      </c>
      <c r="H89" s="24">
        <f ca="1">'Trial 4'!H45</f>
        <v>1166056.7205476728</v>
      </c>
      <c r="I89" s="24">
        <f ca="1">'Trial 4'!I45</f>
        <v>1165833.2056255352</v>
      </c>
      <c r="J89" s="24">
        <f ca="1">'Trial 4'!J45</f>
        <v>1165574.7175172856</v>
      </c>
      <c r="K89" s="24">
        <f ca="1">'Trial 4'!K45</f>
        <v>1165283.0004449233</v>
      </c>
      <c r="L89" s="24">
        <f ca="1">'Trial 4'!L45</f>
        <v>1164955.8835620119</v>
      </c>
      <c r="M89" s="24">
        <f ca="1">'Trial 4'!M45</f>
        <v>1164602.8622844834</v>
      </c>
      <c r="N89" s="25">
        <f ca="1">SUM('Trial 4'!B45:M45)</f>
        <v>13991461.083884899</v>
      </c>
      <c r="O89" s="24">
        <f ca="1">'Trial 4'!O45</f>
        <v>1164217.5837061387</v>
      </c>
      <c r="P89" s="24">
        <f ca="1">'Trial 4'!P45</f>
        <v>1163799.1165545755</v>
      </c>
      <c r="Q89" s="24">
        <f ca="1">'Trial 4'!Q45</f>
        <v>1163354.9478551326</v>
      </c>
      <c r="R89" s="24">
        <f ca="1">'Trial 4'!R45</f>
        <v>1162879.3171232003</v>
      </c>
      <c r="S89" s="24">
        <f ca="1">'Trial 4'!S45</f>
        <v>1162384.1221650105</v>
      </c>
      <c r="T89" s="24">
        <f ca="1">'Trial 4'!T45</f>
        <v>1161856.3865344757</v>
      </c>
      <c r="U89" s="24">
        <f ca="1">'Trial 4'!U45</f>
        <v>1161294.8074075272</v>
      </c>
      <c r="V89" s="24">
        <f ca="1">'Trial 4'!V45</f>
        <v>1160708.1601315818</v>
      </c>
      <c r="W89" s="24">
        <f ca="1">'Trial 4'!W45</f>
        <v>1160094.127628267</v>
      </c>
      <c r="X89" s="24">
        <f ca="1">'Trial 4'!X45</f>
        <v>1159450.9291962059</v>
      </c>
      <c r="Y89" s="24">
        <f ca="1">'Trial 4'!Y45</f>
        <v>1158790.4449690424</v>
      </c>
      <c r="Z89" s="24">
        <f ca="1">'Trial 4'!Z45</f>
        <v>1158109.6914107653</v>
      </c>
      <c r="AA89" s="25">
        <f ca="1">SUM('Trial 4'!O45:Z45)</f>
        <v>13936939.634681921</v>
      </c>
      <c r="AB89" s="24">
        <f ca="1">'Trial 4'!AB45</f>
        <v>1157410.4822609248</v>
      </c>
      <c r="AC89" s="24">
        <f ca="1">'Trial 4'!AC45</f>
        <v>1156692.3370205979</v>
      </c>
      <c r="AD89" s="24">
        <f ca="1">'Trial 4'!AD45</f>
        <v>1155956.0415761564</v>
      </c>
      <c r="AE89" s="24">
        <f ca="1">'Trial 4'!AE45</f>
        <v>1155202.5870675063</v>
      </c>
      <c r="AF89" s="24">
        <f ca="1">'Trial 4'!AF45</f>
        <v>1154424.0587892954</v>
      </c>
      <c r="AG89" s="24">
        <f ca="1">'Trial 4'!AG45</f>
        <v>1153627.9325299503</v>
      </c>
      <c r="AH89" s="24">
        <f ca="1">'Trial 4'!AH45</f>
        <v>1152818.3453114398</v>
      </c>
      <c r="AI89" s="24">
        <f ca="1">'Trial 4'!AI45</f>
        <v>1151987.5662806239</v>
      </c>
      <c r="AJ89" s="24">
        <f ca="1">'Trial 4'!AJ45</f>
        <v>1151153.2803515471</v>
      </c>
      <c r="AK89" s="24">
        <f ca="1">'Trial 4'!AK45</f>
        <v>1150302.0618756709</v>
      </c>
      <c r="AL89" s="24">
        <f ca="1">'Trial 4'!AL45</f>
        <v>1149428.8027066267</v>
      </c>
      <c r="AM89" s="24">
        <f ca="1">'Trial 4'!AM45</f>
        <v>1148540.0079090812</v>
      </c>
      <c r="AN89" s="25">
        <f ca="1">SUM('Trial 4'!AB45:AM45)</f>
        <v>13837543.503679423</v>
      </c>
      <c r="AO89" s="24">
        <f ca="1">'Trial 4'!AO45</f>
        <v>1147640.3514611267</v>
      </c>
      <c r="AP89" s="24">
        <f ca="1">'Trial 4'!AP45</f>
        <v>1146731.790656927</v>
      </c>
      <c r="AQ89" s="24">
        <f ca="1">'Trial 4'!AQ45</f>
        <v>1145806.021039475</v>
      </c>
      <c r="AR89" s="24">
        <f ca="1">'Trial 4'!AR45</f>
        <v>1144874.0273381693</v>
      </c>
      <c r="AS89" s="24">
        <f ca="1">'Trial 4'!AS45</f>
        <v>1143932.0712816953</v>
      </c>
      <c r="AT89" s="24">
        <f ca="1">'Trial 4'!AT45</f>
        <v>1142983.3109645152</v>
      </c>
      <c r="AU89" s="24">
        <f ca="1">'Trial 4'!AU45</f>
        <v>1142025.9846090437</v>
      </c>
      <c r="AV89" s="24">
        <f ca="1">'Trial 4'!AV45</f>
        <v>1141051.678649117</v>
      </c>
      <c r="AW89" s="24">
        <f ca="1">'Trial 4'!AW45</f>
        <v>1140065.3721767431</v>
      </c>
      <c r="AX89" s="24">
        <f ca="1">'Trial 4'!AX45</f>
        <v>1139082.1928737033</v>
      </c>
      <c r="AY89" s="24">
        <f ca="1">'Trial 4'!AY45</f>
        <v>1138089.6123480597</v>
      </c>
      <c r="AZ89" s="24">
        <f ca="1">'Trial 4'!AZ45</f>
        <v>1137092.4201408164</v>
      </c>
      <c r="BA89" s="25">
        <f ca="1">SUM('Trial 4'!AO45:AZ45)</f>
        <v>13709374.833539391</v>
      </c>
      <c r="BB89" s="24">
        <f ca="1">'Trial 4'!BB45</f>
        <v>1136077.5919148063</v>
      </c>
      <c r="BC89" s="24">
        <f ca="1">'Trial 4'!BC45</f>
        <v>1135066.3998985386</v>
      </c>
      <c r="BD89" s="24">
        <f ca="1">'Trial 4'!BD45</f>
        <v>1134058.0027980567</v>
      </c>
      <c r="BE89" s="24">
        <f ca="1">'Trial 4'!BE45</f>
        <v>1133036.5240175535</v>
      </c>
      <c r="BF89" s="24">
        <f ca="1">'Trial 4'!BF45</f>
        <v>1132009.0358862008</v>
      </c>
      <c r="BG89" s="24">
        <f ca="1">'Trial 4'!BG45</f>
        <v>1130973.0644565397</v>
      </c>
      <c r="BH89" s="24">
        <f ca="1">'Trial 4'!BH45</f>
        <v>1129926.0266310817</v>
      </c>
      <c r="BI89" s="24">
        <f ca="1">'Trial 4'!BI45</f>
        <v>1128876.7836125626</v>
      </c>
      <c r="BJ89" s="24">
        <f ca="1">'Trial 4'!BJ45</f>
        <v>1127833.4992675239</v>
      </c>
      <c r="BK89" s="24">
        <f ca="1">'Trial 4'!BK45</f>
        <v>1126779.1934909776</v>
      </c>
      <c r="BL89" s="24">
        <f ca="1">'Trial 4'!BL45</f>
        <v>1125724.0901114482</v>
      </c>
      <c r="BM89" s="24">
        <f ca="1">'Trial 4'!BM45</f>
        <v>1124666.3819449842</v>
      </c>
      <c r="BN89" s="25">
        <f ca="1">SUM('Trial 4'!BB45:BM45)</f>
        <v>13565026.594030274</v>
      </c>
      <c r="BO89" s="24">
        <f ca="1">'Trial 4'!BO45</f>
        <v>1123601.8147644533</v>
      </c>
      <c r="BP89" s="24">
        <f ca="1">'Trial 4'!BP45</f>
        <v>1122533.3539464709</v>
      </c>
      <c r="BQ89" s="24">
        <f ca="1">'Trial 4'!BQ45</f>
        <v>1121472.1632078406</v>
      </c>
      <c r="BR89" s="24">
        <f ca="1">'Trial 4'!BR45</f>
        <v>1120405.2344289648</v>
      </c>
      <c r="BS89" s="24">
        <f ca="1">'Trial 4'!BS45</f>
        <v>1119335.8555785385</v>
      </c>
      <c r="BT89" s="24">
        <f ca="1">'Trial 4'!BT45</f>
        <v>1118262.4055419255</v>
      </c>
      <c r="BU89" s="24">
        <f ca="1">'Trial 4'!BU45</f>
        <v>1117186.8966316704</v>
      </c>
      <c r="BV89" s="24">
        <f ca="1">'Trial 4'!BV45</f>
        <v>1116116.288581498</v>
      </c>
      <c r="BW89" s="24">
        <f ca="1">'Trial 4'!BW45</f>
        <v>1115046.0341113335</v>
      </c>
      <c r="BX89" s="24">
        <f ca="1">'Trial 4'!BX45</f>
        <v>1113980.0076008076</v>
      </c>
      <c r="BY89" s="24">
        <f ca="1">'Trial 4'!BY45</f>
        <v>1112911.7642954795</v>
      </c>
      <c r="BZ89" s="24">
        <f ca="1">'Trial 4'!BZ45</f>
        <v>1111840.479459659</v>
      </c>
      <c r="CA89" s="25">
        <f ca="1">SUM('Trial 4'!BO45:BZ45)</f>
        <v>13412692.298148641</v>
      </c>
      <c r="CB89" s="24">
        <f ca="1">'Trial 4'!CB45</f>
        <v>1110760.2916223065</v>
      </c>
      <c r="CC89" s="24">
        <f ca="1">'Trial 4'!CC45</f>
        <v>1109686.1716991069</v>
      </c>
      <c r="CD89" s="24">
        <f ca="1">'Trial 4'!CD45</f>
        <v>1108608.126786516</v>
      </c>
      <c r="CE89" s="24">
        <f ca="1">'Trial 4'!CE45</f>
        <v>1107530.3490308055</v>
      </c>
      <c r="CF89" s="24">
        <f ca="1">'Trial 4'!CF45</f>
        <v>1106450.1443849504</v>
      </c>
      <c r="CG89" s="24">
        <f ca="1">'Trial 4'!CG45</f>
        <v>1105374.1078227309</v>
      </c>
      <c r="CH89" s="24">
        <f ca="1">'Trial 4'!CH45</f>
        <v>1104294.4764237632</v>
      </c>
      <c r="CI89" s="24">
        <f ca="1">'Trial 4'!CI45</f>
        <v>1103217.8750181391</v>
      </c>
      <c r="CJ89" s="24">
        <f ca="1">'Trial 4'!CJ45</f>
        <v>1102141.7378076063</v>
      </c>
      <c r="CK89" s="24">
        <f ca="1">'Trial 4'!CK45</f>
        <v>1101069.2296221182</v>
      </c>
      <c r="CL89" s="24">
        <f ca="1">'Trial 4'!CL45</f>
        <v>1099992.2025445511</v>
      </c>
      <c r="CM89" s="24">
        <f ca="1">'Trial 4'!CM45</f>
        <v>1098913.5667872126</v>
      </c>
      <c r="CN89" s="25">
        <f ca="1">SUM('Trial 4'!CB45:CM45)</f>
        <v>13258038.279549807</v>
      </c>
      <c r="CO89" s="24">
        <f ca="1">'Trial 4'!CO45</f>
        <v>1097839.1553178958</v>
      </c>
      <c r="CP89" s="24">
        <f ca="1">'Trial 4'!CP45</f>
        <v>1096757.7086992858</v>
      </c>
      <c r="CQ89" s="24">
        <f ca="1">'Trial 4'!CQ45</f>
        <v>1095681.7222269769</v>
      </c>
      <c r="CR89" s="24">
        <f ca="1">'Trial 4'!CR45</f>
        <v>1094615.106751008</v>
      </c>
      <c r="CS89" s="24">
        <f ca="1">'Trial 4'!CS45</f>
        <v>1093550.353408112</v>
      </c>
      <c r="CT89" s="24">
        <f ca="1">'Trial 4'!CT45</f>
        <v>1092491.1323412878</v>
      </c>
      <c r="CU89" s="24">
        <f ca="1">'Trial 4'!CU45</f>
        <v>1091438.2505899407</v>
      </c>
      <c r="CV89" s="24">
        <f ca="1">'Trial 4'!CV45</f>
        <v>1090374.2172493257</v>
      </c>
      <c r="CW89" s="24">
        <f ca="1">'Trial 4'!CW45</f>
        <v>1089304.6882479223</v>
      </c>
      <c r="CX89" s="24">
        <f ca="1">'Trial 4'!CX45</f>
        <v>1088227.7852758993</v>
      </c>
      <c r="CY89" s="24">
        <f ca="1">'Trial 4'!CY45</f>
        <v>1087146.9460547436</v>
      </c>
      <c r="CZ89" s="24">
        <f ca="1">'Trial 4'!CZ45</f>
        <v>1086062.6403469632</v>
      </c>
      <c r="DA89" s="25">
        <f ca="1">SUM('Trial 4'!CO45:CZ45)</f>
        <v>13103489.706509361</v>
      </c>
      <c r="DB89" s="24">
        <f ca="1">'Trial 4'!DB45</f>
        <v>1084988.8980302687</v>
      </c>
      <c r="DC89" s="24">
        <f ca="1">'Trial 4'!DC45</f>
        <v>1083914.877139424</v>
      </c>
      <c r="DD89" s="24">
        <f ca="1">'Trial 4'!DD45</f>
        <v>1082844.1956133305</v>
      </c>
      <c r="DE89" s="24">
        <f ca="1">'Trial 4'!DE45</f>
        <v>1081781.8306511589</v>
      </c>
      <c r="DF89" s="24">
        <f ca="1">'Trial 4'!DF45</f>
        <v>1080711.9406433357</v>
      </c>
      <c r="DG89" s="24">
        <f ca="1">'Trial 4'!DG45</f>
        <v>1079648.5446165865</v>
      </c>
      <c r="DH89" s="24">
        <f ca="1">'Trial 4'!DH45</f>
        <v>1078584.9127171407</v>
      </c>
      <c r="DI89" s="24">
        <f ca="1">'Trial 4'!DI45</f>
        <v>1077514.5315141163</v>
      </c>
      <c r="DJ89" s="24">
        <f ca="1">'Trial 4'!DJ45</f>
        <v>1076438.8806347661</v>
      </c>
      <c r="DK89" s="24">
        <f ca="1">'Trial 4'!DK45</f>
        <v>1075377.1997324908</v>
      </c>
      <c r="DL89" s="24">
        <f ca="1">'Trial 4'!DL45</f>
        <v>1074327.5107220516</v>
      </c>
      <c r="DM89" s="24">
        <f ca="1">'Trial 4'!DM45</f>
        <v>1073281.6008935084</v>
      </c>
      <c r="DN89" s="25">
        <f ca="1">SUM('Trial 4'!DB45:DM45)</f>
        <v>12949414.922908179</v>
      </c>
      <c r="DO89" s="24">
        <f ca="1">'Trial 4'!DO45</f>
        <v>1072245.313955737</v>
      </c>
      <c r="DP89" s="24">
        <f ca="1">'Trial 4'!DP45</f>
        <v>1071223.7625063614</v>
      </c>
      <c r="DQ89" s="24">
        <f ca="1">'Trial 4'!DQ45</f>
        <v>1070200.4303464575</v>
      </c>
      <c r="DR89" s="24">
        <f ca="1">'Trial 4'!DR45</f>
        <v>1069176.2820615498</v>
      </c>
      <c r="DS89" s="24">
        <f ca="1">'Trial 4'!DS45</f>
        <v>1068152.112483717</v>
      </c>
      <c r="DT89" s="24">
        <f ca="1">'Trial 4'!DT45</f>
        <v>1067124.0728037735</v>
      </c>
      <c r="DU89" s="24">
        <f ca="1">'Trial 4'!DU45</f>
        <v>1066096.040731204</v>
      </c>
      <c r="DV89" s="24">
        <f ca="1">'Trial 4'!DV45</f>
        <v>1065070.0864684912</v>
      </c>
      <c r="DW89" s="24">
        <f ca="1">'Trial 4'!DW45</f>
        <v>1064047.9063864558</v>
      </c>
      <c r="DX89" s="24">
        <f ca="1">'Trial 4'!DX45</f>
        <v>1063031.8622608269</v>
      </c>
      <c r="DY89" s="24">
        <f ca="1">'Trial 4'!DY45</f>
        <v>1062017.8096340941</v>
      </c>
      <c r="DZ89" s="24">
        <f ca="1">'Trial 4'!DZ45</f>
        <v>1061011.0168567726</v>
      </c>
      <c r="EA89" s="25">
        <f ca="1">SUM('Trial 4'!DO45:DZ45)</f>
        <v>12799396.696495438</v>
      </c>
      <c r="EB89" s="24">
        <f ca="1">'Trial 4'!EB45</f>
        <v>1060009.4118121262</v>
      </c>
      <c r="EC89" s="24">
        <f ca="1">'Trial 4'!EC45</f>
        <v>1059008.7258737753</v>
      </c>
      <c r="ED89" s="24">
        <f ca="1">'Trial 4'!ED45</f>
        <v>1058017.2966027723</v>
      </c>
      <c r="EE89" s="24">
        <f ca="1">'Trial 4'!EE45</f>
        <v>1057038.7957396575</v>
      </c>
      <c r="EF89" s="24">
        <f ca="1">'Trial 4'!EF45</f>
        <v>1056065.3369105924</v>
      </c>
      <c r="EG89" s="24">
        <f ca="1">'Trial 4'!EG45</f>
        <v>1055103.6967628258</v>
      </c>
      <c r="EH89" s="24">
        <f ca="1">'Trial 4'!EH45</f>
        <v>1054145.6287833967</v>
      </c>
      <c r="EI89" s="24">
        <f ca="1">'Trial 4'!EI45</f>
        <v>1053197.257056365</v>
      </c>
      <c r="EJ89" s="24">
        <f ca="1">'Trial 4'!EJ45</f>
        <v>1052244.5104650238</v>
      </c>
      <c r="EK89" s="24">
        <f ca="1">'Trial 4'!EK45</f>
        <v>1051302.9811496995</v>
      </c>
      <c r="EL89" s="24">
        <f ca="1">'Trial 4'!EL45</f>
        <v>1050361.0403606163</v>
      </c>
      <c r="EM89" s="24">
        <f ca="1">'Trial 4'!EM45</f>
        <v>1049419.0103840921</v>
      </c>
      <c r="EN89" s="25">
        <f ca="1">SUM('Trial 4'!EB45:EM45)</f>
        <v>12655913.691900944</v>
      </c>
    </row>
    <row r="90" spans="1:144" ht="12.75" customHeight="1" x14ac:dyDescent="0.2">
      <c r="A90" s="11" t="str">
        <f>Labels!B100</f>
        <v>Trial 05</v>
      </c>
      <c r="B90" s="24">
        <f>'Trial 5'!B45</f>
        <v>1166666.6666666667</v>
      </c>
      <c r="C90" s="24">
        <f>'Trial 5'!C45</f>
        <v>1166666.6666666667</v>
      </c>
      <c r="D90" s="24">
        <f ca="1">'Trial 5'!D45</f>
        <v>1166619.2142328729</v>
      </c>
      <c r="E90" s="24">
        <f ca="1">'Trial 5'!E45</f>
        <v>1166529.1919626531</v>
      </c>
      <c r="F90" s="24">
        <f ca="1">'Trial 5'!F45</f>
        <v>1166395.5627863444</v>
      </c>
      <c r="G90" s="24">
        <f ca="1">'Trial 5'!G45</f>
        <v>1166213.9499722174</v>
      </c>
      <c r="H90" s="24">
        <f ca="1">'Trial 5'!H45</f>
        <v>1165998.2367656813</v>
      </c>
      <c r="I90" s="24">
        <f ca="1">'Trial 5'!I45</f>
        <v>1165738.3568389188</v>
      </c>
      <c r="J90" s="24">
        <f ca="1">'Trial 5'!J45</f>
        <v>1165437.5000506495</v>
      </c>
      <c r="K90" s="24">
        <f ca="1">'Trial 5'!K45</f>
        <v>1165113.5120781811</v>
      </c>
      <c r="L90" s="24">
        <f ca="1">'Trial 5'!L45</f>
        <v>1164758.1595133324</v>
      </c>
      <c r="M90" s="24">
        <f ca="1">'Trial 5'!M45</f>
        <v>1164377.9740486681</v>
      </c>
      <c r="N90" s="25">
        <f ca="1">SUM('Trial 5'!B45:M45)</f>
        <v>13990514.991582852</v>
      </c>
      <c r="O90" s="24">
        <f ca="1">'Trial 5'!O45</f>
        <v>1163972.5462084198</v>
      </c>
      <c r="P90" s="24">
        <f ca="1">'Trial 5'!P45</f>
        <v>1163541.9804591634</v>
      </c>
      <c r="Q90" s="24">
        <f ca="1">'Trial 5'!Q45</f>
        <v>1163087.8214536165</v>
      </c>
      <c r="R90" s="24">
        <f ca="1">'Trial 5'!R45</f>
        <v>1162598.9332611009</v>
      </c>
      <c r="S90" s="24">
        <f ca="1">'Trial 5'!S45</f>
        <v>1162072.1522751707</v>
      </c>
      <c r="T90" s="24">
        <f ca="1">'Trial 5'!T45</f>
        <v>1161522.4148464692</v>
      </c>
      <c r="U90" s="24">
        <f ca="1">'Trial 5'!U45</f>
        <v>1160944.9716903772</v>
      </c>
      <c r="V90" s="24">
        <f ca="1">'Trial 5'!V45</f>
        <v>1160343.6028470935</v>
      </c>
      <c r="W90" s="24">
        <f ca="1">'Trial 5'!W45</f>
        <v>1159729.3474206314</v>
      </c>
      <c r="X90" s="24">
        <f ca="1">'Trial 5'!X45</f>
        <v>1159093.5437335132</v>
      </c>
      <c r="Y90" s="24">
        <f ca="1">'Trial 5'!Y45</f>
        <v>1158435.4460066536</v>
      </c>
      <c r="Z90" s="24">
        <f ca="1">'Trial 5'!Z45</f>
        <v>1157750.8252917347</v>
      </c>
      <c r="AA90" s="25">
        <f ca="1">SUM('Trial 5'!O45:Z45)</f>
        <v>13933093.585493943</v>
      </c>
      <c r="AB90" s="24">
        <f ca="1">'Trial 5'!AB45</f>
        <v>1157045.5574898347</v>
      </c>
      <c r="AC90" s="24">
        <f ca="1">'Trial 5'!AC45</f>
        <v>1156320.6771730159</v>
      </c>
      <c r="AD90" s="24">
        <f ca="1">'Trial 5'!AD45</f>
        <v>1155572.284638488</v>
      </c>
      <c r="AE90" s="24">
        <f ca="1">'Trial 5'!AE45</f>
        <v>1154800.0208322054</v>
      </c>
      <c r="AF90" s="24">
        <f ca="1">'Trial 5'!AF45</f>
        <v>1154010.9069293607</v>
      </c>
      <c r="AG90" s="24">
        <f ca="1">'Trial 5'!AG45</f>
        <v>1153195.7709911643</v>
      </c>
      <c r="AH90" s="24">
        <f ca="1">'Trial 5'!AH45</f>
        <v>1152366.5053006227</v>
      </c>
      <c r="AI90" s="24">
        <f ca="1">'Trial 5'!AI45</f>
        <v>1151526.5144430278</v>
      </c>
      <c r="AJ90" s="24">
        <f ca="1">'Trial 5'!AJ45</f>
        <v>1150675.459282188</v>
      </c>
      <c r="AK90" s="24">
        <f ca="1">'Trial 5'!AK45</f>
        <v>1149814.895644299</v>
      </c>
      <c r="AL90" s="24">
        <f ca="1">'Trial 5'!AL45</f>
        <v>1148928.7380835875</v>
      </c>
      <c r="AM90" s="24">
        <f ca="1">'Trial 5'!AM45</f>
        <v>1148022.8068885475</v>
      </c>
      <c r="AN90" s="25">
        <f ca="1">SUM('Trial 5'!AB45:AM45)</f>
        <v>13832280.137696341</v>
      </c>
      <c r="AO90" s="24">
        <f ca="1">'Trial 5'!AO45</f>
        <v>1147104.6734828837</v>
      </c>
      <c r="AP90" s="24">
        <f ca="1">'Trial 5'!AP45</f>
        <v>1146175.3469060659</v>
      </c>
      <c r="AQ90" s="24">
        <f ca="1">'Trial 5'!AQ45</f>
        <v>1145237.2069293698</v>
      </c>
      <c r="AR90" s="24">
        <f ca="1">'Trial 5'!AR45</f>
        <v>1144295.7498201281</v>
      </c>
      <c r="AS90" s="24">
        <f ca="1">'Trial 5'!AS45</f>
        <v>1143347.161582785</v>
      </c>
      <c r="AT90" s="24">
        <f ca="1">'Trial 5'!AT45</f>
        <v>1142383.7952205616</v>
      </c>
      <c r="AU90" s="24">
        <f ca="1">'Trial 5'!AU45</f>
        <v>1141415.6032271949</v>
      </c>
      <c r="AV90" s="24">
        <f ca="1">'Trial 5'!AV45</f>
        <v>1140442.5486888695</v>
      </c>
      <c r="AW90" s="24">
        <f ca="1">'Trial 5'!AW45</f>
        <v>1139466.6003070024</v>
      </c>
      <c r="AX90" s="24">
        <f ca="1">'Trial 5'!AX45</f>
        <v>1138487.5141188609</v>
      </c>
      <c r="AY90" s="24">
        <f ca="1">'Trial 5'!AY45</f>
        <v>1137504.8537638453</v>
      </c>
      <c r="AZ90" s="24">
        <f ca="1">'Trial 5'!AZ45</f>
        <v>1136517.463242617</v>
      </c>
      <c r="BA90" s="25">
        <f ca="1">SUM('Trial 5'!AO45:AZ45)</f>
        <v>13702378.517290184</v>
      </c>
      <c r="BB90" s="24">
        <f ca="1">'Trial 5'!BB45</f>
        <v>1135534.1573086574</v>
      </c>
      <c r="BC90" s="24">
        <f ca="1">'Trial 5'!BC45</f>
        <v>1134531.333879502</v>
      </c>
      <c r="BD90" s="24">
        <f ca="1">'Trial 5'!BD45</f>
        <v>1133529.0583628265</v>
      </c>
      <c r="BE90" s="24">
        <f ca="1">'Trial 5'!BE45</f>
        <v>1132518.749241957</v>
      </c>
      <c r="BF90" s="24">
        <f ca="1">'Trial 5'!BF45</f>
        <v>1131498.4421797679</v>
      </c>
      <c r="BG90" s="24">
        <f ca="1">'Trial 5'!BG45</f>
        <v>1130460.9204028279</v>
      </c>
      <c r="BH90" s="24">
        <f ca="1">'Trial 5'!BH45</f>
        <v>1129418.0224878809</v>
      </c>
      <c r="BI90" s="24">
        <f ca="1">'Trial 5'!BI45</f>
        <v>1128373.9363177081</v>
      </c>
      <c r="BJ90" s="24">
        <f ca="1">'Trial 5'!BJ45</f>
        <v>1127323.8188493107</v>
      </c>
      <c r="BK90" s="24">
        <f ca="1">'Trial 5'!BK45</f>
        <v>1126263.6968222694</v>
      </c>
      <c r="BL90" s="24">
        <f ca="1">'Trial 5'!BL45</f>
        <v>1125212.0618803524</v>
      </c>
      <c r="BM90" s="24">
        <f ca="1">'Trial 5'!BM45</f>
        <v>1124158.972093513</v>
      </c>
      <c r="BN90" s="25">
        <f ca="1">SUM('Trial 5'!BB45:BM45)</f>
        <v>13558823.169826571</v>
      </c>
      <c r="BO90" s="24">
        <f ca="1">'Trial 5'!BO45</f>
        <v>1123102.8641530208</v>
      </c>
      <c r="BP90" s="24">
        <f ca="1">'Trial 5'!BP45</f>
        <v>1122048.290970752</v>
      </c>
      <c r="BQ90" s="24">
        <f ca="1">'Trial 5'!BQ45</f>
        <v>1120988.7785595637</v>
      </c>
      <c r="BR90" s="24">
        <f ca="1">'Trial 5'!BR45</f>
        <v>1119931.0967977522</v>
      </c>
      <c r="BS90" s="24">
        <f ca="1">'Trial 5'!BS45</f>
        <v>1118867.1329183972</v>
      </c>
      <c r="BT90" s="24">
        <f ca="1">'Trial 5'!BT45</f>
        <v>1117801.4425627885</v>
      </c>
      <c r="BU90" s="24">
        <f ca="1">'Trial 5'!BU45</f>
        <v>1116722.7254425541</v>
      </c>
      <c r="BV90" s="24">
        <f ca="1">'Trial 5'!BV45</f>
        <v>1115637.5189988953</v>
      </c>
      <c r="BW90" s="24">
        <f ca="1">'Trial 5'!BW45</f>
        <v>1114542.6164544318</v>
      </c>
      <c r="BX90" s="24">
        <f ca="1">'Trial 5'!BX45</f>
        <v>1113437.9701465396</v>
      </c>
      <c r="BY90" s="24">
        <f ca="1">'Trial 5'!BY45</f>
        <v>1112334.7486859059</v>
      </c>
      <c r="BZ90" s="24">
        <f ca="1">'Trial 5'!BZ45</f>
        <v>1111226.641112637</v>
      </c>
      <c r="CA90" s="25">
        <f ca="1">SUM('Trial 5'!BO45:BZ45)</f>
        <v>13406641.826803239</v>
      </c>
      <c r="CB90" s="24">
        <f ca="1">'Trial 5'!CB45</f>
        <v>1110118.8638009117</v>
      </c>
      <c r="CC90" s="24">
        <f ca="1">'Trial 5'!CC45</f>
        <v>1109009.5352398225</v>
      </c>
      <c r="CD90" s="24">
        <f ca="1">'Trial 5'!CD45</f>
        <v>1107902.288292439</v>
      </c>
      <c r="CE90" s="24">
        <f ca="1">'Trial 5'!CE45</f>
        <v>1106796.3178463865</v>
      </c>
      <c r="CF90" s="24">
        <f ca="1">'Trial 5'!CF45</f>
        <v>1105689.8661952603</v>
      </c>
      <c r="CG90" s="24">
        <f ca="1">'Trial 5'!CG45</f>
        <v>1104580.0791659602</v>
      </c>
      <c r="CH90" s="24">
        <f ca="1">'Trial 5'!CH45</f>
        <v>1103468.1895108512</v>
      </c>
      <c r="CI90" s="24">
        <f ca="1">'Trial 5'!CI45</f>
        <v>1102357.6746853164</v>
      </c>
      <c r="CJ90" s="24">
        <f ca="1">'Trial 5'!CJ45</f>
        <v>1101253.2555743759</v>
      </c>
      <c r="CK90" s="24">
        <f ca="1">'Trial 5'!CK45</f>
        <v>1100149.5387462587</v>
      </c>
      <c r="CL90" s="24">
        <f ca="1">'Trial 5'!CL45</f>
        <v>1099056.5635878262</v>
      </c>
      <c r="CM90" s="24">
        <f ca="1">'Trial 5'!CM45</f>
        <v>1097961.6737924048</v>
      </c>
      <c r="CN90" s="25">
        <f ca="1">SUM('Trial 5'!CB45:CM45)</f>
        <v>13248343.846437814</v>
      </c>
      <c r="CO90" s="24">
        <f ca="1">'Trial 5'!CO45</f>
        <v>1096856.0534693599</v>
      </c>
      <c r="CP90" s="24">
        <f ca="1">'Trial 5'!CP45</f>
        <v>1095757.2003857864</v>
      </c>
      <c r="CQ90" s="24">
        <f ca="1">'Trial 5'!CQ45</f>
        <v>1094658.8329559145</v>
      </c>
      <c r="CR90" s="24">
        <f ca="1">'Trial 5'!CR45</f>
        <v>1093555.890682451</v>
      </c>
      <c r="CS90" s="24">
        <f ca="1">'Trial 5'!CS45</f>
        <v>1092458.1461559348</v>
      </c>
      <c r="CT90" s="24">
        <f ca="1">'Trial 5'!CT45</f>
        <v>1091363.3914485117</v>
      </c>
      <c r="CU90" s="24">
        <f ca="1">'Trial 5'!CU45</f>
        <v>1090267.0719224548</v>
      </c>
      <c r="CV90" s="24">
        <f ca="1">'Trial 5'!CV45</f>
        <v>1089176.7202701271</v>
      </c>
      <c r="CW90" s="24">
        <f ca="1">'Trial 5'!CW45</f>
        <v>1088085.1751285489</v>
      </c>
      <c r="CX90" s="24">
        <f ca="1">'Trial 5'!CX45</f>
        <v>1087000.9190450686</v>
      </c>
      <c r="CY90" s="24">
        <f ca="1">'Trial 5'!CY45</f>
        <v>1085928.7456159592</v>
      </c>
      <c r="CZ90" s="24">
        <f ca="1">'Trial 5'!CZ45</f>
        <v>1084865.4468505736</v>
      </c>
      <c r="DA90" s="25">
        <f ca="1">SUM('Trial 5'!CO45:CZ45)</f>
        <v>13089973.59393069</v>
      </c>
      <c r="DB90" s="24">
        <f ca="1">'Trial 5'!DB45</f>
        <v>1083813.6688393455</v>
      </c>
      <c r="DC90" s="24">
        <f ca="1">'Trial 5'!DC45</f>
        <v>1082766.6184992427</v>
      </c>
      <c r="DD90" s="24">
        <f ca="1">'Trial 5'!DD45</f>
        <v>1081722.1452985359</v>
      </c>
      <c r="DE90" s="24">
        <f ca="1">'Trial 5'!DE45</f>
        <v>1080679.7932889173</v>
      </c>
      <c r="DF90" s="24">
        <f ca="1">'Trial 5'!DF45</f>
        <v>1079635.5200579239</v>
      </c>
      <c r="DG90" s="24">
        <f ca="1">'Trial 5'!DG45</f>
        <v>1078594.9022065874</v>
      </c>
      <c r="DH90" s="24">
        <f ca="1">'Trial 5'!DH45</f>
        <v>1077558.3601000416</v>
      </c>
      <c r="DI90" s="24">
        <f ca="1">'Trial 5'!DI45</f>
        <v>1076512.2636255086</v>
      </c>
      <c r="DJ90" s="24">
        <f ca="1">'Trial 5'!DJ45</f>
        <v>1075470.2313400195</v>
      </c>
      <c r="DK90" s="24">
        <f ca="1">'Trial 5'!DK45</f>
        <v>1074436.2185523498</v>
      </c>
      <c r="DL90" s="24">
        <f ca="1">'Trial 5'!DL45</f>
        <v>1073410.6047192095</v>
      </c>
      <c r="DM90" s="24">
        <f ca="1">'Trial 5'!DM45</f>
        <v>1072392.0728786243</v>
      </c>
      <c r="DN90" s="25">
        <f ca="1">SUM('Trial 5'!DB45:DM45)</f>
        <v>12936992.399406306</v>
      </c>
      <c r="DO90" s="24">
        <f ca="1">'Trial 5'!DO45</f>
        <v>1071381.9093571589</v>
      </c>
      <c r="DP90" s="24">
        <f ca="1">'Trial 5'!DP45</f>
        <v>1070370.1837173612</v>
      </c>
      <c r="DQ90" s="24">
        <f ca="1">'Trial 5'!DQ45</f>
        <v>1069361.1216674896</v>
      </c>
      <c r="DR90" s="24">
        <f ca="1">'Trial 5'!DR45</f>
        <v>1068359.0972418133</v>
      </c>
      <c r="DS90" s="24">
        <f ca="1">'Trial 5'!DS45</f>
        <v>1067358.1000609717</v>
      </c>
      <c r="DT90" s="24">
        <f ca="1">'Trial 5'!DT45</f>
        <v>1066357.7961076682</v>
      </c>
      <c r="DU90" s="24">
        <f ca="1">'Trial 5'!DU45</f>
        <v>1065352.5976183901</v>
      </c>
      <c r="DV90" s="24">
        <f ca="1">'Trial 5'!DV45</f>
        <v>1064347.4044353566</v>
      </c>
      <c r="DW90" s="24">
        <f ca="1">'Trial 5'!DW45</f>
        <v>1063344.4989401051</v>
      </c>
      <c r="DX90" s="24">
        <f ca="1">'Trial 5'!DX45</f>
        <v>1062357.2329054193</v>
      </c>
      <c r="DY90" s="24">
        <f ca="1">'Trial 5'!DY45</f>
        <v>1061375.4081700284</v>
      </c>
      <c r="DZ90" s="24">
        <f ca="1">'Trial 5'!DZ45</f>
        <v>1060389.3007517164</v>
      </c>
      <c r="EA90" s="25">
        <f ca="1">SUM('Trial 5'!DO45:DZ45)</f>
        <v>12790354.650973476</v>
      </c>
      <c r="EB90" s="24">
        <f ca="1">'Trial 5'!EB45</f>
        <v>1059395.9189222183</v>
      </c>
      <c r="EC90" s="24">
        <f ca="1">'Trial 5'!EC45</f>
        <v>1058401.5923866972</v>
      </c>
      <c r="ED90" s="24">
        <f ca="1">'Trial 5'!ED45</f>
        <v>1057410.4295150035</v>
      </c>
      <c r="EE90" s="24">
        <f ca="1">'Trial 5'!EE45</f>
        <v>1056419.5452509231</v>
      </c>
      <c r="EF90" s="24">
        <f ca="1">'Trial 5'!EF45</f>
        <v>1055433.9722790781</v>
      </c>
      <c r="EG90" s="24">
        <f ca="1">'Trial 5'!EG45</f>
        <v>1054461.5399997083</v>
      </c>
      <c r="EH90" s="24">
        <f ca="1">'Trial 5'!EH45</f>
        <v>1053494.3005684402</v>
      </c>
      <c r="EI90" s="24">
        <f ca="1">'Trial 5'!EI45</f>
        <v>1052530.27297176</v>
      </c>
      <c r="EJ90" s="24">
        <f ca="1">'Trial 5'!EJ45</f>
        <v>1051559.5045613879</v>
      </c>
      <c r="EK90" s="24">
        <f ca="1">'Trial 5'!EK45</f>
        <v>1050594.8235329445</v>
      </c>
      <c r="EL90" s="24">
        <f ca="1">'Trial 5'!EL45</f>
        <v>1049638.9433198511</v>
      </c>
      <c r="EM90" s="24">
        <f ca="1">'Trial 5'!EM45</f>
        <v>1048690.5611380117</v>
      </c>
      <c r="EN90" s="25">
        <f ca="1">SUM('Trial 5'!EB45:EM45)</f>
        <v>12648031.404446024</v>
      </c>
    </row>
    <row r="91" spans="1:144" ht="12.75" customHeight="1" x14ac:dyDescent="0.2">
      <c r="A91" s="11" t="str">
        <f>Labels!B101</f>
        <v>Trial 06</v>
      </c>
      <c r="B91" s="24">
        <f>'Trial 6'!B45</f>
        <v>1166666.6666666667</v>
      </c>
      <c r="C91" s="24">
        <f>'Trial 6'!C45</f>
        <v>1166666.6666666667</v>
      </c>
      <c r="D91" s="24">
        <f ca="1">'Trial 6'!D45</f>
        <v>1166624.4492445253</v>
      </c>
      <c r="E91" s="24">
        <f ca="1">'Trial 6'!E45</f>
        <v>1166538.2473986514</v>
      </c>
      <c r="F91" s="24">
        <f ca="1">'Trial 6'!F45</f>
        <v>1166418.296438115</v>
      </c>
      <c r="G91" s="24">
        <f ca="1">'Trial 6'!G45</f>
        <v>1166251.1640253335</v>
      </c>
      <c r="H91" s="24">
        <f ca="1">'Trial 6'!H45</f>
        <v>1166049.1313550894</v>
      </c>
      <c r="I91" s="24">
        <f ca="1">'Trial 6'!I45</f>
        <v>1165820.0123654031</v>
      </c>
      <c r="J91" s="24">
        <f ca="1">'Trial 6'!J45</f>
        <v>1165549.098251099</v>
      </c>
      <c r="K91" s="24">
        <f ca="1">'Trial 6'!K45</f>
        <v>1165245.9613723578</v>
      </c>
      <c r="L91" s="24">
        <f ca="1">'Trial 6'!L45</f>
        <v>1164908.9365346469</v>
      </c>
      <c r="M91" s="24">
        <f ca="1">'Trial 6'!M45</f>
        <v>1164549.0052358352</v>
      </c>
      <c r="N91" s="25">
        <f ca="1">SUM('Trial 6'!B45:M45)</f>
        <v>13991287.635554392</v>
      </c>
      <c r="O91" s="24">
        <f ca="1">'Trial 6'!O45</f>
        <v>1164155.5455946703</v>
      </c>
      <c r="P91" s="24">
        <f ca="1">'Trial 6'!P45</f>
        <v>1163729.1435062275</v>
      </c>
      <c r="Q91" s="24">
        <f ca="1">'Trial 6'!Q45</f>
        <v>1163275.7075948452</v>
      </c>
      <c r="R91" s="24">
        <f ca="1">'Trial 6'!R45</f>
        <v>1162791.0962172947</v>
      </c>
      <c r="S91" s="24">
        <f ca="1">'Trial 6'!S45</f>
        <v>1162281.4396523179</v>
      </c>
      <c r="T91" s="24">
        <f ca="1">'Trial 6'!T45</f>
        <v>1161753.6287171664</v>
      </c>
      <c r="U91" s="24">
        <f ca="1">'Trial 6'!U45</f>
        <v>1161197.4521099783</v>
      </c>
      <c r="V91" s="24">
        <f ca="1">'Trial 6'!V45</f>
        <v>1160619.5724855522</v>
      </c>
      <c r="W91" s="24">
        <f ca="1">'Trial 6'!W45</f>
        <v>1160010.9424876664</v>
      </c>
      <c r="X91" s="24">
        <f ca="1">'Trial 6'!X45</f>
        <v>1159387.3761735039</v>
      </c>
      <c r="Y91" s="24">
        <f ca="1">'Trial 6'!Y45</f>
        <v>1158748.5415474358</v>
      </c>
      <c r="Z91" s="24">
        <f ca="1">'Trial 6'!Z45</f>
        <v>1158089.4192205921</v>
      </c>
      <c r="AA91" s="25">
        <f ca="1">SUM('Trial 6'!O45:Z45)</f>
        <v>13936039.865307251</v>
      </c>
      <c r="AB91" s="24">
        <f ca="1">'Trial 6'!AB45</f>
        <v>1157414.4578907478</v>
      </c>
      <c r="AC91" s="24">
        <f ca="1">'Trial 6'!AC45</f>
        <v>1156719.3377966622</v>
      </c>
      <c r="AD91" s="24">
        <f ca="1">'Trial 6'!AD45</f>
        <v>1156012.4668428507</v>
      </c>
      <c r="AE91" s="24">
        <f ca="1">'Trial 6'!AE45</f>
        <v>1155289.3558708623</v>
      </c>
      <c r="AF91" s="24">
        <f ca="1">'Trial 6'!AF45</f>
        <v>1154551.2362036181</v>
      </c>
      <c r="AG91" s="24">
        <f ca="1">'Trial 6'!AG45</f>
        <v>1153784.0599457505</v>
      </c>
      <c r="AH91" s="24">
        <f ca="1">'Trial 6'!AH45</f>
        <v>1153007.0783096231</v>
      </c>
      <c r="AI91" s="24">
        <f ca="1">'Trial 6'!AI45</f>
        <v>1152218.6993760203</v>
      </c>
      <c r="AJ91" s="24">
        <f ca="1">'Trial 6'!AJ45</f>
        <v>1151424.3714826026</v>
      </c>
      <c r="AK91" s="24">
        <f ca="1">'Trial 6'!AK45</f>
        <v>1150620.5847289925</v>
      </c>
      <c r="AL91" s="24">
        <f ca="1">'Trial 6'!AL45</f>
        <v>1149802.2469588481</v>
      </c>
      <c r="AM91" s="24">
        <f ca="1">'Trial 6'!AM45</f>
        <v>1148972.5131472317</v>
      </c>
      <c r="AN91" s="25">
        <f ca="1">SUM('Trial 6'!AB45:AM45)</f>
        <v>13839816.408553813</v>
      </c>
      <c r="AO91" s="24">
        <f ca="1">'Trial 6'!AO45</f>
        <v>1148128.5305964181</v>
      </c>
      <c r="AP91" s="24">
        <f ca="1">'Trial 6'!AP45</f>
        <v>1147270.1863063714</v>
      </c>
      <c r="AQ91" s="24">
        <f ca="1">'Trial 6'!AQ45</f>
        <v>1146391.8153590478</v>
      </c>
      <c r="AR91" s="24">
        <f ca="1">'Trial 6'!AR45</f>
        <v>1145500.8233765401</v>
      </c>
      <c r="AS91" s="24">
        <f ca="1">'Trial 6'!AS45</f>
        <v>1144608.0508963577</v>
      </c>
      <c r="AT91" s="24">
        <f ca="1">'Trial 6'!AT45</f>
        <v>1143696.6293293452</v>
      </c>
      <c r="AU91" s="24">
        <f ca="1">'Trial 6'!AU45</f>
        <v>1142775.7639442005</v>
      </c>
      <c r="AV91" s="24">
        <f ca="1">'Trial 6'!AV45</f>
        <v>1141843.1862588723</v>
      </c>
      <c r="AW91" s="24">
        <f ca="1">'Trial 6'!AW45</f>
        <v>1140890.0001946643</v>
      </c>
      <c r="AX91" s="24">
        <f ca="1">'Trial 6'!AX45</f>
        <v>1139927.849468674</v>
      </c>
      <c r="AY91" s="24">
        <f ca="1">'Trial 6'!AY45</f>
        <v>1138956.5944804687</v>
      </c>
      <c r="AZ91" s="24">
        <f ca="1">'Trial 6'!AZ45</f>
        <v>1137981.0312001875</v>
      </c>
      <c r="BA91" s="25">
        <f ca="1">SUM('Trial 6'!AO45:AZ45)</f>
        <v>13717970.461411148</v>
      </c>
      <c r="BB91" s="24">
        <f ca="1">'Trial 6'!BB45</f>
        <v>1136993.7559117998</v>
      </c>
      <c r="BC91" s="24">
        <f ca="1">'Trial 6'!BC45</f>
        <v>1136003.2170007122</v>
      </c>
      <c r="BD91" s="24">
        <f ca="1">'Trial 6'!BD45</f>
        <v>1134994.5779691716</v>
      </c>
      <c r="BE91" s="24">
        <f ca="1">'Trial 6'!BE45</f>
        <v>1133981.3066098478</v>
      </c>
      <c r="BF91" s="24">
        <f ca="1">'Trial 6'!BF45</f>
        <v>1132964.407740586</v>
      </c>
      <c r="BG91" s="24">
        <f ca="1">'Trial 6'!BG45</f>
        <v>1131952.4464466565</v>
      </c>
      <c r="BH91" s="24">
        <f ca="1">'Trial 6'!BH45</f>
        <v>1130935.3937506718</v>
      </c>
      <c r="BI91" s="24">
        <f ca="1">'Trial 6'!BI45</f>
        <v>1129914.5688542246</v>
      </c>
      <c r="BJ91" s="24">
        <f ca="1">'Trial 6'!BJ45</f>
        <v>1128875.4355681455</v>
      </c>
      <c r="BK91" s="24">
        <f ca="1">'Trial 6'!BK45</f>
        <v>1127826.4648889215</v>
      </c>
      <c r="BL91" s="24">
        <f ca="1">'Trial 6'!BL45</f>
        <v>1126781.0765904449</v>
      </c>
      <c r="BM91" s="24">
        <f ca="1">'Trial 6'!BM45</f>
        <v>1125731.4188091441</v>
      </c>
      <c r="BN91" s="25">
        <f ca="1">SUM('Trial 6'!BB45:BM45)</f>
        <v>13576954.070140325</v>
      </c>
      <c r="BO91" s="24">
        <f ca="1">'Trial 6'!BO45</f>
        <v>1124677.8471562387</v>
      </c>
      <c r="BP91" s="24">
        <f ca="1">'Trial 6'!BP45</f>
        <v>1123617.916176182</v>
      </c>
      <c r="BQ91" s="24">
        <f ca="1">'Trial 6'!BQ45</f>
        <v>1122563.8812837473</v>
      </c>
      <c r="BR91" s="24">
        <f ca="1">'Trial 6'!BR45</f>
        <v>1121504.6484884019</v>
      </c>
      <c r="BS91" s="24">
        <f ca="1">'Trial 6'!BS45</f>
        <v>1120438.43405253</v>
      </c>
      <c r="BT91" s="24">
        <f ca="1">'Trial 6'!BT45</f>
        <v>1119376.9194357721</v>
      </c>
      <c r="BU91" s="24">
        <f ca="1">'Trial 6'!BU45</f>
        <v>1118319.5290380055</v>
      </c>
      <c r="BV91" s="24">
        <f ca="1">'Trial 6'!BV45</f>
        <v>1117261.420517453</v>
      </c>
      <c r="BW91" s="24">
        <f ca="1">'Trial 6'!BW45</f>
        <v>1116193.0038994432</v>
      </c>
      <c r="BX91" s="24">
        <f ca="1">'Trial 6'!BX45</f>
        <v>1115117.8072147148</v>
      </c>
      <c r="BY91" s="24">
        <f ca="1">'Trial 6'!BY45</f>
        <v>1114031.7782267081</v>
      </c>
      <c r="BZ91" s="24">
        <f ca="1">'Trial 6'!BZ45</f>
        <v>1112932.5832129798</v>
      </c>
      <c r="CA91" s="25">
        <f ca="1">SUM('Trial 6'!BO45:BZ45)</f>
        <v>13426035.768702175</v>
      </c>
      <c r="CB91" s="24">
        <f ca="1">'Trial 6'!CB45</f>
        <v>1111825.7808320993</v>
      </c>
      <c r="CC91" s="24">
        <f ca="1">'Trial 6'!CC45</f>
        <v>1110726.2847430557</v>
      </c>
      <c r="CD91" s="24">
        <f ca="1">'Trial 6'!CD45</f>
        <v>1109630.1646089021</v>
      </c>
      <c r="CE91" s="24">
        <f ca="1">'Trial 6'!CE45</f>
        <v>1108543.7617203824</v>
      </c>
      <c r="CF91" s="24">
        <f ca="1">'Trial 6'!CF45</f>
        <v>1107458.8319920464</v>
      </c>
      <c r="CG91" s="24">
        <f ca="1">'Trial 6'!CG45</f>
        <v>1106372.0606464604</v>
      </c>
      <c r="CH91" s="24">
        <f ca="1">'Trial 6'!CH45</f>
        <v>1105286.2707649162</v>
      </c>
      <c r="CI91" s="24">
        <f ca="1">'Trial 6'!CI45</f>
        <v>1104191.1025627407</v>
      </c>
      <c r="CJ91" s="24">
        <f ca="1">'Trial 6'!CJ45</f>
        <v>1103091.1902564708</v>
      </c>
      <c r="CK91" s="24">
        <f ca="1">'Trial 6'!CK45</f>
        <v>1101996.0184883536</v>
      </c>
      <c r="CL91" s="24">
        <f ca="1">'Trial 6'!CL45</f>
        <v>1100899.0305280716</v>
      </c>
      <c r="CM91" s="24">
        <f ca="1">'Trial 6'!CM45</f>
        <v>1099798.538118518</v>
      </c>
      <c r="CN91" s="25">
        <f ca="1">SUM('Trial 6'!CB45:CM45)</f>
        <v>13269819.035262018</v>
      </c>
      <c r="CO91" s="24">
        <f ca="1">'Trial 6'!CO45</f>
        <v>1098692.6572846905</v>
      </c>
      <c r="CP91" s="24">
        <f ca="1">'Trial 6'!CP45</f>
        <v>1097586.3881001649</v>
      </c>
      <c r="CQ91" s="24">
        <f ca="1">'Trial 6'!CQ45</f>
        <v>1096482.5392513117</v>
      </c>
      <c r="CR91" s="24">
        <f ca="1">'Trial 6'!CR45</f>
        <v>1095368.5075893153</v>
      </c>
      <c r="CS91" s="24">
        <f ca="1">'Trial 6'!CS45</f>
        <v>1094253.1494309199</v>
      </c>
      <c r="CT91" s="24">
        <f ca="1">'Trial 6'!CT45</f>
        <v>1093134.8834537864</v>
      </c>
      <c r="CU91" s="24">
        <f ca="1">'Trial 6'!CU45</f>
        <v>1092020.1624962168</v>
      </c>
      <c r="CV91" s="24">
        <f ca="1">'Trial 6'!CV45</f>
        <v>1090906.1330169789</v>
      </c>
      <c r="CW91" s="24">
        <f ca="1">'Trial 6'!CW45</f>
        <v>1089788.9934655456</v>
      </c>
      <c r="CX91" s="24">
        <f ca="1">'Trial 6'!CX45</f>
        <v>1088672.89953473</v>
      </c>
      <c r="CY91" s="24">
        <f ca="1">'Trial 6'!CY45</f>
        <v>1087547.2772615459</v>
      </c>
      <c r="CZ91" s="24">
        <f ca="1">'Trial 6'!CZ45</f>
        <v>1086429.2724271335</v>
      </c>
      <c r="DA91" s="25">
        <f ca="1">SUM('Trial 6'!CO45:CZ45)</f>
        <v>13110882.863312341</v>
      </c>
      <c r="DB91" s="24">
        <f ca="1">'Trial 6'!DB45</f>
        <v>1085321.051052497</v>
      </c>
      <c r="DC91" s="24">
        <f ca="1">'Trial 6'!DC45</f>
        <v>1084228.0417423961</v>
      </c>
      <c r="DD91" s="24">
        <f ca="1">'Trial 6'!DD45</f>
        <v>1083134.6886860072</v>
      </c>
      <c r="DE91" s="24">
        <f ca="1">'Trial 6'!DE45</f>
        <v>1082041.89301658</v>
      </c>
      <c r="DF91" s="24">
        <f ca="1">'Trial 6'!DF45</f>
        <v>1080944.8444194403</v>
      </c>
      <c r="DG91" s="24">
        <f ca="1">'Trial 6'!DG45</f>
        <v>1079854.0938047841</v>
      </c>
      <c r="DH91" s="24">
        <f ca="1">'Trial 6'!DH45</f>
        <v>1078768.9817704356</v>
      </c>
      <c r="DI91" s="24">
        <f ca="1">'Trial 6'!DI45</f>
        <v>1077695.2087182933</v>
      </c>
      <c r="DJ91" s="24">
        <f ca="1">'Trial 6'!DJ45</f>
        <v>1076630.3764985586</v>
      </c>
      <c r="DK91" s="24">
        <f ca="1">'Trial 6'!DK45</f>
        <v>1075568.3968790765</v>
      </c>
      <c r="DL91" s="24">
        <f ca="1">'Trial 6'!DL45</f>
        <v>1074509.8645199174</v>
      </c>
      <c r="DM91" s="24">
        <f ca="1">'Trial 6'!DM45</f>
        <v>1073451.3487618668</v>
      </c>
      <c r="DN91" s="25">
        <f ca="1">SUM('Trial 6'!DB45:DM45)</f>
        <v>12952148.789869852</v>
      </c>
      <c r="DO91" s="24">
        <f ca="1">'Trial 6'!DO45</f>
        <v>1072403.3113348645</v>
      </c>
      <c r="DP91" s="24">
        <f ca="1">'Trial 6'!DP45</f>
        <v>1071367.4192677536</v>
      </c>
      <c r="DQ91" s="24">
        <f ca="1">'Trial 6'!DQ45</f>
        <v>1070335.1500870993</v>
      </c>
      <c r="DR91" s="24">
        <f ca="1">'Trial 6'!DR45</f>
        <v>1069301.3957606312</v>
      </c>
      <c r="DS91" s="24">
        <f ca="1">'Trial 6'!DS45</f>
        <v>1068275.1009192057</v>
      </c>
      <c r="DT91" s="24">
        <f ca="1">'Trial 6'!DT45</f>
        <v>1067255.3673648434</v>
      </c>
      <c r="DU91" s="24">
        <f ca="1">'Trial 6'!DU45</f>
        <v>1066228.299894514</v>
      </c>
      <c r="DV91" s="24">
        <f ca="1">'Trial 6'!DV45</f>
        <v>1065210.5166551622</v>
      </c>
      <c r="DW91" s="24">
        <f ca="1">'Trial 6'!DW45</f>
        <v>1064196.1013272142</v>
      </c>
      <c r="DX91" s="24">
        <f ca="1">'Trial 6'!DX45</f>
        <v>1063181.8858659284</v>
      </c>
      <c r="DY91" s="24">
        <f ca="1">'Trial 6'!DY45</f>
        <v>1062175.1982190514</v>
      </c>
      <c r="DZ91" s="24">
        <f ca="1">'Trial 6'!DZ45</f>
        <v>1061170.4830744599</v>
      </c>
      <c r="EA91" s="25">
        <f ca="1">SUM('Trial 6'!DO45:DZ45)</f>
        <v>12801100.229770729</v>
      </c>
      <c r="EB91" s="24">
        <f ca="1">'Trial 6'!EB45</f>
        <v>1060169.8054748527</v>
      </c>
      <c r="EC91" s="24">
        <f ca="1">'Trial 6'!EC45</f>
        <v>1059169.7894465406</v>
      </c>
      <c r="ED91" s="24">
        <f ca="1">'Trial 6'!ED45</f>
        <v>1058173.9379624033</v>
      </c>
      <c r="EE91" s="24">
        <f ca="1">'Trial 6'!EE45</f>
        <v>1057184.3779173812</v>
      </c>
      <c r="EF91" s="24">
        <f ca="1">'Trial 6'!EF45</f>
        <v>1056192.6208829947</v>
      </c>
      <c r="EG91" s="24">
        <f ca="1">'Trial 6'!EG45</f>
        <v>1055204.1169503741</v>
      </c>
      <c r="EH91" s="24">
        <f ca="1">'Trial 6'!EH45</f>
        <v>1054219.5816378917</v>
      </c>
      <c r="EI91" s="24">
        <f ca="1">'Trial 6'!EI45</f>
        <v>1053239.8752879084</v>
      </c>
      <c r="EJ91" s="24">
        <f ca="1">'Trial 6'!EJ45</f>
        <v>1052263.2659358932</v>
      </c>
      <c r="EK91" s="24">
        <f ca="1">'Trial 6'!EK45</f>
        <v>1051281.2871754561</v>
      </c>
      <c r="EL91" s="24">
        <f ca="1">'Trial 6'!EL45</f>
        <v>1050308.7421217603</v>
      </c>
      <c r="EM91" s="24">
        <f ca="1">'Trial 6'!EM45</f>
        <v>1049345.2022128126</v>
      </c>
      <c r="EN91" s="25">
        <f ca="1">SUM('Trial 6'!EB45:EM45)</f>
        <v>12656752.60300627</v>
      </c>
    </row>
    <row r="92" spans="1:144" ht="12.75" customHeight="1" x14ac:dyDescent="0.2">
      <c r="A92" s="11" t="str">
        <f>Labels!B102</f>
        <v>Trial 07</v>
      </c>
      <c r="B92" s="24">
        <f>'Trial 7'!B45</f>
        <v>1166666.6666666667</v>
      </c>
      <c r="C92" s="24">
        <f>'Trial 7'!C45</f>
        <v>1166666.6666666667</v>
      </c>
      <c r="D92" s="24">
        <f ca="1">'Trial 7'!D45</f>
        <v>1166621.5060718183</v>
      </c>
      <c r="E92" s="24">
        <f ca="1">'Trial 7'!E45</f>
        <v>1166538.0095163856</v>
      </c>
      <c r="F92" s="24">
        <f ca="1">'Trial 7'!F45</f>
        <v>1166423.7037306826</v>
      </c>
      <c r="G92" s="24">
        <f ca="1">'Trial 7'!G45</f>
        <v>1166263.2278708478</v>
      </c>
      <c r="H92" s="24">
        <f ca="1">'Trial 7'!H45</f>
        <v>1166055.7523399629</v>
      </c>
      <c r="I92" s="24">
        <f ca="1">'Trial 7'!I45</f>
        <v>1165814.8454448653</v>
      </c>
      <c r="J92" s="24">
        <f ca="1">'Trial 7'!J45</f>
        <v>1165530.972813477</v>
      </c>
      <c r="K92" s="24">
        <f ca="1">'Trial 7'!K45</f>
        <v>1165210.3145460619</v>
      </c>
      <c r="L92" s="24">
        <f ca="1">'Trial 7'!L45</f>
        <v>1164857.2619781797</v>
      </c>
      <c r="M92" s="24">
        <f ca="1">'Trial 7'!M45</f>
        <v>1164467.8467004558</v>
      </c>
      <c r="N92" s="25">
        <f ca="1">SUM('Trial 7'!B45:M45)</f>
        <v>13991116.77434607</v>
      </c>
      <c r="O92" s="24">
        <f ca="1">'Trial 7'!O45</f>
        <v>1164040.5231642141</v>
      </c>
      <c r="P92" s="24">
        <f ca="1">'Trial 7'!P45</f>
        <v>1163579.6949394979</v>
      </c>
      <c r="Q92" s="24">
        <f ca="1">'Trial 7'!Q45</f>
        <v>1163092.0737416255</v>
      </c>
      <c r="R92" s="24">
        <f ca="1">'Trial 7'!R45</f>
        <v>1162582.9369611384</v>
      </c>
      <c r="S92" s="24">
        <f ca="1">'Trial 7'!S45</f>
        <v>1162048.8239393409</v>
      </c>
      <c r="T92" s="24">
        <f ca="1">'Trial 7'!T45</f>
        <v>1161478.6424056981</v>
      </c>
      <c r="U92" s="24">
        <f ca="1">'Trial 7'!U45</f>
        <v>1160881.453746771</v>
      </c>
      <c r="V92" s="24">
        <f ca="1">'Trial 7'!V45</f>
        <v>1160260.2710047357</v>
      </c>
      <c r="W92" s="24">
        <f ca="1">'Trial 7'!W45</f>
        <v>1159616.4886810996</v>
      </c>
      <c r="X92" s="24">
        <f ca="1">'Trial 7'!X45</f>
        <v>1158942.2026455849</v>
      </c>
      <c r="Y92" s="24">
        <f ca="1">'Trial 7'!Y45</f>
        <v>1158245.1007051857</v>
      </c>
      <c r="Z92" s="24">
        <f ca="1">'Trial 7'!Z45</f>
        <v>1157527.1461078268</v>
      </c>
      <c r="AA92" s="25">
        <f ca="1">SUM('Trial 7'!O45:Z45)</f>
        <v>13932295.358042721</v>
      </c>
      <c r="AB92" s="24">
        <f ca="1">'Trial 7'!AB45</f>
        <v>1156795.4678753007</v>
      </c>
      <c r="AC92" s="24">
        <f ca="1">'Trial 7'!AC45</f>
        <v>1156045.9080047125</v>
      </c>
      <c r="AD92" s="24">
        <f ca="1">'Trial 7'!AD45</f>
        <v>1155279.6007005556</v>
      </c>
      <c r="AE92" s="24">
        <f ca="1">'Trial 7'!AE45</f>
        <v>1154492.6103907689</v>
      </c>
      <c r="AF92" s="24">
        <f ca="1">'Trial 7'!AF45</f>
        <v>1153695.9355836853</v>
      </c>
      <c r="AG92" s="24">
        <f ca="1">'Trial 7'!AG45</f>
        <v>1152872.716535999</v>
      </c>
      <c r="AH92" s="24">
        <f ca="1">'Trial 7'!AH45</f>
        <v>1152046.3287167437</v>
      </c>
      <c r="AI92" s="24">
        <f ca="1">'Trial 7'!AI45</f>
        <v>1151202.2054708777</v>
      </c>
      <c r="AJ92" s="24">
        <f ca="1">'Trial 7'!AJ45</f>
        <v>1150347.917643849</v>
      </c>
      <c r="AK92" s="24">
        <f ca="1">'Trial 7'!AK45</f>
        <v>1149471.9868741895</v>
      </c>
      <c r="AL92" s="24">
        <f ca="1">'Trial 7'!AL45</f>
        <v>1148584.6243796009</v>
      </c>
      <c r="AM92" s="24">
        <f ca="1">'Trial 7'!AM45</f>
        <v>1147677.3977159103</v>
      </c>
      <c r="AN92" s="25">
        <f ca="1">SUM('Trial 7'!AB45:AM45)</f>
        <v>13828512.699892193</v>
      </c>
      <c r="AO92" s="24">
        <f ca="1">'Trial 7'!AO45</f>
        <v>1146755.5306238034</v>
      </c>
      <c r="AP92" s="24">
        <f ca="1">'Trial 7'!AP45</f>
        <v>1145834.5613984291</v>
      </c>
      <c r="AQ92" s="24">
        <f ca="1">'Trial 7'!AQ45</f>
        <v>1144907.0563819371</v>
      </c>
      <c r="AR92" s="24">
        <f ca="1">'Trial 7'!AR45</f>
        <v>1143964.6118977892</v>
      </c>
      <c r="AS92" s="24">
        <f ca="1">'Trial 7'!AS45</f>
        <v>1143005.5992448064</v>
      </c>
      <c r="AT92" s="24">
        <f ca="1">'Trial 7'!AT45</f>
        <v>1142032.5614910962</v>
      </c>
      <c r="AU92" s="24">
        <f ca="1">'Trial 7'!AU45</f>
        <v>1141040.5978164515</v>
      </c>
      <c r="AV92" s="24">
        <f ca="1">'Trial 7'!AV45</f>
        <v>1140036.8864652026</v>
      </c>
      <c r="AW92" s="24">
        <f ca="1">'Trial 7'!AW45</f>
        <v>1139033.012666991</v>
      </c>
      <c r="AX92" s="24">
        <f ca="1">'Trial 7'!AX45</f>
        <v>1138023.7571748628</v>
      </c>
      <c r="AY92" s="24">
        <f ca="1">'Trial 7'!AY45</f>
        <v>1137007.6341938949</v>
      </c>
      <c r="AZ92" s="24">
        <f ca="1">'Trial 7'!AZ45</f>
        <v>1135990.3597597145</v>
      </c>
      <c r="BA92" s="25">
        <f ca="1">SUM('Trial 7'!AO45:AZ45)</f>
        <v>13697632.169114979</v>
      </c>
      <c r="BB92" s="24">
        <f ca="1">'Trial 7'!BB45</f>
        <v>1134963.7583826133</v>
      </c>
      <c r="BC92" s="24">
        <f ca="1">'Trial 7'!BC45</f>
        <v>1133933.8160189011</v>
      </c>
      <c r="BD92" s="24">
        <f ca="1">'Trial 7'!BD45</f>
        <v>1132897.2498666896</v>
      </c>
      <c r="BE92" s="24">
        <f ca="1">'Trial 7'!BE45</f>
        <v>1131863.7383722502</v>
      </c>
      <c r="BF92" s="24">
        <f ca="1">'Trial 7'!BF45</f>
        <v>1130831.1416665178</v>
      </c>
      <c r="BG92" s="24">
        <f ca="1">'Trial 7'!BG45</f>
        <v>1129787.0834113967</v>
      </c>
      <c r="BH92" s="24">
        <f ca="1">'Trial 7'!BH45</f>
        <v>1128737.8792409368</v>
      </c>
      <c r="BI92" s="24">
        <f ca="1">'Trial 7'!BI45</f>
        <v>1127685.2129295019</v>
      </c>
      <c r="BJ92" s="24">
        <f ca="1">'Trial 7'!BJ45</f>
        <v>1126631.7563974499</v>
      </c>
      <c r="BK92" s="24">
        <f ca="1">'Trial 7'!BK45</f>
        <v>1125579.6733425932</v>
      </c>
      <c r="BL92" s="24">
        <f ca="1">'Trial 7'!BL45</f>
        <v>1124524.6387042291</v>
      </c>
      <c r="BM92" s="24">
        <f ca="1">'Trial 7'!BM45</f>
        <v>1123477.1711897978</v>
      </c>
      <c r="BN92" s="25">
        <f ca="1">SUM('Trial 7'!BB45:BM45)</f>
        <v>13550913.119522877</v>
      </c>
      <c r="BO92" s="24">
        <f ca="1">'Trial 7'!BO45</f>
        <v>1122428.3931222109</v>
      </c>
      <c r="BP92" s="24">
        <f ca="1">'Trial 7'!BP45</f>
        <v>1121376.335849978</v>
      </c>
      <c r="BQ92" s="24">
        <f ca="1">'Trial 7'!BQ45</f>
        <v>1120324.2025372363</v>
      </c>
      <c r="BR92" s="24">
        <f ca="1">'Trial 7'!BR45</f>
        <v>1119273.0713635718</v>
      </c>
      <c r="BS92" s="24">
        <f ca="1">'Trial 7'!BS45</f>
        <v>1118206.4919717642</v>
      </c>
      <c r="BT92" s="24">
        <f ca="1">'Trial 7'!BT45</f>
        <v>1117139.9767205308</v>
      </c>
      <c r="BU92" s="24">
        <f ca="1">'Trial 7'!BU45</f>
        <v>1116063.0261186708</v>
      </c>
      <c r="BV92" s="24">
        <f ca="1">'Trial 7'!BV45</f>
        <v>1114989.5919282329</v>
      </c>
      <c r="BW92" s="24">
        <f ca="1">'Trial 7'!BW45</f>
        <v>1113912.0494089928</v>
      </c>
      <c r="BX92" s="24">
        <f ca="1">'Trial 7'!BX45</f>
        <v>1112831.5058660863</v>
      </c>
      <c r="BY92" s="24">
        <f ca="1">'Trial 7'!BY45</f>
        <v>1111750.4970340077</v>
      </c>
      <c r="BZ92" s="24">
        <f ca="1">'Trial 7'!BZ45</f>
        <v>1110670.9750136398</v>
      </c>
      <c r="CA92" s="25">
        <f ca="1">SUM('Trial 7'!BO45:BZ45)</f>
        <v>13398966.116934922</v>
      </c>
      <c r="CB92" s="24">
        <f ca="1">'Trial 7'!CB45</f>
        <v>1109589.8031125229</v>
      </c>
      <c r="CC92" s="24">
        <f ca="1">'Trial 7'!CC45</f>
        <v>1108502.7801340832</v>
      </c>
      <c r="CD92" s="24">
        <f ca="1">'Trial 7'!CD45</f>
        <v>1107417.6782294486</v>
      </c>
      <c r="CE92" s="24">
        <f ca="1">'Trial 7'!CE45</f>
        <v>1106339.8228744632</v>
      </c>
      <c r="CF92" s="24">
        <f ca="1">'Trial 7'!CF45</f>
        <v>1105260.2346459429</v>
      </c>
      <c r="CG92" s="24">
        <f ca="1">'Trial 7'!CG45</f>
        <v>1104183.3579806059</v>
      </c>
      <c r="CH92" s="24">
        <f ca="1">'Trial 7'!CH45</f>
        <v>1103116.1204669354</v>
      </c>
      <c r="CI92" s="24">
        <f ca="1">'Trial 7'!CI45</f>
        <v>1102054.480705732</v>
      </c>
      <c r="CJ92" s="24">
        <f ca="1">'Trial 7'!CJ45</f>
        <v>1100999.8930278665</v>
      </c>
      <c r="CK92" s="24">
        <f ca="1">'Trial 7'!CK45</f>
        <v>1099950.3238408712</v>
      </c>
      <c r="CL92" s="24">
        <f ca="1">'Trial 7'!CL45</f>
        <v>1098896.7527925617</v>
      </c>
      <c r="CM92" s="24">
        <f ca="1">'Trial 7'!CM45</f>
        <v>1097846.0117863447</v>
      </c>
      <c r="CN92" s="25">
        <f ca="1">SUM('Trial 7'!CB45:CM45)</f>
        <v>13244157.25959738</v>
      </c>
      <c r="CO92" s="24">
        <f ca="1">'Trial 7'!CO45</f>
        <v>1096785.7620895088</v>
      </c>
      <c r="CP92" s="24">
        <f ca="1">'Trial 7'!CP45</f>
        <v>1095726.942970054</v>
      </c>
      <c r="CQ92" s="24">
        <f ca="1">'Trial 7'!CQ45</f>
        <v>1094671.1390947709</v>
      </c>
      <c r="CR92" s="24">
        <f ca="1">'Trial 7'!CR45</f>
        <v>1093616.776565739</v>
      </c>
      <c r="CS92" s="24">
        <f ca="1">'Trial 7'!CS45</f>
        <v>1092562.7504559103</v>
      </c>
      <c r="CT92" s="24">
        <f ca="1">'Trial 7'!CT45</f>
        <v>1091508.5600745738</v>
      </c>
      <c r="CU92" s="24">
        <f ca="1">'Trial 7'!CU45</f>
        <v>1090447.8806551425</v>
      </c>
      <c r="CV92" s="24">
        <f ca="1">'Trial 7'!CV45</f>
        <v>1089395.7390042429</v>
      </c>
      <c r="CW92" s="24">
        <f ca="1">'Trial 7'!CW45</f>
        <v>1088349.6888913014</v>
      </c>
      <c r="CX92" s="24">
        <f ca="1">'Trial 7'!CX45</f>
        <v>1087304.4509281646</v>
      </c>
      <c r="CY92" s="24">
        <f ca="1">'Trial 7'!CY45</f>
        <v>1086254.6857475031</v>
      </c>
      <c r="CZ92" s="24">
        <f ca="1">'Trial 7'!CZ45</f>
        <v>1085201.0546466394</v>
      </c>
      <c r="DA92" s="25">
        <f ca="1">SUM('Trial 7'!CO45:CZ45)</f>
        <v>13091825.431123549</v>
      </c>
      <c r="DB92" s="24">
        <f ca="1">'Trial 7'!DB45</f>
        <v>1084155.3956960693</v>
      </c>
      <c r="DC92" s="24">
        <f ca="1">'Trial 7'!DC45</f>
        <v>1083116.7891919457</v>
      </c>
      <c r="DD92" s="24">
        <f ca="1">'Trial 7'!DD45</f>
        <v>1082079.3219857756</v>
      </c>
      <c r="DE92" s="24">
        <f ca="1">'Trial 7'!DE45</f>
        <v>1081051.0777701109</v>
      </c>
      <c r="DF92" s="24">
        <f ca="1">'Trial 7'!DF45</f>
        <v>1080013.9545194646</v>
      </c>
      <c r="DG92" s="24">
        <f ca="1">'Trial 7'!DG45</f>
        <v>1078979.6922011722</v>
      </c>
      <c r="DH92" s="24">
        <f ca="1">'Trial 7'!DH45</f>
        <v>1077946.5501694349</v>
      </c>
      <c r="DI92" s="24">
        <f ca="1">'Trial 7'!DI45</f>
        <v>1076911.3251354734</v>
      </c>
      <c r="DJ92" s="24">
        <f ca="1">'Trial 7'!DJ45</f>
        <v>1075869.1962726905</v>
      </c>
      <c r="DK92" s="24">
        <f ca="1">'Trial 7'!DK45</f>
        <v>1074821.625360067</v>
      </c>
      <c r="DL92" s="24">
        <f ca="1">'Trial 7'!DL45</f>
        <v>1073773.6161357732</v>
      </c>
      <c r="DM92" s="24">
        <f ca="1">'Trial 7'!DM45</f>
        <v>1072730.0850027783</v>
      </c>
      <c r="DN92" s="25">
        <f ca="1">SUM('Trial 7'!DB45:DM45)</f>
        <v>12941448.629440753</v>
      </c>
      <c r="DO92" s="24">
        <f ca="1">'Trial 7'!DO45</f>
        <v>1071696.1478401127</v>
      </c>
      <c r="DP92" s="24">
        <f ca="1">'Trial 7'!DP45</f>
        <v>1070662.1425966227</v>
      </c>
      <c r="DQ92" s="24">
        <f ca="1">'Trial 7'!DQ45</f>
        <v>1069631.4333979762</v>
      </c>
      <c r="DR92" s="24">
        <f ca="1">'Trial 7'!DR45</f>
        <v>1068606.1709502789</v>
      </c>
      <c r="DS92" s="24">
        <f ca="1">'Trial 7'!DS45</f>
        <v>1067582.5518364129</v>
      </c>
      <c r="DT92" s="24">
        <f ca="1">'Trial 7'!DT45</f>
        <v>1066553.944539984</v>
      </c>
      <c r="DU92" s="24">
        <f ca="1">'Trial 7'!DU45</f>
        <v>1065519.7414177484</v>
      </c>
      <c r="DV92" s="24">
        <f ca="1">'Trial 7'!DV45</f>
        <v>1064488.4515192439</v>
      </c>
      <c r="DW92" s="24">
        <f ca="1">'Trial 7'!DW45</f>
        <v>1063463.5385504721</v>
      </c>
      <c r="DX92" s="24">
        <f ca="1">'Trial 7'!DX45</f>
        <v>1062444.2993362853</v>
      </c>
      <c r="DY92" s="24">
        <f ca="1">'Trial 7'!DY45</f>
        <v>1061421.3912097223</v>
      </c>
      <c r="DZ92" s="24">
        <f ca="1">'Trial 7'!DZ45</f>
        <v>1060402.419219567</v>
      </c>
      <c r="EA92" s="25">
        <f ca="1">SUM('Trial 7'!DO45:DZ45)</f>
        <v>12792472.232414423</v>
      </c>
      <c r="EB92" s="24">
        <f ca="1">'Trial 7'!EB45</f>
        <v>1059395.1763570046</v>
      </c>
      <c r="EC92" s="24">
        <f ca="1">'Trial 7'!EC45</f>
        <v>1058398.4079169084</v>
      </c>
      <c r="ED92" s="24">
        <f ca="1">'Trial 7'!ED45</f>
        <v>1057399.7667094215</v>
      </c>
      <c r="EE92" s="24">
        <f ca="1">'Trial 7'!EE45</f>
        <v>1056407.1096596171</v>
      </c>
      <c r="EF92" s="24">
        <f ca="1">'Trial 7'!EF45</f>
        <v>1055413.3651170619</v>
      </c>
      <c r="EG92" s="24">
        <f ca="1">'Trial 7'!EG45</f>
        <v>1054411.0587041466</v>
      </c>
      <c r="EH92" s="24">
        <f ca="1">'Trial 7'!EH45</f>
        <v>1053400.0488060811</v>
      </c>
      <c r="EI92" s="24">
        <f ca="1">'Trial 7'!EI45</f>
        <v>1052389.9628404083</v>
      </c>
      <c r="EJ92" s="24">
        <f ca="1">'Trial 7'!EJ45</f>
        <v>1051386.7206005347</v>
      </c>
      <c r="EK92" s="24">
        <f ca="1">'Trial 7'!EK45</f>
        <v>1050384.2466876528</v>
      </c>
      <c r="EL92" s="24">
        <f ca="1">'Trial 7'!EL45</f>
        <v>1049386.2783039433</v>
      </c>
      <c r="EM92" s="24">
        <f ca="1">'Trial 7'!EM45</f>
        <v>1048392.9169119024</v>
      </c>
      <c r="EN92" s="25">
        <f ca="1">SUM('Trial 7'!EB45:EM45)</f>
        <v>12646765.058614681</v>
      </c>
    </row>
    <row r="93" spans="1:144" ht="12.75" customHeight="1" x14ac:dyDescent="0.2">
      <c r="A93" s="11" t="str">
        <f>Labels!B103</f>
        <v>Trial 08</v>
      </c>
      <c r="B93" s="24">
        <f>'Trial 8'!B45</f>
        <v>1166666.6666666667</v>
      </c>
      <c r="C93" s="24">
        <f>'Trial 8'!C45</f>
        <v>1166666.6666666667</v>
      </c>
      <c r="D93" s="24">
        <f ca="1">'Trial 8'!D45</f>
        <v>1166628.6775222742</v>
      </c>
      <c r="E93" s="24">
        <f ca="1">'Trial 8'!E45</f>
        <v>1166547.8912363616</v>
      </c>
      <c r="F93" s="24">
        <f ca="1">'Trial 8'!F45</f>
        <v>1166432.9736440547</v>
      </c>
      <c r="G93" s="24">
        <f ca="1">'Trial 8'!G45</f>
        <v>1166285.8748589547</v>
      </c>
      <c r="H93" s="24">
        <f ca="1">'Trial 8'!H45</f>
        <v>1166111.4045165421</v>
      </c>
      <c r="I93" s="24">
        <f ca="1">'Trial 8'!I45</f>
        <v>1165903.1373383093</v>
      </c>
      <c r="J93" s="24">
        <f ca="1">'Trial 8'!J45</f>
        <v>1165657.9565381391</v>
      </c>
      <c r="K93" s="24">
        <f ca="1">'Trial 8'!K45</f>
        <v>1165388.2149066438</v>
      </c>
      <c r="L93" s="24">
        <f ca="1">'Trial 8'!L45</f>
        <v>1165085.1194587091</v>
      </c>
      <c r="M93" s="24">
        <f ca="1">'Trial 8'!M45</f>
        <v>1164758.8420342125</v>
      </c>
      <c r="N93" s="25">
        <f ca="1">SUM('Trial 8'!B45:M45)</f>
        <v>13992133.425387535</v>
      </c>
      <c r="O93" s="24">
        <f ca="1">'Trial 8'!O45</f>
        <v>1164400.7736436399</v>
      </c>
      <c r="P93" s="24">
        <f ca="1">'Trial 8'!P45</f>
        <v>1164018.3567013927</v>
      </c>
      <c r="Q93" s="24">
        <f ca="1">'Trial 8'!Q45</f>
        <v>1163607.6052460708</v>
      </c>
      <c r="R93" s="24">
        <f ca="1">'Trial 8'!R45</f>
        <v>1163174.6256628192</v>
      </c>
      <c r="S93" s="24">
        <f ca="1">'Trial 8'!S45</f>
        <v>1162721.8853097013</v>
      </c>
      <c r="T93" s="24">
        <f ca="1">'Trial 8'!T45</f>
        <v>1162250.1787410143</v>
      </c>
      <c r="U93" s="24">
        <f ca="1">'Trial 8'!U45</f>
        <v>1161756.8963015447</v>
      </c>
      <c r="V93" s="24">
        <f ca="1">'Trial 8'!V45</f>
        <v>1161238.9369819267</v>
      </c>
      <c r="W93" s="24">
        <f ca="1">'Trial 8'!W45</f>
        <v>1160692.8973348991</v>
      </c>
      <c r="X93" s="24">
        <f ca="1">'Trial 8'!X45</f>
        <v>1160112.0653194448</v>
      </c>
      <c r="Y93" s="24">
        <f ca="1">'Trial 8'!Y45</f>
        <v>1159509.8715240071</v>
      </c>
      <c r="Z93" s="24">
        <f ca="1">'Trial 8'!Z45</f>
        <v>1158897.4501386925</v>
      </c>
      <c r="AA93" s="25">
        <f ca="1">SUM('Trial 8'!O45:Z45)</f>
        <v>13942381.542905152</v>
      </c>
      <c r="AB93" s="24">
        <f ca="1">'Trial 8'!AB45</f>
        <v>1158257.4432379359</v>
      </c>
      <c r="AC93" s="24">
        <f ca="1">'Trial 8'!AC45</f>
        <v>1157603.4392127504</v>
      </c>
      <c r="AD93" s="24">
        <f ca="1">'Trial 8'!AD45</f>
        <v>1156927.3700112167</v>
      </c>
      <c r="AE93" s="24">
        <f ca="1">'Trial 8'!AE45</f>
        <v>1156229.7121603449</v>
      </c>
      <c r="AF93" s="24">
        <f ca="1">'Trial 8'!AF45</f>
        <v>1155518.5476023448</v>
      </c>
      <c r="AG93" s="24">
        <f ca="1">'Trial 8'!AG45</f>
        <v>1154791.8783075248</v>
      </c>
      <c r="AH93" s="24">
        <f ca="1">'Trial 8'!AH45</f>
        <v>1154046.1527440932</v>
      </c>
      <c r="AI93" s="24">
        <f ca="1">'Trial 8'!AI45</f>
        <v>1153278.5456438952</v>
      </c>
      <c r="AJ93" s="24">
        <f ca="1">'Trial 8'!AJ45</f>
        <v>1152499.3914374826</v>
      </c>
      <c r="AK93" s="24">
        <f ca="1">'Trial 8'!AK45</f>
        <v>1151716.0072715681</v>
      </c>
      <c r="AL93" s="24">
        <f ca="1">'Trial 8'!AL45</f>
        <v>1150921.5331682451</v>
      </c>
      <c r="AM93" s="24">
        <f ca="1">'Trial 8'!AM45</f>
        <v>1150122.3640340036</v>
      </c>
      <c r="AN93" s="25">
        <f ca="1">SUM('Trial 8'!AB45:AM45)</f>
        <v>13851912.384831402</v>
      </c>
      <c r="AO93" s="24">
        <f ca="1">'Trial 8'!AO45</f>
        <v>1149300.3235357334</v>
      </c>
      <c r="AP93" s="24">
        <f ca="1">'Trial 8'!AP45</f>
        <v>1148460.6241173577</v>
      </c>
      <c r="AQ93" s="24">
        <f ca="1">'Trial 8'!AQ45</f>
        <v>1147615.3096152542</v>
      </c>
      <c r="AR93" s="24">
        <f ca="1">'Trial 8'!AR45</f>
        <v>1146755.4566869941</v>
      </c>
      <c r="AS93" s="24">
        <f ca="1">'Trial 8'!AS45</f>
        <v>1145879.9885749023</v>
      </c>
      <c r="AT93" s="24">
        <f ca="1">'Trial 8'!AT45</f>
        <v>1145003.2046620685</v>
      </c>
      <c r="AU93" s="24">
        <f ca="1">'Trial 8'!AU45</f>
        <v>1144110.6189772643</v>
      </c>
      <c r="AV93" s="24">
        <f ca="1">'Trial 8'!AV45</f>
        <v>1143200.0796017793</v>
      </c>
      <c r="AW93" s="24">
        <f ca="1">'Trial 8'!AW45</f>
        <v>1142271.6148927095</v>
      </c>
      <c r="AX93" s="24">
        <f ca="1">'Trial 8'!AX45</f>
        <v>1141340.0917193547</v>
      </c>
      <c r="AY93" s="24">
        <f ca="1">'Trial 8'!AY45</f>
        <v>1140402.8567905175</v>
      </c>
      <c r="AZ93" s="24">
        <f ca="1">'Trial 8'!AZ45</f>
        <v>1139451.055950539</v>
      </c>
      <c r="BA93" s="25">
        <f ca="1">SUM('Trial 8'!AO45:AZ45)</f>
        <v>13733791.225124476</v>
      </c>
      <c r="BB93" s="24">
        <f ca="1">'Trial 8'!BB45</f>
        <v>1138487.7041777731</v>
      </c>
      <c r="BC93" s="24">
        <f ca="1">'Trial 8'!BC45</f>
        <v>1137515.3640465857</v>
      </c>
      <c r="BD93" s="24">
        <f ca="1">'Trial 8'!BD45</f>
        <v>1136532.7383821157</v>
      </c>
      <c r="BE93" s="24">
        <f ca="1">'Trial 8'!BE45</f>
        <v>1135541.5524607776</v>
      </c>
      <c r="BF93" s="24">
        <f ca="1">'Trial 8'!BF45</f>
        <v>1134546.6759242271</v>
      </c>
      <c r="BG93" s="24">
        <f ca="1">'Trial 8'!BG45</f>
        <v>1133533.2292239072</v>
      </c>
      <c r="BH93" s="24">
        <f ca="1">'Trial 8'!BH45</f>
        <v>1132518.9869257403</v>
      </c>
      <c r="BI93" s="24">
        <f ca="1">'Trial 8'!BI45</f>
        <v>1131497.5788305318</v>
      </c>
      <c r="BJ93" s="24">
        <f ca="1">'Trial 8'!BJ45</f>
        <v>1130480.4537700731</v>
      </c>
      <c r="BK93" s="24">
        <f ca="1">'Trial 8'!BK45</f>
        <v>1129463.8379465039</v>
      </c>
      <c r="BL93" s="24">
        <f ca="1">'Trial 8'!BL45</f>
        <v>1128442.8241024236</v>
      </c>
      <c r="BM93" s="24">
        <f ca="1">'Trial 8'!BM45</f>
        <v>1127425.3325865567</v>
      </c>
      <c r="BN93" s="25">
        <f ca="1">SUM('Trial 8'!BB45:BM45)</f>
        <v>13595986.278377214</v>
      </c>
      <c r="BO93" s="24">
        <f ca="1">'Trial 8'!BO45</f>
        <v>1126400.3688178565</v>
      </c>
      <c r="BP93" s="24">
        <f ca="1">'Trial 8'!BP45</f>
        <v>1125378.7514442168</v>
      </c>
      <c r="BQ93" s="24">
        <f ca="1">'Trial 8'!BQ45</f>
        <v>1124347.470557184</v>
      </c>
      <c r="BR93" s="24">
        <f ca="1">'Trial 8'!BR45</f>
        <v>1123322.7217116808</v>
      </c>
      <c r="BS93" s="24">
        <f ca="1">'Trial 8'!BS45</f>
        <v>1122286.5338799269</v>
      </c>
      <c r="BT93" s="24">
        <f ca="1">'Trial 8'!BT45</f>
        <v>1121234.8746426851</v>
      </c>
      <c r="BU93" s="24">
        <f ca="1">'Trial 8'!BU45</f>
        <v>1120171.2980744161</v>
      </c>
      <c r="BV93" s="24">
        <f ca="1">'Trial 8'!BV45</f>
        <v>1119108.1847893472</v>
      </c>
      <c r="BW93" s="24">
        <f ca="1">'Trial 8'!BW45</f>
        <v>1118044.0394768966</v>
      </c>
      <c r="BX93" s="24">
        <f ca="1">'Trial 8'!BX45</f>
        <v>1116980.5727558245</v>
      </c>
      <c r="BY93" s="24">
        <f ca="1">'Trial 8'!BY45</f>
        <v>1115915.9463043378</v>
      </c>
      <c r="BZ93" s="24">
        <f ca="1">'Trial 8'!BZ45</f>
        <v>1114852.2690785769</v>
      </c>
      <c r="CA93" s="25">
        <f ca="1">SUM('Trial 8'!BO45:BZ45)</f>
        <v>13448043.031532951</v>
      </c>
      <c r="CB93" s="24">
        <f ca="1">'Trial 8'!CB45</f>
        <v>1113789.4851884707</v>
      </c>
      <c r="CC93" s="24">
        <f ca="1">'Trial 8'!CC45</f>
        <v>1112734.7893696174</v>
      </c>
      <c r="CD93" s="24">
        <f ca="1">'Trial 8'!CD45</f>
        <v>1111677.6020166751</v>
      </c>
      <c r="CE93" s="24">
        <f ca="1">'Trial 8'!CE45</f>
        <v>1110614.293938753</v>
      </c>
      <c r="CF93" s="24">
        <f ca="1">'Trial 8'!CF45</f>
        <v>1109545.1200084258</v>
      </c>
      <c r="CG93" s="24">
        <f ca="1">'Trial 8'!CG45</f>
        <v>1108475.5713105386</v>
      </c>
      <c r="CH93" s="24">
        <f ca="1">'Trial 8'!CH45</f>
        <v>1107393.0455646433</v>
      </c>
      <c r="CI93" s="24">
        <f ca="1">'Trial 8'!CI45</f>
        <v>1106297.6983838549</v>
      </c>
      <c r="CJ93" s="24">
        <f ca="1">'Trial 8'!CJ45</f>
        <v>1105203.6838478663</v>
      </c>
      <c r="CK93" s="24">
        <f ca="1">'Trial 8'!CK45</f>
        <v>1104101.4819750844</v>
      </c>
      <c r="CL93" s="24">
        <f ca="1">'Trial 8'!CL45</f>
        <v>1103000.6341148019</v>
      </c>
      <c r="CM93" s="24">
        <f ca="1">'Trial 8'!CM45</f>
        <v>1101899.5005577053</v>
      </c>
      <c r="CN93" s="25">
        <f ca="1">SUM('Trial 8'!CB45:CM45)</f>
        <v>13294732.906276438</v>
      </c>
      <c r="CO93" s="24">
        <f ca="1">'Trial 8'!CO45</f>
        <v>1100788.791538215</v>
      </c>
      <c r="CP93" s="24">
        <f ca="1">'Trial 8'!CP45</f>
        <v>1099671.4816642695</v>
      </c>
      <c r="CQ93" s="24">
        <f ca="1">'Trial 8'!CQ45</f>
        <v>1098553.2481178127</v>
      </c>
      <c r="CR93" s="24">
        <f ca="1">'Trial 8'!CR45</f>
        <v>1097442.7846198054</v>
      </c>
      <c r="CS93" s="24">
        <f ca="1">'Trial 8'!CS45</f>
        <v>1096326.1369628184</v>
      </c>
      <c r="CT93" s="24">
        <f ca="1">'Trial 8'!CT45</f>
        <v>1095201.459273949</v>
      </c>
      <c r="CU93" s="24">
        <f ca="1">'Trial 8'!CU45</f>
        <v>1094077.8319985024</v>
      </c>
      <c r="CV93" s="24">
        <f ca="1">'Trial 8'!CV45</f>
        <v>1092957.4738442821</v>
      </c>
      <c r="CW93" s="24">
        <f ca="1">'Trial 8'!CW45</f>
        <v>1091829.855390209</v>
      </c>
      <c r="CX93" s="24">
        <f ca="1">'Trial 8'!CX45</f>
        <v>1090702.0249506629</v>
      </c>
      <c r="CY93" s="24">
        <f ca="1">'Trial 8'!CY45</f>
        <v>1089583.2651851743</v>
      </c>
      <c r="CZ93" s="24">
        <f ca="1">'Trial 8'!CZ45</f>
        <v>1088462.720562299</v>
      </c>
      <c r="DA93" s="25">
        <f ca="1">SUM('Trial 8'!CO45:CZ45)</f>
        <v>13135597.074108001</v>
      </c>
      <c r="DB93" s="24">
        <f ca="1">'Trial 8'!DB45</f>
        <v>1087340.7097339961</v>
      </c>
      <c r="DC93" s="24">
        <f ca="1">'Trial 8'!DC45</f>
        <v>1086215.0995762327</v>
      </c>
      <c r="DD93" s="24">
        <f ca="1">'Trial 8'!DD45</f>
        <v>1085087.6070332869</v>
      </c>
      <c r="DE93" s="24">
        <f ca="1">'Trial 8'!DE45</f>
        <v>1083959.7564223662</v>
      </c>
      <c r="DF93" s="24">
        <f ca="1">'Trial 8'!DF45</f>
        <v>1082831.4950374961</v>
      </c>
      <c r="DG93" s="24">
        <f ca="1">'Trial 8'!DG45</f>
        <v>1081712.7075424218</v>
      </c>
      <c r="DH93" s="24">
        <f ca="1">'Trial 8'!DH45</f>
        <v>1080588.4524542459</v>
      </c>
      <c r="DI93" s="24">
        <f ca="1">'Trial 8'!DI45</f>
        <v>1079458.1260258867</v>
      </c>
      <c r="DJ93" s="24">
        <f ca="1">'Trial 8'!DJ45</f>
        <v>1078334.4104171125</v>
      </c>
      <c r="DK93" s="24">
        <f ca="1">'Trial 8'!DK45</f>
        <v>1077202.4509163667</v>
      </c>
      <c r="DL93" s="24">
        <f ca="1">'Trial 8'!DL45</f>
        <v>1076080.2260137964</v>
      </c>
      <c r="DM93" s="24">
        <f ca="1">'Trial 8'!DM45</f>
        <v>1074968.8803081173</v>
      </c>
      <c r="DN93" s="25">
        <f ca="1">SUM('Trial 8'!DB45:DM45)</f>
        <v>12973779.921481326</v>
      </c>
      <c r="DO93" s="24">
        <f ca="1">'Trial 8'!DO45</f>
        <v>1073852.6546134746</v>
      </c>
      <c r="DP93" s="24">
        <f ca="1">'Trial 8'!DP45</f>
        <v>1072749.566726632</v>
      </c>
      <c r="DQ93" s="24">
        <f ca="1">'Trial 8'!DQ45</f>
        <v>1071659.0947915623</v>
      </c>
      <c r="DR93" s="24">
        <f ca="1">'Trial 8'!DR45</f>
        <v>1070573.4921902921</v>
      </c>
      <c r="DS93" s="24">
        <f ca="1">'Trial 8'!DS45</f>
        <v>1069492.2270703202</v>
      </c>
      <c r="DT93" s="24">
        <f ca="1">'Trial 8'!DT45</f>
        <v>1068406.1926254337</v>
      </c>
      <c r="DU93" s="24">
        <f ca="1">'Trial 8'!DU45</f>
        <v>1067323.2685995763</v>
      </c>
      <c r="DV93" s="24">
        <f ca="1">'Trial 8'!DV45</f>
        <v>1066247.5986733148</v>
      </c>
      <c r="DW93" s="24">
        <f ca="1">'Trial 8'!DW45</f>
        <v>1065172.8511735685</v>
      </c>
      <c r="DX93" s="24">
        <f ca="1">'Trial 8'!DX45</f>
        <v>1064105.5312517071</v>
      </c>
      <c r="DY93" s="24">
        <f ca="1">'Trial 8'!DY45</f>
        <v>1063038.1438808613</v>
      </c>
      <c r="DZ93" s="24">
        <f ca="1">'Trial 8'!DZ45</f>
        <v>1061982.1755137581</v>
      </c>
      <c r="EA93" s="25">
        <f ca="1">SUM('Trial 8'!DO45:DZ45)</f>
        <v>12814602.797110502</v>
      </c>
      <c r="EB93" s="24">
        <f ca="1">'Trial 8'!EB45</f>
        <v>1060925.7243330833</v>
      </c>
      <c r="EC93" s="24">
        <f ca="1">'Trial 8'!EC45</f>
        <v>1059863.0922787981</v>
      </c>
      <c r="ED93" s="24">
        <f ca="1">'Trial 8'!ED45</f>
        <v>1058807.3293889621</v>
      </c>
      <c r="EE93" s="24">
        <f ca="1">'Trial 8'!EE45</f>
        <v>1057755.4765029233</v>
      </c>
      <c r="EF93" s="24">
        <f ca="1">'Trial 8'!EF45</f>
        <v>1056703.0988397512</v>
      </c>
      <c r="EG93" s="24">
        <f ca="1">'Trial 8'!EG45</f>
        <v>1055655.6609232835</v>
      </c>
      <c r="EH93" s="24">
        <f ca="1">'Trial 8'!EH45</f>
        <v>1054612.5518218903</v>
      </c>
      <c r="EI93" s="24">
        <f ca="1">'Trial 8'!EI45</f>
        <v>1053578.6611455344</v>
      </c>
      <c r="EJ93" s="24">
        <f ca="1">'Trial 8'!EJ45</f>
        <v>1052558.9605499671</v>
      </c>
      <c r="EK93" s="24">
        <f ca="1">'Trial 8'!EK45</f>
        <v>1051542.2149968036</v>
      </c>
      <c r="EL93" s="24">
        <f ca="1">'Trial 8'!EL45</f>
        <v>1050535.5819966511</v>
      </c>
      <c r="EM93" s="24">
        <f ca="1">'Trial 8'!EM45</f>
        <v>1049535.1717603612</v>
      </c>
      <c r="EN93" s="25">
        <f ca="1">SUM('Trial 8'!EB45:EM45)</f>
        <v>12662073.52453801</v>
      </c>
    </row>
    <row r="94" spans="1:144" ht="12.75" customHeight="1" x14ac:dyDescent="0.2">
      <c r="A94" s="5" t="str">
        <f>Labels!C95</f>
        <v>Total</v>
      </c>
      <c r="B94" s="48">
        <f>SUM('Trial 1'!B45,'Trial 2'!B45,'Trial 3'!B45,'Trial 4'!B45,'Trial 5'!B45,'Trial 6'!B45,'Trial 7'!B45,'Trial 8'!B45)</f>
        <v>9333333.333333334</v>
      </c>
      <c r="C94" s="48">
        <f>SUM('Trial 1'!C45,'Trial 2'!C45,'Trial 3'!C45,'Trial 4'!C45,'Trial 5'!C45,'Trial 6'!C45,'Trial 7'!C45,'Trial 8'!C45)</f>
        <v>9333333.333333334</v>
      </c>
      <c r="D94" s="48">
        <f ca="1">SUM('Trial 1'!D45,'Trial 2'!D45,'Trial 3'!D45,'Trial 4'!D45,'Trial 5'!D45,'Trial 6'!D45,'Trial 7'!D45,'Trial 8'!D45)</f>
        <v>9332973.0241350029</v>
      </c>
      <c r="E94" s="48">
        <f ca="1">SUM('Trial 1'!E45,'Trial 2'!E45,'Trial 3'!E45,'Trial 4'!E45,'Trial 5'!E45,'Trial 6'!E45,'Trial 7'!E45,'Trial 8'!E45)</f>
        <v>9332282.2161364965</v>
      </c>
      <c r="F94" s="48">
        <f ca="1">SUM('Trial 1'!F45,'Trial 2'!F45,'Trial 3'!F45,'Trial 4'!F45,'Trial 5'!F45,'Trial 6'!F45,'Trial 7'!F45,'Trial 8'!F45)</f>
        <v>9331302.5455957782</v>
      </c>
      <c r="G94" s="48">
        <f ca="1">SUM('Trial 1'!G45,'Trial 2'!G45,'Trial 3'!G45,'Trial 4'!G45,'Trial 5'!G45,'Trial 6'!G45,'Trial 7'!G45,'Trial 8'!G45)</f>
        <v>9329998.5909793321</v>
      </c>
      <c r="H94" s="48">
        <f ca="1">SUM('Trial 1'!H45,'Trial 2'!H45,'Trial 3'!H45,'Trial 4'!H45,'Trial 5'!H45,'Trial 6'!H45,'Trial 7'!H45,'Trial 8'!H45)</f>
        <v>9328423.7770648636</v>
      </c>
      <c r="I94" s="48">
        <f ca="1">SUM('Trial 1'!I45,'Trial 2'!I45,'Trial 3'!I45,'Trial 4'!I45,'Trial 5'!I45,'Trial 6'!I45,'Trial 7'!I45,'Trial 8'!I45)</f>
        <v>9326552.2607811801</v>
      </c>
      <c r="J94" s="48">
        <f ca="1">SUM('Trial 1'!J45,'Trial 2'!J45,'Trial 3'!J45,'Trial 4'!J45,'Trial 5'!J45,'Trial 6'!J45,'Trial 7'!J45,'Trial 8'!J45)</f>
        <v>9324385.3287047558</v>
      </c>
      <c r="K94" s="48">
        <f ca="1">SUM('Trial 1'!K45,'Trial 2'!K45,'Trial 3'!K45,'Trial 4'!K45,'Trial 5'!K45,'Trial 6'!K45,'Trial 7'!K45,'Trial 8'!K45)</f>
        <v>9321975.0355997086</v>
      </c>
      <c r="L94" s="48">
        <f ca="1">SUM('Trial 1'!L45,'Trial 2'!L45,'Trial 3'!L45,'Trial 4'!L45,'Trial 5'!L45,'Trial 6'!L45,'Trial 7'!L45,'Trial 8'!L45)</f>
        <v>9319313.50921629</v>
      </c>
      <c r="M94" s="48">
        <f ca="1">SUM('Trial 1'!M45,'Trial 2'!M45,'Trial 3'!M45,'Trial 4'!M45,'Trial 5'!M45,'Trial 6'!M45,'Trial 7'!M45,'Trial 8'!M45)</f>
        <v>9316429.8913562912</v>
      </c>
      <c r="N94" s="49">
        <f ca="1">SUM(B94:M94)</f>
        <v>111930302.84623638</v>
      </c>
      <c r="O94" s="48">
        <f ca="1">SUM('Trial 1'!O45,'Trial 2'!O45,'Trial 3'!O45,'Trial 4'!O45,'Trial 5'!O45,'Trial 6'!O45,'Trial 7'!O45,'Trial 8'!O45)</f>
        <v>9313298.9575288892</v>
      </c>
      <c r="P94" s="48">
        <f ca="1">SUM('Trial 1'!P45,'Trial 2'!P45,'Trial 3'!P45,'Trial 4'!P45,'Trial 5'!P45,'Trial 6'!P45,'Trial 7'!P45,'Trial 8'!P45)</f>
        <v>9309931.4743893687</v>
      </c>
      <c r="Q94" s="48">
        <f ca="1">SUM('Trial 1'!Q45,'Trial 2'!Q45,'Trial 3'!Q45,'Trial 4'!Q45,'Trial 5'!Q45,'Trial 6'!Q45,'Trial 7'!Q45,'Trial 8'!Q45)</f>
        <v>9306348.7044721209</v>
      </c>
      <c r="R94" s="48">
        <f ca="1">SUM('Trial 1'!R45,'Trial 2'!R45,'Trial 3'!R45,'Trial 4'!R45,'Trial 5'!R45,'Trial 6'!R45,'Trial 7'!R45,'Trial 8'!R45)</f>
        <v>9302542.4508065321</v>
      </c>
      <c r="S94" s="48">
        <f ca="1">SUM('Trial 1'!S45,'Trial 2'!S45,'Trial 3'!S45,'Trial 4'!S45,'Trial 5'!S45,'Trial 6'!S45,'Trial 7'!S45,'Trial 8'!S45)</f>
        <v>9298519.5687568653</v>
      </c>
      <c r="T94" s="48">
        <f ca="1">SUM('Trial 1'!T45,'Trial 2'!T45,'Trial 3'!T45,'Trial 4'!T45,'Trial 5'!T45,'Trial 6'!T45,'Trial 7'!T45,'Trial 8'!T45)</f>
        <v>9294284.7045821734</v>
      </c>
      <c r="U94" s="48">
        <f ca="1">SUM('Trial 1'!U45,'Trial 2'!U45,'Trial 3'!U45,'Trial 4'!U45,'Trial 5'!U45,'Trial 6'!U45,'Trial 7'!U45,'Trial 8'!U45)</f>
        <v>9289851.5571036655</v>
      </c>
      <c r="V94" s="48">
        <f ca="1">SUM('Trial 1'!V45,'Trial 2'!V45,'Trial 3'!V45,'Trial 4'!V45,'Trial 5'!V45,'Trial 6'!V45,'Trial 7'!V45,'Trial 8'!V45)</f>
        <v>9285231.6937768683</v>
      </c>
      <c r="W94" s="48">
        <f ca="1">SUM('Trial 1'!W45,'Trial 2'!W45,'Trial 3'!W45,'Trial 4'!W45,'Trial 5'!W45,'Trial 6'!W45,'Trial 7'!W45,'Trial 8'!W45)</f>
        <v>9280424.3797082957</v>
      </c>
      <c r="X94" s="48">
        <f ca="1">SUM('Trial 1'!X45,'Trial 2'!X45,'Trial 3'!X45,'Trial 4'!X45,'Trial 5'!X45,'Trial 6'!X45,'Trial 7'!X45,'Trial 8'!X45)</f>
        <v>9275417.651739141</v>
      </c>
      <c r="Y94" s="48">
        <f ca="1">SUM('Trial 1'!Y45,'Trial 2'!Y45,'Trial 3'!Y45,'Trial 4'!Y45,'Trial 5'!Y45,'Trial 6'!Y45,'Trial 7'!Y45,'Trial 8'!Y45)</f>
        <v>9270247.6952417083</v>
      </c>
      <c r="Z94" s="48">
        <f ca="1">SUM('Trial 1'!Z45,'Trial 2'!Z45,'Trial 3'!Z45,'Trial 4'!Z45,'Trial 5'!Z45,'Trial 6'!Z45,'Trial 7'!Z45,'Trial 8'!Z45)</f>
        <v>9264936.4236200713</v>
      </c>
      <c r="AA94" s="49">
        <f ca="1">SUM(O94:Z94)</f>
        <v>111491035.26172569</v>
      </c>
      <c r="AB94" s="48">
        <f ca="1">SUM('Trial 1'!AB45,'Trial 2'!AB45,'Trial 3'!AB45,'Trial 4'!AB45,'Trial 5'!AB45,'Trial 6'!AB45,'Trial 7'!AB45,'Trial 8'!AB45)</f>
        <v>9259461.0640151128</v>
      </c>
      <c r="AC94" s="48">
        <f ca="1">SUM('Trial 1'!AC45,'Trial 2'!AC45,'Trial 3'!AC45,'Trial 4'!AC45,'Trial 5'!AC45,'Trial 6'!AC45,'Trial 7'!AC45,'Trial 8'!AC45)</f>
        <v>9253830.7114955336</v>
      </c>
      <c r="AD94" s="48">
        <f ca="1">SUM('Trial 1'!AD45,'Trial 2'!AD45,'Trial 3'!AD45,'Trial 4'!AD45,'Trial 5'!AD45,'Trial 6'!AD45,'Trial 7'!AD45,'Trial 8'!AD45)</f>
        <v>9248052.4353480823</v>
      </c>
      <c r="AE94" s="48">
        <f ca="1">SUM('Trial 1'!AE45,'Trial 2'!AE45,'Trial 3'!AE45,'Trial 4'!AE45,'Trial 5'!AE45,'Trial 6'!AE45,'Trial 7'!AE45,'Trial 8'!AE45)</f>
        <v>9242117.848192215</v>
      </c>
      <c r="AF94" s="48">
        <f ca="1">SUM('Trial 1'!AF45,'Trial 2'!AF45,'Trial 3'!AF45,'Trial 4'!AF45,'Trial 5'!AF45,'Trial 6'!AF45,'Trial 7'!AF45,'Trial 8'!AF45)</f>
        <v>9236043.2942558508</v>
      </c>
      <c r="AG94" s="48">
        <f ca="1">SUM('Trial 1'!AG45,'Trial 2'!AG45,'Trial 3'!AG45,'Trial 4'!AG45,'Trial 5'!AG45,'Trial 6'!AG45,'Trial 7'!AG45,'Trial 8'!AG45)</f>
        <v>9229809.556364404</v>
      </c>
      <c r="AH94" s="48">
        <f ca="1">SUM('Trial 1'!AH45,'Trial 2'!AH45,'Trial 3'!AH45,'Trial 4'!AH45,'Trial 5'!AH45,'Trial 6'!AH45,'Trial 7'!AH45,'Trial 8'!AH45)</f>
        <v>9223471.6445609089</v>
      </c>
      <c r="AI94" s="48">
        <f ca="1">SUM('Trial 1'!AI45,'Trial 2'!AI45,'Trial 3'!AI45,'Trial 4'!AI45,'Trial 5'!AI45,'Trial 6'!AI45,'Trial 7'!AI45,'Trial 8'!AI45)</f>
        <v>9217002.1240733545</v>
      </c>
      <c r="AJ94" s="48">
        <f ca="1">SUM('Trial 1'!AJ45,'Trial 2'!AJ45,'Trial 3'!AJ45,'Trial 4'!AJ45,'Trial 5'!AJ45,'Trial 6'!AJ45,'Trial 7'!AJ45,'Trial 8'!AJ45)</f>
        <v>9210441.4153622054</v>
      </c>
      <c r="AK94" s="48">
        <f ca="1">SUM('Trial 1'!AK45,'Trial 2'!AK45,'Trial 3'!AK45,'Trial 4'!AK45,'Trial 5'!AK45,'Trial 6'!AK45,'Trial 7'!AK45,'Trial 8'!AK45)</f>
        <v>9203786.9662075341</v>
      </c>
      <c r="AL94" s="48">
        <f ca="1">SUM('Trial 1'!AL45,'Trial 2'!AL45,'Trial 3'!AL45,'Trial 4'!AL45,'Trial 5'!AL45,'Trial 6'!AL45,'Trial 7'!AL45,'Trial 8'!AL45)</f>
        <v>9197003.3726317976</v>
      </c>
      <c r="AM94" s="48">
        <f ca="1">SUM('Trial 1'!AM45,'Trial 2'!AM45,'Trial 3'!AM45,'Trial 4'!AM45,'Trial 5'!AM45,'Trial 6'!AM45,'Trial 7'!AM45,'Trial 8'!AM45)</f>
        <v>9190109.7903928403</v>
      </c>
      <c r="AN94" s="49">
        <f ca="1">SUM(AB94:AM94)</f>
        <v>110711130.22289985</v>
      </c>
      <c r="AO94" s="48">
        <f ca="1">SUM('Trial 1'!AO45,'Trial 2'!AO45,'Trial 3'!AO45,'Trial 4'!AO45,'Trial 5'!AO45,'Trial 6'!AO45,'Trial 7'!AO45,'Trial 8'!AO45)</f>
        <v>9183108.6133845877</v>
      </c>
      <c r="AP94" s="48">
        <f ca="1">SUM('Trial 1'!AP45,'Trial 2'!AP45,'Trial 3'!AP45,'Trial 4'!AP45,'Trial 5'!AP45,'Trial 6'!AP45,'Trial 7'!AP45,'Trial 8'!AP45)</f>
        <v>9176003.5710711982</v>
      </c>
      <c r="AQ94" s="48">
        <f ca="1">SUM('Trial 1'!AQ45,'Trial 2'!AQ45,'Trial 3'!AQ45,'Trial 4'!AQ45,'Trial 5'!AQ45,'Trial 6'!AQ45,'Trial 7'!AQ45,'Trial 8'!AQ45)</f>
        <v>9168806.7941204794</v>
      </c>
      <c r="AR94" s="48">
        <f ca="1">SUM('Trial 1'!AR45,'Trial 2'!AR45,'Trial 3'!AR45,'Trial 4'!AR45,'Trial 5'!AR45,'Trial 6'!AR45,'Trial 7'!AR45,'Trial 8'!AR45)</f>
        <v>9161521.8445295617</v>
      </c>
      <c r="AS94" s="48">
        <f ca="1">SUM('Trial 1'!AS45,'Trial 2'!AS45,'Trial 3'!AS45,'Trial 4'!AS45,'Trial 5'!AS45,'Trial 6'!AS45,'Trial 7'!AS45,'Trial 8'!AS45)</f>
        <v>9154173.604074249</v>
      </c>
      <c r="AT94" s="48">
        <f ca="1">SUM('Trial 1'!AT45,'Trial 2'!AT45,'Trial 3'!AT45,'Trial 4'!AT45,'Trial 5'!AT45,'Trial 6'!AT45,'Trial 7'!AT45,'Trial 8'!AT45)</f>
        <v>9146731.5096790958</v>
      </c>
      <c r="AU94" s="48">
        <f ca="1">SUM('Trial 1'!AU45,'Trial 2'!AU45,'Trial 3'!AU45,'Trial 4'!AU45,'Trial 5'!AU45,'Trial 6'!AU45,'Trial 7'!AU45,'Trial 8'!AU45)</f>
        <v>9139202.0029547643</v>
      </c>
      <c r="AV94" s="48">
        <f ca="1">SUM('Trial 1'!AV45,'Trial 2'!AV45,'Trial 3'!AV45,'Trial 4'!AV45,'Trial 5'!AV45,'Trial 6'!AV45,'Trial 7'!AV45,'Trial 8'!AV45)</f>
        <v>9131573.0083552673</v>
      </c>
      <c r="AW94" s="48">
        <f ca="1">SUM('Trial 1'!AW45,'Trial 2'!AW45,'Trial 3'!AW45,'Trial 4'!AW45,'Trial 5'!AW45,'Trial 6'!AW45,'Trial 7'!AW45,'Trial 8'!AW45)</f>
        <v>9123860.2777907252</v>
      </c>
      <c r="AX94" s="48">
        <f ca="1">SUM('Trial 1'!AX45,'Trial 2'!AX45,'Trial 3'!AX45,'Trial 4'!AX45,'Trial 5'!AX45,'Trial 6'!AX45,'Trial 7'!AX45,'Trial 8'!AX45)</f>
        <v>9116095.2986394837</v>
      </c>
      <c r="AY94" s="48">
        <f ca="1">SUM('Trial 1'!AY45,'Trial 2'!AY45,'Trial 3'!AY45,'Trial 4'!AY45,'Trial 5'!AY45,'Trial 6'!AY45,'Trial 7'!AY45,'Trial 8'!AY45)</f>
        <v>9108278.2302713953</v>
      </c>
      <c r="AZ94" s="48">
        <f ca="1">SUM('Trial 1'!AZ45,'Trial 2'!AZ45,'Trial 3'!AZ45,'Trial 4'!AZ45,'Trial 5'!AZ45,'Trial 6'!AZ45,'Trial 7'!AZ45,'Trial 8'!AZ45)</f>
        <v>9100409.4853821266</v>
      </c>
      <c r="BA94" s="49">
        <f ca="1">SUM(AO94:AZ94)</f>
        <v>109709764.24025293</v>
      </c>
      <c r="BB94" s="48">
        <f ca="1">SUM('Trial 1'!BB45,'Trial 2'!BB45,'Trial 3'!BB45,'Trial 4'!BB45,'Trial 5'!BB45,'Trial 6'!BB45,'Trial 7'!BB45,'Trial 8'!BB45)</f>
        <v>9092465.4605608601</v>
      </c>
      <c r="BC94" s="48">
        <f ca="1">SUM('Trial 1'!BC45,'Trial 2'!BC45,'Trial 3'!BC45,'Trial 4'!BC45,'Trial 5'!BC45,'Trial 6'!BC45,'Trial 7'!BC45,'Trial 8'!BC45)</f>
        <v>9084465.0201096274</v>
      </c>
      <c r="BD94" s="48">
        <f ca="1">SUM('Trial 1'!BD45,'Trial 2'!BD45,'Trial 3'!BD45,'Trial 4'!BD45,'Trial 5'!BD45,'Trial 6'!BD45,'Trial 7'!BD45,'Trial 8'!BD45)</f>
        <v>9076399.3336819801</v>
      </c>
      <c r="BE94" s="48">
        <f ca="1">SUM('Trial 1'!BE45,'Trial 2'!BE45,'Trial 3'!BE45,'Trial 4'!BE45,'Trial 5'!BE45,'Trial 6'!BE45,'Trial 7'!BE45,'Trial 8'!BE45)</f>
        <v>9068304.4597403035</v>
      </c>
      <c r="BF94" s="48">
        <f ca="1">SUM('Trial 1'!BF45,'Trial 2'!BF45,'Trial 3'!BF45,'Trial 4'!BF45,'Trial 5'!BF45,'Trial 6'!BF45,'Trial 7'!BF45,'Trial 8'!BF45)</f>
        <v>9060156.842354767</v>
      </c>
      <c r="BG94" s="48">
        <f ca="1">SUM('Trial 1'!BG45,'Trial 2'!BG45,'Trial 3'!BG45,'Trial 4'!BG45,'Trial 5'!BG45,'Trial 6'!BG45,'Trial 7'!BG45,'Trial 8'!BG45)</f>
        <v>9051934.5853455607</v>
      </c>
      <c r="BH94" s="48">
        <f ca="1">SUM('Trial 1'!BH45,'Trial 2'!BH45,'Trial 3'!BH45,'Trial 4'!BH45,'Trial 5'!BH45,'Trial 6'!BH45,'Trial 7'!BH45,'Trial 8'!BH45)</f>
        <v>9043653.8542711642</v>
      </c>
      <c r="BI94" s="48">
        <f ca="1">SUM('Trial 1'!BI45,'Trial 2'!BI45,'Trial 3'!BI45,'Trial 4'!BI45,'Trial 5'!BI45,'Trial 6'!BI45,'Trial 7'!BI45,'Trial 8'!BI45)</f>
        <v>9035337.4310207553</v>
      </c>
      <c r="BJ94" s="48">
        <f ca="1">SUM('Trial 1'!BJ45,'Trial 2'!BJ45,'Trial 3'!BJ45,'Trial 4'!BJ45,'Trial 5'!BJ45,'Trial 6'!BJ45,'Trial 7'!BJ45,'Trial 8'!BJ45)</f>
        <v>9026984.3407365177</v>
      </c>
      <c r="BK94" s="48">
        <f ca="1">SUM('Trial 1'!BK45,'Trial 2'!BK45,'Trial 3'!BK45,'Trial 4'!BK45,'Trial 5'!BK45,'Trial 6'!BK45,'Trial 7'!BK45,'Trial 8'!BK45)</f>
        <v>9018578.9932989776</v>
      </c>
      <c r="BL94" s="48">
        <f ca="1">SUM('Trial 1'!BL45,'Trial 2'!BL45,'Trial 3'!BL45,'Trial 4'!BL45,'Trial 5'!BL45,'Trial 6'!BL45,'Trial 7'!BL45,'Trial 8'!BL45)</f>
        <v>9010154.6027501114</v>
      </c>
      <c r="BM94" s="48">
        <f ca="1">SUM('Trial 1'!BM45,'Trial 2'!BM45,'Trial 3'!BM45,'Trial 4'!BM45,'Trial 5'!BM45,'Trial 6'!BM45,'Trial 7'!BM45,'Trial 8'!BM45)</f>
        <v>9001713.8933723178</v>
      </c>
      <c r="BN94" s="49">
        <f ca="1">SUM(BB94:BM94)</f>
        <v>108570148.81724294</v>
      </c>
      <c r="BO94" s="48">
        <f ca="1">SUM('Trial 1'!BO45,'Trial 2'!BO45,'Trial 3'!BO45,'Trial 4'!BO45,'Trial 5'!BO45,'Trial 6'!BO45,'Trial 7'!BO45,'Trial 8'!BO45)</f>
        <v>8993219.7560439017</v>
      </c>
      <c r="BP94" s="48">
        <f ca="1">SUM('Trial 1'!BP45,'Trial 2'!BP45,'Trial 3'!BP45,'Trial 4'!BP45,'Trial 5'!BP45,'Trial 6'!BP45,'Trial 7'!BP45,'Trial 8'!BP45)</f>
        <v>8984702.0258355886</v>
      </c>
      <c r="BQ94" s="48">
        <f ca="1">SUM('Trial 1'!BQ45,'Trial 2'!BQ45,'Trial 3'!BQ45,'Trial 4'!BQ45,'Trial 5'!BQ45,'Trial 6'!BQ45,'Trial 7'!BQ45,'Trial 8'!BQ45)</f>
        <v>8976173.3930291049</v>
      </c>
      <c r="BR94" s="48">
        <f ca="1">SUM('Trial 1'!BR45,'Trial 2'!BR45,'Trial 3'!BR45,'Trial 4'!BR45,'Trial 5'!BR45,'Trial 6'!BR45,'Trial 7'!BR45,'Trial 8'!BR45)</f>
        <v>8967635.8269058764</v>
      </c>
      <c r="BS94" s="48">
        <f ca="1">SUM('Trial 1'!BS45,'Trial 2'!BS45,'Trial 3'!BS45,'Trial 4'!BS45,'Trial 5'!BS45,'Trial 6'!BS45,'Trial 7'!BS45,'Trial 8'!BS45)</f>
        <v>8959047.9467233717</v>
      </c>
      <c r="BT94" s="48">
        <f ca="1">SUM('Trial 1'!BT45,'Trial 2'!BT45,'Trial 3'!BT45,'Trial 4'!BT45,'Trial 5'!BT45,'Trial 6'!BT45,'Trial 7'!BT45,'Trial 8'!BT45)</f>
        <v>8950428.689749375</v>
      </c>
      <c r="BU94" s="48">
        <f ca="1">SUM('Trial 1'!BU45,'Trial 2'!BU45,'Trial 3'!BU45,'Trial 4'!BU45,'Trial 5'!BU45,'Trial 6'!BU45,'Trial 7'!BU45,'Trial 8'!BU45)</f>
        <v>8941762.0561726019</v>
      </c>
      <c r="BV94" s="48">
        <f ca="1">SUM('Trial 1'!BV45,'Trial 2'!BV45,'Trial 3'!BV45,'Trial 4'!BV45,'Trial 5'!BV45,'Trial 6'!BV45,'Trial 7'!BV45,'Trial 8'!BV45)</f>
        <v>8933086.2220879104</v>
      </c>
      <c r="BW94" s="48">
        <f ca="1">SUM('Trial 1'!BW45,'Trial 2'!BW45,'Trial 3'!BW45,'Trial 4'!BW45,'Trial 5'!BW45,'Trial 6'!BW45,'Trial 7'!BW45,'Trial 8'!BW45)</f>
        <v>8924373.2773145046</v>
      </c>
      <c r="BX94" s="48">
        <f ca="1">SUM('Trial 1'!BX45,'Trial 2'!BX45,'Trial 3'!BX45,'Trial 4'!BX45,'Trial 5'!BX45,'Trial 6'!BX45,'Trial 7'!BX45,'Trial 8'!BX45)</f>
        <v>8915624.2239415012</v>
      </c>
      <c r="BY94" s="48">
        <f ca="1">SUM('Trial 1'!BY45,'Trial 2'!BY45,'Trial 3'!BY45,'Trial 4'!BY45,'Trial 5'!BY45,'Trial 6'!BY45,'Trial 7'!BY45,'Trial 8'!BY45)</f>
        <v>8906855.6230560988</v>
      </c>
      <c r="BZ94" s="48">
        <f ca="1">SUM('Trial 1'!BZ45,'Trial 2'!BZ45,'Trial 3'!BZ45,'Trial 4'!BZ45,'Trial 5'!BZ45,'Trial 6'!BZ45,'Trial 7'!BZ45,'Trial 8'!BZ45)</f>
        <v>8898064.1454248261</v>
      </c>
      <c r="CA94" s="49">
        <f ca="1">SUM(BO94:BZ94)</f>
        <v>107350973.18628466</v>
      </c>
      <c r="CB94" s="48">
        <f ca="1">SUM('Trial 1'!CB45,'Trial 2'!CB45,'Trial 3'!CB45,'Trial 4'!CB45,'Trial 5'!CB45,'Trial 6'!CB45,'Trial 7'!CB45,'Trial 8'!CB45)</f>
        <v>8889244.5059141852</v>
      </c>
      <c r="CC94" s="48">
        <f ca="1">SUM('Trial 1'!CC45,'Trial 2'!CC45,'Trial 3'!CC45,'Trial 4'!CC45,'Trial 5'!CC45,'Trial 6'!CC45,'Trial 7'!CC45,'Trial 8'!CC45)</f>
        <v>8880440.2357214484</v>
      </c>
      <c r="CD94" s="48">
        <f ca="1">SUM('Trial 1'!CD45,'Trial 2'!CD45,'Trial 3'!CD45,'Trial 4'!CD45,'Trial 5'!CD45,'Trial 6'!CD45,'Trial 7'!CD45,'Trial 8'!CD45)</f>
        <v>8871625.988330448</v>
      </c>
      <c r="CE94" s="48">
        <f ca="1">SUM('Trial 1'!CE45,'Trial 2'!CE45,'Trial 3'!CE45,'Trial 4'!CE45,'Trial 5'!CE45,'Trial 6'!CE45,'Trial 7'!CE45,'Trial 8'!CE45)</f>
        <v>8862831.2302463222</v>
      </c>
      <c r="CF94" s="48">
        <f ca="1">SUM('Trial 1'!CF45,'Trial 2'!CF45,'Trial 3'!CF45,'Trial 4'!CF45,'Trial 5'!CF45,'Trial 6'!CF45,'Trial 7'!CF45,'Trial 8'!CF45)</f>
        <v>8854036.6986170337</v>
      </c>
      <c r="CG94" s="48">
        <f ca="1">SUM('Trial 1'!CG45,'Trial 2'!CG45,'Trial 3'!CG45,'Trial 4'!CG45,'Trial 5'!CG45,'Trial 6'!CG45,'Trial 7'!CG45,'Trial 8'!CG45)</f>
        <v>8845231.8914802838</v>
      </c>
      <c r="CH94" s="48">
        <f ca="1">SUM('Trial 1'!CH45,'Trial 2'!CH45,'Trial 3'!CH45,'Trial 4'!CH45,'Trial 5'!CH45,'Trial 6'!CH45,'Trial 7'!CH45,'Trial 8'!CH45)</f>
        <v>8836419.5378619917</v>
      </c>
      <c r="CI94" s="48">
        <f ca="1">SUM('Trial 1'!CI45,'Trial 2'!CI45,'Trial 3'!CI45,'Trial 4'!CI45,'Trial 5'!CI45,'Trial 6'!CI45,'Trial 7'!CI45,'Trial 8'!CI45)</f>
        <v>8827612.7857965697</v>
      </c>
      <c r="CJ94" s="48">
        <f ca="1">SUM('Trial 1'!CJ45,'Trial 2'!CJ45,'Trial 3'!CJ45,'Trial 4'!CJ45,'Trial 5'!CJ45,'Trial 6'!CJ45,'Trial 7'!CJ45,'Trial 8'!CJ45)</f>
        <v>8818795.5187625811</v>
      </c>
      <c r="CK94" s="48">
        <f ca="1">SUM('Trial 1'!CK45,'Trial 2'!CK45,'Trial 3'!CK45,'Trial 4'!CK45,'Trial 5'!CK45,'Trial 6'!CK45,'Trial 7'!CK45,'Trial 8'!CK45)</f>
        <v>8809990.4437062535</v>
      </c>
      <c r="CL94" s="48">
        <f ca="1">SUM('Trial 1'!CL45,'Trial 2'!CL45,'Trial 3'!CL45,'Trial 4'!CL45,'Trial 5'!CL45,'Trial 6'!CL45,'Trial 7'!CL45,'Trial 8'!CL45)</f>
        <v>8801184.1636790261</v>
      </c>
      <c r="CM94" s="48">
        <f ca="1">SUM('Trial 1'!CM45,'Trial 2'!CM45,'Trial 3'!CM45,'Trial 4'!CM45,'Trial 5'!CM45,'Trial 6'!CM45,'Trial 7'!CM45,'Trial 8'!CM45)</f>
        <v>8792369.1503678169</v>
      </c>
      <c r="CN94" s="49">
        <f ca="1">SUM(CB94:CM94)</f>
        <v>106089782.15048395</v>
      </c>
      <c r="CO94" s="48">
        <f ca="1">SUM('Trial 1'!CO45,'Trial 2'!CO45,'Trial 3'!CO45,'Trial 4'!CO45,'Trial 5'!CO45,'Trial 6'!CO45,'Trial 7'!CO45,'Trial 8'!CO45)</f>
        <v>8783524.8732779566</v>
      </c>
      <c r="CP94" s="48">
        <f ca="1">SUM('Trial 1'!CP45,'Trial 2'!CP45,'Trial 3'!CP45,'Trial 4'!CP45,'Trial 5'!CP45,'Trial 6'!CP45,'Trial 7'!CP45,'Trial 8'!CP45)</f>
        <v>8774673.2498451564</v>
      </c>
      <c r="CQ94" s="48">
        <f ca="1">SUM('Trial 1'!CQ45,'Trial 2'!CQ45,'Trial 3'!CQ45,'Trial 4'!CQ45,'Trial 5'!CQ45,'Trial 6'!CQ45,'Trial 7'!CQ45,'Trial 8'!CQ45)</f>
        <v>8765850.8542715739</v>
      </c>
      <c r="CR94" s="48">
        <f ca="1">SUM('Trial 1'!CR45,'Trial 2'!CR45,'Trial 3'!CR45,'Trial 4'!CR45,'Trial 5'!CR45,'Trial 6'!CR45,'Trial 7'!CR45,'Trial 8'!CR45)</f>
        <v>8757035.3141212203</v>
      </c>
      <c r="CS94" s="48">
        <f ca="1">SUM('Trial 1'!CS45,'Trial 2'!CS45,'Trial 3'!CS45,'Trial 4'!CS45,'Trial 5'!CS45,'Trial 6'!CS45,'Trial 7'!CS45,'Trial 8'!CS45)</f>
        <v>8748224.6049379669</v>
      </c>
      <c r="CT94" s="48">
        <f ca="1">SUM('Trial 1'!CT45,'Trial 2'!CT45,'Trial 3'!CT45,'Trial 4'!CT45,'Trial 5'!CT45,'Trial 6'!CT45,'Trial 7'!CT45,'Trial 8'!CT45)</f>
        <v>8739434.8354566786</v>
      </c>
      <c r="CU94" s="48">
        <f ca="1">SUM('Trial 1'!CU45,'Trial 2'!CU45,'Trial 3'!CU45,'Trial 4'!CU45,'Trial 5'!CU45,'Trial 6'!CU45,'Trial 7'!CU45,'Trial 8'!CU45)</f>
        <v>8730657.8773163389</v>
      </c>
      <c r="CV94" s="48">
        <f ca="1">SUM('Trial 1'!CV45,'Trial 2'!CV45,'Trial 3'!CV45,'Trial 4'!CV45,'Trial 5'!CV45,'Trial 6'!CV45,'Trial 7'!CV45,'Trial 8'!CV45)</f>
        <v>8721895.2371352222</v>
      </c>
      <c r="CW94" s="48">
        <f ca="1">SUM('Trial 1'!CW45,'Trial 2'!CW45,'Trial 3'!CW45,'Trial 4'!CW45,'Trial 5'!CW45,'Trial 6'!CW45,'Trial 7'!CW45,'Trial 8'!CW45)</f>
        <v>8713132.8706163075</v>
      </c>
      <c r="CX94" s="48">
        <f ca="1">SUM('Trial 1'!CX45,'Trial 2'!CX45,'Trial 3'!CX45,'Trial 4'!CX45,'Trial 5'!CX45,'Trial 6'!CX45,'Trial 7'!CX45,'Trial 8'!CX45)</f>
        <v>8704372.8988799974</v>
      </c>
      <c r="CY94" s="48">
        <f ca="1">SUM('Trial 1'!CY45,'Trial 2'!CY45,'Trial 3'!CY45,'Trial 4'!CY45,'Trial 5'!CY45,'Trial 6'!CY45,'Trial 7'!CY45,'Trial 8'!CY45)</f>
        <v>8695609.416168537</v>
      </c>
      <c r="CZ94" s="48">
        <f ca="1">SUM('Trial 1'!CZ45,'Trial 2'!CZ45,'Trial 3'!CZ45,'Trial 4'!CZ45,'Trial 5'!CZ45,'Trial 6'!CZ45,'Trial 7'!CZ45,'Trial 8'!CZ45)</f>
        <v>8686877.4972210322</v>
      </c>
      <c r="DA94" s="49">
        <f ca="1">SUM(CO94:CZ94)</f>
        <v>104821289.52924798</v>
      </c>
      <c r="DB94" s="48">
        <f ca="1">SUM('Trial 1'!DB45,'Trial 2'!DB45,'Trial 3'!DB45,'Trial 4'!DB45,'Trial 5'!DB45,'Trial 6'!DB45,'Trial 7'!DB45,'Trial 8'!DB45)</f>
        <v>8678172.3430175763</v>
      </c>
      <c r="DC94" s="48">
        <f ca="1">SUM('Trial 1'!DC45,'Trial 2'!DC45,'Trial 3'!DC45,'Trial 4'!DC45,'Trial 5'!DC45,'Trial 6'!DC45,'Trial 7'!DC45,'Trial 8'!DC45)</f>
        <v>8669522.8064114973</v>
      </c>
      <c r="DD94" s="48">
        <f ca="1">SUM('Trial 1'!DD45,'Trial 2'!DD45,'Trial 3'!DD45,'Trial 4'!DD45,'Trial 5'!DD45,'Trial 6'!DD45,'Trial 7'!DD45,'Trial 8'!DD45)</f>
        <v>8660886.2165735438</v>
      </c>
      <c r="DE94" s="48">
        <f ca="1">SUM('Trial 1'!DE45,'Trial 2'!DE45,'Trial 3'!DE45,'Trial 4'!DE45,'Trial 5'!DE45,'Trial 6'!DE45,'Trial 7'!DE45,'Trial 8'!DE45)</f>
        <v>8652282.9544227608</v>
      </c>
      <c r="DF94" s="48">
        <f ca="1">SUM('Trial 1'!DF45,'Trial 2'!DF45,'Trial 3'!DF45,'Trial 4'!DF45,'Trial 5'!DF45,'Trial 6'!DF45,'Trial 7'!DF45,'Trial 8'!DF45)</f>
        <v>8643666.7988954242</v>
      </c>
      <c r="DG94" s="48">
        <f ca="1">SUM('Trial 1'!DG45,'Trial 2'!DG45,'Trial 3'!DG45,'Trial 4'!DG45,'Trial 5'!DG45,'Trial 6'!DG45,'Trial 7'!DG45,'Trial 8'!DG45)</f>
        <v>8635081.4412909783</v>
      </c>
      <c r="DH94" s="48">
        <f ca="1">SUM('Trial 1'!DH45,'Trial 2'!DH45,'Trial 3'!DH45,'Trial 4'!DH45,'Trial 5'!DH45,'Trial 6'!DH45,'Trial 7'!DH45,'Trial 8'!DH45)</f>
        <v>8626513.403521521</v>
      </c>
      <c r="DI94" s="48">
        <f ca="1">SUM('Trial 1'!DI45,'Trial 2'!DI45,'Trial 3'!DI45,'Trial 4'!DI45,'Trial 5'!DI45,'Trial 6'!DI45,'Trial 7'!DI45,'Trial 8'!DI45)</f>
        <v>8617946.9113485571</v>
      </c>
      <c r="DJ94" s="48">
        <f ca="1">SUM('Trial 1'!DJ45,'Trial 2'!DJ45,'Trial 3'!DJ45,'Trial 4'!DJ45,'Trial 5'!DJ45,'Trial 6'!DJ45,'Trial 7'!DJ45,'Trial 8'!DJ45)</f>
        <v>8609412.0658240132</v>
      </c>
      <c r="DK94" s="48">
        <f ca="1">SUM('Trial 1'!DK45,'Trial 2'!DK45,'Trial 3'!DK45,'Trial 4'!DK45,'Trial 5'!DK45,'Trial 6'!DK45,'Trial 7'!DK45,'Trial 8'!DK45)</f>
        <v>8600885.9504036307</v>
      </c>
      <c r="DL94" s="48">
        <f ca="1">SUM('Trial 1'!DL45,'Trial 2'!DL45,'Trial 3'!DL45,'Trial 4'!DL45,'Trial 5'!DL45,'Trial 6'!DL45,'Trial 7'!DL45,'Trial 8'!DL45)</f>
        <v>8592403.6847970895</v>
      </c>
      <c r="DM94" s="48">
        <f ca="1">SUM('Trial 1'!DM45,'Trial 2'!DM45,'Trial 3'!DM45,'Trial 4'!DM45,'Trial 5'!DM45,'Trial 6'!DM45,'Trial 7'!DM45,'Trial 8'!DM45)</f>
        <v>8583964.6248832978</v>
      </c>
      <c r="DN94" s="49">
        <f ca="1">SUM(DB94:DM94)</f>
        <v>103570739.20138989</v>
      </c>
      <c r="DO94" s="48">
        <f ca="1">SUM('Trial 1'!DO45,'Trial 2'!DO45,'Trial 3'!DO45,'Trial 4'!DO45,'Trial 5'!DO45,'Trial 6'!DO45,'Trial 7'!DO45,'Trial 8'!DO45)</f>
        <v>8575554.7728284933</v>
      </c>
      <c r="DP94" s="48">
        <f ca="1">SUM('Trial 1'!DP45,'Trial 2'!DP45,'Trial 3'!DP45,'Trial 4'!DP45,'Trial 5'!DP45,'Trial 6'!DP45,'Trial 7'!DP45,'Trial 8'!DP45)</f>
        <v>8567197.5295972228</v>
      </c>
      <c r="DQ94" s="48">
        <f ca="1">SUM('Trial 1'!DQ45,'Trial 2'!DQ45,'Trial 3'!DQ45,'Trial 4'!DQ45,'Trial 5'!DQ45,'Trial 6'!DQ45,'Trial 7'!DQ45,'Trial 8'!DQ45)</f>
        <v>8558856.9786797613</v>
      </c>
      <c r="DR94" s="48">
        <f ca="1">SUM('Trial 1'!DR45,'Trial 2'!DR45,'Trial 3'!DR45,'Trial 4'!DR45,'Trial 5'!DR45,'Trial 6'!DR45,'Trial 7'!DR45,'Trial 8'!DR45)</f>
        <v>8550547.9923664443</v>
      </c>
      <c r="DS94" s="48">
        <f ca="1">SUM('Trial 1'!DS45,'Trial 2'!DS45,'Trial 3'!DS45,'Trial 4'!DS45,'Trial 5'!DS45,'Trial 6'!DS45,'Trial 7'!DS45,'Trial 8'!DS45)</f>
        <v>8542277.1994426344</v>
      </c>
      <c r="DT94" s="48">
        <f ca="1">SUM('Trial 1'!DT45,'Trial 2'!DT45,'Trial 3'!DT45,'Trial 4'!DT45,'Trial 5'!DT45,'Trial 6'!DT45,'Trial 7'!DT45,'Trial 8'!DT45)</f>
        <v>8534008.9984258749</v>
      </c>
      <c r="DU94" s="48">
        <f ca="1">SUM('Trial 1'!DU45,'Trial 2'!DU45,'Trial 3'!DU45,'Trial 4'!DU45,'Trial 5'!DU45,'Trial 6'!DU45,'Trial 7'!DU45,'Trial 8'!DU45)</f>
        <v>8525752.5104383118</v>
      </c>
      <c r="DV94" s="48">
        <f ca="1">SUM('Trial 1'!DV45,'Trial 2'!DV45,'Trial 3'!DV45,'Trial 4'!DV45,'Trial 5'!DV45,'Trial 6'!DV45,'Trial 7'!DV45,'Trial 8'!DV45)</f>
        <v>8517527.2310504131</v>
      </c>
      <c r="DW94" s="48">
        <f ca="1">SUM('Trial 1'!DW45,'Trial 2'!DW45,'Trial 3'!DW45,'Trial 4'!DW45,'Trial 5'!DW45,'Trial 6'!DW45,'Trial 7'!DW45,'Trial 8'!DW45)</f>
        <v>8509332.5493001305</v>
      </c>
      <c r="DX94" s="48">
        <f ca="1">SUM('Trial 1'!DX45,'Trial 2'!DX45,'Trial 3'!DX45,'Trial 4'!DX45,'Trial 5'!DX45,'Trial 6'!DX45,'Trial 7'!DX45,'Trial 8'!DX45)</f>
        <v>8501176.9545456544</v>
      </c>
      <c r="DY94" s="48">
        <f ca="1">SUM('Trial 1'!DY45,'Trial 2'!DY45,'Trial 3'!DY45,'Trial 4'!DY45,'Trial 5'!DY45,'Trial 6'!DY45,'Trial 7'!DY45,'Trial 8'!DY45)</f>
        <v>8493028.2646115292</v>
      </c>
      <c r="DZ94" s="48">
        <f ca="1">SUM('Trial 1'!DZ45,'Trial 2'!DZ45,'Trial 3'!DZ45,'Trial 4'!DZ45,'Trial 5'!DZ45,'Trial 6'!DZ45,'Trial 7'!DZ45,'Trial 8'!DZ45)</f>
        <v>8484906.9842146821</v>
      </c>
      <c r="EA94" s="49">
        <f ca="1">SUM(DO94:DZ94)</f>
        <v>102360167.96550116</v>
      </c>
      <c r="EB94" s="48">
        <f ca="1">SUM('Trial 1'!EB45,'Trial 2'!EB45,'Trial 3'!EB45,'Trial 4'!EB45,'Trial 5'!EB45,'Trial 6'!EB45,'Trial 7'!EB45,'Trial 8'!EB45)</f>
        <v>8476808.509695489</v>
      </c>
      <c r="EC94" s="48">
        <f ca="1">SUM('Trial 1'!EC45,'Trial 2'!EC45,'Trial 3'!EC45,'Trial 4'!EC45,'Trial 5'!EC45,'Trial 6'!EC45,'Trial 7'!EC45,'Trial 8'!EC45)</f>
        <v>8468747.2554593422</v>
      </c>
      <c r="ED94" s="48">
        <f ca="1">SUM('Trial 1'!ED45,'Trial 2'!ED45,'Trial 3'!ED45,'Trial 4'!ED45,'Trial 5'!ED45,'Trial 6'!ED45,'Trial 7'!ED45,'Trial 8'!ED45)</f>
        <v>8460726.9883485157</v>
      </c>
      <c r="EE94" s="48">
        <f ca="1">SUM('Trial 1'!EE45,'Trial 2'!EE45,'Trial 3'!EE45,'Trial 4'!EE45,'Trial 5'!EE45,'Trial 6'!EE45,'Trial 7'!EE45,'Trial 8'!EE45)</f>
        <v>8452748.9029299356</v>
      </c>
      <c r="EF94" s="48">
        <f ca="1">SUM('Trial 1'!EF45,'Trial 2'!EF45,'Trial 3'!EF45,'Trial 4'!EF45,'Trial 5'!EF45,'Trial 6'!EF45,'Trial 7'!EF45,'Trial 8'!EF45)</f>
        <v>8444777.2793146037</v>
      </c>
      <c r="EG94" s="48">
        <f ca="1">SUM('Trial 1'!EG45,'Trial 2'!EG45,'Trial 3'!EG45,'Trial 4'!EG45,'Trial 5'!EG45,'Trial 6'!EG45,'Trial 7'!EG45,'Trial 8'!EG45)</f>
        <v>8436833.8498942964</v>
      </c>
      <c r="EH94" s="48">
        <f ca="1">SUM('Trial 1'!EH45,'Trial 2'!EH45,'Trial 3'!EH45,'Trial 4'!EH45,'Trial 5'!EH45,'Trial 6'!EH45,'Trial 7'!EH45,'Trial 8'!EH45)</f>
        <v>8428910.0839510038</v>
      </c>
      <c r="EI94" s="48">
        <f ca="1">SUM('Trial 1'!EI45,'Trial 2'!EI45,'Trial 3'!EI45,'Trial 4'!EI45,'Trial 5'!EI45,'Trial 6'!EI45,'Trial 7'!EI45,'Trial 8'!EI45)</f>
        <v>8421012.2979070432</v>
      </c>
      <c r="EJ94" s="48">
        <f ca="1">SUM('Trial 1'!EJ45,'Trial 2'!EJ45,'Trial 3'!EJ45,'Trial 4'!EJ45,'Trial 5'!EJ45,'Trial 6'!EJ45,'Trial 7'!EJ45,'Trial 8'!EJ45)</f>
        <v>8413140.4702123329</v>
      </c>
      <c r="EK94" s="48">
        <f ca="1">SUM('Trial 1'!EK45,'Trial 2'!EK45,'Trial 3'!EK45,'Trial 4'!EK45,'Trial 5'!EK45,'Trial 6'!EK45,'Trial 7'!EK45,'Trial 8'!EK45)</f>
        <v>8405310.706797272</v>
      </c>
      <c r="EL94" s="48">
        <f ca="1">SUM('Trial 1'!EL45,'Trial 2'!EL45,'Trial 3'!EL45,'Trial 4'!EL45,'Trial 5'!EL45,'Trial 6'!EL45,'Trial 7'!EL45,'Trial 8'!EL45)</f>
        <v>8397522.3633340523</v>
      </c>
      <c r="EM94" s="48">
        <f ca="1">SUM('Trial 1'!EM45,'Trial 2'!EM45,'Trial 3'!EM45,'Trial 4'!EM45,'Trial 5'!EM45,'Trial 6'!EM45,'Trial 7'!EM45,'Trial 8'!EM45)</f>
        <v>8389767.2345843278</v>
      </c>
      <c r="EN94" s="49">
        <f ca="1">SUM(EB94:EM94)</f>
        <v>101196305.94242823</v>
      </c>
    </row>
    <row r="95" spans="1:144" ht="12.75" customHeight="1" x14ac:dyDescent="0.2">
      <c r="A95" s="2" t="str">
        <f>Labels!B38</f>
        <v>Employment</v>
      </c>
    </row>
    <row r="96" spans="1:144" ht="12.75" customHeight="1" x14ac:dyDescent="0.2">
      <c r="A96" s="47" t="str">
        <f>Labels!D96</f>
        <v>Trials</v>
      </c>
      <c r="B96" s="19" t="str">
        <f>ZZZ__FnCalls!F7</f>
        <v>MMM 2010</v>
      </c>
      <c r="C96" s="20" t="str">
        <f>ZZZ__FnCalls!F8</f>
        <v>MMM 2010</v>
      </c>
      <c r="D96" s="20" t="str">
        <f>ZZZ__FnCalls!F9</f>
        <v>MMM 2010</v>
      </c>
      <c r="E96" s="20" t="str">
        <f>ZZZ__FnCalls!F10</f>
        <v>MMM 2010</v>
      </c>
      <c r="F96" s="20" t="str">
        <f>ZZZ__FnCalls!F11</f>
        <v>MMM 2010</v>
      </c>
      <c r="G96" s="20" t="str">
        <f>ZZZ__FnCalls!F12</f>
        <v>MMM 2010</v>
      </c>
      <c r="H96" s="20" t="str">
        <f>ZZZ__FnCalls!F13</f>
        <v>MMM 2010</v>
      </c>
      <c r="I96" s="20" t="str">
        <f>ZZZ__FnCalls!F14</f>
        <v>MMM 2010</v>
      </c>
      <c r="J96" s="20" t="str">
        <f>ZZZ__FnCalls!F15</f>
        <v>MMM 2010</v>
      </c>
      <c r="K96" s="20" t="str">
        <f>ZZZ__FnCalls!F16</f>
        <v>MMM 2010</v>
      </c>
      <c r="L96" s="20" t="str">
        <f>ZZZ__FnCalls!F17</f>
        <v>MMM 2010</v>
      </c>
      <c r="M96" s="20" t="str">
        <f>ZZZ__FnCalls!F18</f>
        <v>MMM 2010</v>
      </c>
      <c r="N96" s="21" t="str">
        <f>ZZZ__FnCalls!H7</f>
        <v>2010</v>
      </c>
      <c r="O96" s="20" t="str">
        <f>ZZZ__FnCalls!F19</f>
        <v>MMM 2011</v>
      </c>
      <c r="P96" s="20" t="str">
        <f>ZZZ__FnCalls!F20</f>
        <v>MMM 2011</v>
      </c>
      <c r="Q96" s="20" t="str">
        <f>ZZZ__FnCalls!F21</f>
        <v>MMM 2011</v>
      </c>
      <c r="R96" s="20" t="str">
        <f>ZZZ__FnCalls!F22</f>
        <v>MMM 2011</v>
      </c>
      <c r="S96" s="20" t="str">
        <f>ZZZ__FnCalls!F23</f>
        <v>MMM 2011</v>
      </c>
      <c r="T96" s="20" t="str">
        <f>ZZZ__FnCalls!F24</f>
        <v>MMM 2011</v>
      </c>
      <c r="U96" s="20" t="str">
        <f>ZZZ__FnCalls!F25</f>
        <v>MMM 2011</v>
      </c>
      <c r="V96" s="20" t="str">
        <f>ZZZ__FnCalls!F26</f>
        <v>MMM 2011</v>
      </c>
      <c r="W96" s="20" t="str">
        <f>ZZZ__FnCalls!F27</f>
        <v>MMM 2011</v>
      </c>
      <c r="X96" s="20" t="str">
        <f>ZZZ__FnCalls!F28</f>
        <v>MMM 2011</v>
      </c>
      <c r="Y96" s="20" t="str">
        <f>ZZZ__FnCalls!F29</f>
        <v>MMM 2011</v>
      </c>
      <c r="Z96" s="20" t="str">
        <f>ZZZ__FnCalls!F30</f>
        <v>MMM 2011</v>
      </c>
      <c r="AA96" s="21" t="str">
        <f>ZZZ__FnCalls!H19</f>
        <v>2011</v>
      </c>
      <c r="AB96" s="20" t="str">
        <f>ZZZ__FnCalls!F31</f>
        <v>MMM 2012</v>
      </c>
      <c r="AC96" s="20" t="str">
        <f>ZZZ__FnCalls!F32</f>
        <v>MMM 2012</v>
      </c>
      <c r="AD96" s="20" t="str">
        <f>ZZZ__FnCalls!F33</f>
        <v>MMM 2012</v>
      </c>
      <c r="AE96" s="20" t="str">
        <f>ZZZ__FnCalls!F34</f>
        <v>MMM 2012</v>
      </c>
      <c r="AF96" s="20" t="str">
        <f>ZZZ__FnCalls!F35</f>
        <v>MMM 2012</v>
      </c>
      <c r="AG96" s="20" t="str">
        <f>ZZZ__FnCalls!F36</f>
        <v>MMM 2012</v>
      </c>
      <c r="AH96" s="20" t="str">
        <f>ZZZ__FnCalls!F37</f>
        <v>MMM 2012</v>
      </c>
      <c r="AI96" s="20" t="str">
        <f>ZZZ__FnCalls!F38</f>
        <v>MMM 2012</v>
      </c>
      <c r="AJ96" s="20" t="str">
        <f>ZZZ__FnCalls!F39</f>
        <v>MMM 2012</v>
      </c>
      <c r="AK96" s="20" t="str">
        <f>ZZZ__FnCalls!F40</f>
        <v>MMM 2012</v>
      </c>
      <c r="AL96" s="20" t="str">
        <f>ZZZ__FnCalls!F41</f>
        <v>MMM 2012</v>
      </c>
      <c r="AM96" s="20" t="str">
        <f>ZZZ__FnCalls!F42</f>
        <v>MMM 2012</v>
      </c>
      <c r="AN96" s="21" t="str">
        <f>ZZZ__FnCalls!H31</f>
        <v>2012</v>
      </c>
      <c r="AO96" s="20" t="str">
        <f>ZZZ__FnCalls!F43</f>
        <v>MMM 2013</v>
      </c>
      <c r="AP96" s="20" t="str">
        <f>ZZZ__FnCalls!F44</f>
        <v>MMM 2013</v>
      </c>
      <c r="AQ96" s="20" t="str">
        <f>ZZZ__FnCalls!F45</f>
        <v>MMM 2013</v>
      </c>
      <c r="AR96" s="20" t="str">
        <f>ZZZ__FnCalls!F46</f>
        <v>MMM 2013</v>
      </c>
      <c r="AS96" s="20" t="str">
        <f>ZZZ__FnCalls!F47</f>
        <v>MMM 2013</v>
      </c>
      <c r="AT96" s="20" t="str">
        <f>ZZZ__FnCalls!F48</f>
        <v>MMM 2013</v>
      </c>
      <c r="AU96" s="20" t="str">
        <f>ZZZ__FnCalls!F49</f>
        <v>MMM 2013</v>
      </c>
      <c r="AV96" s="20" t="str">
        <f>ZZZ__FnCalls!F50</f>
        <v>MMM 2013</v>
      </c>
      <c r="AW96" s="20" t="str">
        <f>ZZZ__FnCalls!F51</f>
        <v>MMM 2013</v>
      </c>
      <c r="AX96" s="20" t="str">
        <f>ZZZ__FnCalls!F52</f>
        <v>MMM 2013</v>
      </c>
      <c r="AY96" s="20" t="str">
        <f>ZZZ__FnCalls!F53</f>
        <v>MMM 2013</v>
      </c>
      <c r="AZ96" s="20" t="str">
        <f>ZZZ__FnCalls!F54</f>
        <v>MMM 2013</v>
      </c>
      <c r="BA96" s="21" t="str">
        <f>ZZZ__FnCalls!H43</f>
        <v>2013</v>
      </c>
      <c r="BB96" s="20" t="str">
        <f>ZZZ__FnCalls!F55</f>
        <v>MMM 2014</v>
      </c>
      <c r="BC96" s="20" t="str">
        <f>ZZZ__FnCalls!F56</f>
        <v>MMM 2014</v>
      </c>
      <c r="BD96" s="20" t="str">
        <f>ZZZ__FnCalls!F57</f>
        <v>MMM 2014</v>
      </c>
      <c r="BE96" s="20" t="str">
        <f>ZZZ__FnCalls!F58</f>
        <v>MMM 2014</v>
      </c>
      <c r="BF96" s="20" t="str">
        <f>ZZZ__FnCalls!F59</f>
        <v>MMM 2014</v>
      </c>
      <c r="BG96" s="20" t="str">
        <f>ZZZ__FnCalls!F60</f>
        <v>MMM 2014</v>
      </c>
      <c r="BH96" s="20" t="str">
        <f>ZZZ__FnCalls!F61</f>
        <v>MMM 2014</v>
      </c>
      <c r="BI96" s="20" t="str">
        <f>ZZZ__FnCalls!F62</f>
        <v>MMM 2014</v>
      </c>
      <c r="BJ96" s="20" t="str">
        <f>ZZZ__FnCalls!F63</f>
        <v>MMM 2014</v>
      </c>
      <c r="BK96" s="20" t="str">
        <f>ZZZ__FnCalls!F64</f>
        <v>MMM 2014</v>
      </c>
      <c r="BL96" s="20" t="str">
        <f>ZZZ__FnCalls!F65</f>
        <v>MMM 2014</v>
      </c>
      <c r="BM96" s="20" t="str">
        <f>ZZZ__FnCalls!F66</f>
        <v>MMM 2014</v>
      </c>
      <c r="BN96" s="21" t="str">
        <f>ZZZ__FnCalls!H55</f>
        <v>2014</v>
      </c>
      <c r="BO96" s="20" t="str">
        <f>ZZZ__FnCalls!F67</f>
        <v>MMM 2015</v>
      </c>
      <c r="BP96" s="20" t="str">
        <f>ZZZ__FnCalls!F68</f>
        <v>MMM 2015</v>
      </c>
      <c r="BQ96" s="20" t="str">
        <f>ZZZ__FnCalls!F69</f>
        <v>MMM 2015</v>
      </c>
      <c r="BR96" s="20" t="str">
        <f>ZZZ__FnCalls!F70</f>
        <v>MMM 2015</v>
      </c>
      <c r="BS96" s="20" t="str">
        <f>ZZZ__FnCalls!F71</f>
        <v>MMM 2015</v>
      </c>
      <c r="BT96" s="20" t="str">
        <f>ZZZ__FnCalls!F72</f>
        <v>MMM 2015</v>
      </c>
      <c r="BU96" s="20" t="str">
        <f>ZZZ__FnCalls!F73</f>
        <v>MMM 2015</v>
      </c>
      <c r="BV96" s="20" t="str">
        <f>ZZZ__FnCalls!F74</f>
        <v>MMM 2015</v>
      </c>
      <c r="BW96" s="20" t="str">
        <f>ZZZ__FnCalls!F75</f>
        <v>MMM 2015</v>
      </c>
      <c r="BX96" s="20" t="str">
        <f>ZZZ__FnCalls!F76</f>
        <v>MMM 2015</v>
      </c>
      <c r="BY96" s="20" t="str">
        <f>ZZZ__FnCalls!F77</f>
        <v>MMM 2015</v>
      </c>
      <c r="BZ96" s="20" t="str">
        <f>ZZZ__FnCalls!F78</f>
        <v>MMM 2015</v>
      </c>
      <c r="CA96" s="21" t="str">
        <f>ZZZ__FnCalls!H67</f>
        <v>2015</v>
      </c>
      <c r="CB96" s="20" t="str">
        <f>ZZZ__FnCalls!F79</f>
        <v>MMM 2016</v>
      </c>
      <c r="CC96" s="20" t="str">
        <f>ZZZ__FnCalls!F80</f>
        <v>MMM 2016</v>
      </c>
      <c r="CD96" s="20" t="str">
        <f>ZZZ__FnCalls!F81</f>
        <v>MMM 2016</v>
      </c>
      <c r="CE96" s="20" t="str">
        <f>ZZZ__FnCalls!F82</f>
        <v>MMM 2016</v>
      </c>
      <c r="CF96" s="20" t="str">
        <f>ZZZ__FnCalls!F83</f>
        <v>MMM 2016</v>
      </c>
      <c r="CG96" s="20" t="str">
        <f>ZZZ__FnCalls!F84</f>
        <v>MMM 2016</v>
      </c>
      <c r="CH96" s="20" t="str">
        <f>ZZZ__FnCalls!F85</f>
        <v>MMM 2016</v>
      </c>
      <c r="CI96" s="20" t="str">
        <f>ZZZ__FnCalls!F86</f>
        <v>MMM 2016</v>
      </c>
      <c r="CJ96" s="20" t="str">
        <f>ZZZ__FnCalls!F87</f>
        <v>MMM 2016</v>
      </c>
      <c r="CK96" s="20" t="str">
        <f>ZZZ__FnCalls!F88</f>
        <v>MMM 2016</v>
      </c>
      <c r="CL96" s="20" t="str">
        <f>ZZZ__FnCalls!F89</f>
        <v>MMM 2016</v>
      </c>
      <c r="CM96" s="20" t="str">
        <f>ZZZ__FnCalls!F90</f>
        <v>MMM 2016</v>
      </c>
      <c r="CN96" s="21" t="str">
        <f>ZZZ__FnCalls!H79</f>
        <v>2016</v>
      </c>
      <c r="CO96" s="20" t="str">
        <f>ZZZ__FnCalls!F91</f>
        <v>MMM 2017</v>
      </c>
      <c r="CP96" s="20" t="str">
        <f>ZZZ__FnCalls!F92</f>
        <v>MMM 2017</v>
      </c>
      <c r="CQ96" s="20" t="str">
        <f>ZZZ__FnCalls!F93</f>
        <v>MMM 2017</v>
      </c>
      <c r="CR96" s="20" t="str">
        <f>ZZZ__FnCalls!F94</f>
        <v>MMM 2017</v>
      </c>
      <c r="CS96" s="20" t="str">
        <f>ZZZ__FnCalls!F95</f>
        <v>MMM 2017</v>
      </c>
      <c r="CT96" s="20" t="str">
        <f>ZZZ__FnCalls!F96</f>
        <v>MMM 2017</v>
      </c>
      <c r="CU96" s="20" t="str">
        <f>ZZZ__FnCalls!F97</f>
        <v>MMM 2017</v>
      </c>
      <c r="CV96" s="20" t="str">
        <f>ZZZ__FnCalls!F98</f>
        <v>MMM 2017</v>
      </c>
      <c r="CW96" s="20" t="str">
        <f>ZZZ__FnCalls!F99</f>
        <v>MMM 2017</v>
      </c>
      <c r="CX96" s="20" t="str">
        <f>ZZZ__FnCalls!F100</f>
        <v>MMM 2017</v>
      </c>
      <c r="CY96" s="20" t="str">
        <f>ZZZ__FnCalls!F101</f>
        <v>MMM 2017</v>
      </c>
      <c r="CZ96" s="20" t="str">
        <f>ZZZ__FnCalls!F102</f>
        <v>MMM 2017</v>
      </c>
      <c r="DA96" s="21" t="str">
        <f>ZZZ__FnCalls!H91</f>
        <v>2017</v>
      </c>
      <c r="DB96" s="20" t="str">
        <f>ZZZ__FnCalls!F103</f>
        <v>MMM 2018</v>
      </c>
      <c r="DC96" s="20" t="str">
        <f>ZZZ__FnCalls!F104</f>
        <v>MMM 2018</v>
      </c>
      <c r="DD96" s="20" t="str">
        <f>ZZZ__FnCalls!F105</f>
        <v>MMM 2018</v>
      </c>
      <c r="DE96" s="20" t="str">
        <f>ZZZ__FnCalls!F106</f>
        <v>MMM 2018</v>
      </c>
      <c r="DF96" s="20" t="str">
        <f>ZZZ__FnCalls!F107</f>
        <v>MMM 2018</v>
      </c>
      <c r="DG96" s="20" t="str">
        <f>ZZZ__FnCalls!F108</f>
        <v>MMM 2018</v>
      </c>
      <c r="DH96" s="20" t="str">
        <f>ZZZ__FnCalls!F109</f>
        <v>MMM 2018</v>
      </c>
      <c r="DI96" s="20" t="str">
        <f>ZZZ__FnCalls!F110</f>
        <v>MMM 2018</v>
      </c>
      <c r="DJ96" s="20" t="str">
        <f>ZZZ__FnCalls!F111</f>
        <v>MMM 2018</v>
      </c>
      <c r="DK96" s="20" t="str">
        <f>ZZZ__FnCalls!F112</f>
        <v>MMM 2018</v>
      </c>
      <c r="DL96" s="20" t="str">
        <f>ZZZ__FnCalls!F113</f>
        <v>MMM 2018</v>
      </c>
      <c r="DM96" s="20" t="str">
        <f>ZZZ__FnCalls!F114</f>
        <v>MMM 2018</v>
      </c>
      <c r="DN96" s="21" t="str">
        <f>ZZZ__FnCalls!H103</f>
        <v>2018</v>
      </c>
      <c r="DO96" s="20" t="str">
        <f>ZZZ__FnCalls!F115</f>
        <v>MMM 2019</v>
      </c>
      <c r="DP96" s="20" t="str">
        <f>ZZZ__FnCalls!F116</f>
        <v>MMM 2019</v>
      </c>
      <c r="DQ96" s="20" t="str">
        <f>ZZZ__FnCalls!F117</f>
        <v>MMM 2019</v>
      </c>
      <c r="DR96" s="20" t="str">
        <f>ZZZ__FnCalls!F118</f>
        <v>MMM 2019</v>
      </c>
      <c r="DS96" s="20" t="str">
        <f>ZZZ__FnCalls!F119</f>
        <v>MMM 2019</v>
      </c>
      <c r="DT96" s="20" t="str">
        <f>ZZZ__FnCalls!F120</f>
        <v>MMM 2019</v>
      </c>
      <c r="DU96" s="20" t="str">
        <f>ZZZ__FnCalls!F121</f>
        <v>MMM 2019</v>
      </c>
      <c r="DV96" s="20" t="str">
        <f>ZZZ__FnCalls!F122</f>
        <v>MMM 2019</v>
      </c>
      <c r="DW96" s="20" t="str">
        <f>ZZZ__FnCalls!F123</f>
        <v>MMM 2019</v>
      </c>
      <c r="DX96" s="20" t="str">
        <f>ZZZ__FnCalls!F124</f>
        <v>MMM 2019</v>
      </c>
      <c r="DY96" s="20" t="str">
        <f>ZZZ__FnCalls!F125</f>
        <v>MMM 2019</v>
      </c>
      <c r="DZ96" s="20" t="str">
        <f>ZZZ__FnCalls!F126</f>
        <v>MMM 2019</v>
      </c>
      <c r="EA96" s="21" t="str">
        <f>ZZZ__FnCalls!H115</f>
        <v>2019</v>
      </c>
      <c r="EB96" s="20" t="str">
        <f>ZZZ__FnCalls!F127</f>
        <v>MMM 2020</v>
      </c>
      <c r="EC96" s="20" t="str">
        <f>ZZZ__FnCalls!F128</f>
        <v>MMM 2020</v>
      </c>
      <c r="ED96" s="20" t="str">
        <f>ZZZ__FnCalls!F129</f>
        <v>MMM 2020</v>
      </c>
      <c r="EE96" s="20" t="str">
        <f>ZZZ__FnCalls!F130</f>
        <v>MMM 2020</v>
      </c>
      <c r="EF96" s="20" t="str">
        <f>ZZZ__FnCalls!F131</f>
        <v>MMM 2020</v>
      </c>
      <c r="EG96" s="20" t="str">
        <f>ZZZ__FnCalls!F132</f>
        <v>MMM 2020</v>
      </c>
      <c r="EH96" s="20" t="str">
        <f>ZZZ__FnCalls!F133</f>
        <v>MMM 2020</v>
      </c>
      <c r="EI96" s="20" t="str">
        <f>ZZZ__FnCalls!F134</f>
        <v>MMM 2020</v>
      </c>
      <c r="EJ96" s="20" t="str">
        <f>ZZZ__FnCalls!F135</f>
        <v>MMM 2020</v>
      </c>
      <c r="EK96" s="20" t="str">
        <f>ZZZ__FnCalls!F136</f>
        <v>MMM 2020</v>
      </c>
      <c r="EL96" s="20" t="str">
        <f>ZZZ__FnCalls!F137</f>
        <v>MMM 2020</v>
      </c>
      <c r="EM96" s="20" t="str">
        <f>ZZZ__FnCalls!F138</f>
        <v>MMM 2020</v>
      </c>
      <c r="EN96" s="21" t="str">
        <f>ZZZ__FnCalls!H127</f>
        <v>2020</v>
      </c>
    </row>
    <row r="97" spans="1:144" ht="12.75" customHeight="1" x14ac:dyDescent="0.2">
      <c r="A97" s="7" t="str">
        <f>Labels!B96</f>
        <v>Trial 01</v>
      </c>
      <c r="B97" s="31">
        <f>'Trial 1'!B28</f>
        <v>140</v>
      </c>
      <c r="C97" s="31">
        <f>'Trial 1'!C28</f>
        <v>140</v>
      </c>
      <c r="D97" s="31">
        <f ca="1">'Trial 1'!D28</f>
        <v>139.99259279064398</v>
      </c>
      <c r="E97" s="31">
        <f ca="1">'Trial 1'!E28</f>
        <v>139.97789631848363</v>
      </c>
      <c r="F97" s="31">
        <f ca="1">'Trial 1'!F28</f>
        <v>139.95850754338073</v>
      </c>
      <c r="G97" s="31">
        <f ca="1">'Trial 1'!G28</f>
        <v>139.93324924277485</v>
      </c>
      <c r="H97" s="31">
        <f ca="1">'Trial 1'!H28</f>
        <v>139.90189092354362</v>
      </c>
      <c r="I97" s="31">
        <f ca="1">'Trial 1'!I28</f>
        <v>139.86524037980709</v>
      </c>
      <c r="J97" s="31">
        <f ca="1">'Trial 1'!J28</f>
        <v>139.82467977781482</v>
      </c>
      <c r="K97" s="31">
        <f ca="1">'Trial 1'!K28</f>
        <v>139.77871097413862</v>
      </c>
      <c r="L97" s="31">
        <f ca="1">'Trial 1'!L28</f>
        <v>139.72976014617586</v>
      </c>
      <c r="M97" s="31">
        <f ca="1">'Trial 1'!M28</f>
        <v>139.67590857852247</v>
      </c>
      <c r="N97" s="32">
        <f ca="1">'Trial 1'!M28</f>
        <v>139.67590857852247</v>
      </c>
      <c r="O97" s="31">
        <f ca="1">'Trial 1'!O28</f>
        <v>139.6187848730244</v>
      </c>
      <c r="P97" s="31">
        <f ca="1">'Trial 1'!P28</f>
        <v>139.5558974996427</v>
      </c>
      <c r="Q97" s="31">
        <f ca="1">'Trial 1'!Q28</f>
        <v>139.48789351123344</v>
      </c>
      <c r="R97" s="31">
        <f ca="1">'Trial 1'!R28</f>
        <v>139.41676900524655</v>
      </c>
      <c r="S97" s="31">
        <f ca="1">'Trial 1'!S28</f>
        <v>139.34069871494503</v>
      </c>
      <c r="T97" s="31">
        <f ca="1">'Trial 1'!T28</f>
        <v>139.2616888406823</v>
      </c>
      <c r="U97" s="31">
        <f ca="1">'Trial 1'!U28</f>
        <v>139.1797807529133</v>
      </c>
      <c r="V97" s="31">
        <f ca="1">'Trial 1'!V28</f>
        <v>139.09481152572982</v>
      </c>
      <c r="W97" s="31">
        <f ca="1">'Trial 1'!W28</f>
        <v>139.00664978430811</v>
      </c>
      <c r="X97" s="31">
        <f ca="1">'Trial 1'!X28</f>
        <v>138.91625389922007</v>
      </c>
      <c r="Y97" s="31">
        <f ca="1">'Trial 1'!Y28</f>
        <v>138.82106469017756</v>
      </c>
      <c r="Z97" s="31">
        <f ca="1">'Trial 1'!Z28</f>
        <v>138.72373222410286</v>
      </c>
      <c r="AA97" s="32">
        <f ca="1">'Trial 1'!Z28</f>
        <v>138.72373222410286</v>
      </c>
      <c r="AB97" s="31">
        <f ca="1">'Trial 1'!AB28</f>
        <v>138.62283867617739</v>
      </c>
      <c r="AC97" s="31">
        <f ca="1">'Trial 1'!AC28</f>
        <v>138.51880265354183</v>
      </c>
      <c r="AD97" s="31">
        <f ca="1">'Trial 1'!AD28</f>
        <v>138.41183129293685</v>
      </c>
      <c r="AE97" s="31">
        <f ca="1">'Trial 1'!AE28</f>
        <v>138.30278369927049</v>
      </c>
      <c r="AF97" s="31">
        <f ca="1">'Trial 1'!AF28</f>
        <v>138.19074417705207</v>
      </c>
      <c r="AG97" s="31">
        <f ca="1">'Trial 1'!AG28</f>
        <v>138.07668874731883</v>
      </c>
      <c r="AH97" s="31">
        <f ca="1">'Trial 1'!AH28</f>
        <v>137.95966313739552</v>
      </c>
      <c r="AI97" s="31">
        <f ca="1">'Trial 1'!AI28</f>
        <v>137.84020374939746</v>
      </c>
      <c r="AJ97" s="31">
        <f ca="1">'Trial 1'!AJ28</f>
        <v>137.71838179979935</v>
      </c>
      <c r="AK97" s="31">
        <f ca="1">'Trial 1'!AK28</f>
        <v>137.59627572037934</v>
      </c>
      <c r="AL97" s="31">
        <f ca="1">'Trial 1'!AL28</f>
        <v>137.47154149838477</v>
      </c>
      <c r="AM97" s="31">
        <f ca="1">'Trial 1'!AM28</f>
        <v>137.34640742366037</v>
      </c>
      <c r="AN97" s="32">
        <f ca="1">'Trial 1'!AM28</f>
        <v>137.34640742366037</v>
      </c>
      <c r="AO97" s="31">
        <f ca="1">'Trial 1'!AO28</f>
        <v>137.21877713338455</v>
      </c>
      <c r="AP97" s="31">
        <f ca="1">'Trial 1'!AP28</f>
        <v>137.08751677636897</v>
      </c>
      <c r="AQ97" s="31">
        <f ca="1">'Trial 1'!AQ28</f>
        <v>136.9545918058588</v>
      </c>
      <c r="AR97" s="31">
        <f ca="1">'Trial 1'!AR28</f>
        <v>136.81941562496556</v>
      </c>
      <c r="AS97" s="31">
        <f ca="1">'Trial 1'!AS28</f>
        <v>136.68315079137366</v>
      </c>
      <c r="AT97" s="31">
        <f ca="1">'Trial 1'!AT28</f>
        <v>136.54412669687053</v>
      </c>
      <c r="AU97" s="31">
        <f ca="1">'Trial 1'!AU28</f>
        <v>136.40396595093918</v>
      </c>
      <c r="AV97" s="31">
        <f ca="1">'Trial 1'!AV28</f>
        <v>136.26211359321161</v>
      </c>
      <c r="AW97" s="31">
        <f ca="1">'Trial 1'!AW28</f>
        <v>136.11913439437453</v>
      </c>
      <c r="AX97" s="31">
        <f ca="1">'Trial 1'!AX28</f>
        <v>135.97519314024888</v>
      </c>
      <c r="AY97" s="31">
        <f ca="1">'Trial 1'!AY28</f>
        <v>135.8307719220013</v>
      </c>
      <c r="AZ97" s="31">
        <f ca="1">'Trial 1'!AZ28</f>
        <v>135.685197187287</v>
      </c>
      <c r="BA97" s="32">
        <f ca="1">'Trial 1'!AZ28</f>
        <v>135.685197187287</v>
      </c>
      <c r="BB97" s="31">
        <f ca="1">'Trial 1'!BB28</f>
        <v>135.53752012106531</v>
      </c>
      <c r="BC97" s="31">
        <f ca="1">'Trial 1'!BC28</f>
        <v>135.38862686438725</v>
      </c>
      <c r="BD97" s="31">
        <f ca="1">'Trial 1'!BD28</f>
        <v>135.23830021787094</v>
      </c>
      <c r="BE97" s="31">
        <f ca="1">'Trial 1'!BE28</f>
        <v>135.08857955320912</v>
      </c>
      <c r="BF97" s="31">
        <f ca="1">'Trial 1'!BF28</f>
        <v>134.93751805009873</v>
      </c>
      <c r="BG97" s="31">
        <f ca="1">'Trial 1'!BG28</f>
        <v>134.78589830121425</v>
      </c>
      <c r="BH97" s="31">
        <f ca="1">'Trial 1'!BH28</f>
        <v>134.63384423885722</v>
      </c>
      <c r="BI97" s="31">
        <f ca="1">'Trial 1'!BI28</f>
        <v>134.48216443483548</v>
      </c>
      <c r="BJ97" s="31">
        <f ca="1">'Trial 1'!BJ28</f>
        <v>134.32877000506338</v>
      </c>
      <c r="BK97" s="31">
        <f ca="1">'Trial 1'!BK28</f>
        <v>134.17424069994544</v>
      </c>
      <c r="BL97" s="31">
        <f ca="1">'Trial 1'!BL28</f>
        <v>134.01836404868047</v>
      </c>
      <c r="BM97" s="31">
        <f ca="1">'Trial 1'!BM28</f>
        <v>133.86152671866012</v>
      </c>
      <c r="BN97" s="32">
        <f ca="1">'Trial 1'!BM28</f>
        <v>133.86152671866012</v>
      </c>
      <c r="BO97" s="31">
        <f ca="1">'Trial 1'!BO28</f>
        <v>133.70274574854889</v>
      </c>
      <c r="BP97" s="31">
        <f ca="1">'Trial 1'!BP28</f>
        <v>133.54300133110229</v>
      </c>
      <c r="BQ97" s="31">
        <f ca="1">'Trial 1'!BQ28</f>
        <v>133.38327197208281</v>
      </c>
      <c r="BR97" s="31">
        <f ca="1">'Trial 1'!BR28</f>
        <v>133.22460437409575</v>
      </c>
      <c r="BS97" s="31">
        <f ca="1">'Trial 1'!BS28</f>
        <v>133.06621409380526</v>
      </c>
      <c r="BT97" s="31">
        <f ca="1">'Trial 1'!BT28</f>
        <v>132.90796343992147</v>
      </c>
      <c r="BU97" s="31">
        <f ca="1">'Trial 1'!BU28</f>
        <v>132.74783879577663</v>
      </c>
      <c r="BV97" s="31">
        <f ca="1">'Trial 1'!BV28</f>
        <v>132.58705084664149</v>
      </c>
      <c r="BW97" s="31">
        <f ca="1">'Trial 1'!BW28</f>
        <v>132.42649444745268</v>
      </c>
      <c r="BX97" s="31">
        <f ca="1">'Trial 1'!BX28</f>
        <v>132.26493184086681</v>
      </c>
      <c r="BY97" s="31">
        <f ca="1">'Trial 1'!BY28</f>
        <v>132.1028817733567</v>
      </c>
      <c r="BZ97" s="31">
        <f ca="1">'Trial 1'!BZ28</f>
        <v>131.93984891717153</v>
      </c>
      <c r="CA97" s="32">
        <f ca="1">'Trial 1'!BZ28</f>
        <v>131.93984891717153</v>
      </c>
      <c r="CB97" s="31">
        <f ca="1">'Trial 1'!CB28</f>
        <v>131.77591812380683</v>
      </c>
      <c r="CC97" s="31">
        <f ca="1">'Trial 1'!CC28</f>
        <v>131.61171827919767</v>
      </c>
      <c r="CD97" s="31">
        <f ca="1">'Trial 1'!CD28</f>
        <v>131.44653922876068</v>
      </c>
      <c r="CE97" s="31">
        <f ca="1">'Trial 1'!CE28</f>
        <v>131.282505018108</v>
      </c>
      <c r="CF97" s="31">
        <f ca="1">'Trial 1'!CF28</f>
        <v>131.11861696572805</v>
      </c>
      <c r="CG97" s="31">
        <f ca="1">'Trial 1'!CG28</f>
        <v>130.95343848921888</v>
      </c>
      <c r="CH97" s="31">
        <f ca="1">'Trial 1'!CH28</f>
        <v>130.78700475832676</v>
      </c>
      <c r="CI97" s="31">
        <f ca="1">'Trial 1'!CI28</f>
        <v>130.62128135100423</v>
      </c>
      <c r="CJ97" s="31">
        <f ca="1">'Trial 1'!CJ28</f>
        <v>130.45449998662863</v>
      </c>
      <c r="CK97" s="31">
        <f ca="1">'Trial 1'!CK28</f>
        <v>130.28695687093531</v>
      </c>
      <c r="CL97" s="31">
        <f ca="1">'Trial 1'!CL28</f>
        <v>130.12046481656682</v>
      </c>
      <c r="CM97" s="31">
        <f ca="1">'Trial 1'!CM28</f>
        <v>129.95428731953555</v>
      </c>
      <c r="CN97" s="32">
        <f ca="1">'Trial 1'!CM28</f>
        <v>129.95428731953555</v>
      </c>
      <c r="CO97" s="31">
        <f ca="1">'Trial 1'!CO28</f>
        <v>129.78832596862375</v>
      </c>
      <c r="CP97" s="31">
        <f ca="1">'Trial 1'!CP28</f>
        <v>129.6242626083457</v>
      </c>
      <c r="CQ97" s="31">
        <f ca="1">'Trial 1'!CQ28</f>
        <v>129.461291070057</v>
      </c>
      <c r="CR97" s="31">
        <f ca="1">'Trial 1'!CR28</f>
        <v>129.29882519556384</v>
      </c>
      <c r="CS97" s="31">
        <f ca="1">'Trial 1'!CS28</f>
        <v>129.13610103681899</v>
      </c>
      <c r="CT97" s="31">
        <f ca="1">'Trial 1'!CT28</f>
        <v>128.97515206631732</v>
      </c>
      <c r="CU97" s="31">
        <f ca="1">'Trial 1'!CU28</f>
        <v>128.81525495648546</v>
      </c>
      <c r="CV97" s="31">
        <f ca="1">'Trial 1'!CV28</f>
        <v>128.65690472272357</v>
      </c>
      <c r="CW97" s="31">
        <f ca="1">'Trial 1'!CW28</f>
        <v>128.4995921721395</v>
      </c>
      <c r="CX97" s="31">
        <f ca="1">'Trial 1'!CX28</f>
        <v>128.34366574147739</v>
      </c>
      <c r="CY97" s="31">
        <f ca="1">'Trial 1'!CY28</f>
        <v>128.18733404078102</v>
      </c>
      <c r="CZ97" s="31">
        <f ca="1">'Trial 1'!CZ28</f>
        <v>128.03196636445762</v>
      </c>
      <c r="DA97" s="32">
        <f ca="1">'Trial 1'!CZ28</f>
        <v>128.03196636445762</v>
      </c>
      <c r="DB97" s="31">
        <f ca="1">'Trial 1'!DB28</f>
        <v>127.87562413816227</v>
      </c>
      <c r="DC97" s="31">
        <f ca="1">'Trial 1'!DC28</f>
        <v>127.72055411351901</v>
      </c>
      <c r="DD97" s="31">
        <f ca="1">'Trial 1'!DD28</f>
        <v>127.56638217337184</v>
      </c>
      <c r="DE97" s="31">
        <f ca="1">'Trial 1'!DE28</f>
        <v>127.41310792335635</v>
      </c>
      <c r="DF97" s="31">
        <f ca="1">'Trial 1'!DF28</f>
        <v>127.25952549129708</v>
      </c>
      <c r="DG97" s="31">
        <f ca="1">'Trial 1'!DG28</f>
        <v>127.10575895326856</v>
      </c>
      <c r="DH97" s="31">
        <f ca="1">'Trial 1'!DH28</f>
        <v>126.95307191484703</v>
      </c>
      <c r="DI97" s="31">
        <f ca="1">'Trial 1'!DI28</f>
        <v>126.80172788328443</v>
      </c>
      <c r="DJ97" s="31">
        <f ca="1">'Trial 1'!DJ28</f>
        <v>126.65210243012798</v>
      </c>
      <c r="DK97" s="31">
        <f ca="1">'Trial 1'!DK28</f>
        <v>126.50173600418292</v>
      </c>
      <c r="DL97" s="31">
        <f ca="1">'Trial 1'!DL28</f>
        <v>126.35335386958168</v>
      </c>
      <c r="DM97" s="31">
        <f ca="1">'Trial 1'!DM28</f>
        <v>126.20626329453108</v>
      </c>
      <c r="DN97" s="32">
        <f ca="1">'Trial 1'!DM28</f>
        <v>126.20626329453108</v>
      </c>
      <c r="DO97" s="31">
        <f ca="1">'Trial 1'!DO28</f>
        <v>126.06000810811919</v>
      </c>
      <c r="DP97" s="31">
        <f ca="1">'Trial 1'!DP28</f>
        <v>125.91413101072233</v>
      </c>
      <c r="DQ97" s="31">
        <f ca="1">'Trial 1'!DQ28</f>
        <v>125.76896399626537</v>
      </c>
      <c r="DR97" s="31">
        <f ca="1">'Trial 1'!DR28</f>
        <v>125.62450937383737</v>
      </c>
      <c r="DS97" s="31">
        <f ca="1">'Trial 1'!DS28</f>
        <v>125.48123400017253</v>
      </c>
      <c r="DT97" s="31">
        <f ca="1">'Trial 1'!DT28</f>
        <v>125.33901739682943</v>
      </c>
      <c r="DU97" s="31">
        <f ca="1">'Trial 1'!DU28</f>
        <v>125.19742331184243</v>
      </c>
      <c r="DV97" s="31">
        <f ca="1">'Trial 1'!DV28</f>
        <v>125.05673044486568</v>
      </c>
      <c r="DW97" s="31">
        <f ca="1">'Trial 1'!DW28</f>
        <v>124.91622161735413</v>
      </c>
      <c r="DX97" s="31">
        <f ca="1">'Trial 1'!DX28</f>
        <v>124.77543700920484</v>
      </c>
      <c r="DY97" s="31">
        <f ca="1">'Trial 1'!DY28</f>
        <v>124.63459432876476</v>
      </c>
      <c r="DZ97" s="31">
        <f ca="1">'Trial 1'!DZ28</f>
        <v>124.49435669485504</v>
      </c>
      <c r="EA97" s="32">
        <f ca="1">'Trial 1'!DZ28</f>
        <v>124.49435669485504</v>
      </c>
      <c r="EB97" s="31">
        <f ca="1">'Trial 1'!EB28</f>
        <v>124.35426089579133</v>
      </c>
      <c r="EC97" s="31">
        <f ca="1">'Trial 1'!EC28</f>
        <v>124.21586583310052</v>
      </c>
      <c r="ED97" s="31">
        <f ca="1">'Trial 1'!ED28</f>
        <v>124.07790880958262</v>
      </c>
      <c r="EE97" s="31">
        <f ca="1">'Trial 1'!EE28</f>
        <v>123.94015711620503</v>
      </c>
      <c r="EF97" s="31">
        <f ca="1">'Trial 1'!EF28</f>
        <v>123.80293458535593</v>
      </c>
      <c r="EG97" s="31">
        <f ca="1">'Trial 1'!EG28</f>
        <v>123.66544549357191</v>
      </c>
      <c r="EH97" s="31">
        <f ca="1">'Trial 1'!EH28</f>
        <v>123.52710774250797</v>
      </c>
      <c r="EI97" s="31">
        <f ca="1">'Trial 1'!EI28</f>
        <v>123.3890575787041</v>
      </c>
      <c r="EJ97" s="31">
        <f ca="1">'Trial 1'!EJ28</f>
        <v>123.2528371056198</v>
      </c>
      <c r="EK97" s="31">
        <f ca="1">'Trial 1'!EK28</f>
        <v>123.11838636788102</v>
      </c>
      <c r="EL97" s="31">
        <f ca="1">'Trial 1'!EL28</f>
        <v>122.98477096819843</v>
      </c>
      <c r="EM97" s="31">
        <f ca="1">'Trial 1'!EM28</f>
        <v>122.85340628390708</v>
      </c>
      <c r="EN97" s="32">
        <f ca="1">'Trial 1'!EM28</f>
        <v>122.85340628390708</v>
      </c>
    </row>
    <row r="98" spans="1:144" ht="12.75" customHeight="1" x14ac:dyDescent="0.2">
      <c r="A98" s="11" t="str">
        <f>Labels!B97</f>
        <v>Trial 02</v>
      </c>
      <c r="B98" s="51">
        <f>'Trial 2'!B28</f>
        <v>140</v>
      </c>
      <c r="C98" s="51">
        <f>'Trial 2'!C28</f>
        <v>140</v>
      </c>
      <c r="D98" s="51">
        <f ca="1">'Trial 2'!D28</f>
        <v>139.99384801087592</v>
      </c>
      <c r="E98" s="51">
        <f ca="1">'Trial 2'!E28</f>
        <v>139.98256482546645</v>
      </c>
      <c r="F98" s="51">
        <f ca="1">'Trial 2'!F28</f>
        <v>139.9649290693674</v>
      </c>
      <c r="G98" s="51">
        <f ca="1">'Trial 2'!G28</f>
        <v>139.94274441007346</v>
      </c>
      <c r="H98" s="51">
        <f ca="1">'Trial 2'!H28</f>
        <v>139.91624677966681</v>
      </c>
      <c r="I98" s="51">
        <f ca="1">'Trial 2'!I28</f>
        <v>139.883293968647</v>
      </c>
      <c r="J98" s="51">
        <f ca="1">'Trial 2'!J28</f>
        <v>139.84477300376753</v>
      </c>
      <c r="K98" s="51">
        <f ca="1">'Trial 2'!K28</f>
        <v>139.80216396193566</v>
      </c>
      <c r="L98" s="51">
        <f ca="1">'Trial 2'!L28</f>
        <v>139.75452907075675</v>
      </c>
      <c r="M98" s="51">
        <f ca="1">'Trial 2'!M28</f>
        <v>139.70278738449306</v>
      </c>
      <c r="N98" s="52">
        <f ca="1">'Trial 2'!M28</f>
        <v>139.70278738449306</v>
      </c>
      <c r="O98" s="51">
        <f ca="1">'Trial 2'!O28</f>
        <v>139.64661968256468</v>
      </c>
      <c r="P98" s="51">
        <f ca="1">'Trial 2'!P28</f>
        <v>139.58761306229476</v>
      </c>
      <c r="Q98" s="51">
        <f ca="1">'Trial 2'!Q28</f>
        <v>139.52454416610706</v>
      </c>
      <c r="R98" s="51">
        <f ca="1">'Trial 2'!R28</f>
        <v>139.45603073204884</v>
      </c>
      <c r="S98" s="51">
        <f ca="1">'Trial 2'!S28</f>
        <v>139.3837467564652</v>
      </c>
      <c r="T98" s="51">
        <f ca="1">'Trial 2'!T28</f>
        <v>139.30719093819428</v>
      </c>
      <c r="U98" s="51">
        <f ca="1">'Trial 2'!U28</f>
        <v>139.22767361463249</v>
      </c>
      <c r="V98" s="51">
        <f ca="1">'Trial 2'!V28</f>
        <v>139.1450647955831</v>
      </c>
      <c r="W98" s="51">
        <f ca="1">'Trial 2'!W28</f>
        <v>139.06043005349872</v>
      </c>
      <c r="X98" s="51">
        <f ca="1">'Trial 2'!X28</f>
        <v>138.97249979407974</v>
      </c>
      <c r="Y98" s="51">
        <f ca="1">'Trial 2'!Y28</f>
        <v>138.88130276701588</v>
      </c>
      <c r="Z98" s="51">
        <f ca="1">'Trial 2'!Z28</f>
        <v>138.78880654377539</v>
      </c>
      <c r="AA98" s="52">
        <f ca="1">'Trial 2'!Z28</f>
        <v>138.78880654377539</v>
      </c>
      <c r="AB98" s="51">
        <f ca="1">'Trial 2'!AB28</f>
        <v>138.69369182123015</v>
      </c>
      <c r="AC98" s="51">
        <f ca="1">'Trial 2'!AC28</f>
        <v>138.59661069239976</v>
      </c>
      <c r="AD98" s="51">
        <f ca="1">'Trial 2'!AD28</f>
        <v>138.49677772192106</v>
      </c>
      <c r="AE98" s="51">
        <f ca="1">'Trial 2'!AE28</f>
        <v>138.39450086216871</v>
      </c>
      <c r="AF98" s="51">
        <f ca="1">'Trial 2'!AF28</f>
        <v>138.29015878481573</v>
      </c>
      <c r="AG98" s="51">
        <f ca="1">'Trial 2'!AG28</f>
        <v>138.18467449896289</v>
      </c>
      <c r="AH98" s="51">
        <f ca="1">'Trial 2'!AH28</f>
        <v>138.07759615722304</v>
      </c>
      <c r="AI98" s="51">
        <f ca="1">'Trial 2'!AI28</f>
        <v>137.96782204413594</v>
      </c>
      <c r="AJ98" s="51">
        <f ca="1">'Trial 2'!AJ28</f>
        <v>137.85577726955188</v>
      </c>
      <c r="AK98" s="51">
        <f ca="1">'Trial 2'!AK28</f>
        <v>137.74084159827328</v>
      </c>
      <c r="AL98" s="51">
        <f ca="1">'Trial 2'!AL28</f>
        <v>137.62409969836233</v>
      </c>
      <c r="AM98" s="51">
        <f ca="1">'Trial 2'!AM28</f>
        <v>137.50389474459845</v>
      </c>
      <c r="AN98" s="52">
        <f ca="1">'Trial 2'!AM28</f>
        <v>137.50389474459845</v>
      </c>
      <c r="AO98" s="51">
        <f ca="1">'Trial 2'!AO28</f>
        <v>137.38197681923356</v>
      </c>
      <c r="AP98" s="51">
        <f ca="1">'Trial 2'!AP28</f>
        <v>137.25721336996358</v>
      </c>
      <c r="AQ98" s="51">
        <f ca="1">'Trial 2'!AQ28</f>
        <v>137.13090747709515</v>
      </c>
      <c r="AR98" s="51">
        <f ca="1">'Trial 2'!AR28</f>
        <v>137.00236609679519</v>
      </c>
      <c r="AS98" s="51">
        <f ca="1">'Trial 2'!AS28</f>
        <v>136.87361900058738</v>
      </c>
      <c r="AT98" s="51">
        <f ca="1">'Trial 2'!AT28</f>
        <v>136.74335964917466</v>
      </c>
      <c r="AU98" s="51">
        <f ca="1">'Trial 2'!AU28</f>
        <v>136.61118017615004</v>
      </c>
      <c r="AV98" s="51">
        <f ca="1">'Trial 2'!AV28</f>
        <v>136.47689640372505</v>
      </c>
      <c r="AW98" s="51">
        <f ca="1">'Trial 2'!AW28</f>
        <v>136.34144579411091</v>
      </c>
      <c r="AX98" s="51">
        <f ca="1">'Trial 2'!AX28</f>
        <v>136.20439355652692</v>
      </c>
      <c r="AY98" s="51">
        <f ca="1">'Trial 2'!AY28</f>
        <v>136.06715149281538</v>
      </c>
      <c r="AZ98" s="51">
        <f ca="1">'Trial 2'!AZ28</f>
        <v>135.92933229567427</v>
      </c>
      <c r="BA98" s="52">
        <f ca="1">'Trial 2'!AZ28</f>
        <v>135.92933229567427</v>
      </c>
      <c r="BB98" s="51">
        <f ca="1">'Trial 2'!BB28</f>
        <v>135.79034966727968</v>
      </c>
      <c r="BC98" s="51">
        <f ca="1">'Trial 2'!BC28</f>
        <v>135.65022600903313</v>
      </c>
      <c r="BD98" s="51">
        <f ca="1">'Trial 2'!BD28</f>
        <v>135.50852470607168</v>
      </c>
      <c r="BE98" s="51">
        <f ca="1">'Trial 2'!BE28</f>
        <v>135.36749938840973</v>
      </c>
      <c r="BF98" s="51">
        <f ca="1">'Trial 2'!BF28</f>
        <v>135.22567456631609</v>
      </c>
      <c r="BG98" s="51">
        <f ca="1">'Trial 2'!BG28</f>
        <v>135.08143145911723</v>
      </c>
      <c r="BH98" s="51">
        <f ca="1">'Trial 2'!BH28</f>
        <v>134.93575948585303</v>
      </c>
      <c r="BI98" s="51">
        <f ca="1">'Trial 2'!BI28</f>
        <v>134.78850012999919</v>
      </c>
      <c r="BJ98" s="51">
        <f ca="1">'Trial 2'!BJ28</f>
        <v>134.64045062500674</v>
      </c>
      <c r="BK98" s="51">
        <f ca="1">'Trial 2'!BK28</f>
        <v>134.49201351388078</v>
      </c>
      <c r="BL98" s="51">
        <f ca="1">'Trial 2'!BL28</f>
        <v>134.34261566145096</v>
      </c>
      <c r="BM98" s="51">
        <f ca="1">'Trial 2'!BM28</f>
        <v>134.19162098548424</v>
      </c>
      <c r="BN98" s="52">
        <f ca="1">'Trial 2'!BM28</f>
        <v>134.19162098548424</v>
      </c>
      <c r="BO98" s="51">
        <f ca="1">'Trial 2'!BO28</f>
        <v>134.03893630743076</v>
      </c>
      <c r="BP98" s="51">
        <f ca="1">'Trial 2'!BP28</f>
        <v>133.88684373828389</v>
      </c>
      <c r="BQ98" s="51">
        <f ca="1">'Trial 2'!BQ28</f>
        <v>133.73407921175792</v>
      </c>
      <c r="BR98" s="51">
        <f ca="1">'Trial 2'!BR28</f>
        <v>133.58112683630432</v>
      </c>
      <c r="BS98" s="51">
        <f ca="1">'Trial 2'!BS28</f>
        <v>133.42650922688762</v>
      </c>
      <c r="BT98" s="51">
        <f ca="1">'Trial 2'!BT28</f>
        <v>133.27018433158872</v>
      </c>
      <c r="BU98" s="51">
        <f ca="1">'Trial 2'!BU28</f>
        <v>133.11397678330835</v>
      </c>
      <c r="BV98" s="51">
        <f ca="1">'Trial 2'!BV28</f>
        <v>132.95790964283029</v>
      </c>
      <c r="BW98" s="51">
        <f ca="1">'Trial 2'!BW28</f>
        <v>132.80124782251559</v>
      </c>
      <c r="BX98" s="51">
        <f ca="1">'Trial 2'!BX28</f>
        <v>132.64263017738236</v>
      </c>
      <c r="BY98" s="51">
        <f ca="1">'Trial 2'!BY28</f>
        <v>132.48423476496072</v>
      </c>
      <c r="BZ98" s="51">
        <f ca="1">'Trial 2'!BZ28</f>
        <v>132.32684322332179</v>
      </c>
      <c r="CA98" s="52">
        <f ca="1">'Trial 2'!BZ28</f>
        <v>132.32684322332179</v>
      </c>
      <c r="CB98" s="51">
        <f ca="1">'Trial 2'!CB28</f>
        <v>132.16897277628988</v>
      </c>
      <c r="CC98" s="51">
        <f ca="1">'Trial 2'!CC28</f>
        <v>132.0107818836405</v>
      </c>
      <c r="CD98" s="51">
        <f ca="1">'Trial 2'!CD28</f>
        <v>131.85238358607364</v>
      </c>
      <c r="CE98" s="51">
        <f ca="1">'Trial 2'!CE28</f>
        <v>131.69558580631951</v>
      </c>
      <c r="CF98" s="51">
        <f ca="1">'Trial 2'!CF28</f>
        <v>131.53919310006947</v>
      </c>
      <c r="CG98" s="51">
        <f ca="1">'Trial 2'!CG28</f>
        <v>131.38236888368297</v>
      </c>
      <c r="CH98" s="51">
        <f ca="1">'Trial 2'!CH28</f>
        <v>131.22676181043002</v>
      </c>
      <c r="CI98" s="51">
        <f ca="1">'Trial 2'!CI28</f>
        <v>131.0712298072672</v>
      </c>
      <c r="CJ98" s="51">
        <f ca="1">'Trial 2'!CJ28</f>
        <v>130.91396014098839</v>
      </c>
      <c r="CK98" s="51">
        <f ca="1">'Trial 2'!CK28</f>
        <v>130.7583233606446</v>
      </c>
      <c r="CL98" s="51">
        <f ca="1">'Trial 2'!CL28</f>
        <v>130.60104835534398</v>
      </c>
      <c r="CM98" s="51">
        <f ca="1">'Trial 2'!CM28</f>
        <v>130.44292668721155</v>
      </c>
      <c r="CN98" s="52">
        <f ca="1">'Trial 2'!CM28</f>
        <v>130.44292668721155</v>
      </c>
      <c r="CO98" s="51">
        <f ca="1">'Trial 2'!CO28</f>
        <v>130.28469192531878</v>
      </c>
      <c r="CP98" s="51">
        <f ca="1">'Trial 2'!CP28</f>
        <v>130.12519555617303</v>
      </c>
      <c r="CQ98" s="51">
        <f ca="1">'Trial 2'!CQ28</f>
        <v>129.96601672739411</v>
      </c>
      <c r="CR98" s="51">
        <f ca="1">'Trial 2'!CR28</f>
        <v>129.80759897256348</v>
      </c>
      <c r="CS98" s="51">
        <f ca="1">'Trial 2'!CS28</f>
        <v>129.6498286885377</v>
      </c>
      <c r="CT98" s="51">
        <f ca="1">'Trial 2'!CT28</f>
        <v>129.49345515701555</v>
      </c>
      <c r="CU98" s="51">
        <f ca="1">'Trial 2'!CU28</f>
        <v>129.33685670935893</v>
      </c>
      <c r="CV98" s="51">
        <f ca="1">'Trial 2'!CV28</f>
        <v>129.1793976041165</v>
      </c>
      <c r="CW98" s="51">
        <f ca="1">'Trial 2'!CW28</f>
        <v>129.02298228221164</v>
      </c>
      <c r="CX98" s="51">
        <f ca="1">'Trial 2'!CX28</f>
        <v>128.86634748367416</v>
      </c>
      <c r="CY98" s="51">
        <f ca="1">'Trial 2'!CY28</f>
        <v>128.70937781649522</v>
      </c>
      <c r="CZ98" s="51">
        <f ca="1">'Trial 2'!CZ28</f>
        <v>128.55389698309247</v>
      </c>
      <c r="DA98" s="52">
        <f ca="1">'Trial 2'!CZ28</f>
        <v>128.55389698309247</v>
      </c>
      <c r="DB98" s="51">
        <f ca="1">'Trial 2'!DB28</f>
        <v>128.39854601444725</v>
      </c>
      <c r="DC98" s="51">
        <f ca="1">'Trial 2'!DC28</f>
        <v>128.24529236796056</v>
      </c>
      <c r="DD98" s="51">
        <f ca="1">'Trial 2'!DD28</f>
        <v>128.09341140837367</v>
      </c>
      <c r="DE98" s="51">
        <f ca="1">'Trial 2'!DE28</f>
        <v>127.94322188400697</v>
      </c>
      <c r="DF98" s="51">
        <f ca="1">'Trial 2'!DF28</f>
        <v>127.79374408378118</v>
      </c>
      <c r="DG98" s="51">
        <f ca="1">'Trial 2'!DG28</f>
        <v>127.64485007538299</v>
      </c>
      <c r="DH98" s="51">
        <f ca="1">'Trial 2'!DH28</f>
        <v>127.49705650156567</v>
      </c>
      <c r="DI98" s="51">
        <f ca="1">'Trial 2'!DI28</f>
        <v>127.3496786914949</v>
      </c>
      <c r="DJ98" s="51">
        <f ca="1">'Trial 2'!DJ28</f>
        <v>127.20350156922035</v>
      </c>
      <c r="DK98" s="51">
        <f ca="1">'Trial 2'!DK28</f>
        <v>127.05742972211995</v>
      </c>
      <c r="DL98" s="51">
        <f ca="1">'Trial 2'!DL28</f>
        <v>126.91022589653909</v>
      </c>
      <c r="DM98" s="51">
        <f ca="1">'Trial 2'!DM28</f>
        <v>126.76381523611664</v>
      </c>
      <c r="DN98" s="52">
        <f ca="1">'Trial 2'!DM28</f>
        <v>126.76381523611664</v>
      </c>
      <c r="DO98" s="51">
        <f ca="1">'Trial 2'!DO28</f>
        <v>126.61629173502163</v>
      </c>
      <c r="DP98" s="51">
        <f ca="1">'Trial 2'!DP28</f>
        <v>126.47017977858215</v>
      </c>
      <c r="DQ98" s="51">
        <f ca="1">'Trial 2'!DQ28</f>
        <v>126.32349158020565</v>
      </c>
      <c r="DR98" s="51">
        <f ca="1">'Trial 2'!DR28</f>
        <v>126.17663112556453</v>
      </c>
      <c r="DS98" s="51">
        <f ca="1">'Trial 2'!DS28</f>
        <v>126.02996709103279</v>
      </c>
      <c r="DT98" s="51">
        <f ca="1">'Trial 2'!DT28</f>
        <v>125.88305380331452</v>
      </c>
      <c r="DU98" s="51">
        <f ca="1">'Trial 2'!DU28</f>
        <v>125.73726761754756</v>
      </c>
      <c r="DV98" s="51">
        <f ca="1">'Trial 2'!DV28</f>
        <v>125.59217309300617</v>
      </c>
      <c r="DW98" s="51">
        <f ca="1">'Trial 2'!DW28</f>
        <v>125.44774070412197</v>
      </c>
      <c r="DX98" s="51">
        <f ca="1">'Trial 2'!DX28</f>
        <v>125.30359663929094</v>
      </c>
      <c r="DY98" s="51">
        <f ca="1">'Trial 2'!DY28</f>
        <v>125.15849917612127</v>
      </c>
      <c r="DZ98" s="51">
        <f ca="1">'Trial 2'!DZ28</f>
        <v>125.0136661795362</v>
      </c>
      <c r="EA98" s="52">
        <f ca="1">'Trial 2'!DZ28</f>
        <v>125.0136661795362</v>
      </c>
      <c r="EB98" s="51">
        <f ca="1">'Trial 2'!EB28</f>
        <v>124.86917776060308</v>
      </c>
      <c r="EC98" s="51">
        <f ca="1">'Trial 2'!EC28</f>
        <v>124.72551169204739</v>
      </c>
      <c r="ED98" s="51">
        <f ca="1">'Trial 2'!ED28</f>
        <v>124.58347657788329</v>
      </c>
      <c r="EE98" s="51">
        <f ca="1">'Trial 2'!EE28</f>
        <v>124.44283389793546</v>
      </c>
      <c r="EF98" s="51">
        <f ca="1">'Trial 2'!EF28</f>
        <v>124.30222304176444</v>
      </c>
      <c r="EG98" s="51">
        <f ca="1">'Trial 2'!EG28</f>
        <v>124.16205420821923</v>
      </c>
      <c r="EH98" s="51">
        <f ca="1">'Trial 2'!EH28</f>
        <v>124.02337859082847</v>
      </c>
      <c r="EI98" s="51">
        <f ca="1">'Trial 2'!EI28</f>
        <v>123.88489725555682</v>
      </c>
      <c r="EJ98" s="51">
        <f ca="1">'Trial 2'!EJ28</f>
        <v>123.74705727581849</v>
      </c>
      <c r="EK98" s="51">
        <f ca="1">'Trial 2'!EK28</f>
        <v>123.61099773687461</v>
      </c>
      <c r="EL98" s="51">
        <f ca="1">'Trial 2'!EL28</f>
        <v>123.47488519132318</v>
      </c>
      <c r="EM98" s="51">
        <f ca="1">'Trial 2'!EM28</f>
        <v>123.33831032000595</v>
      </c>
      <c r="EN98" s="52">
        <f ca="1">'Trial 2'!EM28</f>
        <v>123.33831032000595</v>
      </c>
    </row>
    <row r="99" spans="1:144" ht="12.75" customHeight="1" x14ac:dyDescent="0.2">
      <c r="A99" s="11" t="str">
        <f>Labels!B98</f>
        <v>Trial 03</v>
      </c>
      <c r="B99" s="51">
        <f>'Trial 3'!B28</f>
        <v>140</v>
      </c>
      <c r="C99" s="51">
        <f>'Trial 3'!C28</f>
        <v>140</v>
      </c>
      <c r="D99" s="51">
        <f ca="1">'Trial 3'!D28</f>
        <v>139.99234386130519</v>
      </c>
      <c r="E99" s="51">
        <f ca="1">'Trial 3'!E28</f>
        <v>139.97957920185752</v>
      </c>
      <c r="F99" s="51">
        <f ca="1">'Trial 3'!F28</f>
        <v>139.96198917133819</v>
      </c>
      <c r="G99" s="51">
        <f ca="1">'Trial 3'!G28</f>
        <v>139.93820390988856</v>
      </c>
      <c r="H99" s="51">
        <f ca="1">'Trial 3'!H28</f>
        <v>139.91044786948058</v>
      </c>
      <c r="I99" s="51">
        <f ca="1">'Trial 3'!I28</f>
        <v>139.87578980426059</v>
      </c>
      <c r="J99" s="51">
        <f ca="1">'Trial 3'!J28</f>
        <v>139.83625871721375</v>
      </c>
      <c r="K99" s="51">
        <f ca="1">'Trial 3'!K28</f>
        <v>139.79251714487052</v>
      </c>
      <c r="L99" s="51">
        <f ca="1">'Trial 3'!L28</f>
        <v>139.7443439997727</v>
      </c>
      <c r="M99" s="51">
        <f ca="1">'Trial 3'!M28</f>
        <v>139.69214518227639</v>
      </c>
      <c r="N99" s="52">
        <f ca="1">'Trial 3'!M28</f>
        <v>139.69214518227639</v>
      </c>
      <c r="O99" s="51">
        <f ca="1">'Trial 3'!O28</f>
        <v>139.6349557415258</v>
      </c>
      <c r="P99" s="51">
        <f ca="1">'Trial 3'!P28</f>
        <v>139.57356168282814</v>
      </c>
      <c r="Q99" s="51">
        <f ca="1">'Trial 3'!Q28</f>
        <v>139.50907246691366</v>
      </c>
      <c r="R99" s="51">
        <f ca="1">'Trial 3'!R28</f>
        <v>139.44109326263771</v>
      </c>
      <c r="S99" s="51">
        <f ca="1">'Trial 3'!S28</f>
        <v>139.368750261348</v>
      </c>
      <c r="T99" s="51">
        <f ca="1">'Trial 3'!T28</f>
        <v>139.29143898110036</v>
      </c>
      <c r="U99" s="51">
        <f ca="1">'Trial 3'!U28</f>
        <v>139.21126557974071</v>
      </c>
      <c r="V99" s="51">
        <f ca="1">'Trial 3'!V28</f>
        <v>139.12741735043738</v>
      </c>
      <c r="W99" s="51">
        <f ca="1">'Trial 3'!W28</f>
        <v>139.03920014941912</v>
      </c>
      <c r="X99" s="51">
        <f ca="1">'Trial 3'!X28</f>
        <v>138.94653131727964</v>
      </c>
      <c r="Y99" s="51">
        <f ca="1">'Trial 3'!Y28</f>
        <v>138.85257288208211</v>
      </c>
      <c r="Z99" s="51">
        <f ca="1">'Trial 3'!Z28</f>
        <v>138.75580196222933</v>
      </c>
      <c r="AA99" s="52">
        <f ca="1">'Trial 3'!Z28</f>
        <v>138.75580196222933</v>
      </c>
      <c r="AB99" s="51">
        <f ca="1">'Trial 3'!AB28</f>
        <v>138.65533765075145</v>
      </c>
      <c r="AC99" s="51">
        <f ca="1">'Trial 3'!AC28</f>
        <v>138.55061846122652</v>
      </c>
      <c r="AD99" s="51">
        <f ca="1">'Trial 3'!AD28</f>
        <v>138.44350632122823</v>
      </c>
      <c r="AE99" s="51">
        <f ca="1">'Trial 3'!AE28</f>
        <v>138.33268232082528</v>
      </c>
      <c r="AF99" s="51">
        <f ca="1">'Trial 3'!AF28</f>
        <v>138.21823802413175</v>
      </c>
      <c r="AG99" s="51">
        <f ca="1">'Trial 3'!AG28</f>
        <v>138.10053698886111</v>
      </c>
      <c r="AH99" s="51">
        <f ca="1">'Trial 3'!AH28</f>
        <v>137.98097639256298</v>
      </c>
      <c r="AI99" s="51">
        <f ca="1">'Trial 3'!AI28</f>
        <v>137.85952144600131</v>
      </c>
      <c r="AJ99" s="51">
        <f ca="1">'Trial 3'!AJ28</f>
        <v>137.73564015388908</v>
      </c>
      <c r="AK99" s="51">
        <f ca="1">'Trial 3'!AK28</f>
        <v>137.61037049962215</v>
      </c>
      <c r="AL99" s="51">
        <f ca="1">'Trial 3'!AL28</f>
        <v>137.48314804244168</v>
      </c>
      <c r="AM99" s="51">
        <f ca="1">'Trial 3'!AM28</f>
        <v>137.35424358384682</v>
      </c>
      <c r="AN99" s="52">
        <f ca="1">'Trial 3'!AM28</f>
        <v>137.35424358384682</v>
      </c>
      <c r="AO99" s="51">
        <f ca="1">'Trial 3'!AO28</f>
        <v>137.22488100217601</v>
      </c>
      <c r="AP99" s="51">
        <f ca="1">'Trial 3'!AP28</f>
        <v>137.09441800627675</v>
      </c>
      <c r="AQ99" s="51">
        <f ca="1">'Trial 3'!AQ28</f>
        <v>136.96239227518748</v>
      </c>
      <c r="AR99" s="51">
        <f ca="1">'Trial 3'!AR28</f>
        <v>136.82964849853136</v>
      </c>
      <c r="AS99" s="51">
        <f ca="1">'Trial 3'!AS28</f>
        <v>136.69655921791048</v>
      </c>
      <c r="AT99" s="51">
        <f ca="1">'Trial 3'!AT28</f>
        <v>136.56228856124102</v>
      </c>
      <c r="AU99" s="51">
        <f ca="1">'Trial 3'!AU28</f>
        <v>136.4268614480695</v>
      </c>
      <c r="AV99" s="51">
        <f ca="1">'Trial 3'!AV28</f>
        <v>136.29008624912473</v>
      </c>
      <c r="AW99" s="51">
        <f ca="1">'Trial 3'!AW28</f>
        <v>136.15135666155416</v>
      </c>
      <c r="AX99" s="51">
        <f ca="1">'Trial 3'!AX28</f>
        <v>136.01026031422711</v>
      </c>
      <c r="AY99" s="51">
        <f ca="1">'Trial 3'!AY28</f>
        <v>135.86745568673774</v>
      </c>
      <c r="AZ99" s="51">
        <f ca="1">'Trial 3'!AZ28</f>
        <v>135.72329261194258</v>
      </c>
      <c r="BA99" s="52">
        <f ca="1">'Trial 3'!AZ28</f>
        <v>135.72329261194258</v>
      </c>
      <c r="BB99" s="51">
        <f ca="1">'Trial 3'!BB28</f>
        <v>135.57830999947362</v>
      </c>
      <c r="BC99" s="51">
        <f ca="1">'Trial 3'!BC28</f>
        <v>135.43221742284879</v>
      </c>
      <c r="BD99" s="51">
        <f ca="1">'Trial 3'!BD28</f>
        <v>135.28440827644687</v>
      </c>
      <c r="BE99" s="51">
        <f ca="1">'Trial 3'!BE28</f>
        <v>135.1358091065824</v>
      </c>
      <c r="BF99" s="51">
        <f ca="1">'Trial 3'!BF28</f>
        <v>134.98510425584712</v>
      </c>
      <c r="BG99" s="51">
        <f ca="1">'Trial 3'!BG28</f>
        <v>134.83408195849069</v>
      </c>
      <c r="BH99" s="51">
        <f ca="1">'Trial 3'!BH28</f>
        <v>134.68058664688667</v>
      </c>
      <c r="BI99" s="51">
        <f ca="1">'Trial 3'!BI28</f>
        <v>134.52588760567562</v>
      </c>
      <c r="BJ99" s="51">
        <f ca="1">'Trial 3'!BJ28</f>
        <v>134.37071237267222</v>
      </c>
      <c r="BK99" s="51">
        <f ca="1">'Trial 3'!BK28</f>
        <v>134.21386297584658</v>
      </c>
      <c r="BL99" s="51">
        <f ca="1">'Trial 3'!BL28</f>
        <v>134.05617361656547</v>
      </c>
      <c r="BM99" s="51">
        <f ca="1">'Trial 3'!BM28</f>
        <v>133.89846465743841</v>
      </c>
      <c r="BN99" s="52">
        <f ca="1">'Trial 3'!BM28</f>
        <v>133.89846465743841</v>
      </c>
      <c r="BO99" s="51">
        <f ca="1">'Trial 3'!BO28</f>
        <v>133.74009458584192</v>
      </c>
      <c r="BP99" s="51">
        <f ca="1">'Trial 3'!BP28</f>
        <v>133.58013019354533</v>
      </c>
      <c r="BQ99" s="51">
        <f ca="1">'Trial 3'!BQ28</f>
        <v>133.41967019861551</v>
      </c>
      <c r="BR99" s="51">
        <f ca="1">'Trial 3'!BR28</f>
        <v>133.25748213695101</v>
      </c>
      <c r="BS99" s="51">
        <f ca="1">'Trial 3'!BS28</f>
        <v>133.09577805261605</v>
      </c>
      <c r="BT99" s="51">
        <f ca="1">'Trial 3'!BT28</f>
        <v>132.93369425345355</v>
      </c>
      <c r="BU99" s="51">
        <f ca="1">'Trial 3'!BU28</f>
        <v>132.77154080991227</v>
      </c>
      <c r="BV99" s="51">
        <f ca="1">'Trial 3'!BV28</f>
        <v>132.60855168663463</v>
      </c>
      <c r="BW99" s="51">
        <f ca="1">'Trial 3'!BW28</f>
        <v>132.444357779017</v>
      </c>
      <c r="BX99" s="51">
        <f ca="1">'Trial 3'!BX28</f>
        <v>132.28022136992382</v>
      </c>
      <c r="BY99" s="51">
        <f ca="1">'Trial 3'!BY28</f>
        <v>132.11566565777591</v>
      </c>
      <c r="BZ99" s="51">
        <f ca="1">'Trial 3'!BZ28</f>
        <v>131.95070943459928</v>
      </c>
      <c r="CA99" s="52">
        <f ca="1">'Trial 3'!BZ28</f>
        <v>131.95070943459928</v>
      </c>
      <c r="CB99" s="51">
        <f ca="1">'Trial 3'!CB28</f>
        <v>131.78572951039774</v>
      </c>
      <c r="CC99" s="51">
        <f ca="1">'Trial 3'!CC28</f>
        <v>131.62176839819674</v>
      </c>
      <c r="CD99" s="51">
        <f ca="1">'Trial 3'!CD28</f>
        <v>131.45763799669169</v>
      </c>
      <c r="CE99" s="51">
        <f ca="1">'Trial 3'!CE28</f>
        <v>131.29203908286783</v>
      </c>
      <c r="CF99" s="51">
        <f ca="1">'Trial 3'!CF28</f>
        <v>131.12748010842546</v>
      </c>
      <c r="CG99" s="51">
        <f ca="1">'Trial 3'!CG28</f>
        <v>130.96319309366564</v>
      </c>
      <c r="CH99" s="51">
        <f ca="1">'Trial 3'!CH28</f>
        <v>130.79926133971452</v>
      </c>
      <c r="CI99" s="51">
        <f ca="1">'Trial 3'!CI28</f>
        <v>130.63738093409381</v>
      </c>
      <c r="CJ99" s="51">
        <f ca="1">'Trial 3'!CJ28</f>
        <v>130.47552045578598</v>
      </c>
      <c r="CK99" s="51">
        <f ca="1">'Trial 3'!CK28</f>
        <v>130.31395023843035</v>
      </c>
      <c r="CL99" s="51">
        <f ca="1">'Trial 3'!CL28</f>
        <v>130.15277962797296</v>
      </c>
      <c r="CM99" s="51">
        <f ca="1">'Trial 3'!CM28</f>
        <v>129.99176730324285</v>
      </c>
      <c r="CN99" s="52">
        <f ca="1">'Trial 3'!CM28</f>
        <v>129.99176730324285</v>
      </c>
      <c r="CO99" s="51">
        <f ca="1">'Trial 3'!CO28</f>
        <v>129.83114765765785</v>
      </c>
      <c r="CP99" s="51">
        <f ca="1">'Trial 3'!CP28</f>
        <v>129.6699161335531</v>
      </c>
      <c r="CQ99" s="51">
        <f ca="1">'Trial 3'!CQ28</f>
        <v>129.51025424755127</v>
      </c>
      <c r="CR99" s="51">
        <f ca="1">'Trial 3'!CR28</f>
        <v>129.35001308487108</v>
      </c>
      <c r="CS99" s="51">
        <f ca="1">'Trial 3'!CS28</f>
        <v>129.1903488193544</v>
      </c>
      <c r="CT99" s="51">
        <f ca="1">'Trial 3'!CT28</f>
        <v>129.03118119714344</v>
      </c>
      <c r="CU99" s="51">
        <f ca="1">'Trial 3'!CU28</f>
        <v>128.87287607350723</v>
      </c>
      <c r="CV99" s="51">
        <f ca="1">'Trial 3'!CV28</f>
        <v>128.71514746600866</v>
      </c>
      <c r="CW99" s="51">
        <f ca="1">'Trial 3'!CW28</f>
        <v>128.55721691741482</v>
      </c>
      <c r="CX99" s="51">
        <f ca="1">'Trial 3'!CX28</f>
        <v>128.3984844860606</v>
      </c>
      <c r="CY99" s="51">
        <f ca="1">'Trial 3'!CY28</f>
        <v>128.2397655939761</v>
      </c>
      <c r="CZ99" s="51">
        <f ca="1">'Trial 3'!CZ28</f>
        <v>128.08235467108253</v>
      </c>
      <c r="DA99" s="52">
        <f ca="1">'Trial 3'!CZ28</f>
        <v>128.08235467108253</v>
      </c>
      <c r="DB99" s="51">
        <f ca="1">'Trial 3'!DB28</f>
        <v>127.92434384317262</v>
      </c>
      <c r="DC99" s="51">
        <f ca="1">'Trial 3'!DC28</f>
        <v>127.76793102686793</v>
      </c>
      <c r="DD99" s="51">
        <f ca="1">'Trial 3'!DD28</f>
        <v>127.61066872200772</v>
      </c>
      <c r="DE99" s="51">
        <f ca="1">'Trial 3'!DE28</f>
        <v>127.45301529823432</v>
      </c>
      <c r="DF99" s="51">
        <f ca="1">'Trial 3'!DF28</f>
        <v>127.29666490433773</v>
      </c>
      <c r="DG99" s="51">
        <f ca="1">'Trial 3'!DG28</f>
        <v>127.14044680481706</v>
      </c>
      <c r="DH99" s="51">
        <f ca="1">'Trial 3'!DH28</f>
        <v>126.98405786442036</v>
      </c>
      <c r="DI99" s="51">
        <f ca="1">'Trial 3'!DI28</f>
        <v>126.82827722533949</v>
      </c>
      <c r="DJ99" s="51">
        <f ca="1">'Trial 3'!DJ28</f>
        <v>126.67332834864665</v>
      </c>
      <c r="DK99" s="51">
        <f ca="1">'Trial 3'!DK28</f>
        <v>126.51889792404117</v>
      </c>
      <c r="DL99" s="51">
        <f ca="1">'Trial 3'!DL28</f>
        <v>126.36540434210913</v>
      </c>
      <c r="DM99" s="51">
        <f ca="1">'Trial 3'!DM28</f>
        <v>126.21252276135738</v>
      </c>
      <c r="DN99" s="52">
        <f ca="1">'Trial 3'!DM28</f>
        <v>126.21252276135738</v>
      </c>
      <c r="DO99" s="51">
        <f ca="1">'Trial 3'!DO28</f>
        <v>126.05957340349191</v>
      </c>
      <c r="DP99" s="51">
        <f ca="1">'Trial 3'!DP28</f>
        <v>125.90713020247267</v>
      </c>
      <c r="DQ99" s="51">
        <f ca="1">'Trial 3'!DQ28</f>
        <v>125.7542431854606</v>
      </c>
      <c r="DR99" s="51">
        <f ca="1">'Trial 3'!DR28</f>
        <v>125.60344125944827</v>
      </c>
      <c r="DS99" s="51">
        <f ca="1">'Trial 3'!DS28</f>
        <v>125.4549366157658</v>
      </c>
      <c r="DT99" s="51">
        <f ca="1">'Trial 3'!DT28</f>
        <v>125.30714954062144</v>
      </c>
      <c r="DU99" s="51">
        <f ca="1">'Trial 3'!DU28</f>
        <v>125.16166999365932</v>
      </c>
      <c r="DV99" s="51">
        <f ca="1">'Trial 3'!DV28</f>
        <v>125.01622462316388</v>
      </c>
      <c r="DW99" s="51">
        <f ca="1">'Trial 3'!DW28</f>
        <v>124.87216674060791</v>
      </c>
      <c r="DX99" s="51">
        <f ca="1">'Trial 3'!DX28</f>
        <v>124.72889945473123</v>
      </c>
      <c r="DY99" s="51">
        <f ca="1">'Trial 3'!DY28</f>
        <v>124.58623810871534</v>
      </c>
      <c r="DZ99" s="51">
        <f ca="1">'Trial 3'!DZ28</f>
        <v>124.44395724729652</v>
      </c>
      <c r="EA99" s="52">
        <f ca="1">'Trial 3'!DZ28</f>
        <v>124.44395724729652</v>
      </c>
      <c r="EB99" s="51">
        <f ca="1">'Trial 3'!EB28</f>
        <v>124.30280156650123</v>
      </c>
      <c r="EC99" s="51">
        <f ca="1">'Trial 3'!EC28</f>
        <v>124.16401888382937</v>
      </c>
      <c r="ED99" s="51">
        <f ca="1">'Trial 3'!ED28</f>
        <v>124.02619464644879</v>
      </c>
      <c r="EE99" s="51">
        <f ca="1">'Trial 3'!EE28</f>
        <v>123.88883968273464</v>
      </c>
      <c r="EF99" s="51">
        <f ca="1">'Trial 3'!EF28</f>
        <v>123.75112470310131</v>
      </c>
      <c r="EG99" s="51">
        <f ca="1">'Trial 3'!EG28</f>
        <v>123.61396828468742</v>
      </c>
      <c r="EH99" s="51">
        <f ca="1">'Trial 3'!EH28</f>
        <v>123.4780155822688</v>
      </c>
      <c r="EI99" s="51">
        <f ca="1">'Trial 3'!EI28</f>
        <v>123.34151593118695</v>
      </c>
      <c r="EJ99" s="51">
        <f ca="1">'Trial 3'!EJ28</f>
        <v>123.20462791814643</v>
      </c>
      <c r="EK99" s="51">
        <f ca="1">'Trial 3'!EK28</f>
        <v>123.06821949297303</v>
      </c>
      <c r="EL99" s="51">
        <f ca="1">'Trial 3'!EL28</f>
        <v>122.93253345569873</v>
      </c>
      <c r="EM99" s="51">
        <f ca="1">'Trial 3'!EM28</f>
        <v>122.79612704919806</v>
      </c>
      <c r="EN99" s="52">
        <f ca="1">'Trial 3'!EM28</f>
        <v>122.79612704919806</v>
      </c>
    </row>
    <row r="100" spans="1:144" ht="12.75" customHeight="1" x14ac:dyDescent="0.2">
      <c r="A100" s="11" t="str">
        <f>Labels!B99</f>
        <v>Trial 04</v>
      </c>
      <c r="B100" s="51">
        <f>'Trial 4'!B28</f>
        <v>140</v>
      </c>
      <c r="C100" s="51">
        <f>'Trial 4'!C28</f>
        <v>140</v>
      </c>
      <c r="D100" s="51">
        <f ca="1">'Trial 4'!D28</f>
        <v>139.99366592889126</v>
      </c>
      <c r="E100" s="51">
        <f ca="1">'Trial 4'!E28</f>
        <v>139.98094065178924</v>
      </c>
      <c r="F100" s="51">
        <f ca="1">'Trial 4'!F28</f>
        <v>139.9625558287149</v>
      </c>
      <c r="G100" s="51">
        <f ca="1">'Trial 4'!G28</f>
        <v>139.93864117635391</v>
      </c>
      <c r="H100" s="51">
        <f ca="1">'Trial 4'!H28</f>
        <v>139.91039161877811</v>
      </c>
      <c r="I100" s="51">
        <f ca="1">'Trial 4'!I28</f>
        <v>139.87756154803296</v>
      </c>
      <c r="J100" s="51">
        <f ca="1">'Trial 4'!J28</f>
        <v>139.83959831897175</v>
      </c>
      <c r="K100" s="51">
        <f ca="1">'Trial 4'!K28</f>
        <v>139.79675952793073</v>
      </c>
      <c r="L100" s="51">
        <f ca="1">'Trial 4'!L28</f>
        <v>139.74872767331905</v>
      </c>
      <c r="M100" s="51">
        <f ca="1">'Trial 4'!M28</f>
        <v>139.69689921631067</v>
      </c>
      <c r="N100" s="52">
        <f ca="1">'Trial 4'!M28</f>
        <v>139.69689921631067</v>
      </c>
      <c r="O100" s="51">
        <f ca="1">'Trial 4'!O28</f>
        <v>139.64034232920778</v>
      </c>
      <c r="P100" s="51">
        <f ca="1">'Trial 4'!P28</f>
        <v>139.57892189074147</v>
      </c>
      <c r="Q100" s="51">
        <f ca="1">'Trial 4'!Q28</f>
        <v>139.51373936434052</v>
      </c>
      <c r="R100" s="51">
        <f ca="1">'Trial 4'!R28</f>
        <v>139.44395032054263</v>
      </c>
      <c r="S100" s="51">
        <f ca="1">'Trial 4'!S28</f>
        <v>139.37130393735987</v>
      </c>
      <c r="T100" s="51">
        <f ca="1">'Trial 4'!T28</f>
        <v>139.29389612459772</v>
      </c>
      <c r="U100" s="51">
        <f ca="1">'Trial 4'!U28</f>
        <v>139.21153766452747</v>
      </c>
      <c r="V100" s="51">
        <f ca="1">'Trial 4'!V28</f>
        <v>139.12551923934691</v>
      </c>
      <c r="W100" s="51">
        <f ca="1">'Trial 4'!W28</f>
        <v>139.03550257610237</v>
      </c>
      <c r="X100" s="51">
        <f ca="1">'Trial 4'!X28</f>
        <v>138.941228340961</v>
      </c>
      <c r="Y100" s="51">
        <f ca="1">'Trial 4'!Y28</f>
        <v>138.84444263484289</v>
      </c>
      <c r="Z100" s="51">
        <f ca="1">'Trial 4'!Z28</f>
        <v>138.7447092171785</v>
      </c>
      <c r="AA100" s="52">
        <f ca="1">'Trial 4'!Z28</f>
        <v>138.7447092171785</v>
      </c>
      <c r="AB100" s="51">
        <f ca="1">'Trial 4'!AB28</f>
        <v>138.64229612628799</v>
      </c>
      <c r="AC100" s="51">
        <f ca="1">'Trial 4'!AC28</f>
        <v>138.53713462919708</v>
      </c>
      <c r="AD100" s="51">
        <f ca="1">'Trial 4'!AD28</f>
        <v>138.42934187168046</v>
      </c>
      <c r="AE100" s="51">
        <f ca="1">'Trial 4'!AE28</f>
        <v>138.31906508225555</v>
      </c>
      <c r="AF100" s="51">
        <f ca="1">'Trial 4'!AF28</f>
        <v>138.20514490081666</v>
      </c>
      <c r="AG100" s="51">
        <f ca="1">'Trial 4'!AG28</f>
        <v>138.08868021002579</v>
      </c>
      <c r="AH100" s="51">
        <f ca="1">'Trial 4'!AH28</f>
        <v>137.97027965889347</v>
      </c>
      <c r="AI100" s="51">
        <f ca="1">'Trial 4'!AI28</f>
        <v>137.8488110645946</v>
      </c>
      <c r="AJ100" s="51">
        <f ca="1">'Trial 4'!AJ28</f>
        <v>137.72686989366156</v>
      </c>
      <c r="AK100" s="51">
        <f ca="1">'Trial 4'!AK28</f>
        <v>137.60248860652587</v>
      </c>
      <c r="AL100" s="51">
        <f ca="1">'Trial 4'!AL28</f>
        <v>137.47492013704439</v>
      </c>
      <c r="AM100" s="51">
        <f ca="1">'Trial 4'!AM28</f>
        <v>137.34512026817305</v>
      </c>
      <c r="AN100" s="52">
        <f ca="1">'Trial 4'!AM28</f>
        <v>137.34512026817305</v>
      </c>
      <c r="AO100" s="51">
        <f ca="1">'Trial 4'!AO28</f>
        <v>137.21377588412972</v>
      </c>
      <c r="AP100" s="51">
        <f ca="1">'Trial 4'!AP28</f>
        <v>137.08117533530023</v>
      </c>
      <c r="AQ100" s="51">
        <f ca="1">'Trial 4'!AQ28</f>
        <v>136.94610303618308</v>
      </c>
      <c r="AR100" s="51">
        <f ca="1">'Trial 4'!AR28</f>
        <v>136.81017040630931</v>
      </c>
      <c r="AS100" s="51">
        <f ca="1">'Trial 4'!AS28</f>
        <v>136.67283094337617</v>
      </c>
      <c r="AT100" s="51">
        <f ca="1">'Trial 4'!AT28</f>
        <v>136.53454867695575</v>
      </c>
      <c r="AU100" s="51">
        <f ca="1">'Trial 4'!AU28</f>
        <v>136.3950667488651</v>
      </c>
      <c r="AV100" s="51">
        <f ca="1">'Trial 4'!AV28</f>
        <v>136.25315428628065</v>
      </c>
      <c r="AW100" s="51">
        <f ca="1">'Trial 4'!AW28</f>
        <v>136.10954225461793</v>
      </c>
      <c r="AX100" s="51">
        <f ca="1">'Trial 4'!AX28</f>
        <v>135.96644706211657</v>
      </c>
      <c r="AY100" s="51">
        <f ca="1">'Trial 4'!AY28</f>
        <v>135.82203510091603</v>
      </c>
      <c r="AZ100" s="51">
        <f ca="1">'Trial 4'!AZ28</f>
        <v>135.67700874870837</v>
      </c>
      <c r="BA100" s="52">
        <f ca="1">'Trial 4'!AZ28</f>
        <v>135.67700874870837</v>
      </c>
      <c r="BB100" s="51">
        <f ca="1">'Trial 4'!BB28</f>
        <v>135.52946279715471</v>
      </c>
      <c r="BC100" s="51">
        <f ca="1">'Trial 4'!BC28</f>
        <v>135.38251200455596</v>
      </c>
      <c r="BD100" s="51">
        <f ca="1">'Trial 4'!BD28</f>
        <v>135.2360336376266</v>
      </c>
      <c r="BE100" s="51">
        <f ca="1">'Trial 4'!BE28</f>
        <v>135.08770539528214</v>
      </c>
      <c r="BF100" s="51">
        <f ca="1">'Trial 4'!BF28</f>
        <v>134.93856329754556</v>
      </c>
      <c r="BG100" s="51">
        <f ca="1">'Trial 4'!BG28</f>
        <v>134.78824650428962</v>
      </c>
      <c r="BH100" s="51">
        <f ca="1">'Trial 4'!BH28</f>
        <v>134.63637843178333</v>
      </c>
      <c r="BI100" s="51">
        <f ca="1">'Trial 4'!BI28</f>
        <v>134.48425608063891</v>
      </c>
      <c r="BJ100" s="51">
        <f ca="1">'Trial 4'!BJ28</f>
        <v>134.33307366823797</v>
      </c>
      <c r="BK100" s="51">
        <f ca="1">'Trial 4'!BK28</f>
        <v>134.18034916553734</v>
      </c>
      <c r="BL100" s="51">
        <f ca="1">'Trial 4'!BL28</f>
        <v>134.02757813602065</v>
      </c>
      <c r="BM100" s="51">
        <f ca="1">'Trial 4'!BM28</f>
        <v>133.87449701078421</v>
      </c>
      <c r="BN100" s="52">
        <f ca="1">'Trial 4'!BM28</f>
        <v>133.87449701078421</v>
      </c>
      <c r="BO100" s="51">
        <f ca="1">'Trial 4'!BO28</f>
        <v>133.72048481909627</v>
      </c>
      <c r="BP100" s="51">
        <f ca="1">'Trial 4'!BP28</f>
        <v>133.56597572813629</v>
      </c>
      <c r="BQ100" s="51">
        <f ca="1">'Trial 4'!BQ28</f>
        <v>133.41260118640736</v>
      </c>
      <c r="BR100" s="51">
        <f ca="1">'Trial 4'!BR28</f>
        <v>133.25846116040682</v>
      </c>
      <c r="BS100" s="51">
        <f ca="1">'Trial 4'!BS28</f>
        <v>133.10403660558009</v>
      </c>
      <c r="BT100" s="51">
        <f ca="1">'Trial 4'!BT28</f>
        <v>132.94909136159492</v>
      </c>
      <c r="BU100" s="51">
        <f ca="1">'Trial 4'!BU28</f>
        <v>132.79391986346013</v>
      </c>
      <c r="BV100" s="51">
        <f ca="1">'Trial 4'!BV28</f>
        <v>132.63953853031538</v>
      </c>
      <c r="BW100" s="51">
        <f ca="1">'Trial 4'!BW28</f>
        <v>132.48528362967454</v>
      </c>
      <c r="BX100" s="51">
        <f ca="1">'Trial 4'!BX28</f>
        <v>132.33172082435371</v>
      </c>
      <c r="BY100" s="51">
        <f ca="1">'Trial 4'!BY28</f>
        <v>132.17790971174938</v>
      </c>
      <c r="BZ100" s="51">
        <f ca="1">'Trial 4'!BZ28</f>
        <v>132.02373038779962</v>
      </c>
      <c r="CA100" s="52">
        <f ca="1">'Trial 4'!BZ28</f>
        <v>132.02373038779962</v>
      </c>
      <c r="CB100" s="51">
        <f ca="1">'Trial 4'!CB28</f>
        <v>131.86832830306091</v>
      </c>
      <c r="CC100" s="51">
        <f ca="1">'Trial 4'!CC28</f>
        <v>131.71388786229673</v>
      </c>
      <c r="CD100" s="51">
        <f ca="1">'Trial 4'!CD28</f>
        <v>131.55895157961319</v>
      </c>
      <c r="CE100" s="51">
        <f ca="1">'Trial 4'!CE28</f>
        <v>131.40413120517681</v>
      </c>
      <c r="CF100" s="51">
        <f ca="1">'Trial 4'!CF28</f>
        <v>131.24903415351559</v>
      </c>
      <c r="CG100" s="51">
        <f ca="1">'Trial 4'!CG28</f>
        <v>131.09462212343382</v>
      </c>
      <c r="CH100" s="51">
        <f ca="1">'Trial 4'!CH28</f>
        <v>130.93976354837446</v>
      </c>
      <c r="CI100" s="51">
        <f ca="1">'Trial 4'!CI28</f>
        <v>130.7854242650304</v>
      </c>
      <c r="CJ100" s="51">
        <f ca="1">'Trial 4'!CJ28</f>
        <v>130.631230337988</v>
      </c>
      <c r="CK100" s="51">
        <f ca="1">'Trial 4'!CK28</f>
        <v>130.47764293207689</v>
      </c>
      <c r="CL100" s="51">
        <f ca="1">'Trial 4'!CL28</f>
        <v>130.32347501807507</v>
      </c>
      <c r="CM100" s="51">
        <f ca="1">'Trial 4'!CM28</f>
        <v>130.16915088819556</v>
      </c>
      <c r="CN100" s="52">
        <f ca="1">'Trial 4'!CM28</f>
        <v>130.16915088819556</v>
      </c>
      <c r="CO100" s="51">
        <f ca="1">'Trial 4'!CO28</f>
        <v>130.01552018154499</v>
      </c>
      <c r="CP100" s="51">
        <f ca="1">'Trial 4'!CP28</f>
        <v>129.86094324180047</v>
      </c>
      <c r="CQ100" s="51">
        <f ca="1">'Trial 4'!CQ28</f>
        <v>129.70723977778823</v>
      </c>
      <c r="CR100" s="51">
        <f ca="1">'Trial 4'!CR28</f>
        <v>129.55497873264983</v>
      </c>
      <c r="CS100" s="51">
        <f ca="1">'Trial 4'!CS28</f>
        <v>129.40306659648186</v>
      </c>
      <c r="CT100" s="51">
        <f ca="1">'Trial 4'!CT28</f>
        <v>129.25203735284481</v>
      </c>
      <c r="CU100" s="51">
        <f ca="1">'Trial 4'!CU28</f>
        <v>129.10200804052749</v>
      </c>
      <c r="CV100" s="51">
        <f ca="1">'Trial 4'!CV28</f>
        <v>128.9504335425693</v>
      </c>
      <c r="CW100" s="51">
        <f ca="1">'Trial 4'!CW28</f>
        <v>128.79813738836359</v>
      </c>
      <c r="CX100" s="51">
        <f ca="1">'Trial 4'!CX28</f>
        <v>128.64484678214151</v>
      </c>
      <c r="CY100" s="51">
        <f ca="1">'Trial 4'!CY28</f>
        <v>128.49106218411558</v>
      </c>
      <c r="CZ100" s="51">
        <f ca="1">'Trial 4'!CZ28</f>
        <v>128.33685218467193</v>
      </c>
      <c r="DA100" s="52">
        <f ca="1">'Trial 4'!CZ28</f>
        <v>128.33685218467193</v>
      </c>
      <c r="DB100" s="51">
        <f ca="1">'Trial 4'!DB28</f>
        <v>128.18425673655477</v>
      </c>
      <c r="DC100" s="51">
        <f ca="1">'Trial 4'!DC28</f>
        <v>128.03169903435804</v>
      </c>
      <c r="DD100" s="51">
        <f ca="1">'Trial 4'!DD28</f>
        <v>127.87970490591167</v>
      </c>
      <c r="DE100" s="51">
        <f ca="1">'Trial 4'!DE28</f>
        <v>127.7289973675381</v>
      </c>
      <c r="DF100" s="51">
        <f ca="1">'Trial 4'!DF28</f>
        <v>127.57727393111628</v>
      </c>
      <c r="DG100" s="51">
        <f ca="1">'Trial 4'!DG28</f>
        <v>127.42657179867155</v>
      </c>
      <c r="DH100" s="51">
        <f ca="1">'Trial 4'!DH28</f>
        <v>127.27591283511596</v>
      </c>
      <c r="DI100" s="51">
        <f ca="1">'Trial 4'!DI28</f>
        <v>127.12435094623117</v>
      </c>
      <c r="DJ100" s="51">
        <f ca="1">'Trial 4'!DJ28</f>
        <v>126.97210141449264</v>
      </c>
      <c r="DK100" s="51">
        <f ca="1">'Trial 4'!DK28</f>
        <v>126.82195820048382</v>
      </c>
      <c r="DL100" s="51">
        <f ca="1">'Trial 4'!DL28</f>
        <v>126.67363303315034</v>
      </c>
      <c r="DM100" s="51">
        <f ca="1">'Trial 4'!DM28</f>
        <v>126.52593276086134</v>
      </c>
      <c r="DN100" s="52">
        <f ca="1">'Trial 4'!DM28</f>
        <v>126.52593276086134</v>
      </c>
      <c r="DO100" s="51">
        <f ca="1">'Trial 4'!DO28</f>
        <v>126.37970517464031</v>
      </c>
      <c r="DP100" s="51">
        <f ca="1">'Trial 4'!DP28</f>
        <v>126.23569143433259</v>
      </c>
      <c r="DQ100" s="51">
        <f ca="1">'Trial 4'!DQ28</f>
        <v>126.09149374070059</v>
      </c>
      <c r="DR100" s="51">
        <f ca="1">'Trial 4'!DR28</f>
        <v>125.94725199018194</v>
      </c>
      <c r="DS100" s="51">
        <f ca="1">'Trial 4'!DS28</f>
        <v>125.80308136894129</v>
      </c>
      <c r="DT100" s="51">
        <f ca="1">'Trial 4'!DT28</f>
        <v>125.65842342877693</v>
      </c>
      <c r="DU100" s="51">
        <f ca="1">'Trial 4'!DU28</f>
        <v>125.51384065101846</v>
      </c>
      <c r="DV100" s="51">
        <f ca="1">'Trial 4'!DV28</f>
        <v>125.369633066693</v>
      </c>
      <c r="DW100" s="51">
        <f ca="1">'Trial 4'!DW28</f>
        <v>125.22604631946557</v>
      </c>
      <c r="DX100" s="51">
        <f ca="1">'Trial 4'!DX28</f>
        <v>125.08342236782931</v>
      </c>
      <c r="DY100" s="51">
        <f ca="1">'Trial 4'!DY28</f>
        <v>124.94115983472474</v>
      </c>
      <c r="DZ100" s="51">
        <f ca="1">'Trial 4'!DZ28</f>
        <v>124.80002197326327</v>
      </c>
      <c r="EA100" s="52">
        <f ca="1">'Trial 4'!DZ28</f>
        <v>124.80002197326327</v>
      </c>
      <c r="EB100" s="51">
        <f ca="1">'Trial 4'!EB28</f>
        <v>124.65970779704345</v>
      </c>
      <c r="EC100" s="51">
        <f ca="1">'Trial 4'!EC28</f>
        <v>124.51959820890769</v>
      </c>
      <c r="ED100" s="51">
        <f ca="1">'Trial 4'!ED28</f>
        <v>124.38090090657954</v>
      </c>
      <c r="EE100" s="51">
        <f ca="1">'Trial 4'!EE28</f>
        <v>124.24414696382446</v>
      </c>
      <c r="EF100" s="51">
        <f ca="1">'Trial 4'!EF28</f>
        <v>124.10819296060174</v>
      </c>
      <c r="EG100" s="51">
        <f ca="1">'Trial 4'!EG28</f>
        <v>123.97401978726667</v>
      </c>
      <c r="EH100" s="51">
        <f ca="1">'Trial 4'!EH28</f>
        <v>123.84043220465151</v>
      </c>
      <c r="EI100" s="51">
        <f ca="1">'Trial 4'!EI28</f>
        <v>123.70831646063955</v>
      </c>
      <c r="EJ100" s="51">
        <f ca="1">'Trial 4'!EJ28</f>
        <v>123.57563443077387</v>
      </c>
      <c r="EK100" s="51">
        <f ca="1">'Trial 4'!EK28</f>
        <v>123.44464328065781</v>
      </c>
      <c r="EL100" s="51">
        <f ca="1">'Trial 4'!EL28</f>
        <v>123.31365879084281</v>
      </c>
      <c r="EM100" s="51">
        <f ca="1">'Trial 4'!EM28</f>
        <v>123.18272733493745</v>
      </c>
      <c r="EN100" s="52">
        <f ca="1">'Trial 4'!EM28</f>
        <v>123.18272733493745</v>
      </c>
    </row>
    <row r="101" spans="1:144" ht="12.75" customHeight="1" x14ac:dyDescent="0.2">
      <c r="A101" s="11" t="str">
        <f>Labels!B100</f>
        <v>Trial 05</v>
      </c>
      <c r="B101" s="51">
        <f>'Trial 5'!B28</f>
        <v>140</v>
      </c>
      <c r="C101" s="51">
        <f>'Trial 5'!C28</f>
        <v>140</v>
      </c>
      <c r="D101" s="51">
        <f ca="1">'Trial 5'!D28</f>
        <v>139.9930274189222</v>
      </c>
      <c r="E101" s="51">
        <f ca="1">'Trial 5'!E28</f>
        <v>139.97980047399798</v>
      </c>
      <c r="F101" s="51">
        <f ca="1">'Trial 5'!F28</f>
        <v>139.96016767523025</v>
      </c>
      <c r="G101" s="51">
        <f ca="1">'Trial 5'!G28</f>
        <v>139.93348703688781</v>
      </c>
      <c r="H101" s="51">
        <f ca="1">'Trial 5'!H28</f>
        <v>139.90179975053047</v>
      </c>
      <c r="I101" s="51">
        <f ca="1">'Trial 5'!I28</f>
        <v>139.86362804608126</v>
      </c>
      <c r="J101" s="51">
        <f ca="1">'Trial 5'!J28</f>
        <v>139.81944217277297</v>
      </c>
      <c r="K101" s="51">
        <f ca="1">'Trial 5'!K28</f>
        <v>139.77186549975107</v>
      </c>
      <c r="L101" s="51">
        <f ca="1">'Trial 5'!L28</f>
        <v>139.71968972882772</v>
      </c>
      <c r="M101" s="51">
        <f ca="1">'Trial 5'!M28</f>
        <v>139.66387589069961</v>
      </c>
      <c r="N101" s="52">
        <f ca="1">'Trial 5'!M28</f>
        <v>139.66387589069961</v>
      </c>
      <c r="O101" s="51">
        <f ca="1">'Trial 5'!O28</f>
        <v>139.6043652442531</v>
      </c>
      <c r="P101" s="51">
        <f ca="1">'Trial 5'!P28</f>
        <v>139.5411746146672</v>
      </c>
      <c r="Q101" s="51">
        <f ca="1">'Trial 5'!Q28</f>
        <v>139.4745324037406</v>
      </c>
      <c r="R101" s="51">
        <f ca="1">'Trial 5'!R28</f>
        <v>139.40280470571645</v>
      </c>
      <c r="S101" s="51">
        <f ca="1">'Trial 5'!S28</f>
        <v>139.325529005356</v>
      </c>
      <c r="T101" s="51">
        <f ca="1">'Trial 5'!T28</f>
        <v>139.24490088320323</v>
      </c>
      <c r="U101" s="51">
        <f ca="1">'Trial 5'!U28</f>
        <v>139.16022473410962</v>
      </c>
      <c r="V101" s="51">
        <f ca="1">'Trial 5'!V28</f>
        <v>139.07205754263629</v>
      </c>
      <c r="W101" s="51">
        <f ca="1">'Trial 5'!W28</f>
        <v>138.98202180502034</v>
      </c>
      <c r="X101" s="51">
        <f ca="1">'Trial 5'!X28</f>
        <v>138.88884740895148</v>
      </c>
      <c r="Y101" s="51">
        <f ca="1">'Trial 5'!Y28</f>
        <v>138.79242670895334</v>
      </c>
      <c r="Z101" s="51">
        <f ca="1">'Trial 5'!Z28</f>
        <v>138.69214092387784</v>
      </c>
      <c r="AA101" s="52">
        <f ca="1">'Trial 5'!Z28</f>
        <v>138.69214092387784</v>
      </c>
      <c r="AB101" s="51">
        <f ca="1">'Trial 5'!AB28</f>
        <v>138.5888545403138</v>
      </c>
      <c r="AC101" s="51">
        <f ca="1">'Trial 5'!AC28</f>
        <v>138.48272126977167</v>
      </c>
      <c r="AD101" s="51">
        <f ca="1">'Trial 5'!AD28</f>
        <v>138.37317078820124</v>
      </c>
      <c r="AE101" s="51">
        <f ca="1">'Trial 5'!AE28</f>
        <v>138.2601525389405</v>
      </c>
      <c r="AF101" s="51">
        <f ca="1">'Trial 5'!AF28</f>
        <v>138.14469869604414</v>
      </c>
      <c r="AG101" s="51">
        <f ca="1">'Trial 5'!AG28</f>
        <v>138.02546570480328</v>
      </c>
      <c r="AH101" s="51">
        <f ca="1">'Trial 5'!AH28</f>
        <v>137.90420014274957</v>
      </c>
      <c r="AI101" s="51">
        <f ca="1">'Trial 5'!AI28</f>
        <v>137.78140298195876</v>
      </c>
      <c r="AJ101" s="51">
        <f ca="1">'Trial 5'!AJ28</f>
        <v>137.65702597401676</v>
      </c>
      <c r="AK101" s="51">
        <f ca="1">'Trial 5'!AK28</f>
        <v>137.53129872615432</v>
      </c>
      <c r="AL101" s="51">
        <f ca="1">'Trial 5'!AL28</f>
        <v>137.40186449340615</v>
      </c>
      <c r="AM101" s="51">
        <f ca="1">'Trial 5'!AM28</f>
        <v>137.26957886157717</v>
      </c>
      <c r="AN101" s="52">
        <f ca="1">'Trial 5'!AM28</f>
        <v>137.26957886157717</v>
      </c>
      <c r="AO101" s="51">
        <f ca="1">'Trial 5'!AO28</f>
        <v>137.13555363015547</v>
      </c>
      <c r="AP101" s="51">
        <f ca="1">'Trial 5'!AP28</f>
        <v>136.99993827530028</v>
      </c>
      <c r="AQ101" s="51">
        <f ca="1">'Trial 5'!AQ28</f>
        <v>136.86308303817435</v>
      </c>
      <c r="AR101" s="51">
        <f ca="1">'Trial 5'!AR28</f>
        <v>136.72579455378909</v>
      </c>
      <c r="AS101" s="51">
        <f ca="1">'Trial 5'!AS28</f>
        <v>136.58751507665244</v>
      </c>
      <c r="AT101" s="51">
        <f ca="1">'Trial 5'!AT28</f>
        <v>136.44712572801191</v>
      </c>
      <c r="AU101" s="51">
        <f ca="1">'Trial 5'!AU28</f>
        <v>136.306085850546</v>
      </c>
      <c r="AV101" s="51">
        <f ca="1">'Trial 5'!AV28</f>
        <v>136.16439108344437</v>
      </c>
      <c r="AW101" s="51">
        <f ca="1">'Trial 5'!AW28</f>
        <v>136.02233071088691</v>
      </c>
      <c r="AX101" s="51">
        <f ca="1">'Trial 5'!AX28</f>
        <v>135.87986988832253</v>
      </c>
      <c r="AY101" s="51">
        <f ca="1">'Trial 5'!AY28</f>
        <v>135.73694560705243</v>
      </c>
      <c r="AZ101" s="51">
        <f ca="1">'Trial 5'!AZ28</f>
        <v>135.59338954758934</v>
      </c>
      <c r="BA101" s="52">
        <f ca="1">'Trial 5'!AZ28</f>
        <v>135.59338954758934</v>
      </c>
      <c r="BB101" s="51">
        <f ca="1">'Trial 5'!BB28</f>
        <v>135.45049263507451</v>
      </c>
      <c r="BC101" s="51">
        <f ca="1">'Trial 5'!BC28</f>
        <v>135.30480159109086</v>
      </c>
      <c r="BD101" s="51">
        <f ca="1">'Trial 5'!BD28</f>
        <v>135.15925404116842</v>
      </c>
      <c r="BE101" s="51">
        <f ca="1">'Trial 5'!BE28</f>
        <v>135.01259514899965</v>
      </c>
      <c r="BF101" s="51">
        <f ca="1">'Trial 5'!BF28</f>
        <v>134.86453870900931</v>
      </c>
      <c r="BG101" s="51">
        <f ca="1">'Trial 5'!BG28</f>
        <v>134.7140305356491</v>
      </c>
      <c r="BH101" s="51">
        <f ca="1">'Trial 5'!BH28</f>
        <v>134.56280352589999</v>
      </c>
      <c r="BI101" s="51">
        <f ca="1">'Trial 5'!BI28</f>
        <v>134.41147089615748</v>
      </c>
      <c r="BJ101" s="51">
        <f ca="1">'Trial 5'!BJ28</f>
        <v>134.25932525184069</v>
      </c>
      <c r="BK101" s="51">
        <f ca="1">'Trial 5'!BK28</f>
        <v>134.10578676603203</v>
      </c>
      <c r="BL101" s="51">
        <f ca="1">'Trial 5'!BL28</f>
        <v>133.95355914470875</v>
      </c>
      <c r="BM101" s="51">
        <f ca="1">'Trial 5'!BM28</f>
        <v>133.80118944936777</v>
      </c>
      <c r="BN101" s="52">
        <f ca="1">'Trial 5'!BM28</f>
        <v>133.80118944936777</v>
      </c>
      <c r="BO101" s="51">
        <f ca="1">'Trial 5'!BO28</f>
        <v>133.64844981026457</v>
      </c>
      <c r="BP101" s="51">
        <f ca="1">'Trial 5'!BP28</f>
        <v>133.49600598123715</v>
      </c>
      <c r="BQ101" s="51">
        <f ca="1">'Trial 5'!BQ28</f>
        <v>133.34291261741296</v>
      </c>
      <c r="BR101" s="51">
        <f ca="1">'Trial 5'!BR28</f>
        <v>133.19015917109743</v>
      </c>
      <c r="BS101" s="51">
        <f ca="1">'Trial 5'!BS28</f>
        <v>133.03656119994929</v>
      </c>
      <c r="BT101" s="51">
        <f ca="1">'Trial 5'!BT28</f>
        <v>132.8827846585703</v>
      </c>
      <c r="BU101" s="51">
        <f ca="1">'Trial 5'!BU28</f>
        <v>132.72718034099898</v>
      </c>
      <c r="BV101" s="51">
        <f ca="1">'Trial 5'!BV28</f>
        <v>132.57070377187713</v>
      </c>
      <c r="BW101" s="51">
        <f ca="1">'Trial 5'!BW28</f>
        <v>132.41288775519192</v>
      </c>
      <c r="BX101" s="51">
        <f ca="1">'Trial 5'!BX28</f>
        <v>132.25372638567282</v>
      </c>
      <c r="BY101" s="51">
        <f ca="1">'Trial 5'!BY28</f>
        <v>132.09485022502287</v>
      </c>
      <c r="BZ101" s="51">
        <f ca="1">'Trial 5'!BZ28</f>
        <v>131.93533883228466</v>
      </c>
      <c r="CA101" s="52">
        <f ca="1">'Trial 5'!BZ28</f>
        <v>131.93533883228466</v>
      </c>
      <c r="CB101" s="51">
        <f ca="1">'Trial 5'!CB28</f>
        <v>131.77595372072861</v>
      </c>
      <c r="CC101" s="51">
        <f ca="1">'Trial 5'!CC28</f>
        <v>131.61642074887848</v>
      </c>
      <c r="CD101" s="51">
        <f ca="1">'Trial 5'!CD28</f>
        <v>131.45727002542739</v>
      </c>
      <c r="CE101" s="51">
        <f ca="1">'Trial 5'!CE28</f>
        <v>131.2983842562677</v>
      </c>
      <c r="CF101" s="51">
        <f ca="1">'Trial 5'!CF28</f>
        <v>131.13950734364602</v>
      </c>
      <c r="CG101" s="51">
        <f ca="1">'Trial 5'!CG28</f>
        <v>130.98022353110844</v>
      </c>
      <c r="CH101" s="51">
        <f ca="1">'Trial 5'!CH28</f>
        <v>130.82071292077924</v>
      </c>
      <c r="CI101" s="51">
        <f ca="1">'Trial 5'!CI28</f>
        <v>130.66148256138072</v>
      </c>
      <c r="CJ101" s="51">
        <f ca="1">'Trial 5'!CJ28</f>
        <v>130.50322030537586</v>
      </c>
      <c r="CK101" s="51">
        <f ca="1">'Trial 5'!CK28</f>
        <v>130.34514019645275</v>
      </c>
      <c r="CL101" s="51">
        <f ca="1">'Trial 5'!CL28</f>
        <v>130.18870452891269</v>
      </c>
      <c r="CM101" s="51">
        <f ca="1">'Trial 5'!CM28</f>
        <v>130.03206951906802</v>
      </c>
      <c r="CN101" s="52">
        <f ca="1">'Trial 5'!CM28</f>
        <v>130.03206951906802</v>
      </c>
      <c r="CO101" s="51">
        <f ca="1">'Trial 5'!CO28</f>
        <v>129.87395176130462</v>
      </c>
      <c r="CP101" s="51">
        <f ca="1">'Trial 5'!CP28</f>
        <v>129.71689956539558</v>
      </c>
      <c r="CQ101" s="51">
        <f ca="1">'Trial 5'!CQ28</f>
        <v>129.55999813876562</v>
      </c>
      <c r="CR101" s="51">
        <f ca="1">'Trial 5'!CR28</f>
        <v>129.40251099455696</v>
      </c>
      <c r="CS101" s="51">
        <f ca="1">'Trial 5'!CS28</f>
        <v>129.24586066844631</v>
      </c>
      <c r="CT101" s="51">
        <f ca="1">'Trial 5'!CT28</f>
        <v>129.08972556816184</v>
      </c>
      <c r="CU101" s="51">
        <f ca="1">'Trial 5'!CU28</f>
        <v>128.93344289463818</v>
      </c>
      <c r="CV101" s="51">
        <f ca="1">'Trial 5'!CV28</f>
        <v>128.77810849771282</v>
      </c>
      <c r="CW101" s="51">
        <f ca="1">'Trial 5'!CW28</f>
        <v>128.62268040225598</v>
      </c>
      <c r="CX101" s="51">
        <f ca="1">'Trial 5'!CX28</f>
        <v>128.46839222339665</v>
      </c>
      <c r="CY101" s="51">
        <f ca="1">'Trial 5'!CY28</f>
        <v>128.31594039875185</v>
      </c>
      <c r="CZ101" s="51">
        <f ca="1">'Trial 5'!CZ28</f>
        <v>128.16485764129385</v>
      </c>
      <c r="DA101" s="52">
        <f ca="1">'Trial 5'!CZ28</f>
        <v>128.16485764129385</v>
      </c>
      <c r="DB101" s="51">
        <f ca="1">'Trial 5'!DB28</f>
        <v>128.01552788900898</v>
      </c>
      <c r="DC101" s="51">
        <f ca="1">'Trial 5'!DC28</f>
        <v>127.86696293576193</v>
      </c>
      <c r="DD101" s="51">
        <f ca="1">'Trial 5'!DD28</f>
        <v>127.71884983355901</v>
      </c>
      <c r="DE101" s="51">
        <f ca="1">'Trial 5'!DE28</f>
        <v>127.57112204353184</v>
      </c>
      <c r="DF101" s="51">
        <f ca="1">'Trial 5'!DF28</f>
        <v>127.42319201334712</v>
      </c>
      <c r="DG101" s="51">
        <f ca="1">'Trial 5'!DG28</f>
        <v>127.27586982770723</v>
      </c>
      <c r="DH101" s="51">
        <f ca="1">'Trial 5'!DH28</f>
        <v>127.1292161604741</v>
      </c>
      <c r="DI101" s="51">
        <f ca="1">'Trial 5'!DI28</f>
        <v>126.98125117977284</v>
      </c>
      <c r="DJ101" s="51">
        <f ca="1">'Trial 5'!DJ28</f>
        <v>126.83395289249218</v>
      </c>
      <c r="DK101" s="51">
        <f ca="1">'Trial 5'!DK28</f>
        <v>126.68789513174654</v>
      </c>
      <c r="DL101" s="51">
        <f ca="1">'Trial 5'!DL28</f>
        <v>126.54313227875521</v>
      </c>
      <c r="DM101" s="51">
        <f ca="1">'Trial 5'!DM28</f>
        <v>126.39947244065419</v>
      </c>
      <c r="DN101" s="52">
        <f ca="1">'Trial 5'!DM28</f>
        <v>126.39947244065419</v>
      </c>
      <c r="DO101" s="51">
        <f ca="1">'Trial 5'!DO28</f>
        <v>126.25710164065757</v>
      </c>
      <c r="DP101" s="51">
        <f ca="1">'Trial 5'!DP28</f>
        <v>126.11457811766758</v>
      </c>
      <c r="DQ101" s="51">
        <f ca="1">'Trial 5'!DQ28</f>
        <v>125.97251489602449</v>
      </c>
      <c r="DR101" s="51">
        <f ca="1">'Trial 5'!DR28</f>
        <v>125.83154615239921</v>
      </c>
      <c r="DS101" s="51">
        <f ca="1">'Trial 5'!DS28</f>
        <v>125.6907993758207</v>
      </c>
      <c r="DT101" s="51">
        <f ca="1">'Trial 5'!DT28</f>
        <v>125.55022584074167</v>
      </c>
      <c r="DU101" s="51">
        <f ca="1">'Trial 5'!DU28</f>
        <v>125.40901496089572</v>
      </c>
      <c r="DV101" s="51">
        <f ca="1">'Trial 5'!DV28</f>
        <v>125.26787732819341</v>
      </c>
      <c r="DW101" s="51">
        <f ca="1">'Trial 5'!DW28</f>
        <v>125.12714363677861</v>
      </c>
      <c r="DX101" s="51">
        <f ca="1">'Trial 5'!DX28</f>
        <v>124.98874903820641</v>
      </c>
      <c r="DY101" s="51">
        <f ca="1">'Trial 5'!DY28</f>
        <v>124.85121410172236</v>
      </c>
      <c r="DZ101" s="51">
        <f ca="1">'Trial 5'!DZ28</f>
        <v>124.71312895773143</v>
      </c>
      <c r="EA101" s="52">
        <f ca="1">'Trial 5'!DZ28</f>
        <v>124.71312895773143</v>
      </c>
      <c r="EB101" s="51">
        <f ca="1">'Trial 5'!EB28</f>
        <v>124.57406011675822</v>
      </c>
      <c r="EC101" s="51">
        <f ca="1">'Trial 5'!EC28</f>
        <v>124.43492494816147</v>
      </c>
      <c r="ED101" s="51">
        <f ca="1">'Trial 5'!ED28</f>
        <v>124.29631848417669</v>
      </c>
      <c r="EE101" s="51">
        <f ca="1">'Trial 5'!EE28</f>
        <v>124.15782237449338</v>
      </c>
      <c r="EF101" s="51">
        <f ca="1">'Trial 5'!EF28</f>
        <v>124.02016529598308</v>
      </c>
      <c r="EG101" s="51">
        <f ca="1">'Trial 5'!EG28</f>
        <v>123.88448052682861</v>
      </c>
      <c r="EH101" s="51">
        <f ca="1">'Trial 5'!EH28</f>
        <v>123.74961610458085</v>
      </c>
      <c r="EI101" s="51">
        <f ca="1">'Trial 5'!EI28</f>
        <v>123.61528461727119</v>
      </c>
      <c r="EJ101" s="51">
        <f ca="1">'Trial 5'!EJ28</f>
        <v>123.48004476781372</v>
      </c>
      <c r="EK101" s="51">
        <f ca="1">'Trial 5'!EK28</f>
        <v>123.34575362429231</v>
      </c>
      <c r="EL101" s="51">
        <f ca="1">'Trial 5'!EL28</f>
        <v>123.21280327071374</v>
      </c>
      <c r="EM101" s="51">
        <f ca="1">'Trial 5'!EM28</f>
        <v>123.08100435299465</v>
      </c>
      <c r="EN101" s="52">
        <f ca="1">'Trial 5'!EM28</f>
        <v>123.08100435299465</v>
      </c>
    </row>
    <row r="102" spans="1:144" ht="12.75" customHeight="1" x14ac:dyDescent="0.2">
      <c r="A102" s="11" t="str">
        <f>Labels!B101</f>
        <v>Trial 06</v>
      </c>
      <c r="B102" s="51">
        <f>'Trial 6'!B28</f>
        <v>140</v>
      </c>
      <c r="C102" s="51">
        <f>'Trial 6'!C28</f>
        <v>140</v>
      </c>
      <c r="D102" s="51">
        <f ca="1">'Trial 6'!D28</f>
        <v>139.99379664065472</v>
      </c>
      <c r="E102" s="51">
        <f ca="1">'Trial 6'!E28</f>
        <v>139.98113097308206</v>
      </c>
      <c r="F102" s="51">
        <f ca="1">'Trial 6'!F28</f>
        <v>139.96350781050327</v>
      </c>
      <c r="G102" s="51">
        <f ca="1">'Trial 6'!G28</f>
        <v>139.93895436995805</v>
      </c>
      <c r="H102" s="51">
        <f ca="1">'Trial 6'!H28</f>
        <v>139.90927639119272</v>
      </c>
      <c r="I102" s="51">
        <f ca="1">'Trial 6'!I28</f>
        <v>139.87562307548026</v>
      </c>
      <c r="J102" s="51">
        <f ca="1">'Trial 6'!J28</f>
        <v>139.83583449076372</v>
      </c>
      <c r="K102" s="51">
        <f ca="1">'Trial 6'!K28</f>
        <v>139.79131851064406</v>
      </c>
      <c r="L102" s="51">
        <f ca="1">'Trial 6'!L28</f>
        <v>139.74183192901586</v>
      </c>
      <c r="M102" s="51">
        <f ca="1">'Trial 6'!M28</f>
        <v>139.68898948805153</v>
      </c>
      <c r="N102" s="52">
        <f ca="1">'Trial 6'!M28</f>
        <v>139.68898948805153</v>
      </c>
      <c r="O102" s="51">
        <f ca="1">'Trial 6'!O28</f>
        <v>139.63123221475297</v>
      </c>
      <c r="P102" s="51">
        <f ca="1">'Trial 6'!P28</f>
        <v>139.56864790542673</v>
      </c>
      <c r="Q102" s="51">
        <f ca="1">'Trial 6'!Q28</f>
        <v>139.50210620258844</v>
      </c>
      <c r="R102" s="51">
        <f ca="1">'Trial 6'!R28</f>
        <v>139.43100051452853</v>
      </c>
      <c r="S102" s="51">
        <f ca="1">'Trial 6'!S28</f>
        <v>139.356233021246</v>
      </c>
      <c r="T102" s="51">
        <f ca="1">'Trial 6'!T28</f>
        <v>139.27881733520596</v>
      </c>
      <c r="U102" s="51">
        <f ca="1">'Trial 6'!U28</f>
        <v>139.1972555542535</v>
      </c>
      <c r="V102" s="51">
        <f ca="1">'Trial 6'!V28</f>
        <v>139.11252788768505</v>
      </c>
      <c r="W102" s="51">
        <f ca="1">'Trial 6'!W28</f>
        <v>139.0233077954089</v>
      </c>
      <c r="X102" s="51">
        <f ca="1">'Trial 6'!X28</f>
        <v>138.93191899296062</v>
      </c>
      <c r="Y102" s="51">
        <f ca="1">'Trial 6'!Y28</f>
        <v>138.83831422981746</v>
      </c>
      <c r="Z102" s="51">
        <f ca="1">'Trial 6'!Z28</f>
        <v>138.74175829396322</v>
      </c>
      <c r="AA102" s="52">
        <f ca="1">'Trial 6'!Z28</f>
        <v>138.74175829396322</v>
      </c>
      <c r="AB102" s="51">
        <f ca="1">'Trial 6'!AB28</f>
        <v>138.64290587433825</v>
      </c>
      <c r="AC102" s="51">
        <f ca="1">'Trial 6'!AC28</f>
        <v>138.5411246285293</v>
      </c>
      <c r="AD102" s="51">
        <f ca="1">'Trial 6'!AD28</f>
        <v>138.43765012599576</v>
      </c>
      <c r="AE102" s="51">
        <f ca="1">'Trial 6'!AE28</f>
        <v>138.33182510178906</v>
      </c>
      <c r="AF102" s="51">
        <f ca="1">'Trial 6'!AF28</f>
        <v>138.22383184538114</v>
      </c>
      <c r="AG102" s="51">
        <f ca="1">'Trial 6'!AG28</f>
        <v>138.11161121146611</v>
      </c>
      <c r="AH102" s="51">
        <f ca="1">'Trial 6'!AH28</f>
        <v>137.99798935795775</v>
      </c>
      <c r="AI102" s="51">
        <f ca="1">'Trial 6'!AI28</f>
        <v>137.88273414715493</v>
      </c>
      <c r="AJ102" s="51">
        <f ca="1">'Trial 6'!AJ28</f>
        <v>137.76664599531748</v>
      </c>
      <c r="AK102" s="51">
        <f ca="1">'Trial 6'!AK28</f>
        <v>137.64921133442209</v>
      </c>
      <c r="AL102" s="51">
        <f ca="1">'Trial 6'!AL28</f>
        <v>137.52968485970067</v>
      </c>
      <c r="AM102" s="51">
        <f ca="1">'Trial 6'!AM28</f>
        <v>137.40853069380515</v>
      </c>
      <c r="AN102" s="52">
        <f ca="1">'Trial 6'!AM28</f>
        <v>137.40853069380515</v>
      </c>
      <c r="AO102" s="51">
        <f ca="1">'Trial 6'!AO28</f>
        <v>137.28533208453987</v>
      </c>
      <c r="AP102" s="51">
        <f ca="1">'Trial 6'!AP28</f>
        <v>137.16007405917497</v>
      </c>
      <c r="AQ102" s="51">
        <f ca="1">'Trial 6'!AQ28</f>
        <v>137.03192801550946</v>
      </c>
      <c r="AR102" s="51">
        <f ca="1">'Trial 6'!AR28</f>
        <v>136.90198111802491</v>
      </c>
      <c r="AS102" s="51">
        <f ca="1">'Trial 6'!AS28</f>
        <v>136.77182322318978</v>
      </c>
      <c r="AT102" s="51">
        <f ca="1">'Trial 6'!AT28</f>
        <v>136.63898387997637</v>
      </c>
      <c r="AU102" s="51">
        <f ca="1">'Trial 6'!AU28</f>
        <v>136.50481340661176</v>
      </c>
      <c r="AV102" s="51">
        <f ca="1">'Trial 6'!AV28</f>
        <v>136.36898085342887</v>
      </c>
      <c r="AW102" s="51">
        <f ca="1">'Trial 6'!AW28</f>
        <v>136.23018486547161</v>
      </c>
      <c r="AX102" s="51">
        <f ca="1">'Trial 6'!AX28</f>
        <v>136.09013248131774</v>
      </c>
      <c r="AY102" s="51">
        <f ca="1">'Trial 6'!AY28</f>
        <v>135.94880454365409</v>
      </c>
      <c r="AZ102" s="51">
        <f ca="1">'Trial 6'!AZ28</f>
        <v>135.80690442517604</v>
      </c>
      <c r="BA102" s="52">
        <f ca="1">'Trial 6'!AZ28</f>
        <v>135.80690442517604</v>
      </c>
      <c r="BB102" s="51">
        <f ca="1">'Trial 6'!BB28</f>
        <v>135.66334936405761</v>
      </c>
      <c r="BC102" s="51">
        <f ca="1">'Trial 6'!BC28</f>
        <v>135.51937725540643</v>
      </c>
      <c r="BD102" s="51">
        <f ca="1">'Trial 6'!BD28</f>
        <v>135.37281785078034</v>
      </c>
      <c r="BE102" s="51">
        <f ca="1">'Trial 6'!BE28</f>
        <v>135.22564357489659</v>
      </c>
      <c r="BF102" s="51">
        <f ca="1">'Trial 6'!BF28</f>
        <v>135.07800235771501</v>
      </c>
      <c r="BG102" s="51">
        <f ca="1">'Trial 6'!BG28</f>
        <v>134.93114790695583</v>
      </c>
      <c r="BH102" s="51">
        <f ca="1">'Trial 6'!BH28</f>
        <v>134.78361362298563</v>
      </c>
      <c r="BI102" s="51">
        <f ca="1">'Trial 6'!BI28</f>
        <v>134.63559331562394</v>
      </c>
      <c r="BJ102" s="51">
        <f ca="1">'Trial 6'!BJ28</f>
        <v>134.48496232342663</v>
      </c>
      <c r="BK102" s="51">
        <f ca="1">'Trial 6'!BK28</f>
        <v>134.33296091559427</v>
      </c>
      <c r="BL102" s="51">
        <f ca="1">'Trial 6'!BL28</f>
        <v>134.18155198302529</v>
      </c>
      <c r="BM102" s="51">
        <f ca="1">'Trial 6'!BM28</f>
        <v>134.02958815020722</v>
      </c>
      <c r="BN102" s="52">
        <f ca="1">'Trial 6'!BM28</f>
        <v>134.02958815020722</v>
      </c>
      <c r="BO102" s="51">
        <f ca="1">'Trial 6'!BO28</f>
        <v>133.87712216545171</v>
      </c>
      <c r="BP102" s="51">
        <f ca="1">'Trial 6'!BP28</f>
        <v>133.72379744624527</v>
      </c>
      <c r="BQ102" s="51">
        <f ca="1">'Trial 6'!BQ28</f>
        <v>133.57140537352737</v>
      </c>
      <c r="BR102" s="51">
        <f ca="1">'Trial 6'!BR28</f>
        <v>133.41832536482812</v>
      </c>
      <c r="BS102" s="51">
        <f ca="1">'Trial 6'!BS28</f>
        <v>133.26429767350717</v>
      </c>
      <c r="BT102" s="51">
        <f ca="1">'Trial 6'!BT28</f>
        <v>133.11102911151067</v>
      </c>
      <c r="BU102" s="51">
        <f ca="1">'Trial 6'!BU28</f>
        <v>132.95843565763482</v>
      </c>
      <c r="BV102" s="51">
        <f ca="1">'Trial 6'!BV28</f>
        <v>132.80581039434335</v>
      </c>
      <c r="BW102" s="51">
        <f ca="1">'Trial 6'!BW28</f>
        <v>132.65175379875268</v>
      </c>
      <c r="BX102" s="51">
        <f ca="1">'Trial 6'!BX28</f>
        <v>132.49678187528374</v>
      </c>
      <c r="BY102" s="51">
        <f ca="1">'Trial 6'!BY28</f>
        <v>132.34030407693726</v>
      </c>
      <c r="BZ102" s="51">
        <f ca="1">'Trial 6'!BZ28</f>
        <v>132.18198099836016</v>
      </c>
      <c r="CA102" s="52">
        <f ca="1">'Trial 6'!BZ28</f>
        <v>132.18198099836016</v>
      </c>
      <c r="CB102" s="51">
        <f ca="1">'Trial 6'!CB28</f>
        <v>132.02262490175386</v>
      </c>
      <c r="CC102" s="51">
        <f ca="1">'Trial 6'!CC28</f>
        <v>131.86441213368801</v>
      </c>
      <c r="CD102" s="51">
        <f ca="1">'Trial 6'!CD28</f>
        <v>131.70676919368364</v>
      </c>
      <c r="CE102" s="51">
        <f ca="1">'Trial 6'!CE28</f>
        <v>131.55062083549512</v>
      </c>
      <c r="CF102" s="51">
        <f ca="1">'Trial 6'!CF28</f>
        <v>131.3947645143723</v>
      </c>
      <c r="CG102" s="51">
        <f ca="1">'Trial 6'!CG28</f>
        <v>131.23871707912559</v>
      </c>
      <c r="CH102" s="51">
        <f ca="1">'Trial 6'!CH28</f>
        <v>131.08289037686424</v>
      </c>
      <c r="CI102" s="51">
        <f ca="1">'Trial 6'!CI28</f>
        <v>130.92577461838701</v>
      </c>
      <c r="CJ102" s="51">
        <f ca="1">'Trial 6'!CJ28</f>
        <v>130.76804600522306</v>
      </c>
      <c r="CK102" s="51">
        <f ca="1">'Trial 6'!CK28</f>
        <v>130.61108702217564</v>
      </c>
      <c r="CL102" s="51">
        <f ca="1">'Trial 6'!CL28</f>
        <v>130.45394226700122</v>
      </c>
      <c r="CM102" s="51">
        <f ca="1">'Trial 6'!CM28</f>
        <v>130.29636610496064</v>
      </c>
      <c r="CN102" s="52">
        <f ca="1">'Trial 6'!CM28</f>
        <v>130.29636610496064</v>
      </c>
      <c r="CO102" s="51">
        <f ca="1">'Trial 6'!CO28</f>
        <v>130.13808455055403</v>
      </c>
      <c r="CP102" s="51">
        <f ca="1">'Trial 6'!CP28</f>
        <v>129.97982625505574</v>
      </c>
      <c r="CQ102" s="51">
        <f ca="1">'Trial 6'!CQ28</f>
        <v>129.82200031532756</v>
      </c>
      <c r="CR102" s="51">
        <f ca="1">'Trial 6'!CR28</f>
        <v>129.66277190913695</v>
      </c>
      <c r="CS102" s="51">
        <f ca="1">'Trial 6'!CS28</f>
        <v>129.50343101370532</v>
      </c>
      <c r="CT102" s="51">
        <f ca="1">'Trial 6'!CT28</f>
        <v>129.34374769170321</v>
      </c>
      <c r="CU102" s="51">
        <f ca="1">'Trial 6'!CU28</f>
        <v>129.18466124236681</v>
      </c>
      <c r="CV102" s="51">
        <f ca="1">'Trial 6'!CV28</f>
        <v>129.02575630648627</v>
      </c>
      <c r="CW102" s="51">
        <f ca="1">'Trial 6'!CW28</f>
        <v>128.86647987730433</v>
      </c>
      <c r="CX102" s="51">
        <f ca="1">'Trial 6'!CX28</f>
        <v>128.70743670189461</v>
      </c>
      <c r="CY102" s="51">
        <f ca="1">'Trial 6'!CY28</f>
        <v>128.54708897563589</v>
      </c>
      <c r="CZ102" s="51">
        <f ca="1">'Trial 6'!CZ28</f>
        <v>128.38793062299916</v>
      </c>
      <c r="DA102" s="52">
        <f ca="1">'Trial 6'!CZ28</f>
        <v>128.38793062299916</v>
      </c>
      <c r="DB102" s="51">
        <f ca="1">'Trial 6'!DB28</f>
        <v>128.23027602137645</v>
      </c>
      <c r="DC102" s="51">
        <f ca="1">'Trial 6'!DC28</f>
        <v>128.07491359744319</v>
      </c>
      <c r="DD102" s="51">
        <f ca="1">'Trial 6'!DD28</f>
        <v>127.91958122038439</v>
      </c>
      <c r="DE102" s="51">
        <f ca="1">'Trial 6'!DE28</f>
        <v>127.76440984326013</v>
      </c>
      <c r="DF102" s="51">
        <f ca="1">'Trial 6'!DF28</f>
        <v>127.6087004193181</v>
      </c>
      <c r="DG102" s="51">
        <f ca="1">'Trial 6'!DG28</f>
        <v>127.45398611354219</v>
      </c>
      <c r="DH102" s="51">
        <f ca="1">'Trial 6'!DH28</f>
        <v>127.30017062409007</v>
      </c>
      <c r="DI102" s="51">
        <f ca="1">'Trial 6'!DI28</f>
        <v>127.14808142694736</v>
      </c>
      <c r="DJ102" s="51">
        <f ca="1">'Trial 6'!DJ28</f>
        <v>126.99736934513673</v>
      </c>
      <c r="DK102" s="51">
        <f ca="1">'Trial 6'!DK28</f>
        <v>126.84714958782257</v>
      </c>
      <c r="DL102" s="51">
        <f ca="1">'Trial 6'!DL28</f>
        <v>126.6975081679973</v>
      </c>
      <c r="DM102" s="51">
        <f ca="1">'Trial 6'!DM28</f>
        <v>126.5479466974855</v>
      </c>
      <c r="DN102" s="52">
        <f ca="1">'Trial 6'!DM28</f>
        <v>126.5479466974855</v>
      </c>
      <c r="DO102" s="51">
        <f ca="1">'Trial 6'!DO28</f>
        <v>126.39998352213048</v>
      </c>
      <c r="DP102" s="51">
        <f ca="1">'Trial 6'!DP28</f>
        <v>126.25385968973708</v>
      </c>
      <c r="DQ102" s="51">
        <f ca="1">'Trial 6'!DQ28</f>
        <v>126.10833750852078</v>
      </c>
      <c r="DR102" s="51">
        <f ca="1">'Trial 6'!DR28</f>
        <v>125.96267542749777</v>
      </c>
      <c r="DS102" s="51">
        <f ca="1">'Trial 6'!DS28</f>
        <v>125.81817096369079</v>
      </c>
      <c r="DT102" s="51">
        <f ca="1">'Trial 6'!DT28</f>
        <v>125.67469312958858</v>
      </c>
      <c r="DU102" s="51">
        <f ca="1">'Trial 6'!DU28</f>
        <v>125.5302260178607</v>
      </c>
      <c r="DV102" s="51">
        <f ca="1">'Trial 6'!DV28</f>
        <v>125.38717978702306</v>
      </c>
      <c r="DW102" s="51">
        <f ca="1">'Trial 6'!DW28</f>
        <v>125.24469576277853</v>
      </c>
      <c r="DX102" s="51">
        <f ca="1">'Trial 6'!DX28</f>
        <v>125.10231420941628</v>
      </c>
      <c r="DY102" s="51">
        <f ca="1">'Trial 6'!DY28</f>
        <v>124.96109714087937</v>
      </c>
      <c r="DZ102" s="51">
        <f ca="1">'Trial 6'!DZ28</f>
        <v>124.82023864105062</v>
      </c>
      <c r="EA102" s="52">
        <f ca="1">'Trial 6'!DZ28</f>
        <v>124.82023864105062</v>
      </c>
      <c r="EB102" s="51">
        <f ca="1">'Trial 6'!EB28</f>
        <v>124.68003761578697</v>
      </c>
      <c r="EC102" s="51">
        <f ca="1">'Trial 6'!EC28</f>
        <v>124.54000436989902</v>
      </c>
      <c r="ED102" s="51">
        <f ca="1">'Trial 6'!ED28</f>
        <v>124.40064614991512</v>
      </c>
      <c r="EE102" s="51">
        <f ca="1">'Trial 6'!EE28</f>
        <v>124.26227055625459</v>
      </c>
      <c r="EF102" s="51">
        <f ca="1">'Trial 6'!EF28</f>
        <v>124.12364738080291</v>
      </c>
      <c r="EG102" s="51">
        <f ca="1">'Trial 6'!EG28</f>
        <v>123.98556586206853</v>
      </c>
      <c r="EH102" s="51">
        <f ca="1">'Trial 6'!EH28</f>
        <v>123.84812915303013</v>
      </c>
      <c r="EI102" s="51">
        <f ca="1">'Trial 6'!EI28</f>
        <v>123.71146131419499</v>
      </c>
      <c r="EJ102" s="51">
        <f ca="1">'Trial 6'!EJ28</f>
        <v>123.57531102049491</v>
      </c>
      <c r="EK102" s="51">
        <f ca="1">'Trial 6'!EK28</f>
        <v>123.43845219974726</v>
      </c>
      <c r="EL102" s="51">
        <f ca="1">'Trial 6'!EL28</f>
        <v>123.30302759312768</v>
      </c>
      <c r="EM102" s="51">
        <f ca="1">'Trial 6'!EM28</f>
        <v>123.1689743088191</v>
      </c>
      <c r="EN102" s="52">
        <f ca="1">'Trial 6'!EM28</f>
        <v>123.1689743088191</v>
      </c>
    </row>
    <row r="103" spans="1:144" ht="12.75" customHeight="1" x14ac:dyDescent="0.2">
      <c r="A103" s="11" t="str">
        <f>Labels!B102</f>
        <v>Trial 07</v>
      </c>
      <c r="B103" s="51">
        <f>'Trial 7'!B28</f>
        <v>140</v>
      </c>
      <c r="C103" s="51">
        <f>'Trial 7'!C28</f>
        <v>140</v>
      </c>
      <c r="D103" s="51">
        <f ca="1">'Trial 7'!D28</f>
        <v>139.99336417690958</v>
      </c>
      <c r="E103" s="51">
        <f ca="1">'Trial 7'!E28</f>
        <v>139.98109606039185</v>
      </c>
      <c r="F103" s="51">
        <f ca="1">'Trial 7'!F28</f>
        <v>139.96430237532547</v>
      </c>
      <c r="G103" s="51">
        <f ca="1">'Trial 7'!G28</f>
        <v>139.94072690197913</v>
      </c>
      <c r="H103" s="51">
        <f ca="1">'Trial 7'!H28</f>
        <v>139.9102490010564</v>
      </c>
      <c r="I103" s="51">
        <f ca="1">'Trial 7'!I28</f>
        <v>139.87486362956969</v>
      </c>
      <c r="J103" s="51">
        <f ca="1">'Trial 7'!J28</f>
        <v>139.83317127811461</v>
      </c>
      <c r="K103" s="51">
        <f ca="1">'Trial 7'!K28</f>
        <v>139.78608154021211</v>
      </c>
      <c r="L103" s="51">
        <f ca="1">'Trial 7'!L28</f>
        <v>139.73424114237949</v>
      </c>
      <c r="M103" s="51">
        <f ca="1">'Trial 7'!M28</f>
        <v>139.67706872417796</v>
      </c>
      <c r="N103" s="52">
        <f ca="1">'Trial 7'!M28</f>
        <v>139.67706872417796</v>
      </c>
      <c r="O103" s="51">
        <f ca="1">'Trial 7'!O28</f>
        <v>139.6143390977773</v>
      </c>
      <c r="P103" s="51">
        <f ca="1">'Trial 7'!P28</f>
        <v>139.5467010771375</v>
      </c>
      <c r="Q103" s="51">
        <f ca="1">'Trial 7'!Q28</f>
        <v>139.47514237462553</v>
      </c>
      <c r="R103" s="51">
        <f ca="1">'Trial 7'!R28</f>
        <v>139.4004397985554</v>
      </c>
      <c r="S103" s="51">
        <f ca="1">'Trial 7'!S28</f>
        <v>139.32208674332284</v>
      </c>
      <c r="T103" s="51">
        <f ca="1">'Trial 7'!T28</f>
        <v>139.23845621161246</v>
      </c>
      <c r="U103" s="51">
        <f ca="1">'Trial 7'!U28</f>
        <v>139.15088105119852</v>
      </c>
      <c r="V103" s="51">
        <f ca="1">'Trial 7'!V28</f>
        <v>139.05980566244492</v>
      </c>
      <c r="W103" s="51">
        <f ca="1">'Trial 7'!W28</f>
        <v>138.96543670800864</v>
      </c>
      <c r="X103" s="51">
        <f ca="1">'Trial 7'!X28</f>
        <v>138.8666158449218</v>
      </c>
      <c r="Y103" s="51">
        <f ca="1">'Trial 7'!Y28</f>
        <v>138.76447385846078</v>
      </c>
      <c r="Z103" s="51">
        <f ca="1">'Trial 7'!Z28</f>
        <v>138.6593009170027</v>
      </c>
      <c r="AA103" s="52">
        <f ca="1">'Trial 7'!Z28</f>
        <v>138.6593009170027</v>
      </c>
      <c r="AB103" s="51">
        <f ca="1">'Trial 7'!AB28</f>
        <v>138.5521451711929</v>
      </c>
      <c r="AC103" s="51">
        <f ca="1">'Trial 7'!AC28</f>
        <v>138.44239807833702</v>
      </c>
      <c r="AD103" s="51">
        <f ca="1">'Trial 7'!AD28</f>
        <v>138.33022788199659</v>
      </c>
      <c r="AE103" s="51">
        <f ca="1">'Trial 7'!AE28</f>
        <v>138.21505899051778</v>
      </c>
      <c r="AF103" s="51">
        <f ca="1">'Trial 7'!AF28</f>
        <v>138.09850682382324</v>
      </c>
      <c r="AG103" s="51">
        <f ca="1">'Trial 7'!AG28</f>
        <v>137.97809985935606</v>
      </c>
      <c r="AH103" s="51">
        <f ca="1">'Trial 7'!AH28</f>
        <v>137.85726876237663</v>
      </c>
      <c r="AI103" s="51">
        <f ca="1">'Trial 7'!AI28</f>
        <v>137.73387843559561</v>
      </c>
      <c r="AJ103" s="51">
        <f ca="1">'Trial 7'!AJ28</f>
        <v>137.60904087115662</v>
      </c>
      <c r="AK103" s="51">
        <f ca="1">'Trial 7'!AK28</f>
        <v>137.48107464963539</v>
      </c>
      <c r="AL103" s="51">
        <f ca="1">'Trial 7'!AL28</f>
        <v>137.35147883865255</v>
      </c>
      <c r="AM103" s="51">
        <f ca="1">'Trial 7'!AM28</f>
        <v>137.21901896746016</v>
      </c>
      <c r="AN103" s="52">
        <f ca="1">'Trial 7'!AM28</f>
        <v>137.21901896746016</v>
      </c>
      <c r="AO103" s="51">
        <f ca="1">'Trial 7'!AO28</f>
        <v>137.08446270538505</v>
      </c>
      <c r="AP103" s="51">
        <f ca="1">'Trial 7'!AP28</f>
        <v>136.95008880716941</v>
      </c>
      <c r="AQ103" s="51">
        <f ca="1">'Trial 7'!AQ28</f>
        <v>136.81480878294931</v>
      </c>
      <c r="AR103" s="51">
        <f ca="1">'Trial 7'!AR28</f>
        <v>136.6773926289938</v>
      </c>
      <c r="AS103" s="51">
        <f ca="1">'Trial 7'!AS28</f>
        <v>136.53760349931255</v>
      </c>
      <c r="AT103" s="51">
        <f ca="1">'Trial 7'!AT28</f>
        <v>136.39581573285594</v>
      </c>
      <c r="AU103" s="51">
        <f ca="1">'Trial 7'!AU28</f>
        <v>136.25131330176936</v>
      </c>
      <c r="AV103" s="51">
        <f ca="1">'Trial 7'!AV28</f>
        <v>136.10514936785773</v>
      </c>
      <c r="AW103" s="51">
        <f ca="1">'Trial 7'!AW28</f>
        <v>135.9590216885519</v>
      </c>
      <c r="AX103" s="51">
        <f ca="1">'Trial 7'!AX28</f>
        <v>135.81216692769235</v>
      </c>
      <c r="AY103" s="51">
        <f ca="1">'Trial 7'!AY28</f>
        <v>135.66436866953228</v>
      </c>
      <c r="AZ103" s="51">
        <f ca="1">'Trial 7'!AZ28</f>
        <v>135.5164646240801</v>
      </c>
      <c r="BA103" s="52">
        <f ca="1">'Trial 7'!AZ28</f>
        <v>135.5164646240801</v>
      </c>
      <c r="BB103" s="51">
        <f ca="1">'Trial 7'!BB28</f>
        <v>135.36725917215759</v>
      </c>
      <c r="BC103" s="51">
        <f ca="1">'Trial 7'!BC28</f>
        <v>135.21762943235362</v>
      </c>
      <c r="BD103" s="51">
        <f ca="1">'Trial 7'!BD28</f>
        <v>135.06709600144586</v>
      </c>
      <c r="BE103" s="51">
        <f ca="1">'Trial 7'!BE28</f>
        <v>134.91707564967925</v>
      </c>
      <c r="BF103" s="51">
        <f ca="1">'Trial 7'!BF28</f>
        <v>134.76725576128248</v>
      </c>
      <c r="BG103" s="51">
        <f ca="1">'Trial 7'!BG28</f>
        <v>134.61582696937043</v>
      </c>
      <c r="BH103" s="51">
        <f ca="1">'Trial 7'!BH28</f>
        <v>134.4637140631267</v>
      </c>
      <c r="BI103" s="51">
        <f ca="1">'Trial 7'!BI28</f>
        <v>134.31116408912757</v>
      </c>
      <c r="BJ103" s="51">
        <f ca="1">'Trial 7'!BJ28</f>
        <v>134.15856836201579</v>
      </c>
      <c r="BK103" s="51">
        <f ca="1">'Trial 7'!BK28</f>
        <v>134.00624364941274</v>
      </c>
      <c r="BL103" s="51">
        <f ca="1">'Trial 7'!BL28</f>
        <v>133.85355827167001</v>
      </c>
      <c r="BM103" s="51">
        <f ca="1">'Trial 7'!BM28</f>
        <v>133.70204979917744</v>
      </c>
      <c r="BN103" s="52">
        <f ca="1">'Trial 7'!BM28</f>
        <v>133.70204979917744</v>
      </c>
      <c r="BO103" s="51">
        <f ca="1">'Trial 7'!BO28</f>
        <v>133.55042112461206</v>
      </c>
      <c r="BP103" s="51">
        <f ca="1">'Trial 7'!BP28</f>
        <v>133.3983851609849</v>
      </c>
      <c r="BQ103" s="51">
        <f ca="1">'Trial 7'!BQ28</f>
        <v>133.24641034683148</v>
      </c>
      <c r="BR103" s="51">
        <f ca="1">'Trial 7'!BR28</f>
        <v>133.09465448931553</v>
      </c>
      <c r="BS103" s="51">
        <f ca="1">'Trial 7'!BS28</f>
        <v>132.94071588953065</v>
      </c>
      <c r="BT103" s="51">
        <f ca="1">'Trial 7'!BT28</f>
        <v>132.78686068912566</v>
      </c>
      <c r="BU103" s="51">
        <f ca="1">'Trial 7'!BU28</f>
        <v>132.6315565767753</v>
      </c>
      <c r="BV103" s="51">
        <f ca="1">'Trial 7'!BV28</f>
        <v>132.47684090861952</v>
      </c>
      <c r="BW103" s="51">
        <f ca="1">'Trial 7'!BW28</f>
        <v>132.32160104156276</v>
      </c>
      <c r="BX103" s="51">
        <f ca="1">'Trial 7'!BX28</f>
        <v>132.16599912887608</v>
      </c>
      <c r="BY103" s="51">
        <f ca="1">'Trial 7'!BY28</f>
        <v>132.01040560052942</v>
      </c>
      <c r="BZ103" s="51">
        <f ca="1">'Trial 7'!BZ28</f>
        <v>131.85510549843858</v>
      </c>
      <c r="CA103" s="52">
        <f ca="1">'Trial 7'!BZ28</f>
        <v>131.85510549843858</v>
      </c>
      <c r="CB103" s="51">
        <f ca="1">'Trial 7'!CB28</f>
        <v>131.69964147236072</v>
      </c>
      <c r="CC103" s="51">
        <f ca="1">'Trial 7'!CC28</f>
        <v>131.54340122051462</v>
      </c>
      <c r="CD103" s="51">
        <f ca="1">'Trial 7'!CD28</f>
        <v>131.38751862510907</v>
      </c>
      <c r="CE103" s="51">
        <f ca="1">'Trial 7'!CE28</f>
        <v>131.23277012741136</v>
      </c>
      <c r="CF103" s="51">
        <f ca="1">'Trial 7'!CF28</f>
        <v>131.07784648295765</v>
      </c>
      <c r="CG103" s="51">
        <f ca="1">'Trial 7'!CG28</f>
        <v>130.92339573887693</v>
      </c>
      <c r="CH103" s="51">
        <f ca="1">'Trial 7'!CH28</f>
        <v>130.77042736691982</v>
      </c>
      <c r="CI103" s="51">
        <f ca="1">'Trial 7'!CI28</f>
        <v>130.61835193941255</v>
      </c>
      <c r="CJ103" s="51">
        <f ca="1">'Trial 7'!CJ28</f>
        <v>130.46738102730009</v>
      </c>
      <c r="CK103" s="51">
        <f ca="1">'Trial 7'!CK28</f>
        <v>130.317217981211</v>
      </c>
      <c r="CL103" s="51">
        <f ca="1">'Trial 7'!CL28</f>
        <v>130.16654873348253</v>
      </c>
      <c r="CM103" s="51">
        <f ca="1">'Trial 7'!CM28</f>
        <v>130.01636852133296</v>
      </c>
      <c r="CN103" s="52">
        <f ca="1">'Trial 7'!CM28</f>
        <v>130.01636852133296</v>
      </c>
      <c r="CO103" s="51">
        <f ca="1">'Trial 7'!CO28</f>
        <v>129.86488060081692</v>
      </c>
      <c r="CP103" s="51">
        <f ca="1">'Trial 7'!CP28</f>
        <v>129.71367829349782</v>
      </c>
      <c r="CQ103" s="51">
        <f ca="1">'Trial 7'!CQ28</f>
        <v>129.56299220546993</v>
      </c>
      <c r="CR103" s="51">
        <f ca="1">'Trial 7'!CR28</f>
        <v>129.41259307064146</v>
      </c>
      <c r="CS103" s="51">
        <f ca="1">'Trial 7'!CS28</f>
        <v>129.26232000280567</v>
      </c>
      <c r="CT103" s="51">
        <f ca="1">'Trial 7'!CT28</f>
        <v>129.11210012731325</v>
      </c>
      <c r="CU103" s="51">
        <f ca="1">'Trial 7'!CU28</f>
        <v>128.96101328687334</v>
      </c>
      <c r="CV103" s="51">
        <f ca="1">'Trial 7'!CV28</f>
        <v>128.81124582852638</v>
      </c>
      <c r="CW103" s="51">
        <f ca="1">'Trial 7'!CW28</f>
        <v>128.66244132980452</v>
      </c>
      <c r="CX103" s="51">
        <f ca="1">'Trial 7'!CX28</f>
        <v>128.51383155784575</v>
      </c>
      <c r="CY103" s="51">
        <f ca="1">'Trial 7'!CY28</f>
        <v>128.36464002533762</v>
      </c>
      <c r="CZ103" s="51">
        <f ca="1">'Trial 7'!CZ28</f>
        <v>128.21496314805489</v>
      </c>
      <c r="DA103" s="52">
        <f ca="1">'Trial 7'!CZ28</f>
        <v>128.21496314805489</v>
      </c>
      <c r="DB103" s="51">
        <f ca="1">'Trial 7'!DB28</f>
        <v>128.06652202486396</v>
      </c>
      <c r="DC103" s="51">
        <f ca="1">'Trial 7'!DC28</f>
        <v>127.91918235430617</v>
      </c>
      <c r="DD103" s="51">
        <f ca="1">'Trial 7'!DD28</f>
        <v>127.77208421076294</v>
      </c>
      <c r="DE103" s="51">
        <f ca="1">'Trial 7'!DE28</f>
        <v>127.62640206646046</v>
      </c>
      <c r="DF103" s="51">
        <f ca="1">'Trial 7'!DF28</f>
        <v>127.47950512005264</v>
      </c>
      <c r="DG103" s="51">
        <f ca="1">'Trial 7'!DG28</f>
        <v>127.33309936805723</v>
      </c>
      <c r="DH103" s="51">
        <f ca="1">'Trial 7'!DH28</f>
        <v>127.18693167270904</v>
      </c>
      <c r="DI103" s="51">
        <f ca="1">'Trial 7'!DI28</f>
        <v>127.04053661986271</v>
      </c>
      <c r="DJ103" s="51">
        <f ca="1">'Trial 7'!DJ28</f>
        <v>126.89321418861095</v>
      </c>
      <c r="DK103" s="51">
        <f ca="1">'Trial 7'!DK28</f>
        <v>126.7451769920754</v>
      </c>
      <c r="DL103" s="51">
        <f ca="1">'Trial 7'!DL28</f>
        <v>126.59715172252544</v>
      </c>
      <c r="DM103" s="51">
        <f ca="1">'Trial 7'!DM28</f>
        <v>126.4498519463409</v>
      </c>
      <c r="DN103" s="52">
        <f ca="1">'Trial 7'!DM28</f>
        <v>126.4498519463409</v>
      </c>
      <c r="DO103" s="51">
        <f ca="1">'Trial 7'!DO28</f>
        <v>126.30401973544875</v>
      </c>
      <c r="DP103" s="51">
        <f ca="1">'Trial 7'!DP28</f>
        <v>126.15825216448567</v>
      </c>
      <c r="DQ103" s="51">
        <f ca="1">'Trial 7'!DQ28</f>
        <v>126.01303722741983</v>
      </c>
      <c r="DR103" s="51">
        <f ca="1">'Trial 7'!DR28</f>
        <v>125.86868657499646</v>
      </c>
      <c r="DS103" s="51">
        <f ca="1">'Trial 7'!DS28</f>
        <v>125.72464795347591</v>
      </c>
      <c r="DT103" s="51">
        <f ca="1">'Trial 7'!DT28</f>
        <v>125.57995924209784</v>
      </c>
      <c r="DU103" s="51">
        <f ca="1">'Trial 7'!DU28</f>
        <v>125.43453250008398</v>
      </c>
      <c r="DV103" s="51">
        <f ca="1">'Trial 7'!DV28</f>
        <v>125.28960180042446</v>
      </c>
      <c r="DW103" s="51">
        <f ca="1">'Trial 7'!DW28</f>
        <v>125.14566897152896</v>
      </c>
      <c r="DX103" s="51">
        <f ca="1">'Trial 7'!DX28</f>
        <v>125.00263147586838</v>
      </c>
      <c r="DY103" s="51">
        <f ca="1">'Trial 7'!DY28</f>
        <v>124.85913455486097</v>
      </c>
      <c r="DZ103" s="51">
        <f ca="1">'Trial 7'!DZ28</f>
        <v>124.71628046931411</v>
      </c>
      <c r="EA103" s="52">
        <f ca="1">'Trial 7'!DZ28</f>
        <v>124.71628046931411</v>
      </c>
      <c r="EB103" s="51">
        <f ca="1">'Trial 7'!EB28</f>
        <v>124.57519805744739</v>
      </c>
      <c r="EC103" s="51">
        <f ca="1">'Trial 7'!EC28</f>
        <v>124.43570454300506</v>
      </c>
      <c r="ED103" s="51">
        <f ca="1">'Trial 7'!ED28</f>
        <v>124.29601022855373</v>
      </c>
      <c r="EE103" s="51">
        <f ca="1">'Trial 7'!EE28</f>
        <v>124.15725314468013</v>
      </c>
      <c r="EF103" s="51">
        <f ca="1">'Trial 7'!EF28</f>
        <v>124.0184084291061</v>
      </c>
      <c r="EG103" s="51">
        <f ca="1">'Trial 7'!EG28</f>
        <v>123.87839348616116</v>
      </c>
      <c r="EH103" s="51">
        <f ca="1">'Trial 7'!EH28</f>
        <v>123.73718815961092</v>
      </c>
      <c r="EI103" s="51">
        <f ca="1">'Trial 7'!EI28</f>
        <v>123.59618671815907</v>
      </c>
      <c r="EJ103" s="51">
        <f ca="1">'Trial 7'!EJ28</f>
        <v>123.45624588293312</v>
      </c>
      <c r="EK103" s="51">
        <f ca="1">'Trial 7'!EK28</f>
        <v>123.316485596597</v>
      </c>
      <c r="EL103" s="51">
        <f ca="1">'Trial 7'!EL28</f>
        <v>123.17744648030251</v>
      </c>
      <c r="EM103" s="51">
        <f ca="1">'Trial 7'!EM28</f>
        <v>123.03914270547567</v>
      </c>
      <c r="EN103" s="52">
        <f ca="1">'Trial 7'!EM28</f>
        <v>123.03914270547567</v>
      </c>
    </row>
    <row r="104" spans="1:144" ht="12.75" customHeight="1" x14ac:dyDescent="0.2">
      <c r="A104" s="11" t="str">
        <f>Labels!B103</f>
        <v>Trial 08</v>
      </c>
      <c r="B104" s="51">
        <f>'Trial 8'!B28</f>
        <v>140</v>
      </c>
      <c r="C104" s="51">
        <f>'Trial 8'!C28</f>
        <v>140</v>
      </c>
      <c r="D104" s="51">
        <f ca="1">'Trial 8'!D28</f>
        <v>139.99441793538071</v>
      </c>
      <c r="E104" s="51">
        <f ca="1">'Trial 8'!E28</f>
        <v>139.98254794539528</v>
      </c>
      <c r="F104" s="51">
        <f ca="1">'Trial 8'!F28</f>
        <v>139.96566419407401</v>
      </c>
      <c r="G104" s="51">
        <f ca="1">'Trial 8'!G28</f>
        <v>139.94405404745592</v>
      </c>
      <c r="H104" s="51">
        <f ca="1">'Trial 8'!H28</f>
        <v>139.91842508214421</v>
      </c>
      <c r="I104" s="51">
        <f ca="1">'Trial 8'!I28</f>
        <v>139.88783415836147</v>
      </c>
      <c r="J104" s="51">
        <f ca="1">'Trial 8'!J28</f>
        <v>139.85182450591415</v>
      </c>
      <c r="K104" s="51">
        <f ca="1">'Trial 8'!K28</f>
        <v>139.81221227978469</v>
      </c>
      <c r="L104" s="51">
        <f ca="1">'Trial 8'!L28</f>
        <v>139.76770680852167</v>
      </c>
      <c r="M104" s="51">
        <f ca="1">'Trial 8'!M28</f>
        <v>139.71980380460062</v>
      </c>
      <c r="N104" s="52">
        <f ca="1">'Trial 8'!M28</f>
        <v>139.71980380460062</v>
      </c>
      <c r="O104" s="51">
        <f ca="1">'Trial 8'!O28</f>
        <v>139.66723984584294</v>
      </c>
      <c r="P104" s="51">
        <f ca="1">'Trial 8'!P28</f>
        <v>139.61110969920347</v>
      </c>
      <c r="Q104" s="51">
        <f ca="1">'Trial 8'!Q28</f>
        <v>139.55082928403064</v>
      </c>
      <c r="R104" s="51">
        <f ca="1">'Trial 8'!R28</f>
        <v>139.48729705071764</v>
      </c>
      <c r="S104" s="51">
        <f ca="1">'Trial 8'!S28</f>
        <v>139.42087678656461</v>
      </c>
      <c r="T104" s="51">
        <f ca="1">'Trial 8'!T28</f>
        <v>139.35168654315197</v>
      </c>
      <c r="U104" s="51">
        <f ca="1">'Trial 8'!U28</f>
        <v>139.27934447468604</v>
      </c>
      <c r="V104" s="51">
        <f ca="1">'Trial 8'!V28</f>
        <v>139.20339675730432</v>
      </c>
      <c r="W104" s="51">
        <f ca="1">'Trial 8'!W28</f>
        <v>139.12334537420722</v>
      </c>
      <c r="X104" s="51">
        <f ca="1">'Trial 8'!X28</f>
        <v>139.0382068105028</v>
      </c>
      <c r="Y104" s="51">
        <f ca="1">'Trial 8'!Y28</f>
        <v>138.94995501281051</v>
      </c>
      <c r="Z104" s="51">
        <f ca="1">'Trial 8'!Z28</f>
        <v>138.86022611135749</v>
      </c>
      <c r="AA104" s="52">
        <f ca="1">'Trial 8'!Z28</f>
        <v>138.86022611135749</v>
      </c>
      <c r="AB104" s="51">
        <f ca="1">'Trial 8'!AB28</f>
        <v>138.76647354319365</v>
      </c>
      <c r="AC104" s="51">
        <f ca="1">'Trial 8'!AC28</f>
        <v>138.67069372019671</v>
      </c>
      <c r="AD104" s="51">
        <f ca="1">'Trial 8'!AD28</f>
        <v>138.5717040722048</v>
      </c>
      <c r="AE104" s="51">
        <f ca="1">'Trial 8'!AE28</f>
        <v>138.46957640726592</v>
      </c>
      <c r="AF104" s="51">
        <f ca="1">'Trial 8'!AF28</f>
        <v>138.36549845513753</v>
      </c>
      <c r="AG104" s="51">
        <f ca="1">'Trial 8'!AG28</f>
        <v>138.25917856094017</v>
      </c>
      <c r="AH104" s="51">
        <f ca="1">'Trial 8'!AH28</f>
        <v>138.15009731979049</v>
      </c>
      <c r="AI104" s="51">
        <f ca="1">'Trial 8'!AI28</f>
        <v>138.03784212600175</v>
      </c>
      <c r="AJ104" s="51">
        <f ca="1">'Trial 8'!AJ28</f>
        <v>137.92393072568396</v>
      </c>
      <c r="AK104" s="51">
        <f ca="1">'Trial 8'!AK28</f>
        <v>137.80943763514574</v>
      </c>
      <c r="AL104" s="51">
        <f ca="1">'Trial 8'!AL28</f>
        <v>137.69335790816373</v>
      </c>
      <c r="AM104" s="51">
        <f ca="1">'Trial 8'!AM28</f>
        <v>137.57663057028267</v>
      </c>
      <c r="AN104" s="52">
        <f ca="1">'Trial 8'!AM28</f>
        <v>137.57663057028267</v>
      </c>
      <c r="AO104" s="51">
        <f ca="1">'Trial 8'!AO28</f>
        <v>137.45659181904608</v>
      </c>
      <c r="AP104" s="51">
        <f ca="1">'Trial 8'!AP28</f>
        <v>137.33400784274255</v>
      </c>
      <c r="AQ104" s="51">
        <f ca="1">'Trial 8'!AQ28</f>
        <v>137.21064577384925</v>
      </c>
      <c r="AR104" s="51">
        <f ca="1">'Trial 8'!AR28</f>
        <v>137.08519887122995</v>
      </c>
      <c r="AS104" s="51">
        <f ca="1">'Trial 8'!AS28</f>
        <v>136.95751095090228</v>
      </c>
      <c r="AT104" s="51">
        <f ca="1">'Trial 8'!AT28</f>
        <v>136.82967892724153</v>
      </c>
      <c r="AU104" s="51">
        <f ca="1">'Trial 8'!AU28</f>
        <v>136.69958124722382</v>
      </c>
      <c r="AV104" s="51">
        <f ca="1">'Trial 8'!AV28</f>
        <v>136.5669043598819</v>
      </c>
      <c r="AW104" s="51">
        <f ca="1">'Trial 8'!AW28</f>
        <v>136.43165426314826</v>
      </c>
      <c r="AX104" s="51">
        <f ca="1">'Trial 8'!AX28</f>
        <v>136.29601016078442</v>
      </c>
      <c r="AY104" s="51">
        <f ca="1">'Trial 8'!AY28</f>
        <v>136.15958438377098</v>
      </c>
      <c r="AZ104" s="51">
        <f ca="1">'Trial 8'!AZ28</f>
        <v>136.0210815383075</v>
      </c>
      <c r="BA104" s="52">
        <f ca="1">'Trial 8'!AZ28</f>
        <v>136.0210815383075</v>
      </c>
      <c r="BB104" s="51">
        <f ca="1">'Trial 8'!BB28</f>
        <v>135.88094464400831</v>
      </c>
      <c r="BC104" s="51">
        <f ca="1">'Trial 8'!BC28</f>
        <v>135.73955024035084</v>
      </c>
      <c r="BD104" s="51">
        <f ca="1">'Trial 8'!BD28</f>
        <v>135.59670971110035</v>
      </c>
      <c r="BE104" s="51">
        <f ca="1">'Trial 8'!BE28</f>
        <v>135.45267687037446</v>
      </c>
      <c r="BF104" s="51">
        <f ca="1">'Trial 8'!BF28</f>
        <v>135.30816547678168</v>
      </c>
      <c r="BG104" s="51">
        <f ca="1">'Trial 8'!BG28</f>
        <v>135.16099939902949</v>
      </c>
      <c r="BH104" s="51">
        <f ca="1">'Trial 8'!BH28</f>
        <v>135.01378072857287</v>
      </c>
      <c r="BI104" s="51">
        <f ca="1">'Trial 8'!BI28</f>
        <v>134.86557834195068</v>
      </c>
      <c r="BJ104" s="51">
        <f ca="1">'Trial 8'!BJ28</f>
        <v>134.71806767892446</v>
      </c>
      <c r="BK104" s="51">
        <f ca="1">'Trial 8'!BK28</f>
        <v>134.57069713217041</v>
      </c>
      <c r="BL104" s="51">
        <f ca="1">'Trial 8'!BL28</f>
        <v>134.42274968550365</v>
      </c>
      <c r="BM104" s="51">
        <f ca="1">'Trial 8'!BM28</f>
        <v>134.27538401487948</v>
      </c>
      <c r="BN104" s="52">
        <f ca="1">'Trial 8'!BM28</f>
        <v>134.27538401487948</v>
      </c>
      <c r="BO104" s="51">
        <f ca="1">'Trial 8'!BO28</f>
        <v>134.12699325267843</v>
      </c>
      <c r="BP104" s="51">
        <f ca="1">'Trial 8'!BP28</f>
        <v>133.97915953376324</v>
      </c>
      <c r="BQ104" s="51">
        <f ca="1">'Trial 8'!BQ28</f>
        <v>133.82998189398677</v>
      </c>
      <c r="BR104" s="51">
        <f ca="1">'Trial 8'!BR28</f>
        <v>133.6818277971955</v>
      </c>
      <c r="BS104" s="51">
        <f ca="1">'Trial 8'!BS28</f>
        <v>133.53207174915303</v>
      </c>
      <c r="BT104" s="51">
        <f ca="1">'Trial 8'!BT28</f>
        <v>133.38012592923093</v>
      </c>
      <c r="BU104" s="51">
        <f ca="1">'Trial 8'!BU28</f>
        <v>133.2265109240403</v>
      </c>
      <c r="BV104" s="51">
        <f ca="1">'Trial 8'!BV28</f>
        <v>133.07303594947933</v>
      </c>
      <c r="BW104" s="51">
        <f ca="1">'Trial 8'!BW28</f>
        <v>132.91948301476859</v>
      </c>
      <c r="BX104" s="51">
        <f ca="1">'Trial 8'!BX28</f>
        <v>132.76610228599895</v>
      </c>
      <c r="BY104" s="51">
        <f ca="1">'Trial 8'!BY28</f>
        <v>132.61262571029823</v>
      </c>
      <c r="BZ104" s="51">
        <f ca="1">'Trial 8'!BZ28</f>
        <v>132.4593614945509</v>
      </c>
      <c r="CA104" s="52">
        <f ca="1">'Trial 8'!BZ28</f>
        <v>132.4593614945509</v>
      </c>
      <c r="CB104" s="51">
        <f ca="1">'Trial 8'!CB28</f>
        <v>132.30630171509168</v>
      </c>
      <c r="CC104" s="51">
        <f ca="1">'Trial 8'!CC28</f>
        <v>132.1544963714118</v>
      </c>
      <c r="CD104" s="51">
        <f ca="1">'Trial 8'!CD28</f>
        <v>132.00240167927936</v>
      </c>
      <c r="CE104" s="51">
        <f ca="1">'Trial 8'!CE28</f>
        <v>131.84948867099442</v>
      </c>
      <c r="CF104" s="51">
        <f ca="1">'Trial 8'!CF28</f>
        <v>131.69579519763187</v>
      </c>
      <c r="CG104" s="51">
        <f ca="1">'Trial 8'!CG28</f>
        <v>131.54212267278027</v>
      </c>
      <c r="CH104" s="51">
        <f ca="1">'Trial 8'!CH28</f>
        <v>131.38663382236544</v>
      </c>
      <c r="CI104" s="51">
        <f ca="1">'Trial 8'!CI28</f>
        <v>131.22935250649641</v>
      </c>
      <c r="CJ104" s="51">
        <f ca="1">'Trial 8'!CJ28</f>
        <v>131.07234309122191</v>
      </c>
      <c r="CK104" s="51">
        <f ca="1">'Trial 8'!CK28</f>
        <v>130.91421819266387</v>
      </c>
      <c r="CL104" s="51">
        <f ca="1">'Trial 8'!CL28</f>
        <v>130.75636903720329</v>
      </c>
      <c r="CM104" s="51">
        <f ca="1">'Trial 8'!CM28</f>
        <v>130.59855680441277</v>
      </c>
      <c r="CN104" s="52">
        <f ca="1">'Trial 8'!CM28</f>
        <v>130.59855680441277</v>
      </c>
      <c r="CO104" s="51">
        <f ca="1">'Trial 8'!CO28</f>
        <v>130.43942833641594</v>
      </c>
      <c r="CP104" s="51">
        <f ca="1">'Trial 8'!CP28</f>
        <v>130.27941781497378</v>
      </c>
      <c r="CQ104" s="51">
        <f ca="1">'Trial 8'!CQ28</f>
        <v>130.11935273769839</v>
      </c>
      <c r="CR104" s="51">
        <f ca="1">'Trial 8'!CR28</f>
        <v>129.96049930763581</v>
      </c>
      <c r="CS104" s="51">
        <f ca="1">'Trial 8'!CS28</f>
        <v>129.80082537994639</v>
      </c>
      <c r="CT104" s="51">
        <f ca="1">'Trial 8'!CT28</f>
        <v>129.64006283920983</v>
      </c>
      <c r="CU104" s="51">
        <f ca="1">'Trial 8'!CU28</f>
        <v>129.47953413132498</v>
      </c>
      <c r="CV104" s="51">
        <f ca="1">'Trial 8'!CV28</f>
        <v>129.31956219551577</v>
      </c>
      <c r="CW104" s="51">
        <f ca="1">'Trial 8'!CW28</f>
        <v>129.15861472853788</v>
      </c>
      <c r="CX104" s="51">
        <f ca="1">'Trial 8'!CX28</f>
        <v>128.9977178490754</v>
      </c>
      <c r="CY104" s="51">
        <f ca="1">'Trial 8'!CY28</f>
        <v>128.83822201142598</v>
      </c>
      <c r="CZ104" s="51">
        <f ca="1">'Trial 8'!CZ28</f>
        <v>128.67854768073596</v>
      </c>
      <c r="DA104" s="52">
        <f ca="1">'Trial 8'!CZ28</f>
        <v>128.67854768073596</v>
      </c>
      <c r="DB104" s="51">
        <f ca="1">'Trial 8'!DB28</f>
        <v>128.51874139153745</v>
      </c>
      <c r="DC104" s="51">
        <f ca="1">'Trial 8'!DC28</f>
        <v>128.35849313696164</v>
      </c>
      <c r="DD104" s="51">
        <f ca="1">'Trial 8'!DD28</f>
        <v>128.19805285310801</v>
      </c>
      <c r="DE104" s="51">
        <f ca="1">'Trial 8'!DE28</f>
        <v>128.03764230262314</v>
      </c>
      <c r="DF104" s="51">
        <f ca="1">'Trial 8'!DF28</f>
        <v>127.87725388409454</v>
      </c>
      <c r="DG104" s="51">
        <f ca="1">'Trial 8'!DG28</f>
        <v>127.71832409872633</v>
      </c>
      <c r="DH104" s="51">
        <f ca="1">'Trial 8'!DH28</f>
        <v>127.55868124397294</v>
      </c>
      <c r="DI104" s="51">
        <f ca="1">'Trial 8'!DI28</f>
        <v>127.39823801821788</v>
      </c>
      <c r="DJ104" s="51">
        <f ca="1">'Trial 8'!DJ28</f>
        <v>127.23883705223275</v>
      </c>
      <c r="DK104" s="51">
        <f ca="1">'Trial 8'!DK28</f>
        <v>127.07832039577241</v>
      </c>
      <c r="DL104" s="51">
        <f ca="1">'Trial 8'!DL28</f>
        <v>126.91929939418816</v>
      </c>
      <c r="DM104" s="51">
        <f ca="1">'Trial 8'!DM28</f>
        <v>126.76193947396635</v>
      </c>
      <c r="DN104" s="52">
        <f ca="1">'Trial 8'!DM28</f>
        <v>126.76193947396635</v>
      </c>
      <c r="DO104" s="51">
        <f ca="1">'Trial 8'!DO28</f>
        <v>126.60395196405926</v>
      </c>
      <c r="DP104" s="51">
        <f ca="1">'Trial 8'!DP28</f>
        <v>126.44795248616063</v>
      </c>
      <c r="DQ104" s="51">
        <f ca="1">'Trial 8'!DQ28</f>
        <v>126.29386425512452</v>
      </c>
      <c r="DR104" s="51">
        <f ca="1">'Trial 8'!DR28</f>
        <v>126.14056212434819</v>
      </c>
      <c r="DS104" s="51">
        <f ca="1">'Trial 8'!DS28</f>
        <v>125.98796845431036</v>
      </c>
      <c r="DT104" s="51">
        <f ca="1">'Trial 8'!DT28</f>
        <v>125.83476166686431</v>
      </c>
      <c r="DU104" s="51">
        <f ca="1">'Trial 8'!DU28</f>
        <v>125.68208493956944</v>
      </c>
      <c r="DV104" s="51">
        <f ca="1">'Trial 8'!DV28</f>
        <v>125.53053887366825</v>
      </c>
      <c r="DW104" s="51">
        <f ca="1">'Trial 8'!DW28</f>
        <v>125.37920463884277</v>
      </c>
      <c r="DX104" s="51">
        <f ca="1">'Trial 8'!DX28</f>
        <v>125.22902520218636</v>
      </c>
      <c r="DY104" s="51">
        <f ca="1">'Trial 8'!DY28</f>
        <v>125.07891330458096</v>
      </c>
      <c r="DZ104" s="51">
        <f ca="1">'Trial 8'!DZ28</f>
        <v>124.93053375963238</v>
      </c>
      <c r="EA104" s="52">
        <f ca="1">'Trial 8'!DZ28</f>
        <v>124.93053375963238</v>
      </c>
      <c r="EB104" s="51">
        <f ca="1">'Trial 8'!EB28</f>
        <v>124.7821606194739</v>
      </c>
      <c r="EC104" s="51">
        <f ca="1">'Trial 8'!EC28</f>
        <v>124.6329680026178</v>
      </c>
      <c r="ED104" s="51">
        <f ca="1">'Trial 8'!ED28</f>
        <v>124.48484701804183</v>
      </c>
      <c r="EE104" s="51">
        <f ca="1">'Trial 8'!EE28</f>
        <v>124.33736828600503</v>
      </c>
      <c r="EF104" s="51">
        <f ca="1">'Trial 8'!EF28</f>
        <v>124.1898889329822</v>
      </c>
      <c r="EG104" s="51">
        <f ca="1">'Trial 8'!EG28</f>
        <v>124.04320024699319</v>
      </c>
      <c r="EH104" s="51">
        <f ca="1">'Trial 8'!EH28</f>
        <v>123.89721320265774</v>
      </c>
      <c r="EI104" s="51">
        <f ca="1">'Trial 8'!EI28</f>
        <v>123.75263528649083</v>
      </c>
      <c r="EJ104" s="51">
        <f ca="1">'Trial 8'!EJ28</f>
        <v>123.61018543030922</v>
      </c>
      <c r="EK104" s="51">
        <f ca="1">'Trial 8'!EK28</f>
        <v>123.46823604136547</v>
      </c>
      <c r="EL104" s="51">
        <f ca="1">'Trial 8'!EL28</f>
        <v>123.32782265719133</v>
      </c>
      <c r="EM104" s="51">
        <f ca="1">'Trial 8'!EM28</f>
        <v>123.18838139319385</v>
      </c>
      <c r="EN104" s="52">
        <f ca="1">'Trial 8'!EM28</f>
        <v>123.18838139319385</v>
      </c>
    </row>
    <row r="105" spans="1:144" ht="12.75" customHeight="1" x14ac:dyDescent="0.2">
      <c r="A105" s="5" t="str">
        <f>Labels!C95</f>
        <v>Total</v>
      </c>
      <c r="B105" s="53">
        <f>SUM('Trial 1'!B28,'Trial 2'!B28,'Trial 3'!B28,'Trial 4'!B28,'Trial 5'!B28,'Trial 6'!B28,'Trial 7'!B28,'Trial 8'!B28)</f>
        <v>1120</v>
      </c>
      <c r="C105" s="53">
        <f>SUM('Trial 1'!C28,'Trial 2'!C28,'Trial 3'!C28,'Trial 4'!C28,'Trial 5'!C28,'Trial 6'!C28,'Trial 7'!C28,'Trial 8'!C28)</f>
        <v>1120</v>
      </c>
      <c r="D105" s="53">
        <f ca="1">SUM('Trial 1'!D28,'Trial 2'!D28,'Trial 3'!D28,'Trial 4'!D28,'Trial 5'!D28,'Trial 6'!D28,'Trial 7'!D28,'Trial 8'!D28)</f>
        <v>1119.9470567635835</v>
      </c>
      <c r="E105" s="53">
        <f ca="1">SUM('Trial 1'!E28,'Trial 2'!E28,'Trial 3'!E28,'Trial 4'!E28,'Trial 5'!E28,'Trial 6'!E28,'Trial 7'!E28,'Trial 8'!E28)</f>
        <v>1119.8455564504641</v>
      </c>
      <c r="F105" s="53">
        <f ca="1">SUM('Trial 1'!F28,'Trial 2'!F28,'Trial 3'!F28,'Trial 4'!F28,'Trial 5'!F28,'Trial 6'!F28,'Trial 7'!F28,'Trial 8'!F28)</f>
        <v>1119.7016236679342</v>
      </c>
      <c r="G105" s="53">
        <f ca="1">SUM('Trial 1'!G28,'Trial 2'!G28,'Trial 3'!G28,'Trial 4'!G28,'Trial 5'!G28,'Trial 6'!G28,'Trial 7'!G28,'Trial 8'!G28)</f>
        <v>1119.5100610953716</v>
      </c>
      <c r="H105" s="53">
        <f ca="1">SUM('Trial 1'!H28,'Trial 2'!H28,'Trial 3'!H28,'Trial 4'!H28,'Trial 5'!H28,'Trial 6'!H28,'Trial 7'!H28,'Trial 8'!H28)</f>
        <v>1119.2787274163929</v>
      </c>
      <c r="I105" s="53">
        <f ca="1">SUM('Trial 1'!I28,'Trial 2'!I28,'Trial 3'!I28,'Trial 4'!I28,'Trial 5'!I28,'Trial 6'!I28,'Trial 7'!I28,'Trial 8'!I28)</f>
        <v>1119.0038346102403</v>
      </c>
      <c r="J105" s="53">
        <f ca="1">SUM('Trial 1'!J28,'Trial 2'!J28,'Trial 3'!J28,'Trial 4'!J28,'Trial 5'!J28,'Trial 6'!J28,'Trial 7'!J28,'Trial 8'!J28)</f>
        <v>1118.6855822653333</v>
      </c>
      <c r="K105" s="53">
        <f ca="1">SUM('Trial 1'!K28,'Trial 2'!K28,'Trial 3'!K28,'Trial 4'!K28,'Trial 5'!K28,'Trial 6'!K28,'Trial 7'!K28,'Trial 8'!K28)</f>
        <v>1118.3316294392673</v>
      </c>
      <c r="L105" s="53">
        <f ca="1">SUM('Trial 1'!L28,'Trial 2'!L28,'Trial 3'!L28,'Trial 4'!L28,'Trial 5'!L28,'Trial 6'!L28,'Trial 7'!L28,'Trial 8'!L28)</f>
        <v>1117.9408304987692</v>
      </c>
      <c r="M105" s="53">
        <f ca="1">SUM('Trial 1'!M28,'Trial 2'!M28,'Trial 3'!M28,'Trial 4'!M28,'Trial 5'!M28,'Trial 6'!M28,'Trial 7'!M28,'Trial 8'!M28)</f>
        <v>1117.5174782691324</v>
      </c>
      <c r="N105" s="54">
        <f ca="1">M105</f>
        <v>1117.5174782691324</v>
      </c>
      <c r="O105" s="53">
        <f ca="1">SUM('Trial 1'!O28,'Trial 2'!O28,'Trial 3'!O28,'Trial 4'!O28,'Trial 5'!O28,'Trial 6'!O28,'Trial 7'!O28,'Trial 8'!O28)</f>
        <v>1117.0578790289489</v>
      </c>
      <c r="P105" s="53">
        <f ca="1">SUM('Trial 1'!P28,'Trial 2'!P28,'Trial 3'!P28,'Trial 4'!P28,'Trial 5'!P28,'Trial 6'!P28,'Trial 7'!P28,'Trial 8'!P28)</f>
        <v>1116.563627431942</v>
      </c>
      <c r="Q105" s="53">
        <f ca="1">SUM('Trial 1'!Q28,'Trial 2'!Q28,'Trial 3'!Q28,'Trial 4'!Q28,'Trial 5'!Q28,'Trial 6'!Q28,'Trial 7'!Q28,'Trial 8'!Q28)</f>
        <v>1116.0378597735798</v>
      </c>
      <c r="R105" s="53">
        <f ca="1">SUM('Trial 1'!R28,'Trial 2'!R28,'Trial 3'!R28,'Trial 4'!R28,'Trial 5'!R28,'Trial 6'!R28,'Trial 7'!R28,'Trial 8'!R28)</f>
        <v>1115.4793853899939</v>
      </c>
      <c r="S105" s="53">
        <f ca="1">SUM('Trial 1'!S28,'Trial 2'!S28,'Trial 3'!S28,'Trial 4'!S28,'Trial 5'!S28,'Trial 6'!S28,'Trial 7'!S28,'Trial 8'!S28)</f>
        <v>1114.8892252266076</v>
      </c>
      <c r="T105" s="53">
        <f ca="1">SUM('Trial 1'!T28,'Trial 2'!T28,'Trial 3'!T28,'Trial 4'!T28,'Trial 5'!T28,'Trial 6'!T28,'Trial 7'!T28,'Trial 8'!T28)</f>
        <v>1114.2680758577483</v>
      </c>
      <c r="U105" s="53">
        <f ca="1">SUM('Trial 1'!U28,'Trial 2'!U28,'Trial 3'!U28,'Trial 4'!U28,'Trial 5'!U28,'Trial 6'!U28,'Trial 7'!U28,'Trial 8'!U28)</f>
        <v>1113.6179634260618</v>
      </c>
      <c r="V105" s="53">
        <f ca="1">SUM('Trial 1'!V28,'Trial 2'!V28,'Trial 3'!V28,'Trial 4'!V28,'Trial 5'!V28,'Trial 6'!V28,'Trial 7'!V28,'Trial 8'!V28)</f>
        <v>1112.9406007611676</v>
      </c>
      <c r="W105" s="53">
        <f ca="1">SUM('Trial 1'!W28,'Trial 2'!W28,'Trial 3'!W28,'Trial 4'!W28,'Trial 5'!W28,'Trial 6'!W28,'Trial 7'!W28,'Trial 8'!W28)</f>
        <v>1112.2358942459732</v>
      </c>
      <c r="X105" s="53">
        <f ca="1">SUM('Trial 1'!X28,'Trial 2'!X28,'Trial 3'!X28,'Trial 4'!X28,'Trial 5'!X28,'Trial 6'!X28,'Trial 7'!X28,'Trial 8'!X28)</f>
        <v>1111.5021024088771</v>
      </c>
      <c r="Y105" s="53">
        <f ca="1">SUM('Trial 1'!Y28,'Trial 2'!Y28,'Trial 3'!Y28,'Trial 4'!Y28,'Trial 5'!Y28,'Trial 6'!Y28,'Trial 7'!Y28,'Trial 8'!Y28)</f>
        <v>1110.7445527841605</v>
      </c>
      <c r="Z105" s="53">
        <f ca="1">SUM('Trial 1'!Z28,'Trial 2'!Z28,'Trial 3'!Z28,'Trial 4'!Z28,'Trial 5'!Z28,'Trial 6'!Z28,'Trial 7'!Z28,'Trial 8'!Z28)</f>
        <v>1109.9664761934873</v>
      </c>
      <c r="AA105" s="54">
        <f ca="1">Z105</f>
        <v>1109.9664761934873</v>
      </c>
      <c r="AB105" s="53">
        <f ca="1">SUM('Trial 1'!AB28,'Trial 2'!AB28,'Trial 3'!AB28,'Trial 4'!AB28,'Trial 5'!AB28,'Trial 6'!AB28,'Trial 7'!AB28,'Trial 8'!AB28)</f>
        <v>1109.1645434034856</v>
      </c>
      <c r="AC105" s="53">
        <f ca="1">SUM('Trial 1'!AC28,'Trial 2'!AC28,'Trial 3'!AC28,'Trial 4'!AC28,'Trial 5'!AC28,'Trial 6'!AC28,'Trial 7'!AC28,'Trial 8'!AC28)</f>
        <v>1108.3401041331999</v>
      </c>
      <c r="AD105" s="53">
        <f ca="1">SUM('Trial 1'!AD28,'Trial 2'!AD28,'Trial 3'!AD28,'Trial 4'!AD28,'Trial 5'!AD28,'Trial 6'!AD28,'Trial 7'!AD28,'Trial 8'!AD28)</f>
        <v>1107.494210076165</v>
      </c>
      <c r="AE105" s="53">
        <f ca="1">SUM('Trial 1'!AE28,'Trial 2'!AE28,'Trial 3'!AE28,'Trial 4'!AE28,'Trial 5'!AE28,'Trial 6'!AE28,'Trial 7'!AE28,'Trial 8'!AE28)</f>
        <v>1106.6256450030332</v>
      </c>
      <c r="AF105" s="53">
        <f ca="1">SUM('Trial 1'!AF28,'Trial 2'!AF28,'Trial 3'!AF28,'Trial 4'!AF28,'Trial 5'!AF28,'Trial 6'!AF28,'Trial 7'!AF28,'Trial 8'!AF28)</f>
        <v>1105.7368217072021</v>
      </c>
      <c r="AG105" s="53">
        <f ca="1">SUM('Trial 1'!AG28,'Trial 2'!AG28,'Trial 3'!AG28,'Trial 4'!AG28,'Trial 5'!AG28,'Trial 6'!AG28,'Trial 7'!AG28,'Trial 8'!AG28)</f>
        <v>1104.8249357817342</v>
      </c>
      <c r="AH105" s="53">
        <f ca="1">SUM('Trial 1'!AH28,'Trial 2'!AH28,'Trial 3'!AH28,'Trial 4'!AH28,'Trial 5'!AH28,'Trial 6'!AH28,'Trial 7'!AH28,'Trial 8'!AH28)</f>
        <v>1103.8980709289494</v>
      </c>
      <c r="AI105" s="53">
        <f ca="1">SUM('Trial 1'!AI28,'Trial 2'!AI28,'Trial 3'!AI28,'Trial 4'!AI28,'Trial 5'!AI28,'Trial 6'!AI28,'Trial 7'!AI28,'Trial 8'!AI28)</f>
        <v>1102.9522159948403</v>
      </c>
      <c r="AJ105" s="53">
        <f ca="1">SUM('Trial 1'!AJ28,'Trial 2'!AJ28,'Trial 3'!AJ28,'Trial 4'!AJ28,'Trial 5'!AJ28,'Trial 6'!AJ28,'Trial 7'!AJ28,'Trial 8'!AJ28)</f>
        <v>1101.9933126830767</v>
      </c>
      <c r="AK105" s="53">
        <f ca="1">SUM('Trial 1'!AK28,'Trial 2'!AK28,'Trial 3'!AK28,'Trial 4'!AK28,'Trial 5'!AK28,'Trial 6'!AK28,'Trial 7'!AK28,'Trial 8'!AK28)</f>
        <v>1101.0209987701583</v>
      </c>
      <c r="AL105" s="53">
        <f ca="1">SUM('Trial 1'!AL28,'Trial 2'!AL28,'Trial 3'!AL28,'Trial 4'!AL28,'Trial 5'!AL28,'Trial 6'!AL28,'Trial 7'!AL28,'Trial 8'!AL28)</f>
        <v>1100.0300954761562</v>
      </c>
      <c r="AM105" s="53">
        <f ca="1">SUM('Trial 1'!AM28,'Trial 2'!AM28,'Trial 3'!AM28,'Trial 4'!AM28,'Trial 5'!AM28,'Trial 6'!AM28,'Trial 7'!AM28,'Trial 8'!AM28)</f>
        <v>1099.0234251134038</v>
      </c>
      <c r="AN105" s="54">
        <f ca="1">AM105</f>
        <v>1099.0234251134038</v>
      </c>
      <c r="AO105" s="53">
        <f ca="1">SUM('Trial 1'!AO28,'Trial 2'!AO28,'Trial 3'!AO28,'Trial 4'!AO28,'Trial 5'!AO28,'Trial 6'!AO28,'Trial 7'!AO28,'Trial 8'!AO28)</f>
        <v>1098.0013510780502</v>
      </c>
      <c r="AP105" s="53">
        <f ca="1">SUM('Trial 1'!AP28,'Trial 2'!AP28,'Trial 3'!AP28,'Trial 4'!AP28,'Trial 5'!AP28,'Trial 6'!AP28,'Trial 7'!AP28,'Trial 8'!AP28)</f>
        <v>1096.9644324722969</v>
      </c>
      <c r="AQ105" s="53">
        <f ca="1">SUM('Trial 1'!AQ28,'Trial 2'!AQ28,'Trial 3'!AQ28,'Trial 4'!AQ28,'Trial 5'!AQ28,'Trial 6'!AQ28,'Trial 7'!AQ28,'Trial 8'!AQ28)</f>
        <v>1095.9144602048068</v>
      </c>
      <c r="AR105" s="53">
        <f ca="1">SUM('Trial 1'!AR28,'Trial 2'!AR28,'Trial 3'!AR28,'Trial 4'!AR28,'Trial 5'!AR28,'Trial 6'!AR28,'Trial 7'!AR28,'Trial 8'!AR28)</f>
        <v>1094.8519677986392</v>
      </c>
      <c r="AS105" s="53">
        <f ca="1">SUM('Trial 1'!AS28,'Trial 2'!AS28,'Trial 3'!AS28,'Trial 4'!AS28,'Trial 5'!AS28,'Trial 6'!AS28,'Trial 7'!AS28,'Trial 8'!AS28)</f>
        <v>1093.780612703305</v>
      </c>
      <c r="AT105" s="53">
        <f ca="1">SUM('Trial 1'!AT28,'Trial 2'!AT28,'Trial 3'!AT28,'Trial 4'!AT28,'Trial 5'!AT28,'Trial 6'!AT28,'Trial 7'!AT28,'Trial 8'!AT28)</f>
        <v>1092.6959278523275</v>
      </c>
      <c r="AU105" s="53">
        <f ca="1">SUM('Trial 1'!AU28,'Trial 2'!AU28,'Trial 3'!AU28,'Trial 4'!AU28,'Trial 5'!AU28,'Trial 6'!AU28,'Trial 7'!AU28,'Trial 8'!AU28)</f>
        <v>1091.5988681301747</v>
      </c>
      <c r="AV105" s="53">
        <f ca="1">SUM('Trial 1'!AV28,'Trial 2'!AV28,'Trial 3'!AV28,'Trial 4'!AV28,'Trial 5'!AV28,'Trial 6'!AV28,'Trial 7'!AV28,'Trial 8'!AV28)</f>
        <v>1090.4876761969549</v>
      </c>
      <c r="AW105" s="53">
        <f ca="1">SUM('Trial 1'!AW28,'Trial 2'!AW28,'Trial 3'!AW28,'Trial 4'!AW28,'Trial 5'!AW28,'Trial 6'!AW28,'Trial 7'!AW28,'Trial 8'!AW28)</f>
        <v>1089.3646706327161</v>
      </c>
      <c r="AX105" s="53">
        <f ca="1">SUM('Trial 1'!AX28,'Trial 2'!AX28,'Trial 3'!AX28,'Trial 4'!AX28,'Trial 5'!AX28,'Trial 6'!AX28,'Trial 7'!AX28,'Trial 8'!AX28)</f>
        <v>1088.2344735312365</v>
      </c>
      <c r="AY105" s="53">
        <f ca="1">SUM('Trial 1'!AY28,'Trial 2'!AY28,'Trial 3'!AY28,'Trial 4'!AY28,'Trial 5'!AY28,'Trial 6'!AY28,'Trial 7'!AY28,'Trial 8'!AY28)</f>
        <v>1087.0971174064803</v>
      </c>
      <c r="AZ105" s="53">
        <f ca="1">SUM('Trial 1'!AZ28,'Trial 2'!AZ28,'Trial 3'!AZ28,'Trial 4'!AZ28,'Trial 5'!AZ28,'Trial 6'!AZ28,'Trial 7'!AZ28,'Trial 8'!AZ28)</f>
        <v>1085.9526709787654</v>
      </c>
      <c r="BA105" s="54">
        <f ca="1">AZ105</f>
        <v>1085.9526709787654</v>
      </c>
      <c r="BB105" s="53">
        <f ca="1">SUM('Trial 1'!BB28,'Trial 2'!BB28,'Trial 3'!BB28,'Trial 4'!BB28,'Trial 5'!BB28,'Trial 6'!BB28,'Trial 7'!BB28,'Trial 8'!BB28)</f>
        <v>1084.7976884002712</v>
      </c>
      <c r="BC105" s="53">
        <f ca="1">SUM('Trial 1'!BC28,'Trial 2'!BC28,'Trial 3'!BC28,'Trial 4'!BC28,'Trial 5'!BC28,'Trial 6'!BC28,'Trial 7'!BC28,'Trial 8'!BC28)</f>
        <v>1083.6349408200269</v>
      </c>
      <c r="BD105" s="53">
        <f ca="1">SUM('Trial 1'!BD28,'Trial 2'!BD28,'Trial 3'!BD28,'Trial 4'!BD28,'Trial 5'!BD28,'Trial 6'!BD28,'Trial 7'!BD28,'Trial 8'!BD28)</f>
        <v>1082.4631444425111</v>
      </c>
      <c r="BE105" s="53">
        <f ca="1">SUM('Trial 1'!BE28,'Trial 2'!BE28,'Trial 3'!BE28,'Trial 4'!BE28,'Trial 5'!BE28,'Trial 6'!BE28,'Trial 7'!BE28,'Trial 8'!BE28)</f>
        <v>1081.2875846874333</v>
      </c>
      <c r="BF105" s="53">
        <f ca="1">SUM('Trial 1'!BF28,'Trial 2'!BF28,'Trial 3'!BF28,'Trial 4'!BF28,'Trial 5'!BF28,'Trial 6'!BF28,'Trial 7'!BF28,'Trial 8'!BF28)</f>
        <v>1080.1048224745959</v>
      </c>
      <c r="BG105" s="53">
        <f ca="1">SUM('Trial 1'!BG28,'Trial 2'!BG28,'Trial 3'!BG28,'Trial 4'!BG28,'Trial 5'!BG28,'Trial 6'!BG28,'Trial 7'!BG28,'Trial 8'!BG28)</f>
        <v>1078.9116630341166</v>
      </c>
      <c r="BH105" s="53">
        <f ca="1">SUM('Trial 1'!BH28,'Trial 2'!BH28,'Trial 3'!BH28,'Trial 4'!BH28,'Trial 5'!BH28,'Trial 6'!BH28,'Trial 7'!BH28,'Trial 8'!BH28)</f>
        <v>1077.7104807439653</v>
      </c>
      <c r="BI105" s="53">
        <f ca="1">SUM('Trial 1'!BI28,'Trial 2'!BI28,'Trial 3'!BI28,'Trial 4'!BI28,'Trial 5'!BI28,'Trial 6'!BI28,'Trial 7'!BI28,'Trial 8'!BI28)</f>
        <v>1076.5046148940089</v>
      </c>
      <c r="BJ105" s="53">
        <f ca="1">SUM('Trial 1'!BJ28,'Trial 2'!BJ28,'Trial 3'!BJ28,'Trial 4'!BJ28,'Trial 5'!BJ28,'Trial 6'!BJ28,'Trial 7'!BJ28,'Trial 8'!BJ28)</f>
        <v>1075.2939302871878</v>
      </c>
      <c r="BK105" s="53">
        <f ca="1">SUM('Trial 1'!BK28,'Trial 2'!BK28,'Trial 3'!BK28,'Trial 4'!BK28,'Trial 5'!BK28,'Trial 6'!BK28,'Trial 7'!BK28,'Trial 8'!BK28)</f>
        <v>1074.0761548184196</v>
      </c>
      <c r="BL105" s="53">
        <f ca="1">SUM('Trial 1'!BL28,'Trial 2'!BL28,'Trial 3'!BL28,'Trial 4'!BL28,'Trial 5'!BL28,'Trial 6'!BL28,'Trial 7'!BL28,'Trial 8'!BL28)</f>
        <v>1072.8561505476255</v>
      </c>
      <c r="BM105" s="53">
        <f ca="1">SUM('Trial 1'!BM28,'Trial 2'!BM28,'Trial 3'!BM28,'Trial 4'!BM28,'Trial 5'!BM28,'Trial 6'!BM28,'Trial 7'!BM28,'Trial 8'!BM28)</f>
        <v>1071.6343207859989</v>
      </c>
      <c r="BN105" s="54">
        <f ca="1">BM105</f>
        <v>1071.6343207859989</v>
      </c>
      <c r="BO105" s="53">
        <f ca="1">SUM('Trial 1'!BO28,'Trial 2'!BO28,'Trial 3'!BO28,'Trial 4'!BO28,'Trial 5'!BO28,'Trial 6'!BO28,'Trial 7'!BO28,'Trial 8'!BO28)</f>
        <v>1070.4052478139247</v>
      </c>
      <c r="BP105" s="53">
        <f ca="1">SUM('Trial 1'!BP28,'Trial 2'!BP28,'Trial 3'!BP28,'Trial 4'!BP28,'Trial 5'!BP28,'Trial 6'!BP28,'Trial 7'!BP28,'Trial 8'!BP28)</f>
        <v>1069.1732991132983</v>
      </c>
      <c r="BQ105" s="53">
        <f ca="1">SUM('Trial 1'!BQ28,'Trial 2'!BQ28,'Trial 3'!BQ28,'Trial 4'!BQ28,'Trial 5'!BQ28,'Trial 6'!BQ28,'Trial 7'!BQ28,'Trial 8'!BQ28)</f>
        <v>1067.9403328006219</v>
      </c>
      <c r="BR105" s="53">
        <f ca="1">SUM('Trial 1'!BR28,'Trial 2'!BR28,'Trial 3'!BR28,'Trial 4'!BR28,'Trial 5'!BR28,'Trial 6'!BR28,'Trial 7'!BR28,'Trial 8'!BR28)</f>
        <v>1066.7066413301943</v>
      </c>
      <c r="BS105" s="53">
        <f ca="1">SUM('Trial 1'!BS28,'Trial 2'!BS28,'Trial 3'!BS28,'Trial 4'!BS28,'Trial 5'!BS28,'Trial 6'!BS28,'Trial 7'!BS28,'Trial 8'!BS28)</f>
        <v>1065.4661844910293</v>
      </c>
      <c r="BT105" s="53">
        <f ca="1">SUM('Trial 1'!BT28,'Trial 2'!BT28,'Trial 3'!BT28,'Trial 4'!BT28,'Trial 5'!BT28,'Trial 6'!BT28,'Trial 7'!BT28,'Trial 8'!BT28)</f>
        <v>1064.2217337749962</v>
      </c>
      <c r="BU105" s="53">
        <f ca="1">SUM('Trial 1'!BU28,'Trial 2'!BU28,'Trial 3'!BU28,'Trial 4'!BU28,'Trial 5'!BU28,'Trial 6'!BU28,'Trial 7'!BU28,'Trial 8'!BU28)</f>
        <v>1062.9709597519068</v>
      </c>
      <c r="BV105" s="53">
        <f ca="1">SUM('Trial 1'!BV28,'Trial 2'!BV28,'Trial 3'!BV28,'Trial 4'!BV28,'Trial 5'!BV28,'Trial 6'!BV28,'Trial 7'!BV28,'Trial 8'!BV28)</f>
        <v>1061.7194417307412</v>
      </c>
      <c r="BW105" s="53">
        <f ca="1">SUM('Trial 1'!BW28,'Trial 2'!BW28,'Trial 3'!BW28,'Trial 4'!BW28,'Trial 5'!BW28,'Trial 6'!BW28,'Trial 7'!BW28,'Trial 8'!BW28)</f>
        <v>1060.4631092889358</v>
      </c>
      <c r="BX105" s="53">
        <f ca="1">SUM('Trial 1'!BX28,'Trial 2'!BX28,'Trial 3'!BX28,'Trial 4'!BX28,'Trial 5'!BX28,'Trial 6'!BX28,'Trial 7'!BX28,'Trial 8'!BX28)</f>
        <v>1059.2021138883583</v>
      </c>
      <c r="BY105" s="53">
        <f ca="1">SUM('Trial 1'!BY28,'Trial 2'!BY28,'Trial 3'!BY28,'Trial 4'!BY28,'Trial 5'!BY28,'Trial 6'!BY28,'Trial 7'!BY28,'Trial 8'!BY28)</f>
        <v>1057.9388775206307</v>
      </c>
      <c r="BZ105" s="53">
        <f ca="1">SUM('Trial 1'!BZ28,'Trial 2'!BZ28,'Trial 3'!BZ28,'Trial 4'!BZ28,'Trial 5'!BZ28,'Trial 6'!BZ28,'Trial 7'!BZ28,'Trial 8'!BZ28)</f>
        <v>1056.6729187865265</v>
      </c>
      <c r="CA105" s="54">
        <f ca="1">BZ105</f>
        <v>1056.6729187865265</v>
      </c>
      <c r="CB105" s="53">
        <f ca="1">SUM('Trial 1'!CB28,'Trial 2'!CB28,'Trial 3'!CB28,'Trial 4'!CB28,'Trial 5'!CB28,'Trial 6'!CB28,'Trial 7'!CB28,'Trial 8'!CB28)</f>
        <v>1055.4034705234901</v>
      </c>
      <c r="CC105" s="53">
        <f ca="1">SUM('Trial 1'!CC28,'Trial 2'!CC28,'Trial 3'!CC28,'Trial 4'!CC28,'Trial 5'!CC28,'Trial 6'!CC28,'Trial 7'!CC28,'Trial 8'!CC28)</f>
        <v>1054.1368868978245</v>
      </c>
      <c r="CD105" s="53">
        <f ca="1">SUM('Trial 1'!CD28,'Trial 2'!CD28,'Trial 3'!CD28,'Trial 4'!CD28,'Trial 5'!CD28,'Trial 6'!CD28,'Trial 7'!CD28,'Trial 8'!CD28)</f>
        <v>1052.8694719146386</v>
      </c>
      <c r="CE105" s="53">
        <f ca="1">SUM('Trial 1'!CE28,'Trial 2'!CE28,'Trial 3'!CE28,'Trial 4'!CE28,'Trial 5'!CE28,'Trial 6'!CE28,'Trial 7'!CE28,'Trial 8'!CE28)</f>
        <v>1051.6055250026407</v>
      </c>
      <c r="CF105" s="53">
        <f ca="1">SUM('Trial 1'!CF28,'Trial 2'!CF28,'Trial 3'!CF28,'Trial 4'!CF28,'Trial 5'!CF28,'Trial 6'!CF28,'Trial 7'!CF28,'Trial 8'!CF28)</f>
        <v>1050.3422378663465</v>
      </c>
      <c r="CG105" s="53">
        <f ca="1">SUM('Trial 1'!CG28,'Trial 2'!CG28,'Trial 3'!CG28,'Trial 4'!CG28,'Trial 5'!CG28,'Trial 6'!CG28,'Trial 7'!CG28,'Trial 8'!CG28)</f>
        <v>1049.0780816118927</v>
      </c>
      <c r="CH105" s="53">
        <f ca="1">SUM('Trial 1'!CH28,'Trial 2'!CH28,'Trial 3'!CH28,'Trial 4'!CH28,'Trial 5'!CH28,'Trial 6'!CH28,'Trial 7'!CH28,'Trial 8'!CH28)</f>
        <v>1047.8134559437744</v>
      </c>
      <c r="CI105" s="53">
        <f ca="1">SUM('Trial 1'!CI28,'Trial 2'!CI28,'Trial 3'!CI28,'Trial 4'!CI28,'Trial 5'!CI28,'Trial 6'!CI28,'Trial 7'!CI28,'Trial 8'!CI28)</f>
        <v>1046.5502779830722</v>
      </c>
      <c r="CJ105" s="53">
        <f ca="1">SUM('Trial 1'!CJ28,'Trial 2'!CJ28,'Trial 3'!CJ28,'Trial 4'!CJ28,'Trial 5'!CJ28,'Trial 6'!CJ28,'Trial 7'!CJ28,'Trial 8'!CJ28)</f>
        <v>1045.2862013505119</v>
      </c>
      <c r="CK105" s="53">
        <f ca="1">SUM('Trial 1'!CK28,'Trial 2'!CK28,'Trial 3'!CK28,'Trial 4'!CK28,'Trial 5'!CK28,'Trial 6'!CK28,'Trial 7'!CK28,'Trial 8'!CK28)</f>
        <v>1044.0245367945904</v>
      </c>
      <c r="CL105" s="53">
        <f ca="1">SUM('Trial 1'!CL28,'Trial 2'!CL28,'Trial 3'!CL28,'Trial 4'!CL28,'Trial 5'!CL28,'Trial 6'!CL28,'Trial 7'!CL28,'Trial 8'!CL28)</f>
        <v>1042.7633323845585</v>
      </c>
      <c r="CM105" s="53">
        <f ca="1">SUM('Trial 1'!CM28,'Trial 2'!CM28,'Trial 3'!CM28,'Trial 4'!CM28,'Trial 5'!CM28,'Trial 6'!CM28,'Trial 7'!CM28,'Trial 8'!CM28)</f>
        <v>1041.50149314796</v>
      </c>
      <c r="CN105" s="54">
        <f ca="1">CM105</f>
        <v>1041.50149314796</v>
      </c>
      <c r="CO105" s="53">
        <f ca="1">SUM('Trial 1'!CO28,'Trial 2'!CO28,'Trial 3'!CO28,'Trial 4'!CO28,'Trial 5'!CO28,'Trial 6'!CO28,'Trial 7'!CO28,'Trial 8'!CO28)</f>
        <v>1040.2360309822368</v>
      </c>
      <c r="CP105" s="53">
        <f ca="1">SUM('Trial 1'!CP28,'Trial 2'!CP28,'Trial 3'!CP28,'Trial 4'!CP28,'Trial 5'!CP28,'Trial 6'!CP28,'Trial 7'!CP28,'Trial 8'!CP28)</f>
        <v>1038.9701394687952</v>
      </c>
      <c r="CQ105" s="53">
        <f ca="1">SUM('Trial 1'!CQ28,'Trial 2'!CQ28,'Trial 3'!CQ28,'Trial 4'!CQ28,'Trial 5'!CQ28,'Trial 6'!CQ28,'Trial 7'!CQ28,'Trial 8'!CQ28)</f>
        <v>1037.7091452200523</v>
      </c>
      <c r="CR105" s="53">
        <f ca="1">SUM('Trial 1'!CR28,'Trial 2'!CR28,'Trial 3'!CR28,'Trial 4'!CR28,'Trial 5'!CR28,'Trial 6'!CR28,'Trial 7'!CR28,'Trial 8'!CR28)</f>
        <v>1036.4497912676193</v>
      </c>
      <c r="CS105" s="53">
        <f ca="1">SUM('Trial 1'!CS28,'Trial 2'!CS28,'Trial 3'!CS28,'Trial 4'!CS28,'Trial 5'!CS28,'Trial 6'!CS28,'Trial 7'!CS28,'Trial 8'!CS28)</f>
        <v>1035.1917822060966</v>
      </c>
      <c r="CT105" s="53">
        <f ca="1">SUM('Trial 1'!CT28,'Trial 2'!CT28,'Trial 3'!CT28,'Trial 4'!CT28,'Trial 5'!CT28,'Trial 6'!CT28,'Trial 7'!CT28,'Trial 8'!CT28)</f>
        <v>1033.9374619997093</v>
      </c>
      <c r="CU105" s="53">
        <f ca="1">SUM('Trial 1'!CU28,'Trial 2'!CU28,'Trial 3'!CU28,'Trial 4'!CU28,'Trial 5'!CU28,'Trial 6'!CU28,'Trial 7'!CU28,'Trial 8'!CU28)</f>
        <v>1032.6856473350824</v>
      </c>
      <c r="CV105" s="53">
        <f ca="1">SUM('Trial 1'!CV28,'Trial 2'!CV28,'Trial 3'!CV28,'Trial 4'!CV28,'Trial 5'!CV28,'Trial 6'!CV28,'Trial 7'!CV28,'Trial 8'!CV28)</f>
        <v>1031.4365561636594</v>
      </c>
      <c r="CW105" s="53">
        <f ca="1">SUM('Trial 1'!CW28,'Trial 2'!CW28,'Trial 3'!CW28,'Trial 4'!CW28,'Trial 5'!CW28,'Trial 6'!CW28,'Trial 7'!CW28,'Trial 8'!CW28)</f>
        <v>1030.1881450980322</v>
      </c>
      <c r="CX105" s="53">
        <f ca="1">SUM('Trial 1'!CX28,'Trial 2'!CX28,'Trial 3'!CX28,'Trial 4'!CX28,'Trial 5'!CX28,'Trial 6'!CX28,'Trial 7'!CX28,'Trial 8'!CX28)</f>
        <v>1028.9407228255661</v>
      </c>
      <c r="CY105" s="53">
        <f ca="1">SUM('Trial 1'!CY28,'Trial 2'!CY28,'Trial 3'!CY28,'Trial 4'!CY28,'Trial 5'!CY28,'Trial 6'!CY28,'Trial 7'!CY28,'Trial 8'!CY28)</f>
        <v>1027.6934310465194</v>
      </c>
      <c r="CZ105" s="53">
        <f ca="1">SUM('Trial 1'!CZ28,'Trial 2'!CZ28,'Trial 3'!CZ28,'Trial 4'!CZ28,'Trial 5'!CZ28,'Trial 6'!CZ28,'Trial 7'!CZ28,'Trial 8'!CZ28)</f>
        <v>1026.4513692963883</v>
      </c>
      <c r="DA105" s="54">
        <f ca="1">CZ105</f>
        <v>1026.4513692963883</v>
      </c>
      <c r="DB105" s="53">
        <f ca="1">SUM('Trial 1'!DB28,'Trial 2'!DB28,'Trial 3'!DB28,'Trial 4'!DB28,'Trial 5'!DB28,'Trial 6'!DB28,'Trial 7'!DB28,'Trial 8'!DB28)</f>
        <v>1025.2138380591236</v>
      </c>
      <c r="DC105" s="53">
        <f ca="1">SUM('Trial 1'!DC28,'Trial 2'!DC28,'Trial 3'!DC28,'Trial 4'!DC28,'Trial 5'!DC28,'Trial 6'!DC28,'Trial 7'!DC28,'Trial 8'!DC28)</f>
        <v>1023.9850285671783</v>
      </c>
      <c r="DD105" s="53">
        <f ca="1">SUM('Trial 1'!DD28,'Trial 2'!DD28,'Trial 3'!DD28,'Trial 4'!DD28,'Trial 5'!DD28,'Trial 6'!DD28,'Trial 7'!DD28,'Trial 8'!DD28)</f>
        <v>1022.7587353274794</v>
      </c>
      <c r="DE105" s="53">
        <f ca="1">SUM('Trial 1'!DE28,'Trial 2'!DE28,'Trial 3'!DE28,'Trial 4'!DE28,'Trial 5'!DE28,'Trial 6'!DE28,'Trial 7'!DE28,'Trial 8'!DE28)</f>
        <v>1021.5379187290113</v>
      </c>
      <c r="DF105" s="53">
        <f ca="1">SUM('Trial 1'!DF28,'Trial 2'!DF28,'Trial 3'!DF28,'Trial 4'!DF28,'Trial 5'!DF28,'Trial 6'!DF28,'Trial 7'!DF28,'Trial 8'!DF28)</f>
        <v>1020.3158598473447</v>
      </c>
      <c r="DG105" s="53">
        <f ca="1">SUM('Trial 1'!DG28,'Trial 2'!DG28,'Trial 3'!DG28,'Trial 4'!DG28,'Trial 5'!DG28,'Trial 6'!DG28,'Trial 7'!DG28,'Trial 8'!DG28)</f>
        <v>1019.0989070401731</v>
      </c>
      <c r="DH105" s="53">
        <f ca="1">SUM('Trial 1'!DH28,'Trial 2'!DH28,'Trial 3'!DH28,'Trial 4'!DH28,'Trial 5'!DH28,'Trial 6'!DH28,'Trial 7'!DH28,'Trial 8'!DH28)</f>
        <v>1017.8850988171952</v>
      </c>
      <c r="DI105" s="53">
        <f ca="1">SUM('Trial 1'!DI28,'Trial 2'!DI28,'Trial 3'!DI28,'Trial 4'!DI28,'Trial 5'!DI28,'Trial 6'!DI28,'Trial 7'!DI28,'Trial 8'!DI28)</f>
        <v>1016.6721419911507</v>
      </c>
      <c r="DJ105" s="53">
        <f ca="1">SUM('Trial 1'!DJ28,'Trial 2'!DJ28,'Trial 3'!DJ28,'Trial 4'!DJ28,'Trial 5'!DJ28,'Trial 6'!DJ28,'Trial 7'!DJ28,'Trial 8'!DJ28)</f>
        <v>1015.4644072409602</v>
      </c>
      <c r="DK105" s="53">
        <f ca="1">SUM('Trial 1'!DK28,'Trial 2'!DK28,'Trial 3'!DK28,'Trial 4'!DK28,'Trial 5'!DK28,'Trial 6'!DK28,'Trial 7'!DK28,'Trial 8'!DK28)</f>
        <v>1014.2585639582446</v>
      </c>
      <c r="DL105" s="53">
        <f ca="1">SUM('Trial 1'!DL28,'Trial 2'!DL28,'Trial 3'!DL28,'Trial 4'!DL28,'Trial 5'!DL28,'Trial 6'!DL28,'Trial 7'!DL28,'Trial 8'!DL28)</f>
        <v>1013.0597087048463</v>
      </c>
      <c r="DM105" s="53">
        <f ca="1">SUM('Trial 1'!DM28,'Trial 2'!DM28,'Trial 3'!DM28,'Trial 4'!DM28,'Trial 5'!DM28,'Trial 6'!DM28,'Trial 7'!DM28,'Trial 8'!DM28)</f>
        <v>1011.8677446113134</v>
      </c>
      <c r="DN105" s="54">
        <f ca="1">DM105</f>
        <v>1011.8677446113134</v>
      </c>
      <c r="DO105" s="53">
        <f ca="1">SUM('Trial 1'!DO28,'Trial 2'!DO28,'Trial 3'!DO28,'Trial 4'!DO28,'Trial 5'!DO28,'Trial 6'!DO28,'Trial 7'!DO28,'Trial 8'!DO28)</f>
        <v>1010.680635283569</v>
      </c>
      <c r="DP105" s="53">
        <f ca="1">SUM('Trial 1'!DP28,'Trial 2'!DP28,'Trial 3'!DP28,'Trial 4'!DP28,'Trial 5'!DP28,'Trial 6'!DP28,'Trial 7'!DP28,'Trial 8'!DP28)</f>
        <v>1009.5017748841607</v>
      </c>
      <c r="DQ105" s="53">
        <f ca="1">SUM('Trial 1'!DQ28,'Trial 2'!DQ28,'Trial 3'!DQ28,'Trial 4'!DQ28,'Trial 5'!DQ28,'Trial 6'!DQ28,'Trial 7'!DQ28,'Trial 8'!DQ28)</f>
        <v>1008.3259463897217</v>
      </c>
      <c r="DR105" s="53">
        <f ca="1">SUM('Trial 1'!DR28,'Trial 2'!DR28,'Trial 3'!DR28,'Trial 4'!DR28,'Trial 5'!DR28,'Trial 6'!DR28,'Trial 7'!DR28,'Trial 8'!DR28)</f>
        <v>1007.1553040282737</v>
      </c>
      <c r="DS105" s="53">
        <f ca="1">SUM('Trial 1'!DS28,'Trial 2'!DS28,'Trial 3'!DS28,'Trial 4'!DS28,'Trial 5'!DS28,'Trial 6'!DS28,'Trial 7'!DS28,'Trial 8'!DS28)</f>
        <v>1005.9908058232103</v>
      </c>
      <c r="DT105" s="53">
        <f ca="1">SUM('Trial 1'!DT28,'Trial 2'!DT28,'Trial 3'!DT28,'Trial 4'!DT28,'Trial 5'!DT28,'Trial 6'!DT28,'Trial 7'!DT28,'Trial 8'!DT28)</f>
        <v>1004.8272840488347</v>
      </c>
      <c r="DU105" s="53">
        <f ca="1">SUM('Trial 1'!DU28,'Trial 2'!DU28,'Trial 3'!DU28,'Trial 4'!DU28,'Trial 5'!DU28,'Trial 6'!DU28,'Trial 7'!DU28,'Trial 8'!DU28)</f>
        <v>1003.6660599924777</v>
      </c>
      <c r="DV105" s="53">
        <f ca="1">SUM('Trial 1'!DV28,'Trial 2'!DV28,'Trial 3'!DV28,'Trial 4'!DV28,'Trial 5'!DV28,'Trial 6'!DV28,'Trial 7'!DV28,'Trial 8'!DV28)</f>
        <v>1002.5099590170377</v>
      </c>
      <c r="DW105" s="53">
        <f ca="1">SUM('Trial 1'!DW28,'Trial 2'!DW28,'Trial 3'!DW28,'Trial 4'!DW28,'Trial 5'!DW28,'Trial 6'!DW28,'Trial 7'!DW28,'Trial 8'!DW28)</f>
        <v>1001.3588883914784</v>
      </c>
      <c r="DX105" s="53">
        <f ca="1">SUM('Trial 1'!DX28,'Trial 2'!DX28,'Trial 3'!DX28,'Trial 4'!DX28,'Trial 5'!DX28,'Trial 6'!DX28,'Trial 7'!DX28,'Trial 8'!DX28)</f>
        <v>1000.2140753967337</v>
      </c>
      <c r="DY105" s="53">
        <f ca="1">SUM('Trial 1'!DY28,'Trial 2'!DY28,'Trial 3'!DY28,'Trial 4'!DY28,'Trial 5'!DY28,'Trial 6'!DY28,'Trial 7'!DY28,'Trial 8'!DY28)</f>
        <v>999.07085055036976</v>
      </c>
      <c r="DZ105" s="53">
        <f ca="1">SUM('Trial 1'!DZ28,'Trial 2'!DZ28,'Trial 3'!DZ28,'Trial 4'!DZ28,'Trial 5'!DZ28,'Trial 6'!DZ28,'Trial 7'!DZ28,'Trial 8'!DZ28)</f>
        <v>997.93218392267954</v>
      </c>
      <c r="EA105" s="54">
        <f ca="1">DZ105</f>
        <v>997.93218392267954</v>
      </c>
      <c r="EB105" s="53">
        <f ca="1">SUM('Trial 1'!EB28,'Trial 2'!EB28,'Trial 3'!EB28,'Trial 4'!EB28,'Trial 5'!EB28,'Trial 6'!EB28,'Trial 7'!EB28,'Trial 8'!EB28)</f>
        <v>996.79740442940556</v>
      </c>
      <c r="EC105" s="53">
        <f ca="1">SUM('Trial 1'!EC28,'Trial 2'!EC28,'Trial 3'!EC28,'Trial 4'!EC28,'Trial 5'!EC28,'Trial 6'!EC28,'Trial 7'!EC28,'Trial 8'!EC28)</f>
        <v>995.66859648156833</v>
      </c>
      <c r="ED105" s="53">
        <f ca="1">SUM('Trial 1'!ED28,'Trial 2'!ED28,'Trial 3'!ED28,'Trial 4'!ED28,'Trial 5'!ED28,'Trial 6'!ED28,'Trial 7'!ED28,'Trial 8'!ED28)</f>
        <v>994.5463028211816</v>
      </c>
      <c r="EE105" s="53">
        <f ca="1">SUM('Trial 1'!EE28,'Trial 2'!EE28,'Trial 3'!EE28,'Trial 4'!EE28,'Trial 5'!EE28,'Trial 6'!EE28,'Trial 7'!EE28,'Trial 8'!EE28)</f>
        <v>993.43069202213269</v>
      </c>
      <c r="EF105" s="53">
        <f ca="1">SUM('Trial 1'!EF28,'Trial 2'!EF28,'Trial 3'!EF28,'Trial 4'!EF28,'Trial 5'!EF28,'Trial 6'!EF28,'Trial 7'!EF28,'Trial 8'!EF28)</f>
        <v>992.31658532969777</v>
      </c>
      <c r="EG105" s="53">
        <f ca="1">SUM('Trial 1'!EG28,'Trial 2'!EG28,'Trial 3'!EG28,'Trial 4'!EG28,'Trial 5'!EG28,'Trial 6'!EG28,'Trial 7'!EG28,'Trial 8'!EG28)</f>
        <v>991.2071278957967</v>
      </c>
      <c r="EH105" s="53">
        <f ca="1">SUM('Trial 1'!EH28,'Trial 2'!EH28,'Trial 3'!EH28,'Trial 4'!EH28,'Trial 5'!EH28,'Trial 6'!EH28,'Trial 7'!EH28,'Trial 8'!EH28)</f>
        <v>990.10108074013635</v>
      </c>
      <c r="EI105" s="53">
        <f ca="1">SUM('Trial 1'!EI28,'Trial 2'!EI28,'Trial 3'!EI28,'Trial 4'!EI28,'Trial 5'!EI28,'Trial 6'!EI28,'Trial 7'!EI28,'Trial 8'!EI28)</f>
        <v>988.99935516220353</v>
      </c>
      <c r="EJ105" s="53">
        <f ca="1">SUM('Trial 1'!EJ28,'Trial 2'!EJ28,'Trial 3'!EJ28,'Trial 4'!EJ28,'Trial 5'!EJ28,'Trial 6'!EJ28,'Trial 7'!EJ28,'Trial 8'!EJ28)</f>
        <v>987.90194383190965</v>
      </c>
      <c r="EK105" s="53">
        <f ca="1">SUM('Trial 1'!EK28,'Trial 2'!EK28,'Trial 3'!EK28,'Trial 4'!EK28,'Trial 5'!EK28,'Trial 6'!EK28,'Trial 7'!EK28,'Trial 8'!EK28)</f>
        <v>986.81117434038856</v>
      </c>
      <c r="EL105" s="53">
        <f ca="1">SUM('Trial 1'!EL28,'Trial 2'!EL28,'Trial 3'!EL28,'Trial 4'!EL28,'Trial 5'!EL28,'Trial 6'!EL28,'Trial 7'!EL28,'Trial 8'!EL28)</f>
        <v>985.72694840739837</v>
      </c>
      <c r="EM105" s="53">
        <f ca="1">SUM('Trial 1'!EM28,'Trial 2'!EM28,'Trial 3'!EM28,'Trial 4'!EM28,'Trial 5'!EM28,'Trial 6'!EM28,'Trial 7'!EM28,'Trial 8'!EM28)</f>
        <v>984.64807374853183</v>
      </c>
      <c r="EN105" s="54">
        <f ca="1">EM105</f>
        <v>984.64807374853183</v>
      </c>
    </row>
    <row r="106" spans="1:144" ht="12.75" customHeight="1" x14ac:dyDescent="0.2">
      <c r="A106" s="2" t="str">
        <f>Labels!B39</f>
        <v>Desired Employment</v>
      </c>
    </row>
    <row r="107" spans="1:144" ht="12.75" customHeight="1" x14ac:dyDescent="0.2">
      <c r="A107" s="47" t="str">
        <f>Labels!D96</f>
        <v>Trials</v>
      </c>
      <c r="B107" s="19" t="str">
        <f>ZZZ__FnCalls!F7</f>
        <v>MMM 2010</v>
      </c>
      <c r="C107" s="20" t="str">
        <f>ZZZ__FnCalls!F8</f>
        <v>MMM 2010</v>
      </c>
      <c r="D107" s="20" t="str">
        <f>ZZZ__FnCalls!F9</f>
        <v>MMM 2010</v>
      </c>
      <c r="E107" s="20" t="str">
        <f>ZZZ__FnCalls!F10</f>
        <v>MMM 2010</v>
      </c>
      <c r="F107" s="20" t="str">
        <f>ZZZ__FnCalls!F11</f>
        <v>MMM 2010</v>
      </c>
      <c r="G107" s="20" t="str">
        <f>ZZZ__FnCalls!F12</f>
        <v>MMM 2010</v>
      </c>
      <c r="H107" s="20" t="str">
        <f>ZZZ__FnCalls!F13</f>
        <v>MMM 2010</v>
      </c>
      <c r="I107" s="20" t="str">
        <f>ZZZ__FnCalls!F14</f>
        <v>MMM 2010</v>
      </c>
      <c r="J107" s="20" t="str">
        <f>ZZZ__FnCalls!F15</f>
        <v>MMM 2010</v>
      </c>
      <c r="K107" s="20" t="str">
        <f>ZZZ__FnCalls!F16</f>
        <v>MMM 2010</v>
      </c>
      <c r="L107" s="20" t="str">
        <f>ZZZ__FnCalls!F17</f>
        <v>MMM 2010</v>
      </c>
      <c r="M107" s="20" t="str">
        <f>ZZZ__FnCalls!F18</f>
        <v>MMM 2010</v>
      </c>
      <c r="N107" s="21" t="str">
        <f>ZZZ__FnCalls!H7</f>
        <v>2010</v>
      </c>
      <c r="O107" s="20" t="str">
        <f>ZZZ__FnCalls!F19</f>
        <v>MMM 2011</v>
      </c>
      <c r="P107" s="20" t="str">
        <f>ZZZ__FnCalls!F20</f>
        <v>MMM 2011</v>
      </c>
      <c r="Q107" s="20" t="str">
        <f>ZZZ__FnCalls!F21</f>
        <v>MMM 2011</v>
      </c>
      <c r="R107" s="20" t="str">
        <f>ZZZ__FnCalls!F22</f>
        <v>MMM 2011</v>
      </c>
      <c r="S107" s="20" t="str">
        <f>ZZZ__FnCalls!F23</f>
        <v>MMM 2011</v>
      </c>
      <c r="T107" s="20" t="str">
        <f>ZZZ__FnCalls!F24</f>
        <v>MMM 2011</v>
      </c>
      <c r="U107" s="20" t="str">
        <f>ZZZ__FnCalls!F25</f>
        <v>MMM 2011</v>
      </c>
      <c r="V107" s="20" t="str">
        <f>ZZZ__FnCalls!F26</f>
        <v>MMM 2011</v>
      </c>
      <c r="W107" s="20" t="str">
        <f>ZZZ__FnCalls!F27</f>
        <v>MMM 2011</v>
      </c>
      <c r="X107" s="20" t="str">
        <f>ZZZ__FnCalls!F28</f>
        <v>MMM 2011</v>
      </c>
      <c r="Y107" s="20" t="str">
        <f>ZZZ__FnCalls!F29</f>
        <v>MMM 2011</v>
      </c>
      <c r="Z107" s="20" t="str">
        <f>ZZZ__FnCalls!F30</f>
        <v>MMM 2011</v>
      </c>
      <c r="AA107" s="21" t="str">
        <f>ZZZ__FnCalls!H19</f>
        <v>2011</v>
      </c>
      <c r="AB107" s="20" t="str">
        <f>ZZZ__FnCalls!F31</f>
        <v>MMM 2012</v>
      </c>
      <c r="AC107" s="20" t="str">
        <f>ZZZ__FnCalls!F32</f>
        <v>MMM 2012</v>
      </c>
      <c r="AD107" s="20" t="str">
        <f>ZZZ__FnCalls!F33</f>
        <v>MMM 2012</v>
      </c>
      <c r="AE107" s="20" t="str">
        <f>ZZZ__FnCalls!F34</f>
        <v>MMM 2012</v>
      </c>
      <c r="AF107" s="20" t="str">
        <f>ZZZ__FnCalls!F35</f>
        <v>MMM 2012</v>
      </c>
      <c r="AG107" s="20" t="str">
        <f>ZZZ__FnCalls!F36</f>
        <v>MMM 2012</v>
      </c>
      <c r="AH107" s="20" t="str">
        <f>ZZZ__FnCalls!F37</f>
        <v>MMM 2012</v>
      </c>
      <c r="AI107" s="20" t="str">
        <f>ZZZ__FnCalls!F38</f>
        <v>MMM 2012</v>
      </c>
      <c r="AJ107" s="20" t="str">
        <f>ZZZ__FnCalls!F39</f>
        <v>MMM 2012</v>
      </c>
      <c r="AK107" s="20" t="str">
        <f>ZZZ__FnCalls!F40</f>
        <v>MMM 2012</v>
      </c>
      <c r="AL107" s="20" t="str">
        <f>ZZZ__FnCalls!F41</f>
        <v>MMM 2012</v>
      </c>
      <c r="AM107" s="20" t="str">
        <f>ZZZ__FnCalls!F42</f>
        <v>MMM 2012</v>
      </c>
      <c r="AN107" s="21" t="str">
        <f>ZZZ__FnCalls!H31</f>
        <v>2012</v>
      </c>
      <c r="AO107" s="20" t="str">
        <f>ZZZ__FnCalls!F43</f>
        <v>MMM 2013</v>
      </c>
      <c r="AP107" s="20" t="str">
        <f>ZZZ__FnCalls!F44</f>
        <v>MMM 2013</v>
      </c>
      <c r="AQ107" s="20" t="str">
        <f>ZZZ__FnCalls!F45</f>
        <v>MMM 2013</v>
      </c>
      <c r="AR107" s="20" t="str">
        <f>ZZZ__FnCalls!F46</f>
        <v>MMM 2013</v>
      </c>
      <c r="AS107" s="20" t="str">
        <f>ZZZ__FnCalls!F47</f>
        <v>MMM 2013</v>
      </c>
      <c r="AT107" s="20" t="str">
        <f>ZZZ__FnCalls!F48</f>
        <v>MMM 2013</v>
      </c>
      <c r="AU107" s="20" t="str">
        <f>ZZZ__FnCalls!F49</f>
        <v>MMM 2013</v>
      </c>
      <c r="AV107" s="20" t="str">
        <f>ZZZ__FnCalls!F50</f>
        <v>MMM 2013</v>
      </c>
      <c r="AW107" s="20" t="str">
        <f>ZZZ__FnCalls!F51</f>
        <v>MMM 2013</v>
      </c>
      <c r="AX107" s="20" t="str">
        <f>ZZZ__FnCalls!F52</f>
        <v>MMM 2013</v>
      </c>
      <c r="AY107" s="20" t="str">
        <f>ZZZ__FnCalls!F53</f>
        <v>MMM 2013</v>
      </c>
      <c r="AZ107" s="20" t="str">
        <f>ZZZ__FnCalls!F54</f>
        <v>MMM 2013</v>
      </c>
      <c r="BA107" s="21" t="str">
        <f>ZZZ__FnCalls!H43</f>
        <v>2013</v>
      </c>
      <c r="BB107" s="20" t="str">
        <f>ZZZ__FnCalls!F55</f>
        <v>MMM 2014</v>
      </c>
      <c r="BC107" s="20" t="str">
        <f>ZZZ__FnCalls!F56</f>
        <v>MMM 2014</v>
      </c>
      <c r="BD107" s="20" t="str">
        <f>ZZZ__FnCalls!F57</f>
        <v>MMM 2014</v>
      </c>
      <c r="BE107" s="20" t="str">
        <f>ZZZ__FnCalls!F58</f>
        <v>MMM 2014</v>
      </c>
      <c r="BF107" s="20" t="str">
        <f>ZZZ__FnCalls!F59</f>
        <v>MMM 2014</v>
      </c>
      <c r="BG107" s="20" t="str">
        <f>ZZZ__FnCalls!F60</f>
        <v>MMM 2014</v>
      </c>
      <c r="BH107" s="20" t="str">
        <f>ZZZ__FnCalls!F61</f>
        <v>MMM 2014</v>
      </c>
      <c r="BI107" s="20" t="str">
        <f>ZZZ__FnCalls!F62</f>
        <v>MMM 2014</v>
      </c>
      <c r="BJ107" s="20" t="str">
        <f>ZZZ__FnCalls!F63</f>
        <v>MMM 2014</v>
      </c>
      <c r="BK107" s="20" t="str">
        <f>ZZZ__FnCalls!F64</f>
        <v>MMM 2014</v>
      </c>
      <c r="BL107" s="20" t="str">
        <f>ZZZ__FnCalls!F65</f>
        <v>MMM 2014</v>
      </c>
      <c r="BM107" s="20" t="str">
        <f>ZZZ__FnCalls!F66</f>
        <v>MMM 2014</v>
      </c>
      <c r="BN107" s="21" t="str">
        <f>ZZZ__FnCalls!H55</f>
        <v>2014</v>
      </c>
      <c r="BO107" s="20" t="str">
        <f>ZZZ__FnCalls!F67</f>
        <v>MMM 2015</v>
      </c>
      <c r="BP107" s="20" t="str">
        <f>ZZZ__FnCalls!F68</f>
        <v>MMM 2015</v>
      </c>
      <c r="BQ107" s="20" t="str">
        <f>ZZZ__FnCalls!F69</f>
        <v>MMM 2015</v>
      </c>
      <c r="BR107" s="20" t="str">
        <f>ZZZ__FnCalls!F70</f>
        <v>MMM 2015</v>
      </c>
      <c r="BS107" s="20" t="str">
        <f>ZZZ__FnCalls!F71</f>
        <v>MMM 2015</v>
      </c>
      <c r="BT107" s="20" t="str">
        <f>ZZZ__FnCalls!F72</f>
        <v>MMM 2015</v>
      </c>
      <c r="BU107" s="20" t="str">
        <f>ZZZ__FnCalls!F73</f>
        <v>MMM 2015</v>
      </c>
      <c r="BV107" s="20" t="str">
        <f>ZZZ__FnCalls!F74</f>
        <v>MMM 2015</v>
      </c>
      <c r="BW107" s="20" t="str">
        <f>ZZZ__FnCalls!F75</f>
        <v>MMM 2015</v>
      </c>
      <c r="BX107" s="20" t="str">
        <f>ZZZ__FnCalls!F76</f>
        <v>MMM 2015</v>
      </c>
      <c r="BY107" s="20" t="str">
        <f>ZZZ__FnCalls!F77</f>
        <v>MMM 2015</v>
      </c>
      <c r="BZ107" s="20" t="str">
        <f>ZZZ__FnCalls!F78</f>
        <v>MMM 2015</v>
      </c>
      <c r="CA107" s="21" t="str">
        <f>ZZZ__FnCalls!H67</f>
        <v>2015</v>
      </c>
      <c r="CB107" s="20" t="str">
        <f>ZZZ__FnCalls!F79</f>
        <v>MMM 2016</v>
      </c>
      <c r="CC107" s="20" t="str">
        <f>ZZZ__FnCalls!F80</f>
        <v>MMM 2016</v>
      </c>
      <c r="CD107" s="20" t="str">
        <f>ZZZ__FnCalls!F81</f>
        <v>MMM 2016</v>
      </c>
      <c r="CE107" s="20" t="str">
        <f>ZZZ__FnCalls!F82</f>
        <v>MMM 2016</v>
      </c>
      <c r="CF107" s="20" t="str">
        <f>ZZZ__FnCalls!F83</f>
        <v>MMM 2016</v>
      </c>
      <c r="CG107" s="20" t="str">
        <f>ZZZ__FnCalls!F84</f>
        <v>MMM 2016</v>
      </c>
      <c r="CH107" s="20" t="str">
        <f>ZZZ__FnCalls!F85</f>
        <v>MMM 2016</v>
      </c>
      <c r="CI107" s="20" t="str">
        <f>ZZZ__FnCalls!F86</f>
        <v>MMM 2016</v>
      </c>
      <c r="CJ107" s="20" t="str">
        <f>ZZZ__FnCalls!F87</f>
        <v>MMM 2016</v>
      </c>
      <c r="CK107" s="20" t="str">
        <f>ZZZ__FnCalls!F88</f>
        <v>MMM 2016</v>
      </c>
      <c r="CL107" s="20" t="str">
        <f>ZZZ__FnCalls!F89</f>
        <v>MMM 2016</v>
      </c>
      <c r="CM107" s="20" t="str">
        <f>ZZZ__FnCalls!F90</f>
        <v>MMM 2016</v>
      </c>
      <c r="CN107" s="21" t="str">
        <f>ZZZ__FnCalls!H79</f>
        <v>2016</v>
      </c>
      <c r="CO107" s="20" t="str">
        <f>ZZZ__FnCalls!F91</f>
        <v>MMM 2017</v>
      </c>
      <c r="CP107" s="20" t="str">
        <f>ZZZ__FnCalls!F92</f>
        <v>MMM 2017</v>
      </c>
      <c r="CQ107" s="20" t="str">
        <f>ZZZ__FnCalls!F93</f>
        <v>MMM 2017</v>
      </c>
      <c r="CR107" s="20" t="str">
        <f>ZZZ__FnCalls!F94</f>
        <v>MMM 2017</v>
      </c>
      <c r="CS107" s="20" t="str">
        <f>ZZZ__FnCalls!F95</f>
        <v>MMM 2017</v>
      </c>
      <c r="CT107" s="20" t="str">
        <f>ZZZ__FnCalls!F96</f>
        <v>MMM 2017</v>
      </c>
      <c r="CU107" s="20" t="str">
        <f>ZZZ__FnCalls!F97</f>
        <v>MMM 2017</v>
      </c>
      <c r="CV107" s="20" t="str">
        <f>ZZZ__FnCalls!F98</f>
        <v>MMM 2017</v>
      </c>
      <c r="CW107" s="20" t="str">
        <f>ZZZ__FnCalls!F99</f>
        <v>MMM 2017</v>
      </c>
      <c r="CX107" s="20" t="str">
        <f>ZZZ__FnCalls!F100</f>
        <v>MMM 2017</v>
      </c>
      <c r="CY107" s="20" t="str">
        <f>ZZZ__FnCalls!F101</f>
        <v>MMM 2017</v>
      </c>
      <c r="CZ107" s="20" t="str">
        <f>ZZZ__FnCalls!F102</f>
        <v>MMM 2017</v>
      </c>
      <c r="DA107" s="21" t="str">
        <f>ZZZ__FnCalls!H91</f>
        <v>2017</v>
      </c>
      <c r="DB107" s="20" t="str">
        <f>ZZZ__FnCalls!F103</f>
        <v>MMM 2018</v>
      </c>
      <c r="DC107" s="20" t="str">
        <f>ZZZ__FnCalls!F104</f>
        <v>MMM 2018</v>
      </c>
      <c r="DD107" s="20" t="str">
        <f>ZZZ__FnCalls!F105</f>
        <v>MMM 2018</v>
      </c>
      <c r="DE107" s="20" t="str">
        <f>ZZZ__FnCalls!F106</f>
        <v>MMM 2018</v>
      </c>
      <c r="DF107" s="20" t="str">
        <f>ZZZ__FnCalls!F107</f>
        <v>MMM 2018</v>
      </c>
      <c r="DG107" s="20" t="str">
        <f>ZZZ__FnCalls!F108</f>
        <v>MMM 2018</v>
      </c>
      <c r="DH107" s="20" t="str">
        <f>ZZZ__FnCalls!F109</f>
        <v>MMM 2018</v>
      </c>
      <c r="DI107" s="20" t="str">
        <f>ZZZ__FnCalls!F110</f>
        <v>MMM 2018</v>
      </c>
      <c r="DJ107" s="20" t="str">
        <f>ZZZ__FnCalls!F111</f>
        <v>MMM 2018</v>
      </c>
      <c r="DK107" s="20" t="str">
        <f>ZZZ__FnCalls!F112</f>
        <v>MMM 2018</v>
      </c>
      <c r="DL107" s="20" t="str">
        <f>ZZZ__FnCalls!F113</f>
        <v>MMM 2018</v>
      </c>
      <c r="DM107" s="20" t="str">
        <f>ZZZ__FnCalls!F114</f>
        <v>MMM 2018</v>
      </c>
      <c r="DN107" s="21" t="str">
        <f>ZZZ__FnCalls!H103</f>
        <v>2018</v>
      </c>
      <c r="DO107" s="20" t="str">
        <f>ZZZ__FnCalls!F115</f>
        <v>MMM 2019</v>
      </c>
      <c r="DP107" s="20" t="str">
        <f>ZZZ__FnCalls!F116</f>
        <v>MMM 2019</v>
      </c>
      <c r="DQ107" s="20" t="str">
        <f>ZZZ__FnCalls!F117</f>
        <v>MMM 2019</v>
      </c>
      <c r="DR107" s="20" t="str">
        <f>ZZZ__FnCalls!F118</f>
        <v>MMM 2019</v>
      </c>
      <c r="DS107" s="20" t="str">
        <f>ZZZ__FnCalls!F119</f>
        <v>MMM 2019</v>
      </c>
      <c r="DT107" s="20" t="str">
        <f>ZZZ__FnCalls!F120</f>
        <v>MMM 2019</v>
      </c>
      <c r="DU107" s="20" t="str">
        <f>ZZZ__FnCalls!F121</f>
        <v>MMM 2019</v>
      </c>
      <c r="DV107" s="20" t="str">
        <f>ZZZ__FnCalls!F122</f>
        <v>MMM 2019</v>
      </c>
      <c r="DW107" s="20" t="str">
        <f>ZZZ__FnCalls!F123</f>
        <v>MMM 2019</v>
      </c>
      <c r="DX107" s="20" t="str">
        <f>ZZZ__FnCalls!F124</f>
        <v>MMM 2019</v>
      </c>
      <c r="DY107" s="20" t="str">
        <f>ZZZ__FnCalls!F125</f>
        <v>MMM 2019</v>
      </c>
      <c r="DZ107" s="20" t="str">
        <f>ZZZ__FnCalls!F126</f>
        <v>MMM 2019</v>
      </c>
      <c r="EA107" s="21" t="str">
        <f>ZZZ__FnCalls!H115</f>
        <v>2019</v>
      </c>
      <c r="EB107" s="20" t="str">
        <f>ZZZ__FnCalls!F127</f>
        <v>MMM 2020</v>
      </c>
      <c r="EC107" s="20" t="str">
        <f>ZZZ__FnCalls!F128</f>
        <v>MMM 2020</v>
      </c>
      <c r="ED107" s="20" t="str">
        <f>ZZZ__FnCalls!F129</f>
        <v>MMM 2020</v>
      </c>
      <c r="EE107" s="20" t="str">
        <f>ZZZ__FnCalls!F130</f>
        <v>MMM 2020</v>
      </c>
      <c r="EF107" s="20" t="str">
        <f>ZZZ__FnCalls!F131</f>
        <v>MMM 2020</v>
      </c>
      <c r="EG107" s="20" t="str">
        <f>ZZZ__FnCalls!F132</f>
        <v>MMM 2020</v>
      </c>
      <c r="EH107" s="20" t="str">
        <f>ZZZ__FnCalls!F133</f>
        <v>MMM 2020</v>
      </c>
      <c r="EI107" s="20" t="str">
        <f>ZZZ__FnCalls!F134</f>
        <v>MMM 2020</v>
      </c>
      <c r="EJ107" s="20" t="str">
        <f>ZZZ__FnCalls!F135</f>
        <v>MMM 2020</v>
      </c>
      <c r="EK107" s="20" t="str">
        <f>ZZZ__FnCalls!F136</f>
        <v>MMM 2020</v>
      </c>
      <c r="EL107" s="20" t="str">
        <f>ZZZ__FnCalls!F137</f>
        <v>MMM 2020</v>
      </c>
      <c r="EM107" s="20" t="str">
        <f>ZZZ__FnCalls!F138</f>
        <v>MMM 2020</v>
      </c>
      <c r="EN107" s="21" t="str">
        <f>ZZZ__FnCalls!H127</f>
        <v>2020</v>
      </c>
    </row>
    <row r="108" spans="1:144" ht="12.75" customHeight="1" x14ac:dyDescent="0.2">
      <c r="A108" s="7" t="str">
        <f>Labels!B96</f>
        <v>Trial 01</v>
      </c>
      <c r="B108" s="31">
        <f>'Trial 1'!B29</f>
        <v>140</v>
      </c>
      <c r="C108" s="31">
        <f ca="1">'Trial 1'!C29</f>
        <v>139.57334474109399</v>
      </c>
      <c r="D108" s="31">
        <f ca="1">'Trial 1'!D29</f>
        <v>139.14607599420842</v>
      </c>
      <c r="E108" s="31">
        <f ca="1">'Trial 1'!E29</f>
        <v>138.86110287255701</v>
      </c>
      <c r="F108" s="31">
        <f ca="1">'Trial 1'!F29</f>
        <v>138.5036294284817</v>
      </c>
      <c r="G108" s="31">
        <f ca="1">'Trial 1'!G29</f>
        <v>138.12701005505656</v>
      </c>
      <c r="H108" s="31">
        <f ca="1">'Trial 1'!H29</f>
        <v>137.79081960431986</v>
      </c>
      <c r="I108" s="31">
        <f ca="1">'Trial 1'!I29</f>
        <v>137.52894970505167</v>
      </c>
      <c r="J108" s="31">
        <f ca="1">'Trial 1'!J29</f>
        <v>137.17687668606621</v>
      </c>
      <c r="K108" s="31">
        <f ca="1">'Trial 1'!K29</f>
        <v>136.9591432834832</v>
      </c>
      <c r="L108" s="31">
        <f ca="1">'Trial 1'!L29</f>
        <v>136.62790984933966</v>
      </c>
      <c r="M108" s="31">
        <f ca="1">'Trial 1'!M29</f>
        <v>136.38558314183351</v>
      </c>
      <c r="N108" s="32">
        <f ca="1">SUM('Trial 1'!B29:M29)</f>
        <v>1656.6804453614916</v>
      </c>
      <c r="O108" s="31">
        <f ca="1">'Trial 1'!O29</f>
        <v>135.99647216623899</v>
      </c>
      <c r="P108" s="31">
        <f ca="1">'Trial 1'!P29</f>
        <v>135.63886776726943</v>
      </c>
      <c r="Q108" s="31">
        <f ca="1">'Trial 1'!Q29</f>
        <v>135.39112196638837</v>
      </c>
      <c r="R108" s="31">
        <f ca="1">'Trial 1'!R29</f>
        <v>135.03512028387951</v>
      </c>
      <c r="S108" s="31">
        <f ca="1">'Trial 1'!S29</f>
        <v>134.78972995741125</v>
      </c>
      <c r="T108" s="31">
        <f ca="1">'Trial 1'!T29</f>
        <v>134.54378298518895</v>
      </c>
      <c r="U108" s="31">
        <f ca="1">'Trial 1'!U29</f>
        <v>134.28555326714454</v>
      </c>
      <c r="V108" s="31">
        <f ca="1">'Trial 1'!V29</f>
        <v>134.01669521983843</v>
      </c>
      <c r="W108" s="31">
        <f ca="1">'Trial 1'!W29</f>
        <v>133.79984680323605</v>
      </c>
      <c r="X108" s="31">
        <f ca="1">'Trial 1'!X29</f>
        <v>133.43335545837243</v>
      </c>
      <c r="Y108" s="31">
        <f ca="1">'Trial 1'!Y29</f>
        <v>133.21471464427498</v>
      </c>
      <c r="Z108" s="31">
        <f ca="1">'Trial 1'!Z29</f>
        <v>132.91226386359583</v>
      </c>
      <c r="AA108" s="32">
        <f ca="1">SUM('Trial 1'!O29:Z29)</f>
        <v>1613.0575243828389</v>
      </c>
      <c r="AB108" s="31">
        <f ca="1">'Trial 1'!AB29</f>
        <v>132.63036377236821</v>
      </c>
      <c r="AC108" s="31">
        <f ca="1">'Trial 1'!AC29</f>
        <v>132.35725228269496</v>
      </c>
      <c r="AD108" s="31">
        <f ca="1">'Trial 1'!AD29</f>
        <v>132.13068989775456</v>
      </c>
      <c r="AE108" s="31">
        <f ca="1">'Trial 1'!AE29</f>
        <v>131.8493072194893</v>
      </c>
      <c r="AF108" s="31">
        <f ca="1">'Trial 1'!AF29</f>
        <v>131.62115142441797</v>
      </c>
      <c r="AG108" s="31">
        <f ca="1">'Trial 1'!AG29</f>
        <v>131.33601361573599</v>
      </c>
      <c r="AH108" s="31">
        <f ca="1">'Trial 1'!AH29</f>
        <v>131.07880238870709</v>
      </c>
      <c r="AI108" s="31">
        <f ca="1">'Trial 1'!AI29</f>
        <v>130.82325945254607</v>
      </c>
      <c r="AJ108" s="31">
        <f ca="1">'Trial 1'!AJ29</f>
        <v>130.68507162520683</v>
      </c>
      <c r="AK108" s="31">
        <f ca="1">'Trial 1'!AK29</f>
        <v>130.41158453349121</v>
      </c>
      <c r="AL108" s="31">
        <f ca="1">'Trial 1'!AL29</f>
        <v>130.26381879425909</v>
      </c>
      <c r="AM108" s="31">
        <f ca="1">'Trial 1'!AM29</f>
        <v>129.99490270377359</v>
      </c>
      <c r="AN108" s="32">
        <f ca="1">SUM('Trial 1'!AB29:AM29)</f>
        <v>1575.1822177104448</v>
      </c>
      <c r="AO108" s="31">
        <f ca="1">'Trial 1'!AO29</f>
        <v>129.65818056928782</v>
      </c>
      <c r="AP108" s="31">
        <f ca="1">'Trial 1'!AP29</f>
        <v>129.4310384749829</v>
      </c>
      <c r="AQ108" s="31">
        <f ca="1">'Trial 1'!AQ29</f>
        <v>129.16844378640761</v>
      </c>
      <c r="AR108" s="31">
        <f ca="1">'Trial 1'!AR29</f>
        <v>128.97056121007208</v>
      </c>
      <c r="AS108" s="31">
        <f ca="1">'Trial 1'!AS29</f>
        <v>128.67536294799291</v>
      </c>
      <c r="AT108" s="31">
        <f ca="1">'Trial 1'!AT29</f>
        <v>128.47086773122385</v>
      </c>
      <c r="AU108" s="31">
        <f ca="1">'Trial 1'!AU29</f>
        <v>128.23327014583145</v>
      </c>
      <c r="AV108" s="31">
        <f ca="1">'Trial 1'!AV29</f>
        <v>128.02651174019576</v>
      </c>
      <c r="AW108" s="31">
        <f ca="1">'Trial 1'!AW29</f>
        <v>127.82811815673742</v>
      </c>
      <c r="AX108" s="31">
        <f ca="1">'Trial 1'!AX29</f>
        <v>127.65653096918825</v>
      </c>
      <c r="AY108" s="31">
        <f ca="1">'Trial 1'!AY29</f>
        <v>127.44566720245705</v>
      </c>
      <c r="AZ108" s="31">
        <f ca="1">'Trial 1'!AZ29</f>
        <v>127.17899817291783</v>
      </c>
      <c r="BA108" s="32">
        <f ca="1">SUM('Trial 1'!AO29:AZ29)</f>
        <v>1540.7435511072949</v>
      </c>
      <c r="BB108" s="31">
        <f ca="1">'Trial 1'!BB29</f>
        <v>126.96126853640872</v>
      </c>
      <c r="BC108" s="31">
        <f ca="1">'Trial 1'!BC29</f>
        <v>126.72981202504795</v>
      </c>
      <c r="BD108" s="31">
        <f ca="1">'Trial 1'!BD29</f>
        <v>126.61438993334919</v>
      </c>
      <c r="BE108" s="31">
        <f ca="1">'Trial 1'!BE29</f>
        <v>126.38743697405137</v>
      </c>
      <c r="BF108" s="31">
        <f ca="1">'Trial 1'!BF29</f>
        <v>126.20422051435195</v>
      </c>
      <c r="BG108" s="31">
        <f ca="1">'Trial 1'!BG29</f>
        <v>126.02758430944945</v>
      </c>
      <c r="BH108" s="31">
        <f ca="1">'Trial 1'!BH29</f>
        <v>125.89708752720583</v>
      </c>
      <c r="BI108" s="31">
        <f ca="1">'Trial 1'!BI29</f>
        <v>125.64664527996213</v>
      </c>
      <c r="BJ108" s="31">
        <f ca="1">'Trial 1'!BJ29</f>
        <v>125.42788203026977</v>
      </c>
      <c r="BK108" s="31">
        <f ca="1">'Trial 1'!BK29</f>
        <v>125.19574558708288</v>
      </c>
      <c r="BL108" s="31">
        <f ca="1">'Trial 1'!BL29</f>
        <v>124.9845338395081</v>
      </c>
      <c r="BM108" s="31">
        <f ca="1">'Trial 1'!BM29</f>
        <v>124.71574284025328</v>
      </c>
      <c r="BN108" s="32">
        <f ca="1">SUM('Trial 1'!BB29:BM29)</f>
        <v>1510.7923493969406</v>
      </c>
      <c r="BO108" s="31">
        <f ca="1">'Trial 1'!BO29</f>
        <v>124.50146730362449</v>
      </c>
      <c r="BP108" s="31">
        <f ca="1">'Trial 1'!BP29</f>
        <v>124.3425902515804</v>
      </c>
      <c r="BQ108" s="31">
        <f ca="1">'Trial 1'!BQ29</f>
        <v>124.24401832802758</v>
      </c>
      <c r="BR108" s="31">
        <f ca="1">'Trial 1'!BR29</f>
        <v>124.10132422936367</v>
      </c>
      <c r="BS108" s="31">
        <f ca="1">'Trial 1'!BS29</f>
        <v>123.95097643009905</v>
      </c>
      <c r="BT108" s="31">
        <f ca="1">'Trial 1'!BT29</f>
        <v>123.68478393717915</v>
      </c>
      <c r="BU108" s="31">
        <f ca="1">'Trial 1'!BU29</f>
        <v>123.48645292559213</v>
      </c>
      <c r="BV108" s="31">
        <f ca="1">'Trial 1'!BV29</f>
        <v>123.33900225336697</v>
      </c>
      <c r="BW108" s="31">
        <f ca="1">'Trial 1'!BW29</f>
        <v>123.12048830810592</v>
      </c>
      <c r="BX108" s="31">
        <f ca="1">'Trial 1'!BX29</f>
        <v>122.93084795228376</v>
      </c>
      <c r="BY108" s="31">
        <f ca="1">'Trial 1'!BY29</f>
        <v>122.71218925709098</v>
      </c>
      <c r="BZ108" s="31">
        <f ca="1">'Trial 1'!BZ29</f>
        <v>122.49743521936469</v>
      </c>
      <c r="CA108" s="32">
        <f ca="1">SUM('Trial 1'!BO29:BZ29)</f>
        <v>1482.911576395679</v>
      </c>
      <c r="CB108" s="31">
        <f ca="1">'Trial 1'!CB29</f>
        <v>122.31800707431871</v>
      </c>
      <c r="CC108" s="31">
        <f ca="1">'Trial 1'!CC29</f>
        <v>122.09740497402765</v>
      </c>
      <c r="CD108" s="31">
        <f ca="1">'Trial 1'!CD29</f>
        <v>121.998168695166</v>
      </c>
      <c r="CE108" s="31">
        <f ca="1">'Trial 1'!CE29</f>
        <v>121.84255320102267</v>
      </c>
      <c r="CF108" s="31">
        <f ca="1">'Trial 1'!CF29</f>
        <v>121.6043367187993</v>
      </c>
      <c r="CG108" s="31">
        <f ca="1">'Trial 1'!CG29</f>
        <v>121.36685558983302</v>
      </c>
      <c r="CH108" s="31">
        <f ca="1">'Trial 1'!CH29</f>
        <v>121.2413364965492</v>
      </c>
      <c r="CI108" s="31">
        <f ca="1">'Trial 1'!CI29</f>
        <v>121.01467476297059</v>
      </c>
      <c r="CJ108" s="31">
        <f ca="1">'Trial 1'!CJ29</f>
        <v>120.80401652269398</v>
      </c>
      <c r="CK108" s="31">
        <f ca="1">'Trial 1'!CK29</f>
        <v>120.69701453931037</v>
      </c>
      <c r="CL108" s="31">
        <f ca="1">'Trial 1'!CL29</f>
        <v>120.54864098756512</v>
      </c>
      <c r="CM108" s="31">
        <f ca="1">'Trial 1'!CM29</f>
        <v>120.39491350701574</v>
      </c>
      <c r="CN108" s="32">
        <f ca="1">SUM('Trial 1'!CB29:CM29)</f>
        <v>1455.9279230692721</v>
      </c>
      <c r="CO108" s="31">
        <f ca="1">'Trial 1'!CO29</f>
        <v>120.33827641660784</v>
      </c>
      <c r="CP108" s="31">
        <f ca="1">'Trial 1'!CP29</f>
        <v>120.23710200291656</v>
      </c>
      <c r="CQ108" s="31">
        <f ca="1">'Trial 1'!CQ29</f>
        <v>120.10325669925145</v>
      </c>
      <c r="CR108" s="31">
        <f ca="1">'Trial 1'!CR29</f>
        <v>119.92591365186091</v>
      </c>
      <c r="CS108" s="31">
        <f ca="1">'Trial 1'!CS29</f>
        <v>119.86544033592263</v>
      </c>
      <c r="CT108" s="31">
        <f ca="1">'Trial 1'!CT29</f>
        <v>119.76507854000207</v>
      </c>
      <c r="CU108" s="31">
        <f ca="1">'Trial 1'!CU29</f>
        <v>119.69428149180044</v>
      </c>
      <c r="CV108" s="31">
        <f ca="1">'Trial 1'!CV29</f>
        <v>119.59570180908102</v>
      </c>
      <c r="CW108" s="31">
        <f ca="1">'Trial 1'!CW29</f>
        <v>119.51822976600167</v>
      </c>
      <c r="CX108" s="31">
        <f ca="1">'Trial 1'!CX29</f>
        <v>119.33895978136623</v>
      </c>
      <c r="CY108" s="31">
        <f ca="1">'Trial 1'!CY29</f>
        <v>119.23815588455348</v>
      </c>
      <c r="CZ108" s="31">
        <f ca="1">'Trial 1'!CZ29</f>
        <v>119.02665412984524</v>
      </c>
      <c r="DA108" s="32">
        <f ca="1">SUM('Trial 1'!CO29:CZ29)</f>
        <v>1436.6470505092093</v>
      </c>
      <c r="DB108" s="31">
        <f ca="1">'Trial 1'!DB29</f>
        <v>118.94359071871109</v>
      </c>
      <c r="DC108" s="31">
        <f ca="1">'Trial 1'!DC29</f>
        <v>118.84025036104138</v>
      </c>
      <c r="DD108" s="31">
        <f ca="1">'Trial 1'!DD29</f>
        <v>118.73778537247964</v>
      </c>
      <c r="DE108" s="31">
        <f ca="1">'Trial 1'!DE29</f>
        <v>118.56675983674276</v>
      </c>
      <c r="DF108" s="31">
        <f ca="1">'Trial 1'!DF29</f>
        <v>118.4025729008542</v>
      </c>
      <c r="DG108" s="31">
        <f ca="1">'Trial 1'!DG29</f>
        <v>118.31098554018828</v>
      </c>
      <c r="DH108" s="31">
        <f ca="1">'Trial 1'!DH29</f>
        <v>118.23565569684136</v>
      </c>
      <c r="DI108" s="31">
        <f ca="1">'Trial 1'!DI29</f>
        <v>118.18330178147309</v>
      </c>
      <c r="DJ108" s="31">
        <f ca="1">'Trial 1'!DJ29</f>
        <v>117.99099629569199</v>
      </c>
      <c r="DK108" s="31">
        <f ca="1">'Trial 1'!DK29</f>
        <v>117.95492505115216</v>
      </c>
      <c r="DL108" s="31">
        <f ca="1">'Trial 1'!DL29</f>
        <v>117.88093674666692</v>
      </c>
      <c r="DM108" s="31">
        <f ca="1">'Trial 1'!DM29</f>
        <v>117.78196455720609</v>
      </c>
      <c r="DN108" s="32">
        <f ca="1">SUM('Trial 1'!DB29:DM29)</f>
        <v>1419.8297248590493</v>
      </c>
      <c r="DO108" s="31">
        <f ca="1">'Trial 1'!DO29</f>
        <v>117.65748729805982</v>
      </c>
      <c r="DP108" s="31">
        <f ca="1">'Trial 1'!DP29</f>
        <v>117.55251097800149</v>
      </c>
      <c r="DQ108" s="31">
        <f ca="1">'Trial 1'!DQ29</f>
        <v>117.44837774441291</v>
      </c>
      <c r="DR108" s="31">
        <f ca="1">'Trial 1'!DR29</f>
        <v>117.37184785074312</v>
      </c>
      <c r="DS108" s="31">
        <f ca="1">'Trial 1'!DS29</f>
        <v>117.28955764761015</v>
      </c>
      <c r="DT108" s="31">
        <f ca="1">'Trial 1'!DT29</f>
        <v>117.18319810157772</v>
      </c>
      <c r="DU108" s="31">
        <f ca="1">'Trial 1'!DU29</f>
        <v>117.09351417398129</v>
      </c>
      <c r="DV108" s="31">
        <f ca="1">'Trial 1'!DV29</f>
        <v>116.96342198020015</v>
      </c>
      <c r="DW108" s="31">
        <f ca="1">'Trial 1'!DW29</f>
        <v>116.8070281879551</v>
      </c>
      <c r="DX108" s="31">
        <f ca="1">'Trial 1'!DX29</f>
        <v>116.66289861585645</v>
      </c>
      <c r="DY108" s="31">
        <f ca="1">'Trial 1'!DY29</f>
        <v>116.5569066155652</v>
      </c>
      <c r="DZ108" s="31">
        <f ca="1">'Trial 1'!DZ29</f>
        <v>116.42483866878474</v>
      </c>
      <c r="EA108" s="32">
        <f ca="1">SUM('Trial 1'!DO29:DZ29)</f>
        <v>1405.0115878627478</v>
      </c>
      <c r="EB108" s="31">
        <f ca="1">'Trial 1'!EB29</f>
        <v>116.38270528480081</v>
      </c>
      <c r="EC108" s="31">
        <f ca="1">'Trial 1'!EC29</f>
        <v>116.26954127846966</v>
      </c>
      <c r="ED108" s="31">
        <f ca="1">'Trial 1'!ED29</f>
        <v>116.14341127103347</v>
      </c>
      <c r="EE108" s="31">
        <f ca="1">'Trial 1'!EE29</f>
        <v>116.03613933929682</v>
      </c>
      <c r="EF108" s="31">
        <f ca="1">'Trial 1'!EF29</f>
        <v>115.88356289859671</v>
      </c>
      <c r="EG108" s="31">
        <f ca="1">'Trial 1'!EG29</f>
        <v>115.69719103228886</v>
      </c>
      <c r="EH108" s="31">
        <f ca="1">'Trial 1'!EH29</f>
        <v>115.57541830740486</v>
      </c>
      <c r="EI108" s="31">
        <f ca="1">'Trial 1'!EI29</f>
        <v>115.54275832904864</v>
      </c>
      <c r="EJ108" s="31">
        <f ca="1">'Trial 1'!EJ29</f>
        <v>115.50847461186532</v>
      </c>
      <c r="EK108" s="31">
        <f ca="1">'Trial 1'!EK29</f>
        <v>115.42213934616385</v>
      </c>
      <c r="EL108" s="31">
        <f ca="1">'Trial 1'!EL29</f>
        <v>115.41816515301662</v>
      </c>
      <c r="EM108" s="31">
        <f ca="1">'Trial 1'!EM29</f>
        <v>115.31701975087078</v>
      </c>
      <c r="EN108" s="32">
        <f ca="1">SUM('Trial 1'!EB29:EM29)</f>
        <v>1389.1965266028565</v>
      </c>
    </row>
    <row r="109" spans="1:144" ht="12.75" customHeight="1" x14ac:dyDescent="0.2">
      <c r="A109" s="11" t="str">
        <f>Labels!B97</f>
        <v>Trial 02</v>
      </c>
      <c r="B109" s="51">
        <f>'Trial 2'!B29</f>
        <v>140</v>
      </c>
      <c r="C109" s="51">
        <f ca="1">'Trial 2'!C29</f>
        <v>139.6456454264532</v>
      </c>
      <c r="D109" s="51">
        <f ca="1">'Trial 2'!D29</f>
        <v>139.3439365312903</v>
      </c>
      <c r="E109" s="51">
        <f ca="1">'Trial 2'!E29</f>
        <v>138.9667452741617</v>
      </c>
      <c r="F109" s="51">
        <f ca="1">'Trial 2'!F29</f>
        <v>138.68709269403715</v>
      </c>
      <c r="G109" s="51">
        <f ca="1">'Trial 2'!G29</f>
        <v>138.41648089864967</v>
      </c>
      <c r="H109" s="51">
        <f ca="1">'Trial 2'!H29</f>
        <v>138.01816486492626</v>
      </c>
      <c r="I109" s="51">
        <f ca="1">'Trial 2'!I29</f>
        <v>137.66448639158901</v>
      </c>
      <c r="J109" s="51">
        <f ca="1">'Trial 2'!J29</f>
        <v>137.39049219425124</v>
      </c>
      <c r="K109" s="51">
        <f ca="1">'Trial 2'!K29</f>
        <v>137.05839423003022</v>
      </c>
      <c r="L109" s="51">
        <f ca="1">'Trial 2'!L29</f>
        <v>136.77420794196843</v>
      </c>
      <c r="M109" s="51">
        <f ca="1">'Trial 2'!M29</f>
        <v>136.46752775341741</v>
      </c>
      <c r="N109" s="52">
        <f ca="1">SUM('Trial 2'!B29:M29)</f>
        <v>1658.4331742007746</v>
      </c>
      <c r="O109" s="51">
        <f ca="1">'Trial 2'!O29</f>
        <v>136.24783835501762</v>
      </c>
      <c r="P109" s="51">
        <f ca="1">'Trial 2'!P29</f>
        <v>135.95484464188334</v>
      </c>
      <c r="Q109" s="51">
        <f ca="1">'Trial 2'!Q29</f>
        <v>135.57817036435321</v>
      </c>
      <c r="R109" s="51">
        <f ca="1">'Trial 2'!R29</f>
        <v>135.29247373843128</v>
      </c>
      <c r="S109" s="51">
        <f ca="1">'Trial 2'!S29</f>
        <v>134.97413162405979</v>
      </c>
      <c r="T109" s="51">
        <f ca="1">'Trial 2'!T29</f>
        <v>134.72699310103491</v>
      </c>
      <c r="U109" s="51">
        <f ca="1">'Trial 2'!U29</f>
        <v>134.46940563738701</v>
      </c>
      <c r="V109" s="51">
        <f ca="1">'Trial 2'!V29</f>
        <v>134.27010365152299</v>
      </c>
      <c r="W109" s="51">
        <f ca="1">'Trial 2'!W29</f>
        <v>133.99564711096585</v>
      </c>
      <c r="X109" s="51">
        <f ca="1">'Trial 2'!X29</f>
        <v>133.71955103520176</v>
      </c>
      <c r="Y109" s="51">
        <f ca="1">'Trial 2'!Y29</f>
        <v>133.55352030836332</v>
      </c>
      <c r="Z109" s="51">
        <f ca="1">'Trial 2'!Z29</f>
        <v>133.31019852516948</v>
      </c>
      <c r="AA109" s="52">
        <f ca="1">SUM('Trial 2'!O29:Z29)</f>
        <v>1616.0928780933903</v>
      </c>
      <c r="AB109" s="51">
        <f ca="1">'Trial 2'!AB29</f>
        <v>133.1018188006002</v>
      </c>
      <c r="AC109" s="51">
        <f ca="1">'Trial 2'!AC29</f>
        <v>132.84623159282634</v>
      </c>
      <c r="AD109" s="51">
        <f ca="1">'Trial 2'!AD29</f>
        <v>132.60563060018549</v>
      </c>
      <c r="AE109" s="51">
        <f ca="1">'Trial 2'!AE29</f>
        <v>132.38439720663652</v>
      </c>
      <c r="AF109" s="51">
        <f ca="1">'Trial 2'!AF29</f>
        <v>132.21426391969288</v>
      </c>
      <c r="AG109" s="51">
        <f ca="1">'Trial 2'!AG29</f>
        <v>132.01696201474758</v>
      </c>
      <c r="AH109" s="51">
        <f ca="1">'Trial 2'!AH29</f>
        <v>131.75460724340618</v>
      </c>
      <c r="AI109" s="51">
        <f ca="1">'Trial 2'!AI29</f>
        <v>131.51404302809385</v>
      </c>
      <c r="AJ109" s="51">
        <f ca="1">'Trial 2'!AJ29</f>
        <v>131.23548260390365</v>
      </c>
      <c r="AK109" s="51">
        <f ca="1">'Trial 2'!AK29</f>
        <v>131.01650816340256</v>
      </c>
      <c r="AL109" s="51">
        <f ca="1">'Trial 2'!AL29</f>
        <v>130.70029436156369</v>
      </c>
      <c r="AM109" s="51">
        <f ca="1">'Trial 2'!AM29</f>
        <v>130.48142224358097</v>
      </c>
      <c r="AN109" s="52">
        <f ca="1">SUM('Trial 2'!AB29:AM29)</f>
        <v>1581.8716617786399</v>
      </c>
      <c r="AO109" s="51">
        <f ca="1">'Trial 2'!AO29</f>
        <v>130.19560214128325</v>
      </c>
      <c r="AP109" s="51">
        <f ca="1">'Trial 2'!AP29</f>
        <v>129.98199394074155</v>
      </c>
      <c r="AQ109" s="51">
        <f ca="1">'Trial 2'!AQ29</f>
        <v>129.726923971817</v>
      </c>
      <c r="AR109" s="51">
        <f ca="1">'Trial 2'!AR29</f>
        <v>129.58653335522521</v>
      </c>
      <c r="AS109" s="51">
        <f ca="1">'Trial 2'!AS29</f>
        <v>129.37068035921487</v>
      </c>
      <c r="AT109" s="51">
        <f ca="1">'Trial 2'!AT29</f>
        <v>129.12982200295693</v>
      </c>
      <c r="AU109" s="51">
        <f ca="1">'Trial 2'!AU29</f>
        <v>128.87643488447048</v>
      </c>
      <c r="AV109" s="51">
        <f ca="1">'Trial 2'!AV29</f>
        <v>128.67494128995125</v>
      </c>
      <c r="AW109" s="51">
        <f ca="1">'Trial 2'!AW29</f>
        <v>128.44723690927353</v>
      </c>
      <c r="AX109" s="51">
        <f ca="1">'Trial 2'!AX29</f>
        <v>128.29925068674282</v>
      </c>
      <c r="AY109" s="51">
        <f ca="1">'Trial 2'!AY29</f>
        <v>128.1287657374877</v>
      </c>
      <c r="AZ109" s="51">
        <f ca="1">'Trial 2'!AZ29</f>
        <v>127.92393290014613</v>
      </c>
      <c r="BA109" s="52">
        <f ca="1">SUM('Trial 2'!AO29:AZ29)</f>
        <v>1548.3421181793105</v>
      </c>
      <c r="BB109" s="51">
        <f ca="1">'Trial 2'!BB29</f>
        <v>127.71922695227876</v>
      </c>
      <c r="BC109" s="51">
        <f ca="1">'Trial 2'!BC29</f>
        <v>127.48823095845323</v>
      </c>
      <c r="BD109" s="51">
        <f ca="1">'Trial 2'!BD29</f>
        <v>127.38546640874274</v>
      </c>
      <c r="BE109" s="51">
        <f ca="1">'Trial 2'!BE29</f>
        <v>127.19838963581547</v>
      </c>
      <c r="BF109" s="51">
        <f ca="1">'Trial 2'!BF29</f>
        <v>126.9172715916616</v>
      </c>
      <c r="BG109" s="51">
        <f ca="1">'Trial 2'!BG29</f>
        <v>126.69072579909947</v>
      </c>
      <c r="BH109" s="51">
        <f ca="1">'Trial 2'!BH29</f>
        <v>126.45362058867255</v>
      </c>
      <c r="BI109" s="51">
        <f ca="1">'Trial 2'!BI29</f>
        <v>126.26084864243299</v>
      </c>
      <c r="BJ109" s="51">
        <f ca="1">'Trial 2'!BJ29</f>
        <v>126.09047302415159</v>
      </c>
      <c r="BK109" s="51">
        <f ca="1">'Trial 2'!BK29</f>
        <v>125.88669721392311</v>
      </c>
      <c r="BL109" s="51">
        <f ca="1">'Trial 2'!BL29</f>
        <v>125.6453223257674</v>
      </c>
      <c r="BM109" s="51">
        <f ca="1">'Trial 2'!BM29</f>
        <v>125.39698352960443</v>
      </c>
      <c r="BN109" s="52">
        <f ca="1">SUM('Trial 2'!BB29:BM29)</f>
        <v>1519.1332566706033</v>
      </c>
      <c r="BO109" s="51">
        <f ca="1">'Trial 2'!BO29</f>
        <v>125.27840432457036</v>
      </c>
      <c r="BP109" s="51">
        <f ca="1">'Trial 2'!BP29</f>
        <v>125.08760701038788</v>
      </c>
      <c r="BQ109" s="51">
        <f ca="1">'Trial 2'!BQ29</f>
        <v>124.9240223856313</v>
      </c>
      <c r="BR109" s="51">
        <f ca="1">'Trial 2'!BR29</f>
        <v>124.67515253390155</v>
      </c>
      <c r="BS109" s="51">
        <f ca="1">'Trial 2'!BS29</f>
        <v>124.42219525767212</v>
      </c>
      <c r="BT109" s="51">
        <f ca="1">'Trial 2'!BT29</f>
        <v>124.27262955063873</v>
      </c>
      <c r="BU109" s="51">
        <f ca="1">'Trial 2'!BU29</f>
        <v>124.12450949177209</v>
      </c>
      <c r="BV109" s="51">
        <f ca="1">'Trial 2'!BV29</f>
        <v>123.9341887927043</v>
      </c>
      <c r="BW109" s="51">
        <f ca="1">'Trial 2'!BW29</f>
        <v>123.66487146284054</v>
      </c>
      <c r="BX109" s="51">
        <f ca="1">'Trial 2'!BX29</f>
        <v>123.51905442189637</v>
      </c>
      <c r="BY109" s="51">
        <f ca="1">'Trial 2'!BY29</f>
        <v>123.41848196655864</v>
      </c>
      <c r="BZ109" s="51">
        <f ca="1">'Trial 2'!BZ29</f>
        <v>123.23350547428336</v>
      </c>
      <c r="CA109" s="52">
        <f ca="1">SUM('Trial 2'!BO29:BZ29)</f>
        <v>1490.5546226728572</v>
      </c>
      <c r="CB109" s="51">
        <f ca="1">'Trial 2'!CB29</f>
        <v>123.05717735968601</v>
      </c>
      <c r="CC109" s="51">
        <f ca="1">'Trial 2'!CC29</f>
        <v>122.88703994378966</v>
      </c>
      <c r="CD109" s="51">
        <f ca="1">'Trial 2'!CD29</f>
        <v>122.82083147223568</v>
      </c>
      <c r="CE109" s="51">
        <f ca="1">'Trial 2'!CE29</f>
        <v>122.68736592631657</v>
      </c>
      <c r="CF109" s="51">
        <f ca="1">'Trial 2'!CF29</f>
        <v>122.50611823620788</v>
      </c>
      <c r="CG109" s="51">
        <f ca="1">'Trial 2'!CG29</f>
        <v>122.41940146431364</v>
      </c>
      <c r="CH109" s="51">
        <f ca="1">'Trial 2'!CH29</f>
        <v>122.26811842825103</v>
      </c>
      <c r="CI109" s="51">
        <f ca="1">'Trial 2'!CI29</f>
        <v>122.01249702960756</v>
      </c>
      <c r="CJ109" s="51">
        <f ca="1">'Trial 2'!CJ29</f>
        <v>121.94928159318614</v>
      </c>
      <c r="CK109" s="51">
        <f ca="1">'Trial 2'!CK29</f>
        <v>121.69928305532892</v>
      </c>
      <c r="CL109" s="51">
        <f ca="1">'Trial 2'!CL29</f>
        <v>121.49324027091572</v>
      </c>
      <c r="CM109" s="51">
        <f ca="1">'Trial 2'!CM29</f>
        <v>121.32860440218734</v>
      </c>
      <c r="CN109" s="52">
        <f ca="1">SUM('Trial 2'!CB29:CM29)</f>
        <v>1467.1289591820259</v>
      </c>
      <c r="CO109" s="51">
        <f ca="1">'Trial 2'!CO29</f>
        <v>121.0977010625224</v>
      </c>
      <c r="CP109" s="51">
        <f ca="1">'Trial 2'!CP29</f>
        <v>120.9564950185071</v>
      </c>
      <c r="CQ109" s="51">
        <f ca="1">'Trial 2'!CQ29</f>
        <v>120.84115404915033</v>
      </c>
      <c r="CR109" s="51">
        <f ca="1">'Trial 2'!CR29</f>
        <v>120.7200306126789</v>
      </c>
      <c r="CS109" s="51">
        <f ca="1">'Trial 2'!CS29</f>
        <v>120.64271327286174</v>
      </c>
      <c r="CT109" s="51">
        <f ca="1">'Trial 2'!CT29</f>
        <v>120.47338457199375</v>
      </c>
      <c r="CU109" s="51">
        <f ca="1">'Trial 2'!CU29</f>
        <v>120.26721224739596</v>
      </c>
      <c r="CV109" s="51">
        <f ca="1">'Trial 2'!CV29</f>
        <v>120.16987506239738</v>
      </c>
      <c r="CW109" s="51">
        <f ca="1">'Trial 2'!CW29</f>
        <v>120.00081788645284</v>
      </c>
      <c r="CX109" s="51">
        <f ca="1">'Trial 2'!CX29</f>
        <v>119.82489465416761</v>
      </c>
      <c r="CY109" s="51">
        <f ca="1">'Trial 2'!CY29</f>
        <v>119.75368181249625</v>
      </c>
      <c r="CZ109" s="51">
        <f ca="1">'Trial 2'!CZ29</f>
        <v>119.60568118912828</v>
      </c>
      <c r="DA109" s="52">
        <f ca="1">SUM('Trial 2'!CO29:CZ29)</f>
        <v>1444.3536414397527</v>
      </c>
      <c r="DB109" s="51">
        <f ca="1">'Trial 2'!DB29</f>
        <v>119.57113597681376</v>
      </c>
      <c r="DC109" s="51">
        <f ca="1">'Trial 2'!DC29</f>
        <v>119.49694909575611</v>
      </c>
      <c r="DD109" s="51">
        <f ca="1">'Trial 2'!DD29</f>
        <v>119.44249480485205</v>
      </c>
      <c r="DE109" s="51">
        <f ca="1">'Trial 2'!DE29</f>
        <v>119.33330059100119</v>
      </c>
      <c r="DF109" s="51">
        <f ca="1">'Trial 2'!DF29</f>
        <v>119.21744920004542</v>
      </c>
      <c r="DG109" s="51">
        <f ca="1">'Trial 2'!DG29</f>
        <v>119.13194022350514</v>
      </c>
      <c r="DH109" s="51">
        <f ca="1">'Trial 2'!DH29</f>
        <v>119.00809464148939</v>
      </c>
      <c r="DI109" s="51">
        <f ca="1">'Trial 2'!DI29</f>
        <v>118.9298764484809</v>
      </c>
      <c r="DJ109" s="51">
        <f ca="1">'Trial 2'!DJ29</f>
        <v>118.78976317623709</v>
      </c>
      <c r="DK109" s="51">
        <f ca="1">'Trial 2'!DK29</f>
        <v>118.57848936866208</v>
      </c>
      <c r="DL109" s="51">
        <f ca="1">'Trial 2'!DL29</f>
        <v>118.47697185620655</v>
      </c>
      <c r="DM109" s="51">
        <f ca="1">'Trial 2'!DM29</f>
        <v>118.26646157304408</v>
      </c>
      <c r="DN109" s="52">
        <f ca="1">SUM('Trial 2'!DB29:DM29)</f>
        <v>1428.2429269560937</v>
      </c>
      <c r="DO109" s="51">
        <f ca="1">'Trial 2'!DO29</f>
        <v>118.20024304410711</v>
      </c>
      <c r="DP109" s="51">
        <f ca="1">'Trial 2'!DP29</f>
        <v>118.02093955209597</v>
      </c>
      <c r="DQ109" s="51">
        <f ca="1">'Trial 2'!DQ29</f>
        <v>117.86432939287637</v>
      </c>
      <c r="DR109" s="51">
        <f ca="1">'Trial 2'!DR29</f>
        <v>117.72878273653656</v>
      </c>
      <c r="DS109" s="51">
        <f ca="1">'Trial 2'!DS29</f>
        <v>117.56776171846049</v>
      </c>
      <c r="DT109" s="51">
        <f ca="1">'Trial 2'!DT29</f>
        <v>117.48576950313718</v>
      </c>
      <c r="DU109" s="51">
        <f ca="1">'Trial 2'!DU29</f>
        <v>117.37982300396349</v>
      </c>
      <c r="DV109" s="51">
        <f ca="1">'Trial 2'!DV29</f>
        <v>117.27286749327665</v>
      </c>
      <c r="DW109" s="51">
        <f ca="1">'Trial 2'!DW29</f>
        <v>117.14504256985504</v>
      </c>
      <c r="DX109" s="51">
        <f ca="1">'Trial 2'!DX29</f>
        <v>116.9459827607172</v>
      </c>
      <c r="DY109" s="51">
        <f ca="1">'Trial 2'!DY29</f>
        <v>116.81611857282172</v>
      </c>
      <c r="DZ109" s="51">
        <f ca="1">'Trial 2'!DZ29</f>
        <v>116.69113324898822</v>
      </c>
      <c r="EA109" s="52">
        <f ca="1">SUM('Trial 2'!DO29:DZ29)</f>
        <v>1409.118793596836</v>
      </c>
      <c r="EB109" s="51">
        <f ca="1">'Trial 2'!EB29</f>
        <v>116.59401221179566</v>
      </c>
      <c r="EC109" s="51">
        <f ca="1">'Trial 2'!EC29</f>
        <v>116.54428911619551</v>
      </c>
      <c r="ED109" s="51">
        <f ca="1">'Trial 2'!ED29</f>
        <v>116.48245821288795</v>
      </c>
      <c r="EE109" s="51">
        <f ca="1">'Trial 2'!EE29</f>
        <v>116.3436485824849</v>
      </c>
      <c r="EF109" s="51">
        <f ca="1">'Trial 2'!EF29</f>
        <v>116.22849822956081</v>
      </c>
      <c r="EG109" s="51">
        <f ca="1">'Trial 2'!EG29</f>
        <v>116.17433864651184</v>
      </c>
      <c r="EH109" s="51">
        <f ca="1">'Trial 2'!EH29</f>
        <v>116.04685367918151</v>
      </c>
      <c r="EI109" s="51">
        <f ca="1">'Trial 2'!EI29</f>
        <v>115.9453144226289</v>
      </c>
      <c r="EJ109" s="51">
        <f ca="1">'Trial 2'!EJ29</f>
        <v>115.9100278326506</v>
      </c>
      <c r="EK109" s="51">
        <f ca="1">'Trial 2'!EK29</f>
        <v>115.77091511311254</v>
      </c>
      <c r="EL109" s="51">
        <f ca="1">'Trial 2'!EL29</f>
        <v>115.60817260345023</v>
      </c>
      <c r="EM109" s="51">
        <f ca="1">'Trial 2'!EM29</f>
        <v>115.50205369451763</v>
      </c>
      <c r="EN109" s="52">
        <f ca="1">SUM('Trial 2'!EB29:EM29)</f>
        <v>1393.1505823449781</v>
      </c>
    </row>
    <row r="110" spans="1:144" ht="12.75" customHeight="1" x14ac:dyDescent="0.2">
      <c r="A110" s="11" t="str">
        <f>Labels!B98</f>
        <v>Trial 03</v>
      </c>
      <c r="B110" s="51">
        <f>'Trial 3'!B29</f>
        <v>140</v>
      </c>
      <c r="C110" s="51">
        <f ca="1">'Trial 3'!C29</f>
        <v>139.55900641117927</v>
      </c>
      <c r="D110" s="51">
        <f ca="1">'Trial 3'!D29</f>
        <v>139.25709947711945</v>
      </c>
      <c r="E110" s="51">
        <f ca="1">'Trial 3'!E29</f>
        <v>138.96639344394413</v>
      </c>
      <c r="F110" s="51">
        <f ca="1">'Trial 3'!F29</f>
        <v>138.59195811183906</v>
      </c>
      <c r="G110" s="51">
        <f ca="1">'Trial 3'!G29</f>
        <v>138.33945598238856</v>
      </c>
      <c r="H110" s="51">
        <f ca="1">'Trial 3'!H29</f>
        <v>137.91414331280913</v>
      </c>
      <c r="I110" s="51">
        <f ca="1">'Trial 3'!I29</f>
        <v>137.59879919036266</v>
      </c>
      <c r="J110" s="51">
        <f ca="1">'Trial 3'!J29</f>
        <v>137.31674415024375</v>
      </c>
      <c r="K110" s="51">
        <f ca="1">'Trial 3'!K29</f>
        <v>137.01774398723586</v>
      </c>
      <c r="L110" s="51">
        <f ca="1">'Trial 3'!L29</f>
        <v>136.73769211198541</v>
      </c>
      <c r="M110" s="51">
        <f ca="1">'Trial 3'!M29</f>
        <v>136.39803339504294</v>
      </c>
      <c r="N110" s="52">
        <f ca="1">SUM('Trial 3'!B29:M29)</f>
        <v>1657.6970695741502</v>
      </c>
      <c r="O110" s="51">
        <f ca="1">'Trial 3'!O29</f>
        <v>136.09865796053995</v>
      </c>
      <c r="P110" s="51">
        <f ca="1">'Trial 3'!P29</f>
        <v>135.85898284615467</v>
      </c>
      <c r="Q110" s="51">
        <f ca="1">'Trial 3'!Q29</f>
        <v>135.59347030061872</v>
      </c>
      <c r="R110" s="51">
        <f ca="1">'Trial 3'!R29</f>
        <v>135.27413638835108</v>
      </c>
      <c r="S110" s="51">
        <f ca="1">'Trial 3'!S29</f>
        <v>134.9156205190846</v>
      </c>
      <c r="T110" s="51">
        <f ca="1">'Trial 3'!T29</f>
        <v>134.67345106278532</v>
      </c>
      <c r="U110" s="51">
        <f ca="1">'Trial 3'!U29</f>
        <v>134.38160757186833</v>
      </c>
      <c r="V110" s="51">
        <f ca="1">'Trial 3'!V29</f>
        <v>134.04610657178455</v>
      </c>
      <c r="W110" s="51">
        <f ca="1">'Trial 3'!W29</f>
        <v>133.70147541818432</v>
      </c>
      <c r="X110" s="51">
        <f ca="1">'Trial 3'!X29</f>
        <v>133.53452544990282</v>
      </c>
      <c r="Y110" s="51">
        <f ca="1">'Trial 3'!Y29</f>
        <v>133.27856789856079</v>
      </c>
      <c r="Z110" s="51">
        <f ca="1">'Trial 3'!Z29</f>
        <v>132.96905762110345</v>
      </c>
      <c r="AA110" s="52">
        <f ca="1">SUM('Trial 3'!O29:Z29)</f>
        <v>1614.3256596089386</v>
      </c>
      <c r="AB110" s="51">
        <f ca="1">'Trial 3'!AB29</f>
        <v>132.62351233411607</v>
      </c>
      <c r="AC110" s="51">
        <f ca="1">'Trial 3'!AC29</f>
        <v>132.3809591973243</v>
      </c>
      <c r="AD110" s="51">
        <f ca="1">'Trial 3'!AD29</f>
        <v>132.06004389801939</v>
      </c>
      <c r="AE110" s="51">
        <f ca="1">'Trial 3'!AE29</f>
        <v>131.74069083127827</v>
      </c>
      <c r="AF110" s="51">
        <f ca="1">'Trial 3'!AF29</f>
        <v>131.43865839254201</v>
      </c>
      <c r="AG110" s="51">
        <f ca="1">'Trial 3'!AG29</f>
        <v>131.21384664208941</v>
      </c>
      <c r="AH110" s="51">
        <f ca="1">'Trial 3'!AH29</f>
        <v>130.98517147061017</v>
      </c>
      <c r="AI110" s="51">
        <f ca="1">'Trial 3'!AI29</f>
        <v>130.72395902033659</v>
      </c>
      <c r="AJ110" s="51">
        <f ca="1">'Trial 3'!AJ29</f>
        <v>130.52010806811361</v>
      </c>
      <c r="AK110" s="51">
        <f ca="1">'Trial 3'!AK29</f>
        <v>130.28235696602661</v>
      </c>
      <c r="AL110" s="51">
        <f ca="1">'Trial 3'!AL29</f>
        <v>130.0582512273775</v>
      </c>
      <c r="AM110" s="51">
        <f ca="1">'Trial 3'!AM29</f>
        <v>129.90295887960758</v>
      </c>
      <c r="AN110" s="52">
        <f ca="1">SUM('Trial 3'!AB29:AM29)</f>
        <v>1573.9305169274417</v>
      </c>
      <c r="AO110" s="51">
        <f ca="1">'Trial 3'!AO29</f>
        <v>129.71021243837836</v>
      </c>
      <c r="AP110" s="51">
        <f ca="1">'Trial 3'!AP29</f>
        <v>129.4897358955341</v>
      </c>
      <c r="AQ110" s="51">
        <f ca="1">'Trial 3'!AQ29</f>
        <v>129.31635073979498</v>
      </c>
      <c r="AR110" s="51">
        <f ca="1">'Trial 3'!AR29</f>
        <v>129.16370593476881</v>
      </c>
      <c r="AS110" s="51">
        <f ca="1">'Trial 3'!AS29</f>
        <v>128.96256939374916</v>
      </c>
      <c r="AT110" s="51">
        <f ca="1">'Trial 3'!AT29</f>
        <v>128.76168684256203</v>
      </c>
      <c r="AU110" s="51">
        <f ca="1">'Trial 3'!AU29</f>
        <v>128.54860998885053</v>
      </c>
      <c r="AV110" s="51">
        <f ca="1">'Trial 3'!AV29</f>
        <v>128.29926200505938</v>
      </c>
      <c r="AW110" s="51">
        <f ca="1">'Trial 3'!AW29</f>
        <v>128.0242070555164</v>
      </c>
      <c r="AX110" s="51">
        <f ca="1">'Trial 3'!AX29</f>
        <v>127.78471377083872</v>
      </c>
      <c r="AY110" s="51">
        <f ca="1">'Trial 3'!AY29</f>
        <v>127.5636625785362</v>
      </c>
      <c r="AZ110" s="51">
        <f ca="1">'Trial 3'!AZ29</f>
        <v>127.37229413373065</v>
      </c>
      <c r="BA110" s="52">
        <f ca="1">SUM('Trial 3'!AO29:AZ29)</f>
        <v>1542.9970107773192</v>
      </c>
      <c r="BB110" s="51">
        <f ca="1">'Trial 3'!BB29</f>
        <v>127.1633775858834</v>
      </c>
      <c r="BC110" s="51">
        <f ca="1">'Trial 3'!BC29</f>
        <v>126.91841059009846</v>
      </c>
      <c r="BD110" s="51">
        <f ca="1">'Trial 3'!BD29</f>
        <v>126.72509609225325</v>
      </c>
      <c r="BE110" s="51">
        <f ca="1">'Trial 3'!BE29</f>
        <v>126.45520970423034</v>
      </c>
      <c r="BF110" s="51">
        <f ca="1">'Trial 3'!BF29</f>
        <v>126.28621992811667</v>
      </c>
      <c r="BG110" s="51">
        <f ca="1">'Trial 3'!BG29</f>
        <v>125.99275201009925</v>
      </c>
      <c r="BH110" s="51">
        <f ca="1">'Trial 3'!BH29</f>
        <v>125.7699218731299</v>
      </c>
      <c r="BI110" s="51">
        <f ca="1">'Trial 3'!BI29</f>
        <v>125.58779418467958</v>
      </c>
      <c r="BJ110" s="51">
        <f ca="1">'Trial 3'!BJ29</f>
        <v>125.33618711551517</v>
      </c>
      <c r="BK110" s="51">
        <f ca="1">'Trial 3'!BK29</f>
        <v>125.13095588125441</v>
      </c>
      <c r="BL110" s="51">
        <f ca="1">'Trial 3'!BL29</f>
        <v>124.97213757084718</v>
      </c>
      <c r="BM110" s="51">
        <f ca="1">'Trial 3'!BM29</f>
        <v>124.77634853348054</v>
      </c>
      <c r="BN110" s="52">
        <f ca="1">SUM('Trial 3'!BB29:BM29)</f>
        <v>1511.1144110695884</v>
      </c>
      <c r="BO110" s="51">
        <f ca="1">'Trial 3'!BO29</f>
        <v>124.52614558955776</v>
      </c>
      <c r="BP110" s="51">
        <f ca="1">'Trial 3'!BP29</f>
        <v>124.33763448558707</v>
      </c>
      <c r="BQ110" s="51">
        <f ca="1">'Trial 3'!BQ29</f>
        <v>124.07763784673995</v>
      </c>
      <c r="BR110" s="51">
        <f ca="1">'Trial 3'!BR29</f>
        <v>123.94332687925701</v>
      </c>
      <c r="BS110" s="51">
        <f ca="1">'Trial 3'!BS29</f>
        <v>123.75975122085538</v>
      </c>
      <c r="BT110" s="51">
        <f ca="1">'Trial 3'!BT29</f>
        <v>123.59365590547569</v>
      </c>
      <c r="BU110" s="51">
        <f ca="1">'Trial 3'!BU29</f>
        <v>123.38336730912008</v>
      </c>
      <c r="BV110" s="51">
        <f ca="1">'Trial 3'!BV29</f>
        <v>123.15098260785901</v>
      </c>
      <c r="BW110" s="51">
        <f ca="1">'Trial 3'!BW29</f>
        <v>122.99010061524982</v>
      </c>
      <c r="BX110" s="51">
        <f ca="1">'Trial 3'!BX29</f>
        <v>122.80181235020441</v>
      </c>
      <c r="BY110" s="51">
        <f ca="1">'Trial 3'!BY29</f>
        <v>122.61418720280163</v>
      </c>
      <c r="BZ110" s="51">
        <f ca="1">'Trial 3'!BZ29</f>
        <v>122.44786580059046</v>
      </c>
      <c r="CA110" s="52">
        <f ca="1">SUM('Trial 3'!BO29:BZ29)</f>
        <v>1481.6264678132982</v>
      </c>
      <c r="CB110" s="51">
        <f ca="1">'Trial 3'!CB29</f>
        <v>122.34156944762005</v>
      </c>
      <c r="CC110" s="51">
        <f ca="1">'Trial 3'!CC29</f>
        <v>122.16785727150652</v>
      </c>
      <c r="CD110" s="51">
        <f ca="1">'Trial 3'!CD29</f>
        <v>121.91914056043818</v>
      </c>
      <c r="CE110" s="51">
        <f ca="1">'Trial 3'!CE29</f>
        <v>121.81344215498801</v>
      </c>
      <c r="CF110" s="51">
        <f ca="1">'Trial 3'!CF29</f>
        <v>121.66454805825906</v>
      </c>
      <c r="CG110" s="51">
        <f ca="1">'Trial 3'!CG29</f>
        <v>121.52072406608181</v>
      </c>
      <c r="CH110" s="51">
        <f ca="1">'Trial 3'!CH29</f>
        <v>121.4749499759621</v>
      </c>
      <c r="CI110" s="51">
        <f ca="1">'Trial 3'!CI29</f>
        <v>121.31421738356262</v>
      </c>
      <c r="CJ110" s="51">
        <f ca="1">'Trial 3'!CJ29</f>
        <v>121.16907593610235</v>
      </c>
      <c r="CK110" s="51">
        <f ca="1">'Trial 3'!CK29</f>
        <v>121.03052307608512</v>
      </c>
      <c r="CL110" s="51">
        <f ca="1">'Trial 3'!CL29</f>
        <v>120.87846972351896</v>
      </c>
      <c r="CM110" s="51">
        <f ca="1">'Trial 3'!CM29</f>
        <v>120.74007571754706</v>
      </c>
      <c r="CN110" s="52">
        <f ca="1">SUM('Trial 3'!CB29:CM29)</f>
        <v>1458.0345933716719</v>
      </c>
      <c r="CO110" s="51">
        <f ca="1">'Trial 3'!CO29</f>
        <v>120.54421186922437</v>
      </c>
      <c r="CP110" s="51">
        <f ca="1">'Trial 3'!CP29</f>
        <v>120.47339149984769</v>
      </c>
      <c r="CQ110" s="51">
        <f ca="1">'Trial 3'!CQ29</f>
        <v>120.28036327717207</v>
      </c>
      <c r="CR110" s="51">
        <f ca="1">'Trial 3'!CR29</f>
        <v>120.15335139111059</v>
      </c>
      <c r="CS110" s="51">
        <f ca="1">'Trial 3'!CS29</f>
        <v>120.02229378000389</v>
      </c>
      <c r="CT110" s="51">
        <f ca="1">'Trial 3'!CT29</f>
        <v>119.9128060756976</v>
      </c>
      <c r="CU110" s="51">
        <f ca="1">'Trial 3'!CU29</f>
        <v>119.78770828159017</v>
      </c>
      <c r="CV110" s="51">
        <f ca="1">'Trial 3'!CV29</f>
        <v>119.61834786700389</v>
      </c>
      <c r="CW110" s="51">
        <f ca="1">'Trial 3'!CW29</f>
        <v>119.41422887141184</v>
      </c>
      <c r="CX110" s="51">
        <f ca="1">'Trial 3'!CX29</f>
        <v>119.25627630199354</v>
      </c>
      <c r="CY110" s="51">
        <f ca="1">'Trial 3'!CY29</f>
        <v>119.17289643530572</v>
      </c>
      <c r="CZ110" s="51">
        <f ca="1">'Trial 3'!CZ29</f>
        <v>118.98093098347211</v>
      </c>
      <c r="DA110" s="52">
        <f ca="1">SUM('Trial 3'!CO29:CZ29)</f>
        <v>1437.6168066338334</v>
      </c>
      <c r="DB110" s="51">
        <f ca="1">'Trial 3'!DB29</f>
        <v>118.91496562402232</v>
      </c>
      <c r="DC110" s="51">
        <f ca="1">'Trial 3'!DC29</f>
        <v>118.70962226691979</v>
      </c>
      <c r="DD110" s="51">
        <f ca="1">'Trial 3'!DD29</f>
        <v>118.52983151266032</v>
      </c>
      <c r="DE110" s="51">
        <f ca="1">'Trial 3'!DE29</f>
        <v>118.44723260979072</v>
      </c>
      <c r="DF110" s="51">
        <f ca="1">'Trial 3'!DF29</f>
        <v>118.29850237194674</v>
      </c>
      <c r="DG110" s="51">
        <f ca="1">'Trial 3'!DG29</f>
        <v>118.13244383796751</v>
      </c>
      <c r="DH110" s="51">
        <f ca="1">'Trial 3'!DH29</f>
        <v>118.01109305336225</v>
      </c>
      <c r="DI110" s="51">
        <f ca="1">'Trial 3'!DI29</f>
        <v>117.90322192783184</v>
      </c>
      <c r="DJ110" s="51">
        <f ca="1">'Trial 3'!DJ29</f>
        <v>117.77813589137079</v>
      </c>
      <c r="DK110" s="51">
        <f ca="1">'Trial 3'!DK29</f>
        <v>117.67766760475543</v>
      </c>
      <c r="DL110" s="51">
        <f ca="1">'Trial 3'!DL29</f>
        <v>117.55942529080801</v>
      </c>
      <c r="DM110" s="51">
        <f ca="1">'Trial 3'!DM29</f>
        <v>117.4026397483063</v>
      </c>
      <c r="DN110" s="52">
        <f ca="1">SUM('Trial 3'!DB29:DM29)</f>
        <v>1417.3647817397418</v>
      </c>
      <c r="DO110" s="51">
        <f ca="1">'Trial 3'!DO29</f>
        <v>117.27884502478369</v>
      </c>
      <c r="DP110" s="51">
        <f ca="1">'Trial 3'!DP29</f>
        <v>117.10083802257742</v>
      </c>
      <c r="DQ110" s="51">
        <f ca="1">'Trial 3'!DQ29</f>
        <v>117.06805224715087</v>
      </c>
      <c r="DR110" s="51">
        <f ca="1">'Trial 3'!DR29</f>
        <v>117.04957378333822</v>
      </c>
      <c r="DS110" s="51">
        <f ca="1">'Trial 3'!DS29</f>
        <v>116.94240108745059</v>
      </c>
      <c r="DT110" s="51">
        <f ca="1">'Trial 3'!DT29</f>
        <v>116.92752763560301</v>
      </c>
      <c r="DU110" s="51">
        <f ca="1">'Trial 3'!DU29</f>
        <v>116.78401665312194</v>
      </c>
      <c r="DV110" s="51">
        <f ca="1">'Trial 3'!DV29</f>
        <v>116.71849058794025</v>
      </c>
      <c r="DW110" s="51">
        <f ca="1">'Trial 3'!DW29</f>
        <v>116.61997107411126</v>
      </c>
      <c r="DX110" s="51">
        <f ca="1">'Trial 3'!DX29</f>
        <v>116.51160592421576</v>
      </c>
      <c r="DY110" s="51">
        <f ca="1">'Trial 3'!DY29</f>
        <v>116.39086049099181</v>
      </c>
      <c r="DZ110" s="51">
        <f ca="1">'Trial 3'!DZ29</f>
        <v>116.31339003348772</v>
      </c>
      <c r="EA110" s="52">
        <f ca="1">SUM('Trial 3'!DO29:DZ29)</f>
        <v>1401.7055725647724</v>
      </c>
      <c r="EB110" s="51">
        <f ca="1">'Trial 3'!EB29</f>
        <v>116.30891904460204</v>
      </c>
      <c r="EC110" s="51">
        <f ca="1">'Trial 3'!EC29</f>
        <v>116.2253428107078</v>
      </c>
      <c r="ED110" s="51">
        <f ca="1">'Trial 3'!ED29</f>
        <v>116.11454873651397</v>
      </c>
      <c r="EE110" s="51">
        <f ca="1">'Trial 3'!EE29</f>
        <v>115.95645685585518</v>
      </c>
      <c r="EF110" s="51">
        <f ca="1">'Trial 3'!EF29</f>
        <v>115.85091500246089</v>
      </c>
      <c r="EG110" s="51">
        <f ca="1">'Trial 3'!EG29</f>
        <v>115.78309262537486</v>
      </c>
      <c r="EH110" s="51">
        <f ca="1">'Trial 3'!EH29</f>
        <v>115.61563567995402</v>
      </c>
      <c r="EI110" s="51">
        <f ca="1">'Trial 3'!EI29</f>
        <v>115.45676638005341</v>
      </c>
      <c r="EJ110" s="51">
        <f ca="1">'Trial 3'!EJ29</f>
        <v>115.34750262815876</v>
      </c>
      <c r="EK110" s="51">
        <f ca="1">'Trial 3'!EK29</f>
        <v>115.25270374597351</v>
      </c>
      <c r="EL110" s="51">
        <f ca="1">'Trial 3'!EL29</f>
        <v>115.07552444126028</v>
      </c>
      <c r="EM110" s="51">
        <f ca="1">'Trial 3'!EM29</f>
        <v>114.93628910634793</v>
      </c>
      <c r="EN110" s="52">
        <f ca="1">SUM('Trial 3'!EB29:EM29)</f>
        <v>1387.9236970572626</v>
      </c>
    </row>
    <row r="111" spans="1:144" ht="12.75" customHeight="1" x14ac:dyDescent="0.2">
      <c r="A111" s="11" t="str">
        <f>Labels!B99</f>
        <v>Trial 04</v>
      </c>
      <c r="B111" s="51">
        <f>'Trial 4'!B29</f>
        <v>140</v>
      </c>
      <c r="C111" s="51">
        <f ca="1">'Trial 4'!C29</f>
        <v>139.63515750413657</v>
      </c>
      <c r="D111" s="51">
        <f ca="1">'Trial 4'!D29</f>
        <v>139.26068996781538</v>
      </c>
      <c r="E111" s="51">
        <f ca="1">'Trial 4'!E29</f>
        <v>138.92197484270682</v>
      </c>
      <c r="F111" s="51">
        <f ca="1">'Trial 4'!F29</f>
        <v>138.58507185272154</v>
      </c>
      <c r="G111" s="51">
        <f ca="1">'Trial 4'!G29</f>
        <v>138.31146665998784</v>
      </c>
      <c r="H111" s="51">
        <f ca="1">'Trial 4'!H29</f>
        <v>138.01937954385818</v>
      </c>
      <c r="I111" s="51">
        <f ca="1">'Trial 4'!I29</f>
        <v>137.69087955410782</v>
      </c>
      <c r="J111" s="51">
        <f ca="1">'Trial 4'!J29</f>
        <v>137.37208395500923</v>
      </c>
      <c r="K111" s="51">
        <f ca="1">'Trial 4'!K29</f>
        <v>137.0301247022978</v>
      </c>
      <c r="L111" s="51">
        <f ca="1">'Trial 4'!L29</f>
        <v>136.76340854963607</v>
      </c>
      <c r="M111" s="51">
        <f ca="1">'Trial 4'!M29</f>
        <v>136.43922251918403</v>
      </c>
      <c r="N111" s="52">
        <f ca="1">SUM('Trial 4'!B29:M29)</f>
        <v>1658.0294596514614</v>
      </c>
      <c r="O111" s="51">
        <f ca="1">'Trial 4'!O29</f>
        <v>136.10252507354809</v>
      </c>
      <c r="P111" s="51">
        <f ca="1">'Trial 4'!P29</f>
        <v>135.82440837004694</v>
      </c>
      <c r="Q111" s="51">
        <f ca="1">'Trial 4'!Q29</f>
        <v>135.49389044158141</v>
      </c>
      <c r="R111" s="51">
        <f ca="1">'Trial 4'!R29</f>
        <v>135.25951864921538</v>
      </c>
      <c r="S111" s="51">
        <f ca="1">'Trial 4'!S29</f>
        <v>134.91261392226068</v>
      </c>
      <c r="T111" s="51">
        <f ca="1">'Trial 4'!T29</f>
        <v>134.55004882455074</v>
      </c>
      <c r="U111" s="51">
        <f ca="1">'Trial 4'!U29</f>
        <v>134.25687637412679</v>
      </c>
      <c r="V111" s="51">
        <f ca="1">'Trial 4'!V29</f>
        <v>133.94055943646188</v>
      </c>
      <c r="W111" s="51">
        <f ca="1">'Trial 4'!W29</f>
        <v>133.60530663195988</v>
      </c>
      <c r="X111" s="51">
        <f ca="1">'Trial 4'!X29</f>
        <v>133.36637166855729</v>
      </c>
      <c r="Y111" s="51">
        <f ca="1">'Trial 4'!Y29</f>
        <v>133.09979777737436</v>
      </c>
      <c r="Z111" s="51">
        <f ca="1">'Trial 4'!Z29</f>
        <v>132.84571518188517</v>
      </c>
      <c r="AA111" s="52">
        <f ca="1">SUM('Trial 4'!O29:Z29)</f>
        <v>1613.2576323515686</v>
      </c>
      <c r="AB111" s="51">
        <f ca="1">'Trial 4'!AB29</f>
        <v>132.58499389385204</v>
      </c>
      <c r="AC111" s="51">
        <f ca="1">'Trial 4'!AC29</f>
        <v>132.32827179624053</v>
      </c>
      <c r="AD111" s="51">
        <f ca="1">'Trial 4'!AD29</f>
        <v>132.07739880080453</v>
      </c>
      <c r="AE111" s="51">
        <f ca="1">'Trial 4'!AE29</f>
        <v>131.75726263137614</v>
      </c>
      <c r="AF111" s="51">
        <f ca="1">'Trial 4'!AF29</f>
        <v>131.49677871126224</v>
      </c>
      <c r="AG111" s="51">
        <f ca="1">'Trial 4'!AG29</f>
        <v>131.26880846480535</v>
      </c>
      <c r="AH111" s="51">
        <f ca="1">'Trial 4'!AH29</f>
        <v>130.97368862727853</v>
      </c>
      <c r="AI111" s="51">
        <f ca="1">'Trial 4'!AI29</f>
        <v>130.82499961885179</v>
      </c>
      <c r="AJ111" s="51">
        <f ca="1">'Trial 4'!AJ29</f>
        <v>130.56250775464642</v>
      </c>
      <c r="AK111" s="51">
        <f ca="1">'Trial 4'!AK29</f>
        <v>130.25454476439251</v>
      </c>
      <c r="AL111" s="51">
        <f ca="1">'Trial 4'!AL29</f>
        <v>129.99844769005557</v>
      </c>
      <c r="AM111" s="51">
        <f ca="1">'Trial 4'!AM29</f>
        <v>129.77968374727692</v>
      </c>
      <c r="AN111" s="52">
        <f ca="1">SUM('Trial 4'!AB29:AM29)</f>
        <v>1573.9073865008427</v>
      </c>
      <c r="AO111" s="51">
        <f ca="1">'Trial 4'!AO29</f>
        <v>129.57598427155182</v>
      </c>
      <c r="AP111" s="51">
        <f ca="1">'Trial 4'!AP29</f>
        <v>129.30101090615165</v>
      </c>
      <c r="AQ111" s="51">
        <f ca="1">'Trial 4'!AQ29</f>
        <v>129.11638355545404</v>
      </c>
      <c r="AR111" s="51">
        <f ca="1">'Trial 4'!AR29</f>
        <v>128.89941734135962</v>
      </c>
      <c r="AS111" s="51">
        <f ca="1">'Trial 4'!AS29</f>
        <v>128.70777239756009</v>
      </c>
      <c r="AT111" s="51">
        <f ca="1">'Trial 4'!AT29</f>
        <v>128.50038961893466</v>
      </c>
      <c r="AU111" s="51">
        <f ca="1">'Trial 4'!AU29</f>
        <v>128.22090890400116</v>
      </c>
      <c r="AV111" s="51">
        <f ca="1">'Trial 4'!AV29</f>
        <v>127.98110126250762</v>
      </c>
      <c r="AW111" s="51">
        <f ca="1">'Trial 4'!AW29</f>
        <v>127.86725916653924</v>
      </c>
      <c r="AX111" s="51">
        <f ca="1">'Trial 4'!AX29</f>
        <v>127.6483180969655</v>
      </c>
      <c r="AY111" s="51">
        <f ca="1">'Trial 4'!AY29</f>
        <v>127.46851721375602</v>
      </c>
      <c r="AZ111" s="51">
        <f ca="1">'Trial 4'!AZ29</f>
        <v>127.17836193921727</v>
      </c>
      <c r="BA111" s="52">
        <f ca="1">SUM('Trial 4'!AO29:AZ29)</f>
        <v>1540.4654246739988</v>
      </c>
      <c r="BB111" s="51">
        <f ca="1">'Trial 4'!BB29</f>
        <v>127.06509714346721</v>
      </c>
      <c r="BC111" s="51">
        <f ca="1">'Trial 4'!BC29</f>
        <v>126.94535806942571</v>
      </c>
      <c r="BD111" s="51">
        <f ca="1">'Trial 4'!BD29</f>
        <v>126.6923268785855</v>
      </c>
      <c r="BE111" s="51">
        <f ca="1">'Trial 4'!BE29</f>
        <v>126.497120565654</v>
      </c>
      <c r="BF111" s="51">
        <f ca="1">'Trial 4'!BF29</f>
        <v>126.28031600600306</v>
      </c>
      <c r="BG111" s="51">
        <f ca="1">'Trial 4'!BG29</f>
        <v>126.04064552792673</v>
      </c>
      <c r="BH111" s="51">
        <f ca="1">'Trial 4'!BH29</f>
        <v>125.87413100586473</v>
      </c>
      <c r="BI111" s="51">
        <f ca="1">'Trial 4'!BI29</f>
        <v>125.77614912634539</v>
      </c>
      <c r="BJ111" s="51">
        <f ca="1">'Trial 4'!BJ29</f>
        <v>125.53614231268133</v>
      </c>
      <c r="BK111" s="51">
        <f ca="1">'Trial 4'!BK29</f>
        <v>125.38073786537588</v>
      </c>
      <c r="BL111" s="51">
        <f ca="1">'Trial 4'!BL29</f>
        <v>125.21010532240125</v>
      </c>
      <c r="BM111" s="51">
        <f ca="1">'Trial 4'!BM29</f>
        <v>125.00339476955816</v>
      </c>
      <c r="BN111" s="52">
        <f ca="1">SUM('Trial 4'!BB29:BM29)</f>
        <v>1512.3015245932888</v>
      </c>
      <c r="BO111" s="51">
        <f ca="1">'Trial 4'!BO29</f>
        <v>124.82076117980139</v>
      </c>
      <c r="BP111" s="51">
        <f ca="1">'Trial 4'!BP29</f>
        <v>124.73160212454997</v>
      </c>
      <c r="BQ111" s="51">
        <f ca="1">'Trial 4'!BQ29</f>
        <v>124.53413568877583</v>
      </c>
      <c r="BR111" s="51">
        <f ca="1">'Trial 4'!BR29</f>
        <v>124.3636068023863</v>
      </c>
      <c r="BS111" s="51">
        <f ca="1">'Trial 4'!BS29</f>
        <v>124.17919055203468</v>
      </c>
      <c r="BT111" s="51">
        <f ca="1">'Trial 4'!BT29</f>
        <v>124.0112130690303</v>
      </c>
      <c r="BU111" s="51">
        <f ca="1">'Trial 4'!BU29</f>
        <v>123.90155507432281</v>
      </c>
      <c r="BV111" s="51">
        <f ca="1">'Trial 4'!BV29</f>
        <v>123.75445625340386</v>
      </c>
      <c r="BW111" s="51">
        <f ca="1">'Trial 4'!BW29</f>
        <v>123.64006604319495</v>
      </c>
      <c r="BX111" s="51">
        <f ca="1">'Trial 4'!BX29</f>
        <v>123.47220073834416</v>
      </c>
      <c r="BY111" s="51">
        <f ca="1">'Trial 4'!BY29</f>
        <v>123.29718065224269</v>
      </c>
      <c r="BZ111" s="51">
        <f ca="1">'Trial 4'!BZ29</f>
        <v>123.07257030685008</v>
      </c>
      <c r="CA111" s="52">
        <f ca="1">SUM('Trial 4'!BO29:BZ29)</f>
        <v>1487.7785384849371</v>
      </c>
      <c r="CB111" s="51">
        <f ca="1">'Trial 4'!CB29</f>
        <v>122.97255891504378</v>
      </c>
      <c r="CC111" s="51">
        <f ca="1">'Trial 4'!CC29</f>
        <v>122.78955797972539</v>
      </c>
      <c r="CD111" s="51">
        <f ca="1">'Trial 4'!CD29</f>
        <v>122.64129801207712</v>
      </c>
      <c r="CE111" s="51">
        <f ca="1">'Trial 4'!CE29</f>
        <v>122.47054102949016</v>
      </c>
      <c r="CF111" s="51">
        <f ca="1">'Trial 4'!CF29</f>
        <v>122.35490122080529</v>
      </c>
      <c r="CG111" s="51">
        <f ca="1">'Trial 4'!CG29</f>
        <v>122.17476820001494</v>
      </c>
      <c r="CH111" s="51">
        <f ca="1">'Trial 4'!CH29</f>
        <v>122.04982082775676</v>
      </c>
      <c r="CI111" s="51">
        <f ca="1">'Trial 4'!CI29</f>
        <v>121.9038540673879</v>
      </c>
      <c r="CJ111" s="51">
        <f ca="1">'Trial 4'!CJ29</f>
        <v>121.78459575750871</v>
      </c>
      <c r="CK111" s="51">
        <f ca="1">'Trial 4'!CK29</f>
        <v>121.59757108557267</v>
      </c>
      <c r="CL111" s="51">
        <f ca="1">'Trial 4'!CL29</f>
        <v>121.43440513701555</v>
      </c>
      <c r="CM111" s="51">
        <f ca="1">'Trial 4'!CM29</f>
        <v>121.32002218512244</v>
      </c>
      <c r="CN111" s="52">
        <f ca="1">SUM('Trial 4'!CB29:CM29)</f>
        <v>1465.4938944175208</v>
      </c>
      <c r="CO111" s="51">
        <f ca="1">'Trial 4'!CO29</f>
        <v>121.11188845226117</v>
      </c>
      <c r="CP111" s="51">
        <f ca="1">'Trial 4'!CP29</f>
        <v>121.00762371469624</v>
      </c>
      <c r="CQ111" s="51">
        <f ca="1">'Trial 4'!CQ29</f>
        <v>120.93700357781613</v>
      </c>
      <c r="CR111" s="51">
        <f ca="1">'Trial 4'!CR29</f>
        <v>120.80483968937533</v>
      </c>
      <c r="CS111" s="51">
        <f ca="1">'Trial 4'!CS29</f>
        <v>120.70378216298832</v>
      </c>
      <c r="CT111" s="51">
        <f ca="1">'Trial 4'!CT29</f>
        <v>120.61034896336697</v>
      </c>
      <c r="CU111" s="51">
        <f ca="1">'Trial 4'!CU29</f>
        <v>120.37131695813616</v>
      </c>
      <c r="CV111" s="51">
        <f ca="1">'Trial 4'!CV29</f>
        <v>120.1781750603202</v>
      </c>
      <c r="CW111" s="51">
        <f ca="1">'Trial 4'!CW29</f>
        <v>119.96859846997155</v>
      </c>
      <c r="CX111" s="51">
        <f ca="1">'Trial 4'!CX29</f>
        <v>119.78685393584696</v>
      </c>
      <c r="CY111" s="51">
        <f ca="1">'Trial 4'!CY29</f>
        <v>119.60856621616153</v>
      </c>
      <c r="CZ111" s="51">
        <f ca="1">'Trial 4'!CZ29</f>
        <v>119.54735437312313</v>
      </c>
      <c r="DA111" s="52">
        <f ca="1">SUM('Trial 4'!CO29:CZ29)</f>
        <v>1444.6363515740638</v>
      </c>
      <c r="DB111" s="51">
        <f ca="1">'Trial 4'!DB29</f>
        <v>119.39693309002313</v>
      </c>
      <c r="DC111" s="51">
        <f ca="1">'Trial 4'!DC29</f>
        <v>119.27683723584668</v>
      </c>
      <c r="DD111" s="51">
        <f ca="1">'Trial 4'!DD29</f>
        <v>119.19895069559452</v>
      </c>
      <c r="DE111" s="51">
        <f ca="1">'Trial 4'!DE29</f>
        <v>118.98972742964104</v>
      </c>
      <c r="DF111" s="51">
        <f ca="1">'Trial 4'!DF29</f>
        <v>118.89683110229991</v>
      </c>
      <c r="DG111" s="51">
        <f ca="1">'Trial 4'!DG29</f>
        <v>118.74861549786955</v>
      </c>
      <c r="DH111" s="51">
        <f ca="1">'Trial 4'!DH29</f>
        <v>118.54594803535208</v>
      </c>
      <c r="DI111" s="51">
        <f ca="1">'Trial 4'!DI29</f>
        <v>118.35477791809173</v>
      </c>
      <c r="DJ111" s="51">
        <f ca="1">'Trial 4'!DJ29</f>
        <v>118.3238522875845</v>
      </c>
      <c r="DK111" s="51">
        <f ca="1">'Trial 4'!DK29</f>
        <v>118.27842856207533</v>
      </c>
      <c r="DL111" s="51">
        <f ca="1">'Trial 4'!DL29</f>
        <v>118.16609734930431</v>
      </c>
      <c r="DM111" s="51">
        <f ca="1">'Trial 4'!DM29</f>
        <v>118.10322379452988</v>
      </c>
      <c r="DN111" s="52">
        <f ca="1">SUM('Trial 4'!DB29:DM29)</f>
        <v>1424.2802229982126</v>
      </c>
      <c r="DO111" s="51">
        <f ca="1">'Trial 4'!DO29</f>
        <v>118.08451373291628</v>
      </c>
      <c r="DP111" s="51">
        <f ca="1">'Trial 4'!DP29</f>
        <v>117.92990428112917</v>
      </c>
      <c r="DQ111" s="51">
        <f ca="1">'Trial 4'!DQ29</f>
        <v>117.78316891082659</v>
      </c>
      <c r="DR111" s="51">
        <f ca="1">'Trial 4'!DR29</f>
        <v>117.6430242067208</v>
      </c>
      <c r="DS111" s="51">
        <f ca="1">'Trial 4'!DS29</f>
        <v>117.47078401547368</v>
      </c>
      <c r="DT111" s="51">
        <f ca="1">'Trial 4'!DT29</f>
        <v>117.33045542988876</v>
      </c>
      <c r="DU111" s="51">
        <f ca="1">'Trial 4'!DU29</f>
        <v>117.20748379387207</v>
      </c>
      <c r="DV111" s="51">
        <f ca="1">'Trial 4'!DV29</f>
        <v>117.0990364263932</v>
      </c>
      <c r="DW111" s="51">
        <f ca="1">'Trial 4'!DW29</f>
        <v>117.01090670521781</v>
      </c>
      <c r="DX111" s="51">
        <f ca="1">'Trial 4'!DX29</f>
        <v>116.88910046100624</v>
      </c>
      <c r="DY111" s="51">
        <f ca="1">'Trial 4'!DY29</f>
        <v>116.81161901454402</v>
      </c>
      <c r="DZ111" s="51">
        <f ca="1">'Trial 4'!DZ29</f>
        <v>116.71792542300152</v>
      </c>
      <c r="EA111" s="52">
        <f ca="1">SUM('Trial 4'!DO29:DZ29)</f>
        <v>1407.9779224009901</v>
      </c>
      <c r="EB111" s="51">
        <f ca="1">'Trial 4'!EB29</f>
        <v>116.58939552042406</v>
      </c>
      <c r="EC111" s="51">
        <f ca="1">'Trial 4'!EC29</f>
        <v>116.53063359480642</v>
      </c>
      <c r="ED111" s="51">
        <f ca="1">'Trial 4'!ED29</f>
        <v>116.50387380388672</v>
      </c>
      <c r="EE111" s="51">
        <f ca="1">'Trial 4'!EE29</f>
        <v>116.41319637819576</v>
      </c>
      <c r="EF111" s="51">
        <f ca="1">'Trial 4'!EF29</f>
        <v>116.37981817650157</v>
      </c>
      <c r="EG111" s="51">
        <f ca="1">'Trial 4'!EG29</f>
        <v>116.2793750286331</v>
      </c>
      <c r="EH111" s="51">
        <f ca="1">'Trial 4'!EH29</f>
        <v>116.23056534956318</v>
      </c>
      <c r="EI111" s="51">
        <f ca="1">'Trial 4'!EI29</f>
        <v>116.06583154037681</v>
      </c>
      <c r="EJ111" s="51">
        <f ca="1">'Trial 4'!EJ29</f>
        <v>116.0305441840885</v>
      </c>
      <c r="EK111" s="51">
        <f ca="1">'Trial 4'!EK29</f>
        <v>115.8999366673132</v>
      </c>
      <c r="EL111" s="51">
        <f ca="1">'Trial 4'!EL29</f>
        <v>115.77200693069409</v>
      </c>
      <c r="EM111" s="51">
        <f ca="1">'Trial 4'!EM29</f>
        <v>115.7027564707294</v>
      </c>
      <c r="EN111" s="52">
        <f ca="1">SUM('Trial 4'!EB29:EM29)</f>
        <v>1394.3979336452128</v>
      </c>
    </row>
    <row r="112" spans="1:144" ht="12.75" customHeight="1" x14ac:dyDescent="0.2">
      <c r="A112" s="11" t="str">
        <f>Labels!B100</f>
        <v>Trial 05</v>
      </c>
      <c r="B112" s="51">
        <f>'Trial 5'!B29</f>
        <v>140</v>
      </c>
      <c r="C112" s="51">
        <f ca="1">'Trial 5'!C29</f>
        <v>139.59837932991826</v>
      </c>
      <c r="D112" s="51">
        <f ca="1">'Trial 5'!D29</f>
        <v>139.23115539128725</v>
      </c>
      <c r="E112" s="51">
        <f ca="1">'Trial 5'!E29</f>
        <v>138.84895126497605</v>
      </c>
      <c r="F112" s="51">
        <f ca="1">'Trial 5'!F29</f>
        <v>138.42336290670539</v>
      </c>
      <c r="G112" s="51">
        <f ca="1">'Trial 5'!G29</f>
        <v>138.10829934270512</v>
      </c>
      <c r="H112" s="51">
        <f ca="1">'Trial 5'!H29</f>
        <v>137.70310957425562</v>
      </c>
      <c r="I112" s="51">
        <f ca="1">'Trial 5'!I29</f>
        <v>137.31852174352403</v>
      </c>
      <c r="J112" s="51">
        <f ca="1">'Trial 5'!J29</f>
        <v>137.07902580671265</v>
      </c>
      <c r="K112" s="51">
        <f ca="1">'Trial 5'!K29</f>
        <v>136.7665410945651</v>
      </c>
      <c r="L112" s="51">
        <f ca="1">'Trial 5'!L29</f>
        <v>136.50481265264847</v>
      </c>
      <c r="M112" s="51">
        <f ca="1">'Trial 5'!M29</f>
        <v>136.23606265537998</v>
      </c>
      <c r="N112" s="52">
        <f ca="1">SUM('Trial 5'!B29:M29)</f>
        <v>1655.8182217626781</v>
      </c>
      <c r="O112" s="51">
        <f ca="1">'Trial 5'!O29</f>
        <v>135.96458498010475</v>
      </c>
      <c r="P112" s="51">
        <f ca="1">'Trial 5'!P29</f>
        <v>135.70258326529535</v>
      </c>
      <c r="Q112" s="51">
        <f ca="1">'Trial 5'!Q29</f>
        <v>135.3430169975496</v>
      </c>
      <c r="R112" s="51">
        <f ca="1">'Trial 5'!R29</f>
        <v>134.9517243649554</v>
      </c>
      <c r="S112" s="51">
        <f ca="1">'Trial 5'!S29</f>
        <v>134.68134916935676</v>
      </c>
      <c r="T112" s="51">
        <f ca="1">'Trial 5'!T29</f>
        <v>134.36755469541191</v>
      </c>
      <c r="U112" s="51">
        <f ca="1">'Trial 5'!U29</f>
        <v>134.08179450524557</v>
      </c>
      <c r="V112" s="51">
        <f ca="1">'Trial 5'!V29</f>
        <v>133.8859990559576</v>
      </c>
      <c r="W112" s="51">
        <f ca="1">'Trial 5'!W29</f>
        <v>133.61517659145321</v>
      </c>
      <c r="X112" s="51">
        <f ca="1">'Trial 5'!X29</f>
        <v>133.33501508905928</v>
      </c>
      <c r="Y112" s="51">
        <f ca="1">'Trial 5'!Y29</f>
        <v>133.01596548860454</v>
      </c>
      <c r="Z112" s="51">
        <f ca="1">'Trial 5'!Z29</f>
        <v>132.74284523058935</v>
      </c>
      <c r="AA112" s="52">
        <f ca="1">SUM('Trial 5'!O29:Z29)</f>
        <v>1611.6876094335832</v>
      </c>
      <c r="AB112" s="51">
        <f ca="1">'Trial 5'!AB29</f>
        <v>132.47557815708768</v>
      </c>
      <c r="AC112" s="51">
        <f ca="1">'Trial 5'!AC29</f>
        <v>132.17261353131417</v>
      </c>
      <c r="AD112" s="51">
        <f ca="1">'Trial 5'!AD29</f>
        <v>131.86331963078302</v>
      </c>
      <c r="AE112" s="51">
        <f ca="1">'Trial 5'!AE29</f>
        <v>131.61001118810967</v>
      </c>
      <c r="AF112" s="51">
        <f ca="1">'Trial 5'!AF29</f>
        <v>131.27687840057067</v>
      </c>
      <c r="AG112" s="51">
        <f ca="1">'Trial 5'!AG29</f>
        <v>131.0405693305095</v>
      </c>
      <c r="AH112" s="51">
        <f ca="1">'Trial 5'!AH29</f>
        <v>130.83108368119809</v>
      </c>
      <c r="AI112" s="51">
        <f ca="1">'Trial 5'!AI29</f>
        <v>130.6172873244991</v>
      </c>
      <c r="AJ112" s="51">
        <f ca="1">'Trial 5'!AJ29</f>
        <v>130.41513649714005</v>
      </c>
      <c r="AK112" s="51">
        <f ca="1">'Trial 5'!AK29</f>
        <v>130.07588691986007</v>
      </c>
      <c r="AL112" s="51">
        <f ca="1">'Trial 5'!AL29</f>
        <v>129.78221210005754</v>
      </c>
      <c r="AM112" s="51">
        <f ca="1">'Trial 5'!AM29</f>
        <v>129.54972553168633</v>
      </c>
      <c r="AN112" s="52">
        <f ca="1">SUM('Trial 5'!AB29:AM29)</f>
        <v>1571.7103022928159</v>
      </c>
      <c r="AO112" s="51">
        <f ca="1">'Trial 5'!AO29</f>
        <v>129.32410919049693</v>
      </c>
      <c r="AP112" s="51">
        <f ca="1">'Trial 5'!AP29</f>
        <v>129.11707661684724</v>
      </c>
      <c r="AQ112" s="51">
        <f ca="1">'Trial 5'!AQ29</f>
        <v>128.95526633758226</v>
      </c>
      <c r="AR112" s="51">
        <f ca="1">'Trial 5'!AR29</f>
        <v>128.76089667071841</v>
      </c>
      <c r="AS112" s="51">
        <f ca="1">'Trial 5'!AS29</f>
        <v>128.50108859495793</v>
      </c>
      <c r="AT112" s="51">
        <f ca="1">'Trial 5'!AT29</f>
        <v>128.32322878597483</v>
      </c>
      <c r="AU112" s="51">
        <f ca="1">'Trial 5'!AU29</f>
        <v>128.14446726549207</v>
      </c>
      <c r="AV112" s="51">
        <f ca="1">'Trial 5'!AV29</f>
        <v>127.98171362413399</v>
      </c>
      <c r="AW112" s="51">
        <f ca="1">'Trial 5'!AW29</f>
        <v>127.81658733117926</v>
      </c>
      <c r="AX112" s="51">
        <f ca="1">'Trial 5'!AX29</f>
        <v>127.6474312871653</v>
      </c>
      <c r="AY112" s="51">
        <f ca="1">'Trial 5'!AY29</f>
        <v>127.46811658197801</v>
      </c>
      <c r="AZ112" s="51">
        <f ca="1">'Trial 5'!AZ29</f>
        <v>127.36252738673538</v>
      </c>
      <c r="BA112" s="52">
        <f ca="1">SUM('Trial 5'!AO29:AZ29)</f>
        <v>1539.4025096732616</v>
      </c>
      <c r="BB112" s="51">
        <f ca="1">'Trial 5'!BB29</f>
        <v>127.0586885016172</v>
      </c>
      <c r="BC112" s="51">
        <f ca="1">'Trial 5'!BC29</f>
        <v>126.92126271555757</v>
      </c>
      <c r="BD112" s="51">
        <f ca="1">'Trial 5'!BD29</f>
        <v>126.71170185224634</v>
      </c>
      <c r="BE112" s="51">
        <f ca="1">'Trial 5'!BE29</f>
        <v>126.48454420555636</v>
      </c>
      <c r="BF112" s="51">
        <f ca="1">'Trial 5'!BF29</f>
        <v>126.1952679234621</v>
      </c>
      <c r="BG112" s="51">
        <f ca="1">'Trial 5'!BG29</f>
        <v>126.00335477410063</v>
      </c>
      <c r="BH112" s="51">
        <f ca="1">'Trial 5'!BH29</f>
        <v>125.84604405273204</v>
      </c>
      <c r="BI112" s="51">
        <f ca="1">'Trial 5'!BI29</f>
        <v>125.64788178350989</v>
      </c>
      <c r="BJ112" s="51">
        <f ca="1">'Trial 5'!BJ29</f>
        <v>125.41550846926081</v>
      </c>
      <c r="BK112" s="51">
        <f ca="1">'Trial 5'!BK29</f>
        <v>125.33747577781097</v>
      </c>
      <c r="BL112" s="51">
        <f ca="1">'Trial 5'!BL29</f>
        <v>125.1770646930682</v>
      </c>
      <c r="BM112" s="51">
        <f ca="1">'Trial 5'!BM29</f>
        <v>125.00338623702368</v>
      </c>
      <c r="BN112" s="52">
        <f ca="1">SUM('Trial 5'!BB29:BM29)</f>
        <v>1511.8021809859461</v>
      </c>
      <c r="BO112" s="51">
        <f ca="1">'Trial 5'!BO29</f>
        <v>124.86768525828589</v>
      </c>
      <c r="BP112" s="51">
        <f ca="1">'Trial 5'!BP29</f>
        <v>124.67782822496433</v>
      </c>
      <c r="BQ112" s="51">
        <f ca="1">'Trial 5'!BQ29</f>
        <v>124.54431410963787</v>
      </c>
      <c r="BR112" s="51">
        <f ca="1">'Trial 5'!BR29</f>
        <v>124.34291603296397</v>
      </c>
      <c r="BS112" s="51">
        <f ca="1">'Trial 5'!BS29</f>
        <v>124.17903241651904</v>
      </c>
      <c r="BT112" s="51">
        <f ca="1">'Trial 5'!BT29</f>
        <v>123.91997596646168</v>
      </c>
      <c r="BU112" s="51">
        <f ca="1">'Trial 5'!BU29</f>
        <v>123.71412995958025</v>
      </c>
      <c r="BV112" s="51">
        <f ca="1">'Trial 5'!BV29</f>
        <v>123.48050121080801</v>
      </c>
      <c r="BW112" s="51">
        <f ca="1">'Trial 5'!BW29</f>
        <v>123.2451928708912</v>
      </c>
      <c r="BX112" s="51">
        <f ca="1">'Trial 5'!BX29</f>
        <v>123.102459532236</v>
      </c>
      <c r="BY112" s="51">
        <f ca="1">'Trial 5'!BY29</f>
        <v>122.90699400330141</v>
      </c>
      <c r="BZ112" s="51">
        <f ca="1">'Trial 5'!BZ29</f>
        <v>122.7547564066569</v>
      </c>
      <c r="CA112" s="52">
        <f ca="1">SUM('Trial 5'!BO29:BZ29)</f>
        <v>1485.7357859923065</v>
      </c>
      <c r="CB112" s="51">
        <f ca="1">'Trial 5'!CB29</f>
        <v>122.5868545421613</v>
      </c>
      <c r="CC112" s="51">
        <f ca="1">'Trial 5'!CC29</f>
        <v>122.44933907809582</v>
      </c>
      <c r="CD112" s="51">
        <f ca="1">'Trial 5'!CD29</f>
        <v>122.30544972182967</v>
      </c>
      <c r="CE112" s="51">
        <f ca="1">'Trial 5'!CE29</f>
        <v>122.14707408925922</v>
      </c>
      <c r="CF112" s="51">
        <f ca="1">'Trial 5'!CF29</f>
        <v>121.96475974148085</v>
      </c>
      <c r="CG112" s="51">
        <f ca="1">'Trial 5'!CG29</f>
        <v>121.79241237614691</v>
      </c>
      <c r="CH112" s="51">
        <f ca="1">'Trial 5'!CH29</f>
        <v>121.6490442194242</v>
      </c>
      <c r="CI112" s="51">
        <f ca="1">'Trial 5'!CI29</f>
        <v>121.54557661550021</v>
      </c>
      <c r="CJ112" s="51">
        <f ca="1">'Trial 5'!CJ29</f>
        <v>121.39780603140484</v>
      </c>
      <c r="CK112" s="51">
        <f ca="1">'Trial 5'!CK29</f>
        <v>121.33444574614589</v>
      </c>
      <c r="CL112" s="51">
        <f ca="1">'Trial 5'!CL29</f>
        <v>121.16652796185855</v>
      </c>
      <c r="CM112" s="51">
        <f ca="1">'Trial 5'!CM29</f>
        <v>120.92448667189632</v>
      </c>
      <c r="CN112" s="52">
        <f ca="1">SUM('Trial 5'!CB29:CM29)</f>
        <v>1461.263776795204</v>
      </c>
      <c r="CO112" s="51">
        <f ca="1">'Trial 5'!CO29</f>
        <v>120.82774527694393</v>
      </c>
      <c r="CP112" s="51">
        <f ca="1">'Trial 5'!CP29</f>
        <v>120.6793773915101</v>
      </c>
      <c r="CQ112" s="51">
        <f ca="1">'Trial 5'!CQ29</f>
        <v>120.48873863234685</v>
      </c>
      <c r="CR112" s="51">
        <f ca="1">'Trial 5'!CR29</f>
        <v>120.37945221058334</v>
      </c>
      <c r="CS112" s="51">
        <f ca="1">'Trial 5'!CS29</f>
        <v>120.25247889206095</v>
      </c>
      <c r="CT112" s="51">
        <f ca="1">'Trial 5'!CT29</f>
        <v>120.08784357319925</v>
      </c>
      <c r="CU112" s="51">
        <f ca="1">'Trial 5'!CU29</f>
        <v>119.98618163173855</v>
      </c>
      <c r="CV112" s="51">
        <f ca="1">'Trial 5'!CV29</f>
        <v>119.82545019939889</v>
      </c>
      <c r="CW112" s="51">
        <f ca="1">'Trial 5'!CW29</f>
        <v>119.73568129995768</v>
      </c>
      <c r="CX112" s="51">
        <f ca="1">'Trial 5'!CX29</f>
        <v>119.68716712385557</v>
      </c>
      <c r="CY112" s="51">
        <f ca="1">'Trial 5'!CY29</f>
        <v>119.61357356917188</v>
      </c>
      <c r="CZ112" s="51">
        <f ca="1">'Trial 5'!CZ29</f>
        <v>119.56346390968531</v>
      </c>
      <c r="DA112" s="52">
        <f ca="1">SUM('Trial 5'!CO29:CZ29)</f>
        <v>1441.1271537104521</v>
      </c>
      <c r="DB112" s="51">
        <f ca="1">'Trial 5'!DB29</f>
        <v>119.45818658197915</v>
      </c>
      <c r="DC112" s="51">
        <f ca="1">'Trial 5'!DC29</f>
        <v>119.33564824887307</v>
      </c>
      <c r="DD112" s="51">
        <f ca="1">'Trial 5'!DD29</f>
        <v>119.20972912799449</v>
      </c>
      <c r="DE112" s="51">
        <f ca="1">'Trial 5'!DE29</f>
        <v>119.05035230489136</v>
      </c>
      <c r="DF112" s="51">
        <f ca="1">'Trial 5'!DF29</f>
        <v>118.93743412048897</v>
      </c>
      <c r="DG112" s="51">
        <f ca="1">'Trial 5'!DG29</f>
        <v>118.82861859507945</v>
      </c>
      <c r="DH112" s="51">
        <f ca="1">'Trial 5'!DH29</f>
        <v>118.60643327208187</v>
      </c>
      <c r="DI112" s="51">
        <f ca="1">'Trial 5'!DI29</f>
        <v>118.49686983240666</v>
      </c>
      <c r="DJ112" s="51">
        <f ca="1">'Trial 5'!DJ29</f>
        <v>118.42102587354391</v>
      </c>
      <c r="DK112" s="51">
        <f ca="1">'Trial 5'!DK29</f>
        <v>118.349554799446</v>
      </c>
      <c r="DL112" s="51">
        <f ca="1">'Trial 5'!DL29</f>
        <v>118.26832560413686</v>
      </c>
      <c r="DM112" s="51">
        <f ca="1">'Trial 5'!DM29</f>
        <v>118.19891436084842</v>
      </c>
      <c r="DN112" s="52">
        <f ca="1">SUM('Trial 5'!DB29:DM29)</f>
        <v>1425.1610927217703</v>
      </c>
      <c r="DO112" s="51">
        <f ca="1">'Trial 5'!DO29</f>
        <v>118.0477467164342</v>
      </c>
      <c r="DP112" s="51">
        <f ca="1">'Trial 5'!DP29</f>
        <v>117.93173655102551</v>
      </c>
      <c r="DQ112" s="51">
        <f ca="1">'Trial 5'!DQ29</f>
        <v>117.85271526320798</v>
      </c>
      <c r="DR112" s="51">
        <f ca="1">'Trial 5'!DR29</f>
        <v>117.72453182147697</v>
      </c>
      <c r="DS112" s="51">
        <f ca="1">'Trial 5'!DS29</f>
        <v>117.5937637552685</v>
      </c>
      <c r="DT112" s="51">
        <f ca="1">'Trial 5'!DT29</f>
        <v>117.41647916161433</v>
      </c>
      <c r="DU112" s="51">
        <f ca="1">'Trial 5'!DU29</f>
        <v>117.27948731724294</v>
      </c>
      <c r="DV112" s="51">
        <f ca="1">'Trial 5'!DV29</f>
        <v>117.16161670270132</v>
      </c>
      <c r="DW112" s="51">
        <f ca="1">'Trial 5'!DW29</f>
        <v>117.1556147590192</v>
      </c>
      <c r="DX112" s="51">
        <f ca="1">'Trial 5'!DX29</f>
        <v>117.06673669672524</v>
      </c>
      <c r="DY112" s="51">
        <f ca="1">'Trial 5'!DY29</f>
        <v>116.89750980784416</v>
      </c>
      <c r="DZ112" s="51">
        <f ca="1">'Trial 5'!DZ29</f>
        <v>116.70276371767487</v>
      </c>
      <c r="EA112" s="52">
        <f ca="1">SUM('Trial 5'!DO29:DZ29)</f>
        <v>1408.8307022702352</v>
      </c>
      <c r="EB112" s="51">
        <f ca="1">'Trial 5'!EB29</f>
        <v>116.55987440558542</v>
      </c>
      <c r="EC112" s="51">
        <f ca="1">'Trial 5'!EC29</f>
        <v>116.45119262263827</v>
      </c>
      <c r="ED112" s="51">
        <f ca="1">'Trial 5'!ED29</f>
        <v>116.31894256641795</v>
      </c>
      <c r="EE112" s="51">
        <f ca="1">'Trial 5'!EE29</f>
        <v>116.22877465230027</v>
      </c>
      <c r="EF112" s="51">
        <f ca="1">'Trial 5'!EF29</f>
        <v>116.20472259268608</v>
      </c>
      <c r="EG112" s="51">
        <f ca="1">'Trial 5'!EG29</f>
        <v>116.1162898053575</v>
      </c>
      <c r="EH112" s="51">
        <f ca="1">'Trial 5'!EH29</f>
        <v>116.01212243554393</v>
      </c>
      <c r="EI112" s="51">
        <f ca="1">'Trial 5'!EI29</f>
        <v>115.82546928852108</v>
      </c>
      <c r="EJ112" s="51">
        <f ca="1">'Trial 5'!EJ29</f>
        <v>115.7448749009807</v>
      </c>
      <c r="EK112" s="51">
        <f ca="1">'Trial 5'!EK29</f>
        <v>115.6878132581658</v>
      </c>
      <c r="EL112" s="51">
        <f ca="1">'Trial 5'!EL29</f>
        <v>115.62118561009464</v>
      </c>
      <c r="EM112" s="51">
        <f ca="1">'Trial 5'!EM29</f>
        <v>115.57248316526322</v>
      </c>
      <c r="EN112" s="52">
        <f ca="1">SUM('Trial 5'!EB29:EM29)</f>
        <v>1392.3437453035549</v>
      </c>
    </row>
    <row r="113" spans="1:144" ht="12.75" customHeight="1" x14ac:dyDescent="0.2">
      <c r="A113" s="11" t="str">
        <f>Labels!B101</f>
        <v>Trial 06</v>
      </c>
      <c r="B113" s="51">
        <f>'Trial 6'!B29</f>
        <v>140</v>
      </c>
      <c r="C113" s="51">
        <f ca="1">'Trial 6'!C29</f>
        <v>139.64268650171206</v>
      </c>
      <c r="D113" s="51">
        <f ca="1">'Trial 6'!D29</f>
        <v>139.26425418846975</v>
      </c>
      <c r="E113" s="51">
        <f ca="1">'Trial 6'!E29</f>
        <v>138.96603680854324</v>
      </c>
      <c r="F113" s="51">
        <f ca="1">'Trial 6'!F29</f>
        <v>138.54922963509875</v>
      </c>
      <c r="G113" s="51">
        <f ca="1">'Trial 6'!G29</f>
        <v>138.22950279307491</v>
      </c>
      <c r="H113" s="51">
        <f ca="1">'Trial 6'!H29</f>
        <v>137.97084540615504</v>
      </c>
      <c r="I113" s="51">
        <f ca="1">'Trial 6'!I29</f>
        <v>137.58380059580753</v>
      </c>
      <c r="J113" s="51">
        <f ca="1">'Trial 6'!J29</f>
        <v>137.27171403587096</v>
      </c>
      <c r="K113" s="51">
        <f ca="1">'Trial 6'!K29</f>
        <v>136.94089140885927</v>
      </c>
      <c r="L113" s="51">
        <f ca="1">'Trial 6'!L29</f>
        <v>136.69810732946985</v>
      </c>
      <c r="M113" s="51">
        <f ca="1">'Trial 6'!M29</f>
        <v>136.36217054605504</v>
      </c>
      <c r="N113" s="52">
        <f ca="1">SUM('Trial 6'!B29:M29)</f>
        <v>1657.4792392491163</v>
      </c>
      <c r="O113" s="51">
        <f ca="1">'Trial 6'!O29</f>
        <v>136.02637599756184</v>
      </c>
      <c r="P113" s="51">
        <f ca="1">'Trial 6'!P29</f>
        <v>135.73584582194098</v>
      </c>
      <c r="Q113" s="51">
        <f ca="1">'Trial 6'!Q29</f>
        <v>135.40641857033756</v>
      </c>
      <c r="R113" s="51">
        <f ca="1">'Trial 6'!R29</f>
        <v>135.12439290145471</v>
      </c>
      <c r="S113" s="51">
        <f ca="1">'Trial 6'!S29</f>
        <v>134.89708950533884</v>
      </c>
      <c r="T113" s="51">
        <f ca="1">'Trial 6'!T29</f>
        <v>134.58085875234448</v>
      </c>
      <c r="U113" s="51">
        <f ca="1">'Trial 6'!U29</f>
        <v>134.31694195990977</v>
      </c>
      <c r="V113" s="51">
        <f ca="1">'Trial 6'!V29</f>
        <v>133.97345057257874</v>
      </c>
      <c r="W113" s="51">
        <f ca="1">'Trial 6'!W29</f>
        <v>133.75931277438761</v>
      </c>
      <c r="X113" s="51">
        <f ca="1">'Trial 6'!X29</f>
        <v>133.54028463591428</v>
      </c>
      <c r="Y113" s="51">
        <f ca="1">'Trial 6'!Y29</f>
        <v>133.27669232461392</v>
      </c>
      <c r="Z113" s="51">
        <f ca="1">'Trial 6'!Z29</f>
        <v>133.0478589235662</v>
      </c>
      <c r="AA113" s="52">
        <f ca="1">SUM('Trial 6'!O29:Z29)</f>
        <v>1613.6855227399492</v>
      </c>
      <c r="AB113" s="51">
        <f ca="1">'Trial 6'!AB29</f>
        <v>132.78030611574187</v>
      </c>
      <c r="AC113" s="51">
        <f ca="1">'Trial 6'!AC29</f>
        <v>132.58099328259721</v>
      </c>
      <c r="AD113" s="51">
        <f ca="1">'Trial 6'!AD29</f>
        <v>132.34212873168946</v>
      </c>
      <c r="AE113" s="51">
        <f ca="1">'Trial 6'!AE29</f>
        <v>132.11141353269349</v>
      </c>
      <c r="AF113" s="51">
        <f ca="1">'Trial 6'!AF29</f>
        <v>131.75992333187605</v>
      </c>
      <c r="AG113" s="51">
        <f ca="1">'Trial 6'!AG29</f>
        <v>131.56699244938423</v>
      </c>
      <c r="AH113" s="51">
        <f ca="1">'Trial 6'!AH29</f>
        <v>131.35928921571588</v>
      </c>
      <c r="AI113" s="51">
        <f ca="1">'Trial 6'!AI29</f>
        <v>131.19605660131774</v>
      </c>
      <c r="AJ113" s="51">
        <f ca="1">'Trial 6'!AJ29</f>
        <v>131.00240952774357</v>
      </c>
      <c r="AK113" s="51">
        <f ca="1">'Trial 6'!AK29</f>
        <v>130.76448639046839</v>
      </c>
      <c r="AL113" s="51">
        <f ca="1">'Trial 6'!AL29</f>
        <v>130.55120490411829</v>
      </c>
      <c r="AM113" s="51">
        <f ca="1">'Trial 6'!AM29</f>
        <v>130.31229080012474</v>
      </c>
      <c r="AN113" s="52">
        <f ca="1">SUM('Trial 6'!AB29:AM29)</f>
        <v>1578.327494883471</v>
      </c>
      <c r="AO113" s="51">
        <f ca="1">'Trial 6'!AO29</f>
        <v>130.0704698235223</v>
      </c>
      <c r="AP113" s="51">
        <f ca="1">'Trial 6'!AP29</f>
        <v>129.77886194404229</v>
      </c>
      <c r="AQ113" s="51">
        <f ca="1">'Trial 6'!AQ29</f>
        <v>129.54698672039873</v>
      </c>
      <c r="AR113" s="51">
        <f ca="1">'Trial 6'!AR29</f>
        <v>129.40488637552127</v>
      </c>
      <c r="AS113" s="51">
        <f ca="1">'Trial 6'!AS29</f>
        <v>129.12027705409614</v>
      </c>
      <c r="AT113" s="51">
        <f ca="1">'Trial 6'!AT29</f>
        <v>128.91076461417447</v>
      </c>
      <c r="AU113" s="51">
        <f ca="1">'Trial 6'!AU29</f>
        <v>128.68085834327763</v>
      </c>
      <c r="AV113" s="51">
        <f ca="1">'Trial 6'!AV29</f>
        <v>128.37433194709104</v>
      </c>
      <c r="AW113" s="51">
        <f ca="1">'Trial 6'!AW29</f>
        <v>128.16316753820854</v>
      </c>
      <c r="AX113" s="51">
        <f ca="1">'Trial 6'!AX29</f>
        <v>127.94964327189237</v>
      </c>
      <c r="AY113" s="51">
        <f ca="1">'Trial 6'!AY29</f>
        <v>127.77535771931886</v>
      </c>
      <c r="AZ113" s="51">
        <f ca="1">'Trial 6'!AZ29</f>
        <v>127.53813290475486</v>
      </c>
      <c r="BA113" s="52">
        <f ca="1">SUM('Trial 6'!AO29:AZ29)</f>
        <v>1545.3137382562988</v>
      </c>
      <c r="BB113" s="51">
        <f ca="1">'Trial 6'!BB29</f>
        <v>127.37055590575014</v>
      </c>
      <c r="BC113" s="51">
        <f ca="1">'Trial 6'!BC29</f>
        <v>127.07755554894408</v>
      </c>
      <c r="BD113" s="51">
        <f ca="1">'Trial 6'!BD29</f>
        <v>126.89557955987692</v>
      </c>
      <c r="BE113" s="51">
        <f ca="1">'Trial 6'!BE29</f>
        <v>126.72150946523674</v>
      </c>
      <c r="BF113" s="51">
        <f ca="1">'Trial 6'!BF29</f>
        <v>126.61918599398615</v>
      </c>
      <c r="BG113" s="51">
        <f ca="1">'Trial 6'!BG29</f>
        <v>126.43317315027151</v>
      </c>
      <c r="BH113" s="51">
        <f ca="1">'Trial 6'!BH29</f>
        <v>126.25764391895179</v>
      </c>
      <c r="BI113" s="51">
        <f ca="1">'Trial 6'!BI29</f>
        <v>125.95924816505894</v>
      </c>
      <c r="BJ113" s="51">
        <f ca="1">'Trial 6'!BJ29</f>
        <v>125.72968123228318</v>
      </c>
      <c r="BK113" s="51">
        <f ca="1">'Trial 6'!BK29</f>
        <v>125.61180639962059</v>
      </c>
      <c r="BL113" s="51">
        <f ca="1">'Trial 6'!BL29</f>
        <v>125.42843521270412</v>
      </c>
      <c r="BM113" s="51">
        <f ca="1">'Trial 6'!BM29</f>
        <v>125.24754742829043</v>
      </c>
      <c r="BN113" s="52">
        <f ca="1">SUM('Trial 6'!BB29:BM29)</f>
        <v>1515.3519219809746</v>
      </c>
      <c r="BO113" s="51">
        <f ca="1">'Trial 6'!BO29</f>
        <v>125.04561833916038</v>
      </c>
      <c r="BP113" s="51">
        <f ca="1">'Trial 6'!BP29</f>
        <v>124.94601405769416</v>
      </c>
      <c r="BQ113" s="51">
        <f ca="1">'Trial 6'!BQ29</f>
        <v>124.75399687245066</v>
      </c>
      <c r="BR113" s="51">
        <f ca="1">'Trial 6'!BR29</f>
        <v>124.54633034474232</v>
      </c>
      <c r="BS113" s="51">
        <f ca="1">'Trial 6'!BS29</f>
        <v>124.43602850250926</v>
      </c>
      <c r="BT113" s="51">
        <f ca="1">'Trial 6'!BT29</f>
        <v>124.3216461682608</v>
      </c>
      <c r="BU113" s="51">
        <f ca="1">'Trial 6'!BU29</f>
        <v>124.16722049204607</v>
      </c>
      <c r="BV113" s="51">
        <f ca="1">'Trial 6'!BV29</f>
        <v>123.93215048831992</v>
      </c>
      <c r="BW113" s="51">
        <f ca="1">'Trial 6'!BW29</f>
        <v>123.72537100694251</v>
      </c>
      <c r="BX113" s="51">
        <f ca="1">'Trial 6'!BX29</f>
        <v>123.48366069052607</v>
      </c>
      <c r="BY113" s="51">
        <f ca="1">'Trial 6'!BY29</f>
        <v>123.22089475089589</v>
      </c>
      <c r="BZ113" s="51">
        <f ca="1">'Trial 6'!BZ29</f>
        <v>123.00306983383719</v>
      </c>
      <c r="CA113" s="52">
        <f ca="1">SUM('Trial 6'!BO29:BZ29)</f>
        <v>1489.5820015473853</v>
      </c>
      <c r="CB113" s="51">
        <f ca="1">'Trial 6'!CB29</f>
        <v>122.90956946115999</v>
      </c>
      <c r="CC113" s="51">
        <f ca="1">'Trial 6'!CC29</f>
        <v>122.78417878943702</v>
      </c>
      <c r="CD113" s="51">
        <f ca="1">'Trial 6'!CD29</f>
        <v>122.71262376202517</v>
      </c>
      <c r="CE113" s="51">
        <f ca="1">'Trial 6'!CE29</f>
        <v>122.5732967388203</v>
      </c>
      <c r="CF113" s="51">
        <f ca="1">'Trial 6'!CF29</f>
        <v>122.40643224416159</v>
      </c>
      <c r="CG113" s="51">
        <f ca="1">'Trial 6'!CG29</f>
        <v>122.26309902887211</v>
      </c>
      <c r="CH113" s="51">
        <f ca="1">'Trial 6'!CH29</f>
        <v>122.03302268857615</v>
      </c>
      <c r="CI113" s="51">
        <f ca="1">'Trial 6'!CI29</f>
        <v>121.84060650014366</v>
      </c>
      <c r="CJ113" s="51">
        <f ca="1">'Trial 6'!CJ29</f>
        <v>121.72720858169255</v>
      </c>
      <c r="CK113" s="51">
        <f ca="1">'Trial 6'!CK29</f>
        <v>121.55954912412975</v>
      </c>
      <c r="CL113" s="51">
        <f ca="1">'Trial 6'!CL29</f>
        <v>121.37755533346336</v>
      </c>
      <c r="CM113" s="51">
        <f ca="1">'Trial 6'!CM29</f>
        <v>121.17934857113924</v>
      </c>
      <c r="CN113" s="52">
        <f ca="1">SUM('Trial 6'!CB29:CM29)</f>
        <v>1465.3664908236208</v>
      </c>
      <c r="CO113" s="51">
        <f ca="1">'Trial 6'!CO29</f>
        <v>121.02240672985232</v>
      </c>
      <c r="CP113" s="51">
        <f ca="1">'Trial 6'!CP29</f>
        <v>120.88905212671308</v>
      </c>
      <c r="CQ113" s="51">
        <f ca="1">'Trial 6'!CQ29</f>
        <v>120.65044411874844</v>
      </c>
      <c r="CR113" s="51">
        <f ca="1">'Trial 6'!CR29</f>
        <v>120.48473633227582</v>
      </c>
      <c r="CS113" s="51">
        <f ca="1">'Trial 6'!CS29</f>
        <v>120.3056716663837</v>
      </c>
      <c r="CT113" s="51">
        <f ca="1">'Trial 6'!CT29</f>
        <v>120.18036820992712</v>
      </c>
      <c r="CU113" s="51">
        <f ca="1">'Trial 6'!CU29</f>
        <v>120.031736935647</v>
      </c>
      <c r="CV113" s="51">
        <f ca="1">'Trial 6'!CV29</f>
        <v>119.85143398560676</v>
      </c>
      <c r="CW113" s="51">
        <f ca="1">'Trial 6'!CW29</f>
        <v>119.70559297370419</v>
      </c>
      <c r="CX113" s="51">
        <f ca="1">'Trial 6'!CX29</f>
        <v>119.47140766939262</v>
      </c>
      <c r="CY113" s="51">
        <f ca="1">'Trial 6'!CY29</f>
        <v>119.37956786376019</v>
      </c>
      <c r="CZ113" s="51">
        <f ca="1">'Trial 6'!CZ29</f>
        <v>119.30702556953167</v>
      </c>
      <c r="DA113" s="52">
        <f ca="1">SUM('Trial 6'!CO29:CZ29)</f>
        <v>1441.2794441815431</v>
      </c>
      <c r="DB113" s="51">
        <f ca="1">'Trial 6'!DB29</f>
        <v>119.28140040282001</v>
      </c>
      <c r="DC113" s="51">
        <f ca="1">'Trial 6'!DC29</f>
        <v>119.12776867885677</v>
      </c>
      <c r="DD113" s="51">
        <f ca="1">'Trial 6'!DD29</f>
        <v>118.98170989802662</v>
      </c>
      <c r="DE113" s="51">
        <f ca="1">'Trial 6'!DE29</f>
        <v>118.79554702419962</v>
      </c>
      <c r="DF113" s="51">
        <f ca="1">'Trial 6'!DF29</f>
        <v>118.69715640662557</v>
      </c>
      <c r="DG113" s="51">
        <f ca="1">'Trial 6'!DG29</f>
        <v>118.59421392110031</v>
      </c>
      <c r="DH113" s="51">
        <f ca="1">'Trial 6'!DH29</f>
        <v>118.53983286866946</v>
      </c>
      <c r="DI113" s="51">
        <f ca="1">'Trial 6'!DI29</f>
        <v>118.46706551465527</v>
      </c>
      <c r="DJ113" s="51">
        <f ca="1">'Trial 6'!DJ29</f>
        <v>118.34471132384103</v>
      </c>
      <c r="DK113" s="51">
        <f ca="1">'Trial 6'!DK29</f>
        <v>118.22780380588713</v>
      </c>
      <c r="DL113" s="51">
        <f ca="1">'Trial 6'!DL29</f>
        <v>118.08276746651752</v>
      </c>
      <c r="DM113" s="51">
        <f ca="1">'Trial 6'!DM29</f>
        <v>118.02526779703669</v>
      </c>
      <c r="DN113" s="52">
        <f ca="1">SUM('Trial 6'!DB29:DM29)</f>
        <v>1423.1652451082359</v>
      </c>
      <c r="DO113" s="51">
        <f ca="1">'Trial 6'!DO29</f>
        <v>117.98325077627085</v>
      </c>
      <c r="DP113" s="51">
        <f ca="1">'Trial 6'!DP29</f>
        <v>117.8717820516775</v>
      </c>
      <c r="DQ113" s="51">
        <f ca="1">'Trial 6'!DQ29</f>
        <v>117.71820164159577</v>
      </c>
      <c r="DR113" s="51">
        <f ca="1">'Trial 6'!DR29</f>
        <v>117.63921831221548</v>
      </c>
      <c r="DS113" s="51">
        <f ca="1">'Trial 6'!DS29</f>
        <v>117.55384771940305</v>
      </c>
      <c r="DT113" s="51">
        <f ca="1">'Trial 6'!DT29</f>
        <v>117.35338749406245</v>
      </c>
      <c r="DU113" s="51">
        <f ca="1">'Trial 6'!DU29</f>
        <v>117.29076312161278</v>
      </c>
      <c r="DV113" s="51">
        <f ca="1">'Trial 6'!DV29</f>
        <v>117.18009999053844</v>
      </c>
      <c r="DW113" s="51">
        <f ca="1">'Trial 6'!DW29</f>
        <v>117.04351828911297</v>
      </c>
      <c r="DX113" s="51">
        <f ca="1">'Trial 6'!DX29</f>
        <v>116.96821106169071</v>
      </c>
      <c r="DY113" s="51">
        <f ca="1">'Trial 6'!DY29</f>
        <v>116.84764755074295</v>
      </c>
      <c r="DZ113" s="51">
        <f ca="1">'Trial 6'!DZ29</f>
        <v>116.74465958586465</v>
      </c>
      <c r="EA113" s="52">
        <f ca="1">SUM('Trial 6'!DO29:DZ29)</f>
        <v>1408.1945875947877</v>
      </c>
      <c r="EB113" s="51">
        <f ca="1">'Trial 6'!EB29</f>
        <v>116.61412265264127</v>
      </c>
      <c r="EC113" s="51">
        <f ca="1">'Trial 6'!EC29</f>
        <v>116.51297089882634</v>
      </c>
      <c r="ED113" s="51">
        <f ca="1">'Trial 6'!ED29</f>
        <v>116.43021195506893</v>
      </c>
      <c r="EE113" s="51">
        <f ca="1">'Trial 6'!EE29</f>
        <v>116.27757565023755</v>
      </c>
      <c r="EF113" s="51">
        <f ca="1">'Trial 6'!EF29</f>
        <v>116.17015190170257</v>
      </c>
      <c r="EG113" s="51">
        <f ca="1">'Trial 6'!EG29</f>
        <v>116.06921142145701</v>
      </c>
      <c r="EH113" s="51">
        <f ca="1">'Trial 6'!EH29</f>
        <v>115.97606163612615</v>
      </c>
      <c r="EI113" s="51">
        <f ca="1">'Trial 6'!EI29</f>
        <v>115.86920439707048</v>
      </c>
      <c r="EJ113" s="51">
        <f ca="1">'Trial 6'!EJ29</f>
        <v>115.69224294543075</v>
      </c>
      <c r="EK113" s="51">
        <f ca="1">'Trial 6'!EK29</f>
        <v>115.63799485845971</v>
      </c>
      <c r="EL113" s="51">
        <f ca="1">'Trial 6'!EL29</f>
        <v>115.58155841695367</v>
      </c>
      <c r="EM113" s="51">
        <f ca="1">'Trial 6'!EM29</f>
        <v>115.51471158567819</v>
      </c>
      <c r="EN113" s="52">
        <f ca="1">SUM('Trial 6'!EB29:EM29)</f>
        <v>1392.3460183196526</v>
      </c>
    </row>
    <row r="114" spans="1:144" ht="12.75" customHeight="1" x14ac:dyDescent="0.2">
      <c r="A114" s="11" t="str">
        <f>Labels!B102</f>
        <v>Trial 07</v>
      </c>
      <c r="B114" s="51">
        <f>'Trial 7'!B29</f>
        <v>140</v>
      </c>
      <c r="C114" s="51">
        <f ca="1">'Trial 7'!C29</f>
        <v>139.61777658999253</v>
      </c>
      <c r="D114" s="51">
        <f ca="1">'Trial 7'!D29</f>
        <v>139.28672066548774</v>
      </c>
      <c r="E114" s="51">
        <f ca="1">'Trial 7'!E29</f>
        <v>139.01377980056853</v>
      </c>
      <c r="F114" s="51">
        <f ca="1">'Trial 7'!F29</f>
        <v>138.60635511057677</v>
      </c>
      <c r="G114" s="51">
        <f ca="1">'Trial 7'!G29</f>
        <v>138.18519980883048</v>
      </c>
      <c r="H114" s="51">
        <f ca="1">'Trial 7'!H29</f>
        <v>137.87205160342168</v>
      </c>
      <c r="I114" s="51">
        <f ca="1">'Trial 7'!I29</f>
        <v>137.47338418575711</v>
      </c>
      <c r="J114" s="51">
        <f ca="1">'Trial 7'!J29</f>
        <v>137.12080237493038</v>
      </c>
      <c r="K114" s="51">
        <f ca="1">'Trial 7'!K29</f>
        <v>136.80007462505358</v>
      </c>
      <c r="L114" s="51">
        <f ca="1">'Trial 7'!L29</f>
        <v>136.44110985397108</v>
      </c>
      <c r="M114" s="51">
        <f ca="1">'Trial 7'!M29</f>
        <v>136.0638422435002</v>
      </c>
      <c r="N114" s="52">
        <f ca="1">SUM('Trial 7'!B29:M29)</f>
        <v>1656.4810968620902</v>
      </c>
      <c r="O114" s="51">
        <f ca="1">'Trial 7'!O29</f>
        <v>135.7183891089245</v>
      </c>
      <c r="P114" s="51">
        <f ca="1">'Trial 7'!P29</f>
        <v>135.42491981244757</v>
      </c>
      <c r="Q114" s="51">
        <f ca="1">'Trial 7'!Q29</f>
        <v>135.17227399298571</v>
      </c>
      <c r="R114" s="51">
        <f ca="1">'Trial 7'!R29</f>
        <v>134.88730381716096</v>
      </c>
      <c r="S114" s="51">
        <f ca="1">'Trial 7'!S29</f>
        <v>134.50496811680549</v>
      </c>
      <c r="T114" s="51">
        <f ca="1">'Trial 7'!T29</f>
        <v>134.19412697176924</v>
      </c>
      <c r="U114" s="51">
        <f ca="1">'Trial 7'!U29</f>
        <v>133.90493865899111</v>
      </c>
      <c r="V114" s="51">
        <f ca="1">'Trial 7'!V29</f>
        <v>133.62415388691579</v>
      </c>
      <c r="W114" s="51">
        <f ca="1">'Trial 7'!W29</f>
        <v>133.27335499420661</v>
      </c>
      <c r="X114" s="51">
        <f ca="1">'Trial 7'!X29</f>
        <v>132.9832374247674</v>
      </c>
      <c r="Y114" s="51">
        <f ca="1">'Trial 7'!Y29</f>
        <v>132.70651243047558</v>
      </c>
      <c r="Z114" s="51">
        <f ca="1">'Trial 7'!Z29</f>
        <v>132.48712995835848</v>
      </c>
      <c r="AA114" s="52">
        <f ca="1">SUM('Trial 7'!O29:Z29)</f>
        <v>1608.8813091738084</v>
      </c>
      <c r="AB114" s="51">
        <f ca="1">'Trial 7'!AB29</f>
        <v>132.23071262269406</v>
      </c>
      <c r="AC114" s="51">
        <f ca="1">'Trial 7'!AC29</f>
        <v>131.98139476912752</v>
      </c>
      <c r="AD114" s="51">
        <f ca="1">'Trial 7'!AD29</f>
        <v>131.69649973281693</v>
      </c>
      <c r="AE114" s="51">
        <f ca="1">'Trial 7'!AE29</f>
        <v>131.50165418891248</v>
      </c>
      <c r="AF114" s="51">
        <f ca="1">'Trial 7'!AF29</f>
        <v>131.16306567051444</v>
      </c>
      <c r="AG114" s="51">
        <f ca="1">'Trial 7'!AG29</f>
        <v>131.01822867334101</v>
      </c>
      <c r="AH114" s="51">
        <f ca="1">'Trial 7'!AH29</f>
        <v>130.74998593978918</v>
      </c>
      <c r="AI114" s="51">
        <f ca="1">'Trial 7'!AI29</f>
        <v>130.54323472390939</v>
      </c>
      <c r="AJ114" s="51">
        <f ca="1">'Trial 7'!AJ29</f>
        <v>130.23818651153385</v>
      </c>
      <c r="AK114" s="51">
        <f ca="1">'Trial 7'!AK29</f>
        <v>130.0163559370242</v>
      </c>
      <c r="AL114" s="51">
        <f ca="1">'Trial 7'!AL29</f>
        <v>129.72179025797109</v>
      </c>
      <c r="AM114" s="51">
        <f ca="1">'Trial 7'!AM29</f>
        <v>129.46857827193449</v>
      </c>
      <c r="AN114" s="52">
        <f ca="1">SUM('Trial 7'!AB29:AM29)</f>
        <v>1570.3296872995691</v>
      </c>
      <c r="AO114" s="51">
        <f ca="1">'Trial 7'!AO29</f>
        <v>129.34452616816355</v>
      </c>
      <c r="AP114" s="51">
        <f ca="1">'Trial 7'!AP29</f>
        <v>129.15795941209132</v>
      </c>
      <c r="AQ114" s="51">
        <f ca="1">'Trial 7'!AQ29</f>
        <v>128.89963831511182</v>
      </c>
      <c r="AR114" s="51">
        <f ca="1">'Trial 7'!AR29</f>
        <v>128.62553875935433</v>
      </c>
      <c r="AS114" s="51">
        <f ca="1">'Trial 7'!AS29</f>
        <v>128.37062815141175</v>
      </c>
      <c r="AT114" s="51">
        <f ca="1">'Trial 7'!AT29</f>
        <v>128.07247570226977</v>
      </c>
      <c r="AU114" s="51">
        <f ca="1">'Trial 7'!AU29</f>
        <v>127.83227070846054</v>
      </c>
      <c r="AV114" s="51">
        <f ca="1">'Trial 7'!AV29</f>
        <v>127.68819503984209</v>
      </c>
      <c r="AW114" s="51">
        <f ca="1">'Trial 7'!AW29</f>
        <v>127.50018746304207</v>
      </c>
      <c r="AX114" s="51">
        <f ca="1">'Trial 7'!AX29</f>
        <v>127.29898725767248</v>
      </c>
      <c r="AY114" s="51">
        <f ca="1">'Trial 7'!AY29</f>
        <v>127.14509565148607</v>
      </c>
      <c r="AZ114" s="51">
        <f ca="1">'Trial 7'!AZ29</f>
        <v>126.92223059334412</v>
      </c>
      <c r="BA114" s="52">
        <f ca="1">SUM('Trial 7'!AO29:AZ29)</f>
        <v>1536.8577332222499</v>
      </c>
      <c r="BB114" s="51">
        <f ca="1">'Trial 7'!BB29</f>
        <v>126.74858615944896</v>
      </c>
      <c r="BC114" s="51">
        <f ca="1">'Trial 7'!BC29</f>
        <v>126.54690381206662</v>
      </c>
      <c r="BD114" s="51">
        <f ca="1">'Trial 7'!BD29</f>
        <v>126.42592373968866</v>
      </c>
      <c r="BE114" s="51">
        <f ca="1">'Trial 7'!BE29</f>
        <v>126.28745007802598</v>
      </c>
      <c r="BF114" s="51">
        <f ca="1">'Trial 7'!BF29</f>
        <v>126.04495734714784</v>
      </c>
      <c r="BG114" s="51">
        <f ca="1">'Trial 7'!BG29</f>
        <v>125.85412356973235</v>
      </c>
      <c r="BH114" s="51">
        <f ca="1">'Trial 7'!BH29</f>
        <v>125.67683556077637</v>
      </c>
      <c r="BI114" s="51">
        <f ca="1">'Trial 7'!BI29</f>
        <v>125.52165020748788</v>
      </c>
      <c r="BJ114" s="51">
        <f ca="1">'Trial 7'!BJ29</f>
        <v>125.38466491608072</v>
      </c>
      <c r="BK114" s="51">
        <f ca="1">'Trial 7'!BK29</f>
        <v>125.21156589143119</v>
      </c>
      <c r="BL114" s="51">
        <f ca="1">'Trial 7'!BL29</f>
        <v>125.12667025609794</v>
      </c>
      <c r="BM114" s="51">
        <f ca="1">'Trial 7'!BM29</f>
        <v>124.96823814421171</v>
      </c>
      <c r="BN114" s="52">
        <f ca="1">SUM('Trial 7'!BB29:BM29)</f>
        <v>1509.7975696821961</v>
      </c>
      <c r="BO114" s="51">
        <f ca="1">'Trial 7'!BO29</f>
        <v>124.79314961968846</v>
      </c>
      <c r="BP114" s="51">
        <f ca="1">'Trial 7'!BP29</f>
        <v>124.6446358657487</v>
      </c>
      <c r="BQ114" s="51">
        <f ca="1">'Trial 7'!BQ29</f>
        <v>124.50527295391261</v>
      </c>
      <c r="BR114" s="51">
        <f ca="1">'Trial 7'!BR29</f>
        <v>124.22779114170699</v>
      </c>
      <c r="BS114" s="51">
        <f ca="1">'Trial 7'!BS29</f>
        <v>124.07865634620251</v>
      </c>
      <c r="BT114" s="51">
        <f ca="1">'Trial 7'!BT29</f>
        <v>123.84134381774547</v>
      </c>
      <c r="BU114" s="51">
        <f ca="1">'Trial 7'!BU29</f>
        <v>123.71993409100212</v>
      </c>
      <c r="BV114" s="51">
        <f ca="1">'Trial 7'!BV29</f>
        <v>123.53502456614945</v>
      </c>
      <c r="BW114" s="51">
        <f ca="1">'Trial 7'!BW29</f>
        <v>123.35893087080993</v>
      </c>
      <c r="BX114" s="51">
        <f ca="1">'Trial 7'!BX29</f>
        <v>123.20381189610816</v>
      </c>
      <c r="BY114" s="51">
        <f ca="1">'Trial 7'!BY29</f>
        <v>123.06511972009653</v>
      </c>
      <c r="BZ114" s="51">
        <f ca="1">'Trial 7'!BZ29</f>
        <v>122.90037759635467</v>
      </c>
      <c r="CA114" s="52">
        <f ca="1">SUM('Trial 7'!BO29:BZ29)</f>
        <v>1485.8740484855257</v>
      </c>
      <c r="CB114" s="51">
        <f ca="1">'Trial 7'!CB29</f>
        <v>122.70020296602462</v>
      </c>
      <c r="CC114" s="51">
        <f ca="1">'Trial 7'!CC29</f>
        <v>122.56456372515471</v>
      </c>
      <c r="CD114" s="51">
        <f ca="1">'Trial 7'!CD29</f>
        <v>122.4740051577209</v>
      </c>
      <c r="CE114" s="51">
        <f ca="1">'Trial 7'!CE29</f>
        <v>122.30916820687888</v>
      </c>
      <c r="CF114" s="51">
        <f ca="1">'Trial 7'!CF29</f>
        <v>122.1814836239074</v>
      </c>
      <c r="CG114" s="51">
        <f ca="1">'Trial 7'!CG29</f>
        <v>122.1124175141463</v>
      </c>
      <c r="CH114" s="51">
        <f ca="1">'Trial 7'!CH29</f>
        <v>122.01088274250179</v>
      </c>
      <c r="CI114" s="51">
        <f ca="1">'Trial 7'!CI29</f>
        <v>121.92242740173461</v>
      </c>
      <c r="CJ114" s="51">
        <f ca="1">'Trial 7'!CJ29</f>
        <v>121.81798957256774</v>
      </c>
      <c r="CK114" s="51">
        <f ca="1">'Trial 7'!CK29</f>
        <v>121.63866931205148</v>
      </c>
      <c r="CL114" s="51">
        <f ca="1">'Trial 7'!CL29</f>
        <v>121.51616851366833</v>
      </c>
      <c r="CM114" s="51">
        <f ca="1">'Trial 7'!CM29</f>
        <v>121.29066429960811</v>
      </c>
      <c r="CN114" s="52">
        <f ca="1">SUM('Trial 7'!CB29:CM29)</f>
        <v>1464.5386430359649</v>
      </c>
      <c r="CO114" s="51">
        <f ca="1">'Trial 7'!CO29</f>
        <v>121.15562769923704</v>
      </c>
      <c r="CP114" s="51">
        <f ca="1">'Trial 7'!CP29</f>
        <v>121.03415962309114</v>
      </c>
      <c r="CQ114" s="51">
        <f ca="1">'Trial 7'!CQ29</f>
        <v>120.9000020393505</v>
      </c>
      <c r="CR114" s="51">
        <f ca="1">'Trial 7'!CR29</f>
        <v>120.75686436329929</v>
      </c>
      <c r="CS114" s="51">
        <f ca="1">'Trial 7'!CS29</f>
        <v>120.60965517444262</v>
      </c>
      <c r="CT114" s="51">
        <f ca="1">'Trial 7'!CT29</f>
        <v>120.409498117974</v>
      </c>
      <c r="CU114" s="51">
        <f ca="1">'Trial 7'!CU29</f>
        <v>120.33440768608831</v>
      </c>
      <c r="CV114" s="51">
        <f ca="1">'Trial 7'!CV29</f>
        <v>120.24010670214783</v>
      </c>
      <c r="CW114" s="51">
        <f ca="1">'Trial 7'!CW29</f>
        <v>120.1025184649789</v>
      </c>
      <c r="CX114" s="51">
        <f ca="1">'Trial 7'!CX29</f>
        <v>119.92039928537693</v>
      </c>
      <c r="CY114" s="51">
        <f ca="1">'Trial 7'!CY29</f>
        <v>119.74325189385209</v>
      </c>
      <c r="CZ114" s="51">
        <f ca="1">'Trial 7'!CZ29</f>
        <v>119.6647544522578</v>
      </c>
      <c r="DA114" s="52">
        <f ca="1">SUM('Trial 7'!CO29:CZ29)</f>
        <v>1444.8712455020966</v>
      </c>
      <c r="DB114" s="51">
        <f ca="1">'Trial 7'!DB29</f>
        <v>119.57975700073537</v>
      </c>
      <c r="DC114" s="51">
        <f ca="1">'Trial 7'!DC29</f>
        <v>119.4463292862157</v>
      </c>
      <c r="DD114" s="51">
        <f ca="1">'Trial 7'!DD29</f>
        <v>119.38079269893976</v>
      </c>
      <c r="DE114" s="51">
        <f ca="1">'Trial 7'!DE29</f>
        <v>119.16513795336957</v>
      </c>
      <c r="DF114" s="51">
        <f ca="1">'Trial 7'!DF29</f>
        <v>119.04653380511728</v>
      </c>
      <c r="DG114" s="51">
        <f ca="1">'Trial 7'!DG29</f>
        <v>118.9138401160012</v>
      </c>
      <c r="DH114" s="51">
        <f ca="1">'Trial 7'!DH29</f>
        <v>118.75457662876073</v>
      </c>
      <c r="DI114" s="51">
        <f ca="1">'Trial 7'!DI29</f>
        <v>118.55476457976157</v>
      </c>
      <c r="DJ114" s="51">
        <f ca="1">'Trial 7'!DJ29</f>
        <v>118.36627166816328</v>
      </c>
      <c r="DK114" s="51">
        <f ca="1">'Trial 7'!DK29</f>
        <v>118.21892146599774</v>
      </c>
      <c r="DL114" s="51">
        <f ca="1">'Trial 7'!DL29</f>
        <v>118.11268461429626</v>
      </c>
      <c r="DM114" s="51">
        <f ca="1">'Trial 7'!DM29</f>
        <v>118.04991659895322</v>
      </c>
      <c r="DN114" s="52">
        <f ca="1">SUM('Trial 7'!DB29:DM29)</f>
        <v>1425.5895264163116</v>
      </c>
      <c r="DO114" s="51">
        <f ca="1">'Trial 7'!DO29</f>
        <v>117.90780764797606</v>
      </c>
      <c r="DP114" s="51">
        <f ca="1">'Trial 7'!DP29</f>
        <v>117.79387178949302</v>
      </c>
      <c r="DQ114" s="51">
        <f ca="1">'Trial 7'!DQ29</f>
        <v>117.69843964783367</v>
      </c>
      <c r="DR114" s="51">
        <f ca="1">'Trial 7'!DR29</f>
        <v>117.57206197541291</v>
      </c>
      <c r="DS114" s="51">
        <f ca="1">'Trial 7'!DS29</f>
        <v>117.39057817809953</v>
      </c>
      <c r="DT114" s="51">
        <f ca="1">'Trial 7'!DT29</f>
        <v>117.20337890209932</v>
      </c>
      <c r="DU114" s="51">
        <f ca="1">'Trial 7'!DU29</f>
        <v>117.08652419969584</v>
      </c>
      <c r="DV114" s="51">
        <f ca="1">'Trial 7'!DV29</f>
        <v>116.99907085604325</v>
      </c>
      <c r="DW114" s="51">
        <f ca="1">'Trial 7'!DW29</f>
        <v>116.90670922147956</v>
      </c>
      <c r="DX114" s="51">
        <f ca="1">'Trial 7'!DX29</f>
        <v>116.73720882584131</v>
      </c>
      <c r="DY114" s="51">
        <f ca="1">'Trial 7'!DY29</f>
        <v>116.63073922736153</v>
      </c>
      <c r="DZ114" s="51">
        <f ca="1">'Trial 7'!DZ29</f>
        <v>116.58993354579076</v>
      </c>
      <c r="EA114" s="52">
        <f ca="1">SUM('Trial 7'!DO29:DZ29)</f>
        <v>1406.5163240171266</v>
      </c>
      <c r="EB114" s="51">
        <f ca="1">'Trial 7'!EB29</f>
        <v>116.54037162556882</v>
      </c>
      <c r="EC114" s="51">
        <f ca="1">'Trial 7'!EC29</f>
        <v>116.38931203060865</v>
      </c>
      <c r="ED114" s="51">
        <f ca="1">'Trial 7'!ED29</f>
        <v>116.3036021974347</v>
      </c>
      <c r="EE114" s="51">
        <f ca="1">'Trial 7'!EE29</f>
        <v>116.1597975276166</v>
      </c>
      <c r="EF114" s="51">
        <f ca="1">'Trial 7'!EF29</f>
        <v>115.9535477154775</v>
      </c>
      <c r="EG114" s="51">
        <f ca="1">'Trial 7'!EG29</f>
        <v>115.74496667686789</v>
      </c>
      <c r="EH114" s="51">
        <f ca="1">'Trial 7'!EH29</f>
        <v>115.61550513198459</v>
      </c>
      <c r="EI114" s="51">
        <f ca="1">'Trial 7'!EI29</f>
        <v>115.53559460914421</v>
      </c>
      <c r="EJ114" s="51">
        <f ca="1">'Trial 7'!EJ29</f>
        <v>115.40605338997342</v>
      </c>
      <c r="EK114" s="51">
        <f ca="1">'Trial 7'!EK29</f>
        <v>115.3078324980336</v>
      </c>
      <c r="EL114" s="51">
        <f ca="1">'Trial 7'!EL29</f>
        <v>115.21114905027646</v>
      </c>
      <c r="EM114" s="51">
        <f ca="1">'Trial 7'!EM29</f>
        <v>115.13096358406101</v>
      </c>
      <c r="EN114" s="52">
        <f ca="1">SUM('Trial 7'!EB29:EM29)</f>
        <v>1389.2986960370474</v>
      </c>
    </row>
    <row r="115" spans="1:144" ht="12.75" customHeight="1" x14ac:dyDescent="0.2">
      <c r="A115" s="11" t="str">
        <f>Labels!B103</f>
        <v>Trial 08</v>
      </c>
      <c r="B115" s="51">
        <f>'Trial 8'!B29</f>
        <v>140</v>
      </c>
      <c r="C115" s="51">
        <f ca="1">'Trial 8'!C29</f>
        <v>139.67847307792903</v>
      </c>
      <c r="D115" s="51">
        <f ca="1">'Trial 8'!D29</f>
        <v>139.31070651221978</v>
      </c>
      <c r="E115" s="51">
        <f ca="1">'Trial 8'!E29</f>
        <v>139.01004386928952</v>
      </c>
      <c r="F115" s="51">
        <f ca="1">'Trial 8'!F29</f>
        <v>138.72091974887275</v>
      </c>
      <c r="G115" s="51">
        <f ca="1">'Trial 8'!G29</f>
        <v>138.46782564550094</v>
      </c>
      <c r="H115" s="51">
        <f ca="1">'Trial 8'!H29</f>
        <v>138.15638787225797</v>
      </c>
      <c r="I115" s="51">
        <f ca="1">'Trial 8'!I29</f>
        <v>137.81367817739618</v>
      </c>
      <c r="J115" s="51">
        <f ca="1">'Trial 8'!J29</f>
        <v>137.57016028085764</v>
      </c>
      <c r="K115" s="51">
        <f ca="1">'Trial 8'!K29</f>
        <v>137.24869713503503</v>
      </c>
      <c r="L115" s="51">
        <f ca="1">'Trial 8'!L29</f>
        <v>137.00849378266912</v>
      </c>
      <c r="M115" s="51">
        <f ca="1">'Trial 8'!M29</f>
        <v>136.69211978015855</v>
      </c>
      <c r="N115" s="52">
        <f ca="1">SUM('Trial 8'!B29:M29)</f>
        <v>1659.6775058821863</v>
      </c>
      <c r="O115" s="51">
        <f ca="1">'Trial 8'!O29</f>
        <v>136.43414339940909</v>
      </c>
      <c r="P115" s="51">
        <f ca="1">'Trial 8'!P29</f>
        <v>136.1389577852494</v>
      </c>
      <c r="Q115" s="51">
        <f ca="1">'Trial 8'!Q29</f>
        <v>135.89137264520267</v>
      </c>
      <c r="R115" s="51">
        <f ca="1">'Trial 8'!R29</f>
        <v>135.66148983550323</v>
      </c>
      <c r="S115" s="51">
        <f ca="1">'Trial 8'!S29</f>
        <v>135.43551876599747</v>
      </c>
      <c r="T115" s="51">
        <f ca="1">'Trial 8'!T29</f>
        <v>135.18478339951494</v>
      </c>
      <c r="U115" s="51">
        <f ca="1">'Trial 8'!U29</f>
        <v>134.90475595349909</v>
      </c>
      <c r="V115" s="51">
        <f ca="1">'Trial 8'!V29</f>
        <v>134.59243709091092</v>
      </c>
      <c r="W115" s="51">
        <f ca="1">'Trial 8'!W29</f>
        <v>134.21936410483312</v>
      </c>
      <c r="X115" s="51">
        <f ca="1">'Trial 8'!X29</f>
        <v>133.95490326342679</v>
      </c>
      <c r="Y115" s="51">
        <f ca="1">'Trial 8'!Y29</f>
        <v>133.78157028911639</v>
      </c>
      <c r="Z115" s="51">
        <f ca="1">'Trial 8'!Z29</f>
        <v>133.46007818511973</v>
      </c>
      <c r="AA115" s="52">
        <f ca="1">SUM('Trial 8'!O29:Z29)</f>
        <v>1619.6593747177828</v>
      </c>
      <c r="AB115" s="51">
        <f ca="1">'Trial 8'!AB29</f>
        <v>133.24955573856985</v>
      </c>
      <c r="AC115" s="51">
        <f ca="1">'Trial 8'!AC29</f>
        <v>132.96888999586295</v>
      </c>
      <c r="AD115" s="51">
        <f ca="1">'Trial 8'!AD29</f>
        <v>132.68915057172492</v>
      </c>
      <c r="AE115" s="51">
        <f ca="1">'Trial 8'!AE29</f>
        <v>132.47468636467013</v>
      </c>
      <c r="AF115" s="51">
        <f ca="1">'Trial 8'!AF29</f>
        <v>132.24147254936955</v>
      </c>
      <c r="AG115" s="51">
        <f ca="1">'Trial 8'!AG29</f>
        <v>131.97609907071839</v>
      </c>
      <c r="AH115" s="51">
        <f ca="1">'Trial 8'!AH29</f>
        <v>131.68419815755891</v>
      </c>
      <c r="AI115" s="51">
        <f ca="1">'Trial 8'!AI29</f>
        <v>131.47654546769741</v>
      </c>
      <c r="AJ115" s="51">
        <f ca="1">'Trial 8'!AJ29</f>
        <v>131.32912871068226</v>
      </c>
      <c r="AK115" s="51">
        <f ca="1">'Trial 8'!AK29</f>
        <v>131.12324536098157</v>
      </c>
      <c r="AL115" s="51">
        <f ca="1">'Trial 8'!AL29</f>
        <v>130.96986324621429</v>
      </c>
      <c r="AM115" s="51">
        <f ca="1">'Trial 8'!AM29</f>
        <v>130.66239849905429</v>
      </c>
      <c r="AN115" s="52">
        <f ca="1">SUM('Trial 8'!AB29:AM29)</f>
        <v>1582.8452337331046</v>
      </c>
      <c r="AO115" s="51">
        <f ca="1">'Trial 8'!AO29</f>
        <v>130.39575478396247</v>
      </c>
      <c r="AP115" s="51">
        <f ca="1">'Trial 8'!AP29</f>
        <v>130.22835267448832</v>
      </c>
      <c r="AQ115" s="51">
        <f ca="1">'Trial 8'!AQ29</f>
        <v>129.98490418297726</v>
      </c>
      <c r="AR115" s="51">
        <f ca="1">'Trial 8'!AR29</f>
        <v>129.73037466035547</v>
      </c>
      <c r="AS115" s="51">
        <f ca="1">'Trial 8'!AS29</f>
        <v>129.59438638804392</v>
      </c>
      <c r="AT115" s="51">
        <f ca="1">'Trial 8'!AT29</f>
        <v>129.33605255822144</v>
      </c>
      <c r="AU115" s="51">
        <f ca="1">'Trial 8'!AU29</f>
        <v>129.05739253632973</v>
      </c>
      <c r="AV115" s="51">
        <f ca="1">'Trial 8'!AV29</f>
        <v>128.77649878802447</v>
      </c>
      <c r="AW115" s="51">
        <f ca="1">'Trial 8'!AW29</f>
        <v>128.61855396699178</v>
      </c>
      <c r="AX115" s="51">
        <f ca="1">'Trial 8'!AX29</f>
        <v>128.43788540480929</v>
      </c>
      <c r="AY115" s="51">
        <f ca="1">'Trial 8'!AY29</f>
        <v>128.18182048507421</v>
      </c>
      <c r="AZ115" s="51">
        <f ca="1">'Trial 8'!AZ29</f>
        <v>127.9491964266735</v>
      </c>
      <c r="BA115" s="52">
        <f ca="1">SUM('Trial 8'!AO29:AZ29)</f>
        <v>1550.2911728559523</v>
      </c>
      <c r="BB115" s="51">
        <f ca="1">'Trial 8'!BB29</f>
        <v>127.7366269933375</v>
      </c>
      <c r="BC115" s="51">
        <f ca="1">'Trial 8'!BC29</f>
        <v>127.51193575552247</v>
      </c>
      <c r="BD115" s="51">
        <f ca="1">'Trial 8'!BD29</f>
        <v>127.30041808529016</v>
      </c>
      <c r="BE115" s="51">
        <f ca="1">'Trial 8'!BE29</f>
        <v>127.12882059943107</v>
      </c>
      <c r="BF115" s="51">
        <f ca="1">'Trial 8'!BF29</f>
        <v>126.83139939825494</v>
      </c>
      <c r="BG115" s="51">
        <f ca="1">'Trial 8'!BG29</f>
        <v>126.68120398072854</v>
      </c>
      <c r="BH115" s="51">
        <f ca="1">'Trial 8'!BH29</f>
        <v>126.47732325913549</v>
      </c>
      <c r="BI115" s="51">
        <f ca="1">'Trial 8'!BI29</f>
        <v>126.36896415163979</v>
      </c>
      <c r="BJ115" s="51">
        <f ca="1">'Trial 8'!BJ29</f>
        <v>126.22952418589168</v>
      </c>
      <c r="BK115" s="51">
        <f ca="1">'Trial 8'!BK29</f>
        <v>126.04892420416537</v>
      </c>
      <c r="BL115" s="51">
        <f ca="1">'Trial 8'!BL29</f>
        <v>125.93448705755179</v>
      </c>
      <c r="BM115" s="51">
        <f ca="1">'Trial 8'!BM29</f>
        <v>125.72807611209959</v>
      </c>
      <c r="BN115" s="52">
        <f ca="1">SUM('Trial 8'!BB29:BM29)</f>
        <v>1519.9777037830486</v>
      </c>
      <c r="BO115" s="51">
        <f ca="1">'Trial 8'!BO29</f>
        <v>125.61177104316394</v>
      </c>
      <c r="BP115" s="51">
        <f ca="1">'Trial 8'!BP29</f>
        <v>125.38652748263907</v>
      </c>
      <c r="BQ115" s="51">
        <f ca="1">'Trial 8'!BQ29</f>
        <v>125.29630591881009</v>
      </c>
      <c r="BR115" s="51">
        <f ca="1">'Trial 8'!BR29</f>
        <v>125.05587942994889</v>
      </c>
      <c r="BS115" s="51">
        <f ca="1">'Trial 8'!BS29</f>
        <v>124.77999252163947</v>
      </c>
      <c r="BT115" s="51">
        <f ca="1">'Trial 8'!BT29</f>
        <v>124.53190163025035</v>
      </c>
      <c r="BU115" s="51">
        <f ca="1">'Trial 8'!BU29</f>
        <v>124.38635238932804</v>
      </c>
      <c r="BV115" s="51">
        <f ca="1">'Trial 8'!BV29</f>
        <v>124.22838691014003</v>
      </c>
      <c r="BW115" s="51">
        <f ca="1">'Trial 8'!BW29</f>
        <v>124.08475303763727</v>
      </c>
      <c r="BX115" s="51">
        <f ca="1">'Trial 8'!BX29</f>
        <v>123.92585152563747</v>
      </c>
      <c r="BY115" s="51">
        <f ca="1">'Trial 8'!BY29</f>
        <v>123.78460688325286</v>
      </c>
      <c r="BZ115" s="51">
        <f ca="1">'Trial 8'!BZ29</f>
        <v>123.64311819769897</v>
      </c>
      <c r="CA115" s="52">
        <f ca="1">SUM('Trial 8'!BO29:BZ29)</f>
        <v>1494.7154469701463</v>
      </c>
      <c r="CB115" s="51">
        <f ca="1">'Trial 8'!CB29</f>
        <v>123.56231391913084</v>
      </c>
      <c r="CC115" s="51">
        <f ca="1">'Trial 8'!CC29</f>
        <v>123.39384210458422</v>
      </c>
      <c r="CD115" s="51">
        <f ca="1">'Trial 8'!CD29</f>
        <v>123.19461240206691</v>
      </c>
      <c r="CE115" s="51">
        <f ca="1">'Trial 8'!CE29</f>
        <v>122.99674460531162</v>
      </c>
      <c r="CF115" s="51">
        <f ca="1">'Trial 8'!CF29</f>
        <v>122.84425776617944</v>
      </c>
      <c r="CG115" s="51">
        <f ca="1">'Trial 8'!CG29</f>
        <v>122.58596488888702</v>
      </c>
      <c r="CH115" s="51">
        <f ca="1">'Trial 8'!CH29</f>
        <v>122.32723002830895</v>
      </c>
      <c r="CI115" s="51">
        <f ca="1">'Trial 8'!CI29</f>
        <v>122.18561018668531</v>
      </c>
      <c r="CJ115" s="51">
        <f ca="1">'Trial 8'!CJ29</f>
        <v>121.96434893427868</v>
      </c>
      <c r="CK115" s="51">
        <f ca="1">'Trial 8'!CK29</f>
        <v>121.8221068381346</v>
      </c>
      <c r="CL115" s="51">
        <f ca="1">'Trial 8'!CL29</f>
        <v>121.66638442846912</v>
      </c>
      <c r="CM115" s="51">
        <f ca="1">'Trial 8'!CM29</f>
        <v>121.43275704779509</v>
      </c>
      <c r="CN115" s="52">
        <f ca="1">SUM('Trial 8'!CB29:CM29)</f>
        <v>1469.976173149832</v>
      </c>
      <c r="CO115" s="51">
        <f ca="1">'Trial 8'!CO29</f>
        <v>121.22282230134812</v>
      </c>
      <c r="CP115" s="51">
        <f ca="1">'Trial 8'!CP29</f>
        <v>121.05966936391177</v>
      </c>
      <c r="CQ115" s="51">
        <f ca="1">'Trial 8'!CQ29</f>
        <v>120.96939516609378</v>
      </c>
      <c r="CR115" s="51">
        <f ca="1">'Trial 8'!CR29</f>
        <v>120.76328107272563</v>
      </c>
      <c r="CS115" s="51">
        <f ca="1">'Trial 8'!CS29</f>
        <v>120.54090303352147</v>
      </c>
      <c r="CT115" s="51">
        <f ca="1">'Trial 8'!CT29</f>
        <v>120.39360926504303</v>
      </c>
      <c r="CU115" s="51">
        <f ca="1">'Trial 8'!CU29</f>
        <v>120.26515062871373</v>
      </c>
      <c r="CV115" s="51">
        <f ca="1">'Trial 8'!CV29</f>
        <v>120.04898809759024</v>
      </c>
      <c r="CW115" s="51">
        <f ca="1">'Trial 8'!CW29</f>
        <v>119.89095447149917</v>
      </c>
      <c r="CX115" s="51">
        <f ca="1">'Trial 8'!CX29</f>
        <v>119.81075760046956</v>
      </c>
      <c r="CY115" s="51">
        <f ca="1">'Trial 8'!CY29</f>
        <v>119.64098056368033</v>
      </c>
      <c r="CZ115" s="51">
        <f ca="1">'Trial 8'!CZ29</f>
        <v>119.47370542290237</v>
      </c>
      <c r="DA115" s="52">
        <f ca="1">SUM('Trial 8'!CO29:CZ29)</f>
        <v>1444.0802169874992</v>
      </c>
      <c r="DB115" s="51">
        <f ca="1">'Trial 8'!DB29</f>
        <v>119.28844192797126</v>
      </c>
      <c r="DC115" s="51">
        <f ca="1">'Trial 8'!DC29</f>
        <v>119.11713278699283</v>
      </c>
      <c r="DD115" s="51">
        <f ca="1">'Trial 8'!DD29</f>
        <v>118.95840514518028</v>
      </c>
      <c r="DE115" s="51">
        <f ca="1">'Trial 8'!DE29</f>
        <v>118.79926939537626</v>
      </c>
      <c r="DF115" s="51">
        <f ca="1">'Trial 8'!DF29</f>
        <v>118.72289824688505</v>
      </c>
      <c r="DG115" s="51">
        <f ca="1">'Trial 8'!DG29</f>
        <v>118.5228956649312</v>
      </c>
      <c r="DH115" s="51">
        <f ca="1">'Trial 8'!DH29</f>
        <v>118.31715144048141</v>
      </c>
      <c r="DI115" s="51">
        <f ca="1">'Trial 8'!DI29</f>
        <v>118.21674237747428</v>
      </c>
      <c r="DJ115" s="51">
        <f ca="1">'Trial 8'!DJ29</f>
        <v>117.99307764011728</v>
      </c>
      <c r="DK115" s="51">
        <f ca="1">'Trial 8'!DK29</f>
        <v>117.91871070451923</v>
      </c>
      <c r="DL115" s="51">
        <f ca="1">'Trial 8'!DL29</f>
        <v>117.8553679894118</v>
      </c>
      <c r="DM115" s="51">
        <f ca="1">'Trial 8'!DM29</f>
        <v>117.66185890331835</v>
      </c>
      <c r="DN115" s="52">
        <f ca="1">SUM('Trial 8'!DB29:DM29)</f>
        <v>1421.3719522226593</v>
      </c>
      <c r="DO115" s="51">
        <f ca="1">'Trial 8'!DO29</f>
        <v>117.61838203709793</v>
      </c>
      <c r="DP115" s="51">
        <f ca="1">'Trial 8'!DP29</f>
        <v>117.57247037848015</v>
      </c>
      <c r="DQ115" s="51">
        <f ca="1">'Trial 8'!DQ29</f>
        <v>117.46366152240846</v>
      </c>
      <c r="DR115" s="51">
        <f ca="1">'Trial 8'!DR29</f>
        <v>117.35116673016948</v>
      </c>
      <c r="DS115" s="51">
        <f ca="1">'Trial 8'!DS29</f>
        <v>117.16325749741782</v>
      </c>
      <c r="DT115" s="51">
        <f ca="1">'Trial 8'!DT29</f>
        <v>117.04058217467991</v>
      </c>
      <c r="DU115" s="51">
        <f ca="1">'Trial 8'!DU29</f>
        <v>116.95303154366148</v>
      </c>
      <c r="DV115" s="51">
        <f ca="1">'Trial 8'!DV29</f>
        <v>116.81368694772054</v>
      </c>
      <c r="DW115" s="51">
        <f ca="1">'Trial 8'!DW29</f>
        <v>116.72886908743421</v>
      </c>
      <c r="DX115" s="51">
        <f ca="1">'Trial 8'!DX29</f>
        <v>116.58257990011556</v>
      </c>
      <c r="DY115" s="51">
        <f ca="1">'Trial 8'!DY29</f>
        <v>116.5322515155427</v>
      </c>
      <c r="DZ115" s="51">
        <f ca="1">'Trial 8'!DZ29</f>
        <v>116.38424088650382</v>
      </c>
      <c r="EA115" s="52">
        <f ca="1">SUM('Trial 8'!DO29:DZ29)</f>
        <v>1404.2041802212323</v>
      </c>
      <c r="EB115" s="51">
        <f ca="1">'Trial 8'!EB29</f>
        <v>116.18866588856268</v>
      </c>
      <c r="EC115" s="51">
        <f ca="1">'Trial 8'!EC29</f>
        <v>116.10119929104199</v>
      </c>
      <c r="ED115" s="51">
        <f ca="1">'Trial 8'!ED29</f>
        <v>115.99007205272177</v>
      </c>
      <c r="EE115" s="51">
        <f ca="1">'Trial 8'!EE29</f>
        <v>115.84255755189004</v>
      </c>
      <c r="EF115" s="51">
        <f ca="1">'Trial 8'!EF29</f>
        <v>115.74062062001551</v>
      </c>
      <c r="EG115" s="51">
        <f ca="1">'Trial 8'!EG29</f>
        <v>115.63434649327057</v>
      </c>
      <c r="EH115" s="51">
        <f ca="1">'Trial 8'!EH29</f>
        <v>115.56952523144368</v>
      </c>
      <c r="EI115" s="51">
        <f ca="1">'Trial 8'!EI29</f>
        <v>115.54752357042963</v>
      </c>
      <c r="EJ115" s="51">
        <f ca="1">'Trial 8'!EJ29</f>
        <v>115.43390062714995</v>
      </c>
      <c r="EK115" s="51">
        <f ca="1">'Trial 8'!EK29</f>
        <v>115.38042511293546</v>
      </c>
      <c r="EL115" s="51">
        <f ca="1">'Trial 8'!EL29</f>
        <v>115.29600585093611</v>
      </c>
      <c r="EM115" s="51">
        <f ca="1">'Trial 8'!EM29</f>
        <v>115.25328314026062</v>
      </c>
      <c r="EN115" s="52">
        <f ca="1">SUM('Trial 8'!EB29:EM29)</f>
        <v>1387.9781254306581</v>
      </c>
    </row>
    <row r="116" spans="1:144" ht="12.75" customHeight="1" x14ac:dyDescent="0.2">
      <c r="A116" s="5" t="str">
        <f>Labels!C95</f>
        <v>Total</v>
      </c>
      <c r="B116" s="53">
        <f>SUM('Trial 1'!B29,'Trial 2'!B29,'Trial 3'!B29,'Trial 4'!B29,'Trial 5'!B29,'Trial 6'!B29,'Trial 7'!B29,'Trial 8'!B29)</f>
        <v>1120</v>
      </c>
      <c r="C116" s="53">
        <f ca="1">SUM('Trial 1'!C29,'Trial 2'!C29,'Trial 3'!C29,'Trial 4'!C29,'Trial 5'!C29,'Trial 6'!C29,'Trial 7'!C29,'Trial 8'!C29)</f>
        <v>1116.9504695824151</v>
      </c>
      <c r="D116" s="53">
        <f ca="1">SUM('Trial 1'!D29,'Trial 2'!D29,'Trial 3'!D29,'Trial 4'!D29,'Trial 5'!D29,'Trial 6'!D29,'Trial 7'!D29,'Trial 8'!D29)</f>
        <v>1114.1006387278981</v>
      </c>
      <c r="E116" s="53">
        <f ca="1">SUM('Trial 1'!E29,'Trial 2'!E29,'Trial 3'!E29,'Trial 4'!E29,'Trial 5'!E29,'Trial 6'!E29,'Trial 7'!E29,'Trial 8'!E29)</f>
        <v>1111.5550281767469</v>
      </c>
      <c r="F116" s="53">
        <f ca="1">SUM('Trial 1'!F29,'Trial 2'!F29,'Trial 3'!F29,'Trial 4'!F29,'Trial 5'!F29,'Trial 6'!F29,'Trial 7'!F29,'Trial 8'!F29)</f>
        <v>1108.6676194883332</v>
      </c>
      <c r="G116" s="53">
        <f ca="1">SUM('Trial 1'!G29,'Trial 2'!G29,'Trial 3'!G29,'Trial 4'!G29,'Trial 5'!G29,'Trial 6'!G29,'Trial 7'!G29,'Trial 8'!G29)</f>
        <v>1106.1852411861939</v>
      </c>
      <c r="H116" s="53">
        <f ca="1">SUM('Trial 1'!H29,'Trial 2'!H29,'Trial 3'!H29,'Trial 4'!H29,'Trial 5'!H29,'Trial 6'!H29,'Trial 7'!H29,'Trial 8'!H29)</f>
        <v>1103.4449017820039</v>
      </c>
      <c r="I116" s="53">
        <f ca="1">SUM('Trial 1'!I29,'Trial 2'!I29,'Trial 3'!I29,'Trial 4'!I29,'Trial 5'!I29,'Trial 6'!I29,'Trial 7'!I29,'Trial 8'!I29)</f>
        <v>1100.6724995435961</v>
      </c>
      <c r="J116" s="53">
        <f ca="1">SUM('Trial 1'!J29,'Trial 2'!J29,'Trial 3'!J29,'Trial 4'!J29,'Trial 5'!J29,'Trial 6'!J29,'Trial 7'!J29,'Trial 8'!J29)</f>
        <v>1098.2978994839418</v>
      </c>
      <c r="K116" s="53">
        <f ca="1">SUM('Trial 1'!K29,'Trial 2'!K29,'Trial 3'!K29,'Trial 4'!K29,'Trial 5'!K29,'Trial 6'!K29,'Trial 7'!K29,'Trial 8'!K29)</f>
        <v>1095.8216104665601</v>
      </c>
      <c r="L116" s="53">
        <f ca="1">SUM('Trial 1'!L29,'Trial 2'!L29,'Trial 3'!L29,'Trial 4'!L29,'Trial 5'!L29,'Trial 6'!L29,'Trial 7'!L29,'Trial 8'!L29)</f>
        <v>1093.5557420716882</v>
      </c>
      <c r="M116" s="53">
        <f ca="1">SUM('Trial 1'!M29,'Trial 2'!M29,'Trial 3'!M29,'Trial 4'!M29,'Trial 5'!M29,'Trial 6'!M29,'Trial 7'!M29,'Trial 8'!M29)</f>
        <v>1091.0445620345715</v>
      </c>
      <c r="N116" s="54">
        <f ca="1">SUM(B116:M116)</f>
        <v>13260.296212543948</v>
      </c>
      <c r="O116" s="53">
        <f ca="1">SUM('Trial 1'!O29,'Trial 2'!O29,'Trial 3'!O29,'Trial 4'!O29,'Trial 5'!O29,'Trial 6'!O29,'Trial 7'!O29,'Trial 8'!O29)</f>
        <v>1088.5889870413448</v>
      </c>
      <c r="P116" s="53">
        <f ca="1">SUM('Trial 1'!P29,'Trial 2'!P29,'Trial 3'!P29,'Trial 4'!P29,'Trial 5'!P29,'Trial 6'!P29,'Trial 7'!P29,'Trial 8'!P29)</f>
        <v>1086.2794103102876</v>
      </c>
      <c r="Q116" s="53">
        <f ca="1">SUM('Trial 1'!Q29,'Trial 2'!Q29,'Trial 3'!Q29,'Trial 4'!Q29,'Trial 5'!Q29,'Trial 6'!Q29,'Trial 7'!Q29,'Trial 8'!Q29)</f>
        <v>1083.8697352790173</v>
      </c>
      <c r="R116" s="53">
        <f ca="1">SUM('Trial 1'!R29,'Trial 2'!R29,'Trial 3'!R29,'Trial 4'!R29,'Trial 5'!R29,'Trial 6'!R29,'Trial 7'!R29,'Trial 8'!R29)</f>
        <v>1081.4861599789515</v>
      </c>
      <c r="S116" s="53">
        <f ca="1">SUM('Trial 1'!S29,'Trial 2'!S29,'Trial 3'!S29,'Trial 4'!S29,'Trial 5'!S29,'Trial 6'!S29,'Trial 7'!S29,'Trial 8'!S29)</f>
        <v>1079.1110215803149</v>
      </c>
      <c r="T116" s="53">
        <f ca="1">SUM('Trial 1'!T29,'Trial 2'!T29,'Trial 3'!T29,'Trial 4'!T29,'Trial 5'!T29,'Trial 6'!T29,'Trial 7'!T29,'Trial 8'!T29)</f>
        <v>1076.8215997926006</v>
      </c>
      <c r="U116" s="53">
        <f ca="1">SUM('Trial 1'!U29,'Trial 2'!U29,'Trial 3'!U29,'Trial 4'!U29,'Trial 5'!U29,'Trial 6'!U29,'Trial 7'!U29,'Trial 8'!U29)</f>
        <v>1074.6018739281724</v>
      </c>
      <c r="V116" s="53">
        <f ca="1">SUM('Trial 1'!V29,'Trial 2'!V29,'Trial 3'!V29,'Trial 4'!V29,'Trial 5'!V29,'Trial 6'!V29,'Trial 7'!V29,'Trial 8'!V29)</f>
        <v>1072.3495054859707</v>
      </c>
      <c r="W116" s="53">
        <f ca="1">SUM('Trial 1'!W29,'Trial 2'!W29,'Trial 3'!W29,'Trial 4'!W29,'Trial 5'!W29,'Trial 6'!W29,'Trial 7'!W29,'Trial 8'!W29)</f>
        <v>1069.9694844292267</v>
      </c>
      <c r="X116" s="53">
        <f ca="1">SUM('Trial 1'!X29,'Trial 2'!X29,'Trial 3'!X29,'Trial 4'!X29,'Trial 5'!X29,'Trial 6'!X29,'Trial 7'!X29,'Trial 8'!X29)</f>
        <v>1067.8672440252021</v>
      </c>
      <c r="Y116" s="53">
        <f ca="1">SUM('Trial 1'!Y29,'Trial 2'!Y29,'Trial 3'!Y29,'Trial 4'!Y29,'Trial 5'!Y29,'Trial 6'!Y29,'Trial 7'!Y29,'Trial 8'!Y29)</f>
        <v>1065.9273411613838</v>
      </c>
      <c r="Z116" s="53">
        <f ca="1">SUM('Trial 1'!Z29,'Trial 2'!Z29,'Trial 3'!Z29,'Trial 4'!Z29,'Trial 5'!Z29,'Trial 6'!Z29,'Trial 7'!Z29,'Trial 8'!Z29)</f>
        <v>1063.7751474893876</v>
      </c>
      <c r="AA116" s="54">
        <f ca="1">SUM(O116:Z116)</f>
        <v>12910.647510501862</v>
      </c>
      <c r="AB116" s="53">
        <f ca="1">SUM('Trial 1'!AB29,'Trial 2'!AB29,'Trial 3'!AB29,'Trial 4'!AB29,'Trial 5'!AB29,'Trial 6'!AB29,'Trial 7'!AB29,'Trial 8'!AB29)</f>
        <v>1061.6768414350299</v>
      </c>
      <c r="AC116" s="53">
        <f ca="1">SUM('Trial 1'!AC29,'Trial 2'!AC29,'Trial 3'!AC29,'Trial 4'!AC29,'Trial 5'!AC29,'Trial 6'!AC29,'Trial 7'!AC29,'Trial 8'!AC29)</f>
        <v>1059.616606447988</v>
      </c>
      <c r="AD116" s="53">
        <f ca="1">SUM('Trial 1'!AD29,'Trial 2'!AD29,'Trial 3'!AD29,'Trial 4'!AD29,'Trial 5'!AD29,'Trial 6'!AD29,'Trial 7'!AD29,'Trial 8'!AD29)</f>
        <v>1057.4648618637784</v>
      </c>
      <c r="AE116" s="53">
        <f ca="1">SUM('Trial 1'!AE29,'Trial 2'!AE29,'Trial 3'!AE29,'Trial 4'!AE29,'Trial 5'!AE29,'Trial 6'!AE29,'Trial 7'!AE29,'Trial 8'!AE29)</f>
        <v>1055.4294231631661</v>
      </c>
      <c r="AF116" s="53">
        <f ca="1">SUM('Trial 1'!AF29,'Trial 2'!AF29,'Trial 3'!AF29,'Trial 4'!AF29,'Trial 5'!AF29,'Trial 6'!AF29,'Trial 7'!AF29,'Trial 8'!AF29)</f>
        <v>1053.2121924002458</v>
      </c>
      <c r="AG116" s="53">
        <f ca="1">SUM('Trial 1'!AG29,'Trial 2'!AG29,'Trial 3'!AG29,'Trial 4'!AG29,'Trial 5'!AG29,'Trial 6'!AG29,'Trial 7'!AG29,'Trial 8'!AG29)</f>
        <v>1051.4375202613314</v>
      </c>
      <c r="AH116" s="53">
        <f ca="1">SUM('Trial 1'!AH29,'Trial 2'!AH29,'Trial 3'!AH29,'Trial 4'!AH29,'Trial 5'!AH29,'Trial 6'!AH29,'Trial 7'!AH29,'Trial 8'!AH29)</f>
        <v>1049.416826724264</v>
      </c>
      <c r="AI116" s="53">
        <f ca="1">SUM('Trial 1'!AI29,'Trial 2'!AI29,'Trial 3'!AI29,'Trial 4'!AI29,'Trial 5'!AI29,'Trial 6'!AI29,'Trial 7'!AI29,'Trial 8'!AI29)</f>
        <v>1047.719385237252</v>
      </c>
      <c r="AJ116" s="53">
        <f ca="1">SUM('Trial 1'!AJ29,'Trial 2'!AJ29,'Trial 3'!AJ29,'Trial 4'!AJ29,'Trial 5'!AJ29,'Trial 6'!AJ29,'Trial 7'!AJ29,'Trial 8'!AJ29)</f>
        <v>1045.9880312989703</v>
      </c>
      <c r="AK116" s="53">
        <f ca="1">SUM('Trial 1'!AK29,'Trial 2'!AK29,'Trial 3'!AK29,'Trial 4'!AK29,'Trial 5'!AK29,'Trial 6'!AK29,'Trial 7'!AK29,'Trial 8'!AK29)</f>
        <v>1043.9449690356471</v>
      </c>
      <c r="AL116" s="53">
        <f ca="1">SUM('Trial 1'!AL29,'Trial 2'!AL29,'Trial 3'!AL29,'Trial 4'!AL29,'Trial 5'!AL29,'Trial 6'!AL29,'Trial 7'!AL29,'Trial 8'!AL29)</f>
        <v>1042.0458825816172</v>
      </c>
      <c r="AM116" s="53">
        <f ca="1">SUM('Trial 1'!AM29,'Trial 2'!AM29,'Trial 3'!AM29,'Trial 4'!AM29,'Trial 5'!AM29,'Trial 6'!AM29,'Trial 7'!AM29,'Trial 8'!AM29)</f>
        <v>1040.1519606770389</v>
      </c>
      <c r="AN116" s="54">
        <f ca="1">SUM(AB116:AM116)</f>
        <v>12608.10450112633</v>
      </c>
      <c r="AO116" s="53">
        <f ca="1">SUM('Trial 1'!AO29,'Trial 2'!AO29,'Trial 3'!AO29,'Trial 4'!AO29,'Trial 5'!AO29,'Trial 6'!AO29,'Trial 7'!AO29,'Trial 8'!AO29)</f>
        <v>1038.2748393866466</v>
      </c>
      <c r="AP116" s="53">
        <f ca="1">SUM('Trial 1'!AP29,'Trial 2'!AP29,'Trial 3'!AP29,'Trial 4'!AP29,'Trial 5'!AP29,'Trial 6'!AP29,'Trial 7'!AP29,'Trial 8'!AP29)</f>
        <v>1036.4860298648796</v>
      </c>
      <c r="AQ116" s="53">
        <f ca="1">SUM('Trial 1'!AQ29,'Trial 2'!AQ29,'Trial 3'!AQ29,'Trial 4'!AQ29,'Trial 5'!AQ29,'Trial 6'!AQ29,'Trial 7'!AQ29,'Trial 8'!AQ29)</f>
        <v>1034.7148976095439</v>
      </c>
      <c r="AR116" s="53">
        <f ca="1">SUM('Trial 1'!AR29,'Trial 2'!AR29,'Trial 3'!AR29,'Trial 4'!AR29,'Trial 5'!AR29,'Trial 6'!AR29,'Trial 7'!AR29,'Trial 8'!AR29)</f>
        <v>1033.1419143073754</v>
      </c>
      <c r="AS116" s="53">
        <f ca="1">SUM('Trial 1'!AS29,'Trial 2'!AS29,'Trial 3'!AS29,'Trial 4'!AS29,'Trial 5'!AS29,'Trial 6'!AS29,'Trial 7'!AS29,'Trial 8'!AS29)</f>
        <v>1031.3027652870269</v>
      </c>
      <c r="AT116" s="53">
        <f ca="1">SUM('Trial 1'!AT29,'Trial 2'!AT29,'Trial 3'!AT29,'Trial 4'!AT29,'Trial 5'!AT29,'Trial 6'!AT29,'Trial 7'!AT29,'Trial 8'!AT29)</f>
        <v>1029.5052878563181</v>
      </c>
      <c r="AU116" s="53">
        <f ca="1">SUM('Trial 1'!AU29,'Trial 2'!AU29,'Trial 3'!AU29,'Trial 4'!AU29,'Trial 5'!AU29,'Trial 6'!AU29,'Trial 7'!AU29,'Trial 8'!AU29)</f>
        <v>1027.5942127767134</v>
      </c>
      <c r="AV116" s="53">
        <f ca="1">SUM('Trial 1'!AV29,'Trial 2'!AV29,'Trial 3'!AV29,'Trial 4'!AV29,'Trial 5'!AV29,'Trial 6'!AV29,'Trial 7'!AV29,'Trial 8'!AV29)</f>
        <v>1025.8025556968055</v>
      </c>
      <c r="AW116" s="53">
        <f ca="1">SUM('Trial 1'!AW29,'Trial 2'!AW29,'Trial 3'!AW29,'Trial 4'!AW29,'Trial 5'!AW29,'Trial 6'!AW29,'Trial 7'!AW29,'Trial 8'!AW29)</f>
        <v>1024.2653175874882</v>
      </c>
      <c r="AX116" s="53">
        <f ca="1">SUM('Trial 1'!AX29,'Trial 2'!AX29,'Trial 3'!AX29,'Trial 4'!AX29,'Trial 5'!AX29,'Trial 6'!AX29,'Trial 7'!AX29,'Trial 8'!AX29)</f>
        <v>1022.7227607452747</v>
      </c>
      <c r="AY116" s="53">
        <f ca="1">SUM('Trial 1'!AY29,'Trial 2'!AY29,'Trial 3'!AY29,'Trial 4'!AY29,'Trial 5'!AY29,'Trial 6'!AY29,'Trial 7'!AY29,'Trial 8'!AY29)</f>
        <v>1021.1770031700942</v>
      </c>
      <c r="AZ116" s="53">
        <f ca="1">SUM('Trial 1'!AZ29,'Trial 2'!AZ29,'Trial 3'!AZ29,'Trial 4'!AZ29,'Trial 5'!AZ29,'Trial 6'!AZ29,'Trial 7'!AZ29,'Trial 8'!AZ29)</f>
        <v>1019.4256744575198</v>
      </c>
      <c r="BA116" s="54">
        <f ca="1">SUM(AO116:AZ116)</f>
        <v>12344.413258745686</v>
      </c>
      <c r="BB116" s="53">
        <f ca="1">SUM('Trial 1'!BB29,'Trial 2'!BB29,'Trial 3'!BB29,'Trial 4'!BB29,'Trial 5'!BB29,'Trial 6'!BB29,'Trial 7'!BB29,'Trial 8'!BB29)</f>
        <v>1017.8234277781919</v>
      </c>
      <c r="BC116" s="53">
        <f ca="1">SUM('Trial 1'!BC29,'Trial 2'!BC29,'Trial 3'!BC29,'Trial 4'!BC29,'Trial 5'!BC29,'Trial 6'!BC29,'Trial 7'!BC29,'Trial 8'!BC29)</f>
        <v>1016.1394694751161</v>
      </c>
      <c r="BD116" s="53">
        <f ca="1">SUM('Trial 1'!BD29,'Trial 2'!BD29,'Trial 3'!BD29,'Trial 4'!BD29,'Trial 5'!BD29,'Trial 6'!BD29,'Trial 7'!BD29,'Trial 8'!BD29)</f>
        <v>1014.7509025500328</v>
      </c>
      <c r="BE116" s="53">
        <f ca="1">SUM('Trial 1'!BE29,'Trial 2'!BE29,'Trial 3'!BE29,'Trial 4'!BE29,'Trial 5'!BE29,'Trial 6'!BE29,'Trial 7'!BE29,'Trial 8'!BE29)</f>
        <v>1013.1604812280013</v>
      </c>
      <c r="BF116" s="53">
        <f ca="1">SUM('Trial 1'!BF29,'Trial 2'!BF29,'Trial 3'!BF29,'Trial 4'!BF29,'Trial 5'!BF29,'Trial 6'!BF29,'Trial 7'!BF29,'Trial 8'!BF29)</f>
        <v>1011.3788387029842</v>
      </c>
      <c r="BG116" s="53">
        <f ca="1">SUM('Trial 1'!BG29,'Trial 2'!BG29,'Trial 3'!BG29,'Trial 4'!BG29,'Trial 5'!BG29,'Trial 6'!BG29,'Trial 7'!BG29,'Trial 8'!BG29)</f>
        <v>1009.723563121408</v>
      </c>
      <c r="BH116" s="53">
        <f ca="1">SUM('Trial 1'!BH29,'Trial 2'!BH29,'Trial 3'!BH29,'Trial 4'!BH29,'Trial 5'!BH29,'Trial 6'!BH29,'Trial 7'!BH29,'Trial 8'!BH29)</f>
        <v>1008.2526077864686</v>
      </c>
      <c r="BI116" s="53">
        <f ca="1">SUM('Trial 1'!BI29,'Trial 2'!BI29,'Trial 3'!BI29,'Trial 4'!BI29,'Trial 5'!BI29,'Trial 6'!BI29,'Trial 7'!BI29,'Trial 8'!BI29)</f>
        <v>1006.7691815411167</v>
      </c>
      <c r="BJ116" s="53">
        <f ca="1">SUM('Trial 1'!BJ29,'Trial 2'!BJ29,'Trial 3'!BJ29,'Trial 4'!BJ29,'Trial 5'!BJ29,'Trial 6'!BJ29,'Trial 7'!BJ29,'Trial 8'!BJ29)</f>
        <v>1005.1500632861342</v>
      </c>
      <c r="BK116" s="53">
        <f ca="1">SUM('Trial 1'!BK29,'Trial 2'!BK29,'Trial 3'!BK29,'Trial 4'!BK29,'Trial 5'!BK29,'Trial 6'!BK29,'Trial 7'!BK29,'Trial 8'!BK29)</f>
        <v>1003.8039088206643</v>
      </c>
      <c r="BL116" s="53">
        <f ca="1">SUM('Trial 1'!BL29,'Trial 2'!BL29,'Trial 3'!BL29,'Trial 4'!BL29,'Trial 5'!BL29,'Trial 6'!BL29,'Trial 7'!BL29,'Trial 8'!BL29)</f>
        <v>1002.478756277946</v>
      </c>
      <c r="BM116" s="53">
        <f ca="1">SUM('Trial 1'!BM29,'Trial 2'!BM29,'Trial 3'!BM29,'Trial 4'!BM29,'Trial 5'!BM29,'Trial 6'!BM29,'Trial 7'!BM29,'Trial 8'!BM29)</f>
        <v>1000.8397175945217</v>
      </c>
      <c r="BN116" s="54">
        <f ca="1">SUM(BB116:BM116)</f>
        <v>12110.270918162585</v>
      </c>
      <c r="BO116" s="53">
        <f ca="1">SUM('Trial 1'!BO29,'Trial 2'!BO29,'Trial 3'!BO29,'Trial 4'!BO29,'Trial 5'!BO29,'Trial 6'!BO29,'Trial 7'!BO29,'Trial 8'!BO29)</f>
        <v>999.44500265785257</v>
      </c>
      <c r="BP116" s="53">
        <f ca="1">SUM('Trial 1'!BP29,'Trial 2'!BP29,'Trial 3'!BP29,'Trial 4'!BP29,'Trial 5'!BP29,'Trial 6'!BP29,'Trial 7'!BP29,'Trial 8'!BP29)</f>
        <v>998.15443950315148</v>
      </c>
      <c r="BQ116" s="53">
        <f ca="1">SUM('Trial 1'!BQ29,'Trial 2'!BQ29,'Trial 3'!BQ29,'Trial 4'!BQ29,'Trial 5'!BQ29,'Trial 6'!BQ29,'Trial 7'!BQ29,'Trial 8'!BQ29)</f>
        <v>996.87970410398577</v>
      </c>
      <c r="BR116" s="53">
        <f ca="1">SUM('Trial 1'!BR29,'Trial 2'!BR29,'Trial 3'!BR29,'Trial 4'!BR29,'Trial 5'!BR29,'Trial 6'!BR29,'Trial 7'!BR29,'Trial 8'!BR29)</f>
        <v>995.25632739427067</v>
      </c>
      <c r="BS116" s="53">
        <f ca="1">SUM('Trial 1'!BS29,'Trial 2'!BS29,'Trial 3'!BS29,'Trial 4'!BS29,'Trial 5'!BS29,'Trial 6'!BS29,'Trial 7'!BS29,'Trial 8'!BS29)</f>
        <v>993.78582324753154</v>
      </c>
      <c r="BT116" s="53">
        <f ca="1">SUM('Trial 1'!BT29,'Trial 2'!BT29,'Trial 3'!BT29,'Trial 4'!BT29,'Trial 5'!BT29,'Trial 6'!BT29,'Trial 7'!BT29,'Trial 8'!BT29)</f>
        <v>992.17715004504225</v>
      </c>
      <c r="BU116" s="53">
        <f ca="1">SUM('Trial 1'!BU29,'Trial 2'!BU29,'Trial 3'!BU29,'Trial 4'!BU29,'Trial 5'!BU29,'Trial 6'!BU29,'Trial 7'!BU29,'Trial 8'!BU29)</f>
        <v>990.8835217327636</v>
      </c>
      <c r="BV116" s="53">
        <f ca="1">SUM('Trial 1'!BV29,'Trial 2'!BV29,'Trial 3'!BV29,'Trial 4'!BV29,'Trial 5'!BV29,'Trial 6'!BV29,'Trial 7'!BV29,'Trial 8'!BV29)</f>
        <v>989.35469308275151</v>
      </c>
      <c r="BW116" s="53">
        <f ca="1">SUM('Trial 1'!BW29,'Trial 2'!BW29,'Trial 3'!BW29,'Trial 4'!BW29,'Trial 5'!BW29,'Trial 6'!BW29,'Trial 7'!BW29,'Trial 8'!BW29)</f>
        <v>987.82977421567216</v>
      </c>
      <c r="BX116" s="53">
        <f ca="1">SUM('Trial 1'!BX29,'Trial 2'!BX29,'Trial 3'!BX29,'Trial 4'!BX29,'Trial 5'!BX29,'Trial 6'!BX29,'Trial 7'!BX29,'Trial 8'!BX29)</f>
        <v>986.43969910723638</v>
      </c>
      <c r="BY116" s="53">
        <f ca="1">SUM('Trial 1'!BY29,'Trial 2'!BY29,'Trial 3'!BY29,'Trial 4'!BY29,'Trial 5'!BY29,'Trial 6'!BY29,'Trial 7'!BY29,'Trial 8'!BY29)</f>
        <v>985.01965443624067</v>
      </c>
      <c r="BZ116" s="53">
        <f ca="1">SUM('Trial 1'!BZ29,'Trial 2'!BZ29,'Trial 3'!BZ29,'Trial 4'!BZ29,'Trial 5'!BZ29,'Trial 6'!BZ29,'Trial 7'!BZ29,'Trial 8'!BZ29)</f>
        <v>983.55269883563642</v>
      </c>
      <c r="CA116" s="54">
        <f ca="1">SUM(BO116:BZ116)</f>
        <v>11898.778488362135</v>
      </c>
      <c r="CB116" s="53">
        <f ca="1">SUM('Trial 1'!CB29,'Trial 2'!CB29,'Trial 3'!CB29,'Trial 4'!CB29,'Trial 5'!CB29,'Trial 6'!CB29,'Trial 7'!CB29,'Trial 8'!CB29)</f>
        <v>982.44825368514523</v>
      </c>
      <c r="CC116" s="53">
        <f ca="1">SUM('Trial 1'!CC29,'Trial 2'!CC29,'Trial 3'!CC29,'Trial 4'!CC29,'Trial 5'!CC29,'Trial 6'!CC29,'Trial 7'!CC29,'Trial 8'!CC29)</f>
        <v>981.13378386632098</v>
      </c>
      <c r="CD116" s="53">
        <f ca="1">SUM('Trial 1'!CD29,'Trial 2'!CD29,'Trial 3'!CD29,'Trial 4'!CD29,'Trial 5'!CD29,'Trial 6'!CD29,'Trial 7'!CD29,'Trial 8'!CD29)</f>
        <v>980.06612978355952</v>
      </c>
      <c r="CE116" s="53">
        <f ca="1">SUM('Trial 1'!CE29,'Trial 2'!CE29,'Trial 3'!CE29,'Trial 4'!CE29,'Trial 5'!CE29,'Trial 6'!CE29,'Trial 7'!CE29,'Trial 8'!CE29)</f>
        <v>978.8401859520875</v>
      </c>
      <c r="CF116" s="53">
        <f ca="1">SUM('Trial 1'!CF29,'Trial 2'!CF29,'Trial 3'!CF29,'Trial 4'!CF29,'Trial 5'!CF29,'Trial 6'!CF29,'Trial 7'!CF29,'Trial 8'!CF29)</f>
        <v>977.52683760980085</v>
      </c>
      <c r="CG116" s="53">
        <f ca="1">SUM('Trial 1'!CG29,'Trial 2'!CG29,'Trial 3'!CG29,'Trial 4'!CG29,'Trial 5'!CG29,'Trial 6'!CG29,'Trial 7'!CG29,'Trial 8'!CG29)</f>
        <v>976.23564312829569</v>
      </c>
      <c r="CH116" s="53">
        <f ca="1">SUM('Trial 1'!CH29,'Trial 2'!CH29,'Trial 3'!CH29,'Trial 4'!CH29,'Trial 5'!CH29,'Trial 6'!CH29,'Trial 7'!CH29,'Trial 8'!CH29)</f>
        <v>975.05440540733014</v>
      </c>
      <c r="CI116" s="53">
        <f ca="1">SUM('Trial 1'!CI29,'Trial 2'!CI29,'Trial 3'!CI29,'Trial 4'!CI29,'Trial 5'!CI29,'Trial 6'!CI29,'Trial 7'!CI29,'Trial 8'!CI29)</f>
        <v>973.7394639475923</v>
      </c>
      <c r="CJ116" s="53">
        <f ca="1">SUM('Trial 1'!CJ29,'Trial 2'!CJ29,'Trial 3'!CJ29,'Trial 4'!CJ29,'Trial 5'!CJ29,'Trial 6'!CJ29,'Trial 7'!CJ29,'Trial 8'!CJ29)</f>
        <v>972.61432292943493</v>
      </c>
      <c r="CK116" s="53">
        <f ca="1">SUM('Trial 1'!CK29,'Trial 2'!CK29,'Trial 3'!CK29,'Trial 4'!CK29,'Trial 5'!CK29,'Trial 6'!CK29,'Trial 7'!CK29,'Trial 8'!CK29)</f>
        <v>971.37916277675868</v>
      </c>
      <c r="CL116" s="53">
        <f ca="1">SUM('Trial 1'!CL29,'Trial 2'!CL29,'Trial 3'!CL29,'Trial 4'!CL29,'Trial 5'!CL29,'Trial 6'!CL29,'Trial 7'!CL29,'Trial 8'!CL29)</f>
        <v>970.08139235647457</v>
      </c>
      <c r="CM116" s="53">
        <f ca="1">SUM('Trial 1'!CM29,'Trial 2'!CM29,'Trial 3'!CM29,'Trial 4'!CM29,'Trial 5'!CM29,'Trial 6'!CM29,'Trial 7'!CM29,'Trial 8'!CM29)</f>
        <v>968.61087240231143</v>
      </c>
      <c r="CN116" s="54">
        <f ca="1">SUM(CB116:CM116)</f>
        <v>11707.730453845112</v>
      </c>
      <c r="CO116" s="53">
        <f ca="1">SUM('Trial 1'!CO29,'Trial 2'!CO29,'Trial 3'!CO29,'Trial 4'!CO29,'Trial 5'!CO29,'Trial 6'!CO29,'Trial 7'!CO29,'Trial 8'!CO29)</f>
        <v>967.32067980799729</v>
      </c>
      <c r="CP116" s="53">
        <f ca="1">SUM('Trial 1'!CP29,'Trial 2'!CP29,'Trial 3'!CP29,'Trial 4'!CP29,'Trial 5'!CP29,'Trial 6'!CP29,'Trial 7'!CP29,'Trial 8'!CP29)</f>
        <v>966.33687074119371</v>
      </c>
      <c r="CQ116" s="53">
        <f ca="1">SUM('Trial 1'!CQ29,'Trial 2'!CQ29,'Trial 3'!CQ29,'Trial 4'!CQ29,'Trial 5'!CQ29,'Trial 6'!CQ29,'Trial 7'!CQ29,'Trial 8'!CQ29)</f>
        <v>965.17035755992958</v>
      </c>
      <c r="CR116" s="53">
        <f ca="1">SUM('Trial 1'!CR29,'Trial 2'!CR29,'Trial 3'!CR29,'Trial 4'!CR29,'Trial 5'!CR29,'Trial 6'!CR29,'Trial 7'!CR29,'Trial 8'!CR29)</f>
        <v>963.98846932390984</v>
      </c>
      <c r="CS116" s="53">
        <f ca="1">SUM('Trial 1'!CS29,'Trial 2'!CS29,'Trial 3'!CS29,'Trial 4'!CS29,'Trial 5'!CS29,'Trial 6'!CS29,'Trial 7'!CS29,'Trial 8'!CS29)</f>
        <v>962.94293831818527</v>
      </c>
      <c r="CT116" s="53">
        <f ca="1">SUM('Trial 1'!CT29,'Trial 2'!CT29,'Trial 3'!CT29,'Trial 4'!CT29,'Trial 5'!CT29,'Trial 6'!CT29,'Trial 7'!CT29,'Trial 8'!CT29)</f>
        <v>961.83293731720369</v>
      </c>
      <c r="CU116" s="53">
        <f ca="1">SUM('Trial 1'!CU29,'Trial 2'!CU29,'Trial 3'!CU29,'Trial 4'!CU29,'Trial 5'!CU29,'Trial 6'!CU29,'Trial 7'!CU29,'Trial 8'!CU29)</f>
        <v>960.73799586111033</v>
      </c>
      <c r="CV116" s="53">
        <f ca="1">SUM('Trial 1'!CV29,'Trial 2'!CV29,'Trial 3'!CV29,'Trial 4'!CV29,'Trial 5'!CV29,'Trial 6'!CV29,'Trial 7'!CV29,'Trial 8'!CV29)</f>
        <v>959.52807878354622</v>
      </c>
      <c r="CW116" s="53">
        <f ca="1">SUM('Trial 1'!CW29,'Trial 2'!CW29,'Trial 3'!CW29,'Trial 4'!CW29,'Trial 5'!CW29,'Trial 6'!CW29,'Trial 7'!CW29,'Trial 8'!CW29)</f>
        <v>958.33662220397775</v>
      </c>
      <c r="CX116" s="53">
        <f ca="1">SUM('Trial 1'!CX29,'Trial 2'!CX29,'Trial 3'!CX29,'Trial 4'!CX29,'Trial 5'!CX29,'Trial 6'!CX29,'Trial 7'!CX29,'Trial 8'!CX29)</f>
        <v>957.096716352469</v>
      </c>
      <c r="CY116" s="53">
        <f ca="1">SUM('Trial 1'!CY29,'Trial 2'!CY29,'Trial 3'!CY29,'Trial 4'!CY29,'Trial 5'!CY29,'Trial 6'!CY29,'Trial 7'!CY29,'Trial 8'!CY29)</f>
        <v>956.15067423898131</v>
      </c>
      <c r="CZ116" s="53">
        <f ca="1">SUM('Trial 1'!CZ29,'Trial 2'!CZ29,'Trial 3'!CZ29,'Trial 4'!CZ29,'Trial 5'!CZ29,'Trial 6'!CZ29,'Trial 7'!CZ29,'Trial 8'!CZ29)</f>
        <v>955.16957002994604</v>
      </c>
      <c r="DA116" s="54">
        <f ca="1">SUM(CO116:CZ116)</f>
        <v>11534.61191053845</v>
      </c>
      <c r="DB116" s="53">
        <f ca="1">SUM('Trial 1'!DB29,'Trial 2'!DB29,'Trial 3'!DB29,'Trial 4'!DB29,'Trial 5'!DB29,'Trial 6'!DB29,'Trial 7'!DB29,'Trial 8'!DB29)</f>
        <v>954.43441132307623</v>
      </c>
      <c r="DC116" s="53">
        <f ca="1">SUM('Trial 1'!DC29,'Trial 2'!DC29,'Trial 3'!DC29,'Trial 4'!DC29,'Trial 5'!DC29,'Trial 6'!DC29,'Trial 7'!DC29,'Trial 8'!DC29)</f>
        <v>953.35053796050238</v>
      </c>
      <c r="DD116" s="53">
        <f ca="1">SUM('Trial 1'!DD29,'Trial 2'!DD29,'Trial 3'!DD29,'Trial 4'!DD29,'Trial 5'!DD29,'Trial 6'!DD29,'Trial 7'!DD29,'Trial 8'!DD29)</f>
        <v>952.43969925572765</v>
      </c>
      <c r="DE116" s="53">
        <f ca="1">SUM('Trial 1'!DE29,'Trial 2'!DE29,'Trial 3'!DE29,'Trial 4'!DE29,'Trial 5'!DE29,'Trial 6'!DE29,'Trial 7'!DE29,'Trial 8'!DE29)</f>
        <v>951.14732714501247</v>
      </c>
      <c r="DF116" s="53">
        <f ca="1">SUM('Trial 1'!DF29,'Trial 2'!DF29,'Trial 3'!DF29,'Trial 4'!DF29,'Trial 5'!DF29,'Trial 6'!DF29,'Trial 7'!DF29,'Trial 8'!DF29)</f>
        <v>950.21937815426315</v>
      </c>
      <c r="DG116" s="53">
        <f ca="1">SUM('Trial 1'!DG29,'Trial 2'!DG29,'Trial 3'!DG29,'Trial 4'!DG29,'Trial 5'!DG29,'Trial 6'!DG29,'Trial 7'!DG29,'Trial 8'!DG29)</f>
        <v>949.18355339664265</v>
      </c>
      <c r="DH116" s="53">
        <f ca="1">SUM('Trial 1'!DH29,'Trial 2'!DH29,'Trial 3'!DH29,'Trial 4'!DH29,'Trial 5'!DH29,'Trial 6'!DH29,'Trial 7'!DH29,'Trial 8'!DH29)</f>
        <v>948.01878563703849</v>
      </c>
      <c r="DI116" s="53">
        <f ca="1">SUM('Trial 1'!DI29,'Trial 2'!DI29,'Trial 3'!DI29,'Trial 4'!DI29,'Trial 5'!DI29,'Trial 6'!DI29,'Trial 7'!DI29,'Trial 8'!DI29)</f>
        <v>947.10662038017529</v>
      </c>
      <c r="DJ116" s="53">
        <f ca="1">SUM('Trial 1'!DJ29,'Trial 2'!DJ29,'Trial 3'!DJ29,'Trial 4'!DJ29,'Trial 5'!DJ29,'Trial 6'!DJ29,'Trial 7'!DJ29,'Trial 8'!DJ29)</f>
        <v>946.00783415654973</v>
      </c>
      <c r="DK116" s="53">
        <f ca="1">SUM('Trial 1'!DK29,'Trial 2'!DK29,'Trial 3'!DK29,'Trial 4'!DK29,'Trial 5'!DK29,'Trial 6'!DK29,'Trial 7'!DK29,'Trial 8'!DK29)</f>
        <v>945.20450136249497</v>
      </c>
      <c r="DL116" s="53">
        <f ca="1">SUM('Trial 1'!DL29,'Trial 2'!DL29,'Trial 3'!DL29,'Trial 4'!DL29,'Trial 5'!DL29,'Trial 6'!DL29,'Trial 7'!DL29,'Trial 8'!DL29)</f>
        <v>944.40257691734826</v>
      </c>
      <c r="DM116" s="53">
        <f ca="1">SUM('Trial 1'!DM29,'Trial 2'!DM29,'Trial 3'!DM29,'Trial 4'!DM29,'Trial 5'!DM29,'Trial 6'!DM29,'Trial 7'!DM29,'Trial 8'!DM29)</f>
        <v>943.49024733324302</v>
      </c>
      <c r="DN116" s="54">
        <f ca="1">SUM(DB116:DM116)</f>
        <v>11385.005473022073</v>
      </c>
      <c r="DO116" s="53">
        <f ca="1">SUM('Trial 1'!DO29,'Trial 2'!DO29,'Trial 3'!DO29,'Trial 4'!DO29,'Trial 5'!DO29,'Trial 6'!DO29,'Trial 7'!DO29,'Trial 8'!DO29)</f>
        <v>942.778276277646</v>
      </c>
      <c r="DP116" s="53">
        <f ca="1">SUM('Trial 1'!DP29,'Trial 2'!DP29,'Trial 3'!DP29,'Trial 4'!DP29,'Trial 5'!DP29,'Trial 6'!DP29,'Trial 7'!DP29,'Trial 8'!DP29)</f>
        <v>941.77405360448017</v>
      </c>
      <c r="DQ116" s="53">
        <f ca="1">SUM('Trial 1'!DQ29,'Trial 2'!DQ29,'Trial 3'!DQ29,'Trial 4'!DQ29,'Trial 5'!DQ29,'Trial 6'!DQ29,'Trial 7'!DQ29,'Trial 8'!DQ29)</f>
        <v>940.89694637031255</v>
      </c>
      <c r="DR116" s="53">
        <f ca="1">SUM('Trial 1'!DR29,'Trial 2'!DR29,'Trial 3'!DR29,'Trial 4'!DR29,'Trial 5'!DR29,'Trial 6'!DR29,'Trial 7'!DR29,'Trial 8'!DR29)</f>
        <v>940.08020741661346</v>
      </c>
      <c r="DS116" s="53">
        <f ca="1">SUM('Trial 1'!DS29,'Trial 2'!DS29,'Trial 3'!DS29,'Trial 4'!DS29,'Trial 5'!DS29,'Trial 6'!DS29,'Trial 7'!DS29,'Trial 8'!DS29)</f>
        <v>938.97195161918376</v>
      </c>
      <c r="DT116" s="53">
        <f ca="1">SUM('Trial 1'!DT29,'Trial 2'!DT29,'Trial 3'!DT29,'Trial 4'!DT29,'Trial 5'!DT29,'Trial 6'!DT29,'Trial 7'!DT29,'Trial 8'!DT29)</f>
        <v>937.94077840266266</v>
      </c>
      <c r="DU116" s="53">
        <f ca="1">SUM('Trial 1'!DU29,'Trial 2'!DU29,'Trial 3'!DU29,'Trial 4'!DU29,'Trial 5'!DU29,'Trial 6'!DU29,'Trial 7'!DU29,'Trial 8'!DU29)</f>
        <v>937.07464380715192</v>
      </c>
      <c r="DV116" s="53">
        <f ca="1">SUM('Trial 1'!DV29,'Trial 2'!DV29,'Trial 3'!DV29,'Trial 4'!DV29,'Trial 5'!DV29,'Trial 6'!DV29,'Trial 7'!DV29,'Trial 8'!DV29)</f>
        <v>936.20829098481374</v>
      </c>
      <c r="DW116" s="53">
        <f ca="1">SUM('Trial 1'!DW29,'Trial 2'!DW29,'Trial 3'!DW29,'Trial 4'!DW29,'Trial 5'!DW29,'Trial 6'!DW29,'Trial 7'!DW29,'Trial 8'!DW29)</f>
        <v>935.41765989418514</v>
      </c>
      <c r="DX116" s="53">
        <f ca="1">SUM('Trial 1'!DX29,'Trial 2'!DX29,'Trial 3'!DX29,'Trial 4'!DX29,'Trial 5'!DX29,'Trial 6'!DX29,'Trial 7'!DX29,'Trial 8'!DX29)</f>
        <v>934.36432424616851</v>
      </c>
      <c r="DY116" s="53">
        <f ca="1">SUM('Trial 1'!DY29,'Trial 2'!DY29,'Trial 3'!DY29,'Trial 4'!DY29,'Trial 5'!DY29,'Trial 6'!DY29,'Trial 7'!DY29,'Trial 8'!DY29)</f>
        <v>933.48365279541417</v>
      </c>
      <c r="DZ116" s="53">
        <f ca="1">SUM('Trial 1'!DZ29,'Trial 2'!DZ29,'Trial 3'!DZ29,'Trial 4'!DZ29,'Trial 5'!DZ29,'Trial 6'!DZ29,'Trial 7'!DZ29,'Trial 8'!DZ29)</f>
        <v>932.56888511009618</v>
      </c>
      <c r="EA116" s="54">
        <f ca="1">SUM(DO116:DZ116)</f>
        <v>11251.559670528728</v>
      </c>
      <c r="EB116" s="53">
        <f ca="1">SUM('Trial 1'!EB29,'Trial 2'!EB29,'Trial 3'!EB29,'Trial 4'!EB29,'Trial 5'!EB29,'Trial 6'!EB29,'Trial 7'!EB29,'Trial 8'!EB29)</f>
        <v>931.77806663398076</v>
      </c>
      <c r="EC116" s="53">
        <f ca="1">SUM('Trial 1'!EC29,'Trial 2'!EC29,'Trial 3'!EC29,'Trial 4'!EC29,'Trial 5'!EC29,'Trial 6'!EC29,'Trial 7'!EC29,'Trial 8'!EC29)</f>
        <v>931.02448164329462</v>
      </c>
      <c r="ED116" s="53">
        <f ca="1">SUM('Trial 1'!ED29,'Trial 2'!ED29,'Trial 3'!ED29,'Trial 4'!ED29,'Trial 5'!ED29,'Trial 6'!ED29,'Trial 7'!ED29,'Trial 8'!ED29)</f>
        <v>930.28712079596528</v>
      </c>
      <c r="EE116" s="53">
        <f ca="1">SUM('Trial 1'!EE29,'Trial 2'!EE29,'Trial 3'!EE29,'Trial 4'!EE29,'Trial 5'!EE29,'Trial 6'!EE29,'Trial 7'!EE29,'Trial 8'!EE29)</f>
        <v>929.25814653787722</v>
      </c>
      <c r="EF116" s="53">
        <f ca="1">SUM('Trial 1'!EF29,'Trial 2'!EF29,'Trial 3'!EF29,'Trial 4'!EF29,'Trial 5'!EF29,'Trial 6'!EF29,'Trial 7'!EF29,'Trial 8'!EF29)</f>
        <v>928.41183713700161</v>
      </c>
      <c r="EG116" s="53">
        <f ca="1">SUM('Trial 1'!EG29,'Trial 2'!EG29,'Trial 3'!EG29,'Trial 4'!EG29,'Trial 5'!EG29,'Trial 6'!EG29,'Trial 7'!EG29,'Trial 8'!EG29)</f>
        <v>927.49881172976154</v>
      </c>
      <c r="EH116" s="53">
        <f ca="1">SUM('Trial 1'!EH29,'Trial 2'!EH29,'Trial 3'!EH29,'Trial 4'!EH29,'Trial 5'!EH29,'Trial 6'!EH29,'Trial 7'!EH29,'Trial 8'!EH29)</f>
        <v>926.64168745120196</v>
      </c>
      <c r="EI116" s="53">
        <f ca="1">SUM('Trial 1'!EI29,'Trial 2'!EI29,'Trial 3'!EI29,'Trial 4'!EI29,'Trial 5'!EI29,'Trial 6'!EI29,'Trial 7'!EI29,'Trial 8'!EI29)</f>
        <v>925.78846253727306</v>
      </c>
      <c r="EJ116" s="53">
        <f ca="1">SUM('Trial 1'!EJ29,'Trial 2'!EJ29,'Trial 3'!EJ29,'Trial 4'!EJ29,'Trial 5'!EJ29,'Trial 6'!EJ29,'Trial 7'!EJ29,'Trial 8'!EJ29)</f>
        <v>925.07362112029796</v>
      </c>
      <c r="EK116" s="53">
        <f ca="1">SUM('Trial 1'!EK29,'Trial 2'!EK29,'Trial 3'!EK29,'Trial 4'!EK29,'Trial 5'!EK29,'Trial 6'!EK29,'Trial 7'!EK29,'Trial 8'!EK29)</f>
        <v>924.35976060015753</v>
      </c>
      <c r="EL116" s="53">
        <f ca="1">SUM('Trial 1'!EL29,'Trial 2'!EL29,'Trial 3'!EL29,'Trial 4'!EL29,'Trial 5'!EL29,'Trial 6'!EL29,'Trial 7'!EL29,'Trial 8'!EL29)</f>
        <v>923.58376805668206</v>
      </c>
      <c r="EM116" s="53">
        <f ca="1">SUM('Trial 1'!EM29,'Trial 2'!EM29,'Trial 3'!EM29,'Trial 4'!EM29,'Trial 5'!EM29,'Trial 6'!EM29,'Trial 7'!EM29,'Trial 8'!EM29)</f>
        <v>922.92956049772863</v>
      </c>
      <c r="EN116" s="54">
        <f ca="1">SUM(EB116:EM116)</f>
        <v>11126.635324741223</v>
      </c>
    </row>
    <row r="117" spans="1:144" ht="12.75" customHeight="1" x14ac:dyDescent="0.2">
      <c r="A117" s="2" t="str">
        <f>Labels!B34</f>
        <v>Short Expected Demand</v>
      </c>
    </row>
    <row r="118" spans="1:144" ht="12.75" customHeight="1" x14ac:dyDescent="0.2">
      <c r="A118" s="47" t="str">
        <f>Labels!D96</f>
        <v>Trials</v>
      </c>
      <c r="B118" s="19" t="str">
        <f>ZZZ__FnCalls!F7</f>
        <v>MMM 2010</v>
      </c>
      <c r="C118" s="20" t="str">
        <f>ZZZ__FnCalls!F8</f>
        <v>MMM 2010</v>
      </c>
      <c r="D118" s="20" t="str">
        <f>ZZZ__FnCalls!F9</f>
        <v>MMM 2010</v>
      </c>
      <c r="E118" s="20" t="str">
        <f>ZZZ__FnCalls!F10</f>
        <v>MMM 2010</v>
      </c>
      <c r="F118" s="20" t="str">
        <f>ZZZ__FnCalls!F11</f>
        <v>MMM 2010</v>
      </c>
      <c r="G118" s="20" t="str">
        <f>ZZZ__FnCalls!F12</f>
        <v>MMM 2010</v>
      </c>
      <c r="H118" s="20" t="str">
        <f>ZZZ__FnCalls!F13</f>
        <v>MMM 2010</v>
      </c>
      <c r="I118" s="20" t="str">
        <f>ZZZ__FnCalls!F14</f>
        <v>MMM 2010</v>
      </c>
      <c r="J118" s="20" t="str">
        <f>ZZZ__FnCalls!F15</f>
        <v>MMM 2010</v>
      </c>
      <c r="K118" s="20" t="str">
        <f>ZZZ__FnCalls!F16</f>
        <v>MMM 2010</v>
      </c>
      <c r="L118" s="20" t="str">
        <f>ZZZ__FnCalls!F17</f>
        <v>MMM 2010</v>
      </c>
      <c r="M118" s="20" t="str">
        <f>ZZZ__FnCalls!F18</f>
        <v>MMM 2010</v>
      </c>
      <c r="N118" s="21" t="str">
        <f>ZZZ__FnCalls!H7</f>
        <v>2010</v>
      </c>
      <c r="O118" s="20" t="str">
        <f>ZZZ__FnCalls!F19</f>
        <v>MMM 2011</v>
      </c>
      <c r="P118" s="20" t="str">
        <f>ZZZ__FnCalls!F20</f>
        <v>MMM 2011</v>
      </c>
      <c r="Q118" s="20" t="str">
        <f>ZZZ__FnCalls!F21</f>
        <v>MMM 2011</v>
      </c>
      <c r="R118" s="20" t="str">
        <f>ZZZ__FnCalls!F22</f>
        <v>MMM 2011</v>
      </c>
      <c r="S118" s="20" t="str">
        <f>ZZZ__FnCalls!F23</f>
        <v>MMM 2011</v>
      </c>
      <c r="T118" s="20" t="str">
        <f>ZZZ__FnCalls!F24</f>
        <v>MMM 2011</v>
      </c>
      <c r="U118" s="20" t="str">
        <f>ZZZ__FnCalls!F25</f>
        <v>MMM 2011</v>
      </c>
      <c r="V118" s="20" t="str">
        <f>ZZZ__FnCalls!F26</f>
        <v>MMM 2011</v>
      </c>
      <c r="W118" s="20" t="str">
        <f>ZZZ__FnCalls!F27</f>
        <v>MMM 2011</v>
      </c>
      <c r="X118" s="20" t="str">
        <f>ZZZ__FnCalls!F28</f>
        <v>MMM 2011</v>
      </c>
      <c r="Y118" s="20" t="str">
        <f>ZZZ__FnCalls!F29</f>
        <v>MMM 2011</v>
      </c>
      <c r="Z118" s="20" t="str">
        <f>ZZZ__FnCalls!F30</f>
        <v>MMM 2011</v>
      </c>
      <c r="AA118" s="21" t="str">
        <f>ZZZ__FnCalls!H19</f>
        <v>2011</v>
      </c>
      <c r="AB118" s="20" t="str">
        <f>ZZZ__FnCalls!F31</f>
        <v>MMM 2012</v>
      </c>
      <c r="AC118" s="20" t="str">
        <f>ZZZ__FnCalls!F32</f>
        <v>MMM 2012</v>
      </c>
      <c r="AD118" s="20" t="str">
        <f>ZZZ__FnCalls!F33</f>
        <v>MMM 2012</v>
      </c>
      <c r="AE118" s="20" t="str">
        <f>ZZZ__FnCalls!F34</f>
        <v>MMM 2012</v>
      </c>
      <c r="AF118" s="20" t="str">
        <f>ZZZ__FnCalls!F35</f>
        <v>MMM 2012</v>
      </c>
      <c r="AG118" s="20" t="str">
        <f>ZZZ__FnCalls!F36</f>
        <v>MMM 2012</v>
      </c>
      <c r="AH118" s="20" t="str">
        <f>ZZZ__FnCalls!F37</f>
        <v>MMM 2012</v>
      </c>
      <c r="AI118" s="20" t="str">
        <f>ZZZ__FnCalls!F38</f>
        <v>MMM 2012</v>
      </c>
      <c r="AJ118" s="20" t="str">
        <f>ZZZ__FnCalls!F39</f>
        <v>MMM 2012</v>
      </c>
      <c r="AK118" s="20" t="str">
        <f>ZZZ__FnCalls!F40</f>
        <v>MMM 2012</v>
      </c>
      <c r="AL118" s="20" t="str">
        <f>ZZZ__FnCalls!F41</f>
        <v>MMM 2012</v>
      </c>
      <c r="AM118" s="20" t="str">
        <f>ZZZ__FnCalls!F42</f>
        <v>MMM 2012</v>
      </c>
      <c r="AN118" s="21" t="str">
        <f>ZZZ__FnCalls!H31</f>
        <v>2012</v>
      </c>
      <c r="AO118" s="20" t="str">
        <f>ZZZ__FnCalls!F43</f>
        <v>MMM 2013</v>
      </c>
      <c r="AP118" s="20" t="str">
        <f>ZZZ__FnCalls!F44</f>
        <v>MMM 2013</v>
      </c>
      <c r="AQ118" s="20" t="str">
        <f>ZZZ__FnCalls!F45</f>
        <v>MMM 2013</v>
      </c>
      <c r="AR118" s="20" t="str">
        <f>ZZZ__FnCalls!F46</f>
        <v>MMM 2013</v>
      </c>
      <c r="AS118" s="20" t="str">
        <f>ZZZ__FnCalls!F47</f>
        <v>MMM 2013</v>
      </c>
      <c r="AT118" s="20" t="str">
        <f>ZZZ__FnCalls!F48</f>
        <v>MMM 2013</v>
      </c>
      <c r="AU118" s="20" t="str">
        <f>ZZZ__FnCalls!F49</f>
        <v>MMM 2013</v>
      </c>
      <c r="AV118" s="20" t="str">
        <f>ZZZ__FnCalls!F50</f>
        <v>MMM 2013</v>
      </c>
      <c r="AW118" s="20" t="str">
        <f>ZZZ__FnCalls!F51</f>
        <v>MMM 2013</v>
      </c>
      <c r="AX118" s="20" t="str">
        <f>ZZZ__FnCalls!F52</f>
        <v>MMM 2013</v>
      </c>
      <c r="AY118" s="20" t="str">
        <f>ZZZ__FnCalls!F53</f>
        <v>MMM 2013</v>
      </c>
      <c r="AZ118" s="20" t="str">
        <f>ZZZ__FnCalls!F54</f>
        <v>MMM 2013</v>
      </c>
      <c r="BA118" s="21" t="str">
        <f>ZZZ__FnCalls!H43</f>
        <v>2013</v>
      </c>
      <c r="BB118" s="20" t="str">
        <f>ZZZ__FnCalls!F55</f>
        <v>MMM 2014</v>
      </c>
      <c r="BC118" s="20" t="str">
        <f>ZZZ__FnCalls!F56</f>
        <v>MMM 2014</v>
      </c>
      <c r="BD118" s="20" t="str">
        <f>ZZZ__FnCalls!F57</f>
        <v>MMM 2014</v>
      </c>
      <c r="BE118" s="20" t="str">
        <f>ZZZ__FnCalls!F58</f>
        <v>MMM 2014</v>
      </c>
      <c r="BF118" s="20" t="str">
        <f>ZZZ__FnCalls!F59</f>
        <v>MMM 2014</v>
      </c>
      <c r="BG118" s="20" t="str">
        <f>ZZZ__FnCalls!F60</f>
        <v>MMM 2014</v>
      </c>
      <c r="BH118" s="20" t="str">
        <f>ZZZ__FnCalls!F61</f>
        <v>MMM 2014</v>
      </c>
      <c r="BI118" s="20" t="str">
        <f>ZZZ__FnCalls!F62</f>
        <v>MMM 2014</v>
      </c>
      <c r="BJ118" s="20" t="str">
        <f>ZZZ__FnCalls!F63</f>
        <v>MMM 2014</v>
      </c>
      <c r="BK118" s="20" t="str">
        <f>ZZZ__FnCalls!F64</f>
        <v>MMM 2014</v>
      </c>
      <c r="BL118" s="20" t="str">
        <f>ZZZ__FnCalls!F65</f>
        <v>MMM 2014</v>
      </c>
      <c r="BM118" s="20" t="str">
        <f>ZZZ__FnCalls!F66</f>
        <v>MMM 2014</v>
      </c>
      <c r="BN118" s="21" t="str">
        <f>ZZZ__FnCalls!H55</f>
        <v>2014</v>
      </c>
      <c r="BO118" s="20" t="str">
        <f>ZZZ__FnCalls!F67</f>
        <v>MMM 2015</v>
      </c>
      <c r="BP118" s="20" t="str">
        <f>ZZZ__FnCalls!F68</f>
        <v>MMM 2015</v>
      </c>
      <c r="BQ118" s="20" t="str">
        <f>ZZZ__FnCalls!F69</f>
        <v>MMM 2015</v>
      </c>
      <c r="BR118" s="20" t="str">
        <f>ZZZ__FnCalls!F70</f>
        <v>MMM 2015</v>
      </c>
      <c r="BS118" s="20" t="str">
        <f>ZZZ__FnCalls!F71</f>
        <v>MMM 2015</v>
      </c>
      <c r="BT118" s="20" t="str">
        <f>ZZZ__FnCalls!F72</f>
        <v>MMM 2015</v>
      </c>
      <c r="BU118" s="20" t="str">
        <f>ZZZ__FnCalls!F73</f>
        <v>MMM 2015</v>
      </c>
      <c r="BV118" s="20" t="str">
        <f>ZZZ__FnCalls!F74</f>
        <v>MMM 2015</v>
      </c>
      <c r="BW118" s="20" t="str">
        <f>ZZZ__FnCalls!F75</f>
        <v>MMM 2015</v>
      </c>
      <c r="BX118" s="20" t="str">
        <f>ZZZ__FnCalls!F76</f>
        <v>MMM 2015</v>
      </c>
      <c r="BY118" s="20" t="str">
        <f>ZZZ__FnCalls!F77</f>
        <v>MMM 2015</v>
      </c>
      <c r="BZ118" s="20" t="str">
        <f>ZZZ__FnCalls!F78</f>
        <v>MMM 2015</v>
      </c>
      <c r="CA118" s="21" t="str">
        <f>ZZZ__FnCalls!H67</f>
        <v>2015</v>
      </c>
      <c r="CB118" s="20" t="str">
        <f>ZZZ__FnCalls!F79</f>
        <v>MMM 2016</v>
      </c>
      <c r="CC118" s="20" t="str">
        <f>ZZZ__FnCalls!F80</f>
        <v>MMM 2016</v>
      </c>
      <c r="CD118" s="20" t="str">
        <f>ZZZ__FnCalls!F81</f>
        <v>MMM 2016</v>
      </c>
      <c r="CE118" s="20" t="str">
        <f>ZZZ__FnCalls!F82</f>
        <v>MMM 2016</v>
      </c>
      <c r="CF118" s="20" t="str">
        <f>ZZZ__FnCalls!F83</f>
        <v>MMM 2016</v>
      </c>
      <c r="CG118" s="20" t="str">
        <f>ZZZ__FnCalls!F84</f>
        <v>MMM 2016</v>
      </c>
      <c r="CH118" s="20" t="str">
        <f>ZZZ__FnCalls!F85</f>
        <v>MMM 2016</v>
      </c>
      <c r="CI118" s="20" t="str">
        <f>ZZZ__FnCalls!F86</f>
        <v>MMM 2016</v>
      </c>
      <c r="CJ118" s="20" t="str">
        <f>ZZZ__FnCalls!F87</f>
        <v>MMM 2016</v>
      </c>
      <c r="CK118" s="20" t="str">
        <f>ZZZ__FnCalls!F88</f>
        <v>MMM 2016</v>
      </c>
      <c r="CL118" s="20" t="str">
        <f>ZZZ__FnCalls!F89</f>
        <v>MMM 2016</v>
      </c>
      <c r="CM118" s="20" t="str">
        <f>ZZZ__FnCalls!F90</f>
        <v>MMM 2016</v>
      </c>
      <c r="CN118" s="21" t="str">
        <f>ZZZ__FnCalls!H79</f>
        <v>2016</v>
      </c>
      <c r="CO118" s="20" t="str">
        <f>ZZZ__FnCalls!F91</f>
        <v>MMM 2017</v>
      </c>
      <c r="CP118" s="20" t="str">
        <f>ZZZ__FnCalls!F92</f>
        <v>MMM 2017</v>
      </c>
      <c r="CQ118" s="20" t="str">
        <f>ZZZ__FnCalls!F93</f>
        <v>MMM 2017</v>
      </c>
      <c r="CR118" s="20" t="str">
        <f>ZZZ__FnCalls!F94</f>
        <v>MMM 2017</v>
      </c>
      <c r="CS118" s="20" t="str">
        <f>ZZZ__FnCalls!F95</f>
        <v>MMM 2017</v>
      </c>
      <c r="CT118" s="20" t="str">
        <f>ZZZ__FnCalls!F96</f>
        <v>MMM 2017</v>
      </c>
      <c r="CU118" s="20" t="str">
        <f>ZZZ__FnCalls!F97</f>
        <v>MMM 2017</v>
      </c>
      <c r="CV118" s="20" t="str">
        <f>ZZZ__FnCalls!F98</f>
        <v>MMM 2017</v>
      </c>
      <c r="CW118" s="20" t="str">
        <f>ZZZ__FnCalls!F99</f>
        <v>MMM 2017</v>
      </c>
      <c r="CX118" s="20" t="str">
        <f>ZZZ__FnCalls!F100</f>
        <v>MMM 2017</v>
      </c>
      <c r="CY118" s="20" t="str">
        <f>ZZZ__FnCalls!F101</f>
        <v>MMM 2017</v>
      </c>
      <c r="CZ118" s="20" t="str">
        <f>ZZZ__FnCalls!F102</f>
        <v>MMM 2017</v>
      </c>
      <c r="DA118" s="21" t="str">
        <f>ZZZ__FnCalls!H91</f>
        <v>2017</v>
      </c>
      <c r="DB118" s="20" t="str">
        <f>ZZZ__FnCalls!F103</f>
        <v>MMM 2018</v>
      </c>
      <c r="DC118" s="20" t="str">
        <f>ZZZ__FnCalls!F104</f>
        <v>MMM 2018</v>
      </c>
      <c r="DD118" s="20" t="str">
        <f>ZZZ__FnCalls!F105</f>
        <v>MMM 2018</v>
      </c>
      <c r="DE118" s="20" t="str">
        <f>ZZZ__FnCalls!F106</f>
        <v>MMM 2018</v>
      </c>
      <c r="DF118" s="20" t="str">
        <f>ZZZ__FnCalls!F107</f>
        <v>MMM 2018</v>
      </c>
      <c r="DG118" s="20" t="str">
        <f>ZZZ__FnCalls!F108</f>
        <v>MMM 2018</v>
      </c>
      <c r="DH118" s="20" t="str">
        <f>ZZZ__FnCalls!F109</f>
        <v>MMM 2018</v>
      </c>
      <c r="DI118" s="20" t="str">
        <f>ZZZ__FnCalls!F110</f>
        <v>MMM 2018</v>
      </c>
      <c r="DJ118" s="20" t="str">
        <f>ZZZ__FnCalls!F111</f>
        <v>MMM 2018</v>
      </c>
      <c r="DK118" s="20" t="str">
        <f>ZZZ__FnCalls!F112</f>
        <v>MMM 2018</v>
      </c>
      <c r="DL118" s="20" t="str">
        <f>ZZZ__FnCalls!F113</f>
        <v>MMM 2018</v>
      </c>
      <c r="DM118" s="20" t="str">
        <f>ZZZ__FnCalls!F114</f>
        <v>MMM 2018</v>
      </c>
      <c r="DN118" s="21" t="str">
        <f>ZZZ__FnCalls!H103</f>
        <v>2018</v>
      </c>
      <c r="DO118" s="20" t="str">
        <f>ZZZ__FnCalls!F115</f>
        <v>MMM 2019</v>
      </c>
      <c r="DP118" s="20" t="str">
        <f>ZZZ__FnCalls!F116</f>
        <v>MMM 2019</v>
      </c>
      <c r="DQ118" s="20" t="str">
        <f>ZZZ__FnCalls!F117</f>
        <v>MMM 2019</v>
      </c>
      <c r="DR118" s="20" t="str">
        <f>ZZZ__FnCalls!F118</f>
        <v>MMM 2019</v>
      </c>
      <c r="DS118" s="20" t="str">
        <f>ZZZ__FnCalls!F119</f>
        <v>MMM 2019</v>
      </c>
      <c r="DT118" s="20" t="str">
        <f>ZZZ__FnCalls!F120</f>
        <v>MMM 2019</v>
      </c>
      <c r="DU118" s="20" t="str">
        <f>ZZZ__FnCalls!F121</f>
        <v>MMM 2019</v>
      </c>
      <c r="DV118" s="20" t="str">
        <f>ZZZ__FnCalls!F122</f>
        <v>MMM 2019</v>
      </c>
      <c r="DW118" s="20" t="str">
        <f>ZZZ__FnCalls!F123</f>
        <v>MMM 2019</v>
      </c>
      <c r="DX118" s="20" t="str">
        <f>ZZZ__FnCalls!F124</f>
        <v>MMM 2019</v>
      </c>
      <c r="DY118" s="20" t="str">
        <f>ZZZ__FnCalls!F125</f>
        <v>MMM 2019</v>
      </c>
      <c r="DZ118" s="20" t="str">
        <f>ZZZ__FnCalls!F126</f>
        <v>MMM 2019</v>
      </c>
      <c r="EA118" s="21" t="str">
        <f>ZZZ__FnCalls!H115</f>
        <v>2019</v>
      </c>
      <c r="EB118" s="20" t="str">
        <f>ZZZ__FnCalls!F127</f>
        <v>MMM 2020</v>
      </c>
      <c r="EC118" s="20" t="str">
        <f>ZZZ__FnCalls!F128</f>
        <v>MMM 2020</v>
      </c>
      <c r="ED118" s="20" t="str">
        <f>ZZZ__FnCalls!F129</f>
        <v>MMM 2020</v>
      </c>
      <c r="EE118" s="20" t="str">
        <f>ZZZ__FnCalls!F130</f>
        <v>MMM 2020</v>
      </c>
      <c r="EF118" s="20" t="str">
        <f>ZZZ__FnCalls!F131</f>
        <v>MMM 2020</v>
      </c>
      <c r="EG118" s="20" t="str">
        <f>ZZZ__FnCalls!F132</f>
        <v>MMM 2020</v>
      </c>
      <c r="EH118" s="20" t="str">
        <f>ZZZ__FnCalls!F133</f>
        <v>MMM 2020</v>
      </c>
      <c r="EI118" s="20" t="str">
        <f>ZZZ__FnCalls!F134</f>
        <v>MMM 2020</v>
      </c>
      <c r="EJ118" s="20" t="str">
        <f>ZZZ__FnCalls!F135</f>
        <v>MMM 2020</v>
      </c>
      <c r="EK118" s="20" t="str">
        <f>ZZZ__FnCalls!F136</f>
        <v>MMM 2020</v>
      </c>
      <c r="EL118" s="20" t="str">
        <f>ZZZ__FnCalls!F137</f>
        <v>MMM 2020</v>
      </c>
      <c r="EM118" s="20" t="str">
        <f>ZZZ__FnCalls!F138</f>
        <v>MMM 2020</v>
      </c>
      <c r="EN118" s="21" t="str">
        <f>ZZZ__FnCalls!H127</f>
        <v>2020</v>
      </c>
    </row>
    <row r="119" spans="1:144" ht="12.75" customHeight="1" x14ac:dyDescent="0.2">
      <c r="A119" s="7" t="str">
        <f>Labels!B96</f>
        <v>Trial 01</v>
      </c>
      <c r="B119" s="22">
        <f>'Trial 1'!B11</f>
        <v>1166666.6666666667</v>
      </c>
      <c r="C119" s="22">
        <f ca="1">'Trial 1'!C11</f>
        <v>1163111.2061757834</v>
      </c>
      <c r="D119" s="22">
        <f ca="1">'Trial 1'!D11</f>
        <v>1159550.6332850701</v>
      </c>
      <c r="E119" s="22">
        <f ca="1">'Trial 1'!E11</f>
        <v>1157175.8572713085</v>
      </c>
      <c r="F119" s="22">
        <f ca="1">'Trial 1'!F11</f>
        <v>1154196.9119040142</v>
      </c>
      <c r="G119" s="22">
        <f ca="1">'Trial 1'!G11</f>
        <v>1151058.4171254714</v>
      </c>
      <c r="H119" s="22">
        <f ca="1">'Trial 1'!H11</f>
        <v>1148256.830035999</v>
      </c>
      <c r="I119" s="22">
        <f ca="1">'Trial 1'!I11</f>
        <v>1146074.5808754305</v>
      </c>
      <c r="J119" s="22">
        <f ca="1">'Trial 1'!J11</f>
        <v>1143140.6390505517</v>
      </c>
      <c r="K119" s="22">
        <f ca="1">'Trial 1'!K11</f>
        <v>1141326.1940290267</v>
      </c>
      <c r="L119" s="22">
        <f ca="1">'Trial 1'!L11</f>
        <v>1138565.9154111638</v>
      </c>
      <c r="M119" s="22">
        <f ca="1">'Trial 1'!M11</f>
        <v>1136546.5261819458</v>
      </c>
      <c r="N119" s="23">
        <f ca="1">SUM('Trial 1'!B11:M11)</f>
        <v>13805670.378012432</v>
      </c>
      <c r="O119" s="22">
        <f ca="1">'Trial 1'!O11</f>
        <v>1133303.9347186582</v>
      </c>
      <c r="P119" s="22">
        <f ca="1">'Trial 1'!P11</f>
        <v>1130323.8980605786</v>
      </c>
      <c r="Q119" s="22">
        <f ca="1">'Trial 1'!Q11</f>
        <v>1128259.349719903</v>
      </c>
      <c r="R119" s="22">
        <f ca="1">'Trial 1'!R11</f>
        <v>1125292.6690323292</v>
      </c>
      <c r="S119" s="22">
        <f ca="1">'Trial 1'!S11</f>
        <v>1123247.7496450937</v>
      </c>
      <c r="T119" s="22">
        <f ca="1">'Trial 1'!T11</f>
        <v>1121198.1915432413</v>
      </c>
      <c r="U119" s="22">
        <f ca="1">'Trial 1'!U11</f>
        <v>1119046.2772262045</v>
      </c>
      <c r="V119" s="22">
        <f ca="1">'Trial 1'!V11</f>
        <v>1116805.7934986535</v>
      </c>
      <c r="W119" s="22">
        <f ca="1">'Trial 1'!W11</f>
        <v>1114998.7233603003</v>
      </c>
      <c r="X119" s="22">
        <f ca="1">'Trial 1'!X11</f>
        <v>1111944.6288197702</v>
      </c>
      <c r="Y119" s="22">
        <f ca="1">'Trial 1'!Y11</f>
        <v>1110122.6220356247</v>
      </c>
      <c r="Z119" s="22">
        <f ca="1">'Trial 1'!Z11</f>
        <v>1107602.1988632986</v>
      </c>
      <c r="AA119" s="23">
        <f ca="1">SUM('Trial 1'!O11:Z11)</f>
        <v>13442146.036523655</v>
      </c>
      <c r="AB119" s="22">
        <f ca="1">'Trial 1'!AB11</f>
        <v>1105253.0314364019</v>
      </c>
      <c r="AC119" s="22">
        <f ca="1">'Trial 1'!AC11</f>
        <v>1102977.1023557913</v>
      </c>
      <c r="AD119" s="22">
        <f ca="1">'Trial 1'!AD11</f>
        <v>1101089.0824812881</v>
      </c>
      <c r="AE119" s="22">
        <f ca="1">'Trial 1'!AE11</f>
        <v>1098744.2268290773</v>
      </c>
      <c r="AF119" s="22">
        <f ca="1">'Trial 1'!AF11</f>
        <v>1096842.9285368165</v>
      </c>
      <c r="AG119" s="22">
        <f ca="1">'Trial 1'!AG11</f>
        <v>1094466.7801311333</v>
      </c>
      <c r="AH119" s="22">
        <f ca="1">'Trial 1'!AH11</f>
        <v>1092323.3532392259</v>
      </c>
      <c r="AI119" s="22">
        <f ca="1">'Trial 1'!AI11</f>
        <v>1090193.8287712173</v>
      </c>
      <c r="AJ119" s="22">
        <f ca="1">'Trial 1'!AJ11</f>
        <v>1089042.2635433902</v>
      </c>
      <c r="AK119" s="22">
        <f ca="1">'Trial 1'!AK11</f>
        <v>1086763.20444576</v>
      </c>
      <c r="AL119" s="22">
        <f ca="1">'Trial 1'!AL11</f>
        <v>1085531.8232854924</v>
      </c>
      <c r="AM119" s="22">
        <f ca="1">'Trial 1'!AM11</f>
        <v>1083290.85586478</v>
      </c>
      <c r="AN119" s="23">
        <f ca="1">SUM('Trial 1'!AB11:AM11)</f>
        <v>13126518.480920374</v>
      </c>
      <c r="AO119" s="22">
        <f ca="1">'Trial 1'!AO11</f>
        <v>1080484.8380773985</v>
      </c>
      <c r="AP119" s="22">
        <f ca="1">'Trial 1'!AP11</f>
        <v>1078591.9872915242</v>
      </c>
      <c r="AQ119" s="22">
        <f ca="1">'Trial 1'!AQ11</f>
        <v>1076403.6982200632</v>
      </c>
      <c r="AR119" s="22">
        <f ca="1">'Trial 1'!AR11</f>
        <v>1074754.6767506006</v>
      </c>
      <c r="AS119" s="22">
        <f ca="1">'Trial 1'!AS11</f>
        <v>1072294.6912332743</v>
      </c>
      <c r="AT119" s="22">
        <f ca="1">'Trial 1'!AT11</f>
        <v>1070590.5644268654</v>
      </c>
      <c r="AU119" s="22">
        <f ca="1">'Trial 1'!AU11</f>
        <v>1068610.5845485954</v>
      </c>
      <c r="AV119" s="22">
        <f ca="1">'Trial 1'!AV11</f>
        <v>1066887.5978349645</v>
      </c>
      <c r="AW119" s="22">
        <f ca="1">'Trial 1'!AW11</f>
        <v>1065234.3179728119</v>
      </c>
      <c r="AX119" s="22">
        <f ca="1">'Trial 1'!AX11</f>
        <v>1063804.4247432353</v>
      </c>
      <c r="AY119" s="22">
        <f ca="1">'Trial 1'!AY11</f>
        <v>1062047.2266871419</v>
      </c>
      <c r="AZ119" s="22">
        <f ca="1">'Trial 1'!AZ11</f>
        <v>1059824.9847743153</v>
      </c>
      <c r="BA119" s="23">
        <f ca="1">SUM('Trial 1'!AO11:AZ11)</f>
        <v>12839529.59256079</v>
      </c>
      <c r="BB119" s="22">
        <f ca="1">'Trial 1'!BB11</f>
        <v>1058010.5711367393</v>
      </c>
      <c r="BC119" s="22">
        <f ca="1">'Trial 1'!BC11</f>
        <v>1056081.7668753995</v>
      </c>
      <c r="BD119" s="22">
        <f ca="1">'Trial 1'!BD11</f>
        <v>1055119.9161112432</v>
      </c>
      <c r="BE119" s="22">
        <f ca="1">'Trial 1'!BE11</f>
        <v>1053228.6414504282</v>
      </c>
      <c r="BF119" s="22">
        <f ca="1">'Trial 1'!BF11</f>
        <v>1051701.8376195997</v>
      </c>
      <c r="BG119" s="22">
        <f ca="1">'Trial 1'!BG11</f>
        <v>1050229.8692454121</v>
      </c>
      <c r="BH119" s="22">
        <f ca="1">'Trial 1'!BH11</f>
        <v>1049142.3960600486</v>
      </c>
      <c r="BI119" s="22">
        <f ca="1">'Trial 1'!BI11</f>
        <v>1047055.3773330176</v>
      </c>
      <c r="BJ119" s="22">
        <f ca="1">'Trial 1'!BJ11</f>
        <v>1045232.3502522481</v>
      </c>
      <c r="BK119" s="22">
        <f ca="1">'Trial 1'!BK11</f>
        <v>1043297.8798923573</v>
      </c>
      <c r="BL119" s="22">
        <f ca="1">'Trial 1'!BL11</f>
        <v>1041537.7819959009</v>
      </c>
      <c r="BM119" s="22">
        <f ca="1">'Trial 1'!BM11</f>
        <v>1039297.8570021107</v>
      </c>
      <c r="BN119" s="23">
        <f ca="1">SUM('Trial 1'!BB11:BM11)</f>
        <v>12589936.244974507</v>
      </c>
      <c r="BO119" s="22">
        <f ca="1">'Trial 1'!BO11</f>
        <v>1037512.227530204</v>
      </c>
      <c r="BP119" s="22">
        <f ca="1">'Trial 1'!BP11</f>
        <v>1036188.2520965034</v>
      </c>
      <c r="BQ119" s="22">
        <f ca="1">'Trial 1'!BQ11</f>
        <v>1035366.8194002297</v>
      </c>
      <c r="BR119" s="22">
        <f ca="1">'Trial 1'!BR11</f>
        <v>1034177.7019113639</v>
      </c>
      <c r="BS119" s="22">
        <f ca="1">'Trial 1'!BS11</f>
        <v>1032924.8035841588</v>
      </c>
      <c r="BT119" s="22">
        <f ca="1">'Trial 1'!BT11</f>
        <v>1030706.5328098263</v>
      </c>
      <c r="BU119" s="22">
        <f ca="1">'Trial 1'!BU11</f>
        <v>1029053.7743799344</v>
      </c>
      <c r="BV119" s="22">
        <f ca="1">'Trial 1'!BV11</f>
        <v>1027825.0187780581</v>
      </c>
      <c r="BW119" s="22">
        <f ca="1">'Trial 1'!BW11</f>
        <v>1026004.069234216</v>
      </c>
      <c r="BX119" s="22">
        <f ca="1">'Trial 1'!BX11</f>
        <v>1024423.7329356979</v>
      </c>
      <c r="BY119" s="22">
        <f ca="1">'Trial 1'!BY11</f>
        <v>1022601.5771424249</v>
      </c>
      <c r="BZ119" s="22">
        <f ca="1">'Trial 1'!BZ11</f>
        <v>1020811.9601613723</v>
      </c>
      <c r="CA119" s="23">
        <f ca="1">SUM('Trial 1'!BO11:BZ11)</f>
        <v>12357596.46996399</v>
      </c>
      <c r="CB119" s="22">
        <f ca="1">'Trial 1'!CB11</f>
        <v>1019316.7256193226</v>
      </c>
      <c r="CC119" s="22">
        <f ca="1">'Trial 1'!CC11</f>
        <v>1017478.3747835638</v>
      </c>
      <c r="CD119" s="22">
        <f ca="1">'Trial 1'!CD11</f>
        <v>1016651.4057930501</v>
      </c>
      <c r="CE119" s="22">
        <f ca="1">'Trial 1'!CE11</f>
        <v>1015354.6100085223</v>
      </c>
      <c r="CF119" s="22">
        <f ca="1">'Trial 1'!CF11</f>
        <v>1013369.4726566608</v>
      </c>
      <c r="CG119" s="22">
        <f ca="1">'Trial 1'!CG11</f>
        <v>1011390.4632486085</v>
      </c>
      <c r="CH119" s="22">
        <f ca="1">'Trial 1'!CH11</f>
        <v>1010344.4708045766</v>
      </c>
      <c r="CI119" s="22">
        <f ca="1">'Trial 1'!CI11</f>
        <v>1008455.6230247548</v>
      </c>
      <c r="CJ119" s="22">
        <f ca="1">'Trial 1'!CJ11</f>
        <v>1006700.1376891165</v>
      </c>
      <c r="CK119" s="22">
        <f ca="1">'Trial 1'!CK11</f>
        <v>1005808.454494253</v>
      </c>
      <c r="CL119" s="22">
        <f ca="1">'Trial 1'!CL11</f>
        <v>1004572.0082297093</v>
      </c>
      <c r="CM119" s="22">
        <f ca="1">'Trial 1'!CM11</f>
        <v>1003290.9458917978</v>
      </c>
      <c r="CN119" s="23">
        <f ca="1">SUM('Trial 1'!CB11:CM11)</f>
        <v>12132732.692243937</v>
      </c>
      <c r="CO119" s="22">
        <f ca="1">'Trial 1'!CO11</f>
        <v>1002818.9701383987</v>
      </c>
      <c r="CP119" s="22">
        <f ca="1">'Trial 1'!CP11</f>
        <v>1001975.8500243046</v>
      </c>
      <c r="CQ119" s="22">
        <f ca="1">'Trial 1'!CQ11</f>
        <v>1000860.472493762</v>
      </c>
      <c r="CR119" s="22">
        <f ca="1">'Trial 1'!CR11</f>
        <v>999382.61376550759</v>
      </c>
      <c r="CS119" s="22">
        <f ca="1">'Trial 1'!CS11</f>
        <v>998878.66946602194</v>
      </c>
      <c r="CT119" s="22">
        <f ca="1">'Trial 1'!CT11</f>
        <v>998042.32116668392</v>
      </c>
      <c r="CU119" s="22">
        <f ca="1">'Trial 1'!CU11</f>
        <v>997452.34576500359</v>
      </c>
      <c r="CV119" s="22">
        <f ca="1">'Trial 1'!CV11</f>
        <v>996630.84840900847</v>
      </c>
      <c r="CW119" s="22">
        <f ca="1">'Trial 1'!CW11</f>
        <v>995985.24805001391</v>
      </c>
      <c r="CX119" s="22">
        <f ca="1">'Trial 1'!CX11</f>
        <v>994491.33151138527</v>
      </c>
      <c r="CY119" s="22">
        <f ca="1">'Trial 1'!CY11</f>
        <v>993651.29903794557</v>
      </c>
      <c r="CZ119" s="22">
        <f ca="1">'Trial 1'!CZ11</f>
        <v>991888.78441537695</v>
      </c>
      <c r="DA119" s="23">
        <f ca="1">SUM('Trial 1'!CO11:CZ11)</f>
        <v>11972058.754243415</v>
      </c>
      <c r="DB119" s="22">
        <f ca="1">'Trial 1'!DB11</f>
        <v>991196.58932259236</v>
      </c>
      <c r="DC119" s="22">
        <f ca="1">'Trial 1'!DC11</f>
        <v>990335.41967534495</v>
      </c>
      <c r="DD119" s="22">
        <f ca="1">'Trial 1'!DD11</f>
        <v>989481.5447706636</v>
      </c>
      <c r="DE119" s="22">
        <f ca="1">'Trial 1'!DE11</f>
        <v>988056.33197285631</v>
      </c>
      <c r="DF119" s="22">
        <f ca="1">'Trial 1'!DF11</f>
        <v>986688.10750711837</v>
      </c>
      <c r="DG119" s="22">
        <f ca="1">'Trial 1'!DG11</f>
        <v>985924.87950156908</v>
      </c>
      <c r="DH119" s="22">
        <f ca="1">'Trial 1'!DH11</f>
        <v>985297.13080701139</v>
      </c>
      <c r="DI119" s="22">
        <f ca="1">'Trial 1'!DI11</f>
        <v>984860.84817894245</v>
      </c>
      <c r="DJ119" s="22">
        <f ca="1">'Trial 1'!DJ11</f>
        <v>983258.30246409983</v>
      </c>
      <c r="DK119" s="22">
        <f ca="1">'Trial 1'!DK11</f>
        <v>982957.70875960134</v>
      </c>
      <c r="DL119" s="22">
        <f ca="1">'Trial 1'!DL11</f>
        <v>982341.13955555763</v>
      </c>
      <c r="DM119" s="22">
        <f ca="1">'Trial 1'!DM11</f>
        <v>981516.37131005072</v>
      </c>
      <c r="DN119" s="23">
        <f ca="1">SUM('Trial 1'!DB11:DM11)</f>
        <v>11831914.373825409</v>
      </c>
      <c r="DO119" s="22">
        <f ca="1">'Trial 1'!DO11</f>
        <v>980479.06081716518</v>
      </c>
      <c r="DP119" s="22">
        <f ca="1">'Trial 1'!DP11</f>
        <v>979604.25815001235</v>
      </c>
      <c r="DQ119" s="22">
        <f ca="1">'Trial 1'!DQ11</f>
        <v>978736.48120344093</v>
      </c>
      <c r="DR119" s="22">
        <f ca="1">'Trial 1'!DR11</f>
        <v>978098.73208952602</v>
      </c>
      <c r="DS119" s="22">
        <f ca="1">'Trial 1'!DS11</f>
        <v>977412.98039675131</v>
      </c>
      <c r="DT119" s="22">
        <f ca="1">'Trial 1'!DT11</f>
        <v>976526.65084648109</v>
      </c>
      <c r="DU119" s="22">
        <f ca="1">'Trial 1'!DU11</f>
        <v>975779.28478317743</v>
      </c>
      <c r="DV119" s="22">
        <f ca="1">'Trial 1'!DV11</f>
        <v>974695.18316833454</v>
      </c>
      <c r="DW119" s="22">
        <f ca="1">'Trial 1'!DW11</f>
        <v>973391.90156629251</v>
      </c>
      <c r="DX119" s="22">
        <f ca="1">'Trial 1'!DX11</f>
        <v>972190.82179880375</v>
      </c>
      <c r="DY119" s="22">
        <f ca="1">'Trial 1'!DY11</f>
        <v>971307.55512971</v>
      </c>
      <c r="DZ119" s="22">
        <f ca="1">'Trial 1'!DZ11</f>
        <v>970206.98890653951</v>
      </c>
      <c r="EA119" s="23">
        <f ca="1">SUM('Trial 1'!DO11:DZ11)</f>
        <v>11708429.898856236</v>
      </c>
      <c r="EB119" s="22">
        <f ca="1">'Trial 1'!EB11</f>
        <v>969855.87737334007</v>
      </c>
      <c r="EC119" s="22">
        <f ca="1">'Trial 1'!EC11</f>
        <v>968912.84398724709</v>
      </c>
      <c r="ED119" s="22">
        <f ca="1">'Trial 1'!ED11</f>
        <v>967861.76059194561</v>
      </c>
      <c r="EE119" s="22">
        <f ca="1">'Trial 1'!EE11</f>
        <v>966967.82782747352</v>
      </c>
      <c r="EF119" s="22">
        <f ca="1">'Trial 1'!EF11</f>
        <v>965696.35748830589</v>
      </c>
      <c r="EG119" s="22">
        <f ca="1">'Trial 1'!EG11</f>
        <v>964143.25860240706</v>
      </c>
      <c r="EH119" s="22">
        <f ca="1">'Trial 1'!EH11</f>
        <v>963128.48589504045</v>
      </c>
      <c r="EI119" s="22">
        <f ca="1">'Trial 1'!EI11</f>
        <v>962856.31940873875</v>
      </c>
      <c r="EJ119" s="22">
        <f ca="1">'Trial 1'!EJ11</f>
        <v>962570.62176554429</v>
      </c>
      <c r="EK119" s="22">
        <f ca="1">'Trial 1'!EK11</f>
        <v>961851.16121803212</v>
      </c>
      <c r="EL119" s="22">
        <f ca="1">'Trial 1'!EL11</f>
        <v>961818.04294180509</v>
      </c>
      <c r="EM119" s="22">
        <f ca="1">'Trial 1'!EM11</f>
        <v>960975.16459058982</v>
      </c>
      <c r="EN119" s="23">
        <f ca="1">SUM('Trial 1'!EB11:EM11)</f>
        <v>11576637.72169047</v>
      </c>
    </row>
    <row r="120" spans="1:144" ht="12.75" customHeight="1" x14ac:dyDescent="0.2">
      <c r="A120" s="11" t="str">
        <f>Labels!B97</f>
        <v>Trial 02</v>
      </c>
      <c r="B120" s="24">
        <f>'Trial 2'!B11</f>
        <v>1166666.6666666667</v>
      </c>
      <c r="C120" s="24">
        <f ca="1">'Trial 2'!C11</f>
        <v>1163713.71188711</v>
      </c>
      <c r="D120" s="24">
        <f ca="1">'Trial 2'!D11</f>
        <v>1161199.4710940858</v>
      </c>
      <c r="E120" s="24">
        <f ca="1">'Trial 2'!E11</f>
        <v>1158056.2106180142</v>
      </c>
      <c r="F120" s="24">
        <f ca="1">'Trial 2'!F11</f>
        <v>1155725.7724503095</v>
      </c>
      <c r="G120" s="24">
        <f ca="1">'Trial 2'!G11</f>
        <v>1153470.6741554139</v>
      </c>
      <c r="H120" s="24">
        <f ca="1">'Trial 2'!H11</f>
        <v>1150151.3738743856</v>
      </c>
      <c r="I120" s="24">
        <f ca="1">'Trial 2'!I11</f>
        <v>1147204.0532632417</v>
      </c>
      <c r="J120" s="24">
        <f ca="1">'Trial 2'!J11</f>
        <v>1144920.768285427</v>
      </c>
      <c r="K120" s="24">
        <f ca="1">'Trial 2'!K11</f>
        <v>1142153.2852502519</v>
      </c>
      <c r="L120" s="24">
        <f ca="1">'Trial 2'!L11</f>
        <v>1139785.0661830702</v>
      </c>
      <c r="M120" s="24">
        <f ca="1">'Trial 2'!M11</f>
        <v>1137229.3979451451</v>
      </c>
      <c r="N120" s="25">
        <f ca="1">SUM('Trial 2'!B11:M11)</f>
        <v>13820276.451673122</v>
      </c>
      <c r="O120" s="24">
        <f ca="1">'Trial 2'!O11</f>
        <v>1135398.6529584802</v>
      </c>
      <c r="P120" s="24">
        <f ca="1">'Trial 2'!P11</f>
        <v>1132957.0386823611</v>
      </c>
      <c r="Q120" s="24">
        <f ca="1">'Trial 2'!Q11</f>
        <v>1129818.0863696102</v>
      </c>
      <c r="R120" s="24">
        <f ca="1">'Trial 2'!R11</f>
        <v>1127437.2811535941</v>
      </c>
      <c r="S120" s="24">
        <f ca="1">'Trial 2'!S11</f>
        <v>1124784.4302004983</v>
      </c>
      <c r="T120" s="24">
        <f ca="1">'Trial 2'!T11</f>
        <v>1122724.9425086242</v>
      </c>
      <c r="U120" s="24">
        <f ca="1">'Trial 2'!U11</f>
        <v>1120578.3803115585</v>
      </c>
      <c r="V120" s="24">
        <f ca="1">'Trial 2'!V11</f>
        <v>1118917.5304293581</v>
      </c>
      <c r="W120" s="24">
        <f ca="1">'Trial 2'!W11</f>
        <v>1116630.3925913821</v>
      </c>
      <c r="X120" s="24">
        <f ca="1">'Trial 2'!X11</f>
        <v>1114329.5919600148</v>
      </c>
      <c r="Y120" s="24">
        <f ca="1">'Trial 2'!Y11</f>
        <v>1112946.0025696943</v>
      </c>
      <c r="Z120" s="24">
        <f ca="1">'Trial 2'!Z11</f>
        <v>1110918.321043079</v>
      </c>
      <c r="AA120" s="25">
        <f ca="1">SUM('Trial 2'!O11:Z11)</f>
        <v>13467440.650778254</v>
      </c>
      <c r="AB120" s="24">
        <f ca="1">'Trial 2'!AB11</f>
        <v>1109181.8233383349</v>
      </c>
      <c r="AC120" s="24">
        <f ca="1">'Trial 2'!AC11</f>
        <v>1107051.9299402195</v>
      </c>
      <c r="AD120" s="24">
        <f ca="1">'Trial 2'!AD11</f>
        <v>1105046.9216682124</v>
      </c>
      <c r="AE120" s="24">
        <f ca="1">'Trial 2'!AE11</f>
        <v>1103203.3100553043</v>
      </c>
      <c r="AF120" s="24">
        <f ca="1">'Trial 2'!AF11</f>
        <v>1101785.5326641074</v>
      </c>
      <c r="AG120" s="24">
        <f ca="1">'Trial 2'!AG11</f>
        <v>1100141.3501228965</v>
      </c>
      <c r="AH120" s="24">
        <f ca="1">'Trial 2'!AH11</f>
        <v>1097955.0603617183</v>
      </c>
      <c r="AI120" s="24">
        <f ca="1">'Trial 2'!AI11</f>
        <v>1095950.3585674488</v>
      </c>
      <c r="AJ120" s="24">
        <f ca="1">'Trial 2'!AJ11</f>
        <v>1093629.0216991969</v>
      </c>
      <c r="AK120" s="24">
        <f ca="1">'Trial 2'!AK11</f>
        <v>1091804.2346950213</v>
      </c>
      <c r="AL120" s="24">
        <f ca="1">'Trial 2'!AL11</f>
        <v>1089169.1196796976</v>
      </c>
      <c r="AM120" s="24">
        <f ca="1">'Trial 2'!AM11</f>
        <v>1087345.1853631746</v>
      </c>
      <c r="AN120" s="25">
        <f ca="1">SUM('Trial 2'!AB11:AM11)</f>
        <v>13182263.848155333</v>
      </c>
      <c r="AO120" s="24">
        <f ca="1">'Trial 2'!AO11</f>
        <v>1084963.3511773604</v>
      </c>
      <c r="AP120" s="24">
        <f ca="1">'Trial 2'!AP11</f>
        <v>1083183.2828395129</v>
      </c>
      <c r="AQ120" s="24">
        <f ca="1">'Trial 2'!AQ11</f>
        <v>1081057.6997651416</v>
      </c>
      <c r="AR120" s="24">
        <f ca="1">'Trial 2'!AR11</f>
        <v>1079887.7779602101</v>
      </c>
      <c r="AS120" s="24">
        <f ca="1">'Trial 2'!AS11</f>
        <v>1078089.0029934573</v>
      </c>
      <c r="AT120" s="24">
        <f ca="1">'Trial 2'!AT11</f>
        <v>1076081.850024641</v>
      </c>
      <c r="AU120" s="24">
        <f ca="1">'Trial 2'!AU11</f>
        <v>1073970.2907039206</v>
      </c>
      <c r="AV120" s="24">
        <f ca="1">'Trial 2'!AV11</f>
        <v>1072291.1774162604</v>
      </c>
      <c r="AW120" s="24">
        <f ca="1">'Trial 2'!AW11</f>
        <v>1070393.6409106127</v>
      </c>
      <c r="AX120" s="24">
        <f ca="1">'Trial 2'!AX11</f>
        <v>1069160.4223895234</v>
      </c>
      <c r="AY120" s="24">
        <f ca="1">'Trial 2'!AY11</f>
        <v>1067739.7144790643</v>
      </c>
      <c r="AZ120" s="24">
        <f ca="1">'Trial 2'!AZ11</f>
        <v>1066032.7741678844</v>
      </c>
      <c r="BA120" s="25">
        <f ca="1">SUM('Trial 2'!AO11:AZ11)</f>
        <v>12902850.984827587</v>
      </c>
      <c r="BB120" s="24">
        <f ca="1">'Trial 2'!BB11</f>
        <v>1064326.8912689898</v>
      </c>
      <c r="BC120" s="24">
        <f ca="1">'Trial 2'!BC11</f>
        <v>1062401.9246537769</v>
      </c>
      <c r="BD120" s="24">
        <f ca="1">'Trial 2'!BD11</f>
        <v>1061545.5534061894</v>
      </c>
      <c r="BE120" s="24">
        <f ca="1">'Trial 2'!BE11</f>
        <v>1059986.5802984622</v>
      </c>
      <c r="BF120" s="24">
        <f ca="1">'Trial 2'!BF11</f>
        <v>1057643.9299305135</v>
      </c>
      <c r="BG120" s="24">
        <f ca="1">'Trial 2'!BG11</f>
        <v>1055756.048325829</v>
      </c>
      <c r="BH120" s="24">
        <f ca="1">'Trial 2'!BH11</f>
        <v>1053780.1715722713</v>
      </c>
      <c r="BI120" s="24">
        <f ca="1">'Trial 2'!BI11</f>
        <v>1052173.7386869416</v>
      </c>
      <c r="BJ120" s="24">
        <f ca="1">'Trial 2'!BJ11</f>
        <v>1050753.9418679299</v>
      </c>
      <c r="BK120" s="24">
        <f ca="1">'Trial 2'!BK11</f>
        <v>1049055.8101160259</v>
      </c>
      <c r="BL120" s="24">
        <f ca="1">'Trial 2'!BL11</f>
        <v>1047044.3527147282</v>
      </c>
      <c r="BM120" s="24">
        <f ca="1">'Trial 2'!BM11</f>
        <v>1044974.8627467036</v>
      </c>
      <c r="BN120" s="25">
        <f ca="1">SUM('Trial 2'!BB11:BM11)</f>
        <v>12659443.805588365</v>
      </c>
      <c r="BO120" s="24">
        <f ca="1">'Trial 2'!BO11</f>
        <v>1043986.7027047529</v>
      </c>
      <c r="BP120" s="24">
        <f ca="1">'Trial 2'!BP11</f>
        <v>1042396.7250865657</v>
      </c>
      <c r="BQ120" s="24">
        <f ca="1">'Trial 2'!BQ11</f>
        <v>1041033.5198802608</v>
      </c>
      <c r="BR120" s="24">
        <f ca="1">'Trial 2'!BR11</f>
        <v>1038959.6044491797</v>
      </c>
      <c r="BS120" s="24">
        <f ca="1">'Trial 2'!BS11</f>
        <v>1036851.6271472676</v>
      </c>
      <c r="BT120" s="24">
        <f ca="1">'Trial 2'!BT11</f>
        <v>1035605.2462553227</v>
      </c>
      <c r="BU120" s="24">
        <f ca="1">'Trial 2'!BU11</f>
        <v>1034370.9124314341</v>
      </c>
      <c r="BV120" s="24">
        <f ca="1">'Trial 2'!BV11</f>
        <v>1032784.9066058693</v>
      </c>
      <c r="BW120" s="24">
        <f ca="1">'Trial 2'!BW11</f>
        <v>1030540.5955236711</v>
      </c>
      <c r="BX120" s="24">
        <f ca="1">'Trial 2'!BX11</f>
        <v>1029325.4535158031</v>
      </c>
      <c r="BY120" s="24">
        <f ca="1">'Trial 2'!BY11</f>
        <v>1028487.349721322</v>
      </c>
      <c r="BZ120" s="24">
        <f ca="1">'Trial 2'!BZ11</f>
        <v>1026945.8789523614</v>
      </c>
      <c r="CA120" s="25">
        <f ca="1">SUM('Trial 2'!BO11:BZ11)</f>
        <v>12421288.522273811</v>
      </c>
      <c r="CB120" s="24">
        <f ca="1">'Trial 2'!CB11</f>
        <v>1025476.4779973835</v>
      </c>
      <c r="CC120" s="24">
        <f ca="1">'Trial 2'!CC11</f>
        <v>1024058.6661982471</v>
      </c>
      <c r="CD120" s="24">
        <f ca="1">'Trial 2'!CD11</f>
        <v>1023506.9289352973</v>
      </c>
      <c r="CE120" s="24">
        <f ca="1">'Trial 2'!CE11</f>
        <v>1022394.716052638</v>
      </c>
      <c r="CF120" s="24">
        <f ca="1">'Trial 2'!CF11</f>
        <v>1020884.3186350658</v>
      </c>
      <c r="CG120" s="24">
        <f ca="1">'Trial 2'!CG11</f>
        <v>1020161.6788692804</v>
      </c>
      <c r="CH120" s="24">
        <f ca="1">'Trial 2'!CH11</f>
        <v>1018900.9869020919</v>
      </c>
      <c r="CI120" s="24">
        <f ca="1">'Trial 2'!CI11</f>
        <v>1016770.8085800631</v>
      </c>
      <c r="CJ120" s="24">
        <f ca="1">'Trial 2'!CJ11</f>
        <v>1016244.0132765513</v>
      </c>
      <c r="CK120" s="24">
        <f ca="1">'Trial 2'!CK11</f>
        <v>1014160.6921277409</v>
      </c>
      <c r="CL120" s="24">
        <f ca="1">'Trial 2'!CL11</f>
        <v>1012443.6689242977</v>
      </c>
      <c r="CM120" s="24">
        <f ca="1">'Trial 2'!CM11</f>
        <v>1011071.7033515611</v>
      </c>
      <c r="CN120" s="25">
        <f ca="1">SUM('Trial 2'!CB11:CM11)</f>
        <v>12226074.659850217</v>
      </c>
      <c r="CO120" s="24">
        <f ca="1">'Trial 2'!CO11</f>
        <v>1009147.5088543533</v>
      </c>
      <c r="CP120" s="24">
        <f ca="1">'Trial 2'!CP11</f>
        <v>1007970.7918208924</v>
      </c>
      <c r="CQ120" s="24">
        <f ca="1">'Trial 2'!CQ11</f>
        <v>1007009.6170762527</v>
      </c>
      <c r="CR120" s="24">
        <f ca="1">'Trial 2'!CR11</f>
        <v>1006000.2551056575</v>
      </c>
      <c r="CS120" s="24">
        <f ca="1">'Trial 2'!CS11</f>
        <v>1005355.9439405146</v>
      </c>
      <c r="CT120" s="24">
        <f ca="1">'Trial 2'!CT11</f>
        <v>1003944.8714332812</v>
      </c>
      <c r="CU120" s="24">
        <f ca="1">'Trial 2'!CU11</f>
        <v>1002226.7687282996</v>
      </c>
      <c r="CV120" s="24">
        <f ca="1">'Trial 2'!CV11</f>
        <v>1001415.6255199781</v>
      </c>
      <c r="CW120" s="24">
        <f ca="1">'Trial 2'!CW11</f>
        <v>1000006.8157204404</v>
      </c>
      <c r="CX120" s="24">
        <f ca="1">'Trial 2'!CX11</f>
        <v>998540.78878473013</v>
      </c>
      <c r="CY120" s="24">
        <f ca="1">'Trial 2'!CY11</f>
        <v>997947.34843746875</v>
      </c>
      <c r="CZ120" s="24">
        <f ca="1">'Trial 2'!CZ11</f>
        <v>996714.00990940235</v>
      </c>
      <c r="DA120" s="25">
        <f ca="1">SUM('Trial 2'!CO11:CZ11)</f>
        <v>12036280.345331272</v>
      </c>
      <c r="DB120" s="24">
        <f ca="1">'Trial 2'!DB11</f>
        <v>996426.13314011483</v>
      </c>
      <c r="DC120" s="24">
        <f ca="1">'Trial 2'!DC11</f>
        <v>995807.90913130098</v>
      </c>
      <c r="DD120" s="24">
        <f ca="1">'Trial 2'!DD11</f>
        <v>995354.12337376713</v>
      </c>
      <c r="DE120" s="24">
        <f ca="1">'Trial 2'!DE11</f>
        <v>994444.17159167666</v>
      </c>
      <c r="DF120" s="24">
        <f ca="1">'Trial 2'!DF11</f>
        <v>993478.74333371187</v>
      </c>
      <c r="DG120" s="24">
        <f ca="1">'Trial 2'!DG11</f>
        <v>992766.16852920956</v>
      </c>
      <c r="DH120" s="24">
        <f ca="1">'Trial 2'!DH11</f>
        <v>991734.12201241159</v>
      </c>
      <c r="DI120" s="24">
        <f ca="1">'Trial 2'!DI11</f>
        <v>991082.30373734084</v>
      </c>
      <c r="DJ120" s="24">
        <f ca="1">'Trial 2'!DJ11</f>
        <v>989914.69313530903</v>
      </c>
      <c r="DK120" s="24">
        <f ca="1">'Trial 2'!DK11</f>
        <v>988154.07807218388</v>
      </c>
      <c r="DL120" s="24">
        <f ca="1">'Trial 2'!DL11</f>
        <v>987308.09880172124</v>
      </c>
      <c r="DM120" s="24">
        <f ca="1">'Trial 2'!DM11</f>
        <v>985553.846442034</v>
      </c>
      <c r="DN120" s="25">
        <f ca="1">SUM('Trial 2'!DB11:DM11)</f>
        <v>11902024.391300783</v>
      </c>
      <c r="DO120" s="24">
        <f ca="1">'Trial 2'!DO11</f>
        <v>985002.02536755917</v>
      </c>
      <c r="DP120" s="24">
        <f ca="1">'Trial 2'!DP11</f>
        <v>983507.82960079971</v>
      </c>
      <c r="DQ120" s="24">
        <f ca="1">'Trial 2'!DQ11</f>
        <v>982202.74494063633</v>
      </c>
      <c r="DR120" s="24">
        <f ca="1">'Trial 2'!DR11</f>
        <v>981073.18947113806</v>
      </c>
      <c r="DS120" s="24">
        <f ca="1">'Trial 2'!DS11</f>
        <v>979731.34765383741</v>
      </c>
      <c r="DT120" s="24">
        <f ca="1">'Trial 2'!DT11</f>
        <v>979048.07919280976</v>
      </c>
      <c r="DU120" s="24">
        <f ca="1">'Trial 2'!DU11</f>
        <v>978165.19169969577</v>
      </c>
      <c r="DV120" s="24">
        <f ca="1">'Trial 2'!DV11</f>
        <v>977273.89577730547</v>
      </c>
      <c r="DW120" s="24">
        <f ca="1">'Trial 2'!DW11</f>
        <v>976208.68808212527</v>
      </c>
      <c r="DX120" s="24">
        <f ca="1">'Trial 2'!DX11</f>
        <v>974549.85633930995</v>
      </c>
      <c r="DY120" s="24">
        <f ca="1">'Trial 2'!DY11</f>
        <v>973467.65477351448</v>
      </c>
      <c r="DZ120" s="24">
        <f ca="1">'Trial 2'!DZ11</f>
        <v>972426.11040823522</v>
      </c>
      <c r="EA120" s="25">
        <f ca="1">SUM('Trial 2'!DO11:DZ11)</f>
        <v>11742656.613306968</v>
      </c>
      <c r="EB120" s="24">
        <f ca="1">'Trial 2'!EB11</f>
        <v>971616.76843163045</v>
      </c>
      <c r="EC120" s="24">
        <f ca="1">'Trial 2'!EC11</f>
        <v>971202.40930162929</v>
      </c>
      <c r="ED120" s="24">
        <f ca="1">'Trial 2'!ED11</f>
        <v>970687.15177406627</v>
      </c>
      <c r="EE120" s="24">
        <f ca="1">'Trial 2'!EE11</f>
        <v>969530.40485404083</v>
      </c>
      <c r="EF120" s="24">
        <f ca="1">'Trial 2'!EF11</f>
        <v>968570.81857967342</v>
      </c>
      <c r="EG120" s="24">
        <f ca="1">'Trial 2'!EG11</f>
        <v>968119.48872093204</v>
      </c>
      <c r="EH120" s="24">
        <f ca="1">'Trial 2'!EH11</f>
        <v>967057.11399317917</v>
      </c>
      <c r="EI120" s="24">
        <f ca="1">'Trial 2'!EI11</f>
        <v>966210.95352190745</v>
      </c>
      <c r="EJ120" s="24">
        <f ca="1">'Trial 2'!EJ11</f>
        <v>965916.89860542165</v>
      </c>
      <c r="EK120" s="24">
        <f ca="1">'Trial 2'!EK11</f>
        <v>964757.6259426045</v>
      </c>
      <c r="EL120" s="24">
        <f ca="1">'Trial 2'!EL11</f>
        <v>963401.43836208526</v>
      </c>
      <c r="EM120" s="24">
        <f ca="1">'Trial 2'!EM11</f>
        <v>962517.11412098026</v>
      </c>
      <c r="EN120" s="25">
        <f ca="1">SUM('Trial 2'!EB11:EM11)</f>
        <v>11609588.186208149</v>
      </c>
    </row>
    <row r="121" spans="1:144" ht="12.75" customHeight="1" x14ac:dyDescent="0.2">
      <c r="A121" s="11" t="str">
        <f>Labels!B98</f>
        <v>Trial 03</v>
      </c>
      <c r="B121" s="24">
        <f>'Trial 3'!B11</f>
        <v>1166666.6666666667</v>
      </c>
      <c r="C121" s="24">
        <f ca="1">'Trial 3'!C11</f>
        <v>1162991.7200931606</v>
      </c>
      <c r="D121" s="24">
        <f ca="1">'Trial 3'!D11</f>
        <v>1160475.8289759953</v>
      </c>
      <c r="E121" s="24">
        <f ca="1">'Trial 3'!E11</f>
        <v>1158053.2786995342</v>
      </c>
      <c r="F121" s="24">
        <f ca="1">'Trial 3'!F11</f>
        <v>1154932.9842653256</v>
      </c>
      <c r="G121" s="24">
        <f ca="1">'Trial 3'!G11</f>
        <v>1152828.799853238</v>
      </c>
      <c r="H121" s="24">
        <f ca="1">'Trial 3'!H11</f>
        <v>1149284.5276067427</v>
      </c>
      <c r="I121" s="24">
        <f ca="1">'Trial 3'!I11</f>
        <v>1146656.6599196887</v>
      </c>
      <c r="J121" s="24">
        <f ca="1">'Trial 3'!J11</f>
        <v>1144306.2012520311</v>
      </c>
      <c r="K121" s="24">
        <f ca="1">'Trial 3'!K11</f>
        <v>1141814.5332269655</v>
      </c>
      <c r="L121" s="24">
        <f ca="1">'Trial 3'!L11</f>
        <v>1139480.7675998784</v>
      </c>
      <c r="M121" s="24">
        <f ca="1">'Trial 3'!M11</f>
        <v>1136650.2782920245</v>
      </c>
      <c r="N121" s="25">
        <f ca="1">SUM('Trial 3'!B11:M11)</f>
        <v>13814142.246451253</v>
      </c>
      <c r="O121" s="24">
        <f ca="1">'Trial 3'!O11</f>
        <v>1134155.4830044995</v>
      </c>
      <c r="P121" s="24">
        <f ca="1">'Trial 3'!P11</f>
        <v>1132158.1903846222</v>
      </c>
      <c r="Q121" s="24">
        <f ca="1">'Trial 3'!Q11</f>
        <v>1129945.5858384892</v>
      </c>
      <c r="R121" s="24">
        <f ca="1">'Trial 3'!R11</f>
        <v>1127284.4699029257</v>
      </c>
      <c r="S121" s="24">
        <f ca="1">'Trial 3'!S11</f>
        <v>1124296.8376590384</v>
      </c>
      <c r="T121" s="24">
        <f ca="1">'Trial 3'!T11</f>
        <v>1122278.7588565443</v>
      </c>
      <c r="U121" s="24">
        <f ca="1">'Trial 3'!U11</f>
        <v>1119846.7297655696</v>
      </c>
      <c r="V121" s="24">
        <f ca="1">'Trial 3'!V11</f>
        <v>1117050.8880982045</v>
      </c>
      <c r="W121" s="24">
        <f ca="1">'Trial 3'!W11</f>
        <v>1114178.9618182026</v>
      </c>
      <c r="X121" s="24">
        <f ca="1">'Trial 3'!X11</f>
        <v>1112787.7120825236</v>
      </c>
      <c r="Y121" s="24">
        <f ca="1">'Trial 3'!Y11</f>
        <v>1110654.7324880066</v>
      </c>
      <c r="Z121" s="24">
        <f ca="1">'Trial 3'!Z11</f>
        <v>1108075.4801758621</v>
      </c>
      <c r="AA121" s="25">
        <f ca="1">SUM('Trial 3'!O11:Z11)</f>
        <v>13452713.830074489</v>
      </c>
      <c r="AB121" s="24">
        <f ca="1">'Trial 3'!AB11</f>
        <v>1105195.9361176339</v>
      </c>
      <c r="AC121" s="24">
        <f ca="1">'Trial 3'!AC11</f>
        <v>1103174.6599777024</v>
      </c>
      <c r="AD121" s="24">
        <f ca="1">'Trial 3'!AD11</f>
        <v>1100500.3658168283</v>
      </c>
      <c r="AE121" s="24">
        <f ca="1">'Trial 3'!AE11</f>
        <v>1097839.0902606521</v>
      </c>
      <c r="AF121" s="24">
        <f ca="1">'Trial 3'!AF11</f>
        <v>1095322.1532711834</v>
      </c>
      <c r="AG121" s="24">
        <f ca="1">'Trial 3'!AG11</f>
        <v>1093448.7220174118</v>
      </c>
      <c r="AH121" s="24">
        <f ca="1">'Trial 3'!AH11</f>
        <v>1091543.0955884182</v>
      </c>
      <c r="AI121" s="24">
        <f ca="1">'Trial 3'!AI11</f>
        <v>1089366.3251694716</v>
      </c>
      <c r="AJ121" s="24">
        <f ca="1">'Trial 3'!AJ11</f>
        <v>1087667.5672342801</v>
      </c>
      <c r="AK121" s="24">
        <f ca="1">'Trial 3'!AK11</f>
        <v>1085686.3080502218</v>
      </c>
      <c r="AL121" s="24">
        <f ca="1">'Trial 3'!AL11</f>
        <v>1083818.7602281459</v>
      </c>
      <c r="AM121" s="24">
        <f ca="1">'Trial 3'!AM11</f>
        <v>1082524.6573300632</v>
      </c>
      <c r="AN121" s="25">
        <f ca="1">SUM('Trial 3'!AB11:AM11)</f>
        <v>13116087.641062014</v>
      </c>
      <c r="AO121" s="24">
        <f ca="1">'Trial 3'!AO11</f>
        <v>1080918.4369864864</v>
      </c>
      <c r="AP121" s="24">
        <f ca="1">'Trial 3'!AP11</f>
        <v>1079081.1324627839</v>
      </c>
      <c r="AQ121" s="24">
        <f ca="1">'Trial 3'!AQ11</f>
        <v>1077636.2561649582</v>
      </c>
      <c r="AR121" s="24">
        <f ca="1">'Trial 3'!AR11</f>
        <v>1076364.2161230734</v>
      </c>
      <c r="AS121" s="24">
        <f ca="1">'Trial 3'!AS11</f>
        <v>1074688.0782812431</v>
      </c>
      <c r="AT121" s="24">
        <f ca="1">'Trial 3'!AT11</f>
        <v>1073014.0570213501</v>
      </c>
      <c r="AU121" s="24">
        <f ca="1">'Trial 3'!AU11</f>
        <v>1071238.4165737545</v>
      </c>
      <c r="AV121" s="24">
        <f ca="1">'Trial 3'!AV11</f>
        <v>1069160.516708828</v>
      </c>
      <c r="AW121" s="24">
        <f ca="1">'Trial 3'!AW11</f>
        <v>1066868.3921293034</v>
      </c>
      <c r="AX121" s="24">
        <f ca="1">'Trial 3'!AX11</f>
        <v>1064872.6147569893</v>
      </c>
      <c r="AY121" s="24">
        <f ca="1">'Trial 3'!AY11</f>
        <v>1063030.5214878016</v>
      </c>
      <c r="AZ121" s="24">
        <f ca="1">'Trial 3'!AZ11</f>
        <v>1061435.7844477554</v>
      </c>
      <c r="BA121" s="25">
        <f ca="1">SUM('Trial 3'!AO11:AZ11)</f>
        <v>12858308.423144329</v>
      </c>
      <c r="BB121" s="24">
        <f ca="1">'Trial 3'!BB11</f>
        <v>1059694.8132156951</v>
      </c>
      <c r="BC121" s="24">
        <f ca="1">'Trial 3'!BC11</f>
        <v>1057653.4215841538</v>
      </c>
      <c r="BD121" s="24">
        <f ca="1">'Trial 3'!BD11</f>
        <v>1056042.4674354438</v>
      </c>
      <c r="BE121" s="24">
        <f ca="1">'Trial 3'!BE11</f>
        <v>1053793.4142019195</v>
      </c>
      <c r="BF121" s="24">
        <f ca="1">'Trial 3'!BF11</f>
        <v>1052385.1660676389</v>
      </c>
      <c r="BG121" s="24">
        <f ca="1">'Trial 3'!BG11</f>
        <v>1049939.6000841605</v>
      </c>
      <c r="BH121" s="24">
        <f ca="1">'Trial 3'!BH11</f>
        <v>1048082.6822760825</v>
      </c>
      <c r="BI121" s="24">
        <f ca="1">'Trial 3'!BI11</f>
        <v>1046564.9515389965</v>
      </c>
      <c r="BJ121" s="24">
        <f ca="1">'Trial 3'!BJ11</f>
        <v>1044468.2259626264</v>
      </c>
      <c r="BK121" s="24">
        <f ca="1">'Trial 3'!BK11</f>
        <v>1042757.9656771201</v>
      </c>
      <c r="BL121" s="24">
        <f ca="1">'Trial 3'!BL11</f>
        <v>1041434.4797570598</v>
      </c>
      <c r="BM121" s="24">
        <f ca="1">'Trial 3'!BM11</f>
        <v>1039802.9044456711</v>
      </c>
      <c r="BN121" s="25">
        <f ca="1">SUM('Trial 3'!BB11:BM11)</f>
        <v>12592620.092246566</v>
      </c>
      <c r="BO121" s="24">
        <f ca="1">'Trial 3'!BO11</f>
        <v>1037717.8799129813</v>
      </c>
      <c r="BP121" s="24">
        <f ca="1">'Trial 3'!BP11</f>
        <v>1036146.9540465589</v>
      </c>
      <c r="BQ121" s="24">
        <f ca="1">'Trial 3'!BQ11</f>
        <v>1033980.3153894995</v>
      </c>
      <c r="BR121" s="24">
        <f ca="1">'Trial 3'!BR11</f>
        <v>1032861.0573271419</v>
      </c>
      <c r="BS121" s="24">
        <f ca="1">'Trial 3'!BS11</f>
        <v>1031331.2601737948</v>
      </c>
      <c r="BT121" s="24">
        <f ca="1">'Trial 3'!BT11</f>
        <v>1029947.1325456308</v>
      </c>
      <c r="BU121" s="24">
        <f ca="1">'Trial 3'!BU11</f>
        <v>1028194.7275760006</v>
      </c>
      <c r="BV121" s="24">
        <f ca="1">'Trial 3'!BV11</f>
        <v>1026258.188398825</v>
      </c>
      <c r="BW121" s="24">
        <f ca="1">'Trial 3'!BW11</f>
        <v>1024917.5051270818</v>
      </c>
      <c r="BX121" s="24">
        <f ca="1">'Trial 3'!BX11</f>
        <v>1023348.4362517035</v>
      </c>
      <c r="BY121" s="24">
        <f ca="1">'Trial 3'!BY11</f>
        <v>1021784.8933566803</v>
      </c>
      <c r="BZ121" s="24">
        <f ca="1">'Trial 3'!BZ11</f>
        <v>1020398.8816715871</v>
      </c>
      <c r="CA121" s="25">
        <f ca="1">SUM('Trial 3'!BO11:BZ11)</f>
        <v>12346887.231777487</v>
      </c>
      <c r="CB121" s="24">
        <f ca="1">'Trial 3'!CB11</f>
        <v>1019513.078730167</v>
      </c>
      <c r="CC121" s="24">
        <f ca="1">'Trial 3'!CC11</f>
        <v>1018065.4772625545</v>
      </c>
      <c r="CD121" s="24">
        <f ca="1">'Trial 3'!CD11</f>
        <v>1015992.8380036515</v>
      </c>
      <c r="CE121" s="24">
        <f ca="1">'Trial 3'!CE11</f>
        <v>1015112.0179582335</v>
      </c>
      <c r="CF121" s="24">
        <f ca="1">'Trial 3'!CF11</f>
        <v>1013871.2338188255</v>
      </c>
      <c r="CG121" s="24">
        <f ca="1">'Trial 3'!CG11</f>
        <v>1012672.7005506818</v>
      </c>
      <c r="CH121" s="24">
        <f ca="1">'Trial 3'!CH11</f>
        <v>1012291.2497996842</v>
      </c>
      <c r="CI121" s="24">
        <f ca="1">'Trial 3'!CI11</f>
        <v>1010951.8115296885</v>
      </c>
      <c r="CJ121" s="24">
        <f ca="1">'Trial 3'!CJ11</f>
        <v>1009742.2994675195</v>
      </c>
      <c r="CK121" s="24">
        <f ca="1">'Trial 3'!CK11</f>
        <v>1008587.6923007092</v>
      </c>
      <c r="CL121" s="24">
        <f ca="1">'Trial 3'!CL11</f>
        <v>1007320.5810293247</v>
      </c>
      <c r="CM121" s="24">
        <f ca="1">'Trial 3'!CM11</f>
        <v>1006167.2976462254</v>
      </c>
      <c r="CN121" s="25">
        <f ca="1">SUM('Trial 3'!CB11:CM11)</f>
        <v>12150288.278097264</v>
      </c>
      <c r="CO121" s="24">
        <f ca="1">'Trial 3'!CO11</f>
        <v>1004535.0989102031</v>
      </c>
      <c r="CP121" s="24">
        <f ca="1">'Trial 3'!CP11</f>
        <v>1003944.9291653975</v>
      </c>
      <c r="CQ121" s="24">
        <f ca="1">'Trial 3'!CQ11</f>
        <v>1002336.3606431007</v>
      </c>
      <c r="CR121" s="24">
        <f ca="1">'Trial 3'!CR11</f>
        <v>1001277.9282592549</v>
      </c>
      <c r="CS121" s="24">
        <f ca="1">'Trial 3'!CS11</f>
        <v>1000185.7815000325</v>
      </c>
      <c r="CT121" s="24">
        <f ca="1">'Trial 3'!CT11</f>
        <v>999273.3839641466</v>
      </c>
      <c r="CU121" s="24">
        <f ca="1">'Trial 3'!CU11</f>
        <v>998230.90234658483</v>
      </c>
      <c r="CV121" s="24">
        <f ca="1">'Trial 3'!CV11</f>
        <v>996819.56555836566</v>
      </c>
      <c r="CW121" s="24">
        <f ca="1">'Trial 3'!CW11</f>
        <v>995118.57392843196</v>
      </c>
      <c r="CX121" s="24">
        <f ca="1">'Trial 3'!CX11</f>
        <v>993802.30251661281</v>
      </c>
      <c r="CY121" s="24">
        <f ca="1">'Trial 3'!CY11</f>
        <v>993107.47029421432</v>
      </c>
      <c r="CZ121" s="24">
        <f ca="1">'Trial 3'!CZ11</f>
        <v>991507.75819560094</v>
      </c>
      <c r="DA121" s="25">
        <f ca="1">SUM('Trial 3'!CO11:CZ11)</f>
        <v>11980140.055281946</v>
      </c>
      <c r="DB121" s="24">
        <f ca="1">'Trial 3'!DB11</f>
        <v>990958.04686685267</v>
      </c>
      <c r="DC121" s="24">
        <f ca="1">'Trial 3'!DC11</f>
        <v>989246.85222433158</v>
      </c>
      <c r="DD121" s="24">
        <f ca="1">'Trial 3'!DD11</f>
        <v>987748.59593883611</v>
      </c>
      <c r="DE121" s="24">
        <f ca="1">'Trial 3'!DE11</f>
        <v>987060.27174825594</v>
      </c>
      <c r="DF121" s="24">
        <f ca="1">'Trial 3'!DF11</f>
        <v>985820.85309955617</v>
      </c>
      <c r="DG121" s="24">
        <f ca="1">'Trial 3'!DG11</f>
        <v>984437.03198306262</v>
      </c>
      <c r="DH121" s="24">
        <f ca="1">'Trial 3'!DH11</f>
        <v>983425.77544468537</v>
      </c>
      <c r="DI121" s="24">
        <f ca="1">'Trial 3'!DI11</f>
        <v>982526.84939859866</v>
      </c>
      <c r="DJ121" s="24">
        <f ca="1">'Trial 3'!DJ11</f>
        <v>981484.46576142323</v>
      </c>
      <c r="DK121" s="24">
        <f ca="1">'Trial 3'!DK11</f>
        <v>980647.23003962857</v>
      </c>
      <c r="DL121" s="24">
        <f ca="1">'Trial 3'!DL11</f>
        <v>979661.87742340006</v>
      </c>
      <c r="DM121" s="24">
        <f ca="1">'Trial 3'!DM11</f>
        <v>978355.33123588574</v>
      </c>
      <c r="DN121" s="25">
        <f ca="1">SUM('Trial 3'!DB11:DM11)</f>
        <v>11811373.181164516</v>
      </c>
      <c r="DO121" s="24">
        <f ca="1">'Trial 3'!DO11</f>
        <v>977323.70853986405</v>
      </c>
      <c r="DP121" s="24">
        <f ca="1">'Trial 3'!DP11</f>
        <v>975840.31685481197</v>
      </c>
      <c r="DQ121" s="24">
        <f ca="1">'Trial 3'!DQ11</f>
        <v>975567.10205959063</v>
      </c>
      <c r="DR121" s="24">
        <f ca="1">'Trial 3'!DR11</f>
        <v>975413.1148611519</v>
      </c>
      <c r="DS121" s="24">
        <f ca="1">'Trial 3'!DS11</f>
        <v>974520.00906208821</v>
      </c>
      <c r="DT121" s="24">
        <f ca="1">'Trial 3'!DT11</f>
        <v>974396.06363002502</v>
      </c>
      <c r="DU121" s="24">
        <f ca="1">'Trial 3'!DU11</f>
        <v>973200.13877601607</v>
      </c>
      <c r="DV121" s="24">
        <f ca="1">'Trial 3'!DV11</f>
        <v>972654.08823283552</v>
      </c>
      <c r="DW121" s="24">
        <f ca="1">'Trial 3'!DW11</f>
        <v>971833.09228426043</v>
      </c>
      <c r="DX121" s="24">
        <f ca="1">'Trial 3'!DX11</f>
        <v>970930.04936846462</v>
      </c>
      <c r="DY121" s="24">
        <f ca="1">'Trial 3'!DY11</f>
        <v>969923.83742493181</v>
      </c>
      <c r="DZ121" s="24">
        <f ca="1">'Trial 3'!DZ11</f>
        <v>969278.25027906429</v>
      </c>
      <c r="EA121" s="25">
        <f ca="1">SUM('Trial 3'!DO11:DZ11)</f>
        <v>11680879.771373108</v>
      </c>
      <c r="EB121" s="24">
        <f ca="1">'Trial 3'!EB11</f>
        <v>969240.99203835032</v>
      </c>
      <c r="EC121" s="24">
        <f ca="1">'Trial 3'!EC11</f>
        <v>968544.52342256496</v>
      </c>
      <c r="ED121" s="24">
        <f ca="1">'Trial 3'!ED11</f>
        <v>967621.23947094975</v>
      </c>
      <c r="EE121" s="24">
        <f ca="1">'Trial 3'!EE11</f>
        <v>966303.80713212653</v>
      </c>
      <c r="EF121" s="24">
        <f ca="1">'Trial 3'!EF11</f>
        <v>965424.291687174</v>
      </c>
      <c r="EG121" s="24">
        <f ca="1">'Trial 3'!EG11</f>
        <v>964859.10521145724</v>
      </c>
      <c r="EH121" s="24">
        <f ca="1">'Trial 3'!EH11</f>
        <v>963463.63066628354</v>
      </c>
      <c r="EI121" s="24">
        <f ca="1">'Trial 3'!EI11</f>
        <v>962139.71983377833</v>
      </c>
      <c r="EJ121" s="24">
        <f ca="1">'Trial 3'!EJ11</f>
        <v>961229.18856798962</v>
      </c>
      <c r="EK121" s="24">
        <f ca="1">'Trial 3'!EK11</f>
        <v>960439.19788311247</v>
      </c>
      <c r="EL121" s="24">
        <f ca="1">'Trial 3'!EL11</f>
        <v>958962.70367716905</v>
      </c>
      <c r="EM121" s="24">
        <f ca="1">'Trial 3'!EM11</f>
        <v>957802.40921956615</v>
      </c>
      <c r="EN121" s="25">
        <f ca="1">SUM('Trial 3'!EB11:EM11)</f>
        <v>11566030.808810525</v>
      </c>
    </row>
    <row r="122" spans="1:144" ht="12.75" customHeight="1" x14ac:dyDescent="0.2">
      <c r="A122" s="11" t="str">
        <f>Labels!B99</f>
        <v>Trial 04</v>
      </c>
      <c r="B122" s="24">
        <f>'Trial 4'!B11</f>
        <v>1166666.6666666667</v>
      </c>
      <c r="C122" s="24">
        <f ca="1">'Trial 4'!C11</f>
        <v>1163626.3125344715</v>
      </c>
      <c r="D122" s="24">
        <f ca="1">'Trial 4'!D11</f>
        <v>1160505.7497317949</v>
      </c>
      <c r="E122" s="24">
        <f ca="1">'Trial 4'!E11</f>
        <v>1157683.1236892235</v>
      </c>
      <c r="F122" s="24">
        <f ca="1">'Trial 4'!F11</f>
        <v>1154875.5987726795</v>
      </c>
      <c r="G122" s="24">
        <f ca="1">'Trial 4'!G11</f>
        <v>1152595.5554998987</v>
      </c>
      <c r="H122" s="24">
        <f ca="1">'Trial 4'!H11</f>
        <v>1150161.4961988181</v>
      </c>
      <c r="I122" s="24">
        <f ca="1">'Trial 4'!I11</f>
        <v>1147423.9962842318</v>
      </c>
      <c r="J122" s="24">
        <f ca="1">'Trial 4'!J11</f>
        <v>1144767.3662917437</v>
      </c>
      <c r="K122" s="24">
        <f ca="1">'Trial 4'!K11</f>
        <v>1141917.7058524815</v>
      </c>
      <c r="L122" s="24">
        <f ca="1">'Trial 4'!L11</f>
        <v>1139695.0712469672</v>
      </c>
      <c r="M122" s="24">
        <f ca="1">'Trial 4'!M11</f>
        <v>1136993.5209932001</v>
      </c>
      <c r="N122" s="25">
        <f ca="1">SUM('Trial 4'!B11:M11)</f>
        <v>13816912.163762178</v>
      </c>
      <c r="O122" s="24">
        <f ca="1">'Trial 4'!O11</f>
        <v>1134187.7089462341</v>
      </c>
      <c r="P122" s="24">
        <f ca="1">'Trial 4'!P11</f>
        <v>1131870.0697503912</v>
      </c>
      <c r="Q122" s="24">
        <f ca="1">'Trial 4'!Q11</f>
        <v>1129115.7536798452</v>
      </c>
      <c r="R122" s="24">
        <f ca="1">'Trial 4'!R11</f>
        <v>1127162.6554101282</v>
      </c>
      <c r="S122" s="24">
        <f ca="1">'Trial 4'!S11</f>
        <v>1124271.7826855055</v>
      </c>
      <c r="T122" s="24">
        <f ca="1">'Trial 4'!T11</f>
        <v>1121250.4068712562</v>
      </c>
      <c r="U122" s="24">
        <f ca="1">'Trial 4'!U11</f>
        <v>1118807.3031177232</v>
      </c>
      <c r="V122" s="24">
        <f ca="1">'Trial 4'!V11</f>
        <v>1116171.3286371822</v>
      </c>
      <c r="W122" s="24">
        <f ca="1">'Trial 4'!W11</f>
        <v>1113377.5552663321</v>
      </c>
      <c r="X122" s="24">
        <f ca="1">'Trial 4'!X11</f>
        <v>1111386.4305713107</v>
      </c>
      <c r="Y122" s="24">
        <f ca="1">'Trial 4'!Y11</f>
        <v>1109164.9814781195</v>
      </c>
      <c r="Z122" s="24">
        <f ca="1">'Trial 4'!Z11</f>
        <v>1107047.6265157098</v>
      </c>
      <c r="AA122" s="25">
        <f ca="1">SUM('Trial 4'!O11:Z11)</f>
        <v>13443813.602929737</v>
      </c>
      <c r="AB122" s="24">
        <f ca="1">'Trial 4'!AB11</f>
        <v>1104874.9491154337</v>
      </c>
      <c r="AC122" s="24">
        <f ca="1">'Trial 4'!AC11</f>
        <v>1102735.5983020044</v>
      </c>
      <c r="AD122" s="24">
        <f ca="1">'Trial 4'!AD11</f>
        <v>1100644.9900067046</v>
      </c>
      <c r="AE122" s="24">
        <f ca="1">'Trial 4'!AE11</f>
        <v>1097977.1885948011</v>
      </c>
      <c r="AF122" s="24">
        <f ca="1">'Trial 4'!AF11</f>
        <v>1095806.4892605187</v>
      </c>
      <c r="AG122" s="24">
        <f ca="1">'Trial 4'!AG11</f>
        <v>1093906.7372067112</v>
      </c>
      <c r="AH122" s="24">
        <f ca="1">'Trial 4'!AH11</f>
        <v>1091447.4052273212</v>
      </c>
      <c r="AI122" s="24">
        <f ca="1">'Trial 4'!AI11</f>
        <v>1090208.3301570984</v>
      </c>
      <c r="AJ122" s="24">
        <f ca="1">'Trial 4'!AJ11</f>
        <v>1088020.8979553869</v>
      </c>
      <c r="AK122" s="24">
        <f ca="1">'Trial 4'!AK11</f>
        <v>1085454.5397032709</v>
      </c>
      <c r="AL122" s="24">
        <f ca="1">'Trial 4'!AL11</f>
        <v>1083320.3974171297</v>
      </c>
      <c r="AM122" s="24">
        <f ca="1">'Trial 4'!AM11</f>
        <v>1081497.3645606411</v>
      </c>
      <c r="AN122" s="25">
        <f ca="1">SUM('Trial 4'!AB11:AM11)</f>
        <v>13115894.887507021</v>
      </c>
      <c r="AO122" s="24">
        <f ca="1">'Trial 4'!AO11</f>
        <v>1079799.8689295985</v>
      </c>
      <c r="AP122" s="24">
        <f ca="1">'Trial 4'!AP11</f>
        <v>1077508.4242179303</v>
      </c>
      <c r="AQ122" s="24">
        <f ca="1">'Trial 4'!AQ11</f>
        <v>1075969.862962117</v>
      </c>
      <c r="AR122" s="24">
        <f ca="1">'Trial 4'!AR11</f>
        <v>1074161.8111779969</v>
      </c>
      <c r="AS122" s="24">
        <f ca="1">'Trial 4'!AS11</f>
        <v>1072564.7699796674</v>
      </c>
      <c r="AT122" s="24">
        <f ca="1">'Trial 4'!AT11</f>
        <v>1070836.5801577889</v>
      </c>
      <c r="AU122" s="24">
        <f ca="1">'Trial 4'!AU11</f>
        <v>1068507.5742000097</v>
      </c>
      <c r="AV122" s="24">
        <f ca="1">'Trial 4'!AV11</f>
        <v>1066509.1771875636</v>
      </c>
      <c r="AW122" s="24">
        <f ca="1">'Trial 4'!AW11</f>
        <v>1065560.4930544936</v>
      </c>
      <c r="AX122" s="24">
        <f ca="1">'Trial 4'!AX11</f>
        <v>1063735.9841413791</v>
      </c>
      <c r="AY122" s="24">
        <f ca="1">'Trial 4'!AY11</f>
        <v>1062237.6434479668</v>
      </c>
      <c r="AZ122" s="24">
        <f ca="1">'Trial 4'!AZ11</f>
        <v>1059819.6828268105</v>
      </c>
      <c r="BA122" s="25">
        <f ca="1">SUM('Trial 4'!AO11:AZ11)</f>
        <v>12837211.872283325</v>
      </c>
      <c r="BB122" s="24">
        <f ca="1">'Trial 4'!BB11</f>
        <v>1058875.8095288936</v>
      </c>
      <c r="BC122" s="24">
        <f ca="1">'Trial 4'!BC11</f>
        <v>1057877.983911881</v>
      </c>
      <c r="BD122" s="24">
        <f ca="1">'Trial 4'!BD11</f>
        <v>1055769.3906548792</v>
      </c>
      <c r="BE122" s="24">
        <f ca="1">'Trial 4'!BE11</f>
        <v>1054142.67138045</v>
      </c>
      <c r="BF122" s="24">
        <f ca="1">'Trial 4'!BF11</f>
        <v>1052335.9667166921</v>
      </c>
      <c r="BG122" s="24">
        <f ca="1">'Trial 4'!BG11</f>
        <v>1050338.7127327227</v>
      </c>
      <c r="BH122" s="24">
        <f ca="1">'Trial 4'!BH11</f>
        <v>1048951.0917155393</v>
      </c>
      <c r="BI122" s="24">
        <f ca="1">'Trial 4'!BI11</f>
        <v>1048134.5760528782</v>
      </c>
      <c r="BJ122" s="24">
        <f ca="1">'Trial 4'!BJ11</f>
        <v>1046134.5192723444</v>
      </c>
      <c r="BK122" s="24">
        <f ca="1">'Trial 4'!BK11</f>
        <v>1044839.4822114657</v>
      </c>
      <c r="BL122" s="24">
        <f ca="1">'Trial 4'!BL11</f>
        <v>1043417.5443533437</v>
      </c>
      <c r="BM122" s="24">
        <f ca="1">'Trial 4'!BM11</f>
        <v>1041694.9564129846</v>
      </c>
      <c r="BN122" s="25">
        <f ca="1">SUM('Trial 4'!BB11:BM11)</f>
        <v>12602512.704944072</v>
      </c>
      <c r="BO122" s="24">
        <f ca="1">'Trial 4'!BO11</f>
        <v>1040173.0098316782</v>
      </c>
      <c r="BP122" s="24">
        <f ca="1">'Trial 4'!BP11</f>
        <v>1039430.017704583</v>
      </c>
      <c r="BQ122" s="24">
        <f ca="1">'Trial 4'!BQ11</f>
        <v>1037784.4640731319</v>
      </c>
      <c r="BR122" s="24">
        <f ca="1">'Trial 4'!BR11</f>
        <v>1036363.390019886</v>
      </c>
      <c r="BS122" s="24">
        <f ca="1">'Trial 4'!BS11</f>
        <v>1034826.5879336223</v>
      </c>
      <c r="BT122" s="24">
        <f ca="1">'Trial 4'!BT11</f>
        <v>1033426.7755752525</v>
      </c>
      <c r="BU122" s="24">
        <f ca="1">'Trial 4'!BU11</f>
        <v>1032512.9589526902</v>
      </c>
      <c r="BV122" s="24">
        <f ca="1">'Trial 4'!BV11</f>
        <v>1031287.1354450322</v>
      </c>
      <c r="BW122" s="24">
        <f ca="1">'Trial 4'!BW11</f>
        <v>1030333.8836932911</v>
      </c>
      <c r="BX122" s="24">
        <f ca="1">'Trial 4'!BX11</f>
        <v>1028935.0061528679</v>
      </c>
      <c r="BY122" s="24">
        <f ca="1">'Trial 4'!BY11</f>
        <v>1027476.5054353558</v>
      </c>
      <c r="BZ122" s="24">
        <f ca="1">'Trial 4'!BZ11</f>
        <v>1025604.752557084</v>
      </c>
      <c r="CA122" s="25">
        <f ca="1">SUM('Trial 4'!BO11:BZ11)</f>
        <v>12398154.487374475</v>
      </c>
      <c r="CB122" s="24">
        <f ca="1">'Trial 4'!CB11</f>
        <v>1024771.3242920313</v>
      </c>
      <c r="CC122" s="24">
        <f ca="1">'Trial 4'!CC11</f>
        <v>1023246.3164977116</v>
      </c>
      <c r="CD122" s="24">
        <f ca="1">'Trial 4'!CD11</f>
        <v>1022010.8167673093</v>
      </c>
      <c r="CE122" s="24">
        <f ca="1">'Trial 4'!CE11</f>
        <v>1020587.841912418</v>
      </c>
      <c r="CF122" s="24">
        <f ca="1">'Trial 4'!CF11</f>
        <v>1019624.1768400441</v>
      </c>
      <c r="CG122" s="24">
        <f ca="1">'Trial 4'!CG11</f>
        <v>1018123.0683334578</v>
      </c>
      <c r="CH122" s="24">
        <f ca="1">'Trial 4'!CH11</f>
        <v>1017081.8402313064</v>
      </c>
      <c r="CI122" s="24">
        <f ca="1">'Trial 4'!CI11</f>
        <v>1015865.4505615658</v>
      </c>
      <c r="CJ122" s="24">
        <f ca="1">'Trial 4'!CJ11</f>
        <v>1014871.6313125725</v>
      </c>
      <c r="CK122" s="24">
        <f ca="1">'Trial 4'!CK11</f>
        <v>1013313.0923797722</v>
      </c>
      <c r="CL122" s="24">
        <f ca="1">'Trial 4'!CL11</f>
        <v>1011953.3761417961</v>
      </c>
      <c r="CM122" s="24">
        <f ca="1">'Trial 4'!CM11</f>
        <v>1011000.1848760204</v>
      </c>
      <c r="CN122" s="25">
        <f ca="1">SUM('Trial 4'!CB11:CM11)</f>
        <v>12212449.120146008</v>
      </c>
      <c r="CO122" s="24">
        <f ca="1">'Trial 4'!CO11</f>
        <v>1009265.7371021764</v>
      </c>
      <c r="CP122" s="24">
        <f ca="1">'Trial 4'!CP11</f>
        <v>1008396.8642891354</v>
      </c>
      <c r="CQ122" s="24">
        <f ca="1">'Trial 4'!CQ11</f>
        <v>1007808.3631484677</v>
      </c>
      <c r="CR122" s="24">
        <f ca="1">'Trial 4'!CR11</f>
        <v>1006706.9974114611</v>
      </c>
      <c r="CS122" s="24">
        <f ca="1">'Trial 4'!CS11</f>
        <v>1005864.8513582359</v>
      </c>
      <c r="CT122" s="24">
        <f ca="1">'Trial 4'!CT11</f>
        <v>1005086.2413613915</v>
      </c>
      <c r="CU122" s="24">
        <f ca="1">'Trial 4'!CU11</f>
        <v>1003094.3079844681</v>
      </c>
      <c r="CV122" s="24">
        <f ca="1">'Trial 4'!CV11</f>
        <v>1001484.7921693351</v>
      </c>
      <c r="CW122" s="24">
        <f ca="1">'Trial 4'!CW11</f>
        <v>999738.32058309624</v>
      </c>
      <c r="CX122" s="24">
        <f ca="1">'Trial 4'!CX11</f>
        <v>998223.78279872471</v>
      </c>
      <c r="CY122" s="24">
        <f ca="1">'Trial 4'!CY11</f>
        <v>996738.05180134613</v>
      </c>
      <c r="CZ122" s="24">
        <f ca="1">'Trial 4'!CZ11</f>
        <v>996227.95310935937</v>
      </c>
      <c r="DA122" s="25">
        <f ca="1">SUM('Trial 4'!CO11:CZ11)</f>
        <v>12038636.263117198</v>
      </c>
      <c r="DB122" s="24">
        <f ca="1">'Trial 4'!DB11</f>
        <v>994974.44241685933</v>
      </c>
      <c r="DC122" s="24">
        <f ca="1">'Trial 4'!DC11</f>
        <v>993973.64363205573</v>
      </c>
      <c r="DD122" s="24">
        <f ca="1">'Trial 4'!DD11</f>
        <v>993324.58912995423</v>
      </c>
      <c r="DE122" s="24">
        <f ca="1">'Trial 4'!DE11</f>
        <v>991581.06191367528</v>
      </c>
      <c r="DF122" s="24">
        <f ca="1">'Trial 4'!DF11</f>
        <v>990806.9258524992</v>
      </c>
      <c r="DG122" s="24">
        <f ca="1">'Trial 4'!DG11</f>
        <v>989571.79581557959</v>
      </c>
      <c r="DH122" s="24">
        <f ca="1">'Trial 4'!DH11</f>
        <v>987882.90029460075</v>
      </c>
      <c r="DI122" s="24">
        <f ca="1">'Trial 4'!DI11</f>
        <v>986289.81598409778</v>
      </c>
      <c r="DJ122" s="24">
        <f ca="1">'Trial 4'!DJ11</f>
        <v>986032.10239653755</v>
      </c>
      <c r="DK122" s="24">
        <f ca="1">'Trial 4'!DK11</f>
        <v>985653.5713506277</v>
      </c>
      <c r="DL122" s="24">
        <f ca="1">'Trial 4'!DL11</f>
        <v>984717.47791086929</v>
      </c>
      <c r="DM122" s="24">
        <f ca="1">'Trial 4'!DM11</f>
        <v>984193.53162108245</v>
      </c>
      <c r="DN122" s="25">
        <f ca="1">SUM('Trial 4'!DB11:DM11)</f>
        <v>11869001.858318437</v>
      </c>
      <c r="DO122" s="24">
        <f ca="1">'Trial 4'!DO11</f>
        <v>984037.61444096908</v>
      </c>
      <c r="DP122" s="24">
        <f ca="1">'Trial 4'!DP11</f>
        <v>982749.20234274305</v>
      </c>
      <c r="DQ122" s="24">
        <f ca="1">'Trial 4'!DQ11</f>
        <v>981526.40759022161</v>
      </c>
      <c r="DR122" s="24">
        <f ca="1">'Trial 4'!DR11</f>
        <v>980358.53505600663</v>
      </c>
      <c r="DS122" s="24">
        <f ca="1">'Trial 4'!DS11</f>
        <v>978923.20012894738</v>
      </c>
      <c r="DT122" s="24">
        <f ca="1">'Trial 4'!DT11</f>
        <v>977753.79524907295</v>
      </c>
      <c r="DU122" s="24">
        <f ca="1">'Trial 4'!DU11</f>
        <v>976729.03161560069</v>
      </c>
      <c r="DV122" s="24">
        <f ca="1">'Trial 4'!DV11</f>
        <v>975825.3035532767</v>
      </c>
      <c r="DW122" s="24">
        <f ca="1">'Trial 4'!DW11</f>
        <v>975090.88921014848</v>
      </c>
      <c r="DX122" s="24">
        <f ca="1">'Trial 4'!DX11</f>
        <v>974075.83717505203</v>
      </c>
      <c r="DY122" s="24">
        <f ca="1">'Trial 4'!DY11</f>
        <v>973430.15845453355</v>
      </c>
      <c r="DZ122" s="24">
        <f ca="1">'Trial 4'!DZ11</f>
        <v>972649.37852501264</v>
      </c>
      <c r="EA122" s="25">
        <f ca="1">SUM('Trial 4'!DO11:DZ11)</f>
        <v>11733149.353341585</v>
      </c>
      <c r="EB122" s="24">
        <f ca="1">'Trial 4'!EB11</f>
        <v>971578.29600353388</v>
      </c>
      <c r="EC122" s="24">
        <f ca="1">'Trial 4'!EC11</f>
        <v>971088.61329005356</v>
      </c>
      <c r="ED122" s="24">
        <f ca="1">'Trial 4'!ED11</f>
        <v>970865.61503238929</v>
      </c>
      <c r="EE122" s="24">
        <f ca="1">'Trial 4'!EE11</f>
        <v>970109.96981829801</v>
      </c>
      <c r="EF122" s="24">
        <f ca="1">'Trial 4'!EF11</f>
        <v>969831.81813751312</v>
      </c>
      <c r="EG122" s="24">
        <f ca="1">'Trial 4'!EG11</f>
        <v>968994.79190527578</v>
      </c>
      <c r="EH122" s="24">
        <f ca="1">'Trial 4'!EH11</f>
        <v>968588.04457969312</v>
      </c>
      <c r="EI122" s="24">
        <f ca="1">'Trial 4'!EI11</f>
        <v>967215.2628364733</v>
      </c>
      <c r="EJ122" s="24">
        <f ca="1">'Trial 4'!EJ11</f>
        <v>966921.20153407089</v>
      </c>
      <c r="EK122" s="24">
        <f ca="1">'Trial 4'!EK11</f>
        <v>965832.80556094332</v>
      </c>
      <c r="EL122" s="24">
        <f ca="1">'Trial 4'!EL11</f>
        <v>964766.72442245076</v>
      </c>
      <c r="EM122" s="24">
        <f ca="1">'Trial 4'!EM11</f>
        <v>964189.63725607831</v>
      </c>
      <c r="EN122" s="25">
        <f ca="1">SUM('Trial 4'!EB11:EM11)</f>
        <v>11619982.780376773</v>
      </c>
    </row>
    <row r="123" spans="1:144" ht="12.75" customHeight="1" x14ac:dyDescent="0.2">
      <c r="A123" s="11" t="str">
        <f>Labels!B100</f>
        <v>Trial 05</v>
      </c>
      <c r="B123" s="24">
        <f>'Trial 5'!B11</f>
        <v>1166666.6666666667</v>
      </c>
      <c r="C123" s="24">
        <f ca="1">'Trial 5'!C11</f>
        <v>1163319.8277493189</v>
      </c>
      <c r="D123" s="24">
        <f ca="1">'Trial 5'!D11</f>
        <v>1160259.628260727</v>
      </c>
      <c r="E123" s="24">
        <f ca="1">'Trial 5'!E11</f>
        <v>1157074.5938748005</v>
      </c>
      <c r="F123" s="24">
        <f ca="1">'Trial 5'!F11</f>
        <v>1153528.0242225451</v>
      </c>
      <c r="G123" s="24">
        <f ca="1">'Trial 5'!G11</f>
        <v>1150902.4945225427</v>
      </c>
      <c r="H123" s="24">
        <f ca="1">'Trial 5'!H11</f>
        <v>1147525.9131187969</v>
      </c>
      <c r="I123" s="24">
        <f ca="1">'Trial 5'!I11</f>
        <v>1144321.014529367</v>
      </c>
      <c r="J123" s="24">
        <f ca="1">'Trial 5'!J11</f>
        <v>1142325.2150559388</v>
      </c>
      <c r="K123" s="24">
        <f ca="1">'Trial 5'!K11</f>
        <v>1139721.1757880424</v>
      </c>
      <c r="L123" s="24">
        <f ca="1">'Trial 5'!L11</f>
        <v>1137540.1054387372</v>
      </c>
      <c r="M123" s="24">
        <f ca="1">'Trial 5'!M11</f>
        <v>1135300.5221281666</v>
      </c>
      <c r="N123" s="25">
        <f ca="1">SUM('Trial 5'!B11:M11)</f>
        <v>13798485.18135565</v>
      </c>
      <c r="O123" s="24">
        <f ca="1">'Trial 5'!O11</f>
        <v>1133038.2081675397</v>
      </c>
      <c r="P123" s="24">
        <f ca="1">'Trial 5'!P11</f>
        <v>1130854.8605441279</v>
      </c>
      <c r="Q123" s="24">
        <f ca="1">'Trial 5'!Q11</f>
        <v>1127858.4749795799</v>
      </c>
      <c r="R123" s="24">
        <f ca="1">'Trial 5'!R11</f>
        <v>1124597.7030412951</v>
      </c>
      <c r="S123" s="24">
        <f ca="1">'Trial 5'!S11</f>
        <v>1122344.5764113064</v>
      </c>
      <c r="T123" s="24">
        <f ca="1">'Trial 5'!T11</f>
        <v>1119729.622461766</v>
      </c>
      <c r="U123" s="24">
        <f ca="1">'Trial 5'!U11</f>
        <v>1117348.2875437131</v>
      </c>
      <c r="V123" s="24">
        <f ca="1">'Trial 5'!V11</f>
        <v>1115716.6587996467</v>
      </c>
      <c r="W123" s="24">
        <f ca="1">'Trial 5'!W11</f>
        <v>1113459.8049287768</v>
      </c>
      <c r="X123" s="24">
        <f ca="1">'Trial 5'!X11</f>
        <v>1111125.1257421607</v>
      </c>
      <c r="Y123" s="24">
        <f ca="1">'Trial 5'!Y11</f>
        <v>1108466.3790717046</v>
      </c>
      <c r="Z123" s="24">
        <f ca="1">'Trial 5'!Z11</f>
        <v>1106190.3769215781</v>
      </c>
      <c r="AA123" s="25">
        <f ca="1">SUM('Trial 5'!O11:Z11)</f>
        <v>13430730.078613194</v>
      </c>
      <c r="AB123" s="24">
        <f ca="1">'Trial 5'!AB11</f>
        <v>1103963.1513090641</v>
      </c>
      <c r="AC123" s="24">
        <f ca="1">'Trial 5'!AC11</f>
        <v>1101438.4460942848</v>
      </c>
      <c r="AD123" s="24">
        <f ca="1">'Trial 5'!AD11</f>
        <v>1098860.9969231919</v>
      </c>
      <c r="AE123" s="24">
        <f ca="1">'Trial 5'!AE11</f>
        <v>1096750.0932342473</v>
      </c>
      <c r="AF123" s="24">
        <f ca="1">'Trial 5'!AF11</f>
        <v>1093973.9866714224</v>
      </c>
      <c r="AG123" s="24">
        <f ca="1">'Trial 5'!AG11</f>
        <v>1092004.7444209123</v>
      </c>
      <c r="AH123" s="24">
        <f ca="1">'Trial 5'!AH11</f>
        <v>1090259.0306766508</v>
      </c>
      <c r="AI123" s="24">
        <f ca="1">'Trial 5'!AI11</f>
        <v>1088477.394370826</v>
      </c>
      <c r="AJ123" s="24">
        <f ca="1">'Trial 5'!AJ11</f>
        <v>1086792.8041428337</v>
      </c>
      <c r="AK123" s="24">
        <f ca="1">'Trial 5'!AK11</f>
        <v>1083965.7243321673</v>
      </c>
      <c r="AL123" s="24">
        <f ca="1">'Trial 5'!AL11</f>
        <v>1081518.434167146</v>
      </c>
      <c r="AM123" s="24">
        <f ca="1">'Trial 5'!AM11</f>
        <v>1079581.0460973862</v>
      </c>
      <c r="AN123" s="25">
        <f ca="1">SUM('Trial 5'!AB11:AM11)</f>
        <v>13097585.852440132</v>
      </c>
      <c r="AO123" s="24">
        <f ca="1">'Trial 5'!AO11</f>
        <v>1077700.9099208077</v>
      </c>
      <c r="AP123" s="24">
        <f ca="1">'Trial 5'!AP11</f>
        <v>1075975.638473727</v>
      </c>
      <c r="AQ123" s="24">
        <f ca="1">'Trial 5'!AQ11</f>
        <v>1074627.2194798521</v>
      </c>
      <c r="AR123" s="24">
        <f ca="1">'Trial 5'!AR11</f>
        <v>1073007.4722559869</v>
      </c>
      <c r="AS123" s="24">
        <f ca="1">'Trial 5'!AS11</f>
        <v>1070842.4049579827</v>
      </c>
      <c r="AT123" s="24">
        <f ca="1">'Trial 5'!AT11</f>
        <v>1069360.2398831237</v>
      </c>
      <c r="AU123" s="24">
        <f ca="1">'Trial 5'!AU11</f>
        <v>1067870.5605457674</v>
      </c>
      <c r="AV123" s="24">
        <f ca="1">'Trial 5'!AV11</f>
        <v>1066514.2802011166</v>
      </c>
      <c r="AW123" s="24">
        <f ca="1">'Trial 5'!AW11</f>
        <v>1065138.2277598272</v>
      </c>
      <c r="AX123" s="24">
        <f ca="1">'Trial 5'!AX11</f>
        <v>1063728.5940597109</v>
      </c>
      <c r="AY123" s="24">
        <f ca="1">'Trial 5'!AY11</f>
        <v>1062234.3048498167</v>
      </c>
      <c r="AZ123" s="24">
        <f ca="1">'Trial 5'!AZ11</f>
        <v>1061354.3948894616</v>
      </c>
      <c r="BA123" s="25">
        <f ca="1">SUM('Trial 5'!AO11:AZ11)</f>
        <v>12828354.24727718</v>
      </c>
      <c r="BB123" s="24">
        <f ca="1">'Trial 5'!BB11</f>
        <v>1058822.4041801433</v>
      </c>
      <c r="BC123" s="24">
        <f ca="1">'Trial 5'!BC11</f>
        <v>1057677.1892963131</v>
      </c>
      <c r="BD123" s="24">
        <f ca="1">'Trial 5'!BD11</f>
        <v>1055930.8487687195</v>
      </c>
      <c r="BE123" s="24">
        <f ca="1">'Trial 5'!BE11</f>
        <v>1054037.8683796364</v>
      </c>
      <c r="BF123" s="24">
        <f ca="1">'Trial 5'!BF11</f>
        <v>1051627.2326955174</v>
      </c>
      <c r="BG123" s="24">
        <f ca="1">'Trial 5'!BG11</f>
        <v>1050027.9564508386</v>
      </c>
      <c r="BH123" s="24">
        <f ca="1">'Trial 5'!BH11</f>
        <v>1048717.0337727671</v>
      </c>
      <c r="BI123" s="24">
        <f ca="1">'Trial 5'!BI11</f>
        <v>1047065.6815292491</v>
      </c>
      <c r="BJ123" s="24">
        <f ca="1">'Trial 5'!BJ11</f>
        <v>1045129.2372438402</v>
      </c>
      <c r="BK123" s="24">
        <f ca="1">'Trial 5'!BK11</f>
        <v>1044478.9648150913</v>
      </c>
      <c r="BL123" s="24">
        <f ca="1">'Trial 5'!BL11</f>
        <v>1043142.2057755684</v>
      </c>
      <c r="BM123" s="24">
        <f ca="1">'Trial 5'!BM11</f>
        <v>1041694.8853085306</v>
      </c>
      <c r="BN123" s="25">
        <f ca="1">SUM('Trial 5'!BB11:BM11)</f>
        <v>12598351.508216213</v>
      </c>
      <c r="BO123" s="24">
        <f ca="1">'Trial 5'!BO11</f>
        <v>1040564.043819049</v>
      </c>
      <c r="BP123" s="24">
        <f ca="1">'Trial 5'!BP11</f>
        <v>1038981.9018747028</v>
      </c>
      <c r="BQ123" s="24">
        <f ca="1">'Trial 5'!BQ11</f>
        <v>1037869.2842469822</v>
      </c>
      <c r="BR123" s="24">
        <f ca="1">'Trial 5'!BR11</f>
        <v>1036190.9669413664</v>
      </c>
      <c r="BS123" s="24">
        <f ca="1">'Trial 5'!BS11</f>
        <v>1034825.2701376587</v>
      </c>
      <c r="BT123" s="24">
        <f ca="1">'Trial 5'!BT11</f>
        <v>1032666.4663871806</v>
      </c>
      <c r="BU123" s="24">
        <f ca="1">'Trial 5'!BU11</f>
        <v>1030951.0829965021</v>
      </c>
      <c r="BV123" s="24">
        <f ca="1">'Trial 5'!BV11</f>
        <v>1029004.1767567333</v>
      </c>
      <c r="BW123" s="24">
        <f ca="1">'Trial 5'!BW11</f>
        <v>1027043.2739240933</v>
      </c>
      <c r="BX123" s="24">
        <f ca="1">'Trial 5'!BX11</f>
        <v>1025853.8294353</v>
      </c>
      <c r="BY123" s="24">
        <f ca="1">'Trial 5'!BY11</f>
        <v>1024224.9500275117</v>
      </c>
      <c r="BZ123" s="24">
        <f ca="1">'Trial 5'!BZ11</f>
        <v>1022956.3033888075</v>
      </c>
      <c r="CA123" s="25">
        <f ca="1">SUM('Trial 5'!BO11:BZ11)</f>
        <v>12381131.549935888</v>
      </c>
      <c r="CB123" s="24">
        <f ca="1">'Trial 5'!CB11</f>
        <v>1021557.1211846776</v>
      </c>
      <c r="CC123" s="24">
        <f ca="1">'Trial 5'!CC11</f>
        <v>1020411.1589841319</v>
      </c>
      <c r="CD123" s="24">
        <f ca="1">'Trial 5'!CD11</f>
        <v>1019212.0810152473</v>
      </c>
      <c r="CE123" s="24">
        <f ca="1">'Trial 5'!CE11</f>
        <v>1017892.2840771602</v>
      </c>
      <c r="CF123" s="24">
        <f ca="1">'Trial 5'!CF11</f>
        <v>1016372.9978456738</v>
      </c>
      <c r="CG123" s="24">
        <f ca="1">'Trial 5'!CG11</f>
        <v>1014936.7698012242</v>
      </c>
      <c r="CH123" s="24">
        <f ca="1">'Trial 5'!CH11</f>
        <v>1013742.0351618684</v>
      </c>
      <c r="CI123" s="24">
        <f ca="1">'Trial 5'!CI11</f>
        <v>1012879.8051291684</v>
      </c>
      <c r="CJ123" s="24">
        <f ca="1">'Trial 5'!CJ11</f>
        <v>1011648.3835950404</v>
      </c>
      <c r="CK123" s="24">
        <f ca="1">'Trial 5'!CK11</f>
        <v>1011120.3812178824</v>
      </c>
      <c r="CL123" s="24">
        <f ca="1">'Trial 5'!CL11</f>
        <v>1009721.0663488212</v>
      </c>
      <c r="CM123" s="24">
        <f ca="1">'Trial 5'!CM11</f>
        <v>1007704.055599136</v>
      </c>
      <c r="CN123" s="25">
        <f ca="1">SUM('Trial 5'!CB11:CM11)</f>
        <v>12177198.139960032</v>
      </c>
      <c r="CO123" s="24">
        <f ca="1">'Trial 5'!CO11</f>
        <v>1006897.8773078661</v>
      </c>
      <c r="CP123" s="24">
        <f ca="1">'Trial 5'!CP11</f>
        <v>1005661.4782625842</v>
      </c>
      <c r="CQ123" s="24">
        <f ca="1">'Trial 5'!CQ11</f>
        <v>1004072.8219362238</v>
      </c>
      <c r="CR123" s="24">
        <f ca="1">'Trial 5'!CR11</f>
        <v>1003162.1017548611</v>
      </c>
      <c r="CS123" s="24">
        <f ca="1">'Trial 5'!CS11</f>
        <v>1002103.9907671745</v>
      </c>
      <c r="CT123" s="24">
        <f ca="1">'Trial 5'!CT11</f>
        <v>1000732.0297766605</v>
      </c>
      <c r="CU123" s="24">
        <f ca="1">'Trial 5'!CU11</f>
        <v>999884.84693115449</v>
      </c>
      <c r="CV123" s="24">
        <f ca="1">'Trial 5'!CV11</f>
        <v>998545.4183283241</v>
      </c>
      <c r="CW123" s="24">
        <f ca="1">'Trial 5'!CW11</f>
        <v>997797.344166314</v>
      </c>
      <c r="CX123" s="24">
        <f ca="1">'Trial 5'!CX11</f>
        <v>997393.05936546321</v>
      </c>
      <c r="CY123" s="24">
        <f ca="1">'Trial 5'!CY11</f>
        <v>996779.77974309889</v>
      </c>
      <c r="CZ123" s="24">
        <f ca="1">'Trial 5'!CZ11</f>
        <v>996362.19924737758</v>
      </c>
      <c r="DA123" s="25">
        <f ca="1">SUM('Trial 5'!CO11:CZ11)</f>
        <v>12009392.947587103</v>
      </c>
      <c r="DB123" s="24">
        <f ca="1">'Trial 5'!DB11</f>
        <v>995484.88818315964</v>
      </c>
      <c r="DC123" s="24">
        <f ca="1">'Trial 5'!DC11</f>
        <v>994463.73540727561</v>
      </c>
      <c r="DD123" s="24">
        <f ca="1">'Trial 5'!DD11</f>
        <v>993414.40939995414</v>
      </c>
      <c r="DE123" s="24">
        <f ca="1">'Trial 5'!DE11</f>
        <v>992086.26920742809</v>
      </c>
      <c r="DF123" s="24">
        <f ca="1">'Trial 5'!DF11</f>
        <v>991145.28433740803</v>
      </c>
      <c r="DG123" s="24">
        <f ca="1">'Trial 5'!DG11</f>
        <v>990238.48829232878</v>
      </c>
      <c r="DH123" s="24">
        <f ca="1">'Trial 5'!DH11</f>
        <v>988386.94393401558</v>
      </c>
      <c r="DI123" s="24">
        <f ca="1">'Trial 5'!DI11</f>
        <v>987473.91527005553</v>
      </c>
      <c r="DJ123" s="24">
        <f ca="1">'Trial 5'!DJ11</f>
        <v>986841.88227953261</v>
      </c>
      <c r="DK123" s="24">
        <f ca="1">'Trial 5'!DK11</f>
        <v>986246.28999538335</v>
      </c>
      <c r="DL123" s="24">
        <f ca="1">'Trial 5'!DL11</f>
        <v>985569.38003447384</v>
      </c>
      <c r="DM123" s="24">
        <f ca="1">'Trial 5'!DM11</f>
        <v>984990.95300707023</v>
      </c>
      <c r="DN123" s="25">
        <f ca="1">SUM('Trial 5'!DB11:DM11)</f>
        <v>11876342.439348087</v>
      </c>
      <c r="DO123" s="24">
        <f ca="1">'Trial 5'!DO11</f>
        <v>983731.22263695183</v>
      </c>
      <c r="DP123" s="24">
        <f ca="1">'Trial 5'!DP11</f>
        <v>982764.47125854588</v>
      </c>
      <c r="DQ123" s="24">
        <f ca="1">'Trial 5'!DQ11</f>
        <v>982105.96052673319</v>
      </c>
      <c r="DR123" s="24">
        <f ca="1">'Trial 5'!DR11</f>
        <v>981037.76517897472</v>
      </c>
      <c r="DS123" s="24">
        <f ca="1">'Trial 5'!DS11</f>
        <v>979948.03129390406</v>
      </c>
      <c r="DT123" s="24">
        <f ca="1">'Trial 5'!DT11</f>
        <v>978470.65968011948</v>
      </c>
      <c r="DU123" s="24">
        <f ca="1">'Trial 5'!DU11</f>
        <v>977329.06097702449</v>
      </c>
      <c r="DV123" s="24">
        <f ca="1">'Trial 5'!DV11</f>
        <v>976346.80585584429</v>
      </c>
      <c r="DW123" s="24">
        <f ca="1">'Trial 5'!DW11</f>
        <v>976296.78965849336</v>
      </c>
      <c r="DX123" s="24">
        <f ca="1">'Trial 5'!DX11</f>
        <v>975556.13913937705</v>
      </c>
      <c r="DY123" s="24">
        <f ca="1">'Trial 5'!DY11</f>
        <v>974145.91506536794</v>
      </c>
      <c r="DZ123" s="24">
        <f ca="1">'Trial 5'!DZ11</f>
        <v>972523.03098062391</v>
      </c>
      <c r="EA123" s="25">
        <f ca="1">SUM('Trial 5'!DO11:DZ11)</f>
        <v>11740255.85225196</v>
      </c>
      <c r="EB123" s="24">
        <f ca="1">'Trial 5'!EB11</f>
        <v>971332.2867132118</v>
      </c>
      <c r="EC123" s="24">
        <f ca="1">'Trial 5'!EC11</f>
        <v>970426.60518865217</v>
      </c>
      <c r="ED123" s="24">
        <f ca="1">'Trial 5'!ED11</f>
        <v>969324.52138681617</v>
      </c>
      <c r="EE123" s="24">
        <f ca="1">'Trial 5'!EE11</f>
        <v>968573.12210250227</v>
      </c>
      <c r="EF123" s="24">
        <f ca="1">'Trial 5'!EF11</f>
        <v>968372.688272384</v>
      </c>
      <c r="EG123" s="24">
        <f ca="1">'Trial 5'!EG11</f>
        <v>967635.74837797903</v>
      </c>
      <c r="EH123" s="24">
        <f ca="1">'Trial 5'!EH11</f>
        <v>966767.68696286611</v>
      </c>
      <c r="EI123" s="24">
        <f ca="1">'Trial 5'!EI11</f>
        <v>965212.24407100887</v>
      </c>
      <c r="EJ123" s="24">
        <f ca="1">'Trial 5'!EJ11</f>
        <v>964540.62417483923</v>
      </c>
      <c r="EK123" s="24">
        <f ca="1">'Trial 5'!EK11</f>
        <v>964065.11048471509</v>
      </c>
      <c r="EL123" s="24">
        <f ca="1">'Trial 5'!EL11</f>
        <v>963509.88008412207</v>
      </c>
      <c r="EM123" s="24">
        <f ca="1">'Trial 5'!EM11</f>
        <v>963104.02637719351</v>
      </c>
      <c r="EN123" s="25">
        <f ca="1">SUM('Trial 5'!EB11:EM11)</f>
        <v>11602864.544196291</v>
      </c>
    </row>
    <row r="124" spans="1:144" ht="12.75" customHeight="1" x14ac:dyDescent="0.2">
      <c r="A124" s="11" t="str">
        <f>Labels!B101</f>
        <v>Trial 06</v>
      </c>
      <c r="B124" s="24">
        <f>'Trial 6'!B11</f>
        <v>1166666.6666666667</v>
      </c>
      <c r="C124" s="24">
        <f ca="1">'Trial 6'!C11</f>
        <v>1163689.0541809339</v>
      </c>
      <c r="D124" s="24">
        <f ca="1">'Trial 6'!D11</f>
        <v>1160535.4515705814</v>
      </c>
      <c r="E124" s="24">
        <f ca="1">'Trial 6'!E11</f>
        <v>1158050.3067378602</v>
      </c>
      <c r="F124" s="24">
        <f ca="1">'Trial 6'!F11</f>
        <v>1154576.9136258229</v>
      </c>
      <c r="G124" s="24">
        <f ca="1">'Trial 6'!G11</f>
        <v>1151912.5232756243</v>
      </c>
      <c r="H124" s="24">
        <f ca="1">'Trial 6'!H11</f>
        <v>1149757.0450512921</v>
      </c>
      <c r="I124" s="24">
        <f ca="1">'Trial 6'!I11</f>
        <v>1146531.6716317295</v>
      </c>
      <c r="J124" s="24">
        <f ca="1">'Trial 6'!J11</f>
        <v>1143930.9502989247</v>
      </c>
      <c r="K124" s="24">
        <f ca="1">'Trial 6'!K11</f>
        <v>1141174.0950738273</v>
      </c>
      <c r="L124" s="24">
        <f ca="1">'Trial 6'!L11</f>
        <v>1139150.8944122486</v>
      </c>
      <c r="M124" s="24">
        <f ca="1">'Trial 6'!M11</f>
        <v>1136351.4212171251</v>
      </c>
      <c r="N124" s="25">
        <f ca="1">SUM('Trial 6'!B11:M11)</f>
        <v>13812326.993742635</v>
      </c>
      <c r="O124" s="24">
        <f ca="1">'Trial 6'!O11</f>
        <v>1133553.1333130153</v>
      </c>
      <c r="P124" s="24">
        <f ca="1">'Trial 6'!P11</f>
        <v>1131132.0485161748</v>
      </c>
      <c r="Q124" s="24">
        <f ca="1">'Trial 6'!Q11</f>
        <v>1128386.8214194796</v>
      </c>
      <c r="R124" s="24">
        <f ca="1">'Trial 6'!R11</f>
        <v>1126036.6075121225</v>
      </c>
      <c r="S124" s="24">
        <f ca="1">'Trial 6'!S11</f>
        <v>1124142.4125444903</v>
      </c>
      <c r="T124" s="24">
        <f ca="1">'Trial 6'!T11</f>
        <v>1121507.1562695373</v>
      </c>
      <c r="U124" s="24">
        <f ca="1">'Trial 6'!U11</f>
        <v>1119307.8496659147</v>
      </c>
      <c r="V124" s="24">
        <f ca="1">'Trial 6'!V11</f>
        <v>1116445.4214381562</v>
      </c>
      <c r="W124" s="24">
        <f ca="1">'Trial 6'!W11</f>
        <v>1114660.9397865634</v>
      </c>
      <c r="X124" s="24">
        <f ca="1">'Trial 6'!X11</f>
        <v>1112835.7052992857</v>
      </c>
      <c r="Y124" s="24">
        <f ca="1">'Trial 6'!Y11</f>
        <v>1110639.1027051162</v>
      </c>
      <c r="Z124" s="24">
        <f ca="1">'Trial 6'!Z11</f>
        <v>1108732.1576963849</v>
      </c>
      <c r="AA124" s="25">
        <f ca="1">SUM('Trial 6'!O11:Z11)</f>
        <v>13447379.35616624</v>
      </c>
      <c r="AB124" s="24">
        <f ca="1">'Trial 6'!AB11</f>
        <v>1106502.5509645157</v>
      </c>
      <c r="AC124" s="24">
        <f ca="1">'Trial 6'!AC11</f>
        <v>1104841.6106883101</v>
      </c>
      <c r="AD124" s="24">
        <f ca="1">'Trial 6'!AD11</f>
        <v>1102851.0727640789</v>
      </c>
      <c r="AE124" s="24">
        <f ca="1">'Trial 6'!AE11</f>
        <v>1100928.4461057791</v>
      </c>
      <c r="AF124" s="24">
        <f ca="1">'Trial 6'!AF11</f>
        <v>1097999.3610989673</v>
      </c>
      <c r="AG124" s="24">
        <f ca="1">'Trial 6'!AG11</f>
        <v>1096391.6037448684</v>
      </c>
      <c r="AH124" s="24">
        <f ca="1">'Trial 6'!AH11</f>
        <v>1094660.7434642988</v>
      </c>
      <c r="AI124" s="24">
        <f ca="1">'Trial 6'!AI11</f>
        <v>1093300.4716776479</v>
      </c>
      <c r="AJ124" s="24">
        <f ca="1">'Trial 6'!AJ11</f>
        <v>1091686.7460645298</v>
      </c>
      <c r="AK124" s="24">
        <f ca="1">'Trial 6'!AK11</f>
        <v>1089704.0532539033</v>
      </c>
      <c r="AL124" s="24">
        <f ca="1">'Trial 6'!AL11</f>
        <v>1087926.707534319</v>
      </c>
      <c r="AM124" s="24">
        <f ca="1">'Trial 6'!AM11</f>
        <v>1085935.7566677062</v>
      </c>
      <c r="AN124" s="25">
        <f ca="1">SUM('Trial 6'!AB11:AM11)</f>
        <v>13152729.124028925</v>
      </c>
      <c r="AO124" s="24">
        <f ca="1">'Trial 6'!AO11</f>
        <v>1083920.5818626857</v>
      </c>
      <c r="AP124" s="24">
        <f ca="1">'Trial 6'!AP11</f>
        <v>1081490.5162003525</v>
      </c>
      <c r="AQ124" s="24">
        <f ca="1">'Trial 6'!AQ11</f>
        <v>1079558.2226699896</v>
      </c>
      <c r="AR124" s="24">
        <f ca="1">'Trial 6'!AR11</f>
        <v>1078374.053129344</v>
      </c>
      <c r="AS124" s="24">
        <f ca="1">'Trial 6'!AS11</f>
        <v>1076002.3087841345</v>
      </c>
      <c r="AT124" s="24">
        <f ca="1">'Trial 6'!AT11</f>
        <v>1074256.3717847874</v>
      </c>
      <c r="AU124" s="24">
        <f ca="1">'Trial 6'!AU11</f>
        <v>1072340.4861939803</v>
      </c>
      <c r="AV124" s="24">
        <f ca="1">'Trial 6'!AV11</f>
        <v>1069786.099559092</v>
      </c>
      <c r="AW124" s="24">
        <f ca="1">'Trial 6'!AW11</f>
        <v>1068026.396151738</v>
      </c>
      <c r="AX124" s="24">
        <f ca="1">'Trial 6'!AX11</f>
        <v>1066247.0272657697</v>
      </c>
      <c r="AY124" s="24">
        <f ca="1">'Trial 6'!AY11</f>
        <v>1064794.6476609905</v>
      </c>
      <c r="AZ124" s="24">
        <f ca="1">'Trial 6'!AZ11</f>
        <v>1062817.7742062905</v>
      </c>
      <c r="BA124" s="25">
        <f ca="1">SUM('Trial 6'!AO11:AZ11)</f>
        <v>12877614.485469155</v>
      </c>
      <c r="BB124" s="24">
        <f ca="1">'Trial 6'!BB11</f>
        <v>1061421.2992145845</v>
      </c>
      <c r="BC124" s="24">
        <f ca="1">'Trial 6'!BC11</f>
        <v>1058979.629574534</v>
      </c>
      <c r="BD124" s="24">
        <f ca="1">'Trial 6'!BD11</f>
        <v>1057463.1629989743</v>
      </c>
      <c r="BE124" s="24">
        <f ca="1">'Trial 6'!BE11</f>
        <v>1056012.5788769729</v>
      </c>
      <c r="BF124" s="24">
        <f ca="1">'Trial 6'!BF11</f>
        <v>1055159.8832832179</v>
      </c>
      <c r="BG124" s="24">
        <f ca="1">'Trial 6'!BG11</f>
        <v>1053609.7762522625</v>
      </c>
      <c r="BH124" s="24">
        <f ca="1">'Trial 6'!BH11</f>
        <v>1052147.0326579316</v>
      </c>
      <c r="BI124" s="24">
        <f ca="1">'Trial 6'!BI11</f>
        <v>1049660.4013754912</v>
      </c>
      <c r="BJ124" s="24">
        <f ca="1">'Trial 6'!BJ11</f>
        <v>1047747.3436023599</v>
      </c>
      <c r="BK124" s="24">
        <f ca="1">'Trial 6'!BK11</f>
        <v>1046765.0533301715</v>
      </c>
      <c r="BL124" s="24">
        <f ca="1">'Trial 6'!BL11</f>
        <v>1045236.9601058676</v>
      </c>
      <c r="BM124" s="24">
        <f ca="1">'Trial 6'!BM11</f>
        <v>1043729.5619024204</v>
      </c>
      <c r="BN124" s="25">
        <f ca="1">SUM('Trial 6'!BB11:BM11)</f>
        <v>12627932.683174789</v>
      </c>
      <c r="BO124" s="24">
        <f ca="1">'Trial 6'!BO11</f>
        <v>1042046.8194930032</v>
      </c>
      <c r="BP124" s="24">
        <f ca="1">'Trial 6'!BP11</f>
        <v>1041216.783814118</v>
      </c>
      <c r="BQ124" s="24">
        <f ca="1">'Trial 6'!BQ11</f>
        <v>1039616.6406037555</v>
      </c>
      <c r="BR124" s="24">
        <f ca="1">'Trial 6'!BR11</f>
        <v>1037886.086206186</v>
      </c>
      <c r="BS124" s="24">
        <f ca="1">'Trial 6'!BS11</f>
        <v>1036966.9041875772</v>
      </c>
      <c r="BT124" s="24">
        <f ca="1">'Trial 6'!BT11</f>
        <v>1036013.71806884</v>
      </c>
      <c r="BU124" s="24">
        <f ca="1">'Trial 6'!BU11</f>
        <v>1034726.8374337172</v>
      </c>
      <c r="BV124" s="24">
        <f ca="1">'Trial 6'!BV11</f>
        <v>1032767.9207359994</v>
      </c>
      <c r="BW124" s="24">
        <f ca="1">'Trial 6'!BW11</f>
        <v>1031044.7583911875</v>
      </c>
      <c r="BX124" s="24">
        <f ca="1">'Trial 6'!BX11</f>
        <v>1029030.505754384</v>
      </c>
      <c r="BY124" s="24">
        <f ca="1">'Trial 6'!BY11</f>
        <v>1026840.7895907991</v>
      </c>
      <c r="BZ124" s="24">
        <f ca="1">'Trial 6'!BZ11</f>
        <v>1025025.5819486432</v>
      </c>
      <c r="CA124" s="25">
        <f ca="1">SUM('Trial 6'!BO11:BZ11)</f>
        <v>12413183.346228208</v>
      </c>
      <c r="CB124" s="24">
        <f ca="1">'Trial 6'!CB11</f>
        <v>1024246.4121763333</v>
      </c>
      <c r="CC124" s="24">
        <f ca="1">'Trial 6'!CC11</f>
        <v>1023201.4899119752</v>
      </c>
      <c r="CD124" s="24">
        <f ca="1">'Trial 6'!CD11</f>
        <v>1022605.1980168765</v>
      </c>
      <c r="CE124" s="24">
        <f ca="1">'Trial 6'!CE11</f>
        <v>1021444.1394901691</v>
      </c>
      <c r="CF124" s="24">
        <f ca="1">'Trial 6'!CF11</f>
        <v>1020053.6020346798</v>
      </c>
      <c r="CG124" s="24">
        <f ca="1">'Trial 6'!CG11</f>
        <v>1018859.1585739342</v>
      </c>
      <c r="CH124" s="24">
        <f ca="1">'Trial 6'!CH11</f>
        <v>1016941.8557381346</v>
      </c>
      <c r="CI124" s="24">
        <f ca="1">'Trial 6'!CI11</f>
        <v>1015338.3875011972</v>
      </c>
      <c r="CJ124" s="24">
        <f ca="1">'Trial 6'!CJ11</f>
        <v>1014393.404847438</v>
      </c>
      <c r="CK124" s="24">
        <f ca="1">'Trial 6'!CK11</f>
        <v>1012996.2427010812</v>
      </c>
      <c r="CL124" s="24">
        <f ca="1">'Trial 6'!CL11</f>
        <v>1011479.6277788613</v>
      </c>
      <c r="CM124" s="24">
        <f ca="1">'Trial 6'!CM11</f>
        <v>1009827.9047594937</v>
      </c>
      <c r="CN124" s="25">
        <f ca="1">SUM('Trial 6'!CB11:CM11)</f>
        <v>12211387.423530173</v>
      </c>
      <c r="CO124" s="24">
        <f ca="1">'Trial 6'!CO11</f>
        <v>1008520.0560821026</v>
      </c>
      <c r="CP124" s="24">
        <f ca="1">'Trial 6'!CP11</f>
        <v>1007408.767722609</v>
      </c>
      <c r="CQ124" s="24">
        <f ca="1">'Trial 6'!CQ11</f>
        <v>1005420.367656237</v>
      </c>
      <c r="CR124" s="24">
        <f ca="1">'Trial 6'!CR11</f>
        <v>1004039.4694356318</v>
      </c>
      <c r="CS124" s="24">
        <f ca="1">'Trial 6'!CS11</f>
        <v>1002547.2638865309</v>
      </c>
      <c r="CT124" s="24">
        <f ca="1">'Trial 6'!CT11</f>
        <v>1001503.0684160593</v>
      </c>
      <c r="CU124" s="24">
        <f ca="1">'Trial 6'!CU11</f>
        <v>1000264.474463725</v>
      </c>
      <c r="CV124" s="24">
        <f ca="1">'Trial 6'!CV11</f>
        <v>998761.94988005643</v>
      </c>
      <c r="CW124" s="24">
        <f ca="1">'Trial 6'!CW11</f>
        <v>997546.60811420158</v>
      </c>
      <c r="CX124" s="24">
        <f ca="1">'Trial 6'!CX11</f>
        <v>995595.06391160516</v>
      </c>
      <c r="CY124" s="24">
        <f ca="1">'Trial 6'!CY11</f>
        <v>994829.73219800158</v>
      </c>
      <c r="CZ124" s="24">
        <f ca="1">'Trial 6'!CZ11</f>
        <v>994225.21307943063</v>
      </c>
      <c r="DA124" s="25">
        <f ca="1">SUM('Trial 6'!CO11:CZ11)</f>
        <v>12010662.03484619</v>
      </c>
      <c r="DB124" s="24">
        <f ca="1">'Trial 6'!DB11</f>
        <v>994011.6700235001</v>
      </c>
      <c r="DC124" s="24">
        <f ca="1">'Trial 6'!DC11</f>
        <v>992731.40565713972</v>
      </c>
      <c r="DD124" s="24">
        <f ca="1">'Trial 6'!DD11</f>
        <v>991514.24915022193</v>
      </c>
      <c r="DE124" s="24">
        <f ca="1">'Trial 6'!DE11</f>
        <v>989962.89186833031</v>
      </c>
      <c r="DF124" s="24">
        <f ca="1">'Trial 6'!DF11</f>
        <v>989142.97005521308</v>
      </c>
      <c r="DG124" s="24">
        <f ca="1">'Trial 6'!DG11</f>
        <v>988285.11600916926</v>
      </c>
      <c r="DH124" s="24">
        <f ca="1">'Trial 6'!DH11</f>
        <v>987831.94057224551</v>
      </c>
      <c r="DI124" s="24">
        <f ca="1">'Trial 6'!DI11</f>
        <v>987225.54595546064</v>
      </c>
      <c r="DJ124" s="24">
        <f ca="1">'Trial 6'!DJ11</f>
        <v>986205.92769867519</v>
      </c>
      <c r="DK124" s="24">
        <f ca="1">'Trial 6'!DK11</f>
        <v>985231.69838239287</v>
      </c>
      <c r="DL124" s="24">
        <f ca="1">'Trial 6'!DL11</f>
        <v>984023.06222097937</v>
      </c>
      <c r="DM124" s="24">
        <f ca="1">'Trial 6'!DM11</f>
        <v>983543.89830863918</v>
      </c>
      <c r="DN124" s="25">
        <f ca="1">SUM('Trial 6'!DB11:DM11)</f>
        <v>11859710.375901967</v>
      </c>
      <c r="DO124" s="24">
        <f ca="1">'Trial 6'!DO11</f>
        <v>983193.75646892376</v>
      </c>
      <c r="DP124" s="24">
        <f ca="1">'Trial 6'!DP11</f>
        <v>982264.85043064586</v>
      </c>
      <c r="DQ124" s="24">
        <f ca="1">'Trial 6'!DQ11</f>
        <v>980985.01367996482</v>
      </c>
      <c r="DR124" s="24">
        <f ca="1">'Trial 6'!DR11</f>
        <v>980326.81926846225</v>
      </c>
      <c r="DS124" s="24">
        <f ca="1">'Trial 6'!DS11</f>
        <v>979615.39766169211</v>
      </c>
      <c r="DT124" s="24">
        <f ca="1">'Trial 6'!DT11</f>
        <v>977944.89578385372</v>
      </c>
      <c r="DU124" s="24">
        <f ca="1">'Trial 6'!DU11</f>
        <v>977423.02601343975</v>
      </c>
      <c r="DV124" s="24">
        <f ca="1">'Trial 6'!DV11</f>
        <v>976500.8332544869</v>
      </c>
      <c r="DW124" s="24">
        <f ca="1">'Trial 6'!DW11</f>
        <v>975362.65240927471</v>
      </c>
      <c r="DX124" s="24">
        <f ca="1">'Trial 6'!DX11</f>
        <v>974735.09218075592</v>
      </c>
      <c r="DY124" s="24">
        <f ca="1">'Trial 6'!DY11</f>
        <v>973730.39625619119</v>
      </c>
      <c r="DZ124" s="24">
        <f ca="1">'Trial 6'!DZ11</f>
        <v>972872.16321553884</v>
      </c>
      <c r="EA124" s="25">
        <f ca="1">SUM('Trial 6'!DO11:DZ11)</f>
        <v>11734954.896623231</v>
      </c>
      <c r="EB124" s="24">
        <f ca="1">'Trial 6'!EB11</f>
        <v>971784.35543867736</v>
      </c>
      <c r="EC124" s="24">
        <f ca="1">'Trial 6'!EC11</f>
        <v>970941.42415688618</v>
      </c>
      <c r="ED124" s="24">
        <f ca="1">'Trial 6'!ED11</f>
        <v>970251.76629224105</v>
      </c>
      <c r="EE124" s="24">
        <f ca="1">'Trial 6'!EE11</f>
        <v>968979.79708531301</v>
      </c>
      <c r="EF124" s="24">
        <f ca="1">'Trial 6'!EF11</f>
        <v>968084.59918085474</v>
      </c>
      <c r="EG124" s="24">
        <f ca="1">'Trial 6'!EG11</f>
        <v>967243.42851214169</v>
      </c>
      <c r="EH124" s="24">
        <f ca="1">'Trial 6'!EH11</f>
        <v>966467.18030105124</v>
      </c>
      <c r="EI124" s="24">
        <f ca="1">'Trial 6'!EI11</f>
        <v>965576.70330892061</v>
      </c>
      <c r="EJ124" s="24">
        <f ca="1">'Trial 6'!EJ11</f>
        <v>964102.02454525616</v>
      </c>
      <c r="EK124" s="24">
        <f ca="1">'Trial 6'!EK11</f>
        <v>963649.95715383079</v>
      </c>
      <c r="EL124" s="24">
        <f ca="1">'Trial 6'!EL11</f>
        <v>963179.65347461391</v>
      </c>
      <c r="EM124" s="24">
        <f ca="1">'Trial 6'!EM11</f>
        <v>962622.59654731816</v>
      </c>
      <c r="EN124" s="25">
        <f ca="1">SUM('Trial 6'!EB11:EM11)</f>
        <v>11602883.485997107</v>
      </c>
    </row>
    <row r="125" spans="1:144" ht="12.75" customHeight="1" x14ac:dyDescent="0.2">
      <c r="A125" s="11" t="str">
        <f>Labels!B102</f>
        <v>Trial 07</v>
      </c>
      <c r="B125" s="24">
        <f>'Trial 7'!B11</f>
        <v>1166666.6666666667</v>
      </c>
      <c r="C125" s="24">
        <f ca="1">'Trial 7'!C11</f>
        <v>1163481.4715832712</v>
      </c>
      <c r="D125" s="24">
        <f ca="1">'Trial 7'!D11</f>
        <v>1160722.6722123977</v>
      </c>
      <c r="E125" s="24">
        <f ca="1">'Trial 7'!E11</f>
        <v>1158448.1650047377</v>
      </c>
      <c r="F125" s="24">
        <f ca="1">'Trial 7'!F11</f>
        <v>1155052.9592548064</v>
      </c>
      <c r="G125" s="24">
        <f ca="1">'Trial 7'!G11</f>
        <v>1151543.3317402541</v>
      </c>
      <c r="H125" s="24">
        <f ca="1">'Trial 7'!H11</f>
        <v>1148933.7633618473</v>
      </c>
      <c r="I125" s="24">
        <f ca="1">'Trial 7'!I11</f>
        <v>1145611.5348813094</v>
      </c>
      <c r="J125" s="24">
        <f ca="1">'Trial 7'!J11</f>
        <v>1142673.3531244199</v>
      </c>
      <c r="K125" s="24">
        <f ca="1">'Trial 7'!K11</f>
        <v>1140000.6218754465</v>
      </c>
      <c r="L125" s="24">
        <f ca="1">'Trial 7'!L11</f>
        <v>1137009.2487830925</v>
      </c>
      <c r="M125" s="24">
        <f ca="1">'Trial 7'!M11</f>
        <v>1133865.3520291683</v>
      </c>
      <c r="N125" s="25">
        <f ca="1">SUM('Trial 7'!B11:M11)</f>
        <v>13804009.140517417</v>
      </c>
      <c r="O125" s="24">
        <f ca="1">'Trial 7'!O11</f>
        <v>1130986.5759077042</v>
      </c>
      <c r="P125" s="24">
        <f ca="1">'Trial 7'!P11</f>
        <v>1128540.9984370631</v>
      </c>
      <c r="Q125" s="24">
        <f ca="1">'Trial 7'!Q11</f>
        <v>1126435.6166082143</v>
      </c>
      <c r="R125" s="24">
        <f ca="1">'Trial 7'!R11</f>
        <v>1124060.8651430078</v>
      </c>
      <c r="S125" s="24">
        <f ca="1">'Trial 7'!S11</f>
        <v>1120874.7343067124</v>
      </c>
      <c r="T125" s="24">
        <f ca="1">'Trial 7'!T11</f>
        <v>1118284.3914314103</v>
      </c>
      <c r="U125" s="24">
        <f ca="1">'Trial 7'!U11</f>
        <v>1115874.4888249261</v>
      </c>
      <c r="V125" s="24">
        <f ca="1">'Trial 7'!V11</f>
        <v>1113534.6157242982</v>
      </c>
      <c r="W125" s="24">
        <f ca="1">'Trial 7'!W11</f>
        <v>1110611.2916183884</v>
      </c>
      <c r="X125" s="24">
        <f ca="1">'Trial 7'!X11</f>
        <v>1108193.6452063951</v>
      </c>
      <c r="Y125" s="24">
        <f ca="1">'Trial 7'!Y11</f>
        <v>1105887.6035872966</v>
      </c>
      <c r="Z125" s="24">
        <f ca="1">'Trial 7'!Z11</f>
        <v>1104059.4163196541</v>
      </c>
      <c r="AA125" s="25">
        <f ca="1">SUM('Trial 7'!O11:Z11)</f>
        <v>13407344.243115071</v>
      </c>
      <c r="AB125" s="24">
        <f ca="1">'Trial 7'!AB11</f>
        <v>1101922.6051891171</v>
      </c>
      <c r="AC125" s="24">
        <f ca="1">'Trial 7'!AC11</f>
        <v>1099844.9564093959</v>
      </c>
      <c r="AD125" s="24">
        <f ca="1">'Trial 7'!AD11</f>
        <v>1097470.8311068078</v>
      </c>
      <c r="AE125" s="24">
        <f ca="1">'Trial 7'!AE11</f>
        <v>1095847.1182409374</v>
      </c>
      <c r="AF125" s="24">
        <f ca="1">'Trial 7'!AF11</f>
        <v>1093025.5472542869</v>
      </c>
      <c r="AG125" s="24">
        <f ca="1">'Trial 7'!AG11</f>
        <v>1091818.5722778419</v>
      </c>
      <c r="AH125" s="24">
        <f ca="1">'Trial 7'!AH11</f>
        <v>1089583.21616491</v>
      </c>
      <c r="AI125" s="24">
        <f ca="1">'Trial 7'!AI11</f>
        <v>1087860.2893659116</v>
      </c>
      <c r="AJ125" s="24">
        <f ca="1">'Trial 7'!AJ11</f>
        <v>1085318.2209294487</v>
      </c>
      <c r="AK125" s="24">
        <f ca="1">'Trial 7'!AK11</f>
        <v>1083469.6328085349</v>
      </c>
      <c r="AL125" s="24">
        <f ca="1">'Trial 7'!AL11</f>
        <v>1081014.9188164258</v>
      </c>
      <c r="AM125" s="24">
        <f ca="1">'Trial 7'!AM11</f>
        <v>1078904.8189327875</v>
      </c>
      <c r="AN125" s="25">
        <f ca="1">SUM('Trial 7'!AB11:AM11)</f>
        <v>13086080.727496404</v>
      </c>
      <c r="AO125" s="24">
        <f ca="1">'Trial 7'!AO11</f>
        <v>1077871.051401363</v>
      </c>
      <c r="AP125" s="24">
        <f ca="1">'Trial 7'!AP11</f>
        <v>1076316.3284340943</v>
      </c>
      <c r="AQ125" s="24">
        <f ca="1">'Trial 7'!AQ11</f>
        <v>1074163.6526259317</v>
      </c>
      <c r="AR125" s="24">
        <f ca="1">'Trial 7'!AR11</f>
        <v>1071879.4896612859</v>
      </c>
      <c r="AS125" s="24">
        <f ca="1">'Trial 7'!AS11</f>
        <v>1069755.2345950978</v>
      </c>
      <c r="AT125" s="24">
        <f ca="1">'Trial 7'!AT11</f>
        <v>1067270.6308522481</v>
      </c>
      <c r="AU125" s="24">
        <f ca="1">'Trial 7'!AU11</f>
        <v>1065268.9225705045</v>
      </c>
      <c r="AV125" s="24">
        <f ca="1">'Trial 7'!AV11</f>
        <v>1064068.2919986842</v>
      </c>
      <c r="AW125" s="24">
        <f ca="1">'Trial 7'!AW11</f>
        <v>1062501.5621920172</v>
      </c>
      <c r="AX125" s="24">
        <f ca="1">'Trial 7'!AX11</f>
        <v>1060824.8938139372</v>
      </c>
      <c r="AY125" s="24">
        <f ca="1">'Trial 7'!AY11</f>
        <v>1059542.4637623839</v>
      </c>
      <c r="AZ125" s="24">
        <f ca="1">'Trial 7'!AZ11</f>
        <v>1057685.2549445343</v>
      </c>
      <c r="BA125" s="25">
        <f ca="1">SUM('Trial 7'!AO11:AZ11)</f>
        <v>12807147.776852082</v>
      </c>
      <c r="BB125" s="24">
        <f ca="1">'Trial 7'!BB11</f>
        <v>1056238.217995408</v>
      </c>
      <c r="BC125" s="24">
        <f ca="1">'Trial 7'!BC11</f>
        <v>1054557.5317672219</v>
      </c>
      <c r="BD125" s="24">
        <f ca="1">'Trial 7'!BD11</f>
        <v>1053549.3644974055</v>
      </c>
      <c r="BE125" s="24">
        <f ca="1">'Trial 7'!BE11</f>
        <v>1052395.4173168831</v>
      </c>
      <c r="BF125" s="24">
        <f ca="1">'Trial 7'!BF11</f>
        <v>1050374.6445595652</v>
      </c>
      <c r="BG125" s="24">
        <f ca="1">'Trial 7'!BG11</f>
        <v>1048784.363081103</v>
      </c>
      <c r="BH125" s="24">
        <f ca="1">'Trial 7'!BH11</f>
        <v>1047306.9630064697</v>
      </c>
      <c r="BI125" s="24">
        <f ca="1">'Trial 7'!BI11</f>
        <v>1046013.7517290657</v>
      </c>
      <c r="BJ125" s="24">
        <f ca="1">'Trial 7'!BJ11</f>
        <v>1044872.207634006</v>
      </c>
      <c r="BK125" s="24">
        <f ca="1">'Trial 7'!BK11</f>
        <v>1043429.7157619266</v>
      </c>
      <c r="BL125" s="24">
        <f ca="1">'Trial 7'!BL11</f>
        <v>1042722.2521341494</v>
      </c>
      <c r="BM125" s="24">
        <f ca="1">'Trial 7'!BM11</f>
        <v>1041401.9845350976</v>
      </c>
      <c r="BN125" s="25">
        <f ca="1">SUM('Trial 7'!BB11:BM11)</f>
        <v>12581646.414018301</v>
      </c>
      <c r="BO125" s="24">
        <f ca="1">'Trial 7'!BO11</f>
        <v>1039942.913497404</v>
      </c>
      <c r="BP125" s="24">
        <f ca="1">'Trial 7'!BP11</f>
        <v>1038705.2988812391</v>
      </c>
      <c r="BQ125" s="24">
        <f ca="1">'Trial 7'!BQ11</f>
        <v>1037543.9412826052</v>
      </c>
      <c r="BR125" s="24">
        <f ca="1">'Trial 7'!BR11</f>
        <v>1035231.5928475582</v>
      </c>
      <c r="BS125" s="24">
        <f ca="1">'Trial 7'!BS11</f>
        <v>1033988.802885021</v>
      </c>
      <c r="BT125" s="24">
        <f ca="1">'Trial 7'!BT11</f>
        <v>1032011.1984812123</v>
      </c>
      <c r="BU125" s="24">
        <f ca="1">'Trial 7'!BU11</f>
        <v>1030999.450758351</v>
      </c>
      <c r="BV125" s="24">
        <f ca="1">'Trial 7'!BV11</f>
        <v>1029458.5380512455</v>
      </c>
      <c r="BW125" s="24">
        <f ca="1">'Trial 7'!BW11</f>
        <v>1027991.0905900828</v>
      </c>
      <c r="BX125" s="24">
        <f ca="1">'Trial 7'!BX11</f>
        <v>1026698.432467568</v>
      </c>
      <c r="BY125" s="24">
        <f ca="1">'Trial 7'!BY11</f>
        <v>1025542.6643341378</v>
      </c>
      <c r="BZ125" s="24">
        <f ca="1">'Trial 7'!BZ11</f>
        <v>1024169.8133029556</v>
      </c>
      <c r="CA125" s="25">
        <f ca="1">SUM('Trial 7'!BO11:BZ11)</f>
        <v>12382283.73737938</v>
      </c>
      <c r="CB125" s="24">
        <f ca="1">'Trial 7'!CB11</f>
        <v>1022501.6913835385</v>
      </c>
      <c r="CC125" s="24">
        <f ca="1">'Trial 7'!CC11</f>
        <v>1021371.3643762893</v>
      </c>
      <c r="CD125" s="24">
        <f ca="1">'Trial 7'!CD11</f>
        <v>1020616.7096476741</v>
      </c>
      <c r="CE125" s="24">
        <f ca="1">'Trial 7'!CE11</f>
        <v>1019243.0683906573</v>
      </c>
      <c r="CF125" s="24">
        <f ca="1">'Trial 7'!CF11</f>
        <v>1018179.0301992283</v>
      </c>
      <c r="CG125" s="24">
        <f ca="1">'Trial 7'!CG11</f>
        <v>1017603.4792845526</v>
      </c>
      <c r="CH125" s="24">
        <f ca="1">'Trial 7'!CH11</f>
        <v>1016757.356187515</v>
      </c>
      <c r="CI125" s="24">
        <f ca="1">'Trial 7'!CI11</f>
        <v>1016020.2283477884</v>
      </c>
      <c r="CJ125" s="24">
        <f ca="1">'Trial 7'!CJ11</f>
        <v>1015149.9131047311</v>
      </c>
      <c r="CK125" s="24">
        <f ca="1">'Trial 7'!CK11</f>
        <v>1013655.577600429</v>
      </c>
      <c r="CL125" s="24">
        <f ca="1">'Trial 7'!CL11</f>
        <v>1012634.7376139027</v>
      </c>
      <c r="CM125" s="24">
        <f ca="1">'Trial 7'!CM11</f>
        <v>1010755.5358300676</v>
      </c>
      <c r="CN125" s="25">
        <f ca="1">SUM('Trial 7'!CB11:CM11)</f>
        <v>12204488.691966373</v>
      </c>
      <c r="CO125" s="24">
        <f ca="1">'Trial 7'!CO11</f>
        <v>1009630.2308269753</v>
      </c>
      <c r="CP125" s="24">
        <f ca="1">'Trial 7'!CP11</f>
        <v>1008617.9968590928</v>
      </c>
      <c r="CQ125" s="24">
        <f ca="1">'Trial 7'!CQ11</f>
        <v>1007500.0169945875</v>
      </c>
      <c r="CR125" s="24">
        <f ca="1">'Trial 7'!CR11</f>
        <v>1006307.2030274941</v>
      </c>
      <c r="CS125" s="24">
        <f ca="1">'Trial 7'!CS11</f>
        <v>1005080.4597870219</v>
      </c>
      <c r="CT125" s="24">
        <f ca="1">'Trial 7'!CT11</f>
        <v>1003412.48431645</v>
      </c>
      <c r="CU125" s="24">
        <f ca="1">'Trial 7'!CU11</f>
        <v>1002786.7307174025</v>
      </c>
      <c r="CV125" s="24">
        <f ca="1">'Trial 7'!CV11</f>
        <v>1002000.8891845653</v>
      </c>
      <c r="CW125" s="24">
        <f ca="1">'Trial 7'!CW11</f>
        <v>1000854.3205414908</v>
      </c>
      <c r="CX125" s="24">
        <f ca="1">'Trial 7'!CX11</f>
        <v>999336.66071147448</v>
      </c>
      <c r="CY125" s="24">
        <f ca="1">'Trial 7'!CY11</f>
        <v>997860.43244876747</v>
      </c>
      <c r="CZ125" s="24">
        <f ca="1">'Trial 7'!CZ11</f>
        <v>997206.28710214829</v>
      </c>
      <c r="DA125" s="25">
        <f ca="1">SUM('Trial 7'!CO11:CZ11)</f>
        <v>12040593.71251747</v>
      </c>
      <c r="DB125" s="24">
        <f ca="1">'Trial 7'!DB11</f>
        <v>996497.97500612796</v>
      </c>
      <c r="DC125" s="24">
        <f ca="1">'Trial 7'!DC11</f>
        <v>995386.0773851308</v>
      </c>
      <c r="DD125" s="24">
        <f ca="1">'Trial 7'!DD11</f>
        <v>994839.93915783137</v>
      </c>
      <c r="DE125" s="24">
        <f ca="1">'Trial 7'!DE11</f>
        <v>993042.81627807964</v>
      </c>
      <c r="DF125" s="24">
        <f ca="1">'Trial 7'!DF11</f>
        <v>992054.44837597723</v>
      </c>
      <c r="DG125" s="24">
        <f ca="1">'Trial 7'!DG11</f>
        <v>990948.66763334337</v>
      </c>
      <c r="DH125" s="24">
        <f ca="1">'Trial 7'!DH11</f>
        <v>989621.47190633952</v>
      </c>
      <c r="DI125" s="24">
        <f ca="1">'Trial 7'!DI11</f>
        <v>987956.37149801303</v>
      </c>
      <c r="DJ125" s="24">
        <f ca="1">'Trial 7'!DJ11</f>
        <v>986385.59723469405</v>
      </c>
      <c r="DK125" s="24">
        <f ca="1">'Trial 7'!DK11</f>
        <v>985157.67888331448</v>
      </c>
      <c r="DL125" s="24">
        <f ca="1">'Trial 7'!DL11</f>
        <v>984272.37178580218</v>
      </c>
      <c r="DM125" s="24">
        <f ca="1">'Trial 7'!DM11</f>
        <v>983749.30499127682</v>
      </c>
      <c r="DN125" s="25">
        <f ca="1">SUM('Trial 7'!DB11:DM11)</f>
        <v>11879912.720135931</v>
      </c>
      <c r="DO125" s="24">
        <f ca="1">'Trial 7'!DO11</f>
        <v>982565.06373313372</v>
      </c>
      <c r="DP125" s="24">
        <f ca="1">'Trial 7'!DP11</f>
        <v>981615.59824577521</v>
      </c>
      <c r="DQ125" s="24">
        <f ca="1">'Trial 7'!DQ11</f>
        <v>980820.33039861382</v>
      </c>
      <c r="DR125" s="24">
        <f ca="1">'Trial 7'!DR11</f>
        <v>979767.18312844087</v>
      </c>
      <c r="DS125" s="24">
        <f ca="1">'Trial 7'!DS11</f>
        <v>978254.81815082941</v>
      </c>
      <c r="DT125" s="24">
        <f ca="1">'Trial 7'!DT11</f>
        <v>976694.82418416103</v>
      </c>
      <c r="DU125" s="24">
        <f ca="1">'Trial 7'!DU11</f>
        <v>975721.03499746532</v>
      </c>
      <c r="DV125" s="24">
        <f ca="1">'Trial 7'!DV11</f>
        <v>974992.25713369367</v>
      </c>
      <c r="DW125" s="24">
        <f ca="1">'Trial 7'!DW11</f>
        <v>974222.57684566302</v>
      </c>
      <c r="DX125" s="24">
        <f ca="1">'Trial 7'!DX11</f>
        <v>972810.07354867749</v>
      </c>
      <c r="DY125" s="24">
        <f ca="1">'Trial 7'!DY11</f>
        <v>971922.82689467946</v>
      </c>
      <c r="DZ125" s="24">
        <f ca="1">'Trial 7'!DZ11</f>
        <v>971582.77954825643</v>
      </c>
      <c r="EA125" s="25">
        <f ca="1">SUM('Trial 7'!DO11:DZ11)</f>
        <v>11720969.366809389</v>
      </c>
      <c r="EB125" s="24">
        <f ca="1">'Trial 7'!EB11</f>
        <v>971169.76354640687</v>
      </c>
      <c r="EC125" s="24">
        <f ca="1">'Trial 7'!EC11</f>
        <v>969910.93358840549</v>
      </c>
      <c r="ED125" s="24">
        <f ca="1">'Trial 7'!ED11</f>
        <v>969196.68497862248</v>
      </c>
      <c r="EE125" s="24">
        <f ca="1">'Trial 7'!EE11</f>
        <v>967998.31273013831</v>
      </c>
      <c r="EF125" s="24">
        <f ca="1">'Trial 7'!EF11</f>
        <v>966279.5642956458</v>
      </c>
      <c r="EG125" s="24">
        <f ca="1">'Trial 7'!EG11</f>
        <v>964541.38897389907</v>
      </c>
      <c r="EH125" s="24">
        <f ca="1">'Trial 7'!EH11</f>
        <v>963462.54276653833</v>
      </c>
      <c r="EI125" s="24">
        <f ca="1">'Trial 7'!EI11</f>
        <v>962796.62174286856</v>
      </c>
      <c r="EJ125" s="24">
        <f ca="1">'Trial 7'!EJ11</f>
        <v>961717.11158311181</v>
      </c>
      <c r="EK125" s="24">
        <f ca="1">'Trial 7'!EK11</f>
        <v>960898.60415028001</v>
      </c>
      <c r="EL125" s="24">
        <f ca="1">'Trial 7'!EL11</f>
        <v>960092.90875230392</v>
      </c>
      <c r="EM125" s="24">
        <f ca="1">'Trial 7'!EM11</f>
        <v>959424.69653384178</v>
      </c>
      <c r="EN125" s="25">
        <f ca="1">SUM('Trial 7'!EB11:EM11)</f>
        <v>11577489.133642064</v>
      </c>
    </row>
    <row r="126" spans="1:144" ht="12.75" customHeight="1" x14ac:dyDescent="0.2">
      <c r="A126" s="11" t="str">
        <f>Labels!B103</f>
        <v>Trial 08</v>
      </c>
      <c r="B126" s="24">
        <f>'Trial 8'!B11</f>
        <v>1166666.6666666667</v>
      </c>
      <c r="C126" s="24">
        <f ca="1">'Trial 8'!C11</f>
        <v>1163987.2756494086</v>
      </c>
      <c r="D126" s="24">
        <f ca="1">'Trial 8'!D11</f>
        <v>1160922.5542684982</v>
      </c>
      <c r="E126" s="24">
        <f ca="1">'Trial 8'!E11</f>
        <v>1158417.0322440793</v>
      </c>
      <c r="F126" s="24">
        <f ca="1">'Trial 8'!F11</f>
        <v>1156007.6645739395</v>
      </c>
      <c r="G126" s="24">
        <f ca="1">'Trial 8'!G11</f>
        <v>1153898.5470458411</v>
      </c>
      <c r="H126" s="24">
        <f ca="1">'Trial 8'!H11</f>
        <v>1151303.2322688166</v>
      </c>
      <c r="I126" s="24">
        <f ca="1">'Trial 8'!I11</f>
        <v>1148447.318144968</v>
      </c>
      <c r="J126" s="24">
        <f ca="1">'Trial 8'!J11</f>
        <v>1146418.0023404802</v>
      </c>
      <c r="K126" s="24">
        <f ca="1">'Trial 8'!K11</f>
        <v>1143739.1427919585</v>
      </c>
      <c r="L126" s="24">
        <f ca="1">'Trial 8'!L11</f>
        <v>1141737.4481889093</v>
      </c>
      <c r="M126" s="24">
        <f ca="1">'Trial 8'!M11</f>
        <v>1139100.9981679879</v>
      </c>
      <c r="N126" s="25">
        <f ca="1">SUM('Trial 8'!B11:M11)</f>
        <v>13830645.882351555</v>
      </c>
      <c r="O126" s="24">
        <f ca="1">'Trial 8'!O11</f>
        <v>1136951.1949950757</v>
      </c>
      <c r="P126" s="24">
        <f ca="1">'Trial 8'!P11</f>
        <v>1134491.3148770782</v>
      </c>
      <c r="Q126" s="24">
        <f ca="1">'Trial 8'!Q11</f>
        <v>1132428.1053766888</v>
      </c>
      <c r="R126" s="24">
        <f ca="1">'Trial 8'!R11</f>
        <v>1130512.4152958603</v>
      </c>
      <c r="S126" s="24">
        <f ca="1">'Trial 8'!S11</f>
        <v>1128629.3230499791</v>
      </c>
      <c r="T126" s="24">
        <f ca="1">'Trial 8'!T11</f>
        <v>1126539.8616626244</v>
      </c>
      <c r="U126" s="24">
        <f ca="1">'Trial 8'!U11</f>
        <v>1124206.2996124923</v>
      </c>
      <c r="V126" s="24">
        <f ca="1">'Trial 8'!V11</f>
        <v>1121603.6424242577</v>
      </c>
      <c r="W126" s="24">
        <f ca="1">'Trial 8'!W11</f>
        <v>1118494.7008736094</v>
      </c>
      <c r="X126" s="24">
        <f ca="1">'Trial 8'!X11</f>
        <v>1116290.8605285566</v>
      </c>
      <c r="Y126" s="24">
        <f ca="1">'Trial 8'!Y11</f>
        <v>1114846.4190759698</v>
      </c>
      <c r="Z126" s="24">
        <f ca="1">'Trial 8'!Z11</f>
        <v>1112167.318209331</v>
      </c>
      <c r="AA126" s="25">
        <f ca="1">SUM('Trial 8'!O11:Z11)</f>
        <v>13497161.455981525</v>
      </c>
      <c r="AB126" s="24">
        <f ca="1">'Trial 8'!AB11</f>
        <v>1110412.9644880821</v>
      </c>
      <c r="AC126" s="24">
        <f ca="1">'Trial 8'!AC11</f>
        <v>1108074.083298858</v>
      </c>
      <c r="AD126" s="24">
        <f ca="1">'Trial 8'!AD11</f>
        <v>1105742.9214310411</v>
      </c>
      <c r="AE126" s="24">
        <f ca="1">'Trial 8'!AE11</f>
        <v>1103955.7197055845</v>
      </c>
      <c r="AF126" s="24">
        <f ca="1">'Trial 8'!AF11</f>
        <v>1102012.2712447462</v>
      </c>
      <c r="AG126" s="24">
        <f ca="1">'Trial 8'!AG11</f>
        <v>1099800.8255893199</v>
      </c>
      <c r="AH126" s="24">
        <f ca="1">'Trial 8'!AH11</f>
        <v>1097368.3179796576</v>
      </c>
      <c r="AI126" s="24">
        <f ca="1">'Trial 8'!AI11</f>
        <v>1095637.8788974783</v>
      </c>
      <c r="AJ126" s="24">
        <f ca="1">'Trial 8'!AJ11</f>
        <v>1094409.4059223521</v>
      </c>
      <c r="AK126" s="24">
        <f ca="1">'Trial 8'!AK11</f>
        <v>1092693.7113415131</v>
      </c>
      <c r="AL126" s="24">
        <f ca="1">'Trial 8'!AL11</f>
        <v>1091415.5270517857</v>
      </c>
      <c r="AM126" s="24">
        <f ca="1">'Trial 8'!AM11</f>
        <v>1088853.3208254525</v>
      </c>
      <c r="AN126" s="25">
        <f ca="1">SUM('Trial 8'!AB11:AM11)</f>
        <v>13190376.947775871</v>
      </c>
      <c r="AO126" s="24">
        <f ca="1">'Trial 8'!AO11</f>
        <v>1086631.2898663541</v>
      </c>
      <c r="AP126" s="24">
        <f ca="1">'Trial 8'!AP11</f>
        <v>1085236.2722874028</v>
      </c>
      <c r="AQ126" s="24">
        <f ca="1">'Trial 8'!AQ11</f>
        <v>1083207.5348581439</v>
      </c>
      <c r="AR126" s="24">
        <f ca="1">'Trial 8'!AR11</f>
        <v>1081086.4555029622</v>
      </c>
      <c r="AS126" s="24">
        <f ca="1">'Trial 8'!AS11</f>
        <v>1079953.2199003659</v>
      </c>
      <c r="AT126" s="24">
        <f ca="1">'Trial 8'!AT11</f>
        <v>1077800.4379851785</v>
      </c>
      <c r="AU126" s="24">
        <f ca="1">'Trial 8'!AU11</f>
        <v>1075478.2711360811</v>
      </c>
      <c r="AV126" s="24">
        <f ca="1">'Trial 8'!AV11</f>
        <v>1073137.4899002039</v>
      </c>
      <c r="AW126" s="24">
        <f ca="1">'Trial 8'!AW11</f>
        <v>1071821.2830582648</v>
      </c>
      <c r="AX126" s="24">
        <f ca="1">'Trial 8'!AX11</f>
        <v>1070315.711706744</v>
      </c>
      <c r="AY126" s="24">
        <f ca="1">'Trial 8'!AY11</f>
        <v>1068181.8373756185</v>
      </c>
      <c r="AZ126" s="24">
        <f ca="1">'Trial 8'!AZ11</f>
        <v>1066243.3035556125</v>
      </c>
      <c r="BA126" s="25">
        <f ca="1">SUM('Trial 8'!AO11:AZ11)</f>
        <v>12919093.10713293</v>
      </c>
      <c r="BB126" s="24">
        <f ca="1">'Trial 8'!BB11</f>
        <v>1064471.8916111458</v>
      </c>
      <c r="BC126" s="24">
        <f ca="1">'Trial 8'!BC11</f>
        <v>1062599.464629354</v>
      </c>
      <c r="BD126" s="24">
        <f ca="1">'Trial 8'!BD11</f>
        <v>1060836.817377418</v>
      </c>
      <c r="BE126" s="24">
        <f ca="1">'Trial 8'!BE11</f>
        <v>1059406.8383285922</v>
      </c>
      <c r="BF126" s="24">
        <f ca="1">'Trial 8'!BF11</f>
        <v>1056928.3283187912</v>
      </c>
      <c r="BG126" s="24">
        <f ca="1">'Trial 8'!BG11</f>
        <v>1055676.6998394046</v>
      </c>
      <c r="BH126" s="24">
        <f ca="1">'Trial 8'!BH11</f>
        <v>1053977.693826129</v>
      </c>
      <c r="BI126" s="24">
        <f ca="1">'Trial 8'!BI11</f>
        <v>1053074.701263665</v>
      </c>
      <c r="BJ126" s="24">
        <f ca="1">'Trial 8'!BJ11</f>
        <v>1051912.7015490972</v>
      </c>
      <c r="BK126" s="24">
        <f ca="1">'Trial 8'!BK11</f>
        <v>1050407.7017013782</v>
      </c>
      <c r="BL126" s="24">
        <f ca="1">'Trial 8'!BL11</f>
        <v>1049454.0588129316</v>
      </c>
      <c r="BM126" s="24">
        <f ca="1">'Trial 8'!BM11</f>
        <v>1047733.9676008299</v>
      </c>
      <c r="BN126" s="25">
        <f ca="1">SUM('Trial 8'!BB11:BM11)</f>
        <v>12666480.864858737</v>
      </c>
      <c r="BO126" s="24">
        <f ca="1">'Trial 8'!BO11</f>
        <v>1046764.7586930329</v>
      </c>
      <c r="BP126" s="24">
        <f ca="1">'Trial 8'!BP11</f>
        <v>1044887.7290219923</v>
      </c>
      <c r="BQ126" s="24">
        <f ca="1">'Trial 8'!BQ11</f>
        <v>1044135.8826567507</v>
      </c>
      <c r="BR126" s="24">
        <f ca="1">'Trial 8'!BR11</f>
        <v>1042132.3285829074</v>
      </c>
      <c r="BS126" s="24">
        <f ca="1">'Trial 8'!BS11</f>
        <v>1039833.2710136622</v>
      </c>
      <c r="BT126" s="24">
        <f ca="1">'Trial 8'!BT11</f>
        <v>1037765.8469187529</v>
      </c>
      <c r="BU126" s="24">
        <f ca="1">'Trial 8'!BU11</f>
        <v>1036552.9365777336</v>
      </c>
      <c r="BV126" s="24">
        <f ca="1">'Trial 8'!BV11</f>
        <v>1035236.5575845003</v>
      </c>
      <c r="BW126" s="24">
        <f ca="1">'Trial 8'!BW11</f>
        <v>1034039.6086469772</v>
      </c>
      <c r="BX126" s="24">
        <f ca="1">'Trial 8'!BX11</f>
        <v>1032715.4293803123</v>
      </c>
      <c r="BY126" s="24">
        <f ca="1">'Trial 8'!BY11</f>
        <v>1031538.3906937737</v>
      </c>
      <c r="BZ126" s="24">
        <f ca="1">'Trial 8'!BZ11</f>
        <v>1030359.318314158</v>
      </c>
      <c r="CA126" s="25">
        <f ca="1">SUM('Trial 8'!BO11:BZ11)</f>
        <v>12455962.058084553</v>
      </c>
      <c r="CB126" s="24">
        <f ca="1">'Trial 8'!CB11</f>
        <v>1029685.9493260904</v>
      </c>
      <c r="CC126" s="24">
        <f ca="1">'Trial 8'!CC11</f>
        <v>1028282.0175382019</v>
      </c>
      <c r="CD126" s="24">
        <f ca="1">'Trial 8'!CD11</f>
        <v>1026621.7700172242</v>
      </c>
      <c r="CE126" s="24">
        <f ca="1">'Trial 8'!CE11</f>
        <v>1024972.8717109301</v>
      </c>
      <c r="CF126" s="24">
        <f ca="1">'Trial 8'!CF11</f>
        <v>1023702.1480514953</v>
      </c>
      <c r="CG126" s="24">
        <f ca="1">'Trial 8'!CG11</f>
        <v>1021549.7074073917</v>
      </c>
      <c r="CH126" s="24">
        <f ca="1">'Trial 8'!CH11</f>
        <v>1019393.5835692412</v>
      </c>
      <c r="CI126" s="24">
        <f ca="1">'Trial 8'!CI11</f>
        <v>1018213.4182223775</v>
      </c>
      <c r="CJ126" s="24">
        <f ca="1">'Trial 8'!CJ11</f>
        <v>1016369.5744523223</v>
      </c>
      <c r="CK126" s="24">
        <f ca="1">'Trial 8'!CK11</f>
        <v>1015184.2236511216</v>
      </c>
      <c r="CL126" s="24">
        <f ca="1">'Trial 8'!CL11</f>
        <v>1013886.5369039093</v>
      </c>
      <c r="CM126" s="24">
        <f ca="1">'Trial 8'!CM11</f>
        <v>1011939.642064959</v>
      </c>
      <c r="CN126" s="25">
        <f ca="1">SUM('Trial 8'!CB11:CM11)</f>
        <v>12249801.442915263</v>
      </c>
      <c r="CO126" s="24">
        <f ca="1">'Trial 8'!CO11</f>
        <v>1010190.1858445676</v>
      </c>
      <c r="CP126" s="24">
        <f ca="1">'Trial 8'!CP11</f>
        <v>1008830.578032598</v>
      </c>
      <c r="CQ126" s="24">
        <f ca="1">'Trial 8'!CQ11</f>
        <v>1008078.2930507816</v>
      </c>
      <c r="CR126" s="24">
        <f ca="1">'Trial 8'!CR11</f>
        <v>1006360.6756060469</v>
      </c>
      <c r="CS126" s="24">
        <f ca="1">'Trial 8'!CS11</f>
        <v>1004507.5252793456</v>
      </c>
      <c r="CT126" s="24">
        <f ca="1">'Trial 8'!CT11</f>
        <v>1003280.077208692</v>
      </c>
      <c r="CU126" s="24">
        <f ca="1">'Trial 8'!CU11</f>
        <v>1002209.5885726144</v>
      </c>
      <c r="CV126" s="24">
        <f ca="1">'Trial 8'!CV11</f>
        <v>1000408.2341465853</v>
      </c>
      <c r="CW126" s="24">
        <f ca="1">'Trial 8'!CW11</f>
        <v>999091.28726249305</v>
      </c>
      <c r="CX126" s="24">
        <f ca="1">'Trial 8'!CX11</f>
        <v>998422.98000391293</v>
      </c>
      <c r="CY126" s="24">
        <f ca="1">'Trial 8'!CY11</f>
        <v>997008.17136400274</v>
      </c>
      <c r="CZ126" s="24">
        <f ca="1">'Trial 8'!CZ11</f>
        <v>995614.21185751969</v>
      </c>
      <c r="DA126" s="25">
        <f ca="1">SUM('Trial 8'!CO11:CZ11)</f>
        <v>12034001.80822916</v>
      </c>
      <c r="DB126" s="24">
        <f ca="1">'Trial 8'!DB11</f>
        <v>994070.34939976048</v>
      </c>
      <c r="DC126" s="24">
        <f ca="1">'Trial 8'!DC11</f>
        <v>992642.77322494029</v>
      </c>
      <c r="DD126" s="24">
        <f ca="1">'Trial 8'!DD11</f>
        <v>991320.04287650238</v>
      </c>
      <c r="DE126" s="24">
        <f ca="1">'Trial 8'!DE11</f>
        <v>989993.91162813548</v>
      </c>
      <c r="DF126" s="24">
        <f ca="1">'Trial 8'!DF11</f>
        <v>989357.48539070878</v>
      </c>
      <c r="DG126" s="24">
        <f ca="1">'Trial 8'!DG11</f>
        <v>987690.79720775993</v>
      </c>
      <c r="DH126" s="24">
        <f ca="1">'Trial 8'!DH11</f>
        <v>985976.26200401178</v>
      </c>
      <c r="DI126" s="24">
        <f ca="1">'Trial 8'!DI11</f>
        <v>985139.51981228567</v>
      </c>
      <c r="DJ126" s="24">
        <f ca="1">'Trial 8'!DJ11</f>
        <v>983275.6470009773</v>
      </c>
      <c r="DK126" s="24">
        <f ca="1">'Trial 8'!DK11</f>
        <v>982655.92253766023</v>
      </c>
      <c r="DL126" s="24">
        <f ca="1">'Trial 8'!DL11</f>
        <v>982128.06657843175</v>
      </c>
      <c r="DM126" s="24">
        <f ca="1">'Trial 8'!DM11</f>
        <v>980515.49086098617</v>
      </c>
      <c r="DN126" s="25">
        <f ca="1">SUM('Trial 8'!DB11:DM11)</f>
        <v>11844766.26852216</v>
      </c>
      <c r="DO126" s="24">
        <f ca="1">'Trial 8'!DO11</f>
        <v>980153.18364248273</v>
      </c>
      <c r="DP126" s="24">
        <f ca="1">'Trial 8'!DP11</f>
        <v>979770.58648733445</v>
      </c>
      <c r="DQ126" s="24">
        <f ca="1">'Trial 8'!DQ11</f>
        <v>978863.8460200706</v>
      </c>
      <c r="DR126" s="24">
        <f ca="1">'Trial 8'!DR11</f>
        <v>977926.38941807905</v>
      </c>
      <c r="DS126" s="24">
        <f ca="1">'Trial 8'!DS11</f>
        <v>976360.47914514842</v>
      </c>
      <c r="DT126" s="24">
        <f ca="1">'Trial 8'!DT11</f>
        <v>975338.18478899926</v>
      </c>
      <c r="DU126" s="24">
        <f ca="1">'Trial 8'!DU11</f>
        <v>974608.59619717905</v>
      </c>
      <c r="DV126" s="24">
        <f ca="1">'Trial 8'!DV11</f>
        <v>973447.3912310045</v>
      </c>
      <c r="DW126" s="24">
        <f ca="1">'Trial 8'!DW11</f>
        <v>972740.57572861842</v>
      </c>
      <c r="DX126" s="24">
        <f ca="1">'Trial 8'!DX11</f>
        <v>971521.49916762963</v>
      </c>
      <c r="DY126" s="24">
        <f ca="1">'Trial 8'!DY11</f>
        <v>971102.09596285585</v>
      </c>
      <c r="DZ126" s="24">
        <f ca="1">'Trial 8'!DZ11</f>
        <v>969868.67405419843</v>
      </c>
      <c r="EA126" s="25">
        <f ca="1">SUM('Trial 8'!DO11:DZ11)</f>
        <v>11701701.5018436</v>
      </c>
      <c r="EB126" s="24">
        <f ca="1">'Trial 8'!EB11</f>
        <v>968238.88240468909</v>
      </c>
      <c r="EC126" s="24">
        <f ca="1">'Trial 8'!EC11</f>
        <v>967509.9940920166</v>
      </c>
      <c r="ED126" s="24">
        <f ca="1">'Trial 8'!ED11</f>
        <v>966583.9337726814</v>
      </c>
      <c r="EE126" s="24">
        <f ca="1">'Trial 8'!EE11</f>
        <v>965354.64626575029</v>
      </c>
      <c r="EF126" s="24">
        <f ca="1">'Trial 8'!EF11</f>
        <v>964505.17183346255</v>
      </c>
      <c r="EG126" s="24">
        <f ca="1">'Trial 8'!EG11</f>
        <v>963619.55411058804</v>
      </c>
      <c r="EH126" s="24">
        <f ca="1">'Trial 8'!EH11</f>
        <v>963079.37692869734</v>
      </c>
      <c r="EI126" s="24">
        <f ca="1">'Trial 8'!EI11</f>
        <v>962896.02975358022</v>
      </c>
      <c r="EJ126" s="24">
        <f ca="1">'Trial 8'!EJ11</f>
        <v>961949.17189291632</v>
      </c>
      <c r="EK126" s="24">
        <f ca="1">'Trial 8'!EK11</f>
        <v>961503.54260779545</v>
      </c>
      <c r="EL126" s="24">
        <f ca="1">'Trial 8'!EL11</f>
        <v>960800.04875780095</v>
      </c>
      <c r="EM126" s="24">
        <f ca="1">'Trial 8'!EM11</f>
        <v>960444.02616883838</v>
      </c>
      <c r="EN126" s="25">
        <f ca="1">SUM('Trial 8'!EB11:EM11)</f>
        <v>11566484.378588816</v>
      </c>
    </row>
    <row r="127" spans="1:144" ht="12.75" customHeight="1" x14ac:dyDescent="0.2">
      <c r="A127" s="5" t="str">
        <f>Labels!C95</f>
        <v>Total</v>
      </c>
      <c r="B127" s="48">
        <f>SUM('Trial 1'!B11,'Trial 2'!B11,'Trial 3'!B11,'Trial 4'!B11,'Trial 5'!B11,'Trial 6'!B11,'Trial 7'!B11,'Trial 8'!B11)</f>
        <v>9333333.333333334</v>
      </c>
      <c r="C127" s="48">
        <f ca="1">SUM('Trial 1'!C11,'Trial 2'!C11,'Trial 3'!C11,'Trial 4'!C11,'Trial 5'!C11,'Trial 6'!C11,'Trial 7'!C11,'Trial 8'!C11)</f>
        <v>9307920.5798534602</v>
      </c>
      <c r="D127" s="48">
        <f ca="1">SUM('Trial 1'!D11,'Trial 2'!D11,'Trial 3'!D11,'Trial 4'!D11,'Trial 5'!D11,'Trial 6'!D11,'Trial 7'!D11,'Trial 8'!D11)</f>
        <v>9284171.98939915</v>
      </c>
      <c r="E127" s="48">
        <f ca="1">SUM('Trial 1'!E11,'Trial 2'!E11,'Trial 3'!E11,'Trial 4'!E11,'Trial 5'!E11,'Trial 6'!E11,'Trial 7'!E11,'Trial 8'!E11)</f>
        <v>9262958.5681395587</v>
      </c>
      <c r="F127" s="48">
        <f ca="1">SUM('Trial 1'!F11,'Trial 2'!F11,'Trial 3'!F11,'Trial 4'!F11,'Trial 5'!F11,'Trial 6'!F11,'Trial 7'!F11,'Trial 8'!F11)</f>
        <v>9238896.829069443</v>
      </c>
      <c r="G127" s="48">
        <f ca="1">SUM('Trial 1'!G11,'Trial 2'!G11,'Trial 3'!G11,'Trial 4'!G11,'Trial 5'!G11,'Trial 6'!G11,'Trial 7'!G11,'Trial 8'!G11)</f>
        <v>9218210.3432182856</v>
      </c>
      <c r="H127" s="48">
        <f ca="1">SUM('Trial 1'!H11,'Trial 2'!H11,'Trial 3'!H11,'Trial 4'!H11,'Trial 5'!H11,'Trial 6'!H11,'Trial 7'!H11,'Trial 8'!H11)</f>
        <v>9195374.1815166958</v>
      </c>
      <c r="I127" s="48">
        <f ca="1">SUM('Trial 1'!I11,'Trial 2'!I11,'Trial 3'!I11,'Trial 4'!I11,'Trial 5'!I11,'Trial 6'!I11,'Trial 7'!I11,'Trial 8'!I11)</f>
        <v>9172270.8295299672</v>
      </c>
      <c r="J127" s="48">
        <f ca="1">SUM('Trial 1'!J11,'Trial 2'!J11,'Trial 3'!J11,'Trial 4'!J11,'Trial 5'!J11,'Trial 6'!J11,'Trial 7'!J11,'Trial 8'!J11)</f>
        <v>9152482.4956995174</v>
      </c>
      <c r="K127" s="48">
        <f ca="1">SUM('Trial 1'!K11,'Trial 2'!K11,'Trial 3'!K11,'Trial 4'!K11,'Trial 5'!K11,'Trial 6'!K11,'Trial 7'!K11,'Trial 8'!K11)</f>
        <v>9131846.7538879998</v>
      </c>
      <c r="L127" s="48">
        <f ca="1">SUM('Trial 1'!L11,'Trial 2'!L11,'Trial 3'!L11,'Trial 4'!L11,'Trial 5'!L11,'Trial 6'!L11,'Trial 7'!L11,'Trial 8'!L11)</f>
        <v>9112964.5172640681</v>
      </c>
      <c r="M127" s="48">
        <f ca="1">SUM('Trial 1'!M11,'Trial 2'!M11,'Trial 3'!M11,'Trial 4'!M11,'Trial 5'!M11,'Trial 6'!M11,'Trial 7'!M11,'Trial 8'!M11)</f>
        <v>9092038.0169547629</v>
      </c>
      <c r="N127" s="49">
        <f ca="1">SUM(B127:M127)</f>
        <v>110502468.43786624</v>
      </c>
      <c r="O127" s="48">
        <f ca="1">SUM('Trial 1'!O11,'Trial 2'!O11,'Trial 3'!O11,'Trial 4'!O11,'Trial 5'!O11,'Trial 6'!O11,'Trial 7'!O11,'Trial 8'!O11)</f>
        <v>9071574.8920112085</v>
      </c>
      <c r="P127" s="48">
        <f ca="1">SUM('Trial 1'!P11,'Trial 2'!P11,'Trial 3'!P11,'Trial 4'!P11,'Trial 5'!P11,'Trial 6'!P11,'Trial 7'!P11,'Trial 8'!P11)</f>
        <v>9052328.4192523975</v>
      </c>
      <c r="Q127" s="48">
        <f ca="1">SUM('Trial 1'!Q11,'Trial 2'!Q11,'Trial 3'!Q11,'Trial 4'!Q11,'Trial 5'!Q11,'Trial 6'!Q11,'Trial 7'!Q11,'Trial 8'!Q11)</f>
        <v>9032247.7939918116</v>
      </c>
      <c r="R127" s="48">
        <f ca="1">SUM('Trial 1'!R11,'Trial 2'!R11,'Trial 3'!R11,'Trial 4'!R11,'Trial 5'!R11,'Trial 6'!R11,'Trial 7'!R11,'Trial 8'!R11)</f>
        <v>9012384.6664912626</v>
      </c>
      <c r="S127" s="48">
        <f ca="1">SUM('Trial 1'!S11,'Trial 2'!S11,'Trial 3'!S11,'Trial 4'!S11,'Trial 5'!S11,'Trial 6'!S11,'Trial 7'!S11,'Trial 8'!S11)</f>
        <v>8992591.8465026245</v>
      </c>
      <c r="T127" s="48">
        <f ca="1">SUM('Trial 1'!T11,'Trial 2'!T11,'Trial 3'!T11,'Trial 4'!T11,'Trial 5'!T11,'Trial 6'!T11,'Trial 7'!T11,'Trial 8'!T11)</f>
        <v>8973513.3316050041</v>
      </c>
      <c r="U127" s="48">
        <f ca="1">SUM('Trial 1'!U11,'Trial 2'!U11,'Trial 3'!U11,'Trial 4'!U11,'Trial 5'!U11,'Trial 6'!U11,'Trial 7'!U11,'Trial 8'!U11)</f>
        <v>8955015.6160681024</v>
      </c>
      <c r="V127" s="48">
        <f ca="1">SUM('Trial 1'!V11,'Trial 2'!V11,'Trial 3'!V11,'Trial 4'!V11,'Trial 5'!V11,'Trial 6'!V11,'Trial 7'!V11,'Trial 8'!V11)</f>
        <v>8936245.8790497575</v>
      </c>
      <c r="W127" s="48">
        <f ca="1">SUM('Trial 1'!W11,'Trial 2'!W11,'Trial 3'!W11,'Trial 4'!W11,'Trial 5'!W11,'Trial 6'!W11,'Trial 7'!W11,'Trial 8'!W11)</f>
        <v>8916412.3702435549</v>
      </c>
      <c r="X127" s="48">
        <f ca="1">SUM('Trial 1'!X11,'Trial 2'!X11,'Trial 3'!X11,'Trial 4'!X11,'Trial 5'!X11,'Trial 6'!X11,'Trial 7'!X11,'Trial 8'!X11)</f>
        <v>8898893.7002100181</v>
      </c>
      <c r="Y127" s="48">
        <f ca="1">SUM('Trial 1'!Y11,'Trial 2'!Y11,'Trial 3'!Y11,'Trial 4'!Y11,'Trial 5'!Y11,'Trial 6'!Y11,'Trial 7'!Y11,'Trial 8'!Y11)</f>
        <v>8882727.843011532</v>
      </c>
      <c r="Z127" s="48">
        <f ca="1">SUM('Trial 1'!Z11,'Trial 2'!Z11,'Trial 3'!Z11,'Trial 4'!Z11,'Trial 5'!Z11,'Trial 6'!Z11,'Trial 7'!Z11,'Trial 8'!Z11)</f>
        <v>8864792.8957448974</v>
      </c>
      <c r="AA127" s="49">
        <f ca="1">SUM(O127:Z127)</f>
        <v>107588729.25418216</v>
      </c>
      <c r="AB127" s="48">
        <f ca="1">SUM('Trial 1'!AB11,'Trial 2'!AB11,'Trial 3'!AB11,'Trial 4'!AB11,'Trial 5'!AB11,'Trial 6'!AB11,'Trial 7'!AB11,'Trial 8'!AB11)</f>
        <v>8847307.0119585823</v>
      </c>
      <c r="AC127" s="48">
        <f ca="1">SUM('Trial 1'!AC11,'Trial 2'!AC11,'Trial 3'!AC11,'Trial 4'!AC11,'Trial 5'!AC11,'Trial 6'!AC11,'Trial 7'!AC11,'Trial 8'!AC11)</f>
        <v>8830138.3870665655</v>
      </c>
      <c r="AD127" s="48">
        <f ca="1">SUM('Trial 1'!AD11,'Trial 2'!AD11,'Trial 3'!AD11,'Trial 4'!AD11,'Trial 5'!AD11,'Trial 6'!AD11,'Trial 7'!AD11,'Trial 8'!AD11)</f>
        <v>8812207.1821981538</v>
      </c>
      <c r="AE127" s="48">
        <f ca="1">SUM('Trial 1'!AE11,'Trial 2'!AE11,'Trial 3'!AE11,'Trial 4'!AE11,'Trial 5'!AE11,'Trial 6'!AE11,'Trial 7'!AE11,'Trial 8'!AE11)</f>
        <v>8795245.1930263825</v>
      </c>
      <c r="AF127" s="48">
        <f ca="1">SUM('Trial 1'!AF11,'Trial 2'!AF11,'Trial 3'!AF11,'Trial 4'!AF11,'Trial 5'!AF11,'Trial 6'!AF11,'Trial 7'!AF11,'Trial 8'!AF11)</f>
        <v>8776768.2700020485</v>
      </c>
      <c r="AG127" s="48">
        <f ca="1">SUM('Trial 1'!AG11,'Trial 2'!AG11,'Trial 3'!AG11,'Trial 4'!AG11,'Trial 5'!AG11,'Trial 6'!AG11,'Trial 7'!AG11,'Trial 8'!AG11)</f>
        <v>8761979.3355110958</v>
      </c>
      <c r="AH127" s="48">
        <f ca="1">SUM('Trial 1'!AH11,'Trial 2'!AH11,'Trial 3'!AH11,'Trial 4'!AH11,'Trial 5'!AH11,'Trial 6'!AH11,'Trial 7'!AH11,'Trial 8'!AH11)</f>
        <v>8745140.2227022015</v>
      </c>
      <c r="AI127" s="48">
        <f ca="1">SUM('Trial 1'!AI11,'Trial 2'!AI11,'Trial 3'!AI11,'Trial 4'!AI11,'Trial 5'!AI11,'Trial 6'!AI11,'Trial 7'!AI11,'Trial 8'!AI11)</f>
        <v>8730994.876977101</v>
      </c>
      <c r="AJ127" s="48">
        <f ca="1">SUM('Trial 1'!AJ11,'Trial 2'!AJ11,'Trial 3'!AJ11,'Trial 4'!AJ11,'Trial 5'!AJ11,'Trial 6'!AJ11,'Trial 7'!AJ11,'Trial 8'!AJ11)</f>
        <v>8716566.927491419</v>
      </c>
      <c r="AK127" s="48">
        <f ca="1">SUM('Trial 1'!AK11,'Trial 2'!AK11,'Trial 3'!AK11,'Trial 4'!AK11,'Trial 5'!AK11,'Trial 6'!AK11,'Trial 7'!AK11,'Trial 8'!AK11)</f>
        <v>8699541.4086303934</v>
      </c>
      <c r="AL127" s="48">
        <f ca="1">SUM('Trial 1'!AL11,'Trial 2'!AL11,'Trial 3'!AL11,'Trial 4'!AL11,'Trial 5'!AL11,'Trial 6'!AL11,'Trial 7'!AL11,'Trial 8'!AL11)</f>
        <v>8683715.6881801412</v>
      </c>
      <c r="AM127" s="48">
        <f ca="1">SUM('Trial 1'!AM11,'Trial 2'!AM11,'Trial 3'!AM11,'Trial 4'!AM11,'Trial 5'!AM11,'Trial 6'!AM11,'Trial 7'!AM11,'Trial 8'!AM11)</f>
        <v>8667933.0056419913</v>
      </c>
      <c r="AN127" s="49">
        <f ca="1">SUM(AB127:AM127)</f>
        <v>105067537.50938609</v>
      </c>
      <c r="AO127" s="48">
        <f ca="1">SUM('Trial 1'!AO11,'Trial 2'!AO11,'Trial 3'!AO11,'Trial 4'!AO11,'Trial 5'!AO11,'Trial 6'!AO11,'Trial 7'!AO11,'Trial 8'!AO11)</f>
        <v>8652290.3282220531</v>
      </c>
      <c r="AP127" s="48">
        <f ca="1">SUM('Trial 1'!AP11,'Trial 2'!AP11,'Trial 3'!AP11,'Trial 4'!AP11,'Trial 5'!AP11,'Trial 6'!AP11,'Trial 7'!AP11,'Trial 8'!AP11)</f>
        <v>8637383.5822073277</v>
      </c>
      <c r="AQ127" s="48">
        <f ca="1">SUM('Trial 1'!AQ11,'Trial 2'!AQ11,'Trial 3'!AQ11,'Trial 4'!AQ11,'Trial 5'!AQ11,'Trial 6'!AQ11,'Trial 7'!AQ11,'Trial 8'!AQ11)</f>
        <v>8622624.1467461977</v>
      </c>
      <c r="AR127" s="48">
        <f ca="1">SUM('Trial 1'!AR11,'Trial 2'!AR11,'Trial 3'!AR11,'Trial 4'!AR11,'Trial 5'!AR11,'Trial 6'!AR11,'Trial 7'!AR11,'Trial 8'!AR11)</f>
        <v>8609515.9525614604</v>
      </c>
      <c r="AS127" s="48">
        <f ca="1">SUM('Trial 1'!AS11,'Trial 2'!AS11,'Trial 3'!AS11,'Trial 4'!AS11,'Trial 5'!AS11,'Trial 6'!AS11,'Trial 7'!AS11,'Trial 8'!AS11)</f>
        <v>8594189.7107252218</v>
      </c>
      <c r="AT127" s="48">
        <f ca="1">SUM('Trial 1'!AT11,'Trial 2'!AT11,'Trial 3'!AT11,'Trial 4'!AT11,'Trial 5'!AT11,'Trial 6'!AT11,'Trial 7'!AT11,'Trial 8'!AT11)</f>
        <v>8579210.7321359832</v>
      </c>
      <c r="AU127" s="48">
        <f ca="1">SUM('Trial 1'!AU11,'Trial 2'!AU11,'Trial 3'!AU11,'Trial 4'!AU11,'Trial 5'!AU11,'Trial 6'!AU11,'Trial 7'!AU11,'Trial 8'!AU11)</f>
        <v>8563285.1064726133</v>
      </c>
      <c r="AV127" s="48">
        <f ca="1">SUM('Trial 1'!AV11,'Trial 2'!AV11,'Trial 3'!AV11,'Trial 4'!AV11,'Trial 5'!AV11,'Trial 6'!AV11,'Trial 7'!AV11,'Trial 8'!AV11)</f>
        <v>8548354.6308067124</v>
      </c>
      <c r="AW127" s="48">
        <f ca="1">SUM('Trial 1'!AW11,'Trial 2'!AW11,'Trial 3'!AW11,'Trial 4'!AW11,'Trial 5'!AW11,'Trial 6'!AW11,'Trial 7'!AW11,'Trial 8'!AW11)</f>
        <v>8535544.3132290691</v>
      </c>
      <c r="AX127" s="48">
        <f ca="1">SUM('Trial 1'!AX11,'Trial 2'!AX11,'Trial 3'!AX11,'Trial 4'!AX11,'Trial 5'!AX11,'Trial 6'!AX11,'Trial 7'!AX11,'Trial 8'!AX11)</f>
        <v>8522689.6728772894</v>
      </c>
      <c r="AY127" s="48">
        <f ca="1">SUM('Trial 1'!AY11,'Trial 2'!AY11,'Trial 3'!AY11,'Trial 4'!AY11,'Trial 5'!AY11,'Trial 6'!AY11,'Trial 7'!AY11,'Trial 8'!AY11)</f>
        <v>8509808.3597507849</v>
      </c>
      <c r="AZ127" s="48">
        <f ca="1">SUM('Trial 1'!AZ11,'Trial 2'!AZ11,'Trial 3'!AZ11,'Trial 4'!AZ11,'Trial 5'!AZ11,'Trial 6'!AZ11,'Trial 7'!AZ11,'Trial 8'!AZ11)</f>
        <v>8495213.9538126644</v>
      </c>
      <c r="BA127" s="49">
        <f ca="1">SUM(AO127:AZ127)</f>
        <v>102870110.48954737</v>
      </c>
      <c r="BB127" s="48">
        <f ca="1">SUM('Trial 1'!BB11,'Trial 2'!BB11,'Trial 3'!BB11,'Trial 4'!BB11,'Trial 5'!BB11,'Trial 6'!BB11,'Trial 7'!BB11,'Trial 8'!BB11)</f>
        <v>8481861.8981515989</v>
      </c>
      <c r="BC127" s="48">
        <f ca="1">SUM('Trial 1'!BC11,'Trial 2'!BC11,'Trial 3'!BC11,'Trial 4'!BC11,'Trial 5'!BC11,'Trial 6'!BC11,'Trial 7'!BC11,'Trial 8'!BC11)</f>
        <v>8467828.9122926332</v>
      </c>
      <c r="BD127" s="48">
        <f ca="1">SUM('Trial 1'!BD11,'Trial 2'!BD11,'Trial 3'!BD11,'Trial 4'!BD11,'Trial 5'!BD11,'Trial 6'!BD11,'Trial 7'!BD11,'Trial 8'!BD11)</f>
        <v>8456257.5212502722</v>
      </c>
      <c r="BE127" s="48">
        <f ca="1">SUM('Trial 1'!BE11,'Trial 2'!BE11,'Trial 3'!BE11,'Trial 4'!BE11,'Trial 5'!BE11,'Trial 6'!BE11,'Trial 7'!BE11,'Trial 8'!BE11)</f>
        <v>8443004.0102333445</v>
      </c>
      <c r="BF127" s="48">
        <f ca="1">SUM('Trial 1'!BF11,'Trial 2'!BF11,'Trial 3'!BF11,'Trial 4'!BF11,'Trial 5'!BF11,'Trial 6'!BF11,'Trial 7'!BF11,'Trial 8'!BF11)</f>
        <v>8428156.989191534</v>
      </c>
      <c r="BG127" s="48">
        <f ca="1">SUM('Trial 1'!BG11,'Trial 2'!BG11,'Trial 3'!BG11,'Trial 4'!BG11,'Trial 5'!BG11,'Trial 6'!BG11,'Trial 7'!BG11,'Trial 8'!BG11)</f>
        <v>8414363.0260117333</v>
      </c>
      <c r="BH127" s="48">
        <f ca="1">SUM('Trial 1'!BH11,'Trial 2'!BH11,'Trial 3'!BH11,'Trial 4'!BH11,'Trial 5'!BH11,'Trial 6'!BH11,'Trial 7'!BH11,'Trial 8'!BH11)</f>
        <v>8402105.0648872387</v>
      </c>
      <c r="BI127" s="48">
        <f ca="1">SUM('Trial 1'!BI11,'Trial 2'!BI11,'Trial 3'!BI11,'Trial 4'!BI11,'Trial 5'!BI11,'Trial 6'!BI11,'Trial 7'!BI11,'Trial 8'!BI11)</f>
        <v>8389743.1795093045</v>
      </c>
      <c r="BJ127" s="48">
        <f ca="1">SUM('Trial 1'!BJ11,'Trial 2'!BJ11,'Trial 3'!BJ11,'Trial 4'!BJ11,'Trial 5'!BJ11,'Trial 6'!BJ11,'Trial 7'!BJ11,'Trial 8'!BJ11)</f>
        <v>8376250.5273844525</v>
      </c>
      <c r="BK127" s="48">
        <f ca="1">SUM('Trial 1'!BK11,'Trial 2'!BK11,'Trial 3'!BK11,'Trial 4'!BK11,'Trial 5'!BK11,'Trial 6'!BK11,'Trial 7'!BK11,'Trial 8'!BK11)</f>
        <v>8365032.5735055376</v>
      </c>
      <c r="BL127" s="48">
        <f ca="1">SUM('Trial 1'!BL11,'Trial 2'!BL11,'Trial 3'!BL11,'Trial 4'!BL11,'Trial 5'!BL11,'Trial 6'!BL11,'Trial 7'!BL11,'Trial 8'!BL11)</f>
        <v>8353989.6356495488</v>
      </c>
      <c r="BM127" s="48">
        <f ca="1">SUM('Trial 1'!BM11,'Trial 2'!BM11,'Trial 3'!BM11,'Trial 4'!BM11,'Trial 5'!BM11,'Trial 6'!BM11,'Trial 7'!BM11,'Trial 8'!BM11)</f>
        <v>8340330.9799543489</v>
      </c>
      <c r="BN127" s="49">
        <f ca="1">SUM(BB127:BM127)</f>
        <v>100918924.31802155</v>
      </c>
      <c r="BO127" s="48">
        <f ca="1">SUM('Trial 1'!BO11,'Trial 2'!BO11,'Trial 3'!BO11,'Trial 4'!BO11,'Trial 5'!BO11,'Trial 6'!BO11,'Trial 7'!BO11,'Trial 8'!BO11)</f>
        <v>8328708.3554821061</v>
      </c>
      <c r="BP127" s="48">
        <f ca="1">SUM('Trial 1'!BP11,'Trial 2'!BP11,'Trial 3'!BP11,'Trial 4'!BP11,'Trial 5'!BP11,'Trial 6'!BP11,'Trial 7'!BP11,'Trial 8'!BP11)</f>
        <v>8317953.6625262639</v>
      </c>
      <c r="BQ127" s="48">
        <f ca="1">SUM('Trial 1'!BQ11,'Trial 2'!BQ11,'Trial 3'!BQ11,'Trial 4'!BQ11,'Trial 5'!BQ11,'Trial 6'!BQ11,'Trial 7'!BQ11,'Trial 8'!BQ11)</f>
        <v>8307330.8675332144</v>
      </c>
      <c r="BR127" s="48">
        <f ca="1">SUM('Trial 1'!BR11,'Trial 2'!BR11,'Trial 3'!BR11,'Trial 4'!BR11,'Trial 5'!BR11,'Trial 6'!BR11,'Trial 7'!BR11,'Trial 8'!BR11)</f>
        <v>8293802.7282855902</v>
      </c>
      <c r="BS127" s="48">
        <f ca="1">SUM('Trial 1'!BS11,'Trial 2'!BS11,'Trial 3'!BS11,'Trial 4'!BS11,'Trial 5'!BS11,'Trial 6'!BS11,'Trial 7'!BS11,'Trial 8'!BS11)</f>
        <v>8281548.5270627625</v>
      </c>
      <c r="BT127" s="48">
        <f ca="1">SUM('Trial 1'!BT11,'Trial 2'!BT11,'Trial 3'!BT11,'Trial 4'!BT11,'Trial 5'!BT11,'Trial 6'!BT11,'Trial 7'!BT11,'Trial 8'!BT11)</f>
        <v>8268142.9170420188</v>
      </c>
      <c r="BU127" s="48">
        <f ca="1">SUM('Trial 1'!BU11,'Trial 2'!BU11,'Trial 3'!BU11,'Trial 4'!BU11,'Trial 5'!BU11,'Trial 6'!BU11,'Trial 7'!BU11,'Trial 8'!BU11)</f>
        <v>8257362.6811063634</v>
      </c>
      <c r="BV127" s="48">
        <f ca="1">SUM('Trial 1'!BV11,'Trial 2'!BV11,'Trial 3'!BV11,'Trial 4'!BV11,'Trial 5'!BV11,'Trial 6'!BV11,'Trial 7'!BV11,'Trial 8'!BV11)</f>
        <v>8244622.4423562624</v>
      </c>
      <c r="BW127" s="48">
        <f ca="1">SUM('Trial 1'!BW11,'Trial 2'!BW11,'Trial 3'!BW11,'Trial 4'!BW11,'Trial 5'!BW11,'Trial 6'!BW11,'Trial 7'!BW11,'Trial 8'!BW11)</f>
        <v>8231914.7851306014</v>
      </c>
      <c r="BX127" s="48">
        <f ca="1">SUM('Trial 1'!BX11,'Trial 2'!BX11,'Trial 3'!BX11,'Trial 4'!BX11,'Trial 5'!BX11,'Trial 6'!BX11,'Trial 7'!BX11,'Trial 8'!BX11)</f>
        <v>8220330.8258936368</v>
      </c>
      <c r="BY127" s="48">
        <f ca="1">SUM('Trial 1'!BY11,'Trial 2'!BY11,'Trial 3'!BY11,'Trial 4'!BY11,'Trial 5'!BY11,'Trial 6'!BY11,'Trial 7'!BY11,'Trial 8'!BY11)</f>
        <v>8208497.1203020057</v>
      </c>
      <c r="BZ127" s="48">
        <f ca="1">SUM('Trial 1'!BZ11,'Trial 2'!BZ11,'Trial 3'!BZ11,'Trial 4'!BZ11,'Trial 5'!BZ11,'Trial 6'!BZ11,'Trial 7'!BZ11,'Trial 8'!BZ11)</f>
        <v>8196272.4902969692</v>
      </c>
      <c r="CA127" s="49">
        <f ca="1">SUM(BO127:BZ127)</f>
        <v>99156487.403017819</v>
      </c>
      <c r="CB127" s="48">
        <f ca="1">SUM('Trial 1'!CB11,'Trial 2'!CB11,'Trial 3'!CB11,'Trial 4'!CB11,'Trial 5'!CB11,'Trial 6'!CB11,'Trial 7'!CB11,'Trial 8'!CB11)</f>
        <v>8187068.7807095451</v>
      </c>
      <c r="CC127" s="48">
        <f ca="1">SUM('Trial 1'!CC11,'Trial 2'!CC11,'Trial 3'!CC11,'Trial 4'!CC11,'Trial 5'!CC11,'Trial 6'!CC11,'Trial 7'!CC11,'Trial 8'!CC11)</f>
        <v>8176114.8655526759</v>
      </c>
      <c r="CD127" s="48">
        <f ca="1">SUM('Trial 1'!CD11,'Trial 2'!CD11,'Trial 3'!CD11,'Trial 4'!CD11,'Trial 5'!CD11,'Trial 6'!CD11,'Trial 7'!CD11,'Trial 8'!CD11)</f>
        <v>8167217.7481963299</v>
      </c>
      <c r="CE127" s="48">
        <f ca="1">SUM('Trial 1'!CE11,'Trial 2'!CE11,'Trial 3'!CE11,'Trial 4'!CE11,'Trial 5'!CE11,'Trial 6'!CE11,'Trial 7'!CE11,'Trial 8'!CE11)</f>
        <v>8157001.5496007288</v>
      </c>
      <c r="CF127" s="48">
        <f ca="1">SUM('Trial 1'!CF11,'Trial 2'!CF11,'Trial 3'!CF11,'Trial 4'!CF11,'Trial 5'!CF11,'Trial 6'!CF11,'Trial 7'!CF11,'Trial 8'!CF11)</f>
        <v>8146056.9800816728</v>
      </c>
      <c r="CG127" s="48">
        <f ca="1">SUM('Trial 1'!CG11,'Trial 2'!CG11,'Trial 3'!CG11,'Trial 4'!CG11,'Trial 5'!CG11,'Trial 6'!CG11,'Trial 7'!CG11,'Trial 8'!CG11)</f>
        <v>8135297.0260691307</v>
      </c>
      <c r="CH127" s="48">
        <f ca="1">SUM('Trial 1'!CH11,'Trial 2'!CH11,'Trial 3'!CH11,'Trial 4'!CH11,'Trial 5'!CH11,'Trial 6'!CH11,'Trial 7'!CH11,'Trial 8'!CH11)</f>
        <v>8125453.3783944193</v>
      </c>
      <c r="CI127" s="48">
        <f ca="1">SUM('Trial 1'!CI11,'Trial 2'!CI11,'Trial 3'!CI11,'Trial 4'!CI11,'Trial 5'!CI11,'Trial 6'!CI11,'Trial 7'!CI11,'Trial 8'!CI11)</f>
        <v>8114495.5328966044</v>
      </c>
      <c r="CJ127" s="48">
        <f ca="1">SUM('Trial 1'!CJ11,'Trial 2'!CJ11,'Trial 3'!CJ11,'Trial 4'!CJ11,'Trial 5'!CJ11,'Trial 6'!CJ11,'Trial 7'!CJ11,'Trial 8'!CJ11)</f>
        <v>8105119.3577452917</v>
      </c>
      <c r="CK127" s="48">
        <f ca="1">SUM('Trial 1'!CK11,'Trial 2'!CK11,'Trial 3'!CK11,'Trial 4'!CK11,'Trial 5'!CK11,'Trial 6'!CK11,'Trial 7'!CK11,'Trial 8'!CK11)</f>
        <v>8094826.3564729895</v>
      </c>
      <c r="CL127" s="48">
        <f ca="1">SUM('Trial 1'!CL11,'Trial 2'!CL11,'Trial 3'!CL11,'Trial 4'!CL11,'Trial 5'!CL11,'Trial 6'!CL11,'Trial 7'!CL11,'Trial 8'!CL11)</f>
        <v>8084011.6029706225</v>
      </c>
      <c r="CM127" s="48">
        <f ca="1">SUM('Trial 1'!CM11,'Trial 2'!CM11,'Trial 3'!CM11,'Trial 4'!CM11,'Trial 5'!CM11,'Trial 6'!CM11,'Trial 7'!CM11,'Trial 8'!CM11)</f>
        <v>8071757.2700192612</v>
      </c>
      <c r="CN127" s="49">
        <f ca="1">SUM(CB127:CM127)</f>
        <v>97564420.448709249</v>
      </c>
      <c r="CO127" s="48">
        <f ca="1">SUM('Trial 1'!CO11,'Trial 2'!CO11,'Trial 3'!CO11,'Trial 4'!CO11,'Trial 5'!CO11,'Trial 6'!CO11,'Trial 7'!CO11,'Trial 8'!CO11)</f>
        <v>8061005.6650666436</v>
      </c>
      <c r="CP127" s="48">
        <f ca="1">SUM('Trial 1'!CP11,'Trial 2'!CP11,'Trial 3'!CP11,'Trial 4'!CP11,'Trial 5'!CP11,'Trial 6'!CP11,'Trial 7'!CP11,'Trial 8'!CP11)</f>
        <v>8052807.2561766142</v>
      </c>
      <c r="CQ127" s="48">
        <f ca="1">SUM('Trial 1'!CQ11,'Trial 2'!CQ11,'Trial 3'!CQ11,'Trial 4'!CQ11,'Trial 5'!CQ11,'Trial 6'!CQ11,'Trial 7'!CQ11,'Trial 8'!CQ11)</f>
        <v>8043086.3129994124</v>
      </c>
      <c r="CR127" s="48">
        <f ca="1">SUM('Trial 1'!CR11,'Trial 2'!CR11,'Trial 3'!CR11,'Trial 4'!CR11,'Trial 5'!CR11,'Trial 6'!CR11,'Trial 7'!CR11,'Trial 8'!CR11)</f>
        <v>8033237.2443659147</v>
      </c>
      <c r="CS127" s="48">
        <f ca="1">SUM('Trial 1'!CS11,'Trial 2'!CS11,'Trial 3'!CS11,'Trial 4'!CS11,'Trial 5'!CS11,'Trial 6'!CS11,'Trial 7'!CS11,'Trial 8'!CS11)</f>
        <v>8024524.4859848777</v>
      </c>
      <c r="CT127" s="48">
        <f ca="1">SUM('Trial 1'!CT11,'Trial 2'!CT11,'Trial 3'!CT11,'Trial 4'!CT11,'Trial 5'!CT11,'Trial 6'!CT11,'Trial 7'!CT11,'Trial 8'!CT11)</f>
        <v>8015274.477643365</v>
      </c>
      <c r="CU127" s="48">
        <f ca="1">SUM('Trial 1'!CU11,'Trial 2'!CU11,'Trial 3'!CU11,'Trial 4'!CU11,'Trial 5'!CU11,'Trial 6'!CU11,'Trial 7'!CU11,'Trial 8'!CU11)</f>
        <v>8006149.9655092526</v>
      </c>
      <c r="CV127" s="48">
        <f ca="1">SUM('Trial 1'!CV11,'Trial 2'!CV11,'Trial 3'!CV11,'Trial 4'!CV11,'Trial 5'!CV11,'Trial 6'!CV11,'Trial 7'!CV11,'Trial 8'!CV11)</f>
        <v>7996067.3231962183</v>
      </c>
      <c r="CW127" s="48">
        <f ca="1">SUM('Trial 1'!CW11,'Trial 2'!CW11,'Trial 3'!CW11,'Trial 4'!CW11,'Trial 5'!CW11,'Trial 6'!CW11,'Trial 7'!CW11,'Trial 8'!CW11)</f>
        <v>7986138.5183664821</v>
      </c>
      <c r="CX127" s="48">
        <f ca="1">SUM('Trial 1'!CX11,'Trial 2'!CX11,'Trial 3'!CX11,'Trial 4'!CX11,'Trial 5'!CX11,'Trial 6'!CX11,'Trial 7'!CX11,'Trial 8'!CX11)</f>
        <v>7975805.9696039082</v>
      </c>
      <c r="CY127" s="48">
        <f ca="1">SUM('Trial 1'!CY11,'Trial 2'!CY11,'Trial 3'!CY11,'Trial 4'!CY11,'Trial 5'!CY11,'Trial 6'!CY11,'Trial 7'!CY11,'Trial 8'!CY11)</f>
        <v>7967922.2853248455</v>
      </c>
      <c r="CZ127" s="48">
        <f ca="1">SUM('Trial 1'!CZ11,'Trial 2'!CZ11,'Trial 3'!CZ11,'Trial 4'!CZ11,'Trial 5'!CZ11,'Trial 6'!CZ11,'Trial 7'!CZ11,'Trial 8'!CZ11)</f>
        <v>7959746.4169162158</v>
      </c>
      <c r="DA127" s="49">
        <f ca="1">SUM(CO127:CZ127)</f>
        <v>96121765.921153754</v>
      </c>
      <c r="DB127" s="48">
        <f ca="1">SUM('Trial 1'!DB11,'Trial 2'!DB11,'Trial 3'!DB11,'Trial 4'!DB11,'Trial 5'!DB11,'Trial 6'!DB11,'Trial 7'!DB11,'Trial 8'!DB11)</f>
        <v>7953620.0943589667</v>
      </c>
      <c r="DC127" s="48">
        <f ca="1">SUM('Trial 1'!DC11,'Trial 2'!DC11,'Trial 3'!DC11,'Trial 4'!DC11,'Trial 5'!DC11,'Trial 6'!DC11,'Trial 7'!DC11,'Trial 8'!DC11)</f>
        <v>7944587.8163375203</v>
      </c>
      <c r="DD127" s="48">
        <f ca="1">SUM('Trial 1'!DD11,'Trial 2'!DD11,'Trial 3'!DD11,'Trial 4'!DD11,'Trial 5'!DD11,'Trial 6'!DD11,'Trial 7'!DD11,'Trial 8'!DD11)</f>
        <v>7936997.4937977316</v>
      </c>
      <c r="DE127" s="48">
        <f ca="1">SUM('Trial 1'!DE11,'Trial 2'!DE11,'Trial 3'!DE11,'Trial 4'!DE11,'Trial 5'!DE11,'Trial 6'!DE11,'Trial 7'!DE11,'Trial 8'!DE11)</f>
        <v>7926227.7262084372</v>
      </c>
      <c r="DF127" s="48">
        <f ca="1">SUM('Trial 1'!DF11,'Trial 2'!DF11,'Trial 3'!DF11,'Trial 4'!DF11,'Trial 5'!DF11,'Trial 6'!DF11,'Trial 7'!DF11,'Trial 8'!DF11)</f>
        <v>7918494.8179521933</v>
      </c>
      <c r="DG127" s="48">
        <f ca="1">SUM('Trial 1'!DG11,'Trial 2'!DG11,'Trial 3'!DG11,'Trial 4'!DG11,'Trial 5'!DG11,'Trial 6'!DG11,'Trial 7'!DG11,'Trial 8'!DG11)</f>
        <v>7909862.9449720224</v>
      </c>
      <c r="DH127" s="48">
        <f ca="1">SUM('Trial 1'!DH11,'Trial 2'!DH11,'Trial 3'!DH11,'Trial 4'!DH11,'Trial 5'!DH11,'Trial 6'!DH11,'Trial 7'!DH11,'Trial 8'!DH11)</f>
        <v>7900156.5469753221</v>
      </c>
      <c r="DI127" s="48">
        <f ca="1">SUM('Trial 1'!DI11,'Trial 2'!DI11,'Trial 3'!DI11,'Trial 4'!DI11,'Trial 5'!DI11,'Trial 6'!DI11,'Trial 7'!DI11,'Trial 8'!DI11)</f>
        <v>7892555.1698347945</v>
      </c>
      <c r="DJ127" s="48">
        <f ca="1">SUM('Trial 1'!DJ11,'Trial 2'!DJ11,'Trial 3'!DJ11,'Trial 4'!DJ11,'Trial 5'!DJ11,'Trial 6'!DJ11,'Trial 7'!DJ11,'Trial 8'!DJ11)</f>
        <v>7883398.6179712489</v>
      </c>
      <c r="DK127" s="48">
        <f ca="1">SUM('Trial 1'!DK11,'Trial 2'!DK11,'Trial 3'!DK11,'Trial 4'!DK11,'Trial 5'!DK11,'Trial 6'!DK11,'Trial 7'!DK11,'Trial 8'!DK11)</f>
        <v>7876704.1780207912</v>
      </c>
      <c r="DL127" s="48">
        <f ca="1">SUM('Trial 1'!DL11,'Trial 2'!DL11,'Trial 3'!DL11,'Trial 4'!DL11,'Trial 5'!DL11,'Trial 6'!DL11,'Trial 7'!DL11,'Trial 8'!DL11)</f>
        <v>7870021.4743112354</v>
      </c>
      <c r="DM127" s="48">
        <f ca="1">SUM('Trial 1'!DM11,'Trial 2'!DM11,'Trial 3'!DM11,'Trial 4'!DM11,'Trial 5'!DM11,'Trial 6'!DM11,'Trial 7'!DM11,'Trial 8'!DM11)</f>
        <v>7862418.7277770257</v>
      </c>
      <c r="DN127" s="49">
        <f ca="1">SUM(DB127:DM127)</f>
        <v>94875045.608517274</v>
      </c>
      <c r="DO127" s="48">
        <f ca="1">SUM('Trial 1'!DO11,'Trial 2'!DO11,'Trial 3'!DO11,'Trial 4'!DO11,'Trial 5'!DO11,'Trial 6'!DO11,'Trial 7'!DO11,'Trial 8'!DO11)</f>
        <v>7856485.6356470492</v>
      </c>
      <c r="DP127" s="48">
        <f ca="1">SUM('Trial 1'!DP11,'Trial 2'!DP11,'Trial 3'!DP11,'Trial 4'!DP11,'Trial 5'!DP11,'Trial 6'!DP11,'Trial 7'!DP11,'Trial 8'!DP11)</f>
        <v>7848117.1133706691</v>
      </c>
      <c r="DQ127" s="48">
        <f ca="1">SUM('Trial 1'!DQ11,'Trial 2'!DQ11,'Trial 3'!DQ11,'Trial 4'!DQ11,'Trial 5'!DQ11,'Trial 6'!DQ11,'Trial 7'!DQ11,'Trial 8'!DQ11)</f>
        <v>7840807.8864192721</v>
      </c>
      <c r="DR127" s="48">
        <f ca="1">SUM('Trial 1'!DR11,'Trial 2'!DR11,'Trial 3'!DR11,'Trial 4'!DR11,'Trial 5'!DR11,'Trial 6'!DR11,'Trial 7'!DR11,'Trial 8'!DR11)</f>
        <v>7834001.7284717802</v>
      </c>
      <c r="DS127" s="48">
        <f ca="1">SUM('Trial 1'!DS11,'Trial 2'!DS11,'Trial 3'!DS11,'Trial 4'!DS11,'Trial 5'!DS11,'Trial 6'!DS11,'Trial 7'!DS11,'Trial 8'!DS11)</f>
        <v>7824766.2634931989</v>
      </c>
      <c r="DT127" s="48">
        <f ca="1">SUM('Trial 1'!DT11,'Trial 2'!DT11,'Trial 3'!DT11,'Trial 4'!DT11,'Trial 5'!DT11,'Trial 6'!DT11,'Trial 7'!DT11,'Trial 8'!DT11)</f>
        <v>7816173.1533555221</v>
      </c>
      <c r="DU127" s="48">
        <f ca="1">SUM('Trial 1'!DU11,'Trial 2'!DU11,'Trial 3'!DU11,'Trial 4'!DU11,'Trial 5'!DU11,'Trial 6'!DU11,'Trial 7'!DU11,'Trial 8'!DU11)</f>
        <v>7808955.3650595974</v>
      </c>
      <c r="DV127" s="48">
        <f ca="1">SUM('Trial 1'!DV11,'Trial 2'!DV11,'Trial 3'!DV11,'Trial 4'!DV11,'Trial 5'!DV11,'Trial 6'!DV11,'Trial 7'!DV11,'Trial 8'!DV11)</f>
        <v>7801735.758206781</v>
      </c>
      <c r="DW127" s="48">
        <f ca="1">SUM('Trial 1'!DW11,'Trial 2'!DW11,'Trial 3'!DW11,'Trial 4'!DW11,'Trial 5'!DW11,'Trial 6'!DW11,'Trial 7'!DW11,'Trial 8'!DW11)</f>
        <v>7795147.1657848759</v>
      </c>
      <c r="DX127" s="48">
        <f ca="1">SUM('Trial 1'!DX11,'Trial 2'!DX11,'Trial 3'!DX11,'Trial 4'!DX11,'Trial 5'!DX11,'Trial 6'!DX11,'Trial 7'!DX11,'Trial 8'!DX11)</f>
        <v>7786369.36871807</v>
      </c>
      <c r="DY127" s="48">
        <f ca="1">SUM('Trial 1'!DY11,'Trial 2'!DY11,'Trial 3'!DY11,'Trial 4'!DY11,'Trial 5'!DY11,'Trial 6'!DY11,'Trial 7'!DY11,'Trial 8'!DY11)</f>
        <v>7779030.4399617845</v>
      </c>
      <c r="DZ127" s="48">
        <f ca="1">SUM('Trial 1'!DZ11,'Trial 2'!DZ11,'Trial 3'!DZ11,'Trial 4'!DZ11,'Trial 5'!DZ11,'Trial 6'!DZ11,'Trial 7'!DZ11,'Trial 8'!DZ11)</f>
        <v>7771407.3759174701</v>
      </c>
      <c r="EA127" s="49">
        <f ca="1">SUM(DO127:DZ127)</f>
        <v>93762997.25440608</v>
      </c>
      <c r="EB127" s="48">
        <f ca="1">SUM('Trial 1'!EB11,'Trial 2'!EB11,'Trial 3'!EB11,'Trial 4'!EB11,'Trial 5'!EB11,'Trial 6'!EB11,'Trial 7'!EB11,'Trial 8'!EB11)</f>
        <v>7764817.22194984</v>
      </c>
      <c r="EC127" s="48">
        <f ca="1">SUM('Trial 1'!EC11,'Trial 2'!EC11,'Trial 3'!EC11,'Trial 4'!EC11,'Trial 5'!EC11,'Trial 6'!EC11,'Trial 7'!EC11,'Trial 8'!EC11)</f>
        <v>7758537.3470274545</v>
      </c>
      <c r="ED127" s="48">
        <f ca="1">SUM('Trial 1'!ED11,'Trial 2'!ED11,'Trial 3'!ED11,'Trial 4'!ED11,'Trial 5'!ED11,'Trial 6'!ED11,'Trial 7'!ED11,'Trial 8'!ED11)</f>
        <v>7752392.6732997112</v>
      </c>
      <c r="EE127" s="48">
        <f ca="1">SUM('Trial 1'!EE11,'Trial 2'!EE11,'Trial 3'!EE11,'Trial 4'!EE11,'Trial 5'!EE11,'Trial 6'!EE11,'Trial 7'!EE11,'Trial 8'!EE11)</f>
        <v>7743817.8878156412</v>
      </c>
      <c r="EF127" s="48">
        <f ca="1">SUM('Trial 1'!EF11,'Trial 2'!EF11,'Trial 3'!EF11,'Trial 4'!EF11,'Trial 5'!EF11,'Trial 6'!EF11,'Trial 7'!EF11,'Trial 8'!EF11)</f>
        <v>7736765.309475014</v>
      </c>
      <c r="EG127" s="48">
        <f ca="1">SUM('Trial 1'!EG11,'Trial 2'!EG11,'Trial 3'!EG11,'Trial 4'!EG11,'Trial 5'!EG11,'Trial 6'!EG11,'Trial 7'!EG11,'Trial 8'!EG11)</f>
        <v>7729156.7644146793</v>
      </c>
      <c r="EH127" s="48">
        <f ca="1">SUM('Trial 1'!EH11,'Trial 2'!EH11,'Trial 3'!EH11,'Trial 4'!EH11,'Trial 5'!EH11,'Trial 6'!EH11,'Trial 7'!EH11,'Trial 8'!EH11)</f>
        <v>7722014.0620933492</v>
      </c>
      <c r="EI127" s="48">
        <f ca="1">SUM('Trial 1'!EI11,'Trial 2'!EI11,'Trial 3'!EI11,'Trial 4'!EI11,'Trial 5'!EI11,'Trial 6'!EI11,'Trial 7'!EI11,'Trial 8'!EI11)</f>
        <v>7714903.8544772752</v>
      </c>
      <c r="EJ127" s="48">
        <f ca="1">SUM('Trial 1'!EJ11,'Trial 2'!EJ11,'Trial 3'!EJ11,'Trial 4'!EJ11,'Trial 5'!EJ11,'Trial 6'!EJ11,'Trial 7'!EJ11,'Trial 8'!EJ11)</f>
        <v>7708946.8426691499</v>
      </c>
      <c r="EK127" s="48">
        <f ca="1">SUM('Trial 1'!EK11,'Trial 2'!EK11,'Trial 3'!EK11,'Trial 4'!EK11,'Trial 5'!EK11,'Trial 6'!EK11,'Trial 7'!EK11,'Trial 8'!EK11)</f>
        <v>7702998.005001314</v>
      </c>
      <c r="EL127" s="48">
        <f ca="1">SUM('Trial 1'!EL11,'Trial 2'!EL11,'Trial 3'!EL11,'Trial 4'!EL11,'Trial 5'!EL11,'Trial 6'!EL11,'Trial 7'!EL11,'Trial 8'!EL11)</f>
        <v>7696531.4004723504</v>
      </c>
      <c r="EM127" s="48">
        <f ca="1">SUM('Trial 1'!EM11,'Trial 2'!EM11,'Trial 3'!EM11,'Trial 4'!EM11,'Trial 5'!EM11,'Trial 6'!EM11,'Trial 7'!EM11,'Trial 8'!EM11)</f>
        <v>7691079.6708144061</v>
      </c>
      <c r="EN127" s="49">
        <f ca="1">SUM(EB127:EM127)</f>
        <v>92721961.039510176</v>
      </c>
    </row>
    <row r="128" spans="1:144" ht="12.75" customHeight="1" x14ac:dyDescent="0.2">
      <c r="A128" s="2" t="str">
        <f>Labels!B72</f>
        <v>Equilib Real Wage</v>
      </c>
    </row>
    <row r="129" spans="1:144" ht="12.75" customHeight="1" x14ac:dyDescent="0.2">
      <c r="B129" s="21"/>
    </row>
    <row r="130" spans="1:144" ht="12.75" customHeight="1" x14ac:dyDescent="0.2">
      <c r="A130" s="5"/>
      <c r="B130" s="46">
        <f>Inputs!B29*B8/Inputs!B27</f>
        <v>6250</v>
      </c>
    </row>
    <row r="131" spans="1:144" ht="12.75" customHeight="1" x14ac:dyDescent="0.2">
      <c r="A131" s="2" t="str">
        <f>Labels!B9</f>
        <v>Capital</v>
      </c>
    </row>
    <row r="132" spans="1:144" ht="12.75" customHeight="1" x14ac:dyDescent="0.2">
      <c r="A132" s="47" t="str">
        <f>Labels!D96</f>
        <v>Trials</v>
      </c>
      <c r="B132" s="19" t="str">
        <f>ZZZ__FnCalls!F7</f>
        <v>MMM 2010</v>
      </c>
      <c r="C132" s="20" t="str">
        <f>ZZZ__FnCalls!F8</f>
        <v>MMM 2010</v>
      </c>
      <c r="D132" s="20" t="str">
        <f>ZZZ__FnCalls!F9</f>
        <v>MMM 2010</v>
      </c>
      <c r="E132" s="20" t="str">
        <f>ZZZ__FnCalls!F10</f>
        <v>MMM 2010</v>
      </c>
      <c r="F132" s="20" t="str">
        <f>ZZZ__FnCalls!F11</f>
        <v>MMM 2010</v>
      </c>
      <c r="G132" s="20" t="str">
        <f>ZZZ__FnCalls!F12</f>
        <v>MMM 2010</v>
      </c>
      <c r="H132" s="20" t="str">
        <f>ZZZ__FnCalls!F13</f>
        <v>MMM 2010</v>
      </c>
      <c r="I132" s="20" t="str">
        <f>ZZZ__FnCalls!F14</f>
        <v>MMM 2010</v>
      </c>
      <c r="J132" s="20" t="str">
        <f>ZZZ__FnCalls!F15</f>
        <v>MMM 2010</v>
      </c>
      <c r="K132" s="20" t="str">
        <f>ZZZ__FnCalls!F16</f>
        <v>MMM 2010</v>
      </c>
      <c r="L132" s="20" t="str">
        <f>ZZZ__FnCalls!F17</f>
        <v>MMM 2010</v>
      </c>
      <c r="M132" s="20" t="str">
        <f>ZZZ__FnCalls!F18</f>
        <v>MMM 2010</v>
      </c>
      <c r="N132" s="21" t="str">
        <f>ZZZ__FnCalls!H7</f>
        <v>2010</v>
      </c>
      <c r="O132" s="20" t="str">
        <f>ZZZ__FnCalls!F19</f>
        <v>MMM 2011</v>
      </c>
      <c r="P132" s="20" t="str">
        <f>ZZZ__FnCalls!F20</f>
        <v>MMM 2011</v>
      </c>
      <c r="Q132" s="20" t="str">
        <f>ZZZ__FnCalls!F21</f>
        <v>MMM 2011</v>
      </c>
      <c r="R132" s="20" t="str">
        <f>ZZZ__FnCalls!F22</f>
        <v>MMM 2011</v>
      </c>
      <c r="S132" s="20" t="str">
        <f>ZZZ__FnCalls!F23</f>
        <v>MMM 2011</v>
      </c>
      <c r="T132" s="20" t="str">
        <f>ZZZ__FnCalls!F24</f>
        <v>MMM 2011</v>
      </c>
      <c r="U132" s="20" t="str">
        <f>ZZZ__FnCalls!F25</f>
        <v>MMM 2011</v>
      </c>
      <c r="V132" s="20" t="str">
        <f>ZZZ__FnCalls!F26</f>
        <v>MMM 2011</v>
      </c>
      <c r="W132" s="20" t="str">
        <f>ZZZ__FnCalls!F27</f>
        <v>MMM 2011</v>
      </c>
      <c r="X132" s="20" t="str">
        <f>ZZZ__FnCalls!F28</f>
        <v>MMM 2011</v>
      </c>
      <c r="Y132" s="20" t="str">
        <f>ZZZ__FnCalls!F29</f>
        <v>MMM 2011</v>
      </c>
      <c r="Z132" s="20" t="str">
        <f>ZZZ__FnCalls!F30</f>
        <v>MMM 2011</v>
      </c>
      <c r="AA132" s="21" t="str">
        <f>ZZZ__FnCalls!H19</f>
        <v>2011</v>
      </c>
      <c r="AB132" s="20" t="str">
        <f>ZZZ__FnCalls!F31</f>
        <v>MMM 2012</v>
      </c>
      <c r="AC132" s="20" t="str">
        <f>ZZZ__FnCalls!F32</f>
        <v>MMM 2012</v>
      </c>
      <c r="AD132" s="20" t="str">
        <f>ZZZ__FnCalls!F33</f>
        <v>MMM 2012</v>
      </c>
      <c r="AE132" s="20" t="str">
        <f>ZZZ__FnCalls!F34</f>
        <v>MMM 2012</v>
      </c>
      <c r="AF132" s="20" t="str">
        <f>ZZZ__FnCalls!F35</f>
        <v>MMM 2012</v>
      </c>
      <c r="AG132" s="20" t="str">
        <f>ZZZ__FnCalls!F36</f>
        <v>MMM 2012</v>
      </c>
      <c r="AH132" s="20" t="str">
        <f>ZZZ__FnCalls!F37</f>
        <v>MMM 2012</v>
      </c>
      <c r="AI132" s="20" t="str">
        <f>ZZZ__FnCalls!F38</f>
        <v>MMM 2012</v>
      </c>
      <c r="AJ132" s="20" t="str">
        <f>ZZZ__FnCalls!F39</f>
        <v>MMM 2012</v>
      </c>
      <c r="AK132" s="20" t="str">
        <f>ZZZ__FnCalls!F40</f>
        <v>MMM 2012</v>
      </c>
      <c r="AL132" s="20" t="str">
        <f>ZZZ__FnCalls!F41</f>
        <v>MMM 2012</v>
      </c>
      <c r="AM132" s="20" t="str">
        <f>ZZZ__FnCalls!F42</f>
        <v>MMM 2012</v>
      </c>
      <c r="AN132" s="21" t="str">
        <f>ZZZ__FnCalls!H31</f>
        <v>2012</v>
      </c>
      <c r="AO132" s="20" t="str">
        <f>ZZZ__FnCalls!F43</f>
        <v>MMM 2013</v>
      </c>
      <c r="AP132" s="20" t="str">
        <f>ZZZ__FnCalls!F44</f>
        <v>MMM 2013</v>
      </c>
      <c r="AQ132" s="20" t="str">
        <f>ZZZ__FnCalls!F45</f>
        <v>MMM 2013</v>
      </c>
      <c r="AR132" s="20" t="str">
        <f>ZZZ__FnCalls!F46</f>
        <v>MMM 2013</v>
      </c>
      <c r="AS132" s="20" t="str">
        <f>ZZZ__FnCalls!F47</f>
        <v>MMM 2013</v>
      </c>
      <c r="AT132" s="20" t="str">
        <f>ZZZ__FnCalls!F48</f>
        <v>MMM 2013</v>
      </c>
      <c r="AU132" s="20" t="str">
        <f>ZZZ__FnCalls!F49</f>
        <v>MMM 2013</v>
      </c>
      <c r="AV132" s="20" t="str">
        <f>ZZZ__FnCalls!F50</f>
        <v>MMM 2013</v>
      </c>
      <c r="AW132" s="20" t="str">
        <f>ZZZ__FnCalls!F51</f>
        <v>MMM 2013</v>
      </c>
      <c r="AX132" s="20" t="str">
        <f>ZZZ__FnCalls!F52</f>
        <v>MMM 2013</v>
      </c>
      <c r="AY132" s="20" t="str">
        <f>ZZZ__FnCalls!F53</f>
        <v>MMM 2013</v>
      </c>
      <c r="AZ132" s="20" t="str">
        <f>ZZZ__FnCalls!F54</f>
        <v>MMM 2013</v>
      </c>
      <c r="BA132" s="21" t="str">
        <f>ZZZ__FnCalls!H43</f>
        <v>2013</v>
      </c>
      <c r="BB132" s="20" t="str">
        <f>ZZZ__FnCalls!F55</f>
        <v>MMM 2014</v>
      </c>
      <c r="BC132" s="20" t="str">
        <f>ZZZ__FnCalls!F56</f>
        <v>MMM 2014</v>
      </c>
      <c r="BD132" s="20" t="str">
        <f>ZZZ__FnCalls!F57</f>
        <v>MMM 2014</v>
      </c>
      <c r="BE132" s="20" t="str">
        <f>ZZZ__FnCalls!F58</f>
        <v>MMM 2014</v>
      </c>
      <c r="BF132" s="20" t="str">
        <f>ZZZ__FnCalls!F59</f>
        <v>MMM 2014</v>
      </c>
      <c r="BG132" s="20" t="str">
        <f>ZZZ__FnCalls!F60</f>
        <v>MMM 2014</v>
      </c>
      <c r="BH132" s="20" t="str">
        <f>ZZZ__FnCalls!F61</f>
        <v>MMM 2014</v>
      </c>
      <c r="BI132" s="20" t="str">
        <f>ZZZ__FnCalls!F62</f>
        <v>MMM 2014</v>
      </c>
      <c r="BJ132" s="20" t="str">
        <f>ZZZ__FnCalls!F63</f>
        <v>MMM 2014</v>
      </c>
      <c r="BK132" s="20" t="str">
        <f>ZZZ__FnCalls!F64</f>
        <v>MMM 2014</v>
      </c>
      <c r="BL132" s="20" t="str">
        <f>ZZZ__FnCalls!F65</f>
        <v>MMM 2014</v>
      </c>
      <c r="BM132" s="20" t="str">
        <f>ZZZ__FnCalls!F66</f>
        <v>MMM 2014</v>
      </c>
      <c r="BN132" s="21" t="str">
        <f>ZZZ__FnCalls!H55</f>
        <v>2014</v>
      </c>
      <c r="BO132" s="20" t="str">
        <f>ZZZ__FnCalls!F67</f>
        <v>MMM 2015</v>
      </c>
      <c r="BP132" s="20" t="str">
        <f>ZZZ__FnCalls!F68</f>
        <v>MMM 2015</v>
      </c>
      <c r="BQ132" s="20" t="str">
        <f>ZZZ__FnCalls!F69</f>
        <v>MMM 2015</v>
      </c>
      <c r="BR132" s="20" t="str">
        <f>ZZZ__FnCalls!F70</f>
        <v>MMM 2015</v>
      </c>
      <c r="BS132" s="20" t="str">
        <f>ZZZ__FnCalls!F71</f>
        <v>MMM 2015</v>
      </c>
      <c r="BT132" s="20" t="str">
        <f>ZZZ__FnCalls!F72</f>
        <v>MMM 2015</v>
      </c>
      <c r="BU132" s="20" t="str">
        <f>ZZZ__FnCalls!F73</f>
        <v>MMM 2015</v>
      </c>
      <c r="BV132" s="20" t="str">
        <f>ZZZ__FnCalls!F74</f>
        <v>MMM 2015</v>
      </c>
      <c r="BW132" s="20" t="str">
        <f>ZZZ__FnCalls!F75</f>
        <v>MMM 2015</v>
      </c>
      <c r="BX132" s="20" t="str">
        <f>ZZZ__FnCalls!F76</f>
        <v>MMM 2015</v>
      </c>
      <c r="BY132" s="20" t="str">
        <f>ZZZ__FnCalls!F77</f>
        <v>MMM 2015</v>
      </c>
      <c r="BZ132" s="20" t="str">
        <f>ZZZ__FnCalls!F78</f>
        <v>MMM 2015</v>
      </c>
      <c r="CA132" s="21" t="str">
        <f>ZZZ__FnCalls!H67</f>
        <v>2015</v>
      </c>
      <c r="CB132" s="20" t="str">
        <f>ZZZ__FnCalls!F79</f>
        <v>MMM 2016</v>
      </c>
      <c r="CC132" s="20" t="str">
        <f>ZZZ__FnCalls!F80</f>
        <v>MMM 2016</v>
      </c>
      <c r="CD132" s="20" t="str">
        <f>ZZZ__FnCalls!F81</f>
        <v>MMM 2016</v>
      </c>
      <c r="CE132" s="20" t="str">
        <f>ZZZ__FnCalls!F82</f>
        <v>MMM 2016</v>
      </c>
      <c r="CF132" s="20" t="str">
        <f>ZZZ__FnCalls!F83</f>
        <v>MMM 2016</v>
      </c>
      <c r="CG132" s="20" t="str">
        <f>ZZZ__FnCalls!F84</f>
        <v>MMM 2016</v>
      </c>
      <c r="CH132" s="20" t="str">
        <f>ZZZ__FnCalls!F85</f>
        <v>MMM 2016</v>
      </c>
      <c r="CI132" s="20" t="str">
        <f>ZZZ__FnCalls!F86</f>
        <v>MMM 2016</v>
      </c>
      <c r="CJ132" s="20" t="str">
        <f>ZZZ__FnCalls!F87</f>
        <v>MMM 2016</v>
      </c>
      <c r="CK132" s="20" t="str">
        <f>ZZZ__FnCalls!F88</f>
        <v>MMM 2016</v>
      </c>
      <c r="CL132" s="20" t="str">
        <f>ZZZ__FnCalls!F89</f>
        <v>MMM 2016</v>
      </c>
      <c r="CM132" s="20" t="str">
        <f>ZZZ__FnCalls!F90</f>
        <v>MMM 2016</v>
      </c>
      <c r="CN132" s="21" t="str">
        <f>ZZZ__FnCalls!H79</f>
        <v>2016</v>
      </c>
      <c r="CO132" s="20" t="str">
        <f>ZZZ__FnCalls!F91</f>
        <v>MMM 2017</v>
      </c>
      <c r="CP132" s="20" t="str">
        <f>ZZZ__FnCalls!F92</f>
        <v>MMM 2017</v>
      </c>
      <c r="CQ132" s="20" t="str">
        <f>ZZZ__FnCalls!F93</f>
        <v>MMM 2017</v>
      </c>
      <c r="CR132" s="20" t="str">
        <f>ZZZ__FnCalls!F94</f>
        <v>MMM 2017</v>
      </c>
      <c r="CS132" s="20" t="str">
        <f>ZZZ__FnCalls!F95</f>
        <v>MMM 2017</v>
      </c>
      <c r="CT132" s="20" t="str">
        <f>ZZZ__FnCalls!F96</f>
        <v>MMM 2017</v>
      </c>
      <c r="CU132" s="20" t="str">
        <f>ZZZ__FnCalls!F97</f>
        <v>MMM 2017</v>
      </c>
      <c r="CV132" s="20" t="str">
        <f>ZZZ__FnCalls!F98</f>
        <v>MMM 2017</v>
      </c>
      <c r="CW132" s="20" t="str">
        <f>ZZZ__FnCalls!F99</f>
        <v>MMM 2017</v>
      </c>
      <c r="CX132" s="20" t="str">
        <f>ZZZ__FnCalls!F100</f>
        <v>MMM 2017</v>
      </c>
      <c r="CY132" s="20" t="str">
        <f>ZZZ__FnCalls!F101</f>
        <v>MMM 2017</v>
      </c>
      <c r="CZ132" s="20" t="str">
        <f>ZZZ__FnCalls!F102</f>
        <v>MMM 2017</v>
      </c>
      <c r="DA132" s="21" t="str">
        <f>ZZZ__FnCalls!H91</f>
        <v>2017</v>
      </c>
      <c r="DB132" s="20" t="str">
        <f>ZZZ__FnCalls!F103</f>
        <v>MMM 2018</v>
      </c>
      <c r="DC132" s="20" t="str">
        <f>ZZZ__FnCalls!F104</f>
        <v>MMM 2018</v>
      </c>
      <c r="DD132" s="20" t="str">
        <f>ZZZ__FnCalls!F105</f>
        <v>MMM 2018</v>
      </c>
      <c r="DE132" s="20" t="str">
        <f>ZZZ__FnCalls!F106</f>
        <v>MMM 2018</v>
      </c>
      <c r="DF132" s="20" t="str">
        <f>ZZZ__FnCalls!F107</f>
        <v>MMM 2018</v>
      </c>
      <c r="DG132" s="20" t="str">
        <f>ZZZ__FnCalls!F108</f>
        <v>MMM 2018</v>
      </c>
      <c r="DH132" s="20" t="str">
        <f>ZZZ__FnCalls!F109</f>
        <v>MMM 2018</v>
      </c>
      <c r="DI132" s="20" t="str">
        <f>ZZZ__FnCalls!F110</f>
        <v>MMM 2018</v>
      </c>
      <c r="DJ132" s="20" t="str">
        <f>ZZZ__FnCalls!F111</f>
        <v>MMM 2018</v>
      </c>
      <c r="DK132" s="20" t="str">
        <f>ZZZ__FnCalls!F112</f>
        <v>MMM 2018</v>
      </c>
      <c r="DL132" s="20" t="str">
        <f>ZZZ__FnCalls!F113</f>
        <v>MMM 2018</v>
      </c>
      <c r="DM132" s="20" t="str">
        <f>ZZZ__FnCalls!F114</f>
        <v>MMM 2018</v>
      </c>
      <c r="DN132" s="21" t="str">
        <f>ZZZ__FnCalls!H103</f>
        <v>2018</v>
      </c>
      <c r="DO132" s="20" t="str">
        <f>ZZZ__FnCalls!F115</f>
        <v>MMM 2019</v>
      </c>
      <c r="DP132" s="20" t="str">
        <f>ZZZ__FnCalls!F116</f>
        <v>MMM 2019</v>
      </c>
      <c r="DQ132" s="20" t="str">
        <f>ZZZ__FnCalls!F117</f>
        <v>MMM 2019</v>
      </c>
      <c r="DR132" s="20" t="str">
        <f>ZZZ__FnCalls!F118</f>
        <v>MMM 2019</v>
      </c>
      <c r="DS132" s="20" t="str">
        <f>ZZZ__FnCalls!F119</f>
        <v>MMM 2019</v>
      </c>
      <c r="DT132" s="20" t="str">
        <f>ZZZ__FnCalls!F120</f>
        <v>MMM 2019</v>
      </c>
      <c r="DU132" s="20" t="str">
        <f>ZZZ__FnCalls!F121</f>
        <v>MMM 2019</v>
      </c>
      <c r="DV132" s="20" t="str">
        <f>ZZZ__FnCalls!F122</f>
        <v>MMM 2019</v>
      </c>
      <c r="DW132" s="20" t="str">
        <f>ZZZ__FnCalls!F123</f>
        <v>MMM 2019</v>
      </c>
      <c r="DX132" s="20" t="str">
        <f>ZZZ__FnCalls!F124</f>
        <v>MMM 2019</v>
      </c>
      <c r="DY132" s="20" t="str">
        <f>ZZZ__FnCalls!F125</f>
        <v>MMM 2019</v>
      </c>
      <c r="DZ132" s="20" t="str">
        <f>ZZZ__FnCalls!F126</f>
        <v>MMM 2019</v>
      </c>
      <c r="EA132" s="21" t="str">
        <f>ZZZ__FnCalls!H115</f>
        <v>2019</v>
      </c>
      <c r="EB132" s="20" t="str">
        <f>ZZZ__FnCalls!F127</f>
        <v>MMM 2020</v>
      </c>
      <c r="EC132" s="20" t="str">
        <f>ZZZ__FnCalls!F128</f>
        <v>MMM 2020</v>
      </c>
      <c r="ED132" s="20" t="str">
        <f>ZZZ__FnCalls!F129</f>
        <v>MMM 2020</v>
      </c>
      <c r="EE132" s="20" t="str">
        <f>ZZZ__FnCalls!F130</f>
        <v>MMM 2020</v>
      </c>
      <c r="EF132" s="20" t="str">
        <f>ZZZ__FnCalls!F131</f>
        <v>MMM 2020</v>
      </c>
      <c r="EG132" s="20" t="str">
        <f>ZZZ__FnCalls!F132</f>
        <v>MMM 2020</v>
      </c>
      <c r="EH132" s="20" t="str">
        <f>ZZZ__FnCalls!F133</f>
        <v>MMM 2020</v>
      </c>
      <c r="EI132" s="20" t="str">
        <f>ZZZ__FnCalls!F134</f>
        <v>MMM 2020</v>
      </c>
      <c r="EJ132" s="20" t="str">
        <f>ZZZ__FnCalls!F135</f>
        <v>MMM 2020</v>
      </c>
      <c r="EK132" s="20" t="str">
        <f>ZZZ__FnCalls!F136</f>
        <v>MMM 2020</v>
      </c>
      <c r="EL132" s="20" t="str">
        <f>ZZZ__FnCalls!F137</f>
        <v>MMM 2020</v>
      </c>
      <c r="EM132" s="20" t="str">
        <f>ZZZ__FnCalls!F138</f>
        <v>MMM 2020</v>
      </c>
      <c r="EN132" s="21" t="str">
        <f>ZZZ__FnCalls!H127</f>
        <v>2020</v>
      </c>
    </row>
    <row r="133" spans="1:144" ht="12.75" customHeight="1" x14ac:dyDescent="0.2">
      <c r="A133" s="7" t="str">
        <f>Labels!B96</f>
        <v>Trial 01</v>
      </c>
      <c r="B133" s="22">
        <f>'Trial 1'!B19</f>
        <v>34645298.421926454</v>
      </c>
      <c r="C133" s="22">
        <f>'Trial 1'!C19</f>
        <v>34645298.421926454</v>
      </c>
      <c r="D133" s="22">
        <f ca="1">'Trial 1'!D19</f>
        <v>34644809.612443388</v>
      </c>
      <c r="E133" s="22">
        <f ca="1">'Trial 1'!E19</f>
        <v>34643839.211141683</v>
      </c>
      <c r="F133" s="22">
        <f ca="1">'Trial 1'!F19</f>
        <v>34642557.96796295</v>
      </c>
      <c r="G133" s="22">
        <f ca="1">'Trial 1'!G19</f>
        <v>34640887.702781111</v>
      </c>
      <c r="H133" s="22">
        <f ca="1">'Trial 1'!H19</f>
        <v>34638812.581407711</v>
      </c>
      <c r="I133" s="22">
        <f ca="1">'Trial 1'!I19</f>
        <v>34636385.220095508</v>
      </c>
      <c r="J133" s="22">
        <f ca="1">'Trial 1'!J19</f>
        <v>34633696.149971664</v>
      </c>
      <c r="K133" s="22">
        <f ca="1">'Trial 1'!K19</f>
        <v>34630645.891971961</v>
      </c>
      <c r="L133" s="22">
        <f ca="1">'Trial 1'!L19</f>
        <v>34627393.795754611</v>
      </c>
      <c r="M133" s="22">
        <f ca="1">'Trial 1'!M19</f>
        <v>34623812.63219887</v>
      </c>
      <c r="N133" s="23">
        <f ca="1">'Trial 1'!M19</f>
        <v>34623812.63219887</v>
      </c>
      <c r="O133" s="22">
        <f ca="1">'Trial 1'!O19</f>
        <v>34620009.100723185</v>
      </c>
      <c r="P133" s="22">
        <f ca="1">'Trial 1'!P19</f>
        <v>34615818.099790029</v>
      </c>
      <c r="Q133" s="22">
        <f ca="1">'Trial 1'!Q19</f>
        <v>34611281.438707039</v>
      </c>
      <c r="R133" s="22">
        <f ca="1">'Trial 1'!R19</f>
        <v>34606529.961060673</v>
      </c>
      <c r="S133" s="22">
        <f ca="1">'Trial 1'!S19</f>
        <v>34601442.454401992</v>
      </c>
      <c r="T133" s="22">
        <f ca="1">'Trial 1'!T19</f>
        <v>34596150.396451287</v>
      </c>
      <c r="U133" s="22">
        <f ca="1">'Trial 1'!U19</f>
        <v>34590655.727381207</v>
      </c>
      <c r="V133" s="22">
        <f ca="1">'Trial 1'!V19</f>
        <v>34584946.898941636</v>
      </c>
      <c r="W133" s="22">
        <f ca="1">'Trial 1'!W19</f>
        <v>34579014.423410244</v>
      </c>
      <c r="X133" s="22">
        <f ca="1">'Trial 1'!X19</f>
        <v>34572920.706149161</v>
      </c>
      <c r="Y133" s="22">
        <f ca="1">'Trial 1'!Y19</f>
        <v>34566496.087677442</v>
      </c>
      <c r="Z133" s="22">
        <f ca="1">'Trial 1'!Z19</f>
        <v>34559914.474897496</v>
      </c>
      <c r="AA133" s="23">
        <f ca="1">'Trial 1'!Z19</f>
        <v>34559914.474897496</v>
      </c>
      <c r="AB133" s="22">
        <f ca="1">'Trial 1'!AB19</f>
        <v>34553081.507003002</v>
      </c>
      <c r="AC133" s="22">
        <f ca="1">'Trial 1'!AC19</f>
        <v>34546023.90293625</v>
      </c>
      <c r="AD133" s="22">
        <f ca="1">'Trial 1'!AD19</f>
        <v>34538754.445202403</v>
      </c>
      <c r="AE133" s="22">
        <f ca="1">'Trial 1'!AE19</f>
        <v>34531328.947310403</v>
      </c>
      <c r="AF133" s="22">
        <f ca="1">'Trial 1'!AF19</f>
        <v>34523686.160841778</v>
      </c>
      <c r="AG133" s="22">
        <f ca="1">'Trial 1'!AG19</f>
        <v>34515889.6054819</v>
      </c>
      <c r="AH133" s="22">
        <f ca="1">'Trial 1'!AH19</f>
        <v>34507875.486479461</v>
      </c>
      <c r="AI133" s="22">
        <f ca="1">'Trial 1'!AI19</f>
        <v>34499678.309908792</v>
      </c>
      <c r="AJ133" s="22">
        <f ca="1">'Trial 1'!AJ19</f>
        <v>34491301.918287225</v>
      </c>
      <c r="AK133" s="22">
        <f ca="1">'Trial 1'!AK19</f>
        <v>34482882.616643399</v>
      </c>
      <c r="AL133" s="22">
        <f ca="1">'Trial 1'!AL19</f>
        <v>34474265.026613876</v>
      </c>
      <c r="AM133" s="22">
        <f ca="1">'Trial 1'!AM19</f>
        <v>34465595.340965375</v>
      </c>
      <c r="AN133" s="23">
        <f ca="1">'Trial 1'!AM19</f>
        <v>34465595.340965375</v>
      </c>
      <c r="AO133" s="22">
        <f ca="1">'Trial 1'!AO19</f>
        <v>34456734.530952938</v>
      </c>
      <c r="AP133" s="22">
        <f ca="1">'Trial 1'!AP19</f>
        <v>34447606.942540705</v>
      </c>
      <c r="AQ133" s="22">
        <f ca="1">'Trial 1'!AQ19</f>
        <v>34438341.358974397</v>
      </c>
      <c r="AR133" s="22">
        <f ca="1">'Trial 1'!AR19</f>
        <v>34428898.288212664</v>
      </c>
      <c r="AS133" s="22">
        <f ca="1">'Trial 1'!AS19</f>
        <v>34419353.627863117</v>
      </c>
      <c r="AT133" s="22">
        <f ca="1">'Trial 1'!AT19</f>
        <v>34409596.401041135</v>
      </c>
      <c r="AU133" s="22">
        <f ca="1">'Trial 1'!AU19</f>
        <v>34399732.837367669</v>
      </c>
      <c r="AV133" s="22">
        <f ca="1">'Trial 1'!AV19</f>
        <v>34389725.585569933</v>
      </c>
      <c r="AW133" s="22">
        <f ca="1">'Trial 1'!AW19</f>
        <v>34379611.15489421</v>
      </c>
      <c r="AX133" s="22">
        <f ca="1">'Trial 1'!AX19</f>
        <v>34369399.707513221</v>
      </c>
      <c r="AY133" s="22">
        <f ca="1">'Trial 1'!AY19</f>
        <v>34359122.367890567</v>
      </c>
      <c r="AZ133" s="22">
        <f ca="1">'Trial 1'!AZ19</f>
        <v>34348734.046859451</v>
      </c>
      <c r="BA133" s="23">
        <f ca="1">'Trial 1'!AZ19</f>
        <v>34348734.046859451</v>
      </c>
      <c r="BB133" s="22">
        <f ca="1">'Trial 1'!BB19</f>
        <v>34338171.454816557</v>
      </c>
      <c r="BC133" s="22">
        <f ca="1">'Trial 1'!BC19</f>
        <v>34327492.329491802</v>
      </c>
      <c r="BD133" s="22">
        <f ca="1">'Trial 1'!BD19</f>
        <v>34316681.665720321</v>
      </c>
      <c r="BE133" s="22">
        <f ca="1">'Trial 1'!BE19</f>
        <v>34305873.363591962</v>
      </c>
      <c r="BF133" s="22">
        <f ca="1">'Trial 1'!BF19</f>
        <v>34294938.432104856</v>
      </c>
      <c r="BG133" s="22">
        <f ca="1">'Trial 1'!BG19</f>
        <v>34283927.873462997</v>
      </c>
      <c r="BH133" s="22">
        <f ca="1">'Trial 1'!BH19</f>
        <v>34272849.290080786</v>
      </c>
      <c r="BI133" s="22">
        <f ca="1">'Trial 1'!BI19</f>
        <v>34261755.487228088</v>
      </c>
      <c r="BJ133" s="22">
        <f ca="1">'Trial 1'!BJ19</f>
        <v>34250508.139902391</v>
      </c>
      <c r="BK133" s="22">
        <f ca="1">'Trial 1'!BK19</f>
        <v>34239144.890831858</v>
      </c>
      <c r="BL133" s="22">
        <f ca="1">'Trial 1'!BL19</f>
        <v>34227651.148634933</v>
      </c>
      <c r="BM133" s="22">
        <f ca="1">'Trial 1'!BM19</f>
        <v>34216051.85001038</v>
      </c>
      <c r="BN133" s="23">
        <f ca="1">'Trial 1'!BM19</f>
        <v>34216051.85001038</v>
      </c>
      <c r="BO133" s="22">
        <f ca="1">'Trial 1'!BO19</f>
        <v>34204281.582361422</v>
      </c>
      <c r="BP133" s="22">
        <f ca="1">'Trial 1'!BP19</f>
        <v>34192404.416533254</v>
      </c>
      <c r="BQ133" s="22">
        <f ca="1">'Trial 1'!BQ19</f>
        <v>34180484.385425858</v>
      </c>
      <c r="BR133" s="22">
        <f ca="1">'Trial 1'!BR19</f>
        <v>34168590.104841471</v>
      </c>
      <c r="BS133" s="22">
        <f ca="1">'Trial 1'!BS19</f>
        <v>34156669.448048502</v>
      </c>
      <c r="BT133" s="22">
        <f ca="1">'Trial 1'!BT19</f>
        <v>34144712.93433132</v>
      </c>
      <c r="BU133" s="22">
        <f ca="1">'Trial 1'!BU19</f>
        <v>34132587.296157286</v>
      </c>
      <c r="BV133" s="22">
        <f ca="1">'Trial 1'!BV19</f>
        <v>34120371.903418913</v>
      </c>
      <c r="BW133" s="22">
        <f ca="1">'Trial 1'!BW19</f>
        <v>34108125.373344235</v>
      </c>
      <c r="BX133" s="22">
        <f ca="1">'Trial 1'!BX19</f>
        <v>34095765.666509315</v>
      </c>
      <c r="BY133" s="22">
        <f ca="1">'Trial 1'!BY19</f>
        <v>34083326.578949355</v>
      </c>
      <c r="BZ133" s="22">
        <f ca="1">'Trial 1'!BZ19</f>
        <v>34070775.030907676</v>
      </c>
      <c r="CA133" s="23">
        <f ca="1">'Trial 1'!BZ19</f>
        <v>34070775.030907676</v>
      </c>
      <c r="CB133" s="22">
        <f ca="1">'Trial 1'!CB19</f>
        <v>34058116.200590543</v>
      </c>
      <c r="CC133" s="22">
        <f ca="1">'Trial 1'!CC19</f>
        <v>34045391.178354949</v>
      </c>
      <c r="CD133" s="22">
        <f ca="1">'Trial 1'!CD19</f>
        <v>34032552.742871292</v>
      </c>
      <c r="CE133" s="22">
        <f ca="1">'Trial 1'!CE19</f>
        <v>34019740.661133647</v>
      </c>
      <c r="CF133" s="22">
        <f ca="1">'Trial 1'!CF19</f>
        <v>34006888.794120796</v>
      </c>
      <c r="CG133" s="22">
        <f ca="1">'Trial 1'!CG19</f>
        <v>33993902.052590169</v>
      </c>
      <c r="CH133" s="22">
        <f ca="1">'Trial 1'!CH19</f>
        <v>33980782.373577446</v>
      </c>
      <c r="CI133" s="22">
        <f ca="1">'Trial 1'!CI19</f>
        <v>33967659.086148717</v>
      </c>
      <c r="CJ133" s="22">
        <f ca="1">'Trial 1'!CJ19</f>
        <v>33954415.268323883</v>
      </c>
      <c r="CK133" s="22">
        <f ca="1">'Trial 1'!CK19</f>
        <v>33941070.119170628</v>
      </c>
      <c r="CL133" s="22">
        <f ca="1">'Trial 1'!CL19</f>
        <v>33927742.944238164</v>
      </c>
      <c r="CM133" s="22">
        <f ca="1">'Trial 1'!CM19</f>
        <v>33914384.95960819</v>
      </c>
      <c r="CN133" s="23">
        <f ca="1">'Trial 1'!CM19</f>
        <v>33914384.95960819</v>
      </c>
      <c r="CO133" s="22">
        <f ca="1">'Trial 1'!CO19</f>
        <v>33900989.454541028</v>
      </c>
      <c r="CP133" s="22">
        <f ca="1">'Trial 1'!CP19</f>
        <v>33887667.205216751</v>
      </c>
      <c r="CQ133" s="22">
        <f ca="1">'Trial 1'!CQ19</f>
        <v>33874364.941871203</v>
      </c>
      <c r="CR133" s="22">
        <f ca="1">'Trial 1'!CR19</f>
        <v>33861043.879478596</v>
      </c>
      <c r="CS133" s="22">
        <f ca="1">'Trial 1'!CS19</f>
        <v>33847653.474917911</v>
      </c>
      <c r="CT133" s="22">
        <f ca="1">'Trial 1'!CT19</f>
        <v>33834327.74457144</v>
      </c>
      <c r="CU133" s="22">
        <f ca="1">'Trial 1'!CU19</f>
        <v>33821018.941621579</v>
      </c>
      <c r="CV133" s="22">
        <f ca="1">'Trial 1'!CV19</f>
        <v>33807759.68822965</v>
      </c>
      <c r="CW133" s="22">
        <f ca="1">'Trial 1'!CW19</f>
        <v>33794516.392597042</v>
      </c>
      <c r="CX133" s="22">
        <f ca="1">'Trial 1'!CX19</f>
        <v>33781312.041025341</v>
      </c>
      <c r="CY133" s="22">
        <f ca="1">'Trial 1'!CY19</f>
        <v>33768028.452738456</v>
      </c>
      <c r="CZ133" s="22">
        <f ca="1">'Trial 1'!CZ19</f>
        <v>33754755.905500732</v>
      </c>
      <c r="DA133" s="23">
        <f ca="1">'Trial 1'!CZ19</f>
        <v>33754755.905500732</v>
      </c>
      <c r="DB133" s="22">
        <f ca="1">'Trial 1'!DB19</f>
        <v>33741366.493102863</v>
      </c>
      <c r="DC133" s="22">
        <f ca="1">'Trial 1'!DC19</f>
        <v>33728008.36926046</v>
      </c>
      <c r="DD133" s="22">
        <f ca="1">'Trial 1'!DD19</f>
        <v>33714656.900794826</v>
      </c>
      <c r="DE133" s="22">
        <f ca="1">'Trial 1'!DE19</f>
        <v>33701312.104880638</v>
      </c>
      <c r="DF133" s="22">
        <f ca="1">'Trial 1'!DF19</f>
        <v>33687894.460484989</v>
      </c>
      <c r="DG133" s="22">
        <f ca="1">'Trial 1'!DG19</f>
        <v>33674412.131324604</v>
      </c>
      <c r="DH133" s="22">
        <f ca="1">'Trial 1'!DH19</f>
        <v>33660948.489843518</v>
      </c>
      <c r="DI133" s="22">
        <f ca="1">'Trial 1'!DI19</f>
        <v>33647521.009122223</v>
      </c>
      <c r="DJ133" s="22">
        <f ca="1">'Trial 1'!DJ19</f>
        <v>33634154.591056377</v>
      </c>
      <c r="DK133" s="22">
        <f ca="1">'Trial 1'!DK19</f>
        <v>33620687.089023933</v>
      </c>
      <c r="DL133" s="22">
        <f ca="1">'Trial 1'!DL19</f>
        <v>33607298.338478632</v>
      </c>
      <c r="DM133" s="22">
        <f ca="1">'Trial 1'!DM19</f>
        <v>33593942.820841365</v>
      </c>
      <c r="DN133" s="23">
        <f ca="1">'Trial 1'!DM19</f>
        <v>33593942.820841365</v>
      </c>
      <c r="DO133" s="22">
        <f ca="1">'Trial 1'!DO19</f>
        <v>33580590.596149988</v>
      </c>
      <c r="DP133" s="22">
        <f ca="1">'Trial 1'!DP19</f>
        <v>33567211.628618367</v>
      </c>
      <c r="DQ133" s="22">
        <f ca="1">'Trial 1'!DQ19</f>
        <v>33553827.942649454</v>
      </c>
      <c r="DR133" s="22">
        <f ca="1">'Trial 1'!DR19</f>
        <v>33540439.836008471</v>
      </c>
      <c r="DS133" s="22">
        <f ca="1">'Trial 1'!DS19</f>
        <v>33527078.269848712</v>
      </c>
      <c r="DT133" s="22">
        <f ca="1">'Trial 1'!DT19</f>
        <v>33513735.489141654</v>
      </c>
      <c r="DU133" s="22">
        <f ca="1">'Trial 1'!DU19</f>
        <v>33500382.902607758</v>
      </c>
      <c r="DV133" s="22">
        <f ca="1">'Trial 1'!DV19</f>
        <v>33487039.0757493</v>
      </c>
      <c r="DW133" s="22">
        <f ca="1">'Trial 1'!DW19</f>
        <v>33473656.881617993</v>
      </c>
      <c r="DX133" s="22">
        <f ca="1">'Trial 1'!DX19</f>
        <v>33460206.129587092</v>
      </c>
      <c r="DY133" s="22">
        <f ca="1">'Trial 1'!DY19</f>
        <v>33446701.305499468</v>
      </c>
      <c r="DZ133" s="22">
        <f ca="1">'Trial 1'!DZ19</f>
        <v>33433186.301366463</v>
      </c>
      <c r="EA133" s="23">
        <f ca="1">'Trial 1'!DZ19</f>
        <v>33433186.301366463</v>
      </c>
      <c r="EB133" s="22">
        <f ca="1">'Trial 1'!EB19</f>
        <v>33419630.730698161</v>
      </c>
      <c r="EC133" s="22">
        <f ca="1">'Trial 1'!EC19</f>
        <v>33406137.617813777</v>
      </c>
      <c r="ED133" s="22">
        <f ca="1">'Trial 1'!ED19</f>
        <v>33392623.906179663</v>
      </c>
      <c r="EE133" s="22">
        <f ca="1">'Trial 1'!EE19</f>
        <v>33379074.427730493</v>
      </c>
      <c r="EF133" s="22">
        <f ca="1">'Trial 1'!EF19</f>
        <v>33365510.725994501</v>
      </c>
      <c r="EG133" s="22">
        <f ca="1">'Trial 1'!EG19</f>
        <v>33351880.488919895</v>
      </c>
      <c r="EH133" s="22">
        <f ca="1">'Trial 1'!EH19</f>
        <v>33338145.444382612</v>
      </c>
      <c r="EI133" s="22">
        <f ca="1">'Trial 1'!EI19</f>
        <v>33324380.666961737</v>
      </c>
      <c r="EJ133" s="22">
        <f ca="1">'Trial 1'!EJ19</f>
        <v>33310688.091395352</v>
      </c>
      <c r="EK133" s="22">
        <f ca="1">'Trial 1'!EK19</f>
        <v>33297064.050049834</v>
      </c>
      <c r="EL133" s="22">
        <f ca="1">'Trial 1'!EL19</f>
        <v>33283447.181155328</v>
      </c>
      <c r="EM133" s="22">
        <f ca="1">'Trial 1'!EM19</f>
        <v>33269931.130379468</v>
      </c>
      <c r="EN133" s="23">
        <f ca="1">'Trial 1'!EM19</f>
        <v>33269931.130379468</v>
      </c>
    </row>
    <row r="134" spans="1:144" ht="12.75" customHeight="1" x14ac:dyDescent="0.2">
      <c r="A134" s="11" t="str">
        <f>Labels!B97</f>
        <v>Trial 02</v>
      </c>
      <c r="B134" s="24">
        <f>'Trial 2'!B19</f>
        <v>34645298.421926454</v>
      </c>
      <c r="C134" s="24">
        <f>'Trial 2'!C19</f>
        <v>34645298.421926454</v>
      </c>
      <c r="D134" s="24">
        <f ca="1">'Trial 2'!D19</f>
        <v>34644892.445737712</v>
      </c>
      <c r="E134" s="24">
        <f ca="1">'Trial 2'!E19</f>
        <v>34644147.386666134</v>
      </c>
      <c r="F134" s="24">
        <f ca="1">'Trial 2'!F19</f>
        <v>34642982.195378423</v>
      </c>
      <c r="G134" s="24">
        <f ca="1">'Trial 2'!G19</f>
        <v>34641515.308612451</v>
      </c>
      <c r="H134" s="24">
        <f ca="1">'Trial 2'!H19</f>
        <v>34639761.788030826</v>
      </c>
      <c r="I134" s="24">
        <f ca="1">'Trial 2'!I19</f>
        <v>34637579.739564419</v>
      </c>
      <c r="J134" s="24">
        <f ca="1">'Trial 2'!J19</f>
        <v>34635026.973663546</v>
      </c>
      <c r="K134" s="24">
        <f ca="1">'Trial 2'!K19</f>
        <v>34632200.451194234</v>
      </c>
      <c r="L134" s="24">
        <f ca="1">'Trial 2'!L19</f>
        <v>34629037.646297693</v>
      </c>
      <c r="M134" s="24">
        <f ca="1">'Trial 2'!M19</f>
        <v>34625598.467270337</v>
      </c>
      <c r="N134" s="25">
        <f ca="1">'Trial 2'!M19</f>
        <v>34625598.467270337</v>
      </c>
      <c r="O134" s="24">
        <f ca="1">'Trial 2'!O19</f>
        <v>34621861.141505294</v>
      </c>
      <c r="P134" s="24">
        <f ca="1">'Trial 2'!P19</f>
        <v>34617929.645619445</v>
      </c>
      <c r="Q134" s="24">
        <f ca="1">'Trial 2'!Q19</f>
        <v>34613722.584136426</v>
      </c>
      <c r="R134" s="24">
        <f ca="1">'Trial 2'!R19</f>
        <v>34609147.969194189</v>
      </c>
      <c r="S134" s="24">
        <f ca="1">'Trial 2'!S19</f>
        <v>34604315.36931242</v>
      </c>
      <c r="T134" s="24">
        <f ca="1">'Trial 2'!T19</f>
        <v>34599190.89480345</v>
      </c>
      <c r="U134" s="24">
        <f ca="1">'Trial 2'!U19</f>
        <v>34593860.150526688</v>
      </c>
      <c r="V134" s="24">
        <f ca="1">'Trial 2'!V19</f>
        <v>34588313.769544393</v>
      </c>
      <c r="W134" s="24">
        <f ca="1">'Trial 2'!W19</f>
        <v>34582621.261293173</v>
      </c>
      <c r="X134" s="24">
        <f ca="1">'Trial 2'!X19</f>
        <v>34576698.105515189</v>
      </c>
      <c r="Y134" s="24">
        <f ca="1">'Trial 2'!Y19</f>
        <v>34570545.363438636</v>
      </c>
      <c r="Z134" s="24">
        <f ca="1">'Trial 2'!Z19</f>
        <v>34564292.03091111</v>
      </c>
      <c r="AA134" s="25">
        <f ca="1">'Trial 2'!Z19</f>
        <v>34564292.03091111</v>
      </c>
      <c r="AB134" s="24">
        <f ca="1">'Trial 2'!AB19</f>
        <v>34557850.338019148</v>
      </c>
      <c r="AC134" s="24">
        <f ca="1">'Trial 2'!AC19</f>
        <v>34551262.515666142</v>
      </c>
      <c r="AD134" s="24">
        <f ca="1">'Trial 2'!AD19</f>
        <v>34544475.975123428</v>
      </c>
      <c r="AE134" s="24">
        <f ca="1">'Trial 2'!AE19</f>
        <v>34537510.222358204</v>
      </c>
      <c r="AF134" s="24">
        <f ca="1">'Trial 2'!AF19</f>
        <v>34530389.447248369</v>
      </c>
      <c r="AG134" s="24">
        <f ca="1">'Trial 2'!AG19</f>
        <v>34523173.786671288</v>
      </c>
      <c r="AH134" s="24">
        <f ca="1">'Trial 2'!AH19</f>
        <v>34515832.720167756</v>
      </c>
      <c r="AI134" s="24">
        <f ca="1">'Trial 2'!AI19</f>
        <v>34508292.816362664</v>
      </c>
      <c r="AJ134" s="24">
        <f ca="1">'Trial 2'!AJ19</f>
        <v>34500581.321137451</v>
      </c>
      <c r="AK134" s="24">
        <f ca="1">'Trial 2'!AK19</f>
        <v>34492656.523622446</v>
      </c>
      <c r="AL134" s="24">
        <f ca="1">'Trial 2'!AL19</f>
        <v>34484589.172323935</v>
      </c>
      <c r="AM134" s="24">
        <f ca="1">'Trial 2'!AM19</f>
        <v>34476269.177275948</v>
      </c>
      <c r="AN134" s="25">
        <f ca="1">'Trial 2'!AM19</f>
        <v>34476269.177275948</v>
      </c>
      <c r="AO134" s="24">
        <f ca="1">'Trial 2'!AO19</f>
        <v>34467811.150474884</v>
      </c>
      <c r="AP134" s="24">
        <f ca="1">'Trial 2'!AP19</f>
        <v>34459139.597074628</v>
      </c>
      <c r="AQ134" s="24">
        <f ca="1">'Trial 2'!AQ19</f>
        <v>34450339.67005118</v>
      </c>
      <c r="AR134" s="24">
        <f ca="1">'Trial 2'!AR19</f>
        <v>34441364.889279358</v>
      </c>
      <c r="AS134" s="24">
        <f ca="1">'Trial 2'!AS19</f>
        <v>34432348.409272976</v>
      </c>
      <c r="AT134" s="24">
        <f ca="1">'Trial 2'!AT19</f>
        <v>34423203.372452497</v>
      </c>
      <c r="AU134" s="24">
        <f ca="1">'Trial 2'!AU19</f>
        <v>34413902.144407146</v>
      </c>
      <c r="AV134" s="24">
        <f ca="1">'Trial 2'!AV19</f>
        <v>34404431.826855458</v>
      </c>
      <c r="AW134" s="24">
        <f ca="1">'Trial 2'!AW19</f>
        <v>34394853.527528629</v>
      </c>
      <c r="AX134" s="24">
        <f ca="1">'Trial 2'!AX19</f>
        <v>34385137.869501337</v>
      </c>
      <c r="AY134" s="24">
        <f ca="1">'Trial 2'!AY19</f>
        <v>34375377.310194321</v>
      </c>
      <c r="AZ134" s="24">
        <f ca="1">'Trial 2'!AZ19</f>
        <v>34365545.694446012</v>
      </c>
      <c r="BA134" s="25">
        <f ca="1">'Trial 2'!AZ19</f>
        <v>34365545.694446012</v>
      </c>
      <c r="BB134" s="24">
        <f ca="1">'Trial 2'!BB19</f>
        <v>34355603.723732747</v>
      </c>
      <c r="BC134" s="24">
        <f ca="1">'Trial 2'!BC19</f>
        <v>34345552.237133406</v>
      </c>
      <c r="BD134" s="24">
        <f ca="1">'Trial 2'!BD19</f>
        <v>34335361.792293757</v>
      </c>
      <c r="BE134" s="24">
        <f ca="1">'Trial 2'!BE19</f>
        <v>34325180.453415729</v>
      </c>
      <c r="BF134" s="24">
        <f ca="1">'Trial 2'!BF19</f>
        <v>34314910.37187054</v>
      </c>
      <c r="BG134" s="24">
        <f ca="1">'Trial 2'!BG19</f>
        <v>34304444.155015618</v>
      </c>
      <c r="BH134" s="24">
        <f ca="1">'Trial 2'!BH19</f>
        <v>34293846.414457276</v>
      </c>
      <c r="BI134" s="24">
        <f ca="1">'Trial 2'!BI19</f>
        <v>34283106.078535289</v>
      </c>
      <c r="BJ134" s="24">
        <f ca="1">'Trial 2'!BJ19</f>
        <v>34272275.138528325</v>
      </c>
      <c r="BK134" s="24">
        <f ca="1">'Trial 2'!BK19</f>
        <v>34261379.60310895</v>
      </c>
      <c r="BL134" s="24">
        <f ca="1">'Trial 2'!BL19</f>
        <v>34250381.135644503</v>
      </c>
      <c r="BM134" s="24">
        <f ca="1">'Trial 2'!BM19</f>
        <v>34239237.215263516</v>
      </c>
      <c r="BN134" s="25">
        <f ca="1">'Trial 2'!BM19</f>
        <v>34239237.215263516</v>
      </c>
      <c r="BO134" s="24">
        <f ca="1">'Trial 2'!BO19</f>
        <v>34227941.10702844</v>
      </c>
      <c r="BP134" s="24">
        <f ca="1">'Trial 2'!BP19</f>
        <v>34216642.818300724</v>
      </c>
      <c r="BQ134" s="24">
        <f ca="1">'Trial 2'!BQ19</f>
        <v>34205258.515497722</v>
      </c>
      <c r="BR134" s="24">
        <f ca="1">'Trial 2'!BR19</f>
        <v>34193819.654462717</v>
      </c>
      <c r="BS134" s="24">
        <f ca="1">'Trial 2'!BS19</f>
        <v>34182228.296623543</v>
      </c>
      <c r="BT134" s="24">
        <f ca="1">'Trial 2'!BT19</f>
        <v>34170481.12359114</v>
      </c>
      <c r="BU134" s="24">
        <f ca="1">'Trial 2'!BU19</f>
        <v>34158697.99790436</v>
      </c>
      <c r="BV134" s="24">
        <f ca="1">'Trial 2'!BV19</f>
        <v>34146880.033148624</v>
      </c>
      <c r="BW134" s="24">
        <f ca="1">'Trial 2'!BW19</f>
        <v>34134978.330127731</v>
      </c>
      <c r="BX134" s="24">
        <f ca="1">'Trial 2'!BX19</f>
        <v>34122902.635532819</v>
      </c>
      <c r="BY134" s="24">
        <f ca="1">'Trial 2'!BY19</f>
        <v>34110796.156623118</v>
      </c>
      <c r="BZ134" s="24">
        <f ca="1">'Trial 2'!BZ19</f>
        <v>34098710.11170169</v>
      </c>
      <c r="CA134" s="25">
        <f ca="1">'Trial 2'!BZ19</f>
        <v>34098710.11170169</v>
      </c>
      <c r="CB134" s="24">
        <f ca="1">'Trial 2'!CB19</f>
        <v>34086546.364143938</v>
      </c>
      <c r="CC134" s="24">
        <f ca="1">'Trial 2'!CC19</f>
        <v>34074314.994234562</v>
      </c>
      <c r="CD134" s="24">
        <f ca="1">'Trial 2'!CD19</f>
        <v>34062023.105818935</v>
      </c>
      <c r="CE134" s="24">
        <f ca="1">'Trial 2'!CE19</f>
        <v>34049789.668368958</v>
      </c>
      <c r="CF134" s="24">
        <f ca="1">'Trial 2'!CF19</f>
        <v>34037535.604854181</v>
      </c>
      <c r="CG134" s="24">
        <f ca="1">'Trial 2'!CG19</f>
        <v>34025205.455907375</v>
      </c>
      <c r="CH134" s="24">
        <f ca="1">'Trial 2'!CH19</f>
        <v>34012907.717009537</v>
      </c>
      <c r="CI134" s="24">
        <f ca="1">'Trial 2'!CI19</f>
        <v>34000566.853698723</v>
      </c>
      <c r="CJ134" s="24">
        <f ca="1">'Trial 2'!CJ19</f>
        <v>33988063.009053476</v>
      </c>
      <c r="CK134" s="24">
        <f ca="1">'Trial 2'!CK19</f>
        <v>33975618.248881035</v>
      </c>
      <c r="CL134" s="24">
        <f ca="1">'Trial 2'!CL19</f>
        <v>33963016.600019045</v>
      </c>
      <c r="CM134" s="24">
        <f ca="1">'Trial 2'!CM19</f>
        <v>33950309.964966729</v>
      </c>
      <c r="CN134" s="25">
        <f ca="1">'Trial 2'!CM19</f>
        <v>33950309.964966729</v>
      </c>
      <c r="CO134" s="24">
        <f ca="1">'Trial 2'!CO19</f>
        <v>33937546.473715961</v>
      </c>
      <c r="CP134" s="24">
        <f ca="1">'Trial 2'!CP19</f>
        <v>33924650.113367237</v>
      </c>
      <c r="CQ134" s="24">
        <f ca="1">'Trial 2'!CQ19</f>
        <v>33911724.793021098</v>
      </c>
      <c r="CR134" s="24">
        <f ca="1">'Trial 2'!CR19</f>
        <v>33898799.599545792</v>
      </c>
      <c r="CS134" s="24">
        <f ca="1">'Trial 2'!CS19</f>
        <v>33885866.900054626</v>
      </c>
      <c r="CT134" s="24">
        <f ca="1">'Trial 2'!CT19</f>
        <v>33872976.011853874</v>
      </c>
      <c r="CU134" s="24">
        <f ca="1">'Trial 2'!CU19</f>
        <v>33860019.86264389</v>
      </c>
      <c r="CV134" s="24">
        <f ca="1">'Trial 2'!CV19</f>
        <v>33846956.339872263</v>
      </c>
      <c r="CW134" s="24">
        <f ca="1">'Trial 2'!CW19</f>
        <v>33833910.917129457</v>
      </c>
      <c r="CX134" s="24">
        <f ca="1">'Trial 2'!CX19</f>
        <v>33820800.172874942</v>
      </c>
      <c r="CY134" s="24">
        <f ca="1">'Trial 2'!CY19</f>
        <v>33807616.355269372</v>
      </c>
      <c r="CZ134" s="24">
        <f ca="1">'Trial 2'!CZ19</f>
        <v>33794479.671357267</v>
      </c>
      <c r="DA134" s="25">
        <f ca="1">'Trial 2'!CZ19</f>
        <v>33794479.671357267</v>
      </c>
      <c r="DB134" s="24">
        <f ca="1">'Trial 2'!DB19</f>
        <v>33781300.443274796</v>
      </c>
      <c r="DC134" s="24">
        <f ca="1">'Trial 2'!DC19</f>
        <v>33768208.424318425</v>
      </c>
      <c r="DD134" s="24">
        <f ca="1">'Trial 2'!DD19</f>
        <v>33755155.871297047</v>
      </c>
      <c r="DE134" s="24">
        <f ca="1">'Trial 2'!DE19</f>
        <v>33742163.865116246</v>
      </c>
      <c r="DF134" s="24">
        <f ca="1">'Trial 2'!DF19</f>
        <v>33729167.842244327</v>
      </c>
      <c r="DG134" s="24">
        <f ca="1">'Trial 2'!DG19</f>
        <v>33716159.394445539</v>
      </c>
      <c r="DH134" s="24">
        <f ca="1">'Trial 2'!DH19</f>
        <v>33703172.650450483</v>
      </c>
      <c r="DI134" s="24">
        <f ca="1">'Trial 2'!DI19</f>
        <v>33690162.511548638</v>
      </c>
      <c r="DJ134" s="24">
        <f ca="1">'Trial 2'!DJ19</f>
        <v>33677180.820440955</v>
      </c>
      <c r="DK134" s="24">
        <f ca="1">'Trial 2'!DK19</f>
        <v>33664155.401172109</v>
      </c>
      <c r="DL134" s="24">
        <f ca="1">'Trial 2'!DL19</f>
        <v>33651004.647804879</v>
      </c>
      <c r="DM134" s="24">
        <f ca="1">'Trial 2'!DM19</f>
        <v>33637855.553034633</v>
      </c>
      <c r="DN134" s="25">
        <f ca="1">'Trial 2'!DM19</f>
        <v>33637855.553034633</v>
      </c>
      <c r="DO134" s="24">
        <f ca="1">'Trial 2'!DO19</f>
        <v>33624582.426578477</v>
      </c>
      <c r="DP134" s="24">
        <f ca="1">'Trial 2'!DP19</f>
        <v>33611351.808551356</v>
      </c>
      <c r="DQ134" s="24">
        <f ca="1">'Trial 2'!DQ19</f>
        <v>33598032.660611689</v>
      </c>
      <c r="DR134" s="24">
        <f ca="1">'Trial 2'!DR19</f>
        <v>33584651.643725492</v>
      </c>
      <c r="DS134" s="24">
        <f ca="1">'Trial 2'!DS19</f>
        <v>33571233.116094314</v>
      </c>
      <c r="DT134" s="24">
        <f ca="1">'Trial 2'!DT19</f>
        <v>33557747.724661939</v>
      </c>
      <c r="DU134" s="24">
        <f ca="1">'Trial 2'!DU19</f>
        <v>33544286.323702369</v>
      </c>
      <c r="DV134" s="24">
        <f ca="1">'Trial 2'!DV19</f>
        <v>33530820.309827771</v>
      </c>
      <c r="DW134" s="24">
        <f ca="1">'Trial 2'!DW19</f>
        <v>33517347.845583115</v>
      </c>
      <c r="DX134" s="24">
        <f ca="1">'Trial 2'!DX19</f>
        <v>33503844.379426233</v>
      </c>
      <c r="DY134" s="24">
        <f ca="1">'Trial 2'!DY19</f>
        <v>33490228.064363986</v>
      </c>
      <c r="DZ134" s="24">
        <f ca="1">'Trial 2'!DZ19</f>
        <v>33476579.273004059</v>
      </c>
      <c r="EA134" s="25">
        <f ca="1">'Trial 2'!DZ19</f>
        <v>33476579.273004059</v>
      </c>
      <c r="EB134" s="24">
        <f ca="1">'Trial 2'!EB19</f>
        <v>33462903.381359681</v>
      </c>
      <c r="EC134" s="24">
        <f ca="1">'Trial 2'!EC19</f>
        <v>33449232.017277271</v>
      </c>
      <c r="ED134" s="24">
        <f ca="1">'Trial 2'!ED19</f>
        <v>33435618.681239773</v>
      </c>
      <c r="EE134" s="24">
        <f ca="1">'Trial 2'!EE19</f>
        <v>33422047.843256537</v>
      </c>
      <c r="EF134" s="24">
        <f ca="1">'Trial 2'!EF19</f>
        <v>33408429.92310565</v>
      </c>
      <c r="EG134" s="24">
        <f ca="1">'Trial 2'!EG19</f>
        <v>33394792.107366856</v>
      </c>
      <c r="EH134" s="24">
        <f ca="1">'Trial 2'!EH19</f>
        <v>33381203.913867842</v>
      </c>
      <c r="EI134" s="24">
        <f ca="1">'Trial 2'!EI19</f>
        <v>33367579.857197031</v>
      </c>
      <c r="EJ134" s="24">
        <f ca="1">'Trial 2'!EJ19</f>
        <v>33353949.587157678</v>
      </c>
      <c r="EK134" s="24">
        <f ca="1">'Trial 2'!EK19</f>
        <v>33340388.455259528</v>
      </c>
      <c r="EL134" s="24">
        <f ca="1">'Trial 2'!EL19</f>
        <v>33326775.744603921</v>
      </c>
      <c r="EM134" s="24">
        <f ca="1">'Trial 2'!EM19</f>
        <v>33313084.593600057</v>
      </c>
      <c r="EN134" s="25">
        <f ca="1">'Trial 2'!EM19</f>
        <v>33313084.593600057</v>
      </c>
    </row>
    <row r="135" spans="1:144" ht="12.75" customHeight="1" x14ac:dyDescent="0.2">
      <c r="A135" s="11" t="str">
        <f>Labels!B98</f>
        <v>Trial 03</v>
      </c>
      <c r="B135" s="24">
        <f>'Trial 3'!B19</f>
        <v>34645298.421926454</v>
      </c>
      <c r="C135" s="24">
        <f>'Trial 3'!C19</f>
        <v>34645298.421926454</v>
      </c>
      <c r="D135" s="24">
        <f ca="1">'Trial 3'!D19</f>
        <v>34644793.185336284</v>
      </c>
      <c r="E135" s="24">
        <f ca="1">'Trial 3'!E19</f>
        <v>34643950.247360632</v>
      </c>
      <c r="F135" s="24">
        <f ca="1">'Trial 3'!F19</f>
        <v>34642787.831419513</v>
      </c>
      <c r="G135" s="24">
        <f ca="1">'Trial 3'!G19</f>
        <v>34641215.053060263</v>
      </c>
      <c r="H135" s="24">
        <f ca="1">'Trial 3'!H19</f>
        <v>34639378.07397911</v>
      </c>
      <c r="I135" s="24">
        <f ca="1">'Trial 3'!I19</f>
        <v>34637082.942719124</v>
      </c>
      <c r="J135" s="24">
        <f ca="1">'Trial 3'!J19</f>
        <v>34634462.785258137</v>
      </c>
      <c r="K135" s="24">
        <f ca="1">'Trial 3'!K19</f>
        <v>34631560.650803238</v>
      </c>
      <c r="L135" s="24">
        <f ca="1">'Trial 3'!L19</f>
        <v>34628361.291484244</v>
      </c>
      <c r="M135" s="24">
        <f ca="1">'Trial 3'!M19</f>
        <v>34624890.789061934</v>
      </c>
      <c r="N135" s="25">
        <f ca="1">'Trial 3'!M19</f>
        <v>34624890.789061934</v>
      </c>
      <c r="O135" s="24">
        <f ca="1">'Trial 3'!O19</f>
        <v>34621084.762177318</v>
      </c>
      <c r="P135" s="24">
        <f ca="1">'Trial 3'!P19</f>
        <v>34616994.277735941</v>
      </c>
      <c r="Q135" s="24">
        <f ca="1">'Trial 3'!Q19</f>
        <v>34612691.774147592</v>
      </c>
      <c r="R135" s="24">
        <f ca="1">'Trial 3'!R19</f>
        <v>34608150.479508594</v>
      </c>
      <c r="S135" s="24">
        <f ca="1">'Trial 3'!S19</f>
        <v>34603311.969478622</v>
      </c>
      <c r="T135" s="24">
        <f ca="1">'Trial 3'!T19</f>
        <v>34598135.508843236</v>
      </c>
      <c r="U135" s="24">
        <f ca="1">'Trial 3'!U19</f>
        <v>34592759.169266164</v>
      </c>
      <c r="V135" s="24">
        <f ca="1">'Trial 3'!V19</f>
        <v>34587128.53458295</v>
      </c>
      <c r="W135" s="24">
        <f ca="1">'Trial 3'!W19</f>
        <v>34581196.941582076</v>
      </c>
      <c r="X135" s="24">
        <f ca="1">'Trial 3'!X19</f>
        <v>34574958.010160521</v>
      </c>
      <c r="Y135" s="24">
        <f ca="1">'Trial 3'!Y19</f>
        <v>34568619.451894544</v>
      </c>
      <c r="Z135" s="24">
        <f ca="1">'Trial 3'!Z19</f>
        <v>34562080.035422936</v>
      </c>
      <c r="AA135" s="25">
        <f ca="1">'Trial 3'!Z19</f>
        <v>34562080.035422936</v>
      </c>
      <c r="AB135" s="24">
        <f ca="1">'Trial 3'!AB19</f>
        <v>34555280.785643391</v>
      </c>
      <c r="AC135" s="24">
        <f ca="1">'Trial 3'!AC19</f>
        <v>34548183.732601322</v>
      </c>
      <c r="AD135" s="24">
        <f ca="1">'Trial 3'!AD19</f>
        <v>34540910.77260644</v>
      </c>
      <c r="AE135" s="24">
        <f ca="1">'Trial 3'!AE19</f>
        <v>34533374.01815176</v>
      </c>
      <c r="AF135" s="24">
        <f ca="1">'Trial 3'!AF19</f>
        <v>34525578.558500059</v>
      </c>
      <c r="AG135" s="24">
        <f ca="1">'Trial 3'!AG19</f>
        <v>34517547.425630361</v>
      </c>
      <c r="AH135" s="24">
        <f ca="1">'Trial 3'!AH19</f>
        <v>34509371.876846515</v>
      </c>
      <c r="AI135" s="24">
        <f ca="1">'Trial 3'!AI19</f>
        <v>34501048.770919159</v>
      </c>
      <c r="AJ135" s="24">
        <f ca="1">'Trial 3'!AJ19</f>
        <v>34492542.15795324</v>
      </c>
      <c r="AK135" s="24">
        <f ca="1">'Trial 3'!AK19</f>
        <v>34483919.656665869</v>
      </c>
      <c r="AL135" s="24">
        <f ca="1">'Trial 3'!AL19</f>
        <v>34475143.219049141</v>
      </c>
      <c r="AM135" s="24">
        <f ca="1">'Trial 3'!AM19</f>
        <v>34466229.881926134</v>
      </c>
      <c r="AN135" s="25">
        <f ca="1">'Trial 3'!AM19</f>
        <v>34466229.881926134</v>
      </c>
      <c r="AO135" s="24">
        <f ca="1">'Trial 3'!AO19</f>
        <v>34457259.601251088</v>
      </c>
      <c r="AP135" s="24">
        <f ca="1">'Trial 3'!AP19</f>
        <v>34448189.282367058</v>
      </c>
      <c r="AQ135" s="24">
        <f ca="1">'Trial 3'!AQ19</f>
        <v>34438987.675693966</v>
      </c>
      <c r="AR135" s="24">
        <f ca="1">'Trial 3'!AR19</f>
        <v>34429709.758541316</v>
      </c>
      <c r="AS135" s="24">
        <f ca="1">'Trial 3'!AS19</f>
        <v>34420379.421778977</v>
      </c>
      <c r="AT135" s="24">
        <f ca="1">'Trial 3'!AT19</f>
        <v>34410940.85460107</v>
      </c>
      <c r="AU135" s="24">
        <f ca="1">'Trial 3'!AU19</f>
        <v>34401395.004353069</v>
      </c>
      <c r="AV135" s="24">
        <f ca="1">'Trial 3'!AV19</f>
        <v>34391728.539140224</v>
      </c>
      <c r="AW135" s="24">
        <f ca="1">'Trial 3'!AW19</f>
        <v>34381900.756831117</v>
      </c>
      <c r="AX135" s="24">
        <f ca="1">'Trial 3'!AX19</f>
        <v>34371883.713858522</v>
      </c>
      <c r="AY135" s="24">
        <f ca="1">'Trial 3'!AY19</f>
        <v>34361720.102981672</v>
      </c>
      <c r="AZ135" s="24">
        <f ca="1">'Trial 3'!AZ19</f>
        <v>34351432.296742409</v>
      </c>
      <c r="BA135" s="25">
        <f ca="1">'Trial 3'!AZ19</f>
        <v>34351432.296742409</v>
      </c>
      <c r="BB135" s="24">
        <f ca="1">'Trial 3'!BB19</f>
        <v>34341055.175483003</v>
      </c>
      <c r="BC135" s="24">
        <f ca="1">'Trial 3'!BC19</f>
        <v>34330568.938869514</v>
      </c>
      <c r="BD135" s="24">
        <f ca="1">'Trial 3'!BD19</f>
        <v>34319932.911198705</v>
      </c>
      <c r="BE135" s="24">
        <f ca="1">'Trial 3'!BE19</f>
        <v>34309207.553502381</v>
      </c>
      <c r="BF135" s="24">
        <f ca="1">'Trial 3'!BF19</f>
        <v>34298305.435076952</v>
      </c>
      <c r="BG135" s="24">
        <f ca="1">'Trial 3'!BG19</f>
        <v>34287343.865285993</v>
      </c>
      <c r="BH135" s="24">
        <f ca="1">'Trial 3'!BH19</f>
        <v>34276180.033337109</v>
      </c>
      <c r="BI135" s="24">
        <f ca="1">'Trial 3'!BI19</f>
        <v>34264896.989080139</v>
      </c>
      <c r="BJ135" s="24">
        <f ca="1">'Trial 3'!BJ19</f>
        <v>34253542.123939499</v>
      </c>
      <c r="BK135" s="24">
        <f ca="1">'Trial 3'!BK19</f>
        <v>34242035.825657278</v>
      </c>
      <c r="BL135" s="24">
        <f ca="1">'Trial 3'!BL19</f>
        <v>34230432.509518892</v>
      </c>
      <c r="BM135" s="24">
        <f ca="1">'Trial 3'!BM19</f>
        <v>34218785.743483149</v>
      </c>
      <c r="BN135" s="25">
        <f ca="1">'Trial 3'!BM19</f>
        <v>34218785.743483149</v>
      </c>
      <c r="BO135" s="24">
        <f ca="1">'Trial 3'!BO19</f>
        <v>34207052.697477318</v>
      </c>
      <c r="BP135" s="24">
        <f ca="1">'Trial 3'!BP19</f>
        <v>34195171.260540485</v>
      </c>
      <c r="BQ135" s="24">
        <f ca="1">'Trial 3'!BQ19</f>
        <v>34183213.350277826</v>
      </c>
      <c r="BR135" s="24">
        <f ca="1">'Trial 3'!BR19</f>
        <v>34171097.132931821</v>
      </c>
      <c r="BS135" s="24">
        <f ca="1">'Trial 3'!BS19</f>
        <v>34158967.999445759</v>
      </c>
      <c r="BT135" s="24">
        <f ca="1">'Trial 3'!BT19</f>
        <v>34146768.538930014</v>
      </c>
      <c r="BU135" s="24">
        <f ca="1">'Trial 3'!BU19</f>
        <v>34134518.753366247</v>
      </c>
      <c r="BV135" s="24">
        <f ca="1">'Trial 3'!BV19</f>
        <v>34122167.667391859</v>
      </c>
      <c r="BW135" s="24">
        <f ca="1">'Trial 3'!BW19</f>
        <v>34109690.455894329</v>
      </c>
      <c r="BX135" s="24">
        <f ca="1">'Trial 3'!BX19</f>
        <v>34097169.929817542</v>
      </c>
      <c r="BY135" s="24">
        <f ca="1">'Trial 3'!BY19</f>
        <v>34084574.236154586</v>
      </c>
      <c r="BZ135" s="24">
        <f ca="1">'Trial 3'!BZ19</f>
        <v>34071904.205608077</v>
      </c>
      <c r="CA135" s="25">
        <f ca="1">'Trial 3'!BZ19</f>
        <v>34071904.205608077</v>
      </c>
      <c r="CB135" s="24">
        <f ca="1">'Trial 3'!CB19</f>
        <v>34059184.306777552</v>
      </c>
      <c r="CC135" s="24">
        <f ca="1">'Trial 3'!CC19</f>
        <v>34046482.977848805</v>
      </c>
      <c r="CD135" s="24">
        <f ca="1">'Trial 3'!CD19</f>
        <v>34033721.54967621</v>
      </c>
      <c r="CE135" s="24">
        <f ca="1">'Trial 3'!CE19</f>
        <v>34020813.952325985</v>
      </c>
      <c r="CF135" s="24">
        <f ca="1">'Trial 3'!CF19</f>
        <v>34007925.300250567</v>
      </c>
      <c r="CG135" s="24">
        <f ca="1">'Trial 3'!CG19</f>
        <v>33995004.683060914</v>
      </c>
      <c r="CH135" s="24">
        <f ca="1">'Trial 3'!CH19</f>
        <v>33982057.330890812</v>
      </c>
      <c r="CI135" s="24">
        <f ca="1">'Trial 3'!CI19</f>
        <v>33969194.924112856</v>
      </c>
      <c r="CJ135" s="24">
        <f ca="1">'Trial 3'!CJ19</f>
        <v>33956283.305243261</v>
      </c>
      <c r="CK135" s="24">
        <f ca="1">'Trial 3'!CK19</f>
        <v>33943340.087081097</v>
      </c>
      <c r="CL135" s="24">
        <f ca="1">'Trial 3'!CL19</f>
        <v>33930372.289633505</v>
      </c>
      <c r="CM135" s="24">
        <f ca="1">'Trial 3'!CM19</f>
        <v>33917363.812913999</v>
      </c>
      <c r="CN135" s="25">
        <f ca="1">'Trial 3'!CM19</f>
        <v>33917363.812913999</v>
      </c>
      <c r="CO135" s="24">
        <f ca="1">'Trial 3'!CO19</f>
        <v>33904329.944610789</v>
      </c>
      <c r="CP135" s="24">
        <f ca="1">'Trial 3'!CP19</f>
        <v>33891204.241194926</v>
      </c>
      <c r="CQ135" s="24">
        <f ca="1">'Trial 3'!CQ19</f>
        <v>33878130.447227985</v>
      </c>
      <c r="CR135" s="24">
        <f ca="1">'Trial 3'!CR19</f>
        <v>33864966.706869267</v>
      </c>
      <c r="CS135" s="24">
        <f ca="1">'Trial 3'!CS19</f>
        <v>33851789.129442118</v>
      </c>
      <c r="CT135" s="24">
        <f ca="1">'Trial 3'!CT19</f>
        <v>33838592.321638532</v>
      </c>
      <c r="CU135" s="24">
        <f ca="1">'Trial 3'!CU19</f>
        <v>33825400.336224735</v>
      </c>
      <c r="CV135" s="24">
        <f ca="1">'Trial 3'!CV19</f>
        <v>33812194.250319019</v>
      </c>
      <c r="CW135" s="24">
        <f ca="1">'Trial 3'!CW19</f>
        <v>33798922.635207444</v>
      </c>
      <c r="CX135" s="24">
        <f ca="1">'Trial 3'!CX19</f>
        <v>33785545.794958316</v>
      </c>
      <c r="CY135" s="24">
        <f ca="1">'Trial 3'!CY19</f>
        <v>33772117.393310644</v>
      </c>
      <c r="CZ135" s="24">
        <f ca="1">'Trial 3'!CZ19</f>
        <v>33758722.764939547</v>
      </c>
      <c r="DA135" s="25">
        <f ca="1">'Trial 3'!CZ19</f>
        <v>33758722.764939547</v>
      </c>
      <c r="DB135" s="24">
        <f ca="1">'Trial 3'!DB19</f>
        <v>33745236.026114263</v>
      </c>
      <c r="DC135" s="24">
        <f ca="1">'Trial 3'!DC19</f>
        <v>33731802.110881999</v>
      </c>
      <c r="DD135" s="24">
        <f ca="1">'Trial 3'!DD19</f>
        <v>33718259.564907461</v>
      </c>
      <c r="DE135" s="24">
        <f ca="1">'Trial 3'!DE19</f>
        <v>33704638.528565861</v>
      </c>
      <c r="DF135" s="24">
        <f ca="1">'Trial 3'!DF19</f>
        <v>33691050.724314146</v>
      </c>
      <c r="DG135" s="24">
        <f ca="1">'Trial 3'!DG19</f>
        <v>33677418.948414974</v>
      </c>
      <c r="DH135" s="24">
        <f ca="1">'Trial 3'!DH19</f>
        <v>33663723.178521253</v>
      </c>
      <c r="DI135" s="24">
        <f ca="1">'Trial 3'!DI19</f>
        <v>33650014.795230173</v>
      </c>
      <c r="DJ135" s="24">
        <f ca="1">'Trial 3'!DJ19</f>
        <v>33636308.571145095</v>
      </c>
      <c r="DK135" s="24">
        <f ca="1">'Trial 3'!DK19</f>
        <v>33622583.883536205</v>
      </c>
      <c r="DL135" s="24">
        <f ca="1">'Trial 3'!DL19</f>
        <v>33608868.382952482</v>
      </c>
      <c r="DM135" s="24">
        <f ca="1">'Trial 3'!DM19</f>
        <v>33595140.713455297</v>
      </c>
      <c r="DN135" s="25">
        <f ca="1">'Trial 3'!DM19</f>
        <v>33595140.713455297</v>
      </c>
      <c r="DO135" s="24">
        <f ca="1">'Trial 3'!DO19</f>
        <v>33581356.08353316</v>
      </c>
      <c r="DP135" s="24">
        <f ca="1">'Trial 3'!DP19</f>
        <v>33567552.392016821</v>
      </c>
      <c r="DQ135" s="24">
        <f ca="1">'Trial 3'!DQ19</f>
        <v>33553667.019223668</v>
      </c>
      <c r="DR135" s="24">
        <f ca="1">'Trial 3'!DR19</f>
        <v>33539866.855000459</v>
      </c>
      <c r="DS135" s="24">
        <f ca="1">'Trial 3'!DS19</f>
        <v>33526166.097912159</v>
      </c>
      <c r="DT135" s="24">
        <f ca="1">'Trial 3'!DT19</f>
        <v>33512460.734845906</v>
      </c>
      <c r="DU135" s="24">
        <f ca="1">'Trial 3'!DU19</f>
        <v>33498855.825219464</v>
      </c>
      <c r="DV135" s="24">
        <f ca="1">'Trial 3'!DV19</f>
        <v>33485201.613549121</v>
      </c>
      <c r="DW135" s="24">
        <f ca="1">'Trial 3'!DW19</f>
        <v>33471587.520281099</v>
      </c>
      <c r="DX135" s="24">
        <f ca="1">'Trial 3'!DX19</f>
        <v>33457974.373593174</v>
      </c>
      <c r="DY135" s="24">
        <f ca="1">'Trial 3'!DY19</f>
        <v>33444350.172803383</v>
      </c>
      <c r="DZ135" s="24">
        <f ca="1">'Trial 3'!DZ19</f>
        <v>33430700.217745639</v>
      </c>
      <c r="EA135" s="25">
        <f ca="1">'Trial 3'!DZ19</f>
        <v>33430700.217745639</v>
      </c>
      <c r="EB135" s="24">
        <f ca="1">'Trial 3'!EB19</f>
        <v>33417073.817331258</v>
      </c>
      <c r="EC135" s="24">
        <f ca="1">'Trial 3'!EC19</f>
        <v>33403553.541587692</v>
      </c>
      <c r="ED135" s="24">
        <f ca="1">'Trial 3'!ED19</f>
        <v>33390046.372860719</v>
      </c>
      <c r="EE135" s="24">
        <f ca="1">'Trial 3'!EE19</f>
        <v>33376520.27332744</v>
      </c>
      <c r="EF135" s="24">
        <f ca="1">'Trial 3'!EF19</f>
        <v>33362920.730155177</v>
      </c>
      <c r="EG135" s="24">
        <f ca="1">'Trial 3'!EG19</f>
        <v>33349308.513001435</v>
      </c>
      <c r="EH135" s="24">
        <f ca="1">'Trial 3'!EH19</f>
        <v>33335726.41268193</v>
      </c>
      <c r="EI135" s="24">
        <f ca="1">'Trial 3'!EI19</f>
        <v>33322059.169852667</v>
      </c>
      <c r="EJ135" s="24">
        <f ca="1">'Trial 3'!EJ19</f>
        <v>33308317.394075323</v>
      </c>
      <c r="EK135" s="24">
        <f ca="1">'Trial 3'!EK19</f>
        <v>33294558.511067979</v>
      </c>
      <c r="EL135" s="24">
        <f ca="1">'Trial 3'!EL19</f>
        <v>33280798.752688464</v>
      </c>
      <c r="EM135" s="24">
        <f ca="1">'Trial 3'!EM19</f>
        <v>33266943.140096769</v>
      </c>
      <c r="EN135" s="25">
        <f ca="1">'Trial 3'!EM19</f>
        <v>33266943.140096769</v>
      </c>
    </row>
    <row r="136" spans="1:144" ht="12.75" customHeight="1" x14ac:dyDescent="0.2">
      <c r="A136" s="11" t="str">
        <f>Labels!B99</f>
        <v>Trial 04</v>
      </c>
      <c r="B136" s="24">
        <f>'Trial 4'!B19</f>
        <v>34645298.421926454</v>
      </c>
      <c r="C136" s="24">
        <f>'Trial 4'!C19</f>
        <v>34645298.421926454</v>
      </c>
      <c r="D136" s="24">
        <f ca="1">'Trial 4'!D19</f>
        <v>34644880.429957338</v>
      </c>
      <c r="E136" s="24">
        <f ca="1">'Trial 4'!E19</f>
        <v>34644040.191841386</v>
      </c>
      <c r="F136" s="24">
        <f ca="1">'Trial 4'!F19</f>
        <v>34642825.443083301</v>
      </c>
      <c r="G136" s="24">
        <f ca="1">'Trial 4'!G19</f>
        <v>34641244.194129743</v>
      </c>
      <c r="H136" s="24">
        <f ca="1">'Trial 4'!H19</f>
        <v>34639374.710050166</v>
      </c>
      <c r="I136" s="24">
        <f ca="1">'Trial 4'!I19</f>
        <v>34637200.238272853</v>
      </c>
      <c r="J136" s="24">
        <f ca="1">'Trial 4'!J19</f>
        <v>34634683.711707473</v>
      </c>
      <c r="K136" s="24">
        <f ca="1">'Trial 4'!K19</f>
        <v>34631841.454439268</v>
      </c>
      <c r="L136" s="24">
        <f ca="1">'Trial 4'!L19</f>
        <v>34628651.81954129</v>
      </c>
      <c r="M136" s="24">
        <f ca="1">'Trial 4'!M19</f>
        <v>34625206.206297569</v>
      </c>
      <c r="N136" s="25">
        <f ca="1">'Trial 4'!M19</f>
        <v>34625206.206297569</v>
      </c>
      <c r="O136" s="24">
        <f ca="1">'Trial 4'!O19</f>
        <v>34621442.43684978</v>
      </c>
      <c r="P136" s="24">
        <f ca="1">'Trial 4'!P19</f>
        <v>34617350.814335443</v>
      </c>
      <c r="Q136" s="24">
        <f ca="1">'Trial 4'!Q19</f>
        <v>34613003.203779846</v>
      </c>
      <c r="R136" s="24">
        <f ca="1">'Trial 4'!R19</f>
        <v>34608343.111250162</v>
      </c>
      <c r="S136" s="24">
        <f ca="1">'Trial 4'!S19</f>
        <v>34603485.112926625</v>
      </c>
      <c r="T136" s="24">
        <f ca="1">'Trial 4'!T19</f>
        <v>34598302.808093011</v>
      </c>
      <c r="U136" s="24">
        <f ca="1">'Trial 4'!U19</f>
        <v>34592782.806589507</v>
      </c>
      <c r="V136" s="24">
        <f ca="1">'Trial 4'!V19</f>
        <v>34587009.336222619</v>
      </c>
      <c r="W136" s="24">
        <f ca="1">'Trial 4'!W19</f>
        <v>34580959.198322937</v>
      </c>
      <c r="X136" s="24">
        <f ca="1">'Trial 4'!X19</f>
        <v>34574614.362070978</v>
      </c>
      <c r="Y136" s="24">
        <f ca="1">'Trial 4'!Y19</f>
        <v>34568089.099341266</v>
      </c>
      <c r="Z136" s="24">
        <f ca="1">'Trial 4'!Z19</f>
        <v>34561353.780323185</v>
      </c>
      <c r="AA136" s="25">
        <f ca="1">'Trial 4'!Z19</f>
        <v>34561353.780323185</v>
      </c>
      <c r="AB136" s="24">
        <f ca="1">'Trial 4'!AB19</f>
        <v>34554425.214957938</v>
      </c>
      <c r="AC136" s="24">
        <f ca="1">'Trial 4'!AC19</f>
        <v>34547298.002798684</v>
      </c>
      <c r="AD136" s="24">
        <f ca="1">'Trial 4'!AD19</f>
        <v>34539979.00028868</v>
      </c>
      <c r="AE136" s="24">
        <f ca="1">'Trial 4'!AE19</f>
        <v>34532477.053354912</v>
      </c>
      <c r="AF136" s="24">
        <f ca="1">'Trial 4'!AF19</f>
        <v>34524714.79266005</v>
      </c>
      <c r="AG136" s="24">
        <f ca="1">'Trial 4'!AG19</f>
        <v>34516763.782291211</v>
      </c>
      <c r="AH136" s="24">
        <f ca="1">'Trial 4'!AH19</f>
        <v>34508663.306657702</v>
      </c>
      <c r="AI136" s="24">
        <f ca="1">'Trial 4'!AI19</f>
        <v>34500337.815503985</v>
      </c>
      <c r="AJ136" s="24">
        <f ca="1">'Trial 4'!AJ19</f>
        <v>34491957.667549312</v>
      </c>
      <c r="AK136" s="24">
        <f ca="1">'Trial 4'!AK19</f>
        <v>34483392.295510873</v>
      </c>
      <c r="AL136" s="24">
        <f ca="1">'Trial 4'!AL19</f>
        <v>34474591.540025182</v>
      </c>
      <c r="AM136" s="24">
        <f ca="1">'Trial 4'!AM19</f>
        <v>34465617.556412436</v>
      </c>
      <c r="AN136" s="25">
        <f ca="1">'Trial 4'!AM19</f>
        <v>34465617.556412436</v>
      </c>
      <c r="AO136" s="24">
        <f ca="1">'Trial 4'!AO19</f>
        <v>34456514.820124537</v>
      </c>
      <c r="AP136" s="24">
        <f ca="1">'Trial 4'!AP19</f>
        <v>34447301.560706504</v>
      </c>
      <c r="AQ136" s="24">
        <f ca="1">'Trial 4'!AQ19</f>
        <v>34437896.791173041</v>
      </c>
      <c r="AR136" s="24">
        <f ca="1">'Trial 4'!AR19</f>
        <v>34428405.99897588</v>
      </c>
      <c r="AS136" s="24">
        <f ca="1">'Trial 4'!AS19</f>
        <v>34418792.389744863</v>
      </c>
      <c r="AT136" s="24">
        <f ca="1">'Trial 4'!AT19</f>
        <v>34409085.827235349</v>
      </c>
      <c r="AU136" s="24">
        <f ca="1">'Trial 4'!AU19</f>
        <v>34399268.646831393</v>
      </c>
      <c r="AV136" s="24">
        <f ca="1">'Trial 4'!AV19</f>
        <v>34389258.900524266</v>
      </c>
      <c r="AW136" s="24">
        <f ca="1">'Trial 4'!AW19</f>
        <v>34379104.019780844</v>
      </c>
      <c r="AX136" s="24">
        <f ca="1">'Trial 4'!AX19</f>
        <v>34368949.515774421</v>
      </c>
      <c r="AY136" s="24">
        <f ca="1">'Trial 4'!AY19</f>
        <v>34358673.809086725</v>
      </c>
      <c r="AZ136" s="24">
        <f ca="1">'Trial 4'!AZ19</f>
        <v>34348322.558171868</v>
      </c>
      <c r="BA136" s="25">
        <f ca="1">'Trial 4'!AZ19</f>
        <v>34348322.558171868</v>
      </c>
      <c r="BB136" s="24">
        <f ca="1">'Trial 4'!BB19</f>
        <v>34337769.40547476</v>
      </c>
      <c r="BC136" s="24">
        <f ca="1">'Trial 4'!BC19</f>
        <v>34327219.134831414</v>
      </c>
      <c r="BD136" s="24">
        <f ca="1">'Trial 4'!BD19</f>
        <v>34316663.118356898</v>
      </c>
      <c r="BE136" s="24">
        <f ca="1">'Trial 4'!BE19</f>
        <v>34305947.592206888</v>
      </c>
      <c r="BF136" s="24">
        <f ca="1">'Trial 4'!BF19</f>
        <v>34295140.257598497</v>
      </c>
      <c r="BG136" s="24">
        <f ca="1">'Trial 4'!BG19</f>
        <v>34284216.715505548</v>
      </c>
      <c r="BH136" s="24">
        <f ca="1">'Trial 4'!BH19</f>
        <v>34273151.511016279</v>
      </c>
      <c r="BI136" s="24">
        <f ca="1">'Trial 4'!BI19</f>
        <v>34262029.608983912</v>
      </c>
      <c r="BJ136" s="24">
        <f ca="1">'Trial 4'!BJ19</f>
        <v>34250929.293801695</v>
      </c>
      <c r="BK136" s="24">
        <f ca="1">'Trial 4'!BK19</f>
        <v>34239686.357079372</v>
      </c>
      <c r="BL136" s="24">
        <f ca="1">'Trial 4'!BL19</f>
        <v>34228398.912446938</v>
      </c>
      <c r="BM136" s="24">
        <f ca="1">'Trial 4'!BM19</f>
        <v>34217049.102870747</v>
      </c>
      <c r="BN136" s="25">
        <f ca="1">'Trial 4'!BM19</f>
        <v>34217049.102870747</v>
      </c>
      <c r="BO136" s="24">
        <f ca="1">'Trial 4'!BO19</f>
        <v>34205595.481946051</v>
      </c>
      <c r="BP136" s="24">
        <f ca="1">'Trial 4'!BP19</f>
        <v>34194066.198648289</v>
      </c>
      <c r="BQ136" s="24">
        <f ca="1">'Trial 4'!BQ19</f>
        <v>34182568.451930583</v>
      </c>
      <c r="BR136" s="24">
        <f ca="1">'Trial 4'!BR19</f>
        <v>34170976.530029386</v>
      </c>
      <c r="BS136" s="24">
        <f ca="1">'Trial 4'!BS19</f>
        <v>34159321.725859925</v>
      </c>
      <c r="BT136" s="24">
        <f ca="1">'Trial 4'!BT19</f>
        <v>34147588.053144157</v>
      </c>
      <c r="BU136" s="24">
        <f ca="1">'Trial 4'!BU19</f>
        <v>34135794.533714712</v>
      </c>
      <c r="BV136" s="24">
        <f ca="1">'Trial 4'!BV19</f>
        <v>34124007.86545074</v>
      </c>
      <c r="BW136" s="24">
        <f ca="1">'Trial 4'!BW19</f>
        <v>34112183.96048636</v>
      </c>
      <c r="BX136" s="24">
        <f ca="1">'Trial 4'!BX19</f>
        <v>34100359.830124363</v>
      </c>
      <c r="BY136" s="24">
        <f ca="1">'Trial 4'!BY19</f>
        <v>34088473.155998573</v>
      </c>
      <c r="BZ136" s="24">
        <f ca="1">'Trial 4'!BZ19</f>
        <v>34076515.712329954</v>
      </c>
      <c r="CA136" s="25">
        <f ca="1">'Trial 4'!BZ19</f>
        <v>34076515.712329954</v>
      </c>
      <c r="CB136" s="24">
        <f ca="1">'Trial 4'!CB19</f>
        <v>34064430.793660216</v>
      </c>
      <c r="CC136" s="24">
        <f ca="1">'Trial 4'!CC19</f>
        <v>34052362.181130387</v>
      </c>
      <c r="CD136" s="24">
        <f ca="1">'Trial 4'!CD19</f>
        <v>34040213.490428723</v>
      </c>
      <c r="CE136" s="24">
        <f ca="1">'Trial 4'!CE19</f>
        <v>34028024.797343098</v>
      </c>
      <c r="CF136" s="24">
        <f ca="1">'Trial 4'!CF19</f>
        <v>34015769.953341745</v>
      </c>
      <c r="CG136" s="24">
        <f ca="1">'Trial 4'!CG19</f>
        <v>34003512.162222959</v>
      </c>
      <c r="CH136" s="24">
        <f ca="1">'Trial 4'!CH19</f>
        <v>33991176.572136655</v>
      </c>
      <c r="CI136" s="24">
        <f ca="1">'Trial 4'!CI19</f>
        <v>33978826.671100795</v>
      </c>
      <c r="CJ136" s="24">
        <f ca="1">'Trial 4'!CJ19</f>
        <v>33966437.613318287</v>
      </c>
      <c r="CK136" s="24">
        <f ca="1">'Trial 4'!CK19</f>
        <v>33954039.647850037</v>
      </c>
      <c r="CL136" s="24">
        <f ca="1">'Trial 4'!CL19</f>
        <v>33941554.303291209</v>
      </c>
      <c r="CM136" s="24">
        <f ca="1">'Trial 4'!CM19</f>
        <v>33929009.364737988</v>
      </c>
      <c r="CN136" s="25">
        <f ca="1">'Trial 4'!CM19</f>
        <v>33929009.364737988</v>
      </c>
      <c r="CO136" s="24">
        <f ca="1">'Trial 4'!CO19</f>
        <v>33916460.721612096</v>
      </c>
      <c r="CP136" s="24">
        <f ca="1">'Trial 4'!CP19</f>
        <v>33903800.063760974</v>
      </c>
      <c r="CQ136" s="24">
        <f ca="1">'Trial 4'!CQ19</f>
        <v>33891147.257425055</v>
      </c>
      <c r="CR136" s="24">
        <f ca="1">'Trial 4'!CR19</f>
        <v>33878539.767210864</v>
      </c>
      <c r="CS136" s="24">
        <f ca="1">'Trial 4'!CS19</f>
        <v>33865905.409984797</v>
      </c>
      <c r="CT136" s="24">
        <f ca="1">'Trial 4'!CT19</f>
        <v>33853279.339764729</v>
      </c>
      <c r="CU136" s="24">
        <f ca="1">'Trial 4'!CU19</f>
        <v>33840669.246543072</v>
      </c>
      <c r="CV136" s="24">
        <f ca="1">'Trial 4'!CV19</f>
        <v>33827907.165337265</v>
      </c>
      <c r="CW136" s="24">
        <f ca="1">'Trial 4'!CW19</f>
        <v>33815047.25245066</v>
      </c>
      <c r="CX136" s="24">
        <f ca="1">'Trial 4'!CX19</f>
        <v>33802071.370324858</v>
      </c>
      <c r="CY136" s="24">
        <f ca="1">'Trial 4'!CY19</f>
        <v>33789012.387420125</v>
      </c>
      <c r="CZ136" s="24">
        <f ca="1">'Trial 4'!CZ19</f>
        <v>33775874.707250662</v>
      </c>
      <c r="DA136" s="25">
        <f ca="1">'Trial 4'!CZ19</f>
        <v>33775874.707250662</v>
      </c>
      <c r="DB136" s="24">
        <f ca="1">'Trial 4'!DB19</f>
        <v>33762792.832010232</v>
      </c>
      <c r="DC136" s="24">
        <f ca="1">'Trial 4'!DC19</f>
        <v>33749662.747847259</v>
      </c>
      <c r="DD136" s="24">
        <f ca="1">'Trial 4'!DD19</f>
        <v>33736519.09630321</v>
      </c>
      <c r="DE136" s="24">
        <f ca="1">'Trial 4'!DE19</f>
        <v>33723409.577213578</v>
      </c>
      <c r="DF136" s="24">
        <f ca="1">'Trial 4'!DF19</f>
        <v>33710182.299662344</v>
      </c>
      <c r="DG136" s="24">
        <f ca="1">'Trial 4'!DG19</f>
        <v>33696971.594251357</v>
      </c>
      <c r="DH136" s="24">
        <f ca="1">'Trial 4'!DH19</f>
        <v>33683712.956546217</v>
      </c>
      <c r="DI136" s="24">
        <f ca="1">'Trial 4'!DI19</f>
        <v>33670343.935684375</v>
      </c>
      <c r="DJ136" s="24">
        <f ca="1">'Trial 4'!DJ19</f>
        <v>33656878.653287269</v>
      </c>
      <c r="DK136" s="24">
        <f ca="1">'Trial 4'!DK19</f>
        <v>33643501.412372217</v>
      </c>
      <c r="DL136" s="24">
        <f ca="1">'Trial 4'!DL19</f>
        <v>33630193.327124961</v>
      </c>
      <c r="DM136" s="24">
        <f ca="1">'Trial 4'!DM19</f>
        <v>33616875.79941652</v>
      </c>
      <c r="DN136" s="25">
        <f ca="1">'Trial 4'!DM19</f>
        <v>33616875.79941652</v>
      </c>
      <c r="DO136" s="24">
        <f ca="1">'Trial 4'!DO19</f>
        <v>33603604.844218172</v>
      </c>
      <c r="DP136" s="24">
        <f ca="1">'Trial 4'!DP19</f>
        <v>33590429.513045006</v>
      </c>
      <c r="DQ136" s="24">
        <f ca="1">'Trial 4'!DQ19</f>
        <v>33577191.787009731</v>
      </c>
      <c r="DR136" s="24">
        <f ca="1">'Trial 4'!DR19</f>
        <v>33563900.951900192</v>
      </c>
      <c r="DS136" s="24">
        <f ca="1">'Trial 4'!DS19</f>
        <v>33550564.67299623</v>
      </c>
      <c r="DT136" s="24">
        <f ca="1">'Trial 4'!DT19</f>
        <v>33537146.171327148</v>
      </c>
      <c r="DU136" s="24">
        <f ca="1">'Trial 4'!DU19</f>
        <v>33523682.598418277</v>
      </c>
      <c r="DV136" s="24">
        <f ca="1">'Trial 4'!DV19</f>
        <v>33510193.825932585</v>
      </c>
      <c r="DW136" s="24">
        <f ca="1">'Trial 4'!DW19</f>
        <v>33496696.161288485</v>
      </c>
      <c r="DX136" s="24">
        <f ca="1">'Trial 4'!DX19</f>
        <v>33483212.2912498</v>
      </c>
      <c r="DY136" s="24">
        <f ca="1">'Trial 4'!DY19</f>
        <v>33469702.683822628</v>
      </c>
      <c r="DZ136" s="24">
        <f ca="1">'Trial 4'!DZ19</f>
        <v>33456217.824265037</v>
      </c>
      <c r="EA136" s="25">
        <f ca="1">'Trial 4'!DZ19</f>
        <v>33456217.824265037</v>
      </c>
      <c r="EB136" s="24">
        <f ca="1">'Trial 4'!EB19</f>
        <v>33442738.029727455</v>
      </c>
      <c r="EC136" s="24">
        <f ca="1">'Trial 4'!EC19</f>
        <v>33429222.612811655</v>
      </c>
      <c r="ED136" s="24">
        <f ca="1">'Trial 4'!ED19</f>
        <v>33415751.398677528</v>
      </c>
      <c r="EE136" s="24">
        <f ca="1">'Trial 4'!EE19</f>
        <v>33402359.655301698</v>
      </c>
      <c r="EF136" s="24">
        <f ca="1">'Trial 4'!EF19</f>
        <v>33388972.202581797</v>
      </c>
      <c r="EG136" s="24">
        <f ca="1">'Trial 4'!EG19</f>
        <v>33375653.97607103</v>
      </c>
      <c r="EH136" s="24">
        <f ca="1">'Trial 4'!EH19</f>
        <v>33362326.387447771</v>
      </c>
      <c r="EI136" s="24">
        <f ca="1">'Trial 4'!EI19</f>
        <v>33349048.13186093</v>
      </c>
      <c r="EJ136" s="24">
        <f ca="1">'Trial 4'!EJ19</f>
        <v>33335684.993342895</v>
      </c>
      <c r="EK136" s="24">
        <f ca="1">'Trial 4'!EK19</f>
        <v>33322386.062697221</v>
      </c>
      <c r="EL136" s="24">
        <f ca="1">'Trial 4'!EL19</f>
        <v>33309040.499301381</v>
      </c>
      <c r="EM136" s="24">
        <f ca="1">'Trial 4'!EM19</f>
        <v>33295651.551203933</v>
      </c>
      <c r="EN136" s="25">
        <f ca="1">'Trial 4'!EM19</f>
        <v>33295651.551203933</v>
      </c>
    </row>
    <row r="137" spans="1:144" ht="12.75" customHeight="1" x14ac:dyDescent="0.2">
      <c r="A137" s="11" t="str">
        <f>Labels!B100</f>
        <v>Trial 05</v>
      </c>
      <c r="B137" s="24">
        <f>'Trial 5'!B19</f>
        <v>34645298.421926454</v>
      </c>
      <c r="C137" s="24">
        <f>'Trial 5'!C19</f>
        <v>34645298.421926454</v>
      </c>
      <c r="D137" s="24">
        <f ca="1">'Trial 5'!D19</f>
        <v>34644838.294017479</v>
      </c>
      <c r="E137" s="24">
        <f ca="1">'Trial 5'!E19</f>
        <v>34643964.901549444</v>
      </c>
      <c r="F137" s="24">
        <f ca="1">'Trial 5'!F19</f>
        <v>34642667.704503439</v>
      </c>
      <c r="G137" s="24">
        <f ca="1">'Trial 5'!G19</f>
        <v>34640903.726357907</v>
      </c>
      <c r="H137" s="24">
        <f ca="1">'Trial 5'!H19</f>
        <v>34638806.950942285</v>
      </c>
      <c r="I137" s="24">
        <f ca="1">'Trial 5'!I19</f>
        <v>34636279.23746483</v>
      </c>
      <c r="J137" s="24">
        <f ca="1">'Trial 5'!J19</f>
        <v>34633350.844518892</v>
      </c>
      <c r="K137" s="24">
        <f ca="1">'Trial 5'!K19</f>
        <v>34630194.101056121</v>
      </c>
      <c r="L137" s="24">
        <f ca="1">'Trial 5'!L19</f>
        <v>34626728.634503245</v>
      </c>
      <c r="M137" s="24">
        <f ca="1">'Trial 5'!M19</f>
        <v>34623017.116136409</v>
      </c>
      <c r="N137" s="25">
        <f ca="1">'Trial 5'!M19</f>
        <v>34623017.116136409</v>
      </c>
      <c r="O137" s="24">
        <f ca="1">'Trial 5'!O19</f>
        <v>34619054.964009695</v>
      </c>
      <c r="P137" s="24">
        <f ca="1">'Trial 5'!P19</f>
        <v>34614842.557552911</v>
      </c>
      <c r="Q137" s="24">
        <f ca="1">'Trial 5'!Q19</f>
        <v>34610394.218928732</v>
      </c>
      <c r="R137" s="24">
        <f ca="1">'Trial 5'!R19</f>
        <v>34605601.372237496</v>
      </c>
      <c r="S137" s="24">
        <f ca="1">'Trial 5'!S19</f>
        <v>34600432.600968741</v>
      </c>
      <c r="T137" s="24">
        <f ca="1">'Trial 5'!T19</f>
        <v>34595031.831956148</v>
      </c>
      <c r="U137" s="24">
        <f ca="1">'Trial 5'!U19</f>
        <v>34589352.332199462</v>
      </c>
      <c r="V137" s="24">
        <f ca="1">'Trial 5'!V19</f>
        <v>34583429.961801209</v>
      </c>
      <c r="W137" s="24">
        <f ca="1">'Trial 5'!W19</f>
        <v>34577370.918103293</v>
      </c>
      <c r="X137" s="24">
        <f ca="1">'Trial 5'!X19</f>
        <v>34571090.622445546</v>
      </c>
      <c r="Y137" s="24">
        <f ca="1">'Trial 5'!Y19</f>
        <v>34564581.113563955</v>
      </c>
      <c r="Z137" s="24">
        <f ca="1">'Trial 5'!Z19</f>
        <v>34557800.681687646</v>
      </c>
      <c r="AA137" s="25">
        <f ca="1">'Trial 5'!Z19</f>
        <v>34557800.681687646</v>
      </c>
      <c r="AB137" s="24">
        <f ca="1">'Trial 5'!AB19</f>
        <v>34550805.441608027</v>
      </c>
      <c r="AC137" s="24">
        <f ca="1">'Trial 5'!AC19</f>
        <v>34543604.653367184</v>
      </c>
      <c r="AD137" s="24">
        <f ca="1">'Trial 5'!AD19</f>
        <v>34536159.801538676</v>
      </c>
      <c r="AE137" s="24">
        <f ca="1">'Trial 5'!AE19</f>
        <v>34528466.621500887</v>
      </c>
      <c r="AF137" s="24">
        <f ca="1">'Trial 5'!AF19</f>
        <v>34520592.284555838</v>
      </c>
      <c r="AG137" s="24">
        <f ca="1">'Trial 5'!AG19</f>
        <v>34512447.253182046</v>
      </c>
      <c r="AH137" s="24">
        <f ca="1">'Trial 5'!AH19</f>
        <v>34504145.807515971</v>
      </c>
      <c r="AI137" s="24">
        <f ca="1">'Trial 5'!AI19</f>
        <v>34495720.149001881</v>
      </c>
      <c r="AJ137" s="24">
        <f ca="1">'Trial 5'!AJ19</f>
        <v>34487166.277254805</v>
      </c>
      <c r="AK137" s="24">
        <f ca="1">'Trial 5'!AK19</f>
        <v>34478498.532372966</v>
      </c>
      <c r="AL137" s="24">
        <f ca="1">'Trial 5'!AL19</f>
        <v>34469560.603446685</v>
      </c>
      <c r="AM137" s="24">
        <f ca="1">'Trial 5'!AM19</f>
        <v>34460407.994139858</v>
      </c>
      <c r="AN137" s="25">
        <f ca="1">'Trial 5'!AM19</f>
        <v>34460407.994139858</v>
      </c>
      <c r="AO137" s="24">
        <f ca="1">'Trial 5'!AO19</f>
        <v>34451113.168468788</v>
      </c>
      <c r="AP137" s="24">
        <f ca="1">'Trial 5'!AP19</f>
        <v>34441685.166305266</v>
      </c>
      <c r="AQ137" s="24">
        <f ca="1">'Trial 5'!AQ19</f>
        <v>34432146.293896683</v>
      </c>
      <c r="AR137" s="24">
        <f ca="1">'Trial 5'!AR19</f>
        <v>34422549.009679765</v>
      </c>
      <c r="AS137" s="24">
        <f ca="1">'Trial 5'!AS19</f>
        <v>34412855.807444952</v>
      </c>
      <c r="AT137" s="24">
        <f ca="1">'Trial 5'!AT19</f>
        <v>34402992.126539715</v>
      </c>
      <c r="AU137" s="24">
        <f ca="1">'Trial 5'!AU19</f>
        <v>34393053.472584754</v>
      </c>
      <c r="AV137" s="24">
        <f ca="1">'Trial 5'!AV19</f>
        <v>34383038.872741841</v>
      </c>
      <c r="AW137" s="24">
        <f ca="1">'Trial 5'!AW19</f>
        <v>34372966.746864125</v>
      </c>
      <c r="AX137" s="24">
        <f ca="1">'Trial 5'!AX19</f>
        <v>34362834.161940359</v>
      </c>
      <c r="AY137" s="24">
        <f ca="1">'Trial 5'!AY19</f>
        <v>34352636.340663902</v>
      </c>
      <c r="AZ137" s="24">
        <f ca="1">'Trial 5'!AZ19</f>
        <v>34342361.567498423</v>
      </c>
      <c r="BA137" s="25">
        <f ca="1">'Trial 5'!AZ19</f>
        <v>34342361.567498423</v>
      </c>
      <c r="BB137" s="24">
        <f ca="1">'Trial 5'!BB19</f>
        <v>34332094.42624408</v>
      </c>
      <c r="BC137" s="24">
        <f ca="1">'Trial 5'!BC19</f>
        <v>34321606.537473388</v>
      </c>
      <c r="BD137" s="24">
        <f ca="1">'Trial 5'!BD19</f>
        <v>34311091.025292881</v>
      </c>
      <c r="BE137" s="24">
        <f ca="1">'Trial 5'!BE19</f>
        <v>34300464.565031782</v>
      </c>
      <c r="BF137" s="24">
        <f ca="1">'Trial 5'!BF19</f>
        <v>34289707.67673938</v>
      </c>
      <c r="BG137" s="24">
        <f ca="1">'Trial 5'!BG19</f>
        <v>34278750.186097696</v>
      </c>
      <c r="BH137" s="24">
        <f ca="1">'Trial 5'!BH19</f>
        <v>34267705.76518932</v>
      </c>
      <c r="BI137" s="24">
        <f ca="1">'Trial 5'!BI19</f>
        <v>34256614.324019112</v>
      </c>
      <c r="BJ137" s="24">
        <f ca="1">'Trial 5'!BJ19</f>
        <v>34245428.681837156</v>
      </c>
      <c r="BK137" s="24">
        <f ca="1">'Trial 5'!BK19</f>
        <v>34234110.038547404</v>
      </c>
      <c r="BL137" s="24">
        <f ca="1">'Trial 5'!BL19</f>
        <v>34222836.242804609</v>
      </c>
      <c r="BM137" s="24">
        <f ca="1">'Trial 5'!BM19</f>
        <v>34211511.052050874</v>
      </c>
      <c r="BN137" s="25">
        <f ca="1">'Trial 5'!BM19</f>
        <v>34211511.052050874</v>
      </c>
      <c r="BO137" s="24">
        <f ca="1">'Trial 5'!BO19</f>
        <v>34200118.985179432</v>
      </c>
      <c r="BP137" s="24">
        <f ca="1">'Trial 5'!BP19</f>
        <v>34188703.529230304</v>
      </c>
      <c r="BQ137" s="24">
        <f ca="1">'Trial 5'!BQ19</f>
        <v>34177201.915863365</v>
      </c>
      <c r="BR137" s="24">
        <f ca="1">'Trial 5'!BR19</f>
        <v>34165679.001589142</v>
      </c>
      <c r="BS137" s="24">
        <f ca="1">'Trial 5'!BS19</f>
        <v>34154056.269311912</v>
      </c>
      <c r="BT137" s="24">
        <f ca="1">'Trial 5'!BT19</f>
        <v>34142377.238543779</v>
      </c>
      <c r="BU137" s="24">
        <f ca="1">'Trial 5'!BU19</f>
        <v>34130532.705642976</v>
      </c>
      <c r="BV137" s="24">
        <f ca="1">'Trial 5'!BV19</f>
        <v>34118585.2418347</v>
      </c>
      <c r="BW137" s="24">
        <f ca="1">'Trial 5'!BW19</f>
        <v>34106503.600651659</v>
      </c>
      <c r="BX137" s="24">
        <f ca="1">'Trial 5'!BX19</f>
        <v>34094286.946249753</v>
      </c>
      <c r="BY137" s="24">
        <f ca="1">'Trial 5'!BY19</f>
        <v>34082042.435238823</v>
      </c>
      <c r="BZ137" s="24">
        <f ca="1">'Trial 5'!BZ19</f>
        <v>34069709.006129205</v>
      </c>
      <c r="CA137" s="25">
        <f ca="1">'Trial 5'!BZ19</f>
        <v>34069709.006129205</v>
      </c>
      <c r="CB137" s="24">
        <f ca="1">'Trial 5'!CB19</f>
        <v>34057336.537023865</v>
      </c>
      <c r="CC137" s="24">
        <f ca="1">'Trial 5'!CC19</f>
        <v>34044906.627143271</v>
      </c>
      <c r="CD137" s="24">
        <f ca="1">'Trial 5'!CD19</f>
        <v>34032453.941923507</v>
      </c>
      <c r="CE137" s="24">
        <f ca="1">'Trial 5'!CE19</f>
        <v>34019970.475382194</v>
      </c>
      <c r="CF137" s="24">
        <f ca="1">'Trial 5'!CF19</f>
        <v>34007439.068320751</v>
      </c>
      <c r="CG137" s="24">
        <f ca="1">'Trial 5'!CG19</f>
        <v>33994832.019926243</v>
      </c>
      <c r="CH137" s="24">
        <f ca="1">'Trial 5'!CH19</f>
        <v>33982160.930147231</v>
      </c>
      <c r="CI137" s="24">
        <f ca="1">'Trial 5'!CI19</f>
        <v>33969458.995206602</v>
      </c>
      <c r="CJ137" s="24">
        <f ca="1">'Trial 5'!CJ19</f>
        <v>33956771.389949672</v>
      </c>
      <c r="CK137" s="24">
        <f ca="1">'Trial 5'!CK19</f>
        <v>33944046.096558914</v>
      </c>
      <c r="CL137" s="24">
        <f ca="1">'Trial 5'!CL19</f>
        <v>33931379.420642592</v>
      </c>
      <c r="CM137" s="24">
        <f ca="1">'Trial 5'!CM19</f>
        <v>33918649.619077973</v>
      </c>
      <c r="CN137" s="25">
        <f ca="1">'Trial 5'!CM19</f>
        <v>33918649.619077973</v>
      </c>
      <c r="CO137" s="24">
        <f ca="1">'Trial 5'!CO19</f>
        <v>33905771.812352642</v>
      </c>
      <c r="CP137" s="24">
        <f ca="1">'Trial 5'!CP19</f>
        <v>33892913.888321958</v>
      </c>
      <c r="CQ137" s="24">
        <f ca="1">'Trial 5'!CQ19</f>
        <v>33880015.390017644</v>
      </c>
      <c r="CR137" s="24">
        <f ca="1">'Trial 5'!CR19</f>
        <v>33867027.575532168</v>
      </c>
      <c r="CS137" s="24">
        <f ca="1">'Trial 5'!CS19</f>
        <v>33854044.132090755</v>
      </c>
      <c r="CT137" s="24">
        <f ca="1">'Trial 5'!CT19</f>
        <v>33841043.760806598</v>
      </c>
      <c r="CU137" s="24">
        <f ca="1">'Trial 5'!CU19</f>
        <v>33827982.636979379</v>
      </c>
      <c r="CV137" s="24">
        <f ca="1">'Trial 5'!CV19</f>
        <v>33814932.952235088</v>
      </c>
      <c r="CW137" s="24">
        <f ca="1">'Trial 5'!CW19</f>
        <v>33801825.909905545</v>
      </c>
      <c r="CX137" s="24">
        <f ca="1">'Trial 5'!CX19</f>
        <v>33788742.817742489</v>
      </c>
      <c r="CY137" s="24">
        <f ca="1">'Trial 5'!CY19</f>
        <v>33775729.634014592</v>
      </c>
      <c r="CZ137" s="24">
        <f ca="1">'Trial 5'!CZ19</f>
        <v>33762755.591388367</v>
      </c>
      <c r="DA137" s="25">
        <f ca="1">'Trial 5'!CZ19</f>
        <v>33762755.591388367</v>
      </c>
      <c r="DB137" s="24">
        <f ca="1">'Trial 5'!DB19</f>
        <v>33749846.08270359</v>
      </c>
      <c r="DC137" s="24">
        <f ca="1">'Trial 5'!DC19</f>
        <v>33736935.998472445</v>
      </c>
      <c r="DD137" s="24">
        <f ca="1">'Trial 5'!DD19</f>
        <v>33724004.735356525</v>
      </c>
      <c r="DE137" s="24">
        <f ca="1">'Trial 5'!DE19</f>
        <v>33711047.937659897</v>
      </c>
      <c r="DF137" s="24">
        <f ca="1">'Trial 5'!DF19</f>
        <v>33698026.869871922</v>
      </c>
      <c r="DG137" s="24">
        <f ca="1">'Trial 5'!DG19</f>
        <v>33684994.989772677</v>
      </c>
      <c r="DH137" s="24">
        <f ca="1">'Trial 5'!DH19</f>
        <v>33671956.363542348</v>
      </c>
      <c r="DI137" s="24">
        <f ca="1">'Trial 5'!DI19</f>
        <v>33658780.41538433</v>
      </c>
      <c r="DJ137" s="24">
        <f ca="1">'Trial 5'!DJ19</f>
        <v>33645597.609002888</v>
      </c>
      <c r="DK137" s="24">
        <f ca="1">'Trial 5'!DK19</f>
        <v>33632445.886266641</v>
      </c>
      <c r="DL137" s="24">
        <f ca="1">'Trial 5'!DL19</f>
        <v>33619328.962521568</v>
      </c>
      <c r="DM137" s="24">
        <f ca="1">'Trial 5'!DM19</f>
        <v>33606234.319312103</v>
      </c>
      <c r="DN137" s="25">
        <f ca="1">'Trial 5'!DM19</f>
        <v>33606234.319312103</v>
      </c>
      <c r="DO137" s="24">
        <f ca="1">'Trial 5'!DO19</f>
        <v>33593174.376614124</v>
      </c>
      <c r="DP137" s="24">
        <f ca="1">'Trial 5'!DP19</f>
        <v>33580054.161206648</v>
      </c>
      <c r="DQ137" s="24">
        <f ca="1">'Trial 5'!DQ19</f>
        <v>33566914.200348035</v>
      </c>
      <c r="DR137" s="24">
        <f ca="1">'Trial 5'!DR19</f>
        <v>33553796.46322732</v>
      </c>
      <c r="DS137" s="24">
        <f ca="1">'Trial 5'!DS19</f>
        <v>33540643.544586379</v>
      </c>
      <c r="DT137" s="24">
        <f ca="1">'Trial 5'!DT19</f>
        <v>33527452.345777631</v>
      </c>
      <c r="DU137" s="24">
        <f ca="1">'Trial 5'!DU19</f>
        <v>33514169.490726497</v>
      </c>
      <c r="DV137" s="24">
        <f ca="1">'Trial 5'!DV19</f>
        <v>33500841.92733055</v>
      </c>
      <c r="DW137" s="24">
        <f ca="1">'Trial 5'!DW19</f>
        <v>33487491.582001884</v>
      </c>
      <c r="DX137" s="24">
        <f ca="1">'Trial 5'!DX19</f>
        <v>33474246.287155014</v>
      </c>
      <c r="DY137" s="24">
        <f ca="1">'Trial 5'!DY19</f>
        <v>33461008.695143167</v>
      </c>
      <c r="DZ137" s="24">
        <f ca="1">'Trial 5'!DZ19</f>
        <v>33447685.957729623</v>
      </c>
      <c r="EA137" s="25">
        <f ca="1">'Trial 5'!DZ19</f>
        <v>33447685.957729623</v>
      </c>
      <c r="EB137" s="24">
        <f ca="1">'Trial 5'!EB19</f>
        <v>33434249.558788177</v>
      </c>
      <c r="EC137" s="24">
        <f ca="1">'Trial 5'!EC19</f>
        <v>33420760.087671537</v>
      </c>
      <c r="ED137" s="24">
        <f ca="1">'Trial 5'!ED19</f>
        <v>33407256.922551509</v>
      </c>
      <c r="EE137" s="24">
        <f ca="1">'Trial 5'!EE19</f>
        <v>33393712.611880422</v>
      </c>
      <c r="EF137" s="24">
        <f ca="1">'Trial 5'!EF19</f>
        <v>33380175.370283715</v>
      </c>
      <c r="EG137" s="24">
        <f ca="1">'Trial 5'!EG19</f>
        <v>33366720.168640725</v>
      </c>
      <c r="EH137" s="24">
        <f ca="1">'Trial 5'!EH19</f>
        <v>33353271.26631153</v>
      </c>
      <c r="EI137" s="24">
        <f ca="1">'Trial 5'!EI19</f>
        <v>33339809.904986165</v>
      </c>
      <c r="EJ137" s="24">
        <f ca="1">'Trial 5'!EJ19</f>
        <v>33326241.164698299</v>
      </c>
      <c r="EK137" s="24">
        <f ca="1">'Trial 5'!EK19</f>
        <v>33312687.681441955</v>
      </c>
      <c r="EL137" s="24">
        <f ca="1">'Trial 5'!EL19</f>
        <v>33299175.547080241</v>
      </c>
      <c r="EM137" s="24">
        <f ca="1">'Trial 5'!EM19</f>
        <v>33285692.521276016</v>
      </c>
      <c r="EN137" s="25">
        <f ca="1">'Trial 5'!EM19</f>
        <v>33285692.521276016</v>
      </c>
    </row>
    <row r="138" spans="1:144" ht="12.75" customHeight="1" x14ac:dyDescent="0.2">
      <c r="A138" s="11" t="str">
        <f>Labels!B101</f>
        <v>Trial 06</v>
      </c>
      <c r="B138" s="24">
        <f>'Trial 6'!B19</f>
        <v>34645298.421926454</v>
      </c>
      <c r="C138" s="24">
        <f>'Trial 6'!C19</f>
        <v>34645298.421926454</v>
      </c>
      <c r="D138" s="24">
        <f ca="1">'Trial 6'!D19</f>
        <v>34644889.055763148</v>
      </c>
      <c r="E138" s="24">
        <f ca="1">'Trial 6'!E19</f>
        <v>34644052.761325881</v>
      </c>
      <c r="F138" s="24">
        <f ca="1">'Trial 6'!F19</f>
        <v>34642888.29110083</v>
      </c>
      <c r="G138" s="24">
        <f ca="1">'Trial 6'!G19</f>
        <v>34641264.963529415</v>
      </c>
      <c r="H138" s="24">
        <f ca="1">'Trial 6'!H19</f>
        <v>34639301.252164908</v>
      </c>
      <c r="I138" s="24">
        <f ca="1">'Trial 6'!I19</f>
        <v>34637072.382786199</v>
      </c>
      <c r="J138" s="24">
        <f ca="1">'Trial 6'!J19</f>
        <v>34634435.254518464</v>
      </c>
      <c r="K138" s="24">
        <f ca="1">'Trial 6'!K19</f>
        <v>34631482.015523583</v>
      </c>
      <c r="L138" s="24">
        <f ca="1">'Trial 6'!L19</f>
        <v>34628195.916482717</v>
      </c>
      <c r="M138" s="24">
        <f ca="1">'Trial 6'!M19</f>
        <v>34624682.763613433</v>
      </c>
      <c r="N138" s="25">
        <f ca="1">'Trial 6'!M19</f>
        <v>34624682.763613433</v>
      </c>
      <c r="O138" s="24">
        <f ca="1">'Trial 6'!O19</f>
        <v>34620839.014634207</v>
      </c>
      <c r="P138" s="24">
        <f ca="1">'Trial 6'!P19</f>
        <v>34616669.661400899</v>
      </c>
      <c r="Q138" s="24">
        <f ca="1">'Trial 6'!Q19</f>
        <v>34612231.264506593</v>
      </c>
      <c r="R138" s="24">
        <f ca="1">'Trial 6'!R19</f>
        <v>34607483.001772933</v>
      </c>
      <c r="S138" s="24">
        <f ca="1">'Trial 6'!S19</f>
        <v>34602483.548291035</v>
      </c>
      <c r="T138" s="24">
        <f ca="1">'Trial 6'!T19</f>
        <v>34597298.974806525</v>
      </c>
      <c r="U138" s="24">
        <f ca="1">'Trial 6'!U19</f>
        <v>34591829.674528018</v>
      </c>
      <c r="V138" s="24">
        <f ca="1">'Trial 6'!V19</f>
        <v>34586139.452014789</v>
      </c>
      <c r="W138" s="24">
        <f ca="1">'Trial 6'!W19</f>
        <v>34580139.940721683</v>
      </c>
      <c r="X138" s="24">
        <f ca="1">'Trial 6'!X19</f>
        <v>34573983.545675449</v>
      </c>
      <c r="Y138" s="24">
        <f ca="1">'Trial 6'!Y19</f>
        <v>34567666.363529548</v>
      </c>
      <c r="Z138" s="24">
        <f ca="1">'Trial 6'!Z19</f>
        <v>34561139.087239459</v>
      </c>
      <c r="AA138" s="25">
        <f ca="1">'Trial 6'!Z19</f>
        <v>34561139.087239459</v>
      </c>
      <c r="AB138" s="24">
        <f ca="1">'Trial 6'!AB19</f>
        <v>34554444.073462307</v>
      </c>
      <c r="AC138" s="24">
        <f ca="1">'Trial 6'!AC19</f>
        <v>34547538.788352393</v>
      </c>
      <c r="AD138" s="24">
        <f ca="1">'Trial 6'!AD19</f>
        <v>34540503.913687631</v>
      </c>
      <c r="AE138" s="24">
        <f ca="1">'Trial 6'!AE19</f>
        <v>34533295.308134936</v>
      </c>
      <c r="AF138" s="24">
        <f ca="1">'Trial 6'!AF19</f>
        <v>34525924.187725805</v>
      </c>
      <c r="AG138" s="24">
        <f ca="1">'Trial 6'!AG19</f>
        <v>34518253.866039887</v>
      </c>
      <c r="AH138" s="24">
        <f ca="1">'Trial 6'!AH19</f>
        <v>34510469.885705814</v>
      </c>
      <c r="AI138" s="24">
        <f ca="1">'Trial 6'!AI19</f>
        <v>34502556.165902838</v>
      </c>
      <c r="AJ138" s="24">
        <f ca="1">'Trial 6'!AJ19</f>
        <v>34494564.755331077</v>
      </c>
      <c r="AK138" s="24">
        <f ca="1">'Trial 6'!AK19</f>
        <v>34486461.058201395</v>
      </c>
      <c r="AL138" s="24">
        <f ca="1">'Trial 6'!AL19</f>
        <v>34478195.159903109</v>
      </c>
      <c r="AM138" s="24">
        <f ca="1">'Trial 6'!AM19</f>
        <v>34469796.908076055</v>
      </c>
      <c r="AN138" s="25">
        <f ca="1">'Trial 6'!AM19</f>
        <v>34469796.908076055</v>
      </c>
      <c r="AO138" s="24">
        <f ca="1">'Trial 6'!AO19</f>
        <v>34461238.056583181</v>
      </c>
      <c r="AP138" s="24">
        <f ca="1">'Trial 6'!AP19</f>
        <v>34452516.846309066</v>
      </c>
      <c r="AQ138" s="24">
        <f ca="1">'Trial 6'!AQ19</f>
        <v>34443577.82573387</v>
      </c>
      <c r="AR138" s="24">
        <f ca="1">'Trial 6'!AR19</f>
        <v>34434491.904372133</v>
      </c>
      <c r="AS138" s="24">
        <f ca="1">'Trial 6'!AS19</f>
        <v>34425363.241079688</v>
      </c>
      <c r="AT138" s="24">
        <f ca="1">'Trial 6'!AT19</f>
        <v>34416028.175793514</v>
      </c>
      <c r="AU138" s="24">
        <f ca="1">'Trial 6'!AU19</f>
        <v>34406575.014737554</v>
      </c>
      <c r="AV138" s="24">
        <f ca="1">'Trial 6'!AV19</f>
        <v>34396981.213405371</v>
      </c>
      <c r="AW138" s="24">
        <f ca="1">'Trial 6'!AW19</f>
        <v>34387160.171575814</v>
      </c>
      <c r="AX138" s="24">
        <f ca="1">'Trial 6'!AX19</f>
        <v>34377223.721000284</v>
      </c>
      <c r="AY138" s="24">
        <f ca="1">'Trial 6'!AY19</f>
        <v>34367169.902399063</v>
      </c>
      <c r="AZ138" s="24">
        <f ca="1">'Trial 6'!AZ19</f>
        <v>34357044.443884462</v>
      </c>
      <c r="BA138" s="25">
        <f ca="1">'Trial 6'!AZ19</f>
        <v>34357044.443884462</v>
      </c>
      <c r="BB138" s="24">
        <f ca="1">'Trial 6'!BB19</f>
        <v>34346775.266367786</v>
      </c>
      <c r="BC138" s="24">
        <f ca="1">'Trial 6'!BC19</f>
        <v>34336443.364990778</v>
      </c>
      <c r="BD138" s="24">
        <f ca="1">'Trial 6'!BD19</f>
        <v>34325904.926308013</v>
      </c>
      <c r="BE138" s="24">
        <f ca="1">'Trial 6'!BE19</f>
        <v>34315289.365789719</v>
      </c>
      <c r="BF138" s="24">
        <f ca="1">'Trial 6'!BF19</f>
        <v>34304605.843829051</v>
      </c>
      <c r="BG138" s="24">
        <f ca="1">'Trial 6'!BG19</f>
        <v>34293936.516827859</v>
      </c>
      <c r="BH138" s="24">
        <f ca="1">'Trial 6'!BH19</f>
        <v>34283184.135326125</v>
      </c>
      <c r="BI138" s="24">
        <f ca="1">'Trial 6'!BI19</f>
        <v>34272360.935661636</v>
      </c>
      <c r="BJ138" s="24">
        <f ca="1">'Trial 6'!BJ19</f>
        <v>34261326.181809768</v>
      </c>
      <c r="BK138" s="24">
        <f ca="1">'Trial 6'!BK19</f>
        <v>34250161.043446362</v>
      </c>
      <c r="BL138" s="24">
        <f ca="1">'Trial 6'!BL19</f>
        <v>34238994.463971391</v>
      </c>
      <c r="BM138" s="24">
        <f ca="1">'Trial 6'!BM19</f>
        <v>34227750.291304767</v>
      </c>
      <c r="BN138" s="25">
        <f ca="1">'Trial 6'!BM19</f>
        <v>34227750.291304767</v>
      </c>
      <c r="BO138" s="24">
        <f ca="1">'Trial 6'!BO19</f>
        <v>34216431.505784087</v>
      </c>
      <c r="BP138" s="24">
        <f ca="1">'Trial 6'!BP19</f>
        <v>34205014.090830341</v>
      </c>
      <c r="BQ138" s="24">
        <f ca="1">'Trial 6'!BQ19</f>
        <v>34193615.760393374</v>
      </c>
      <c r="BR138" s="24">
        <f ca="1">'Trial 6'!BR19</f>
        <v>34182129.21397493</v>
      </c>
      <c r="BS138" s="24">
        <f ca="1">'Trial 6'!BS19</f>
        <v>34170536.854620382</v>
      </c>
      <c r="BT138" s="24">
        <f ca="1">'Trial 6'!BT19</f>
        <v>34158950.849239498</v>
      </c>
      <c r="BU138" s="24">
        <f ca="1">'Trial 6'!BU19</f>
        <v>34147365.321944721</v>
      </c>
      <c r="BV138" s="24">
        <f ca="1">'Trial 6'!BV19</f>
        <v>34135733.306490146</v>
      </c>
      <c r="BW138" s="24">
        <f ca="1">'Trial 6'!BW19</f>
        <v>34123962.097107723</v>
      </c>
      <c r="BX138" s="24">
        <f ca="1">'Trial 6'!BX19</f>
        <v>34112085.301792897</v>
      </c>
      <c r="BY138" s="24">
        <f ca="1">'Trial 6'!BY19</f>
        <v>34100063.544994555</v>
      </c>
      <c r="BZ138" s="24">
        <f ca="1">'Trial 6'!BZ19</f>
        <v>34087873.983560011</v>
      </c>
      <c r="CA138" s="25">
        <f ca="1">'Trial 6'!BZ19</f>
        <v>34087873.983560011</v>
      </c>
      <c r="CB138" s="24">
        <f ca="1">'Trial 6'!CB19</f>
        <v>34075569.746921994</v>
      </c>
      <c r="CC138" s="24">
        <f ca="1">'Trial 6'!CC19</f>
        <v>34063294.039554179</v>
      </c>
      <c r="CD138" s="24">
        <f ca="1">'Trial 6'!CD19</f>
        <v>34051008.770298921</v>
      </c>
      <c r="CE138" s="24">
        <f ca="1">'Trial 6'!CE19</f>
        <v>34038774.699296378</v>
      </c>
      <c r="CF138" s="24">
        <f ca="1">'Trial 6'!CF19</f>
        <v>34026512.292333931</v>
      </c>
      <c r="CG138" s="24">
        <f ca="1">'Trial 6'!CG19</f>
        <v>34014189.422700167</v>
      </c>
      <c r="CH138" s="24">
        <f ca="1">'Trial 6'!CH19</f>
        <v>34001833.002437212</v>
      </c>
      <c r="CI138" s="24">
        <f ca="1">'Trial 6'!CI19</f>
        <v>33989343.17311272</v>
      </c>
      <c r="CJ138" s="24">
        <f ca="1">'Trial 6'!CJ19</f>
        <v>33976764.229257241</v>
      </c>
      <c r="CK138" s="24">
        <f ca="1">'Trial 6'!CK19</f>
        <v>33964187.123378083</v>
      </c>
      <c r="CL138" s="24">
        <f ca="1">'Trial 6'!CL19</f>
        <v>33951548.638343632</v>
      </c>
      <c r="CM138" s="24">
        <f ca="1">'Trial 6'!CM19</f>
        <v>33938832.339567281</v>
      </c>
      <c r="CN138" s="25">
        <f ca="1">'Trial 6'!CM19</f>
        <v>33938832.339567281</v>
      </c>
      <c r="CO138" s="24">
        <f ca="1">'Trial 6'!CO19</f>
        <v>33926019.910563193</v>
      </c>
      <c r="CP138" s="24">
        <f ca="1">'Trial 6'!CP19</f>
        <v>33913159.184204586</v>
      </c>
      <c r="CQ138" s="24">
        <f ca="1">'Trial 6'!CQ19</f>
        <v>33900276.963816211</v>
      </c>
      <c r="CR138" s="24">
        <f ca="1">'Trial 6'!CR19</f>
        <v>33887252.01469966</v>
      </c>
      <c r="CS138" s="24">
        <f ca="1">'Trial 6'!CS19</f>
        <v>33874169.183657527</v>
      </c>
      <c r="CT138" s="24">
        <f ca="1">'Trial 6'!CT19</f>
        <v>33861013.110561408</v>
      </c>
      <c r="CU138" s="24">
        <f ca="1">'Trial 6'!CU19</f>
        <v>33847845.584401853</v>
      </c>
      <c r="CV138" s="24">
        <f ca="1">'Trial 6'!CV19</f>
        <v>33834639.075755075</v>
      </c>
      <c r="CW138" s="24">
        <f ca="1">'Trial 6'!CW19</f>
        <v>33821356.95379544</v>
      </c>
      <c r="CX138" s="24">
        <f ca="1">'Trial 6'!CX19</f>
        <v>33808038.956371747</v>
      </c>
      <c r="CY138" s="24">
        <f ca="1">'Trial 6'!CY19</f>
        <v>33794583.482365683</v>
      </c>
      <c r="CZ138" s="24">
        <f ca="1">'Trial 6'!CZ19</f>
        <v>33781154.880841114</v>
      </c>
      <c r="DA138" s="25">
        <f ca="1">'Trial 6'!CZ19</f>
        <v>33781154.880841114</v>
      </c>
      <c r="DB138" s="24">
        <f ca="1">'Trial 6'!DB19</f>
        <v>33767773.855686784</v>
      </c>
      <c r="DC138" s="24">
        <f ca="1">'Trial 6'!DC19</f>
        <v>33754492.436278164</v>
      </c>
      <c r="DD138" s="24">
        <f ca="1">'Trial 6'!DD19</f>
        <v>33741161.423594676</v>
      </c>
      <c r="DE138" s="24">
        <f ca="1">'Trial 6'!DE19</f>
        <v>33727789.395562969</v>
      </c>
      <c r="DF138" s="24">
        <f ca="1">'Trial 6'!DF19</f>
        <v>33714330.173144028</v>
      </c>
      <c r="DG138" s="24">
        <f ca="1">'Trial 6'!DG19</f>
        <v>33700884.836540967</v>
      </c>
      <c r="DH138" s="24">
        <f ca="1">'Trial 6'!DH19</f>
        <v>33687447.052742355</v>
      </c>
      <c r="DI138" s="24">
        <f ca="1">'Trial 6'!DI19</f>
        <v>33674071.456723407</v>
      </c>
      <c r="DJ138" s="24">
        <f ca="1">'Trial 6'!DJ19</f>
        <v>33660735.111047246</v>
      </c>
      <c r="DK138" s="24">
        <f ca="1">'Trial 6'!DK19</f>
        <v>33647379.72619652</v>
      </c>
      <c r="DL138" s="24">
        <f ca="1">'Trial 6'!DL19</f>
        <v>33634011.025850929</v>
      </c>
      <c r="DM138" s="24">
        <f ca="1">'Trial 6'!DM19</f>
        <v>33620596.182642184</v>
      </c>
      <c r="DN138" s="25">
        <f ca="1">'Trial 6'!DM19</f>
        <v>33620596.182642184</v>
      </c>
      <c r="DO138" s="24">
        <f ca="1">'Trial 6'!DO19</f>
        <v>33607235.425719902</v>
      </c>
      <c r="DP138" s="24">
        <f ca="1">'Trial 6'!DP19</f>
        <v>33593944.813249439</v>
      </c>
      <c r="DQ138" s="24">
        <f ca="1">'Trial 6'!DQ19</f>
        <v>33580642.855642363</v>
      </c>
      <c r="DR138" s="24">
        <f ca="1">'Trial 6'!DR19</f>
        <v>33567280.728757679</v>
      </c>
      <c r="DS138" s="24">
        <f ca="1">'Trial 6'!DS19</f>
        <v>33553944.118988872</v>
      </c>
      <c r="DT138" s="24">
        <f ca="1">'Trial 6'!DT19</f>
        <v>33540624.5431058</v>
      </c>
      <c r="DU138" s="24">
        <f ca="1">'Trial 6'!DU19</f>
        <v>33527189.131987214</v>
      </c>
      <c r="DV138" s="24">
        <f ca="1">'Trial 6'!DV19</f>
        <v>33513796.953592867</v>
      </c>
      <c r="DW138" s="24">
        <f ca="1">'Trial 6'!DW19</f>
        <v>33500391.53740732</v>
      </c>
      <c r="DX138" s="24">
        <f ca="1">'Trial 6'!DX19</f>
        <v>33486942.687687416</v>
      </c>
      <c r="DY138" s="24">
        <f ca="1">'Trial 6'!DY19</f>
        <v>33473520.600928377</v>
      </c>
      <c r="DZ138" s="24">
        <f ca="1">'Trial 6'!DZ19</f>
        <v>33460072.289104842</v>
      </c>
      <c r="EA138" s="25">
        <f ca="1">'Trial 6'!DZ19</f>
        <v>33460072.289104842</v>
      </c>
      <c r="EB138" s="24">
        <f ca="1">'Trial 6'!EB19</f>
        <v>33446617.621926866</v>
      </c>
      <c r="EC138" s="24">
        <f ca="1">'Trial 6'!EC19</f>
        <v>33433124.454368174</v>
      </c>
      <c r="ED138" s="24">
        <f ca="1">'Trial 6'!ED19</f>
        <v>33419626.39896626</v>
      </c>
      <c r="EE138" s="24">
        <f ca="1">'Trial 6'!EE19</f>
        <v>33406143.933114283</v>
      </c>
      <c r="EF138" s="24">
        <f ca="1">'Trial 6'!EF19</f>
        <v>33392596.081791192</v>
      </c>
      <c r="EG138" s="24">
        <f ca="1">'Trial 6'!EG19</f>
        <v>33379035.049789816</v>
      </c>
      <c r="EH138" s="24">
        <f ca="1">'Trial 6'!EH19</f>
        <v>33365467.823272921</v>
      </c>
      <c r="EI138" s="24">
        <f ca="1">'Trial 6'!EI19</f>
        <v>33351902.780071788</v>
      </c>
      <c r="EJ138" s="24">
        <f ca="1">'Trial 6'!EJ19</f>
        <v>33338323.540319499</v>
      </c>
      <c r="EK138" s="24">
        <f ca="1">'Trial 6'!EK19</f>
        <v>33324649.386287887</v>
      </c>
      <c r="EL138" s="24">
        <f ca="1">'Trial 6'!EL19</f>
        <v>33311021.821484484</v>
      </c>
      <c r="EM138" s="24">
        <f ca="1">'Trial 6'!EM19</f>
        <v>33297436.952817019</v>
      </c>
      <c r="EN138" s="25">
        <f ca="1">'Trial 6'!EM19</f>
        <v>33297436.952817019</v>
      </c>
    </row>
    <row r="139" spans="1:144" ht="12.75" customHeight="1" x14ac:dyDescent="0.2">
      <c r="A139" s="11" t="str">
        <f>Labels!B102</f>
        <v>Trial 07</v>
      </c>
      <c r="B139" s="24">
        <f>'Trial 7'!B19</f>
        <v>34645298.421926454</v>
      </c>
      <c r="C139" s="24">
        <f>'Trial 7'!C19</f>
        <v>34645298.421926454</v>
      </c>
      <c r="D139" s="24">
        <f ca="1">'Trial 7'!D19</f>
        <v>34644860.517028853</v>
      </c>
      <c r="E139" s="24">
        <f ca="1">'Trial 7'!E19</f>
        <v>34644050.424370043</v>
      </c>
      <c r="F139" s="24">
        <f ca="1">'Trial 7'!F19</f>
        <v>34642940.685513541</v>
      </c>
      <c r="G139" s="24">
        <f ca="1">'Trial 7'!G19</f>
        <v>34641381.951451384</v>
      </c>
      <c r="H139" s="24">
        <f ca="1">'Trial 7'!H19</f>
        <v>34639365.591092087</v>
      </c>
      <c r="I139" s="24">
        <f ca="1">'Trial 7'!I19</f>
        <v>34637022.515659161</v>
      </c>
      <c r="J139" s="24">
        <f ca="1">'Trial 7'!J19</f>
        <v>34634259.726166591</v>
      </c>
      <c r="K139" s="24">
        <f ca="1">'Trial 7'!K19</f>
        <v>34631136.459145933</v>
      </c>
      <c r="L139" s="24">
        <f ca="1">'Trial 7'!L19</f>
        <v>34627694.624091752</v>
      </c>
      <c r="M139" s="24">
        <f ca="1">'Trial 7'!M19</f>
        <v>34623895.097579226</v>
      </c>
      <c r="N139" s="25">
        <f ca="1">'Trial 7'!M19</f>
        <v>34623895.097579226</v>
      </c>
      <c r="O139" s="24">
        <f ca="1">'Trial 7'!O19</f>
        <v>34619722.183708742</v>
      </c>
      <c r="P139" s="24">
        <f ca="1">'Trial 7'!P19</f>
        <v>34615217.808970824</v>
      </c>
      <c r="Q139" s="24">
        <f ca="1">'Trial 7'!Q19</f>
        <v>34610446.276017897</v>
      </c>
      <c r="R139" s="24">
        <f ca="1">'Trial 7'!R19</f>
        <v>34605458.014780201</v>
      </c>
      <c r="S139" s="24">
        <f ca="1">'Trial 7'!S19</f>
        <v>34600218.80053699</v>
      </c>
      <c r="T139" s="24">
        <f ca="1">'Trial 7'!T19</f>
        <v>34594620.421836205</v>
      </c>
      <c r="U139" s="24">
        <f ca="1">'Trial 7'!U19</f>
        <v>34588749.849680915</v>
      </c>
      <c r="V139" s="24">
        <f ca="1">'Trial 7'!V19</f>
        <v>34582635.496062249</v>
      </c>
      <c r="W139" s="24">
        <f ca="1">'Trial 7'!W19</f>
        <v>34576290.10060709</v>
      </c>
      <c r="X139" s="24">
        <f ca="1">'Trial 7'!X19</f>
        <v>34569636.327589668</v>
      </c>
      <c r="Y139" s="24">
        <f ca="1">'Trial 7'!Y19</f>
        <v>34562747.804170825</v>
      </c>
      <c r="Z139" s="24">
        <f ca="1">'Trial 7'!Z19</f>
        <v>34555642.749609299</v>
      </c>
      <c r="AA139" s="25">
        <f ca="1">'Trial 7'!Z19</f>
        <v>34555642.749609299</v>
      </c>
      <c r="AB139" s="24">
        <f ca="1">'Trial 7'!AB19</f>
        <v>34548389.415580042</v>
      </c>
      <c r="AC139" s="24">
        <f ca="1">'Trial 7'!AC19</f>
        <v>34540946.800175332</v>
      </c>
      <c r="AD139" s="24">
        <f ca="1">'Trial 7'!AD19</f>
        <v>34533325.119312301</v>
      </c>
      <c r="AE139" s="24">
        <f ca="1">'Trial 7'!AE19</f>
        <v>34525485.512913883</v>
      </c>
      <c r="AF139" s="24">
        <f ca="1">'Trial 7'!AF19</f>
        <v>34517533.663406551</v>
      </c>
      <c r="AG139" s="24">
        <f ca="1">'Trial 7'!AG19</f>
        <v>34509305.669003472</v>
      </c>
      <c r="AH139" s="24">
        <f ca="1">'Trial 7'!AH19</f>
        <v>34501026.940069802</v>
      </c>
      <c r="AI139" s="24">
        <f ca="1">'Trial 7'!AI19</f>
        <v>34492555.844508663</v>
      </c>
      <c r="AJ139" s="24">
        <f ca="1">'Trial 7'!AJ19</f>
        <v>34483964.884596512</v>
      </c>
      <c r="AK139" s="24">
        <f ca="1">'Trial 7'!AK19</f>
        <v>34475142.305499844</v>
      </c>
      <c r="AL139" s="24">
        <f ca="1">'Trial 7'!AL19</f>
        <v>34466186.116261885</v>
      </c>
      <c r="AM139" s="24">
        <f ca="1">'Trial 7'!AM19</f>
        <v>34457014.044044085</v>
      </c>
      <c r="AN139" s="25">
        <f ca="1">'Trial 7'!AM19</f>
        <v>34457014.044044085</v>
      </c>
      <c r="AO139" s="24">
        <f ca="1">'Trial 7'!AO19</f>
        <v>34447675.85203632</v>
      </c>
      <c r="AP139" s="24">
        <f ca="1">'Trial 7'!AP19</f>
        <v>34438321.075441137</v>
      </c>
      <c r="AQ139" s="24">
        <f ca="1">'Trial 7'!AQ19</f>
        <v>34428877.218187481</v>
      </c>
      <c r="AR139" s="24">
        <f ca="1">'Trial 7'!AR19</f>
        <v>34419262.386413574</v>
      </c>
      <c r="AS139" s="24">
        <f ca="1">'Trial 7'!AS19</f>
        <v>34409460.144944042</v>
      </c>
      <c r="AT139" s="24">
        <f ca="1">'Trial 7'!AT19</f>
        <v>34399494.374487892</v>
      </c>
      <c r="AU139" s="24">
        <f ca="1">'Trial 7'!AU19</f>
        <v>34389317.028937794</v>
      </c>
      <c r="AV139" s="24">
        <f ca="1">'Trial 7'!AV19</f>
        <v>34378996.760797337</v>
      </c>
      <c r="AW139" s="24">
        <f ca="1">'Trial 7'!AW19</f>
        <v>34368644.836436585</v>
      </c>
      <c r="AX139" s="24">
        <f ca="1">'Trial 7'!AX19</f>
        <v>34358210.247696534</v>
      </c>
      <c r="AY139" s="24">
        <f ca="1">'Trial 7'!AY19</f>
        <v>34347678.041680478</v>
      </c>
      <c r="AZ139" s="24">
        <f ca="1">'Trial 7'!AZ19</f>
        <v>34337102.825771868</v>
      </c>
      <c r="BA139" s="25">
        <f ca="1">'Trial 7'!AZ19</f>
        <v>34337102.825771868</v>
      </c>
      <c r="BB139" s="24">
        <f ca="1">'Trial 7'!BB19</f>
        <v>34326405.101365514</v>
      </c>
      <c r="BC139" s="24">
        <f ca="1">'Trial 7'!BC19</f>
        <v>34315642.079758108</v>
      </c>
      <c r="BD139" s="24">
        <f ca="1">'Trial 7'!BD19</f>
        <v>34304781.528299496</v>
      </c>
      <c r="BE139" s="24">
        <f ca="1">'Trial 7'!BE19</f>
        <v>34293916.323583692</v>
      </c>
      <c r="BF139" s="24">
        <f ca="1">'Trial 7'!BF19</f>
        <v>34283025.336901098</v>
      </c>
      <c r="BG139" s="24">
        <f ca="1">'Trial 7'!BG19</f>
        <v>34271988.666971117</v>
      </c>
      <c r="BH139" s="24">
        <f ca="1">'Trial 7'!BH19</f>
        <v>34260866.724003427</v>
      </c>
      <c r="BI139" s="24">
        <f ca="1">'Trial 7'!BI19</f>
        <v>34249675.266250424</v>
      </c>
      <c r="BJ139" s="24">
        <f ca="1">'Trial 7'!BJ19</f>
        <v>34238439.602220006</v>
      </c>
      <c r="BK139" s="24">
        <f ca="1">'Trial 7'!BK19</f>
        <v>34227180.163877718</v>
      </c>
      <c r="BL139" s="24">
        <f ca="1">'Trial 7'!BL19</f>
        <v>34215854.834671184</v>
      </c>
      <c r="BM139" s="24">
        <f ca="1">'Trial 7'!BM19</f>
        <v>34204564.619698994</v>
      </c>
      <c r="BN139" s="25">
        <f ca="1">'Trial 7'!BM19</f>
        <v>34204564.619698994</v>
      </c>
      <c r="BO139" s="24">
        <f ca="1">'Trial 7'!BO19</f>
        <v>34193223.590517506</v>
      </c>
      <c r="BP139" s="24">
        <f ca="1">'Trial 7'!BP19</f>
        <v>34181812.398338079</v>
      </c>
      <c r="BQ139" s="24">
        <f ca="1">'Trial 7'!BQ19</f>
        <v>34170361.543864012</v>
      </c>
      <c r="BR139" s="24">
        <f ca="1">'Trial 7'!BR19</f>
        <v>34158881.075118661</v>
      </c>
      <c r="BS139" s="24">
        <f ca="1">'Trial 7'!BS19</f>
        <v>34147212.162231505</v>
      </c>
      <c r="BT139" s="24">
        <f ca="1">'Trial 7'!BT19</f>
        <v>34135503.843165345</v>
      </c>
      <c r="BU139" s="24">
        <f ca="1">'Trial 7'!BU19</f>
        <v>34123654.657732412</v>
      </c>
      <c r="BV139" s="24">
        <f ca="1">'Trial 7'!BV19</f>
        <v>34111798.60892757</v>
      </c>
      <c r="BW139" s="24">
        <f ca="1">'Trial 7'!BW19</f>
        <v>34099861.982987374</v>
      </c>
      <c r="BX139" s="24">
        <f ca="1">'Trial 7'!BX19</f>
        <v>34087855.124820262</v>
      </c>
      <c r="BY139" s="24">
        <f ca="1">'Trial 7'!BY19</f>
        <v>34075802.143662229</v>
      </c>
      <c r="BZ139" s="24">
        <f ca="1">'Trial 7'!BZ19</f>
        <v>34063721.551056124</v>
      </c>
      <c r="CA139" s="25">
        <f ca="1">'Trial 7'!BZ19</f>
        <v>34063721.551056124</v>
      </c>
      <c r="CB139" s="24">
        <f ca="1">'Trial 7'!CB19</f>
        <v>34051582.901168734</v>
      </c>
      <c r="CC139" s="24">
        <f ca="1">'Trial 7'!CC19</f>
        <v>34039345.502234623</v>
      </c>
      <c r="CD139" s="24">
        <f ca="1">'Trial 7'!CD19</f>
        <v>34027083.857938319</v>
      </c>
      <c r="CE139" s="24">
        <f ca="1">'Trial 7'!CE19</f>
        <v>34014848.974367082</v>
      </c>
      <c r="CF139" s="24">
        <f ca="1">'Trial 7'!CF19</f>
        <v>34002554.294565544</v>
      </c>
      <c r="CG139" s="24">
        <f ca="1">'Trial 7'!CG19</f>
        <v>33990242.346393295</v>
      </c>
      <c r="CH139" s="24">
        <f ca="1">'Trial 7'!CH19</f>
        <v>33977979.566198513</v>
      </c>
      <c r="CI139" s="24">
        <f ca="1">'Trial 7'!CI19</f>
        <v>33965726.968432382</v>
      </c>
      <c r="CJ139" s="24">
        <f ca="1">'Trial 7'!CJ19</f>
        <v>33953498.404354572</v>
      </c>
      <c r="CK139" s="24">
        <f ca="1">'Trial 7'!CK19</f>
        <v>33941274.220274687</v>
      </c>
      <c r="CL139" s="24">
        <f ca="1">'Trial 7'!CL19</f>
        <v>33928967.617710553</v>
      </c>
      <c r="CM139" s="24">
        <f ca="1">'Trial 7'!CM19</f>
        <v>33916644.106289275</v>
      </c>
      <c r="CN139" s="25">
        <f ca="1">'Trial 7'!CM19</f>
        <v>33916644.106289275</v>
      </c>
      <c r="CO139" s="24">
        <f ca="1">'Trial 7'!CO19</f>
        <v>33904185.028172903</v>
      </c>
      <c r="CP139" s="24">
        <f ca="1">'Trial 7'!CP19</f>
        <v>33891695.313797012</v>
      </c>
      <c r="CQ139" s="24">
        <f ca="1">'Trial 7'!CQ19</f>
        <v>33879190.082639322</v>
      </c>
      <c r="CR139" s="24">
        <f ca="1">'Trial 7'!CR19</f>
        <v>33866654.133822516</v>
      </c>
      <c r="CS139" s="24">
        <f ca="1">'Trial 7'!CS19</f>
        <v>33854076.772777885</v>
      </c>
      <c r="CT139" s="24">
        <f ca="1">'Trial 7'!CT19</f>
        <v>33841453.109497085</v>
      </c>
      <c r="CU139" s="24">
        <f ca="1">'Trial 7'!CU19</f>
        <v>33828722.342443444</v>
      </c>
      <c r="CV139" s="24">
        <f ca="1">'Trial 7'!CV19</f>
        <v>33816028.607478842</v>
      </c>
      <c r="CW139" s="24">
        <f ca="1">'Trial 7'!CW19</f>
        <v>33803348.404847741</v>
      </c>
      <c r="CX139" s="24">
        <f ca="1">'Trial 7'!CX19</f>
        <v>33790631.049756564</v>
      </c>
      <c r="CY139" s="24">
        <f ca="1">'Trial 7'!CY19</f>
        <v>33777825.268116161</v>
      </c>
      <c r="CZ139" s="24">
        <f ca="1">'Trial 7'!CZ19</f>
        <v>33764937.336793885</v>
      </c>
      <c r="DA139" s="25">
        <f ca="1">'Trial 7'!CZ19</f>
        <v>33764937.336793885</v>
      </c>
      <c r="DB139" s="24">
        <f ca="1">'Trial 7'!DB19</f>
        <v>33752080.753563598</v>
      </c>
      <c r="DC139" s="24">
        <f ca="1">'Trial 7'!DC19</f>
        <v>33739246.707795389</v>
      </c>
      <c r="DD139" s="24">
        <f ca="1">'Trial 7'!DD19</f>
        <v>33726378.509986408</v>
      </c>
      <c r="DE139" s="24">
        <f ca="1">'Trial 7'!DE19</f>
        <v>33713553.671328276</v>
      </c>
      <c r="DF139" s="24">
        <f ca="1">'Trial 7'!DF19</f>
        <v>33700598.684581339</v>
      </c>
      <c r="DG139" s="24">
        <f ca="1">'Trial 7'!DG19</f>
        <v>33687626.048062027</v>
      </c>
      <c r="DH139" s="24">
        <f ca="1">'Trial 7'!DH19</f>
        <v>33674619.096581705</v>
      </c>
      <c r="DI139" s="24">
        <f ca="1">'Trial 7'!DI19</f>
        <v>33661547.145035468</v>
      </c>
      <c r="DJ139" s="24">
        <f ca="1">'Trial 7'!DJ19</f>
        <v>33648363.995975502</v>
      </c>
      <c r="DK139" s="24">
        <f ca="1">'Trial 7'!DK19</f>
        <v>33635083.624792464</v>
      </c>
      <c r="DL139" s="24">
        <f ca="1">'Trial 7'!DL19</f>
        <v>33621753.941789724</v>
      </c>
      <c r="DM139" s="24">
        <f ca="1">'Trial 7'!DM19</f>
        <v>33608422.042811625</v>
      </c>
      <c r="DN139" s="25">
        <f ca="1">'Trial 7'!DM19</f>
        <v>33608422.042811625</v>
      </c>
      <c r="DO139" s="24">
        <f ca="1">'Trial 7'!DO19</f>
        <v>33595136.962468803</v>
      </c>
      <c r="DP139" s="24">
        <f ca="1">'Trial 7'!DP19</f>
        <v>33581806.251183815</v>
      </c>
      <c r="DQ139" s="24">
        <f ca="1">'Trial 7'!DQ19</f>
        <v>33568462.152369432</v>
      </c>
      <c r="DR139" s="24">
        <f ca="1">'Trial 7'!DR19</f>
        <v>33555125.312390678</v>
      </c>
      <c r="DS139" s="24">
        <f ca="1">'Trial 7'!DS19</f>
        <v>33541759.398697417</v>
      </c>
      <c r="DT139" s="24">
        <f ca="1">'Trial 7'!DT19</f>
        <v>33528300.998944428</v>
      </c>
      <c r="DU139" s="24">
        <f ca="1">'Trial 7'!DU19</f>
        <v>33514744.319808275</v>
      </c>
      <c r="DV139" s="24">
        <f ca="1">'Trial 7'!DV19</f>
        <v>33501170.797620531</v>
      </c>
      <c r="DW139" s="24">
        <f ca="1">'Trial 7'!DW19</f>
        <v>33487613.636003524</v>
      </c>
      <c r="DX139" s="24">
        <f ca="1">'Trial 7'!DX19</f>
        <v>33474066.200513668</v>
      </c>
      <c r="DY139" s="24">
        <f ca="1">'Trial 7'!DY19</f>
        <v>33460439.224351011</v>
      </c>
      <c r="DZ139" s="24">
        <f ca="1">'Trial 7'!DZ19</f>
        <v>33446805.488072034</v>
      </c>
      <c r="EA139" s="25">
        <f ca="1">'Trial 7'!DZ19</f>
        <v>33446805.488072034</v>
      </c>
      <c r="EB139" s="24">
        <f ca="1">'Trial 7'!EB19</f>
        <v>33433239.606857259</v>
      </c>
      <c r="EC139" s="24">
        <f ca="1">'Trial 7'!EC19</f>
        <v>33419729.734290138</v>
      </c>
      <c r="ED139" s="24">
        <f ca="1">'Trial 7'!ED19</f>
        <v>33406157.984939616</v>
      </c>
      <c r="EE139" s="24">
        <f ca="1">'Trial 7'!EE19</f>
        <v>33392599.555614635</v>
      </c>
      <c r="EF139" s="24">
        <f ca="1">'Trial 7'!EF19</f>
        <v>33378986.996350799</v>
      </c>
      <c r="EG139" s="24">
        <f ca="1">'Trial 7'!EG19</f>
        <v>33365248.977606419</v>
      </c>
      <c r="EH139" s="24">
        <f ca="1">'Trial 7'!EH19</f>
        <v>33351384.19735444</v>
      </c>
      <c r="EI139" s="24">
        <f ca="1">'Trial 7'!EI19</f>
        <v>33337484.680007972</v>
      </c>
      <c r="EJ139" s="24">
        <f ca="1">'Trial 7'!EJ19</f>
        <v>33323607.071899101</v>
      </c>
      <c r="EK139" s="24">
        <f ca="1">'Trial 7'!EK19</f>
        <v>33309693.475125272</v>
      </c>
      <c r="EL139" s="24">
        <f ca="1">'Trial 7'!EL19</f>
        <v>33295779.686735228</v>
      </c>
      <c r="EM139" s="24">
        <f ca="1">'Trial 7'!EM19</f>
        <v>33281866.805651218</v>
      </c>
      <c r="EN139" s="25">
        <f ca="1">'Trial 7'!EM19</f>
        <v>33281866.805651218</v>
      </c>
    </row>
    <row r="140" spans="1:144" ht="12.75" customHeight="1" x14ac:dyDescent="0.2">
      <c r="A140" s="11" t="str">
        <f>Labels!B103</f>
        <v>Trial 08</v>
      </c>
      <c r="B140" s="24">
        <f>'Trial 8'!B19</f>
        <v>34645298.421926454</v>
      </c>
      <c r="C140" s="24">
        <f>'Trial 8'!C19</f>
        <v>34645298.421926454</v>
      </c>
      <c r="D140" s="24">
        <f ca="1">'Trial 8'!D19</f>
        <v>34644930.055651136</v>
      </c>
      <c r="E140" s="24">
        <f ca="1">'Trial 8'!E19</f>
        <v>34644146.316262595</v>
      </c>
      <c r="F140" s="24">
        <f ca="1">'Trial 8'!F19</f>
        <v>34643030.754606932</v>
      </c>
      <c r="G140" s="24">
        <f ca="1">'Trial 8'!G19</f>
        <v>34641601.841699131</v>
      </c>
      <c r="H140" s="24">
        <f ca="1">'Trial 8'!H19</f>
        <v>34639905.757015921</v>
      </c>
      <c r="I140" s="24">
        <f ca="1">'Trial 8'!I19</f>
        <v>34637879.761995584</v>
      </c>
      <c r="J140" s="24">
        <f ca="1">'Trial 8'!J19</f>
        <v>34635493.110348463</v>
      </c>
      <c r="K140" s="24">
        <f ca="1">'Trial 8'!K19</f>
        <v>34632864.974024199</v>
      </c>
      <c r="L140" s="24">
        <f ca="1">'Trial 8'!L19</f>
        <v>34629909.598335624</v>
      </c>
      <c r="M140" s="24">
        <f ca="1">'Trial 8'!M19</f>
        <v>34626724.982116491</v>
      </c>
      <c r="N140" s="25">
        <f ca="1">'Trial 8'!M19</f>
        <v>34626724.982116491</v>
      </c>
      <c r="O140" s="24">
        <f ca="1">'Trial 8'!O19</f>
        <v>34623227.124651305</v>
      </c>
      <c r="P140" s="24">
        <f ca="1">'Trial 8'!P19</f>
        <v>34619487.527611591</v>
      </c>
      <c r="Q140" s="24">
        <f ca="1">'Trial 8'!Q19</f>
        <v>34615466.955716893</v>
      </c>
      <c r="R140" s="24">
        <f ca="1">'Trial 8'!R19</f>
        <v>34611223.942445591</v>
      </c>
      <c r="S140" s="24">
        <f ca="1">'Trial 8'!S19</f>
        <v>34606781.78170535</v>
      </c>
      <c r="T140" s="24">
        <f ca="1">'Trial 8'!T19</f>
        <v>34602147.562841922</v>
      </c>
      <c r="U140" s="24">
        <f ca="1">'Trial 8'!U19</f>
        <v>34597295.383413069</v>
      </c>
      <c r="V140" s="24">
        <f ca="1">'Trial 8'!V19</f>
        <v>34592194.551363118</v>
      </c>
      <c r="W140" s="24">
        <f ca="1">'Trial 8'!W19</f>
        <v>34586811.409879647</v>
      </c>
      <c r="X140" s="24">
        <f ca="1">'Trial 8'!X19</f>
        <v>34581080.208039112</v>
      </c>
      <c r="Y140" s="24">
        <f ca="1">'Trial 8'!Y19</f>
        <v>34575130.264138341</v>
      </c>
      <c r="Z140" s="24">
        <f ca="1">'Trial 8'!Z19</f>
        <v>34569068.724239416</v>
      </c>
      <c r="AA140" s="25">
        <f ca="1">'Trial 8'!Z19</f>
        <v>34569068.724239416</v>
      </c>
      <c r="AB140" s="24">
        <f ca="1">'Trial 8'!AB19</f>
        <v>34562726.828397132</v>
      </c>
      <c r="AC140" s="24">
        <f ca="1">'Trial 8'!AC19</f>
        <v>34556235.422843367</v>
      </c>
      <c r="AD140" s="24">
        <f ca="1">'Trial 8'!AD19</f>
        <v>34549515.703004502</v>
      </c>
      <c r="AE140" s="24">
        <f ca="1">'Trial 8'!AE19</f>
        <v>34542571.552104697</v>
      </c>
      <c r="AF140" s="24">
        <f ca="1">'Trial 8'!AF19</f>
        <v>34535480.489040516</v>
      </c>
      <c r="AG140" s="24">
        <f ca="1">'Trial 8'!AG19</f>
        <v>34528222.487684876</v>
      </c>
      <c r="AH140" s="24">
        <f ca="1">'Trial 8'!AH19</f>
        <v>34520762.472044706</v>
      </c>
      <c r="AI140" s="24">
        <f ca="1">'Trial 8'!AI19</f>
        <v>34513072.37337783</v>
      </c>
      <c r="AJ140" s="24">
        <f ca="1">'Trial 8'!AJ19</f>
        <v>34505251.4717016</v>
      </c>
      <c r="AK140" s="24">
        <f ca="1">'Trial 8'!AK19</f>
        <v>34497369.904459126</v>
      </c>
      <c r="AL140" s="24">
        <f ca="1">'Trial 8'!AL19</f>
        <v>34489360.670517311</v>
      </c>
      <c r="AM140" s="24">
        <f ca="1">'Trial 8'!AM19</f>
        <v>34481284.991933025</v>
      </c>
      <c r="AN140" s="25">
        <f ca="1">'Trial 8'!AM19</f>
        <v>34481284.991933025</v>
      </c>
      <c r="AO140" s="24">
        <f ca="1">'Trial 8'!AO19</f>
        <v>34472966.413488917</v>
      </c>
      <c r="AP140" s="24">
        <f ca="1">'Trial 8'!AP19</f>
        <v>34464454.639255308</v>
      </c>
      <c r="AQ140" s="24">
        <f ca="1">'Trial 8'!AQ19</f>
        <v>34455865.473906413</v>
      </c>
      <c r="AR140" s="24">
        <f ca="1">'Trial 8'!AR19</f>
        <v>34447112.005261466</v>
      </c>
      <c r="AS140" s="24">
        <f ca="1">'Trial 8'!AS19</f>
        <v>34438183.160828248</v>
      </c>
      <c r="AT140" s="24">
        <f ca="1">'Trial 8'!AT19</f>
        <v>34429216.540933512</v>
      </c>
      <c r="AU140" s="24">
        <f ca="1">'Trial 8'!AU19</f>
        <v>34420071.523999386</v>
      </c>
      <c r="AV140" s="24">
        <f ca="1">'Trial 8'!AV19</f>
        <v>34410726.657086842</v>
      </c>
      <c r="AW140" s="24">
        <f ca="1">'Trial 8'!AW19</f>
        <v>34401181.549005412</v>
      </c>
      <c r="AX140" s="24">
        <f ca="1">'Trial 8'!AX19</f>
        <v>34391579.216638044</v>
      </c>
      <c r="AY140" s="24">
        <f ca="1">'Trial 8'!AY19</f>
        <v>34381893.448430762</v>
      </c>
      <c r="AZ140" s="24">
        <f ca="1">'Trial 8'!AZ19</f>
        <v>34372038.117847875</v>
      </c>
      <c r="BA140" s="25">
        <f ca="1">'Trial 8'!AZ19</f>
        <v>34372038.117847875</v>
      </c>
      <c r="BB140" s="24">
        <f ca="1">'Trial 8'!BB19</f>
        <v>34362041.731381275</v>
      </c>
      <c r="BC140" s="24">
        <f ca="1">'Trial 8'!BC19</f>
        <v>34351928.442051098</v>
      </c>
      <c r="BD140" s="24">
        <f ca="1">'Trial 8'!BD19</f>
        <v>34341685.140410639</v>
      </c>
      <c r="BE140" s="24">
        <f ca="1">'Trial 8'!BE19</f>
        <v>34331327.906490512</v>
      </c>
      <c r="BF140" s="24">
        <f ca="1">'Trial 8'!BF19</f>
        <v>34320903.197418332</v>
      </c>
      <c r="BG140" s="24">
        <f ca="1">'Trial 8'!BG19</f>
        <v>34310266.825733915</v>
      </c>
      <c r="BH140" s="24">
        <f ca="1">'Trial 8'!BH19</f>
        <v>34299589.771924146</v>
      </c>
      <c r="BI140" s="24">
        <f ca="1">'Trial 8'!BI19</f>
        <v>34288810.048140161</v>
      </c>
      <c r="BJ140" s="24">
        <f ca="1">'Trial 8'!BJ19</f>
        <v>34278037.623335555</v>
      </c>
      <c r="BK140" s="24">
        <f ca="1">'Trial 8'!BK19</f>
        <v>34267235.638123721</v>
      </c>
      <c r="BL140" s="24">
        <f ca="1">'Trial 8'!BL19</f>
        <v>34256356.299810782</v>
      </c>
      <c r="BM140" s="24">
        <f ca="1">'Trial 8'!BM19</f>
        <v>34245475.558277726</v>
      </c>
      <c r="BN140" s="25">
        <f ca="1">'Trial 8'!BM19</f>
        <v>34245475.558277726</v>
      </c>
      <c r="BO140" s="24">
        <f ca="1">'Trial 8'!BO19</f>
        <v>34234486.962006286</v>
      </c>
      <c r="BP140" s="24">
        <f ca="1">'Trial 8'!BP19</f>
        <v>34223494.40411821</v>
      </c>
      <c r="BQ140" s="24">
        <f ca="1">'Trial 8'!BQ19</f>
        <v>34212372.051313743</v>
      </c>
      <c r="BR140" s="24">
        <f ca="1">'Trial 8'!BR19</f>
        <v>34201275.623877488</v>
      </c>
      <c r="BS140" s="24">
        <f ca="1">'Trial 8'!BS19</f>
        <v>34190031.534740113</v>
      </c>
      <c r="BT140" s="24">
        <f ca="1">'Trial 8'!BT19</f>
        <v>34178600.488999926</v>
      </c>
      <c r="BU140" s="24">
        <f ca="1">'Trial 8'!BU19</f>
        <v>34167016.290980898</v>
      </c>
      <c r="BV140" s="24">
        <f ca="1">'Trial 8'!BV19</f>
        <v>34155397.816481553</v>
      </c>
      <c r="BW140" s="24">
        <f ca="1">'Trial 8'!BW19</f>
        <v>34143730.300821953</v>
      </c>
      <c r="BX140" s="24">
        <f ca="1">'Trial 8'!BX19</f>
        <v>34132029.872677773</v>
      </c>
      <c r="BY140" s="24">
        <f ca="1">'Trial 8'!BY19</f>
        <v>34120278.495370738</v>
      </c>
      <c r="BZ140" s="24">
        <f ca="1">'Trial 8'!BZ19</f>
        <v>34108496.155048698</v>
      </c>
      <c r="CA140" s="25">
        <f ca="1">'Trial 8'!BZ19</f>
        <v>34108496.155048698</v>
      </c>
      <c r="CB140" s="24">
        <f ca="1">'Trial 8'!CB19</f>
        <v>34096682.01198066</v>
      </c>
      <c r="CC140" s="24">
        <f ca="1">'Trial 8'!CC19</f>
        <v>34084905.054189228</v>
      </c>
      <c r="CD140" s="24">
        <f ca="1">'Trial 8'!CD19</f>
        <v>34073063.197799236</v>
      </c>
      <c r="CE140" s="24">
        <f ca="1">'Trial 8'!CE19</f>
        <v>34061121.233653858</v>
      </c>
      <c r="CF140" s="24">
        <f ca="1">'Trial 8'!CF19</f>
        <v>34049081.325815134</v>
      </c>
      <c r="CG140" s="24">
        <f ca="1">'Trial 8'!CG19</f>
        <v>34036996.032983787</v>
      </c>
      <c r="CH140" s="24">
        <f ca="1">'Trial 8'!CH19</f>
        <v>34024743.849047862</v>
      </c>
      <c r="CI140" s="24">
        <f ca="1">'Trial 8'!CI19</f>
        <v>34012325.956906229</v>
      </c>
      <c r="CJ140" s="24">
        <f ca="1">'Trial 8'!CJ19</f>
        <v>33999878.190014027</v>
      </c>
      <c r="CK140" s="24">
        <f ca="1">'Trial 8'!CK19</f>
        <v>33987308.748972446</v>
      </c>
      <c r="CL140" s="24">
        <f ca="1">'Trial 8'!CL19</f>
        <v>33974709.105414666</v>
      </c>
      <c r="CM140" s="24">
        <f ca="1">'Trial 8'!CM19</f>
        <v>33962063.268952601</v>
      </c>
      <c r="CN140" s="25">
        <f ca="1">'Trial 8'!CM19</f>
        <v>33962063.268952601</v>
      </c>
      <c r="CO140" s="24">
        <f ca="1">'Trial 8'!CO19</f>
        <v>33949281.70792751</v>
      </c>
      <c r="CP140" s="24">
        <f ca="1">'Trial 8'!CP19</f>
        <v>33936392.746378452</v>
      </c>
      <c r="CQ140" s="24">
        <f ca="1">'Trial 8'!CQ19</f>
        <v>33923450.69448591</v>
      </c>
      <c r="CR140" s="24">
        <f ca="1">'Trial 8'!CR19</f>
        <v>33910538.878078841</v>
      </c>
      <c r="CS140" s="24">
        <f ca="1">'Trial 8'!CS19</f>
        <v>33897523.067808554</v>
      </c>
      <c r="CT140" s="24">
        <f ca="1">'Trial 8'!CT19</f>
        <v>33884385.310385376</v>
      </c>
      <c r="CU140" s="24">
        <f ca="1">'Trial 8'!CU19</f>
        <v>33871212.596301533</v>
      </c>
      <c r="CV140" s="24">
        <f ca="1">'Trial 8'!CV19</f>
        <v>33858026.057483837</v>
      </c>
      <c r="CW140" s="24">
        <f ca="1">'Trial 8'!CW19</f>
        <v>33844724.432496451</v>
      </c>
      <c r="CX140" s="24">
        <f ca="1">'Trial 8'!CX19</f>
        <v>33831375.189860061</v>
      </c>
      <c r="CY140" s="24">
        <f ca="1">'Trial 8'!CY19</f>
        <v>33818067.278998472</v>
      </c>
      <c r="CZ140" s="24">
        <f ca="1">'Trial 8'!CZ19</f>
        <v>33804696.408372752</v>
      </c>
      <c r="DA140" s="25">
        <f ca="1">'Trial 8'!CZ19</f>
        <v>33804696.408372752</v>
      </c>
      <c r="DB140" s="24">
        <f ca="1">'Trial 8'!DB19</f>
        <v>33791265.493151553</v>
      </c>
      <c r="DC140" s="24">
        <f ca="1">'Trial 8'!DC19</f>
        <v>33777753.92941162</v>
      </c>
      <c r="DD140" s="24">
        <f ca="1">'Trial 8'!DD19</f>
        <v>33764178.046935305</v>
      </c>
      <c r="DE140" s="24">
        <f ca="1">'Trial 8'!DE19</f>
        <v>33750552.338480234</v>
      </c>
      <c r="DF140" s="24">
        <f ca="1">'Trial 8'!DF19</f>
        <v>33736876.183109045</v>
      </c>
      <c r="DG140" s="24">
        <f ca="1">'Trial 8'!DG19</f>
        <v>33723244.264411345</v>
      </c>
      <c r="DH140" s="24">
        <f ca="1">'Trial 8'!DH19</f>
        <v>33709513.273545094</v>
      </c>
      <c r="DI140" s="24">
        <f ca="1">'Trial 8'!DI19</f>
        <v>33695677.307834424</v>
      </c>
      <c r="DJ140" s="24">
        <f ca="1">'Trial 8'!DJ19</f>
        <v>33681857.815473348</v>
      </c>
      <c r="DK140" s="24">
        <f ca="1">'Trial 8'!DK19</f>
        <v>33667912.381369054</v>
      </c>
      <c r="DL140" s="24">
        <f ca="1">'Trial 8'!DL19</f>
        <v>33654013.172223523</v>
      </c>
      <c r="DM140" s="24">
        <f ca="1">'Trial 8'!DM19</f>
        <v>33640171.140569374</v>
      </c>
      <c r="DN140" s="25">
        <f ca="1">'Trial 8'!DM19</f>
        <v>33640171.140569374</v>
      </c>
      <c r="DO140" s="24">
        <f ca="1">'Trial 8'!DO19</f>
        <v>33626235.322861962</v>
      </c>
      <c r="DP140" s="24">
        <f ca="1">'Trial 8'!DP19</f>
        <v>33612378.24085357</v>
      </c>
      <c r="DQ140" s="24">
        <f ca="1">'Trial 8'!DQ19</f>
        <v>33598594.939961694</v>
      </c>
      <c r="DR140" s="24">
        <f ca="1">'Trial 8'!DR19</f>
        <v>33584811.300455742</v>
      </c>
      <c r="DS140" s="24">
        <f ca="1">'Trial 8'!DS19</f>
        <v>33571022.264514484</v>
      </c>
      <c r="DT140" s="24">
        <f ca="1">'Trial 8'!DT19</f>
        <v>33557140.690130912</v>
      </c>
      <c r="DU140" s="24">
        <f ca="1">'Trial 8'!DU19</f>
        <v>33543241.995665748</v>
      </c>
      <c r="DV140" s="24">
        <f ca="1">'Trial 8'!DV19</f>
        <v>33529365.878445804</v>
      </c>
      <c r="DW140" s="24">
        <f ca="1">'Trial 8'!DW19</f>
        <v>33515451.82043374</v>
      </c>
      <c r="DX140" s="24">
        <f ca="1">'Trial 8'!DX19</f>
        <v>33501562.108402073</v>
      </c>
      <c r="DY140" s="24">
        <f ca="1">'Trial 8'!DY19</f>
        <v>33487625.128420394</v>
      </c>
      <c r="DZ140" s="24">
        <f ca="1">'Trial 8'!DZ19</f>
        <v>33473750.808403287</v>
      </c>
      <c r="EA140" s="25">
        <f ca="1">'Trial 8'!DZ19</f>
        <v>33473750.808403287</v>
      </c>
      <c r="EB140" s="24">
        <f ca="1">'Trial 8'!EB19</f>
        <v>33459825.445683986</v>
      </c>
      <c r="EC140" s="24">
        <f ca="1">'Trial 8'!EC19</f>
        <v>33445794.619776327</v>
      </c>
      <c r="ED140" s="24">
        <f ca="1">'Trial 8'!ED19</f>
        <v>33431783.145121228</v>
      </c>
      <c r="EE140" s="24">
        <f ca="1">'Trial 8'!EE19</f>
        <v>33417762.842319604</v>
      </c>
      <c r="EF140" s="24">
        <f ca="1">'Trial 8'!EF19</f>
        <v>33403691.421617888</v>
      </c>
      <c r="EG140" s="24">
        <f ca="1">'Trial 8'!EG19</f>
        <v>33389621.192729898</v>
      </c>
      <c r="EH140" s="24">
        <f ca="1">'Trial 8'!EH19</f>
        <v>33375546.433520809</v>
      </c>
      <c r="EI140" s="24">
        <f ca="1">'Trial 8'!EI19</f>
        <v>33361513.985616356</v>
      </c>
      <c r="EJ140" s="24">
        <f ca="1">'Trial 8'!EJ19</f>
        <v>33347571.506792635</v>
      </c>
      <c r="EK140" s="24">
        <f ca="1">'Trial 8'!EK19</f>
        <v>33333611.873369861</v>
      </c>
      <c r="EL140" s="24">
        <f ca="1">'Trial 8'!EL19</f>
        <v>33319703.599669065</v>
      </c>
      <c r="EM140" s="24">
        <f ca="1">'Trial 8'!EM19</f>
        <v>33305809.735273883</v>
      </c>
      <c r="EN140" s="25">
        <f ca="1">'Trial 8'!EM19</f>
        <v>33305809.735273883</v>
      </c>
    </row>
    <row r="141" spans="1:144" ht="12.75" customHeight="1" x14ac:dyDescent="0.2">
      <c r="A141" s="5" t="str">
        <f>Labels!C95</f>
        <v>Total</v>
      </c>
      <c r="B141" s="48">
        <f>SUM('Trial 1'!B19,'Trial 2'!B19,'Trial 3'!B19,'Trial 4'!B19,'Trial 5'!B19,'Trial 6'!B19,'Trial 7'!B19,'Trial 8'!B19)</f>
        <v>277162387.37541157</v>
      </c>
      <c r="C141" s="48">
        <f>SUM('Trial 1'!C19,'Trial 2'!C19,'Trial 3'!C19,'Trial 4'!C19,'Trial 5'!C19,'Trial 6'!C19,'Trial 7'!C19,'Trial 8'!C19)</f>
        <v>277162387.37541157</v>
      </c>
      <c r="D141" s="48">
        <f ca="1">SUM('Trial 1'!D19,'Trial 2'!D19,'Trial 3'!D19,'Trial 4'!D19,'Trial 5'!D19,'Trial 6'!D19,'Trial 7'!D19,'Trial 8'!D19)</f>
        <v>277158893.59593534</v>
      </c>
      <c r="E141" s="48">
        <f ca="1">SUM('Trial 1'!E19,'Trial 2'!E19,'Trial 3'!E19,'Trial 4'!E19,'Trial 5'!E19,'Trial 6'!E19,'Trial 7'!E19,'Trial 8'!E19)</f>
        <v>277152191.44051784</v>
      </c>
      <c r="F141" s="48">
        <f ca="1">SUM('Trial 1'!F19,'Trial 2'!F19,'Trial 3'!F19,'Trial 4'!F19,'Trial 5'!F19,'Trial 6'!F19,'Trial 7'!F19,'Trial 8'!F19)</f>
        <v>277142680.87356889</v>
      </c>
      <c r="G141" s="48">
        <f ca="1">SUM('Trial 1'!G19,'Trial 2'!G19,'Trial 3'!G19,'Trial 4'!G19,'Trial 5'!G19,'Trial 6'!G19,'Trial 7'!G19,'Trial 8'!G19)</f>
        <v>277130014.74162143</v>
      </c>
      <c r="H141" s="48">
        <f ca="1">SUM('Trial 1'!H19,'Trial 2'!H19,'Trial 3'!H19,'Trial 4'!H19,'Trial 5'!H19,'Trial 6'!H19,'Trial 7'!H19,'Trial 8'!H19)</f>
        <v>277114706.70468301</v>
      </c>
      <c r="I141" s="48">
        <f ca="1">SUM('Trial 1'!I19,'Trial 2'!I19,'Trial 3'!I19,'Trial 4'!I19,'Trial 5'!I19,'Trial 6'!I19,'Trial 7'!I19,'Trial 8'!I19)</f>
        <v>277096502.03855765</v>
      </c>
      <c r="J141" s="48">
        <f ca="1">SUM('Trial 1'!J19,'Trial 2'!J19,'Trial 3'!J19,'Trial 4'!J19,'Trial 5'!J19,'Trial 6'!J19,'Trial 7'!J19,'Trial 8'!J19)</f>
        <v>277075408.55615324</v>
      </c>
      <c r="K141" s="48">
        <f ca="1">SUM('Trial 1'!K19,'Trial 2'!K19,'Trial 3'!K19,'Trial 4'!K19,'Trial 5'!K19,'Trial 6'!K19,'Trial 7'!K19,'Trial 8'!K19)</f>
        <v>277051925.99815857</v>
      </c>
      <c r="L141" s="48">
        <f ca="1">SUM('Trial 1'!L19,'Trial 2'!L19,'Trial 3'!L19,'Trial 4'!L19,'Trial 5'!L19,'Trial 6'!L19,'Trial 7'!L19,'Trial 8'!L19)</f>
        <v>277025973.32649112</v>
      </c>
      <c r="M141" s="48">
        <f ca="1">SUM('Trial 1'!M19,'Trial 2'!M19,'Trial 3'!M19,'Trial 4'!M19,'Trial 5'!M19,'Trial 6'!M19,'Trial 7'!M19,'Trial 8'!M19)</f>
        <v>276997828.05427432</v>
      </c>
      <c r="N141" s="49">
        <f ca="1">M141</f>
        <v>276997828.05427432</v>
      </c>
      <c r="O141" s="48">
        <f ca="1">SUM('Trial 1'!O19,'Trial 2'!O19,'Trial 3'!O19,'Trial 4'!O19,'Trial 5'!O19,'Trial 6'!O19,'Trial 7'!O19,'Trial 8'!O19)</f>
        <v>276967240.7282595</v>
      </c>
      <c r="P141" s="48">
        <f ca="1">SUM('Trial 1'!P19,'Trial 2'!P19,'Trial 3'!P19,'Trial 4'!P19,'Trial 5'!P19,'Trial 6'!P19,'Trial 7'!P19,'Trial 8'!P19)</f>
        <v>276934310.39301705</v>
      </c>
      <c r="Q141" s="48">
        <f ca="1">SUM('Trial 1'!Q19,'Trial 2'!Q19,'Trial 3'!Q19,'Trial 4'!Q19,'Trial 5'!Q19,'Trial 6'!Q19,'Trial 7'!Q19,'Trial 8'!Q19)</f>
        <v>276899237.71594101</v>
      </c>
      <c r="R141" s="48">
        <f ca="1">SUM('Trial 1'!R19,'Trial 2'!R19,'Trial 3'!R19,'Trial 4'!R19,'Trial 5'!R19,'Trial 6'!R19,'Trial 7'!R19,'Trial 8'!R19)</f>
        <v>276861937.85224986</v>
      </c>
      <c r="S141" s="48">
        <f ca="1">SUM('Trial 1'!S19,'Trial 2'!S19,'Trial 3'!S19,'Trial 4'!S19,'Trial 5'!S19,'Trial 6'!S19,'Trial 7'!S19,'Trial 8'!S19)</f>
        <v>276822471.63762176</v>
      </c>
      <c r="T141" s="48">
        <f ca="1">SUM('Trial 1'!T19,'Trial 2'!T19,'Trial 3'!T19,'Trial 4'!T19,'Trial 5'!T19,'Trial 6'!T19,'Trial 7'!T19,'Trial 8'!T19)</f>
        <v>276780878.39963174</v>
      </c>
      <c r="U141" s="48">
        <f ca="1">SUM('Trial 1'!U19,'Trial 2'!U19,'Trial 3'!U19,'Trial 4'!U19,'Trial 5'!U19,'Trial 6'!U19,'Trial 7'!U19,'Trial 8'!U19)</f>
        <v>276737285.09358501</v>
      </c>
      <c r="V141" s="48">
        <f ca="1">SUM('Trial 1'!V19,'Trial 2'!V19,'Trial 3'!V19,'Trial 4'!V19,'Trial 5'!V19,'Trial 6'!V19,'Trial 7'!V19,'Trial 8'!V19)</f>
        <v>276691798.00053298</v>
      </c>
      <c r="W141" s="48">
        <f ca="1">SUM('Trial 1'!W19,'Trial 2'!W19,'Trial 3'!W19,'Trial 4'!W19,'Trial 5'!W19,'Trial 6'!W19,'Trial 7'!W19,'Trial 8'!W19)</f>
        <v>276644404.19392014</v>
      </c>
      <c r="X141" s="48">
        <f ca="1">SUM('Trial 1'!X19,'Trial 2'!X19,'Trial 3'!X19,'Trial 4'!X19,'Trial 5'!X19,'Trial 6'!X19,'Trial 7'!X19,'Trial 8'!X19)</f>
        <v>276594981.8876456</v>
      </c>
      <c r="Y141" s="48">
        <f ca="1">SUM('Trial 1'!Y19,'Trial 2'!Y19,'Trial 3'!Y19,'Trial 4'!Y19,'Trial 5'!Y19,'Trial 6'!Y19,'Trial 7'!Y19,'Trial 8'!Y19)</f>
        <v>276543875.54775453</v>
      </c>
      <c r="Z141" s="48">
        <f ca="1">SUM('Trial 1'!Z19,'Trial 2'!Z19,'Trial 3'!Z19,'Trial 4'!Z19,'Trial 5'!Z19,'Trial 6'!Z19,'Trial 7'!Z19,'Trial 8'!Z19)</f>
        <v>276491291.56433052</v>
      </c>
      <c r="AA141" s="49">
        <f ca="1">Z141</f>
        <v>276491291.56433052</v>
      </c>
      <c r="AB141" s="48">
        <f ca="1">SUM('Trial 1'!AB19,'Trial 2'!AB19,'Trial 3'!AB19,'Trial 4'!AB19,'Trial 5'!AB19,'Trial 6'!AB19,'Trial 7'!AB19,'Trial 8'!AB19)</f>
        <v>276437003.604671</v>
      </c>
      <c r="AC141" s="48">
        <f ca="1">SUM('Trial 1'!AC19,'Trial 2'!AC19,'Trial 3'!AC19,'Trial 4'!AC19,'Trial 5'!AC19,'Trial 6'!AC19,'Trial 7'!AC19,'Trial 8'!AC19)</f>
        <v>276381093.81874073</v>
      </c>
      <c r="AD141" s="48">
        <f ca="1">SUM('Trial 1'!AD19,'Trial 2'!AD19,'Trial 3'!AD19,'Trial 4'!AD19,'Trial 5'!AD19,'Trial 6'!AD19,'Trial 7'!AD19,'Trial 8'!AD19)</f>
        <v>276323624.73076403</v>
      </c>
      <c r="AE141" s="48">
        <f ca="1">SUM('Trial 1'!AE19,'Trial 2'!AE19,'Trial 3'!AE19,'Trial 4'!AE19,'Trial 5'!AE19,'Trial 6'!AE19,'Trial 7'!AE19,'Trial 8'!AE19)</f>
        <v>276264509.23582971</v>
      </c>
      <c r="AF141" s="48">
        <f ca="1">SUM('Trial 1'!AF19,'Trial 2'!AF19,'Trial 3'!AF19,'Trial 4'!AF19,'Trial 5'!AF19,'Trial 6'!AF19,'Trial 7'!AF19,'Trial 8'!AF19)</f>
        <v>276203899.58397901</v>
      </c>
      <c r="AG141" s="48">
        <f ca="1">SUM('Trial 1'!AG19,'Trial 2'!AG19,'Trial 3'!AG19,'Trial 4'!AG19,'Trial 5'!AG19,'Trial 6'!AG19,'Trial 7'!AG19,'Trial 8'!AG19)</f>
        <v>276141603.87598503</v>
      </c>
      <c r="AH141" s="48">
        <f ca="1">SUM('Trial 1'!AH19,'Trial 2'!AH19,'Trial 3'!AH19,'Trial 4'!AH19,'Trial 5'!AH19,'Trial 6'!AH19,'Trial 7'!AH19,'Trial 8'!AH19)</f>
        <v>276078148.49548775</v>
      </c>
      <c r="AI141" s="48">
        <f ca="1">SUM('Trial 1'!AI19,'Trial 2'!AI19,'Trial 3'!AI19,'Trial 4'!AI19,'Trial 5'!AI19,'Trial 6'!AI19,'Trial 7'!AI19,'Trial 8'!AI19)</f>
        <v>276013262.24548578</v>
      </c>
      <c r="AJ141" s="48">
        <f ca="1">SUM('Trial 1'!AJ19,'Trial 2'!AJ19,'Trial 3'!AJ19,'Trial 4'!AJ19,'Trial 5'!AJ19,'Trial 6'!AJ19,'Trial 7'!AJ19,'Trial 8'!AJ19)</f>
        <v>275947330.45381123</v>
      </c>
      <c r="AK141" s="48">
        <f ca="1">SUM('Trial 1'!AK19,'Trial 2'!AK19,'Trial 3'!AK19,'Trial 4'!AK19,'Trial 5'!AK19,'Trial 6'!AK19,'Trial 7'!AK19,'Trial 8'!AK19)</f>
        <v>275880322.89297593</v>
      </c>
      <c r="AL141" s="48">
        <f ca="1">SUM('Trial 1'!AL19,'Trial 2'!AL19,'Trial 3'!AL19,'Trial 4'!AL19,'Trial 5'!AL19,'Trial 6'!AL19,'Trial 7'!AL19,'Trial 8'!AL19)</f>
        <v>275811891.50814116</v>
      </c>
      <c r="AM141" s="48">
        <f ca="1">SUM('Trial 1'!AM19,'Trial 2'!AM19,'Trial 3'!AM19,'Trial 4'!AM19,'Trial 5'!AM19,'Trial 6'!AM19,'Trial 7'!AM19,'Trial 8'!AM19)</f>
        <v>275742215.89477289</v>
      </c>
      <c r="AN141" s="49">
        <f ca="1">AM141</f>
        <v>275742215.89477289</v>
      </c>
      <c r="AO141" s="48">
        <f ca="1">SUM('Trial 1'!AO19,'Trial 2'!AO19,'Trial 3'!AO19,'Trial 4'!AO19,'Trial 5'!AO19,'Trial 6'!AO19,'Trial 7'!AO19,'Trial 8'!AO19)</f>
        <v>275671313.59338063</v>
      </c>
      <c r="AP141" s="48">
        <f ca="1">SUM('Trial 1'!AP19,'Trial 2'!AP19,'Trial 3'!AP19,'Trial 4'!AP19,'Trial 5'!AP19,'Trial 6'!AP19,'Trial 7'!AP19,'Trial 8'!AP19)</f>
        <v>275599215.10999966</v>
      </c>
      <c r="AQ141" s="48">
        <f ca="1">SUM('Trial 1'!AQ19,'Trial 2'!AQ19,'Trial 3'!AQ19,'Trial 4'!AQ19,'Trial 5'!AQ19,'Trial 6'!AQ19,'Trial 7'!AQ19,'Trial 8'!AQ19)</f>
        <v>275526032.30761701</v>
      </c>
      <c r="AR141" s="48">
        <f ca="1">SUM('Trial 1'!AR19,'Trial 2'!AR19,'Trial 3'!AR19,'Trial 4'!AR19,'Trial 5'!AR19,'Trial 6'!AR19,'Trial 7'!AR19,'Trial 8'!AR19)</f>
        <v>275451794.24073613</v>
      </c>
      <c r="AS141" s="48">
        <f ca="1">SUM('Trial 1'!AS19,'Trial 2'!AS19,'Trial 3'!AS19,'Trial 4'!AS19,'Trial 5'!AS19,'Trial 6'!AS19,'Trial 7'!AS19,'Trial 8'!AS19)</f>
        <v>275376736.20295686</v>
      </c>
      <c r="AT141" s="48">
        <f ca="1">SUM('Trial 1'!AT19,'Trial 2'!AT19,'Trial 3'!AT19,'Trial 4'!AT19,'Trial 5'!AT19,'Trial 6'!AT19,'Trial 7'!AT19,'Trial 8'!AT19)</f>
        <v>275300557.67308462</v>
      </c>
      <c r="AU141" s="48">
        <f ca="1">SUM('Trial 1'!AU19,'Trial 2'!AU19,'Trial 3'!AU19,'Trial 4'!AU19,'Trial 5'!AU19,'Trial 6'!AU19,'Trial 7'!AU19,'Trial 8'!AU19)</f>
        <v>275223315.67321873</v>
      </c>
      <c r="AV141" s="48">
        <f ca="1">SUM('Trial 1'!AV19,'Trial 2'!AV19,'Trial 3'!AV19,'Trial 4'!AV19,'Trial 5'!AV19,'Trial 6'!AV19,'Trial 7'!AV19,'Trial 8'!AV19)</f>
        <v>275144888.3561213</v>
      </c>
      <c r="AW141" s="48">
        <f ca="1">SUM('Trial 1'!AW19,'Trial 2'!AW19,'Trial 3'!AW19,'Trial 4'!AW19,'Trial 5'!AW19,'Trial 6'!AW19,'Trial 7'!AW19,'Trial 8'!AW19)</f>
        <v>275065422.76291674</v>
      </c>
      <c r="AX141" s="48">
        <f ca="1">SUM('Trial 1'!AX19,'Trial 2'!AX19,'Trial 3'!AX19,'Trial 4'!AX19,'Trial 5'!AX19,'Trial 6'!AX19,'Trial 7'!AX19,'Trial 8'!AX19)</f>
        <v>274985218.15392274</v>
      </c>
      <c r="AY141" s="48">
        <f ca="1">SUM('Trial 1'!AY19,'Trial 2'!AY19,'Trial 3'!AY19,'Trial 4'!AY19,'Trial 5'!AY19,'Trial 6'!AY19,'Trial 7'!AY19,'Trial 8'!AY19)</f>
        <v>274904271.32332748</v>
      </c>
      <c r="AZ141" s="48">
        <f ca="1">SUM('Trial 1'!AZ19,'Trial 2'!AZ19,'Trial 3'!AZ19,'Trial 4'!AZ19,'Trial 5'!AZ19,'Trial 6'!AZ19,'Trial 7'!AZ19,'Trial 8'!AZ19)</f>
        <v>274822581.55122238</v>
      </c>
      <c r="BA141" s="49">
        <f ca="1">AZ141</f>
        <v>274822581.55122238</v>
      </c>
      <c r="BB141" s="48">
        <f ca="1">SUM('Trial 1'!BB19,'Trial 2'!BB19,'Trial 3'!BB19,'Trial 4'!BB19,'Trial 5'!BB19,'Trial 6'!BB19,'Trial 7'!BB19,'Trial 8'!BB19)</f>
        <v>274739916.28486574</v>
      </c>
      <c r="BC141" s="48">
        <f ca="1">SUM('Trial 1'!BC19,'Trial 2'!BC19,'Trial 3'!BC19,'Trial 4'!BC19,'Trial 5'!BC19,'Trial 6'!BC19,'Trial 7'!BC19,'Trial 8'!BC19)</f>
        <v>274656453.06459951</v>
      </c>
      <c r="BD141" s="48">
        <f ca="1">SUM('Trial 1'!BD19,'Trial 2'!BD19,'Trial 3'!BD19,'Trial 4'!BD19,'Trial 5'!BD19,'Trial 6'!BD19,'Trial 7'!BD19,'Trial 8'!BD19)</f>
        <v>274572102.10788071</v>
      </c>
      <c r="BE141" s="48">
        <f ca="1">SUM('Trial 1'!BE19,'Trial 2'!BE19,'Trial 3'!BE19,'Trial 4'!BE19,'Trial 5'!BE19,'Trial 6'!BE19,'Trial 7'!BE19,'Trial 8'!BE19)</f>
        <v>274487207.1236127</v>
      </c>
      <c r="BF141" s="48">
        <f ca="1">SUM('Trial 1'!BF19,'Trial 2'!BF19,'Trial 3'!BF19,'Trial 4'!BF19,'Trial 5'!BF19,'Trial 6'!BF19,'Trial 7'!BF19,'Trial 8'!BF19)</f>
        <v>274401536.55153871</v>
      </c>
      <c r="BG141" s="48">
        <f ca="1">SUM('Trial 1'!BG19,'Trial 2'!BG19,'Trial 3'!BG19,'Trial 4'!BG19,'Trial 5'!BG19,'Trial 6'!BG19,'Trial 7'!BG19,'Trial 8'!BG19)</f>
        <v>274314874.80490071</v>
      </c>
      <c r="BH141" s="48">
        <f ca="1">SUM('Trial 1'!BH19,'Trial 2'!BH19,'Trial 3'!BH19,'Trial 4'!BH19,'Trial 5'!BH19,'Trial 6'!BH19,'Trial 7'!BH19,'Trial 8'!BH19)</f>
        <v>274227373.64533448</v>
      </c>
      <c r="BI141" s="48">
        <f ca="1">SUM('Trial 1'!BI19,'Trial 2'!BI19,'Trial 3'!BI19,'Trial 4'!BI19,'Trial 5'!BI19,'Trial 6'!BI19,'Trial 7'!BI19,'Trial 8'!BI19)</f>
        <v>274139248.73789877</v>
      </c>
      <c r="BJ141" s="48">
        <f ca="1">SUM('Trial 1'!BJ19,'Trial 2'!BJ19,'Trial 3'!BJ19,'Trial 4'!BJ19,'Trial 5'!BJ19,'Trial 6'!BJ19,'Trial 7'!BJ19,'Trial 8'!BJ19)</f>
        <v>274050486.7853744</v>
      </c>
      <c r="BK141" s="48">
        <f ca="1">SUM('Trial 1'!BK19,'Trial 2'!BK19,'Trial 3'!BK19,'Trial 4'!BK19,'Trial 5'!BK19,'Trial 6'!BK19,'Trial 7'!BK19,'Trial 8'!BK19)</f>
        <v>273960933.56067264</v>
      </c>
      <c r="BL141" s="48">
        <f ca="1">SUM('Trial 1'!BL19,'Trial 2'!BL19,'Trial 3'!BL19,'Trial 4'!BL19,'Trial 5'!BL19,'Trial 6'!BL19,'Trial 7'!BL19,'Trial 8'!BL19)</f>
        <v>273870905.54750323</v>
      </c>
      <c r="BM141" s="48">
        <f ca="1">SUM('Trial 1'!BM19,'Trial 2'!BM19,'Trial 3'!BM19,'Trial 4'!BM19,'Trial 5'!BM19,'Trial 6'!BM19,'Trial 7'!BM19,'Trial 8'!BM19)</f>
        <v>273780425.43296015</v>
      </c>
      <c r="BN141" s="49">
        <f ca="1">BM141</f>
        <v>273780425.43296015</v>
      </c>
      <c r="BO141" s="48">
        <f ca="1">SUM('Trial 1'!BO19,'Trial 2'!BO19,'Trial 3'!BO19,'Trial 4'!BO19,'Trial 5'!BO19,'Trial 6'!BO19,'Trial 7'!BO19,'Trial 8'!BO19)</f>
        <v>273689131.91230053</v>
      </c>
      <c r="BP141" s="48">
        <f ca="1">SUM('Trial 1'!BP19,'Trial 2'!BP19,'Trial 3'!BP19,'Trial 4'!BP19,'Trial 5'!BP19,'Trial 6'!BP19,'Trial 7'!BP19,'Trial 8'!BP19)</f>
        <v>273597309.11653972</v>
      </c>
      <c r="BQ141" s="48">
        <f ca="1">SUM('Trial 1'!BQ19,'Trial 2'!BQ19,'Trial 3'!BQ19,'Trial 4'!BQ19,'Trial 5'!BQ19,'Trial 6'!BQ19,'Trial 7'!BQ19,'Trial 8'!BQ19)</f>
        <v>273505075.97456646</v>
      </c>
      <c r="BR141" s="48">
        <f ca="1">SUM('Trial 1'!BR19,'Trial 2'!BR19,'Trial 3'!BR19,'Trial 4'!BR19,'Trial 5'!BR19,'Trial 6'!BR19,'Trial 7'!BR19,'Trial 8'!BR19)</f>
        <v>273412448.33682561</v>
      </c>
      <c r="BS141" s="48">
        <f ca="1">SUM('Trial 1'!BS19,'Trial 2'!BS19,'Trial 3'!BS19,'Trial 4'!BS19,'Trial 5'!BS19,'Trial 6'!BS19,'Trial 7'!BS19,'Trial 8'!BS19)</f>
        <v>273319024.29088163</v>
      </c>
      <c r="BT141" s="48">
        <f ca="1">SUM('Trial 1'!BT19,'Trial 2'!BT19,'Trial 3'!BT19,'Trial 4'!BT19,'Trial 5'!BT19,'Trial 6'!BT19,'Trial 7'!BT19,'Trial 8'!BT19)</f>
        <v>273224983.06994516</v>
      </c>
      <c r="BU141" s="48">
        <f ca="1">SUM('Trial 1'!BU19,'Trial 2'!BU19,'Trial 3'!BU19,'Trial 4'!BU19,'Trial 5'!BU19,'Trial 6'!BU19,'Trial 7'!BU19,'Trial 8'!BU19)</f>
        <v>273130167.55744356</v>
      </c>
      <c r="BV141" s="48">
        <f ca="1">SUM('Trial 1'!BV19,'Trial 2'!BV19,'Trial 3'!BV19,'Trial 4'!BV19,'Trial 5'!BV19,'Trial 6'!BV19,'Trial 7'!BV19,'Trial 8'!BV19)</f>
        <v>273034942.44314414</v>
      </c>
      <c r="BW141" s="48">
        <f ca="1">SUM('Trial 1'!BW19,'Trial 2'!BW19,'Trial 3'!BW19,'Trial 4'!BW19,'Trial 5'!BW19,'Trial 6'!BW19,'Trial 7'!BW19,'Trial 8'!BW19)</f>
        <v>272939036.1014213</v>
      </c>
      <c r="BX141" s="48">
        <f ca="1">SUM('Trial 1'!BX19,'Trial 2'!BX19,'Trial 3'!BX19,'Trial 4'!BX19,'Trial 5'!BX19,'Trial 6'!BX19,'Trial 7'!BX19,'Trial 8'!BX19)</f>
        <v>272842455.30752468</v>
      </c>
      <c r="BY141" s="48">
        <f ca="1">SUM('Trial 1'!BY19,'Trial 2'!BY19,'Trial 3'!BY19,'Trial 4'!BY19,'Trial 5'!BY19,'Trial 6'!BY19,'Trial 7'!BY19,'Trial 8'!BY19)</f>
        <v>272745356.74699199</v>
      </c>
      <c r="BZ141" s="48">
        <f ca="1">SUM('Trial 1'!BZ19,'Trial 2'!BZ19,'Trial 3'!BZ19,'Trial 4'!BZ19,'Trial 5'!BZ19,'Trial 6'!BZ19,'Trial 7'!BZ19,'Trial 8'!BZ19)</f>
        <v>272647705.7563414</v>
      </c>
      <c r="CA141" s="49">
        <f ca="1">BZ141</f>
        <v>272647705.7563414</v>
      </c>
      <c r="CB141" s="48">
        <f ca="1">SUM('Trial 1'!CB19,'Trial 2'!CB19,'Trial 3'!CB19,'Trial 4'!CB19,'Trial 5'!CB19,'Trial 6'!CB19,'Trial 7'!CB19,'Trial 8'!CB19)</f>
        <v>272549448.86226749</v>
      </c>
      <c r="CC141" s="48">
        <f ca="1">SUM('Trial 1'!CC19,'Trial 2'!CC19,'Trial 3'!CC19,'Trial 4'!CC19,'Trial 5'!CC19,'Trial 6'!CC19,'Trial 7'!CC19,'Trial 8'!CC19)</f>
        <v>272451002.55468994</v>
      </c>
      <c r="CD141" s="48">
        <f ca="1">SUM('Trial 1'!CD19,'Trial 2'!CD19,'Trial 3'!CD19,'Trial 4'!CD19,'Trial 5'!CD19,'Trial 6'!CD19,'Trial 7'!CD19,'Trial 8'!CD19)</f>
        <v>272352120.65675515</v>
      </c>
      <c r="CE141" s="48">
        <f ca="1">SUM('Trial 1'!CE19,'Trial 2'!CE19,'Trial 3'!CE19,'Trial 4'!CE19,'Trial 5'!CE19,'Trial 6'!CE19,'Trial 7'!CE19,'Trial 8'!CE19)</f>
        <v>272253084.46187121</v>
      </c>
      <c r="CF141" s="48">
        <f ca="1">SUM('Trial 1'!CF19,'Trial 2'!CF19,'Trial 3'!CF19,'Trial 4'!CF19,'Trial 5'!CF19,'Trial 6'!CF19,'Trial 7'!CF19,'Trial 8'!CF19)</f>
        <v>272153706.63360268</v>
      </c>
      <c r="CG141" s="48">
        <f ca="1">SUM('Trial 1'!CG19,'Trial 2'!CG19,'Trial 3'!CG19,'Trial 4'!CG19,'Trial 5'!CG19,'Trial 6'!CG19,'Trial 7'!CG19,'Trial 8'!CG19)</f>
        <v>272053884.17578489</v>
      </c>
      <c r="CH141" s="48">
        <f ca="1">SUM('Trial 1'!CH19,'Trial 2'!CH19,'Trial 3'!CH19,'Trial 4'!CH19,'Trial 5'!CH19,'Trial 6'!CH19,'Trial 7'!CH19,'Trial 8'!CH19)</f>
        <v>271953641.34144521</v>
      </c>
      <c r="CI141" s="48">
        <f ca="1">SUM('Trial 1'!CI19,'Trial 2'!CI19,'Trial 3'!CI19,'Trial 4'!CI19,'Trial 5'!CI19,'Trial 6'!CI19,'Trial 7'!CI19,'Trial 8'!CI19)</f>
        <v>271853102.62871897</v>
      </c>
      <c r="CJ141" s="48">
        <f ca="1">SUM('Trial 1'!CJ19,'Trial 2'!CJ19,'Trial 3'!CJ19,'Trial 4'!CJ19,'Trial 5'!CJ19,'Trial 6'!CJ19,'Trial 7'!CJ19,'Trial 8'!CJ19)</f>
        <v>271752111.40951443</v>
      </c>
      <c r="CK141" s="48">
        <f ca="1">SUM('Trial 1'!CK19,'Trial 2'!CK19,'Trial 3'!CK19,'Trial 4'!CK19,'Trial 5'!CK19,'Trial 6'!CK19,'Trial 7'!CK19,'Trial 8'!CK19)</f>
        <v>271650884.29216695</v>
      </c>
      <c r="CL141" s="48">
        <f ca="1">SUM('Trial 1'!CL19,'Trial 2'!CL19,'Trial 3'!CL19,'Trial 4'!CL19,'Trial 5'!CL19,'Trial 6'!CL19,'Trial 7'!CL19,'Trial 8'!CL19)</f>
        <v>271549290.91929334</v>
      </c>
      <c r="CM141" s="48">
        <f ca="1">SUM('Trial 1'!CM19,'Trial 2'!CM19,'Trial 3'!CM19,'Trial 4'!CM19,'Trial 5'!CM19,'Trial 6'!CM19,'Trial 7'!CM19,'Trial 8'!CM19)</f>
        <v>271447257.43611401</v>
      </c>
      <c r="CN141" s="49">
        <f ca="1">CM141</f>
        <v>271447257.43611401</v>
      </c>
      <c r="CO141" s="48">
        <f ca="1">SUM('Trial 1'!CO19,'Trial 2'!CO19,'Trial 3'!CO19,'Trial 4'!CO19,'Trial 5'!CO19,'Trial 6'!CO19,'Trial 7'!CO19,'Trial 8'!CO19)</f>
        <v>271344585.05349612</v>
      </c>
      <c r="CP141" s="48">
        <f ca="1">SUM('Trial 1'!CP19,'Trial 2'!CP19,'Trial 3'!CP19,'Trial 4'!CP19,'Trial 5'!CP19,'Trial 6'!CP19,'Trial 7'!CP19,'Trial 8'!CP19)</f>
        <v>271241482.75624192</v>
      </c>
      <c r="CQ141" s="48">
        <f ca="1">SUM('Trial 1'!CQ19,'Trial 2'!CQ19,'Trial 3'!CQ19,'Trial 4'!CQ19,'Trial 5'!CQ19,'Trial 6'!CQ19,'Trial 7'!CQ19,'Trial 8'!CQ19)</f>
        <v>271138300.57050443</v>
      </c>
      <c r="CR141" s="48">
        <f ca="1">SUM('Trial 1'!CR19,'Trial 2'!CR19,'Trial 3'!CR19,'Trial 4'!CR19,'Trial 5'!CR19,'Trial 6'!CR19,'Trial 7'!CR19,'Trial 8'!CR19)</f>
        <v>271034822.55523771</v>
      </c>
      <c r="CS141" s="48">
        <f ca="1">SUM('Trial 1'!CS19,'Trial 2'!CS19,'Trial 3'!CS19,'Trial 4'!CS19,'Trial 5'!CS19,'Trial 6'!CS19,'Trial 7'!CS19,'Trial 8'!CS19)</f>
        <v>270931028.07073414</v>
      </c>
      <c r="CT141" s="48">
        <f ca="1">SUM('Trial 1'!CT19,'Trial 2'!CT19,'Trial 3'!CT19,'Trial 4'!CT19,'Trial 5'!CT19,'Trial 6'!CT19,'Trial 7'!CT19,'Trial 8'!CT19)</f>
        <v>270827070.70907903</v>
      </c>
      <c r="CU141" s="48">
        <f ca="1">SUM('Trial 1'!CU19,'Trial 2'!CU19,'Trial 3'!CU19,'Trial 4'!CU19,'Trial 5'!CU19,'Trial 6'!CU19,'Trial 7'!CU19,'Trial 8'!CU19)</f>
        <v>270722871.54715949</v>
      </c>
      <c r="CV141" s="48">
        <f ca="1">SUM('Trial 1'!CV19,'Trial 2'!CV19,'Trial 3'!CV19,'Trial 4'!CV19,'Trial 5'!CV19,'Trial 6'!CV19,'Trial 7'!CV19,'Trial 8'!CV19)</f>
        <v>270618444.13671106</v>
      </c>
      <c r="CW141" s="48">
        <f ca="1">SUM('Trial 1'!CW19,'Trial 2'!CW19,'Trial 3'!CW19,'Trial 4'!CW19,'Trial 5'!CW19,'Trial 6'!CW19,'Trial 7'!CW19,'Trial 8'!CW19)</f>
        <v>270513652.89842975</v>
      </c>
      <c r="CX141" s="48">
        <f ca="1">SUM('Trial 1'!CX19,'Trial 2'!CX19,'Trial 3'!CX19,'Trial 4'!CX19,'Trial 5'!CX19,'Trial 6'!CX19,'Trial 7'!CX19,'Trial 8'!CX19)</f>
        <v>270408517.3929143</v>
      </c>
      <c r="CY141" s="48">
        <f ca="1">SUM('Trial 1'!CY19,'Trial 2'!CY19,'Trial 3'!CY19,'Trial 4'!CY19,'Trial 5'!CY19,'Trial 6'!CY19,'Trial 7'!CY19,'Trial 8'!CY19)</f>
        <v>270302980.25223351</v>
      </c>
      <c r="CZ141" s="48">
        <f ca="1">SUM('Trial 1'!CZ19,'Trial 2'!CZ19,'Trial 3'!CZ19,'Trial 4'!CZ19,'Trial 5'!CZ19,'Trial 6'!CZ19,'Trial 7'!CZ19,'Trial 8'!CZ19)</f>
        <v>270197377.26644433</v>
      </c>
      <c r="DA141" s="49">
        <f ca="1">CZ141</f>
        <v>270197377.26644433</v>
      </c>
      <c r="DB141" s="48">
        <f ca="1">SUM('Trial 1'!DB19,'Trial 2'!DB19,'Trial 3'!DB19,'Trial 4'!DB19,'Trial 5'!DB19,'Trial 6'!DB19,'Trial 7'!DB19,'Trial 8'!DB19)</f>
        <v>270091661.9796077</v>
      </c>
      <c r="DC141" s="48">
        <f ca="1">SUM('Trial 1'!DC19,'Trial 2'!DC19,'Trial 3'!DC19,'Trial 4'!DC19,'Trial 5'!DC19,'Trial 6'!DC19,'Trial 7'!DC19,'Trial 8'!DC19)</f>
        <v>269986110.72426581</v>
      </c>
      <c r="DD141" s="48">
        <f ca="1">SUM('Trial 1'!DD19,'Trial 2'!DD19,'Trial 3'!DD19,'Trial 4'!DD19,'Trial 5'!DD19,'Trial 6'!DD19,'Trial 7'!DD19,'Trial 8'!DD19)</f>
        <v>269880314.14917541</v>
      </c>
      <c r="DE141" s="48">
        <f ca="1">SUM('Trial 1'!DE19,'Trial 2'!DE19,'Trial 3'!DE19,'Trial 4'!DE19,'Trial 5'!DE19,'Trial 6'!DE19,'Trial 7'!DE19,'Trial 8'!DE19)</f>
        <v>269774467.41880774</v>
      </c>
      <c r="DF141" s="48">
        <f ca="1">SUM('Trial 1'!DF19,'Trial 2'!DF19,'Trial 3'!DF19,'Trial 4'!DF19,'Trial 5'!DF19,'Trial 6'!DF19,'Trial 7'!DF19,'Trial 8'!DF19)</f>
        <v>269668127.23741215</v>
      </c>
      <c r="DG141" s="48">
        <f ca="1">SUM('Trial 1'!DG19,'Trial 2'!DG19,'Trial 3'!DG19,'Trial 4'!DG19,'Trial 5'!DG19,'Trial 6'!DG19,'Trial 7'!DG19,'Trial 8'!DG19)</f>
        <v>269561712.20722347</v>
      </c>
      <c r="DH141" s="48">
        <f ca="1">SUM('Trial 1'!DH19,'Trial 2'!DH19,'Trial 3'!DH19,'Trial 4'!DH19,'Trial 5'!DH19,'Trial 6'!DH19,'Trial 7'!DH19,'Trial 8'!DH19)</f>
        <v>269455093.061773</v>
      </c>
      <c r="DI141" s="48">
        <f ca="1">SUM('Trial 1'!DI19,'Trial 2'!DI19,'Trial 3'!DI19,'Trial 4'!DI19,'Trial 5'!DI19,'Trial 6'!DI19,'Trial 7'!DI19,'Trial 8'!DI19)</f>
        <v>269348118.57656306</v>
      </c>
      <c r="DJ141" s="48">
        <f ca="1">SUM('Trial 1'!DJ19,'Trial 2'!DJ19,'Trial 3'!DJ19,'Trial 4'!DJ19,'Trial 5'!DJ19,'Trial 6'!DJ19,'Trial 7'!DJ19,'Trial 8'!DJ19)</f>
        <v>269241077.16742861</v>
      </c>
      <c r="DK141" s="48">
        <f ca="1">SUM('Trial 1'!DK19,'Trial 2'!DK19,'Trial 3'!DK19,'Trial 4'!DK19,'Trial 5'!DK19,'Trial 6'!DK19,'Trial 7'!DK19,'Trial 8'!DK19)</f>
        <v>269133749.40472913</v>
      </c>
      <c r="DL141" s="48">
        <f ca="1">SUM('Trial 1'!DL19,'Trial 2'!DL19,'Trial 3'!DL19,'Trial 4'!DL19,'Trial 5'!DL19,'Trial 6'!DL19,'Trial 7'!DL19,'Trial 8'!DL19)</f>
        <v>269026471.79874665</v>
      </c>
      <c r="DM141" s="48">
        <f ca="1">SUM('Trial 1'!DM19,'Trial 2'!DM19,'Trial 3'!DM19,'Trial 4'!DM19,'Trial 5'!DM19,'Trial 6'!DM19,'Trial 7'!DM19,'Trial 8'!DM19)</f>
        <v>268919238.57208312</v>
      </c>
      <c r="DN141" s="49">
        <f ca="1">DM141</f>
        <v>268919238.57208312</v>
      </c>
      <c r="DO141" s="48">
        <f ca="1">SUM('Trial 1'!DO19,'Trial 2'!DO19,'Trial 3'!DO19,'Trial 4'!DO19,'Trial 5'!DO19,'Trial 6'!DO19,'Trial 7'!DO19,'Trial 8'!DO19)</f>
        <v>268811916.03814459</v>
      </c>
      <c r="DP141" s="48">
        <f ca="1">SUM('Trial 1'!DP19,'Trial 2'!DP19,'Trial 3'!DP19,'Trial 4'!DP19,'Trial 5'!DP19,'Trial 6'!DP19,'Trial 7'!DP19,'Trial 8'!DP19)</f>
        <v>268704728.80872506</v>
      </c>
      <c r="DQ141" s="48">
        <f ca="1">SUM('Trial 1'!DQ19,'Trial 2'!DQ19,'Trial 3'!DQ19,'Trial 4'!DQ19,'Trial 5'!DQ19,'Trial 6'!DQ19,'Trial 7'!DQ19,'Trial 8'!DQ19)</f>
        <v>268597333.55781603</v>
      </c>
      <c r="DR141" s="48">
        <f ca="1">SUM('Trial 1'!DR19,'Trial 2'!DR19,'Trial 3'!DR19,'Trial 4'!DR19,'Trial 5'!DR19,'Trial 6'!DR19,'Trial 7'!DR19,'Trial 8'!DR19)</f>
        <v>268489873.09146601</v>
      </c>
      <c r="DS141" s="48">
        <f ca="1">SUM('Trial 1'!DS19,'Trial 2'!DS19,'Trial 3'!DS19,'Trial 4'!DS19,'Trial 5'!DS19,'Trial 6'!DS19,'Trial 7'!DS19,'Trial 8'!DS19)</f>
        <v>268382411.48363855</v>
      </c>
      <c r="DT141" s="48">
        <f ca="1">SUM('Trial 1'!DT19,'Trial 2'!DT19,'Trial 3'!DT19,'Trial 4'!DT19,'Trial 5'!DT19,'Trial 6'!DT19,'Trial 7'!DT19,'Trial 8'!DT19)</f>
        <v>268274608.69793543</v>
      </c>
      <c r="DU141" s="48">
        <f ca="1">SUM('Trial 1'!DU19,'Trial 2'!DU19,'Trial 3'!DU19,'Trial 4'!DU19,'Trial 5'!DU19,'Trial 6'!DU19,'Trial 7'!DU19,'Trial 8'!DU19)</f>
        <v>268166552.5881356</v>
      </c>
      <c r="DV141" s="48">
        <f ca="1">SUM('Trial 1'!DV19,'Trial 2'!DV19,'Trial 3'!DV19,'Trial 4'!DV19,'Trial 5'!DV19,'Trial 6'!DV19,'Trial 7'!DV19,'Trial 8'!DV19)</f>
        <v>268058430.38204855</v>
      </c>
      <c r="DW141" s="48">
        <f ca="1">SUM('Trial 1'!DW19,'Trial 2'!DW19,'Trial 3'!DW19,'Trial 4'!DW19,'Trial 5'!DW19,'Trial 6'!DW19,'Trial 7'!DW19,'Trial 8'!DW19)</f>
        <v>267950236.98461714</v>
      </c>
      <c r="DX141" s="48">
        <f ca="1">SUM('Trial 1'!DX19,'Trial 2'!DX19,'Trial 3'!DX19,'Trial 4'!DX19,'Trial 5'!DX19,'Trial 6'!DX19,'Trial 7'!DX19,'Trial 8'!DX19)</f>
        <v>267842054.45761448</v>
      </c>
      <c r="DY141" s="48">
        <f ca="1">SUM('Trial 1'!DY19,'Trial 2'!DY19,'Trial 3'!DY19,'Trial 4'!DY19,'Trial 5'!DY19,'Trial 6'!DY19,'Trial 7'!DY19,'Trial 8'!DY19)</f>
        <v>267733575.87533242</v>
      </c>
      <c r="DZ141" s="48">
        <f ca="1">SUM('Trial 1'!DZ19,'Trial 2'!DZ19,'Trial 3'!DZ19,'Trial 4'!DZ19,'Trial 5'!DZ19,'Trial 6'!DZ19,'Trial 7'!DZ19,'Trial 8'!DZ19)</f>
        <v>267624998.15969098</v>
      </c>
      <c r="EA141" s="49">
        <f ca="1">DZ141</f>
        <v>267624998.15969098</v>
      </c>
      <c r="EB141" s="48">
        <f ca="1">SUM('Trial 1'!EB19,'Trial 2'!EB19,'Trial 3'!EB19,'Trial 4'!EB19,'Trial 5'!EB19,'Trial 6'!EB19,'Trial 7'!EB19,'Trial 8'!EB19)</f>
        <v>267516278.19237286</v>
      </c>
      <c r="EC141" s="48">
        <f ca="1">SUM('Trial 1'!EC19,'Trial 2'!EC19,'Trial 3'!EC19,'Trial 4'!EC19,'Trial 5'!EC19,'Trial 6'!EC19,'Trial 7'!EC19,'Trial 8'!EC19)</f>
        <v>267407554.68559662</v>
      </c>
      <c r="ED141" s="48">
        <f ca="1">SUM('Trial 1'!ED19,'Trial 2'!ED19,'Trial 3'!ED19,'Trial 4'!ED19,'Trial 5'!ED19,'Trial 6'!ED19,'Trial 7'!ED19,'Trial 8'!ED19)</f>
        <v>267298864.81053627</v>
      </c>
      <c r="EE141" s="48">
        <f ca="1">SUM('Trial 1'!EE19,'Trial 2'!EE19,'Trial 3'!EE19,'Trial 4'!EE19,'Trial 5'!EE19,'Trial 6'!EE19,'Trial 7'!EE19,'Trial 8'!EE19)</f>
        <v>267190221.1425451</v>
      </c>
      <c r="EF141" s="48">
        <f ca="1">SUM('Trial 1'!EF19,'Trial 2'!EF19,'Trial 3'!EF19,'Trial 4'!EF19,'Trial 5'!EF19,'Trial 6'!EF19,'Trial 7'!EF19,'Trial 8'!EF19)</f>
        <v>267081283.45188072</v>
      </c>
      <c r="EG141" s="48">
        <f ca="1">SUM('Trial 1'!EG19,'Trial 2'!EG19,'Trial 3'!EG19,'Trial 4'!EG19,'Trial 5'!EG19,'Trial 6'!EG19,'Trial 7'!EG19,'Trial 8'!EG19)</f>
        <v>266972260.47412607</v>
      </c>
      <c r="EH141" s="48">
        <f ca="1">SUM('Trial 1'!EH19,'Trial 2'!EH19,'Trial 3'!EH19,'Trial 4'!EH19,'Trial 5'!EH19,'Trial 6'!EH19,'Trial 7'!EH19,'Trial 8'!EH19)</f>
        <v>266863071.87883985</v>
      </c>
      <c r="EI141" s="48">
        <f ca="1">SUM('Trial 1'!EI19,'Trial 2'!EI19,'Trial 3'!EI19,'Trial 4'!EI19,'Trial 5'!EI19,'Trial 6'!EI19,'Trial 7'!EI19,'Trial 8'!EI19)</f>
        <v>266753779.17655465</v>
      </c>
      <c r="EJ141" s="48">
        <f ca="1">SUM('Trial 1'!EJ19,'Trial 2'!EJ19,'Trial 3'!EJ19,'Trial 4'!EJ19,'Trial 5'!EJ19,'Trial 6'!EJ19,'Trial 7'!EJ19,'Trial 8'!EJ19)</f>
        <v>266644383.34968075</v>
      </c>
      <c r="EK141" s="48">
        <f ca="1">SUM('Trial 1'!EK19,'Trial 2'!EK19,'Trial 3'!EK19,'Trial 4'!EK19,'Trial 5'!EK19,'Trial 6'!EK19,'Trial 7'!EK19,'Trial 8'!EK19)</f>
        <v>266535039.49529955</v>
      </c>
      <c r="EL141" s="48">
        <f ca="1">SUM('Trial 1'!EL19,'Trial 2'!EL19,'Trial 3'!EL19,'Trial 4'!EL19,'Trial 5'!EL19,'Trial 6'!EL19,'Trial 7'!EL19,'Trial 8'!EL19)</f>
        <v>266425742.8327181</v>
      </c>
      <c r="EM141" s="48">
        <f ca="1">SUM('Trial 1'!EM19,'Trial 2'!EM19,'Trial 3'!EM19,'Trial 4'!EM19,'Trial 5'!EM19,'Trial 6'!EM19,'Trial 7'!EM19,'Trial 8'!EM19)</f>
        <v>266316416.43029839</v>
      </c>
      <c r="EN141" s="49">
        <f ca="1">EM141</f>
        <v>266316416.43029839</v>
      </c>
    </row>
    <row r="142" spans="1:144" ht="12.75" customHeight="1" x14ac:dyDescent="0.2">
      <c r="A142" s="2" t="str">
        <f>Labels!B61</f>
        <v>Long Interest Rate</v>
      </c>
    </row>
    <row r="143" spans="1:144" ht="12.75" customHeight="1" x14ac:dyDescent="0.2">
      <c r="B143" s="21"/>
    </row>
    <row r="144" spans="1:144" ht="12.75" customHeight="1" x14ac:dyDescent="0.2">
      <c r="A144" s="5"/>
      <c r="B144" s="55">
        <f>(1+Inputs!B45)^(1/12)-1</f>
        <v>2.4662697723036864E-3</v>
      </c>
    </row>
    <row r="145" spans="1:144" ht="12.75" customHeight="1" x14ac:dyDescent="0.2">
      <c r="A145" s="2" t="str">
        <f>Labels!B19</f>
        <v>Capital Investment</v>
      </c>
    </row>
    <row r="146" spans="1:144" ht="12.75" customHeight="1" x14ac:dyDescent="0.2">
      <c r="A146" s="47" t="str">
        <f>Labels!D96</f>
        <v>Trials</v>
      </c>
      <c r="B146" s="19" t="str">
        <f>ZZZ__FnCalls!F7</f>
        <v>MMM 2010</v>
      </c>
      <c r="C146" s="20" t="str">
        <f>ZZZ__FnCalls!F8</f>
        <v>MMM 2010</v>
      </c>
      <c r="D146" s="20" t="str">
        <f>ZZZ__FnCalls!F9</f>
        <v>MMM 2010</v>
      </c>
      <c r="E146" s="20" t="str">
        <f>ZZZ__FnCalls!F10</f>
        <v>MMM 2010</v>
      </c>
      <c r="F146" s="20" t="str">
        <f>ZZZ__FnCalls!F11</f>
        <v>MMM 2010</v>
      </c>
      <c r="G146" s="20" t="str">
        <f>ZZZ__FnCalls!F12</f>
        <v>MMM 2010</v>
      </c>
      <c r="H146" s="20" t="str">
        <f>ZZZ__FnCalls!F13</f>
        <v>MMM 2010</v>
      </c>
      <c r="I146" s="20" t="str">
        <f>ZZZ__FnCalls!F14</f>
        <v>MMM 2010</v>
      </c>
      <c r="J146" s="20" t="str">
        <f>ZZZ__FnCalls!F15</f>
        <v>MMM 2010</v>
      </c>
      <c r="K146" s="20" t="str">
        <f>ZZZ__FnCalls!F16</f>
        <v>MMM 2010</v>
      </c>
      <c r="L146" s="20" t="str">
        <f>ZZZ__FnCalls!F17</f>
        <v>MMM 2010</v>
      </c>
      <c r="M146" s="20" t="str">
        <f>ZZZ__FnCalls!F18</f>
        <v>MMM 2010</v>
      </c>
      <c r="N146" s="21" t="str">
        <f>ZZZ__FnCalls!H7</f>
        <v>2010</v>
      </c>
      <c r="O146" s="20" t="str">
        <f>ZZZ__FnCalls!F19</f>
        <v>MMM 2011</v>
      </c>
      <c r="P146" s="20" t="str">
        <f>ZZZ__FnCalls!F20</f>
        <v>MMM 2011</v>
      </c>
      <c r="Q146" s="20" t="str">
        <f>ZZZ__FnCalls!F21</f>
        <v>MMM 2011</v>
      </c>
      <c r="R146" s="20" t="str">
        <f>ZZZ__FnCalls!F22</f>
        <v>MMM 2011</v>
      </c>
      <c r="S146" s="20" t="str">
        <f>ZZZ__FnCalls!F23</f>
        <v>MMM 2011</v>
      </c>
      <c r="T146" s="20" t="str">
        <f>ZZZ__FnCalls!F24</f>
        <v>MMM 2011</v>
      </c>
      <c r="U146" s="20" t="str">
        <f>ZZZ__FnCalls!F25</f>
        <v>MMM 2011</v>
      </c>
      <c r="V146" s="20" t="str">
        <f>ZZZ__FnCalls!F26</f>
        <v>MMM 2011</v>
      </c>
      <c r="W146" s="20" t="str">
        <f>ZZZ__FnCalls!F27</f>
        <v>MMM 2011</v>
      </c>
      <c r="X146" s="20" t="str">
        <f>ZZZ__FnCalls!F28</f>
        <v>MMM 2011</v>
      </c>
      <c r="Y146" s="20" t="str">
        <f>ZZZ__FnCalls!F29</f>
        <v>MMM 2011</v>
      </c>
      <c r="Z146" s="20" t="str">
        <f>ZZZ__FnCalls!F30</f>
        <v>MMM 2011</v>
      </c>
      <c r="AA146" s="21" t="str">
        <f>ZZZ__FnCalls!H19</f>
        <v>2011</v>
      </c>
      <c r="AB146" s="20" t="str">
        <f>ZZZ__FnCalls!F31</f>
        <v>MMM 2012</v>
      </c>
      <c r="AC146" s="20" t="str">
        <f>ZZZ__FnCalls!F32</f>
        <v>MMM 2012</v>
      </c>
      <c r="AD146" s="20" t="str">
        <f>ZZZ__FnCalls!F33</f>
        <v>MMM 2012</v>
      </c>
      <c r="AE146" s="20" t="str">
        <f>ZZZ__FnCalls!F34</f>
        <v>MMM 2012</v>
      </c>
      <c r="AF146" s="20" t="str">
        <f>ZZZ__FnCalls!F35</f>
        <v>MMM 2012</v>
      </c>
      <c r="AG146" s="20" t="str">
        <f>ZZZ__FnCalls!F36</f>
        <v>MMM 2012</v>
      </c>
      <c r="AH146" s="20" t="str">
        <f>ZZZ__FnCalls!F37</f>
        <v>MMM 2012</v>
      </c>
      <c r="AI146" s="20" t="str">
        <f>ZZZ__FnCalls!F38</f>
        <v>MMM 2012</v>
      </c>
      <c r="AJ146" s="20" t="str">
        <f>ZZZ__FnCalls!F39</f>
        <v>MMM 2012</v>
      </c>
      <c r="AK146" s="20" t="str">
        <f>ZZZ__FnCalls!F40</f>
        <v>MMM 2012</v>
      </c>
      <c r="AL146" s="20" t="str">
        <f>ZZZ__FnCalls!F41</f>
        <v>MMM 2012</v>
      </c>
      <c r="AM146" s="20" t="str">
        <f>ZZZ__FnCalls!F42</f>
        <v>MMM 2012</v>
      </c>
      <c r="AN146" s="21" t="str">
        <f>ZZZ__FnCalls!H31</f>
        <v>2012</v>
      </c>
      <c r="AO146" s="20" t="str">
        <f>ZZZ__FnCalls!F43</f>
        <v>MMM 2013</v>
      </c>
      <c r="AP146" s="20" t="str">
        <f>ZZZ__FnCalls!F44</f>
        <v>MMM 2013</v>
      </c>
      <c r="AQ146" s="20" t="str">
        <f>ZZZ__FnCalls!F45</f>
        <v>MMM 2013</v>
      </c>
      <c r="AR146" s="20" t="str">
        <f>ZZZ__FnCalls!F46</f>
        <v>MMM 2013</v>
      </c>
      <c r="AS146" s="20" t="str">
        <f>ZZZ__FnCalls!F47</f>
        <v>MMM 2013</v>
      </c>
      <c r="AT146" s="20" t="str">
        <f>ZZZ__FnCalls!F48</f>
        <v>MMM 2013</v>
      </c>
      <c r="AU146" s="20" t="str">
        <f>ZZZ__FnCalls!F49</f>
        <v>MMM 2013</v>
      </c>
      <c r="AV146" s="20" t="str">
        <f>ZZZ__FnCalls!F50</f>
        <v>MMM 2013</v>
      </c>
      <c r="AW146" s="20" t="str">
        <f>ZZZ__FnCalls!F51</f>
        <v>MMM 2013</v>
      </c>
      <c r="AX146" s="20" t="str">
        <f>ZZZ__FnCalls!F52</f>
        <v>MMM 2013</v>
      </c>
      <c r="AY146" s="20" t="str">
        <f>ZZZ__FnCalls!F53</f>
        <v>MMM 2013</v>
      </c>
      <c r="AZ146" s="20" t="str">
        <f>ZZZ__FnCalls!F54</f>
        <v>MMM 2013</v>
      </c>
      <c r="BA146" s="21" t="str">
        <f>ZZZ__FnCalls!H43</f>
        <v>2013</v>
      </c>
      <c r="BB146" s="20" t="str">
        <f>ZZZ__FnCalls!F55</f>
        <v>MMM 2014</v>
      </c>
      <c r="BC146" s="20" t="str">
        <f>ZZZ__FnCalls!F56</f>
        <v>MMM 2014</v>
      </c>
      <c r="BD146" s="20" t="str">
        <f>ZZZ__FnCalls!F57</f>
        <v>MMM 2014</v>
      </c>
      <c r="BE146" s="20" t="str">
        <f>ZZZ__FnCalls!F58</f>
        <v>MMM 2014</v>
      </c>
      <c r="BF146" s="20" t="str">
        <f>ZZZ__FnCalls!F59</f>
        <v>MMM 2014</v>
      </c>
      <c r="BG146" s="20" t="str">
        <f>ZZZ__FnCalls!F60</f>
        <v>MMM 2014</v>
      </c>
      <c r="BH146" s="20" t="str">
        <f>ZZZ__FnCalls!F61</f>
        <v>MMM 2014</v>
      </c>
      <c r="BI146" s="20" t="str">
        <f>ZZZ__FnCalls!F62</f>
        <v>MMM 2014</v>
      </c>
      <c r="BJ146" s="20" t="str">
        <f>ZZZ__FnCalls!F63</f>
        <v>MMM 2014</v>
      </c>
      <c r="BK146" s="20" t="str">
        <f>ZZZ__FnCalls!F64</f>
        <v>MMM 2014</v>
      </c>
      <c r="BL146" s="20" t="str">
        <f>ZZZ__FnCalls!F65</f>
        <v>MMM 2014</v>
      </c>
      <c r="BM146" s="20" t="str">
        <f>ZZZ__FnCalls!F66</f>
        <v>MMM 2014</v>
      </c>
      <c r="BN146" s="21" t="str">
        <f>ZZZ__FnCalls!H55</f>
        <v>2014</v>
      </c>
      <c r="BO146" s="20" t="str">
        <f>ZZZ__FnCalls!F67</f>
        <v>MMM 2015</v>
      </c>
      <c r="BP146" s="20" t="str">
        <f>ZZZ__FnCalls!F68</f>
        <v>MMM 2015</v>
      </c>
      <c r="BQ146" s="20" t="str">
        <f>ZZZ__FnCalls!F69</f>
        <v>MMM 2015</v>
      </c>
      <c r="BR146" s="20" t="str">
        <f>ZZZ__FnCalls!F70</f>
        <v>MMM 2015</v>
      </c>
      <c r="BS146" s="20" t="str">
        <f>ZZZ__FnCalls!F71</f>
        <v>MMM 2015</v>
      </c>
      <c r="BT146" s="20" t="str">
        <f>ZZZ__FnCalls!F72</f>
        <v>MMM 2015</v>
      </c>
      <c r="BU146" s="20" t="str">
        <f>ZZZ__FnCalls!F73</f>
        <v>MMM 2015</v>
      </c>
      <c r="BV146" s="20" t="str">
        <f>ZZZ__FnCalls!F74</f>
        <v>MMM 2015</v>
      </c>
      <c r="BW146" s="20" t="str">
        <f>ZZZ__FnCalls!F75</f>
        <v>MMM 2015</v>
      </c>
      <c r="BX146" s="20" t="str">
        <f>ZZZ__FnCalls!F76</f>
        <v>MMM 2015</v>
      </c>
      <c r="BY146" s="20" t="str">
        <f>ZZZ__FnCalls!F77</f>
        <v>MMM 2015</v>
      </c>
      <c r="BZ146" s="20" t="str">
        <f>ZZZ__FnCalls!F78</f>
        <v>MMM 2015</v>
      </c>
      <c r="CA146" s="21" t="str">
        <f>ZZZ__FnCalls!H67</f>
        <v>2015</v>
      </c>
      <c r="CB146" s="20" t="str">
        <f>ZZZ__FnCalls!F79</f>
        <v>MMM 2016</v>
      </c>
      <c r="CC146" s="20" t="str">
        <f>ZZZ__FnCalls!F80</f>
        <v>MMM 2016</v>
      </c>
      <c r="CD146" s="20" t="str">
        <f>ZZZ__FnCalls!F81</f>
        <v>MMM 2016</v>
      </c>
      <c r="CE146" s="20" t="str">
        <f>ZZZ__FnCalls!F82</f>
        <v>MMM 2016</v>
      </c>
      <c r="CF146" s="20" t="str">
        <f>ZZZ__FnCalls!F83</f>
        <v>MMM 2016</v>
      </c>
      <c r="CG146" s="20" t="str">
        <f>ZZZ__FnCalls!F84</f>
        <v>MMM 2016</v>
      </c>
      <c r="CH146" s="20" t="str">
        <f>ZZZ__FnCalls!F85</f>
        <v>MMM 2016</v>
      </c>
      <c r="CI146" s="20" t="str">
        <f>ZZZ__FnCalls!F86</f>
        <v>MMM 2016</v>
      </c>
      <c r="CJ146" s="20" t="str">
        <f>ZZZ__FnCalls!F87</f>
        <v>MMM 2016</v>
      </c>
      <c r="CK146" s="20" t="str">
        <f>ZZZ__FnCalls!F88</f>
        <v>MMM 2016</v>
      </c>
      <c r="CL146" s="20" t="str">
        <f>ZZZ__FnCalls!F89</f>
        <v>MMM 2016</v>
      </c>
      <c r="CM146" s="20" t="str">
        <f>ZZZ__FnCalls!F90</f>
        <v>MMM 2016</v>
      </c>
      <c r="CN146" s="21" t="str">
        <f>ZZZ__FnCalls!H79</f>
        <v>2016</v>
      </c>
      <c r="CO146" s="20" t="str">
        <f>ZZZ__FnCalls!F91</f>
        <v>MMM 2017</v>
      </c>
      <c r="CP146" s="20" t="str">
        <f>ZZZ__FnCalls!F92</f>
        <v>MMM 2017</v>
      </c>
      <c r="CQ146" s="20" t="str">
        <f>ZZZ__FnCalls!F93</f>
        <v>MMM 2017</v>
      </c>
      <c r="CR146" s="20" t="str">
        <f>ZZZ__FnCalls!F94</f>
        <v>MMM 2017</v>
      </c>
      <c r="CS146" s="20" t="str">
        <f>ZZZ__FnCalls!F95</f>
        <v>MMM 2017</v>
      </c>
      <c r="CT146" s="20" t="str">
        <f>ZZZ__FnCalls!F96</f>
        <v>MMM 2017</v>
      </c>
      <c r="CU146" s="20" t="str">
        <f>ZZZ__FnCalls!F97</f>
        <v>MMM 2017</v>
      </c>
      <c r="CV146" s="20" t="str">
        <f>ZZZ__FnCalls!F98</f>
        <v>MMM 2017</v>
      </c>
      <c r="CW146" s="20" t="str">
        <f>ZZZ__FnCalls!F99</f>
        <v>MMM 2017</v>
      </c>
      <c r="CX146" s="20" t="str">
        <f>ZZZ__FnCalls!F100</f>
        <v>MMM 2017</v>
      </c>
      <c r="CY146" s="20" t="str">
        <f>ZZZ__FnCalls!F101</f>
        <v>MMM 2017</v>
      </c>
      <c r="CZ146" s="20" t="str">
        <f>ZZZ__FnCalls!F102</f>
        <v>MMM 2017</v>
      </c>
      <c r="DA146" s="21" t="str">
        <f>ZZZ__FnCalls!H91</f>
        <v>2017</v>
      </c>
      <c r="DB146" s="20" t="str">
        <f>ZZZ__FnCalls!F103</f>
        <v>MMM 2018</v>
      </c>
      <c r="DC146" s="20" t="str">
        <f>ZZZ__FnCalls!F104</f>
        <v>MMM 2018</v>
      </c>
      <c r="DD146" s="20" t="str">
        <f>ZZZ__FnCalls!F105</f>
        <v>MMM 2018</v>
      </c>
      <c r="DE146" s="20" t="str">
        <f>ZZZ__FnCalls!F106</f>
        <v>MMM 2018</v>
      </c>
      <c r="DF146" s="20" t="str">
        <f>ZZZ__FnCalls!F107</f>
        <v>MMM 2018</v>
      </c>
      <c r="DG146" s="20" t="str">
        <f>ZZZ__FnCalls!F108</f>
        <v>MMM 2018</v>
      </c>
      <c r="DH146" s="20" t="str">
        <f>ZZZ__FnCalls!F109</f>
        <v>MMM 2018</v>
      </c>
      <c r="DI146" s="20" t="str">
        <f>ZZZ__FnCalls!F110</f>
        <v>MMM 2018</v>
      </c>
      <c r="DJ146" s="20" t="str">
        <f>ZZZ__FnCalls!F111</f>
        <v>MMM 2018</v>
      </c>
      <c r="DK146" s="20" t="str">
        <f>ZZZ__FnCalls!F112</f>
        <v>MMM 2018</v>
      </c>
      <c r="DL146" s="20" t="str">
        <f>ZZZ__FnCalls!F113</f>
        <v>MMM 2018</v>
      </c>
      <c r="DM146" s="20" t="str">
        <f>ZZZ__FnCalls!F114</f>
        <v>MMM 2018</v>
      </c>
      <c r="DN146" s="21" t="str">
        <f>ZZZ__FnCalls!H103</f>
        <v>2018</v>
      </c>
      <c r="DO146" s="20" t="str">
        <f>ZZZ__FnCalls!F115</f>
        <v>MMM 2019</v>
      </c>
      <c r="DP146" s="20" t="str">
        <f>ZZZ__FnCalls!F116</f>
        <v>MMM 2019</v>
      </c>
      <c r="DQ146" s="20" t="str">
        <f>ZZZ__FnCalls!F117</f>
        <v>MMM 2019</v>
      </c>
      <c r="DR146" s="20" t="str">
        <f>ZZZ__FnCalls!F118</f>
        <v>MMM 2019</v>
      </c>
      <c r="DS146" s="20" t="str">
        <f>ZZZ__FnCalls!F119</f>
        <v>MMM 2019</v>
      </c>
      <c r="DT146" s="20" t="str">
        <f>ZZZ__FnCalls!F120</f>
        <v>MMM 2019</v>
      </c>
      <c r="DU146" s="20" t="str">
        <f>ZZZ__FnCalls!F121</f>
        <v>MMM 2019</v>
      </c>
      <c r="DV146" s="20" t="str">
        <f>ZZZ__FnCalls!F122</f>
        <v>MMM 2019</v>
      </c>
      <c r="DW146" s="20" t="str">
        <f>ZZZ__FnCalls!F123</f>
        <v>MMM 2019</v>
      </c>
      <c r="DX146" s="20" t="str">
        <f>ZZZ__FnCalls!F124</f>
        <v>MMM 2019</v>
      </c>
      <c r="DY146" s="20" t="str">
        <f>ZZZ__FnCalls!F125</f>
        <v>MMM 2019</v>
      </c>
      <c r="DZ146" s="20" t="str">
        <f>ZZZ__FnCalls!F126</f>
        <v>MMM 2019</v>
      </c>
      <c r="EA146" s="21" t="str">
        <f>ZZZ__FnCalls!H115</f>
        <v>2019</v>
      </c>
      <c r="EB146" s="20" t="str">
        <f>ZZZ__FnCalls!F127</f>
        <v>MMM 2020</v>
      </c>
      <c r="EC146" s="20" t="str">
        <f>ZZZ__FnCalls!F128</f>
        <v>MMM 2020</v>
      </c>
      <c r="ED146" s="20" t="str">
        <f>ZZZ__FnCalls!F129</f>
        <v>MMM 2020</v>
      </c>
      <c r="EE146" s="20" t="str">
        <f>ZZZ__FnCalls!F130</f>
        <v>MMM 2020</v>
      </c>
      <c r="EF146" s="20" t="str">
        <f>ZZZ__FnCalls!F131</f>
        <v>MMM 2020</v>
      </c>
      <c r="EG146" s="20" t="str">
        <f>ZZZ__FnCalls!F132</f>
        <v>MMM 2020</v>
      </c>
      <c r="EH146" s="20" t="str">
        <f>ZZZ__FnCalls!F133</f>
        <v>MMM 2020</v>
      </c>
      <c r="EI146" s="20" t="str">
        <f>ZZZ__FnCalls!F134</f>
        <v>MMM 2020</v>
      </c>
      <c r="EJ146" s="20" t="str">
        <f>ZZZ__FnCalls!F135</f>
        <v>MMM 2020</v>
      </c>
      <c r="EK146" s="20" t="str">
        <f>ZZZ__FnCalls!F136</f>
        <v>MMM 2020</v>
      </c>
      <c r="EL146" s="20" t="str">
        <f>ZZZ__FnCalls!F137</f>
        <v>MMM 2020</v>
      </c>
      <c r="EM146" s="20" t="str">
        <f>ZZZ__FnCalls!F138</f>
        <v>MMM 2020</v>
      </c>
      <c r="EN146" s="21" t="str">
        <f>ZZZ__FnCalls!H127</f>
        <v>2020</v>
      </c>
    </row>
    <row r="147" spans="1:144" ht="12.75" customHeight="1" x14ac:dyDescent="0.2">
      <c r="A147" s="7" t="str">
        <f>Labels!B96</f>
        <v>Trial 01</v>
      </c>
      <c r="B147" s="22">
        <f>'Trial 1'!B21</f>
        <v>206222.01441622889</v>
      </c>
      <c r="C147" s="22">
        <f ca="1">'Trial 1'!C21</f>
        <v>205733.20493315731</v>
      </c>
      <c r="D147" s="22">
        <f ca="1">'Trial 1'!D21</f>
        <v>205251.61311452268</v>
      </c>
      <c r="E147" s="22">
        <f ca="1">'Trial 1'!E21</f>
        <v>204937.86165724191</v>
      </c>
      <c r="F147" s="22">
        <f ca="1">'Trial 1'!F21</f>
        <v>204543.06345591237</v>
      </c>
      <c r="G147" s="22">
        <f ca="1">'Trial 1'!G21</f>
        <v>204130.58081685784</v>
      </c>
      <c r="H147" s="22">
        <f ca="1">'Trial 1'!H21</f>
        <v>203768.39882339523</v>
      </c>
      <c r="I147" s="22">
        <f ca="1">'Trial 1'!I21</f>
        <v>203494.33809882443</v>
      </c>
      <c r="J147" s="22">
        <f ca="1">'Trial 1'!J21</f>
        <v>203118.70164371905</v>
      </c>
      <c r="K147" s="22">
        <f ca="1">'Trial 1'!K21</f>
        <v>202900.8570562863</v>
      </c>
      <c r="L147" s="22">
        <f ca="1">'Trial 1'!L21</f>
        <v>202553.63342028353</v>
      </c>
      <c r="M147" s="22">
        <f ca="1">'Trial 1'!M21</f>
        <v>202311.90778476084</v>
      </c>
      <c r="N147" s="23">
        <f ca="1">SUM('Trial 1'!B21:M21)</f>
        <v>2448966.1752211903</v>
      </c>
      <c r="O147" s="22">
        <f ca="1">'Trial 1'!O21</f>
        <v>201903.12187754922</v>
      </c>
      <c r="P147" s="22">
        <f ca="1">'Trial 1'!P21</f>
        <v>201534.82165941171</v>
      </c>
      <c r="Q147" s="22">
        <f ca="1">'Trial 1'!Q21</f>
        <v>201295.05866190678</v>
      </c>
      <c r="R147" s="22">
        <f ca="1">'Trial 1'!R21</f>
        <v>200932.02571457624</v>
      </c>
      <c r="S147" s="22">
        <f ca="1">'Trial 1'!S21</f>
        <v>200699.191817513</v>
      </c>
      <c r="T147" s="22">
        <f ca="1">'Trial 1'!T21</f>
        <v>200466.29792040418</v>
      </c>
      <c r="U147" s="22">
        <f ca="1">'Trial 1'!U21</f>
        <v>200220.63820597323</v>
      </c>
      <c r="V147" s="22">
        <f ca="1">'Trial 1'!V21</f>
        <v>199964.28475063673</v>
      </c>
      <c r="W147" s="22">
        <f ca="1">'Trial 1'!W21</f>
        <v>199769.06189928221</v>
      </c>
      <c r="X147" s="22">
        <f ca="1">'Trial 1'!X21</f>
        <v>199402.84833429963</v>
      </c>
      <c r="Y147" s="22">
        <f ca="1">'Trial 1'!Y21</f>
        <v>199209.5818995187</v>
      </c>
      <c r="Z147" s="22">
        <f ca="1">'Trial 1'!Z21</f>
        <v>198919.98500834574</v>
      </c>
      <c r="AA147" s="23">
        <f ca="1">SUM('Trial 1'!O21:Z21)</f>
        <v>2404316.9177494175</v>
      </c>
      <c r="AB147" s="22">
        <f ca="1">'Trial 1'!AB21</f>
        <v>198656.17256954501</v>
      </c>
      <c r="AC147" s="22">
        <f ca="1">'Trial 1'!AC21</f>
        <v>198403.64647450214</v>
      </c>
      <c r="AD147" s="22">
        <f ca="1">'Trial 1'!AD21</f>
        <v>198205.59676833215</v>
      </c>
      <c r="AE147" s="22">
        <f ca="1">'Trial 1'!AE21</f>
        <v>197945.03760996045</v>
      </c>
      <c r="AF147" s="22">
        <f ca="1">'Trial 1'!AF21</f>
        <v>197747.06932648967</v>
      </c>
      <c r="AG147" s="22">
        <f ca="1">'Trial 1'!AG21</f>
        <v>197484.01290733216</v>
      </c>
      <c r="AH147" s="22">
        <f ca="1">'Trial 1'!AH21</f>
        <v>197254.54727148576</v>
      </c>
      <c r="AI147" s="22">
        <f ca="1">'Trial 1'!AI21</f>
        <v>197027.62913128643</v>
      </c>
      <c r="AJ147" s="22">
        <f ca="1">'Trial 1'!AJ21</f>
        <v>196935.92639134513</v>
      </c>
      <c r="AK147" s="22">
        <f ca="1">'Trial 1'!AK21</f>
        <v>196687.77853170718</v>
      </c>
      <c r="AL147" s="22">
        <f ca="1">'Trial 1'!AL21</f>
        <v>196585.56802199717</v>
      </c>
      <c r="AM147" s="22">
        <f ca="1">'Trial 1'!AM21</f>
        <v>196343.14847931289</v>
      </c>
      <c r="AN147" s="23">
        <f ca="1">SUM('Trial 1'!AB21:AM21)</f>
        <v>2369276.1334832963</v>
      </c>
      <c r="AO147" s="22">
        <f ca="1">'Trial 1'!AO21</f>
        <v>196024.76480780094</v>
      </c>
      <c r="AP147" s="22">
        <f ca="1">'Trial 1'!AP21</f>
        <v>195834.02673697998</v>
      </c>
      <c r="AQ147" s="22">
        <f ca="1">'Trial 1'!AQ21</f>
        <v>195602.20865815363</v>
      </c>
      <c r="AR147" s="22">
        <f ca="1">'Trial 1'!AR21</f>
        <v>195445.46678720202</v>
      </c>
      <c r="AS147" s="22">
        <f ca="1">'Trial 1'!AS21</f>
        <v>195176.69156024203</v>
      </c>
      <c r="AT147" s="22">
        <f ca="1">'Trial 1'!AT21</f>
        <v>195013.54125428665</v>
      </c>
      <c r="AU147" s="22">
        <f ca="1">'Trial 1'!AU21</f>
        <v>194811.77439893546</v>
      </c>
      <c r="AV147" s="22">
        <f ca="1">'Trial 1'!AV21</f>
        <v>194645.88383241513</v>
      </c>
      <c r="AW147" s="22">
        <f ca="1">'Trial 1'!AW21</f>
        <v>194489.30015216768</v>
      </c>
      <c r="AX147" s="22">
        <f ca="1">'Trial 1'!AX21</f>
        <v>194363.20296600679</v>
      </c>
      <c r="AY147" s="22">
        <f ca="1">'Trial 1'!AY21</f>
        <v>194191.43913265446</v>
      </c>
      <c r="AZ147" s="22">
        <f ca="1">'Trial 1'!AZ21</f>
        <v>193955.99348026226</v>
      </c>
      <c r="BA147" s="23">
        <f ca="1">SUM('Trial 1'!AO21:AZ21)</f>
        <v>2339554.2937671072</v>
      </c>
      <c r="BB147" s="22">
        <f ca="1">'Trial 1'!BB21</f>
        <v>193777.62495417186</v>
      </c>
      <c r="BC147" s="22">
        <f ca="1">'Trial 1'!BC21</f>
        <v>193583.21393576215</v>
      </c>
      <c r="BD147" s="22">
        <f ca="1">'Trial 1'!BD21</f>
        <v>193522.00935670602</v>
      </c>
      <c r="BE147" s="22">
        <f ca="1">'Trial 1'!BE21</f>
        <v>193331.03080885453</v>
      </c>
      <c r="BF147" s="22">
        <f ca="1">'Trial 1'!BF21</f>
        <v>193191.06852238072</v>
      </c>
      <c r="BG147" s="22">
        <f ca="1">'Trial 1'!BG21</f>
        <v>193057.95490412475</v>
      </c>
      <c r="BH147" s="22">
        <f ca="1">'Trial 1'!BH21</f>
        <v>192977.19639410856</v>
      </c>
      <c r="BI147" s="22">
        <f ca="1">'Trial 1'!BI21</f>
        <v>192757.7079724005</v>
      </c>
      <c r="BJ147" s="22">
        <f ca="1">'Trial 1'!BJ21</f>
        <v>192575.77168677931</v>
      </c>
      <c r="BK147" s="22">
        <f ca="1">'Trial 1'!BK21</f>
        <v>192378.33006440106</v>
      </c>
      <c r="BL147" s="22">
        <f ca="1">'Trial 1'!BL21</f>
        <v>192205.13524944658</v>
      </c>
      <c r="BM147" s="22">
        <f ca="1">'Trial 1'!BM21</f>
        <v>191965.75109291569</v>
      </c>
      <c r="BN147" s="23">
        <f ca="1">SUM('Trial 1'!BB21:BM21)</f>
        <v>2315322.7949420521</v>
      </c>
      <c r="BO147" s="22">
        <f ca="1">'Trial 1'!BO21</f>
        <v>191789.80946951575</v>
      </c>
      <c r="BP147" s="22">
        <f ca="1">'Trial 1'!BP21</f>
        <v>191676.88307332832</v>
      </c>
      <c r="BQ147" s="22">
        <f ca="1">'Trial 1'!BQ21</f>
        <v>191631.93618068667</v>
      </c>
      <c r="BR147" s="22">
        <f ca="1">'Trial 1'!BR21</f>
        <v>191534.60740599554</v>
      </c>
      <c r="BS147" s="22">
        <f ca="1">'Trial 1'!BS21</f>
        <v>191427.95119259134</v>
      </c>
      <c r="BT147" s="22">
        <f ca="1">'Trial 1'!BT21</f>
        <v>191187.87044530312</v>
      </c>
      <c r="BU147" s="22">
        <f ca="1">'Trial 1'!BU21</f>
        <v>191026.94615645552</v>
      </c>
      <c r="BV147" s="22">
        <f ca="1">'Trial 1'!BV21</f>
        <v>190923.63240245351</v>
      </c>
      <c r="BW147" s="22">
        <f ca="1">'Trial 1'!BW21</f>
        <v>190737.74497114727</v>
      </c>
      <c r="BX147" s="22">
        <f ca="1">'Trial 1'!BX21</f>
        <v>190585.46823375655</v>
      </c>
      <c r="BY147" s="22">
        <f ca="1">'Trial 1'!BY21</f>
        <v>190399.43806849717</v>
      </c>
      <c r="BZ147" s="22">
        <f ca="1">'Trial 1'!BZ21</f>
        <v>190218.11360518873</v>
      </c>
      <c r="CA147" s="23">
        <f ca="1">SUM('Trial 1'!BO21:BZ21)</f>
        <v>2293140.4012049194</v>
      </c>
      <c r="CB147" s="22">
        <f ca="1">'Trial 1'!CB21</f>
        <v>190077.21009123424</v>
      </c>
      <c r="CC147" s="22">
        <f ca="1">'Trial 1'!CC21</f>
        <v>189888.44666271709</v>
      </c>
      <c r="CD147" s="22">
        <f ca="1">'Trial 1'!CD21</f>
        <v>189839.05622875458</v>
      </c>
      <c r="CE147" s="22">
        <f ca="1">'Trial 1'!CE21</f>
        <v>189722.85169471585</v>
      </c>
      <c r="CF147" s="22">
        <f ca="1">'Trial 1'!CF21</f>
        <v>189511.71478564377</v>
      </c>
      <c r="CG147" s="22">
        <f ca="1">'Trial 1'!CG21</f>
        <v>189302.27809513934</v>
      </c>
      <c r="CH147" s="22">
        <f ca="1">'Trial 1'!CH21</f>
        <v>189221.36764620905</v>
      </c>
      <c r="CI147" s="22">
        <f ca="1">'Trial 1'!CI21</f>
        <v>189022.74392265172</v>
      </c>
      <c r="CJ147" s="22">
        <f ca="1">'Trial 1'!CJ21</f>
        <v>188843.29778810916</v>
      </c>
      <c r="CK147" s="22">
        <f ca="1">'Trial 1'!CK21</f>
        <v>188782.43975993898</v>
      </c>
      <c r="CL147" s="22">
        <f ca="1">'Trial 1'!CL21</f>
        <v>188672.1946508071</v>
      </c>
      <c r="CM147" s="22">
        <f ca="1">'Trial 1'!CM21</f>
        <v>188555.3457913959</v>
      </c>
      <c r="CN147" s="23">
        <f ca="1">SUM('Trial 1'!CB21:CM21)</f>
        <v>2271438.9471173165</v>
      </c>
      <c r="CO147" s="22">
        <f ca="1">'Trial 1'!CO21</f>
        <v>188549.08972100567</v>
      </c>
      <c r="CP147" s="22">
        <f ca="1">'Trial 1'!CP21</f>
        <v>188489.3405505243</v>
      </c>
      <c r="CQ147" s="22">
        <f ca="1">'Trial 1'!CQ21</f>
        <v>188391.2424003465</v>
      </c>
      <c r="CR147" s="22">
        <f ca="1">'Trial 1'!CR21</f>
        <v>188242.7200933127</v>
      </c>
      <c r="CS147" s="22">
        <f ca="1">'Trial 1'!CS21</f>
        <v>188228.10226947282</v>
      </c>
      <c r="CT147" s="22">
        <f ca="1">'Trial 1'!CT21</f>
        <v>188165.32487703444</v>
      </c>
      <c r="CU147" s="22">
        <f ca="1">'Trial 1'!CU21</f>
        <v>188135.5546114739</v>
      </c>
      <c r="CV147" s="22">
        <f ca="1">'Trial 1'!CV21</f>
        <v>188072.29330561534</v>
      </c>
      <c r="CW147" s="22">
        <f ca="1">'Trial 1'!CW21</f>
        <v>188032.31323918371</v>
      </c>
      <c r="CX147" s="22">
        <f ca="1">'Trial 1'!CX21</f>
        <v>187874.24738333715</v>
      </c>
      <c r="CY147" s="22">
        <f ca="1">'Trial 1'!CY21</f>
        <v>187806.69110171768</v>
      </c>
      <c r="CZ147" s="22">
        <f ca="1">'Trial 1'!CZ21</f>
        <v>187610.75696367086</v>
      </c>
      <c r="DA147" s="23">
        <f ca="1">SUM('Trial 1'!CO21:CZ21)</f>
        <v>2257597.6765166949</v>
      </c>
      <c r="DB147" s="22">
        <f ca="1">'Trial 1'!DB21</f>
        <v>187563.04226176205</v>
      </c>
      <c r="DC147" s="22">
        <f ca="1">'Trial 1'!DC21</f>
        <v>187489.99875521866</v>
      </c>
      <c r="DD147" s="22">
        <f ca="1">'Trial 1'!DD21</f>
        <v>187417.15866473853</v>
      </c>
      <c r="DE147" s="22">
        <f ca="1">'Trial 1'!DE21</f>
        <v>187264.83715669965</v>
      </c>
      <c r="DF147" s="22">
        <f ca="1">'Trial 1'!DF21</f>
        <v>187120.71908295446</v>
      </c>
      <c r="DG147" s="22">
        <f ca="1">'Trial 1'!DG21</f>
        <v>187059.53983132238</v>
      </c>
      <c r="DH147" s="22">
        <f ca="1">'Trial 1'!DH21</f>
        <v>187015.44863182816</v>
      </c>
      <c r="DI147" s="22">
        <f ca="1">'Trial 1'!DI21</f>
        <v>186996.37056417868</v>
      </c>
      <c r="DJ147" s="22">
        <f ca="1">'Trial 1'!DJ21</f>
        <v>186815.36111709627</v>
      </c>
      <c r="DK147" s="22">
        <f ca="1">'Trial 1'!DK21</f>
        <v>186814.55059193587</v>
      </c>
      <c r="DL147" s="22">
        <f ca="1">'Trial 1'!DL21</f>
        <v>186767.61979740157</v>
      </c>
      <c r="DM147" s="22">
        <f ca="1">'Trial 1'!DM21</f>
        <v>186691.21779956558</v>
      </c>
      <c r="DN147" s="23">
        <f ca="1">SUM('Trial 1'!DB21:DM21)</f>
        <v>2245015.8642547019</v>
      </c>
      <c r="DO147" s="22">
        <f ca="1">'Trial 1'!DO21</f>
        <v>186584.97783052942</v>
      </c>
      <c r="DP147" s="22">
        <f ca="1">'Trial 1'!DP21</f>
        <v>186500.78186531537</v>
      </c>
      <c r="DQ147" s="22">
        <f ca="1">'Trial 1'!DQ21</f>
        <v>186416.72448174862</v>
      </c>
      <c r="DR147" s="22">
        <f ca="1">'Trial 1'!DR21</f>
        <v>186363.60016553741</v>
      </c>
      <c r="DS147" s="22">
        <f ca="1">'Trial 1'!DS21</f>
        <v>186302.69450727559</v>
      </c>
      <c r="DT147" s="22">
        <f ca="1">'Trial 1'!DT21</f>
        <v>186213.35554853233</v>
      </c>
      <c r="DU147" s="22">
        <f ca="1">'Trial 1'!DU21</f>
        <v>186142.69391024325</v>
      </c>
      <c r="DV147" s="22">
        <f ca="1">'Trial 1'!DV21</f>
        <v>186024.84695564208</v>
      </c>
      <c r="DW147" s="22">
        <f ca="1">'Trial 1'!DW21</f>
        <v>185876.86151522218</v>
      </c>
      <c r="DX147" s="22">
        <f ca="1">'Trial 1'!DX21</f>
        <v>185743.13354105162</v>
      </c>
      <c r="DY147" s="22">
        <f ca="1">'Trial 1'!DY21</f>
        <v>185652.88949549061</v>
      </c>
      <c r="DZ147" s="22">
        <f ca="1">'Trial 1'!DZ21</f>
        <v>185531.93710252905</v>
      </c>
      <c r="EA147" s="23">
        <f ca="1">SUM('Trial 1'!DO21:DZ21)</f>
        <v>2233354.4969191174</v>
      </c>
      <c r="EB147" s="22">
        <f ca="1">'Trial 1'!EB21</f>
        <v>185513.94843327106</v>
      </c>
      <c r="EC147" s="22">
        <f ca="1">'Trial 1'!EC21</f>
        <v>185412.66176289867</v>
      </c>
      <c r="ED147" s="22">
        <f ca="1">'Trial 1'!ED21</f>
        <v>185296.57879972373</v>
      </c>
      <c r="EE147" s="22">
        <f ca="1">'Trial 1'!EE21</f>
        <v>185201.91675317267</v>
      </c>
      <c r="EF147" s="22">
        <f ca="1">'Trial 1'!EF21</f>
        <v>185054.72975712342</v>
      </c>
      <c r="EG147" s="22">
        <f ca="1">'Trial 1'!EG21</f>
        <v>184869.18597458699</v>
      </c>
      <c r="EH147" s="22">
        <f ca="1">'Trial 1'!EH21</f>
        <v>184758.32072745523</v>
      </c>
      <c r="EI147" s="22">
        <f ca="1">'Trial 1'!EI21</f>
        <v>184748.76636446209</v>
      </c>
      <c r="EJ147" s="22">
        <f ca="1">'Trial 1'!EJ21</f>
        <v>184735.36738639721</v>
      </c>
      <c r="EK147" s="22">
        <f ca="1">'Trial 1'!EK21</f>
        <v>184661.03641142105</v>
      </c>
      <c r="EL147" s="22">
        <f ca="1">'Trial 1'!EL21</f>
        <v>184680.7590458653</v>
      </c>
      <c r="EM147" s="22">
        <f ca="1">'Trial 1'!EM21</f>
        <v>184586.97592447544</v>
      </c>
      <c r="EN147" s="23">
        <f ca="1">SUM('Trial 1'!EB21:EM21)</f>
        <v>2219520.2473408529</v>
      </c>
    </row>
    <row r="148" spans="1:144" ht="12.75" customHeight="1" x14ac:dyDescent="0.2">
      <c r="A148" s="11" t="str">
        <f>Labels!B97</f>
        <v>Trial 02</v>
      </c>
      <c r="B148" s="24">
        <f>'Trial 2'!B21</f>
        <v>206222.01441622889</v>
      </c>
      <c r="C148" s="24">
        <f ca="1">'Trial 2'!C21</f>
        <v>205816.03822748188</v>
      </c>
      <c r="D148" s="24">
        <f ca="1">'Trial 2'!D21</f>
        <v>205476.95534464502</v>
      </c>
      <c r="E148" s="24">
        <f ca="1">'Trial 2'!E21</f>
        <v>205054.4066035859</v>
      </c>
      <c r="F148" s="24">
        <f ca="1">'Trial 2'!F21</f>
        <v>204748.27624990136</v>
      </c>
      <c r="G148" s="24">
        <f ca="1">'Trial 2'!G21</f>
        <v>204454.70677182113</v>
      </c>
      <c r="H148" s="24">
        <f ca="1">'Trial 2'!H21</f>
        <v>204017.44741819261</v>
      </c>
      <c r="I148" s="24">
        <f ca="1">'Trial 2'!I21</f>
        <v>203636.29236121665</v>
      </c>
      <c r="J148" s="24">
        <f ca="1">'Trial 2'!J21</f>
        <v>203349.54740905121</v>
      </c>
      <c r="K148" s="24">
        <f ca="1">'Trial 2'!K21</f>
        <v>202998.06994669093</v>
      </c>
      <c r="L148" s="24">
        <f ca="1">'Trial 2'!L21</f>
        <v>202704.87127736706</v>
      </c>
      <c r="M148" s="24">
        <f ca="1">'Trial 2'!M21</f>
        <v>202387.89832006596</v>
      </c>
      <c r="N148" s="25">
        <f ca="1">SUM('Trial 2'!B21:M21)</f>
        <v>2450866.5243462487</v>
      </c>
      <c r="O148" s="24">
        <f ca="1">'Trial 2'!O21</f>
        <v>202173.25689551726</v>
      </c>
      <c r="P148" s="24">
        <f ca="1">'Trial 2'!P21</f>
        <v>201875.44531166164</v>
      </c>
      <c r="Q148" s="24">
        <f ca="1">'Trial 2'!Q21</f>
        <v>201484.49009121055</v>
      </c>
      <c r="R148" s="24">
        <f ca="1">'Trial 2'!R21</f>
        <v>201201.4631190424</v>
      </c>
      <c r="S148" s="24">
        <f ca="1">'Trial 2'!S21</f>
        <v>200882.35864099237</v>
      </c>
      <c r="T148" s="24">
        <f ca="1">'Trial 2'!T21</f>
        <v>200647.32339771918</v>
      </c>
      <c r="U148" s="24">
        <f ca="1">'Trial 2'!U21</f>
        <v>200401.18386772566</v>
      </c>
      <c r="V148" s="24">
        <f ca="1">'Trial 2'!V21</f>
        <v>200223.32597810595</v>
      </c>
      <c r="W148" s="24">
        <f ca="1">'Trial 2'!W21</f>
        <v>199959.66427882912</v>
      </c>
      <c r="X148" s="24">
        <f ca="1">'Trial 2'!X21</f>
        <v>199696.19400257699</v>
      </c>
      <c r="Y148" s="24">
        <f ca="1">'Trial 2'!Y21</f>
        <v>199560.3466719659</v>
      </c>
      <c r="Z148" s="24">
        <f ca="1">'Trial 2'!Z21</f>
        <v>199335.36284279285</v>
      </c>
      <c r="AA148" s="25">
        <f ca="1">SUM('Trial 2'!O21:Z21)</f>
        <v>2407440.4150981396</v>
      </c>
      <c r="AB148" s="24">
        <f ca="1">'Trial 2'!AB21</f>
        <v>199152.01116432613</v>
      </c>
      <c r="AC148" s="24">
        <f ca="1">'Trial 2'!AC21</f>
        <v>198914.94956453715</v>
      </c>
      <c r="AD148" s="24">
        <f ca="1">'Trial 2'!AD21</f>
        <v>198696.52411374752</v>
      </c>
      <c r="AE148" s="24">
        <f ca="1">'Trial 2'!AE21</f>
        <v>198501.10569447634</v>
      </c>
      <c r="AF148" s="24">
        <f ca="1">'Trial 2'!AF21</f>
        <v>198364.75741314734</v>
      </c>
      <c r="AG148" s="24">
        <f ca="1">'Trial 2'!AG21</f>
        <v>198196.96592056501</v>
      </c>
      <c r="AH148" s="24">
        <f ca="1">'Trial 2'!AH21</f>
        <v>197955.17825842535</v>
      </c>
      <c r="AI148" s="24">
        <f ca="1">'Trial 2'!AI21</f>
        <v>197739.89001387908</v>
      </c>
      <c r="AJ148" s="24">
        <f ca="1">'Trial 2'!AJ21</f>
        <v>197481.70734429217</v>
      </c>
      <c r="AK148" s="24">
        <f ca="1">'Trial 2'!AK21</f>
        <v>197293.25180349426</v>
      </c>
      <c r="AL148" s="24">
        <f ca="1">'Trial 2'!AL21</f>
        <v>196993.43664023923</v>
      </c>
      <c r="AM148" s="24">
        <f ca="1">'Trial 2'!AM21</f>
        <v>196807.38493895589</v>
      </c>
      <c r="AN148" s="25">
        <f ca="1">SUM('Trial 2'!AB21:AM21)</f>
        <v>2376097.1628700853</v>
      </c>
      <c r="AO148" s="24">
        <f ca="1">'Trial 2'!AO21</f>
        <v>196544.33455972013</v>
      </c>
      <c r="AP148" s="24">
        <f ca="1">'Trial 2'!AP21</f>
        <v>196365.61553890412</v>
      </c>
      <c r="AQ148" s="24">
        <f ca="1">'Trial 2'!AQ21</f>
        <v>196139.14540123614</v>
      </c>
      <c r="AR148" s="24">
        <f ca="1">'Trial 2'!AR21</f>
        <v>196045.06564868425</v>
      </c>
      <c r="AS148" s="24">
        <f ca="1">'Trial 2'!AS21</f>
        <v>195863.08752047087</v>
      </c>
      <c r="AT148" s="24">
        <f ca="1">'Trial 2'!AT21</f>
        <v>195653.22677175296</v>
      </c>
      <c r="AU148" s="24">
        <f ca="1">'Trial 2'!AU21</f>
        <v>195429.70252243651</v>
      </c>
      <c r="AV148" s="24">
        <f ca="1">'Trial 2'!AV21</f>
        <v>195266.35629464232</v>
      </c>
      <c r="AW148" s="24">
        <f ca="1">'Trial 2'!AW21</f>
        <v>195072.62665637711</v>
      </c>
      <c r="AX148" s="24">
        <f ca="1">'Trial 2'!AX21</f>
        <v>194970.7116901784</v>
      </c>
      <c r="AY148" s="24">
        <f ca="1">'Trial 2'!AY21</f>
        <v>194841.82395110017</v>
      </c>
      <c r="AZ148" s="24">
        <f ca="1">'Trial 2'!AZ21</f>
        <v>194673.37041884754</v>
      </c>
      <c r="BA148" s="25">
        <f ca="1">SUM('Trial 2'!AO21:AZ21)</f>
        <v>2346865.0669743507</v>
      </c>
      <c r="BB148" s="24">
        <f ca="1">'Trial 2'!BB21</f>
        <v>194505.33301045559</v>
      </c>
      <c r="BC148" s="24">
        <f ca="1">'Trial 2'!BC21</f>
        <v>194307.19637304396</v>
      </c>
      <c r="BD148" s="24">
        <f ca="1">'Trial 2'!BD21</f>
        <v>194256.47205728712</v>
      </c>
      <c r="BE148" s="24">
        <f ca="1">'Trial 2'!BE21</f>
        <v>194107.07198036986</v>
      </c>
      <c r="BF148" s="24">
        <f ca="1">'Trial 2'!BF21</f>
        <v>193850.33346302563</v>
      </c>
      <c r="BG148" s="24">
        <f ca="1">'Trial 2'!BG21</f>
        <v>193657.67832183544</v>
      </c>
      <c r="BH148" s="24">
        <f ca="1">'Trial 2'!BH21</f>
        <v>193452.78404834337</v>
      </c>
      <c r="BI148" s="24">
        <f ca="1">'Trial 2'!BI21</f>
        <v>193299.09817432961</v>
      </c>
      <c r="BJ148" s="24">
        <f ca="1">'Trial 2'!BJ21</f>
        <v>193170.57219095313</v>
      </c>
      <c r="BK148" s="24">
        <f ca="1">'Trial 2'!BK21</f>
        <v>193003.17026488305</v>
      </c>
      <c r="BL148" s="24">
        <f ca="1">'Trial 2'!BL21</f>
        <v>192792.86297084842</v>
      </c>
      <c r="BM148" s="24">
        <f ca="1">'Trial 2'!BM21</f>
        <v>192575.20804852608</v>
      </c>
      <c r="BN148" s="25">
        <f ca="1">SUM('Trial 2'!BB21:BM21)</f>
        <v>2322977.7809039014</v>
      </c>
      <c r="BO148" s="24">
        <f ca="1">'Trial 2'!BO21</f>
        <v>192506.69469647095</v>
      </c>
      <c r="BP148" s="24">
        <f ca="1">'Trial 2'!BP21</f>
        <v>192353.44188169471</v>
      </c>
      <c r="BQ148" s="24">
        <f ca="1">'Trial 2'!BQ21</f>
        <v>192231.63193107728</v>
      </c>
      <c r="BR148" s="24">
        <f ca="1">'Trial 2'!BR21</f>
        <v>192011.37141973921</v>
      </c>
      <c r="BS148" s="24">
        <f ca="1">'Trial 2'!BS21</f>
        <v>191787.46776796598</v>
      </c>
      <c r="BT148" s="24">
        <f ca="1">'Trial 2'!BT21</f>
        <v>191682.51893598083</v>
      </c>
      <c r="BU148" s="24">
        <f ca="1">'Trial 2'!BU21</f>
        <v>191577.75621802587</v>
      </c>
      <c r="BV148" s="24">
        <f ca="1">'Trial 2'!BV21</f>
        <v>191423.88029996355</v>
      </c>
      <c r="BW148" s="24">
        <f ca="1">'Trial 2'!BW21</f>
        <v>191179.54369764178</v>
      </c>
      <c r="BX148" s="24">
        <f ca="1">'Trial 2'!BX21</f>
        <v>191077.91591248612</v>
      </c>
      <c r="BY148" s="24">
        <f ca="1">'Trial 2'!BY21</f>
        <v>191026.47076627132</v>
      </c>
      <c r="BZ148" s="24">
        <f ca="1">'Trial 2'!BZ21</f>
        <v>190876.70575547873</v>
      </c>
      <c r="CA148" s="25">
        <f ca="1">SUM('Trial 2'!BO21:BZ21)</f>
        <v>2299735.3992827963</v>
      </c>
      <c r="CB148" s="24">
        <f ca="1">'Trial 2'!CB21</f>
        <v>190737.14266027347</v>
      </c>
      <c r="CC148" s="24">
        <f ca="1">'Trial 2'!CC21</f>
        <v>190604.22089475629</v>
      </c>
      <c r="CD148" s="24">
        <f ca="1">'Trial 2'!CD21</f>
        <v>190589.86608712934</v>
      </c>
      <c r="CE148" s="24">
        <f ca="1">'Trial 2'!CE21</f>
        <v>190496.07401985832</v>
      </c>
      <c r="CF148" s="24">
        <f ca="1">'Trial 2'!CF21</f>
        <v>190347.17050777489</v>
      </c>
      <c r="CG148" s="24">
        <f ca="1">'Trial 2'!CG21</f>
        <v>190306.63970248378</v>
      </c>
      <c r="CH148" s="24">
        <f ca="1">'Trial 2'!CH21</f>
        <v>190190.1215457803</v>
      </c>
      <c r="CI148" s="24">
        <f ca="1">'Trial 2'!CI21</f>
        <v>189953.93938457515</v>
      </c>
      <c r="CJ148" s="24">
        <f ca="1">'Trial 2'!CJ21</f>
        <v>189939.56633766694</v>
      </c>
      <c r="CK148" s="24">
        <f ca="1">'Trial 2'!CK21</f>
        <v>189708.25000142545</v>
      </c>
      <c r="CL148" s="24">
        <f ca="1">'Trial 2'!CL21</f>
        <v>189529.18785768675</v>
      </c>
      <c r="CM148" s="24">
        <f ca="1">'Trial 2'!CM21</f>
        <v>189397.32184458181</v>
      </c>
      <c r="CN148" s="25">
        <f ca="1">SUM('Trial 2'!CB21:CM21)</f>
        <v>2281799.5008439925</v>
      </c>
      <c r="CO148" s="24">
        <f ca="1">'Trial 2'!CO21</f>
        <v>189188.818014177</v>
      </c>
      <c r="CP148" s="24">
        <f ca="1">'Trial 2'!CP21</f>
        <v>189083.88485454587</v>
      </c>
      <c r="CQ148" s="24">
        <f ca="1">'Trial 2'!CQ21</f>
        <v>189007.24767568632</v>
      </c>
      <c r="CR148" s="24">
        <f ca="1">'Trial 2'!CR21</f>
        <v>188922.80522919356</v>
      </c>
      <c r="CS148" s="24">
        <f ca="1">'Trial 2'!CS21</f>
        <v>188887.68084416358</v>
      </c>
      <c r="CT148" s="24">
        <f ca="1">'Trial 2'!CT21</f>
        <v>188745.43948081828</v>
      </c>
      <c r="CU148" s="24">
        <f ca="1">'Trial 2'!CU21</f>
        <v>188561.33444179106</v>
      </c>
      <c r="CV148" s="24">
        <f ca="1">'Trial 2'!CV21</f>
        <v>188502.31453483293</v>
      </c>
      <c r="CW148" s="24">
        <f ca="1">'Trial 2'!CW21</f>
        <v>188359.23395901319</v>
      </c>
      <c r="CX148" s="24">
        <f ca="1">'Trial 2'!CX21</f>
        <v>188208.50928210776</v>
      </c>
      <c r="CY148" s="24">
        <f ca="1">'Trial 2'!CY21</f>
        <v>188177.60283119683</v>
      </c>
      <c r="CZ148" s="24">
        <f ca="1">'Trial 2'!CZ21</f>
        <v>188056.58355603801</v>
      </c>
      <c r="DA148" s="25">
        <f ca="1">SUM('Trial 2'!CO21:CZ21)</f>
        <v>2263701.4547035643</v>
      </c>
      <c r="DB148" s="24">
        <f ca="1">'Trial 2'!DB21</f>
        <v>188065.5981350404</v>
      </c>
      <c r="DC148" s="24">
        <f ca="1">'Trial 2'!DC21</f>
        <v>188026.61628382539</v>
      </c>
      <c r="DD148" s="24">
        <f ca="1">'Trial 2'!DD21</f>
        <v>188009.2344401422</v>
      </c>
      <c r="DE148" s="24">
        <f ca="1">'Trial 2'!DE21</f>
        <v>187927.52398104389</v>
      </c>
      <c r="DF148" s="24">
        <f ca="1">'Trial 2'!DF21</f>
        <v>187837.76568404704</v>
      </c>
      <c r="DG148" s="24">
        <f ca="1">'Trial 2'!DG21</f>
        <v>187782.11220877484</v>
      </c>
      <c r="DH148" s="24">
        <f ca="1">'Trial 2'!DH21</f>
        <v>187681.28606509633</v>
      </c>
      <c r="DI148" s="24">
        <f ca="1">'Trial 2'!DI21</f>
        <v>187632.43181166789</v>
      </c>
      <c r="DJ148" s="24">
        <f ca="1">'Trial 2'!DJ21</f>
        <v>187511.26234751462</v>
      </c>
      <c r="DK148" s="24">
        <f ca="1">'Trial 2'!DK21</f>
        <v>187308.65627825013</v>
      </c>
      <c r="DL148" s="24">
        <f ca="1">'Trial 2'!DL21</f>
        <v>187232.78261768189</v>
      </c>
      <c r="DM148" s="24">
        <f ca="1">'Trial 2'!DM21</f>
        <v>187030.47263791977</v>
      </c>
      <c r="DN148" s="25">
        <f ca="1">SUM('Trial 2'!DB21:DM21)</f>
        <v>2252045.7424910041</v>
      </c>
      <c r="DO148" s="24">
        <f ca="1">'Trial 2'!DO21</f>
        <v>186994.71264570282</v>
      </c>
      <c r="DP148" s="24">
        <f ca="1">'Trial 2'!DP21</f>
        <v>186827.17602806812</v>
      </c>
      <c r="DQ148" s="24">
        <f ca="1">'Trial 2'!DQ21</f>
        <v>186686.55340279624</v>
      </c>
      <c r="DR148" s="24">
        <f ca="1">'Trial 2'!DR21</f>
        <v>186569.76201531719</v>
      </c>
      <c r="DS148" s="24">
        <f ca="1">'Trial 2'!DS21</f>
        <v>186423.24930408914</v>
      </c>
      <c r="DT148" s="24">
        <f ca="1">'Trial 2'!DT21</f>
        <v>186367.36758861068</v>
      </c>
      <c r="DU148" s="24">
        <f ca="1">'Trial 2'!DU21</f>
        <v>186282.4844864902</v>
      </c>
      <c r="DV148" s="24">
        <f ca="1">'Trial 2'!DV21</f>
        <v>186195.90672976177</v>
      </c>
      <c r="DW148" s="24">
        <f ca="1">'Trial 2'!DW21</f>
        <v>186084.74997304889</v>
      </c>
      <c r="DX148" s="24">
        <f ca="1">'Trial 2'!DX21</f>
        <v>185891.70782812868</v>
      </c>
      <c r="DY148" s="24">
        <f ca="1">'Trial 2'!DY21</f>
        <v>185778.85375570389</v>
      </c>
      <c r="DZ148" s="24">
        <f ca="1">'Trial 2'!DZ21</f>
        <v>185670.70397683582</v>
      </c>
      <c r="EA148" s="25">
        <f ca="1">SUM('Trial 2'!DO21:DZ21)</f>
        <v>2235773.2277345536</v>
      </c>
      <c r="EB148" s="24">
        <f ca="1">'Trial 2'!EB21</f>
        <v>185593.98873309334</v>
      </c>
      <c r="EC148" s="24">
        <f ca="1">'Trial 2'!EC21</f>
        <v>185570.61266107103</v>
      </c>
      <c r="ED148" s="24">
        <f ca="1">'Trial 2'!ED21</f>
        <v>185531.73354817927</v>
      </c>
      <c r="EE148" s="24">
        <f ca="1">'Trial 2'!EE21</f>
        <v>185403.61961839919</v>
      </c>
      <c r="EF148" s="24">
        <f ca="1">'Trial 2'!EF21</f>
        <v>185302.94523296939</v>
      </c>
      <c r="EG148" s="24">
        <f ca="1">'Trial 2'!EG21</f>
        <v>185271.50842423426</v>
      </c>
      <c r="EH148" s="24">
        <f ca="1">'Trial 2'!EH21</f>
        <v>185154.46777779915</v>
      </c>
      <c r="EI148" s="24">
        <f ca="1">'Trial 2'!EI21</f>
        <v>185067.37230509811</v>
      </c>
      <c r="EJ148" s="24">
        <f ca="1">'Trial 2'!EJ21</f>
        <v>185055.41487088063</v>
      </c>
      <c r="EK148" s="24">
        <f ca="1">'Trial 2'!EK21</f>
        <v>184922.7035536672</v>
      </c>
      <c r="EL148" s="24">
        <f ca="1">'Trial 2'!EL21</f>
        <v>184763.5421822051</v>
      </c>
      <c r="EM148" s="24">
        <f ca="1">'Trial 2'!EM21</f>
        <v>184669.59238612151</v>
      </c>
      <c r="EN148" s="25">
        <f ca="1">SUM('Trial 2'!EB21:EM21)</f>
        <v>2222307.5012937183</v>
      </c>
    </row>
    <row r="149" spans="1:144" ht="12.75" customHeight="1" x14ac:dyDescent="0.2">
      <c r="A149" s="11" t="str">
        <f>Labels!B98</f>
        <v>Trial 03</v>
      </c>
      <c r="B149" s="24">
        <f>'Trial 3'!B21</f>
        <v>206222.01441622889</v>
      </c>
      <c r="C149" s="24">
        <f ca="1">'Trial 3'!C21</f>
        <v>205716.77782605519</v>
      </c>
      <c r="D149" s="24">
        <f ca="1">'Trial 3'!D21</f>
        <v>205379.07644057326</v>
      </c>
      <c r="E149" s="24">
        <f ca="1">'Trial 3'!E21</f>
        <v>205056.59111445642</v>
      </c>
      <c r="F149" s="24">
        <f ca="1">'Trial 3'!F21</f>
        <v>204641.21120836984</v>
      </c>
      <c r="G149" s="24">
        <f ca="1">'Trial 3'!G21</f>
        <v>204370.09134396267</v>
      </c>
      <c r="H149" s="24">
        <f ca="1">'Trial 3'!H21</f>
        <v>203902.57738918191</v>
      </c>
      <c r="I149" s="24">
        <f ca="1">'Trial 3'!I21</f>
        <v>203566.61678888396</v>
      </c>
      <c r="J149" s="24">
        <f ca="1">'Trial 3'!J21</f>
        <v>203270.9782993774</v>
      </c>
      <c r="K149" s="24">
        <f ca="1">'Trial 3'!K21</f>
        <v>202958.15725992576</v>
      </c>
      <c r="L149" s="24">
        <f ca="1">'Trial 3'!L21</f>
        <v>202669.73954675588</v>
      </c>
      <c r="M149" s="24">
        <f ca="1">'Trial 3'!M21</f>
        <v>202315.17127898478</v>
      </c>
      <c r="N149" s="25">
        <f ca="1">SUM('Trial 3'!B21:M21)</f>
        <v>2450069.0029127561</v>
      </c>
      <c r="O149" s="24">
        <f ca="1">'Trial 3'!O21</f>
        <v>202010.05596970799</v>
      </c>
      <c r="P149" s="24">
        <f ca="1">'Trial 3'!P21</f>
        <v>201775.38190080473</v>
      </c>
      <c r="Q149" s="24">
        <f ca="1">'Trial 3'!Q21</f>
        <v>201512.2427284795</v>
      </c>
      <c r="R149" s="24">
        <f ca="1">'Trial 3'!R21</f>
        <v>201189.41719710341</v>
      </c>
      <c r="S149" s="24">
        <f ca="1">'Trial 3'!S21</f>
        <v>200824.43507597657</v>
      </c>
      <c r="T149" s="24">
        <f ca="1">'Trial 3'!T21</f>
        <v>200595.75547935234</v>
      </c>
      <c r="U149" s="24">
        <f ca="1">'Trial 3'!U21</f>
        <v>200310.6481075194</v>
      </c>
      <c r="V149" s="24">
        <f ca="1">'Trial 3'!V21</f>
        <v>199977.6877685748</v>
      </c>
      <c r="W149" s="24">
        <f ca="1">'Trial 3'!W21</f>
        <v>199636.8336652421</v>
      </c>
      <c r="X149" s="24">
        <f ca="1">'Trial 3'!X21</f>
        <v>199501.89971963657</v>
      </c>
      <c r="Y149" s="24">
        <f ca="1">'Trial 3'!Y21</f>
        <v>199263.90501744501</v>
      </c>
      <c r="Z149" s="24">
        <f ca="1">'Trial 3'!Z21</f>
        <v>198966.34219601841</v>
      </c>
      <c r="AA149" s="25">
        <f ca="1">SUM('Trial 3'!O21:Z21)</f>
        <v>2405564.6048258608</v>
      </c>
      <c r="AB149" s="24">
        <f ca="1">'Trial 3'!AB21</f>
        <v>198629.61383544945</v>
      </c>
      <c r="AC149" s="24">
        <f ca="1">'Trial 3'!AC21</f>
        <v>198413.23515775768</v>
      </c>
      <c r="AD149" s="24">
        <f ca="1">'Trial 3'!AD21</f>
        <v>198107.19633461235</v>
      </c>
      <c r="AE149" s="24">
        <f ca="1">'Trial 3'!AE21</f>
        <v>197805.19970904695</v>
      </c>
      <c r="AF149" s="24">
        <f ca="1">'Trial 3'!AF21</f>
        <v>197524.66485739755</v>
      </c>
      <c r="AG149" s="24">
        <f ca="1">'Trial 3'!AG21</f>
        <v>197333.84739769765</v>
      </c>
      <c r="AH149" s="24">
        <f ca="1">'Trial 3'!AH21</f>
        <v>197138.48589187214</v>
      </c>
      <c r="AI149" s="24">
        <f ca="1">'Trial 3'!AI21</f>
        <v>196906.31487245302</v>
      </c>
      <c r="AJ149" s="24">
        <f ca="1">'Trial 3'!AJ21</f>
        <v>196740.88425381581</v>
      </c>
      <c r="AK149" s="24">
        <f ca="1">'Trial 3'!AK21</f>
        <v>196536.31332347085</v>
      </c>
      <c r="AL149" s="24">
        <f ca="1">'Trial 3'!AL21</f>
        <v>196348.08940477122</v>
      </c>
      <c r="AM149" s="24">
        <f ca="1">'Trial 3'!AM21</f>
        <v>196238.90515262398</v>
      </c>
      <c r="AN149" s="25">
        <f ca="1">SUM('Trial 3'!AB21:AM21)</f>
        <v>2367722.7501909686</v>
      </c>
      <c r="AO149" s="24">
        <f ca="1">'Trial 3'!AO21</f>
        <v>196085.81136553074</v>
      </c>
      <c r="AP149" s="24">
        <f ca="1">'Trial 3'!AP21</f>
        <v>195901.12904864064</v>
      </c>
      <c r="AQ149" s="24">
        <f ca="1">'Trial 3'!AQ21</f>
        <v>195770.8285757245</v>
      </c>
      <c r="AR149" s="24">
        <f ca="1">'Trial 3'!AR21</f>
        <v>195663.63749774738</v>
      </c>
      <c r="AS149" s="24">
        <f ca="1">'Trial 3'!AS21</f>
        <v>195500.18138484037</v>
      </c>
      <c r="AT149" s="24">
        <f ca="1">'Trial 3'!AT21</f>
        <v>195337.36059591579</v>
      </c>
      <c r="AU149" s="24">
        <f ca="1">'Trial 3'!AU21</f>
        <v>195160.56368358855</v>
      </c>
      <c r="AV149" s="24">
        <f ca="1">'Trial 3'!AV21</f>
        <v>194942.42605013619</v>
      </c>
      <c r="AW149" s="24">
        <f ca="1">'Trial 3'!AW21</f>
        <v>194695.62690324659</v>
      </c>
      <c r="AX149" s="24">
        <f ca="1">'Trial 3'!AX21</f>
        <v>194490.56029476071</v>
      </c>
      <c r="AY149" s="24">
        <f ca="1">'Trial 3'!AY21</f>
        <v>194306.73967656773</v>
      </c>
      <c r="AZ149" s="24">
        <f ca="1">'Trial 3'!AZ21</f>
        <v>194156.92697262816</v>
      </c>
      <c r="BA149" s="25">
        <f ca="1">SUM('Trial 3'!AO21:AZ21)</f>
        <v>2342011.7920493274</v>
      </c>
      <c r="BB149" s="24">
        <f ca="1">'Trial 3'!BB21</f>
        <v>193986.57467663853</v>
      </c>
      <c r="BC149" s="24">
        <f ca="1">'Trial 3'!BC21</f>
        <v>193775.01504039959</v>
      </c>
      <c r="BD149" s="24">
        <f ca="1">'Trial 3'!BD21</f>
        <v>193623.26693980428</v>
      </c>
      <c r="BE149" s="24">
        <f ca="1">'Trial 3'!BE21</f>
        <v>193383.19652218412</v>
      </c>
      <c r="BF149" s="24">
        <f ca="1">'Trial 3'!BF21</f>
        <v>193259.90374178957</v>
      </c>
      <c r="BG149" s="24">
        <f ca="1">'Trial 3'!BG21</f>
        <v>192992.74802181043</v>
      </c>
      <c r="BH149" s="24">
        <f ca="1">'Trial 3'!BH21</f>
        <v>192808.28827449976</v>
      </c>
      <c r="BI149" s="24">
        <f ca="1">'Trial 3'!BI21</f>
        <v>192670.01601018207</v>
      </c>
      <c r="BJ149" s="24">
        <f ca="1">'Trial 3'!BJ21</f>
        <v>192451.42189087777</v>
      </c>
      <c r="BK149" s="24">
        <f ca="1">'Trial 3'!BK21</f>
        <v>192286.81555172766</v>
      </c>
      <c r="BL149" s="24">
        <f ca="1">'Trial 3'!BL21</f>
        <v>192174.87578364179</v>
      </c>
      <c r="BM149" s="24">
        <f ca="1">'Trial 3'!BM21</f>
        <v>192019.52845558911</v>
      </c>
      <c r="BN149" s="25">
        <f ca="1">SUM('Trial 3'!BB21:BM21)</f>
        <v>2315431.6509091444</v>
      </c>
      <c r="BO149" s="24">
        <f ca="1">'Trial 3'!BO21</f>
        <v>191801.81153628536</v>
      </c>
      <c r="BP149" s="24">
        <f ca="1">'Trial 3'!BP21</f>
        <v>191655.49865089235</v>
      </c>
      <c r="BQ149" s="24">
        <f ca="1">'Trial 3'!BQ21</f>
        <v>191426.46872863628</v>
      </c>
      <c r="BR149" s="24">
        <f ca="1">'Trial 3'!BR21</f>
        <v>191342.37455130077</v>
      </c>
      <c r="BS149" s="24">
        <f ca="1">'Trial 3'!BS21</f>
        <v>191199.92718027404</v>
      </c>
      <c r="BT149" s="24">
        <f ca="1">'Trial 3'!BT21</f>
        <v>191077.40490912716</v>
      </c>
      <c r="BU149" s="24">
        <f ca="1">'Trial 3'!BU21</f>
        <v>190903.48866209976</v>
      </c>
      <c r="BV149" s="24">
        <f ca="1">'Trial 3'!BV21</f>
        <v>190704.4477486992</v>
      </c>
      <c r="BW149" s="24">
        <f ca="1">'Trial 3'!BW21</f>
        <v>190587.61480054483</v>
      </c>
      <c r="BX149" s="24">
        <f ca="1">'Trial 3'!BX21</f>
        <v>190438.17809832148</v>
      </c>
      <c r="BY149" s="24">
        <f ca="1">'Trial 3'!BY21</f>
        <v>190289.31427383461</v>
      </c>
      <c r="BZ149" s="24">
        <f ca="1">'Trial 3'!BZ21</f>
        <v>190164.47162277473</v>
      </c>
      <c r="CA149" s="25">
        <f ca="1">SUM('Trial 3'!BO21:BZ21)</f>
        <v>2291591.0007627904</v>
      </c>
      <c r="CB149" s="24">
        <f ca="1">'Trial 3'!CB21</f>
        <v>190107.62467606616</v>
      </c>
      <c r="CC149" s="24">
        <f ca="1">'Trial 3'!CC21</f>
        <v>189971.81174870185</v>
      </c>
      <c r="CD149" s="24">
        <f ca="1">'Trial 3'!CD21</f>
        <v>189750.03942268636</v>
      </c>
      <c r="CE149" s="24">
        <f ca="1">'Trial 3'!CE21</f>
        <v>189693.023815511</v>
      </c>
      <c r="CF149" s="24">
        <f ca="1">'Trial 3'!CF21</f>
        <v>189584.22776466733</v>
      </c>
      <c r="CG149" s="24">
        <f ca="1">'Trial 3'!CG21</f>
        <v>189480.77461710587</v>
      </c>
      <c r="CH149" s="24">
        <f ca="1">'Trial 3'!CH21</f>
        <v>189488.81157359242</v>
      </c>
      <c r="CI149" s="24">
        <f ca="1">'Trial 3'!CI21</f>
        <v>189362.53190951695</v>
      </c>
      <c r="CJ149" s="24">
        <f ca="1">'Trial 3'!CJ21</f>
        <v>189254.3706718382</v>
      </c>
      <c r="CK149" s="24">
        <f ca="1">'Trial 3'!CK21</f>
        <v>189152.93651218765</v>
      </c>
      <c r="CL149" s="24">
        <f ca="1">'Trial 3'!CL21</f>
        <v>189035.21427502704</v>
      </c>
      <c r="CM149" s="24">
        <f ca="1">'Trial 3'!CM21</f>
        <v>188932.63342079922</v>
      </c>
      <c r="CN149" s="25">
        <f ca="1">SUM('Trial 3'!CB21:CM21)</f>
        <v>2273814.0004077004</v>
      </c>
      <c r="CO149" s="24">
        <f ca="1">'Trial 3'!CO21</f>
        <v>188763.36689910199</v>
      </c>
      <c r="CP149" s="24">
        <f ca="1">'Trial 3'!CP21</f>
        <v>188737.69379859854</v>
      </c>
      <c r="CQ149" s="24">
        <f ca="1">'Trial 3'!CQ21</f>
        <v>188569.61821982256</v>
      </c>
      <c r="CR149" s="24">
        <f ca="1">'Trial 3'!CR21</f>
        <v>188477.9609492016</v>
      </c>
      <c r="CS149" s="24">
        <f ca="1">'Trial 3'!CS21</f>
        <v>188380.37497539635</v>
      </c>
      <c r="CT149" s="24">
        <f ca="1">'Trial 3'!CT21</f>
        <v>188306.75940430837</v>
      </c>
      <c r="CU149" s="24">
        <f ca="1">'Trial 3'!CU21</f>
        <v>188214.10648498673</v>
      </c>
      <c r="CV149" s="24">
        <f ca="1">'Trial 3'!CV21</f>
        <v>188070.05355642436</v>
      </c>
      <c r="CW149" s="24">
        <f ca="1">'Trial 3'!CW21</f>
        <v>187886.22076467279</v>
      </c>
      <c r="CX149" s="24">
        <f ca="1">'Trial 3'!CX21</f>
        <v>187755.66165713198</v>
      </c>
      <c r="CY149" s="24">
        <f ca="1">'Trial 3'!CY21</f>
        <v>187709.81088461343</v>
      </c>
      <c r="CZ149" s="24">
        <f ca="1">'Trial 3'!CZ21</f>
        <v>187537.76946823573</v>
      </c>
      <c r="DA149" s="25">
        <f ca="1">SUM('Trial 3'!CO21:CZ21)</f>
        <v>2258409.3970624944</v>
      </c>
      <c r="DB149" s="24">
        <f ca="1">'Trial 3'!DB21</f>
        <v>187510.86313047024</v>
      </c>
      <c r="DC149" s="24">
        <f ca="1">'Trial 3'!DC21</f>
        <v>187321.95418090359</v>
      </c>
      <c r="DD149" s="24">
        <f ca="1">'Trial 3'!DD21</f>
        <v>187163.50003270153</v>
      </c>
      <c r="DE149" s="24">
        <f ca="1">'Trial 3'!DE21</f>
        <v>187116.12172987225</v>
      </c>
      <c r="DF149" s="24">
        <f ca="1">'Trial 3'!DF21</f>
        <v>186991.07248514579</v>
      </c>
      <c r="DG149" s="24">
        <f ca="1">'Trial 3'!DG21</f>
        <v>186846.19870338831</v>
      </c>
      <c r="DH149" s="24">
        <f ca="1">'Trial 3'!DH21</f>
        <v>186752.44378281932</v>
      </c>
      <c r="DI149" s="24">
        <f ca="1">'Trial 3'!DI21</f>
        <v>186673.08054897684</v>
      </c>
      <c r="DJ149" s="24">
        <f ca="1">'Trial 3'!DJ21</f>
        <v>186573.01950557859</v>
      </c>
      <c r="DK149" s="24">
        <f ca="1">'Trial 3'!DK21</f>
        <v>186500.62186356739</v>
      </c>
      <c r="DL149" s="24">
        <f ca="1">'Trial 3'!DL21</f>
        <v>186406.75838101137</v>
      </c>
      <c r="DM149" s="24">
        <f ca="1">'Trial 3'!DM21</f>
        <v>186268.15807163256</v>
      </c>
      <c r="DN149" s="25">
        <f ca="1">SUM('Trial 3'!DB21:DM21)</f>
        <v>2242123.7924160678</v>
      </c>
      <c r="DO149" s="24">
        <f ca="1">'Trial 3'!DO21</f>
        <v>186167.38415899352</v>
      </c>
      <c r="DP149" s="24">
        <f ca="1">'Trial 3'!DP21</f>
        <v>186003.65151359115</v>
      </c>
      <c r="DQ149" s="24">
        <f ca="1">'Trial 3'!DQ21</f>
        <v>186006.69525308284</v>
      </c>
      <c r="DR149" s="24">
        <f ca="1">'Trial 3'!DR21</f>
        <v>186023.45135945512</v>
      </c>
      <c r="DS149" s="24">
        <f ca="1">'Trial 3'!DS21</f>
        <v>185936.7015468415</v>
      </c>
      <c r="DT149" s="24">
        <f ca="1">'Trial 3'!DT21</f>
        <v>185955.60286113131</v>
      </c>
      <c r="DU149" s="24">
        <f ca="1">'Trial 3'!DU21</f>
        <v>185824.72127516611</v>
      </c>
      <c r="DV149" s="24">
        <f ca="1">'Trial 3'!DV21</f>
        <v>185783.85807257413</v>
      </c>
      <c r="DW149" s="24">
        <f ca="1">'Trial 3'!DW21</f>
        <v>185703.52958319712</v>
      </c>
      <c r="DX149" s="24">
        <f ca="1">'Trial 3'!DX21</f>
        <v>185611.43921188015</v>
      </c>
      <c r="DY149" s="24">
        <f ca="1">'Trial 3'!DY21</f>
        <v>185504.65430888077</v>
      </c>
      <c r="DZ149" s="24">
        <f ca="1">'Trial 3'!DZ21</f>
        <v>185447.11251897507</v>
      </c>
      <c r="EA149" s="25">
        <f ca="1">SUM('Trial 3'!DO21:DZ21)</f>
        <v>2229968.8016637689</v>
      </c>
      <c r="EB149" s="24">
        <f ca="1">'Trial 3'!EB21</f>
        <v>185471.98745729827</v>
      </c>
      <c r="EC149" s="24">
        <f ca="1">'Trial 3'!EC21</f>
        <v>185403.98494762008</v>
      </c>
      <c r="ED149" s="24">
        <f ca="1">'Trial 3'!ED21</f>
        <v>185304.57630950486</v>
      </c>
      <c r="EE149" s="24">
        <f ca="1">'Trial 3'!EE21</f>
        <v>185150.732856669</v>
      </c>
      <c r="EF149" s="24">
        <f ca="1">'Trial 3'!EF21</f>
        <v>185057.54637796929</v>
      </c>
      <c r="EG149" s="24">
        <f ca="1">'Trial 3'!EG21</f>
        <v>185006.71355046748</v>
      </c>
      <c r="EH149" s="24">
        <f ca="1">'Trial 3'!EH21</f>
        <v>184840.5459386039</v>
      </c>
      <c r="EI149" s="24">
        <f ca="1">'Trial 3'!EI21</f>
        <v>184685.167155287</v>
      </c>
      <c r="EJ149" s="24">
        <f ca="1">'Trial 3'!EJ21</f>
        <v>184586.70728939655</v>
      </c>
      <c r="EK149" s="24">
        <f ca="1">'Trial 3'!EK21</f>
        <v>184504.03563283876</v>
      </c>
      <c r="EL149" s="24">
        <f ca="1">'Trial 3'!EL21</f>
        <v>184326.28330751727</v>
      </c>
      <c r="EM149" s="24">
        <f ca="1">'Trial 3'!EM21</f>
        <v>184192.94728637088</v>
      </c>
      <c r="EN149" s="25">
        <f ca="1">SUM('Trial 3'!EB21:EM21)</f>
        <v>2218531.2281095432</v>
      </c>
    </row>
    <row r="150" spans="1:144" ht="12.75" customHeight="1" x14ac:dyDescent="0.2">
      <c r="A150" s="11" t="str">
        <f>Labels!B99</f>
        <v>Trial 04</v>
      </c>
      <c r="B150" s="24">
        <f>'Trial 4'!B21</f>
        <v>206222.01441622889</v>
      </c>
      <c r="C150" s="24">
        <f ca="1">'Trial 4'!C21</f>
        <v>205804.02244710893</v>
      </c>
      <c r="D150" s="24">
        <f ca="1">'Trial 4'!D21</f>
        <v>205381.77630027334</v>
      </c>
      <c r="E150" s="24">
        <f ca="1">'Trial 4'!E21</f>
        <v>205004.77761070861</v>
      </c>
      <c r="F150" s="24">
        <f ca="1">'Trial 4'!F21</f>
        <v>204633.27599787706</v>
      </c>
      <c r="G150" s="24">
        <f ca="1">'Trial 4'!G21</f>
        <v>204337.81022448777</v>
      </c>
      <c r="H150" s="24">
        <f ca="1">'Trial 4'!H21</f>
        <v>204023.41033059914</v>
      </c>
      <c r="I150" s="24">
        <f ca="1">'Trial 4'!I21</f>
        <v>203670.22766110743</v>
      </c>
      <c r="J150" s="24">
        <f ca="1">'Trial 4'!J21</f>
        <v>203331.55367389525</v>
      </c>
      <c r="K150" s="24">
        <f ca="1">'Trial 4'!K21</f>
        <v>202969.19671932346</v>
      </c>
      <c r="L150" s="24">
        <f ca="1">'Trial 4'!L21</f>
        <v>202696.30017555953</v>
      </c>
      <c r="M150" s="24">
        <f ca="1">'Trial 4'!M21</f>
        <v>202359.15804948119</v>
      </c>
      <c r="N150" s="25">
        <f ca="1">SUM('Trial 4'!B21:M21)</f>
        <v>2450433.5236066505</v>
      </c>
      <c r="O150" s="24">
        <f ca="1">'Trial 4'!O21</f>
        <v>202010.79538029336</v>
      </c>
      <c r="P150" s="24">
        <f ca="1">'Trial 4'!P21</f>
        <v>201732.40394946488</v>
      </c>
      <c r="Q150" s="24">
        <f ca="1">'Trial 4'!Q21</f>
        <v>201395.56707945131</v>
      </c>
      <c r="R150" s="24">
        <f ca="1">'Trial 4'!R21</f>
        <v>201171.78265133954</v>
      </c>
      <c r="S150" s="24">
        <f ca="1">'Trial 4'!S21</f>
        <v>200819.73749526206</v>
      </c>
      <c r="T150" s="24">
        <f ca="1">'Trial 4'!T21</f>
        <v>200453.12416867644</v>
      </c>
      <c r="U150" s="24">
        <f ca="1">'Trial 4'!U21</f>
        <v>200168.80825271457</v>
      </c>
      <c r="V150" s="24">
        <f ca="1">'Trial 4'!V21</f>
        <v>199859.28356811422</v>
      </c>
      <c r="W150" s="24">
        <f ca="1">'Trial 4'!W21</f>
        <v>199530.21932079946</v>
      </c>
      <c r="X150" s="24">
        <f ca="1">'Trial 4'!X21</f>
        <v>199313.78011745555</v>
      </c>
      <c r="Y150" s="24">
        <f ca="1">'Trial 4'!Y21</f>
        <v>199065.95694662404</v>
      </c>
      <c r="Z150" s="24">
        <f ca="1">'Trial 4'!Z21</f>
        <v>198833.86974987769</v>
      </c>
      <c r="AA150" s="25">
        <f ca="1">SUM('Trial 4'!O21:Z21)</f>
        <v>2404355.3286800734</v>
      </c>
      <c r="AB150" s="24">
        <f ca="1">'Trial 4'!AB21</f>
        <v>198595.13177124585</v>
      </c>
      <c r="AC150" s="24">
        <f ca="1">'Trial 4'!AC21</f>
        <v>198362.09995998317</v>
      </c>
      <c r="AD150" s="24">
        <f ca="1">'Trial 4'!AD21</f>
        <v>198136.73165431313</v>
      </c>
      <c r="AE150" s="24">
        <f ca="1">'Trial 4'!AE21</f>
        <v>197832.85240209935</v>
      </c>
      <c r="AF150" s="24">
        <f ca="1">'Trial 4'!AF21</f>
        <v>197599.44828208318</v>
      </c>
      <c r="AG150" s="24">
        <f ca="1">'Trial 4'!AG21</f>
        <v>197403.77908470639</v>
      </c>
      <c r="AH150" s="24">
        <f ca="1">'Trial 4'!AH21</f>
        <v>197131.43612182772</v>
      </c>
      <c r="AI150" s="24">
        <f ca="1">'Trial 4'!AI21</f>
        <v>197028.56220400071</v>
      </c>
      <c r="AJ150" s="24">
        <f ca="1">'Trial 4'!AJ21</f>
        <v>196793.78162528004</v>
      </c>
      <c r="AK150" s="24">
        <f ca="1">'Trial 4'!AK21</f>
        <v>196508.51634496014</v>
      </c>
      <c r="AL150" s="24">
        <f ca="1">'Trial 4'!AL21</f>
        <v>196284.3038605297</v>
      </c>
      <c r="AM150" s="24">
        <f ca="1">'Trial 4'!AM21</f>
        <v>196103.16573605742</v>
      </c>
      <c r="AN150" s="25">
        <f ca="1">SUM('Trial 4'!AB21:AM21)</f>
        <v>2367779.8090470866</v>
      </c>
      <c r="AO150" s="24">
        <f ca="1">'Trial 4'!AO21</f>
        <v>195939.22603679955</v>
      </c>
      <c r="AP150" s="24">
        <f ca="1">'Trial 4'!AP21</f>
        <v>195693.53296727847</v>
      </c>
      <c r="AQ150" s="24">
        <f ca="1">'Trial 4'!AQ21</f>
        <v>195552.66947371245</v>
      </c>
      <c r="AR150" s="24">
        <f ca="1">'Trial 4'!AR21</f>
        <v>195373.87166882513</v>
      </c>
      <c r="AS150" s="24">
        <f ca="1">'Trial 4'!AS21</f>
        <v>195224.42557963167</v>
      </c>
      <c r="AT150" s="24">
        <f ca="1">'Trial 4'!AT21</f>
        <v>195056.58382071258</v>
      </c>
      <c r="AU150" s="24">
        <f ca="1">'Trial 4'!AU21</f>
        <v>194806.24075974929</v>
      </c>
      <c r="AV150" s="24">
        <f ca="1">'Trial 4'!AV21</f>
        <v>194602.67072581514</v>
      </c>
      <c r="AW150" s="24">
        <f ca="1">'Trial 4'!AW21</f>
        <v>194543.46563955158</v>
      </c>
      <c r="AX150" s="24">
        <f ca="1">'Trial 4'!AX21</f>
        <v>194361.81723956487</v>
      </c>
      <c r="AY150" s="24">
        <f ca="1">'Trial 4'!AY21</f>
        <v>194225.82953618723</v>
      </c>
      <c r="AZ150" s="24">
        <f ca="1">'Trial 4'!AZ21</f>
        <v>193962.76283317315</v>
      </c>
      <c r="BA150" s="25">
        <f ca="1">SUM('Trial 4'!AO21:AZ21)</f>
        <v>2339343.0962810013</v>
      </c>
      <c r="BB150" s="24">
        <f ca="1">'Trial 4'!BB21</f>
        <v>193904.03029815175</v>
      </c>
      <c r="BC150" s="24">
        <f ca="1">'Trial 4'!BC21</f>
        <v>193835.4680818851</v>
      </c>
      <c r="BD150" s="24">
        <f ca="1">'Trial 4'!BD21</f>
        <v>193613.15917636344</v>
      </c>
      <c r="BE150" s="24">
        <f ca="1">'Trial 4'!BE21</f>
        <v>193458.51728659289</v>
      </c>
      <c r="BF150" s="24">
        <f ca="1">'Trial 4'!BF21</f>
        <v>193278.52690828583</v>
      </c>
      <c r="BG150" s="24">
        <f ca="1">'Trial 4'!BG21</f>
        <v>193072.53513929038</v>
      </c>
      <c r="BH150" s="24">
        <f ca="1">'Trial 4'!BH21</f>
        <v>192950.81651230718</v>
      </c>
      <c r="BI150" s="24">
        <f ca="1">'Trial 4'!BI21</f>
        <v>192906.53905002039</v>
      </c>
      <c r="BJ150" s="24">
        <f ca="1">'Trial 4'!BJ21</f>
        <v>192697.71571210845</v>
      </c>
      <c r="BK150" s="24">
        <f ca="1">'Trial 4'!BK21</f>
        <v>192587.13449733471</v>
      </c>
      <c r="BL150" s="24">
        <f ca="1">'Trial 4'!BL21</f>
        <v>192457.84731118457</v>
      </c>
      <c r="BM150" s="24">
        <f ca="1">'Trial 4'!BM21</f>
        <v>192286.84879224972</v>
      </c>
      <c r="BN150" s="25">
        <f ca="1">SUM('Trial 4'!BB21:BM21)</f>
        <v>2317049.1387657742</v>
      </c>
      <c r="BO150" s="24">
        <f ca="1">'Trial 4'!BO21</f>
        <v>192143.62802884521</v>
      </c>
      <c r="BP150" s="24">
        <f ca="1">'Trial 4'!BP21</f>
        <v>192106.98829387876</v>
      </c>
      <c r="BQ150" s="24">
        <f ca="1">'Trial 4'!BQ21</f>
        <v>191944.18642409326</v>
      </c>
      <c r="BR150" s="24">
        <f ca="1">'Trial 4'!BR21</f>
        <v>191812.86518726352</v>
      </c>
      <c r="BS150" s="24">
        <f ca="1">'Trial 4'!BS21</f>
        <v>191664.99710583652</v>
      </c>
      <c r="BT150" s="24">
        <f ca="1">'Trial 4'!BT21</f>
        <v>191535.77655782053</v>
      </c>
      <c r="BU150" s="24">
        <f ca="1">'Trial 4'!BU21</f>
        <v>191472.78443331236</v>
      </c>
      <c r="BV150" s="24">
        <f ca="1">'Trial 4'!BV21</f>
        <v>191365.34821249871</v>
      </c>
      <c r="BW150" s="24">
        <f ca="1">'Trial 4'!BW21</f>
        <v>191294.96407520791</v>
      </c>
      <c r="BX150" s="24">
        <f ca="1">'Trial 4'!BX21</f>
        <v>191162.03992472426</v>
      </c>
      <c r="BY150" s="24">
        <f ca="1">'Trial 4'!BY21</f>
        <v>191020.88865354299</v>
      </c>
      <c r="BZ150" s="24">
        <f ca="1">'Trial 4'!BZ21</f>
        <v>190822.65963977927</v>
      </c>
      <c r="CA150" s="25">
        <f ca="1">SUM('Trial 4'!BO21:BZ21)</f>
        <v>2298347.1265368033</v>
      </c>
      <c r="CB150" s="24">
        <f ca="1">'Trial 4'!CB21</f>
        <v>190767.79051975079</v>
      </c>
      <c r="CC150" s="24">
        <f ca="1">'Trial 4'!CC21</f>
        <v>190615.77830822018</v>
      </c>
      <c r="CD150" s="24">
        <f ca="1">'Trial 4'!CD21</f>
        <v>190503.93894491452</v>
      </c>
      <c r="CE150" s="24">
        <f ca="1">'Trial 4'!CE21</f>
        <v>190365.47439405462</v>
      </c>
      <c r="CF150" s="24">
        <f ca="1">'Trial 4'!CF21</f>
        <v>190289.97553205965</v>
      </c>
      <c r="CG150" s="24">
        <f ca="1">'Trial 4'!CG21</f>
        <v>190139.23106454566</v>
      </c>
      <c r="CH150" s="24">
        <f ca="1">'Trial 4'!CH21</f>
        <v>190051.95707261114</v>
      </c>
      <c r="CI150" s="24">
        <f ca="1">'Trial 4'!CI21</f>
        <v>189939.37419449753</v>
      </c>
      <c r="CJ150" s="24">
        <f ca="1">'Trial 4'!CJ21</f>
        <v>189856.95519306199</v>
      </c>
      <c r="CK150" s="24">
        <f ca="1">'Trial 4'!CK21</f>
        <v>189695.83171092797</v>
      </c>
      <c r="CL150" s="24">
        <f ca="1">'Trial 4'!CL21</f>
        <v>189562.44030302609</v>
      </c>
      <c r="CM150" s="24">
        <f ca="1">'Trial 4'!CM21</f>
        <v>189484.41820321779</v>
      </c>
      <c r="CN150" s="25">
        <f ca="1">SUM('Trial 4'!CB21:CM21)</f>
        <v>2281273.1654408877</v>
      </c>
      <c r="CO150" s="24">
        <f ca="1">'Trial 4'!CO21</f>
        <v>189297.73122470101</v>
      </c>
      <c r="CP150" s="24">
        <f ca="1">'Trial 4'!CP21</f>
        <v>189230.8884355773</v>
      </c>
      <c r="CQ150" s="24">
        <f ca="1">'Trial 4'!CQ21</f>
        <v>189200.84349866793</v>
      </c>
      <c r="CR150" s="24">
        <f ca="1">'Trial 4'!CR21</f>
        <v>189098.66216336979</v>
      </c>
      <c r="CS150" s="24">
        <f ca="1">'Trial 4'!CS21</f>
        <v>189031.9045847565</v>
      </c>
      <c r="CT150" s="24">
        <f ca="1">'Trial 4'!CT21</f>
        <v>188972.67707587313</v>
      </c>
      <c r="CU150" s="24">
        <f ca="1">'Trial 4'!CU21</f>
        <v>188745.53391183924</v>
      </c>
      <c r="CV150" s="24">
        <f ca="1">'Trial 4'!CV21</f>
        <v>188572.64215234242</v>
      </c>
      <c r="CW150" s="24">
        <f ca="1">'Trial 4'!CW21</f>
        <v>188380.7081440622</v>
      </c>
      <c r="CX150" s="24">
        <f ca="1">'Trial 4'!CX21</f>
        <v>188221.06026461985</v>
      </c>
      <c r="CY150" s="24">
        <f ca="1">'Trial 4'!CY21</f>
        <v>188065.12560628646</v>
      </c>
      <c r="CZ150" s="24">
        <f ca="1">'Trial 4'!CZ21</f>
        <v>188043.19849421398</v>
      </c>
      <c r="DA150" s="25">
        <f ca="1">SUM('Trial 4'!CO21:CZ21)</f>
        <v>2264860.9755563098</v>
      </c>
      <c r="DB150" s="24">
        <f ca="1">'Trial 4'!DB21</f>
        <v>187916.78909447024</v>
      </c>
      <c r="DC150" s="24">
        <f ca="1">'Trial 4'!DC21</f>
        <v>187825.35340838958</v>
      </c>
      <c r="DD150" s="24">
        <f ca="1">'Trial 4'!DD21</f>
        <v>187781.33059993529</v>
      </c>
      <c r="DE150" s="24">
        <f ca="1">'Trial 4'!DE21</f>
        <v>187585.33611723813</v>
      </c>
      <c r="DF150" s="24">
        <f ca="1">'Trial 4'!DF21</f>
        <v>187523.87540575891</v>
      </c>
      <c r="DG150" s="24">
        <f ca="1">'Trial 4'!DG21</f>
        <v>187397.20931666595</v>
      </c>
      <c r="DH150" s="24">
        <f ca="1">'Trial 4'!DH21</f>
        <v>187208.19100870442</v>
      </c>
      <c r="DI150" s="24">
        <f ca="1">'Trial 4'!DI21</f>
        <v>187033.0090109068</v>
      </c>
      <c r="DJ150" s="24">
        <f ca="1">'Trial 4'!DJ21</f>
        <v>187041.47298783393</v>
      </c>
      <c r="DK150" s="24">
        <f ca="1">'Trial 4'!DK21</f>
        <v>187030.47816517082</v>
      </c>
      <c r="DL150" s="24">
        <f ca="1">'Trial 4'!DL21</f>
        <v>186941.40926996357</v>
      </c>
      <c r="DM150" s="24">
        <f ca="1">'Trial 4'!DM21</f>
        <v>186908.76698692233</v>
      </c>
      <c r="DN150" s="25">
        <f ca="1">SUM('Trial 4'!DB21:DM21)</f>
        <v>2248193.2213719599</v>
      </c>
      <c r="DO150" s="24">
        <f ca="1">'Trial 4'!DO21</f>
        <v>186925.12001383025</v>
      </c>
      <c r="DP150" s="24">
        <f ca="1">'Trial 4'!DP21</f>
        <v>186783.73137078783</v>
      </c>
      <c r="DQ150" s="24">
        <f ca="1">'Trial 4'!DQ21</f>
        <v>186652.1977062065</v>
      </c>
      <c r="DR150" s="24">
        <f ca="1">'Trial 4'!DR21</f>
        <v>186527.95792347877</v>
      </c>
      <c r="DS150" s="24">
        <f ca="1">'Trial 4'!DS21</f>
        <v>186366.62304460656</v>
      </c>
      <c r="DT150" s="24">
        <f ca="1">'Trial 4'!DT21</f>
        <v>186242.16919229436</v>
      </c>
      <c r="DU150" s="24">
        <f ca="1">'Trial 4'!DU21</f>
        <v>186137.09758173453</v>
      </c>
      <c r="DV150" s="24">
        <f ca="1">'Trial 4'!DV21</f>
        <v>186048.06510838779</v>
      </c>
      <c r="DW150" s="24">
        <f ca="1">'Trial 4'!DW21</f>
        <v>185981.56940139161</v>
      </c>
      <c r="DX150" s="24">
        <f ca="1">'Trial 4'!DX21</f>
        <v>185875.48877097326</v>
      </c>
      <c r="DY150" s="24">
        <f ca="1">'Trial 4'!DY21</f>
        <v>185819.97550937411</v>
      </c>
      <c r="DZ150" s="24">
        <f ca="1">'Trial 4'!DZ21</f>
        <v>185744.62619945814</v>
      </c>
      <c r="EA150" s="25">
        <f ca="1">SUM('Trial 4'!DO21:DZ21)</f>
        <v>2235104.6218225234</v>
      </c>
      <c r="EB150" s="24">
        <f ca="1">'Trial 4'!EB21</f>
        <v>185628.73680006043</v>
      </c>
      <c r="EC150" s="24">
        <f ca="1">'Trial 4'!EC21</f>
        <v>185592.7027094854</v>
      </c>
      <c r="ED150" s="24">
        <f ca="1">'Trial 4'!ED21</f>
        <v>185591.72455757155</v>
      </c>
      <c r="EE150" s="24">
        <f ca="1">'Trial 4'!EE21</f>
        <v>185515.82941508514</v>
      </c>
      <c r="EF150" s="24">
        <f ca="1">'Trial 4'!EF21</f>
        <v>185505.34286603183</v>
      </c>
      <c r="EG150" s="24">
        <f ca="1">'Trial 4'!EG21</f>
        <v>185416.29353496741</v>
      </c>
      <c r="EH150" s="24">
        <f ca="1">'Trial 4'!EH21</f>
        <v>185386.35141358018</v>
      </c>
      <c r="EI150" s="24">
        <f ca="1">'Trial 4'!EI21</f>
        <v>185222.13759772494</v>
      </c>
      <c r="EJ150" s="24">
        <f ca="1">'Trial 4'!EJ21</f>
        <v>185207.30823444776</v>
      </c>
      <c r="EK150" s="24">
        <f ca="1">'Trial 4'!EK21</f>
        <v>185081.132993106</v>
      </c>
      <c r="EL150" s="24">
        <f ca="1">'Trial 4'!EL21</f>
        <v>184958.58799003443</v>
      </c>
      <c r="EM150" s="24">
        <f ca="1">'Trial 4'!EM21</f>
        <v>184903.12099982478</v>
      </c>
      <c r="EN150" s="25">
        <f ca="1">SUM('Trial 4'!EB21:EM21)</f>
        <v>2224009.2691119201</v>
      </c>
    </row>
    <row r="151" spans="1:144" ht="12.75" customHeight="1" x14ac:dyDescent="0.2">
      <c r="A151" s="11" t="str">
        <f>Labels!B100</f>
        <v>Trial 05</v>
      </c>
      <c r="B151" s="24">
        <f>'Trial 5'!B21</f>
        <v>206222.01441622889</v>
      </c>
      <c r="C151" s="24">
        <f ca="1">'Trial 5'!C21</f>
        <v>205761.88650725401</v>
      </c>
      <c r="D151" s="24">
        <f ca="1">'Trial 5'!D21</f>
        <v>205348.62194818808</v>
      </c>
      <c r="E151" s="24">
        <f ca="1">'Trial 5'!E21</f>
        <v>204922.07851362092</v>
      </c>
      <c r="F151" s="24">
        <f ca="1">'Trial 5'!F21</f>
        <v>204450.09864940547</v>
      </c>
      <c r="G151" s="24">
        <f ca="1">'Trial 5'!G21</f>
        <v>204109.57996832547</v>
      </c>
      <c r="H151" s="24">
        <f ca="1">'Trial 5'!H21</f>
        <v>203668.14203658322</v>
      </c>
      <c r="I151" s="24">
        <f ca="1">'Trial 5'!I21</f>
        <v>203254.98176204885</v>
      </c>
      <c r="J151" s="24">
        <f ca="1">'Trial 5'!J21</f>
        <v>203011.58533166171</v>
      </c>
      <c r="K151" s="24">
        <f ca="1">'Trial 5'!K21</f>
        <v>202685.43133116365</v>
      </c>
      <c r="L151" s="24">
        <f ca="1">'Trial 5'!L21</f>
        <v>202420.58937754441</v>
      </c>
      <c r="M151" s="24">
        <f ca="1">'Trial 5'!M21</f>
        <v>202149.32784056664</v>
      </c>
      <c r="N151" s="25">
        <f ca="1">SUM('Trial 5'!B21:M21)</f>
        <v>2448004.3376825913</v>
      </c>
      <c r="O151" s="24">
        <f ca="1">'Trial 5'!O21</f>
        <v>201876.98113926372</v>
      </c>
      <c r="P151" s="24">
        <f ca="1">'Trial 5'!P21</f>
        <v>201617.46473302162</v>
      </c>
      <c r="Q151" s="24">
        <f ca="1">'Trial 5'!Q21</f>
        <v>201247.88281800761</v>
      </c>
      <c r="R151" s="24">
        <f ca="1">'Trial 5'!R21</f>
        <v>200845.48003438974</v>
      </c>
      <c r="S151" s="24">
        <f ca="1">'Trial 5'!S21</f>
        <v>200584.9534412011</v>
      </c>
      <c r="T151" s="24">
        <f ca="1">'Trial 5'!T21</f>
        <v>200275.45620146728</v>
      </c>
      <c r="U151" s="24">
        <f ca="1">'Trial 5'!U21</f>
        <v>200000.43812529778</v>
      </c>
      <c r="V151" s="24">
        <f ca="1">'Trial 5'!V21</f>
        <v>199829.95827946407</v>
      </c>
      <c r="W151" s="24">
        <f ca="1">'Trial 5'!W21</f>
        <v>199573.45411487934</v>
      </c>
      <c r="X151" s="24">
        <f ca="1">'Trial 5'!X21</f>
        <v>199308.17515473519</v>
      </c>
      <c r="Y151" s="24">
        <f ca="1">'Trial 5'!Y21</f>
        <v>198999.86944776544</v>
      </c>
      <c r="Z151" s="24">
        <f ca="1">'Trial 5'!Z21</f>
        <v>198746.31416778135</v>
      </c>
      <c r="AA151" s="25">
        <f ca="1">SUM('Trial 5'!O21:Z21)</f>
        <v>2402906.4276572745</v>
      </c>
      <c r="AB151" s="24">
        <f ca="1">'Trial 5'!AB21</f>
        <v>198500.40629301357</v>
      </c>
      <c r="AC151" s="24">
        <f ca="1">'Trial 5'!AC21</f>
        <v>198214.70437154526</v>
      </c>
      <c r="AD151" s="24">
        <f ca="1">'Trial 5'!AD21</f>
        <v>197923.51432749163</v>
      </c>
      <c r="AE151" s="24">
        <f ca="1">'Trial 5'!AE21</f>
        <v>197698.04282600994</v>
      </c>
      <c r="AF151" s="24">
        <f ca="1">'Trial 5'!AF21</f>
        <v>197381.55565894785</v>
      </c>
      <c r="AG151" s="24">
        <f ca="1">'Trial 5'!AG21</f>
        <v>197178.27031342595</v>
      </c>
      <c r="AH151" s="24">
        <f ca="1">'Trial 5'!AH21</f>
        <v>197005.57513580529</v>
      </c>
      <c r="AI151" s="24">
        <f ca="1">'Trial 5'!AI21</f>
        <v>196827.9485357556</v>
      </c>
      <c r="AJ151" s="24">
        <f ca="1">'Trial 5'!AJ21</f>
        <v>196663.92267174114</v>
      </c>
      <c r="AK151" s="24">
        <f ca="1">'Trial 5'!AK21</f>
        <v>196342.82272404726</v>
      </c>
      <c r="AL151" s="24">
        <f ca="1">'Trial 5'!AL21</f>
        <v>196076.54862396262</v>
      </c>
      <c r="AM151" s="24">
        <f ca="1">'Trial 5'!AM21</f>
        <v>195881.13030182594</v>
      </c>
      <c r="AN151" s="25">
        <f ca="1">SUM('Trial 5'!AB21:AM21)</f>
        <v>2365694.4417835716</v>
      </c>
      <c r="AO151" s="24">
        <f ca="1">'Trial 5'!AO21</f>
        <v>195693.47399207304</v>
      </c>
      <c r="AP151" s="24">
        <f ca="1">'Trial 5'!AP21</f>
        <v>195527.27740372941</v>
      </c>
      <c r="AQ151" s="24">
        <f ca="1">'Trial 5'!AQ21</f>
        <v>195412.74653490167</v>
      </c>
      <c r="AR151" s="24">
        <f ca="1">'Trial 5'!AR21</f>
        <v>195260.04951456632</v>
      </c>
      <c r="AS151" s="24">
        <f ca="1">'Trial 5'!AS21</f>
        <v>195032.44415237839</v>
      </c>
      <c r="AT151" s="24">
        <f ca="1">'Trial 5'!AT21</f>
        <v>194899.7734703061</v>
      </c>
      <c r="AU151" s="24">
        <f ca="1">'Trial 5'!AU21</f>
        <v>194765.11519601263</v>
      </c>
      <c r="AV151" s="24">
        <f ca="1">'Trial 5'!AV21</f>
        <v>194648.43050671474</v>
      </c>
      <c r="AW151" s="24">
        <f ca="1">'Trial 5'!AW21</f>
        <v>194528.36074731479</v>
      </c>
      <c r="AX151" s="24">
        <f ca="1">'Trial 5'!AX21</f>
        <v>194403.17126440423</v>
      </c>
      <c r="AY151" s="24">
        <f ca="1">'Trial 5'!AY21</f>
        <v>194265.90636988202</v>
      </c>
      <c r="AZ151" s="24">
        <f ca="1">'Trial 5'!AZ21</f>
        <v>194212.83696388925</v>
      </c>
      <c r="BA151" s="25">
        <f ca="1">SUM('Trial 5'!AO21:AZ21)</f>
        <v>2338649.5861161728</v>
      </c>
      <c r="BB151" s="24">
        <f ca="1">'Trial 5'!BB21</f>
        <v>193930.9300834708</v>
      </c>
      <c r="BC151" s="24">
        <f ca="1">'Trial 5'!BC21</f>
        <v>193842.1927376088</v>
      </c>
      <c r="BD151" s="24">
        <f ca="1">'Trial 5'!BD21</f>
        <v>193668.81674767565</v>
      </c>
      <c r="BE151" s="24">
        <f ca="1">'Trial 5'!BE21</f>
        <v>193475.79638195498</v>
      </c>
      <c r="BF151" s="24">
        <f ca="1">'Trial 5'!BF21</f>
        <v>193211.94129303008</v>
      </c>
      <c r="BG151" s="24">
        <f ca="1">'Trial 5'!BG21</f>
        <v>193060.98192935679</v>
      </c>
      <c r="BH151" s="24">
        <f ca="1">'Trial 5'!BH21</f>
        <v>192948.73850894746</v>
      </c>
      <c r="BI151" s="24">
        <f ca="1">'Trial 5'!BI21</f>
        <v>192788.79689655526</v>
      </c>
      <c r="BJ151" s="24">
        <f ca="1">'Trial 5'!BJ21</f>
        <v>192589.77530560203</v>
      </c>
      <c r="BK151" s="24">
        <f ca="1">'Trial 5'!BK21</f>
        <v>192568.04164909667</v>
      </c>
      <c r="BL151" s="24">
        <f ca="1">'Trial 5'!BL21</f>
        <v>192449.27376142525</v>
      </c>
      <c r="BM151" s="24">
        <f ca="1">'Trial 5'!BM21</f>
        <v>192315.29171668159</v>
      </c>
      <c r="BN151" s="25">
        <f ca="1">SUM('Trial 5'!BB21:BM21)</f>
        <v>2316850.5770114055</v>
      </c>
      <c r="BO151" s="24">
        <f ca="1">'Trial 5'!BO21</f>
        <v>192224.49078927183</v>
      </c>
      <c r="BP151" s="24">
        <f ca="1">'Trial 5'!BP21</f>
        <v>192070.52344960842</v>
      </c>
      <c r="BQ151" s="24">
        <f ca="1">'Trial 5'!BQ21</f>
        <v>191981.2733997711</v>
      </c>
      <c r="BR151" s="24">
        <f ca="1">'Trial 5'!BR21</f>
        <v>191812.99341243823</v>
      </c>
      <c r="BS151" s="24">
        <f ca="1">'Trial 5'!BS21</f>
        <v>191688.10614609296</v>
      </c>
      <c r="BT151" s="24">
        <f ca="1">'Trial 5'!BT21</f>
        <v>191453.42108319895</v>
      </c>
      <c r="BU151" s="24">
        <f ca="1">'Trial 5'!BU21</f>
        <v>191280.97213543596</v>
      </c>
      <c r="BV151" s="24">
        <f ca="1">'Trial 5'!BV21</f>
        <v>191076.29158863879</v>
      </c>
      <c r="BW151" s="24">
        <f ca="1">'Trial 5'!BW21</f>
        <v>190870.16251378023</v>
      </c>
      <c r="BX151" s="24">
        <f ca="1">'Trial 5'!BX21</f>
        <v>190770.39137390468</v>
      </c>
      <c r="BY151" s="24">
        <f ca="1">'Trial 5'!BY21</f>
        <v>190608.75509425197</v>
      </c>
      <c r="BZ151" s="24">
        <f ca="1">'Trial 5'!BZ21</f>
        <v>190496.83110441372</v>
      </c>
      <c r="CA151" s="25">
        <f ca="1">SUM('Trial 5'!BO21:BZ21)</f>
        <v>2296334.2120908066</v>
      </c>
      <c r="CB151" s="24">
        <f ca="1">'Trial 5'!CB21</f>
        <v>190365.97706065598</v>
      </c>
      <c r="CC151" s="24">
        <f ca="1">'Trial 5'!CC21</f>
        <v>190269.55607204337</v>
      </c>
      <c r="CD151" s="24">
        <f ca="1">'Trial 5'!CD21</f>
        <v>190164.78719168305</v>
      </c>
      <c r="CE151" s="24">
        <f ca="1">'Trial 5'!CE21</f>
        <v>190042.7235452446</v>
      </c>
      <c r="CF151" s="24">
        <f ca="1">'Trial 5'!CF21</f>
        <v>189892.77586372313</v>
      </c>
      <c r="CG151" s="24">
        <f ca="1">'Trial 5'!CG21</f>
        <v>189754.14277051741</v>
      </c>
      <c r="CH151" s="24">
        <f ca="1">'Trial 5'!CH21</f>
        <v>189648.25565416965</v>
      </c>
      <c r="CI151" s="24">
        <f ca="1">'Trial 5'!CI21</f>
        <v>189587.16218442816</v>
      </c>
      <c r="CJ151" s="24">
        <f ca="1">'Trial 5'!CJ21</f>
        <v>189473.86729499648</v>
      </c>
      <c r="CK151" s="24">
        <f ca="1">'Trial 5'!CK21</f>
        <v>189456.96330957449</v>
      </c>
      <c r="CL151" s="24">
        <f ca="1">'Trial 5'!CL21</f>
        <v>189318.09186728235</v>
      </c>
      <c r="CM151" s="24">
        <f ca="1">'Trial 5'!CM21</f>
        <v>189094.68982611698</v>
      </c>
      <c r="CN151" s="25">
        <f ca="1">SUM('Trial 5'!CB21:CM21)</f>
        <v>2277068.9926404357</v>
      </c>
      <c r="CO151" s="24">
        <f ca="1">'Trial 5'!CO21</f>
        <v>189038.79989239882</v>
      </c>
      <c r="CP151" s="24">
        <f ca="1">'Trial 5'!CP21</f>
        <v>188921.57200730313</v>
      </c>
      <c r="CQ151" s="24">
        <f ca="1">'Trial 5'!CQ21</f>
        <v>188755.72056405889</v>
      </c>
      <c r="CR151" s="24">
        <f ca="1">'Trial 5'!CR21</f>
        <v>188683.31483249841</v>
      </c>
      <c r="CS151" s="24">
        <f ca="1">'Trial 5'!CS21</f>
        <v>188589.07857020182</v>
      </c>
      <c r="CT151" s="24">
        <f ca="1">'Trial 5'!CT21</f>
        <v>188451.04362570154</v>
      </c>
      <c r="CU151" s="24">
        <f ca="1">'Trial 5'!CU21</f>
        <v>188385.0995462256</v>
      </c>
      <c r="CV151" s="24">
        <f ca="1">'Trial 5'!CV21</f>
        <v>188249.9971762895</v>
      </c>
      <c r="CW151" s="24">
        <f ca="1">'Trial 5'!CW21</f>
        <v>188196.27064786959</v>
      </c>
      <c r="CX151" s="24">
        <f ca="1">'Trial 5'!CX21</f>
        <v>188188.16097392116</v>
      </c>
      <c r="CY151" s="24">
        <f ca="1">'Trial 5'!CY21</f>
        <v>188149.42652700187</v>
      </c>
      <c r="CZ151" s="24">
        <f ca="1">'Trial 5'!CZ21</f>
        <v>188136.50104150019</v>
      </c>
      <c r="DA151" s="25">
        <f ca="1">SUM('Trial 5'!CO21:CZ21)</f>
        <v>2261744.9854049706</v>
      </c>
      <c r="DB151" s="24">
        <f ca="1">'Trial 5'!DB21</f>
        <v>188058.69905092233</v>
      </c>
      <c r="DC151" s="24">
        <f ca="1">'Trial 5'!DC21</f>
        <v>187960.67785255943</v>
      </c>
      <c r="DD151" s="24">
        <f ca="1">'Trial 5'!DD21</f>
        <v>187858.29753237063</v>
      </c>
      <c r="DE151" s="24">
        <f ca="1">'Trial 5'!DE21</f>
        <v>187717.05563676459</v>
      </c>
      <c r="DF151" s="24">
        <f ca="1">'Trial 5'!DF21</f>
        <v>187629.11952968713</v>
      </c>
      <c r="DG151" s="24">
        <f ca="1">'Trial 5'!DG21</f>
        <v>187544.86704272014</v>
      </c>
      <c r="DH151" s="24">
        <f ca="1">'Trial 5'!DH21</f>
        <v>187329.97440015347</v>
      </c>
      <c r="DI151" s="24">
        <f ca="1">'Trial 5'!DI21</f>
        <v>187245.50530631101</v>
      </c>
      <c r="DJ151" s="24">
        <f ca="1">'Trial 5'!DJ21</f>
        <v>187198.16068866005</v>
      </c>
      <c r="DK151" s="24">
        <f ca="1">'Trial 5'!DK21</f>
        <v>187154.49059423359</v>
      </c>
      <c r="DL151" s="24">
        <f ca="1">'Trial 5'!DL21</f>
        <v>187098.48706593161</v>
      </c>
      <c r="DM151" s="24">
        <f ca="1">'Trial 5'!DM21</f>
        <v>187055.11065036128</v>
      </c>
      <c r="DN151" s="25">
        <f ca="1">SUM('Trial 5'!DB21:DM21)</f>
        <v>2249850.4453506749</v>
      </c>
      <c r="DO151" s="24">
        <f ca="1">'Trial 5'!DO21</f>
        <v>186916.89363604743</v>
      </c>
      <c r="DP151" s="24">
        <f ca="1">'Trial 5'!DP21</f>
        <v>186819.41043076024</v>
      </c>
      <c r="DQ151" s="24">
        <f ca="1">'Trial 5'!DQ21</f>
        <v>186763.53764837483</v>
      </c>
      <c r="DR151" s="24">
        <f ca="1">'Trial 5'!DR21</f>
        <v>186650.14207541751</v>
      </c>
      <c r="DS151" s="24">
        <f ca="1">'Trial 5'!DS21</f>
        <v>186533.78013903354</v>
      </c>
      <c r="DT151" s="24">
        <f ca="1">'Trial 5'!DT21</f>
        <v>186363.83271425628</v>
      </c>
      <c r="DU151" s="24">
        <f ca="1">'Trial 5'!DU21</f>
        <v>186240.60532891922</v>
      </c>
      <c r="DV151" s="24">
        <f ca="1">'Trial 5'!DV21</f>
        <v>186138.75878279944</v>
      </c>
      <c r="DW151" s="24">
        <f ca="1">'Trial 5'!DW21</f>
        <v>186164.47853009828</v>
      </c>
      <c r="DX151" s="24">
        <f ca="1">'Trial 5'!DX21</f>
        <v>186092.71502388013</v>
      </c>
      <c r="DY151" s="24">
        <f ca="1">'Trial 5'!DY21</f>
        <v>185928.72858142186</v>
      </c>
      <c r="DZ151" s="24">
        <f ca="1">'Trial 5'!DZ21</f>
        <v>185736.27186297713</v>
      </c>
      <c r="EA151" s="25">
        <f ca="1">SUM('Trial 5'!DO21:DZ21)</f>
        <v>2236349.1547539853</v>
      </c>
      <c r="EB151" s="24">
        <f ca="1">'Trial 5'!EB21</f>
        <v>185603.89767937278</v>
      </c>
      <c r="EC151" s="24">
        <f ca="1">'Trial 5'!EC21</f>
        <v>185510.22511085696</v>
      </c>
      <c r="ED151" s="24">
        <f ca="1">'Trial 5'!ED21</f>
        <v>185388.78508885979</v>
      </c>
      <c r="EE151" s="24">
        <f ca="1">'Trial 5'!EE21</f>
        <v>185315.47818038671</v>
      </c>
      <c r="EF151" s="24">
        <f ca="1">'Trial 5'!EF21</f>
        <v>185316.89723724831</v>
      </c>
      <c r="EG151" s="24">
        <f ca="1">'Trial 5'!EG21</f>
        <v>185242.61773201803</v>
      </c>
      <c r="EH151" s="24">
        <f ca="1">'Trial 5'!EH21</f>
        <v>185150.06824987632</v>
      </c>
      <c r="EI151" s="24">
        <f ca="1">'Trial 5'!EI21</f>
        <v>184962.63629732461</v>
      </c>
      <c r="EJ151" s="24">
        <f ca="1">'Trial 5'!EJ21</f>
        <v>184897.76617809737</v>
      </c>
      <c r="EK151" s="24">
        <f ca="1">'Trial 5'!EK21</f>
        <v>184858.34876148993</v>
      </c>
      <c r="EL151" s="24">
        <f ca="1">'Trial 5'!EL21</f>
        <v>184806.78182340358</v>
      </c>
      <c r="EM151" s="24">
        <f ca="1">'Trial 5'!EM21</f>
        <v>184774.93021001801</v>
      </c>
      <c r="EN151" s="25">
        <f ca="1">SUM('Trial 5'!EB21:EM21)</f>
        <v>2221828.4325489523</v>
      </c>
    </row>
    <row r="152" spans="1:144" ht="12.75" customHeight="1" x14ac:dyDescent="0.2">
      <c r="A152" s="11" t="str">
        <f>Labels!B101</f>
        <v>Trial 06</v>
      </c>
      <c r="B152" s="24">
        <f>'Trial 6'!B21</f>
        <v>206222.01441622889</v>
      </c>
      <c r="C152" s="24">
        <f ca="1">'Trial 6'!C21</f>
        <v>205812.64825292295</v>
      </c>
      <c r="D152" s="24">
        <f ca="1">'Trial 6'!D21</f>
        <v>205385.71997895601</v>
      </c>
      <c r="E152" s="24">
        <f ca="1">'Trial 6'!E21</f>
        <v>205055.10748782835</v>
      </c>
      <c r="F152" s="24">
        <f ca="1">'Trial 6'!F21</f>
        <v>204591.27219838189</v>
      </c>
      <c r="G152" s="24">
        <f ca="1">'Trial 6'!G21</f>
        <v>204243.95703490017</v>
      </c>
      <c r="H152" s="24">
        <f ca="1">'Trial 6'!H21</f>
        <v>203969.13635658793</v>
      </c>
      <c r="I152" s="24">
        <f ca="1">'Trial 6'!I21</f>
        <v>203549.18870943788</v>
      </c>
      <c r="J152" s="24">
        <f ca="1">'Trial 6'!J21</f>
        <v>203219.810902656</v>
      </c>
      <c r="K152" s="24">
        <f ca="1">'Trial 6'!K21</f>
        <v>202871.25366459804</v>
      </c>
      <c r="L152" s="24">
        <f ca="1">'Trial 6'!L21</f>
        <v>202626.62103264089</v>
      </c>
      <c r="M152" s="24">
        <f ca="1">'Trial 6'!M21</f>
        <v>202276.46480935958</v>
      </c>
      <c r="N152" s="25">
        <f ca="1">SUM('Trial 6'!B21:M21)</f>
        <v>2449823.1948444988</v>
      </c>
      <c r="O152" s="24">
        <f ca="1">'Trial 6'!O21</f>
        <v>201929.94893106385</v>
      </c>
      <c r="P152" s="24">
        <f ca="1">'Trial 6'!P21</f>
        <v>201638.02581185006</v>
      </c>
      <c r="Q152" s="24">
        <f ca="1">'Trial 6'!Q21</f>
        <v>201303.3423937232</v>
      </c>
      <c r="R152" s="24">
        <f ca="1">'Trial 6'!R21</f>
        <v>201025.73261636039</v>
      </c>
      <c r="S152" s="24">
        <f ca="1">'Trial 6'!S21</f>
        <v>200812.34914509163</v>
      </c>
      <c r="T152" s="24">
        <f ca="1">'Trial 6'!T21</f>
        <v>200497.86369941069</v>
      </c>
      <c r="U152" s="24">
        <f ca="1">'Trial 6'!U21</f>
        <v>200246.0809082367</v>
      </c>
      <c r="V152" s="24">
        <f ca="1">'Trial 6'!V21</f>
        <v>199904.23676956139</v>
      </c>
      <c r="W152" s="24">
        <f ca="1">'Trial 6'!W21</f>
        <v>199713.48264432576</v>
      </c>
      <c r="X152" s="24">
        <f ca="1">'Trial 6'!X21</f>
        <v>199516.98416792185</v>
      </c>
      <c r="Y152" s="24">
        <f ca="1">'Trial 6'!Y21</f>
        <v>199270.24481511526</v>
      </c>
      <c r="Z152" s="24">
        <f ca="1">'Trial 6'!Z21</f>
        <v>199064.9050533871</v>
      </c>
      <c r="AA152" s="25">
        <f ca="1">SUM('Trial 6'!O21:Z21)</f>
        <v>2404923.1969560478</v>
      </c>
      <c r="AB152" s="24">
        <f ca="1">'Trial 6'!AB21</f>
        <v>198815.78088555441</v>
      </c>
      <c r="AC152" s="24">
        <f ca="1">'Trial 6'!AC21</f>
        <v>198646.3400582282</v>
      </c>
      <c r="AD152" s="24">
        <f ca="1">'Trial 6'!AD21</f>
        <v>198431.50628273399</v>
      </c>
      <c r="AE152" s="24">
        <f ca="1">'Trial 6'!AE21</f>
        <v>198227.11717234191</v>
      </c>
      <c r="AF152" s="24">
        <f ca="1">'Trial 6'!AF21</f>
        <v>197885.00752916728</v>
      </c>
      <c r="AG152" s="24">
        <f ca="1">'Trial 6'!AG21</f>
        <v>197727.4731642952</v>
      </c>
      <c r="AH152" s="24">
        <f ca="1">'Trial 6'!AH21</f>
        <v>197552.07701868951</v>
      </c>
      <c r="AI152" s="24">
        <f ca="1">'Trial 6'!AI21</f>
        <v>197428.05303362393</v>
      </c>
      <c r="AJ152" s="24">
        <f ca="1">'Trial 6'!AJ21</f>
        <v>197268.66100069336</v>
      </c>
      <c r="AK152" s="24">
        <f ca="1">'Trial 6'!AK21</f>
        <v>197058.89191201795</v>
      </c>
      <c r="AL152" s="24">
        <f ca="1">'Trial 6'!AL21</f>
        <v>196878.30209081195</v>
      </c>
      <c r="AM152" s="24">
        <f ca="1">'Trial 6'!AM21</f>
        <v>196668.50064940669</v>
      </c>
      <c r="AN152" s="25">
        <f ca="1">SUM('Trial 6'!AB21:AM21)</f>
        <v>2372587.7107975646</v>
      </c>
      <c r="AO152" s="24">
        <f ca="1">'Trial 6'!AO21</f>
        <v>196456.15227394993</v>
      </c>
      <c r="AP152" s="24">
        <f ca="1">'Trial 6'!AP21</f>
        <v>196187.39642827079</v>
      </c>
      <c r="AQ152" s="24">
        <f ca="1">'Trial 6'!AQ21</f>
        <v>195988.58367581639</v>
      </c>
      <c r="AR152" s="24">
        <f ca="1">'Trial 6'!AR21</f>
        <v>195892.63328930439</v>
      </c>
      <c r="AS152" s="24">
        <f ca="1">'Trial 6'!AS21</f>
        <v>195632.14843032305</v>
      </c>
      <c r="AT152" s="24">
        <f ca="1">'Trial 6'!AT21</f>
        <v>195459.71537903341</v>
      </c>
      <c r="AU152" s="24">
        <f ca="1">'Trial 6'!AU21</f>
        <v>195263.50923802002</v>
      </c>
      <c r="AV152" s="24">
        <f ca="1">'Trial 6'!AV21</f>
        <v>194979.99992483231</v>
      </c>
      <c r="AW152" s="24">
        <f ca="1">'Trial 6'!AW21</f>
        <v>194807.48521854801</v>
      </c>
      <c r="AX152" s="24">
        <f ca="1">'Trial 6'!AX21</f>
        <v>194631.65861053456</v>
      </c>
      <c r="AY152" s="24">
        <f ca="1">'Trial 6'!AY21</f>
        <v>194500.87315802512</v>
      </c>
      <c r="AZ152" s="24">
        <f ca="1">'Trial 6'!AZ21</f>
        <v>194297.30999760469</v>
      </c>
      <c r="BA152" s="25">
        <f ca="1">SUM('Trial 6'!AO21:AZ21)</f>
        <v>2344097.4656242626</v>
      </c>
      <c r="BB152" s="24">
        <f ca="1">'Trial 6'!BB21</f>
        <v>194174.31555088214</v>
      </c>
      <c r="BC152" s="24">
        <f ca="1">'Trial 6'!BC21</f>
        <v>193906.65218847001</v>
      </c>
      <c r="BD152" s="24">
        <f ca="1">'Trial 6'!BD21</f>
        <v>193768.03093998469</v>
      </c>
      <c r="BE152" s="24">
        <f ca="1">'Trial 6'!BE21</f>
        <v>193637.34069592413</v>
      </c>
      <c r="BF152" s="24">
        <f ca="1">'Trial 6'!BF21</f>
        <v>193588.34779517117</v>
      </c>
      <c r="BG152" s="24">
        <f ca="1">'Trial 6'!BG21</f>
        <v>193441.70090200947</v>
      </c>
      <c r="BH152" s="24">
        <f ca="1">'Trial 6'!BH21</f>
        <v>193307.37484043909</v>
      </c>
      <c r="BI152" s="24">
        <f ca="1">'Trial 6'!BI21</f>
        <v>193031.8183822188</v>
      </c>
      <c r="BJ152" s="24">
        <f ca="1">'Trial 6'!BJ21</f>
        <v>192837.01006314837</v>
      </c>
      <c r="BK152" s="24">
        <f ca="1">'Trial 6'!BK21</f>
        <v>192769.88589294194</v>
      </c>
      <c r="BL152" s="24">
        <f ca="1">'Trial 6'!BL21</f>
        <v>192625.83354436254</v>
      </c>
      <c r="BM152" s="24">
        <f ca="1">'Trial 6'!BM21</f>
        <v>192484.75295533807</v>
      </c>
      <c r="BN152" s="25">
        <f ca="1">SUM('Trial 6'!BB21:BM21)</f>
        <v>2319573.0637508901</v>
      </c>
      <c r="BO152" s="24">
        <f ca="1">'Trial 6'!BO21</f>
        <v>192319.19392307111</v>
      </c>
      <c r="BP152" s="24">
        <f ca="1">'Trial 6'!BP21</f>
        <v>192270.90471650628</v>
      </c>
      <c r="BQ152" s="24">
        <f ca="1">'Trial 6'!BQ21</f>
        <v>192114.7279317379</v>
      </c>
      <c r="BR152" s="24">
        <f ca="1">'Trial 6'!BR21</f>
        <v>191941.06779065091</v>
      </c>
      <c r="BS152" s="24">
        <f ca="1">'Trial 6'!BS21</f>
        <v>191879.04946420359</v>
      </c>
      <c r="BT152" s="24">
        <f ca="1">'Trial 6'!BT21</f>
        <v>191810.52541129244</v>
      </c>
      <c r="BU152" s="24">
        <f ca="1">'Trial 6'!BU21</f>
        <v>191695.07293375285</v>
      </c>
      <c r="BV152" s="24">
        <f ca="1">'Trial 6'!BV21</f>
        <v>191486.91753391517</v>
      </c>
      <c r="BW152" s="24">
        <f ca="1">'Trial 6'!BW21</f>
        <v>191312.09341428234</v>
      </c>
      <c r="BX152" s="24">
        <f ca="1">'Trial 6'!BX21</f>
        <v>191097.06520825191</v>
      </c>
      <c r="BY152" s="24">
        <f ca="1">'Trial 6'!BY21</f>
        <v>190858.56536184353</v>
      </c>
      <c r="BZ152" s="24">
        <f ca="1">'Trial 6'!BZ21</f>
        <v>190672.33208218764</v>
      </c>
      <c r="CA152" s="25">
        <f ca="1">SUM('Trial 6'!BO21:BZ21)</f>
        <v>2299457.5157716959</v>
      </c>
      <c r="CB152" s="24">
        <f ca="1">'Trial 6'!CB21</f>
        <v>190628.30443908871</v>
      </c>
      <c r="CC152" s="24">
        <f ca="1">'Trial 6'!CC21</f>
        <v>190545.50304784338</v>
      </c>
      <c r="CD152" s="24">
        <f ca="1">'Trial 6'!CD21</f>
        <v>190523.63161385033</v>
      </c>
      <c r="CE152" s="24">
        <f ca="1">'Trial 6'!CE21</f>
        <v>190422.16905123717</v>
      </c>
      <c r="CF152" s="24">
        <f ca="1">'Trial 6'!CF21</f>
        <v>190288.88452870946</v>
      </c>
      <c r="CG152" s="24">
        <f ca="1">'Trial 6'!CG21</f>
        <v>190182.34338188765</v>
      </c>
      <c r="CH152" s="24">
        <f ca="1">'Trial 6'!CH21</f>
        <v>189975.58390586547</v>
      </c>
      <c r="CI152" s="24">
        <f ca="1">'Trial 6'!CI21</f>
        <v>189812.91925426637</v>
      </c>
      <c r="CJ152" s="24">
        <f ca="1">'Trial 6'!CJ21</f>
        <v>189740.41300841109</v>
      </c>
      <c r="CK152" s="24">
        <f ca="1">'Trial 6'!CK21</f>
        <v>189604.15918731436</v>
      </c>
      <c r="CL152" s="24">
        <f ca="1">'Trial 6'!CL21</f>
        <v>189451.48171994832</v>
      </c>
      <c r="CM152" s="24">
        <f ca="1">'Trial 6'!CM21</f>
        <v>189280.12241462519</v>
      </c>
      <c r="CN152" s="25">
        <f ca="1">SUM('Trial 6'!CB21:CM21)</f>
        <v>2280455.5155530474</v>
      </c>
      <c r="CO152" s="24">
        <f ca="1">'Trial 6'!CO21</f>
        <v>189156.13280547847</v>
      </c>
      <c r="CP152" s="24">
        <f ca="1">'Trial 6'!CP21</f>
        <v>189058.37431735452</v>
      </c>
      <c r="CQ152" s="24">
        <f ca="1">'Trial 6'!CQ21</f>
        <v>188839.0936465702</v>
      </c>
      <c r="CR152" s="24">
        <f ca="1">'Trial 6'!CR21</f>
        <v>188704.53183772232</v>
      </c>
      <c r="CS152" s="24">
        <f ca="1">'Trial 6'!CS21</f>
        <v>188553.76032471165</v>
      </c>
      <c r="CT152" s="24">
        <f ca="1">'Trial 6'!CT21</f>
        <v>188464.43326697464</v>
      </c>
      <c r="CU152" s="24">
        <f ca="1">'Trial 6'!CU21</f>
        <v>188347.14082084762</v>
      </c>
      <c r="CV152" s="24">
        <f ca="1">'Trial 6'!CV21</f>
        <v>188193.1493760976</v>
      </c>
      <c r="CW152" s="24">
        <f ca="1">'Trial 6'!CW21</f>
        <v>188078.66374151173</v>
      </c>
      <c r="CX152" s="24">
        <f ca="1">'Trial 6'!CX21</f>
        <v>187862.12690938122</v>
      </c>
      <c r="CY152" s="24">
        <f ca="1">'Trial 6'!CY21</f>
        <v>187809.72559668889</v>
      </c>
      <c r="CZ152" s="24">
        <f ca="1">'Trial 6'!CZ21</f>
        <v>187777.20985974828</v>
      </c>
      <c r="DA152" s="25">
        <f ca="1">SUM('Trial 6'!CO21:CZ21)</f>
        <v>2260844.3425030871</v>
      </c>
      <c r="DB152" s="24">
        <f ca="1">'Trial 6'!DB21</f>
        <v>187796.88345353512</v>
      </c>
      <c r="DC152" s="24">
        <f ca="1">'Trial 6'!DC21</f>
        <v>187667.64121941064</v>
      </c>
      <c r="DD152" s="24">
        <f ca="1">'Trial 6'!DD21</f>
        <v>187547.56980328434</v>
      </c>
      <c r="DE152" s="24">
        <f ca="1">'Trial 6'!DE21</f>
        <v>187381.02415006992</v>
      </c>
      <c r="DF152" s="24">
        <f ca="1">'Trial 6'!DF21</f>
        <v>187315.31456099977</v>
      </c>
      <c r="DG152" s="24">
        <f ca="1">'Trial 6'!DG21</f>
        <v>187242.7529462924</v>
      </c>
      <c r="DH152" s="24">
        <f ca="1">'Trial 6'!DH21</f>
        <v>187224.90896045987</v>
      </c>
      <c r="DI152" s="24">
        <f ca="1">'Trial 6'!DI21</f>
        <v>187184.17249492201</v>
      </c>
      <c r="DJ152" s="24">
        <f ca="1">'Trial 6'!DJ21</f>
        <v>187085.51667738686</v>
      </c>
      <c r="DK152" s="24">
        <f ca="1">'Trial 6'!DK21</f>
        <v>186992.81817254465</v>
      </c>
      <c r="DL152" s="24">
        <f ca="1">'Trial 6'!DL21</f>
        <v>186867.17897099553</v>
      </c>
      <c r="DM152" s="24">
        <f ca="1">'Trial 6'!DM21</f>
        <v>186841.68966015987</v>
      </c>
      <c r="DN152" s="25">
        <f ca="1">SUM('Trial 6'!DB21:DM21)</f>
        <v>2247147.4710700614</v>
      </c>
      <c r="DO152" s="24">
        <f ca="1">'Trial 6'!DO21</f>
        <v>186831.98385478617</v>
      </c>
      <c r="DP152" s="24">
        <f ca="1">'Trial 6'!DP21</f>
        <v>186741.11040316327</v>
      </c>
      <c r="DQ152" s="24">
        <f ca="1">'Trial 6'!DQ21</f>
        <v>186601.83033704272</v>
      </c>
      <c r="DR152" s="24">
        <f ca="1">'Trial 6'!DR21</f>
        <v>186548.16913382927</v>
      </c>
      <c r="DS152" s="24">
        <f ca="1">'Trial 6'!DS21</f>
        <v>186485.66655001347</v>
      </c>
      <c r="DT152" s="24">
        <f ca="1">'Trial 6'!DT21</f>
        <v>186290.44673254318</v>
      </c>
      <c r="DU152" s="24">
        <f ca="1">'Trial 6'!DU21</f>
        <v>186254.39626699974</v>
      </c>
      <c r="DV152" s="24">
        <f ca="1">'Trial 6'!DV21</f>
        <v>186161.18579057007</v>
      </c>
      <c r="DW152" s="24">
        <f ca="1">'Trial 6'!DW21</f>
        <v>186038.0369086242</v>
      </c>
      <c r="DX152" s="24">
        <f ca="1">'Trial 6'!DX21</f>
        <v>185985.00572553067</v>
      </c>
      <c r="DY152" s="24">
        <f ca="1">'Trial 6'!DY21</f>
        <v>185878.72798412654</v>
      </c>
      <c r="DZ152" s="24">
        <f ca="1">'Trial 6'!DZ21</f>
        <v>185792.47925612508</v>
      </c>
      <c r="EA152" s="25">
        <f ca="1">SUM('Trial 6'!DO21:DZ21)</f>
        <v>2235609.0389433545</v>
      </c>
      <c r="EB152" s="24">
        <f ca="1">'Trial 6'!EB21</f>
        <v>185673.92940026644</v>
      </c>
      <c r="EC152" s="24">
        <f ca="1">'Trial 6'!EC21</f>
        <v>185588.95425241682</v>
      </c>
      <c r="ED152" s="24">
        <f ca="1">'Trial 6'!ED21</f>
        <v>185524.22732878732</v>
      </c>
      <c r="EE152" s="24">
        <f ca="1">'Trial 6'!EE21</f>
        <v>185378.49628980472</v>
      </c>
      <c r="EF152" s="24">
        <f ca="1">'Trial 6'!EF21</f>
        <v>185285.06283859434</v>
      </c>
      <c r="EG152" s="24">
        <f ca="1">'Trial 6'!EG21</f>
        <v>185198.22635091146</v>
      </c>
      <c r="EH152" s="24">
        <f ca="1">'Trial 6'!EH21</f>
        <v>185119.6892380919</v>
      </c>
      <c r="EI152" s="24">
        <f ca="1">'Trial 6'!EI21</f>
        <v>185024.73538623977</v>
      </c>
      <c r="EJ152" s="24">
        <f ca="1">'Trial 6'!EJ21</f>
        <v>184849.07680214942</v>
      </c>
      <c r="EK152" s="24">
        <f ca="1">'Trial 6'!EK21</f>
        <v>184814.83722230862</v>
      </c>
      <c r="EL152" s="24">
        <f ca="1">'Trial 6'!EL21</f>
        <v>184776.13958425037</v>
      </c>
      <c r="EM152" s="24">
        <f ca="1">'Trial 6'!EM21</f>
        <v>184724.48570305714</v>
      </c>
      <c r="EN152" s="25">
        <f ca="1">SUM('Trial 6'!EB21:EM21)</f>
        <v>2221957.8603968783</v>
      </c>
    </row>
    <row r="153" spans="1:144" ht="12.75" customHeight="1" x14ac:dyDescent="0.2">
      <c r="A153" s="11" t="str">
        <f>Labels!B102</f>
        <v>Trial 07</v>
      </c>
      <c r="B153" s="24">
        <f>'Trial 7'!B21</f>
        <v>206222.01441622889</v>
      </c>
      <c r="C153" s="24">
        <f ca="1">'Trial 7'!C21</f>
        <v>205784.10951862455</v>
      </c>
      <c r="D153" s="24">
        <f ca="1">'Trial 7'!D21</f>
        <v>205411.92175741444</v>
      </c>
      <c r="E153" s="24">
        <f ca="1">'Trial 7'!E21</f>
        <v>205109.66898295083</v>
      </c>
      <c r="F153" s="24">
        <f ca="1">'Trial 7'!F21</f>
        <v>204655.85179718462</v>
      </c>
      <c r="G153" s="24">
        <f ca="1">'Trial 7'!G21</f>
        <v>204191.6199116169</v>
      </c>
      <c r="H153" s="24">
        <f ca="1">'Trial 7'!H21</f>
        <v>203855.62665904572</v>
      </c>
      <c r="I153" s="24">
        <f ca="1">'Trial 7'!I21</f>
        <v>203423.91045440559</v>
      </c>
      <c r="J153" s="24">
        <f ca="1">'Trial 7'!J21</f>
        <v>203049.48604874045</v>
      </c>
      <c r="K153" s="24">
        <f ca="1">'Trial 7'!K21</f>
        <v>202714.472839672</v>
      </c>
      <c r="L153" s="24">
        <f ca="1">'Trial 7'!L21</f>
        <v>202338.1905061992</v>
      </c>
      <c r="M153" s="24">
        <f ca="1">'Trial 7'!M21</f>
        <v>201944.31603482107</v>
      </c>
      <c r="N153" s="25">
        <f ca="1">SUM('Trial 7'!B21:M21)</f>
        <v>2448701.1889269045</v>
      </c>
      <c r="O153" s="24">
        <f ca="1">'Trial 7'!O21</f>
        <v>201590.23893814205</v>
      </c>
      <c r="P153" s="24">
        <f ca="1">'Trial 7'!P21</f>
        <v>201298.24195009872</v>
      </c>
      <c r="Q153" s="24">
        <f ca="1">'Trial 7'!Q21</f>
        <v>201054.70191094084</v>
      </c>
      <c r="R153" s="24">
        <f ca="1">'Trial 7'!R21</f>
        <v>200775.34692356089</v>
      </c>
      <c r="S153" s="24">
        <f ca="1">'Trial 7'!S21</f>
        <v>200386.49043481151</v>
      </c>
      <c r="T153" s="24">
        <f ca="1">'Trial 7'!T21</f>
        <v>200083.11118123453</v>
      </c>
      <c r="U153" s="24">
        <f ca="1">'Trial 7'!U21</f>
        <v>199806.00603511938</v>
      </c>
      <c r="V153" s="24">
        <f ca="1">'Trial 7'!V21</f>
        <v>199540.02031675263</v>
      </c>
      <c r="W153" s="24">
        <f ca="1">'Trial 7'!W21</f>
        <v>199195.24779247359</v>
      </c>
      <c r="X153" s="24">
        <f ca="1">'Trial 7'!X21</f>
        <v>198922.72718001003</v>
      </c>
      <c r="Y153" s="24">
        <f ca="1">'Trial 7'!Y21</f>
        <v>198666.59024555495</v>
      </c>
      <c r="Z153" s="24">
        <f ca="1">'Trial 7'!Z21</f>
        <v>198477.30766223237</v>
      </c>
      <c r="AA153" s="25">
        <f ca="1">SUM('Trial 7'!O21:Z21)</f>
        <v>2399796.0305709313</v>
      </c>
      <c r="AB153" s="24">
        <f ca="1">'Trial 7'!AB21</f>
        <v>198245.73429534849</v>
      </c>
      <c r="AC153" s="24">
        <f ca="1">'Trial 7'!AC21</f>
        <v>198023.49422970935</v>
      </c>
      <c r="AD153" s="24">
        <f ca="1">'Trial 7'!AD21</f>
        <v>197761.26741214684</v>
      </c>
      <c r="AE153" s="24">
        <f ca="1">'Trial 7'!AE21</f>
        <v>197603.65715523931</v>
      </c>
      <c r="AF153" s="24">
        <f ca="1">'Trial 7'!AF21</f>
        <v>197280.84793569334</v>
      </c>
      <c r="AG153" s="24">
        <f ca="1">'Trial 7'!AG21</f>
        <v>197182.78096756586</v>
      </c>
      <c r="AH153" s="24">
        <f ca="1">'Trial 7'!AH21</f>
        <v>196941.43818292816</v>
      </c>
      <c r="AI153" s="24">
        <f ca="1">'Trial 7'!AI21</f>
        <v>196772.29568350143</v>
      </c>
      <c r="AJ153" s="24">
        <f ca="1">'Trial 7'!AJ21</f>
        <v>196490.25331111701</v>
      </c>
      <c r="AK153" s="24">
        <f ca="1">'Trial 7'!AK21</f>
        <v>196305.50650368561</v>
      </c>
      <c r="AL153" s="24">
        <f ca="1">'Trial 7'!AL21</f>
        <v>196037.1081720842</v>
      </c>
      <c r="AM153" s="24">
        <f ca="1">'Trial 7'!AM21</f>
        <v>195817.67773188624</v>
      </c>
      <c r="AN153" s="25">
        <f ca="1">SUM('Trial 7'!AB21:AM21)</f>
        <v>2364462.0615809057</v>
      </c>
      <c r="AO153" s="24">
        <f ca="1">'Trial 7'!AO21</f>
        <v>195746.49747650931</v>
      </c>
      <c r="AP153" s="24">
        <f ca="1">'Trial 7'!AP21</f>
        <v>195601.83234179456</v>
      </c>
      <c r="AQ153" s="24">
        <f ca="1">'Trial 7'!AQ21</f>
        <v>195375.17462753132</v>
      </c>
      <c r="AR153" s="24">
        <f ca="1">'Trial 7'!AR21</f>
        <v>195131.551495875</v>
      </c>
      <c r="AS153" s="24">
        <f ca="1">'Trial 7'!AS21</f>
        <v>194910.79136773932</v>
      </c>
      <c r="AT153" s="24">
        <f ca="1">'Trial 7'!AT21</f>
        <v>194640.86959838078</v>
      </c>
      <c r="AU153" s="24">
        <f ca="1">'Trial 7'!AU21</f>
        <v>194438.62694578196</v>
      </c>
      <c r="AV153" s="24">
        <f ca="1">'Trial 7'!AV21</f>
        <v>194346.39128768383</v>
      </c>
      <c r="AW153" s="24">
        <f ca="1">'Trial 7'!AW21</f>
        <v>194202.29674088326</v>
      </c>
      <c r="AX153" s="24">
        <f ca="1">'Trial 7'!AX21</f>
        <v>194043.06086749755</v>
      </c>
      <c r="AY153" s="24">
        <f ca="1">'Trial 7'!AY21</f>
        <v>193937.94032767974</v>
      </c>
      <c r="AZ153" s="24">
        <f ca="1">'Trial 7'!AZ21</f>
        <v>193752.74012745928</v>
      </c>
      <c r="BA153" s="25">
        <f ca="1">SUM('Trial 7'!AO21:AZ21)</f>
        <v>2336127.7732048156</v>
      </c>
      <c r="BB153" s="24">
        <f ca="1">'Trial 7'!BB21</f>
        <v>193624.49521267042</v>
      </c>
      <c r="BC153" s="24">
        <f ca="1">'Trial 7'!BC21</f>
        <v>193463.28843046672</v>
      </c>
      <c r="BD153" s="24">
        <f ca="1">'Trial 7'!BD21</f>
        <v>193394.5695684664</v>
      </c>
      <c r="BE153" s="24">
        <f ca="1">'Trial 7'!BE21</f>
        <v>193304.14146204357</v>
      </c>
      <c r="BF153" s="24">
        <f ca="1">'Trial 7'!BF21</f>
        <v>193093.78437706621</v>
      </c>
      <c r="BG153" s="24">
        <f ca="1">'Trial 7'!BG21</f>
        <v>192943.68403767358</v>
      </c>
      <c r="BH153" s="24">
        <f ca="1">'Trial 7'!BH21</f>
        <v>192808.4747884915</v>
      </c>
      <c r="BI153" s="24">
        <f ca="1">'Trial 7'!BI21</f>
        <v>192698.06646960427</v>
      </c>
      <c r="BJ153" s="24">
        <f ca="1">'Trial 7'!BJ21</f>
        <v>192607.67633776751</v>
      </c>
      <c r="BK153" s="24">
        <f ca="1">'Trial 7'!BK21</f>
        <v>192474.90652096612</v>
      </c>
      <c r="BL153" s="24">
        <f ca="1">'Trial 7'!BL21</f>
        <v>192443.00028898759</v>
      </c>
      <c r="BM153" s="24">
        <f ca="1">'Trial 7'!BM21</f>
        <v>192324.77340584269</v>
      </c>
      <c r="BN153" s="25">
        <f ca="1">SUM('Trial 7'!BB21:BM21)</f>
        <v>2315180.8609000463</v>
      </c>
      <c r="BO153" s="24">
        <f ca="1">'Trial 7'!BO21</f>
        <v>192187.4067473569</v>
      </c>
      <c r="BP153" s="24">
        <f ca="1">'Trial 7'!BP21</f>
        <v>192080.23832662884</v>
      </c>
      <c r="BQ153" s="24">
        <f ca="1">'Trial 7'!BQ21</f>
        <v>191982.7002923775</v>
      </c>
      <c r="BR153" s="24">
        <f ca="1">'Trial 7'!BR21</f>
        <v>191726.09630251155</v>
      </c>
      <c r="BS153" s="24">
        <f ca="1">'Trial 7'!BS21</f>
        <v>191618.354000027</v>
      </c>
      <c r="BT153" s="24">
        <f ca="1">'Trial 7'!BT21</f>
        <v>191408.02981844227</v>
      </c>
      <c r="BU153" s="24">
        <f ca="1">'Trial 7'!BU21</f>
        <v>191331.47407114765</v>
      </c>
      <c r="BV153" s="24">
        <f ca="1">'Trial 7'!BV21</f>
        <v>191180.36607011614</v>
      </c>
      <c r="BW153" s="24">
        <f ca="1">'Trial 7'!BW21</f>
        <v>191039.562124127</v>
      </c>
      <c r="BX153" s="24">
        <f ca="1">'Trial 7'!BX21</f>
        <v>190922.3877883204</v>
      </c>
      <c r="BY153" s="24">
        <f ca="1">'Trial 7'!BY21</f>
        <v>190823.30694639395</v>
      </c>
      <c r="BZ153" s="24">
        <f ca="1">'Trial 7'!BZ21</f>
        <v>190693.50572964892</v>
      </c>
      <c r="CA153" s="25">
        <f ca="1">SUM('Trial 7'!BO21:BZ21)</f>
        <v>2296993.4282170977</v>
      </c>
      <c r="CB153" s="24">
        <f ca="1">'Trial 7'!CB21</f>
        <v>190522.84839360756</v>
      </c>
      <c r="CC153" s="24">
        <f ca="1">'Trial 7'!CC21</f>
        <v>190426.3491630335</v>
      </c>
      <c r="CD153" s="24">
        <f ca="1">'Trial 7'!CD21</f>
        <v>190380.26822777517</v>
      </c>
      <c r="CE153" s="24">
        <f ca="1">'Trial 7'!CE21</f>
        <v>190247.48601951831</v>
      </c>
      <c r="CF153" s="24">
        <f ca="1">'Trial 7'!CF21</f>
        <v>190157.39096088559</v>
      </c>
      <c r="CG153" s="24">
        <f ca="1">'Trial 7'!CG21</f>
        <v>190133.37632048564</v>
      </c>
      <c r="CH153" s="24">
        <f ca="1">'Trial 7'!CH21</f>
        <v>190070.27334335819</v>
      </c>
      <c r="CI153" s="24">
        <f ca="1">'Trial 7'!CI21</f>
        <v>190021.31429241991</v>
      </c>
      <c r="CJ153" s="24">
        <f ca="1">'Trial 7'!CJ21</f>
        <v>189952.76216078282</v>
      </c>
      <c r="CK153" s="24">
        <f ca="1">'Trial 7'!CK21</f>
        <v>189797.55460464465</v>
      </c>
      <c r="CL153" s="24">
        <f ca="1">'Trial 7'!CL21</f>
        <v>189707.88274702092</v>
      </c>
      <c r="CM153" s="24">
        <f ca="1">'Trial 7'!CM21</f>
        <v>189499.06246523227</v>
      </c>
      <c r="CN153" s="25">
        <f ca="1">SUM('Trial 7'!CB21:CM21)</f>
        <v>2280916.5686987648</v>
      </c>
      <c r="CO153" s="24">
        <f ca="1">'Trial 7'!CO21</f>
        <v>189395.07197106577</v>
      </c>
      <c r="CP153" s="24">
        <f ca="1">'Trial 7'!CP21</f>
        <v>189305.39401000494</v>
      </c>
      <c r="CQ153" s="24">
        <f ca="1">'Trial 7'!CQ21</f>
        <v>189200.33281293843</v>
      </c>
      <c r="CR153" s="24">
        <f ca="1">'Trial 7'!CR21</f>
        <v>189084.48468537061</v>
      </c>
      <c r="CS153" s="24">
        <f ca="1">'Trial 7'!CS21</f>
        <v>188963.56370624158</v>
      </c>
      <c r="CT153" s="24">
        <f ca="1">'Trial 7'!CT21</f>
        <v>188781.59468908567</v>
      </c>
      <c r="CU153" s="24">
        <f ca="1">'Trial 7'!CU21</f>
        <v>188743.4859252625</v>
      </c>
      <c r="CV153" s="24">
        <f ca="1">'Trial 7'!CV21</f>
        <v>188681.23988344279</v>
      </c>
      <c r="CW153" s="24">
        <f ca="1">'Trial 7'!CW21</f>
        <v>188568.52947714919</v>
      </c>
      <c r="CX153" s="24">
        <f ca="1">'Trial 7'!CX21</f>
        <v>188404.62553130492</v>
      </c>
      <c r="CY153" s="24">
        <f ca="1">'Trial 7'!CY21</f>
        <v>188246.77730722664</v>
      </c>
      <c r="CZ153" s="24">
        <f ca="1">'Trial 7'!CZ21</f>
        <v>188201.90050850427</v>
      </c>
      <c r="DA153" s="25">
        <f ca="1">SUM('Trial 7'!CO21:CZ21)</f>
        <v>2265577.0005075973</v>
      </c>
      <c r="DB153" s="24">
        <f ca="1">'Trial 7'!DB21</f>
        <v>188147.72409365757</v>
      </c>
      <c r="DC153" s="24">
        <f ca="1">'Trial 7'!DC21</f>
        <v>188037.0447717499</v>
      </c>
      <c r="DD153" s="24">
        <f ca="1">'Trial 7'!DD21</f>
        <v>188004.01079303026</v>
      </c>
      <c r="DE153" s="24">
        <f ca="1">'Trial 7'!DE21</f>
        <v>187797.26628869417</v>
      </c>
      <c r="DF153" s="24">
        <f ca="1">'Trial 7'!DF21</f>
        <v>187703.27819097976</v>
      </c>
      <c r="DG153" s="24">
        <f ca="1">'Trial 7'!DG21</f>
        <v>187591.85021361921</v>
      </c>
      <c r="DH153" s="24">
        <f ca="1">'Trial 7'!DH21</f>
        <v>187449.63207317787</v>
      </c>
      <c r="DI153" s="24">
        <f ca="1">'Trial 7'!DI21</f>
        <v>187261.01222921352</v>
      </c>
      <c r="DJ153" s="24">
        <f ca="1">'Trial 7'!DJ21</f>
        <v>187085.98087074541</v>
      </c>
      <c r="DK153" s="24">
        <f ca="1">'Trial 7'!DK21</f>
        <v>186958.19792568608</v>
      </c>
      <c r="DL153" s="24">
        <f ca="1">'Trial 7'!DL21</f>
        <v>186876.93212185777</v>
      </c>
      <c r="DM153" s="24">
        <f ca="1">'Trial 7'!DM21</f>
        <v>186844.40740593092</v>
      </c>
      <c r="DN153" s="25">
        <f ca="1">SUM('Trial 7'!DB21:DM21)</f>
        <v>2249757.3369783424</v>
      </c>
      <c r="DO153" s="24">
        <f ca="1">'Trial 7'!DO21</f>
        <v>186719.41992222817</v>
      </c>
      <c r="DP153" s="24">
        <f ca="1">'Trial 7'!DP21</f>
        <v>186626.95453364225</v>
      </c>
      <c r="DQ153" s="24">
        <f ca="1">'Trial 7'!DQ21</f>
        <v>186554.86389733851</v>
      </c>
      <c r="DR153" s="24">
        <f ca="1">'Trial 7'!DR21</f>
        <v>186446.36102322224</v>
      </c>
      <c r="DS153" s="24">
        <f ca="1">'Trial 7'!DS21</f>
        <v>186274.48901123594</v>
      </c>
      <c r="DT153" s="24">
        <f ca="1">'Trial 7'!DT21</f>
        <v>186096.65061800016</v>
      </c>
      <c r="DU153" s="24">
        <f ca="1">'Trial 7'!DU21</f>
        <v>185999.69804406542</v>
      </c>
      <c r="DV153" s="24">
        <f ca="1">'Trial 7'!DV21</f>
        <v>185935.36409613563</v>
      </c>
      <c r="DW153" s="24">
        <f ca="1">'Trial 7'!DW21</f>
        <v>185864.29544836588</v>
      </c>
      <c r="DX153" s="24">
        <f ca="1">'Trial 7'!DX21</f>
        <v>185704.0573849823</v>
      </c>
      <c r="DY153" s="24">
        <f ca="1">'Trial 7'!DY21</f>
        <v>185616.65777170009</v>
      </c>
      <c r="DZ153" s="24">
        <f ca="1">'Trial 7'!DZ21</f>
        <v>185603.39988255396</v>
      </c>
      <c r="EA153" s="25">
        <f ca="1">SUM('Trial 7'!DO21:DZ21)</f>
        <v>2233442.2116334704</v>
      </c>
      <c r="EB153" s="24">
        <f ca="1">'Trial 7'!EB21</f>
        <v>185578.255338071</v>
      </c>
      <c r="EC153" s="24">
        <f ca="1">'Trial 7'!EC21</f>
        <v>185435.62926172253</v>
      </c>
      <c r="ED153" s="24">
        <f ca="1">'Trial 7'!ED21</f>
        <v>185368.53337912704</v>
      </c>
      <c r="EE153" s="24">
        <f ca="1">'Trial 7'!EE21</f>
        <v>185233.61921794934</v>
      </c>
      <c r="EF153" s="24">
        <f ca="1">'Trial 7'!EF21</f>
        <v>185027.45480094728</v>
      </c>
      <c r="EG153" s="24">
        <f ca="1">'Trial 7'!EG21</f>
        <v>184819.66615486893</v>
      </c>
      <c r="EH153" s="24">
        <f ca="1">'Trial 7'!EH21</f>
        <v>184703.15513928758</v>
      </c>
      <c r="EI153" s="24">
        <f ca="1">'Trial 7'!EI21</f>
        <v>184642.53592300066</v>
      </c>
      <c r="EJ153" s="24">
        <f ca="1">'Trial 7'!EJ21</f>
        <v>184523.81203574236</v>
      </c>
      <c r="EK153" s="24">
        <f ca="1">'Trial 7'!EK21</f>
        <v>184441.01560935497</v>
      </c>
      <c r="EL153" s="24">
        <f ca="1">'Trial 7'!EL21</f>
        <v>184359.1038869714</v>
      </c>
      <c r="EM153" s="24">
        <f ca="1">'Trial 7'!EM21</f>
        <v>184295.4213096661</v>
      </c>
      <c r="EN153" s="25">
        <f ca="1">SUM('Trial 7'!EB21:EM21)</f>
        <v>2218428.2020567092</v>
      </c>
    </row>
    <row r="154" spans="1:144" ht="12.75" customHeight="1" x14ac:dyDescent="0.2">
      <c r="A154" s="11" t="str">
        <f>Labels!B103</f>
        <v>Trial 08</v>
      </c>
      <c r="B154" s="24">
        <f>'Trial 8'!B21</f>
        <v>206222.01441622889</v>
      </c>
      <c r="C154" s="24">
        <f ca="1">'Trial 8'!C21</f>
        <v>205853.64814090368</v>
      </c>
      <c r="D154" s="24">
        <f ca="1">'Trial 8'!D21</f>
        <v>205438.27502768603</v>
      </c>
      <c r="E154" s="24">
        <f ca="1">'Trial 8'!E21</f>
        <v>205104.26010416707</v>
      </c>
      <c r="F154" s="24">
        <f ca="1">'Trial 8'!F21</f>
        <v>204786.24373661718</v>
      </c>
      <c r="G154" s="24">
        <f ca="1">'Trial 8'!G21</f>
        <v>204512.43171326243</v>
      </c>
      <c r="H154" s="24">
        <f ca="1">'Trial 8'!H21</f>
        <v>204174.01594215663</v>
      </c>
      <c r="I154" s="24">
        <f ca="1">'Trial 8'!I21</f>
        <v>203803.26357321197</v>
      </c>
      <c r="J154" s="24">
        <f ca="1">'Trial 8'!J21</f>
        <v>203549.71940190461</v>
      </c>
      <c r="K154" s="24">
        <f ca="1">'Trial 8'!K21</f>
        <v>203208.27377778097</v>
      </c>
      <c r="L154" s="24">
        <f ca="1">'Trial 8'!L21</f>
        <v>202963.38957863243</v>
      </c>
      <c r="M154" s="24">
        <f ca="1">'Trial 8'!M21</f>
        <v>202632.55681062455</v>
      </c>
      <c r="N154" s="25">
        <f ca="1">SUM('Trial 8'!B21:M21)</f>
        <v>2452248.0922231763</v>
      </c>
      <c r="O154" s="24">
        <f ca="1">'Trial 8'!O21</f>
        <v>202371.8611871663</v>
      </c>
      <c r="P154" s="24">
        <f ca="1">'Trial 8'!P21</f>
        <v>202070.06575203635</v>
      </c>
      <c r="Q154" s="24">
        <f ca="1">'Trial 8'!Q21</f>
        <v>201825.36486924402</v>
      </c>
      <c r="R154" s="24">
        <f ca="1">'Trial 8'!R21</f>
        <v>201602.28542473656</v>
      </c>
      <c r="S154" s="24">
        <f ca="1">'Trial 8'!S21</f>
        <v>201384.97127017603</v>
      </c>
      <c r="T154" s="24">
        <f ca="1">'Trial 8'!T21</f>
        <v>201140.56927177068</v>
      </c>
      <c r="U154" s="24">
        <f ca="1">'Trial 8'!U21</f>
        <v>200864.33201458491</v>
      </c>
      <c r="V154" s="24">
        <f ca="1">'Trial 8'!V21</f>
        <v>200553.14056065501</v>
      </c>
      <c r="W154" s="24">
        <f ca="1">'Trial 8'!W21</f>
        <v>200174.71810805745</v>
      </c>
      <c r="X154" s="24">
        <f ca="1">'Trial 8'!X21</f>
        <v>199923.93353898628</v>
      </c>
      <c r="Y154" s="24">
        <f ca="1">'Trial 8'!Y21</f>
        <v>199778.22324417101</v>
      </c>
      <c r="Z154" s="24">
        <f ca="1">'Trial 8'!Z21</f>
        <v>199462.45096806064</v>
      </c>
      <c r="AA154" s="25">
        <f ca="1">SUM('Trial 8'!O21:Z21)</f>
        <v>2411151.9162096451</v>
      </c>
      <c r="AB154" s="24">
        <f ca="1">'Trial 8'!AB21</f>
        <v>199276.86066194603</v>
      </c>
      <c r="AC154" s="24">
        <f ca="1">'Trial 8'!AC21</f>
        <v>199010.79699682945</v>
      </c>
      <c r="AD154" s="24">
        <f ca="1">'Trial 8'!AD21</f>
        <v>198747.72661712277</v>
      </c>
      <c r="AE154" s="24">
        <f ca="1">'Trial 8'!AE21</f>
        <v>198560.81612036884</v>
      </c>
      <c r="AF154" s="24">
        <f ca="1">'Trial 8'!AF21</f>
        <v>198352.54359736087</v>
      </c>
      <c r="AG154" s="24">
        <f ca="1">'Trial 8'!AG21</f>
        <v>198108.32060411715</v>
      </c>
      <c r="AH154" s="24">
        <f ca="1">'Trial 8'!AH21</f>
        <v>197835.03518839221</v>
      </c>
      <c r="AI154" s="24">
        <f ca="1">'Trial 8'!AI21</f>
        <v>197659.82732403348</v>
      </c>
      <c r="AJ154" s="24">
        <f ca="1">'Trial 8'!AJ21</f>
        <v>197553.38736097064</v>
      </c>
      <c r="AK154" s="24">
        <f ca="1">'Trial 8'!AK21</f>
        <v>197379.16767545586</v>
      </c>
      <c r="AL154" s="24">
        <f ca="1">'Trial 8'!AL21</f>
        <v>197265.80894225548</v>
      </c>
      <c r="AM154" s="24">
        <f ca="1">'Trial 8'!AM21</f>
        <v>196975.23507087375</v>
      </c>
      <c r="AN154" s="25">
        <f ca="1">SUM('Trial 8'!AB21:AM21)</f>
        <v>2376725.5261597261</v>
      </c>
      <c r="AO154" s="24">
        <f ca="1">'Trial 8'!AO21</f>
        <v>196733.96976598797</v>
      </c>
      <c r="AP154" s="24">
        <f ca="1">'Trial 8'!AP21</f>
        <v>196607.06330282424</v>
      </c>
      <c r="AQ154" s="24">
        <f ca="1">'Trial 8'!AQ21</f>
        <v>196392.09468395507</v>
      </c>
      <c r="AR154" s="24">
        <f ca="1">'Trial 8'!AR21</f>
        <v>196165.59291146218</v>
      </c>
      <c r="AS154" s="24">
        <f ca="1">'Trial 8'!AS21</f>
        <v>196075.71346991378</v>
      </c>
      <c r="AT154" s="24">
        <f ca="1">'Trial 8'!AT21</f>
        <v>195844.16854699701</v>
      </c>
      <c r="AU154" s="24">
        <f ca="1">'Trial 8'!AU21</f>
        <v>195590.94583110791</v>
      </c>
      <c r="AV154" s="24">
        <f ca="1">'Trial 8'!AV21</f>
        <v>195336.2700376173</v>
      </c>
      <c r="AW154" s="24">
        <f ca="1">'Trial 8'!AW21</f>
        <v>195223.42154386317</v>
      </c>
      <c r="AX154" s="24">
        <f ca="1">'Trial 8'!AX21</f>
        <v>195083.16958441518</v>
      </c>
      <c r="AY154" s="24">
        <f ca="1">'Trial 8'!AY21</f>
        <v>194856.45046853204</v>
      </c>
      <c r="AZ154" s="24">
        <f ca="1">'Trial 8'!AZ21</f>
        <v>194657.74120262658</v>
      </c>
      <c r="BA154" s="25">
        <f ca="1">SUM('Trial 8'!AO21:AZ21)</f>
        <v>2348566.6013493026</v>
      </c>
      <c r="BB154" s="24">
        <f ca="1">'Trial 8'!BB21</f>
        <v>194482.17565701398</v>
      </c>
      <c r="BC154" s="24">
        <f ca="1">'Trial 8'!BC21</f>
        <v>194292.66104633035</v>
      </c>
      <c r="BD154" s="24">
        <f ca="1">'Trial 8'!BD21</f>
        <v>194118.53061588551</v>
      </c>
      <c r="BE154" s="24">
        <f ca="1">'Trial 8'!BE21</f>
        <v>193990.08343026624</v>
      </c>
      <c r="BF154" s="24">
        <f ca="1">'Trial 8'!BF21</f>
        <v>193716.77061612409</v>
      </c>
      <c r="BG154" s="24">
        <f ca="1">'Trial 8'!BG21</f>
        <v>193614.03665104942</v>
      </c>
      <c r="BH154" s="24">
        <f ca="1">'Trial 8'!BH21</f>
        <v>193448.05494061959</v>
      </c>
      <c r="BI154" s="24">
        <f ca="1">'Trial 8'!BI21</f>
        <v>193391.80002827753</v>
      </c>
      <c r="BJ154" s="24">
        <f ca="1">'Trial 8'!BJ21</f>
        <v>193298.07459852111</v>
      </c>
      <c r="BK154" s="24">
        <f ca="1">'Trial 8'!BK21</f>
        <v>193156.59992120159</v>
      </c>
      <c r="BL154" s="24">
        <f ca="1">'Trial 8'!BL21</f>
        <v>193090.89917006189</v>
      </c>
      <c r="BM154" s="24">
        <f ca="1">'Trial 8'!BM21</f>
        <v>192918.28646552234</v>
      </c>
      <c r="BN154" s="25">
        <f ca="1">SUM('Trial 8'!BB21:BM21)</f>
        <v>2323517.9731408735</v>
      </c>
      <c r="BO154" s="24">
        <f ca="1">'Trial 8'!BO21</f>
        <v>192849.55853023869</v>
      </c>
      <c r="BP154" s="24">
        <f ca="1">'Trial 8'!BP21</f>
        <v>192654.35530271672</v>
      </c>
      <c r="BQ154" s="24">
        <f ca="1">'Trial 8'!BQ21</f>
        <v>192614.84877873049</v>
      </c>
      <c r="BR154" s="24">
        <f ca="1">'Trial 8'!BR21</f>
        <v>192400.9825966346</v>
      </c>
      <c r="BS154" s="24">
        <f ca="1">'Trial 8'!BS21</f>
        <v>192147.97583051215</v>
      </c>
      <c r="BT154" s="24">
        <f ca="1">'Trial 8'!BT21</f>
        <v>191927.89444966984</v>
      </c>
      <c r="BU154" s="24">
        <f ca="1">'Trial 8'!BU21</f>
        <v>191825.5760304181</v>
      </c>
      <c r="BV154" s="24">
        <f ca="1">'Trial 8'!BV21</f>
        <v>191707.58131052184</v>
      </c>
      <c r="BW154" s="24">
        <f ca="1">'Trial 8'!BW21</f>
        <v>191605.511239643</v>
      </c>
      <c r="BX154" s="24">
        <f ca="1">'Trial 8'!BX21</f>
        <v>191485.1125788058</v>
      </c>
      <c r="BY154" s="24">
        <f ca="1">'Trial 8'!BY21</f>
        <v>191384.50415818236</v>
      </c>
      <c r="BZ154" s="24">
        <f ca="1">'Trial 8'!BZ21</f>
        <v>191282.7527377347</v>
      </c>
      <c r="CA154" s="25">
        <f ca="1">SUM('Trial 8'!BO21:BZ21)</f>
        <v>2303886.6535438085</v>
      </c>
      <c r="CB154" s="24">
        <f ca="1">'Trial 8'!CB21</f>
        <v>191249.80503624075</v>
      </c>
      <c r="CC154" s="24">
        <f ca="1">'Trial 8'!CC21</f>
        <v>191114.58415751156</v>
      </c>
      <c r="CD154" s="24">
        <f ca="1">'Trial 8'!CD21</f>
        <v>190944.37546289171</v>
      </c>
      <c r="CE154" s="24">
        <f ca="1">'Trial 8'!CE21</f>
        <v>190775.94452913094</v>
      </c>
      <c r="CF154" s="24">
        <f ca="1">'Trial 8'!CF21</f>
        <v>190659.47641659569</v>
      </c>
      <c r="CG154" s="24">
        <f ca="1">'Trial 8'!CG21</f>
        <v>190420.91919392496</v>
      </c>
      <c r="CH154" s="24">
        <f ca="1">'Trial 8'!CH21</f>
        <v>190183.27472136726</v>
      </c>
      <c r="CI154" s="24">
        <f ca="1">'Trial 8'!CI21</f>
        <v>190080.4703045098</v>
      </c>
      <c r="CJ154" s="24">
        <f ca="1">'Trial 8'!CJ21</f>
        <v>189884.88013047675</v>
      </c>
      <c r="CK154" s="24">
        <f ca="1">'Trial 8'!CK21</f>
        <v>189780.5837637303</v>
      </c>
      <c r="CL154" s="24">
        <f ca="1">'Trial 8'!CL21</f>
        <v>189659.57275801161</v>
      </c>
      <c r="CM154" s="24">
        <f ca="1">'Trial 8'!CM21</f>
        <v>189448.85031666918</v>
      </c>
      <c r="CN154" s="25">
        <f ca="1">SUM('Trial 8'!CB21:CM21)</f>
        <v>2284202.7367910603</v>
      </c>
      <c r="CO154" s="24">
        <f ca="1">'Trial 8'!CO21</f>
        <v>189266.17695661241</v>
      </c>
      <c r="CP154" s="24">
        <f ca="1">'Trial 8'!CP21</f>
        <v>189137.00589274065</v>
      </c>
      <c r="CQ154" s="24">
        <f ca="1">'Trial 8'!CQ21</f>
        <v>189090.52136899202</v>
      </c>
      <c r="CR154" s="24">
        <f ca="1">'Trial 8'!CR21</f>
        <v>188909.49148261009</v>
      </c>
      <c r="CS154" s="24">
        <f ca="1">'Trial 8'!CS21</f>
        <v>188710.68827967194</v>
      </c>
      <c r="CT154" s="24">
        <f ca="1">'Trial 8'!CT21</f>
        <v>188598.25655787339</v>
      </c>
      <c r="CU154" s="24">
        <f ca="1">'Trial 8'!CU21</f>
        <v>188506.23088698086</v>
      </c>
      <c r="CV154" s="24">
        <f ca="1">'Trial 8'!CV21</f>
        <v>188312.73570488705</v>
      </c>
      <c r="CW154" s="24">
        <f ca="1">'Trial 8'!CW21</f>
        <v>188186.62675339833</v>
      </c>
      <c r="CX154" s="24">
        <f ca="1">'Trial 8'!CX21</f>
        <v>188148.78218898471</v>
      </c>
      <c r="CY154" s="24">
        <f ca="1">'Trial 8'!CY21</f>
        <v>188006.36264725673</v>
      </c>
      <c r="CZ154" s="24">
        <f ca="1">'Trial 8'!CZ21</f>
        <v>187867.10429665071</v>
      </c>
      <c r="DA154" s="25">
        <f ca="1">SUM('Trial 8'!CO21:CZ21)</f>
        <v>2262739.983016659</v>
      </c>
      <c r="DB154" s="24">
        <f ca="1">'Trial 8'!DB21</f>
        <v>187706.86726228838</v>
      </c>
      <c r="DC154" s="24">
        <f ca="1">'Trial 8'!DC21</f>
        <v>187562.60260196845</v>
      </c>
      <c r="DD154" s="24">
        <f ca="1">'Trial 8'!DD21</f>
        <v>187432.35064857049</v>
      </c>
      <c r="DE154" s="24">
        <f ca="1">'Trial 8'!DE21</f>
        <v>187301.09490818388</v>
      </c>
      <c r="DF154" s="24">
        <f ca="1">'Trial 8'!DF21</f>
        <v>187264.22617420531</v>
      </c>
      <c r="DG154" s="24">
        <f ca="1">'Trial 8'!DG21</f>
        <v>187083.74831892084</v>
      </c>
      <c r="DH154" s="24">
        <f ca="1">'Trial 8'!DH21</f>
        <v>186897.63110130286</v>
      </c>
      <c r="DI154" s="24">
        <f ca="1">'Trial 8'!DI21</f>
        <v>186832.37236240529</v>
      </c>
      <c r="DJ154" s="24">
        <f ca="1">'Trial 8'!DJ21</f>
        <v>186624.07368043883</v>
      </c>
      <c r="DK154" s="24">
        <f ca="1">'Trial 8'!DK21</f>
        <v>186588.03975609361</v>
      </c>
      <c r="DL154" s="24">
        <f ca="1">'Trial 8'!DL21</f>
        <v>186562.20871113875</v>
      </c>
      <c r="DM154" s="24">
        <f ca="1">'Trial 8'!DM21</f>
        <v>186385.68927011016</v>
      </c>
      <c r="DN154" s="25">
        <f ca="1">SUM('Trial 8'!DB21:DM21)</f>
        <v>2244240.9047956266</v>
      </c>
      <c r="DO154" s="24">
        <f ca="1">'Trial 8'!DO21</f>
        <v>186382.03192356811</v>
      </c>
      <c r="DP154" s="24">
        <f ca="1">'Trial 8'!DP21</f>
        <v>186372.86174420794</v>
      </c>
      <c r="DQ154" s="24">
        <f ca="1">'Trial 8'!DQ21</f>
        <v>186290.04049912476</v>
      </c>
      <c r="DR154" s="24">
        <f ca="1">'Trial 8'!DR21</f>
        <v>186202.60060613637</v>
      </c>
      <c r="DS154" s="24">
        <f ca="1">'Trial 8'!DS21</f>
        <v>186028.01669056472</v>
      </c>
      <c r="DT154" s="24">
        <f ca="1">'Trial 8'!DT21</f>
        <v>185928.81901409006</v>
      </c>
      <c r="DU154" s="24">
        <f ca="1">'Trial 8'!DU21</f>
        <v>185868.76784036052</v>
      </c>
      <c r="DV154" s="24">
        <f ca="1">'Trial 8'!DV21</f>
        <v>185748.09672404034</v>
      </c>
      <c r="DW154" s="24">
        <f ca="1">'Trial 8'!DW21</f>
        <v>185689.84676860305</v>
      </c>
      <c r="DX154" s="24">
        <f ca="1">'Trial 8'!DX21</f>
        <v>185559.75704471173</v>
      </c>
      <c r="DY154" s="24">
        <f ca="1">'Trial 8'!DY21</f>
        <v>185539.74015195656</v>
      </c>
      <c r="DZ154" s="24">
        <f ca="1">'Trial 8'!DZ21</f>
        <v>185405.73923558486</v>
      </c>
      <c r="EA154" s="25">
        <f ca="1">SUM('Trial 8'!DO21:DZ21)</f>
        <v>2231016.3182429494</v>
      </c>
      <c r="EB154" s="24">
        <f ca="1">'Trial 8'!EB21</f>
        <v>185217.69080902962</v>
      </c>
      <c r="EC154" s="24">
        <f ca="1">'Trial 8'!EC21</f>
        <v>185154.15299778196</v>
      </c>
      <c r="ED154" s="24">
        <f ca="1">'Trial 8'!ED21</f>
        <v>185061.80803037973</v>
      </c>
      <c r="EE154" s="24">
        <f ca="1">'Trial 8'!EE21</f>
        <v>184927.28849543512</v>
      </c>
      <c r="EF154" s="24">
        <f ca="1">'Trial 8'!EF21</f>
        <v>184845.02612582079</v>
      </c>
      <c r="EG154" s="24">
        <f ca="1">'Trial 8'!EG21</f>
        <v>184756.73734816068</v>
      </c>
      <c r="EH154" s="24">
        <f ca="1">'Trial 8'!EH21</f>
        <v>184715.29729036707</v>
      </c>
      <c r="EI154" s="24">
        <f ca="1">'Trial 8'!EI21</f>
        <v>184721.48804247283</v>
      </c>
      <c r="EJ154" s="24">
        <f ca="1">'Trial 8'!EJ21</f>
        <v>184620.80696779909</v>
      </c>
      <c r="EK154" s="24">
        <f ca="1">'Trial 8'!EK21</f>
        <v>184589.17574439922</v>
      </c>
      <c r="EL154" s="24">
        <f ca="1">'Trial 8'!EL21</f>
        <v>184520.49199392437</v>
      </c>
      <c r="EM154" s="24">
        <f ca="1">'Trial 8'!EM21</f>
        <v>184499.00217049522</v>
      </c>
      <c r="EN154" s="25">
        <f ca="1">SUM('Trial 8'!EB21:EM21)</f>
        <v>2217628.9660160658</v>
      </c>
    </row>
    <row r="155" spans="1:144" ht="12.75" customHeight="1" x14ac:dyDescent="0.2">
      <c r="A155" s="5" t="str">
        <f>Labels!C95</f>
        <v>Total</v>
      </c>
      <c r="B155" s="48">
        <f>SUM('Trial 1'!B21,'Trial 2'!B21,'Trial 3'!B21,'Trial 4'!B21,'Trial 5'!B21,'Trial 6'!B21,'Trial 7'!B21,'Trial 8'!B21)</f>
        <v>1649776.1153298314</v>
      </c>
      <c r="C155" s="48">
        <f ca="1">SUM('Trial 1'!C21,'Trial 2'!C21,'Trial 3'!C21,'Trial 4'!C21,'Trial 5'!C21,'Trial 6'!C21,'Trial 7'!C21,'Trial 8'!C21)</f>
        <v>1646282.3358535087</v>
      </c>
      <c r="D155" s="48">
        <f ca="1">SUM('Trial 1'!D21,'Trial 2'!D21,'Trial 3'!D21,'Trial 4'!D21,'Trial 5'!D21,'Trial 6'!D21,'Trial 7'!D21,'Trial 8'!D21)</f>
        <v>1643073.9599122589</v>
      </c>
      <c r="E155" s="48">
        <f ca="1">SUM('Trial 1'!E21,'Trial 2'!E21,'Trial 3'!E21,'Trial 4'!E21,'Trial 5'!E21,'Trial 6'!E21,'Trial 7'!E21,'Trial 8'!E21)</f>
        <v>1640244.7520745599</v>
      </c>
      <c r="F155" s="48">
        <f ca="1">SUM('Trial 1'!F21,'Trial 2'!F21,'Trial 3'!F21,'Trial 4'!F21,'Trial 5'!F21,'Trial 6'!F21,'Trial 7'!F21,'Trial 8'!F21)</f>
        <v>1637049.2932936498</v>
      </c>
      <c r="G155" s="48">
        <f ca="1">SUM('Trial 1'!G21,'Trial 2'!G21,'Trial 3'!G21,'Trial 4'!G21,'Trial 5'!G21,'Trial 6'!G21,'Trial 7'!G21,'Trial 8'!G21)</f>
        <v>1634350.7777852344</v>
      </c>
      <c r="H155" s="48">
        <f ca="1">SUM('Trial 1'!H21,'Trial 2'!H21,'Trial 3'!H21,'Trial 4'!H21,'Trial 5'!H21,'Trial 6'!H21,'Trial 7'!H21,'Trial 8'!H21)</f>
        <v>1631378.7549557423</v>
      </c>
      <c r="I155" s="48">
        <f ca="1">SUM('Trial 1'!I21,'Trial 2'!I21,'Trial 3'!I21,'Trial 4'!I21,'Trial 5'!I21,'Trial 6'!I21,'Trial 7'!I21,'Trial 8'!I21)</f>
        <v>1628398.8194091367</v>
      </c>
      <c r="J155" s="48">
        <f ca="1">SUM('Trial 1'!J21,'Trial 2'!J21,'Trial 3'!J21,'Trial 4'!J21,'Trial 5'!J21,'Trial 6'!J21,'Trial 7'!J21,'Trial 8'!J21)</f>
        <v>1625901.3827110056</v>
      </c>
      <c r="K155" s="48">
        <f ca="1">SUM('Trial 1'!K21,'Trial 2'!K21,'Trial 3'!K21,'Trial 4'!K21,'Trial 5'!K21,'Trial 6'!K21,'Trial 7'!K21,'Trial 8'!K21)</f>
        <v>1623305.7125954409</v>
      </c>
      <c r="L155" s="48">
        <f ca="1">SUM('Trial 1'!L21,'Trial 2'!L21,'Trial 3'!L21,'Trial 4'!L21,'Trial 5'!L21,'Trial 6'!L21,'Trial 7'!L21,'Trial 8'!L21)</f>
        <v>1620973.3349149828</v>
      </c>
      <c r="M155" s="48">
        <f ca="1">SUM('Trial 1'!M21,'Trial 2'!M21,'Trial 3'!M21,'Trial 4'!M21,'Trial 5'!M21,'Trial 6'!M21,'Trial 7'!M21,'Trial 8'!M21)</f>
        <v>1618376.8009286649</v>
      </c>
      <c r="N155" s="49">
        <f ca="1">SUM(B155:M155)</f>
        <v>19599112.039764017</v>
      </c>
      <c r="O155" s="48">
        <f ca="1">SUM('Trial 1'!O21,'Trial 2'!O21,'Trial 3'!O21,'Trial 4'!O21,'Trial 5'!O21,'Trial 6'!O21,'Trial 7'!O21,'Trial 8'!O21)</f>
        <v>1615866.2603187037</v>
      </c>
      <c r="P155" s="48">
        <f ca="1">SUM('Trial 1'!P21,'Trial 2'!P21,'Trial 3'!P21,'Trial 4'!P21,'Trial 5'!P21,'Trial 6'!P21,'Trial 7'!P21,'Trial 8'!P21)</f>
        <v>1613541.8510683498</v>
      </c>
      <c r="Q155" s="48">
        <f ca="1">SUM('Trial 1'!Q21,'Trial 2'!Q21,'Trial 3'!Q21,'Trial 4'!Q21,'Trial 5'!Q21,'Trial 6'!Q21,'Trial 7'!Q21,'Trial 8'!Q21)</f>
        <v>1611118.6505529638</v>
      </c>
      <c r="R155" s="48">
        <f ca="1">SUM('Trial 1'!R21,'Trial 2'!R21,'Trial 3'!R21,'Trial 4'!R21,'Trial 5'!R21,'Trial 6'!R21,'Trial 7'!R21,'Trial 8'!R21)</f>
        <v>1608743.5336811091</v>
      </c>
      <c r="S155" s="48">
        <f ca="1">SUM('Trial 1'!S21,'Trial 2'!S21,'Trial 3'!S21,'Trial 4'!S21,'Trial 5'!S21,'Trial 6'!S21,'Trial 7'!S21,'Trial 8'!S21)</f>
        <v>1606394.4873210243</v>
      </c>
      <c r="T155" s="48">
        <f ca="1">SUM('Trial 1'!T21,'Trial 2'!T21,'Trial 3'!T21,'Trial 4'!T21,'Trial 5'!T21,'Trial 6'!T21,'Trial 7'!T21,'Trial 8'!T21)</f>
        <v>1604159.5013200354</v>
      </c>
      <c r="U155" s="48">
        <f ca="1">SUM('Trial 1'!U21,'Trial 2'!U21,'Trial 3'!U21,'Trial 4'!U21,'Trial 5'!U21,'Trial 6'!U21,'Trial 7'!U21,'Trial 8'!U21)</f>
        <v>1602018.1355171716</v>
      </c>
      <c r="V155" s="48">
        <f ca="1">SUM('Trial 1'!V21,'Trial 2'!V21,'Trial 3'!V21,'Trial 4'!V21,'Trial 5'!V21,'Trial 6'!V21,'Trial 7'!V21,'Trial 8'!V21)</f>
        <v>1599851.9379918645</v>
      </c>
      <c r="W155" s="48">
        <f ca="1">SUM('Trial 1'!W21,'Trial 2'!W21,'Trial 3'!W21,'Trial 4'!W21,'Trial 5'!W21,'Trial 6'!W21,'Trial 7'!W21,'Trial 8'!W21)</f>
        <v>1597552.681823889</v>
      </c>
      <c r="X155" s="48">
        <f ca="1">SUM('Trial 1'!X21,'Trial 2'!X21,'Trial 3'!X21,'Trial 4'!X21,'Trial 5'!X21,'Trial 6'!X21,'Trial 7'!X21,'Trial 8'!X21)</f>
        <v>1595586.542215622</v>
      </c>
      <c r="Y155" s="48">
        <f ca="1">SUM('Trial 1'!Y21,'Trial 2'!Y21,'Trial 3'!Y21,'Trial 4'!Y21,'Trial 5'!Y21,'Trial 6'!Y21,'Trial 7'!Y21,'Trial 8'!Y21)</f>
        <v>1593814.7182881604</v>
      </c>
      <c r="Z155" s="48">
        <f ca="1">SUM('Trial 1'!Z21,'Trial 2'!Z21,'Trial 3'!Z21,'Trial 4'!Z21,'Trial 5'!Z21,'Trial 6'!Z21,'Trial 7'!Z21,'Trial 8'!Z21)</f>
        <v>1591806.5376484962</v>
      </c>
      <c r="AA155" s="49">
        <f ca="1">SUM(O155:Z155)</f>
        <v>19240454.837747391</v>
      </c>
      <c r="AB155" s="48">
        <f ca="1">SUM('Trial 1'!AB21,'Trial 2'!AB21,'Trial 3'!AB21,'Trial 4'!AB21,'Trial 5'!AB21,'Trial 6'!AB21,'Trial 7'!AB21,'Trial 8'!AB21)</f>
        <v>1589871.7114764289</v>
      </c>
      <c r="AC155" s="48">
        <f ca="1">SUM('Trial 1'!AC21,'Trial 2'!AC21,'Trial 3'!AC21,'Trial 4'!AC21,'Trial 5'!AC21,'Trial 6'!AC21,'Trial 7'!AC21,'Trial 8'!AC21)</f>
        <v>1587989.2668130924</v>
      </c>
      <c r="AD155" s="48">
        <f ca="1">SUM('Trial 1'!AD21,'Trial 2'!AD21,'Trial 3'!AD21,'Trial 4'!AD21,'Trial 5'!AD21,'Trial 6'!AD21,'Trial 7'!AD21,'Trial 8'!AD21)</f>
        <v>1586010.0635105004</v>
      </c>
      <c r="AE155" s="48">
        <f ca="1">SUM('Trial 1'!AE21,'Trial 2'!AE21,'Trial 3'!AE21,'Trial 4'!AE21,'Trial 5'!AE21,'Trial 6'!AE21,'Trial 7'!AE21,'Trial 8'!AE21)</f>
        <v>1584173.8286895433</v>
      </c>
      <c r="AF155" s="48">
        <f ca="1">SUM('Trial 1'!AF21,'Trial 2'!AF21,'Trial 3'!AF21,'Trial 4'!AF21,'Trial 5'!AF21,'Trial 6'!AF21,'Trial 7'!AF21,'Trial 8'!AF21)</f>
        <v>1582135.8946002868</v>
      </c>
      <c r="AG155" s="48">
        <f ca="1">SUM('Trial 1'!AG21,'Trial 2'!AG21,'Trial 3'!AG21,'Trial 4'!AG21,'Trial 5'!AG21,'Trial 6'!AG21,'Trial 7'!AG21,'Trial 8'!AG21)</f>
        <v>1580615.4503597056</v>
      </c>
      <c r="AH155" s="48">
        <f ca="1">SUM('Trial 1'!AH21,'Trial 2'!AH21,'Trial 3'!AH21,'Trial 4'!AH21,'Trial 5'!AH21,'Trial 6'!AH21,'Trial 7'!AH21,'Trial 8'!AH21)</f>
        <v>1578813.7730694262</v>
      </c>
      <c r="AI155" s="48">
        <f ca="1">SUM('Trial 1'!AI21,'Trial 2'!AI21,'Trial 3'!AI21,'Trial 4'!AI21,'Trial 5'!AI21,'Trial 6'!AI21,'Trial 7'!AI21,'Trial 8'!AI21)</f>
        <v>1577390.5207985339</v>
      </c>
      <c r="AJ155" s="48">
        <f ca="1">SUM('Trial 1'!AJ21,'Trial 2'!AJ21,'Trial 3'!AJ21,'Trial 4'!AJ21,'Trial 5'!AJ21,'Trial 6'!AJ21,'Trial 7'!AJ21,'Trial 8'!AJ21)</f>
        <v>1575928.5239592553</v>
      </c>
      <c r="AK155" s="48">
        <f ca="1">SUM('Trial 1'!AK21,'Trial 2'!AK21,'Trial 3'!AK21,'Trial 4'!AK21,'Trial 5'!AK21,'Trial 6'!AK21,'Trial 7'!AK21,'Trial 8'!AK21)</f>
        <v>1574112.248818839</v>
      </c>
      <c r="AL155" s="48">
        <f ca="1">SUM('Trial 1'!AL21,'Trial 2'!AL21,'Trial 3'!AL21,'Trial 4'!AL21,'Trial 5'!AL21,'Trial 6'!AL21,'Trial 7'!AL21,'Trial 8'!AL21)</f>
        <v>1572469.1657566517</v>
      </c>
      <c r="AM155" s="48">
        <f ca="1">SUM('Trial 1'!AM21,'Trial 2'!AM21,'Trial 3'!AM21,'Trial 4'!AM21,'Trial 5'!AM21,'Trial 6'!AM21,'Trial 7'!AM21,'Trial 8'!AM21)</f>
        <v>1570835.148060943</v>
      </c>
      <c r="AN155" s="49">
        <f ca="1">SUM(AB155:AM155)</f>
        <v>18960345.595913209</v>
      </c>
      <c r="AO155" s="48">
        <f ca="1">SUM('Trial 1'!AO21,'Trial 2'!AO21,'Trial 3'!AO21,'Trial 4'!AO21,'Trial 5'!AO21,'Trial 6'!AO21,'Trial 7'!AO21,'Trial 8'!AO21)</f>
        <v>1569224.2302783716</v>
      </c>
      <c r="AP155" s="48">
        <f ca="1">SUM('Trial 1'!AP21,'Trial 2'!AP21,'Trial 3'!AP21,'Trial 4'!AP21,'Trial 5'!AP21,'Trial 6'!AP21,'Trial 7'!AP21,'Trial 8'!AP21)</f>
        <v>1567717.8737684223</v>
      </c>
      <c r="AQ155" s="48">
        <f ca="1">SUM('Trial 1'!AQ21,'Trial 2'!AQ21,'Trial 3'!AQ21,'Trial 4'!AQ21,'Trial 5'!AQ21,'Trial 6'!AQ21,'Trial 7'!AQ21,'Trial 8'!AQ21)</f>
        <v>1566233.451631031</v>
      </c>
      <c r="AR155" s="48">
        <f ca="1">SUM('Trial 1'!AR21,'Trial 2'!AR21,'Trial 3'!AR21,'Trial 4'!AR21,'Trial 5'!AR21,'Trial 6'!AR21,'Trial 7'!AR21,'Trial 8'!AR21)</f>
        <v>1564977.8688136665</v>
      </c>
      <c r="AS155" s="48">
        <f ca="1">SUM('Trial 1'!AS21,'Trial 2'!AS21,'Trial 3'!AS21,'Trial 4'!AS21,'Trial 5'!AS21,'Trial 6'!AS21,'Trial 7'!AS21,'Trial 8'!AS21)</f>
        <v>1563415.4834655393</v>
      </c>
      <c r="AT155" s="48">
        <f ca="1">SUM('Trial 1'!AT21,'Trial 2'!AT21,'Trial 3'!AT21,'Trial 4'!AT21,'Trial 5'!AT21,'Trial 6'!AT21,'Trial 7'!AT21,'Trial 8'!AT21)</f>
        <v>1561905.2394373852</v>
      </c>
      <c r="AU155" s="48">
        <f ca="1">SUM('Trial 1'!AU21,'Trial 2'!AU21,'Trial 3'!AU21,'Trial 4'!AU21,'Trial 5'!AU21,'Trial 6'!AU21,'Trial 7'!AU21,'Trial 8'!AU21)</f>
        <v>1560266.4785756324</v>
      </c>
      <c r="AV155" s="48">
        <f ca="1">SUM('Trial 1'!AV21,'Trial 2'!AV21,'Trial 3'!AV21,'Trial 4'!AV21,'Trial 5'!AV21,'Trial 6'!AV21,'Trial 7'!AV21,'Trial 8'!AV21)</f>
        <v>1558768.4286598568</v>
      </c>
      <c r="AW155" s="48">
        <f ca="1">SUM('Trial 1'!AW21,'Trial 2'!AW21,'Trial 3'!AW21,'Trial 4'!AW21,'Trial 5'!AW21,'Trial 6'!AW21,'Trial 7'!AW21,'Trial 8'!AW21)</f>
        <v>1557562.5836019521</v>
      </c>
      <c r="AX155" s="48">
        <f ca="1">SUM('Trial 1'!AX21,'Trial 2'!AX21,'Trial 3'!AX21,'Trial 4'!AX21,'Trial 5'!AX21,'Trial 6'!AX21,'Trial 7'!AX21,'Trial 8'!AX21)</f>
        <v>1556347.3525173622</v>
      </c>
      <c r="AY155" s="48">
        <f ca="1">SUM('Trial 1'!AY21,'Trial 2'!AY21,'Trial 3'!AY21,'Trial 4'!AY21,'Trial 5'!AY21,'Trial 6'!AY21,'Trial 7'!AY21,'Trial 8'!AY21)</f>
        <v>1555127.0026206286</v>
      </c>
      <c r="AZ155" s="48">
        <f ca="1">SUM('Trial 1'!AZ21,'Trial 2'!AZ21,'Trial 3'!AZ21,'Trial 4'!AZ21,'Trial 5'!AZ21,'Trial 6'!AZ21,'Trial 7'!AZ21,'Trial 8'!AZ21)</f>
        <v>1553669.681996491</v>
      </c>
      <c r="BA155" s="49">
        <f ca="1">SUM(AO155:AZ155)</f>
        <v>18735215.675366338</v>
      </c>
      <c r="BB155" s="48">
        <f ca="1">SUM('Trial 1'!BB21,'Trial 2'!BB21,'Trial 3'!BB21,'Trial 4'!BB21,'Trial 5'!BB21,'Trial 6'!BB21,'Trial 7'!BB21,'Trial 8'!BB21)</f>
        <v>1552385.4794434551</v>
      </c>
      <c r="BC155" s="48">
        <f ca="1">SUM('Trial 1'!BC21,'Trial 2'!BC21,'Trial 3'!BC21,'Trial 4'!BC21,'Trial 5'!BC21,'Trial 6'!BC21,'Trial 7'!BC21,'Trial 8'!BC21)</f>
        <v>1551005.6878339667</v>
      </c>
      <c r="BD155" s="48">
        <f ca="1">SUM('Trial 1'!BD21,'Trial 2'!BD21,'Trial 3'!BD21,'Trial 4'!BD21,'Trial 5'!BD21,'Trial 6'!BD21,'Trial 7'!BD21,'Trial 8'!BD21)</f>
        <v>1549964.855402173</v>
      </c>
      <c r="BE155" s="48">
        <f ca="1">SUM('Trial 1'!BE21,'Trial 2'!BE21,'Trial 3'!BE21,'Trial 4'!BE21,'Trial 5'!BE21,'Trial 6'!BE21,'Trial 7'!BE21,'Trial 8'!BE21)</f>
        <v>1548687.1785681904</v>
      </c>
      <c r="BF155" s="48">
        <f ca="1">SUM('Trial 1'!BF21,'Trial 2'!BF21,'Trial 3'!BF21,'Trial 4'!BF21,'Trial 5'!BF21,'Trial 6'!BF21,'Trial 7'!BF21,'Trial 8'!BF21)</f>
        <v>1547190.6767168732</v>
      </c>
      <c r="BG155" s="48">
        <f ca="1">SUM('Trial 1'!BG21,'Trial 2'!BG21,'Trial 3'!BG21,'Trial 4'!BG21,'Trial 5'!BG21,'Trial 6'!BG21,'Trial 7'!BG21,'Trial 8'!BG21)</f>
        <v>1545841.3199071502</v>
      </c>
      <c r="BH155" s="48">
        <f ca="1">SUM('Trial 1'!BH21,'Trial 2'!BH21,'Trial 3'!BH21,'Trial 4'!BH21,'Trial 5'!BH21,'Trial 6'!BH21,'Trial 7'!BH21,'Trial 8'!BH21)</f>
        <v>1544701.7283077561</v>
      </c>
      <c r="BI155" s="48">
        <f ca="1">SUM('Trial 1'!BI21,'Trial 2'!BI21,'Trial 3'!BI21,'Trial 4'!BI21,'Trial 5'!BI21,'Trial 6'!BI21,'Trial 7'!BI21,'Trial 8'!BI21)</f>
        <v>1543543.8429835886</v>
      </c>
      <c r="BJ155" s="48">
        <f ca="1">SUM('Trial 1'!BJ21,'Trial 2'!BJ21,'Trial 3'!BJ21,'Trial 4'!BJ21,'Trial 5'!BJ21,'Trial 6'!BJ21,'Trial 7'!BJ21,'Trial 8'!BJ21)</f>
        <v>1542228.0177857573</v>
      </c>
      <c r="BK155" s="48">
        <f ca="1">SUM('Trial 1'!BK21,'Trial 2'!BK21,'Trial 3'!BK21,'Trial 4'!BK21,'Trial 5'!BK21,'Trial 6'!BK21,'Trial 7'!BK21,'Trial 8'!BK21)</f>
        <v>1541224.8843625528</v>
      </c>
      <c r="BL155" s="48">
        <f ca="1">SUM('Trial 1'!BL21,'Trial 2'!BL21,'Trial 3'!BL21,'Trial 4'!BL21,'Trial 5'!BL21,'Trial 6'!BL21,'Trial 7'!BL21,'Trial 8'!BL21)</f>
        <v>1540239.7280799584</v>
      </c>
      <c r="BM155" s="48">
        <f ca="1">SUM('Trial 1'!BM21,'Trial 2'!BM21,'Trial 3'!BM21,'Trial 4'!BM21,'Trial 5'!BM21,'Trial 6'!BM21,'Trial 7'!BM21,'Trial 8'!BM21)</f>
        <v>1538890.4409326653</v>
      </c>
      <c r="BN155" s="49">
        <f ca="1">SUM(BB155:BM155)</f>
        <v>18545903.840324085</v>
      </c>
      <c r="BO155" s="48">
        <f ca="1">SUM('Trial 1'!BO21,'Trial 2'!BO21,'Trial 3'!BO21,'Trial 4'!BO21,'Trial 5'!BO21,'Trial 6'!BO21,'Trial 7'!BO21,'Trial 8'!BO21)</f>
        <v>1537822.5937210557</v>
      </c>
      <c r="BP155" s="48">
        <f ca="1">SUM('Trial 1'!BP21,'Trial 2'!BP21,'Trial 3'!BP21,'Trial 4'!BP21,'Trial 5'!BP21,'Trial 6'!BP21,'Trial 7'!BP21,'Trial 8'!BP21)</f>
        <v>1536868.8336952543</v>
      </c>
      <c r="BQ155" s="48">
        <f ca="1">SUM('Trial 1'!BQ21,'Trial 2'!BQ21,'Trial 3'!BQ21,'Trial 4'!BQ21,'Trial 5'!BQ21,'Trial 6'!BQ21,'Trial 7'!BQ21,'Trial 8'!BQ21)</f>
        <v>1535927.7736671106</v>
      </c>
      <c r="BR155" s="48">
        <f ca="1">SUM('Trial 1'!BR21,'Trial 2'!BR21,'Trial 3'!BR21,'Trial 4'!BR21,'Trial 5'!BR21,'Trial 6'!BR21,'Trial 7'!BR21,'Trial 8'!BR21)</f>
        <v>1534582.3586665345</v>
      </c>
      <c r="BS155" s="48">
        <f ca="1">SUM('Trial 1'!BS21,'Trial 2'!BS21,'Trial 3'!BS21,'Trial 4'!BS21,'Trial 5'!BS21,'Trial 6'!BS21,'Trial 7'!BS21,'Trial 8'!BS21)</f>
        <v>1533413.8286875037</v>
      </c>
      <c r="BT155" s="48">
        <f ca="1">SUM('Trial 1'!BT21,'Trial 2'!BT21,'Trial 3'!BT21,'Trial 4'!BT21,'Trial 5'!BT21,'Trial 6'!BT21,'Trial 7'!BT21,'Trial 8'!BT21)</f>
        <v>1532083.441610835</v>
      </c>
      <c r="BU155" s="48">
        <f ca="1">SUM('Trial 1'!BU21,'Trial 2'!BU21,'Trial 3'!BU21,'Trial 4'!BU21,'Trial 5'!BU21,'Trial 6'!BU21,'Trial 7'!BU21,'Trial 8'!BU21)</f>
        <v>1531114.0706406478</v>
      </c>
      <c r="BV155" s="48">
        <f ca="1">SUM('Trial 1'!BV21,'Trial 2'!BV21,'Trial 3'!BV21,'Trial 4'!BV21,'Trial 5'!BV21,'Trial 6'!BV21,'Trial 7'!BV21,'Trial 8'!BV21)</f>
        <v>1529868.4651668069</v>
      </c>
      <c r="BW155" s="48">
        <f ca="1">SUM('Trial 1'!BW21,'Trial 2'!BW21,'Trial 3'!BW21,'Trial 4'!BW21,'Trial 5'!BW21,'Trial 6'!BW21,'Trial 7'!BW21,'Trial 8'!BW21)</f>
        <v>1528627.1968363745</v>
      </c>
      <c r="BX155" s="48">
        <f ca="1">SUM('Trial 1'!BX21,'Trial 2'!BX21,'Trial 3'!BX21,'Trial 4'!BX21,'Trial 5'!BX21,'Trial 6'!BX21,'Trial 7'!BX21,'Trial 8'!BX21)</f>
        <v>1527538.559118571</v>
      </c>
      <c r="BY155" s="48">
        <f ca="1">SUM('Trial 1'!BY21,'Trial 2'!BY21,'Trial 3'!BY21,'Trial 4'!BY21,'Trial 5'!BY21,'Trial 6'!BY21,'Trial 7'!BY21,'Trial 8'!BY21)</f>
        <v>1526411.2433228178</v>
      </c>
      <c r="BZ155" s="48">
        <f ca="1">SUM('Trial 1'!BZ21,'Trial 2'!BZ21,'Trial 3'!BZ21,'Trial 4'!BZ21,'Trial 5'!BZ21,'Trial 6'!BZ21,'Trial 7'!BZ21,'Trial 8'!BZ21)</f>
        <v>1525227.3722772065</v>
      </c>
      <c r="CA155" s="49">
        <f ca="1">SUM(BO155:BZ155)</f>
        <v>18379485.73741072</v>
      </c>
      <c r="CB155" s="48">
        <f ca="1">SUM('Trial 1'!CB21,'Trial 2'!CB21,'Trial 3'!CB21,'Trial 4'!CB21,'Trial 5'!CB21,'Trial 6'!CB21,'Trial 7'!CB21,'Trial 8'!CB21)</f>
        <v>1524456.7028769178</v>
      </c>
      <c r="CC155" s="48">
        <f ca="1">SUM('Trial 1'!CC21,'Trial 2'!CC21,'Trial 3'!CC21,'Trial 4'!CC21,'Trial 5'!CC21,'Trial 6'!CC21,'Trial 7'!CC21,'Trial 8'!CC21)</f>
        <v>1523436.2500548274</v>
      </c>
      <c r="CD155" s="48">
        <f ca="1">SUM('Trial 1'!CD21,'Trial 2'!CD21,'Trial 3'!CD21,'Trial 4'!CD21,'Trial 5'!CD21,'Trial 6'!CD21,'Trial 7'!CD21,'Trial 8'!CD21)</f>
        <v>1522695.9631796849</v>
      </c>
      <c r="CE155" s="48">
        <f ca="1">SUM('Trial 1'!CE21,'Trial 2'!CE21,'Trial 3'!CE21,'Trial 4'!CE21,'Trial 5'!CE21,'Trial 6'!CE21,'Trial 7'!CE21,'Trial 8'!CE21)</f>
        <v>1521765.7470692708</v>
      </c>
      <c r="CF155" s="48">
        <f ca="1">SUM('Trial 1'!CF21,'Trial 2'!CF21,'Trial 3'!CF21,'Trial 4'!CF21,'Trial 5'!CF21,'Trial 6'!CF21,'Trial 7'!CF21,'Trial 8'!CF21)</f>
        <v>1520731.6163600597</v>
      </c>
      <c r="CG155" s="48">
        <f ca="1">SUM('Trial 1'!CG21,'Trial 2'!CG21,'Trial 3'!CG21,'Trial 4'!CG21,'Trial 5'!CG21,'Trial 6'!CG21,'Trial 7'!CG21,'Trial 8'!CG21)</f>
        <v>1519719.7051460904</v>
      </c>
      <c r="CH155" s="48">
        <f ca="1">SUM('Trial 1'!CH21,'Trial 2'!CH21,'Trial 3'!CH21,'Trial 4'!CH21,'Trial 5'!CH21,'Trial 6'!CH21,'Trial 7'!CH21,'Trial 8'!CH21)</f>
        <v>1518829.6454629535</v>
      </c>
      <c r="CI155" s="48">
        <f ca="1">SUM('Trial 1'!CI21,'Trial 2'!CI21,'Trial 3'!CI21,'Trial 4'!CI21,'Trial 5'!CI21,'Trial 6'!CI21,'Trial 7'!CI21,'Trial 8'!CI21)</f>
        <v>1517780.4554468656</v>
      </c>
      <c r="CJ155" s="48">
        <f ca="1">SUM('Trial 1'!CJ21,'Trial 2'!CJ21,'Trial 3'!CJ21,'Trial 4'!CJ21,'Trial 5'!CJ21,'Trial 6'!CJ21,'Trial 7'!CJ21,'Trial 8'!CJ21)</f>
        <v>1516946.1125853434</v>
      </c>
      <c r="CK155" s="48">
        <f ca="1">SUM('Trial 1'!CK21,'Trial 2'!CK21,'Trial 3'!CK21,'Trial 4'!CK21,'Trial 5'!CK21,'Trial 6'!CK21,'Trial 7'!CK21,'Trial 8'!CK21)</f>
        <v>1515978.7188497439</v>
      </c>
      <c r="CL155" s="48">
        <f ca="1">SUM('Trial 1'!CL21,'Trial 2'!CL21,'Trial 3'!CL21,'Trial 4'!CL21,'Trial 5'!CL21,'Trial 6'!CL21,'Trial 7'!CL21,'Trial 8'!CL21)</f>
        <v>1514936.0661788103</v>
      </c>
      <c r="CM155" s="48">
        <f ca="1">SUM('Trial 1'!CM21,'Trial 2'!CM21,'Trial 3'!CM21,'Trial 4'!CM21,'Trial 5'!CM21,'Trial 6'!CM21,'Trial 7'!CM21,'Trial 8'!CM21)</f>
        <v>1513692.4442826384</v>
      </c>
      <c r="CN155" s="49">
        <f ca="1">SUM(CB155:CM155)</f>
        <v>18230969.427493207</v>
      </c>
      <c r="CO155" s="48">
        <f ca="1">SUM('Trial 1'!CO21,'Trial 2'!CO21,'Trial 3'!CO21,'Trial 4'!CO21,'Trial 5'!CO21,'Trial 6'!CO21,'Trial 7'!CO21,'Trial 8'!CO21)</f>
        <v>1512655.1874845412</v>
      </c>
      <c r="CP155" s="48">
        <f ca="1">SUM('Trial 1'!CP21,'Trial 2'!CP21,'Trial 3'!CP21,'Trial 4'!CP21,'Trial 5'!CP21,'Trial 6'!CP21,'Trial 7'!CP21,'Trial 8'!CP21)</f>
        <v>1511964.1538666491</v>
      </c>
      <c r="CQ155" s="48">
        <f ca="1">SUM('Trial 1'!CQ21,'Trial 2'!CQ21,'Trial 3'!CQ21,'Trial 4'!CQ21,'Trial 5'!CQ21,'Trial 6'!CQ21,'Trial 7'!CQ21,'Trial 8'!CQ21)</f>
        <v>1511054.6201870828</v>
      </c>
      <c r="CR155" s="48">
        <f ca="1">SUM('Trial 1'!CR21,'Trial 2'!CR21,'Trial 3'!CR21,'Trial 4'!CR21,'Trial 5'!CR21,'Trial 6'!CR21,'Trial 7'!CR21,'Trial 8'!CR21)</f>
        <v>1510123.9712732793</v>
      </c>
      <c r="CS155" s="48">
        <f ca="1">SUM('Trial 1'!CS21,'Trial 2'!CS21,'Trial 3'!CS21,'Trial 4'!CS21,'Trial 5'!CS21,'Trial 6'!CS21,'Trial 7'!CS21,'Trial 8'!CS21)</f>
        <v>1509345.153554616</v>
      </c>
      <c r="CT155" s="48">
        <f ca="1">SUM('Trial 1'!CT21,'Trial 2'!CT21,'Trial 3'!CT21,'Trial 4'!CT21,'Trial 5'!CT21,'Trial 6'!CT21,'Trial 7'!CT21,'Trial 8'!CT21)</f>
        <v>1508485.5289776695</v>
      </c>
      <c r="CU155" s="48">
        <f ca="1">SUM('Trial 1'!CU21,'Trial 2'!CU21,'Trial 3'!CU21,'Trial 4'!CU21,'Trial 5'!CU21,'Trial 6'!CU21,'Trial 7'!CU21,'Trial 8'!CU21)</f>
        <v>1507638.4866294076</v>
      </c>
      <c r="CV155" s="48">
        <f ca="1">SUM('Trial 1'!CV21,'Trial 2'!CV21,'Trial 3'!CV21,'Trial 4'!CV21,'Trial 5'!CV21,'Trial 6'!CV21,'Trial 7'!CV21,'Trial 8'!CV21)</f>
        <v>1506654.425689932</v>
      </c>
      <c r="CW155" s="48">
        <f ca="1">SUM('Trial 1'!CW21,'Trial 2'!CW21,'Trial 3'!CW21,'Trial 4'!CW21,'Trial 5'!CW21,'Trial 6'!CW21,'Trial 7'!CW21,'Trial 8'!CW21)</f>
        <v>1505688.5667268606</v>
      </c>
      <c r="CX155" s="48">
        <f ca="1">SUM('Trial 1'!CX21,'Trial 2'!CX21,'Trial 3'!CX21,'Trial 4'!CX21,'Trial 5'!CX21,'Trial 6'!CX21,'Trial 7'!CX21,'Trial 8'!CX21)</f>
        <v>1504663.1741907888</v>
      </c>
      <c r="CY155" s="48">
        <f ca="1">SUM('Trial 1'!CY21,'Trial 2'!CY21,'Trial 3'!CY21,'Trial 4'!CY21,'Trial 5'!CY21,'Trial 6'!CY21,'Trial 7'!CY21,'Trial 8'!CY21)</f>
        <v>1503971.5225019886</v>
      </c>
      <c r="CZ155" s="48">
        <f ca="1">SUM('Trial 1'!CZ21,'Trial 2'!CZ21,'Trial 3'!CZ21,'Trial 4'!CZ21,'Trial 5'!CZ21,'Trial 6'!CZ21,'Trial 7'!CZ21,'Trial 8'!CZ21)</f>
        <v>1503231.0241885623</v>
      </c>
      <c r="DA155" s="49">
        <f ca="1">SUM(CO155:CZ155)</f>
        <v>18095475.815271378</v>
      </c>
      <c r="DB155" s="48">
        <f ca="1">SUM('Trial 1'!DB21,'Trial 2'!DB21,'Trial 3'!DB21,'Trial 4'!DB21,'Trial 5'!DB21,'Trial 6'!DB21,'Trial 7'!DB21,'Trial 8'!DB21)</f>
        <v>1502766.4664821462</v>
      </c>
      <c r="DC155" s="48">
        <f ca="1">SUM('Trial 1'!DC21,'Trial 2'!DC21,'Trial 3'!DC21,'Trial 4'!DC21,'Trial 5'!DC21,'Trial 6'!DC21,'Trial 7'!DC21,'Trial 8'!DC21)</f>
        <v>1501891.8890740257</v>
      </c>
      <c r="DD155" s="48">
        <f ca="1">SUM('Trial 1'!DD21,'Trial 2'!DD21,'Trial 3'!DD21,'Trial 4'!DD21,'Trial 5'!DD21,'Trial 6'!DD21,'Trial 7'!DD21,'Trial 8'!DD21)</f>
        <v>1501213.4525147732</v>
      </c>
      <c r="DE155" s="48">
        <f ca="1">SUM('Trial 1'!DE21,'Trial 2'!DE21,'Trial 3'!DE21,'Trial 4'!DE21,'Trial 5'!DE21,'Trial 6'!DE21,'Trial 7'!DE21,'Trial 8'!DE21)</f>
        <v>1500090.2599685665</v>
      </c>
      <c r="DF155" s="48">
        <f ca="1">SUM('Trial 1'!DF21,'Trial 2'!DF21,'Trial 3'!DF21,'Trial 4'!DF21,'Trial 5'!DF21,'Trial 6'!DF21,'Trial 7'!DF21,'Trial 8'!DF21)</f>
        <v>1499385.3711137781</v>
      </c>
      <c r="DG155" s="48">
        <f ca="1">SUM('Trial 1'!DG21,'Trial 2'!DG21,'Trial 3'!DG21,'Trial 4'!DG21,'Trial 5'!DG21,'Trial 6'!DG21,'Trial 7'!DG21,'Trial 8'!DG21)</f>
        <v>1498548.2785817038</v>
      </c>
      <c r="DH155" s="48">
        <f ca="1">SUM('Trial 1'!DH21,'Trial 2'!DH21,'Trial 3'!DH21,'Trial 4'!DH21,'Trial 5'!DH21,'Trial 6'!DH21,'Trial 7'!DH21,'Trial 8'!DH21)</f>
        <v>1497559.5160235423</v>
      </c>
      <c r="DI155" s="48">
        <f ca="1">SUM('Trial 1'!DI21,'Trial 2'!DI21,'Trial 3'!DI21,'Trial 4'!DI21,'Trial 5'!DI21,'Trial 6'!DI21,'Trial 7'!DI21,'Trial 8'!DI21)</f>
        <v>1496857.9543285819</v>
      </c>
      <c r="DJ155" s="48">
        <f ca="1">SUM('Trial 1'!DJ21,'Trial 2'!DJ21,'Trial 3'!DJ21,'Trial 4'!DJ21,'Trial 5'!DJ21,'Trial 6'!DJ21,'Trial 7'!DJ21,'Trial 8'!DJ21)</f>
        <v>1495934.8478752545</v>
      </c>
      <c r="DK155" s="48">
        <f ca="1">SUM('Trial 1'!DK21,'Trial 2'!DK21,'Trial 3'!DK21,'Trial 4'!DK21,'Trial 5'!DK21,'Trial 6'!DK21,'Trial 7'!DK21,'Trial 8'!DK21)</f>
        <v>1495347.8533474824</v>
      </c>
      <c r="DL155" s="48">
        <f ca="1">SUM('Trial 1'!DL21,'Trial 2'!DL21,'Trial 3'!DL21,'Trial 4'!DL21,'Trial 5'!DL21,'Trial 6'!DL21,'Trial 7'!DL21,'Trial 8'!DL21)</f>
        <v>1494753.3769359821</v>
      </c>
      <c r="DM155" s="48">
        <f ca="1">SUM('Trial 1'!DM21,'Trial 2'!DM21,'Trial 3'!DM21,'Trial 4'!DM21,'Trial 5'!DM21,'Trial 6'!DM21,'Trial 7'!DM21,'Trial 8'!DM21)</f>
        <v>1494025.5124826024</v>
      </c>
      <c r="DN155" s="49">
        <f ca="1">SUM(DB155:DM155)</f>
        <v>17978374.778728437</v>
      </c>
      <c r="DO155" s="48">
        <f ca="1">SUM('Trial 1'!DO21,'Trial 2'!DO21,'Trial 3'!DO21,'Trial 4'!DO21,'Trial 5'!DO21,'Trial 6'!DO21,'Trial 7'!DO21,'Trial 8'!DO21)</f>
        <v>1493522.523985686</v>
      </c>
      <c r="DP155" s="48">
        <f ca="1">SUM('Trial 1'!DP21,'Trial 2'!DP21,'Trial 3'!DP21,'Trial 4'!DP21,'Trial 5'!DP21,'Trial 6'!DP21,'Trial 7'!DP21,'Trial 8'!DP21)</f>
        <v>1492675.6778895361</v>
      </c>
      <c r="DQ155" s="48">
        <f ca="1">SUM('Trial 1'!DQ21,'Trial 2'!DQ21,'Trial 3'!DQ21,'Trial 4'!DQ21,'Trial 5'!DQ21,'Trial 6'!DQ21,'Trial 7'!DQ21,'Trial 8'!DQ21)</f>
        <v>1491972.4432257148</v>
      </c>
      <c r="DR155" s="48">
        <f ca="1">SUM('Trial 1'!DR21,'Trial 2'!DR21,'Trial 3'!DR21,'Trial 4'!DR21,'Trial 5'!DR21,'Trial 6'!DR21,'Trial 7'!DR21,'Trial 8'!DR21)</f>
        <v>1491332.0443023937</v>
      </c>
      <c r="DS155" s="48">
        <f ca="1">SUM('Trial 1'!DS21,'Trial 2'!DS21,'Trial 3'!DS21,'Trial 4'!DS21,'Trial 5'!DS21,'Trial 6'!DS21,'Trial 7'!DS21,'Trial 8'!DS21)</f>
        <v>1490351.2207936607</v>
      </c>
      <c r="DT155" s="48">
        <f ca="1">SUM('Trial 1'!DT21,'Trial 2'!DT21,'Trial 3'!DT21,'Trial 4'!DT21,'Trial 5'!DT21,'Trial 6'!DT21,'Trial 7'!DT21,'Trial 8'!DT21)</f>
        <v>1489458.2442694583</v>
      </c>
      <c r="DU155" s="48">
        <f ca="1">SUM('Trial 1'!DU21,'Trial 2'!DU21,'Trial 3'!DU21,'Trial 4'!DU21,'Trial 5'!DU21,'Trial 6'!DU21,'Trial 7'!DU21,'Trial 8'!DU21)</f>
        <v>1488750.464733979</v>
      </c>
      <c r="DV155" s="48">
        <f ca="1">SUM('Trial 1'!DV21,'Trial 2'!DV21,'Trial 3'!DV21,'Trial 4'!DV21,'Trial 5'!DV21,'Trial 6'!DV21,'Trial 7'!DV21,'Trial 8'!DV21)</f>
        <v>1488036.0822599113</v>
      </c>
      <c r="DW155" s="48">
        <f ca="1">SUM('Trial 1'!DW21,'Trial 2'!DW21,'Trial 3'!DW21,'Trial 4'!DW21,'Trial 5'!DW21,'Trial 6'!DW21,'Trial 7'!DW21,'Trial 8'!DW21)</f>
        <v>1487403.3681285509</v>
      </c>
      <c r="DX155" s="48">
        <f ca="1">SUM('Trial 1'!DX21,'Trial 2'!DX21,'Trial 3'!DX21,'Trial 4'!DX21,'Trial 5'!DX21,'Trial 6'!DX21,'Trial 7'!DX21,'Trial 8'!DX21)</f>
        <v>1486463.3045311384</v>
      </c>
      <c r="DY155" s="48">
        <f ca="1">SUM('Trial 1'!DY21,'Trial 2'!DY21,'Trial 3'!DY21,'Trial 4'!DY21,'Trial 5'!DY21,'Trial 6'!DY21,'Trial 7'!DY21,'Trial 8'!DY21)</f>
        <v>1485720.2275586543</v>
      </c>
      <c r="DZ155" s="48">
        <f ca="1">SUM('Trial 1'!DZ21,'Trial 2'!DZ21,'Trial 3'!DZ21,'Trial 4'!DZ21,'Trial 5'!DZ21,'Trial 6'!DZ21,'Trial 7'!DZ21,'Trial 8'!DZ21)</f>
        <v>1484932.2700350394</v>
      </c>
      <c r="EA155" s="49">
        <f ca="1">SUM(DO155:DZ155)</f>
        <v>17870617.87171372</v>
      </c>
      <c r="EB155" s="48">
        <f ca="1">SUM('Trial 1'!EB21,'Trial 2'!EB21,'Trial 3'!EB21,'Trial 4'!EB21,'Trial 5'!EB21,'Trial 6'!EB21,'Trial 7'!EB21,'Trial 8'!EB21)</f>
        <v>1484282.4346504628</v>
      </c>
      <c r="EC155" s="48">
        <f ca="1">SUM('Trial 1'!EC21,'Trial 2'!EC21,'Trial 3'!EC21,'Trial 4'!EC21,'Trial 5'!EC21,'Trial 6'!EC21,'Trial 7'!EC21,'Trial 8'!EC21)</f>
        <v>1483668.9237038535</v>
      </c>
      <c r="ED155" s="48">
        <f ca="1">SUM('Trial 1'!ED21,'Trial 2'!ED21,'Trial 3'!ED21,'Trial 4'!ED21,'Trial 5'!ED21,'Trial 6'!ED21,'Trial 7'!ED21,'Trial 8'!ED21)</f>
        <v>1483067.9670421332</v>
      </c>
      <c r="EE155" s="48">
        <f ca="1">SUM('Trial 1'!EE21,'Trial 2'!EE21,'Trial 3'!EE21,'Trial 4'!EE21,'Trial 5'!EE21,'Trial 6'!EE21,'Trial 7'!EE21,'Trial 8'!EE21)</f>
        <v>1482126.980826902</v>
      </c>
      <c r="EF155" s="48">
        <f ca="1">SUM('Trial 1'!EF21,'Trial 2'!EF21,'Trial 3'!EF21,'Trial 4'!EF21,'Trial 5'!EF21,'Trial 6'!EF21,'Trial 7'!EF21,'Trial 8'!EF21)</f>
        <v>1481395.0052367048</v>
      </c>
      <c r="EG155" s="48">
        <f ca="1">SUM('Trial 1'!EG21,'Trial 2'!EG21,'Trial 3'!EG21,'Trial 4'!EG21,'Trial 5'!EG21,'Trial 6'!EG21,'Trial 7'!EG21,'Trial 8'!EG21)</f>
        <v>1480580.9490702152</v>
      </c>
      <c r="EH155" s="48">
        <f ca="1">SUM('Trial 1'!EH21,'Trial 2'!EH21,'Trial 3'!EH21,'Trial 4'!EH21,'Trial 5'!EH21,'Trial 6'!EH21,'Trial 7'!EH21,'Trial 8'!EH21)</f>
        <v>1479827.8957750616</v>
      </c>
      <c r="EI155" s="48">
        <f ca="1">SUM('Trial 1'!EI21,'Trial 2'!EI21,'Trial 3'!EI21,'Trial 4'!EI21,'Trial 5'!EI21,'Trial 6'!EI21,'Trial 7'!EI21,'Trial 8'!EI21)</f>
        <v>1479074.83907161</v>
      </c>
      <c r="EJ155" s="48">
        <f ca="1">SUM('Trial 1'!EJ21,'Trial 2'!EJ21,'Trial 3'!EJ21,'Trial 4'!EJ21,'Trial 5'!EJ21,'Trial 6'!EJ21,'Trial 7'!EJ21,'Trial 8'!EJ21)</f>
        <v>1478476.2597649104</v>
      </c>
      <c r="EK155" s="48">
        <f ca="1">SUM('Trial 1'!EK21,'Trial 2'!EK21,'Trial 3'!EK21,'Trial 4'!EK21,'Trial 5'!EK21,'Trial 6'!EK21,'Trial 7'!EK21,'Trial 8'!EK21)</f>
        <v>1477872.2859285858</v>
      </c>
      <c r="EL155" s="48">
        <f ca="1">SUM('Trial 1'!EL21,'Trial 2'!EL21,'Trial 3'!EL21,'Trial 4'!EL21,'Trial 5'!EL21,'Trial 6'!EL21,'Trial 7'!EL21,'Trial 8'!EL21)</f>
        <v>1477191.689814172</v>
      </c>
      <c r="EM155" s="48">
        <f ca="1">SUM('Trial 1'!EM21,'Trial 2'!EM21,'Trial 3'!EM21,'Trial 4'!EM21,'Trial 5'!EM21,'Trial 6'!EM21,'Trial 7'!EM21,'Trial 8'!EM21)</f>
        <v>1476646.4759900291</v>
      </c>
      <c r="EN155" s="49">
        <f ca="1">SUM(EB155:EM155)</f>
        <v>17764211.706874639</v>
      </c>
    </row>
    <row r="156" spans="1:144" ht="12.75" customHeight="1" x14ac:dyDescent="0.2">
      <c r="A156" s="2" t="str">
        <f>Labels!B11</f>
        <v>Capital Depreciation</v>
      </c>
    </row>
    <row r="157" spans="1:144" ht="12.75" customHeight="1" x14ac:dyDescent="0.2">
      <c r="A157" s="47" t="str">
        <f>Labels!D96</f>
        <v>Trials</v>
      </c>
      <c r="B157" s="19" t="str">
        <f>ZZZ__FnCalls!F7</f>
        <v>MMM 2010</v>
      </c>
      <c r="C157" s="20" t="str">
        <f>ZZZ__FnCalls!F8</f>
        <v>MMM 2010</v>
      </c>
      <c r="D157" s="20" t="str">
        <f>ZZZ__FnCalls!F9</f>
        <v>MMM 2010</v>
      </c>
      <c r="E157" s="20" t="str">
        <f>ZZZ__FnCalls!F10</f>
        <v>MMM 2010</v>
      </c>
      <c r="F157" s="20" t="str">
        <f>ZZZ__FnCalls!F11</f>
        <v>MMM 2010</v>
      </c>
      <c r="G157" s="20" t="str">
        <f>ZZZ__FnCalls!F12</f>
        <v>MMM 2010</v>
      </c>
      <c r="H157" s="20" t="str">
        <f>ZZZ__FnCalls!F13</f>
        <v>MMM 2010</v>
      </c>
      <c r="I157" s="20" t="str">
        <f>ZZZ__FnCalls!F14</f>
        <v>MMM 2010</v>
      </c>
      <c r="J157" s="20" t="str">
        <f>ZZZ__FnCalls!F15</f>
        <v>MMM 2010</v>
      </c>
      <c r="K157" s="20" t="str">
        <f>ZZZ__FnCalls!F16</f>
        <v>MMM 2010</v>
      </c>
      <c r="L157" s="20" t="str">
        <f>ZZZ__FnCalls!F17</f>
        <v>MMM 2010</v>
      </c>
      <c r="M157" s="20" t="str">
        <f>ZZZ__FnCalls!F18</f>
        <v>MMM 2010</v>
      </c>
      <c r="N157" s="21" t="str">
        <f>ZZZ__FnCalls!H7</f>
        <v>2010</v>
      </c>
      <c r="O157" s="20" t="str">
        <f>ZZZ__FnCalls!F19</f>
        <v>MMM 2011</v>
      </c>
      <c r="P157" s="20" t="str">
        <f>ZZZ__FnCalls!F20</f>
        <v>MMM 2011</v>
      </c>
      <c r="Q157" s="20" t="str">
        <f>ZZZ__FnCalls!F21</f>
        <v>MMM 2011</v>
      </c>
      <c r="R157" s="20" t="str">
        <f>ZZZ__FnCalls!F22</f>
        <v>MMM 2011</v>
      </c>
      <c r="S157" s="20" t="str">
        <f>ZZZ__FnCalls!F23</f>
        <v>MMM 2011</v>
      </c>
      <c r="T157" s="20" t="str">
        <f>ZZZ__FnCalls!F24</f>
        <v>MMM 2011</v>
      </c>
      <c r="U157" s="20" t="str">
        <f>ZZZ__FnCalls!F25</f>
        <v>MMM 2011</v>
      </c>
      <c r="V157" s="20" t="str">
        <f>ZZZ__FnCalls!F26</f>
        <v>MMM 2011</v>
      </c>
      <c r="W157" s="20" t="str">
        <f>ZZZ__FnCalls!F27</f>
        <v>MMM 2011</v>
      </c>
      <c r="X157" s="20" t="str">
        <f>ZZZ__FnCalls!F28</f>
        <v>MMM 2011</v>
      </c>
      <c r="Y157" s="20" t="str">
        <f>ZZZ__FnCalls!F29</f>
        <v>MMM 2011</v>
      </c>
      <c r="Z157" s="20" t="str">
        <f>ZZZ__FnCalls!F30</f>
        <v>MMM 2011</v>
      </c>
      <c r="AA157" s="21" t="str">
        <f>ZZZ__FnCalls!H19</f>
        <v>2011</v>
      </c>
      <c r="AB157" s="20" t="str">
        <f>ZZZ__FnCalls!F31</f>
        <v>MMM 2012</v>
      </c>
      <c r="AC157" s="20" t="str">
        <f>ZZZ__FnCalls!F32</f>
        <v>MMM 2012</v>
      </c>
      <c r="AD157" s="20" t="str">
        <f>ZZZ__FnCalls!F33</f>
        <v>MMM 2012</v>
      </c>
      <c r="AE157" s="20" t="str">
        <f>ZZZ__FnCalls!F34</f>
        <v>MMM 2012</v>
      </c>
      <c r="AF157" s="20" t="str">
        <f>ZZZ__FnCalls!F35</f>
        <v>MMM 2012</v>
      </c>
      <c r="AG157" s="20" t="str">
        <f>ZZZ__FnCalls!F36</f>
        <v>MMM 2012</v>
      </c>
      <c r="AH157" s="20" t="str">
        <f>ZZZ__FnCalls!F37</f>
        <v>MMM 2012</v>
      </c>
      <c r="AI157" s="20" t="str">
        <f>ZZZ__FnCalls!F38</f>
        <v>MMM 2012</v>
      </c>
      <c r="AJ157" s="20" t="str">
        <f>ZZZ__FnCalls!F39</f>
        <v>MMM 2012</v>
      </c>
      <c r="AK157" s="20" t="str">
        <f>ZZZ__FnCalls!F40</f>
        <v>MMM 2012</v>
      </c>
      <c r="AL157" s="20" t="str">
        <f>ZZZ__FnCalls!F41</f>
        <v>MMM 2012</v>
      </c>
      <c r="AM157" s="20" t="str">
        <f>ZZZ__FnCalls!F42</f>
        <v>MMM 2012</v>
      </c>
      <c r="AN157" s="21" t="str">
        <f>ZZZ__FnCalls!H31</f>
        <v>2012</v>
      </c>
      <c r="AO157" s="20" t="str">
        <f>ZZZ__FnCalls!F43</f>
        <v>MMM 2013</v>
      </c>
      <c r="AP157" s="20" t="str">
        <f>ZZZ__FnCalls!F44</f>
        <v>MMM 2013</v>
      </c>
      <c r="AQ157" s="20" t="str">
        <f>ZZZ__FnCalls!F45</f>
        <v>MMM 2013</v>
      </c>
      <c r="AR157" s="20" t="str">
        <f>ZZZ__FnCalls!F46</f>
        <v>MMM 2013</v>
      </c>
      <c r="AS157" s="20" t="str">
        <f>ZZZ__FnCalls!F47</f>
        <v>MMM 2013</v>
      </c>
      <c r="AT157" s="20" t="str">
        <f>ZZZ__FnCalls!F48</f>
        <v>MMM 2013</v>
      </c>
      <c r="AU157" s="20" t="str">
        <f>ZZZ__FnCalls!F49</f>
        <v>MMM 2013</v>
      </c>
      <c r="AV157" s="20" t="str">
        <f>ZZZ__FnCalls!F50</f>
        <v>MMM 2013</v>
      </c>
      <c r="AW157" s="20" t="str">
        <f>ZZZ__FnCalls!F51</f>
        <v>MMM 2013</v>
      </c>
      <c r="AX157" s="20" t="str">
        <f>ZZZ__FnCalls!F52</f>
        <v>MMM 2013</v>
      </c>
      <c r="AY157" s="20" t="str">
        <f>ZZZ__FnCalls!F53</f>
        <v>MMM 2013</v>
      </c>
      <c r="AZ157" s="20" t="str">
        <f>ZZZ__FnCalls!F54</f>
        <v>MMM 2013</v>
      </c>
      <c r="BA157" s="21" t="str">
        <f>ZZZ__FnCalls!H43</f>
        <v>2013</v>
      </c>
      <c r="BB157" s="20" t="str">
        <f>ZZZ__FnCalls!F55</f>
        <v>MMM 2014</v>
      </c>
      <c r="BC157" s="20" t="str">
        <f>ZZZ__FnCalls!F56</f>
        <v>MMM 2014</v>
      </c>
      <c r="BD157" s="20" t="str">
        <f>ZZZ__FnCalls!F57</f>
        <v>MMM 2014</v>
      </c>
      <c r="BE157" s="20" t="str">
        <f>ZZZ__FnCalls!F58</f>
        <v>MMM 2014</v>
      </c>
      <c r="BF157" s="20" t="str">
        <f>ZZZ__FnCalls!F59</f>
        <v>MMM 2014</v>
      </c>
      <c r="BG157" s="20" t="str">
        <f>ZZZ__FnCalls!F60</f>
        <v>MMM 2014</v>
      </c>
      <c r="BH157" s="20" t="str">
        <f>ZZZ__FnCalls!F61</f>
        <v>MMM 2014</v>
      </c>
      <c r="BI157" s="20" t="str">
        <f>ZZZ__FnCalls!F62</f>
        <v>MMM 2014</v>
      </c>
      <c r="BJ157" s="20" t="str">
        <f>ZZZ__FnCalls!F63</f>
        <v>MMM 2014</v>
      </c>
      <c r="BK157" s="20" t="str">
        <f>ZZZ__FnCalls!F64</f>
        <v>MMM 2014</v>
      </c>
      <c r="BL157" s="20" t="str">
        <f>ZZZ__FnCalls!F65</f>
        <v>MMM 2014</v>
      </c>
      <c r="BM157" s="20" t="str">
        <f>ZZZ__FnCalls!F66</f>
        <v>MMM 2014</v>
      </c>
      <c r="BN157" s="21" t="str">
        <f>ZZZ__FnCalls!H55</f>
        <v>2014</v>
      </c>
      <c r="BO157" s="20" t="str">
        <f>ZZZ__FnCalls!F67</f>
        <v>MMM 2015</v>
      </c>
      <c r="BP157" s="20" t="str">
        <f>ZZZ__FnCalls!F68</f>
        <v>MMM 2015</v>
      </c>
      <c r="BQ157" s="20" t="str">
        <f>ZZZ__FnCalls!F69</f>
        <v>MMM 2015</v>
      </c>
      <c r="BR157" s="20" t="str">
        <f>ZZZ__FnCalls!F70</f>
        <v>MMM 2015</v>
      </c>
      <c r="BS157" s="20" t="str">
        <f>ZZZ__FnCalls!F71</f>
        <v>MMM 2015</v>
      </c>
      <c r="BT157" s="20" t="str">
        <f>ZZZ__FnCalls!F72</f>
        <v>MMM 2015</v>
      </c>
      <c r="BU157" s="20" t="str">
        <f>ZZZ__FnCalls!F73</f>
        <v>MMM 2015</v>
      </c>
      <c r="BV157" s="20" t="str">
        <f>ZZZ__FnCalls!F74</f>
        <v>MMM 2015</v>
      </c>
      <c r="BW157" s="20" t="str">
        <f>ZZZ__FnCalls!F75</f>
        <v>MMM 2015</v>
      </c>
      <c r="BX157" s="20" t="str">
        <f>ZZZ__FnCalls!F76</f>
        <v>MMM 2015</v>
      </c>
      <c r="BY157" s="20" t="str">
        <f>ZZZ__FnCalls!F77</f>
        <v>MMM 2015</v>
      </c>
      <c r="BZ157" s="20" t="str">
        <f>ZZZ__FnCalls!F78</f>
        <v>MMM 2015</v>
      </c>
      <c r="CA157" s="21" t="str">
        <f>ZZZ__FnCalls!H67</f>
        <v>2015</v>
      </c>
      <c r="CB157" s="20" t="str">
        <f>ZZZ__FnCalls!F79</f>
        <v>MMM 2016</v>
      </c>
      <c r="CC157" s="20" t="str">
        <f>ZZZ__FnCalls!F80</f>
        <v>MMM 2016</v>
      </c>
      <c r="CD157" s="20" t="str">
        <f>ZZZ__FnCalls!F81</f>
        <v>MMM 2016</v>
      </c>
      <c r="CE157" s="20" t="str">
        <f>ZZZ__FnCalls!F82</f>
        <v>MMM 2016</v>
      </c>
      <c r="CF157" s="20" t="str">
        <f>ZZZ__FnCalls!F83</f>
        <v>MMM 2016</v>
      </c>
      <c r="CG157" s="20" t="str">
        <f>ZZZ__FnCalls!F84</f>
        <v>MMM 2016</v>
      </c>
      <c r="CH157" s="20" t="str">
        <f>ZZZ__FnCalls!F85</f>
        <v>MMM 2016</v>
      </c>
      <c r="CI157" s="20" t="str">
        <f>ZZZ__FnCalls!F86</f>
        <v>MMM 2016</v>
      </c>
      <c r="CJ157" s="20" t="str">
        <f>ZZZ__FnCalls!F87</f>
        <v>MMM 2016</v>
      </c>
      <c r="CK157" s="20" t="str">
        <f>ZZZ__FnCalls!F88</f>
        <v>MMM 2016</v>
      </c>
      <c r="CL157" s="20" t="str">
        <f>ZZZ__FnCalls!F89</f>
        <v>MMM 2016</v>
      </c>
      <c r="CM157" s="20" t="str">
        <f>ZZZ__FnCalls!F90</f>
        <v>MMM 2016</v>
      </c>
      <c r="CN157" s="21" t="str">
        <f>ZZZ__FnCalls!H79</f>
        <v>2016</v>
      </c>
      <c r="CO157" s="20" t="str">
        <f>ZZZ__FnCalls!F91</f>
        <v>MMM 2017</v>
      </c>
      <c r="CP157" s="20" t="str">
        <f>ZZZ__FnCalls!F92</f>
        <v>MMM 2017</v>
      </c>
      <c r="CQ157" s="20" t="str">
        <f>ZZZ__FnCalls!F93</f>
        <v>MMM 2017</v>
      </c>
      <c r="CR157" s="20" t="str">
        <f>ZZZ__FnCalls!F94</f>
        <v>MMM 2017</v>
      </c>
      <c r="CS157" s="20" t="str">
        <f>ZZZ__FnCalls!F95</f>
        <v>MMM 2017</v>
      </c>
      <c r="CT157" s="20" t="str">
        <f>ZZZ__FnCalls!F96</f>
        <v>MMM 2017</v>
      </c>
      <c r="CU157" s="20" t="str">
        <f>ZZZ__FnCalls!F97</f>
        <v>MMM 2017</v>
      </c>
      <c r="CV157" s="20" t="str">
        <f>ZZZ__FnCalls!F98</f>
        <v>MMM 2017</v>
      </c>
      <c r="CW157" s="20" t="str">
        <f>ZZZ__FnCalls!F99</f>
        <v>MMM 2017</v>
      </c>
      <c r="CX157" s="20" t="str">
        <f>ZZZ__FnCalls!F100</f>
        <v>MMM 2017</v>
      </c>
      <c r="CY157" s="20" t="str">
        <f>ZZZ__FnCalls!F101</f>
        <v>MMM 2017</v>
      </c>
      <c r="CZ157" s="20" t="str">
        <f>ZZZ__FnCalls!F102</f>
        <v>MMM 2017</v>
      </c>
      <c r="DA157" s="21" t="str">
        <f>ZZZ__FnCalls!H91</f>
        <v>2017</v>
      </c>
      <c r="DB157" s="20" t="str">
        <f>ZZZ__FnCalls!F103</f>
        <v>MMM 2018</v>
      </c>
      <c r="DC157" s="20" t="str">
        <f>ZZZ__FnCalls!F104</f>
        <v>MMM 2018</v>
      </c>
      <c r="DD157" s="20" t="str">
        <f>ZZZ__FnCalls!F105</f>
        <v>MMM 2018</v>
      </c>
      <c r="DE157" s="20" t="str">
        <f>ZZZ__FnCalls!F106</f>
        <v>MMM 2018</v>
      </c>
      <c r="DF157" s="20" t="str">
        <f>ZZZ__FnCalls!F107</f>
        <v>MMM 2018</v>
      </c>
      <c r="DG157" s="20" t="str">
        <f>ZZZ__FnCalls!F108</f>
        <v>MMM 2018</v>
      </c>
      <c r="DH157" s="20" t="str">
        <f>ZZZ__FnCalls!F109</f>
        <v>MMM 2018</v>
      </c>
      <c r="DI157" s="20" t="str">
        <f>ZZZ__FnCalls!F110</f>
        <v>MMM 2018</v>
      </c>
      <c r="DJ157" s="20" t="str">
        <f>ZZZ__FnCalls!F111</f>
        <v>MMM 2018</v>
      </c>
      <c r="DK157" s="20" t="str">
        <f>ZZZ__FnCalls!F112</f>
        <v>MMM 2018</v>
      </c>
      <c r="DL157" s="20" t="str">
        <f>ZZZ__FnCalls!F113</f>
        <v>MMM 2018</v>
      </c>
      <c r="DM157" s="20" t="str">
        <f>ZZZ__FnCalls!F114</f>
        <v>MMM 2018</v>
      </c>
      <c r="DN157" s="21" t="str">
        <f>ZZZ__FnCalls!H103</f>
        <v>2018</v>
      </c>
      <c r="DO157" s="20" t="str">
        <f>ZZZ__FnCalls!F115</f>
        <v>MMM 2019</v>
      </c>
      <c r="DP157" s="20" t="str">
        <f>ZZZ__FnCalls!F116</f>
        <v>MMM 2019</v>
      </c>
      <c r="DQ157" s="20" t="str">
        <f>ZZZ__FnCalls!F117</f>
        <v>MMM 2019</v>
      </c>
      <c r="DR157" s="20" t="str">
        <f>ZZZ__FnCalls!F118</f>
        <v>MMM 2019</v>
      </c>
      <c r="DS157" s="20" t="str">
        <f>ZZZ__FnCalls!F119</f>
        <v>MMM 2019</v>
      </c>
      <c r="DT157" s="20" t="str">
        <f>ZZZ__FnCalls!F120</f>
        <v>MMM 2019</v>
      </c>
      <c r="DU157" s="20" t="str">
        <f>ZZZ__FnCalls!F121</f>
        <v>MMM 2019</v>
      </c>
      <c r="DV157" s="20" t="str">
        <f>ZZZ__FnCalls!F122</f>
        <v>MMM 2019</v>
      </c>
      <c r="DW157" s="20" t="str">
        <f>ZZZ__FnCalls!F123</f>
        <v>MMM 2019</v>
      </c>
      <c r="DX157" s="20" t="str">
        <f>ZZZ__FnCalls!F124</f>
        <v>MMM 2019</v>
      </c>
      <c r="DY157" s="20" t="str">
        <f>ZZZ__FnCalls!F125</f>
        <v>MMM 2019</v>
      </c>
      <c r="DZ157" s="20" t="str">
        <f>ZZZ__FnCalls!F126</f>
        <v>MMM 2019</v>
      </c>
      <c r="EA157" s="21" t="str">
        <f>ZZZ__FnCalls!H115</f>
        <v>2019</v>
      </c>
      <c r="EB157" s="20" t="str">
        <f>ZZZ__FnCalls!F127</f>
        <v>MMM 2020</v>
      </c>
      <c r="EC157" s="20" t="str">
        <f>ZZZ__FnCalls!F128</f>
        <v>MMM 2020</v>
      </c>
      <c r="ED157" s="20" t="str">
        <f>ZZZ__FnCalls!F129</f>
        <v>MMM 2020</v>
      </c>
      <c r="EE157" s="20" t="str">
        <f>ZZZ__FnCalls!F130</f>
        <v>MMM 2020</v>
      </c>
      <c r="EF157" s="20" t="str">
        <f>ZZZ__FnCalls!F131</f>
        <v>MMM 2020</v>
      </c>
      <c r="EG157" s="20" t="str">
        <f>ZZZ__FnCalls!F132</f>
        <v>MMM 2020</v>
      </c>
      <c r="EH157" s="20" t="str">
        <f>ZZZ__FnCalls!F133</f>
        <v>MMM 2020</v>
      </c>
      <c r="EI157" s="20" t="str">
        <f>ZZZ__FnCalls!F134</f>
        <v>MMM 2020</v>
      </c>
      <c r="EJ157" s="20" t="str">
        <f>ZZZ__FnCalls!F135</f>
        <v>MMM 2020</v>
      </c>
      <c r="EK157" s="20" t="str">
        <f>ZZZ__FnCalls!F136</f>
        <v>MMM 2020</v>
      </c>
      <c r="EL157" s="20" t="str">
        <f>ZZZ__FnCalls!F137</f>
        <v>MMM 2020</v>
      </c>
      <c r="EM157" s="20" t="str">
        <f>ZZZ__FnCalls!F138</f>
        <v>MMM 2020</v>
      </c>
      <c r="EN157" s="21" t="str">
        <f>ZZZ__FnCalls!H127</f>
        <v>2020</v>
      </c>
    </row>
    <row r="158" spans="1:144" ht="12.75" customHeight="1" x14ac:dyDescent="0.2">
      <c r="A158" s="7" t="str">
        <f>Labels!B96</f>
        <v>Trial 01</v>
      </c>
      <c r="B158" s="22">
        <f>'Trial 1'!B20</f>
        <v>206222.01441622889</v>
      </c>
      <c r="C158" s="22">
        <f>'Trial 1'!C20</f>
        <v>206222.01441622889</v>
      </c>
      <c r="D158" s="22">
        <f>'Trial 1'!D20</f>
        <v>206222.01441622889</v>
      </c>
      <c r="E158" s="22">
        <f ca="1">'Trial 1'!E20</f>
        <v>206219.10483597254</v>
      </c>
      <c r="F158" s="22">
        <f ca="1">'Trial 1'!F20</f>
        <v>206213.32863774811</v>
      </c>
      <c r="G158" s="22">
        <f ca="1">'Trial 1'!G20</f>
        <v>206205.70219025566</v>
      </c>
      <c r="H158" s="22">
        <f ca="1">'Trial 1'!H20</f>
        <v>206195.76013560186</v>
      </c>
      <c r="I158" s="22">
        <f ca="1">'Trial 1'!I20</f>
        <v>206183.40822266496</v>
      </c>
      <c r="J158" s="22">
        <f ca="1">'Trial 1'!J20</f>
        <v>206168.95964342565</v>
      </c>
      <c r="K158" s="22">
        <f ca="1">'Trial 1'!K20</f>
        <v>206152.95327364086</v>
      </c>
      <c r="L158" s="22">
        <f ca="1">'Trial 1'!L20</f>
        <v>206134.79697602359</v>
      </c>
      <c r="M158" s="22">
        <f ca="1">'Trial 1'!M20</f>
        <v>206115.43926044411</v>
      </c>
      <c r="N158" s="23">
        <f ca="1">SUM('Trial 1'!B20:M20)</f>
        <v>2474255.4964244645</v>
      </c>
      <c r="O158" s="22">
        <f ca="1">'Trial 1'!O20</f>
        <v>206094.12281070754</v>
      </c>
      <c r="P158" s="22">
        <f ca="1">'Trial 1'!P20</f>
        <v>206071.48274239991</v>
      </c>
      <c r="Q158" s="22">
        <f ca="1">'Trial 1'!Q20</f>
        <v>206046.53630827399</v>
      </c>
      <c r="R158" s="22">
        <f ca="1">'Trial 1'!R20</f>
        <v>206019.53237325617</v>
      </c>
      <c r="S158" s="22">
        <f ca="1">'Trial 1'!S20</f>
        <v>205991.24976821829</v>
      </c>
      <c r="T158" s="22">
        <f ca="1">'Trial 1'!T20</f>
        <v>205960.96699048803</v>
      </c>
      <c r="U158" s="22">
        <f ca="1">'Trial 1'!U20</f>
        <v>205929.46664554338</v>
      </c>
      <c r="V158" s="22">
        <f ca="1">'Trial 1'!V20</f>
        <v>205896.760282031</v>
      </c>
      <c r="W158" s="22">
        <f ca="1">'Trial 1'!W20</f>
        <v>205862.77916036689</v>
      </c>
      <c r="X158" s="22">
        <f ca="1">'Trial 1'!X20</f>
        <v>205827.46680601337</v>
      </c>
      <c r="Y158" s="22">
        <f ca="1">'Trial 1'!Y20</f>
        <v>205791.1946794593</v>
      </c>
      <c r="Z158" s="22">
        <f ca="1">'Trial 1'!Z20</f>
        <v>205752.95290284193</v>
      </c>
      <c r="AA158" s="23">
        <f ca="1">SUM('Trial 1'!O20:Z20)</f>
        <v>2471244.5114695998</v>
      </c>
      <c r="AB158" s="22">
        <f ca="1">'Trial 1'!AB20</f>
        <v>205713.77663629464</v>
      </c>
      <c r="AC158" s="22">
        <f ca="1">'Trial 1'!AC20</f>
        <v>205673.1042083512</v>
      </c>
      <c r="AD158" s="22">
        <f ca="1">'Trial 1'!AD20</f>
        <v>205631.09466033484</v>
      </c>
      <c r="AE158" s="22">
        <f ca="1">'Trial 1'!AE20</f>
        <v>205587.82407858572</v>
      </c>
      <c r="AF158" s="22">
        <f ca="1">'Trial 1'!AF20</f>
        <v>205543.62468637145</v>
      </c>
      <c r="AG158" s="22">
        <f ca="1">'Trial 1'!AG20</f>
        <v>205498.13190977249</v>
      </c>
      <c r="AH158" s="22">
        <f ca="1">'Trial 1'!AH20</f>
        <v>205451.72384215417</v>
      </c>
      <c r="AI158" s="22">
        <f ca="1">'Trial 1'!AI20</f>
        <v>205404.02075285395</v>
      </c>
      <c r="AJ158" s="22">
        <f ca="1">'Trial 1'!AJ20</f>
        <v>205355.2280351714</v>
      </c>
      <c r="AK158" s="22">
        <f ca="1">'Trial 1'!AK20</f>
        <v>205305.36856123348</v>
      </c>
      <c r="AL158" s="22">
        <f ca="1">'Trial 1'!AL20</f>
        <v>205255.25367049643</v>
      </c>
      <c r="AM158" s="22">
        <f ca="1">'Trial 1'!AM20</f>
        <v>205203.95849174925</v>
      </c>
      <c r="AN158" s="23">
        <f ca="1">SUM('Trial 1'!AB20:AM20)</f>
        <v>2465623.1095333686</v>
      </c>
      <c r="AO158" s="22">
        <f ca="1">'Trial 1'!AO20</f>
        <v>205152.35322003198</v>
      </c>
      <c r="AP158" s="22">
        <f ca="1">'Trial 1'!AP20</f>
        <v>205099.61030329132</v>
      </c>
      <c r="AQ158" s="22">
        <f ca="1">'Trial 1'!AQ20</f>
        <v>205045.27941988513</v>
      </c>
      <c r="AR158" s="22">
        <f ca="1">'Trial 1'!AR20</f>
        <v>204990.12713675236</v>
      </c>
      <c r="AS158" s="22">
        <f ca="1">'Trial 1'!AS20</f>
        <v>204933.91838221822</v>
      </c>
      <c r="AT158" s="22">
        <f ca="1">'Trial 1'!AT20</f>
        <v>204877.10492775662</v>
      </c>
      <c r="AU158" s="22">
        <f ca="1">'Trial 1'!AU20</f>
        <v>204819.02619667343</v>
      </c>
      <c r="AV158" s="22">
        <f ca="1">'Trial 1'!AV20</f>
        <v>204760.3145081409</v>
      </c>
      <c r="AW158" s="22">
        <f ca="1">'Trial 1'!AW20</f>
        <v>204700.74753315435</v>
      </c>
      <c r="AX158" s="22">
        <f ca="1">'Trial 1'!AX20</f>
        <v>204640.54258865604</v>
      </c>
      <c r="AY158" s="22">
        <f ca="1">'Trial 1'!AY20</f>
        <v>204579.76016376916</v>
      </c>
      <c r="AZ158" s="22">
        <f ca="1">'Trial 1'!AZ20</f>
        <v>204518.58552315811</v>
      </c>
      <c r="BA158" s="23">
        <f ca="1">SUM('Trial 1'!AO20:AZ20)</f>
        <v>2458117.3699034881</v>
      </c>
      <c r="BB158" s="22">
        <f ca="1">'Trial 1'!BB20</f>
        <v>204456.75027892529</v>
      </c>
      <c r="BC158" s="22">
        <f ca="1">'Trial 1'!BC20</f>
        <v>204393.87770724142</v>
      </c>
      <c r="BD158" s="22">
        <f ca="1">'Trial 1'!BD20</f>
        <v>204330.31148507024</v>
      </c>
      <c r="BE158" s="22">
        <f ca="1">'Trial 1'!BE20</f>
        <v>204265.96229595432</v>
      </c>
      <c r="BF158" s="22">
        <f ca="1">'Trial 1'!BF20</f>
        <v>204201.62716423787</v>
      </c>
      <c r="BG158" s="22">
        <f ca="1">'Trial 1'!BG20</f>
        <v>204136.53828633844</v>
      </c>
      <c r="BH158" s="22">
        <f ca="1">'Trial 1'!BH20</f>
        <v>204070.99924680355</v>
      </c>
      <c r="BI158" s="22">
        <f ca="1">'Trial 1'!BI20</f>
        <v>204005.05529809991</v>
      </c>
      <c r="BJ158" s="22">
        <f ca="1">'Trial 1'!BJ20</f>
        <v>203939.02075731006</v>
      </c>
      <c r="BK158" s="22">
        <f ca="1">'Trial 1'!BK20</f>
        <v>203872.07226132377</v>
      </c>
      <c r="BL158" s="22">
        <f ca="1">'Trial 1'!BL20</f>
        <v>203804.43387399917</v>
      </c>
      <c r="BM158" s="22">
        <f ca="1">'Trial 1'!BM20</f>
        <v>203736.01874187461</v>
      </c>
      <c r="BN158" s="23">
        <f ca="1">SUM('Trial 1'!BB20:BM20)</f>
        <v>2449212.6673971787</v>
      </c>
      <c r="BO158" s="22">
        <f ca="1">'Trial 1'!BO20</f>
        <v>203666.97529768082</v>
      </c>
      <c r="BP158" s="22">
        <f ca="1">'Trial 1'!BP20</f>
        <v>203596.91418072276</v>
      </c>
      <c r="BQ158" s="22">
        <f ca="1">'Trial 1'!BQ20</f>
        <v>203526.21676507892</v>
      </c>
      <c r="BR158" s="22">
        <f ca="1">'Trial 1'!BR20</f>
        <v>203455.26419896344</v>
      </c>
      <c r="BS158" s="22">
        <f ca="1">'Trial 1'!BS20</f>
        <v>203384.46490977064</v>
      </c>
      <c r="BT158" s="22">
        <f ca="1">'Trial 1'!BT20</f>
        <v>203313.50861933632</v>
      </c>
      <c r="BU158" s="22">
        <f ca="1">'Trial 1'!BU20</f>
        <v>203242.33889482927</v>
      </c>
      <c r="BV158" s="22">
        <f ca="1">'Trial 1'!BV20</f>
        <v>203170.16247712669</v>
      </c>
      <c r="BW158" s="22">
        <f ca="1">'Trial 1'!BW20</f>
        <v>203097.45180606496</v>
      </c>
      <c r="BX158" s="22">
        <f ca="1">'Trial 1'!BX20</f>
        <v>203024.55579371567</v>
      </c>
      <c r="BY158" s="22">
        <f ca="1">'Trial 1'!BY20</f>
        <v>202950.98611017448</v>
      </c>
      <c r="BZ158" s="22">
        <f ca="1">'Trial 1'!BZ20</f>
        <v>202876.94392231759</v>
      </c>
      <c r="CA158" s="23">
        <f ca="1">SUM('Trial 1'!BO20:BZ20)</f>
        <v>2439305.7829757817</v>
      </c>
      <c r="CB158" s="22">
        <f ca="1">'Trial 1'!CB20</f>
        <v>202802.23232683141</v>
      </c>
      <c r="CC158" s="22">
        <f ca="1">'Trial 1'!CC20</f>
        <v>202726.88214637226</v>
      </c>
      <c r="CD158" s="22">
        <f ca="1">'Trial 1'!CD20</f>
        <v>202651.1379663985</v>
      </c>
      <c r="CE158" s="22">
        <f ca="1">'Trial 1'!CE20</f>
        <v>202574.7187075672</v>
      </c>
      <c r="CF158" s="22">
        <f ca="1">'Trial 1'!CF20</f>
        <v>202498.45631627171</v>
      </c>
      <c r="CG158" s="22">
        <f ca="1">'Trial 1'!CG20</f>
        <v>202421.95710786188</v>
      </c>
      <c r="CH158" s="22">
        <f ca="1">'Trial 1'!CH20</f>
        <v>202344.65507494149</v>
      </c>
      <c r="CI158" s="22">
        <f ca="1">'Trial 1'!CI20</f>
        <v>202266.56174748481</v>
      </c>
      <c r="CJ158" s="22">
        <f ca="1">'Trial 1'!CJ20</f>
        <v>202188.44694136141</v>
      </c>
      <c r="CK158" s="22">
        <f ca="1">'Trial 1'!CK20</f>
        <v>202109.61469240405</v>
      </c>
      <c r="CL158" s="22">
        <f ca="1">'Trial 1'!CL20</f>
        <v>202030.17928077755</v>
      </c>
      <c r="CM158" s="22">
        <f ca="1">'Trial 1'!CM20</f>
        <v>201950.8508585605</v>
      </c>
      <c r="CN158" s="23">
        <f ca="1">SUM('Trial 1'!CB20:CM20)</f>
        <v>2428565.6931668324</v>
      </c>
      <c r="CO158" s="22">
        <f ca="1">'Trial 1'!CO20</f>
        <v>201871.33904528685</v>
      </c>
      <c r="CP158" s="22">
        <f ca="1">'Trial 1'!CP20</f>
        <v>201791.60389607752</v>
      </c>
      <c r="CQ158" s="22">
        <f ca="1">'Trial 1'!CQ20</f>
        <v>201712.30479295683</v>
      </c>
      <c r="CR158" s="22">
        <f ca="1">'Trial 1'!CR20</f>
        <v>201633.12465399527</v>
      </c>
      <c r="CS158" s="22">
        <f ca="1">'Trial 1'!CS20</f>
        <v>201553.832615944</v>
      </c>
      <c r="CT158" s="22">
        <f ca="1">'Trial 1'!CT20</f>
        <v>201474.12782689233</v>
      </c>
      <c r="CU158" s="22">
        <f ca="1">'Trial 1'!CU20</f>
        <v>201394.80800340141</v>
      </c>
      <c r="CV158" s="22">
        <f ca="1">'Trial 1'!CV20</f>
        <v>201315.58893822369</v>
      </c>
      <c r="CW158" s="22">
        <f ca="1">'Trial 1'!CW20</f>
        <v>201236.66481089077</v>
      </c>
      <c r="CX158" s="22">
        <f ca="1">'Trial 1'!CX20</f>
        <v>201157.83567022046</v>
      </c>
      <c r="CY158" s="22">
        <f ca="1">'Trial 1'!CY20</f>
        <v>201079.23833943656</v>
      </c>
      <c r="CZ158" s="22">
        <f ca="1">'Trial 1'!CZ20</f>
        <v>201000.16936153846</v>
      </c>
      <c r="DA158" s="23">
        <f ca="1">SUM('Trial 1'!CO20:CZ20)</f>
        <v>2417220.6379548637</v>
      </c>
      <c r="DB158" s="22">
        <f ca="1">'Trial 1'!DB20</f>
        <v>200921.16610417105</v>
      </c>
      <c r="DC158" s="22">
        <f ca="1">'Trial 1'!DC20</f>
        <v>200841.46722085038</v>
      </c>
      <c r="DD158" s="22">
        <f ca="1">'Trial 1'!DD20</f>
        <v>200761.95457893133</v>
      </c>
      <c r="DE158" s="22">
        <f ca="1">'Trial 1'!DE20</f>
        <v>200682.48155235013</v>
      </c>
      <c r="DF158" s="22">
        <f ca="1">'Trial 1'!DF20</f>
        <v>200603.04824333711</v>
      </c>
      <c r="DG158" s="22">
        <f ca="1">'Trial 1'!DG20</f>
        <v>200523.18131241066</v>
      </c>
      <c r="DH158" s="22">
        <f ca="1">'Trial 1'!DH20</f>
        <v>200442.92935312263</v>
      </c>
      <c r="DI158" s="22">
        <f ca="1">'Trial 1'!DI20</f>
        <v>200362.78863002092</v>
      </c>
      <c r="DJ158" s="22">
        <f ca="1">'Trial 1'!DJ20</f>
        <v>200282.86314953704</v>
      </c>
      <c r="DK158" s="22">
        <f ca="1">'Trial 1'!DK20</f>
        <v>200203.30113724034</v>
      </c>
      <c r="DL158" s="22">
        <f ca="1">'Trial 1'!DL20</f>
        <v>200123.13743466628</v>
      </c>
      <c r="DM158" s="22">
        <f ca="1">'Trial 1'!DM20</f>
        <v>200043.44249094426</v>
      </c>
      <c r="DN158" s="23">
        <f ca="1">SUM('Trial 1'!DB20:DM20)</f>
        <v>2405791.761207582</v>
      </c>
      <c r="DO158" s="22">
        <f ca="1">'Trial 1'!DO20</f>
        <v>199963.94536215099</v>
      </c>
      <c r="DP158" s="22">
        <f ca="1">'Trial 1'!DP20</f>
        <v>199884.46783422612</v>
      </c>
      <c r="DQ158" s="22">
        <f ca="1">'Trial 1'!DQ20</f>
        <v>199804.83112272838</v>
      </c>
      <c r="DR158" s="22">
        <f ca="1">'Trial 1'!DR20</f>
        <v>199725.16632529438</v>
      </c>
      <c r="DS158" s="22">
        <f ca="1">'Trial 1'!DS20</f>
        <v>199645.47521433615</v>
      </c>
      <c r="DT158" s="22">
        <f ca="1">'Trial 1'!DT20</f>
        <v>199565.9420824328</v>
      </c>
      <c r="DU158" s="22">
        <f ca="1">'Trial 1'!DU20</f>
        <v>199486.52076870031</v>
      </c>
      <c r="DV158" s="22">
        <f ca="1">'Trial 1'!DV20</f>
        <v>199407.04108695092</v>
      </c>
      <c r="DW158" s="22">
        <f ca="1">'Trial 1'!DW20</f>
        <v>199327.61354612678</v>
      </c>
      <c r="DX158" s="22">
        <f ca="1">'Trial 1'!DX20</f>
        <v>199247.95762867853</v>
      </c>
      <c r="DY158" s="22">
        <f ca="1">'Trial 1'!DY20</f>
        <v>199167.89362849458</v>
      </c>
      <c r="DZ158" s="22">
        <f ca="1">'Trial 1'!DZ20</f>
        <v>199087.50777083018</v>
      </c>
      <c r="EA158" s="23">
        <f ca="1">SUM('Trial 1'!DO20:DZ20)</f>
        <v>2394314.3623709506</v>
      </c>
      <c r="EB158" s="22">
        <f ca="1">'Trial 1'!EB20</f>
        <v>199007.0613176575</v>
      </c>
      <c r="EC158" s="22">
        <f ca="1">'Trial 1'!EC20</f>
        <v>198926.37339701285</v>
      </c>
      <c r="ED158" s="22">
        <f ca="1">'Trial 1'!ED20</f>
        <v>198846.05724889153</v>
      </c>
      <c r="EE158" s="22">
        <f ca="1">'Trial 1'!EE20</f>
        <v>198765.61848916466</v>
      </c>
      <c r="EF158" s="22">
        <f ca="1">'Trial 1'!EF20</f>
        <v>198684.96683172914</v>
      </c>
      <c r="EG158" s="22">
        <f ca="1">'Trial 1'!EG20</f>
        <v>198604.23051187201</v>
      </c>
      <c r="EH158" s="22">
        <f ca="1">'Trial 1'!EH20</f>
        <v>198523.09814833271</v>
      </c>
      <c r="EI158" s="22">
        <f ca="1">'Trial 1'!EI20</f>
        <v>198441.3419308489</v>
      </c>
      <c r="EJ158" s="22">
        <f ca="1">'Trial 1'!EJ20</f>
        <v>198359.40873191509</v>
      </c>
      <c r="EK158" s="22">
        <f ca="1">'Trial 1'!EK20</f>
        <v>198277.90530592471</v>
      </c>
      <c r="EL158" s="22">
        <f ca="1">'Trial 1'!EL20</f>
        <v>198196.80982172521</v>
      </c>
      <c r="EM158" s="22">
        <f ca="1">'Trial 1'!EM20</f>
        <v>198115.75703068648</v>
      </c>
      <c r="EN158" s="23">
        <f ca="1">SUM('Trial 1'!EB20:EM20)</f>
        <v>2382748.6287657609</v>
      </c>
    </row>
    <row r="159" spans="1:144" ht="12.75" customHeight="1" x14ac:dyDescent="0.2">
      <c r="A159" s="11" t="str">
        <f>Labels!B97</f>
        <v>Trial 02</v>
      </c>
      <c r="B159" s="24">
        <f>'Trial 2'!B20</f>
        <v>206222.01441622889</v>
      </c>
      <c r="C159" s="24">
        <f>'Trial 2'!C20</f>
        <v>206222.01441622889</v>
      </c>
      <c r="D159" s="24">
        <f>'Trial 2'!D20</f>
        <v>206222.01441622889</v>
      </c>
      <c r="E159" s="24">
        <f ca="1">'Trial 2'!E20</f>
        <v>206219.59789129591</v>
      </c>
      <c r="F159" s="24">
        <f ca="1">'Trial 2'!F20</f>
        <v>206215.16301586982</v>
      </c>
      <c r="G159" s="24">
        <f ca="1">'Trial 2'!G20</f>
        <v>206208.22735344301</v>
      </c>
      <c r="H159" s="24">
        <f ca="1">'Trial 2'!H20</f>
        <v>206199.49588459791</v>
      </c>
      <c r="I159" s="24">
        <f ca="1">'Trial 2'!I20</f>
        <v>206189.05826208825</v>
      </c>
      <c r="J159" s="24">
        <f ca="1">'Trial 2'!J20</f>
        <v>206176.06987835965</v>
      </c>
      <c r="K159" s="24">
        <f ca="1">'Trial 2'!K20</f>
        <v>206160.87484323539</v>
      </c>
      <c r="L159" s="24">
        <f ca="1">'Trial 2'!L20</f>
        <v>206144.0503047276</v>
      </c>
      <c r="M159" s="24">
        <f ca="1">'Trial 2'!M20</f>
        <v>206125.22408510532</v>
      </c>
      <c r="N159" s="25">
        <f ca="1">SUM('Trial 2'!B20:M20)</f>
        <v>2474303.8047674093</v>
      </c>
      <c r="O159" s="24">
        <f ca="1">'Trial 2'!O20</f>
        <v>206104.75278137103</v>
      </c>
      <c r="P159" s="24">
        <f ca="1">'Trial 2'!P20</f>
        <v>206082.50679467435</v>
      </c>
      <c r="Q159" s="24">
        <f ca="1">'Trial 2'!Q20</f>
        <v>206059.1050334491</v>
      </c>
      <c r="R159" s="24">
        <f ca="1">'Trial 2'!R20</f>
        <v>206034.06300081208</v>
      </c>
      <c r="S159" s="24">
        <f ca="1">'Trial 2'!S20</f>
        <v>206006.83314996542</v>
      </c>
      <c r="T159" s="24">
        <f ca="1">'Trial 2'!T20</f>
        <v>205978.06767447872</v>
      </c>
      <c r="U159" s="24">
        <f ca="1">'Trial 2'!U20</f>
        <v>205947.56485002054</v>
      </c>
      <c r="V159" s="24">
        <f ca="1">'Trial 2'!V20</f>
        <v>205915.83422932553</v>
      </c>
      <c r="W159" s="24">
        <f ca="1">'Trial 2'!W20</f>
        <v>205882.82005681188</v>
      </c>
      <c r="X159" s="24">
        <f ca="1">'Trial 2'!X20</f>
        <v>205848.93607912606</v>
      </c>
      <c r="Y159" s="24">
        <f ca="1">'Trial 2'!Y20</f>
        <v>205813.67919949515</v>
      </c>
      <c r="Z159" s="24">
        <f ca="1">'Trial 2'!Z20</f>
        <v>205777.05573475381</v>
      </c>
      <c r="AA159" s="25">
        <f ca="1">SUM('Trial 2'!O20:Z20)</f>
        <v>2471451.2185842833</v>
      </c>
      <c r="AB159" s="24">
        <f ca="1">'Trial 2'!AB20</f>
        <v>205739.83351732802</v>
      </c>
      <c r="AC159" s="24">
        <f ca="1">'Trial 2'!AC20</f>
        <v>205701.49010725683</v>
      </c>
      <c r="AD159" s="24">
        <f ca="1">'Trial 2'!AD20</f>
        <v>205662.27687896512</v>
      </c>
      <c r="AE159" s="24">
        <f ca="1">'Trial 2'!AE20</f>
        <v>205621.88080430613</v>
      </c>
      <c r="AF159" s="24">
        <f ca="1">'Trial 2'!AF20</f>
        <v>205580.41799022743</v>
      </c>
      <c r="AG159" s="24">
        <f ca="1">'Trial 2'!AG20</f>
        <v>205538.03242409744</v>
      </c>
      <c r="AH159" s="24">
        <f ca="1">'Trial 2'!AH20</f>
        <v>205495.0820635196</v>
      </c>
      <c r="AI159" s="24">
        <f ca="1">'Trial 2'!AI20</f>
        <v>205451.3852390938</v>
      </c>
      <c r="AJ159" s="24">
        <f ca="1">'Trial 2'!AJ20</f>
        <v>205406.50485930158</v>
      </c>
      <c r="AK159" s="24">
        <f ca="1">'Trial 2'!AK20</f>
        <v>205360.60310200861</v>
      </c>
      <c r="AL159" s="24">
        <f ca="1">'Trial 2'!AL20</f>
        <v>205313.43168822885</v>
      </c>
      <c r="AM159" s="24">
        <f ca="1">'Trial 2'!AM20</f>
        <v>205265.41174002341</v>
      </c>
      <c r="AN159" s="25">
        <f ca="1">SUM('Trial 2'!AB20:AM20)</f>
        <v>2466136.3504143571</v>
      </c>
      <c r="AO159" s="24">
        <f ca="1">'Trial 2'!AO20</f>
        <v>205215.88795997587</v>
      </c>
      <c r="AP159" s="24">
        <f ca="1">'Trial 2'!AP20</f>
        <v>205165.54256235051</v>
      </c>
      <c r="AQ159" s="24">
        <f ca="1">'Trial 2'!AQ20</f>
        <v>205113.92617306326</v>
      </c>
      <c r="AR159" s="24">
        <f ca="1">'Trial 2'!AR20</f>
        <v>205061.54565506653</v>
      </c>
      <c r="AS159" s="24">
        <f ca="1">'Trial 2'!AS20</f>
        <v>205008.12434094856</v>
      </c>
      <c r="AT159" s="24">
        <f ca="1">'Trial 2'!AT20</f>
        <v>204954.45481710104</v>
      </c>
      <c r="AU159" s="24">
        <f ca="1">'Trial 2'!AU20</f>
        <v>204900.020074122</v>
      </c>
      <c r="AV159" s="24">
        <f ca="1">'Trial 2'!AV20</f>
        <v>204844.65562147112</v>
      </c>
      <c r="AW159" s="24">
        <f ca="1">'Trial 2'!AW20</f>
        <v>204788.28468366343</v>
      </c>
      <c r="AX159" s="24">
        <f ca="1">'Trial 2'!AX20</f>
        <v>204731.27099719422</v>
      </c>
      <c r="AY159" s="24">
        <f ca="1">'Trial 2'!AY20</f>
        <v>204673.4396994127</v>
      </c>
      <c r="AZ159" s="24">
        <f ca="1">'Trial 2'!AZ20</f>
        <v>204615.34113210905</v>
      </c>
      <c r="BA159" s="25">
        <f ca="1">SUM('Trial 2'!AO20:AZ20)</f>
        <v>2459072.4937164783</v>
      </c>
      <c r="BB159" s="24">
        <f ca="1">'Trial 2'!BB20</f>
        <v>204556.81960979768</v>
      </c>
      <c r="BC159" s="24">
        <f ca="1">'Trial 2'!BC20</f>
        <v>204497.64121269493</v>
      </c>
      <c r="BD159" s="24">
        <f ca="1">'Trial 2'!BD20</f>
        <v>204437.81093531789</v>
      </c>
      <c r="BE159" s="24">
        <f ca="1">'Trial 2'!BE20</f>
        <v>204377.15352555807</v>
      </c>
      <c r="BF159" s="24">
        <f ca="1">'Trial 2'!BF20</f>
        <v>204316.55031795078</v>
      </c>
      <c r="BG159" s="24">
        <f ca="1">'Trial 2'!BG20</f>
        <v>204255.41888018177</v>
      </c>
      <c r="BH159" s="24">
        <f ca="1">'Trial 2'!BH20</f>
        <v>204193.11997033106</v>
      </c>
      <c r="BI159" s="24">
        <f ca="1">'Trial 2'!BI20</f>
        <v>204130.03818129332</v>
      </c>
      <c r="BJ159" s="24">
        <f ca="1">'Trial 2'!BJ20</f>
        <v>204066.10761032908</v>
      </c>
      <c r="BK159" s="24">
        <f ca="1">'Trial 2'!BK20</f>
        <v>204001.63772933526</v>
      </c>
      <c r="BL159" s="24">
        <f ca="1">'Trial 2'!BL20</f>
        <v>203936.78335183897</v>
      </c>
      <c r="BM159" s="24">
        <f ca="1">'Trial 2'!BM20</f>
        <v>203871.31628359822</v>
      </c>
      <c r="BN159" s="25">
        <f ca="1">SUM('Trial 2'!BB20:BM20)</f>
        <v>2450640.3976082266</v>
      </c>
      <c r="BO159" s="24">
        <f ca="1">'Trial 2'!BO20</f>
        <v>203804.98342418761</v>
      </c>
      <c r="BP159" s="24">
        <f ca="1">'Trial 2'!BP20</f>
        <v>203737.74468469308</v>
      </c>
      <c r="BQ159" s="24">
        <f ca="1">'Trial 2'!BQ20</f>
        <v>203670.49296607575</v>
      </c>
      <c r="BR159" s="24">
        <f ca="1">'Trial 2'!BR20</f>
        <v>203602.72925891503</v>
      </c>
      <c r="BS159" s="24">
        <f ca="1">'Trial 2'!BS20</f>
        <v>203534.64080037331</v>
      </c>
      <c r="BT159" s="24">
        <f ca="1">'Trial 2'!BT20</f>
        <v>203465.6446227592</v>
      </c>
      <c r="BU159" s="24">
        <f ca="1">'Trial 2'!BU20</f>
        <v>203395.72097375678</v>
      </c>
      <c r="BV159" s="24">
        <f ca="1">'Trial 2'!BV20</f>
        <v>203325.58332085927</v>
      </c>
      <c r="BW159" s="24">
        <f ca="1">'Trial 2'!BW20</f>
        <v>203255.23829255134</v>
      </c>
      <c r="BX159" s="24">
        <f ca="1">'Trial 2'!BX20</f>
        <v>203184.39482218889</v>
      </c>
      <c r="BY159" s="24">
        <f ca="1">'Trial 2'!BY20</f>
        <v>203112.51568769536</v>
      </c>
      <c r="BZ159" s="24">
        <f ca="1">'Trial 2'!BZ20</f>
        <v>203040.45331323284</v>
      </c>
      <c r="CA159" s="25">
        <f ca="1">SUM('Trial 2'!BO20:BZ20)</f>
        <v>2441130.1421672888</v>
      </c>
      <c r="CB159" s="24">
        <f ca="1">'Trial 2'!CB20</f>
        <v>202968.5125696529</v>
      </c>
      <c r="CC159" s="24">
        <f ca="1">'Trial 2'!CC20</f>
        <v>202896.10931038056</v>
      </c>
      <c r="CD159" s="24">
        <f ca="1">'Trial 2'!CD20</f>
        <v>202823.30353711048</v>
      </c>
      <c r="CE159" s="24">
        <f ca="1">'Trial 2'!CE20</f>
        <v>202750.13753463651</v>
      </c>
      <c r="CF159" s="24">
        <f ca="1">'Trial 2'!CF20</f>
        <v>202677.31945457714</v>
      </c>
      <c r="CG159" s="24">
        <f ca="1">'Trial 2'!CG20</f>
        <v>202604.37860032253</v>
      </c>
      <c r="CH159" s="24">
        <f ca="1">'Trial 2'!CH20</f>
        <v>202530.98485659153</v>
      </c>
      <c r="CI159" s="24">
        <f ca="1">'Trial 2'!CI20</f>
        <v>202457.78402981869</v>
      </c>
      <c r="CJ159" s="24">
        <f ca="1">'Trial 2'!CJ20</f>
        <v>202384.32651011145</v>
      </c>
      <c r="CK159" s="24">
        <f ca="1">'Trial 2'!CK20</f>
        <v>202309.89886341357</v>
      </c>
      <c r="CL159" s="24">
        <f ca="1">'Trial 2'!CL20</f>
        <v>202235.82291000616</v>
      </c>
      <c r="CM159" s="24">
        <f ca="1">'Trial 2'!CM20</f>
        <v>202160.81309535145</v>
      </c>
      <c r="CN159" s="25">
        <f ca="1">SUM('Trial 2'!CB20:CM20)</f>
        <v>2430799.391271973</v>
      </c>
      <c r="CO159" s="24">
        <f ca="1">'Trial 2'!CO20</f>
        <v>202085.17836289722</v>
      </c>
      <c r="CP159" s="24">
        <f ca="1">'Trial 2'!CP20</f>
        <v>202009.20520069022</v>
      </c>
      <c r="CQ159" s="24">
        <f ca="1">'Trial 2'!CQ20</f>
        <v>201932.44115099547</v>
      </c>
      <c r="CR159" s="24">
        <f ca="1">'Trial 2'!CR20</f>
        <v>201855.50472036368</v>
      </c>
      <c r="CS159" s="24">
        <f ca="1">'Trial 2'!CS20</f>
        <v>201778.56904491541</v>
      </c>
      <c r="CT159" s="24">
        <f ca="1">'Trial 2'!CT20</f>
        <v>201701.58869080132</v>
      </c>
      <c r="CU159" s="24">
        <f ca="1">'Trial 2'!CU20</f>
        <v>201624.8572134159</v>
      </c>
      <c r="CV159" s="24">
        <f ca="1">'Trial 2'!CV20</f>
        <v>201547.73727764221</v>
      </c>
      <c r="CW159" s="24">
        <f ca="1">'Trial 2'!CW20</f>
        <v>201469.97821352538</v>
      </c>
      <c r="CX159" s="24">
        <f ca="1">'Trial 2'!CX20</f>
        <v>201392.32688767533</v>
      </c>
      <c r="CY159" s="24">
        <f ca="1">'Trial 2'!CY20</f>
        <v>201314.28674330321</v>
      </c>
      <c r="CZ159" s="24">
        <f ca="1">'Trial 2'!CZ20</f>
        <v>201235.8116385082</v>
      </c>
      <c r="DA159" s="25">
        <f ca="1">SUM('Trial 2'!CO20:CZ20)</f>
        <v>2419947.485144733</v>
      </c>
      <c r="DB159" s="24">
        <f ca="1">'Trial 2'!DB20</f>
        <v>201157.61709141231</v>
      </c>
      <c r="DC159" s="24">
        <f ca="1">'Trial 2'!DC20</f>
        <v>201079.16930520712</v>
      </c>
      <c r="DD159" s="24">
        <f ca="1">'Trial 2'!DD20</f>
        <v>201001.24062094302</v>
      </c>
      <c r="DE159" s="24">
        <f ca="1">'Trial 2'!DE20</f>
        <v>200923.54685295862</v>
      </c>
      <c r="DF159" s="24">
        <f ca="1">'Trial 2'!DF20</f>
        <v>200846.21348283478</v>
      </c>
      <c r="DG159" s="24">
        <f ca="1">'Trial 2'!DG20</f>
        <v>200768.85620383525</v>
      </c>
      <c r="DH159" s="24">
        <f ca="1">'Trial 2'!DH20</f>
        <v>200691.42496693775</v>
      </c>
      <c r="DI159" s="24">
        <f ca="1">'Trial 2'!DI20</f>
        <v>200614.1229193481</v>
      </c>
      <c r="DJ159" s="24">
        <f ca="1">'Trial 2'!DJ20</f>
        <v>200536.68161636093</v>
      </c>
      <c r="DK159" s="24">
        <f ca="1">'Trial 2'!DK20</f>
        <v>200459.40964548188</v>
      </c>
      <c r="DL159" s="24">
        <f ca="1">'Trial 2'!DL20</f>
        <v>200381.87738792921</v>
      </c>
      <c r="DM159" s="24">
        <f ca="1">'Trial 2'!DM20</f>
        <v>200303.59909407666</v>
      </c>
      <c r="DN159" s="25">
        <f ca="1">SUM('Trial 2'!DB20:DM20)</f>
        <v>2408763.7591873254</v>
      </c>
      <c r="DO159" s="24">
        <f ca="1">'Trial 2'!DO20</f>
        <v>200225.33067282519</v>
      </c>
      <c r="DP159" s="24">
        <f ca="1">'Trial 2'!DP20</f>
        <v>200146.32396772903</v>
      </c>
      <c r="DQ159" s="24">
        <f ca="1">'Trial 2'!DQ20</f>
        <v>200067.57028899618</v>
      </c>
      <c r="DR159" s="24">
        <f ca="1">'Trial 2'!DR20</f>
        <v>199988.28964649816</v>
      </c>
      <c r="DS159" s="24">
        <f ca="1">'Trial 2'!DS20</f>
        <v>199908.64073646127</v>
      </c>
      <c r="DT159" s="24">
        <f ca="1">'Trial 2'!DT20</f>
        <v>199828.76854818044</v>
      </c>
      <c r="DU159" s="24">
        <f ca="1">'Trial 2'!DU20</f>
        <v>199748.49836108298</v>
      </c>
      <c r="DV159" s="24">
        <f ca="1">'Trial 2'!DV20</f>
        <v>199668.37097441885</v>
      </c>
      <c r="DW159" s="24">
        <f ca="1">'Trial 2'!DW20</f>
        <v>199588.2161299272</v>
      </c>
      <c r="DX159" s="24">
        <f ca="1">'Trial 2'!DX20</f>
        <v>199508.02289037569</v>
      </c>
      <c r="DY159" s="24">
        <f ca="1">'Trial 2'!DY20</f>
        <v>199427.64511563233</v>
      </c>
      <c r="DZ159" s="24">
        <f ca="1">'Trial 2'!DZ20</f>
        <v>199346.59562121422</v>
      </c>
      <c r="EA159" s="25">
        <f ca="1">SUM('Trial 2'!DO20:DZ20)</f>
        <v>2397452.2729533417</v>
      </c>
      <c r="EB159" s="24">
        <f ca="1">'Trial 2'!EB20</f>
        <v>199265.35281550034</v>
      </c>
      <c r="EC159" s="24">
        <f ca="1">'Trial 2'!EC20</f>
        <v>199183.94869856953</v>
      </c>
      <c r="ED159" s="24">
        <f ca="1">'Trial 2'!ED20</f>
        <v>199102.57153141231</v>
      </c>
      <c r="EE159" s="24">
        <f ca="1">'Trial 2'!EE20</f>
        <v>199021.53976928434</v>
      </c>
      <c r="EF159" s="24">
        <f ca="1">'Trial 2'!EF20</f>
        <v>198940.76097176512</v>
      </c>
      <c r="EG159" s="24">
        <f ca="1">'Trial 2'!EG20</f>
        <v>198859.70192324792</v>
      </c>
      <c r="EH159" s="24">
        <f ca="1">'Trial 2'!EH20</f>
        <v>198778.52444861224</v>
      </c>
      <c r="EI159" s="24">
        <f ca="1">'Trial 2'!EI20</f>
        <v>198697.64234445142</v>
      </c>
      <c r="EJ159" s="24">
        <f ca="1">'Trial 2'!EJ20</f>
        <v>198616.54676902996</v>
      </c>
      <c r="EK159" s="24">
        <f ca="1">'Trial 2'!EK20</f>
        <v>198535.4142092719</v>
      </c>
      <c r="EL159" s="24">
        <f ca="1">'Trial 2'!EL20</f>
        <v>198454.69318606865</v>
      </c>
      <c r="EM159" s="24">
        <f ca="1">'Trial 2'!EM20</f>
        <v>198373.66514645191</v>
      </c>
      <c r="EN159" s="25">
        <f ca="1">SUM('Trial 2'!EB20:EM20)</f>
        <v>2385830.3618136654</v>
      </c>
    </row>
    <row r="160" spans="1:144" ht="12.75" customHeight="1" x14ac:dyDescent="0.2">
      <c r="A160" s="11" t="str">
        <f>Labels!B98</f>
        <v>Trial 03</v>
      </c>
      <c r="B160" s="24">
        <f>'Trial 3'!B20</f>
        <v>206222.01441622889</v>
      </c>
      <c r="C160" s="24">
        <f>'Trial 3'!C20</f>
        <v>206222.01441622889</v>
      </c>
      <c r="D160" s="24">
        <f>'Trial 3'!D20</f>
        <v>206222.01441622889</v>
      </c>
      <c r="E160" s="24">
        <f ca="1">'Trial 3'!E20</f>
        <v>206219.00705557314</v>
      </c>
      <c r="F160" s="24">
        <f ca="1">'Trial 3'!F20</f>
        <v>206213.9895676228</v>
      </c>
      <c r="G160" s="24">
        <f ca="1">'Trial 3'!G20</f>
        <v>206207.07042511614</v>
      </c>
      <c r="H160" s="24">
        <f ca="1">'Trial 3'!H20</f>
        <v>206197.70864916823</v>
      </c>
      <c r="I160" s="24">
        <f ca="1">'Trial 3'!I20</f>
        <v>206186.77424987566</v>
      </c>
      <c r="J160" s="24">
        <f ca="1">'Trial 3'!J20</f>
        <v>206173.11275428048</v>
      </c>
      <c r="K160" s="24">
        <f ca="1">'Trial 3'!K20</f>
        <v>206157.51657891748</v>
      </c>
      <c r="L160" s="24">
        <f ca="1">'Trial 3'!L20</f>
        <v>206140.2419690669</v>
      </c>
      <c r="M160" s="24">
        <f ca="1">'Trial 3'!M20</f>
        <v>206121.19816359668</v>
      </c>
      <c r="N160" s="25">
        <f ca="1">SUM('Trial 3'!B20:M20)</f>
        <v>2474282.6626619045</v>
      </c>
      <c r="O160" s="24">
        <f ca="1">'Trial 3'!O20</f>
        <v>206100.54041108294</v>
      </c>
      <c r="P160" s="24">
        <f ca="1">'Trial 3'!P20</f>
        <v>206077.88548915068</v>
      </c>
      <c r="Q160" s="24">
        <f ca="1">'Trial 3'!Q20</f>
        <v>206053.53736747583</v>
      </c>
      <c r="R160" s="24">
        <f ca="1">'Trial 3'!R20</f>
        <v>206027.92722706901</v>
      </c>
      <c r="S160" s="24">
        <f ca="1">'Trial 3'!S20</f>
        <v>206000.8957113607</v>
      </c>
      <c r="T160" s="24">
        <f ca="1">'Trial 3'!T20</f>
        <v>205972.0950564204</v>
      </c>
      <c r="U160" s="24">
        <f ca="1">'Trial 3'!U20</f>
        <v>205941.28279073353</v>
      </c>
      <c r="V160" s="24">
        <f ca="1">'Trial 3'!V20</f>
        <v>205909.28076944148</v>
      </c>
      <c r="W160" s="24">
        <f ca="1">'Trial 3'!W20</f>
        <v>205875.76508680327</v>
      </c>
      <c r="X160" s="24">
        <f ca="1">'Trial 3'!X20</f>
        <v>205840.45798560759</v>
      </c>
      <c r="Y160" s="24">
        <f ca="1">'Trial 3'!Y20</f>
        <v>205803.32148905072</v>
      </c>
      <c r="Z160" s="24">
        <f ca="1">'Trial 3'!Z20</f>
        <v>205765.59197556277</v>
      </c>
      <c r="AA160" s="25">
        <f ca="1">SUM('Trial 3'!O20:Z20)</f>
        <v>2471368.581359759</v>
      </c>
      <c r="AB160" s="24">
        <f ca="1">'Trial 3'!AB20</f>
        <v>205726.66687751748</v>
      </c>
      <c r="AC160" s="24">
        <f ca="1">'Trial 3'!AC20</f>
        <v>205686.19515263921</v>
      </c>
      <c r="AD160" s="24">
        <f ca="1">'Trial 3'!AD20</f>
        <v>205643.95078929359</v>
      </c>
      <c r="AE160" s="24">
        <f ca="1">'Trial 3'!AE20</f>
        <v>205600.65936075264</v>
      </c>
      <c r="AF160" s="24">
        <f ca="1">'Trial 3'!AF20</f>
        <v>205555.7977270938</v>
      </c>
      <c r="AG160" s="24">
        <f ca="1">'Trial 3'!AG20</f>
        <v>205509.39618154799</v>
      </c>
      <c r="AH160" s="24">
        <f ca="1">'Trial 3'!AH20</f>
        <v>205461.59181922834</v>
      </c>
      <c r="AI160" s="24">
        <f ca="1">'Trial 3'!AI20</f>
        <v>205412.9278383721</v>
      </c>
      <c r="AJ160" s="24">
        <f ca="1">'Trial 3'!AJ20</f>
        <v>205363.38554118547</v>
      </c>
      <c r="AK160" s="24">
        <f ca="1">'Trial 3'!AK20</f>
        <v>205312.75094019785</v>
      </c>
      <c r="AL160" s="24">
        <f ca="1">'Trial 3'!AL20</f>
        <v>205261.42652777303</v>
      </c>
      <c r="AM160" s="24">
        <f ca="1">'Trial 3'!AM20</f>
        <v>205209.18582767344</v>
      </c>
      <c r="AN160" s="25">
        <f ca="1">SUM('Trial 3'!AB20:AM20)</f>
        <v>2465743.9345832746</v>
      </c>
      <c r="AO160" s="24">
        <f ca="1">'Trial 3'!AO20</f>
        <v>205156.13024956032</v>
      </c>
      <c r="AP160" s="24">
        <f ca="1">'Trial 3'!AP20</f>
        <v>205102.73572173269</v>
      </c>
      <c r="AQ160" s="24">
        <f ca="1">'Trial 3'!AQ20</f>
        <v>205048.74572837536</v>
      </c>
      <c r="AR160" s="24">
        <f ca="1">'Trial 3'!AR20</f>
        <v>204993.97426008314</v>
      </c>
      <c r="AS160" s="24">
        <f ca="1">'Trial 3'!AS20</f>
        <v>204938.74856274595</v>
      </c>
      <c r="AT160" s="24">
        <f ca="1">'Trial 3'!AT20</f>
        <v>204883.21084392248</v>
      </c>
      <c r="AU160" s="24">
        <f ca="1">'Trial 3'!AU20</f>
        <v>204827.02889643493</v>
      </c>
      <c r="AV160" s="24">
        <f ca="1">'Trial 3'!AV20</f>
        <v>204770.20835924448</v>
      </c>
      <c r="AW160" s="24">
        <f ca="1">'Trial 3'!AW20</f>
        <v>204712.66987583469</v>
      </c>
      <c r="AX160" s="24">
        <f ca="1">'Trial 3'!AX20</f>
        <v>204654.17117161377</v>
      </c>
      <c r="AY160" s="24">
        <f ca="1">'Trial 3'!AY20</f>
        <v>204594.54591582456</v>
      </c>
      <c r="AZ160" s="24">
        <f ca="1">'Trial 3'!AZ20</f>
        <v>204534.04823203376</v>
      </c>
      <c r="BA160" s="25">
        <f ca="1">SUM('Trial 3'!AO20:AZ20)</f>
        <v>2458216.2178174062</v>
      </c>
      <c r="BB160" s="24">
        <f ca="1">'Trial 3'!BB20</f>
        <v>204472.8112901334</v>
      </c>
      <c r="BC160" s="24">
        <f ca="1">'Trial 3'!BC20</f>
        <v>204411.04271120834</v>
      </c>
      <c r="BD160" s="24">
        <f ca="1">'Trial 3'!BD20</f>
        <v>204348.62463612805</v>
      </c>
      <c r="BE160" s="24">
        <f ca="1">'Trial 3'!BE20</f>
        <v>204285.31494761133</v>
      </c>
      <c r="BF160" s="24">
        <f ca="1">'Trial 3'!BF20</f>
        <v>204221.47353275225</v>
      </c>
      <c r="BG160" s="24">
        <f ca="1">'Trial 3'!BG20</f>
        <v>204156.57997069613</v>
      </c>
      <c r="BH160" s="24">
        <f ca="1">'Trial 3'!BH20</f>
        <v>204091.33253146426</v>
      </c>
      <c r="BI160" s="24">
        <f ca="1">'Trial 3'!BI20</f>
        <v>204024.88115081613</v>
      </c>
      <c r="BJ160" s="24">
        <f ca="1">'Trial 3'!BJ20</f>
        <v>203957.72017309605</v>
      </c>
      <c r="BK160" s="24">
        <f ca="1">'Trial 3'!BK20</f>
        <v>203890.13169011605</v>
      </c>
      <c r="BL160" s="24">
        <f ca="1">'Trial 3'!BL20</f>
        <v>203821.64181938858</v>
      </c>
      <c r="BM160" s="24">
        <f ca="1">'Trial 3'!BM20</f>
        <v>203752.57446142196</v>
      </c>
      <c r="BN160" s="25">
        <f ca="1">SUM('Trial 3'!BB20:BM20)</f>
        <v>2449434.1289148326</v>
      </c>
      <c r="BO160" s="24">
        <f ca="1">'Trial 3'!BO20</f>
        <v>203683.24847311398</v>
      </c>
      <c r="BP160" s="24">
        <f ca="1">'Trial 3'!BP20</f>
        <v>203613.40891355547</v>
      </c>
      <c r="BQ160" s="24">
        <f ca="1">'Trial 3'!BQ20</f>
        <v>203542.68607464575</v>
      </c>
      <c r="BR160" s="24">
        <f ca="1">'Trial 3'!BR20</f>
        <v>203471.50803736804</v>
      </c>
      <c r="BS160" s="24">
        <f ca="1">'Trial 3'!BS20</f>
        <v>203399.38769602275</v>
      </c>
      <c r="BT160" s="24">
        <f ca="1">'Trial 3'!BT20</f>
        <v>203327.19047289144</v>
      </c>
      <c r="BU160" s="24">
        <f ca="1">'Trial 3'!BU20</f>
        <v>203254.57463648819</v>
      </c>
      <c r="BV160" s="24">
        <f ca="1">'Trial 3'!BV20</f>
        <v>203181.65924622767</v>
      </c>
      <c r="BW160" s="24">
        <f ca="1">'Trial 3'!BW20</f>
        <v>203108.14087733251</v>
      </c>
      <c r="BX160" s="24">
        <f ca="1">'Trial 3'!BX20</f>
        <v>203033.87176127578</v>
      </c>
      <c r="BY160" s="24">
        <f ca="1">'Trial 3'!BY20</f>
        <v>202959.34482034252</v>
      </c>
      <c r="BZ160" s="24">
        <f ca="1">'Trial 3'!BZ20</f>
        <v>202884.37045330112</v>
      </c>
      <c r="CA160" s="25">
        <f ca="1">SUM('Trial 3'!BO20:BZ20)</f>
        <v>2439459.3914625654</v>
      </c>
      <c r="CB160" s="24">
        <f ca="1">'Trial 3'!CB20</f>
        <v>202808.95360480997</v>
      </c>
      <c r="CC160" s="24">
        <f ca="1">'Trial 3'!CC20</f>
        <v>202733.23992129497</v>
      </c>
      <c r="CD160" s="24">
        <f ca="1">'Trial 3'!CD20</f>
        <v>202657.63677290955</v>
      </c>
      <c r="CE160" s="24">
        <f ca="1">'Trial 3'!CE20</f>
        <v>202581.67589092979</v>
      </c>
      <c r="CF160" s="24">
        <f ca="1">'Trial 3'!CF20</f>
        <v>202504.84495432136</v>
      </c>
      <c r="CG160" s="24">
        <f ca="1">'Trial 3'!CG20</f>
        <v>202428.12678720578</v>
      </c>
      <c r="CH160" s="24">
        <f ca="1">'Trial 3'!CH20</f>
        <v>202351.21835155308</v>
      </c>
      <c r="CI160" s="24">
        <f ca="1">'Trial 3'!CI20</f>
        <v>202274.15077911198</v>
      </c>
      <c r="CJ160" s="24">
        <f ca="1">'Trial 3'!CJ20</f>
        <v>202197.58883400509</v>
      </c>
      <c r="CK160" s="24">
        <f ca="1">'Trial 3'!CK20</f>
        <v>202120.73395978133</v>
      </c>
      <c r="CL160" s="24">
        <f ca="1">'Trial 3'!CL20</f>
        <v>202043.69099453033</v>
      </c>
      <c r="CM160" s="24">
        <f ca="1">'Trial 3'!CM20</f>
        <v>201966.50172400897</v>
      </c>
      <c r="CN160" s="25">
        <f ca="1">SUM('Trial 3'!CB20:CM20)</f>
        <v>2428668.3625744618</v>
      </c>
      <c r="CO160" s="24">
        <f ca="1">'Trial 3'!CO20</f>
        <v>201889.07031496428</v>
      </c>
      <c r="CP160" s="24">
        <f ca="1">'Trial 3'!CP20</f>
        <v>201811.4877655404</v>
      </c>
      <c r="CQ160" s="24">
        <f ca="1">'Trial 3'!CQ20</f>
        <v>201733.35857854123</v>
      </c>
      <c r="CR160" s="24">
        <f ca="1">'Trial 3'!CR20</f>
        <v>201655.53837635706</v>
      </c>
      <c r="CS160" s="24">
        <f ca="1">'Trial 3'!CS20</f>
        <v>201577.18277898373</v>
      </c>
      <c r="CT160" s="24">
        <f ca="1">'Trial 3'!CT20</f>
        <v>201498.74481810784</v>
      </c>
      <c r="CU160" s="24">
        <f ca="1">'Trial 3'!CU20</f>
        <v>201420.19239070555</v>
      </c>
      <c r="CV160" s="24">
        <f ca="1">'Trial 3'!CV20</f>
        <v>201341.66866800436</v>
      </c>
      <c r="CW160" s="24">
        <f ca="1">'Trial 3'!CW20</f>
        <v>201263.0610138037</v>
      </c>
      <c r="CX160" s="24">
        <f ca="1">'Trial 3'!CX20</f>
        <v>201184.06330480622</v>
      </c>
      <c r="CY160" s="24">
        <f ca="1">'Trial 3'!CY20</f>
        <v>201104.43925570426</v>
      </c>
      <c r="CZ160" s="24">
        <f ca="1">'Trial 3'!CZ20</f>
        <v>201024.50829351574</v>
      </c>
      <c r="DA160" s="25">
        <f ca="1">SUM('Trial 3'!CO20:CZ20)</f>
        <v>2417503.3155590338</v>
      </c>
      <c r="DB160" s="24">
        <f ca="1">'Trial 3'!DB20</f>
        <v>200944.77836273541</v>
      </c>
      <c r="DC160" s="24">
        <f ca="1">'Trial 3'!DC20</f>
        <v>200864.50015544205</v>
      </c>
      <c r="DD160" s="24">
        <f ca="1">'Trial 3'!DD20</f>
        <v>200784.5363742976</v>
      </c>
      <c r="DE160" s="24">
        <f ca="1">'Trial 3'!DE20</f>
        <v>200703.92598159204</v>
      </c>
      <c r="DF160" s="24">
        <f ca="1">'Trial 3'!DF20</f>
        <v>200622.84838432062</v>
      </c>
      <c r="DG160" s="24">
        <f ca="1">'Trial 3'!DG20</f>
        <v>200541.968597108</v>
      </c>
      <c r="DH160" s="24">
        <f ca="1">'Trial 3'!DH20</f>
        <v>200460.82707389866</v>
      </c>
      <c r="DI160" s="24">
        <f ca="1">'Trial 3'!DI20</f>
        <v>200379.30463405509</v>
      </c>
      <c r="DJ160" s="24">
        <f ca="1">'Trial 3'!DJ20</f>
        <v>200297.7071144653</v>
      </c>
      <c r="DK160" s="24">
        <f ca="1">'Trial 3'!DK20</f>
        <v>200216.12244729223</v>
      </c>
      <c r="DL160" s="24">
        <f ca="1">'Trial 3'!DL20</f>
        <v>200134.42787819169</v>
      </c>
      <c r="DM160" s="24">
        <f ca="1">'Trial 3'!DM20</f>
        <v>200052.78799376477</v>
      </c>
      <c r="DN160" s="25">
        <f ca="1">SUM('Trial 3'!DB20:DM20)</f>
        <v>2406003.734997164</v>
      </c>
      <c r="DO160" s="24">
        <f ca="1">'Trial 3'!DO20</f>
        <v>199971.07567532916</v>
      </c>
      <c r="DP160" s="24">
        <f ca="1">'Trial 3'!DP20</f>
        <v>199889.02430674501</v>
      </c>
      <c r="DQ160" s="24">
        <f ca="1">'Trial 3'!DQ20</f>
        <v>199806.85947629061</v>
      </c>
      <c r="DR160" s="24">
        <f ca="1">'Trial 3'!DR20</f>
        <v>199724.20844775994</v>
      </c>
      <c r="DS160" s="24">
        <f ca="1">'Trial 3'!DS20</f>
        <v>199642.06461309796</v>
      </c>
      <c r="DT160" s="24">
        <f ca="1">'Trial 3'!DT20</f>
        <v>199560.51248757238</v>
      </c>
      <c r="DU160" s="24">
        <f ca="1">'Trial 3'!DU20</f>
        <v>199478.93294551133</v>
      </c>
      <c r="DV160" s="24">
        <f ca="1">'Trial 3'!DV20</f>
        <v>199397.95134059203</v>
      </c>
      <c r="DW160" s="24">
        <f ca="1">'Trial 3'!DW20</f>
        <v>199316.6762711257</v>
      </c>
      <c r="DX160" s="24">
        <f ca="1">'Trial 3'!DX20</f>
        <v>199235.64000167322</v>
      </c>
      <c r="DY160" s="24">
        <f ca="1">'Trial 3'!DY20</f>
        <v>199154.60936662604</v>
      </c>
      <c r="DZ160" s="24">
        <f ca="1">'Trial 3'!DZ20</f>
        <v>199073.51293335346</v>
      </c>
      <c r="EA160" s="25">
        <f ca="1">SUM('Trial 3'!DO20:DZ20)</f>
        <v>2394251.0678656767</v>
      </c>
      <c r="EB160" s="24">
        <f ca="1">'Trial 3'!EB20</f>
        <v>198992.2632008669</v>
      </c>
      <c r="EC160" s="24">
        <f ca="1">'Trial 3'!EC20</f>
        <v>198911.15367459084</v>
      </c>
      <c r="ED160" s="24">
        <f ca="1">'Trial 3'!ED20</f>
        <v>198830.67584278388</v>
      </c>
      <c r="EE160" s="24">
        <f ca="1">'Trial 3'!EE20</f>
        <v>198750.27602893286</v>
      </c>
      <c r="EF160" s="24">
        <f ca="1">'Trial 3'!EF20</f>
        <v>198669.76353171095</v>
      </c>
      <c r="EG160" s="24">
        <f ca="1">'Trial 3'!EG20</f>
        <v>198588.81386997129</v>
      </c>
      <c r="EH160" s="24">
        <f ca="1">'Trial 3'!EH20</f>
        <v>198507.78876786566</v>
      </c>
      <c r="EI160" s="24">
        <f ca="1">'Trial 3'!EI20</f>
        <v>198426.94293263054</v>
      </c>
      <c r="EJ160" s="24">
        <f ca="1">'Trial 3'!EJ20</f>
        <v>198345.59029674207</v>
      </c>
      <c r="EK160" s="24">
        <f ca="1">'Trial 3'!EK20</f>
        <v>198263.79401235309</v>
      </c>
      <c r="EL160" s="24">
        <f ca="1">'Trial 3'!EL20</f>
        <v>198181.89589921417</v>
      </c>
      <c r="EM160" s="24">
        <f ca="1">'Trial 3'!EM20</f>
        <v>198099.99257552659</v>
      </c>
      <c r="EN160" s="25">
        <f ca="1">SUM('Trial 3'!EB20:EM20)</f>
        <v>2382568.9506331887</v>
      </c>
    </row>
    <row r="161" spans="1:144" ht="12.75" customHeight="1" x14ac:dyDescent="0.2">
      <c r="A161" s="11" t="str">
        <f>Labels!B99</f>
        <v>Trial 04</v>
      </c>
      <c r="B161" s="24">
        <f>'Trial 4'!B20</f>
        <v>206222.01441622889</v>
      </c>
      <c r="C161" s="24">
        <f>'Trial 4'!C20</f>
        <v>206222.01441622889</v>
      </c>
      <c r="D161" s="24">
        <f>'Trial 4'!D20</f>
        <v>206222.01441622889</v>
      </c>
      <c r="E161" s="24">
        <f ca="1">'Trial 4'!E20</f>
        <v>206219.52636879368</v>
      </c>
      <c r="F161" s="24">
        <f ca="1">'Trial 4'!F20</f>
        <v>206214.52495143682</v>
      </c>
      <c r="G161" s="24">
        <f ca="1">'Trial 4'!G20</f>
        <v>206207.29430406727</v>
      </c>
      <c r="H161" s="24">
        <f ca="1">'Trial 4'!H20</f>
        <v>206197.88210791512</v>
      </c>
      <c r="I161" s="24">
        <f ca="1">'Trial 4'!I20</f>
        <v>206186.75422648908</v>
      </c>
      <c r="J161" s="24">
        <f ca="1">'Trial 4'!J20</f>
        <v>206173.81094210033</v>
      </c>
      <c r="K161" s="24">
        <f ca="1">'Trial 4'!K20</f>
        <v>206158.83161730636</v>
      </c>
      <c r="L161" s="24">
        <f ca="1">'Trial 4'!L20</f>
        <v>206141.91341928137</v>
      </c>
      <c r="M161" s="24">
        <f ca="1">'Trial 4'!M20</f>
        <v>206122.92749726959</v>
      </c>
      <c r="N161" s="25">
        <f ca="1">SUM('Trial 4'!B20:M20)</f>
        <v>2474289.5086833462</v>
      </c>
      <c r="O161" s="24">
        <f ca="1">'Trial 4'!O20</f>
        <v>206102.41789462839</v>
      </c>
      <c r="P161" s="24">
        <f ca="1">'Trial 4'!P20</f>
        <v>206080.01450505821</v>
      </c>
      <c r="Q161" s="24">
        <f ca="1">'Trial 4'!Q20</f>
        <v>206055.65960913955</v>
      </c>
      <c r="R161" s="24">
        <f ca="1">'Trial 4'!R20</f>
        <v>206029.78097488006</v>
      </c>
      <c r="S161" s="24">
        <f ca="1">'Trial 4'!S20</f>
        <v>206002.04232887001</v>
      </c>
      <c r="T161" s="24">
        <f ca="1">'Trial 4'!T20</f>
        <v>205973.1256721823</v>
      </c>
      <c r="U161" s="24">
        <f ca="1">'Trial 4'!U20</f>
        <v>205942.27861960127</v>
      </c>
      <c r="V161" s="24">
        <f ca="1">'Trial 4'!V20</f>
        <v>205909.42146779469</v>
      </c>
      <c r="W161" s="24">
        <f ca="1">'Trial 4'!W20</f>
        <v>205875.05557275368</v>
      </c>
      <c r="X161" s="24">
        <f ca="1">'Trial 4'!X20</f>
        <v>205839.04284716034</v>
      </c>
      <c r="Y161" s="24">
        <f ca="1">'Trial 4'!Y20</f>
        <v>205801.27596470818</v>
      </c>
      <c r="Z161" s="24">
        <f ca="1">'Trial 4'!Z20</f>
        <v>205762.43511512657</v>
      </c>
      <c r="AA161" s="25">
        <f ca="1">SUM('Trial 4'!O20:Z20)</f>
        <v>2471372.5505719031</v>
      </c>
      <c r="AB161" s="24">
        <f ca="1">'Trial 4'!AB20</f>
        <v>205722.34393049518</v>
      </c>
      <c r="AC161" s="24">
        <f ca="1">'Trial 4'!AC20</f>
        <v>205681.10246998773</v>
      </c>
      <c r="AD161" s="24">
        <f ca="1">'Trial 4'!AD20</f>
        <v>205638.67858808741</v>
      </c>
      <c r="AE161" s="24">
        <f ca="1">'Trial 4'!AE20</f>
        <v>205595.11309695643</v>
      </c>
      <c r="AF161" s="24">
        <f ca="1">'Trial 4'!AF20</f>
        <v>205550.45865092208</v>
      </c>
      <c r="AG161" s="24">
        <f ca="1">'Trial 4'!AG20</f>
        <v>205504.25471821459</v>
      </c>
      <c r="AH161" s="24">
        <f ca="1">'Trial 4'!AH20</f>
        <v>205456.9272755429</v>
      </c>
      <c r="AI161" s="24">
        <f ca="1">'Trial 4'!AI20</f>
        <v>205408.71015867681</v>
      </c>
      <c r="AJ161" s="24">
        <f ca="1">'Trial 4'!AJ20</f>
        <v>205359.15366371418</v>
      </c>
      <c r="AK161" s="24">
        <f ca="1">'Trial 4'!AK20</f>
        <v>205309.27183065066</v>
      </c>
      <c r="AL161" s="24">
        <f ca="1">'Trial 4'!AL20</f>
        <v>205258.28747327902</v>
      </c>
      <c r="AM161" s="24">
        <f ca="1">'Trial 4'!AM20</f>
        <v>205205.90202395941</v>
      </c>
      <c r="AN161" s="25">
        <f ca="1">SUM('Trial 4'!AB20:AM20)</f>
        <v>2465690.2038804865</v>
      </c>
      <c r="AO161" s="24">
        <f ca="1">'Trial 4'!AO20</f>
        <v>205152.48545483593</v>
      </c>
      <c r="AP161" s="24">
        <f ca="1">'Trial 4'!AP20</f>
        <v>205098.30250074129</v>
      </c>
      <c r="AQ161" s="24">
        <f ca="1">'Trial 4'!AQ20</f>
        <v>205043.46167087206</v>
      </c>
      <c r="AR161" s="24">
        <f ca="1">'Trial 4'!AR20</f>
        <v>204987.48089983955</v>
      </c>
      <c r="AS161" s="24">
        <f ca="1">'Trial 4'!AS20</f>
        <v>204930.98808914213</v>
      </c>
      <c r="AT161" s="24">
        <f ca="1">'Trial 4'!AT20</f>
        <v>204873.76422467179</v>
      </c>
      <c r="AU161" s="24">
        <f ca="1">'Trial 4'!AU20</f>
        <v>204815.98706687707</v>
      </c>
      <c r="AV161" s="24">
        <f ca="1">'Trial 4'!AV20</f>
        <v>204757.55146923449</v>
      </c>
      <c r="AW161" s="24">
        <f ca="1">'Trial 4'!AW20</f>
        <v>204697.96964597775</v>
      </c>
      <c r="AX161" s="24">
        <f ca="1">'Trial 4'!AX20</f>
        <v>204637.52392726694</v>
      </c>
      <c r="AY161" s="24">
        <f ca="1">'Trial 4'!AY20</f>
        <v>204577.08045103823</v>
      </c>
      <c r="AZ161" s="24">
        <f ca="1">'Trial 4'!AZ20</f>
        <v>204515.91553027811</v>
      </c>
      <c r="BA161" s="25">
        <f ca="1">SUM('Trial 4'!AO20:AZ20)</f>
        <v>2458088.5109307757</v>
      </c>
      <c r="BB161" s="24">
        <f ca="1">'Trial 4'!BB20</f>
        <v>204454.30094149921</v>
      </c>
      <c r="BC161" s="24">
        <f ca="1">'Trial 4'!BC20</f>
        <v>204391.48455639739</v>
      </c>
      <c r="BD161" s="24">
        <f ca="1">'Trial 4'!BD20</f>
        <v>204328.68532637748</v>
      </c>
      <c r="BE161" s="24">
        <f ca="1">'Trial 4'!BE20</f>
        <v>204265.85189498155</v>
      </c>
      <c r="BF161" s="24">
        <f ca="1">'Trial 4'!BF20</f>
        <v>204202.06900123146</v>
      </c>
      <c r="BG161" s="24">
        <f ca="1">'Trial 4'!BG20</f>
        <v>204137.73962856247</v>
      </c>
      <c r="BH161" s="24">
        <f ca="1">'Trial 4'!BH20</f>
        <v>204072.71854467588</v>
      </c>
      <c r="BI161" s="24">
        <f ca="1">'Trial 4'!BI20</f>
        <v>204006.85423223977</v>
      </c>
      <c r="BJ161" s="24">
        <f ca="1">'Trial 4'!BJ20</f>
        <v>203940.65243442802</v>
      </c>
      <c r="BK161" s="24">
        <f ca="1">'Trial 4'!BK20</f>
        <v>203874.579129772</v>
      </c>
      <c r="BL161" s="24">
        <f ca="1">'Trial 4'!BL20</f>
        <v>203807.65688737723</v>
      </c>
      <c r="BM161" s="24">
        <f ca="1">'Trial 4'!BM20</f>
        <v>203740.46971694604</v>
      </c>
      <c r="BN161" s="25">
        <f ca="1">SUM('Trial 4'!BB20:BM20)</f>
        <v>2449223.0622944888</v>
      </c>
      <c r="BO161" s="24">
        <f ca="1">'Trial 4'!BO20</f>
        <v>203672.91132661162</v>
      </c>
      <c r="BP161" s="24">
        <f ca="1">'Trial 4'!BP20</f>
        <v>203604.73501158363</v>
      </c>
      <c r="BQ161" s="24">
        <f ca="1">'Trial 4'!BQ20</f>
        <v>203536.10832528744</v>
      </c>
      <c r="BR161" s="24">
        <f ca="1">'Trial 4'!BR20</f>
        <v>203467.66935672963</v>
      </c>
      <c r="BS161" s="24">
        <f ca="1">'Trial 4'!BS20</f>
        <v>203398.66982160349</v>
      </c>
      <c r="BT161" s="24">
        <f ca="1">'Trial 4'!BT20</f>
        <v>203329.29598726146</v>
      </c>
      <c r="BU161" s="24">
        <f ca="1">'Trial 4'!BU20</f>
        <v>203259.45269728664</v>
      </c>
      <c r="BV161" s="24">
        <f ca="1">'Trial 4'!BV20</f>
        <v>203189.25317687329</v>
      </c>
      <c r="BW161" s="24">
        <f ca="1">'Trial 4'!BW20</f>
        <v>203119.09443720678</v>
      </c>
      <c r="BX161" s="24">
        <f ca="1">'Trial 4'!BX20</f>
        <v>203048.71405051404</v>
      </c>
      <c r="BY161" s="24">
        <f ca="1">'Trial 4'!BY20</f>
        <v>202978.33232216883</v>
      </c>
      <c r="BZ161" s="24">
        <f ca="1">'Trial 4'!BZ20</f>
        <v>202907.57830951529</v>
      </c>
      <c r="CA161" s="25">
        <f ca="1">SUM('Trial 4'!BO20:BZ20)</f>
        <v>2439511.8148226421</v>
      </c>
      <c r="CB161" s="24">
        <f ca="1">'Trial 4'!CB20</f>
        <v>202836.40304958305</v>
      </c>
      <c r="CC161" s="24">
        <f ca="1">'Trial 4'!CC20</f>
        <v>202764.46900988222</v>
      </c>
      <c r="CD161" s="24">
        <f ca="1">'Trial 4'!CD20</f>
        <v>202692.63203053802</v>
      </c>
      <c r="CE161" s="24">
        <f ca="1">'Trial 4'!CE20</f>
        <v>202620.31839540906</v>
      </c>
      <c r="CF161" s="24">
        <f ca="1">'Trial 4'!CF20</f>
        <v>202547.76665085179</v>
      </c>
      <c r="CG161" s="24">
        <f ca="1">'Trial 4'!CG20</f>
        <v>202474.82115084372</v>
      </c>
      <c r="CH161" s="24">
        <f ca="1">'Trial 4'!CH20</f>
        <v>202401.85810846998</v>
      </c>
      <c r="CI161" s="24">
        <f ca="1">'Trial 4'!CI20</f>
        <v>202328.4319770039</v>
      </c>
      <c r="CJ161" s="24">
        <f ca="1">'Trial 4'!CJ20</f>
        <v>202254.92066131427</v>
      </c>
      <c r="CK161" s="24">
        <f ca="1">'Trial 4'!CK20</f>
        <v>202181.17626975171</v>
      </c>
      <c r="CL161" s="24">
        <f ca="1">'Trial 4'!CL20</f>
        <v>202107.3788562502</v>
      </c>
      <c r="CM161" s="24">
        <f ca="1">'Trial 4'!CM20</f>
        <v>202033.06132911434</v>
      </c>
      <c r="CN161" s="25">
        <f ca="1">SUM('Trial 4'!CB20:CM20)</f>
        <v>2429243.2374890121</v>
      </c>
      <c r="CO161" s="24">
        <f ca="1">'Trial 4'!CO20</f>
        <v>201958.38907582135</v>
      </c>
      <c r="CP161" s="24">
        <f ca="1">'Trial 4'!CP20</f>
        <v>201883.69477150057</v>
      </c>
      <c r="CQ161" s="24">
        <f ca="1">'Trial 4'!CQ20</f>
        <v>201808.33371286292</v>
      </c>
      <c r="CR161" s="24">
        <f ca="1">'Trial 4'!CR20</f>
        <v>201733.01938943483</v>
      </c>
      <c r="CS161" s="24">
        <f ca="1">'Trial 4'!CS20</f>
        <v>201657.97480482658</v>
      </c>
      <c r="CT161" s="24">
        <f ca="1">'Trial 4'!CT20</f>
        <v>201582.77029752856</v>
      </c>
      <c r="CU161" s="24">
        <f ca="1">'Trial 4'!CU20</f>
        <v>201507.61511764719</v>
      </c>
      <c r="CV161" s="24">
        <f ca="1">'Trial 4'!CV20</f>
        <v>201432.55503894688</v>
      </c>
      <c r="CW161" s="24">
        <f ca="1">'Trial 4'!CW20</f>
        <v>201356.59026986465</v>
      </c>
      <c r="CX161" s="24">
        <f ca="1">'Trial 4'!CX20</f>
        <v>201280.04316934917</v>
      </c>
      <c r="CY161" s="24">
        <f ca="1">'Trial 4'!CY20</f>
        <v>201202.80577574321</v>
      </c>
      <c r="CZ161" s="24">
        <f ca="1">'Trial 4'!CZ20</f>
        <v>201125.07373464361</v>
      </c>
      <c r="DA161" s="25">
        <f ca="1">SUM('Trial 4'!CO20:CZ20)</f>
        <v>2418528.8651581695</v>
      </c>
      <c r="DB161" s="24">
        <f ca="1">'Trial 4'!DB20</f>
        <v>201046.87325744444</v>
      </c>
      <c r="DC161" s="24">
        <f ca="1">'Trial 4'!DC20</f>
        <v>200969.00495244187</v>
      </c>
      <c r="DD161" s="24">
        <f ca="1">'Trial 4'!DD20</f>
        <v>200890.84968956703</v>
      </c>
      <c r="DE161" s="24">
        <f ca="1">'Trial 4'!DE20</f>
        <v>200812.61366847149</v>
      </c>
      <c r="DF161" s="24">
        <f ca="1">'Trial 4'!DF20</f>
        <v>200734.5808167475</v>
      </c>
      <c r="DG161" s="24">
        <f ca="1">'Trial 4'!DG20</f>
        <v>200655.84702179965</v>
      </c>
      <c r="DH161" s="24">
        <f ca="1">'Trial 4'!DH20</f>
        <v>200577.21187054378</v>
      </c>
      <c r="DI161" s="24">
        <f ca="1">'Trial 4'!DI20</f>
        <v>200498.2914080132</v>
      </c>
      <c r="DJ161" s="24">
        <f ca="1">'Trial 4'!DJ20</f>
        <v>200418.7139028832</v>
      </c>
      <c r="DK161" s="24">
        <f ca="1">'Trial 4'!DK20</f>
        <v>200338.56341242421</v>
      </c>
      <c r="DL161" s="24">
        <f ca="1">'Trial 4'!DL20</f>
        <v>200258.93697840604</v>
      </c>
      <c r="DM161" s="24">
        <f ca="1">'Trial 4'!DM20</f>
        <v>200179.72218526763</v>
      </c>
      <c r="DN161" s="25">
        <f ca="1">SUM('Trial 4'!DB20:DM20)</f>
        <v>2407381.2091640099</v>
      </c>
      <c r="DO161" s="24">
        <f ca="1">'Trial 4'!DO20</f>
        <v>200100.45118700308</v>
      </c>
      <c r="DP161" s="24">
        <f ca="1">'Trial 4'!DP20</f>
        <v>200021.45740606054</v>
      </c>
      <c r="DQ161" s="24">
        <f ca="1">'Trial 4'!DQ20</f>
        <v>199943.03281574408</v>
      </c>
      <c r="DR161" s="24">
        <f ca="1">'Trial 4'!DR20</f>
        <v>199864.2368274389</v>
      </c>
      <c r="DS161" s="24">
        <f ca="1">'Trial 4'!DS20</f>
        <v>199785.12471369162</v>
      </c>
      <c r="DT161" s="24">
        <f ca="1">'Trial 4'!DT20</f>
        <v>199705.74210116803</v>
      </c>
      <c r="DU161" s="24">
        <f ca="1">'Trial 4'!DU20</f>
        <v>199625.87006742347</v>
      </c>
      <c r="DV161" s="24">
        <f ca="1">'Trial 4'!DV20</f>
        <v>199545.72975248974</v>
      </c>
      <c r="DW161" s="24">
        <f ca="1">'Trial 4'!DW20</f>
        <v>199465.43944007493</v>
      </c>
      <c r="DX161" s="24">
        <f ca="1">'Trial 4'!DX20</f>
        <v>199385.09619814574</v>
      </c>
      <c r="DY161" s="24">
        <f ca="1">'Trial 4'!DY20</f>
        <v>199304.8350669631</v>
      </c>
      <c r="DZ161" s="24">
        <f ca="1">'Trial 4'!DZ20</f>
        <v>199224.42073703944</v>
      </c>
      <c r="EA161" s="25">
        <f ca="1">SUM('Trial 4'!DO20:DZ20)</f>
        <v>2395971.4363132427</v>
      </c>
      <c r="EB161" s="24">
        <f ca="1">'Trial 4'!EB20</f>
        <v>199144.15371586333</v>
      </c>
      <c r="EC161" s="24">
        <f ca="1">'Trial 4'!EC20</f>
        <v>199063.91684361582</v>
      </c>
      <c r="ED161" s="24">
        <f ca="1">'Trial 4'!ED20</f>
        <v>198983.46793340272</v>
      </c>
      <c r="EE161" s="24">
        <f ca="1">'Trial 4'!EE20</f>
        <v>198903.28213498529</v>
      </c>
      <c r="EF161" s="24">
        <f ca="1">'Trial 4'!EF20</f>
        <v>198823.56937679581</v>
      </c>
      <c r="EG161" s="24">
        <f ca="1">'Trial 4'!EG20</f>
        <v>198743.88215822497</v>
      </c>
      <c r="EH161" s="24">
        <f ca="1">'Trial 4'!EH20</f>
        <v>198664.60700042278</v>
      </c>
      <c r="EI161" s="24">
        <f ca="1">'Trial 4'!EI20</f>
        <v>198585.27611576056</v>
      </c>
      <c r="EJ161" s="24">
        <f ca="1">'Trial 4'!EJ20</f>
        <v>198506.23888012461</v>
      </c>
      <c r="EK161" s="24">
        <f ca="1">'Trial 4'!EK20</f>
        <v>198426.6963889458</v>
      </c>
      <c r="EL161" s="24">
        <f ca="1">'Trial 4'!EL20</f>
        <v>198347.53608748343</v>
      </c>
      <c r="EM161" s="24">
        <f ca="1">'Trial 4'!EM20</f>
        <v>198268.0982101273</v>
      </c>
      <c r="EN161" s="25">
        <f ca="1">SUM('Trial 4'!EB20:EM20)</f>
        <v>2384460.7248457526</v>
      </c>
    </row>
    <row r="162" spans="1:144" ht="12.75" customHeight="1" x14ac:dyDescent="0.2">
      <c r="A162" s="11" t="str">
        <f>Labels!B100</f>
        <v>Trial 05</v>
      </c>
      <c r="B162" s="24">
        <f>'Trial 5'!B20</f>
        <v>206222.01441622889</v>
      </c>
      <c r="C162" s="24">
        <f>'Trial 5'!C20</f>
        <v>206222.01441622889</v>
      </c>
      <c r="D162" s="24">
        <f>'Trial 5'!D20</f>
        <v>206222.01441622889</v>
      </c>
      <c r="E162" s="24">
        <f ca="1">'Trial 5'!E20</f>
        <v>206219.27555962783</v>
      </c>
      <c r="F162" s="24">
        <f ca="1">'Trial 5'!F20</f>
        <v>206214.07679493717</v>
      </c>
      <c r="G162" s="24">
        <f ca="1">'Trial 5'!G20</f>
        <v>206206.35538394903</v>
      </c>
      <c r="H162" s="24">
        <f ca="1">'Trial 5'!H20</f>
        <v>206195.85551403518</v>
      </c>
      <c r="I162" s="24">
        <f ca="1">'Trial 5'!I20</f>
        <v>206183.37470798977</v>
      </c>
      <c r="J162" s="24">
        <f ca="1">'Trial 5'!J20</f>
        <v>206168.3287944335</v>
      </c>
      <c r="K162" s="24">
        <f ca="1">'Trial 5'!K20</f>
        <v>206150.89788404104</v>
      </c>
      <c r="L162" s="24">
        <f ca="1">'Trial 5'!L20</f>
        <v>206132.10774438168</v>
      </c>
      <c r="M162" s="24">
        <f ca="1">'Trial 5'!M20</f>
        <v>206111.47996728122</v>
      </c>
      <c r="N162" s="25">
        <f ca="1">SUM('Trial 5'!B20:M20)</f>
        <v>2474247.7955993633</v>
      </c>
      <c r="O162" s="24">
        <f ca="1">'Trial 5'!O20</f>
        <v>206089.38759605004</v>
      </c>
      <c r="P162" s="24">
        <f ca="1">'Trial 5'!P20</f>
        <v>206065.80335720058</v>
      </c>
      <c r="Q162" s="24">
        <f ca="1">'Trial 5'!Q20</f>
        <v>206040.72950924351</v>
      </c>
      <c r="R162" s="24">
        <f ca="1">'Trial 5'!R20</f>
        <v>206014.2513031472</v>
      </c>
      <c r="S162" s="24">
        <f ca="1">'Trial 5'!S20</f>
        <v>205985.72245379465</v>
      </c>
      <c r="T162" s="24">
        <f ca="1">'Trial 5'!T20</f>
        <v>205954.95595814727</v>
      </c>
      <c r="U162" s="24">
        <f ca="1">'Trial 5'!U20</f>
        <v>205922.80852354851</v>
      </c>
      <c r="V162" s="24">
        <f ca="1">'Trial 5'!V20</f>
        <v>205889.00197737777</v>
      </c>
      <c r="W162" s="24">
        <f ca="1">'Trial 5'!W20</f>
        <v>205853.74977262624</v>
      </c>
      <c r="X162" s="24">
        <f ca="1">'Trial 5'!X20</f>
        <v>205817.68403632913</v>
      </c>
      <c r="Y162" s="24">
        <f ca="1">'Trial 5'!Y20</f>
        <v>205780.30132408065</v>
      </c>
      <c r="Z162" s="24">
        <f ca="1">'Trial 5'!Z20</f>
        <v>205741.55424740448</v>
      </c>
      <c r="AA162" s="25">
        <f ca="1">SUM('Trial 5'!O20:Z20)</f>
        <v>2471155.9500589501</v>
      </c>
      <c r="AB162" s="24">
        <f ca="1">'Trial 5'!AB20</f>
        <v>205701.19453385504</v>
      </c>
      <c r="AC162" s="24">
        <f ca="1">'Trial 5'!AC20</f>
        <v>205659.55620004775</v>
      </c>
      <c r="AD162" s="24">
        <f ca="1">'Trial 5'!AD20</f>
        <v>205616.69436528088</v>
      </c>
      <c r="AE162" s="24">
        <f ca="1">'Trial 5'!AE20</f>
        <v>205572.37977106354</v>
      </c>
      <c r="AF162" s="24">
        <f ca="1">'Trial 5'!AF20</f>
        <v>205526.58703274338</v>
      </c>
      <c r="AG162" s="24">
        <f ca="1">'Trial 5'!AG20</f>
        <v>205479.71597949904</v>
      </c>
      <c r="AH162" s="24">
        <f ca="1">'Trial 5'!AH20</f>
        <v>205431.23364989311</v>
      </c>
      <c r="AI162" s="24">
        <f ca="1">'Trial 5'!AI20</f>
        <v>205381.82028283316</v>
      </c>
      <c r="AJ162" s="24">
        <f ca="1">'Trial 5'!AJ20</f>
        <v>205331.66755358261</v>
      </c>
      <c r="AK162" s="24">
        <f ca="1">'Trial 5'!AK20</f>
        <v>205280.75165032622</v>
      </c>
      <c r="AL162" s="24">
        <f ca="1">'Trial 5'!AL20</f>
        <v>205229.15793079147</v>
      </c>
      <c r="AM162" s="24">
        <f ca="1">'Trial 5'!AM20</f>
        <v>205175.95597289692</v>
      </c>
      <c r="AN162" s="25">
        <f ca="1">SUM('Trial 5'!AB20:AM20)</f>
        <v>2465386.7149228132</v>
      </c>
      <c r="AO162" s="24">
        <f ca="1">'Trial 5'!AO20</f>
        <v>205121.47615559437</v>
      </c>
      <c r="AP162" s="24">
        <f ca="1">'Trial 5'!AP20</f>
        <v>205066.14981231422</v>
      </c>
      <c r="AQ162" s="24">
        <f ca="1">'Trial 5'!AQ20</f>
        <v>205010.03075181704</v>
      </c>
      <c r="AR162" s="24">
        <f ca="1">'Trial 5'!AR20</f>
        <v>204953.25174938503</v>
      </c>
      <c r="AS162" s="24">
        <f ca="1">'Trial 5'!AS20</f>
        <v>204896.12505761764</v>
      </c>
      <c r="AT162" s="24">
        <f ca="1">'Trial 5'!AT20</f>
        <v>204838.42742526755</v>
      </c>
      <c r="AU162" s="24">
        <f ca="1">'Trial 5'!AU20</f>
        <v>204779.71503892689</v>
      </c>
      <c r="AV162" s="24">
        <f ca="1">'Trial 5'!AV20</f>
        <v>204720.55638443306</v>
      </c>
      <c r="AW162" s="24">
        <f ca="1">'Trial 5'!AW20</f>
        <v>204660.94567108239</v>
      </c>
      <c r="AX162" s="24">
        <f ca="1">'Trial 5'!AX20</f>
        <v>204600.99254085787</v>
      </c>
      <c r="AY162" s="24">
        <f ca="1">'Trial 5'!AY20</f>
        <v>204540.67953535926</v>
      </c>
      <c r="AZ162" s="24">
        <f ca="1">'Trial 5'!AZ20</f>
        <v>204479.97821823752</v>
      </c>
      <c r="BA162" s="25">
        <f ca="1">SUM('Trial 5'!AO20:AZ20)</f>
        <v>2457668.3283408927</v>
      </c>
      <c r="BB162" s="24">
        <f ca="1">'Trial 5'!BB20</f>
        <v>204418.81885415726</v>
      </c>
      <c r="BC162" s="24">
        <f ca="1">'Trial 5'!BC20</f>
        <v>204357.7049181195</v>
      </c>
      <c r="BD162" s="24">
        <f ca="1">'Trial 5'!BD20</f>
        <v>204295.27700877015</v>
      </c>
      <c r="BE162" s="24">
        <f ca="1">'Trial 5'!BE20</f>
        <v>204232.68467436239</v>
      </c>
      <c r="BF162" s="24">
        <f ca="1">'Trial 5'!BF20</f>
        <v>204169.43193471301</v>
      </c>
      <c r="BG162" s="24">
        <f ca="1">'Trial 5'!BG20</f>
        <v>204105.40283773441</v>
      </c>
      <c r="BH162" s="24">
        <f ca="1">'Trial 5'!BH20</f>
        <v>204040.17967915293</v>
      </c>
      <c r="BI162" s="24">
        <f ca="1">'Trial 5'!BI20</f>
        <v>203974.43907850786</v>
      </c>
      <c r="BJ162" s="24">
        <f ca="1">'Trial 5'!BJ20</f>
        <v>203908.41859535186</v>
      </c>
      <c r="BK162" s="24">
        <f ca="1">'Trial 5'!BK20</f>
        <v>203841.83739188782</v>
      </c>
      <c r="BL162" s="24">
        <f ca="1">'Trial 5'!BL20</f>
        <v>203774.46451516313</v>
      </c>
      <c r="BM162" s="24">
        <f ca="1">'Trial 5'!BM20</f>
        <v>203707.35858812268</v>
      </c>
      <c r="BN162" s="25">
        <f ca="1">SUM('Trial 5'!BB20:BM20)</f>
        <v>2448826.0180760431</v>
      </c>
      <c r="BO162" s="24">
        <f ca="1">'Trial 5'!BO20</f>
        <v>203639.94673839805</v>
      </c>
      <c r="BP162" s="24">
        <f ca="1">'Trial 5'!BP20</f>
        <v>203572.13681654423</v>
      </c>
      <c r="BQ162" s="24">
        <f ca="1">'Trial 5'!BQ20</f>
        <v>203504.18767398992</v>
      </c>
      <c r="BR162" s="24">
        <f ca="1">'Trial 5'!BR20</f>
        <v>203435.72568966288</v>
      </c>
      <c r="BS162" s="24">
        <f ca="1">'Trial 5'!BS20</f>
        <v>203367.13691422108</v>
      </c>
      <c r="BT162" s="24">
        <f ca="1">'Trial 5'!BT20</f>
        <v>203297.95398399947</v>
      </c>
      <c r="BU162" s="24">
        <f ca="1">'Trial 5'!BU20</f>
        <v>203228.43594371298</v>
      </c>
      <c r="BV162" s="24">
        <f ca="1">'Trial 5'!BV20</f>
        <v>203157.93277168437</v>
      </c>
      <c r="BW162" s="24">
        <f ca="1">'Trial 5'!BW20</f>
        <v>203086.81691568275</v>
      </c>
      <c r="BX162" s="24">
        <f ca="1">'Trial 5'!BX20</f>
        <v>203014.90238483131</v>
      </c>
      <c r="BY162" s="24">
        <f ca="1">'Trial 5'!BY20</f>
        <v>202942.18420386757</v>
      </c>
      <c r="BZ162" s="24">
        <f ca="1">'Trial 5'!BZ20</f>
        <v>202869.30020975487</v>
      </c>
      <c r="CA162" s="25">
        <f ca="1">SUM('Trial 5'!BO20:BZ20)</f>
        <v>2439116.6602463499</v>
      </c>
      <c r="CB162" s="24">
        <f ca="1">'Trial 5'!CB20</f>
        <v>202795.88694124526</v>
      </c>
      <c r="CC162" s="24">
        <f ca="1">'Trial 5'!CC20</f>
        <v>202722.24129180869</v>
      </c>
      <c r="CD162" s="24">
        <f ca="1">'Trial 5'!CD20</f>
        <v>202648.25373299568</v>
      </c>
      <c r="CE162" s="24">
        <f ca="1">'Trial 5'!CE20</f>
        <v>202574.13060668754</v>
      </c>
      <c r="CF162" s="24">
        <f ca="1">'Trial 5'!CF20</f>
        <v>202499.82425822734</v>
      </c>
      <c r="CG162" s="24">
        <f ca="1">'Trial 5'!CG20</f>
        <v>202425.23254952827</v>
      </c>
      <c r="CH162" s="24">
        <f ca="1">'Trial 5'!CH20</f>
        <v>202350.19059479909</v>
      </c>
      <c r="CI162" s="24">
        <f ca="1">'Trial 5'!CI20</f>
        <v>202274.76744135257</v>
      </c>
      <c r="CJ162" s="24">
        <f ca="1">'Trial 5'!CJ20</f>
        <v>202199.16068575357</v>
      </c>
      <c r="CK162" s="24">
        <f ca="1">'Trial 5'!CK20</f>
        <v>202123.63922589089</v>
      </c>
      <c r="CL162" s="24">
        <f ca="1">'Trial 5'!CL20</f>
        <v>202047.89343189829</v>
      </c>
      <c r="CM162" s="24">
        <f ca="1">'Trial 5'!CM20</f>
        <v>201972.49655144403</v>
      </c>
      <c r="CN162" s="25">
        <f ca="1">SUM('Trial 5'!CB20:CM20)</f>
        <v>2428633.717311631</v>
      </c>
      <c r="CO162" s="24">
        <f ca="1">'Trial 5'!CO20</f>
        <v>201896.72392308316</v>
      </c>
      <c r="CP162" s="24">
        <f ca="1">'Trial 5'!CP20</f>
        <v>201820.0703116229</v>
      </c>
      <c r="CQ162" s="24">
        <f ca="1">'Trial 5'!CQ20</f>
        <v>201743.53504953545</v>
      </c>
      <c r="CR162" s="24">
        <f ca="1">'Trial 5'!CR20</f>
        <v>201666.75827391454</v>
      </c>
      <c r="CS162" s="24">
        <f ca="1">'Trial 5'!CS20</f>
        <v>201589.44985435813</v>
      </c>
      <c r="CT162" s="24">
        <f ca="1">'Trial 5'!CT20</f>
        <v>201512.16745292116</v>
      </c>
      <c r="CU162" s="24">
        <f ca="1">'Trial 5'!CU20</f>
        <v>201434.78429051547</v>
      </c>
      <c r="CV162" s="24">
        <f ca="1">'Trial 5'!CV20</f>
        <v>201357.03950582966</v>
      </c>
      <c r="CW162" s="24">
        <f ca="1">'Trial 5'!CW20</f>
        <v>201279.36281092314</v>
      </c>
      <c r="CX162" s="24">
        <f ca="1">'Trial 5'!CX20</f>
        <v>201201.34470181874</v>
      </c>
      <c r="CY162" s="24">
        <f ca="1">'Trial 5'!CY20</f>
        <v>201123.46915322912</v>
      </c>
      <c r="CZ162" s="24">
        <f ca="1">'Trial 5'!CZ20</f>
        <v>201046.00972627732</v>
      </c>
      <c r="DA162" s="25">
        <f ca="1">SUM('Trial 5'!CO20:CZ20)</f>
        <v>2417670.7150540287</v>
      </c>
      <c r="DB162" s="24">
        <f ca="1">'Trial 5'!DB20</f>
        <v>200968.78328207359</v>
      </c>
      <c r="DC162" s="24">
        <f ca="1">'Trial 5'!DC20</f>
        <v>200891.94096847376</v>
      </c>
      <c r="DD162" s="24">
        <f ca="1">'Trial 5'!DD20</f>
        <v>200815.09522900265</v>
      </c>
      <c r="DE162" s="24">
        <f ca="1">'Trial 5'!DE20</f>
        <v>200738.12342474121</v>
      </c>
      <c r="DF162" s="24">
        <f ca="1">'Trial 5'!DF20</f>
        <v>200660.99962892794</v>
      </c>
      <c r="DG162" s="24">
        <f ca="1">'Trial 5'!DG20</f>
        <v>200583.49327304715</v>
      </c>
      <c r="DH162" s="24">
        <f ca="1">'Trial 5'!DH20</f>
        <v>200505.92255817071</v>
      </c>
      <c r="DI162" s="24">
        <f ca="1">'Trial 5'!DI20</f>
        <v>200428.31168775205</v>
      </c>
      <c r="DJ162" s="24">
        <f ca="1">'Trial 5'!DJ20</f>
        <v>200349.88342490673</v>
      </c>
      <c r="DK162" s="24">
        <f ca="1">'Trial 5'!DK20</f>
        <v>200271.41433930292</v>
      </c>
      <c r="DL162" s="24">
        <f ca="1">'Trial 5'!DL20</f>
        <v>200193.13027539666</v>
      </c>
      <c r="DM162" s="24">
        <f ca="1">'Trial 5'!DM20</f>
        <v>200115.05334834266</v>
      </c>
      <c r="DN162" s="25">
        <f ca="1">SUM('Trial 5'!DB20:DM20)</f>
        <v>2406522.151440138</v>
      </c>
      <c r="DO162" s="24">
        <f ca="1">'Trial 5'!DO20</f>
        <v>200037.1090435244</v>
      </c>
      <c r="DP162" s="24">
        <f ca="1">'Trial 5'!DP20</f>
        <v>199959.37128936977</v>
      </c>
      <c r="DQ162" s="24">
        <f ca="1">'Trial 5'!DQ20</f>
        <v>199881.27476908721</v>
      </c>
      <c r="DR162" s="24">
        <f ca="1">'Trial 5'!DR20</f>
        <v>199803.06071635734</v>
      </c>
      <c r="DS162" s="24">
        <f ca="1">'Trial 5'!DS20</f>
        <v>199724.9789477817</v>
      </c>
      <c r="DT162" s="24">
        <f ca="1">'Trial 5'!DT20</f>
        <v>199646.68776539512</v>
      </c>
      <c r="DU162" s="24">
        <f ca="1">'Trial 5'!DU20</f>
        <v>199568.16872486685</v>
      </c>
      <c r="DV162" s="24">
        <f ca="1">'Trial 5'!DV20</f>
        <v>199489.10411146726</v>
      </c>
      <c r="DW162" s="24">
        <f ca="1">'Trial 5'!DW20</f>
        <v>199409.77337696755</v>
      </c>
      <c r="DX162" s="24">
        <f ca="1">'Trial 5'!DX20</f>
        <v>199330.30703572548</v>
      </c>
      <c r="DY162" s="24">
        <f ca="1">'Trial 5'!DY20</f>
        <v>199251.46599497032</v>
      </c>
      <c r="DZ162" s="24">
        <f ca="1">'Trial 5'!DZ20</f>
        <v>199172.67080442363</v>
      </c>
      <c r="EA162" s="25">
        <f ca="1">SUM('Trial 5'!DO20:DZ20)</f>
        <v>2395273.9725799365</v>
      </c>
      <c r="EB162" s="24">
        <f ca="1">'Trial 5'!EB20</f>
        <v>199093.36879600966</v>
      </c>
      <c r="EC162" s="24">
        <f ca="1">'Trial 5'!EC20</f>
        <v>199013.39023088201</v>
      </c>
      <c r="ED162" s="24">
        <f ca="1">'Trial 5'!ED20</f>
        <v>198933.09575994962</v>
      </c>
      <c r="EE162" s="24">
        <f ca="1">'Trial 5'!EE20</f>
        <v>198852.71977709231</v>
      </c>
      <c r="EF162" s="24">
        <f ca="1">'Trial 5'!EF20</f>
        <v>198772.09888024061</v>
      </c>
      <c r="EG162" s="24">
        <f ca="1">'Trial 5'!EG20</f>
        <v>198691.52006121259</v>
      </c>
      <c r="EH162" s="24">
        <f ca="1">'Trial 5'!EH20</f>
        <v>198611.42957524242</v>
      </c>
      <c r="EI162" s="24">
        <f ca="1">'Trial 5'!EI20</f>
        <v>198531.37658518765</v>
      </c>
      <c r="EJ162" s="24">
        <f ca="1">'Trial 5'!EJ20</f>
        <v>198451.24943444144</v>
      </c>
      <c r="EK162" s="24">
        <f ca="1">'Trial 5'!EK20</f>
        <v>198370.48312320418</v>
      </c>
      <c r="EL162" s="24">
        <f ca="1">'Trial 5'!EL20</f>
        <v>198289.80762763068</v>
      </c>
      <c r="EM162" s="24">
        <f ca="1">'Trial 5'!EM20</f>
        <v>198209.37825643001</v>
      </c>
      <c r="EN162" s="25">
        <f ca="1">SUM('Trial 5'!EB20:EM20)</f>
        <v>2383819.9181075231</v>
      </c>
    </row>
    <row r="163" spans="1:144" ht="12.75" customHeight="1" x14ac:dyDescent="0.2">
      <c r="A163" s="11" t="str">
        <f>Labels!B101</f>
        <v>Trial 06</v>
      </c>
      <c r="B163" s="24">
        <f>'Trial 6'!B20</f>
        <v>206222.01441622889</v>
      </c>
      <c r="C163" s="24">
        <f>'Trial 6'!C20</f>
        <v>206222.01441622889</v>
      </c>
      <c r="D163" s="24">
        <f>'Trial 6'!D20</f>
        <v>206222.01441622889</v>
      </c>
      <c r="E163" s="24">
        <f ca="1">'Trial 6'!E20</f>
        <v>206219.57771287588</v>
      </c>
      <c r="F163" s="24">
        <f ca="1">'Trial 6'!F20</f>
        <v>206214.59976979691</v>
      </c>
      <c r="G163" s="24">
        <f ca="1">'Trial 6'!G20</f>
        <v>206207.66839940971</v>
      </c>
      <c r="H163" s="24">
        <f ca="1">'Trial 6'!H20</f>
        <v>206198.00573529417</v>
      </c>
      <c r="I163" s="24">
        <f ca="1">'Trial 6'!I20</f>
        <v>206186.31697717207</v>
      </c>
      <c r="J163" s="24">
        <f ca="1">'Trial 6'!J20</f>
        <v>206173.0498975369</v>
      </c>
      <c r="K163" s="24">
        <f ca="1">'Trial 6'!K20</f>
        <v>206157.35270546706</v>
      </c>
      <c r="L163" s="24">
        <f ca="1">'Trial 6'!L20</f>
        <v>206139.77390192609</v>
      </c>
      <c r="M163" s="24">
        <f ca="1">'Trial 6'!M20</f>
        <v>206120.2137885876</v>
      </c>
      <c r="N163" s="25">
        <f ca="1">SUM('Trial 6'!B20:M20)</f>
        <v>2474282.602136753</v>
      </c>
      <c r="O163" s="24">
        <f ca="1">'Trial 6'!O20</f>
        <v>206099.30216436565</v>
      </c>
      <c r="P163" s="24">
        <f ca="1">'Trial 6'!P20</f>
        <v>206076.42270615601</v>
      </c>
      <c r="Q163" s="24">
        <f ca="1">'Trial 6'!Q20</f>
        <v>206051.60512738631</v>
      </c>
      <c r="R163" s="24">
        <f ca="1">'Trial 6'!R20</f>
        <v>206025.18609825356</v>
      </c>
      <c r="S163" s="24">
        <f ca="1">'Trial 6'!S20</f>
        <v>205996.92262960077</v>
      </c>
      <c r="T163" s="24">
        <f ca="1">'Trial 6'!T20</f>
        <v>205967.16397792284</v>
      </c>
      <c r="U163" s="24">
        <f ca="1">'Trial 6'!U20</f>
        <v>205936.30342146743</v>
      </c>
      <c r="V163" s="24">
        <f ca="1">'Trial 6'!V20</f>
        <v>205903.74806266677</v>
      </c>
      <c r="W163" s="24">
        <f ca="1">'Trial 6'!W20</f>
        <v>205869.87769056423</v>
      </c>
      <c r="X163" s="24">
        <f ca="1">'Trial 6'!X20</f>
        <v>205834.16631381956</v>
      </c>
      <c r="Y163" s="24">
        <f ca="1">'Trial 6'!Y20</f>
        <v>205797.521105211</v>
      </c>
      <c r="Z163" s="24">
        <f ca="1">'Trial 6'!Z20</f>
        <v>205759.91883053302</v>
      </c>
      <c r="AA163" s="25">
        <f ca="1">SUM('Trial 6'!O20:Z20)</f>
        <v>2471318.1381279468</v>
      </c>
      <c r="AB163" s="24">
        <f ca="1">'Trial 6'!AB20</f>
        <v>205721.06599547298</v>
      </c>
      <c r="AC163" s="24">
        <f ca="1">'Trial 6'!AC20</f>
        <v>205681.21472298994</v>
      </c>
      <c r="AD163" s="24">
        <f ca="1">'Trial 6'!AD20</f>
        <v>205640.11183543093</v>
      </c>
      <c r="AE163" s="24">
        <f ca="1">'Trial 6'!AE20</f>
        <v>205598.23758147401</v>
      </c>
      <c r="AF163" s="24">
        <f ca="1">'Trial 6'!AF20</f>
        <v>205555.32921508889</v>
      </c>
      <c r="AG163" s="24">
        <f ca="1">'Trial 6'!AG20</f>
        <v>205511.45349836789</v>
      </c>
      <c r="AH163" s="24">
        <f ca="1">'Trial 6'!AH20</f>
        <v>205465.79682166598</v>
      </c>
      <c r="AI163" s="24">
        <f ca="1">'Trial 6'!AI20</f>
        <v>205419.46360539176</v>
      </c>
      <c r="AJ163" s="24">
        <f ca="1">'Trial 6'!AJ20</f>
        <v>205372.35813037402</v>
      </c>
      <c r="AK163" s="24">
        <f ca="1">'Trial 6'!AK20</f>
        <v>205324.79021030405</v>
      </c>
      <c r="AL163" s="24">
        <f ca="1">'Trial 6'!AL20</f>
        <v>205276.55391786547</v>
      </c>
      <c r="AM163" s="24">
        <f ca="1">'Trial 6'!AM20</f>
        <v>205227.3521422804</v>
      </c>
      <c r="AN163" s="25">
        <f ca="1">SUM('Trial 6'!AB20:AM20)</f>
        <v>2465793.7276767064</v>
      </c>
      <c r="AO163" s="24">
        <f ca="1">'Trial 6'!AO20</f>
        <v>205177.36254807177</v>
      </c>
      <c r="AP163" s="24">
        <f ca="1">'Trial 6'!AP20</f>
        <v>205126.41700347132</v>
      </c>
      <c r="AQ163" s="24">
        <f ca="1">'Trial 6'!AQ20</f>
        <v>205074.50503755396</v>
      </c>
      <c r="AR163" s="24">
        <f ca="1">'Trial 6'!AR20</f>
        <v>205021.29658174922</v>
      </c>
      <c r="AS163" s="24">
        <f ca="1">'Trial 6'!AS20</f>
        <v>204967.21371650079</v>
      </c>
      <c r="AT163" s="24">
        <f ca="1">'Trial 6'!AT20</f>
        <v>204912.87643499815</v>
      </c>
      <c r="AU163" s="24">
        <f ca="1">'Trial 6'!AU20</f>
        <v>204857.31057019948</v>
      </c>
      <c r="AV163" s="24">
        <f ca="1">'Trial 6'!AV20</f>
        <v>204801.0417543902</v>
      </c>
      <c r="AW163" s="24">
        <f ca="1">'Trial 6'!AW20</f>
        <v>204743.93579407959</v>
      </c>
      <c r="AX163" s="24">
        <f ca="1">'Trial 6'!AX20</f>
        <v>204685.47721176079</v>
      </c>
      <c r="AY163" s="24">
        <f ca="1">'Trial 6'!AY20</f>
        <v>204626.33167262073</v>
      </c>
      <c r="AZ163" s="24">
        <f ca="1">'Trial 6'!AZ20</f>
        <v>204566.48751428013</v>
      </c>
      <c r="BA163" s="25">
        <f ca="1">SUM('Trial 6'!AO20:AZ20)</f>
        <v>2458560.2558396761</v>
      </c>
      <c r="BB163" s="24">
        <f ca="1">'Trial 6'!BB20</f>
        <v>204506.21692788371</v>
      </c>
      <c r="BC163" s="24">
        <f ca="1">'Trial 6'!BC20</f>
        <v>204445.09087123684</v>
      </c>
      <c r="BD163" s="24">
        <f ca="1">'Trial 6'!BD20</f>
        <v>204383.59145827845</v>
      </c>
      <c r="BE163" s="24">
        <f ca="1">'Trial 6'!BE20</f>
        <v>204320.8626565953</v>
      </c>
      <c r="BF163" s="24">
        <f ca="1">'Trial 6'!BF20</f>
        <v>204257.67479636738</v>
      </c>
      <c r="BG163" s="24">
        <f ca="1">'Trial 6'!BG20</f>
        <v>204194.08240374434</v>
      </c>
      <c r="BH163" s="24">
        <f ca="1">'Trial 6'!BH20</f>
        <v>204130.57450492773</v>
      </c>
      <c r="BI163" s="24">
        <f ca="1">'Trial 6'!BI20</f>
        <v>204066.5722340841</v>
      </c>
      <c r="BJ163" s="24">
        <f ca="1">'Trial 6'!BJ20</f>
        <v>204002.14842655734</v>
      </c>
      <c r="BK163" s="24">
        <f ca="1">'Trial 6'!BK20</f>
        <v>203936.46536791531</v>
      </c>
      <c r="BL163" s="24">
        <f ca="1">'Trial 6'!BL20</f>
        <v>203870.00621099025</v>
      </c>
      <c r="BM163" s="24">
        <f ca="1">'Trial 6'!BM20</f>
        <v>203803.53847602019</v>
      </c>
      <c r="BN163" s="25">
        <f ca="1">SUM('Trial 6'!BB20:BM20)</f>
        <v>2449916.8243346009</v>
      </c>
      <c r="BO163" s="24">
        <f ca="1">'Trial 6'!BO20</f>
        <v>203736.60887681411</v>
      </c>
      <c r="BP163" s="24">
        <f ca="1">'Trial 6'!BP20</f>
        <v>203669.23515347671</v>
      </c>
      <c r="BQ163" s="24">
        <f ca="1">'Trial 6'!BQ20</f>
        <v>203601.27435018061</v>
      </c>
      <c r="BR163" s="24">
        <f ca="1">'Trial 6'!BR20</f>
        <v>203533.42714519866</v>
      </c>
      <c r="BS163" s="24">
        <f ca="1">'Trial 6'!BS20</f>
        <v>203465.05484508886</v>
      </c>
      <c r="BT163" s="24">
        <f ca="1">'Trial 6'!BT20</f>
        <v>203396.05270607371</v>
      </c>
      <c r="BU163" s="24">
        <f ca="1">'Trial 6'!BU20</f>
        <v>203327.08838833033</v>
      </c>
      <c r="BV163" s="24">
        <f ca="1">'Trial 6'!BV20</f>
        <v>203258.12691633764</v>
      </c>
      <c r="BW163" s="24">
        <f ca="1">'Trial 6'!BW20</f>
        <v>203188.888729108</v>
      </c>
      <c r="BX163" s="24">
        <f ca="1">'Trial 6'!BX20</f>
        <v>203118.82200659357</v>
      </c>
      <c r="BY163" s="24">
        <f ca="1">'Trial 6'!BY20</f>
        <v>203048.12679638629</v>
      </c>
      <c r="BZ163" s="24">
        <f ca="1">'Trial 6'!BZ20</f>
        <v>202976.56872020569</v>
      </c>
      <c r="CA163" s="25">
        <f ca="1">SUM('Trial 6'!BO20:BZ20)</f>
        <v>2440319.2746337941</v>
      </c>
      <c r="CB163" s="24">
        <f ca="1">'Trial 6'!CB20</f>
        <v>202904.01180690483</v>
      </c>
      <c r="CC163" s="24">
        <f ca="1">'Trial 6'!CC20</f>
        <v>202830.77230310711</v>
      </c>
      <c r="CD163" s="24">
        <f ca="1">'Trial 6'!CD20</f>
        <v>202757.70261639392</v>
      </c>
      <c r="CE163" s="24">
        <f ca="1">'Trial 6'!CE20</f>
        <v>202684.57601368404</v>
      </c>
      <c r="CF163" s="24">
        <f ca="1">'Trial 6'!CF20</f>
        <v>202611.75416247846</v>
      </c>
      <c r="CG163" s="24">
        <f ca="1">'Trial 6'!CG20</f>
        <v>202538.76364484485</v>
      </c>
      <c r="CH163" s="24">
        <f ca="1">'Trial 6'!CH20</f>
        <v>202465.41323035813</v>
      </c>
      <c r="CI163" s="24">
        <f ca="1">'Trial 6'!CI20</f>
        <v>202391.86310974532</v>
      </c>
      <c r="CJ163" s="24">
        <f ca="1">'Trial 6'!CJ20</f>
        <v>202317.51888757572</v>
      </c>
      <c r="CK163" s="24">
        <f ca="1">'Trial 6'!CK20</f>
        <v>202242.6442217693</v>
      </c>
      <c r="CL163" s="24">
        <f ca="1">'Trial 6'!CL20</f>
        <v>202167.7804962981</v>
      </c>
      <c r="CM163" s="24">
        <f ca="1">'Trial 6'!CM20</f>
        <v>202092.5514187121</v>
      </c>
      <c r="CN163" s="25">
        <f ca="1">SUM('Trial 6'!CB20:CM20)</f>
        <v>2430005.3519118712</v>
      </c>
      <c r="CO163" s="24">
        <f ca="1">'Trial 6'!CO20</f>
        <v>202016.85916409094</v>
      </c>
      <c r="CP163" s="24">
        <f ca="1">'Trial 6'!CP20</f>
        <v>201940.59470573327</v>
      </c>
      <c r="CQ163" s="24">
        <f ca="1">'Trial 6'!CQ20</f>
        <v>201864.04276312256</v>
      </c>
      <c r="CR163" s="24">
        <f ca="1">'Trial 6'!CR20</f>
        <v>201787.36287985838</v>
      </c>
      <c r="CS163" s="24">
        <f ca="1">'Trial 6'!CS20</f>
        <v>201709.83342083133</v>
      </c>
      <c r="CT163" s="24">
        <f ca="1">'Trial 6'!CT20</f>
        <v>201631.95942653288</v>
      </c>
      <c r="CU163" s="24">
        <f ca="1">'Trial 6'!CU20</f>
        <v>201553.64946762743</v>
      </c>
      <c r="CV163" s="24">
        <f ca="1">'Trial 6'!CV20</f>
        <v>201475.27133572532</v>
      </c>
      <c r="CW163" s="24">
        <f ca="1">'Trial 6'!CW20</f>
        <v>201396.66116520879</v>
      </c>
      <c r="CX163" s="24">
        <f ca="1">'Trial 6'!CX20</f>
        <v>201317.60091544906</v>
      </c>
      <c r="CY163" s="24">
        <f ca="1">'Trial 6'!CY20</f>
        <v>201238.32712126037</v>
      </c>
      <c r="CZ163" s="24">
        <f ca="1">'Trial 6'!CZ20</f>
        <v>201158.23501408144</v>
      </c>
      <c r="DA163" s="25">
        <f ca="1">SUM('Trial 6'!CO20:CZ20)</f>
        <v>2419090.3973795222</v>
      </c>
      <c r="DB163" s="24">
        <f ca="1">'Trial 6'!DB20</f>
        <v>201078.30286214946</v>
      </c>
      <c r="DC163" s="24">
        <f ca="1">'Trial 6'!DC20</f>
        <v>200998.65390289752</v>
      </c>
      <c r="DD163" s="24">
        <f ca="1">'Trial 6'!DD20</f>
        <v>200919.59783498908</v>
      </c>
      <c r="DE163" s="24">
        <f ca="1">'Trial 6'!DE20</f>
        <v>200840.24656901593</v>
      </c>
      <c r="DF163" s="24">
        <f ca="1">'Trial 6'!DF20</f>
        <v>200760.65116406532</v>
      </c>
      <c r="DG163" s="24">
        <f ca="1">'Trial 6'!DG20</f>
        <v>200680.53674490494</v>
      </c>
      <c r="DH163" s="24">
        <f ca="1">'Trial 6'!DH20</f>
        <v>200600.50497941053</v>
      </c>
      <c r="DI163" s="24">
        <f ca="1">'Trial 6'!DI20</f>
        <v>200520.51817108542</v>
      </c>
      <c r="DJ163" s="24">
        <f ca="1">'Trial 6'!DJ20</f>
        <v>200440.9015281155</v>
      </c>
      <c r="DK163" s="24">
        <f ca="1">'Trial 6'!DK20</f>
        <v>200361.51851813836</v>
      </c>
      <c r="DL163" s="24">
        <f ca="1">'Trial 6'!DL20</f>
        <v>200282.02217974118</v>
      </c>
      <c r="DM163" s="24">
        <f ca="1">'Trial 6'!DM20</f>
        <v>200202.44658244599</v>
      </c>
      <c r="DN163" s="25">
        <f ca="1">SUM('Trial 6'!DB20:DM20)</f>
        <v>2407685.9010369591</v>
      </c>
      <c r="DO163" s="24">
        <f ca="1">'Trial 6'!DO20</f>
        <v>200122.59632525107</v>
      </c>
      <c r="DP163" s="24">
        <f ca="1">'Trial 6'!DP20</f>
        <v>200043.0680102375</v>
      </c>
      <c r="DQ163" s="24">
        <f ca="1">'Trial 6'!DQ20</f>
        <v>199963.95722172284</v>
      </c>
      <c r="DR163" s="24">
        <f ca="1">'Trial 6'!DR20</f>
        <v>199884.77890263312</v>
      </c>
      <c r="DS163" s="24">
        <f ca="1">'Trial 6'!DS20</f>
        <v>199805.24243308141</v>
      </c>
      <c r="DT163" s="24">
        <f ca="1">'Trial 6'!DT20</f>
        <v>199725.85785112425</v>
      </c>
      <c r="DU163" s="24">
        <f ca="1">'Trial 6'!DU20</f>
        <v>199646.57466134406</v>
      </c>
      <c r="DV163" s="24">
        <f ca="1">'Trial 6'!DV20</f>
        <v>199566.60197611435</v>
      </c>
      <c r="DW163" s="24">
        <f ca="1">'Trial 6'!DW20</f>
        <v>199486.88662852897</v>
      </c>
      <c r="DX163" s="24">
        <f ca="1">'Trial 6'!DX20</f>
        <v>199407.0924845674</v>
      </c>
      <c r="DY163" s="24">
        <f ca="1">'Trial 6'!DY20</f>
        <v>199327.03980766318</v>
      </c>
      <c r="DZ163" s="24">
        <f ca="1">'Trial 6'!DZ20</f>
        <v>199247.14643409746</v>
      </c>
      <c r="EA163" s="25">
        <f ca="1">SUM('Trial 6'!DO20:DZ20)</f>
        <v>2396226.8427363657</v>
      </c>
      <c r="EB163" s="24">
        <f ca="1">'Trial 6'!EB20</f>
        <v>199167.09695895738</v>
      </c>
      <c r="EC163" s="24">
        <f ca="1">'Trial 6'!EC20</f>
        <v>199087.0096543266</v>
      </c>
      <c r="ED163" s="24">
        <f ca="1">'Trial 6'!ED20</f>
        <v>199006.69318076293</v>
      </c>
      <c r="EE163" s="24">
        <f ca="1">'Trial 6'!EE20</f>
        <v>198926.3476128944</v>
      </c>
      <c r="EF163" s="24">
        <f ca="1">'Trial 6'!EF20</f>
        <v>198846.09483996595</v>
      </c>
      <c r="EG163" s="24">
        <f ca="1">'Trial 6'!EG20</f>
        <v>198765.45286780471</v>
      </c>
      <c r="EH163" s="24">
        <f ca="1">'Trial 6'!EH20</f>
        <v>198684.7324392251</v>
      </c>
      <c r="EI163" s="24">
        <f ca="1">'Trial 6'!EI20</f>
        <v>198603.97513852929</v>
      </c>
      <c r="EJ163" s="24">
        <f ca="1">'Trial 6'!EJ20</f>
        <v>198523.23083376067</v>
      </c>
      <c r="EK163" s="24">
        <f ca="1">'Trial 6'!EK20</f>
        <v>198442.40202571129</v>
      </c>
      <c r="EL163" s="24">
        <f ca="1">'Trial 6'!EL20</f>
        <v>198361.00825171362</v>
      </c>
      <c r="EM163" s="24">
        <f ca="1">'Trial 6'!EM20</f>
        <v>198279.89179455049</v>
      </c>
      <c r="EN163" s="25">
        <f ca="1">SUM('Trial 6'!EB20:EM20)</f>
        <v>2384693.9355982025</v>
      </c>
    </row>
    <row r="164" spans="1:144" ht="12.75" customHeight="1" x14ac:dyDescent="0.2">
      <c r="A164" s="11" t="str">
        <f>Labels!B102</f>
        <v>Trial 07</v>
      </c>
      <c r="B164" s="24">
        <f>'Trial 7'!B20</f>
        <v>206222.01441622889</v>
      </c>
      <c r="C164" s="24">
        <f>'Trial 7'!C20</f>
        <v>206222.01441622889</v>
      </c>
      <c r="D164" s="24">
        <f>'Trial 7'!D20</f>
        <v>206222.01441622889</v>
      </c>
      <c r="E164" s="24">
        <f ca="1">'Trial 7'!E20</f>
        <v>206219.40783945748</v>
      </c>
      <c r="F164" s="24">
        <f ca="1">'Trial 7'!F20</f>
        <v>206214.58585934551</v>
      </c>
      <c r="G164" s="24">
        <f ca="1">'Trial 7'!G20</f>
        <v>206207.98027091392</v>
      </c>
      <c r="H164" s="24">
        <f ca="1">'Trial 7'!H20</f>
        <v>206198.70209197255</v>
      </c>
      <c r="I164" s="24">
        <f ca="1">'Trial 7'!I20</f>
        <v>206186.6999469767</v>
      </c>
      <c r="J164" s="24">
        <f ca="1">'Trial 7'!J20</f>
        <v>206172.75306939977</v>
      </c>
      <c r="K164" s="24">
        <f ca="1">'Trial 7'!K20</f>
        <v>206156.30789384875</v>
      </c>
      <c r="L164" s="24">
        <f ca="1">'Trial 7'!L20</f>
        <v>206137.71701872579</v>
      </c>
      <c r="M164" s="24">
        <f ca="1">'Trial 7'!M20</f>
        <v>206117.22990530802</v>
      </c>
      <c r="N164" s="25">
        <f ca="1">SUM('Trial 7'!B20:M20)</f>
        <v>2474277.4271446355</v>
      </c>
      <c r="O164" s="24">
        <f ca="1">'Trial 7'!O20</f>
        <v>206094.61367606683</v>
      </c>
      <c r="P164" s="24">
        <f ca="1">'Trial 7'!P20</f>
        <v>206069.77490302824</v>
      </c>
      <c r="Q164" s="24">
        <f ca="1">'Trial 7'!Q20</f>
        <v>206042.96314863584</v>
      </c>
      <c r="R164" s="24">
        <f ca="1">'Trial 7'!R20</f>
        <v>206014.5611667732</v>
      </c>
      <c r="S164" s="24">
        <f ca="1">'Trial 7'!S20</f>
        <v>205984.86913559644</v>
      </c>
      <c r="T164" s="24">
        <f ca="1">'Trial 7'!T20</f>
        <v>205953.68333652968</v>
      </c>
      <c r="U164" s="24">
        <f ca="1">'Trial 7'!U20</f>
        <v>205920.35965378696</v>
      </c>
      <c r="V164" s="24">
        <f ca="1">'Trial 7'!V20</f>
        <v>205885.41577191022</v>
      </c>
      <c r="W164" s="24">
        <f ca="1">'Trial 7'!W20</f>
        <v>205849.02080989434</v>
      </c>
      <c r="X164" s="24">
        <f ca="1">'Trial 7'!X20</f>
        <v>205811.25059885171</v>
      </c>
      <c r="Y164" s="24">
        <f ca="1">'Trial 7'!Y20</f>
        <v>205771.64480708135</v>
      </c>
      <c r="Z164" s="24">
        <f ca="1">'Trial 7'!Z20</f>
        <v>205730.64169149299</v>
      </c>
      <c r="AA164" s="25">
        <f ca="1">SUM('Trial 7'!O20:Z20)</f>
        <v>2471128.7986996477</v>
      </c>
      <c r="AB164" s="24">
        <f ca="1">'Trial 7'!AB20</f>
        <v>205688.34970005535</v>
      </c>
      <c r="AC164" s="24">
        <f ca="1">'Trial 7'!AC20</f>
        <v>205645.17509273835</v>
      </c>
      <c r="AD164" s="24">
        <f ca="1">'Trial 7'!AD20</f>
        <v>205600.87381056746</v>
      </c>
      <c r="AE164" s="24">
        <f ca="1">'Trial 7'!AE20</f>
        <v>205555.50666257323</v>
      </c>
      <c r="AF164" s="24">
        <f ca="1">'Trial 7'!AF20</f>
        <v>205508.8423387731</v>
      </c>
      <c r="AG164" s="24">
        <f ca="1">'Trial 7'!AG20</f>
        <v>205461.5099012295</v>
      </c>
      <c r="AH164" s="24">
        <f ca="1">'Trial 7'!AH20</f>
        <v>205412.53374406826</v>
      </c>
      <c r="AI164" s="24">
        <f ca="1">'Trial 7'!AI20</f>
        <v>205363.25559565358</v>
      </c>
      <c r="AJ164" s="24">
        <f ca="1">'Trial 7'!AJ20</f>
        <v>205312.83240778965</v>
      </c>
      <c r="AK164" s="24">
        <f ca="1">'Trial 7'!AK20</f>
        <v>205261.6957416459</v>
      </c>
      <c r="AL164" s="24">
        <f ca="1">'Trial 7'!AL20</f>
        <v>205209.18038988</v>
      </c>
      <c r="AM164" s="24">
        <f ca="1">'Trial 7'!AM20</f>
        <v>205155.8697396541</v>
      </c>
      <c r="AN164" s="25">
        <f ca="1">SUM('Trial 7'!AB20:AM20)</f>
        <v>2465175.6251246287</v>
      </c>
      <c r="AO164" s="24">
        <f ca="1">'Trial 7'!AO20</f>
        <v>205101.27407169098</v>
      </c>
      <c r="AP164" s="24">
        <f ca="1">'Trial 7'!AP20</f>
        <v>205045.68959545429</v>
      </c>
      <c r="AQ164" s="24">
        <f ca="1">'Trial 7'!AQ20</f>
        <v>204990.00640143536</v>
      </c>
      <c r="AR164" s="24">
        <f ca="1">'Trial 7'!AR20</f>
        <v>204933.79296540166</v>
      </c>
      <c r="AS164" s="24">
        <f ca="1">'Trial 7'!AS20</f>
        <v>204876.56182389031</v>
      </c>
      <c r="AT164" s="24">
        <f ca="1">'Trial 7'!AT20</f>
        <v>204818.21514847645</v>
      </c>
      <c r="AU164" s="24">
        <f ca="1">'Trial 7'!AU20</f>
        <v>204758.89508623746</v>
      </c>
      <c r="AV164" s="24">
        <f ca="1">'Trial 7'!AV20</f>
        <v>204698.31564843925</v>
      </c>
      <c r="AW164" s="24">
        <f ca="1">'Trial 7'!AW20</f>
        <v>204636.88548093653</v>
      </c>
      <c r="AX164" s="24">
        <f ca="1">'Trial 7'!AX20</f>
        <v>204575.26688355111</v>
      </c>
      <c r="AY164" s="24">
        <f ca="1">'Trial 7'!AY20</f>
        <v>204513.15623628887</v>
      </c>
      <c r="AZ164" s="24">
        <f ca="1">'Trial 7'!AZ20</f>
        <v>204450.46453381237</v>
      </c>
      <c r="BA164" s="25">
        <f ca="1">SUM('Trial 7'!AO20:AZ20)</f>
        <v>2457398.5238756151</v>
      </c>
      <c r="BB164" s="24">
        <f ca="1">'Trial 7'!BB20</f>
        <v>204387.51682007065</v>
      </c>
      <c r="BC164" s="24">
        <f ca="1">'Trial 7'!BC20</f>
        <v>204323.83988908047</v>
      </c>
      <c r="BD164" s="24">
        <f ca="1">'Trial 7'!BD20</f>
        <v>204259.77428427443</v>
      </c>
      <c r="BE164" s="24">
        <f ca="1">'Trial 7'!BE20</f>
        <v>204195.12814463986</v>
      </c>
      <c r="BF164" s="24">
        <f ca="1">'Trial 7'!BF20</f>
        <v>204130.45430704579</v>
      </c>
      <c r="BG164" s="24">
        <f ca="1">'Trial 7'!BG20</f>
        <v>204065.6270053637</v>
      </c>
      <c r="BH164" s="24">
        <f ca="1">'Trial 7'!BH20</f>
        <v>203999.93254149475</v>
      </c>
      <c r="BI164" s="24">
        <f ca="1">'Trial 7'!BI20</f>
        <v>203933.73050002041</v>
      </c>
      <c r="BJ164" s="24">
        <f ca="1">'Trial 7'!BJ20</f>
        <v>203867.11468006205</v>
      </c>
      <c r="BK164" s="24">
        <f ca="1">'Trial 7'!BK20</f>
        <v>203800.23572750005</v>
      </c>
      <c r="BL164" s="24">
        <f ca="1">'Trial 7'!BL20</f>
        <v>203733.2152611769</v>
      </c>
      <c r="BM164" s="24">
        <f ca="1">'Trial 7'!BM20</f>
        <v>203665.80258732848</v>
      </c>
      <c r="BN164" s="25">
        <f ca="1">SUM('Trial 7'!BB20:BM20)</f>
        <v>2448362.3717480572</v>
      </c>
      <c r="BO164" s="24">
        <f ca="1">'Trial 7'!BO20</f>
        <v>203598.59892677973</v>
      </c>
      <c r="BP164" s="24">
        <f ca="1">'Trial 7'!BP20</f>
        <v>203531.09280069944</v>
      </c>
      <c r="BQ164" s="24">
        <f ca="1">'Trial 7'!BQ20</f>
        <v>203463.16903772668</v>
      </c>
      <c r="BR164" s="24">
        <f ca="1">'Trial 7'!BR20</f>
        <v>203395.00918966674</v>
      </c>
      <c r="BS164" s="24">
        <f ca="1">'Trial 7'!BS20</f>
        <v>203326.6730661825</v>
      </c>
      <c r="BT164" s="24">
        <f ca="1">'Trial 7'!BT20</f>
        <v>203257.21525137802</v>
      </c>
      <c r="BU164" s="24">
        <f ca="1">'Trial 7'!BU20</f>
        <v>203187.5228759842</v>
      </c>
      <c r="BV164" s="24">
        <f ca="1">'Trial 7'!BV20</f>
        <v>203116.99201031195</v>
      </c>
      <c r="BW164" s="24">
        <f ca="1">'Trial 7'!BW20</f>
        <v>203046.42029123555</v>
      </c>
      <c r="BX164" s="24">
        <f ca="1">'Trial 7'!BX20</f>
        <v>202975.36894635341</v>
      </c>
      <c r="BY164" s="24">
        <f ca="1">'Trial 7'!BY20</f>
        <v>202903.89955250153</v>
      </c>
      <c r="BZ164" s="24">
        <f ca="1">'Trial 7'!BZ20</f>
        <v>202832.15561703709</v>
      </c>
      <c r="CA164" s="25">
        <f ca="1">SUM('Trial 7'!BO20:BZ20)</f>
        <v>2438634.1175658572</v>
      </c>
      <c r="CB164" s="24">
        <f ca="1">'Trial 7'!CB20</f>
        <v>202760.24732771504</v>
      </c>
      <c r="CC164" s="24">
        <f ca="1">'Trial 7'!CC20</f>
        <v>202687.99345933771</v>
      </c>
      <c r="CD164" s="24">
        <f ca="1">'Trial 7'!CD20</f>
        <v>202615.15179901561</v>
      </c>
      <c r="CE164" s="24">
        <f ca="1">'Trial 7'!CE20</f>
        <v>202542.16582106144</v>
      </c>
      <c r="CF164" s="24">
        <f ca="1">'Trial 7'!CF20</f>
        <v>202469.3391331374</v>
      </c>
      <c r="CG164" s="24">
        <f ca="1">'Trial 7'!CG20</f>
        <v>202396.15651527108</v>
      </c>
      <c r="CH164" s="24">
        <f ca="1">'Trial 7'!CH20</f>
        <v>202322.87110948388</v>
      </c>
      <c r="CI164" s="24">
        <f ca="1">'Trial 7'!CI20</f>
        <v>202249.87837022924</v>
      </c>
      <c r="CJ164" s="24">
        <f ca="1">'Trial 7'!CJ20</f>
        <v>202176.94624066891</v>
      </c>
      <c r="CK164" s="24">
        <f ca="1">'Trial 7'!CK20</f>
        <v>202104.15716877722</v>
      </c>
      <c r="CL164" s="24">
        <f ca="1">'Trial 7'!CL20</f>
        <v>202031.39416830172</v>
      </c>
      <c r="CM164" s="24">
        <f ca="1">'Trial 7'!CM20</f>
        <v>201958.14058161041</v>
      </c>
      <c r="CN164" s="25">
        <f ca="1">SUM('Trial 7'!CB20:CM20)</f>
        <v>2428314.4416946098</v>
      </c>
      <c r="CO164" s="24">
        <f ca="1">'Trial 7'!CO20</f>
        <v>201884.78634695997</v>
      </c>
      <c r="CP164" s="24">
        <f ca="1">'Trial 7'!CP20</f>
        <v>201810.62516769583</v>
      </c>
      <c r="CQ164" s="24">
        <f ca="1">'Trial 7'!CQ20</f>
        <v>201736.2816297441</v>
      </c>
      <c r="CR164" s="24">
        <f ca="1">'Trial 7'!CR20</f>
        <v>201661.84572999596</v>
      </c>
      <c r="CS164" s="24">
        <f ca="1">'Trial 7'!CS20</f>
        <v>201587.22698703877</v>
      </c>
      <c r="CT164" s="24">
        <f ca="1">'Trial 7'!CT20</f>
        <v>201512.36174272551</v>
      </c>
      <c r="CU164" s="24">
        <f ca="1">'Trial 7'!CU20</f>
        <v>201437.22088986359</v>
      </c>
      <c r="CV164" s="24">
        <f ca="1">'Trial 7'!CV20</f>
        <v>201361.44251454432</v>
      </c>
      <c r="CW164" s="24">
        <f ca="1">'Trial 7'!CW20</f>
        <v>201285.88456832644</v>
      </c>
      <c r="CX164" s="24">
        <f ca="1">'Trial 7'!CX20</f>
        <v>201210.40717171275</v>
      </c>
      <c r="CY164" s="24">
        <f ca="1">'Trial 7'!CY20</f>
        <v>201134.70862950335</v>
      </c>
      <c r="CZ164" s="24">
        <f ca="1">'Trial 7'!CZ20</f>
        <v>201058.48373878666</v>
      </c>
      <c r="DA164" s="25">
        <f ca="1">SUM('Trial 7'!CO20:CZ20)</f>
        <v>2417681.2751168972</v>
      </c>
      <c r="DB164" s="24">
        <f ca="1">'Trial 7'!DB20</f>
        <v>200981.76986186835</v>
      </c>
      <c r="DC164" s="24">
        <f ca="1">'Trial 7'!DC20</f>
        <v>200905.24258073571</v>
      </c>
      <c r="DD164" s="24">
        <f ca="1">'Trial 7'!DD20</f>
        <v>200828.84945116306</v>
      </c>
      <c r="DE164" s="24">
        <f ca="1">'Trial 7'!DE20</f>
        <v>200752.25303563339</v>
      </c>
      <c r="DF164" s="24">
        <f ca="1">'Trial 7'!DF20</f>
        <v>200675.91471028735</v>
      </c>
      <c r="DG164" s="24">
        <f ca="1">'Trial 7'!DG20</f>
        <v>200598.80169393655</v>
      </c>
      <c r="DH164" s="24">
        <f ca="1">'Trial 7'!DH20</f>
        <v>200521.58361941681</v>
      </c>
      <c r="DI164" s="24">
        <f ca="1">'Trial 7'!DI20</f>
        <v>200444.16128917682</v>
      </c>
      <c r="DJ164" s="24">
        <f ca="1">'Trial 7'!DJ20</f>
        <v>200366.35205378255</v>
      </c>
      <c r="DK164" s="24">
        <f ca="1">'Trial 7'!DK20</f>
        <v>200287.88092842561</v>
      </c>
      <c r="DL164" s="24">
        <f ca="1">'Trial 7'!DL20</f>
        <v>200208.83109995513</v>
      </c>
      <c r="DM164" s="24">
        <f ca="1">'Trial 7'!DM20</f>
        <v>200129.48774874836</v>
      </c>
      <c r="DN164" s="25">
        <f ca="1">SUM('Trial 7'!DB20:DM20)</f>
        <v>2406701.1280731293</v>
      </c>
      <c r="DO164" s="24">
        <f ca="1">'Trial 7'!DO20</f>
        <v>200050.13120721208</v>
      </c>
      <c r="DP164" s="24">
        <f ca="1">'Trial 7'!DP20</f>
        <v>199971.0533480286</v>
      </c>
      <c r="DQ164" s="24">
        <f ca="1">'Trial 7'!DQ20</f>
        <v>199891.70387609417</v>
      </c>
      <c r="DR164" s="24">
        <f ca="1">'Trial 7'!DR20</f>
        <v>199812.27471648471</v>
      </c>
      <c r="DS164" s="24">
        <f ca="1">'Trial 7'!DS20</f>
        <v>199732.88876423021</v>
      </c>
      <c r="DT164" s="24">
        <f ca="1">'Trial 7'!DT20</f>
        <v>199653.32975415129</v>
      </c>
      <c r="DU164" s="24">
        <f ca="1">'Trial 7'!DU20</f>
        <v>199573.22023181207</v>
      </c>
      <c r="DV164" s="24">
        <f ca="1">'Trial 7'!DV20</f>
        <v>199492.52571314448</v>
      </c>
      <c r="DW164" s="24">
        <f ca="1">'Trial 7'!DW20</f>
        <v>199411.73093821746</v>
      </c>
      <c r="DX164" s="24">
        <f ca="1">'Trial 7'!DX20</f>
        <v>199331.03354764005</v>
      </c>
      <c r="DY164" s="24">
        <f ca="1">'Trial 7'!DY20</f>
        <v>199250.39405067661</v>
      </c>
      <c r="DZ164" s="24">
        <f ca="1">'Trial 7'!DZ20</f>
        <v>199169.28109732745</v>
      </c>
      <c r="EA164" s="25">
        <f ca="1">SUM('Trial 7'!DO20:DZ20)</f>
        <v>2395339.5672450191</v>
      </c>
      <c r="EB164" s="24">
        <f ca="1">'Trial 7'!EB20</f>
        <v>199088.12790519069</v>
      </c>
      <c r="EC164" s="24">
        <f ca="1">'Trial 7'!EC20</f>
        <v>199007.37861224558</v>
      </c>
      <c r="ED164" s="24">
        <f ca="1">'Trial 7'!ED20</f>
        <v>198926.96270410798</v>
      </c>
      <c r="EE164" s="24">
        <f ca="1">'Trial 7'!EE20</f>
        <v>198846.17848178346</v>
      </c>
      <c r="EF164" s="24">
        <f ca="1">'Trial 7'!EF20</f>
        <v>198765.47354532522</v>
      </c>
      <c r="EG164" s="24">
        <f ca="1">'Trial 7'!EG20</f>
        <v>198684.44640685001</v>
      </c>
      <c r="EH164" s="24">
        <f ca="1">'Trial 7'!EH20</f>
        <v>198602.6724857525</v>
      </c>
      <c r="EI164" s="24">
        <f ca="1">'Trial 7'!EI20</f>
        <v>198520.14403187166</v>
      </c>
      <c r="EJ164" s="24">
        <f ca="1">'Trial 7'!EJ20</f>
        <v>198437.40880957127</v>
      </c>
      <c r="EK164" s="24">
        <f ca="1">'Trial 7'!EK20</f>
        <v>198354.80399939942</v>
      </c>
      <c r="EL164" s="24">
        <f ca="1">'Trial 7'!EL20</f>
        <v>198271.98497098379</v>
      </c>
      <c r="EM164" s="24">
        <f ca="1">'Trial 7'!EM20</f>
        <v>198189.16480199539</v>
      </c>
      <c r="EN164" s="25">
        <f ca="1">SUM('Trial 7'!EB20:EM20)</f>
        <v>2383694.7467550766</v>
      </c>
    </row>
    <row r="165" spans="1:144" ht="12.75" customHeight="1" x14ac:dyDescent="0.2">
      <c r="A165" s="11" t="str">
        <f>Labels!B103</f>
        <v>Trial 08</v>
      </c>
      <c r="B165" s="24">
        <f>'Trial 8'!B20</f>
        <v>206222.01441622889</v>
      </c>
      <c r="C165" s="24">
        <f>'Trial 8'!C20</f>
        <v>206222.01441622889</v>
      </c>
      <c r="D165" s="24">
        <f>'Trial 8'!D20</f>
        <v>206222.01441622889</v>
      </c>
      <c r="E165" s="24">
        <f ca="1">'Trial 8'!E20</f>
        <v>206219.82175982816</v>
      </c>
      <c r="F165" s="24">
        <f ca="1">'Trial 8'!F20</f>
        <v>206215.1566444202</v>
      </c>
      <c r="G165" s="24">
        <f ca="1">'Trial 8'!G20</f>
        <v>206208.51639646981</v>
      </c>
      <c r="H165" s="24">
        <f ca="1">'Trial 8'!H20</f>
        <v>206200.01096249485</v>
      </c>
      <c r="I165" s="24">
        <f ca="1">'Trial 8'!I20</f>
        <v>206189.91522033288</v>
      </c>
      <c r="J165" s="24">
        <f ca="1">'Trial 8'!J20</f>
        <v>206177.85572616418</v>
      </c>
      <c r="K165" s="24">
        <f ca="1">'Trial 8'!K20</f>
        <v>206163.6494663599</v>
      </c>
      <c r="L165" s="24">
        <f ca="1">'Trial 8'!L20</f>
        <v>206148.00579776309</v>
      </c>
      <c r="M165" s="24">
        <f ca="1">'Trial 8'!M20</f>
        <v>206130.4142758073</v>
      </c>
      <c r="N165" s="25">
        <f ca="1">SUM('Trial 8'!B20:M20)</f>
        <v>2474319.3894983269</v>
      </c>
      <c r="O165" s="24">
        <f ca="1">'Trial 8'!O20</f>
        <v>206111.45822688387</v>
      </c>
      <c r="P165" s="24">
        <f ca="1">'Trial 8'!P20</f>
        <v>206090.63764673399</v>
      </c>
      <c r="Q165" s="24">
        <f ca="1">'Trial 8'!Q20</f>
        <v>206068.37814054519</v>
      </c>
      <c r="R165" s="24">
        <f ca="1">'Trial 8'!R20</f>
        <v>206044.44616498149</v>
      </c>
      <c r="S165" s="24">
        <f ca="1">'Trial 8'!S20</f>
        <v>206019.19013360472</v>
      </c>
      <c r="T165" s="24">
        <f ca="1">'Trial 8'!T20</f>
        <v>205992.7487006271</v>
      </c>
      <c r="U165" s="24">
        <f ca="1">'Trial 8'!U20</f>
        <v>205965.16406453526</v>
      </c>
      <c r="V165" s="24">
        <f ca="1">'Trial 8'!V20</f>
        <v>205936.2820441254</v>
      </c>
      <c r="W165" s="24">
        <f ca="1">'Trial 8'!W20</f>
        <v>205905.91994858999</v>
      </c>
      <c r="X165" s="24">
        <f ca="1">'Trial 8'!X20</f>
        <v>205873.87743975979</v>
      </c>
      <c r="Y165" s="24">
        <f ca="1">'Trial 8'!Y20</f>
        <v>205839.76314308995</v>
      </c>
      <c r="Z165" s="24">
        <f ca="1">'Trial 8'!Z20</f>
        <v>205804.34681034728</v>
      </c>
      <c r="AA165" s="25">
        <f ca="1">SUM('Trial 8'!O20:Z20)</f>
        <v>2471652.2124638241</v>
      </c>
      <c r="AB165" s="24">
        <f ca="1">'Trial 8'!AB20</f>
        <v>205768.26621571081</v>
      </c>
      <c r="AC165" s="24">
        <f ca="1">'Trial 8'!AC20</f>
        <v>205730.51683569723</v>
      </c>
      <c r="AD165" s="24">
        <f ca="1">'Trial 8'!AD20</f>
        <v>205691.87751692478</v>
      </c>
      <c r="AE165" s="24">
        <f ca="1">'Trial 8'!AE20</f>
        <v>205651.87918455061</v>
      </c>
      <c r="AF165" s="24">
        <f ca="1">'Trial 8'!AF20</f>
        <v>205610.54495300414</v>
      </c>
      <c r="AG165" s="24">
        <f ca="1">'Trial 8'!AG20</f>
        <v>205568.3362442888</v>
      </c>
      <c r="AH165" s="24">
        <f ca="1">'Trial 8'!AH20</f>
        <v>205525.13385526711</v>
      </c>
      <c r="AI165" s="24">
        <f ca="1">'Trial 8'!AI20</f>
        <v>205480.72900026609</v>
      </c>
      <c r="AJ165" s="24">
        <f ca="1">'Trial 8'!AJ20</f>
        <v>205434.95460343946</v>
      </c>
      <c r="AK165" s="24">
        <f ca="1">'Trial 8'!AK20</f>
        <v>205388.40161727145</v>
      </c>
      <c r="AL165" s="24">
        <f ca="1">'Trial 8'!AL20</f>
        <v>205341.48752654242</v>
      </c>
      <c r="AM165" s="24">
        <f ca="1">'Trial 8'!AM20</f>
        <v>205293.81351498398</v>
      </c>
      <c r="AN165" s="25">
        <f ca="1">SUM('Trial 8'!AB20:AM20)</f>
        <v>2466485.9410679471</v>
      </c>
      <c r="AO165" s="24">
        <f ca="1">'Trial 8'!AO20</f>
        <v>205245.74399960134</v>
      </c>
      <c r="AP165" s="24">
        <f ca="1">'Trial 8'!AP20</f>
        <v>205196.22865171975</v>
      </c>
      <c r="AQ165" s="24">
        <f ca="1">'Trial 8'!AQ20</f>
        <v>205145.56332890064</v>
      </c>
      <c r="AR165" s="24">
        <f ca="1">'Trial 8'!AR20</f>
        <v>205094.43734468104</v>
      </c>
      <c r="AS165" s="24">
        <f ca="1">'Trial 8'!AS20</f>
        <v>205042.33336465157</v>
      </c>
      <c r="AT165" s="24">
        <f ca="1">'Trial 8'!AT20</f>
        <v>204989.18548112051</v>
      </c>
      <c r="AU165" s="24">
        <f ca="1">'Trial 8'!AU20</f>
        <v>204935.81274365188</v>
      </c>
      <c r="AV165" s="24">
        <f ca="1">'Trial 8'!AV20</f>
        <v>204881.37811904398</v>
      </c>
      <c r="AW165" s="24">
        <f ca="1">'Trial 8'!AW20</f>
        <v>204825.75391123121</v>
      </c>
      <c r="AX165" s="24">
        <f ca="1">'Trial 8'!AX20</f>
        <v>204768.93779169887</v>
      </c>
      <c r="AY165" s="24">
        <f ca="1">'Trial 8'!AY20</f>
        <v>204711.78105141691</v>
      </c>
      <c r="AZ165" s="24">
        <f ca="1">'Trial 8'!AZ20</f>
        <v>204654.12766923071</v>
      </c>
      <c r="BA165" s="25">
        <f ca="1">SUM('Trial 8'!AO20:AZ20)</f>
        <v>2459491.2834569481</v>
      </c>
      <c r="BB165" s="24">
        <f ca="1">'Trial 8'!BB20</f>
        <v>204595.46498718974</v>
      </c>
      <c r="BC165" s="24">
        <f ca="1">'Trial 8'!BC20</f>
        <v>204535.9626867933</v>
      </c>
      <c r="BD165" s="24">
        <f ca="1">'Trial 8'!BD20</f>
        <v>204475.76453601845</v>
      </c>
      <c r="BE165" s="24">
        <f ca="1">'Trial 8'!BE20</f>
        <v>204414.79250244427</v>
      </c>
      <c r="BF165" s="24">
        <f ca="1">'Trial 8'!BF20</f>
        <v>204353.14230053875</v>
      </c>
      <c r="BG165" s="24">
        <f ca="1">'Trial 8'!BG20</f>
        <v>204291.09046082341</v>
      </c>
      <c r="BH165" s="24">
        <f ca="1">'Trial 8'!BH20</f>
        <v>204227.77872460664</v>
      </c>
      <c r="BI165" s="24">
        <f ca="1">'Trial 8'!BI20</f>
        <v>204164.22483288182</v>
      </c>
      <c r="BJ165" s="24">
        <f ca="1">'Trial 8'!BJ20</f>
        <v>204100.0598103581</v>
      </c>
      <c r="BK165" s="24">
        <f ca="1">'Trial 8'!BK20</f>
        <v>204035.93823414019</v>
      </c>
      <c r="BL165" s="24">
        <f ca="1">'Trial 8'!BL20</f>
        <v>203971.64070311739</v>
      </c>
      <c r="BM165" s="24">
        <f ca="1">'Trial 8'!BM20</f>
        <v>203906.88273696892</v>
      </c>
      <c r="BN165" s="25">
        <f ca="1">SUM('Trial 8'!BB20:BM20)</f>
        <v>2451072.7425158811</v>
      </c>
      <c r="BO165" s="24">
        <f ca="1">'Trial 8'!BO20</f>
        <v>203842.11641831978</v>
      </c>
      <c r="BP165" s="24">
        <f ca="1">'Trial 8'!BP20</f>
        <v>203776.70810718028</v>
      </c>
      <c r="BQ165" s="24">
        <f ca="1">'Trial 8'!BQ20</f>
        <v>203711.27621498934</v>
      </c>
      <c r="BR165" s="24">
        <f ca="1">'Trial 8'!BR20</f>
        <v>203645.07173401036</v>
      </c>
      <c r="BS165" s="24">
        <f ca="1">'Trial 8'!BS20</f>
        <v>203579.02157069932</v>
      </c>
      <c r="BT165" s="24">
        <f ca="1">'Trial 8'!BT20</f>
        <v>203512.09246869115</v>
      </c>
      <c r="BU165" s="24">
        <f ca="1">'Trial 8'!BU20</f>
        <v>203444.05052976147</v>
      </c>
      <c r="BV165" s="24">
        <f ca="1">'Trial 8'!BV20</f>
        <v>203375.0969701244</v>
      </c>
      <c r="BW165" s="24">
        <f ca="1">'Trial 8'!BW20</f>
        <v>203305.93938381877</v>
      </c>
      <c r="BX165" s="24">
        <f ca="1">'Trial 8'!BX20</f>
        <v>203236.48988584496</v>
      </c>
      <c r="BY165" s="24">
        <f ca="1">'Trial 8'!BY20</f>
        <v>203166.84448022486</v>
      </c>
      <c r="BZ165" s="24">
        <f ca="1">'Trial 8'!BZ20</f>
        <v>203096.89580577821</v>
      </c>
      <c r="CA165" s="25">
        <f ca="1">SUM('Trial 8'!BO20:BZ20)</f>
        <v>2441691.6035694424</v>
      </c>
      <c r="CB165" s="24">
        <f ca="1">'Trial 8'!CB20</f>
        <v>203026.76282767081</v>
      </c>
      <c r="CC165" s="24">
        <f ca="1">'Trial 8'!CC20</f>
        <v>202956.44054750391</v>
      </c>
      <c r="CD165" s="24">
        <f ca="1">'Trial 8'!CD20</f>
        <v>202886.33960826919</v>
      </c>
      <c r="CE165" s="24">
        <f ca="1">'Trial 8'!CE20</f>
        <v>202815.85236785258</v>
      </c>
      <c r="CF165" s="24">
        <f ca="1">'Trial 8'!CF20</f>
        <v>202744.76924793961</v>
      </c>
      <c r="CG165" s="24">
        <f ca="1">'Trial 8'!CG20</f>
        <v>202673.10312985198</v>
      </c>
      <c r="CH165" s="24">
        <f ca="1">'Trial 8'!CH20</f>
        <v>202601.16686299874</v>
      </c>
      <c r="CI165" s="24">
        <f ca="1">'Trial 8'!CI20</f>
        <v>202528.23719671345</v>
      </c>
      <c r="CJ165" s="24">
        <f ca="1">'Trial 8'!CJ20</f>
        <v>202454.32117206088</v>
      </c>
      <c r="CK165" s="24">
        <f ca="1">'Trial 8'!CK20</f>
        <v>202380.22732151207</v>
      </c>
      <c r="CL165" s="24">
        <f ca="1">'Trial 8'!CL20</f>
        <v>202305.40922007407</v>
      </c>
      <c r="CM165" s="24">
        <f ca="1">'Trial 8'!CM20</f>
        <v>202230.41134175399</v>
      </c>
      <c r="CN165" s="25">
        <f ca="1">SUM('Trial 8'!CB20:CM20)</f>
        <v>2431603.0408442011</v>
      </c>
      <c r="CO165" s="24">
        <f ca="1">'Trial 8'!CO20</f>
        <v>202155.13850567024</v>
      </c>
      <c r="CP165" s="24">
        <f ca="1">'Trial 8'!CP20</f>
        <v>202079.05778528281</v>
      </c>
      <c r="CQ165" s="24">
        <f ca="1">'Trial 8'!CQ20</f>
        <v>202002.3377760622</v>
      </c>
      <c r="CR165" s="24">
        <f ca="1">'Trial 8'!CR20</f>
        <v>201925.30175289232</v>
      </c>
      <c r="CS165" s="24">
        <f ca="1">'Trial 8'!CS20</f>
        <v>201848.44570285024</v>
      </c>
      <c r="CT165" s="24">
        <f ca="1">'Trial 8'!CT20</f>
        <v>201770.97064171758</v>
      </c>
      <c r="CU165" s="24">
        <f ca="1">'Trial 8'!CU20</f>
        <v>201692.76970467487</v>
      </c>
      <c r="CV165" s="24">
        <f ca="1">'Trial 8'!CV20</f>
        <v>201614.36069227103</v>
      </c>
      <c r="CW165" s="24">
        <f ca="1">'Trial 8'!CW20</f>
        <v>201535.86938978476</v>
      </c>
      <c r="CX165" s="24">
        <f ca="1">'Trial 8'!CX20</f>
        <v>201456.69305057413</v>
      </c>
      <c r="CY165" s="24">
        <f ca="1">'Trial 8'!CY20</f>
        <v>201377.23327297656</v>
      </c>
      <c r="CZ165" s="24">
        <f ca="1">'Trial 8'!CZ20</f>
        <v>201298.01951784804</v>
      </c>
      <c r="DA165" s="25">
        <f ca="1">SUM('Trial 8'!CO20:CZ20)</f>
        <v>2420756.1977926046</v>
      </c>
      <c r="DB165" s="24">
        <f ca="1">'Trial 8'!DB20</f>
        <v>201218.43100221877</v>
      </c>
      <c r="DC165" s="24">
        <f ca="1">'Trial 8'!DC20</f>
        <v>201138.48507828303</v>
      </c>
      <c r="DD165" s="24">
        <f ca="1">'Trial 8'!DD20</f>
        <v>201058.05910364061</v>
      </c>
      <c r="DE165" s="24">
        <f ca="1">'Trial 8'!DE20</f>
        <v>200977.25027937684</v>
      </c>
      <c r="DF165" s="24">
        <f ca="1">'Trial 8'!DF20</f>
        <v>200896.14487190614</v>
      </c>
      <c r="DG165" s="24">
        <f ca="1">'Trial 8'!DG20</f>
        <v>200814.73918517286</v>
      </c>
      <c r="DH165" s="24">
        <f ca="1">'Trial 8'!DH20</f>
        <v>200733.5968119723</v>
      </c>
      <c r="DI165" s="24">
        <f ca="1">'Trial 8'!DI20</f>
        <v>200651.86472348272</v>
      </c>
      <c r="DJ165" s="24">
        <f ca="1">'Trial 8'!DJ20</f>
        <v>200569.50778472869</v>
      </c>
      <c r="DK165" s="24">
        <f ca="1">'Trial 8'!DK20</f>
        <v>200487.24890162706</v>
      </c>
      <c r="DL165" s="24">
        <f ca="1">'Trial 8'!DL20</f>
        <v>200404.24036529197</v>
      </c>
      <c r="DM165" s="24">
        <f ca="1">'Trial 8'!DM20</f>
        <v>200321.50697752097</v>
      </c>
      <c r="DN165" s="25">
        <f ca="1">SUM('Trial 8'!DB20:DM20)</f>
        <v>2409271.0750852218</v>
      </c>
      <c r="DO165" s="24">
        <f ca="1">'Trial 8'!DO20</f>
        <v>200239.11393196054</v>
      </c>
      <c r="DP165" s="24">
        <f ca="1">'Trial 8'!DP20</f>
        <v>200156.16263608311</v>
      </c>
      <c r="DQ165" s="24">
        <f ca="1">'Trial 8'!DQ20</f>
        <v>200073.68000508077</v>
      </c>
      <c r="DR165" s="24">
        <f ca="1">'Trial 8'!DR20</f>
        <v>199991.63654739104</v>
      </c>
      <c r="DS165" s="24">
        <f ca="1">'Trial 8'!DS20</f>
        <v>199909.59107414132</v>
      </c>
      <c r="DT165" s="24">
        <f ca="1">'Trial 8'!DT20</f>
        <v>199827.5134792529</v>
      </c>
      <c r="DU165" s="24">
        <f ca="1">'Trial 8'!DU20</f>
        <v>199744.88506030303</v>
      </c>
      <c r="DV165" s="24">
        <f ca="1">'Trial 8'!DV20</f>
        <v>199662.15473610561</v>
      </c>
      <c r="DW165" s="24">
        <f ca="1">'Trial 8'!DW20</f>
        <v>199579.55880027264</v>
      </c>
      <c r="DX165" s="24">
        <f ca="1">'Trial 8'!DX20</f>
        <v>199496.73702639132</v>
      </c>
      <c r="DY165" s="24">
        <f ca="1">'Trial 8'!DY20</f>
        <v>199414.06016905999</v>
      </c>
      <c r="DZ165" s="24">
        <f ca="1">'Trial 8'!DZ20</f>
        <v>199331.10195488331</v>
      </c>
      <c r="EA165" s="25">
        <f ca="1">SUM('Trial 8'!DO20:DZ20)</f>
        <v>2397426.1954209255</v>
      </c>
      <c r="EB165" s="24">
        <f ca="1">'Trial 8'!EB20</f>
        <v>199248.51671668622</v>
      </c>
      <c r="EC165" s="24">
        <f ca="1">'Trial 8'!EC20</f>
        <v>199165.62765288085</v>
      </c>
      <c r="ED165" s="24">
        <f ca="1">'Trial 8'!ED20</f>
        <v>199082.11083200193</v>
      </c>
      <c r="EE165" s="24">
        <f ca="1">'Trial 8'!EE20</f>
        <v>198998.70919715016</v>
      </c>
      <c r="EF165" s="24">
        <f ca="1">'Trial 8'!EF20</f>
        <v>198915.25501380718</v>
      </c>
      <c r="EG165" s="24">
        <f ca="1">'Trial 8'!EG20</f>
        <v>198831.49655724934</v>
      </c>
      <c r="EH165" s="24">
        <f ca="1">'Trial 8'!EH20</f>
        <v>198747.7451948208</v>
      </c>
      <c r="EI165" s="24">
        <f ca="1">'Trial 8'!EI20</f>
        <v>198663.96686619529</v>
      </c>
      <c r="EJ165" s="24">
        <f ca="1">'Trial 8'!EJ20</f>
        <v>198580.44039057355</v>
      </c>
      <c r="EK165" s="24">
        <f ca="1">'Trial 8'!EK20</f>
        <v>198497.44944519424</v>
      </c>
      <c r="EL165" s="24">
        <f ca="1">'Trial 8'!EL20</f>
        <v>198414.35638910634</v>
      </c>
      <c r="EM165" s="24">
        <f ca="1">'Trial 8'!EM20</f>
        <v>198331.56904564917</v>
      </c>
      <c r="EN165" s="25">
        <f ca="1">SUM('Trial 8'!EB20:EM20)</f>
        <v>2385477.2433013152</v>
      </c>
    </row>
    <row r="166" spans="1:144" ht="12.75" customHeight="1" x14ac:dyDescent="0.2">
      <c r="A166" s="5" t="str">
        <f>Labels!C95</f>
        <v>Total</v>
      </c>
      <c r="B166" s="48">
        <f>SUM('Trial 1'!B20,'Trial 2'!B20,'Trial 3'!B20,'Trial 4'!B20,'Trial 5'!B20,'Trial 6'!B20,'Trial 7'!B20,'Trial 8'!B20)</f>
        <v>1649776.1153298314</v>
      </c>
      <c r="C166" s="48">
        <f>SUM('Trial 1'!C20,'Trial 2'!C20,'Trial 3'!C20,'Trial 4'!C20,'Trial 5'!C20,'Trial 6'!C20,'Trial 7'!C20,'Trial 8'!C20)</f>
        <v>1649776.1153298314</v>
      </c>
      <c r="D166" s="48">
        <f>SUM('Trial 1'!D20,'Trial 2'!D20,'Trial 3'!D20,'Trial 4'!D20,'Trial 5'!D20,'Trial 6'!D20,'Trial 7'!D20,'Trial 8'!D20)</f>
        <v>1649776.1153298314</v>
      </c>
      <c r="E166" s="48">
        <f ca="1">SUM('Trial 1'!E20,'Trial 2'!E20,'Trial 3'!E20,'Trial 4'!E20,'Trial 5'!E20,'Trial 6'!E20,'Trial 7'!E20,'Trial 8'!E20)</f>
        <v>1649755.3190234245</v>
      </c>
      <c r="F166" s="48">
        <f ca="1">SUM('Trial 1'!F20,'Trial 2'!F20,'Trial 3'!F20,'Trial 4'!F20,'Trial 5'!F20,'Trial 6'!F20,'Trial 7'!F20,'Trial 8'!F20)</f>
        <v>1649715.4252411772</v>
      </c>
      <c r="G166" s="48">
        <f ca="1">SUM('Trial 1'!G20,'Trial 2'!G20,'Trial 3'!G20,'Trial 4'!G20,'Trial 5'!G20,'Trial 6'!G20,'Trial 7'!G20,'Trial 8'!G20)</f>
        <v>1649658.8147236244</v>
      </c>
      <c r="H166" s="48">
        <f ca="1">SUM('Trial 1'!H20,'Trial 2'!H20,'Trial 3'!H20,'Trial 4'!H20,'Trial 5'!H20,'Trial 6'!H20,'Trial 7'!H20,'Trial 8'!H20)</f>
        <v>1649583.4210810799</v>
      </c>
      <c r="I166" s="48">
        <f ca="1">SUM('Trial 1'!I20,'Trial 2'!I20,'Trial 3'!I20,'Trial 4'!I20,'Trial 5'!I20,'Trial 6'!I20,'Trial 7'!I20,'Trial 8'!I20)</f>
        <v>1649492.3018135894</v>
      </c>
      <c r="J166" s="48">
        <f ca="1">SUM('Trial 1'!J20,'Trial 2'!J20,'Trial 3'!J20,'Trial 4'!J20,'Trial 5'!J20,'Trial 6'!J20,'Trial 7'!J20,'Trial 8'!J20)</f>
        <v>1649383.9407057008</v>
      </c>
      <c r="K166" s="48">
        <f ca="1">SUM('Trial 1'!K20,'Trial 2'!K20,'Trial 3'!K20,'Trial 4'!K20,'Trial 5'!K20,'Trial 6'!K20,'Trial 7'!K20,'Trial 8'!K20)</f>
        <v>1649258.384262817</v>
      </c>
      <c r="L166" s="48">
        <f ca="1">SUM('Trial 1'!L20,'Trial 2'!L20,'Trial 3'!L20,'Trial 4'!L20,'Trial 5'!L20,'Trial 6'!L20,'Trial 7'!L20,'Trial 8'!L20)</f>
        <v>1649118.6071318961</v>
      </c>
      <c r="M166" s="48">
        <f ca="1">SUM('Trial 1'!M20,'Trial 2'!M20,'Trial 3'!M20,'Trial 4'!M20,'Trial 5'!M20,'Trial 6'!M20,'Trial 7'!M20,'Trial 8'!M20)</f>
        <v>1648964.1269433999</v>
      </c>
      <c r="N166" s="49">
        <f ca="1">SUM(B166:M166)</f>
        <v>19794258.686916202</v>
      </c>
      <c r="O166" s="48">
        <f ca="1">SUM('Trial 1'!O20,'Trial 2'!O20,'Trial 3'!O20,'Trial 4'!O20,'Trial 5'!O20,'Trial 6'!O20,'Trial 7'!O20,'Trial 8'!O20)</f>
        <v>1648796.595561156</v>
      </c>
      <c r="P166" s="48">
        <f ca="1">SUM('Trial 1'!P20,'Trial 2'!P20,'Trial 3'!P20,'Trial 4'!P20,'Trial 5'!P20,'Trial 6'!P20,'Trial 7'!P20,'Trial 8'!P20)</f>
        <v>1648614.528144402</v>
      </c>
      <c r="Q166" s="48">
        <f ca="1">SUM('Trial 1'!Q20,'Trial 2'!Q20,'Trial 3'!Q20,'Trial 4'!Q20,'Trial 5'!Q20,'Trial 6'!Q20,'Trial 7'!Q20,'Trial 8'!Q20)</f>
        <v>1648418.5142441494</v>
      </c>
      <c r="R166" s="48">
        <f ca="1">SUM('Trial 1'!R20,'Trial 2'!R20,'Trial 3'!R20,'Trial 4'!R20,'Trial 5'!R20,'Trial 6'!R20,'Trial 7'!R20,'Trial 8'!R20)</f>
        <v>1648209.7483091727</v>
      </c>
      <c r="S166" s="48">
        <f ca="1">SUM('Trial 1'!S20,'Trial 2'!S20,'Trial 3'!S20,'Trial 4'!S20,'Trial 5'!S20,'Trial 6'!S20,'Trial 7'!S20,'Trial 8'!S20)</f>
        <v>1647987.7253110111</v>
      </c>
      <c r="T166" s="48">
        <f ca="1">SUM('Trial 1'!T20,'Trial 2'!T20,'Trial 3'!T20,'Trial 4'!T20,'Trial 5'!T20,'Trial 6'!T20,'Trial 7'!T20,'Trial 8'!T20)</f>
        <v>1647752.8073667963</v>
      </c>
      <c r="U166" s="48">
        <f ca="1">SUM('Trial 1'!U20,'Trial 2'!U20,'Trial 3'!U20,'Trial 4'!U20,'Trial 5'!U20,'Trial 6'!U20,'Trial 7'!U20,'Trial 8'!U20)</f>
        <v>1647505.2285692368</v>
      </c>
      <c r="V166" s="48">
        <f ca="1">SUM('Trial 1'!V20,'Trial 2'!V20,'Trial 3'!V20,'Trial 4'!V20,'Trial 5'!V20,'Trial 6'!V20,'Trial 7'!V20,'Trial 8'!V20)</f>
        <v>1647245.744604673</v>
      </c>
      <c r="W166" s="48">
        <f ca="1">SUM('Trial 1'!W20,'Trial 2'!W20,'Trial 3'!W20,'Trial 4'!W20,'Trial 5'!W20,'Trial 6'!W20,'Trial 7'!W20,'Trial 8'!W20)</f>
        <v>1646974.9880984104</v>
      </c>
      <c r="X166" s="48">
        <f ca="1">SUM('Trial 1'!X20,'Trial 2'!X20,'Trial 3'!X20,'Trial 4'!X20,'Trial 5'!X20,'Trial 6'!X20,'Trial 7'!X20,'Trial 8'!X20)</f>
        <v>1646692.8821066674</v>
      </c>
      <c r="Y166" s="48">
        <f ca="1">SUM('Trial 1'!Y20,'Trial 2'!Y20,'Trial 3'!Y20,'Trial 4'!Y20,'Trial 5'!Y20,'Trial 6'!Y20,'Trial 7'!Y20,'Trial 8'!Y20)</f>
        <v>1646398.7017121762</v>
      </c>
      <c r="Z166" s="48">
        <f ca="1">SUM('Trial 1'!Z20,'Trial 2'!Z20,'Trial 3'!Z20,'Trial 4'!Z20,'Trial 5'!Z20,'Trial 6'!Z20,'Trial 7'!Z20,'Trial 8'!Z20)</f>
        <v>1646094.4973080629</v>
      </c>
      <c r="AA166" s="49">
        <f ca="1">SUM(O166:Z166)</f>
        <v>19770691.961335916</v>
      </c>
      <c r="AB166" s="48">
        <f ca="1">SUM('Trial 1'!AB20,'Trial 2'!AB20,'Trial 3'!AB20,'Trial 4'!AB20,'Trial 5'!AB20,'Trial 6'!AB20,'Trial 7'!AB20,'Trial 8'!AB20)</f>
        <v>1645781.4974067297</v>
      </c>
      <c r="AC166" s="48">
        <f ca="1">SUM('Trial 1'!AC20,'Trial 2'!AC20,'Trial 3'!AC20,'Trial 4'!AC20,'Trial 5'!AC20,'Trial 6'!AC20,'Trial 7'!AC20,'Trial 8'!AC20)</f>
        <v>1645458.3547897083</v>
      </c>
      <c r="AD166" s="48">
        <f ca="1">SUM('Trial 1'!AD20,'Trial 2'!AD20,'Trial 3'!AD20,'Trial 4'!AD20,'Trial 5'!AD20,'Trial 6'!AD20,'Trial 7'!AD20,'Trial 8'!AD20)</f>
        <v>1645125.5584448851</v>
      </c>
      <c r="AE166" s="48">
        <f ca="1">SUM('Trial 1'!AE20,'Trial 2'!AE20,'Trial 3'!AE20,'Trial 4'!AE20,'Trial 5'!AE20,'Trial 6'!AE20,'Trial 7'!AE20,'Trial 8'!AE20)</f>
        <v>1644783.4805402623</v>
      </c>
      <c r="AF166" s="48">
        <f ca="1">SUM('Trial 1'!AF20,'Trial 2'!AF20,'Trial 3'!AF20,'Trial 4'!AF20,'Trial 5'!AF20,'Trial 6'!AF20,'Trial 7'!AF20,'Trial 8'!AF20)</f>
        <v>1644431.6025942245</v>
      </c>
      <c r="AG166" s="48">
        <f ca="1">SUM('Trial 1'!AG20,'Trial 2'!AG20,'Trial 3'!AG20,'Trial 4'!AG20,'Trial 5'!AG20,'Trial 6'!AG20,'Trial 7'!AG20,'Trial 8'!AG20)</f>
        <v>1644070.8308570178</v>
      </c>
      <c r="AH166" s="48">
        <f ca="1">SUM('Trial 1'!AH20,'Trial 2'!AH20,'Trial 3'!AH20,'Trial 4'!AH20,'Trial 5'!AH20,'Trial 6'!AH20,'Trial 7'!AH20,'Trial 8'!AH20)</f>
        <v>1643700.0230713396</v>
      </c>
      <c r="AI166" s="48">
        <f ca="1">SUM('Trial 1'!AI20,'Trial 2'!AI20,'Trial 3'!AI20,'Trial 4'!AI20,'Trial 5'!AI20,'Trial 6'!AI20,'Trial 7'!AI20,'Trial 8'!AI20)</f>
        <v>1643322.3124731414</v>
      </c>
      <c r="AJ166" s="48">
        <f ca="1">SUM('Trial 1'!AJ20,'Trial 2'!AJ20,'Trial 3'!AJ20,'Trial 4'!AJ20,'Trial 5'!AJ20,'Trial 6'!AJ20,'Trial 7'!AJ20,'Trial 8'!AJ20)</f>
        <v>1642936.0847945584</v>
      </c>
      <c r="AK166" s="48">
        <f ca="1">SUM('Trial 1'!AK20,'Trial 2'!AK20,'Trial 3'!AK20,'Trial 4'!AK20,'Trial 5'!AK20,'Trial 6'!AK20,'Trial 7'!AK20,'Trial 8'!AK20)</f>
        <v>1642543.6336536382</v>
      </c>
      <c r="AL166" s="48">
        <f ca="1">SUM('Trial 1'!AL20,'Trial 2'!AL20,'Trial 3'!AL20,'Trial 4'!AL20,'Trial 5'!AL20,'Trial 6'!AL20,'Trial 7'!AL20,'Trial 8'!AL20)</f>
        <v>1642144.7791248567</v>
      </c>
      <c r="AM166" s="48">
        <f ca="1">SUM('Trial 1'!AM20,'Trial 2'!AM20,'Trial 3'!AM20,'Trial 4'!AM20,'Trial 5'!AM20,'Trial 6'!AM20,'Trial 7'!AM20,'Trial 8'!AM20)</f>
        <v>1641737.4494532207</v>
      </c>
      <c r="AN166" s="49">
        <f ca="1">SUM(AB166:AM166)</f>
        <v>19726035.607203584</v>
      </c>
      <c r="AO166" s="48">
        <f ca="1">SUM('Trial 1'!AO20,'Trial 2'!AO20,'Trial 3'!AO20,'Trial 4'!AO20,'Trial 5'!AO20,'Trial 6'!AO20,'Trial 7'!AO20,'Trial 8'!AO20)</f>
        <v>1641322.7136593624</v>
      </c>
      <c r="AP166" s="48">
        <f ca="1">SUM('Trial 1'!AP20,'Trial 2'!AP20,'Trial 3'!AP20,'Trial 4'!AP20,'Trial 5'!AP20,'Trial 6'!AP20,'Trial 7'!AP20,'Trial 8'!AP20)</f>
        <v>1640900.6761510754</v>
      </c>
      <c r="AQ166" s="48">
        <f ca="1">SUM('Trial 1'!AQ20,'Trial 2'!AQ20,'Trial 3'!AQ20,'Trial 4'!AQ20,'Trial 5'!AQ20,'Trial 6'!AQ20,'Trial 7'!AQ20,'Trial 8'!AQ20)</f>
        <v>1640471.5185119028</v>
      </c>
      <c r="AR166" s="48">
        <f ca="1">SUM('Trial 1'!AR20,'Trial 2'!AR20,'Trial 3'!AR20,'Trial 4'!AR20,'Trial 5'!AR20,'Trial 6'!AR20,'Trial 7'!AR20,'Trial 8'!AR20)</f>
        <v>1640035.9065929584</v>
      </c>
      <c r="AS166" s="48">
        <f ca="1">SUM('Trial 1'!AS20,'Trial 2'!AS20,'Trial 3'!AS20,'Trial 4'!AS20,'Trial 5'!AS20,'Trial 6'!AS20,'Trial 7'!AS20,'Trial 8'!AS20)</f>
        <v>1639594.0133377153</v>
      </c>
      <c r="AT166" s="48">
        <f ca="1">SUM('Trial 1'!AT20,'Trial 2'!AT20,'Trial 3'!AT20,'Trial 4'!AT20,'Trial 5'!AT20,'Trial 6'!AT20,'Trial 7'!AT20,'Trial 8'!AT20)</f>
        <v>1639147.2393033146</v>
      </c>
      <c r="AU166" s="48">
        <f ca="1">SUM('Trial 1'!AU20,'Trial 2'!AU20,'Trial 3'!AU20,'Trial 4'!AU20,'Trial 5'!AU20,'Trial 6'!AU20,'Trial 7'!AU20,'Trial 8'!AU20)</f>
        <v>1638693.7956731231</v>
      </c>
      <c r="AV166" s="48">
        <f ca="1">SUM('Trial 1'!AV20,'Trial 2'!AV20,'Trial 3'!AV20,'Trial 4'!AV20,'Trial 5'!AV20,'Trial 6'!AV20,'Trial 7'!AV20,'Trial 8'!AV20)</f>
        <v>1638234.0218643977</v>
      </c>
      <c r="AW166" s="48">
        <f ca="1">SUM('Trial 1'!AW20,'Trial 2'!AW20,'Trial 3'!AW20,'Trial 4'!AW20,'Trial 5'!AW20,'Trial 6'!AW20,'Trial 7'!AW20,'Trial 8'!AW20)</f>
        <v>1637767.1925959599</v>
      </c>
      <c r="AX166" s="48">
        <f ca="1">SUM('Trial 1'!AX20,'Trial 2'!AX20,'Trial 3'!AX20,'Trial 4'!AX20,'Trial 5'!AX20,'Trial 6'!AX20,'Trial 7'!AX20,'Trial 8'!AX20)</f>
        <v>1637294.1831125997</v>
      </c>
      <c r="AY166" s="48">
        <f ca="1">SUM('Trial 1'!AY20,'Trial 2'!AY20,'Trial 3'!AY20,'Trial 4'!AY20,'Trial 5'!AY20,'Trial 6'!AY20,'Trial 7'!AY20,'Trial 8'!AY20)</f>
        <v>1636816.7747257303</v>
      </c>
      <c r="AZ166" s="48">
        <f ca="1">SUM('Trial 1'!AZ20,'Trial 2'!AZ20,'Trial 3'!AZ20,'Trial 4'!AZ20,'Trial 5'!AZ20,'Trial 6'!AZ20,'Trial 7'!AZ20,'Trial 8'!AZ20)</f>
        <v>1636334.9483531399</v>
      </c>
      <c r="BA166" s="49">
        <f ca="1">SUM(AO166:AZ166)</f>
        <v>19666612.98388128</v>
      </c>
      <c r="BB166" s="48">
        <f ca="1">SUM('Trial 1'!BB20,'Trial 2'!BB20,'Trial 3'!BB20,'Trial 4'!BB20,'Trial 5'!BB20,'Trial 6'!BB20,'Trial 7'!BB20,'Trial 8'!BB20)</f>
        <v>1635848.6997096569</v>
      </c>
      <c r="BC166" s="48">
        <f ca="1">SUM('Trial 1'!BC20,'Trial 2'!BC20,'Trial 3'!BC20,'Trial 4'!BC20,'Trial 5'!BC20,'Trial 6'!BC20,'Trial 7'!BC20,'Trial 8'!BC20)</f>
        <v>1635356.6445527724</v>
      </c>
      <c r="BD166" s="48">
        <f ca="1">SUM('Trial 1'!BD20,'Trial 2'!BD20,'Trial 3'!BD20,'Trial 4'!BD20,'Trial 5'!BD20,'Trial 6'!BD20,'Trial 7'!BD20,'Trial 8'!BD20)</f>
        <v>1634859.8396702353</v>
      </c>
      <c r="BE166" s="48">
        <f ca="1">SUM('Trial 1'!BE20,'Trial 2'!BE20,'Trial 3'!BE20,'Trial 4'!BE20,'Trial 5'!BE20,'Trial 6'!BE20,'Trial 7'!BE20,'Trial 8'!BE20)</f>
        <v>1634357.7506421471</v>
      </c>
      <c r="BF166" s="48">
        <f ca="1">SUM('Trial 1'!BF20,'Trial 2'!BF20,'Trial 3'!BF20,'Trial 4'!BF20,'Trial 5'!BF20,'Trial 6'!BF20,'Trial 7'!BF20,'Trial 8'!BF20)</f>
        <v>1633852.4233548373</v>
      </c>
      <c r="BG166" s="48">
        <f ca="1">SUM('Trial 1'!BG20,'Trial 2'!BG20,'Trial 3'!BG20,'Trial 4'!BG20,'Trial 5'!BG20,'Trial 6'!BG20,'Trial 7'!BG20,'Trial 8'!BG20)</f>
        <v>1633342.4794734446</v>
      </c>
      <c r="BH166" s="48">
        <f ca="1">SUM('Trial 1'!BH20,'Trial 2'!BH20,'Trial 3'!BH20,'Trial 4'!BH20,'Trial 5'!BH20,'Trial 6'!BH20,'Trial 7'!BH20,'Trial 8'!BH20)</f>
        <v>1632826.6357434567</v>
      </c>
      <c r="BI166" s="48">
        <f ca="1">SUM('Trial 1'!BI20,'Trial 2'!BI20,'Trial 3'!BI20,'Trial 4'!BI20,'Trial 5'!BI20,'Trial 6'!BI20,'Trial 7'!BI20,'Trial 8'!BI20)</f>
        <v>1632305.7955079433</v>
      </c>
      <c r="BJ166" s="48">
        <f ca="1">SUM('Trial 1'!BJ20,'Trial 2'!BJ20,'Trial 3'!BJ20,'Trial 4'!BJ20,'Trial 5'!BJ20,'Trial 6'!BJ20,'Trial 7'!BJ20,'Trial 8'!BJ20)</f>
        <v>1631781.2424874925</v>
      </c>
      <c r="BK166" s="48">
        <f ca="1">SUM('Trial 1'!BK20,'Trial 2'!BK20,'Trial 3'!BK20,'Trial 4'!BK20,'Trial 5'!BK20,'Trial 6'!BK20,'Trial 7'!BK20,'Trial 8'!BK20)</f>
        <v>1631252.8975319904</v>
      </c>
      <c r="BL166" s="48">
        <f ca="1">SUM('Trial 1'!BL20,'Trial 2'!BL20,'Trial 3'!BL20,'Trial 4'!BL20,'Trial 5'!BL20,'Trial 6'!BL20,'Trial 7'!BL20,'Trial 8'!BL20)</f>
        <v>1630719.8426230517</v>
      </c>
      <c r="BM166" s="48">
        <f ca="1">SUM('Trial 1'!BM20,'Trial 2'!BM20,'Trial 3'!BM20,'Trial 4'!BM20,'Trial 5'!BM20,'Trial 6'!BM20,'Trial 7'!BM20,'Trial 8'!BM20)</f>
        <v>1630183.9615922808</v>
      </c>
      <c r="BN166" s="49">
        <f ca="1">SUM(BB166:BM166)</f>
        <v>19596688.212889306</v>
      </c>
      <c r="BO166" s="48">
        <f ca="1">SUM('Trial 1'!BO20,'Trial 2'!BO20,'Trial 3'!BO20,'Trial 4'!BO20,'Trial 5'!BO20,'Trial 6'!BO20,'Trial 7'!BO20,'Trial 8'!BO20)</f>
        <v>1629645.3894819058</v>
      </c>
      <c r="BP166" s="48">
        <f ca="1">SUM('Trial 1'!BP20,'Trial 2'!BP20,'Trial 3'!BP20,'Trial 4'!BP20,'Trial 5'!BP20,'Trial 6'!BP20,'Trial 7'!BP20,'Trial 8'!BP20)</f>
        <v>1629101.9756684555</v>
      </c>
      <c r="BQ166" s="48">
        <f ca="1">SUM('Trial 1'!BQ20,'Trial 2'!BQ20,'Trial 3'!BQ20,'Trial 4'!BQ20,'Trial 5'!BQ20,'Trial 6'!BQ20,'Trial 7'!BQ20,'Trial 8'!BQ20)</f>
        <v>1628555.4114079745</v>
      </c>
      <c r="BR166" s="48">
        <f ca="1">SUM('Trial 1'!BR20,'Trial 2'!BR20,'Trial 3'!BR20,'Trial 4'!BR20,'Trial 5'!BR20,'Trial 6'!BR20,'Trial 7'!BR20,'Trial 8'!BR20)</f>
        <v>1628006.4046105146</v>
      </c>
      <c r="BS166" s="48">
        <f ca="1">SUM('Trial 1'!BS20,'Trial 2'!BS20,'Trial 3'!BS20,'Trial 4'!BS20,'Trial 5'!BS20,'Trial 6'!BS20,'Trial 7'!BS20,'Trial 8'!BS20)</f>
        <v>1627455.049623962</v>
      </c>
      <c r="BT166" s="48">
        <f ca="1">SUM('Trial 1'!BT20,'Trial 2'!BT20,'Trial 3'!BT20,'Trial 4'!BT20,'Trial 5'!BT20,'Trial 6'!BT20,'Trial 7'!BT20,'Trial 8'!BT20)</f>
        <v>1626898.9541123905</v>
      </c>
      <c r="BU166" s="48">
        <f ca="1">SUM('Trial 1'!BU20,'Trial 2'!BU20,'Trial 3'!BU20,'Trial 4'!BU20,'Trial 5'!BU20,'Trial 6'!BU20,'Trial 7'!BU20,'Trial 8'!BU20)</f>
        <v>1626339.1849401498</v>
      </c>
      <c r="BV166" s="48">
        <f ca="1">SUM('Trial 1'!BV20,'Trial 2'!BV20,'Trial 3'!BV20,'Trial 4'!BV20,'Trial 5'!BV20,'Trial 6'!BV20,'Trial 7'!BV20,'Trial 8'!BV20)</f>
        <v>1625774.8068895452</v>
      </c>
      <c r="BW166" s="48">
        <f ca="1">SUM('Trial 1'!BW20,'Trial 2'!BW20,'Trial 3'!BW20,'Trial 4'!BW20,'Trial 5'!BW20,'Trial 6'!BW20,'Trial 7'!BW20,'Trial 8'!BW20)</f>
        <v>1625207.9907330004</v>
      </c>
      <c r="BX166" s="48">
        <f ca="1">SUM('Trial 1'!BX20,'Trial 2'!BX20,'Trial 3'!BX20,'Trial 4'!BX20,'Trial 5'!BX20,'Trial 6'!BX20,'Trial 7'!BX20,'Trial 8'!BX20)</f>
        <v>1624637.1196513178</v>
      </c>
      <c r="BY166" s="48">
        <f ca="1">SUM('Trial 1'!BY20,'Trial 2'!BY20,'Trial 3'!BY20,'Trial 4'!BY20,'Trial 5'!BY20,'Trial 6'!BY20,'Trial 7'!BY20,'Trial 8'!BY20)</f>
        <v>1624062.2339733613</v>
      </c>
      <c r="BZ166" s="48">
        <f ca="1">SUM('Trial 1'!BZ20,'Trial 2'!BZ20,'Trial 3'!BZ20,'Trial 4'!BZ20,'Trial 5'!BZ20,'Trial 6'!BZ20,'Trial 7'!BZ20,'Trial 8'!BZ20)</f>
        <v>1623484.2663511427</v>
      </c>
      <c r="CA166" s="49">
        <f ca="1">SUM(BO166:BZ166)</f>
        <v>19519168.78744372</v>
      </c>
      <c r="CB166" s="48">
        <f ca="1">SUM('Trial 1'!CB20,'Trial 2'!CB20,'Trial 3'!CB20,'Trial 4'!CB20,'Trial 5'!CB20,'Trial 6'!CB20,'Trial 7'!CB20,'Trial 8'!CB20)</f>
        <v>1622903.0104544132</v>
      </c>
      <c r="CC166" s="48">
        <f ca="1">SUM('Trial 1'!CC20,'Trial 2'!CC20,'Trial 3'!CC20,'Trial 4'!CC20,'Trial 5'!CC20,'Trial 6'!CC20,'Trial 7'!CC20,'Trial 8'!CC20)</f>
        <v>1622318.1479896873</v>
      </c>
      <c r="CD166" s="48">
        <f ca="1">SUM('Trial 1'!CD20,'Trial 2'!CD20,'Trial 3'!CD20,'Trial 4'!CD20,'Trial 5'!CD20,'Trial 6'!CD20,'Trial 7'!CD20,'Trial 8'!CD20)</f>
        <v>1621732.158063631</v>
      </c>
      <c r="CE166" s="48">
        <f ca="1">SUM('Trial 1'!CE20,'Trial 2'!CE20,'Trial 3'!CE20,'Trial 4'!CE20,'Trial 5'!CE20,'Trial 6'!CE20,'Trial 7'!CE20,'Trial 8'!CE20)</f>
        <v>1621143.5753378281</v>
      </c>
      <c r="CF166" s="48">
        <f ca="1">SUM('Trial 1'!CF20,'Trial 2'!CF20,'Trial 3'!CF20,'Trial 4'!CF20,'Trial 5'!CF20,'Trial 6'!CF20,'Trial 7'!CF20,'Trial 8'!CF20)</f>
        <v>1620554.0741778049</v>
      </c>
      <c r="CG166" s="48">
        <f ca="1">SUM('Trial 1'!CG20,'Trial 2'!CG20,'Trial 3'!CG20,'Trial 4'!CG20,'Trial 5'!CG20,'Trial 6'!CG20,'Trial 7'!CG20,'Trial 8'!CG20)</f>
        <v>1619962.5394857302</v>
      </c>
      <c r="CH166" s="48">
        <f ca="1">SUM('Trial 1'!CH20,'Trial 2'!CH20,'Trial 3'!CH20,'Trial 4'!CH20,'Trial 5'!CH20,'Trial 6'!CH20,'Trial 7'!CH20,'Trial 8'!CH20)</f>
        <v>1619368.3581891959</v>
      </c>
      <c r="CI166" s="48">
        <f ca="1">SUM('Trial 1'!CI20,'Trial 2'!CI20,'Trial 3'!CI20,'Trial 4'!CI20,'Trial 5'!CI20,'Trial 6'!CI20,'Trial 7'!CI20,'Trial 8'!CI20)</f>
        <v>1618771.67465146</v>
      </c>
      <c r="CJ166" s="48">
        <f ca="1">SUM('Trial 1'!CJ20,'Trial 2'!CJ20,'Trial 3'!CJ20,'Trial 4'!CJ20,'Trial 5'!CJ20,'Trial 6'!CJ20,'Trial 7'!CJ20,'Trial 8'!CJ20)</f>
        <v>1618173.2299328514</v>
      </c>
      <c r="CK166" s="48">
        <f ca="1">SUM('Trial 1'!CK20,'Trial 2'!CK20,'Trial 3'!CK20,'Trial 4'!CK20,'Trial 5'!CK20,'Trial 6'!CK20,'Trial 7'!CK20,'Trial 8'!CK20)</f>
        <v>1617572.0917233001</v>
      </c>
      <c r="CL166" s="48">
        <f ca="1">SUM('Trial 1'!CL20,'Trial 2'!CL20,'Trial 3'!CL20,'Trial 4'!CL20,'Trial 5'!CL20,'Trial 6'!CL20,'Trial 7'!CL20,'Trial 8'!CL20)</f>
        <v>1616969.5493581365</v>
      </c>
      <c r="CM166" s="48">
        <f ca="1">SUM('Trial 1'!CM20,'Trial 2'!CM20,'Trial 3'!CM20,'Trial 4'!CM20,'Trial 5'!CM20,'Trial 6'!CM20,'Trial 7'!CM20,'Trial 8'!CM20)</f>
        <v>1616364.8269005558</v>
      </c>
      <c r="CN166" s="49">
        <f ca="1">SUM(CB166:CM166)</f>
        <v>19435833.236264598</v>
      </c>
      <c r="CO166" s="48">
        <f ca="1">SUM('Trial 1'!CO20,'Trial 2'!CO20,'Trial 3'!CO20,'Trial 4'!CO20,'Trial 5'!CO20,'Trial 6'!CO20,'Trial 7'!CO20,'Trial 8'!CO20)</f>
        <v>1615757.4847387739</v>
      </c>
      <c r="CP166" s="48">
        <f ca="1">SUM('Trial 1'!CP20,'Trial 2'!CP20,'Trial 3'!CP20,'Trial 4'!CP20,'Trial 5'!CP20,'Trial 6'!CP20,'Trial 7'!CP20,'Trial 8'!CP20)</f>
        <v>1615146.3396041435</v>
      </c>
      <c r="CQ166" s="48">
        <f ca="1">SUM('Trial 1'!CQ20,'Trial 2'!CQ20,'Trial 3'!CQ20,'Trial 4'!CQ20,'Trial 5'!CQ20,'Trial 6'!CQ20,'Trial 7'!CQ20,'Trial 8'!CQ20)</f>
        <v>1614532.6354538207</v>
      </c>
      <c r="CR166" s="48">
        <f ca="1">SUM('Trial 1'!CR20,'Trial 2'!CR20,'Trial 3'!CR20,'Trial 4'!CR20,'Trial 5'!CR20,'Trial 6'!CR20,'Trial 7'!CR20,'Trial 8'!CR20)</f>
        <v>1613918.455776812</v>
      </c>
      <c r="CS166" s="48">
        <f ca="1">SUM('Trial 1'!CS20,'Trial 2'!CS20,'Trial 3'!CS20,'Trial 4'!CS20,'Trial 5'!CS20,'Trial 6'!CS20,'Trial 7'!CS20,'Trial 8'!CS20)</f>
        <v>1613302.5152097479</v>
      </c>
      <c r="CT166" s="48">
        <f ca="1">SUM('Trial 1'!CT20,'Trial 2'!CT20,'Trial 3'!CT20,'Trial 4'!CT20,'Trial 5'!CT20,'Trial 6'!CT20,'Trial 7'!CT20,'Trial 8'!CT20)</f>
        <v>1612684.6908972273</v>
      </c>
      <c r="CU166" s="48">
        <f ca="1">SUM('Trial 1'!CU20,'Trial 2'!CU20,'Trial 3'!CU20,'Trial 4'!CU20,'Trial 5'!CU20,'Trial 6'!CU20,'Trial 7'!CU20,'Trial 8'!CU20)</f>
        <v>1612065.8970778515</v>
      </c>
      <c r="CV166" s="48">
        <f ca="1">SUM('Trial 1'!CV20,'Trial 2'!CV20,'Trial 3'!CV20,'Trial 4'!CV20,'Trial 5'!CV20,'Trial 6'!CV20,'Trial 7'!CV20,'Trial 8'!CV20)</f>
        <v>1611445.6639711875</v>
      </c>
      <c r="CW166" s="48">
        <f ca="1">SUM('Trial 1'!CW20,'Trial 2'!CW20,'Trial 3'!CW20,'Trial 4'!CW20,'Trial 5'!CW20,'Trial 6'!CW20,'Trial 7'!CW20,'Trial 8'!CW20)</f>
        <v>1610824.0722423275</v>
      </c>
      <c r="CX166" s="48">
        <f ca="1">SUM('Trial 1'!CX20,'Trial 2'!CX20,'Trial 3'!CX20,'Trial 4'!CX20,'Trial 5'!CX20,'Trial 6'!CX20,'Trial 7'!CX20,'Trial 8'!CX20)</f>
        <v>1610200.3148716057</v>
      </c>
      <c r="CY166" s="48">
        <f ca="1">SUM('Trial 1'!CY20,'Trial 2'!CY20,'Trial 3'!CY20,'Trial 4'!CY20,'Trial 5'!CY20,'Trial 6'!CY20,'Trial 7'!CY20,'Trial 8'!CY20)</f>
        <v>1609574.5082911567</v>
      </c>
      <c r="CZ166" s="48">
        <f ca="1">SUM('Trial 1'!CZ20,'Trial 2'!CZ20,'Trial 3'!CZ20,'Trial 4'!CZ20,'Trial 5'!CZ20,'Trial 6'!CZ20,'Trial 7'!CZ20,'Trial 8'!CZ20)</f>
        <v>1608946.3110251992</v>
      </c>
      <c r="DA166" s="49">
        <f ca="1">SUM(CO166:CZ166)</f>
        <v>19348398.889159851</v>
      </c>
      <c r="DB166" s="48">
        <f ca="1">SUM('Trial 1'!DB20,'Trial 2'!DB20,'Trial 3'!DB20,'Trial 4'!DB20,'Trial 5'!DB20,'Trial 6'!DB20,'Trial 7'!DB20,'Trial 8'!DB20)</f>
        <v>1608317.7218240735</v>
      </c>
      <c r="DC166" s="48">
        <f ca="1">SUM('Trial 1'!DC20,'Trial 2'!DC20,'Trial 3'!DC20,'Trial 4'!DC20,'Trial 5'!DC20,'Trial 6'!DC20,'Trial 7'!DC20,'Trial 8'!DC20)</f>
        <v>1607688.4641643316</v>
      </c>
      <c r="DD166" s="48">
        <f ca="1">SUM('Trial 1'!DD20,'Trial 2'!DD20,'Trial 3'!DD20,'Trial 4'!DD20,'Trial 5'!DD20,'Trial 6'!DD20,'Trial 7'!DD20,'Trial 8'!DD20)</f>
        <v>1607060.1828825343</v>
      </c>
      <c r="DE166" s="48">
        <f ca="1">SUM('Trial 1'!DE20,'Trial 2'!DE20,'Trial 3'!DE20,'Trial 4'!DE20,'Trial 5'!DE20,'Trial 6'!DE20,'Trial 7'!DE20,'Trial 8'!DE20)</f>
        <v>1606430.4413641396</v>
      </c>
      <c r="DF166" s="48">
        <f ca="1">SUM('Trial 1'!DF20,'Trial 2'!DF20,'Trial 3'!DF20,'Trial 4'!DF20,'Trial 5'!DF20,'Trial 6'!DF20,'Trial 7'!DF20,'Trial 8'!DF20)</f>
        <v>1605800.4013024268</v>
      </c>
      <c r="DG166" s="48">
        <f ca="1">SUM('Trial 1'!DG20,'Trial 2'!DG20,'Trial 3'!DG20,'Trial 4'!DG20,'Trial 5'!DG20,'Trial 6'!DG20,'Trial 7'!DG20,'Trial 8'!DG20)</f>
        <v>1605167.424032215</v>
      </c>
      <c r="DH166" s="48">
        <f ca="1">SUM('Trial 1'!DH20,'Trial 2'!DH20,'Trial 3'!DH20,'Trial 4'!DH20,'Trial 5'!DH20,'Trial 6'!DH20,'Trial 7'!DH20,'Trial 8'!DH20)</f>
        <v>1604534.0012334732</v>
      </c>
      <c r="DI166" s="48">
        <f ca="1">SUM('Trial 1'!DI20,'Trial 2'!DI20,'Trial 3'!DI20,'Trial 4'!DI20,'Trial 5'!DI20,'Trial 6'!DI20,'Trial 7'!DI20,'Trial 8'!DI20)</f>
        <v>1603899.3634629343</v>
      </c>
      <c r="DJ166" s="48">
        <f ca="1">SUM('Trial 1'!DJ20,'Trial 2'!DJ20,'Trial 3'!DJ20,'Trial 4'!DJ20,'Trial 5'!DJ20,'Trial 6'!DJ20,'Trial 7'!DJ20,'Trial 8'!DJ20)</f>
        <v>1603262.6105747798</v>
      </c>
      <c r="DK166" s="48">
        <f ca="1">SUM('Trial 1'!DK20,'Trial 2'!DK20,'Trial 3'!DK20,'Trial 4'!DK20,'Trial 5'!DK20,'Trial 6'!DK20,'Trial 7'!DK20,'Trial 8'!DK20)</f>
        <v>1602625.4593299325</v>
      </c>
      <c r="DL166" s="48">
        <f ca="1">SUM('Trial 1'!DL20,'Trial 2'!DL20,'Trial 3'!DL20,'Trial 4'!DL20,'Trial 5'!DL20,'Trial 6'!DL20,'Trial 7'!DL20,'Trial 8'!DL20)</f>
        <v>1601986.6035995781</v>
      </c>
      <c r="DM166" s="48">
        <f ca="1">SUM('Trial 1'!DM20,'Trial 2'!DM20,'Trial 3'!DM20,'Trial 4'!DM20,'Trial 5'!DM20,'Trial 6'!DM20,'Trial 7'!DM20,'Trial 8'!DM20)</f>
        <v>1601348.0464211113</v>
      </c>
      <c r="DN166" s="49">
        <f ca="1">SUM(DB166:DM166)</f>
        <v>19258120.720191531</v>
      </c>
      <c r="DO166" s="48">
        <f ca="1">SUM('Trial 1'!DO20,'Trial 2'!DO20,'Trial 3'!DO20,'Trial 4'!DO20,'Trial 5'!DO20,'Trial 6'!DO20,'Trial 7'!DO20,'Trial 8'!DO20)</f>
        <v>1600709.7534052567</v>
      </c>
      <c r="DP166" s="48">
        <f ca="1">SUM('Trial 1'!DP20,'Trial 2'!DP20,'Trial 3'!DP20,'Trial 4'!DP20,'Trial 5'!DP20,'Trial 6'!DP20,'Trial 7'!DP20,'Trial 8'!DP20)</f>
        <v>1600070.9287984795</v>
      </c>
      <c r="DQ166" s="48">
        <f ca="1">SUM('Trial 1'!DQ20,'Trial 2'!DQ20,'Trial 3'!DQ20,'Trial 4'!DQ20,'Trial 5'!DQ20,'Trial 6'!DQ20,'Trial 7'!DQ20,'Trial 8'!DQ20)</f>
        <v>1599432.9095757443</v>
      </c>
      <c r="DR166" s="48">
        <f ca="1">SUM('Trial 1'!DR20,'Trial 2'!DR20,'Trial 3'!DR20,'Trial 4'!DR20,'Trial 5'!DR20,'Trial 6'!DR20,'Trial 7'!DR20,'Trial 8'!DR20)</f>
        <v>1598793.6521298576</v>
      </c>
      <c r="DS166" s="48">
        <f ca="1">SUM('Trial 1'!DS20,'Trial 2'!DS20,'Trial 3'!DS20,'Trial 4'!DS20,'Trial 5'!DS20,'Trial 6'!DS20,'Trial 7'!DS20,'Trial 8'!DS20)</f>
        <v>1598154.006496822</v>
      </c>
      <c r="DT166" s="48">
        <f ca="1">SUM('Trial 1'!DT20,'Trial 2'!DT20,'Trial 3'!DT20,'Trial 4'!DT20,'Trial 5'!DT20,'Trial 6'!DT20,'Trial 7'!DT20,'Trial 8'!DT20)</f>
        <v>1597514.3540692772</v>
      </c>
      <c r="DU166" s="48">
        <f ca="1">SUM('Trial 1'!DU20,'Trial 2'!DU20,'Trial 3'!DU20,'Trial 4'!DU20,'Trial 5'!DU20,'Trial 6'!DU20,'Trial 7'!DU20,'Trial 8'!DU20)</f>
        <v>1596872.6708210437</v>
      </c>
      <c r="DV166" s="48">
        <f ca="1">SUM('Trial 1'!DV20,'Trial 2'!DV20,'Trial 3'!DV20,'Trial 4'!DV20,'Trial 5'!DV20,'Trial 6'!DV20,'Trial 7'!DV20,'Trial 8'!DV20)</f>
        <v>1596229.4796912833</v>
      </c>
      <c r="DW166" s="48">
        <f ca="1">SUM('Trial 1'!DW20,'Trial 2'!DW20,'Trial 3'!DW20,'Trial 4'!DW20,'Trial 5'!DW20,'Trial 6'!DW20,'Trial 7'!DW20,'Trial 8'!DW20)</f>
        <v>1595585.8951312411</v>
      </c>
      <c r="DX166" s="48">
        <f ca="1">SUM('Trial 1'!DX20,'Trial 2'!DX20,'Trial 3'!DX20,'Trial 4'!DX20,'Trial 5'!DX20,'Trial 6'!DX20,'Trial 7'!DX20,'Trial 8'!DX20)</f>
        <v>1594941.8868131975</v>
      </c>
      <c r="DY166" s="48">
        <f ca="1">SUM('Trial 1'!DY20,'Trial 2'!DY20,'Trial 3'!DY20,'Trial 4'!DY20,'Trial 5'!DY20,'Trial 6'!DY20,'Trial 7'!DY20,'Trial 8'!DY20)</f>
        <v>1594297.9432000862</v>
      </c>
      <c r="DZ166" s="48">
        <f ca="1">SUM('Trial 1'!DZ20,'Trial 2'!DZ20,'Trial 3'!DZ20,'Trial 4'!DZ20,'Trial 5'!DZ20,'Trial 6'!DZ20,'Trial 7'!DZ20,'Trial 8'!DZ20)</f>
        <v>1593652.2373531689</v>
      </c>
      <c r="EA166" s="49">
        <f ca="1">SUM(DO166:DZ166)</f>
        <v>19166255.717485461</v>
      </c>
      <c r="EB166" s="48">
        <f ca="1">SUM('Trial 1'!EB20,'Trial 2'!EB20,'Trial 3'!EB20,'Trial 4'!EB20,'Trial 5'!EB20,'Trial 6'!EB20,'Trial 7'!EB20,'Trial 8'!EB20)</f>
        <v>1593005.9414267321</v>
      </c>
      <c r="EC166" s="48">
        <f ca="1">SUM('Trial 1'!EC20,'Trial 2'!EC20,'Trial 3'!EC20,'Trial 4'!EC20,'Trial 5'!EC20,'Trial 6'!EC20,'Trial 7'!EC20,'Trial 8'!EC20)</f>
        <v>1592358.798764124</v>
      </c>
      <c r="ED166" s="48">
        <f ca="1">SUM('Trial 1'!ED20,'Trial 2'!ED20,'Trial 3'!ED20,'Trial 4'!ED20,'Trial 5'!ED20,'Trial 6'!ED20,'Trial 7'!ED20,'Trial 8'!ED20)</f>
        <v>1591711.6350333132</v>
      </c>
      <c r="EE166" s="48">
        <f ca="1">SUM('Trial 1'!EE20,'Trial 2'!EE20,'Trial 3'!EE20,'Trial 4'!EE20,'Trial 5'!EE20,'Trial 6'!EE20,'Trial 7'!EE20,'Trial 8'!EE20)</f>
        <v>1591064.6714912874</v>
      </c>
      <c r="EF166" s="48">
        <f ca="1">SUM('Trial 1'!EF20,'Trial 2'!EF20,'Trial 3'!EF20,'Trial 4'!EF20,'Trial 5'!EF20,'Trial 6'!EF20,'Trial 7'!EF20,'Trial 8'!EF20)</f>
        <v>1590417.9829913401</v>
      </c>
      <c r="EG166" s="48">
        <f ca="1">SUM('Trial 1'!EG20,'Trial 2'!EG20,'Trial 3'!EG20,'Trial 4'!EG20,'Trial 5'!EG20,'Trial 6'!EG20,'Trial 7'!EG20,'Trial 8'!EG20)</f>
        <v>1589769.5443564327</v>
      </c>
      <c r="EH166" s="48">
        <f ca="1">SUM('Trial 1'!EH20,'Trial 2'!EH20,'Trial 3'!EH20,'Trial 4'!EH20,'Trial 5'!EH20,'Trial 6'!EH20,'Trial 7'!EH20,'Trial 8'!EH20)</f>
        <v>1589120.598060274</v>
      </c>
      <c r="EI166" s="48">
        <f ca="1">SUM('Trial 1'!EI20,'Trial 2'!EI20,'Trial 3'!EI20,'Trial 4'!EI20,'Trial 5'!EI20,'Trial 6'!EI20,'Trial 7'!EI20,'Trial 8'!EI20)</f>
        <v>1588470.665945475</v>
      </c>
      <c r="EJ166" s="48">
        <f ca="1">SUM('Trial 1'!EJ20,'Trial 2'!EJ20,'Trial 3'!EJ20,'Trial 4'!EJ20,'Trial 5'!EJ20,'Trial 6'!EJ20,'Trial 7'!EJ20,'Trial 8'!EJ20)</f>
        <v>1587820.1141461588</v>
      </c>
      <c r="EK166" s="48">
        <f ca="1">SUM('Trial 1'!EK20,'Trial 2'!EK20,'Trial 3'!EK20,'Trial 4'!EK20,'Trial 5'!EK20,'Trial 6'!EK20,'Trial 7'!EK20,'Trial 8'!EK20)</f>
        <v>1587168.9485100049</v>
      </c>
      <c r="EL166" s="48">
        <f ca="1">SUM('Trial 1'!EL20,'Trial 2'!EL20,'Trial 3'!EL20,'Trial 4'!EL20,'Trial 5'!EL20,'Trial 6'!EL20,'Trial 7'!EL20,'Trial 8'!EL20)</f>
        <v>1586518.0922339258</v>
      </c>
      <c r="EM166" s="48">
        <f ca="1">SUM('Trial 1'!EM20,'Trial 2'!EM20,'Trial 3'!EM20,'Trial 4'!EM20,'Trial 5'!EM20,'Trial 6'!EM20,'Trial 7'!EM20,'Trial 8'!EM20)</f>
        <v>1585867.5168614176</v>
      </c>
      <c r="EN166" s="49">
        <f ca="1">SUM(EB166:EM166)</f>
        <v>19073294.509820484</v>
      </c>
    </row>
    <row r="167" spans="1:144" ht="12.75" customHeight="1" x14ac:dyDescent="0.2">
      <c r="A167" s="2" t="str">
        <f>Labels!B14</f>
        <v>Desired Capital</v>
      </c>
    </row>
    <row r="168" spans="1:144" ht="12.75" customHeight="1" x14ac:dyDescent="0.2">
      <c r="A168" s="47" t="str">
        <f>Labels!D96</f>
        <v>Trials</v>
      </c>
      <c r="B168" s="19" t="str">
        <f>ZZZ__FnCalls!F7</f>
        <v>MMM 2010</v>
      </c>
      <c r="C168" s="20" t="str">
        <f>ZZZ__FnCalls!F8</f>
        <v>MMM 2010</v>
      </c>
      <c r="D168" s="20" t="str">
        <f>ZZZ__FnCalls!F9</f>
        <v>MMM 2010</v>
      </c>
      <c r="E168" s="20" t="str">
        <f>ZZZ__FnCalls!F10</f>
        <v>MMM 2010</v>
      </c>
      <c r="F168" s="20" t="str">
        <f>ZZZ__FnCalls!F11</f>
        <v>MMM 2010</v>
      </c>
      <c r="G168" s="20" t="str">
        <f>ZZZ__FnCalls!F12</f>
        <v>MMM 2010</v>
      </c>
      <c r="H168" s="20" t="str">
        <f>ZZZ__FnCalls!F13</f>
        <v>MMM 2010</v>
      </c>
      <c r="I168" s="20" t="str">
        <f>ZZZ__FnCalls!F14</f>
        <v>MMM 2010</v>
      </c>
      <c r="J168" s="20" t="str">
        <f>ZZZ__FnCalls!F15</f>
        <v>MMM 2010</v>
      </c>
      <c r="K168" s="20" t="str">
        <f>ZZZ__FnCalls!F16</f>
        <v>MMM 2010</v>
      </c>
      <c r="L168" s="20" t="str">
        <f>ZZZ__FnCalls!F17</f>
        <v>MMM 2010</v>
      </c>
      <c r="M168" s="20" t="str">
        <f>ZZZ__FnCalls!F18</f>
        <v>MMM 2010</v>
      </c>
      <c r="N168" s="21" t="str">
        <f>ZZZ__FnCalls!H7</f>
        <v>2010</v>
      </c>
      <c r="O168" s="20" t="str">
        <f>ZZZ__FnCalls!F19</f>
        <v>MMM 2011</v>
      </c>
      <c r="P168" s="20" t="str">
        <f>ZZZ__FnCalls!F20</f>
        <v>MMM 2011</v>
      </c>
      <c r="Q168" s="20" t="str">
        <f>ZZZ__FnCalls!F21</f>
        <v>MMM 2011</v>
      </c>
      <c r="R168" s="20" t="str">
        <f>ZZZ__FnCalls!F22</f>
        <v>MMM 2011</v>
      </c>
      <c r="S168" s="20" t="str">
        <f>ZZZ__FnCalls!F23</f>
        <v>MMM 2011</v>
      </c>
      <c r="T168" s="20" t="str">
        <f>ZZZ__FnCalls!F24</f>
        <v>MMM 2011</v>
      </c>
      <c r="U168" s="20" t="str">
        <f>ZZZ__FnCalls!F25</f>
        <v>MMM 2011</v>
      </c>
      <c r="V168" s="20" t="str">
        <f>ZZZ__FnCalls!F26</f>
        <v>MMM 2011</v>
      </c>
      <c r="W168" s="20" t="str">
        <f>ZZZ__FnCalls!F27</f>
        <v>MMM 2011</v>
      </c>
      <c r="X168" s="20" t="str">
        <f>ZZZ__FnCalls!F28</f>
        <v>MMM 2011</v>
      </c>
      <c r="Y168" s="20" t="str">
        <f>ZZZ__FnCalls!F29</f>
        <v>MMM 2011</v>
      </c>
      <c r="Z168" s="20" t="str">
        <f>ZZZ__FnCalls!F30</f>
        <v>MMM 2011</v>
      </c>
      <c r="AA168" s="21" t="str">
        <f>ZZZ__FnCalls!H19</f>
        <v>2011</v>
      </c>
      <c r="AB168" s="20" t="str">
        <f>ZZZ__FnCalls!F31</f>
        <v>MMM 2012</v>
      </c>
      <c r="AC168" s="20" t="str">
        <f>ZZZ__FnCalls!F32</f>
        <v>MMM 2012</v>
      </c>
      <c r="AD168" s="20" t="str">
        <f>ZZZ__FnCalls!F33</f>
        <v>MMM 2012</v>
      </c>
      <c r="AE168" s="20" t="str">
        <f>ZZZ__FnCalls!F34</f>
        <v>MMM 2012</v>
      </c>
      <c r="AF168" s="20" t="str">
        <f>ZZZ__FnCalls!F35</f>
        <v>MMM 2012</v>
      </c>
      <c r="AG168" s="20" t="str">
        <f>ZZZ__FnCalls!F36</f>
        <v>MMM 2012</v>
      </c>
      <c r="AH168" s="20" t="str">
        <f>ZZZ__FnCalls!F37</f>
        <v>MMM 2012</v>
      </c>
      <c r="AI168" s="20" t="str">
        <f>ZZZ__FnCalls!F38</f>
        <v>MMM 2012</v>
      </c>
      <c r="AJ168" s="20" t="str">
        <f>ZZZ__FnCalls!F39</f>
        <v>MMM 2012</v>
      </c>
      <c r="AK168" s="20" t="str">
        <f>ZZZ__FnCalls!F40</f>
        <v>MMM 2012</v>
      </c>
      <c r="AL168" s="20" t="str">
        <f>ZZZ__FnCalls!F41</f>
        <v>MMM 2012</v>
      </c>
      <c r="AM168" s="20" t="str">
        <f>ZZZ__FnCalls!F42</f>
        <v>MMM 2012</v>
      </c>
      <c r="AN168" s="21" t="str">
        <f>ZZZ__FnCalls!H31</f>
        <v>2012</v>
      </c>
      <c r="AO168" s="20" t="str">
        <f>ZZZ__FnCalls!F43</f>
        <v>MMM 2013</v>
      </c>
      <c r="AP168" s="20" t="str">
        <f>ZZZ__FnCalls!F44</f>
        <v>MMM 2013</v>
      </c>
      <c r="AQ168" s="20" t="str">
        <f>ZZZ__FnCalls!F45</f>
        <v>MMM 2013</v>
      </c>
      <c r="AR168" s="20" t="str">
        <f>ZZZ__FnCalls!F46</f>
        <v>MMM 2013</v>
      </c>
      <c r="AS168" s="20" t="str">
        <f>ZZZ__FnCalls!F47</f>
        <v>MMM 2013</v>
      </c>
      <c r="AT168" s="20" t="str">
        <f>ZZZ__FnCalls!F48</f>
        <v>MMM 2013</v>
      </c>
      <c r="AU168" s="20" t="str">
        <f>ZZZ__FnCalls!F49</f>
        <v>MMM 2013</v>
      </c>
      <c r="AV168" s="20" t="str">
        <f>ZZZ__FnCalls!F50</f>
        <v>MMM 2013</v>
      </c>
      <c r="AW168" s="20" t="str">
        <f>ZZZ__FnCalls!F51</f>
        <v>MMM 2013</v>
      </c>
      <c r="AX168" s="20" t="str">
        <f>ZZZ__FnCalls!F52</f>
        <v>MMM 2013</v>
      </c>
      <c r="AY168" s="20" t="str">
        <f>ZZZ__FnCalls!F53</f>
        <v>MMM 2013</v>
      </c>
      <c r="AZ168" s="20" t="str">
        <f>ZZZ__FnCalls!F54</f>
        <v>MMM 2013</v>
      </c>
      <c r="BA168" s="21" t="str">
        <f>ZZZ__FnCalls!H43</f>
        <v>2013</v>
      </c>
      <c r="BB168" s="20" t="str">
        <f>ZZZ__FnCalls!F55</f>
        <v>MMM 2014</v>
      </c>
      <c r="BC168" s="20" t="str">
        <f>ZZZ__FnCalls!F56</f>
        <v>MMM 2014</v>
      </c>
      <c r="BD168" s="20" t="str">
        <f>ZZZ__FnCalls!F57</f>
        <v>MMM 2014</v>
      </c>
      <c r="BE168" s="20" t="str">
        <f>ZZZ__FnCalls!F58</f>
        <v>MMM 2014</v>
      </c>
      <c r="BF168" s="20" t="str">
        <f>ZZZ__FnCalls!F59</f>
        <v>MMM 2014</v>
      </c>
      <c r="BG168" s="20" t="str">
        <f>ZZZ__FnCalls!F60</f>
        <v>MMM 2014</v>
      </c>
      <c r="BH168" s="20" t="str">
        <f>ZZZ__FnCalls!F61</f>
        <v>MMM 2014</v>
      </c>
      <c r="BI168" s="20" t="str">
        <f>ZZZ__FnCalls!F62</f>
        <v>MMM 2014</v>
      </c>
      <c r="BJ168" s="20" t="str">
        <f>ZZZ__FnCalls!F63</f>
        <v>MMM 2014</v>
      </c>
      <c r="BK168" s="20" t="str">
        <f>ZZZ__FnCalls!F64</f>
        <v>MMM 2014</v>
      </c>
      <c r="BL168" s="20" t="str">
        <f>ZZZ__FnCalls!F65</f>
        <v>MMM 2014</v>
      </c>
      <c r="BM168" s="20" t="str">
        <f>ZZZ__FnCalls!F66</f>
        <v>MMM 2014</v>
      </c>
      <c r="BN168" s="21" t="str">
        <f>ZZZ__FnCalls!H55</f>
        <v>2014</v>
      </c>
      <c r="BO168" s="20" t="str">
        <f>ZZZ__FnCalls!F67</f>
        <v>MMM 2015</v>
      </c>
      <c r="BP168" s="20" t="str">
        <f>ZZZ__FnCalls!F68</f>
        <v>MMM 2015</v>
      </c>
      <c r="BQ168" s="20" t="str">
        <f>ZZZ__FnCalls!F69</f>
        <v>MMM 2015</v>
      </c>
      <c r="BR168" s="20" t="str">
        <f>ZZZ__FnCalls!F70</f>
        <v>MMM 2015</v>
      </c>
      <c r="BS168" s="20" t="str">
        <f>ZZZ__FnCalls!F71</f>
        <v>MMM 2015</v>
      </c>
      <c r="BT168" s="20" t="str">
        <f>ZZZ__FnCalls!F72</f>
        <v>MMM 2015</v>
      </c>
      <c r="BU168" s="20" t="str">
        <f>ZZZ__FnCalls!F73</f>
        <v>MMM 2015</v>
      </c>
      <c r="BV168" s="20" t="str">
        <f>ZZZ__FnCalls!F74</f>
        <v>MMM 2015</v>
      </c>
      <c r="BW168" s="20" t="str">
        <f>ZZZ__FnCalls!F75</f>
        <v>MMM 2015</v>
      </c>
      <c r="BX168" s="20" t="str">
        <f>ZZZ__FnCalls!F76</f>
        <v>MMM 2015</v>
      </c>
      <c r="BY168" s="20" t="str">
        <f>ZZZ__FnCalls!F77</f>
        <v>MMM 2015</v>
      </c>
      <c r="BZ168" s="20" t="str">
        <f>ZZZ__FnCalls!F78</f>
        <v>MMM 2015</v>
      </c>
      <c r="CA168" s="21" t="str">
        <f>ZZZ__FnCalls!H67</f>
        <v>2015</v>
      </c>
      <c r="CB168" s="20" t="str">
        <f>ZZZ__FnCalls!F79</f>
        <v>MMM 2016</v>
      </c>
      <c r="CC168" s="20" t="str">
        <f>ZZZ__FnCalls!F80</f>
        <v>MMM 2016</v>
      </c>
      <c r="CD168" s="20" t="str">
        <f>ZZZ__FnCalls!F81</f>
        <v>MMM 2016</v>
      </c>
      <c r="CE168" s="20" t="str">
        <f>ZZZ__FnCalls!F82</f>
        <v>MMM 2016</v>
      </c>
      <c r="CF168" s="20" t="str">
        <f>ZZZ__FnCalls!F83</f>
        <v>MMM 2016</v>
      </c>
      <c r="CG168" s="20" t="str">
        <f>ZZZ__FnCalls!F84</f>
        <v>MMM 2016</v>
      </c>
      <c r="CH168" s="20" t="str">
        <f>ZZZ__FnCalls!F85</f>
        <v>MMM 2016</v>
      </c>
      <c r="CI168" s="20" t="str">
        <f>ZZZ__FnCalls!F86</f>
        <v>MMM 2016</v>
      </c>
      <c r="CJ168" s="20" t="str">
        <f>ZZZ__FnCalls!F87</f>
        <v>MMM 2016</v>
      </c>
      <c r="CK168" s="20" t="str">
        <f>ZZZ__FnCalls!F88</f>
        <v>MMM 2016</v>
      </c>
      <c r="CL168" s="20" t="str">
        <f>ZZZ__FnCalls!F89</f>
        <v>MMM 2016</v>
      </c>
      <c r="CM168" s="20" t="str">
        <f>ZZZ__FnCalls!F90</f>
        <v>MMM 2016</v>
      </c>
      <c r="CN168" s="21" t="str">
        <f>ZZZ__FnCalls!H79</f>
        <v>2016</v>
      </c>
      <c r="CO168" s="20" t="str">
        <f>ZZZ__FnCalls!F91</f>
        <v>MMM 2017</v>
      </c>
      <c r="CP168" s="20" t="str">
        <f>ZZZ__FnCalls!F92</f>
        <v>MMM 2017</v>
      </c>
      <c r="CQ168" s="20" t="str">
        <f>ZZZ__FnCalls!F93</f>
        <v>MMM 2017</v>
      </c>
      <c r="CR168" s="20" t="str">
        <f>ZZZ__FnCalls!F94</f>
        <v>MMM 2017</v>
      </c>
      <c r="CS168" s="20" t="str">
        <f>ZZZ__FnCalls!F95</f>
        <v>MMM 2017</v>
      </c>
      <c r="CT168" s="20" t="str">
        <f>ZZZ__FnCalls!F96</f>
        <v>MMM 2017</v>
      </c>
      <c r="CU168" s="20" t="str">
        <f>ZZZ__FnCalls!F97</f>
        <v>MMM 2017</v>
      </c>
      <c r="CV168" s="20" t="str">
        <f>ZZZ__FnCalls!F98</f>
        <v>MMM 2017</v>
      </c>
      <c r="CW168" s="20" t="str">
        <f>ZZZ__FnCalls!F99</f>
        <v>MMM 2017</v>
      </c>
      <c r="CX168" s="20" t="str">
        <f>ZZZ__FnCalls!F100</f>
        <v>MMM 2017</v>
      </c>
      <c r="CY168" s="20" t="str">
        <f>ZZZ__FnCalls!F101</f>
        <v>MMM 2017</v>
      </c>
      <c r="CZ168" s="20" t="str">
        <f>ZZZ__FnCalls!F102</f>
        <v>MMM 2017</v>
      </c>
      <c r="DA168" s="21" t="str">
        <f>ZZZ__FnCalls!H91</f>
        <v>2017</v>
      </c>
      <c r="DB168" s="20" t="str">
        <f>ZZZ__FnCalls!F103</f>
        <v>MMM 2018</v>
      </c>
      <c r="DC168" s="20" t="str">
        <f>ZZZ__FnCalls!F104</f>
        <v>MMM 2018</v>
      </c>
      <c r="DD168" s="20" t="str">
        <f>ZZZ__FnCalls!F105</f>
        <v>MMM 2018</v>
      </c>
      <c r="DE168" s="20" t="str">
        <f>ZZZ__FnCalls!F106</f>
        <v>MMM 2018</v>
      </c>
      <c r="DF168" s="20" t="str">
        <f>ZZZ__FnCalls!F107</f>
        <v>MMM 2018</v>
      </c>
      <c r="DG168" s="20" t="str">
        <f>ZZZ__FnCalls!F108</f>
        <v>MMM 2018</v>
      </c>
      <c r="DH168" s="20" t="str">
        <f>ZZZ__FnCalls!F109</f>
        <v>MMM 2018</v>
      </c>
      <c r="DI168" s="20" t="str">
        <f>ZZZ__FnCalls!F110</f>
        <v>MMM 2018</v>
      </c>
      <c r="DJ168" s="20" t="str">
        <f>ZZZ__FnCalls!F111</f>
        <v>MMM 2018</v>
      </c>
      <c r="DK168" s="20" t="str">
        <f>ZZZ__FnCalls!F112</f>
        <v>MMM 2018</v>
      </c>
      <c r="DL168" s="20" t="str">
        <f>ZZZ__FnCalls!F113</f>
        <v>MMM 2018</v>
      </c>
      <c r="DM168" s="20" t="str">
        <f>ZZZ__FnCalls!F114</f>
        <v>MMM 2018</v>
      </c>
      <c r="DN168" s="21" t="str">
        <f>ZZZ__FnCalls!H103</f>
        <v>2018</v>
      </c>
      <c r="DO168" s="20" t="str">
        <f>ZZZ__FnCalls!F115</f>
        <v>MMM 2019</v>
      </c>
      <c r="DP168" s="20" t="str">
        <f>ZZZ__FnCalls!F116</f>
        <v>MMM 2019</v>
      </c>
      <c r="DQ168" s="20" t="str">
        <f>ZZZ__FnCalls!F117</f>
        <v>MMM 2019</v>
      </c>
      <c r="DR168" s="20" t="str">
        <f>ZZZ__FnCalls!F118</f>
        <v>MMM 2019</v>
      </c>
      <c r="DS168" s="20" t="str">
        <f>ZZZ__FnCalls!F119</f>
        <v>MMM 2019</v>
      </c>
      <c r="DT168" s="20" t="str">
        <f>ZZZ__FnCalls!F120</f>
        <v>MMM 2019</v>
      </c>
      <c r="DU168" s="20" t="str">
        <f>ZZZ__FnCalls!F121</f>
        <v>MMM 2019</v>
      </c>
      <c r="DV168" s="20" t="str">
        <f>ZZZ__FnCalls!F122</f>
        <v>MMM 2019</v>
      </c>
      <c r="DW168" s="20" t="str">
        <f>ZZZ__FnCalls!F123</f>
        <v>MMM 2019</v>
      </c>
      <c r="DX168" s="20" t="str">
        <f>ZZZ__FnCalls!F124</f>
        <v>MMM 2019</v>
      </c>
      <c r="DY168" s="20" t="str">
        <f>ZZZ__FnCalls!F125</f>
        <v>MMM 2019</v>
      </c>
      <c r="DZ168" s="20" t="str">
        <f>ZZZ__FnCalls!F126</f>
        <v>MMM 2019</v>
      </c>
      <c r="EA168" s="21" t="str">
        <f>ZZZ__FnCalls!H115</f>
        <v>2019</v>
      </c>
      <c r="EB168" s="20" t="str">
        <f>ZZZ__FnCalls!F127</f>
        <v>MMM 2020</v>
      </c>
      <c r="EC168" s="20" t="str">
        <f>ZZZ__FnCalls!F128</f>
        <v>MMM 2020</v>
      </c>
      <c r="ED168" s="20" t="str">
        <f>ZZZ__FnCalls!F129</f>
        <v>MMM 2020</v>
      </c>
      <c r="EE168" s="20" t="str">
        <f>ZZZ__FnCalls!F130</f>
        <v>MMM 2020</v>
      </c>
      <c r="EF168" s="20" t="str">
        <f>ZZZ__FnCalls!F131</f>
        <v>MMM 2020</v>
      </c>
      <c r="EG168" s="20" t="str">
        <f>ZZZ__FnCalls!F132</f>
        <v>MMM 2020</v>
      </c>
      <c r="EH168" s="20" t="str">
        <f>ZZZ__FnCalls!F133</f>
        <v>MMM 2020</v>
      </c>
      <c r="EI168" s="20" t="str">
        <f>ZZZ__FnCalls!F134</f>
        <v>MMM 2020</v>
      </c>
      <c r="EJ168" s="20" t="str">
        <f>ZZZ__FnCalls!F135</f>
        <v>MMM 2020</v>
      </c>
      <c r="EK168" s="20" t="str">
        <f>ZZZ__FnCalls!F136</f>
        <v>MMM 2020</v>
      </c>
      <c r="EL168" s="20" t="str">
        <f>ZZZ__FnCalls!F137</f>
        <v>MMM 2020</v>
      </c>
      <c r="EM168" s="20" t="str">
        <f>ZZZ__FnCalls!F138</f>
        <v>MMM 2020</v>
      </c>
      <c r="EN168" s="21" t="str">
        <f>ZZZ__FnCalls!H127</f>
        <v>2020</v>
      </c>
    </row>
    <row r="169" spans="1:144" ht="12.75" customHeight="1" x14ac:dyDescent="0.2">
      <c r="A169" s="7" t="str">
        <f>Labels!B96</f>
        <v>Trial 01</v>
      </c>
      <c r="B169" s="22">
        <f>'Trial 1'!B22</f>
        <v>34645298.421926454</v>
      </c>
      <c r="C169" s="22">
        <f ca="1">'Trial 1'!C22</f>
        <v>34627701.280535877</v>
      </c>
      <c r="D169" s="22">
        <f ca="1">'Trial 1'!D22</f>
        <v>34609875.165581964</v>
      </c>
      <c r="E169" s="22">
        <f ca="1">'Trial 1'!E22</f>
        <v>34597714.456707381</v>
      </c>
      <c r="F169" s="22">
        <f ca="1">'Trial 1'!F22</f>
        <v>34582428.421416864</v>
      </c>
      <c r="G169" s="22">
        <f ca="1">'Trial 1'!G22</f>
        <v>34566183.33333879</v>
      </c>
      <c r="H169" s="22">
        <f ca="1">'Trial 1'!H22</f>
        <v>34551427.574168272</v>
      </c>
      <c r="I169" s="22">
        <f ca="1">'Trial 1'!I22</f>
        <v>34539578.695637248</v>
      </c>
      <c r="J169" s="22">
        <f ca="1">'Trial 1'!J22</f>
        <v>34523886.861982226</v>
      </c>
      <c r="K169" s="22">
        <f ca="1">'Trial 1'!K22</f>
        <v>34513570.428147197</v>
      </c>
      <c r="L169" s="22">
        <f ca="1">'Trial 1'!L22</f>
        <v>34498471.907747969</v>
      </c>
      <c r="M169" s="22">
        <f ca="1">'Trial 1'!M22</f>
        <v>34486885.499074273</v>
      </c>
      <c r="N169" s="23">
        <f ca="1">'Trial 1'!M22</f>
        <v>34486885.499074273</v>
      </c>
      <c r="O169" s="22">
        <f ca="1">'Trial 1'!O22</f>
        <v>34469133.067129485</v>
      </c>
      <c r="P169" s="22">
        <f ca="1">'Trial 1'!P22</f>
        <v>34452498.300802454</v>
      </c>
      <c r="Q169" s="22">
        <f ca="1">'Trial 1'!Q22</f>
        <v>34440228.243437819</v>
      </c>
      <c r="R169" s="22">
        <f ca="1">'Trial 1'!R22</f>
        <v>34423379.721348196</v>
      </c>
      <c r="S169" s="22">
        <f ca="1">'Trial 1'!S22</f>
        <v>34410928.368176602</v>
      </c>
      <c r="T169" s="22">
        <f ca="1">'Trial 1'!T22</f>
        <v>34398342.309928268</v>
      </c>
      <c r="U169" s="22">
        <f ca="1">'Trial 1'!U22</f>
        <v>34385137.903556682</v>
      </c>
      <c r="V169" s="22">
        <f ca="1">'Trial 1'!V22</f>
        <v>34371377.779811442</v>
      </c>
      <c r="W169" s="22">
        <f ca="1">'Trial 1'!W22</f>
        <v>34359640.602011196</v>
      </c>
      <c r="X169" s="22">
        <f ca="1">'Trial 1'!X22</f>
        <v>34341634.441167466</v>
      </c>
      <c r="Y169" s="22">
        <f ca="1">'Trial 1'!Y22</f>
        <v>34329558.027599581</v>
      </c>
      <c r="Z169" s="22">
        <f ca="1">'Trial 1'!Z22</f>
        <v>34313927.630695634</v>
      </c>
      <c r="AA169" s="23">
        <f ca="1">'Trial 1'!Z22</f>
        <v>34313927.630695634</v>
      </c>
      <c r="AB169" s="22">
        <f ca="1">'Trial 1'!AB22</f>
        <v>34299007.760600016</v>
      </c>
      <c r="AC169" s="22">
        <f ca="1">'Trial 1'!AC22</f>
        <v>34284323.424517684</v>
      </c>
      <c r="AD169" s="22">
        <f ca="1">'Trial 1'!AD22</f>
        <v>34271436.521090306</v>
      </c>
      <c r="AE169" s="22">
        <f ca="1">'Trial 1'!AE22</f>
        <v>34256188.634439893</v>
      </c>
      <c r="AF169" s="22">
        <f ca="1">'Trial 1'!AF22</f>
        <v>34243010.167886034</v>
      </c>
      <c r="AG169" s="22">
        <f ca="1">'Trial 1'!AG22</f>
        <v>34227381.321394049</v>
      </c>
      <c r="AH169" s="22">
        <f ca="1">'Trial 1'!AH22</f>
        <v>34212777.129935399</v>
      </c>
      <c r="AI169" s="22">
        <f ca="1">'Trial 1'!AI22</f>
        <v>34198128.211532362</v>
      </c>
      <c r="AJ169" s="22">
        <f ca="1">'Trial 1'!AJ22</f>
        <v>34188207.059109479</v>
      </c>
      <c r="AK169" s="22">
        <f ca="1">'Trial 1'!AK22</f>
        <v>34172649.375580452</v>
      </c>
      <c r="AL169" s="22">
        <f ca="1">'Trial 1'!AL22</f>
        <v>34162156.343267903</v>
      </c>
      <c r="AM169" s="22">
        <f ca="1">'Trial 1'!AM22</f>
        <v>34146606.180517666</v>
      </c>
      <c r="AN169" s="23">
        <f ca="1">'Trial 1'!AM22</f>
        <v>34146606.180517666</v>
      </c>
      <c r="AO169" s="22">
        <f ca="1">'Trial 1'!AO22</f>
        <v>34128141.34811262</v>
      </c>
      <c r="AP169" s="22">
        <f ca="1">'Trial 1'!AP22</f>
        <v>34114045.934153497</v>
      </c>
      <c r="AQ169" s="22">
        <f ca="1">'Trial 1'!AQ22</f>
        <v>34098390.811552063</v>
      </c>
      <c r="AR169" s="22">
        <f ca="1">'Trial 1'!AR22</f>
        <v>34085290.515628852</v>
      </c>
      <c r="AS169" s="22">
        <f ca="1">'Trial 1'!AS22</f>
        <v>34068093.462271973</v>
      </c>
      <c r="AT169" s="22">
        <f ca="1">'Trial 1'!AT22</f>
        <v>34054508.108796217</v>
      </c>
      <c r="AU169" s="22">
        <f ca="1">'Trial 1'!AU22</f>
        <v>34039471.772649102</v>
      </c>
      <c r="AV169" s="22">
        <f ca="1">'Trial 1'!AV22</f>
        <v>34025606.081243806</v>
      </c>
      <c r="AW169" s="22">
        <f ca="1">'Trial 1'!AW22</f>
        <v>34011999.04917869</v>
      </c>
      <c r="AX169" s="22">
        <f ca="1">'Trial 1'!AX22</f>
        <v>33999415.481097847</v>
      </c>
      <c r="AY169" s="22">
        <f ca="1">'Trial 1'!AY22</f>
        <v>33985142.810770437</v>
      </c>
      <c r="AZ169" s="22">
        <f ca="1">'Trial 1'!AZ22</f>
        <v>33968480.7333152</v>
      </c>
      <c r="BA169" s="23">
        <f ca="1">'Trial 1'!AZ22</f>
        <v>33968480.7333152</v>
      </c>
      <c r="BB169" s="22">
        <f ca="1">'Trial 1'!BB22</f>
        <v>33953722.943125434</v>
      </c>
      <c r="BC169" s="22">
        <f ca="1">'Trial 1'!BC22</f>
        <v>33938308.433718547</v>
      </c>
      <c r="BD169" s="22">
        <f ca="1">'Trial 1'!BD22</f>
        <v>33927582.789099209</v>
      </c>
      <c r="BE169" s="22">
        <f ca="1">'Trial 1'!BE22</f>
        <v>33912215.830056369</v>
      </c>
      <c r="BF169" s="22">
        <f ca="1">'Trial 1'!BF22</f>
        <v>33898558.320997998</v>
      </c>
      <c r="BG169" s="22">
        <f ca="1">'Trial 1'!BG22</f>
        <v>33885098.871703304</v>
      </c>
      <c r="BH169" s="22">
        <f ca="1">'Trial 1'!BH22</f>
        <v>33873472.387383766</v>
      </c>
      <c r="BI169" s="22">
        <f ca="1">'Trial 1'!BI22</f>
        <v>33856850.98350291</v>
      </c>
      <c r="BJ169" s="22">
        <f ca="1">'Trial 1'!BJ22</f>
        <v>33841431.173363283</v>
      </c>
      <c r="BK169" s="22">
        <f ca="1">'Trial 1'!BK22</f>
        <v>33825370.17174264</v>
      </c>
      <c r="BL169" s="22">
        <f ca="1">'Trial 1'!BL22</f>
        <v>33810076.39815104</v>
      </c>
      <c r="BM169" s="22">
        <f ca="1">'Trial 1'!BM22</f>
        <v>33792322.214647859</v>
      </c>
      <c r="BN169" s="23">
        <f ca="1">'Trial 1'!BM22</f>
        <v>33792322.214647859</v>
      </c>
      <c r="BO169" s="22">
        <f ca="1">'Trial 1'!BO22</f>
        <v>33776703.61254748</v>
      </c>
      <c r="BP169" s="22">
        <f ca="1">'Trial 1'!BP22</f>
        <v>33763283.296667054</v>
      </c>
      <c r="BQ169" s="22">
        <f ca="1">'Trial 1'!BQ22</f>
        <v>33752290.284387738</v>
      </c>
      <c r="BR169" s="22">
        <f ca="1">'Trial 1'!BR22</f>
        <v>33739446.460294627</v>
      </c>
      <c r="BS169" s="22">
        <f ca="1">'Trial 1'!BS22</f>
        <v>33726234.954230048</v>
      </c>
      <c r="BT169" s="22">
        <f ca="1">'Trial 1'!BT22</f>
        <v>33708189.960066125</v>
      </c>
      <c r="BU169" s="22">
        <f ca="1">'Trial 1'!BU22</f>
        <v>33692833.157575831</v>
      </c>
      <c r="BV169" s="22">
        <f ca="1">'Trial 1'!BV22</f>
        <v>33679496.820730679</v>
      </c>
      <c r="BW169" s="22">
        <f ca="1">'Trial 1'!BW22</f>
        <v>33663175.927287199</v>
      </c>
      <c r="BX169" s="22">
        <f ca="1">'Trial 1'!BX22</f>
        <v>33647958.514350787</v>
      </c>
      <c r="BY169" s="22">
        <f ca="1">'Trial 1'!BY22</f>
        <v>33631470.849448971</v>
      </c>
      <c r="BZ169" s="22">
        <f ca="1">'Trial 1'!BZ22</f>
        <v>33615057.139491037</v>
      </c>
      <c r="CA169" s="23">
        <f ca="1">'Trial 1'!BZ22</f>
        <v>33615057.139491037</v>
      </c>
      <c r="CB169" s="22">
        <f ca="1">'Trial 1'!CB22</f>
        <v>33600015.400109045</v>
      </c>
      <c r="CC169" s="22">
        <f ca="1">'Trial 1'!CC22</f>
        <v>33583207.500943363</v>
      </c>
      <c r="CD169" s="22">
        <f ca="1">'Trial 1'!CD22</f>
        <v>33571317.80031611</v>
      </c>
      <c r="CE169" s="22">
        <f ca="1">'Trial 1'!CE22</f>
        <v>33557073.448670998</v>
      </c>
      <c r="CF169" s="22">
        <f ca="1">'Trial 1'!CF22</f>
        <v>33539366.09901819</v>
      </c>
      <c r="CG169" s="22">
        <f ca="1">'Trial 1'!CG22</f>
        <v>33521593.608132157</v>
      </c>
      <c r="CH169" s="22">
        <f ca="1">'Trial 1'!CH22</f>
        <v>33508344.026143078</v>
      </c>
      <c r="CI169" s="22">
        <f ca="1">'Trial 1'!CI22</f>
        <v>33490881.644454725</v>
      </c>
      <c r="CJ169" s="22">
        <f ca="1">'Trial 1'!CJ22</f>
        <v>33473989.898806803</v>
      </c>
      <c r="CK169" s="22">
        <f ca="1">'Trial 1'!CK22</f>
        <v>33461291.821601886</v>
      </c>
      <c r="CL169" s="22">
        <f ca="1">'Trial 1'!CL22</f>
        <v>33446855.497559227</v>
      </c>
      <c r="CM169" s="22">
        <f ca="1">'Trial 1'!CM22</f>
        <v>33432146.777190264</v>
      </c>
      <c r="CN169" s="23">
        <f ca="1">'Trial 1'!CM22</f>
        <v>33432146.777190264</v>
      </c>
      <c r="CO169" s="22">
        <f ca="1">'Trial 1'!CO22</f>
        <v>33421388.478866905</v>
      </c>
      <c r="CP169" s="22">
        <f ca="1">'Trial 1'!CP22</f>
        <v>33408785.724776834</v>
      </c>
      <c r="CQ169" s="22">
        <f ca="1">'Trial 1'!CQ22</f>
        <v>33394806.695737232</v>
      </c>
      <c r="CR169" s="22">
        <f ca="1">'Trial 1'!CR22</f>
        <v>33378989.315294024</v>
      </c>
      <c r="CS169" s="22">
        <f ca="1">'Trial 1'!CS22</f>
        <v>33367927.182444949</v>
      </c>
      <c r="CT169" s="22">
        <f ca="1">'Trial 1'!CT22</f>
        <v>33355210.838376556</v>
      </c>
      <c r="CU169" s="22">
        <f ca="1">'Trial 1'!CU22</f>
        <v>33343685.819512188</v>
      </c>
      <c r="CV169" s="22">
        <f ca="1">'Trial 1'!CV22</f>
        <v>33331001.04545575</v>
      </c>
      <c r="CW169" s="22">
        <f ca="1">'Trial 1'!CW22</f>
        <v>33319159.736015588</v>
      </c>
      <c r="CX169" s="22">
        <f ca="1">'Trial 1'!CX22</f>
        <v>33303102.862697542</v>
      </c>
      <c r="CY169" s="22">
        <f ca="1">'Trial 1'!CY22</f>
        <v>33290216.752180576</v>
      </c>
      <c r="CZ169" s="22">
        <f ca="1">'Trial 1'!CZ22</f>
        <v>33272737.059177499</v>
      </c>
      <c r="DA169" s="23">
        <f ca="1">'Trial 1'!CZ22</f>
        <v>33272737.059177499</v>
      </c>
      <c r="DB169" s="22">
        <f ca="1">'Trial 1'!DB22</f>
        <v>33260474.03477614</v>
      </c>
      <c r="DC169" s="22">
        <f ca="1">'Trial 1'!DC22</f>
        <v>33247355.504497718</v>
      </c>
      <c r="DD169" s="22">
        <f ca="1">'Trial 1'!DD22</f>
        <v>33234244.247883886</v>
      </c>
      <c r="DE169" s="22">
        <f ca="1">'Trial 1'!DE22</f>
        <v>33218276.906637222</v>
      </c>
      <c r="DF169" s="22">
        <f ca="1">'Trial 1'!DF22</f>
        <v>33202530.610711213</v>
      </c>
      <c r="DG169" s="22">
        <f ca="1">'Trial 1'!DG22</f>
        <v>33189721.038005427</v>
      </c>
      <c r="DH169" s="22">
        <f ca="1">'Trial 1'!DH22</f>
        <v>33177559.183876917</v>
      </c>
      <c r="DI169" s="22">
        <f ca="1">'Trial 1'!DI22</f>
        <v>33166329.958751902</v>
      </c>
      <c r="DJ169" s="22">
        <f ca="1">'Trial 1'!DJ22</f>
        <v>33149324.517888509</v>
      </c>
      <c r="DK169" s="22">
        <f ca="1">'Trial 1'!DK22</f>
        <v>33138692.069392972</v>
      </c>
      <c r="DL169" s="22">
        <f ca="1">'Trial 1'!DL22</f>
        <v>33126499.703537103</v>
      </c>
      <c r="DM169" s="22">
        <f ca="1">'Trial 1'!DM22</f>
        <v>33113262.731951732</v>
      </c>
      <c r="DN169" s="23">
        <f ca="1">'Trial 1'!DM22</f>
        <v>33113262.731951732</v>
      </c>
      <c r="DO169" s="22">
        <f ca="1">'Trial 1'!DO22</f>
        <v>33098947.765011612</v>
      </c>
      <c r="DP169" s="22">
        <f ca="1">'Trial 1'!DP22</f>
        <v>33085398.93373758</v>
      </c>
      <c r="DQ169" s="22">
        <f ca="1">'Trial 1'!DQ22</f>
        <v>33071856.103574183</v>
      </c>
      <c r="DR169" s="22">
        <f ca="1">'Trial 1'!DR22</f>
        <v>33059423.45425722</v>
      </c>
      <c r="DS169" s="22">
        <f ca="1">'Trial 1'!DS22</f>
        <v>33046738.164394531</v>
      </c>
      <c r="DT169" s="22">
        <f ca="1">'Trial 1'!DT22</f>
        <v>33033042.373921238</v>
      </c>
      <c r="DU169" s="22">
        <f ca="1">'Trial 1'!DU22</f>
        <v>33020005.135703303</v>
      </c>
      <c r="DV169" s="22">
        <f ca="1">'Trial 1'!DV22</f>
        <v>33005280.087022182</v>
      </c>
      <c r="DW169" s="22">
        <f ca="1">'Trial 1'!DW22</f>
        <v>32989429.808505427</v>
      </c>
      <c r="DX169" s="22">
        <f ca="1">'Trial 1'!DX22</f>
        <v>32974032.462432522</v>
      </c>
      <c r="DY169" s="22">
        <f ca="1">'Trial 1'!DY22</f>
        <v>32960161.156711325</v>
      </c>
      <c r="DZ169" s="22">
        <f ca="1">'Trial 1'!DZ22</f>
        <v>32945185.757307623</v>
      </c>
      <c r="EA169" s="23">
        <f ca="1">'Trial 1'!DZ22</f>
        <v>32945185.757307623</v>
      </c>
      <c r="EB169" s="22">
        <f ca="1">'Trial 1'!EB22</f>
        <v>32933878.666860249</v>
      </c>
      <c r="EC169" s="22">
        <f ca="1">'Trial 1'!EC22</f>
        <v>32919643.998985667</v>
      </c>
      <c r="ED169" s="22">
        <f ca="1">'Trial 1'!ED22</f>
        <v>32904842.682009622</v>
      </c>
      <c r="EE169" s="22">
        <f ca="1">'Trial 1'!EE22</f>
        <v>32890781.165234782</v>
      </c>
      <c r="EF169" s="22">
        <f ca="1">'Trial 1'!EF22</f>
        <v>32874822.191308696</v>
      </c>
      <c r="EG169" s="22">
        <f ca="1">'Trial 1'!EG22</f>
        <v>32857418.885577634</v>
      </c>
      <c r="EH169" s="22">
        <f ca="1">'Trial 1'!EH22</f>
        <v>32842613.457231022</v>
      </c>
      <c r="EI169" s="22">
        <f ca="1">'Trial 1'!EI22</f>
        <v>32831447.946571812</v>
      </c>
      <c r="EJ169" s="22">
        <f ca="1">'Trial 1'!EJ22</f>
        <v>32820222.602956709</v>
      </c>
      <c r="EK169" s="22">
        <f ca="1">'Trial 1'!EK22</f>
        <v>32806856.769847702</v>
      </c>
      <c r="EL169" s="22">
        <f ca="1">'Trial 1'!EL22</f>
        <v>32796869.353224371</v>
      </c>
      <c r="EM169" s="22">
        <f ca="1">'Trial 1'!EM22</f>
        <v>32782895.010555871</v>
      </c>
      <c r="EN169" s="23">
        <f ca="1">'Trial 1'!EM22</f>
        <v>32782895.010555871</v>
      </c>
    </row>
    <row r="170" spans="1:144" ht="12.75" customHeight="1" x14ac:dyDescent="0.2">
      <c r="A170" s="11" t="str">
        <f>Labels!B97</f>
        <v>Trial 02</v>
      </c>
      <c r="B170" s="24">
        <f>'Trial 2'!B22</f>
        <v>34645298.421926454</v>
      </c>
      <c r="C170" s="24">
        <f ca="1">'Trial 2'!C22</f>
        <v>34630683.279131562</v>
      </c>
      <c r="D170" s="24">
        <f ca="1">'Trial 2'!D22</f>
        <v>34618070.319160692</v>
      </c>
      <c r="E170" s="24">
        <f ca="1">'Trial 2'!E22</f>
        <v>34602200.500308573</v>
      </c>
      <c r="F170" s="24">
        <f ca="1">'Trial 2'!F22</f>
        <v>34590174.271803558</v>
      </c>
      <c r="G170" s="24">
        <f ca="1">'Trial 2'!G22</f>
        <v>34578388.567674063</v>
      </c>
      <c r="H170" s="24">
        <f ca="1">'Trial 2'!H22</f>
        <v>34561208.043240234</v>
      </c>
      <c r="I170" s="24">
        <f ca="1">'Trial 2'!I22</f>
        <v>34545680.167133041</v>
      </c>
      <c r="J170" s="24">
        <f ca="1">'Trial 2'!J22</f>
        <v>34533272.164768443</v>
      </c>
      <c r="K170" s="24">
        <f ca="1">'Trial 2'!K22</f>
        <v>34518339.474918634</v>
      </c>
      <c r="L170" s="24">
        <f ca="1">'Trial 2'!L22</f>
        <v>34505227.201312713</v>
      </c>
      <c r="M170" s="24">
        <f ca="1">'Trial 2'!M22</f>
        <v>34491054.73972892</v>
      </c>
      <c r="N170" s="25">
        <f ca="1">'Trial 2'!M22</f>
        <v>34491054.73972892</v>
      </c>
      <c r="O170" s="24">
        <f ca="1">'Trial 2'!O22</f>
        <v>34480327.289614558</v>
      </c>
      <c r="P170" s="24">
        <f ca="1">'Trial 2'!P22</f>
        <v>34466475.432230987</v>
      </c>
      <c r="Q170" s="24">
        <f ca="1">'Trial 2'!Q22</f>
        <v>34449036.446215838</v>
      </c>
      <c r="R170" s="24">
        <f ca="1">'Trial 2'!R22</f>
        <v>34435174.37345048</v>
      </c>
      <c r="S170" s="24">
        <f ca="1">'Trial 2'!S22</f>
        <v>34419834.286989391</v>
      </c>
      <c r="T170" s="24">
        <f ca="1">'Trial 2'!T22</f>
        <v>34407284.100840107</v>
      </c>
      <c r="U170" s="24">
        <f ca="1">'Trial 2'!U22</f>
        <v>34394190.435164072</v>
      </c>
      <c r="V170" s="24">
        <f ca="1">'Trial 2'!V22</f>
        <v>34383383.472500488</v>
      </c>
      <c r="W170" s="24">
        <f ca="1">'Trial 2'!W22</f>
        <v>34369387.653285794</v>
      </c>
      <c r="X170" s="24">
        <f ca="1">'Trial 2'!X22</f>
        <v>34355199.390759423</v>
      </c>
      <c r="Y170" s="24">
        <f ca="1">'Trial 2'!Y22</f>
        <v>34345425.392447583</v>
      </c>
      <c r="Z170" s="24">
        <f ca="1">'Trial 2'!Z22</f>
        <v>34332391.086800516</v>
      </c>
      <c r="AA170" s="25">
        <f ca="1">'Trial 2'!Z22</f>
        <v>34332391.086800516</v>
      </c>
      <c r="AB170" s="24">
        <f ca="1">'Trial 2'!AB22</f>
        <v>34320688.733311079</v>
      </c>
      <c r="AC170" s="24">
        <f ca="1">'Trial 2'!AC22</f>
        <v>34306947.056128234</v>
      </c>
      <c r="AD170" s="24">
        <f ca="1">'Trial 2'!AD22</f>
        <v>34293708.875575595</v>
      </c>
      <c r="AE170" s="24">
        <f ca="1">'Trial 2'!AE22</f>
        <v>34281162.318404332</v>
      </c>
      <c r="AF170" s="24">
        <f ca="1">'Trial 2'!AF22</f>
        <v>34270625.666473486</v>
      </c>
      <c r="AG170" s="24">
        <f ca="1">'Trial 2'!AG22</f>
        <v>34258895.392544121</v>
      </c>
      <c r="AH170" s="24">
        <f ca="1">'Trial 2'!AH22</f>
        <v>34244396.183184363</v>
      </c>
      <c r="AI170" s="24">
        <f ca="1">'Trial 2'!AI22</f>
        <v>34230678.988254935</v>
      </c>
      <c r="AJ170" s="24">
        <f ca="1">'Trial 2'!AJ22</f>
        <v>34215288.610597111</v>
      </c>
      <c r="AK170" s="24">
        <f ca="1">'Trial 2'!AK22</f>
        <v>34202231.87687593</v>
      </c>
      <c r="AL170" s="24">
        <f ca="1">'Trial 2'!AL22</f>
        <v>34185069.350596309</v>
      </c>
      <c r="AM170" s="24">
        <f ca="1">'Trial 2'!AM22</f>
        <v>34171780.212437518</v>
      </c>
      <c r="AN170" s="25">
        <f ca="1">'Trial 2'!AM22</f>
        <v>34171780.212437518</v>
      </c>
      <c r="AO170" s="24">
        <f ca="1">'Trial 2'!AO22</f>
        <v>34155635.228065677</v>
      </c>
      <c r="AP170" s="24">
        <f ca="1">'Trial 2'!AP22</f>
        <v>34142342.224230558</v>
      </c>
      <c r="AQ170" s="24">
        <f ca="1">'Trial 2'!AQ22</f>
        <v>34127247.562265404</v>
      </c>
      <c r="AR170" s="24">
        <f ca="1">'Trial 2'!AR22</f>
        <v>34116771.609049596</v>
      </c>
      <c r="AS170" s="24">
        <f ca="1">'Trial 2'!AS22</f>
        <v>34103127.083735779</v>
      </c>
      <c r="AT170" s="24">
        <f ca="1">'Trial 2'!AT22</f>
        <v>34088359.162819967</v>
      </c>
      <c r="AU170" s="24">
        <f ca="1">'Trial 2'!AU22</f>
        <v>34072970.712546468</v>
      </c>
      <c r="AV170" s="24">
        <f ca="1">'Trial 2'!AV22</f>
        <v>34059613.051089622</v>
      </c>
      <c r="AW170" s="24">
        <f ca="1">'Trial 2'!AW22</f>
        <v>34045089.838546321</v>
      </c>
      <c r="AX170" s="24">
        <f ca="1">'Trial 2'!AX22</f>
        <v>34033757.734448768</v>
      </c>
      <c r="AY170" s="24">
        <f ca="1">'Trial 2'!AY22</f>
        <v>34021439.14325507</v>
      </c>
      <c r="AZ170" s="24">
        <f ca="1">'Trial 2'!AZ22</f>
        <v>34007634.748768598</v>
      </c>
      <c r="BA170" s="25">
        <f ca="1">'Trial 2'!AZ22</f>
        <v>34007634.748768598</v>
      </c>
      <c r="BB170" s="24">
        <f ca="1">'Trial 2'!BB22</f>
        <v>33993750.206156433</v>
      </c>
      <c r="BC170" s="24">
        <f ca="1">'Trial 2'!BC22</f>
        <v>33978696.222905971</v>
      </c>
      <c r="BD170" s="24">
        <f ca="1">'Trial 2'!BD22</f>
        <v>33968833.592684649</v>
      </c>
      <c r="BE170" s="24">
        <f ca="1">'Trial 2'!BE22</f>
        <v>33955457.517788954</v>
      </c>
      <c r="BF170" s="24">
        <f ca="1">'Trial 2'!BF22</f>
        <v>33938126.565093234</v>
      </c>
      <c r="BG170" s="24">
        <f ca="1">'Trial 2'!BG22</f>
        <v>33922925.49491515</v>
      </c>
      <c r="BH170" s="24">
        <f ca="1">'Trial 2'!BH22</f>
        <v>33907194.32126572</v>
      </c>
      <c r="BI170" s="24">
        <f ca="1">'Trial 2'!BI22</f>
        <v>33893192.238284595</v>
      </c>
      <c r="BJ170" s="24">
        <f ca="1">'Trial 2'!BJ22</f>
        <v>33880035.863430791</v>
      </c>
      <c r="BK170" s="24">
        <f ca="1">'Trial 2'!BK22</f>
        <v>33865434.774388671</v>
      </c>
      <c r="BL170" s="24">
        <f ca="1">'Trial 2'!BL22</f>
        <v>33849200.001928844</v>
      </c>
      <c r="BM170" s="24">
        <f ca="1">'Trial 2'!BM22</f>
        <v>33832577.318800919</v>
      </c>
      <c r="BN170" s="25">
        <f ca="1">'Trial 2'!BM22</f>
        <v>33832577.318800919</v>
      </c>
      <c r="BO170" s="24">
        <f ca="1">'Trial 2'!BO22</f>
        <v>33821202.71283064</v>
      </c>
      <c r="BP170" s="24">
        <f ca="1">'Trial 2'!BP22</f>
        <v>33806807.917392783</v>
      </c>
      <c r="BQ170" s="24">
        <f ca="1">'Trial 2'!BQ22</f>
        <v>33793459.518237777</v>
      </c>
      <c r="BR170" s="24">
        <f ca="1">'Trial 2'!BR22</f>
        <v>33776530.772252388</v>
      </c>
      <c r="BS170" s="24">
        <f ca="1">'Trial 2'!BS22</f>
        <v>33759330.067456879</v>
      </c>
      <c r="BT170" s="24">
        <f ca="1">'Trial 2'!BT22</f>
        <v>33746288.598867118</v>
      </c>
      <c r="BU170" s="24">
        <f ca="1">'Trial 2'!BU22</f>
        <v>33733251.266698048</v>
      </c>
      <c r="BV170" s="24">
        <f ca="1">'Trial 2'!BV22</f>
        <v>33718418.724396378</v>
      </c>
      <c r="BW170" s="24">
        <f ca="1">'Trial 2'!BW22</f>
        <v>33700253.324710988</v>
      </c>
      <c r="BX170" s="24">
        <f ca="1">'Trial 2'!BX22</f>
        <v>33687069.394783519</v>
      </c>
      <c r="BY170" s="24">
        <f ca="1">'Trial 2'!BY22</f>
        <v>33675698.539451852</v>
      </c>
      <c r="BZ170" s="24">
        <f ca="1">'Trial 2'!BZ22</f>
        <v>33660815.199622542</v>
      </c>
      <c r="CA170" s="25">
        <f ca="1">'Trial 2'!BZ22</f>
        <v>33660815.199622542</v>
      </c>
      <c r="CB170" s="24">
        <f ca="1">'Trial 2'!CB22</f>
        <v>33646217.047406279</v>
      </c>
      <c r="CC170" s="24">
        <f ca="1">'Trial 2'!CC22</f>
        <v>33631807.011272088</v>
      </c>
      <c r="CD170" s="24">
        <f ca="1">'Trial 2'!CD22</f>
        <v>33621619.357619613</v>
      </c>
      <c r="CE170" s="24">
        <f ca="1">'Trial 2'!CE22</f>
        <v>33608643.381836943</v>
      </c>
      <c r="CF170" s="24">
        <f ca="1">'Trial 2'!CF22</f>
        <v>33593650.242769301</v>
      </c>
      <c r="CG170" s="24">
        <f ca="1">'Trial 2'!CG22</f>
        <v>33582486.85558518</v>
      </c>
      <c r="CH170" s="24">
        <f ca="1">'Trial 2'!CH22</f>
        <v>33568636.637820333</v>
      </c>
      <c r="CI170" s="24">
        <f ca="1">'Trial 2'!CI22</f>
        <v>33550428.446469955</v>
      </c>
      <c r="CJ170" s="24">
        <f ca="1">'Trial 2'!CJ22</f>
        <v>33540051.642845474</v>
      </c>
      <c r="CK170" s="24">
        <f ca="1">'Trial 2'!CK22</f>
        <v>33521958.889849462</v>
      </c>
      <c r="CL170" s="24">
        <f ca="1">'Trial 2'!CL22</f>
        <v>33505577.738135546</v>
      </c>
      <c r="CM170" s="24">
        <f ca="1">'Trial 2'!CM22</f>
        <v>33490824.279939022</v>
      </c>
      <c r="CN170" s="25">
        <f ca="1">'Trial 2'!CM22</f>
        <v>33490824.279939022</v>
      </c>
      <c r="CO170" s="24">
        <f ca="1">'Trial 2'!CO22</f>
        <v>33473277.501162034</v>
      </c>
      <c r="CP170" s="24">
        <f ca="1">'Trial 2'!CP22</f>
        <v>33459338.580906041</v>
      </c>
      <c r="CQ170" s="24">
        <f ca="1">'Trial 2'!CQ22</f>
        <v>33446417.827909969</v>
      </c>
      <c r="CR170" s="24">
        <f ca="1">'Trial 2'!CR22</f>
        <v>33433222.417863667</v>
      </c>
      <c r="CS170" s="24">
        <f ca="1">'Trial 2'!CS22</f>
        <v>33421794.924827561</v>
      </c>
      <c r="CT170" s="24">
        <f ca="1">'Trial 2'!CT22</f>
        <v>33406554.640294485</v>
      </c>
      <c r="CU170" s="24">
        <f ca="1">'Trial 2'!CU22</f>
        <v>33389733.042865396</v>
      </c>
      <c r="CV170" s="24">
        <f ca="1">'Trial 2'!CV22</f>
        <v>33377321.12113113</v>
      </c>
      <c r="CW170" s="24">
        <f ca="1">'Trial 2'!CW22</f>
        <v>33361924.123967018</v>
      </c>
      <c r="CX170" s="24">
        <f ca="1">'Trial 2'!CX22</f>
        <v>33346182.73907451</v>
      </c>
      <c r="CY170" s="24">
        <f ca="1">'Trial 2'!CY22</f>
        <v>33334695.734433543</v>
      </c>
      <c r="CZ170" s="24">
        <f ca="1">'Trial 2'!CZ22</f>
        <v>33320027.46038834</v>
      </c>
      <c r="DA170" s="25">
        <f ca="1">'Trial 2'!CZ22</f>
        <v>33320027.46038834</v>
      </c>
      <c r="DB170" s="24">
        <f ca="1">'Trial 2'!DB22</f>
        <v>33309987.760845408</v>
      </c>
      <c r="DC170" s="24">
        <f ca="1">'Trial 2'!DC22</f>
        <v>33298316.515548684</v>
      </c>
      <c r="DD170" s="24">
        <f ca="1">'Trial 2'!DD22</f>
        <v>33287443.648788217</v>
      </c>
      <c r="DE170" s="24">
        <f ca="1">'Trial 2'!DE22</f>
        <v>33274307.041727316</v>
      </c>
      <c r="DF170" s="24">
        <f ca="1">'Trial 2'!DF22</f>
        <v>33260863.721487969</v>
      </c>
      <c r="DG170" s="24">
        <f ca="1">'Trial 2'!DG22</f>
        <v>33248636.610623363</v>
      </c>
      <c r="DH170" s="24">
        <f ca="1">'Trial 2'!DH22</f>
        <v>33234807.649984192</v>
      </c>
      <c r="DI170" s="24">
        <f ca="1">'Trial 2'!DI22</f>
        <v>33222821.631672151</v>
      </c>
      <c r="DJ170" s="24">
        <f ca="1">'Trial 2'!DJ22</f>
        <v>33208265.726762488</v>
      </c>
      <c r="DK170" s="24">
        <f ca="1">'Trial 2'!DK22</f>
        <v>33190728.279951766</v>
      </c>
      <c r="DL170" s="24">
        <f ca="1">'Trial 2'!DL22</f>
        <v>33177637.236075975</v>
      </c>
      <c r="DM170" s="24">
        <f ca="1">'Trial 2'!DM22</f>
        <v>33160023.000612985</v>
      </c>
      <c r="DN170" s="25">
        <f ca="1">'Trial 2'!DM22</f>
        <v>33160023.000612985</v>
      </c>
      <c r="DO170" s="24">
        <f ca="1">'Trial 2'!DO22</f>
        <v>33148280.177602071</v>
      </c>
      <c r="DP170" s="24">
        <f ca="1">'Trial 2'!DP22</f>
        <v>33131862.482723564</v>
      </c>
      <c r="DQ170" s="24">
        <f ca="1">'Trial 2'!DQ22</f>
        <v>33116316.052708492</v>
      </c>
      <c r="DR170" s="24">
        <f ca="1">'Trial 2'!DR22</f>
        <v>33101584.649002977</v>
      </c>
      <c r="DS170" s="24">
        <f ca="1">'Trial 2'!DS22</f>
        <v>33085759.024528917</v>
      </c>
      <c r="DT170" s="24">
        <f ca="1">'Trial 2'!DT22</f>
        <v>33073137.290117428</v>
      </c>
      <c r="DU170" s="24">
        <f ca="1">'Trial 2'!DU22</f>
        <v>33059509.824217029</v>
      </c>
      <c r="DV170" s="24">
        <f ca="1">'Trial 2'!DV22</f>
        <v>33045811.597020116</v>
      </c>
      <c r="DW170" s="24">
        <f ca="1">'Trial 2'!DW22</f>
        <v>33031223.063935496</v>
      </c>
      <c r="DX170" s="24">
        <f ca="1">'Trial 2'!DX22</f>
        <v>33013657.037185341</v>
      </c>
      <c r="DY170" s="24">
        <f ca="1">'Trial 2'!DY22</f>
        <v>32998871.575406563</v>
      </c>
      <c r="DZ170" s="24">
        <f ca="1">'Trial 2'!DZ22</f>
        <v>32984247.173806436</v>
      </c>
      <c r="EA170" s="25">
        <f ca="1">'Trial 2'!DZ22</f>
        <v>32984247.173806436</v>
      </c>
      <c r="EB170" s="24">
        <f ca="1">'Trial 2'!EB22</f>
        <v>32970734.27439303</v>
      </c>
      <c r="EC170" s="24">
        <f ca="1">'Trial 2'!EC22</f>
        <v>32959151.919927325</v>
      </c>
      <c r="ED170" s="24">
        <f ca="1">'Trial 2'!ED22</f>
        <v>32947068.513843384</v>
      </c>
      <c r="EE170" s="24">
        <f ca="1">'Trial 2'!EE22</f>
        <v>32931802.717824671</v>
      </c>
      <c r="EF170" s="24">
        <f ca="1">'Trial 2'!EF22</f>
        <v>32917468.556509003</v>
      </c>
      <c r="EG170" s="24">
        <f ca="1">'Trial 2'!EG22</f>
        <v>32905617.141402364</v>
      </c>
      <c r="EH170" s="24">
        <f ca="1">'Trial 2'!EH22</f>
        <v>32890737.873718571</v>
      </c>
      <c r="EI170" s="24">
        <f ca="1">'Trial 2'!EI22</f>
        <v>32876890.135780312</v>
      </c>
      <c r="EJ170" s="24">
        <f ca="1">'Trial 2'!EJ22</f>
        <v>32865748.838824302</v>
      </c>
      <c r="EK170" s="24">
        <f ca="1">'Trial 2'!EK22</f>
        <v>32850330.871657759</v>
      </c>
      <c r="EL170" s="24">
        <f ca="1">'Trial 2'!EL22</f>
        <v>32833894.308464833</v>
      </c>
      <c r="EM170" s="24">
        <f ca="1">'Trial 2'!EM22</f>
        <v>32819737.974228162</v>
      </c>
      <c r="EN170" s="25">
        <f ca="1">'Trial 2'!EM22</f>
        <v>32819737.974228162</v>
      </c>
    </row>
    <row r="171" spans="1:144" ht="12.75" customHeight="1" x14ac:dyDescent="0.2">
      <c r="A171" s="11" t="str">
        <f>Labels!B98</f>
        <v>Trial 03</v>
      </c>
      <c r="B171" s="24">
        <f>'Trial 3'!B22</f>
        <v>34645298.421926454</v>
      </c>
      <c r="C171" s="24">
        <f ca="1">'Trial 3'!C22</f>
        <v>34627109.9046802</v>
      </c>
      <c r="D171" s="24">
        <f ca="1">'Trial 3'!D22</f>
        <v>34614447.418212682</v>
      </c>
      <c r="E171" s="24">
        <f ca="1">'Trial 3'!E22</f>
        <v>34602103.27348043</v>
      </c>
      <c r="F171" s="24">
        <f ca="1">'Trial 3'!F22</f>
        <v>34586167.810486406</v>
      </c>
      <c r="G171" s="24">
        <f ca="1">'Trial 3'!G22</f>
        <v>34575083.806138739</v>
      </c>
      <c r="H171" s="24">
        <f ca="1">'Trial 3'!H22</f>
        <v>34556753.348619603</v>
      </c>
      <c r="I171" s="24">
        <f ca="1">'Trial 3'!I22</f>
        <v>34542757.274123423</v>
      </c>
      <c r="J171" s="24">
        <f ca="1">'Trial 3'!J22</f>
        <v>34529985.944881625</v>
      </c>
      <c r="K171" s="24">
        <f ca="1">'Trial 3'!K22</f>
        <v>34516383.715319537</v>
      </c>
      <c r="L171" s="24">
        <f ca="1">'Trial 3'!L22</f>
        <v>34503423.204281047</v>
      </c>
      <c r="M171" s="24">
        <f ca="1">'Trial 3'!M22</f>
        <v>34487873.821215905</v>
      </c>
      <c r="N171" s="25">
        <f ca="1">'Trial 3'!M22</f>
        <v>34487873.821215905</v>
      </c>
      <c r="O171" s="24">
        <f ca="1">'Trial 3'!O22</f>
        <v>34473827.32228782</v>
      </c>
      <c r="P171" s="24">
        <f ca="1">'Trial 3'!P22</f>
        <v>34462104.148555487</v>
      </c>
      <c r="Q171" s="24">
        <f ca="1">'Trial 3'!Q22</f>
        <v>34449205.167143725</v>
      </c>
      <c r="R171" s="24">
        <f ca="1">'Trial 3'!R22</f>
        <v>34433964.118429832</v>
      </c>
      <c r="S171" s="24">
        <f ca="1">'Trial 3'!S22</f>
        <v>34416959.386604793</v>
      </c>
      <c r="T171" s="24">
        <f ca="1">'Trial 3'!T22</f>
        <v>34404587.284068786</v>
      </c>
      <c r="U171" s="24">
        <f ca="1">'Trial 3'!U22</f>
        <v>34390056.320670456</v>
      </c>
      <c r="V171" s="24">
        <f ca="1">'Trial 3'!V22</f>
        <v>34373591.18655175</v>
      </c>
      <c r="W171" s="24">
        <f ca="1">'Trial 3'!W22</f>
        <v>34356595.410405874</v>
      </c>
      <c r="X171" s="24">
        <f ca="1">'Trial 3'!X22</f>
        <v>34346769.912585564</v>
      </c>
      <c r="Y171" s="24">
        <f ca="1">'Trial 3'!Y22</f>
        <v>34333200.458916739</v>
      </c>
      <c r="Z171" s="24">
        <f ca="1">'Trial 3'!Z22</f>
        <v>34317307.043359339</v>
      </c>
      <c r="AA171" s="25">
        <f ca="1">'Trial 3'!Z22</f>
        <v>34317307.043359339</v>
      </c>
      <c r="AB171" s="24">
        <f ca="1">'Trial 3'!AB22</f>
        <v>34299786.876128942</v>
      </c>
      <c r="AC171" s="24">
        <f ca="1">'Trial 3'!AC22</f>
        <v>34286357.172785588</v>
      </c>
      <c r="AD171" s="24">
        <f ca="1">'Trial 3'!AD22</f>
        <v>34269587.612237915</v>
      </c>
      <c r="AE171" s="24">
        <f ca="1">'Trial 3'!AE22</f>
        <v>34252737.470690355</v>
      </c>
      <c r="AF171" s="24">
        <f ca="1">'Trial 3'!AF22</f>
        <v>34236457.775190994</v>
      </c>
      <c r="AG171" s="24">
        <f ca="1">'Trial 3'!AG22</f>
        <v>34223227.669411749</v>
      </c>
      <c r="AH171" s="24">
        <f ca="1">'Trial 3'!AH22</f>
        <v>34209740.063461691</v>
      </c>
      <c r="AI171" s="24">
        <f ca="1">'Trial 3'!AI22</f>
        <v>34194810.704146072</v>
      </c>
      <c r="AJ171" s="24">
        <f ca="1">'Trial 3'!AJ22</f>
        <v>34182132.111607932</v>
      </c>
      <c r="AK171" s="24">
        <f ca="1">'Trial 3'!AK22</f>
        <v>34167967.902463697</v>
      </c>
      <c r="AL171" s="24">
        <f ca="1">'Trial 3'!AL22</f>
        <v>34154263.082621075</v>
      </c>
      <c r="AM171" s="24">
        <f ca="1">'Trial 3'!AM22</f>
        <v>34143299.777624354</v>
      </c>
      <c r="AN171" s="25">
        <f ca="1">'Trial 3'!AM22</f>
        <v>34143299.777624354</v>
      </c>
      <c r="AO171" s="24">
        <f ca="1">'Trial 3'!AO22</f>
        <v>34130728.121426024</v>
      </c>
      <c r="AP171" s="24">
        <f ca="1">'Trial 3'!AP22</f>
        <v>34116931.442135744</v>
      </c>
      <c r="AQ171" s="24">
        <f ca="1">'Trial 3'!AQ22</f>
        <v>34104982.658198535</v>
      </c>
      <c r="AR171" s="24">
        <f ca="1">'Trial 3'!AR22</f>
        <v>34093817.635097228</v>
      </c>
      <c r="AS171" s="24">
        <f ca="1">'Trial 3'!AS22</f>
        <v>34080591.003374375</v>
      </c>
      <c r="AT171" s="24">
        <f ca="1">'Trial 3'!AT22</f>
        <v>34067290.245672829</v>
      </c>
      <c r="AU171" s="24">
        <f ca="1">'Trial 3'!AU22</f>
        <v>34053402.256690599</v>
      </c>
      <c r="AV171" s="24">
        <f ca="1">'Trial 3'!AV22</f>
        <v>34037928.376012325</v>
      </c>
      <c r="AW171" s="24">
        <f ca="1">'Trial 3'!AW22</f>
        <v>34021287.209817946</v>
      </c>
      <c r="AX171" s="24">
        <f ca="1">'Trial 3'!AX22</f>
        <v>34005993.722291812</v>
      </c>
      <c r="AY171" s="24">
        <f ca="1">'Trial 3'!AY22</f>
        <v>33991359.078368425</v>
      </c>
      <c r="AZ171" s="24">
        <f ca="1">'Trial 3'!AZ22</f>
        <v>33977855.931403808</v>
      </c>
      <c r="BA171" s="25">
        <f ca="1">'Trial 3'!AZ22</f>
        <v>33977855.931403808</v>
      </c>
      <c r="BB171" s="24">
        <f ca="1">'Trial 3'!BB22</f>
        <v>33963550.657397188</v>
      </c>
      <c r="BC171" s="24">
        <f ca="1">'Trial 3'!BC22</f>
        <v>33947671.942720398</v>
      </c>
      <c r="BD171" s="24">
        <f ca="1">'Trial 3'!BD22</f>
        <v>33933820.03413105</v>
      </c>
      <c r="BE171" s="24">
        <f ca="1">'Trial 3'!BE22</f>
        <v>33916731.290187001</v>
      </c>
      <c r="BF171" s="24">
        <f ca="1">'Trial 3'!BF22</f>
        <v>33903688.922602296</v>
      </c>
      <c r="BG171" s="24">
        <f ca="1">'Trial 3'!BG22</f>
        <v>33885445.915126108</v>
      </c>
      <c r="BH171" s="24">
        <f ca="1">'Trial 3'!BH22</f>
        <v>33869990.440086387</v>
      </c>
      <c r="BI171" s="24">
        <f ca="1">'Trial 3'!BI22</f>
        <v>33856121.844017312</v>
      </c>
      <c r="BJ171" s="24">
        <f ca="1">'Trial 3'!BJ22</f>
        <v>33839315.385779642</v>
      </c>
      <c r="BK171" s="24">
        <f ca="1">'Trial 3'!BK22</f>
        <v>33824316.444675297</v>
      </c>
      <c r="BL171" s="24">
        <f ca="1">'Trial 3'!BL22</f>
        <v>33811148.932232007</v>
      </c>
      <c r="BM171" s="24">
        <f ca="1">'Trial 3'!BM22</f>
        <v>33796396.087273166</v>
      </c>
      <c r="BN171" s="25">
        <f ca="1">'Trial 3'!BM22</f>
        <v>33796396.087273166</v>
      </c>
      <c r="BO171" s="24">
        <f ca="1">'Trial 3'!BO22</f>
        <v>33779320.967751488</v>
      </c>
      <c r="BP171" s="24">
        <f ca="1">'Trial 3'!BP22</f>
        <v>33764686.491084613</v>
      </c>
      <c r="BQ171" s="24">
        <f ca="1">'Trial 3'!BQ22</f>
        <v>33747029.525821485</v>
      </c>
      <c r="BR171" s="24">
        <f ca="1">'Trial 3'!BR22</f>
        <v>33734448.3274334</v>
      </c>
      <c r="BS171" s="24">
        <f ca="1">'Trial 3'!BS22</f>
        <v>33719787.420878805</v>
      </c>
      <c r="BT171" s="24">
        <f ca="1">'Trial 3'!BT22</f>
        <v>33705776.2586345</v>
      </c>
      <c r="BU171" s="24">
        <f ca="1">'Trial 3'!BU22</f>
        <v>33689879.658288263</v>
      </c>
      <c r="BV171" s="24">
        <f ca="1">'Trial 3'!BV22</f>
        <v>33672988.053480834</v>
      </c>
      <c r="BW171" s="24">
        <f ca="1">'Trial 3'!BW22</f>
        <v>33658951.517129973</v>
      </c>
      <c r="BX171" s="24">
        <f ca="1">'Trial 3'!BX22</f>
        <v>33643724.957951188</v>
      </c>
      <c r="BY171" s="24">
        <f ca="1">'Trial 3'!BY22</f>
        <v>33628453.136480302</v>
      </c>
      <c r="BZ171" s="24">
        <f ca="1">'Trial 3'!BZ22</f>
        <v>33613987.847709127</v>
      </c>
      <c r="CA171" s="25">
        <f ca="1">'Trial 3'!BZ22</f>
        <v>33613987.847709127</v>
      </c>
      <c r="CB171" s="24">
        <f ca="1">'Trial 3'!CB22</f>
        <v>33601936.465342775</v>
      </c>
      <c r="CC171" s="24">
        <f ca="1">'Trial 3'!CC22</f>
        <v>33587071.563635454</v>
      </c>
      <c r="CD171" s="24">
        <f ca="1">'Trial 3'!CD22</f>
        <v>33569048.045068175</v>
      </c>
      <c r="CE171" s="24">
        <f ca="1">'Trial 3'!CE22</f>
        <v>33556822.477610908</v>
      </c>
      <c r="CF171" s="24">
        <f ca="1">'Trial 3'!CF22</f>
        <v>33542783.081423022</v>
      </c>
      <c r="CG171" s="24">
        <f ca="1">'Trial 3'!CG22</f>
        <v>33528900.004937317</v>
      </c>
      <c r="CH171" s="24">
        <f ca="1">'Trial 3'!CH22</f>
        <v>33519010.686884228</v>
      </c>
      <c r="CI171" s="24">
        <f ca="1">'Trial 3'!CI22</f>
        <v>33504376.644807436</v>
      </c>
      <c r="CJ171" s="24">
        <f ca="1">'Trial 3'!CJ22</f>
        <v>33490327.451405253</v>
      </c>
      <c r="CK171" s="24">
        <f ca="1">'Trial 3'!CK22</f>
        <v>33476499.378967725</v>
      </c>
      <c r="CL171" s="24">
        <f ca="1">'Trial 3'!CL22</f>
        <v>33462067.127731387</v>
      </c>
      <c r="CM171" s="24">
        <f ca="1">'Trial 3'!CM22</f>
        <v>33448144.553998448</v>
      </c>
      <c r="CN171" s="25">
        <f ca="1">'Trial 3'!CM22</f>
        <v>33448144.553998448</v>
      </c>
      <c r="CO171" s="24">
        <f ca="1">'Trial 3'!CO22</f>
        <v>33431804.621639747</v>
      </c>
      <c r="CP171" s="24">
        <f ca="1">'Trial 3'!CP22</f>
        <v>33420547.65838502</v>
      </c>
      <c r="CQ171" s="24">
        <f ca="1">'Trial 3'!CQ22</f>
        <v>33404235.794314113</v>
      </c>
      <c r="CR171" s="24">
        <f ca="1">'Trial 3'!CR22</f>
        <v>33390573.919491671</v>
      </c>
      <c r="CS171" s="24">
        <f ca="1">'Trial 3'!CS22</f>
        <v>33376704.048512973</v>
      </c>
      <c r="CT171" s="24">
        <f ca="1">'Trial 3'!CT22</f>
        <v>33363680.846741751</v>
      </c>
      <c r="CU171" s="24">
        <f ca="1">'Trial 3'!CU22</f>
        <v>33349981.243618857</v>
      </c>
      <c r="CV171" s="24">
        <f ca="1">'Trial 3'!CV22</f>
        <v>33334416.106302138</v>
      </c>
      <c r="CW171" s="24">
        <f ca="1">'Trial 3'!CW22</f>
        <v>33317356.386238731</v>
      </c>
      <c r="CX171" s="24">
        <f ca="1">'Trial 3'!CX22</f>
        <v>33302123.335642044</v>
      </c>
      <c r="CY171" s="24">
        <f ca="1">'Trial 3'!CY22</f>
        <v>33289910.771951374</v>
      </c>
      <c r="CZ171" s="24">
        <f ca="1">'Trial 3'!CZ22</f>
        <v>33273200.167229466</v>
      </c>
      <c r="DA171" s="25">
        <f ca="1">'Trial 3'!CZ22</f>
        <v>33273200.167229466</v>
      </c>
      <c r="DB171" s="24">
        <f ca="1">'Trial 3'!DB22</f>
        <v>33261615.077752717</v>
      </c>
      <c r="DC171" s="24">
        <f ca="1">'Trial 3'!DC22</f>
        <v>33244270.455798615</v>
      </c>
      <c r="DD171" s="24">
        <f ca="1">'Trial 3'!DD22</f>
        <v>33227902.256610002</v>
      </c>
      <c r="DE171" s="24">
        <f ca="1">'Trial 3'!DE22</f>
        <v>33215477.575503949</v>
      </c>
      <c r="DF171" s="24">
        <f ca="1">'Trial 3'!DF22</f>
        <v>33200306.791943852</v>
      </c>
      <c r="DG171" s="24">
        <f ca="1">'Trial 3'!DG22</f>
        <v>33184371.232241064</v>
      </c>
      <c r="DH171" s="24">
        <f ca="1">'Trial 3'!DH22</f>
        <v>33170221.380042396</v>
      </c>
      <c r="DI171" s="24">
        <f ca="1">'Trial 3'!DI22</f>
        <v>33156590.728167355</v>
      </c>
      <c r="DJ171" s="24">
        <f ca="1">'Trial 3'!DJ22</f>
        <v>33142219.817225173</v>
      </c>
      <c r="DK171" s="24">
        <f ca="1">'Trial 3'!DK22</f>
        <v>33128825.86252211</v>
      </c>
      <c r="DL171" s="24">
        <f ca="1">'Trial 3'!DL22</f>
        <v>33114672.28105399</v>
      </c>
      <c r="DM171" s="24">
        <f ca="1">'Trial 3'!DM22</f>
        <v>33098894.036258537</v>
      </c>
      <c r="DN171" s="25">
        <f ca="1">'Trial 3'!DM22</f>
        <v>33098894.036258537</v>
      </c>
      <c r="DO171" s="24">
        <f ca="1">'Trial 3'!DO22</f>
        <v>33084423.188945077</v>
      </c>
      <c r="DP171" s="24">
        <f ca="1">'Trial 3'!DP22</f>
        <v>33067678.971463282</v>
      </c>
      <c r="DQ171" s="24">
        <f ca="1">'Trial 3'!DQ22</f>
        <v>33056861.107188188</v>
      </c>
      <c r="DR171" s="24">
        <f ca="1">'Trial 3'!DR22</f>
        <v>33046639.599821486</v>
      </c>
      <c r="DS171" s="24">
        <f ca="1">'Trial 3'!DS22</f>
        <v>33032773.027526926</v>
      </c>
      <c r="DT171" s="24">
        <f ca="1">'Trial 3'!DT22</f>
        <v>33022683.988294028</v>
      </c>
      <c r="DU171" s="24">
        <f ca="1">'Trial 3'!DU22</f>
        <v>33007304.205087036</v>
      </c>
      <c r="DV171" s="24">
        <f ca="1">'Trial 3'!DV22</f>
        <v>32995094.255900476</v>
      </c>
      <c r="DW171" s="24">
        <f ca="1">'Trial 3'!DW22</f>
        <v>32981514.23951567</v>
      </c>
      <c r="DX171" s="24">
        <f ca="1">'Trial 3'!DX22</f>
        <v>32967503.145160623</v>
      </c>
      <c r="DY171" s="24">
        <f ca="1">'Trial 3'!DY22</f>
        <v>32952951.790724553</v>
      </c>
      <c r="DZ171" s="24">
        <f ca="1">'Trial 3'!DZ22</f>
        <v>32940149.802828018</v>
      </c>
      <c r="EA171" s="25">
        <f ca="1">'Trial 3'!DZ22</f>
        <v>32940149.802828018</v>
      </c>
      <c r="EB171" s="24">
        <f ca="1">'Trial 3'!EB22</f>
        <v>32930343.890562788</v>
      </c>
      <c r="EC171" s="24">
        <f ca="1">'Trial 3'!EC22</f>
        <v>32917295.467416745</v>
      </c>
      <c r="ED171" s="24">
        <f ca="1">'Trial 3'!ED22</f>
        <v>32903106.789662674</v>
      </c>
      <c r="EE171" s="24">
        <f ca="1">'Trial 3'!EE22</f>
        <v>32886936.719125941</v>
      </c>
      <c r="EF171" s="24">
        <f ca="1">'Trial 3'!EF22</f>
        <v>32872880.912620477</v>
      </c>
      <c r="EG171" s="24">
        <f ca="1">'Trial 3'!EG22</f>
        <v>32860352.901499297</v>
      </c>
      <c r="EH171" s="24">
        <f ca="1">'Trial 3'!EH22</f>
        <v>32843705.670828506</v>
      </c>
      <c r="EI171" s="24">
        <f ca="1">'Trial 3'!EI22</f>
        <v>32827355.241868299</v>
      </c>
      <c r="EJ171" s="24">
        <f ca="1">'Trial 3'!EJ22</f>
        <v>32812997.605810884</v>
      </c>
      <c r="EK171" s="24">
        <f ca="1">'Trial 3'!EK22</f>
        <v>32799207.209405463</v>
      </c>
      <c r="EL171" s="24">
        <f ca="1">'Trial 3'!EL22</f>
        <v>32781996.699387375</v>
      </c>
      <c r="EM171" s="24">
        <f ca="1">'Trial 3'!EM22</f>
        <v>32766289.509687163</v>
      </c>
      <c r="EN171" s="25">
        <f ca="1">'Trial 3'!EM22</f>
        <v>32766289.509687163</v>
      </c>
    </row>
    <row r="172" spans="1:144" ht="12.75" customHeight="1" x14ac:dyDescent="0.2">
      <c r="A172" s="11" t="str">
        <f>Labels!B99</f>
        <v>Trial 04</v>
      </c>
      <c r="B172" s="24">
        <f>'Trial 4'!B22</f>
        <v>34645298.421926454</v>
      </c>
      <c r="C172" s="24">
        <f ca="1">'Trial 4'!C22</f>
        <v>34630250.711038135</v>
      </c>
      <c r="D172" s="24">
        <f ca="1">'Trial 4'!D22</f>
        <v>34614631.857782938</v>
      </c>
      <c r="E172" s="24">
        <f ca="1">'Trial 4'!E22</f>
        <v>34600309.236550324</v>
      </c>
      <c r="F172" s="24">
        <f ca="1">'Trial 4'!F22</f>
        <v>34585900.48075515</v>
      </c>
      <c r="G172" s="24">
        <f ca="1">'Trial 4'!G22</f>
        <v>34573942.76726488</v>
      </c>
      <c r="H172" s="24">
        <f ca="1">'Trial 4'!H22</f>
        <v>34561093.726066791</v>
      </c>
      <c r="I172" s="24">
        <f ca="1">'Trial 4'!I22</f>
        <v>34546605.281919114</v>
      </c>
      <c r="J172" s="24">
        <f ca="1">'Trial 4'!J22</f>
        <v>34532362.45005209</v>
      </c>
      <c r="K172" s="24">
        <f ca="1">'Trial 4'!K22</f>
        <v>34517014.598111883</v>
      </c>
      <c r="L172" s="24">
        <f ca="1">'Trial 4'!L22</f>
        <v>34504609.742767304</v>
      </c>
      <c r="M172" s="24">
        <f ca="1">'Trial 4'!M22</f>
        <v>34489710.506177187</v>
      </c>
      <c r="N172" s="25">
        <f ca="1">'Trial 4'!M22</f>
        <v>34489710.506177187</v>
      </c>
      <c r="O172" s="24">
        <f ca="1">'Trial 4'!O22</f>
        <v>34474144.026333719</v>
      </c>
      <c r="P172" s="24">
        <f ca="1">'Trial 4'!P22</f>
        <v>34460836.834334083</v>
      </c>
      <c r="Q172" s="24">
        <f ca="1">'Trial 4'!Q22</f>
        <v>34445239.87271107</v>
      </c>
      <c r="R172" s="24">
        <f ca="1">'Trial 4'!R22</f>
        <v>34433455.171602704</v>
      </c>
      <c r="S172" s="24">
        <f ca="1">'Trial 4'!S22</f>
        <v>34416922.138916738</v>
      </c>
      <c r="T172" s="24">
        <f ca="1">'Trial 4'!T22</f>
        <v>34399582.753966801</v>
      </c>
      <c r="U172" s="24">
        <f ca="1">'Trial 4'!U22</f>
        <v>34384937.873381585</v>
      </c>
      <c r="V172" s="24">
        <f ca="1">'Trial 4'!V22</f>
        <v>34369204.371834122</v>
      </c>
      <c r="W172" s="24">
        <f ca="1">'Trial 4'!W22</f>
        <v>34352545.093252584</v>
      </c>
      <c r="X172" s="24">
        <f ca="1">'Trial 4'!X22</f>
        <v>34339704.903801605</v>
      </c>
      <c r="Y172" s="24">
        <f ca="1">'Trial 4'!Y22</f>
        <v>34325617.614690237</v>
      </c>
      <c r="Z172" s="24">
        <f ca="1">'Trial 4'!Z22</f>
        <v>34311925.427174225</v>
      </c>
      <c r="AA172" s="25">
        <f ca="1">'Trial 4'!Z22</f>
        <v>34311925.427174225</v>
      </c>
      <c r="AB172" s="24">
        <f ca="1">'Trial 4'!AB22</f>
        <v>34297845.577224962</v>
      </c>
      <c r="AC172" s="24">
        <f ca="1">'Trial 4'!AC22</f>
        <v>34283813.912438519</v>
      </c>
      <c r="AD172" s="24">
        <f ca="1">'Trial 4'!AD22</f>
        <v>34269908.910672806</v>
      </c>
      <c r="AE172" s="24">
        <f ca="1">'Trial 4'!AE22</f>
        <v>34253035.668340057</v>
      </c>
      <c r="AF172" s="24">
        <f ca="1">'Trial 4'!AF22</f>
        <v>34238478.419381849</v>
      </c>
      <c r="AG172" s="24">
        <f ca="1">'Trial 4'!AG22</f>
        <v>34225146.659484915</v>
      </c>
      <c r="AH172" s="24">
        <f ca="1">'Trial 4'!AH22</f>
        <v>34208945.625123955</v>
      </c>
      <c r="AI172" s="24">
        <f ca="1">'Trial 4'!AI22</f>
        <v>34198652.489135645</v>
      </c>
      <c r="AJ172" s="24">
        <f ca="1">'Trial 4'!AJ22</f>
        <v>34183604.274165682</v>
      </c>
      <c r="AK172" s="24">
        <f ca="1">'Trial 4'!AK22</f>
        <v>34166565.098026015</v>
      </c>
      <c r="AL172" s="24">
        <f ca="1">'Trial 4'!AL22</f>
        <v>34151528.129966207</v>
      </c>
      <c r="AM172" s="24">
        <f ca="1">'Trial 4'!AM22</f>
        <v>34137919.050047964</v>
      </c>
      <c r="AN172" s="25">
        <f ca="1">'Trial 4'!AM22</f>
        <v>34137919.050047964</v>
      </c>
      <c r="AO172" s="24">
        <f ca="1">'Trial 4'!AO22</f>
        <v>34124837.481075227</v>
      </c>
      <c r="AP172" s="24">
        <f ca="1">'Trial 4'!AP22</f>
        <v>34108729.857501842</v>
      </c>
      <c r="AQ172" s="24">
        <f ca="1">'Trial 4'!AQ22</f>
        <v>34096228.272075295</v>
      </c>
      <c r="AR172" s="24">
        <f ca="1">'Trial 4'!AR22</f>
        <v>34082316.066659361</v>
      </c>
      <c r="AS172" s="24">
        <f ca="1">'Trial 4'!AS22</f>
        <v>34069356.139402486</v>
      </c>
      <c r="AT172" s="24">
        <f ca="1">'Trial 4'!AT22</f>
        <v>34055667.332692817</v>
      </c>
      <c r="AU172" s="24">
        <f ca="1">'Trial 4'!AU22</f>
        <v>34038917.779774792</v>
      </c>
      <c r="AV172" s="24">
        <f ca="1">'Trial 4'!AV22</f>
        <v>34023683.19376117</v>
      </c>
      <c r="AW172" s="24">
        <f ca="1">'Trial 4'!AW22</f>
        <v>34013541.875549503</v>
      </c>
      <c r="AX172" s="24">
        <f ca="1">'Trial 4'!AX22</f>
        <v>33999024.075017147</v>
      </c>
      <c r="AY172" s="24">
        <f ca="1">'Trial 4'!AY22</f>
        <v>33986028.776152089</v>
      </c>
      <c r="AZ172" s="24">
        <f ca="1">'Trial 4'!AZ22</f>
        <v>33968409.06107609</v>
      </c>
      <c r="BA172" s="25">
        <f ca="1">'Trial 4'!AZ22</f>
        <v>33968409.06107609</v>
      </c>
      <c r="BB172" s="24">
        <f ca="1">'Trial 4'!BB22</f>
        <v>33957959.662314251</v>
      </c>
      <c r="BC172" s="24">
        <f ca="1">'Trial 4'!BC22</f>
        <v>33947202.541748971</v>
      </c>
      <c r="BD172" s="24">
        <f ca="1">'Trial 4'!BD22</f>
        <v>33930904.176956393</v>
      </c>
      <c r="BE172" s="24">
        <f ca="1">'Trial 4'!BE22</f>
        <v>33916883.546304896</v>
      </c>
      <c r="BF172" s="24">
        <f ca="1">'Trial 4'!BF22</f>
        <v>33901892.742252454</v>
      </c>
      <c r="BG172" s="24">
        <f ca="1">'Trial 4'!BG22</f>
        <v>33885869.353891753</v>
      </c>
      <c r="BH172" s="24">
        <f ca="1">'Trial 4'!BH22</f>
        <v>33872763.037851006</v>
      </c>
      <c r="BI172" s="24">
        <f ca="1">'Trial 4'!BI22</f>
        <v>33862418.262424015</v>
      </c>
      <c r="BJ172" s="24">
        <f ca="1">'Trial 4'!BJ22</f>
        <v>33846183.57179819</v>
      </c>
      <c r="BK172" s="24">
        <f ca="1">'Trial 4'!BK22</f>
        <v>33833338.350311629</v>
      </c>
      <c r="BL172" s="24">
        <f ca="1">'Trial 4'!BL22</f>
        <v>33819805.767704003</v>
      </c>
      <c r="BM172" s="24">
        <f ca="1">'Trial 4'!BM22</f>
        <v>33804718.74958168</v>
      </c>
      <c r="BN172" s="25">
        <f ca="1">'Trial 4'!BM22</f>
        <v>33804718.74958168</v>
      </c>
      <c r="BO172" s="24">
        <f ca="1">'Trial 4'!BO22</f>
        <v>33790541.28322646</v>
      </c>
      <c r="BP172" s="24">
        <f ca="1">'Trial 4'!BP22</f>
        <v>33780147.316810913</v>
      </c>
      <c r="BQ172" s="24">
        <f ca="1">'Trial 4'!BQ22</f>
        <v>33765259.263487592</v>
      </c>
      <c r="BR172" s="24">
        <f ca="1">'Trial 4'!BR22</f>
        <v>33751403.579928607</v>
      </c>
      <c r="BS172" s="24">
        <f ca="1">'Trial 4'!BS22</f>
        <v>33736909.508092314</v>
      </c>
      <c r="BT172" s="24">
        <f ca="1">'Trial 4'!BT22</f>
        <v>33723021.353684284</v>
      </c>
      <c r="BU172" s="24">
        <f ca="1">'Trial 4'!BU22</f>
        <v>33711474.476211637</v>
      </c>
      <c r="BV172" s="24">
        <f ca="1">'Trial 4'!BV22</f>
        <v>33698347.286733255</v>
      </c>
      <c r="BW172" s="24">
        <f ca="1">'Trial 4'!BW22</f>
        <v>33686515.267454401</v>
      </c>
      <c r="BX172" s="24">
        <f ca="1">'Trial 4'!BX22</f>
        <v>33672439.561595932</v>
      </c>
      <c r="BY172" s="24">
        <f ca="1">'Trial 4'!BY22</f>
        <v>33658005.183928043</v>
      </c>
      <c r="BZ172" s="24">
        <f ca="1">'Trial 4'!BZ22</f>
        <v>33641458.640219457</v>
      </c>
      <c r="CA172" s="25">
        <f ca="1">'Trial 4'!BZ22</f>
        <v>33641458.640219457</v>
      </c>
      <c r="CB172" s="24">
        <f ca="1">'Trial 4'!CB22</f>
        <v>33629960.742586255</v>
      </c>
      <c r="CC172" s="24">
        <f ca="1">'Trial 4'!CC22</f>
        <v>33615009.315870553</v>
      </c>
      <c r="CD172" s="24">
        <f ca="1">'Trial 4'!CD22</f>
        <v>33601420.539346278</v>
      </c>
      <c r="CE172" s="24">
        <f ca="1">'Trial 4'!CE22</f>
        <v>33586850.413294338</v>
      </c>
      <c r="CF172" s="24">
        <f ca="1">'Trial 4'!CF22</f>
        <v>33574489.473065227</v>
      </c>
      <c r="CG172" s="24">
        <f ca="1">'Trial 4'!CG22</f>
        <v>33559430.919116229</v>
      </c>
      <c r="CH172" s="24">
        <f ca="1">'Trial 4'!CH22</f>
        <v>33546580.134845737</v>
      </c>
      <c r="CI172" s="24">
        <f ca="1">'Trial 4'!CI22</f>
        <v>33532820.590930566</v>
      </c>
      <c r="CJ172" s="24">
        <f ca="1">'Trial 4'!CJ22</f>
        <v>33520110.856461205</v>
      </c>
      <c r="CK172" s="24">
        <f ca="1">'Trial 4'!CK22</f>
        <v>33504567.243732382</v>
      </c>
      <c r="CL172" s="24">
        <f ca="1">'Trial 4'!CL22</f>
        <v>33489936.515375141</v>
      </c>
      <c r="CM172" s="24">
        <f ca="1">'Trial 4'!CM22</f>
        <v>33477258.212205712</v>
      </c>
      <c r="CN172" s="25">
        <f ca="1">'Trial 4'!CM22</f>
        <v>33477258.212205712</v>
      </c>
      <c r="CO172" s="24">
        <f ca="1">'Trial 4'!CO22</f>
        <v>33460677.038971763</v>
      </c>
      <c r="CP172" s="24">
        <f ca="1">'Trial 4'!CP22</f>
        <v>33448299.035667736</v>
      </c>
      <c r="CQ172" s="24">
        <f ca="1">'Trial 4'!CQ22</f>
        <v>33437277.609714035</v>
      </c>
      <c r="CR172" s="24">
        <f ca="1">'Trial 4'!CR22</f>
        <v>33423702.907072522</v>
      </c>
      <c r="CS172" s="24">
        <f ca="1">'Trial 4'!CS22</f>
        <v>33411366.882062275</v>
      </c>
      <c r="CT172" s="24">
        <f ca="1">'Trial 4'!CT22</f>
        <v>33399315.983785134</v>
      </c>
      <c r="CU172" s="24">
        <f ca="1">'Trial 4'!CU22</f>
        <v>33381234.323133986</v>
      </c>
      <c r="CV172" s="24">
        <f ca="1">'Trial 4'!CV22</f>
        <v>33364950.301419504</v>
      </c>
      <c r="CW172" s="24">
        <f ca="1">'Trial 4'!CW22</f>
        <v>33347915.495921772</v>
      </c>
      <c r="CX172" s="24">
        <f ca="1">'Trial 4'!CX22</f>
        <v>33331947.985754602</v>
      </c>
      <c r="CY172" s="24">
        <f ca="1">'Trial 4'!CY22</f>
        <v>33316055.901319683</v>
      </c>
      <c r="CZ172" s="24">
        <f ca="1">'Trial 4'!CZ22</f>
        <v>33304927.198595196</v>
      </c>
      <c r="DA172" s="25">
        <f ca="1">'Trial 4'!CZ22</f>
        <v>33304927.198595196</v>
      </c>
      <c r="DB172" s="24">
        <f ca="1">'Trial 4'!DB22</f>
        <v>33290109.80214316</v>
      </c>
      <c r="DC172" s="24">
        <f ca="1">'Trial 4'!DC22</f>
        <v>33276491.292261377</v>
      </c>
      <c r="DD172" s="24">
        <f ca="1">'Trial 4'!DD22</f>
        <v>33264576.409076467</v>
      </c>
      <c r="DE172" s="24">
        <f ca="1">'Trial 4'!DE22</f>
        <v>33247227.585369177</v>
      </c>
      <c r="DF172" s="24">
        <f ca="1">'Trial 4'!DF22</f>
        <v>33234596.904866755</v>
      </c>
      <c r="DG172" s="24">
        <f ca="1">'Trial 4'!DG22</f>
        <v>33219660.636866543</v>
      </c>
      <c r="DH172" s="24">
        <f ca="1">'Trial 4'!DH22</f>
        <v>33202428.20552</v>
      </c>
      <c r="DI172" s="24">
        <f ca="1">'Trial 4'!DI22</f>
        <v>33185593.769388545</v>
      </c>
      <c r="DJ172" s="24">
        <f ca="1">'Trial 4'!DJ22</f>
        <v>33175297.980345495</v>
      </c>
      <c r="DK172" s="24">
        <f ca="1">'Trial 4'!DK22</f>
        <v>33164410.343471095</v>
      </c>
      <c r="DL172" s="24">
        <f ca="1">'Trial 4'!DL22</f>
        <v>33150762.329621032</v>
      </c>
      <c r="DM172" s="24">
        <f ca="1">'Trial 4'!DM22</f>
        <v>33139121.412276089</v>
      </c>
      <c r="DN172" s="25">
        <f ca="1">'Trial 4'!DM22</f>
        <v>33139121.412276089</v>
      </c>
      <c r="DO172" s="24">
        <f ca="1">'Trial 4'!DO22</f>
        <v>33129292.92198395</v>
      </c>
      <c r="DP172" s="24">
        <f ca="1">'Trial 4'!DP22</f>
        <v>33113871.375775188</v>
      </c>
      <c r="DQ172" s="24">
        <f ca="1">'Trial 4'!DQ22</f>
        <v>33098721.723066378</v>
      </c>
      <c r="DR172" s="24">
        <f ca="1">'Trial 4'!DR22</f>
        <v>33083794.911357626</v>
      </c>
      <c r="DS172" s="24">
        <f ca="1">'Trial 4'!DS22</f>
        <v>33067498.612909168</v>
      </c>
      <c r="DT172" s="24">
        <f ca="1">'Trial 4'!DT22</f>
        <v>33052457.546607696</v>
      </c>
      <c r="DU172" s="24">
        <f ca="1">'Trial 4'!DU22</f>
        <v>33038086.788933475</v>
      </c>
      <c r="DV172" s="24">
        <f ca="1">'Trial 4'!DV22</f>
        <v>33024277.898744915</v>
      </c>
      <c r="DW172" s="24">
        <f ca="1">'Trial 4'!DW22</f>
        <v>33011276.839895885</v>
      </c>
      <c r="DX172" s="24">
        <f ca="1">'Trial 4'!DX22</f>
        <v>32996866.423871592</v>
      </c>
      <c r="DY172" s="24">
        <f ca="1">'Trial 4'!DY22</f>
        <v>32984247.739749424</v>
      </c>
      <c r="DZ172" s="24">
        <f ca="1">'Trial 4'!DZ22</f>
        <v>32970945.22091211</v>
      </c>
      <c r="EA172" s="25">
        <f ca="1">'Trial 4'!DZ22</f>
        <v>32970945.22091211</v>
      </c>
      <c r="EB172" s="24">
        <f ca="1">'Trial 4'!EB22</f>
        <v>32956183.020758551</v>
      </c>
      <c r="EC172" s="24">
        <f ca="1">'Trial 4'!EC22</f>
        <v>32944258.90398296</v>
      </c>
      <c r="ED172" s="24">
        <f ca="1">'Trial 4'!ED22</f>
        <v>32933648.637147605</v>
      </c>
      <c r="EE172" s="24">
        <f ca="1">'Trial 4'!EE22</f>
        <v>32920411.357385293</v>
      </c>
      <c r="EF172" s="24">
        <f ca="1">'Trial 4'!EF22</f>
        <v>32909516.048194293</v>
      </c>
      <c r="EG172" s="24">
        <f ca="1">'Trial 4'!EG22</f>
        <v>32895860.785633758</v>
      </c>
      <c r="EH172" s="24">
        <f ca="1">'Trial 4'!EH22</f>
        <v>32884309.186321437</v>
      </c>
      <c r="EI172" s="24">
        <f ca="1">'Trial 4'!EI22</f>
        <v>32867975.145211648</v>
      </c>
      <c r="EJ172" s="24">
        <f ca="1">'Trial 4'!EJ22</f>
        <v>32856923.490098529</v>
      </c>
      <c r="EK172" s="24">
        <f ca="1">'Trial 4'!EK22</f>
        <v>32841945.780446988</v>
      </c>
      <c r="EL172" s="24">
        <f ca="1">'Trial 4'!EL22</f>
        <v>32827038.367793217</v>
      </c>
      <c r="EM172" s="24">
        <f ca="1">'Trial 4'!EM22</f>
        <v>32814512.371633042</v>
      </c>
      <c r="EN172" s="25">
        <f ca="1">'Trial 4'!EM22</f>
        <v>32814512.371633042</v>
      </c>
    </row>
    <row r="173" spans="1:144" ht="12.75" customHeight="1" x14ac:dyDescent="0.2">
      <c r="A173" s="11" t="str">
        <f>Labels!B100</f>
        <v>Trial 05</v>
      </c>
      <c r="B173" s="24">
        <f>'Trial 5'!B22</f>
        <v>34645298.421926454</v>
      </c>
      <c r="C173" s="24">
        <f ca="1">'Trial 5'!C22</f>
        <v>34628733.817203358</v>
      </c>
      <c r="D173" s="24">
        <f ca="1">'Trial 5'!D22</f>
        <v>34613396.16516801</v>
      </c>
      <c r="E173" s="24">
        <f ca="1">'Trial 5'!E22</f>
        <v>34597265.807893194</v>
      </c>
      <c r="F173" s="24">
        <f ca="1">'Trial 5'!F22</f>
        <v>34579164.491264299</v>
      </c>
      <c r="G173" s="24">
        <f ca="1">'Trial 5'!G22</f>
        <v>34565419.811395459</v>
      </c>
      <c r="H173" s="24">
        <f ca="1">'Trial 5'!H22</f>
        <v>34547809.265754014</v>
      </c>
      <c r="I173" s="24">
        <f ca="1">'Trial 5'!I22</f>
        <v>34530857.091410957</v>
      </c>
      <c r="J173" s="24">
        <f ca="1">'Trial 5'!J22</f>
        <v>34519708.079859108</v>
      </c>
      <c r="K173" s="24">
        <f ca="1">'Trial 5'!K22</f>
        <v>34505437.305152535</v>
      </c>
      <c r="L173" s="24">
        <f ca="1">'Trial 5'!L22</f>
        <v>34493113.973297104</v>
      </c>
      <c r="M173" s="24">
        <f ca="1">'Trial 5'!M22</f>
        <v>34480379.639574684</v>
      </c>
      <c r="N173" s="25">
        <f ca="1">'Trial 5'!M22</f>
        <v>34480379.639574684</v>
      </c>
      <c r="O173" s="24">
        <f ca="1">'Trial 5'!O22</f>
        <v>34467408.331565388</v>
      </c>
      <c r="P173" s="24">
        <f ca="1">'Trial 5'!P22</f>
        <v>34454702.367082469</v>
      </c>
      <c r="Q173" s="24">
        <f ca="1">'Trial 5'!Q22</f>
        <v>34437851.73804424</v>
      </c>
      <c r="R173" s="24">
        <f ca="1">'Trial 5'!R22</f>
        <v>34419525.606562227</v>
      </c>
      <c r="S173" s="24">
        <f ca="1">'Trial 5'!S22</f>
        <v>34406004.916515373</v>
      </c>
      <c r="T173" s="24">
        <f ca="1">'Trial 5'!T22</f>
        <v>34390569.840715669</v>
      </c>
      <c r="U173" s="24">
        <f ca="1">'Trial 5'!U22</f>
        <v>34376146.997862436</v>
      </c>
      <c r="V173" s="24">
        <f ca="1">'Trial 5'!V22</f>
        <v>34365304.388676316</v>
      </c>
      <c r="W173" s="24">
        <f ca="1">'Trial 5'!W22</f>
        <v>34351280.274424404</v>
      </c>
      <c r="X173" s="24">
        <f ca="1">'Trial 5'!X22</f>
        <v>34336748.302708164</v>
      </c>
      <c r="Y173" s="24">
        <f ca="1">'Trial 5'!Y22</f>
        <v>34320485.566016607</v>
      </c>
      <c r="Z173" s="24">
        <f ca="1">'Trial 5'!Z22</f>
        <v>34305972.038821213</v>
      </c>
      <c r="AA173" s="25">
        <f ca="1">'Trial 5'!Z22</f>
        <v>34305972.038821213</v>
      </c>
      <c r="AB173" s="24">
        <f ca="1">'Trial 5'!AB22</f>
        <v>34291577.064937733</v>
      </c>
      <c r="AC173" s="24">
        <f ca="1">'Trial 5'!AC22</f>
        <v>34275589.987541094</v>
      </c>
      <c r="AD173" s="24">
        <f ca="1">'Trial 5'!AD22</f>
        <v>34259205.320178263</v>
      </c>
      <c r="AE173" s="24">
        <f ca="1">'Trial 5'!AE22</f>
        <v>34244990.491478957</v>
      </c>
      <c r="AF173" s="24">
        <f ca="1">'Trial 5'!AF22</f>
        <v>34227371.155099198</v>
      </c>
      <c r="AG173" s="24">
        <f ca="1">'Trial 5'!AG22</f>
        <v>34213595.209203415</v>
      </c>
      <c r="AH173" s="24">
        <f ca="1">'Trial 5'!AH22</f>
        <v>34200822.10100881</v>
      </c>
      <c r="AI173" s="24">
        <f ca="1">'Trial 5'!AI22</f>
        <v>34187780.76610709</v>
      </c>
      <c r="AJ173" s="24">
        <f ca="1">'Trial 5'!AJ22</f>
        <v>34175127.461508512</v>
      </c>
      <c r="AK173" s="24">
        <f ca="1">'Trial 5'!AK22</f>
        <v>34156733.091026925</v>
      </c>
      <c r="AL173" s="24">
        <f ca="1">'Trial 5'!AL22</f>
        <v>34140066.668400846</v>
      </c>
      <c r="AM173" s="24">
        <f ca="1">'Trial 5'!AM22</f>
        <v>34125794.269981302</v>
      </c>
      <c r="AN173" s="25">
        <f ca="1">'Trial 5'!AM22</f>
        <v>34125794.269981302</v>
      </c>
      <c r="AO173" s="24">
        <f ca="1">'Trial 5'!AO22</f>
        <v>34111705.090582021</v>
      </c>
      <c r="AP173" s="24">
        <f ca="1">'Trial 5'!AP22</f>
        <v>34098285.759596214</v>
      </c>
      <c r="AQ173" s="24">
        <f ca="1">'Trial 5'!AQ22</f>
        <v>34086644.06208773</v>
      </c>
      <c r="AR173" s="24">
        <f ca="1">'Trial 5'!AR22</f>
        <v>34073593.729226291</v>
      </c>
      <c r="AS173" s="24">
        <f ca="1">'Trial 5'!AS22</f>
        <v>34057763.29485634</v>
      </c>
      <c r="AT173" s="24">
        <f ca="1">'Trial 5'!AT22</f>
        <v>34045200.584161103</v>
      </c>
      <c r="AU173" s="24">
        <f ca="1">'Trial 5'!AU22</f>
        <v>34032527.87823984</v>
      </c>
      <c r="AV173" s="24">
        <f ca="1">'Trial 5'!AV22</f>
        <v>34020442.341143981</v>
      </c>
      <c r="AW173" s="24">
        <f ca="1">'Trial 5'!AW22</f>
        <v>34008193.689608492</v>
      </c>
      <c r="AX173" s="24">
        <f ca="1">'Trial 5'!AX22</f>
        <v>33995712.595988028</v>
      </c>
      <c r="AY173" s="24">
        <f ca="1">'Trial 5'!AY22</f>
        <v>33982744.506706722</v>
      </c>
      <c r="AZ173" s="24">
        <f ca="1">'Trial 5'!AZ22</f>
        <v>33972744.482341886</v>
      </c>
      <c r="BA173" s="25">
        <f ca="1">'Trial 5'!AZ22</f>
        <v>33972744.482341886</v>
      </c>
      <c r="BB173" s="24">
        <f ca="1">'Trial 5'!BB22</f>
        <v>33954530.430499367</v>
      </c>
      <c r="BC173" s="24">
        <f ca="1">'Trial 5'!BC22</f>
        <v>33943048.098975003</v>
      </c>
      <c r="BD173" s="24">
        <f ca="1">'Trial 5'!BD22</f>
        <v>33928538.455893479</v>
      </c>
      <c r="BE173" s="24">
        <f ca="1">'Trial 5'!BE22</f>
        <v>33913216.586505115</v>
      </c>
      <c r="BF173" s="24">
        <f ca="1">'Trial 5'!BF22</f>
        <v>33895238.013638794</v>
      </c>
      <c r="BG173" s="24">
        <f ca="1">'Trial 5'!BG22</f>
        <v>33881151.033396102</v>
      </c>
      <c r="BH173" s="24">
        <f ca="1">'Trial 5'!BH22</f>
        <v>33868413.883061923</v>
      </c>
      <c r="BI173" s="24">
        <f ca="1">'Trial 5'!BI22</f>
        <v>33853931.205468819</v>
      </c>
      <c r="BJ173" s="24">
        <f ca="1">'Trial 5'!BJ22</f>
        <v>33837957.523406163</v>
      </c>
      <c r="BK173" s="24">
        <f ca="1">'Trial 5'!BK22</f>
        <v>33828253.391806923</v>
      </c>
      <c r="BL173" s="24">
        <f ca="1">'Trial 5'!BL22</f>
        <v>33815129.375670046</v>
      </c>
      <c r="BM173" s="24">
        <f ca="1">'Trial 5'!BM22</f>
        <v>33801396.644678995</v>
      </c>
      <c r="BN173" s="25">
        <f ca="1">'Trial 5'!BM22</f>
        <v>33801396.644678995</v>
      </c>
      <c r="BO173" s="24">
        <f ca="1">'Trial 5'!BO22</f>
        <v>33789162.571010888</v>
      </c>
      <c r="BP173" s="24">
        <f ca="1">'Trial 5'!BP22</f>
        <v>33774645.448020615</v>
      </c>
      <c r="BQ173" s="24">
        <f ca="1">'Trial 5'!BQ22</f>
        <v>33762377.001991488</v>
      </c>
      <c r="BR173" s="24">
        <f ca="1">'Trial 5'!BR22</f>
        <v>33747260.639609054</v>
      </c>
      <c r="BS173" s="24">
        <f ca="1">'Trial 5'!BS22</f>
        <v>33733611.1616593</v>
      </c>
      <c r="BT173" s="24">
        <f ca="1">'Trial 5'!BT22</f>
        <v>33715974.05411496</v>
      </c>
      <c r="BU173" s="24">
        <f ca="1">'Trial 5'!BU22</f>
        <v>33700424.008545004</v>
      </c>
      <c r="BV173" s="24">
        <f ca="1">'Trial 5'!BV22</f>
        <v>33683646.159245059</v>
      </c>
      <c r="BW173" s="24">
        <f ca="1">'Trial 5'!BW22</f>
        <v>33666704.042183168</v>
      </c>
      <c r="BX173" s="24">
        <f ca="1">'Trial 5'!BX22</f>
        <v>33653484.549856395</v>
      </c>
      <c r="BY173" s="24">
        <f ca="1">'Trial 5'!BY22</f>
        <v>33638038.987292662</v>
      </c>
      <c r="BZ173" s="24">
        <f ca="1">'Trial 5'!BZ22</f>
        <v>33624300.118336923</v>
      </c>
      <c r="CA173" s="25">
        <f ca="1">'Trial 5'!BZ22</f>
        <v>33624300.118336923</v>
      </c>
      <c r="CB173" s="24">
        <f ca="1">'Trial 5'!CB22</f>
        <v>33609859.781322651</v>
      </c>
      <c r="CC173" s="24">
        <f ca="1">'Trial 5'!CC22</f>
        <v>33596609.959231719</v>
      </c>
      <c r="CD173" s="24">
        <f ca="1">'Trial 5'!CD22</f>
        <v>33583049.146436252</v>
      </c>
      <c r="CE173" s="24">
        <f ca="1">'Trial 5'!CE22</f>
        <v>33568839.821170248</v>
      </c>
      <c r="CF173" s="24">
        <f ca="1">'Trial 5'!CF22</f>
        <v>33553585.3261186</v>
      </c>
      <c r="CG173" s="24">
        <f ca="1">'Trial 5'!CG22</f>
        <v>33538672.787881851</v>
      </c>
      <c r="CH173" s="24">
        <f ca="1">'Trial 5'!CH22</f>
        <v>33524891.272284571</v>
      </c>
      <c r="CI173" s="24">
        <f ca="1">'Trial 5'!CI22</f>
        <v>33512705.205957323</v>
      </c>
      <c r="CJ173" s="24">
        <f ca="1">'Trial 5'!CJ22</f>
        <v>33498660.827882417</v>
      </c>
      <c r="CK173" s="24">
        <f ca="1">'Trial 5'!CK22</f>
        <v>33488045.763571523</v>
      </c>
      <c r="CL173" s="24">
        <f ca="1">'Trial 5'!CL22</f>
        <v>33473106.564316418</v>
      </c>
      <c r="CM173" s="24">
        <f ca="1">'Trial 5'!CM22</f>
        <v>33455048.5769662</v>
      </c>
      <c r="CN173" s="25">
        <f ca="1">'Trial 5'!CM22</f>
        <v>33455048.5769662</v>
      </c>
      <c r="CO173" s="24">
        <f ca="1">'Trial 5'!CO22</f>
        <v>33442886.547248006</v>
      </c>
      <c r="CP173" s="24">
        <f ca="1">'Trial 5'!CP22</f>
        <v>33428567.949366447</v>
      </c>
      <c r="CQ173" s="24">
        <f ca="1">'Trial 5'!CQ22</f>
        <v>33412454.068540487</v>
      </c>
      <c r="CR173" s="24">
        <f ca="1">'Trial 5'!CR22</f>
        <v>33399623.611641187</v>
      </c>
      <c r="CS173" s="24">
        <f ca="1">'Trial 5'!CS22</f>
        <v>33386030.765861128</v>
      </c>
      <c r="CT173" s="24">
        <f ca="1">'Trial 5'!CT22</f>
        <v>33370843.303026691</v>
      </c>
      <c r="CU173" s="24">
        <f ca="1">'Trial 5'!CU22</f>
        <v>33358193.986184943</v>
      </c>
      <c r="CV173" s="24">
        <f ca="1">'Trial 5'!CV22</f>
        <v>33343079.428371642</v>
      </c>
      <c r="CW173" s="24">
        <f ca="1">'Trial 5'!CW22</f>
        <v>33330834.592035618</v>
      </c>
      <c r="CX173" s="24">
        <f ca="1">'Trial 5'!CX22</f>
        <v>33320268.203538176</v>
      </c>
      <c r="CY173" s="24">
        <f ca="1">'Trial 5'!CY22</f>
        <v>33308664.09947041</v>
      </c>
      <c r="CZ173" s="24">
        <f ca="1">'Trial 5'!CZ22</f>
        <v>33298013.27873639</v>
      </c>
      <c r="DA173" s="25">
        <f ca="1">'Trial 5'!CZ22</f>
        <v>33298013.27873639</v>
      </c>
      <c r="DB173" s="24">
        <f ca="1">'Trial 5'!DB22</f>
        <v>33285083.050382145</v>
      </c>
      <c r="DC173" s="24">
        <f ca="1">'Trial 5'!DC22</f>
        <v>33271410.526299529</v>
      </c>
      <c r="DD173" s="24">
        <f ca="1">'Trial 5'!DD22</f>
        <v>33257560.018277772</v>
      </c>
      <c r="DE173" s="24">
        <f ca="1">'Trial 5'!DE22</f>
        <v>33242289.497292738</v>
      </c>
      <c r="DF173" s="24">
        <f ca="1">'Trial 5'!DF22</f>
        <v>33228879.186299253</v>
      </c>
      <c r="DG173" s="24">
        <f ca="1">'Trial 5'!DG22</f>
        <v>33215604.445480905</v>
      </c>
      <c r="DH173" s="24">
        <f ca="1">'Trial 5'!DH22</f>
        <v>33197622.229853727</v>
      </c>
      <c r="DI173" s="24">
        <f ca="1">'Trial 5'!DI22</f>
        <v>33184199.385652453</v>
      </c>
      <c r="DJ173" s="24">
        <f ca="1">'Trial 5'!DJ22</f>
        <v>33172135.590498008</v>
      </c>
      <c r="DK173" s="24">
        <f ca="1">'Trial 5'!DK22</f>
        <v>33160236.631444145</v>
      </c>
      <c r="DL173" s="24">
        <f ca="1">'Trial 5'!DL22</f>
        <v>33147921.806980826</v>
      </c>
      <c r="DM173" s="24">
        <f ca="1">'Trial 5'!DM22</f>
        <v>33136076.382184774</v>
      </c>
      <c r="DN173" s="25">
        <f ca="1">'Trial 5'!DM22</f>
        <v>33136076.382184774</v>
      </c>
      <c r="DO173" s="24">
        <f ca="1">'Trial 5'!DO22</f>
        <v>33120846.621944953</v>
      </c>
      <c r="DP173" s="24">
        <f ca="1">'Trial 5'!DP22</f>
        <v>33107015.570296705</v>
      </c>
      <c r="DQ173" s="24">
        <f ca="1">'Trial 5'!DQ22</f>
        <v>33094675.664002389</v>
      </c>
      <c r="DR173" s="24">
        <f ca="1">'Trial 5'!DR22</f>
        <v>33080291.392153487</v>
      </c>
      <c r="DS173" s="24">
        <f ca="1">'Trial 5'!DS22</f>
        <v>33065760.387471445</v>
      </c>
      <c r="DT173" s="24">
        <f ca="1">'Trial 5'!DT22</f>
        <v>33049269.563936632</v>
      </c>
      <c r="DU173" s="24">
        <f ca="1">'Trial 5'!DU22</f>
        <v>33034377.208472382</v>
      </c>
      <c r="DV173" s="24">
        <f ca="1">'Trial 5'!DV22</f>
        <v>33020229.495498508</v>
      </c>
      <c r="DW173" s="24">
        <f ca="1">'Trial 5'!DW22</f>
        <v>33010660.967514589</v>
      </c>
      <c r="DX173" s="24">
        <f ca="1">'Trial 5'!DX22</f>
        <v>32997692.974728581</v>
      </c>
      <c r="DY173" s="24">
        <f ca="1">'Trial 5'!DY22</f>
        <v>32981390.148255423</v>
      </c>
      <c r="DZ173" s="24">
        <f ca="1">'Trial 5'!DZ22</f>
        <v>32963975.595837548</v>
      </c>
      <c r="EA173" s="25">
        <f ca="1">'Trial 5'!DZ22</f>
        <v>32963975.595837548</v>
      </c>
      <c r="EB173" s="24">
        <f ca="1">'Trial 5'!EB22</f>
        <v>32948628.598589249</v>
      </c>
      <c r="EC173" s="24">
        <f ca="1">'Trial 5'!EC22</f>
        <v>32934646.143350635</v>
      </c>
      <c r="ED173" s="24">
        <f ca="1">'Trial 5'!ED22</f>
        <v>32919661.738392275</v>
      </c>
      <c r="EE173" s="24">
        <f ca="1">'Trial 5'!EE22</f>
        <v>32906371.91439902</v>
      </c>
      <c r="EF173" s="24">
        <f ca="1">'Trial 5'!EF22</f>
        <v>32895788.111135993</v>
      </c>
      <c r="EG173" s="24">
        <f ca="1">'Trial 5'!EG22</f>
        <v>32882559.684789721</v>
      </c>
      <c r="EH173" s="24">
        <f ca="1">'Trial 5'!EH22</f>
        <v>32868662.25859835</v>
      </c>
      <c r="EI173" s="24">
        <f ca="1">'Trial 5'!EI22</f>
        <v>32851335.254623096</v>
      </c>
      <c r="EJ173" s="24">
        <f ca="1">'Trial 5'!EJ22</f>
        <v>32838315.767469913</v>
      </c>
      <c r="EK173" s="24">
        <f ca="1">'Trial 5'!EK22</f>
        <v>32826250.844420243</v>
      </c>
      <c r="EL173" s="24">
        <f ca="1">'Trial 5'!EL22</f>
        <v>32813786.618128065</v>
      </c>
      <c r="EM173" s="24">
        <f ca="1">'Trial 5'!EM22</f>
        <v>32802052.391605183</v>
      </c>
      <c r="EN173" s="25">
        <f ca="1">'Trial 5'!EM22</f>
        <v>32802052.391605183</v>
      </c>
    </row>
    <row r="174" spans="1:144" ht="12.75" customHeight="1" x14ac:dyDescent="0.2">
      <c r="A174" s="11" t="str">
        <f>Labels!B101</f>
        <v>Trial 06</v>
      </c>
      <c r="B174" s="24">
        <f>'Trial 6'!B22</f>
        <v>34645298.421926454</v>
      </c>
      <c r="C174" s="24">
        <f ca="1">'Trial 6'!C22</f>
        <v>34630561.24004744</v>
      </c>
      <c r="D174" s="24">
        <f ca="1">'Trial 6'!D22</f>
        <v>34614782.456021324</v>
      </c>
      <c r="E174" s="24">
        <f ca="1">'Trial 6'!E22</f>
        <v>34602131.83322417</v>
      </c>
      <c r="F174" s="24">
        <f ca="1">'Trial 6'!F22</f>
        <v>34584448.498529889</v>
      </c>
      <c r="G174" s="24">
        <f ca="1">'Trial 6'!G22</f>
        <v>34570571.354407072</v>
      </c>
      <c r="H174" s="24">
        <f ca="1">'Trial 6'!H22</f>
        <v>34559061.954531483</v>
      </c>
      <c r="I174" s="24">
        <f ca="1">'Trial 6'!I22</f>
        <v>34542135.765147768</v>
      </c>
      <c r="J174" s="24">
        <f ca="1">'Trial 6'!J22</f>
        <v>34528118.650702752</v>
      </c>
      <c r="K174" s="24">
        <f ca="1">'Trial 6'!K22</f>
        <v>34513182.450052299</v>
      </c>
      <c r="L174" s="24">
        <f ca="1">'Trial 6'!L22</f>
        <v>34501722.41318845</v>
      </c>
      <c r="M174" s="24">
        <f ca="1">'Trial 6'!M22</f>
        <v>34486307.800361224</v>
      </c>
      <c r="N174" s="25">
        <f ca="1">'Trial 6'!M22</f>
        <v>34486307.800361224</v>
      </c>
      <c r="O174" s="24">
        <f ca="1">'Trial 6'!O22</f>
        <v>34470742.298235342</v>
      </c>
      <c r="P174" s="24">
        <f ca="1">'Trial 6'!P22</f>
        <v>34456887.373205885</v>
      </c>
      <c r="Q174" s="24">
        <f ca="1">'Trial 6'!Q22</f>
        <v>34441293.806094721</v>
      </c>
      <c r="R174" s="24">
        <f ca="1">'Trial 6'!R22</f>
        <v>34427502.676424779</v>
      </c>
      <c r="S174" s="24">
        <f ca="1">'Trial 6'!S22</f>
        <v>34415838.902848706</v>
      </c>
      <c r="T174" s="24">
        <f ca="1">'Trial 6'!T22</f>
        <v>34400404.164780088</v>
      </c>
      <c r="U174" s="24">
        <f ca="1">'Trial 6'!U22</f>
        <v>34386981.664051712</v>
      </c>
      <c r="V174" s="24">
        <f ca="1">'Trial 6'!V22</f>
        <v>34370157.045462996</v>
      </c>
      <c r="W174" s="24">
        <f ca="1">'Trial 6'!W22</f>
        <v>34358509.719057098</v>
      </c>
      <c r="X174" s="24">
        <f ca="1">'Trial 6'!X22</f>
        <v>34346564.988423131</v>
      </c>
      <c r="Y174" s="24">
        <f ca="1">'Trial 6'!Y22</f>
        <v>34332684.417086102</v>
      </c>
      <c r="Z174" s="24">
        <f ca="1">'Trial 6'!Z22</f>
        <v>34320118.591262206</v>
      </c>
      <c r="AA174" s="25">
        <f ca="1">'Trial 6'!Z22</f>
        <v>34320118.591262206</v>
      </c>
      <c r="AB174" s="24">
        <f ca="1">'Trial 6'!AB22</f>
        <v>34305853.809505239</v>
      </c>
      <c r="AC174" s="24">
        <f ca="1">'Trial 6'!AC22</f>
        <v>34294283.30042097</v>
      </c>
      <c r="AD174" s="24">
        <f ca="1">'Trial 6'!AD22</f>
        <v>34280994.113790542</v>
      </c>
      <c r="AE174" s="24">
        <f ca="1">'Trial 6'!AE22</f>
        <v>34267934.973406181</v>
      </c>
      <c r="AF174" s="24">
        <f ca="1">'Trial 6'!AF22</f>
        <v>34249792.607032627</v>
      </c>
      <c r="AG174" s="24">
        <f ca="1">'Trial 6'!AG22</f>
        <v>34238030.57401327</v>
      </c>
      <c r="AH174" s="24">
        <f ca="1">'Trial 6'!AH22</f>
        <v>34225575.97279866</v>
      </c>
      <c r="AI174" s="24">
        <f ca="1">'Trial 6'!AI22</f>
        <v>34214865.385319196</v>
      </c>
      <c r="AJ174" s="24">
        <f ca="1">'Trial 6'!AJ22</f>
        <v>34202831.658662573</v>
      </c>
      <c r="AK174" s="24">
        <f ca="1">'Trial 6'!AK22</f>
        <v>34188888.719463095</v>
      </c>
      <c r="AL174" s="24">
        <f ca="1">'Trial 6'!AL22</f>
        <v>34175858.094129182</v>
      </c>
      <c r="AM174" s="24">
        <f ca="1">'Trial 6'!AM22</f>
        <v>34161678.254332602</v>
      </c>
      <c r="AN174" s="25">
        <f ca="1">'Trial 6'!AM22</f>
        <v>34161678.254332602</v>
      </c>
      <c r="AO174" s="24">
        <f ca="1">'Trial 6'!AO22</f>
        <v>34147274.486714795</v>
      </c>
      <c r="AP174" s="24">
        <f ca="1">'Trial 6'!AP22</f>
        <v>34130712.105601847</v>
      </c>
      <c r="AQ174" s="24">
        <f ca="1">'Trial 6'!AQ22</f>
        <v>34116484.656711318</v>
      </c>
      <c r="AR174" s="24">
        <f ca="1">'Trial 6'!AR22</f>
        <v>34105860.025844119</v>
      </c>
      <c r="AS174" s="24">
        <f ca="1">'Trial 6'!AS22</f>
        <v>34089300.89077729</v>
      </c>
      <c r="AT174" s="24">
        <f ca="1">'Trial 6'!AT22</f>
        <v>34075714.377778783</v>
      </c>
      <c r="AU174" s="24">
        <f ca="1">'Trial 6'!AU22</f>
        <v>34061198.166779093</v>
      </c>
      <c r="AV174" s="24">
        <f ca="1">'Trial 6'!AV22</f>
        <v>34043423.707541287</v>
      </c>
      <c r="AW174" s="24">
        <f ca="1">'Trial 6'!AW22</f>
        <v>34029447.950856678</v>
      </c>
      <c r="AX174" s="24">
        <f ca="1">'Trial 6'!AX22</f>
        <v>34015286.25135614</v>
      </c>
      <c r="AY174" s="24">
        <f ca="1">'Trial 6'!AY22</f>
        <v>34002653.395873621</v>
      </c>
      <c r="AZ174" s="24">
        <f ca="1">'Trial 6'!AZ22</f>
        <v>33987354.053284146</v>
      </c>
      <c r="BA174" s="25">
        <f ca="1">'Trial 6'!AZ22</f>
        <v>33987354.053284146</v>
      </c>
      <c r="BB174" s="24">
        <f ca="1">'Trial 6'!BB22</f>
        <v>33974826.816795729</v>
      </c>
      <c r="BC174" s="24">
        <f ca="1">'Trial 6'!BC22</f>
        <v>33957059.572411172</v>
      </c>
      <c r="BD174" s="24">
        <f ca="1">'Trial 6'!BD22</f>
        <v>33943744.747649439</v>
      </c>
      <c r="BE174" s="24">
        <f ca="1">'Trial 6'!BE22</f>
        <v>33930682.575205557</v>
      </c>
      <c r="BF174" s="24">
        <f ca="1">'Trial 6'!BF22</f>
        <v>33920510.071785986</v>
      </c>
      <c r="BG174" s="24">
        <f ca="1">'Trial 6'!BG22</f>
        <v>33906850.782765403</v>
      </c>
      <c r="BH174" s="24">
        <f ca="1">'Trial 6'!BH22</f>
        <v>33893548.947404534</v>
      </c>
      <c r="BI174" s="24">
        <f ca="1">'Trial 6'!BI22</f>
        <v>33875109.796994485</v>
      </c>
      <c r="BJ174" s="24">
        <f ca="1">'Trial 6'!BJ22</f>
        <v>33859381.200727046</v>
      </c>
      <c r="BK174" s="24">
        <f ca="1">'Trial 6'!BK22</f>
        <v>33848164.18234732</v>
      </c>
      <c r="BL174" s="24">
        <f ca="1">'Trial 6'!BL22</f>
        <v>33834204.247972794</v>
      </c>
      <c r="BM174" s="24">
        <f ca="1">'Trial 6'!BM22</f>
        <v>33820274.012560211</v>
      </c>
      <c r="BN174" s="25">
        <f ca="1">'Trial 6'!BM22</f>
        <v>33820274.012560211</v>
      </c>
      <c r="BO174" s="24">
        <f ca="1">'Trial 6'!BO22</f>
        <v>33805404.567449339</v>
      </c>
      <c r="BP174" s="24">
        <f ca="1">'Trial 6'!BP22</f>
        <v>33794674.195099406</v>
      </c>
      <c r="BQ174" s="24">
        <f ca="1">'Trial 6'!BQ22</f>
        <v>33780100.089329436</v>
      </c>
      <c r="BR174" s="24">
        <f ca="1">'Trial 6'!BR22</f>
        <v>33764804.277211212</v>
      </c>
      <c r="BS174" s="24">
        <f ca="1">'Trial 6'!BS22</f>
        <v>33753440.660908513</v>
      </c>
      <c r="BT174" s="24">
        <f ca="1">'Trial 6'!BT22</f>
        <v>33741871.866627373</v>
      </c>
      <c r="BU174" s="24">
        <f ca="1">'Trial 6'!BU22</f>
        <v>33728612.765579931</v>
      </c>
      <c r="BV174" s="24">
        <f ca="1">'Trial 6'!BV22</f>
        <v>33711969.768722937</v>
      </c>
      <c r="BW174" s="24">
        <f ca="1">'Trial 6'!BW22</f>
        <v>33696397.465774</v>
      </c>
      <c r="BX174" s="24">
        <f ca="1">'Trial 6'!BX22</f>
        <v>33679302.057052597</v>
      </c>
      <c r="BY174" s="24">
        <f ca="1">'Trial 6'!BY22</f>
        <v>33661239.333351016</v>
      </c>
      <c r="BZ174" s="24">
        <f ca="1">'Trial 6'!BZ22</f>
        <v>33644921.464591362</v>
      </c>
      <c r="CA174" s="25">
        <f ca="1">'Trial 6'!BZ22</f>
        <v>33644921.464591362</v>
      </c>
      <c r="CB174" s="24">
        <f ca="1">'Trial 6'!CB22</f>
        <v>33633644.281680614</v>
      </c>
      <c r="CC174" s="24">
        <f ca="1">'Trial 6'!CC22</f>
        <v>33621024.346364684</v>
      </c>
      <c r="CD174" s="24">
        <f ca="1">'Trial 6'!CD22</f>
        <v>33610582.214207351</v>
      </c>
      <c r="CE174" s="24">
        <f ca="1">'Trial 6'!CE22</f>
        <v>33597328.04864829</v>
      </c>
      <c r="CF174" s="24">
        <f ca="1">'Trial 6'!CF22</f>
        <v>33582888.985518247</v>
      </c>
      <c r="CG174" s="24">
        <f ca="1">'Trial 6'!CG22</f>
        <v>33569358.293233708</v>
      </c>
      <c r="CH174" s="24">
        <f ca="1">'Trial 6'!CH22</f>
        <v>33552199.146755476</v>
      </c>
      <c r="CI174" s="24">
        <f ca="1">'Trial 6'!CI22</f>
        <v>33536501.194315478</v>
      </c>
      <c r="CJ174" s="24">
        <f ca="1">'Trial 6'!CJ22</f>
        <v>33523988.417607315</v>
      </c>
      <c r="CK174" s="24">
        <f ca="1">'Trial 6'!CK22</f>
        <v>33509201.662137706</v>
      </c>
      <c r="CL174" s="24">
        <f ca="1">'Trial 6'!CL22</f>
        <v>33493761.88239504</v>
      </c>
      <c r="CM174" s="24">
        <f ca="1">'Trial 6'!CM22</f>
        <v>33477584.895420153</v>
      </c>
      <c r="CN174" s="25">
        <f ca="1">'Trial 6'!CM22</f>
        <v>33477584.895420153</v>
      </c>
      <c r="CO174" s="24">
        <f ca="1">'Trial 6'!CO22</f>
        <v>33463033.761653144</v>
      </c>
      <c r="CP174" s="24">
        <f ca="1">'Trial 6'!CP22</f>
        <v>33449399.250222951</v>
      </c>
      <c r="CQ174" s="24">
        <f ca="1">'Trial 6'!CQ22</f>
        <v>33431378.795620326</v>
      </c>
      <c r="CR174" s="24">
        <f ca="1">'Trial 6'!CR22</f>
        <v>33416270.097182762</v>
      </c>
      <c r="CS174" s="24">
        <f ca="1">'Trial 6'!CS22</f>
        <v>33400550.552197218</v>
      </c>
      <c r="CT174" s="24">
        <f ca="1">'Trial 6'!CT22</f>
        <v>33386982.168817312</v>
      </c>
      <c r="CU174" s="24">
        <f ca="1">'Trial 6'!CU22</f>
        <v>33372411.273117781</v>
      </c>
      <c r="CV174" s="24">
        <f ca="1">'Trial 6'!CV22</f>
        <v>33356482.685208477</v>
      </c>
      <c r="CW174" s="24">
        <f ca="1">'Trial 6'!CW22</f>
        <v>33341909.046542346</v>
      </c>
      <c r="CX174" s="24">
        <f ca="1">'Trial 6'!CX22</f>
        <v>33323641.892153304</v>
      </c>
      <c r="CY174" s="24">
        <f ca="1">'Trial 6'!CY22</f>
        <v>33311153.82748111</v>
      </c>
      <c r="CZ174" s="24">
        <f ca="1">'Trial 6'!CZ22</f>
        <v>33299437.97528512</v>
      </c>
      <c r="DA174" s="25">
        <f ca="1">'Trial 6'!CZ22</f>
        <v>33299437.97528512</v>
      </c>
      <c r="DB174" s="24">
        <f ca="1">'Trial 6'!DB22</f>
        <v>33289642.756976668</v>
      </c>
      <c r="DC174" s="24">
        <f ca="1">'Trial 6'!DC22</f>
        <v>33274575.979672637</v>
      </c>
      <c r="DD174" s="24">
        <f ca="1">'Trial 6'!DD22</f>
        <v>33259768.414453305</v>
      </c>
      <c r="DE174" s="24">
        <f ca="1">'Trial 6'!DE22</f>
        <v>33243257.388480913</v>
      </c>
      <c r="DF174" s="24">
        <f ca="1">'Trial 6'!DF22</f>
        <v>33230298.055433668</v>
      </c>
      <c r="DG174" s="24">
        <f ca="1">'Trial 6'!DG22</f>
        <v>33217124.619790915</v>
      </c>
      <c r="DH174" s="24">
        <f ca="1">'Trial 6'!DH22</f>
        <v>33205925.596060131</v>
      </c>
      <c r="DI174" s="24">
        <f ca="1">'Trial 6'!DI22</f>
        <v>33193963.012381524</v>
      </c>
      <c r="DJ174" s="24">
        <f ca="1">'Trial 6'!DJ22</f>
        <v>33179941.256421015</v>
      </c>
      <c r="DK174" s="24">
        <f ca="1">'Trial 6'!DK22</f>
        <v>33166106.513755146</v>
      </c>
      <c r="DL174" s="24">
        <f ca="1">'Trial 6'!DL22</f>
        <v>33151076.670336086</v>
      </c>
      <c r="DM174" s="24">
        <f ca="1">'Trial 6'!DM22</f>
        <v>33139608.933439884</v>
      </c>
      <c r="DN174" s="25">
        <f ca="1">'Trial 6'!DM22</f>
        <v>33139608.933439884</v>
      </c>
      <c r="DO174" s="24">
        <f ca="1">'Trial 6'!DO22</f>
        <v>33128773.376783166</v>
      </c>
      <c r="DP174" s="24">
        <f ca="1">'Trial 6'!DP22</f>
        <v>33115074.339394767</v>
      </c>
      <c r="DQ174" s="24">
        <f ca="1">'Trial 6'!DQ22</f>
        <v>33099606.287793878</v>
      </c>
      <c r="DR174" s="24">
        <f ca="1">'Trial 6'!DR22</f>
        <v>33087162.777080741</v>
      </c>
      <c r="DS174" s="24">
        <f ca="1">'Trial 6'!DS22</f>
        <v>33074439.387198426</v>
      </c>
      <c r="DT174" s="24">
        <f ca="1">'Trial 6'!DT22</f>
        <v>33056949.742836881</v>
      </c>
      <c r="DU174" s="24">
        <f ca="1">'Trial 6'!DU22</f>
        <v>33045070.709790818</v>
      </c>
      <c r="DV174" s="24">
        <f ca="1">'Trial 6'!DV22</f>
        <v>33031201.970913272</v>
      </c>
      <c r="DW174" s="24">
        <f ca="1">'Trial 6'!DW22</f>
        <v>33016232.947490748</v>
      </c>
      <c r="DX174" s="24">
        <f ca="1">'Trial 6'!DX22</f>
        <v>33003747.564362094</v>
      </c>
      <c r="DY174" s="24">
        <f ca="1">'Trial 6'!DY22</f>
        <v>32989381.375281058</v>
      </c>
      <c r="DZ174" s="24">
        <f ca="1">'Trial 6'!DZ22</f>
        <v>32975704.270697836</v>
      </c>
      <c r="EA174" s="25">
        <f ca="1">'Trial 6'!DZ22</f>
        <v>32975704.270697836</v>
      </c>
      <c r="EB174" s="24">
        <f ca="1">'Trial 6'!EB22</f>
        <v>32960863.589813992</v>
      </c>
      <c r="EC174" s="24">
        <f ca="1">'Trial 6'!EC22</f>
        <v>32947194.459899422</v>
      </c>
      <c r="ED174" s="24">
        <f ca="1">'Trial 6'!ED22</f>
        <v>32934257.628295138</v>
      </c>
      <c r="EE174" s="24">
        <f ca="1">'Trial 6'!EE22</f>
        <v>32918421.285483055</v>
      </c>
      <c r="EF174" s="24">
        <f ca="1">'Trial 6'!EF22</f>
        <v>32904398.929741815</v>
      </c>
      <c r="EG174" s="24">
        <f ca="1">'Trial 6'!EG22</f>
        <v>32890614.89518166</v>
      </c>
      <c r="EH174" s="24">
        <f ca="1">'Trial 6'!EH22</f>
        <v>32877126.268032126</v>
      </c>
      <c r="EI174" s="24">
        <f ca="1">'Trial 6'!EI22</f>
        <v>32863050.148989365</v>
      </c>
      <c r="EJ174" s="24">
        <f ca="1">'Trial 6'!EJ22</f>
        <v>32846053.995181493</v>
      </c>
      <c r="EK174" s="24">
        <f ca="1">'Trial 6'!EK22</f>
        <v>32834057.053365391</v>
      </c>
      <c r="EL174" s="24">
        <f ca="1">'Trial 6'!EL22</f>
        <v>32821966.549455807</v>
      </c>
      <c r="EM174" s="24">
        <f ca="1">'Trial 6'!EM22</f>
        <v>32809442.333523259</v>
      </c>
      <c r="EN174" s="25">
        <f ca="1">'Trial 6'!EM22</f>
        <v>32809442.333523259</v>
      </c>
    </row>
    <row r="175" spans="1:144" ht="12.75" customHeight="1" x14ac:dyDescent="0.2">
      <c r="A175" s="11" t="str">
        <f>Labels!B102</f>
        <v>Trial 07</v>
      </c>
      <c r="B175" s="24">
        <f>'Trial 7'!B22</f>
        <v>34645298.421926454</v>
      </c>
      <c r="C175" s="24">
        <f ca="1">'Trial 7'!C22</f>
        <v>34629533.845612697</v>
      </c>
      <c r="D175" s="24">
        <f ca="1">'Trial 7'!D22</f>
        <v>34615697.181311533</v>
      </c>
      <c r="E175" s="24">
        <f ca="1">'Trial 7'!E22</f>
        <v>34604099.825535804</v>
      </c>
      <c r="F175" s="24">
        <f ca="1">'Trial 7'!F22</f>
        <v>34586826.259275749</v>
      </c>
      <c r="G175" s="24">
        <f ca="1">'Trial 7'!G22</f>
        <v>34568792.97851669</v>
      </c>
      <c r="H175" s="24">
        <f ca="1">'Trial 7'!H22</f>
        <v>34555014.875506721</v>
      </c>
      <c r="I175" s="24">
        <f ca="1">'Trial 7'!I22</f>
        <v>34537562.093926601</v>
      </c>
      <c r="J175" s="24">
        <f ca="1">'Trial 7'!J22</f>
        <v>34521822.113422856</v>
      </c>
      <c r="K175" s="24">
        <f ca="1">'Trial 7'!K22</f>
        <v>34507230.39719557</v>
      </c>
      <c r="L175" s="24">
        <f ca="1">'Trial 7'!L22</f>
        <v>34490911.669640794</v>
      </c>
      <c r="M175" s="24">
        <f ca="1">'Trial 7'!M22</f>
        <v>34473670.198241696</v>
      </c>
      <c r="N175" s="25">
        <f ca="1">'Trial 7'!M22</f>
        <v>34473670.198241696</v>
      </c>
      <c r="O175" s="24">
        <f ca="1">'Trial 7'!O22</f>
        <v>34457564.69314345</v>
      </c>
      <c r="P175" s="24">
        <f ca="1">'Trial 7'!P22</f>
        <v>34443442.622665361</v>
      </c>
      <c r="Q175" s="24">
        <f ca="1">'Trial 7'!Q22</f>
        <v>34430868.871460877</v>
      </c>
      <c r="R175" s="24">
        <f ca="1">'Trial 7'!R22</f>
        <v>34416846.302024558</v>
      </c>
      <c r="S175" s="24">
        <f ca="1">'Trial 7'!S22</f>
        <v>34398677.167308733</v>
      </c>
      <c r="T175" s="24">
        <f ca="1">'Trial 7'!T22</f>
        <v>34383279.82424558</v>
      </c>
      <c r="U175" s="24">
        <f ca="1">'Trial 7'!U22</f>
        <v>34368633.119408883</v>
      </c>
      <c r="V175" s="24">
        <f ca="1">'Trial 7'!V22</f>
        <v>34354201.259676576</v>
      </c>
      <c r="W175" s="24">
        <f ca="1">'Trial 7'!W22</f>
        <v>34336754.271979943</v>
      </c>
      <c r="X175" s="24">
        <f ca="1">'Trial 7'!X22</f>
        <v>34321649.484511368</v>
      </c>
      <c r="Y175" s="24">
        <f ca="1">'Trial 7'!Y22</f>
        <v>34306965.839955874</v>
      </c>
      <c r="Z175" s="24">
        <f ca="1">'Trial 7'!Z22</f>
        <v>34294522.724555917</v>
      </c>
      <c r="AA175" s="25">
        <f ca="1">'Trial 7'!Z22</f>
        <v>34294522.724555917</v>
      </c>
      <c r="AB175" s="24">
        <f ca="1">'Trial 7'!AB22</f>
        <v>34280455.261010595</v>
      </c>
      <c r="AC175" s="24">
        <f ca="1">'Trial 7'!AC22</f>
        <v>34266566.289106287</v>
      </c>
      <c r="AD175" s="24">
        <f ca="1">'Trial 7'!AD22</f>
        <v>34251099.288969159</v>
      </c>
      <c r="AE175" s="24">
        <f ca="1">'Trial 7'!AE22</f>
        <v>34239218.930649862</v>
      </c>
      <c r="AF175" s="24">
        <f ca="1">'Trial 7'!AF22</f>
        <v>34221325.864895679</v>
      </c>
      <c r="AG175" s="24">
        <f ca="1">'Trial 7'!AG22</f>
        <v>34211271.427391581</v>
      </c>
      <c r="AH175" s="24">
        <f ca="1">'Trial 7'!AH22</f>
        <v>34196067.499868758</v>
      </c>
      <c r="AI175" s="24">
        <f ca="1">'Trial 7'!AI22</f>
        <v>34183281.287671186</v>
      </c>
      <c r="AJ175" s="24">
        <f ca="1">'Trial 7'!AJ22</f>
        <v>34166352.037116297</v>
      </c>
      <c r="AK175" s="24">
        <f ca="1">'Trial 7'!AK22</f>
        <v>34152719.492933273</v>
      </c>
      <c r="AL175" s="24">
        <f ca="1">'Trial 7'!AL22</f>
        <v>34135991.516421236</v>
      </c>
      <c r="AM175" s="24">
        <f ca="1">'Trial 7'!AM22</f>
        <v>34120839.131764442</v>
      </c>
      <c r="AN175" s="25">
        <f ca="1">'Trial 7'!AM22</f>
        <v>34120839.131764442</v>
      </c>
      <c r="AO175" s="24">
        <f ca="1">'Trial 7'!AO22</f>
        <v>34110903.894609779</v>
      </c>
      <c r="AP175" s="24">
        <f ca="1">'Trial 7'!AP22</f>
        <v>34098342.214309387</v>
      </c>
      <c r="AQ175" s="24">
        <f ca="1">'Trial 7'!AQ22</f>
        <v>34082743.274326935</v>
      </c>
      <c r="AR175" s="24">
        <f ca="1">'Trial 7'!AR22</f>
        <v>34066381.693510614</v>
      </c>
      <c r="AS175" s="24">
        <f ca="1">'Trial 7'!AS22</f>
        <v>34050692.408522606</v>
      </c>
      <c r="AT175" s="24">
        <f ca="1">'Trial 7'!AT22</f>
        <v>34033109.934684448</v>
      </c>
      <c r="AU175" s="24">
        <f ca="1">'Trial 7'!AU22</f>
        <v>34017787.375881396</v>
      </c>
      <c r="AV175" s="24">
        <f ca="1">'Trial 7'!AV22</f>
        <v>34006327.483810142</v>
      </c>
      <c r="AW175" s="24">
        <f ca="1">'Trial 7'!AW22</f>
        <v>33992999.641794667</v>
      </c>
      <c r="AX175" s="24">
        <f ca="1">'Trial 7'!AX22</f>
        <v>33979050.831118606</v>
      </c>
      <c r="AY175" s="24">
        <f ca="1">'Trial 7'!AY22</f>
        <v>33966970.268970549</v>
      </c>
      <c r="AZ175" s="24">
        <f ca="1">'Trial 7'!AZ22</f>
        <v>33951984.747143157</v>
      </c>
      <c r="BA175" s="25">
        <f ca="1">'Trial 7'!AZ22</f>
        <v>33951984.747143157</v>
      </c>
      <c r="BB175" s="24">
        <f ca="1">'Trial 7'!BB22</f>
        <v>33938936.323499106</v>
      </c>
      <c r="BC175" s="24">
        <f ca="1">'Trial 7'!BC22</f>
        <v>33924662.227248013</v>
      </c>
      <c r="BD175" s="24">
        <f ca="1">'Trial 7'!BD22</f>
        <v>33913634.158530407</v>
      </c>
      <c r="BE175" s="24">
        <f ca="1">'Trial 7'!BE22</f>
        <v>33901840.803010225</v>
      </c>
      <c r="BF175" s="24">
        <f ca="1">'Trial 7'!BF22</f>
        <v>33885705.219421834</v>
      </c>
      <c r="BG175" s="24">
        <f ca="1">'Trial 7'!BG22</f>
        <v>33871598.720134273</v>
      </c>
      <c r="BH175" s="24">
        <f ca="1">'Trial 7'!BH22</f>
        <v>33857974.244895309</v>
      </c>
      <c r="BI175" s="24">
        <f ca="1">'Trial 7'!BI22</f>
        <v>33845191.361155443</v>
      </c>
      <c r="BJ175" s="24">
        <f ca="1">'Trial 7'!BJ22</f>
        <v>33833099.821897402</v>
      </c>
      <c r="BK175" s="24">
        <f ca="1">'Trial 7'!BK22</f>
        <v>33819468.312442496</v>
      </c>
      <c r="BL175" s="24">
        <f ca="1">'Trial 7'!BL22</f>
        <v>33809407.095672369</v>
      </c>
      <c r="BM175" s="24">
        <f ca="1">'Trial 7'!BM22</f>
        <v>33796287.569165505</v>
      </c>
      <c r="BN175" s="25">
        <f ca="1">'Trial 7'!BM22</f>
        <v>33796287.569165505</v>
      </c>
      <c r="BO175" s="24">
        <f ca="1">'Trial 7'!BO22</f>
        <v>33782420.672058284</v>
      </c>
      <c r="BP175" s="24">
        <f ca="1">'Trial 7'!BP22</f>
        <v>33769581.637271538</v>
      </c>
      <c r="BQ175" s="24">
        <f ca="1">'Trial 7'!BQ22</f>
        <v>33757064.669031441</v>
      </c>
      <c r="BR175" s="24">
        <f ca="1">'Trial 7'!BR22</f>
        <v>33738800.211181074</v>
      </c>
      <c r="BS175" s="24">
        <f ca="1">'Trial 7'!BS22</f>
        <v>33725712.675849907</v>
      </c>
      <c r="BT175" s="24">
        <f ca="1">'Trial 7'!BT22</f>
        <v>33708933.167579658</v>
      </c>
      <c r="BU175" s="24">
        <f ca="1">'Trial 7'!BU22</f>
        <v>33696836.900758296</v>
      </c>
      <c r="BV175" s="24">
        <f ca="1">'Trial 7'!BV22</f>
        <v>33682080.075080521</v>
      </c>
      <c r="BW175" s="24">
        <f ca="1">'Trial 7'!BW22</f>
        <v>33667615.088971466</v>
      </c>
      <c r="BX175" s="24">
        <f ca="1">'Trial 7'!BX22</f>
        <v>33653947.803131074</v>
      </c>
      <c r="BY175" s="24">
        <f ca="1">'Trial 7'!BY22</f>
        <v>33640900.809842356</v>
      </c>
      <c r="BZ175" s="24">
        <f ca="1">'Trial 7'!BZ22</f>
        <v>33626730.155110151</v>
      </c>
      <c r="CA175" s="25">
        <f ca="1">'Trial 7'!BZ22</f>
        <v>33626730.155110151</v>
      </c>
      <c r="CB175" s="24">
        <f ca="1">'Trial 7'!CB22</f>
        <v>33611036.539540865</v>
      </c>
      <c r="CC175" s="24">
        <f ca="1">'Trial 7'!CC22</f>
        <v>33597926.307567671</v>
      </c>
      <c r="CD175" s="24">
        <f ca="1">'Trial 7'!CD22</f>
        <v>33586628.049373664</v>
      </c>
      <c r="CE175" s="24">
        <f ca="1">'Trial 7'!CE22</f>
        <v>33572240.501511529</v>
      </c>
      <c r="CF175" s="24">
        <f ca="1">'Trial 7'!CF22</f>
        <v>33559324.160364479</v>
      </c>
      <c r="CG175" s="24">
        <f ca="1">'Trial 7'!CG22</f>
        <v>33548782.259381019</v>
      </c>
      <c r="CH175" s="24">
        <f ca="1">'Trial 7'!CH22</f>
        <v>33536886.046617988</v>
      </c>
      <c r="CI175" s="24">
        <f ca="1">'Trial 7'!CI22</f>
        <v>33525498.661631245</v>
      </c>
      <c r="CJ175" s="24">
        <f ca="1">'Trial 7'!CJ22</f>
        <v>33513427.777478673</v>
      </c>
      <c r="CK175" s="24">
        <f ca="1">'Trial 7'!CK22</f>
        <v>33498236.527965914</v>
      </c>
      <c r="CL175" s="24">
        <f ca="1">'Trial 7'!CL22</f>
        <v>33485321.206544444</v>
      </c>
      <c r="CM175" s="24">
        <f ca="1">'Trial 7'!CM22</f>
        <v>33468117.294099662</v>
      </c>
      <c r="CN175" s="25">
        <f ca="1">'Trial 7'!CM22</f>
        <v>33468117.294099662</v>
      </c>
      <c r="CO175" s="24">
        <f ca="1">'Trial 7'!CO22</f>
        <v>33454555.310640711</v>
      </c>
      <c r="CP175" s="24">
        <f ca="1">'Trial 7'!CP22</f>
        <v>33441506.992120139</v>
      </c>
      <c r="CQ175" s="24">
        <f ca="1">'Trial 7'!CQ22</f>
        <v>33427895.925234318</v>
      </c>
      <c r="CR175" s="24">
        <f ca="1">'Trial 7'!CR22</f>
        <v>33413869.136216003</v>
      </c>
      <c r="CS175" s="24">
        <f ca="1">'Trial 7'!CS22</f>
        <v>33399624.894669186</v>
      </c>
      <c r="CT175" s="24">
        <f ca="1">'Trial 7'!CT22</f>
        <v>33383145.495566051</v>
      </c>
      <c r="CU175" s="24">
        <f ca="1">'Trial 7'!CU22</f>
        <v>33371747.883717805</v>
      </c>
      <c r="CV175" s="24">
        <f ca="1">'Trial 7'!CV22</f>
        <v>33359541.312759187</v>
      </c>
      <c r="CW175" s="24">
        <f ca="1">'Trial 7'!CW22</f>
        <v>33345523.621565361</v>
      </c>
      <c r="CX175" s="24">
        <f ca="1">'Trial 7'!CX22</f>
        <v>33329622.910701882</v>
      </c>
      <c r="CY175" s="24">
        <f ca="1">'Trial 7'!CY22</f>
        <v>33313859.7405142</v>
      </c>
      <c r="CZ175" s="24">
        <f ca="1">'Trial 7'!CZ22</f>
        <v>33302100.340503719</v>
      </c>
      <c r="DA175" s="25">
        <f ca="1">'Trial 7'!CZ22</f>
        <v>33302100.340503719</v>
      </c>
      <c r="DB175" s="24">
        <f ca="1">'Trial 7'!DB22</f>
        <v>33290055.10590801</v>
      </c>
      <c r="DC175" s="24">
        <f ca="1">'Trial 7'!DC22</f>
        <v>33275991.5866719</v>
      </c>
      <c r="DD175" s="24">
        <f ca="1">'Trial 7'!DD22</f>
        <v>33264684.318293627</v>
      </c>
      <c r="DE175" s="24">
        <f ca="1">'Trial 7'!DE22</f>
        <v>33247174.148438465</v>
      </c>
      <c r="DF175" s="24">
        <f ca="1">'Trial 7'!DF22</f>
        <v>33233583.769886266</v>
      </c>
      <c r="DG175" s="24">
        <f ca="1">'Trial 7'!DG22</f>
        <v>33219375.794770602</v>
      </c>
      <c r="DH175" s="24">
        <f ca="1">'Trial 7'!DH22</f>
        <v>33204028.840917103</v>
      </c>
      <c r="DI175" s="24">
        <f ca="1">'Trial 7'!DI22</f>
        <v>33186953.778876789</v>
      </c>
      <c r="DJ175" s="24">
        <f ca="1">'Trial 7'!DJ22</f>
        <v>33170270.633386165</v>
      </c>
      <c r="DK175" s="24">
        <f ca="1">'Trial 7'!DK22</f>
        <v>33155215.036693841</v>
      </c>
      <c r="DL175" s="24">
        <f ca="1">'Trial 7'!DL22</f>
        <v>33141805.578578219</v>
      </c>
      <c r="DM175" s="24">
        <f ca="1">'Trial 7'!DM22</f>
        <v>33130159.150470197</v>
      </c>
      <c r="DN175" s="25">
        <f ca="1">'Trial 7'!DM22</f>
        <v>33130159.150470197</v>
      </c>
      <c r="DO175" s="24">
        <f ca="1">'Trial 7'!DO22</f>
        <v>33115231.356209382</v>
      </c>
      <c r="DP175" s="24">
        <f ca="1">'Trial 7'!DP22</f>
        <v>33101418.693865906</v>
      </c>
      <c r="DQ175" s="24">
        <f ca="1">'Trial 7'!DQ22</f>
        <v>33088335.913134228</v>
      </c>
      <c r="DR175" s="24">
        <f ca="1">'Trial 7'!DR22</f>
        <v>33073952.419433229</v>
      </c>
      <c r="DS175" s="24">
        <f ca="1">'Trial 7'!DS22</f>
        <v>33057257.007589623</v>
      </c>
      <c r="DT175" s="24">
        <f ca="1">'Trial 7'!DT22</f>
        <v>33040260.550042987</v>
      </c>
      <c r="DU175" s="24">
        <f ca="1">'Trial 7'!DU22</f>
        <v>33026097.521049395</v>
      </c>
      <c r="DV175" s="24">
        <f ca="1">'Trial 7'!DV22</f>
        <v>33013112.979408212</v>
      </c>
      <c r="DW175" s="24">
        <f ca="1">'Trial 7'!DW22</f>
        <v>32999905.958368868</v>
      </c>
      <c r="DX175" s="24">
        <f ca="1">'Trial 7'!DX22</f>
        <v>32983495.058657989</v>
      </c>
      <c r="DY175" s="24">
        <f ca="1">'Trial 7'!DY22</f>
        <v>32969624.718307856</v>
      </c>
      <c r="DZ175" s="24">
        <f ca="1">'Trial 7'!DZ22</f>
        <v>32958433.764340188</v>
      </c>
      <c r="EA175" s="25">
        <f ca="1">'Trial 7'!DZ22</f>
        <v>32958433.764340188</v>
      </c>
      <c r="EB175" s="24">
        <f ca="1">'Trial 7'!EB22</f>
        <v>32946884.19444095</v>
      </c>
      <c r="EC175" s="24">
        <f ca="1">'Trial 7'!EC22</f>
        <v>32931146.757671308</v>
      </c>
      <c r="ED175" s="24">
        <f ca="1">'Trial 7'!ED22</f>
        <v>32918054.529240303</v>
      </c>
      <c r="EE175" s="24">
        <f ca="1">'Trial 7'!EE22</f>
        <v>32902547.422116607</v>
      </c>
      <c r="EF175" s="24">
        <f ca="1">'Trial 7'!EF22</f>
        <v>32884418.321553193</v>
      </c>
      <c r="EG175" s="24">
        <f ca="1">'Trial 7'!EG22</f>
        <v>32866116.888535101</v>
      </c>
      <c r="EH175" s="24">
        <f ca="1">'Trial 7'!EH22</f>
        <v>32851001.572881702</v>
      </c>
      <c r="EI175" s="24">
        <f ca="1">'Trial 7'!EI22</f>
        <v>32837890.788088616</v>
      </c>
      <c r="EJ175" s="24">
        <f ca="1">'Trial 7'!EJ22</f>
        <v>32822717.588041261</v>
      </c>
      <c r="EK175" s="24">
        <f ca="1">'Trial 7'!EK22</f>
        <v>32808797.093083672</v>
      </c>
      <c r="EL175" s="24">
        <f ca="1">'Trial 7'!EL22</f>
        <v>32794915.967710782</v>
      </c>
      <c r="EM175" s="24">
        <f ca="1">'Trial 7'!EM22</f>
        <v>32781692.039927363</v>
      </c>
      <c r="EN175" s="25">
        <f ca="1">'Trial 7'!EM22</f>
        <v>32781692.039927363</v>
      </c>
    </row>
    <row r="176" spans="1:144" ht="12.75" customHeight="1" x14ac:dyDescent="0.2">
      <c r="A176" s="11" t="str">
        <f>Labels!B103</f>
        <v>Trial 08</v>
      </c>
      <c r="B176" s="24">
        <f>'Trial 8'!B22</f>
        <v>34645298.421926454</v>
      </c>
      <c r="C176" s="24">
        <f ca="1">'Trial 8'!C22</f>
        <v>34632037.236014746</v>
      </c>
      <c r="D176" s="24">
        <f ca="1">'Trial 8'!D22</f>
        <v>34616715.437663592</v>
      </c>
      <c r="E176" s="24">
        <f ca="1">'Trial 8'!E22</f>
        <v>34603986.096658796</v>
      </c>
      <c r="F176" s="24">
        <f ca="1">'Trial 8'!F22</f>
        <v>34591589.889926024</v>
      </c>
      <c r="G176" s="24">
        <f ca="1">'Trial 8'!G22</f>
        <v>34580542.793103665</v>
      </c>
      <c r="H176" s="24">
        <f ca="1">'Trial 8'!H22</f>
        <v>34566969.936283745</v>
      </c>
      <c r="I176" s="24">
        <f ca="1">'Trial 8'!I22</f>
        <v>34551960.302699231</v>
      </c>
      <c r="J176" s="24">
        <f ca="1">'Trial 8'!J22</f>
        <v>34540880.202675119</v>
      </c>
      <c r="K176" s="24">
        <f ca="1">'Trial 8'!K22</f>
        <v>34526471.449235357</v>
      </c>
      <c r="L176" s="24">
        <f ca="1">'Trial 8'!L22</f>
        <v>34515263.41444692</v>
      </c>
      <c r="M176" s="24">
        <f ca="1">'Trial 8'!M22</f>
        <v>34500802.113369912</v>
      </c>
      <c r="N176" s="25">
        <f ca="1">'Trial 8'!M22</f>
        <v>34500802.113369912</v>
      </c>
      <c r="O176" s="24">
        <f ca="1">'Trial 8'!O22</f>
        <v>34488601.631221473</v>
      </c>
      <c r="P176" s="24">
        <f ca="1">'Trial 8'!P22</f>
        <v>34474746.939402476</v>
      </c>
      <c r="Q176" s="24">
        <f ca="1">'Trial 8'!Q22</f>
        <v>34462718.477950051</v>
      </c>
      <c r="R176" s="24">
        <f ca="1">'Trial 8'!R22</f>
        <v>34451306.155796774</v>
      </c>
      <c r="S176" s="24">
        <f ca="1">'Trial 8'!S22</f>
        <v>34439949.902621917</v>
      </c>
      <c r="T176" s="24">
        <f ca="1">'Trial 8'!T22</f>
        <v>34427469.103403091</v>
      </c>
      <c r="U176" s="24">
        <f ca="1">'Trial 8'!U22</f>
        <v>34413665.429614857</v>
      </c>
      <c r="V176" s="24">
        <f ca="1">'Trial 8'!V22</f>
        <v>34398401.457958184</v>
      </c>
      <c r="W176" s="24">
        <f ca="1">'Trial 8'!W22</f>
        <v>34380488.143620476</v>
      </c>
      <c r="X176" s="24">
        <f ca="1">'Trial 8'!X22</f>
        <v>34366882.227611266</v>
      </c>
      <c r="Y176" s="24">
        <f ca="1">'Trial 8'!Y22</f>
        <v>34356914.827777259</v>
      </c>
      <c r="Z176" s="24">
        <f ca="1">'Trial 8'!Z22</f>
        <v>34340760.473917097</v>
      </c>
      <c r="AA176" s="25">
        <f ca="1">'Trial 8'!Z22</f>
        <v>34340760.473917097</v>
      </c>
      <c r="AB176" s="24">
        <f ca="1">'Trial 8'!AB22</f>
        <v>34329036.228461601</v>
      </c>
      <c r="AC176" s="24">
        <f ca="1">'Trial 8'!AC22</f>
        <v>34314325.508644126</v>
      </c>
      <c r="AD176" s="24">
        <f ca="1">'Trial 8'!AD22</f>
        <v>34299526.270611629</v>
      </c>
      <c r="AE176" s="24">
        <f ca="1">'Trial 8'!AE22</f>
        <v>34287293.281794153</v>
      </c>
      <c r="AF176" s="24">
        <f ca="1">'Trial 8'!AF22</f>
        <v>34274192.440237358</v>
      </c>
      <c r="AG176" s="24">
        <f ca="1">'Trial 8'!AG22</f>
        <v>34259661.924638696</v>
      </c>
      <c r="AH176" s="24">
        <f ca="1">'Trial 8'!AH22</f>
        <v>34243918.92003721</v>
      </c>
      <c r="AI176" s="24">
        <f ca="1">'Trial 8'!AI22</f>
        <v>34231519.913033456</v>
      </c>
      <c r="AJ176" s="24">
        <f ca="1">'Trial 8'!AJ22</f>
        <v>34221515.050972722</v>
      </c>
      <c r="AK176" s="24">
        <f ca="1">'Trial 8'!AK22</f>
        <v>34209037.482553765</v>
      </c>
      <c r="AL176" s="24">
        <f ca="1">'Trial 8'!AL22</f>
        <v>34198636.241482981</v>
      </c>
      <c r="AM176" s="24">
        <f ca="1">'Trial 8'!AM22</f>
        <v>34181816.167945057</v>
      </c>
      <c r="AN176" s="25">
        <f ca="1">'Trial 8'!AM22</f>
        <v>34181816.167945057</v>
      </c>
      <c r="AO176" s="24">
        <f ca="1">'Trial 8'!AO22</f>
        <v>34166542.541078836</v>
      </c>
      <c r="AP176" s="24">
        <f ca="1">'Trial 8'!AP22</f>
        <v>34155244.686695069</v>
      </c>
      <c r="AQ176" s="24">
        <f ca="1">'Trial 8'!AQ22</f>
        <v>34140740.602688372</v>
      </c>
      <c r="AR176" s="24">
        <f ca="1">'Trial 8'!AR22</f>
        <v>34125673.605665587</v>
      </c>
      <c r="AS176" s="24">
        <f ca="1">'Trial 8'!AS22</f>
        <v>34115384.844617687</v>
      </c>
      <c r="AT176" s="24">
        <f ca="1">'Trial 8'!AT22</f>
        <v>34099995.931305066</v>
      </c>
      <c r="AU176" s="24">
        <f ca="1">'Trial 8'!AU22</f>
        <v>34083656.315147802</v>
      </c>
      <c r="AV176" s="24">
        <f ca="1">'Trial 8'!AV22</f>
        <v>34067102.766155481</v>
      </c>
      <c r="AW176" s="24">
        <f ca="1">'Trial 8'!AW22</f>
        <v>34055497.583780162</v>
      </c>
      <c r="AX176" s="24">
        <f ca="1">'Trial 8'!AX22</f>
        <v>34042891.561175831</v>
      </c>
      <c r="AY176" s="24">
        <f ca="1">'Trial 8'!AY22</f>
        <v>34027101.547446907</v>
      </c>
      <c r="AZ176" s="24">
        <f ca="1">'Trial 8'!AZ22</f>
        <v>34012168.205050126</v>
      </c>
      <c r="BA176" s="25">
        <f ca="1">'Trial 8'!AZ22</f>
        <v>34012168.205050126</v>
      </c>
      <c r="BB176" s="24">
        <f ca="1">'Trial 8'!BB22</f>
        <v>33997963.315494947</v>
      </c>
      <c r="BC176" s="24">
        <f ca="1">'Trial 8'!BC22</f>
        <v>33983169.582994431</v>
      </c>
      <c r="BD176" s="24">
        <f ca="1">'Trial 8'!BD22</f>
        <v>33968824.719285853</v>
      </c>
      <c r="BE176" s="24">
        <f ca="1">'Trial 8'!BE22</f>
        <v>33956038.379892103</v>
      </c>
      <c r="BF176" s="24">
        <f ca="1">'Trial 8'!BF22</f>
        <v>33937993.816779405</v>
      </c>
      <c r="BG176" s="24">
        <f ca="1">'Trial 8'!BG22</f>
        <v>33925892.888582051</v>
      </c>
      <c r="BH176" s="24">
        <f ca="1">'Trial 8'!BH22</f>
        <v>33911519.715700611</v>
      </c>
      <c r="BI176" s="24">
        <f ca="1">'Trial 8'!BI22</f>
        <v>33901002.755174406</v>
      </c>
      <c r="BJ176" s="24">
        <f ca="1">'Trial 8'!BJ22</f>
        <v>33889166.155709423</v>
      </c>
      <c r="BK176" s="24">
        <f ca="1">'Trial 8'!BK22</f>
        <v>33875579.458857931</v>
      </c>
      <c r="BL176" s="24">
        <f ca="1">'Trial 8'!BL22</f>
        <v>33864649.604620785</v>
      </c>
      <c r="BM176" s="24">
        <f ca="1">'Trial 8'!BM22</f>
        <v>33849886.092505649</v>
      </c>
      <c r="BN176" s="25">
        <f ca="1">'Trial 8'!BM22</f>
        <v>33849886.092505649</v>
      </c>
      <c r="BO176" s="24">
        <f ca="1">'Trial 8'!BO22</f>
        <v>33838754.878035367</v>
      </c>
      <c r="BP176" s="24">
        <f ca="1">'Trial 8'!BP22</f>
        <v>33823089.703157522</v>
      </c>
      <c r="BQ176" s="24">
        <f ca="1">'Trial 8'!BQ22</f>
        <v>33812900.663608424</v>
      </c>
      <c r="BR176" s="24">
        <f ca="1">'Trial 8'!BR22</f>
        <v>33796488.41493196</v>
      </c>
      <c r="BS176" s="24">
        <f ca="1">'Trial 8'!BS22</f>
        <v>33778513.888093375</v>
      </c>
      <c r="BT176" s="24">
        <f ca="1">'Trial 8'!BT22</f>
        <v>33761569.360315159</v>
      </c>
      <c r="BU176" s="24">
        <f ca="1">'Trial 8'!BU22</f>
        <v>33748751.209004536</v>
      </c>
      <c r="BV176" s="24">
        <f ca="1">'Trial 8'!BV22</f>
        <v>33735367.252735861</v>
      </c>
      <c r="BW176" s="24">
        <f ca="1">'Trial 8'!BW22</f>
        <v>33722514.887631625</v>
      </c>
      <c r="BX176" s="24">
        <f ca="1">'Trial 8'!BX22</f>
        <v>33708980.289624363</v>
      </c>
      <c r="BY176" s="24">
        <f ca="1">'Trial 8'!BY22</f>
        <v>33696114.243777208</v>
      </c>
      <c r="BZ176" s="24">
        <f ca="1">'Trial 8'!BZ22</f>
        <v>33683187.004599132</v>
      </c>
      <c r="CA176" s="25">
        <f ca="1">'Trial 8'!BZ22</f>
        <v>33683187.004599132</v>
      </c>
      <c r="CB176" s="24">
        <f ca="1">'Trial 8'!CB22</f>
        <v>33672711.531489179</v>
      </c>
      <c r="CC176" s="24">
        <f ca="1">'Trial 8'!CC22</f>
        <v>33658598.224149503</v>
      </c>
      <c r="CD176" s="24">
        <f ca="1">'Trial 8'!CD22</f>
        <v>33643152.488565646</v>
      </c>
      <c r="CE176" s="24">
        <f ca="1">'Trial 8'!CE22</f>
        <v>33627684.551459879</v>
      </c>
      <c r="CF176" s="24">
        <f ca="1">'Trial 8'!CF22</f>
        <v>33614010.783886753</v>
      </c>
      <c r="CG176" s="24">
        <f ca="1">'Trial 8'!CG22</f>
        <v>33595917.411290415</v>
      </c>
      <c r="CH176" s="24">
        <f ca="1">'Trial 8'!CH22</f>
        <v>33577699.731949128</v>
      </c>
      <c r="CI176" s="24">
        <f ca="1">'Trial 8'!CI22</f>
        <v>33564206.348786898</v>
      </c>
      <c r="CJ176" s="24">
        <f ca="1">'Trial 8'!CJ22</f>
        <v>33547378.312516998</v>
      </c>
      <c r="CK176" s="24">
        <f ca="1">'Trial 8'!CK22</f>
        <v>33533721.580892302</v>
      </c>
      <c r="CL176" s="24">
        <f ca="1">'Trial 8'!CL22</f>
        <v>33519458.992780417</v>
      </c>
      <c r="CM176" s="24">
        <f ca="1">'Trial 8'!CM22</f>
        <v>33501927.072049547</v>
      </c>
      <c r="CN176" s="25">
        <f ca="1">'Trial 8'!CM22</f>
        <v>33501927.072049547</v>
      </c>
      <c r="CO176" s="24">
        <f ca="1">'Trial 8'!CO22</f>
        <v>33485279.092161428</v>
      </c>
      <c r="CP176" s="24">
        <f ca="1">'Trial 8'!CP22</f>
        <v>33470478.878246933</v>
      </c>
      <c r="CQ176" s="24">
        <f ca="1">'Trial 8'!CQ22</f>
        <v>33458625.303831384</v>
      </c>
      <c r="CR176" s="24">
        <f ca="1">'Trial 8'!CR22</f>
        <v>33441969.70834868</v>
      </c>
      <c r="CS176" s="24">
        <f ca="1">'Trial 8'!CS22</f>
        <v>33424563.800574135</v>
      </c>
      <c r="CT176" s="24">
        <f ca="1">'Trial 8'!CT22</f>
        <v>33410167.603366986</v>
      </c>
      <c r="CU176" s="24">
        <f ca="1">'Trial 8'!CU22</f>
        <v>33396497.198864549</v>
      </c>
      <c r="CV176" s="24">
        <f ca="1">'Trial 8'!CV22</f>
        <v>33379167.557938013</v>
      </c>
      <c r="CW176" s="24">
        <f ca="1">'Trial 8'!CW22</f>
        <v>33364151.69758654</v>
      </c>
      <c r="CX176" s="24">
        <f ca="1">'Trial 8'!CX22</f>
        <v>33352290.398842841</v>
      </c>
      <c r="CY176" s="24">
        <f ca="1">'Trial 8'!CY22</f>
        <v>33336715.936472557</v>
      </c>
      <c r="CZ176" s="24">
        <f ca="1">'Trial 8'!CZ22</f>
        <v>33321183.460409649</v>
      </c>
      <c r="DA176" s="25">
        <f ca="1">'Trial 8'!CZ22</f>
        <v>33321183.460409649</v>
      </c>
      <c r="DB176" s="24">
        <f ca="1">'Trial 8'!DB22</f>
        <v>33304849.198514059</v>
      </c>
      <c r="DC176" s="24">
        <f ca="1">'Trial 8'!DC22</f>
        <v>33289022.160264295</v>
      </c>
      <c r="DD176" s="24">
        <f ca="1">'Trial 8'!DD22</f>
        <v>33273652.54255278</v>
      </c>
      <c r="DE176" s="24">
        <f ca="1">'Trial 8'!DE22</f>
        <v>33258210.745117288</v>
      </c>
      <c r="DF176" s="24">
        <f ca="1">'Trial 8'!DF22</f>
        <v>33246127.109991815</v>
      </c>
      <c r="DG176" s="24">
        <f ca="1">'Trial 8'!DG22</f>
        <v>33228928.593226273</v>
      </c>
      <c r="DH176" s="24">
        <f ca="1">'Trial 8'!DH22</f>
        <v>33211418.507960994</v>
      </c>
      <c r="DI176" s="24">
        <f ca="1">'Trial 8'!DI22</f>
        <v>33198175.582835637</v>
      </c>
      <c r="DJ176" s="24">
        <f ca="1">'Trial 8'!DJ22</f>
        <v>33179822.187718913</v>
      </c>
      <c r="DK176" s="24">
        <f ca="1">'Trial 8'!DK22</f>
        <v>33167540.852129851</v>
      </c>
      <c r="DL176" s="24">
        <f ca="1">'Trial 8'!DL22</f>
        <v>33155700.032674007</v>
      </c>
      <c r="DM176" s="24">
        <f ca="1">'Trial 8'!DM22</f>
        <v>33138481.703102585</v>
      </c>
      <c r="DN176" s="25">
        <f ca="1">'Trial 8'!DM22</f>
        <v>33138481.703102585</v>
      </c>
      <c r="DO176" s="24">
        <f ca="1">'Trial 8'!DO22</f>
        <v>33127380.370559834</v>
      </c>
      <c r="DP176" s="24">
        <f ca="1">'Trial 8'!DP22</f>
        <v>33116179.408746064</v>
      </c>
      <c r="DQ176" s="24">
        <f ca="1">'Trial 8'!DQ22</f>
        <v>33102383.917747278</v>
      </c>
      <c r="DR176" s="24">
        <f ca="1">'Trial 8'!DR22</f>
        <v>33088406.006570574</v>
      </c>
      <c r="DS176" s="24">
        <f ca="1">'Trial 8'!DS22</f>
        <v>33071285.586705726</v>
      </c>
      <c r="DT176" s="24">
        <f ca="1">'Trial 8'!DT22</f>
        <v>33056787.689385049</v>
      </c>
      <c r="DU176" s="24">
        <f ca="1">'Trial 8'!DU22</f>
        <v>33043701.775747817</v>
      </c>
      <c r="DV176" s="24">
        <f ca="1">'Trial 8'!DV22</f>
        <v>33028459.790011454</v>
      </c>
      <c r="DW176" s="24">
        <f ca="1">'Trial 8'!DW22</f>
        <v>33015422.187293634</v>
      </c>
      <c r="DX176" s="24">
        <f ca="1">'Trial 8'!DX22</f>
        <v>32999830.829061609</v>
      </c>
      <c r="DY176" s="24">
        <f ca="1">'Trial 8'!DY22</f>
        <v>32988149.607804671</v>
      </c>
      <c r="DZ176" s="24">
        <f ca="1">'Trial 8'!DZ22</f>
        <v>32972437.750508543</v>
      </c>
      <c r="EA176" s="25">
        <f ca="1">'Trial 8'!DZ22</f>
        <v>32972437.750508543</v>
      </c>
      <c r="EB176" s="24">
        <f ca="1">'Trial 8'!EB22</f>
        <v>32954715.713008348</v>
      </c>
      <c r="EC176" s="24">
        <f ca="1">'Trial 8'!EC22</f>
        <v>32941381.532192767</v>
      </c>
      <c r="ED176" s="24">
        <f ca="1">'Trial 8'!ED22</f>
        <v>32927052.244262829</v>
      </c>
      <c r="EE176" s="24">
        <f ca="1">'Trial 8'!EE22</f>
        <v>32911191.697057862</v>
      </c>
      <c r="EF176" s="24">
        <f ca="1">'Trial 8'!EF22</f>
        <v>32897163.181650378</v>
      </c>
      <c r="EG176" s="24">
        <f ca="1">'Trial 8'!EG22</f>
        <v>32882929.861202706</v>
      </c>
      <c r="EH176" s="24">
        <f ca="1">'Trial 8'!EH22</f>
        <v>32870378.308960475</v>
      </c>
      <c r="EI176" s="24">
        <f ca="1">'Trial 8'!EI22</f>
        <v>32859584.747962348</v>
      </c>
      <c r="EJ176" s="24">
        <f ca="1">'Trial 8'!EJ22</f>
        <v>32845024.703572754</v>
      </c>
      <c r="EK176" s="24">
        <f ca="1">'Trial 8'!EK22</f>
        <v>32832914.02014124</v>
      </c>
      <c r="EL176" s="24">
        <f ca="1">'Trial 8'!EL22</f>
        <v>32819524.481442515</v>
      </c>
      <c r="EM176" s="24">
        <f ca="1">'Trial 8'!EM22</f>
        <v>32807837.327768341</v>
      </c>
      <c r="EN176" s="25">
        <f ca="1">'Trial 8'!EM22</f>
        <v>32807837.327768341</v>
      </c>
    </row>
    <row r="177" spans="1:144" ht="12.75" customHeight="1" x14ac:dyDescent="0.2">
      <c r="A177" s="5" t="str">
        <f>Labels!C95</f>
        <v>Total</v>
      </c>
      <c r="B177" s="48">
        <f>SUM('Trial 1'!B22,'Trial 2'!B22,'Trial 3'!B22,'Trial 4'!B22,'Trial 5'!B22,'Trial 6'!B22,'Trial 7'!B22,'Trial 8'!B22)</f>
        <v>277162387.37541157</v>
      </c>
      <c r="C177" s="48">
        <f ca="1">SUM('Trial 1'!C22,'Trial 2'!C22,'Trial 3'!C22,'Trial 4'!C22,'Trial 5'!C22,'Trial 6'!C22,'Trial 7'!C22,'Trial 8'!C22)</f>
        <v>277036611.314264</v>
      </c>
      <c r="D177" s="48">
        <f ca="1">SUM('Trial 1'!D22,'Trial 2'!D22,'Trial 3'!D22,'Trial 4'!D22,'Trial 5'!D22,'Trial 6'!D22,'Trial 7'!D22,'Trial 8'!D22)</f>
        <v>276917616.00090277</v>
      </c>
      <c r="E177" s="48">
        <f ca="1">SUM('Trial 1'!E22,'Trial 2'!E22,'Trial 3'!E22,'Trial 4'!E22,'Trial 5'!E22,'Trial 6'!E22,'Trial 7'!E22,'Trial 8'!E22)</f>
        <v>276809811.03035867</v>
      </c>
      <c r="F177" s="48">
        <f ca="1">SUM('Trial 1'!F22,'Trial 2'!F22,'Trial 3'!F22,'Trial 4'!F22,'Trial 5'!F22,'Trial 6'!F22,'Trial 7'!F22,'Trial 8'!F22)</f>
        <v>276686700.12345791</v>
      </c>
      <c r="G177" s="48">
        <f ca="1">SUM('Trial 1'!G22,'Trial 2'!G22,'Trial 3'!G22,'Trial 4'!G22,'Trial 5'!G22,'Trial 6'!G22,'Trial 7'!G22,'Trial 8'!G22)</f>
        <v>276578925.41183937</v>
      </c>
      <c r="H177" s="48">
        <f ca="1">SUM('Trial 1'!H22,'Trial 2'!H22,'Trial 3'!H22,'Trial 4'!H22,'Trial 5'!H22,'Trial 6'!H22,'Trial 7'!H22,'Trial 8'!H22)</f>
        <v>276459338.72417092</v>
      </c>
      <c r="I177" s="48">
        <f ca="1">SUM('Trial 1'!I22,'Trial 2'!I22,'Trial 3'!I22,'Trial 4'!I22,'Trial 5'!I22,'Trial 6'!I22,'Trial 7'!I22,'Trial 8'!I22)</f>
        <v>276337136.67199743</v>
      </c>
      <c r="J177" s="48">
        <f ca="1">SUM('Trial 1'!J22,'Trial 2'!J22,'Trial 3'!J22,'Trial 4'!J22,'Trial 5'!J22,'Trial 6'!J22,'Trial 7'!J22,'Trial 8'!J22)</f>
        <v>276230036.46834421</v>
      </c>
      <c r="K177" s="48">
        <f ca="1">SUM('Trial 1'!K22,'Trial 2'!K22,'Trial 3'!K22,'Trial 4'!K22,'Trial 5'!K22,'Trial 6'!K22,'Trial 7'!K22,'Trial 8'!K22)</f>
        <v>276117629.818133</v>
      </c>
      <c r="L177" s="48">
        <f ca="1">SUM('Trial 1'!L22,'Trial 2'!L22,'Trial 3'!L22,'Trial 4'!L22,'Trial 5'!L22,'Trial 6'!L22,'Trial 7'!L22,'Trial 8'!L22)</f>
        <v>276012743.52668226</v>
      </c>
      <c r="M177" s="48">
        <f ca="1">SUM('Trial 1'!M22,'Trial 2'!M22,'Trial 3'!M22,'Trial 4'!M22,'Trial 5'!M22,'Trial 6'!M22,'Trial 7'!M22,'Trial 8'!M22)</f>
        <v>275896684.31774378</v>
      </c>
      <c r="N177" s="49">
        <f ca="1">M177</f>
        <v>275896684.31774378</v>
      </c>
      <c r="O177" s="48">
        <f ca="1">SUM('Trial 1'!O22,'Trial 2'!O22,'Trial 3'!O22,'Trial 4'!O22,'Trial 5'!O22,'Trial 6'!O22,'Trial 7'!O22,'Trial 8'!O22)</f>
        <v>275781748.65953124</v>
      </c>
      <c r="P177" s="48">
        <f ca="1">SUM('Trial 1'!P22,'Trial 2'!P22,'Trial 3'!P22,'Trial 4'!P22,'Trial 5'!P22,'Trial 6'!P22,'Trial 7'!P22,'Trial 8'!P22)</f>
        <v>275671694.01827919</v>
      </c>
      <c r="Q177" s="48">
        <f ca="1">SUM('Trial 1'!Q22,'Trial 2'!Q22,'Trial 3'!Q22,'Trial 4'!Q22,'Trial 5'!Q22,'Trial 6'!Q22,'Trial 7'!Q22,'Trial 8'!Q22)</f>
        <v>275556442.62305838</v>
      </c>
      <c r="R177" s="48">
        <f ca="1">SUM('Trial 1'!R22,'Trial 2'!R22,'Trial 3'!R22,'Trial 4'!R22,'Trial 5'!R22,'Trial 6'!R22,'Trial 7'!R22,'Trial 8'!R22)</f>
        <v>275441154.12563956</v>
      </c>
      <c r="S177" s="48">
        <f ca="1">SUM('Trial 1'!S22,'Trial 2'!S22,'Trial 3'!S22,'Trial 4'!S22,'Trial 5'!S22,'Trial 6'!S22,'Trial 7'!S22,'Trial 8'!S22)</f>
        <v>275325115.06998229</v>
      </c>
      <c r="T177" s="48">
        <f ca="1">SUM('Trial 1'!T22,'Trial 2'!T22,'Trial 3'!T22,'Trial 4'!T22,'Trial 5'!T22,'Trial 6'!T22,'Trial 7'!T22,'Trial 8'!T22)</f>
        <v>275211519.38194835</v>
      </c>
      <c r="U177" s="48">
        <f ca="1">SUM('Trial 1'!U22,'Trial 2'!U22,'Trial 3'!U22,'Trial 4'!U22,'Trial 5'!U22,'Trial 6'!U22,'Trial 7'!U22,'Trial 8'!U22)</f>
        <v>275099749.74371064</v>
      </c>
      <c r="V177" s="48">
        <f ca="1">SUM('Trial 1'!V22,'Trial 2'!V22,'Trial 3'!V22,'Trial 4'!V22,'Trial 5'!V22,'Trial 6'!V22,'Trial 7'!V22,'Trial 8'!V22)</f>
        <v>274985620.96247184</v>
      </c>
      <c r="W177" s="48">
        <f ca="1">SUM('Trial 1'!W22,'Trial 2'!W22,'Trial 3'!W22,'Trial 4'!W22,'Trial 5'!W22,'Trial 6'!W22,'Trial 7'!W22,'Trial 8'!W22)</f>
        <v>274865201.16803735</v>
      </c>
      <c r="X177" s="48">
        <f ca="1">SUM('Trial 1'!X22,'Trial 2'!X22,'Trial 3'!X22,'Trial 4'!X22,'Trial 5'!X22,'Trial 6'!X22,'Trial 7'!X22,'Trial 8'!X22)</f>
        <v>274755153.651568</v>
      </c>
      <c r="Y177" s="48">
        <f ca="1">SUM('Trial 1'!Y22,'Trial 2'!Y22,'Trial 3'!Y22,'Trial 4'!Y22,'Trial 5'!Y22,'Trial 6'!Y22,'Trial 7'!Y22,'Trial 8'!Y22)</f>
        <v>274650852.14448994</v>
      </c>
      <c r="Z177" s="48">
        <f ca="1">SUM('Trial 1'!Z22,'Trial 2'!Z22,'Trial 3'!Z22,'Trial 4'!Z22,'Trial 5'!Z22,'Trial 6'!Z22,'Trial 7'!Z22,'Trial 8'!Z22)</f>
        <v>274536925.01658618</v>
      </c>
      <c r="AA177" s="49">
        <f ca="1">Z177</f>
        <v>274536925.01658618</v>
      </c>
      <c r="AB177" s="48">
        <f ca="1">SUM('Trial 1'!AB22,'Trial 2'!AB22,'Trial 3'!AB22,'Trial 4'!AB22,'Trial 5'!AB22,'Trial 6'!AB22,'Trial 7'!AB22,'Trial 8'!AB22)</f>
        <v>274424251.31118017</v>
      </c>
      <c r="AC177" s="48">
        <f ca="1">SUM('Trial 1'!AC22,'Trial 2'!AC22,'Trial 3'!AC22,'Trial 4'!AC22,'Trial 5'!AC22,'Trial 6'!AC22,'Trial 7'!AC22,'Trial 8'!AC22)</f>
        <v>274312206.65158248</v>
      </c>
      <c r="AD177" s="48">
        <f ca="1">SUM('Trial 1'!AD22,'Trial 2'!AD22,'Trial 3'!AD22,'Trial 4'!AD22,'Trial 5'!AD22,'Trial 6'!AD22,'Trial 7'!AD22,'Trial 8'!AD22)</f>
        <v>274195466.91312623</v>
      </c>
      <c r="AE177" s="48">
        <f ca="1">SUM('Trial 1'!AE22,'Trial 2'!AE22,'Trial 3'!AE22,'Trial 4'!AE22,'Trial 5'!AE22,'Trial 6'!AE22,'Trial 7'!AE22,'Trial 8'!AE22)</f>
        <v>274082561.76920378</v>
      </c>
      <c r="AF177" s="48">
        <f ca="1">SUM('Trial 1'!AF22,'Trial 2'!AF22,'Trial 3'!AF22,'Trial 4'!AF22,'Trial 5'!AF22,'Trial 6'!AF22,'Trial 7'!AF22,'Trial 8'!AF22)</f>
        <v>273961254.09619719</v>
      </c>
      <c r="AG177" s="48">
        <f ca="1">SUM('Trial 1'!AG22,'Trial 2'!AG22,'Trial 3'!AG22,'Trial 4'!AG22,'Trial 5'!AG22,'Trial 6'!AG22,'Trial 7'!AG22,'Trial 8'!AG22)</f>
        <v>273857210.17808181</v>
      </c>
      <c r="AH177" s="48">
        <f ca="1">SUM('Trial 1'!AH22,'Trial 2'!AH22,'Trial 3'!AH22,'Trial 4'!AH22,'Trial 5'!AH22,'Trial 6'!AH22,'Trial 7'!AH22,'Trial 8'!AH22)</f>
        <v>273742243.49541885</v>
      </c>
      <c r="AI177" s="48">
        <f ca="1">SUM('Trial 1'!AI22,'Trial 2'!AI22,'Trial 3'!AI22,'Trial 4'!AI22,'Trial 5'!AI22,'Trial 6'!AI22,'Trial 7'!AI22,'Trial 8'!AI22)</f>
        <v>273639717.74519992</v>
      </c>
      <c r="AJ177" s="48">
        <f ca="1">SUM('Trial 1'!AJ22,'Trial 2'!AJ22,'Trial 3'!AJ22,'Trial 4'!AJ22,'Trial 5'!AJ22,'Trial 6'!AJ22,'Trial 7'!AJ22,'Trial 8'!AJ22)</f>
        <v>273535058.2637403</v>
      </c>
      <c r="AK177" s="48">
        <f ca="1">SUM('Trial 1'!AK22,'Trial 2'!AK22,'Trial 3'!AK22,'Trial 4'!AK22,'Trial 5'!AK22,'Trial 6'!AK22,'Trial 7'!AK22,'Trial 8'!AK22)</f>
        <v>273416793.03892314</v>
      </c>
      <c r="AL177" s="48">
        <f ca="1">SUM('Trial 1'!AL22,'Trial 2'!AL22,'Trial 3'!AL22,'Trial 4'!AL22,'Trial 5'!AL22,'Trial 6'!AL22,'Trial 7'!AL22,'Trial 8'!AL22)</f>
        <v>273303569.42688572</v>
      </c>
      <c r="AM177" s="48">
        <f ca="1">SUM('Trial 1'!AM22,'Trial 2'!AM22,'Trial 3'!AM22,'Trial 4'!AM22,'Trial 5'!AM22,'Trial 6'!AM22,'Trial 7'!AM22,'Trial 8'!AM22)</f>
        <v>273189733.04465091</v>
      </c>
      <c r="AN177" s="49">
        <f ca="1">AM177</f>
        <v>273189733.04465091</v>
      </c>
      <c r="AO177" s="48">
        <f ca="1">SUM('Trial 1'!AO22,'Trial 2'!AO22,'Trial 3'!AO22,'Trial 4'!AO22,'Trial 5'!AO22,'Trial 6'!AO22,'Trial 7'!AO22,'Trial 8'!AO22)</f>
        <v>273075768.19166499</v>
      </c>
      <c r="AP177" s="48">
        <f ca="1">SUM('Trial 1'!AP22,'Trial 2'!AP22,'Trial 3'!AP22,'Trial 4'!AP22,'Trial 5'!AP22,'Trial 6'!AP22,'Trial 7'!AP22,'Trial 8'!AP22)</f>
        <v>272964634.22422421</v>
      </c>
      <c r="AQ177" s="48">
        <f ca="1">SUM('Trial 1'!AQ22,'Trial 2'!AQ22,'Trial 3'!AQ22,'Trial 4'!AQ22,'Trial 5'!AQ22,'Trial 6'!AQ22,'Trial 7'!AQ22,'Trial 8'!AQ22)</f>
        <v>272853461.89990568</v>
      </c>
      <c r="AR177" s="48">
        <f ca="1">SUM('Trial 1'!AR22,'Trial 2'!AR22,'Trial 3'!AR22,'Trial 4'!AR22,'Trial 5'!AR22,'Trial 6'!AR22,'Trial 7'!AR22,'Trial 8'!AR22)</f>
        <v>272749704.88068163</v>
      </c>
      <c r="AS177" s="48">
        <f ca="1">SUM('Trial 1'!AS22,'Trial 2'!AS22,'Trial 3'!AS22,'Trial 4'!AS22,'Trial 5'!AS22,'Trial 6'!AS22,'Trial 7'!AS22,'Trial 8'!AS22)</f>
        <v>272634309.12755853</v>
      </c>
      <c r="AT177" s="48">
        <f ca="1">SUM('Trial 1'!AT22,'Trial 2'!AT22,'Trial 3'!AT22,'Trial 4'!AT22,'Trial 5'!AT22,'Trial 6'!AT22,'Trial 7'!AT22,'Trial 8'!AT22)</f>
        <v>272519845.67791122</v>
      </c>
      <c r="AU177" s="48">
        <f ca="1">SUM('Trial 1'!AU22,'Trial 2'!AU22,'Trial 3'!AU22,'Trial 4'!AU22,'Trial 5'!AU22,'Trial 6'!AU22,'Trial 7'!AU22,'Trial 8'!AU22)</f>
        <v>272399932.25770909</v>
      </c>
      <c r="AV177" s="48">
        <f ca="1">SUM('Trial 1'!AV22,'Trial 2'!AV22,'Trial 3'!AV22,'Trial 4'!AV22,'Trial 5'!AV22,'Trial 6'!AV22,'Trial 7'!AV22,'Trial 8'!AV22)</f>
        <v>272284127.00075781</v>
      </c>
      <c r="AW177" s="48">
        <f ca="1">SUM('Trial 1'!AW22,'Trial 2'!AW22,'Trial 3'!AW22,'Trial 4'!AW22,'Trial 5'!AW22,'Trial 6'!AW22,'Trial 7'!AW22,'Trial 8'!AW22)</f>
        <v>272178056.83913249</v>
      </c>
      <c r="AX177" s="48">
        <f ca="1">SUM('Trial 1'!AX22,'Trial 2'!AX22,'Trial 3'!AX22,'Trial 4'!AX22,'Trial 5'!AX22,'Trial 6'!AX22,'Trial 7'!AX22,'Trial 8'!AX22)</f>
        <v>272071132.25249422</v>
      </c>
      <c r="AY177" s="48">
        <f ca="1">SUM('Trial 1'!AY22,'Trial 2'!AY22,'Trial 3'!AY22,'Trial 4'!AY22,'Trial 5'!AY22,'Trial 6'!AY22,'Trial 7'!AY22,'Trial 8'!AY22)</f>
        <v>271963439.52754378</v>
      </c>
      <c r="AZ177" s="48">
        <f ca="1">SUM('Trial 1'!AZ22,'Trial 2'!AZ22,'Trial 3'!AZ22,'Trial 4'!AZ22,'Trial 5'!AZ22,'Trial 6'!AZ22,'Trial 7'!AZ22,'Trial 8'!AZ22)</f>
        <v>271846631.96238303</v>
      </c>
      <c r="BA177" s="49">
        <f ca="1">AZ177</f>
        <v>271846631.96238303</v>
      </c>
      <c r="BB177" s="48">
        <f ca="1">SUM('Trial 1'!BB22,'Trial 2'!BB22,'Trial 3'!BB22,'Trial 4'!BB22,'Trial 5'!BB22,'Trial 6'!BB22,'Trial 7'!BB22,'Trial 8'!BB22)</f>
        <v>271735240.35528249</v>
      </c>
      <c r="BC177" s="48">
        <f ca="1">SUM('Trial 1'!BC22,'Trial 2'!BC22,'Trial 3'!BC22,'Trial 4'!BC22,'Trial 5'!BC22,'Trial 6'!BC22,'Trial 7'!BC22,'Trial 8'!BC22)</f>
        <v>271619818.62272251</v>
      </c>
      <c r="BD177" s="48">
        <f ca="1">SUM('Trial 1'!BD22,'Trial 2'!BD22,'Trial 3'!BD22,'Trial 4'!BD22,'Trial 5'!BD22,'Trial 6'!BD22,'Trial 7'!BD22,'Trial 8'!BD22)</f>
        <v>271515882.67423052</v>
      </c>
      <c r="BE177" s="48">
        <f ca="1">SUM('Trial 1'!BE22,'Trial 2'!BE22,'Trial 3'!BE22,'Trial 4'!BE22,'Trial 5'!BE22,'Trial 6'!BE22,'Trial 7'!BE22,'Trial 8'!BE22)</f>
        <v>271403066.52895021</v>
      </c>
      <c r="BF177" s="48">
        <f ca="1">SUM('Trial 1'!BF22,'Trial 2'!BF22,'Trial 3'!BF22,'Trial 4'!BF22,'Trial 5'!BF22,'Trial 6'!BF22,'Trial 7'!BF22,'Trial 8'!BF22)</f>
        <v>271281713.67257202</v>
      </c>
      <c r="BG177" s="48">
        <f ca="1">SUM('Trial 1'!BG22,'Trial 2'!BG22,'Trial 3'!BG22,'Trial 4'!BG22,'Trial 5'!BG22,'Trial 6'!BG22,'Trial 7'!BG22,'Trial 8'!BG22)</f>
        <v>271164833.06051415</v>
      </c>
      <c r="BH177" s="48">
        <f ca="1">SUM('Trial 1'!BH22,'Trial 2'!BH22,'Trial 3'!BH22,'Trial 4'!BH22,'Trial 5'!BH22,'Trial 6'!BH22,'Trial 7'!BH22,'Trial 8'!BH22)</f>
        <v>271054876.97764927</v>
      </c>
      <c r="BI177" s="48">
        <f ca="1">SUM('Trial 1'!BI22,'Trial 2'!BI22,'Trial 3'!BI22,'Trial 4'!BI22,'Trial 5'!BI22,'Trial 6'!BI22,'Trial 7'!BI22,'Trial 8'!BI22)</f>
        <v>270943818.44702202</v>
      </c>
      <c r="BJ177" s="48">
        <f ca="1">SUM('Trial 1'!BJ22,'Trial 2'!BJ22,'Trial 3'!BJ22,'Trial 4'!BJ22,'Trial 5'!BJ22,'Trial 6'!BJ22,'Trial 7'!BJ22,'Trial 8'!BJ22)</f>
        <v>270826570.69611192</v>
      </c>
      <c r="BK177" s="48">
        <f ca="1">SUM('Trial 1'!BK22,'Trial 2'!BK22,'Trial 3'!BK22,'Trial 4'!BK22,'Trial 5'!BK22,'Trial 6'!BK22,'Trial 7'!BK22,'Trial 8'!BK22)</f>
        <v>270719925.08657295</v>
      </c>
      <c r="BL177" s="48">
        <f ca="1">SUM('Trial 1'!BL22,'Trial 2'!BL22,'Trial 3'!BL22,'Trial 4'!BL22,'Trial 5'!BL22,'Trial 6'!BL22,'Trial 7'!BL22,'Trial 8'!BL22)</f>
        <v>270613621.42395186</v>
      </c>
      <c r="BM177" s="48">
        <f ca="1">SUM('Trial 1'!BM22,'Trial 2'!BM22,'Trial 3'!BM22,'Trial 4'!BM22,'Trial 5'!BM22,'Trial 6'!BM22,'Trial 7'!BM22,'Trial 8'!BM22)</f>
        <v>270493858.68921399</v>
      </c>
      <c r="BN177" s="49">
        <f ca="1">BM177</f>
        <v>270493858.68921399</v>
      </c>
      <c r="BO177" s="48">
        <f ca="1">SUM('Trial 1'!BO22,'Trial 2'!BO22,'Trial 3'!BO22,'Trial 4'!BO22,'Trial 5'!BO22,'Trial 6'!BO22,'Trial 7'!BO22,'Trial 8'!BO22)</f>
        <v>270383511.26490992</v>
      </c>
      <c r="BP177" s="48">
        <f ca="1">SUM('Trial 1'!BP22,'Trial 2'!BP22,'Trial 3'!BP22,'Trial 4'!BP22,'Trial 5'!BP22,'Trial 6'!BP22,'Trial 7'!BP22,'Trial 8'!BP22)</f>
        <v>270276916.00550443</v>
      </c>
      <c r="BQ177" s="48">
        <f ca="1">SUM('Trial 1'!BQ22,'Trial 2'!BQ22,'Trial 3'!BQ22,'Trial 4'!BQ22,'Trial 5'!BQ22,'Trial 6'!BQ22,'Trial 7'!BQ22,'Trial 8'!BQ22)</f>
        <v>270170481.01589537</v>
      </c>
      <c r="BR177" s="48">
        <f ca="1">SUM('Trial 1'!BR22,'Trial 2'!BR22,'Trial 3'!BR22,'Trial 4'!BR22,'Trial 5'!BR22,'Trial 6'!BR22,'Trial 7'!BR22,'Trial 8'!BR22)</f>
        <v>270049182.68284231</v>
      </c>
      <c r="BS177" s="48">
        <f ca="1">SUM('Trial 1'!BS22,'Trial 2'!BS22,'Trial 3'!BS22,'Trial 4'!BS22,'Trial 5'!BS22,'Trial 6'!BS22,'Trial 7'!BS22,'Trial 8'!BS22)</f>
        <v>269933540.33716917</v>
      </c>
      <c r="BT177" s="48">
        <f ca="1">SUM('Trial 1'!BT22,'Trial 2'!BT22,'Trial 3'!BT22,'Trial 4'!BT22,'Trial 5'!BT22,'Trial 6'!BT22,'Trial 7'!BT22,'Trial 8'!BT22)</f>
        <v>269811624.61988914</v>
      </c>
      <c r="BU177" s="48">
        <f ca="1">SUM('Trial 1'!BU22,'Trial 2'!BU22,'Trial 3'!BU22,'Trial 4'!BU22,'Trial 5'!BU22,'Trial 6'!BU22,'Trial 7'!BU22,'Trial 8'!BU22)</f>
        <v>269702063.44266158</v>
      </c>
      <c r="BV177" s="48">
        <f ca="1">SUM('Trial 1'!BV22,'Trial 2'!BV22,'Trial 3'!BV22,'Trial 4'!BV22,'Trial 5'!BV22,'Trial 6'!BV22,'Trial 7'!BV22,'Trial 8'!BV22)</f>
        <v>269582314.14112556</v>
      </c>
      <c r="BW177" s="48">
        <f ca="1">SUM('Trial 1'!BW22,'Trial 2'!BW22,'Trial 3'!BW22,'Trial 4'!BW22,'Trial 5'!BW22,'Trial 6'!BW22,'Trial 7'!BW22,'Trial 8'!BW22)</f>
        <v>269462127.52114284</v>
      </c>
      <c r="BX177" s="48">
        <f ca="1">SUM('Trial 1'!BX22,'Trial 2'!BX22,'Trial 3'!BX22,'Trial 4'!BX22,'Trial 5'!BX22,'Trial 6'!BX22,'Trial 7'!BX22,'Trial 8'!BX22)</f>
        <v>269346907.12834585</v>
      </c>
      <c r="BY177" s="48">
        <f ca="1">SUM('Trial 1'!BY22,'Trial 2'!BY22,'Trial 3'!BY22,'Trial 4'!BY22,'Trial 5'!BY22,'Trial 6'!BY22,'Trial 7'!BY22,'Trial 8'!BY22)</f>
        <v>269229921.08357239</v>
      </c>
      <c r="BZ177" s="48">
        <f ca="1">SUM('Trial 1'!BZ22,'Trial 2'!BZ22,'Trial 3'!BZ22,'Trial 4'!BZ22,'Trial 5'!BZ22,'Trial 6'!BZ22,'Trial 7'!BZ22,'Trial 8'!BZ22)</f>
        <v>269110457.56967974</v>
      </c>
      <c r="CA177" s="49">
        <f ca="1">BZ177</f>
        <v>269110457.56967974</v>
      </c>
      <c r="CB177" s="48">
        <f ca="1">SUM('Trial 1'!CB22,'Trial 2'!CB22,'Trial 3'!CB22,'Trial 4'!CB22,'Trial 5'!CB22,'Trial 6'!CB22,'Trial 7'!CB22,'Trial 8'!CB22)</f>
        <v>269005381.78947765</v>
      </c>
      <c r="CC177" s="48">
        <f ca="1">SUM('Trial 1'!CC22,'Trial 2'!CC22,'Trial 3'!CC22,'Trial 4'!CC22,'Trial 5'!CC22,'Trial 6'!CC22,'Trial 7'!CC22,'Trial 8'!CC22)</f>
        <v>268891254.22903502</v>
      </c>
      <c r="CD177" s="48">
        <f ca="1">SUM('Trial 1'!CD22,'Trial 2'!CD22,'Trial 3'!CD22,'Trial 4'!CD22,'Trial 5'!CD22,'Trial 6'!CD22,'Trial 7'!CD22,'Trial 8'!CD22)</f>
        <v>268786817.64093304</v>
      </c>
      <c r="CE177" s="48">
        <f ca="1">SUM('Trial 1'!CE22,'Trial 2'!CE22,'Trial 3'!CE22,'Trial 4'!CE22,'Trial 5'!CE22,'Trial 6'!CE22,'Trial 7'!CE22,'Trial 8'!CE22)</f>
        <v>268675482.64420319</v>
      </c>
      <c r="CF177" s="48">
        <f ca="1">SUM('Trial 1'!CF22,'Trial 2'!CF22,'Trial 3'!CF22,'Trial 4'!CF22,'Trial 5'!CF22,'Trial 6'!CF22,'Trial 7'!CF22,'Trial 8'!CF22)</f>
        <v>268560098.1521638</v>
      </c>
      <c r="CG177" s="48">
        <f ca="1">SUM('Trial 1'!CG22,'Trial 2'!CG22,'Trial 3'!CG22,'Trial 4'!CG22,'Trial 5'!CG22,'Trial 6'!CG22,'Trial 7'!CG22,'Trial 8'!CG22)</f>
        <v>268445142.1395579</v>
      </c>
      <c r="CH177" s="48">
        <f ca="1">SUM('Trial 1'!CH22,'Trial 2'!CH22,'Trial 3'!CH22,'Trial 4'!CH22,'Trial 5'!CH22,'Trial 6'!CH22,'Trial 7'!CH22,'Trial 8'!CH22)</f>
        <v>268334247.68330052</v>
      </c>
      <c r="CI177" s="48">
        <f ca="1">SUM('Trial 1'!CI22,'Trial 2'!CI22,'Trial 3'!CI22,'Trial 4'!CI22,'Trial 5'!CI22,'Trial 6'!CI22,'Trial 7'!CI22,'Trial 8'!CI22)</f>
        <v>268217418.73735365</v>
      </c>
      <c r="CJ177" s="48">
        <f ca="1">SUM('Trial 1'!CJ22,'Trial 2'!CJ22,'Trial 3'!CJ22,'Trial 4'!CJ22,'Trial 5'!CJ22,'Trial 6'!CJ22,'Trial 7'!CJ22,'Trial 8'!CJ22)</f>
        <v>268107935.18500412</v>
      </c>
      <c r="CK177" s="48">
        <f ca="1">SUM('Trial 1'!CK22,'Trial 2'!CK22,'Trial 3'!CK22,'Trial 4'!CK22,'Trial 5'!CK22,'Trial 6'!CK22,'Trial 7'!CK22,'Trial 8'!CK22)</f>
        <v>267993522.86871889</v>
      </c>
      <c r="CL177" s="48">
        <f ca="1">SUM('Trial 1'!CL22,'Trial 2'!CL22,'Trial 3'!CL22,'Trial 4'!CL22,'Trial 5'!CL22,'Trial 6'!CL22,'Trial 7'!CL22,'Trial 8'!CL22)</f>
        <v>267876085.52483758</v>
      </c>
      <c r="CM177" s="48">
        <f ca="1">SUM('Trial 1'!CM22,'Trial 2'!CM22,'Trial 3'!CM22,'Trial 4'!CM22,'Trial 5'!CM22,'Trial 6'!CM22,'Trial 7'!CM22,'Trial 8'!CM22)</f>
        <v>267751051.66186902</v>
      </c>
      <c r="CN177" s="49">
        <f ca="1">CM177</f>
        <v>267751051.66186902</v>
      </c>
      <c r="CO177" s="48">
        <f ca="1">SUM('Trial 1'!CO22,'Trial 2'!CO22,'Trial 3'!CO22,'Trial 4'!CO22,'Trial 5'!CO22,'Trial 6'!CO22,'Trial 7'!CO22,'Trial 8'!CO22)</f>
        <v>267632902.35234374</v>
      </c>
      <c r="CP177" s="48">
        <f ca="1">SUM('Trial 1'!CP22,'Trial 2'!CP22,'Trial 3'!CP22,'Trial 4'!CP22,'Trial 5'!CP22,'Trial 6'!CP22,'Trial 7'!CP22,'Trial 8'!CP22)</f>
        <v>267526924.06969211</v>
      </c>
      <c r="CQ177" s="48">
        <f ca="1">SUM('Trial 1'!CQ22,'Trial 2'!CQ22,'Trial 3'!CQ22,'Trial 4'!CQ22,'Trial 5'!CQ22,'Trial 6'!CQ22,'Trial 7'!CQ22,'Trial 8'!CQ22)</f>
        <v>267413092.02090186</v>
      </c>
      <c r="CR177" s="48">
        <f ca="1">SUM('Trial 1'!CR22,'Trial 2'!CR22,'Trial 3'!CR22,'Trial 4'!CR22,'Trial 5'!CR22,'Trial 6'!CR22,'Trial 7'!CR22,'Trial 8'!CR22)</f>
        <v>267298221.11311054</v>
      </c>
      <c r="CS177" s="48">
        <f ca="1">SUM('Trial 1'!CS22,'Trial 2'!CS22,'Trial 3'!CS22,'Trial 4'!CS22,'Trial 5'!CS22,'Trial 6'!CS22,'Trial 7'!CS22,'Trial 8'!CS22)</f>
        <v>267188563.0511494</v>
      </c>
      <c r="CT177" s="48">
        <f ca="1">SUM('Trial 1'!CT22,'Trial 2'!CT22,'Trial 3'!CT22,'Trial 4'!CT22,'Trial 5'!CT22,'Trial 6'!CT22,'Trial 7'!CT22,'Trial 8'!CT22)</f>
        <v>267075900.87997496</v>
      </c>
      <c r="CU177" s="48">
        <f ca="1">SUM('Trial 1'!CU22,'Trial 2'!CU22,'Trial 3'!CU22,'Trial 4'!CU22,'Trial 5'!CU22,'Trial 6'!CU22,'Trial 7'!CU22,'Trial 8'!CU22)</f>
        <v>266963484.77101552</v>
      </c>
      <c r="CV177" s="48">
        <f ca="1">SUM('Trial 1'!CV22,'Trial 2'!CV22,'Trial 3'!CV22,'Trial 4'!CV22,'Trial 5'!CV22,'Trial 6'!CV22,'Trial 7'!CV22,'Trial 8'!CV22)</f>
        <v>266845959.55858582</v>
      </c>
      <c r="CW177" s="48">
        <f ca="1">SUM('Trial 1'!CW22,'Trial 2'!CW22,'Trial 3'!CW22,'Trial 4'!CW22,'Trial 5'!CW22,'Trial 6'!CW22,'Trial 7'!CW22,'Trial 8'!CW22)</f>
        <v>266728774.69987297</v>
      </c>
      <c r="CX177" s="48">
        <f ca="1">SUM('Trial 1'!CX22,'Trial 2'!CX22,'Trial 3'!CX22,'Trial 4'!CX22,'Trial 5'!CX22,'Trial 6'!CX22,'Trial 7'!CX22,'Trial 8'!CX22)</f>
        <v>266609180.32840487</v>
      </c>
      <c r="CY177" s="48">
        <f ca="1">SUM('Trial 1'!CY22,'Trial 2'!CY22,'Trial 3'!CY22,'Trial 4'!CY22,'Trial 5'!CY22,'Trial 6'!CY22,'Trial 7'!CY22,'Trial 8'!CY22)</f>
        <v>266501272.76382348</v>
      </c>
      <c r="CZ177" s="48">
        <f ca="1">SUM('Trial 1'!CZ22,'Trial 2'!CZ22,'Trial 3'!CZ22,'Trial 4'!CZ22,'Trial 5'!CZ22,'Trial 6'!CZ22,'Trial 7'!CZ22,'Trial 8'!CZ22)</f>
        <v>266391626.94032535</v>
      </c>
      <c r="DA177" s="49">
        <f ca="1">CZ177</f>
        <v>266391626.94032535</v>
      </c>
      <c r="DB177" s="48">
        <f ca="1">SUM('Trial 1'!DB22,'Trial 2'!DB22,'Trial 3'!DB22,'Trial 4'!DB22,'Trial 5'!DB22,'Trial 6'!DB22,'Trial 7'!DB22,'Trial 8'!DB22)</f>
        <v>266291816.78729826</v>
      </c>
      <c r="DC177" s="48">
        <f ca="1">SUM('Trial 1'!DC22,'Trial 2'!DC22,'Trial 3'!DC22,'Trial 4'!DC22,'Trial 5'!DC22,'Trial 6'!DC22,'Trial 7'!DC22,'Trial 8'!DC22)</f>
        <v>266177434.02101472</v>
      </c>
      <c r="DD177" s="48">
        <f ca="1">SUM('Trial 1'!DD22,'Trial 2'!DD22,'Trial 3'!DD22,'Trial 4'!DD22,'Trial 5'!DD22,'Trial 6'!DD22,'Trial 7'!DD22,'Trial 8'!DD22)</f>
        <v>266069831.85593605</v>
      </c>
      <c r="DE177" s="48">
        <f ca="1">SUM('Trial 1'!DE22,'Trial 2'!DE22,'Trial 3'!DE22,'Trial 4'!DE22,'Trial 5'!DE22,'Trial 6'!DE22,'Trial 7'!DE22,'Trial 8'!DE22)</f>
        <v>265946220.88856703</v>
      </c>
      <c r="DF177" s="48">
        <f ca="1">SUM('Trial 1'!DF22,'Trial 2'!DF22,'Trial 3'!DF22,'Trial 4'!DF22,'Trial 5'!DF22,'Trial 6'!DF22,'Trial 7'!DF22,'Trial 8'!DF22)</f>
        <v>265837186.15062079</v>
      </c>
      <c r="DG177" s="48">
        <f ca="1">SUM('Trial 1'!DG22,'Trial 2'!DG22,'Trial 3'!DG22,'Trial 4'!DG22,'Trial 5'!DG22,'Trial 6'!DG22,'Trial 7'!DG22,'Trial 8'!DG22)</f>
        <v>265723422.97100508</v>
      </c>
      <c r="DH177" s="48">
        <f ca="1">SUM('Trial 1'!DH22,'Trial 2'!DH22,'Trial 3'!DH22,'Trial 4'!DH22,'Trial 5'!DH22,'Trial 6'!DH22,'Trial 7'!DH22,'Trial 8'!DH22)</f>
        <v>265604011.59421548</v>
      </c>
      <c r="DI177" s="48">
        <f ca="1">SUM('Trial 1'!DI22,'Trial 2'!DI22,'Trial 3'!DI22,'Trial 4'!DI22,'Trial 5'!DI22,'Trial 6'!DI22,'Trial 7'!DI22,'Trial 8'!DI22)</f>
        <v>265494627.84772635</v>
      </c>
      <c r="DJ177" s="48">
        <f ca="1">SUM('Trial 1'!DJ22,'Trial 2'!DJ22,'Trial 3'!DJ22,'Trial 4'!DJ22,'Trial 5'!DJ22,'Trial 6'!DJ22,'Trial 7'!DJ22,'Trial 8'!DJ22)</f>
        <v>265377277.71024573</v>
      </c>
      <c r="DK177" s="48">
        <f ca="1">SUM('Trial 1'!DK22,'Trial 2'!DK22,'Trial 3'!DK22,'Trial 4'!DK22,'Trial 5'!DK22,'Trial 6'!DK22,'Trial 7'!DK22,'Trial 8'!DK22)</f>
        <v>265271755.58936092</v>
      </c>
      <c r="DL177" s="48">
        <f ca="1">SUM('Trial 1'!DL22,'Trial 2'!DL22,'Trial 3'!DL22,'Trial 4'!DL22,'Trial 5'!DL22,'Trial 6'!DL22,'Trial 7'!DL22,'Trial 8'!DL22)</f>
        <v>265166075.63885725</v>
      </c>
      <c r="DM177" s="48">
        <f ca="1">SUM('Trial 1'!DM22,'Trial 2'!DM22,'Trial 3'!DM22,'Trial 4'!DM22,'Trial 5'!DM22,'Trial 6'!DM22,'Trial 7'!DM22,'Trial 8'!DM22)</f>
        <v>265055627.35029677</v>
      </c>
      <c r="DN177" s="49">
        <f ca="1">DM177</f>
        <v>265055627.35029677</v>
      </c>
      <c r="DO177" s="48">
        <f ca="1">SUM('Trial 1'!DO22,'Trial 2'!DO22,'Trial 3'!DO22,'Trial 4'!DO22,'Trial 5'!DO22,'Trial 6'!DO22,'Trial 7'!DO22,'Trial 8'!DO22)</f>
        <v>264953175.77904007</v>
      </c>
      <c r="DP177" s="48">
        <f ca="1">SUM('Trial 1'!DP22,'Trial 2'!DP22,'Trial 3'!DP22,'Trial 4'!DP22,'Trial 5'!DP22,'Trial 6'!DP22,'Trial 7'!DP22,'Trial 8'!DP22)</f>
        <v>264838499.77600303</v>
      </c>
      <c r="DQ177" s="48">
        <f ca="1">SUM('Trial 1'!DQ22,'Trial 2'!DQ22,'Trial 3'!DQ22,'Trial 4'!DQ22,'Trial 5'!DQ22,'Trial 6'!DQ22,'Trial 7'!DQ22,'Trial 8'!DQ22)</f>
        <v>264728756.76921502</v>
      </c>
      <c r="DR177" s="48">
        <f ca="1">SUM('Trial 1'!DR22,'Trial 2'!DR22,'Trial 3'!DR22,'Trial 4'!DR22,'Trial 5'!DR22,'Trial 6'!DR22,'Trial 7'!DR22,'Trial 8'!DR22)</f>
        <v>264621255.20967737</v>
      </c>
      <c r="DS177" s="48">
        <f ca="1">SUM('Trial 1'!DS22,'Trial 2'!DS22,'Trial 3'!DS22,'Trial 4'!DS22,'Trial 5'!DS22,'Trial 6'!DS22,'Trial 7'!DS22,'Trial 8'!DS22)</f>
        <v>264501511.19832477</v>
      </c>
      <c r="DT177" s="48">
        <f ca="1">SUM('Trial 1'!DT22,'Trial 2'!DT22,'Trial 3'!DT22,'Trial 4'!DT22,'Trial 5'!DT22,'Trial 6'!DT22,'Trial 7'!DT22,'Trial 8'!DT22)</f>
        <v>264384588.74514195</v>
      </c>
      <c r="DU177" s="48">
        <f ca="1">SUM('Trial 1'!DU22,'Trial 2'!DU22,'Trial 3'!DU22,'Trial 4'!DU22,'Trial 5'!DU22,'Trial 6'!DU22,'Trial 7'!DU22,'Trial 8'!DU22)</f>
        <v>264274153.16900125</v>
      </c>
      <c r="DV177" s="48">
        <f ca="1">SUM('Trial 1'!DV22,'Trial 2'!DV22,'Trial 3'!DV22,'Trial 4'!DV22,'Trial 5'!DV22,'Trial 6'!DV22,'Trial 7'!DV22,'Trial 8'!DV22)</f>
        <v>264163468.07451913</v>
      </c>
      <c r="DW177" s="48">
        <f ca="1">SUM('Trial 1'!DW22,'Trial 2'!DW22,'Trial 3'!DW22,'Trial 4'!DW22,'Trial 5'!DW22,'Trial 6'!DW22,'Trial 7'!DW22,'Trial 8'!DW22)</f>
        <v>264055666.01252031</v>
      </c>
      <c r="DX177" s="48">
        <f ca="1">SUM('Trial 1'!DX22,'Trial 2'!DX22,'Trial 3'!DX22,'Trial 4'!DX22,'Trial 5'!DX22,'Trial 6'!DX22,'Trial 7'!DX22,'Trial 8'!DX22)</f>
        <v>263936825.49546036</v>
      </c>
      <c r="DY177" s="48">
        <f ca="1">SUM('Trial 1'!DY22,'Trial 2'!DY22,'Trial 3'!DY22,'Trial 4'!DY22,'Trial 5'!DY22,'Trial 6'!DY22,'Trial 7'!DY22,'Trial 8'!DY22)</f>
        <v>263824778.11224091</v>
      </c>
      <c r="DZ177" s="48">
        <f ca="1">SUM('Trial 1'!DZ22,'Trial 2'!DZ22,'Trial 3'!DZ22,'Trial 4'!DZ22,'Trial 5'!DZ22,'Trial 6'!DZ22,'Trial 7'!DZ22,'Trial 8'!DZ22)</f>
        <v>263711079.33623829</v>
      </c>
      <c r="EA177" s="49">
        <f ca="1">DZ177</f>
        <v>263711079.33623829</v>
      </c>
      <c r="EB177" s="48">
        <f ca="1">SUM('Trial 1'!EB22,'Trial 2'!EB22,'Trial 3'!EB22,'Trial 4'!EB22,'Trial 5'!EB22,'Trial 6'!EB22,'Trial 7'!EB22,'Trial 8'!EB22)</f>
        <v>263602231.94842714</v>
      </c>
      <c r="EC177" s="48">
        <f ca="1">SUM('Trial 1'!EC22,'Trial 2'!EC22,'Trial 3'!EC22,'Trial 4'!EC22,'Trial 5'!EC22,'Trial 6'!EC22,'Trial 7'!EC22,'Trial 8'!EC22)</f>
        <v>263494719.18342683</v>
      </c>
      <c r="ED177" s="48">
        <f ca="1">SUM('Trial 1'!ED22,'Trial 2'!ED22,'Trial 3'!ED22,'Trial 4'!ED22,'Trial 5'!ED22,'Trial 6'!ED22,'Trial 7'!ED22,'Trial 8'!ED22)</f>
        <v>263387692.7628538</v>
      </c>
      <c r="EE177" s="48">
        <f ca="1">SUM('Trial 1'!EE22,'Trial 2'!EE22,'Trial 3'!EE22,'Trial 4'!EE22,'Trial 5'!EE22,'Trial 6'!EE22,'Trial 7'!EE22,'Trial 8'!EE22)</f>
        <v>263268464.27862725</v>
      </c>
      <c r="EF177" s="48">
        <f ca="1">SUM('Trial 1'!EF22,'Trial 2'!EF22,'Trial 3'!EF22,'Trial 4'!EF22,'Trial 5'!EF22,'Trial 6'!EF22,'Trial 7'!EF22,'Trial 8'!EF22)</f>
        <v>263156456.25271386</v>
      </c>
      <c r="EG177" s="48">
        <f ca="1">SUM('Trial 1'!EG22,'Trial 2'!EG22,'Trial 3'!EG22,'Trial 4'!EG22,'Trial 5'!EG22,'Trial 6'!EG22,'Trial 7'!EG22,'Trial 8'!EG22)</f>
        <v>263041471.04382226</v>
      </c>
      <c r="EH177" s="48">
        <f ca="1">SUM('Trial 1'!EH22,'Trial 2'!EH22,'Trial 3'!EH22,'Trial 4'!EH22,'Trial 5'!EH22,'Trial 6'!EH22,'Trial 7'!EH22,'Trial 8'!EH22)</f>
        <v>262928534.59657219</v>
      </c>
      <c r="EI177" s="48">
        <f ca="1">SUM('Trial 1'!EI22,'Trial 2'!EI22,'Trial 3'!EI22,'Trial 4'!EI22,'Trial 5'!EI22,'Trial 6'!EI22,'Trial 7'!EI22,'Trial 8'!EI22)</f>
        <v>262815529.40909553</v>
      </c>
      <c r="EJ177" s="48">
        <f ca="1">SUM('Trial 1'!EJ22,'Trial 2'!EJ22,'Trial 3'!EJ22,'Trial 4'!EJ22,'Trial 5'!EJ22,'Trial 6'!EJ22,'Trial 7'!EJ22,'Trial 8'!EJ22)</f>
        <v>262708004.59195584</v>
      </c>
      <c r="EK177" s="48">
        <f ca="1">SUM('Trial 1'!EK22,'Trial 2'!EK22,'Trial 3'!EK22,'Trial 4'!EK22,'Trial 5'!EK22,'Trial 6'!EK22,'Trial 7'!EK22,'Trial 8'!EK22)</f>
        <v>262600359.64236847</v>
      </c>
      <c r="EL177" s="48">
        <f ca="1">SUM('Trial 1'!EL22,'Trial 2'!EL22,'Trial 3'!EL22,'Trial 4'!EL22,'Trial 5'!EL22,'Trial 6'!EL22,'Trial 7'!EL22,'Trial 8'!EL22)</f>
        <v>262489992.34560698</v>
      </c>
      <c r="EM177" s="48">
        <f ca="1">SUM('Trial 1'!EM22,'Trial 2'!EM22,'Trial 3'!EM22,'Trial 4'!EM22,'Trial 5'!EM22,'Trial 6'!EM22,'Trial 7'!EM22,'Trial 8'!EM22)</f>
        <v>262384458.95892835</v>
      </c>
      <c r="EN177" s="49">
        <f ca="1">EM177</f>
        <v>262384458.95892835</v>
      </c>
    </row>
    <row r="178" spans="1:144" ht="12.75" customHeight="1" x14ac:dyDescent="0.2">
      <c r="A178" s="2" t="str">
        <f>Labels!B31</f>
        <v>Long Expected Demand</v>
      </c>
    </row>
    <row r="179" spans="1:144" ht="12.75" customHeight="1" x14ac:dyDescent="0.2">
      <c r="A179" s="47" t="str">
        <f>Labels!D96</f>
        <v>Trials</v>
      </c>
      <c r="B179" s="19" t="str">
        <f>ZZZ__FnCalls!F7</f>
        <v>MMM 2010</v>
      </c>
      <c r="C179" s="20" t="str">
        <f>ZZZ__FnCalls!F8</f>
        <v>MMM 2010</v>
      </c>
      <c r="D179" s="20" t="str">
        <f>ZZZ__FnCalls!F9</f>
        <v>MMM 2010</v>
      </c>
      <c r="E179" s="20" t="str">
        <f>ZZZ__FnCalls!F10</f>
        <v>MMM 2010</v>
      </c>
      <c r="F179" s="20" t="str">
        <f>ZZZ__FnCalls!F11</f>
        <v>MMM 2010</v>
      </c>
      <c r="G179" s="20" t="str">
        <f>ZZZ__FnCalls!F12</f>
        <v>MMM 2010</v>
      </c>
      <c r="H179" s="20" t="str">
        <f>ZZZ__FnCalls!F13</f>
        <v>MMM 2010</v>
      </c>
      <c r="I179" s="20" t="str">
        <f>ZZZ__FnCalls!F14</f>
        <v>MMM 2010</v>
      </c>
      <c r="J179" s="20" t="str">
        <f>ZZZ__FnCalls!F15</f>
        <v>MMM 2010</v>
      </c>
      <c r="K179" s="20" t="str">
        <f>ZZZ__FnCalls!F16</f>
        <v>MMM 2010</v>
      </c>
      <c r="L179" s="20" t="str">
        <f>ZZZ__FnCalls!F17</f>
        <v>MMM 2010</v>
      </c>
      <c r="M179" s="20" t="str">
        <f>ZZZ__FnCalls!F18</f>
        <v>MMM 2010</v>
      </c>
      <c r="N179" s="21" t="str">
        <f>ZZZ__FnCalls!H7</f>
        <v>2010</v>
      </c>
      <c r="O179" s="20" t="str">
        <f>ZZZ__FnCalls!F19</f>
        <v>MMM 2011</v>
      </c>
      <c r="P179" s="20" t="str">
        <f>ZZZ__FnCalls!F20</f>
        <v>MMM 2011</v>
      </c>
      <c r="Q179" s="20" t="str">
        <f>ZZZ__FnCalls!F21</f>
        <v>MMM 2011</v>
      </c>
      <c r="R179" s="20" t="str">
        <f>ZZZ__FnCalls!F22</f>
        <v>MMM 2011</v>
      </c>
      <c r="S179" s="20" t="str">
        <f>ZZZ__FnCalls!F23</f>
        <v>MMM 2011</v>
      </c>
      <c r="T179" s="20" t="str">
        <f>ZZZ__FnCalls!F24</f>
        <v>MMM 2011</v>
      </c>
      <c r="U179" s="20" t="str">
        <f>ZZZ__FnCalls!F25</f>
        <v>MMM 2011</v>
      </c>
      <c r="V179" s="20" t="str">
        <f>ZZZ__FnCalls!F26</f>
        <v>MMM 2011</v>
      </c>
      <c r="W179" s="20" t="str">
        <f>ZZZ__FnCalls!F27</f>
        <v>MMM 2011</v>
      </c>
      <c r="X179" s="20" t="str">
        <f>ZZZ__FnCalls!F28</f>
        <v>MMM 2011</v>
      </c>
      <c r="Y179" s="20" t="str">
        <f>ZZZ__FnCalls!F29</f>
        <v>MMM 2011</v>
      </c>
      <c r="Z179" s="20" t="str">
        <f>ZZZ__FnCalls!F30</f>
        <v>MMM 2011</v>
      </c>
      <c r="AA179" s="21" t="str">
        <f>ZZZ__FnCalls!H19</f>
        <v>2011</v>
      </c>
      <c r="AB179" s="20" t="str">
        <f>ZZZ__FnCalls!F31</f>
        <v>MMM 2012</v>
      </c>
      <c r="AC179" s="20" t="str">
        <f>ZZZ__FnCalls!F32</f>
        <v>MMM 2012</v>
      </c>
      <c r="AD179" s="20" t="str">
        <f>ZZZ__FnCalls!F33</f>
        <v>MMM 2012</v>
      </c>
      <c r="AE179" s="20" t="str">
        <f>ZZZ__FnCalls!F34</f>
        <v>MMM 2012</v>
      </c>
      <c r="AF179" s="20" t="str">
        <f>ZZZ__FnCalls!F35</f>
        <v>MMM 2012</v>
      </c>
      <c r="AG179" s="20" t="str">
        <f>ZZZ__FnCalls!F36</f>
        <v>MMM 2012</v>
      </c>
      <c r="AH179" s="20" t="str">
        <f>ZZZ__FnCalls!F37</f>
        <v>MMM 2012</v>
      </c>
      <c r="AI179" s="20" t="str">
        <f>ZZZ__FnCalls!F38</f>
        <v>MMM 2012</v>
      </c>
      <c r="AJ179" s="20" t="str">
        <f>ZZZ__FnCalls!F39</f>
        <v>MMM 2012</v>
      </c>
      <c r="AK179" s="20" t="str">
        <f>ZZZ__FnCalls!F40</f>
        <v>MMM 2012</v>
      </c>
      <c r="AL179" s="20" t="str">
        <f>ZZZ__FnCalls!F41</f>
        <v>MMM 2012</v>
      </c>
      <c r="AM179" s="20" t="str">
        <f>ZZZ__FnCalls!F42</f>
        <v>MMM 2012</v>
      </c>
      <c r="AN179" s="21" t="str">
        <f>ZZZ__FnCalls!H31</f>
        <v>2012</v>
      </c>
      <c r="AO179" s="20" t="str">
        <f>ZZZ__FnCalls!F43</f>
        <v>MMM 2013</v>
      </c>
      <c r="AP179" s="20" t="str">
        <f>ZZZ__FnCalls!F44</f>
        <v>MMM 2013</v>
      </c>
      <c r="AQ179" s="20" t="str">
        <f>ZZZ__FnCalls!F45</f>
        <v>MMM 2013</v>
      </c>
      <c r="AR179" s="20" t="str">
        <f>ZZZ__FnCalls!F46</f>
        <v>MMM 2013</v>
      </c>
      <c r="AS179" s="20" t="str">
        <f>ZZZ__FnCalls!F47</f>
        <v>MMM 2013</v>
      </c>
      <c r="AT179" s="20" t="str">
        <f>ZZZ__FnCalls!F48</f>
        <v>MMM 2013</v>
      </c>
      <c r="AU179" s="20" t="str">
        <f>ZZZ__FnCalls!F49</f>
        <v>MMM 2013</v>
      </c>
      <c r="AV179" s="20" t="str">
        <f>ZZZ__FnCalls!F50</f>
        <v>MMM 2013</v>
      </c>
      <c r="AW179" s="20" t="str">
        <f>ZZZ__FnCalls!F51</f>
        <v>MMM 2013</v>
      </c>
      <c r="AX179" s="20" t="str">
        <f>ZZZ__FnCalls!F52</f>
        <v>MMM 2013</v>
      </c>
      <c r="AY179" s="20" t="str">
        <f>ZZZ__FnCalls!F53</f>
        <v>MMM 2013</v>
      </c>
      <c r="AZ179" s="20" t="str">
        <f>ZZZ__FnCalls!F54</f>
        <v>MMM 2013</v>
      </c>
      <c r="BA179" s="21" t="str">
        <f>ZZZ__FnCalls!H43</f>
        <v>2013</v>
      </c>
      <c r="BB179" s="20" t="str">
        <f>ZZZ__FnCalls!F55</f>
        <v>MMM 2014</v>
      </c>
      <c r="BC179" s="20" t="str">
        <f>ZZZ__FnCalls!F56</f>
        <v>MMM 2014</v>
      </c>
      <c r="BD179" s="20" t="str">
        <f>ZZZ__FnCalls!F57</f>
        <v>MMM 2014</v>
      </c>
      <c r="BE179" s="20" t="str">
        <f>ZZZ__FnCalls!F58</f>
        <v>MMM 2014</v>
      </c>
      <c r="BF179" s="20" t="str">
        <f>ZZZ__FnCalls!F59</f>
        <v>MMM 2014</v>
      </c>
      <c r="BG179" s="20" t="str">
        <f>ZZZ__FnCalls!F60</f>
        <v>MMM 2014</v>
      </c>
      <c r="BH179" s="20" t="str">
        <f>ZZZ__FnCalls!F61</f>
        <v>MMM 2014</v>
      </c>
      <c r="BI179" s="20" t="str">
        <f>ZZZ__FnCalls!F62</f>
        <v>MMM 2014</v>
      </c>
      <c r="BJ179" s="20" t="str">
        <f>ZZZ__FnCalls!F63</f>
        <v>MMM 2014</v>
      </c>
      <c r="BK179" s="20" t="str">
        <f>ZZZ__FnCalls!F64</f>
        <v>MMM 2014</v>
      </c>
      <c r="BL179" s="20" t="str">
        <f>ZZZ__FnCalls!F65</f>
        <v>MMM 2014</v>
      </c>
      <c r="BM179" s="20" t="str">
        <f>ZZZ__FnCalls!F66</f>
        <v>MMM 2014</v>
      </c>
      <c r="BN179" s="21" t="str">
        <f>ZZZ__FnCalls!H55</f>
        <v>2014</v>
      </c>
      <c r="BO179" s="20" t="str">
        <f>ZZZ__FnCalls!F67</f>
        <v>MMM 2015</v>
      </c>
      <c r="BP179" s="20" t="str">
        <f>ZZZ__FnCalls!F68</f>
        <v>MMM 2015</v>
      </c>
      <c r="BQ179" s="20" t="str">
        <f>ZZZ__FnCalls!F69</f>
        <v>MMM 2015</v>
      </c>
      <c r="BR179" s="20" t="str">
        <f>ZZZ__FnCalls!F70</f>
        <v>MMM 2015</v>
      </c>
      <c r="BS179" s="20" t="str">
        <f>ZZZ__FnCalls!F71</f>
        <v>MMM 2015</v>
      </c>
      <c r="BT179" s="20" t="str">
        <f>ZZZ__FnCalls!F72</f>
        <v>MMM 2015</v>
      </c>
      <c r="BU179" s="20" t="str">
        <f>ZZZ__FnCalls!F73</f>
        <v>MMM 2015</v>
      </c>
      <c r="BV179" s="20" t="str">
        <f>ZZZ__FnCalls!F74</f>
        <v>MMM 2015</v>
      </c>
      <c r="BW179" s="20" t="str">
        <f>ZZZ__FnCalls!F75</f>
        <v>MMM 2015</v>
      </c>
      <c r="BX179" s="20" t="str">
        <f>ZZZ__FnCalls!F76</f>
        <v>MMM 2015</v>
      </c>
      <c r="BY179" s="20" t="str">
        <f>ZZZ__FnCalls!F77</f>
        <v>MMM 2015</v>
      </c>
      <c r="BZ179" s="20" t="str">
        <f>ZZZ__FnCalls!F78</f>
        <v>MMM 2015</v>
      </c>
      <c r="CA179" s="21" t="str">
        <f>ZZZ__FnCalls!H67</f>
        <v>2015</v>
      </c>
      <c r="CB179" s="20" t="str">
        <f>ZZZ__FnCalls!F79</f>
        <v>MMM 2016</v>
      </c>
      <c r="CC179" s="20" t="str">
        <f>ZZZ__FnCalls!F80</f>
        <v>MMM 2016</v>
      </c>
      <c r="CD179" s="20" t="str">
        <f>ZZZ__FnCalls!F81</f>
        <v>MMM 2016</v>
      </c>
      <c r="CE179" s="20" t="str">
        <f>ZZZ__FnCalls!F82</f>
        <v>MMM 2016</v>
      </c>
      <c r="CF179" s="20" t="str">
        <f>ZZZ__FnCalls!F83</f>
        <v>MMM 2016</v>
      </c>
      <c r="CG179" s="20" t="str">
        <f>ZZZ__FnCalls!F84</f>
        <v>MMM 2016</v>
      </c>
      <c r="CH179" s="20" t="str">
        <f>ZZZ__FnCalls!F85</f>
        <v>MMM 2016</v>
      </c>
      <c r="CI179" s="20" t="str">
        <f>ZZZ__FnCalls!F86</f>
        <v>MMM 2016</v>
      </c>
      <c r="CJ179" s="20" t="str">
        <f>ZZZ__FnCalls!F87</f>
        <v>MMM 2016</v>
      </c>
      <c r="CK179" s="20" t="str">
        <f>ZZZ__FnCalls!F88</f>
        <v>MMM 2016</v>
      </c>
      <c r="CL179" s="20" t="str">
        <f>ZZZ__FnCalls!F89</f>
        <v>MMM 2016</v>
      </c>
      <c r="CM179" s="20" t="str">
        <f>ZZZ__FnCalls!F90</f>
        <v>MMM 2016</v>
      </c>
      <c r="CN179" s="21" t="str">
        <f>ZZZ__FnCalls!H79</f>
        <v>2016</v>
      </c>
      <c r="CO179" s="20" t="str">
        <f>ZZZ__FnCalls!F91</f>
        <v>MMM 2017</v>
      </c>
      <c r="CP179" s="20" t="str">
        <f>ZZZ__FnCalls!F92</f>
        <v>MMM 2017</v>
      </c>
      <c r="CQ179" s="20" t="str">
        <f>ZZZ__FnCalls!F93</f>
        <v>MMM 2017</v>
      </c>
      <c r="CR179" s="20" t="str">
        <f>ZZZ__FnCalls!F94</f>
        <v>MMM 2017</v>
      </c>
      <c r="CS179" s="20" t="str">
        <f>ZZZ__FnCalls!F95</f>
        <v>MMM 2017</v>
      </c>
      <c r="CT179" s="20" t="str">
        <f>ZZZ__FnCalls!F96</f>
        <v>MMM 2017</v>
      </c>
      <c r="CU179" s="20" t="str">
        <f>ZZZ__FnCalls!F97</f>
        <v>MMM 2017</v>
      </c>
      <c r="CV179" s="20" t="str">
        <f>ZZZ__FnCalls!F98</f>
        <v>MMM 2017</v>
      </c>
      <c r="CW179" s="20" t="str">
        <f>ZZZ__FnCalls!F99</f>
        <v>MMM 2017</v>
      </c>
      <c r="CX179" s="20" t="str">
        <f>ZZZ__FnCalls!F100</f>
        <v>MMM 2017</v>
      </c>
      <c r="CY179" s="20" t="str">
        <f>ZZZ__FnCalls!F101</f>
        <v>MMM 2017</v>
      </c>
      <c r="CZ179" s="20" t="str">
        <f>ZZZ__FnCalls!F102</f>
        <v>MMM 2017</v>
      </c>
      <c r="DA179" s="21" t="str">
        <f>ZZZ__FnCalls!H91</f>
        <v>2017</v>
      </c>
      <c r="DB179" s="20" t="str">
        <f>ZZZ__FnCalls!F103</f>
        <v>MMM 2018</v>
      </c>
      <c r="DC179" s="20" t="str">
        <f>ZZZ__FnCalls!F104</f>
        <v>MMM 2018</v>
      </c>
      <c r="DD179" s="20" t="str">
        <f>ZZZ__FnCalls!F105</f>
        <v>MMM 2018</v>
      </c>
      <c r="DE179" s="20" t="str">
        <f>ZZZ__FnCalls!F106</f>
        <v>MMM 2018</v>
      </c>
      <c r="DF179" s="20" t="str">
        <f>ZZZ__FnCalls!F107</f>
        <v>MMM 2018</v>
      </c>
      <c r="DG179" s="20" t="str">
        <f>ZZZ__FnCalls!F108</f>
        <v>MMM 2018</v>
      </c>
      <c r="DH179" s="20" t="str">
        <f>ZZZ__FnCalls!F109</f>
        <v>MMM 2018</v>
      </c>
      <c r="DI179" s="20" t="str">
        <f>ZZZ__FnCalls!F110</f>
        <v>MMM 2018</v>
      </c>
      <c r="DJ179" s="20" t="str">
        <f>ZZZ__FnCalls!F111</f>
        <v>MMM 2018</v>
      </c>
      <c r="DK179" s="20" t="str">
        <f>ZZZ__FnCalls!F112</f>
        <v>MMM 2018</v>
      </c>
      <c r="DL179" s="20" t="str">
        <f>ZZZ__FnCalls!F113</f>
        <v>MMM 2018</v>
      </c>
      <c r="DM179" s="20" t="str">
        <f>ZZZ__FnCalls!F114</f>
        <v>MMM 2018</v>
      </c>
      <c r="DN179" s="21" t="str">
        <f>ZZZ__FnCalls!H103</f>
        <v>2018</v>
      </c>
      <c r="DO179" s="20" t="str">
        <f>ZZZ__FnCalls!F115</f>
        <v>MMM 2019</v>
      </c>
      <c r="DP179" s="20" t="str">
        <f>ZZZ__FnCalls!F116</f>
        <v>MMM 2019</v>
      </c>
      <c r="DQ179" s="20" t="str">
        <f>ZZZ__FnCalls!F117</f>
        <v>MMM 2019</v>
      </c>
      <c r="DR179" s="20" t="str">
        <f>ZZZ__FnCalls!F118</f>
        <v>MMM 2019</v>
      </c>
      <c r="DS179" s="20" t="str">
        <f>ZZZ__FnCalls!F119</f>
        <v>MMM 2019</v>
      </c>
      <c r="DT179" s="20" t="str">
        <f>ZZZ__FnCalls!F120</f>
        <v>MMM 2019</v>
      </c>
      <c r="DU179" s="20" t="str">
        <f>ZZZ__FnCalls!F121</f>
        <v>MMM 2019</v>
      </c>
      <c r="DV179" s="20" t="str">
        <f>ZZZ__FnCalls!F122</f>
        <v>MMM 2019</v>
      </c>
      <c r="DW179" s="20" t="str">
        <f>ZZZ__FnCalls!F123</f>
        <v>MMM 2019</v>
      </c>
      <c r="DX179" s="20" t="str">
        <f>ZZZ__FnCalls!F124</f>
        <v>MMM 2019</v>
      </c>
      <c r="DY179" s="20" t="str">
        <f>ZZZ__FnCalls!F125</f>
        <v>MMM 2019</v>
      </c>
      <c r="DZ179" s="20" t="str">
        <f>ZZZ__FnCalls!F126</f>
        <v>MMM 2019</v>
      </c>
      <c r="EA179" s="21" t="str">
        <f>ZZZ__FnCalls!H115</f>
        <v>2019</v>
      </c>
      <c r="EB179" s="20" t="str">
        <f>ZZZ__FnCalls!F127</f>
        <v>MMM 2020</v>
      </c>
      <c r="EC179" s="20" t="str">
        <f>ZZZ__FnCalls!F128</f>
        <v>MMM 2020</v>
      </c>
      <c r="ED179" s="20" t="str">
        <f>ZZZ__FnCalls!F129</f>
        <v>MMM 2020</v>
      </c>
      <c r="EE179" s="20" t="str">
        <f>ZZZ__FnCalls!F130</f>
        <v>MMM 2020</v>
      </c>
      <c r="EF179" s="20" t="str">
        <f>ZZZ__FnCalls!F131</f>
        <v>MMM 2020</v>
      </c>
      <c r="EG179" s="20" t="str">
        <f>ZZZ__FnCalls!F132</f>
        <v>MMM 2020</v>
      </c>
      <c r="EH179" s="20" t="str">
        <f>ZZZ__FnCalls!F133</f>
        <v>MMM 2020</v>
      </c>
      <c r="EI179" s="20" t="str">
        <f>ZZZ__FnCalls!F134</f>
        <v>MMM 2020</v>
      </c>
      <c r="EJ179" s="20" t="str">
        <f>ZZZ__FnCalls!F135</f>
        <v>MMM 2020</v>
      </c>
      <c r="EK179" s="20" t="str">
        <f>ZZZ__FnCalls!F136</f>
        <v>MMM 2020</v>
      </c>
      <c r="EL179" s="20" t="str">
        <f>ZZZ__FnCalls!F137</f>
        <v>MMM 2020</v>
      </c>
      <c r="EM179" s="20" t="str">
        <f>ZZZ__FnCalls!F138</f>
        <v>MMM 2020</v>
      </c>
      <c r="EN179" s="21" t="str">
        <f>ZZZ__FnCalls!H127</f>
        <v>2020</v>
      </c>
    </row>
    <row r="180" spans="1:144" ht="12.75" customHeight="1" x14ac:dyDescent="0.2">
      <c r="A180" s="7" t="str">
        <f>Labels!B96</f>
        <v>Trial 01</v>
      </c>
      <c r="B180" s="22">
        <f>'Trial 1'!B10</f>
        <v>1166666.6666666667</v>
      </c>
      <c r="C180" s="22">
        <f ca="1">'Trial 1'!C10</f>
        <v>1166074.0899181862</v>
      </c>
      <c r="D180" s="22">
        <f ca="1">'Trial 1'!D10</f>
        <v>1165473.8025758858</v>
      </c>
      <c r="E180" s="22">
        <f ca="1">'Trial 1'!E10</f>
        <v>1165064.2955335672</v>
      </c>
      <c r="F180" s="22">
        <f ca="1">'Trial 1'!F10</f>
        <v>1164549.5443652628</v>
      </c>
      <c r="G180" s="22">
        <f ca="1">'Trial 1'!G10</f>
        <v>1164002.4974751787</v>
      </c>
      <c r="H180" s="22">
        <f ca="1">'Trial 1'!H10</f>
        <v>1163505.6031446422</v>
      </c>
      <c r="I180" s="22">
        <f ca="1">'Trial 1'!I10</f>
        <v>1163106.5968653145</v>
      </c>
      <c r="J180" s="22">
        <f ca="1">'Trial 1'!J10</f>
        <v>1162578.1805982285</v>
      </c>
      <c r="K180" s="22">
        <f ca="1">'Trial 1'!K10</f>
        <v>1162230.7787855028</v>
      </c>
      <c r="L180" s="22">
        <f ca="1">'Trial 1'!L10</f>
        <v>1161722.3421067004</v>
      </c>
      <c r="M180" s="22">
        <f ca="1">'Trial 1'!M10</f>
        <v>1161332.174395591</v>
      </c>
      <c r="N180" s="23">
        <f ca="1">SUM('Trial 1'!B10:M10)</f>
        <v>13966306.572430726</v>
      </c>
      <c r="O180" s="22">
        <f ca="1">'Trial 1'!O10</f>
        <v>1160734.3682993634</v>
      </c>
      <c r="P180" s="22">
        <f ca="1">'Trial 1'!P10</f>
        <v>1160174.1991489874</v>
      </c>
      <c r="Q180" s="22">
        <f ca="1">'Trial 1'!Q10</f>
        <v>1159761.0098396887</v>
      </c>
      <c r="R180" s="22">
        <f ca="1">'Trial 1'!R10</f>
        <v>1159193.6425488899</v>
      </c>
      <c r="S180" s="22">
        <f ca="1">'Trial 1'!S10</f>
        <v>1158774.3481752845</v>
      </c>
      <c r="T180" s="22">
        <f ca="1">'Trial 1'!T10</f>
        <v>1158350.5176617114</v>
      </c>
      <c r="U180" s="22">
        <f ca="1">'Trial 1'!U10</f>
        <v>1157905.8645206348</v>
      </c>
      <c r="V180" s="22">
        <f ca="1">'Trial 1'!V10</f>
        <v>1157442.4978176763</v>
      </c>
      <c r="W180" s="22">
        <f ca="1">'Trial 1'!W10</f>
        <v>1157047.2530161012</v>
      </c>
      <c r="X180" s="22">
        <f ca="1">'Trial 1'!X10</f>
        <v>1156440.9026999578</v>
      </c>
      <c r="Y180" s="22">
        <f ca="1">'Trial 1'!Y10</f>
        <v>1156034.2342686183</v>
      </c>
      <c r="Z180" s="22">
        <f ca="1">'Trial 1'!Z10</f>
        <v>1155507.8868597283</v>
      </c>
      <c r="AA180" s="23">
        <f ca="1">SUM('Trial 1'!O10:Z10)</f>
        <v>13897366.724856641</v>
      </c>
      <c r="AB180" s="22">
        <f ca="1">'Trial 1'!AB10</f>
        <v>1155005.4661589575</v>
      </c>
      <c r="AC180" s="22">
        <f ca="1">'Trial 1'!AC10</f>
        <v>1154510.9769725534</v>
      </c>
      <c r="AD180" s="22">
        <f ca="1">'Trial 1'!AD10</f>
        <v>1154077.0156170418</v>
      </c>
      <c r="AE180" s="22">
        <f ca="1">'Trial 1'!AE10</f>
        <v>1153563.5490890443</v>
      </c>
      <c r="AF180" s="22">
        <f ca="1">'Trial 1'!AF10</f>
        <v>1153119.7694610287</v>
      </c>
      <c r="AG180" s="22">
        <f ca="1">'Trial 1'!AG10</f>
        <v>1152593.4742616459</v>
      </c>
      <c r="AH180" s="22">
        <f ca="1">'Trial 1'!AH10</f>
        <v>1152101.6839136186</v>
      </c>
      <c r="AI180" s="22">
        <f ca="1">'Trial 1'!AI10</f>
        <v>1151608.3874035005</v>
      </c>
      <c r="AJ180" s="22">
        <f ca="1">'Trial 1'!AJ10</f>
        <v>1151274.296535362</v>
      </c>
      <c r="AK180" s="22">
        <f ca="1">'Trial 1'!AK10</f>
        <v>1150750.3977204978</v>
      </c>
      <c r="AL180" s="22">
        <f ca="1">'Trial 1'!AL10</f>
        <v>1150397.0490241691</v>
      </c>
      <c r="AM180" s="22">
        <f ca="1">'Trial 1'!AM10</f>
        <v>1149873.4034685441</v>
      </c>
      <c r="AN180" s="23">
        <f ca="1">SUM('Trial 1'!AB10:AM10)</f>
        <v>13828875.469625961</v>
      </c>
      <c r="AO180" s="22">
        <f ca="1">'Trial 1'!AO10</f>
        <v>1149251.6075697124</v>
      </c>
      <c r="AP180" s="22">
        <f ca="1">'Trial 1'!AP10</f>
        <v>1148776.9501019455</v>
      </c>
      <c r="AQ180" s="22">
        <f ca="1">'Trial 1'!AQ10</f>
        <v>1148249.7700650112</v>
      </c>
      <c r="AR180" s="22">
        <f ca="1">'Trial 1'!AR10</f>
        <v>1147808.6228019411</v>
      </c>
      <c r="AS180" s="22">
        <f ca="1">'Trial 1'!AS10</f>
        <v>1147229.5188591199</v>
      </c>
      <c r="AT180" s="22">
        <f ca="1">'Trial 1'!AT10</f>
        <v>1146772.0374755845</v>
      </c>
      <c r="AU180" s="22">
        <f ca="1">'Trial 1'!AU10</f>
        <v>1146265.6948267787</v>
      </c>
      <c r="AV180" s="22">
        <f ca="1">'Trial 1'!AV10</f>
        <v>1145798.7731747888</v>
      </c>
      <c r="AW180" s="22">
        <f ca="1">'Trial 1'!AW10</f>
        <v>1145340.5617733656</v>
      </c>
      <c r="AX180" s="22">
        <f ca="1">'Trial 1'!AX10</f>
        <v>1144916.8151151941</v>
      </c>
      <c r="AY180" s="22">
        <f ca="1">'Trial 1'!AY10</f>
        <v>1144436.1886096138</v>
      </c>
      <c r="AZ180" s="22">
        <f ca="1">'Trial 1'!AZ10</f>
        <v>1143875.0997678407</v>
      </c>
      <c r="BA180" s="23">
        <f ca="1">SUM('Trial 1'!AO10:AZ10)</f>
        <v>13758721.640140899</v>
      </c>
      <c r="BB180" s="22">
        <f ca="1">'Trial 1'!BB10</f>
        <v>1143378.1370435376</v>
      </c>
      <c r="BC180" s="22">
        <f ca="1">'Trial 1'!BC10</f>
        <v>1142859.0595603818</v>
      </c>
      <c r="BD180" s="22">
        <f ca="1">'Trial 1'!BD10</f>
        <v>1142497.8777369924</v>
      </c>
      <c r="BE180" s="22">
        <f ca="1">'Trial 1'!BE10</f>
        <v>1141980.4014934637</v>
      </c>
      <c r="BF180" s="22">
        <f ca="1">'Trial 1'!BF10</f>
        <v>1141520.4902993371</v>
      </c>
      <c r="BG180" s="22">
        <f ca="1">'Trial 1'!BG10</f>
        <v>1141067.2486891027</v>
      </c>
      <c r="BH180" s="22">
        <f ca="1">'Trial 1'!BH10</f>
        <v>1140675.7314465337</v>
      </c>
      <c r="BI180" s="22">
        <f ca="1">'Trial 1'!BI10</f>
        <v>1140116.0122712264</v>
      </c>
      <c r="BJ180" s="22">
        <f ca="1">'Trial 1'!BJ10</f>
        <v>1139596.7562880004</v>
      </c>
      <c r="BK180" s="22">
        <f ca="1">'Trial 1'!BK10</f>
        <v>1139055.9084362693</v>
      </c>
      <c r="BL180" s="22">
        <f ca="1">'Trial 1'!BL10</f>
        <v>1138540.896683749</v>
      </c>
      <c r="BM180" s="22">
        <f ca="1">'Trial 1'!BM10</f>
        <v>1137943.0316044881</v>
      </c>
      <c r="BN180" s="23">
        <f ca="1">SUM('Trial 1'!BB10:BM10)</f>
        <v>13689231.551553078</v>
      </c>
      <c r="BO180" s="22">
        <f ca="1">'Trial 1'!BO10</f>
        <v>1137417.0813809242</v>
      </c>
      <c r="BP180" s="22">
        <f ca="1">'Trial 1'!BP10</f>
        <v>1136965.1575728753</v>
      </c>
      <c r="BQ180" s="22">
        <f ca="1">'Trial 1'!BQ10</f>
        <v>1136594.9722497084</v>
      </c>
      <c r="BR180" s="22">
        <f ca="1">'Trial 1'!BR10</f>
        <v>1136162.4615736718</v>
      </c>
      <c r="BS180" s="22">
        <f ca="1">'Trial 1'!BS10</f>
        <v>1135717.5693532526</v>
      </c>
      <c r="BT180" s="22">
        <f ca="1">'Trial 1'!BT10</f>
        <v>1135109.9113404725</v>
      </c>
      <c r="BU180" s="22">
        <f ca="1">'Trial 1'!BU10</f>
        <v>1134592.7771148176</v>
      </c>
      <c r="BV180" s="22">
        <f ca="1">'Trial 1'!BV10</f>
        <v>1134143.6812674333</v>
      </c>
      <c r="BW180" s="22">
        <f ca="1">'Trial 1'!BW10</f>
        <v>1133594.0816617713</v>
      </c>
      <c r="BX180" s="22">
        <f ca="1">'Trial 1'!BX10</f>
        <v>1133081.6413239916</v>
      </c>
      <c r="BY180" s="22">
        <f ca="1">'Trial 1'!BY10</f>
        <v>1132526.4257556954</v>
      </c>
      <c r="BZ180" s="22">
        <f ca="1">'Trial 1'!BZ10</f>
        <v>1131973.700590767</v>
      </c>
      <c r="CA180" s="23">
        <f ca="1">SUM('Trial 1'!BO10:BZ10)</f>
        <v>13617879.461185381</v>
      </c>
      <c r="CB180" s="22">
        <f ca="1">'Trial 1'!CB10</f>
        <v>1131467.1759901722</v>
      </c>
      <c r="CC180" s="22">
        <f ca="1">'Trial 1'!CC10</f>
        <v>1130901.1766602057</v>
      </c>
      <c r="CD180" s="22">
        <f ca="1">'Trial 1'!CD10</f>
        <v>1130500.7957129981</v>
      </c>
      <c r="CE180" s="22">
        <f ca="1">'Trial 1'!CE10</f>
        <v>1130021.1228277991</v>
      </c>
      <c r="CF180" s="22">
        <f ca="1">'Trial 1'!CF10</f>
        <v>1129424.8348598515</v>
      </c>
      <c r="CG180" s="22">
        <f ca="1">'Trial 1'!CG10</f>
        <v>1128826.3532867429</v>
      </c>
      <c r="CH180" s="22">
        <f ca="1">'Trial 1'!CH10</f>
        <v>1128380.1788746864</v>
      </c>
      <c r="CI180" s="22">
        <f ca="1">'Trial 1'!CI10</f>
        <v>1127792.140105665</v>
      </c>
      <c r="CJ180" s="22">
        <f ca="1">'Trial 1'!CJ10</f>
        <v>1127223.3172787046</v>
      </c>
      <c r="CK180" s="22">
        <f ca="1">'Trial 1'!CK10</f>
        <v>1126795.7145712515</v>
      </c>
      <c r="CL180" s="22">
        <f ca="1">'Trial 1'!CL10</f>
        <v>1126309.5770917975</v>
      </c>
      <c r="CM180" s="22">
        <f ca="1">'Trial 1'!CM10</f>
        <v>1125814.2667742241</v>
      </c>
      <c r="CN180" s="23">
        <f ca="1">SUM('Trial 1'!CB10:CM10)</f>
        <v>13543456.654034102</v>
      </c>
      <c r="CO180" s="22">
        <f ca="1">'Trial 1'!CO10</f>
        <v>1125451.9853503187</v>
      </c>
      <c r="CP180" s="22">
        <f ca="1">'Trial 1'!CP10</f>
        <v>1125027.5926109052</v>
      </c>
      <c r="CQ180" s="22">
        <f ca="1">'Trial 1'!CQ10</f>
        <v>1124556.8543590866</v>
      </c>
      <c r="CR180" s="22">
        <f ca="1">'Trial 1'!CR10</f>
        <v>1124024.2103537633</v>
      </c>
      <c r="CS180" s="22">
        <f ca="1">'Trial 1'!CS10</f>
        <v>1123651.6974228576</v>
      </c>
      <c r="CT180" s="22">
        <f ca="1">'Trial 1'!CT10</f>
        <v>1123223.4795860308</v>
      </c>
      <c r="CU180" s="22">
        <f ca="1">'Trial 1'!CU10</f>
        <v>1122835.3791523727</v>
      </c>
      <c r="CV180" s="22">
        <f ca="1">'Trial 1'!CV10</f>
        <v>1122408.2244231619</v>
      </c>
      <c r="CW180" s="22">
        <f ca="1">'Trial 1'!CW10</f>
        <v>1122009.4730299634</v>
      </c>
      <c r="CX180" s="22">
        <f ca="1">'Trial 1'!CX10</f>
        <v>1121468.7641971828</v>
      </c>
      <c r="CY180" s="22">
        <f ca="1">'Trial 1'!CY10</f>
        <v>1121034.8295426148</v>
      </c>
      <c r="CZ180" s="22">
        <f ca="1">'Trial 1'!CZ10</f>
        <v>1120446.2078219443</v>
      </c>
      <c r="DA180" s="23">
        <f ca="1">SUM('Trial 1'!CO10:CZ10)</f>
        <v>13476138.697850203</v>
      </c>
      <c r="DB180" s="22">
        <f ca="1">'Trial 1'!DB10</f>
        <v>1120033.255344891</v>
      </c>
      <c r="DC180" s="22">
        <f ca="1">'Trial 1'!DC10</f>
        <v>1119591.49404715</v>
      </c>
      <c r="DD180" s="22">
        <f ca="1">'Trial 1'!DD10</f>
        <v>1119149.9776871759</v>
      </c>
      <c r="DE180" s="22">
        <f ca="1">'Trial 1'!DE10</f>
        <v>1118612.2838113457</v>
      </c>
      <c r="DF180" s="22">
        <f ca="1">'Trial 1'!DF10</f>
        <v>1118082.0335489113</v>
      </c>
      <c r="DG180" s="22">
        <f ca="1">'Trial 1'!DG10</f>
        <v>1117650.6762747415</v>
      </c>
      <c r="DH180" s="22">
        <f ca="1">'Trial 1'!DH10</f>
        <v>1117241.1306664515</v>
      </c>
      <c r="DI180" s="22">
        <f ca="1">'Trial 1'!DI10</f>
        <v>1116862.9909695061</v>
      </c>
      <c r="DJ180" s="22">
        <f ca="1">'Trial 1'!DJ10</f>
        <v>1116290.3395013134</v>
      </c>
      <c r="DK180" s="22">
        <f ca="1">'Trial 1'!DK10</f>
        <v>1115932.2960203849</v>
      </c>
      <c r="DL180" s="22">
        <f ca="1">'Trial 1'!DL10</f>
        <v>1115521.7229417923</v>
      </c>
      <c r="DM180" s="22">
        <f ca="1">'Trial 1'!DM10</f>
        <v>1115075.9731800731</v>
      </c>
      <c r="DN180" s="23">
        <f ca="1">SUM('Trial 1'!DB10:DM10)</f>
        <v>13410044.173993737</v>
      </c>
      <c r="DO180" s="22">
        <f ca="1">'Trial 1'!DO10</f>
        <v>1114593.922352856</v>
      </c>
      <c r="DP180" s="22">
        <f ca="1">'Trial 1'!DP10</f>
        <v>1114137.6708399609</v>
      </c>
      <c r="DQ180" s="22">
        <f ca="1">'Trial 1'!DQ10</f>
        <v>1113681.6214120835</v>
      </c>
      <c r="DR180" s="22">
        <f ca="1">'Trial 1'!DR10</f>
        <v>1113262.9568833555</v>
      </c>
      <c r="DS180" s="22">
        <f ca="1">'Trial 1'!DS10</f>
        <v>1112835.7847845741</v>
      </c>
      <c r="DT180" s="22">
        <f ca="1">'Trial 1'!DT10</f>
        <v>1112374.5844790016</v>
      </c>
      <c r="DU180" s="22">
        <f ca="1">'Trial 1'!DU10</f>
        <v>1111935.5606591164</v>
      </c>
      <c r="DV180" s="22">
        <f ca="1">'Trial 1'!DV10</f>
        <v>1111439.700492115</v>
      </c>
      <c r="DW180" s="22">
        <f ca="1">'Trial 1'!DW10</f>
        <v>1110905.9486572288</v>
      </c>
      <c r="DX180" s="22">
        <f ca="1">'Trial 1'!DX10</f>
        <v>1110387.4491425294</v>
      </c>
      <c r="DY180" s="22">
        <f ca="1">'Trial 1'!DY10</f>
        <v>1109920.338430681</v>
      </c>
      <c r="DZ180" s="22">
        <f ca="1">'Trial 1'!DZ10</f>
        <v>1109416.0478025114</v>
      </c>
      <c r="EA180" s="23">
        <f ca="1">SUM('Trial 1'!DO10:DZ10)</f>
        <v>13344891.585936012</v>
      </c>
      <c r="EB180" s="22">
        <f ca="1">'Trial 1'!EB10</f>
        <v>1109035.286021756</v>
      </c>
      <c r="EC180" s="22">
        <f ca="1">'Trial 1'!EC10</f>
        <v>1108555.939233684</v>
      </c>
      <c r="ED180" s="22">
        <f ca="1">'Trial 1'!ED10</f>
        <v>1108057.5107621374</v>
      </c>
      <c r="EE180" s="22">
        <f ca="1">'Trial 1'!EE10</f>
        <v>1107583.9947685907</v>
      </c>
      <c r="EF180" s="22">
        <f ca="1">'Trial 1'!EF10</f>
        <v>1107046.5826589584</v>
      </c>
      <c r="EG180" s="22">
        <f ca="1">'Trial 1'!EG10</f>
        <v>1106460.5332493396</v>
      </c>
      <c r="EH180" s="22">
        <f ca="1">'Trial 1'!EH10</f>
        <v>1105961.9663290216</v>
      </c>
      <c r="EI180" s="22">
        <f ca="1">'Trial 1'!EI10</f>
        <v>1105585.9721914111</v>
      </c>
      <c r="EJ180" s="22">
        <f ca="1">'Trial 1'!EJ10</f>
        <v>1105207.9632027706</v>
      </c>
      <c r="EK180" s="22">
        <f ca="1">'Trial 1'!EK10</f>
        <v>1104757.874080414</v>
      </c>
      <c r="EL180" s="22">
        <f ca="1">'Trial 1'!EL10</f>
        <v>1104421.5517916391</v>
      </c>
      <c r="EM180" s="22">
        <f ca="1">'Trial 1'!EM10</f>
        <v>1103950.9713515064</v>
      </c>
      <c r="EN180" s="23">
        <f ca="1">SUM('Trial 1'!EB10:EM10)</f>
        <v>13276626.145641228</v>
      </c>
    </row>
    <row r="181" spans="1:144" ht="12.75" customHeight="1" x14ac:dyDescent="0.2">
      <c r="A181" s="11" t="str">
        <f>Labels!B97</f>
        <v>Trial 02</v>
      </c>
      <c r="B181" s="24">
        <f>'Trial 2'!B10</f>
        <v>1166666.6666666667</v>
      </c>
      <c r="C181" s="24">
        <f ca="1">'Trial 2'!C10</f>
        <v>1166174.5075367405</v>
      </c>
      <c r="D181" s="24">
        <f ca="1">'Trial 2'!D10</f>
        <v>1165749.7711183438</v>
      </c>
      <c r="E181" s="24">
        <f ca="1">'Trial 2'!E10</f>
        <v>1165215.3612704237</v>
      </c>
      <c r="F181" s="24">
        <f ca="1">'Trial 2'!F10</f>
        <v>1164810.3828011479</v>
      </c>
      <c r="G181" s="24">
        <f ca="1">'Trial 2'!G10</f>
        <v>1164413.5038947051</v>
      </c>
      <c r="H181" s="24">
        <f ca="1">'Trial 2'!H10</f>
        <v>1163834.9565568038</v>
      </c>
      <c r="I181" s="24">
        <f ca="1">'Trial 2'!I10</f>
        <v>1163312.0614950333</v>
      </c>
      <c r="J181" s="24">
        <f ca="1">'Trial 2'!J10</f>
        <v>1162894.2269426389</v>
      </c>
      <c r="K181" s="24">
        <f ca="1">'Trial 2'!K10</f>
        <v>1162391.3745417364</v>
      </c>
      <c r="L181" s="24">
        <f ca="1">'Trial 2'!L10</f>
        <v>1161949.8239349574</v>
      </c>
      <c r="M181" s="24">
        <f ca="1">'Trial 2'!M10</f>
        <v>1161472.5719190256</v>
      </c>
      <c r="N181" s="25">
        <f ca="1">SUM('Trial 2'!B10:M10)</f>
        <v>13968885.208678225</v>
      </c>
      <c r="O181" s="24">
        <f ca="1">'Trial 2'!O10</f>
        <v>1161111.3292963086</v>
      </c>
      <c r="P181" s="24">
        <f ca="1">'Trial 2'!P10</f>
        <v>1160644.8734995066</v>
      </c>
      <c r="Q181" s="24">
        <f ca="1">'Trial 2'!Q10</f>
        <v>1160057.62257049</v>
      </c>
      <c r="R181" s="24">
        <f ca="1">'Trial 2'!R10</f>
        <v>1159590.822774763</v>
      </c>
      <c r="S181" s="24">
        <f ca="1">'Trial 2'!S10</f>
        <v>1159074.2514547536</v>
      </c>
      <c r="T181" s="24">
        <f ca="1">'Trial 2'!T10</f>
        <v>1158651.6289198713</v>
      </c>
      <c r="U181" s="24">
        <f ca="1">'Trial 2'!U10</f>
        <v>1158210.7049277418</v>
      </c>
      <c r="V181" s="24">
        <f ca="1">'Trial 2'!V10</f>
        <v>1157846.7847515042</v>
      </c>
      <c r="W181" s="24">
        <f ca="1">'Trial 2'!W10</f>
        <v>1157375.4810972069</v>
      </c>
      <c r="X181" s="24">
        <f ca="1">'Trial 2'!X10</f>
        <v>1156897.6969908082</v>
      </c>
      <c r="Y181" s="24">
        <f ca="1">'Trial 2'!Y10</f>
        <v>1156568.5614789242</v>
      </c>
      <c r="Z181" s="24">
        <f ca="1">'Trial 2'!Z10</f>
        <v>1156129.6364121984</v>
      </c>
      <c r="AA181" s="25">
        <f ca="1">SUM('Trial 2'!O10:Z10)</f>
        <v>13902159.394174077</v>
      </c>
      <c r="AB181" s="24">
        <f ca="1">'Trial 2'!AB10</f>
        <v>1155735.5643054608</v>
      </c>
      <c r="AC181" s="24">
        <f ca="1">'Trial 2'!AC10</f>
        <v>1155272.8187831659</v>
      </c>
      <c r="AD181" s="24">
        <f ca="1">'Trial 2'!AD10</f>
        <v>1154827.0283099541</v>
      </c>
      <c r="AE181" s="24">
        <f ca="1">'Trial 2'!AE10</f>
        <v>1154404.5279794654</v>
      </c>
      <c r="AF181" s="24">
        <f ca="1">'Trial 2'!AF10</f>
        <v>1154049.7104098119</v>
      </c>
      <c r="AG181" s="24">
        <f ca="1">'Trial 2'!AG10</f>
        <v>1153654.698093347</v>
      </c>
      <c r="AH181" s="24">
        <f ca="1">'Trial 2'!AH10</f>
        <v>1153166.4429758117</v>
      </c>
      <c r="AI181" s="24">
        <f ca="1">'Trial 2'!AI10</f>
        <v>1152704.5218836786</v>
      </c>
      <c r="AJ181" s="24">
        <f ca="1">'Trial 2'!AJ10</f>
        <v>1152186.2570275897</v>
      </c>
      <c r="AK181" s="24">
        <f ca="1">'Trial 2'!AK10</f>
        <v>1151746.5767043743</v>
      </c>
      <c r="AL181" s="24">
        <f ca="1">'Trial 2'!AL10</f>
        <v>1151168.635447169</v>
      </c>
      <c r="AM181" s="24">
        <f ca="1">'Trial 2'!AM10</f>
        <v>1150721.1289968053</v>
      </c>
      <c r="AN181" s="25">
        <f ca="1">SUM('Trial 2'!AB10:AM10)</f>
        <v>13839637.91091663</v>
      </c>
      <c r="AO181" s="24">
        <f ca="1">'Trial 2'!AO10</f>
        <v>1150177.453059277</v>
      </c>
      <c r="AP181" s="24">
        <f ca="1">'Trial 2'!AP10</f>
        <v>1149729.8164337981</v>
      </c>
      <c r="AQ181" s="24">
        <f ca="1">'Trial 2'!AQ10</f>
        <v>1149221.5096862309</v>
      </c>
      <c r="AR181" s="24">
        <f ca="1">'Trial 2'!AR10</f>
        <v>1148868.7361217027</v>
      </c>
      <c r="AS181" s="24">
        <f ca="1">'Trial 2'!AS10</f>
        <v>1148409.2621500182</v>
      </c>
      <c r="AT181" s="24">
        <f ca="1">'Trial 2'!AT10</f>
        <v>1147911.9582775382</v>
      </c>
      <c r="AU181" s="24">
        <f ca="1">'Trial 2'!AU10</f>
        <v>1147393.7583253512</v>
      </c>
      <c r="AV181" s="24">
        <f ca="1">'Trial 2'!AV10</f>
        <v>1146943.944380136</v>
      </c>
      <c r="AW181" s="24">
        <f ca="1">'Trial 2'!AW10</f>
        <v>1146454.8809649264</v>
      </c>
      <c r="AX181" s="24">
        <f ca="1">'Trial 2'!AX10</f>
        <v>1146073.2768594341</v>
      </c>
      <c r="AY181" s="24">
        <f ca="1">'Trial 2'!AY10</f>
        <v>1145658.4531927144</v>
      </c>
      <c r="AZ181" s="24">
        <f ca="1">'Trial 2'!AZ10</f>
        <v>1145193.5956901249</v>
      </c>
      <c r="BA181" s="25">
        <f ca="1">SUM('Trial 2'!AO10:AZ10)</f>
        <v>13772036.645141255</v>
      </c>
      <c r="BB181" s="24">
        <f ca="1">'Trial 2'!BB10</f>
        <v>1144726.0392312298</v>
      </c>
      <c r="BC181" s="24">
        <f ca="1">'Trial 2'!BC10</f>
        <v>1144219.1023232262</v>
      </c>
      <c r="BD181" s="24">
        <f ca="1">'Trial 2'!BD10</f>
        <v>1143886.982166986</v>
      </c>
      <c r="BE181" s="24">
        <f ca="1">'Trial 2'!BE10</f>
        <v>1143436.5481565297</v>
      </c>
      <c r="BF181" s="24">
        <f ca="1">'Trial 2'!BF10</f>
        <v>1142852.9352066445</v>
      </c>
      <c r="BG181" s="24">
        <f ca="1">'Trial 2'!BG10</f>
        <v>1142341.0452047617</v>
      </c>
      <c r="BH181" s="24">
        <f ca="1">'Trial 2'!BH10</f>
        <v>1141811.304178986</v>
      </c>
      <c r="BI181" s="24">
        <f ca="1">'Trial 2'!BI10</f>
        <v>1141339.7895948414</v>
      </c>
      <c r="BJ181" s="24">
        <f ca="1">'Trial 2'!BJ10</f>
        <v>1140896.7538960527</v>
      </c>
      <c r="BK181" s="24">
        <f ca="1">'Trial 2'!BK10</f>
        <v>1140405.0680206702</v>
      </c>
      <c r="BL181" s="24">
        <f ca="1">'Trial 2'!BL10</f>
        <v>1139858.368504934</v>
      </c>
      <c r="BM181" s="24">
        <f ca="1">'Trial 2'!BM10</f>
        <v>1139298.6062514896</v>
      </c>
      <c r="BN181" s="25">
        <f ca="1">SUM('Trial 2'!BB10:BM10)</f>
        <v>13705072.54273635</v>
      </c>
      <c r="BO181" s="24">
        <f ca="1">'Trial 2'!BO10</f>
        <v>1138915.5709123109</v>
      </c>
      <c r="BP181" s="24">
        <f ca="1">'Trial 2'!BP10</f>
        <v>1138430.8318921325</v>
      </c>
      <c r="BQ181" s="24">
        <f ca="1">'Trial 2'!BQ10</f>
        <v>1137981.3298512539</v>
      </c>
      <c r="BR181" s="24">
        <f ca="1">'Trial 2'!BR10</f>
        <v>1137411.2610526222</v>
      </c>
      <c r="BS181" s="24">
        <f ca="1">'Trial 2'!BS10</f>
        <v>1136832.0341490549</v>
      </c>
      <c r="BT181" s="24">
        <f ca="1">'Trial 2'!BT10</f>
        <v>1136392.8678730784</v>
      </c>
      <c r="BU181" s="24">
        <f ca="1">'Trial 2'!BU10</f>
        <v>1135953.8408894262</v>
      </c>
      <c r="BV181" s="24">
        <f ca="1">'Trial 2'!BV10</f>
        <v>1135454.3609174385</v>
      </c>
      <c r="BW181" s="24">
        <f ca="1">'Trial 2'!BW10</f>
        <v>1134842.6482965362</v>
      </c>
      <c r="BX181" s="24">
        <f ca="1">'Trial 2'!BX10</f>
        <v>1134398.684691584</v>
      </c>
      <c r="BY181" s="24">
        <f ca="1">'Trial 2'!BY10</f>
        <v>1134015.775653671</v>
      </c>
      <c r="BZ181" s="24">
        <f ca="1">'Trial 2'!BZ10</f>
        <v>1133514.585095112</v>
      </c>
      <c r="CA181" s="25">
        <f ca="1">SUM('Trial 2'!BO10:BZ10)</f>
        <v>13634143.79127422</v>
      </c>
      <c r="CB181" s="24">
        <f ca="1">'Trial 2'!CB10</f>
        <v>1133022.998116174</v>
      </c>
      <c r="CC181" s="24">
        <f ca="1">'Trial 2'!CC10</f>
        <v>1132537.7458715986</v>
      </c>
      <c r="CD181" s="24">
        <f ca="1">'Trial 2'!CD10</f>
        <v>1132194.6806803816</v>
      </c>
      <c r="CE181" s="24">
        <f ca="1">'Trial 2'!CE10</f>
        <v>1131757.7198486766</v>
      </c>
      <c r="CF181" s="24">
        <f ca="1">'Trial 2'!CF10</f>
        <v>1131252.8318443683</v>
      </c>
      <c r="CG181" s="24">
        <f ca="1">'Trial 2'!CG10</f>
        <v>1130876.9092139381</v>
      </c>
      <c r="CH181" s="24">
        <f ca="1">'Trial 2'!CH10</f>
        <v>1130410.5086306459</v>
      </c>
      <c r="CI181" s="24">
        <f ca="1">'Trial 2'!CI10</f>
        <v>1129797.3550174176</v>
      </c>
      <c r="CJ181" s="24">
        <f ca="1">'Trial 2'!CJ10</f>
        <v>1129447.9202760051</v>
      </c>
      <c r="CK181" s="24">
        <f ca="1">'Trial 2'!CK10</f>
        <v>1128838.6540035193</v>
      </c>
      <c r="CL181" s="24">
        <f ca="1">'Trial 2'!CL10</f>
        <v>1128287.0252245292</v>
      </c>
      <c r="CM181" s="24">
        <f ca="1">'Trial 2'!CM10</f>
        <v>1127790.2083783781</v>
      </c>
      <c r="CN181" s="25">
        <f ca="1">SUM('Trial 2'!CB10:CM10)</f>
        <v>13566214.557105632</v>
      </c>
      <c r="CO181" s="24">
        <f ca="1">'Trial 2'!CO10</f>
        <v>1127199.327570911</v>
      </c>
      <c r="CP181" s="24">
        <f ca="1">'Trial 2'!CP10</f>
        <v>1126729.9399664532</v>
      </c>
      <c r="CQ181" s="24">
        <f ca="1">'Trial 2'!CQ10</f>
        <v>1126294.8387401579</v>
      </c>
      <c r="CR181" s="24">
        <f ca="1">'Trial 2'!CR10</f>
        <v>1125850.4885467626</v>
      </c>
      <c r="CS181" s="24">
        <f ca="1">'Trial 2'!CS10</f>
        <v>1125465.6722566437</v>
      </c>
      <c r="CT181" s="24">
        <f ca="1">'Trial 2'!CT10</f>
        <v>1124952.4617269286</v>
      </c>
      <c r="CU181" s="24">
        <f ca="1">'Trial 2'!CU10</f>
        <v>1124386.0011133815</v>
      </c>
      <c r="CV181" s="24">
        <f ca="1">'Trial 2'!CV10</f>
        <v>1123968.0345777699</v>
      </c>
      <c r="CW181" s="24">
        <f ca="1">'Trial 2'!CW10</f>
        <v>1123449.5468124354</v>
      </c>
      <c r="CX181" s="24">
        <f ca="1">'Trial 2'!CX10</f>
        <v>1122919.461927104</v>
      </c>
      <c r="CY181" s="24">
        <f ca="1">'Trial 2'!CY10</f>
        <v>1122532.6416073234</v>
      </c>
      <c r="CZ181" s="24">
        <f ca="1">'Trial 2'!CZ10</f>
        <v>1122038.6933036414</v>
      </c>
      <c r="DA181" s="25">
        <f ca="1">SUM('Trial 2'!CO10:CZ10)</f>
        <v>13495787.108149514</v>
      </c>
      <c r="DB181" s="24">
        <f ca="1">'Trial 2'!DB10</f>
        <v>1121700.6104083105</v>
      </c>
      <c r="DC181" s="24">
        <f ca="1">'Trial 2'!DC10</f>
        <v>1121307.5858576095</v>
      </c>
      <c r="DD181" s="24">
        <f ca="1">'Trial 2'!DD10</f>
        <v>1120941.44638708</v>
      </c>
      <c r="DE181" s="24">
        <f ca="1">'Trial 2'!DE10</f>
        <v>1120499.0763608674</v>
      </c>
      <c r="DF181" s="24">
        <f ca="1">'Trial 2'!DF10</f>
        <v>1120046.3778901668</v>
      </c>
      <c r="DG181" s="24">
        <f ca="1">'Trial 2'!DG10</f>
        <v>1119634.6347872023</v>
      </c>
      <c r="DH181" s="24">
        <f ca="1">'Trial 2'!DH10</f>
        <v>1119168.950029176</v>
      </c>
      <c r="DI181" s="24">
        <f ca="1">'Trial 2'!DI10</f>
        <v>1118765.3256221809</v>
      </c>
      <c r="DJ181" s="24">
        <f ca="1">'Trial 2'!DJ10</f>
        <v>1118275.1613045163</v>
      </c>
      <c r="DK181" s="24">
        <f ca="1">'Trial 2'!DK10</f>
        <v>1117684.5947473075</v>
      </c>
      <c r="DL181" s="24">
        <f ca="1">'Trial 2'!DL10</f>
        <v>1117243.7590432602</v>
      </c>
      <c r="DM181" s="24">
        <f ca="1">'Trial 2'!DM10</f>
        <v>1116650.6066586792</v>
      </c>
      <c r="DN181" s="25">
        <f ca="1">SUM('Trial 2'!DB10:DM10)</f>
        <v>13431918.129096355</v>
      </c>
      <c r="DO181" s="24">
        <f ca="1">'Trial 2'!DO10</f>
        <v>1116255.1717568764</v>
      </c>
      <c r="DP181" s="24">
        <f ca="1">'Trial 2'!DP10</f>
        <v>1115702.3124013301</v>
      </c>
      <c r="DQ181" s="24">
        <f ca="1">'Trial 2'!DQ10</f>
        <v>1115178.7925440795</v>
      </c>
      <c r="DR181" s="24">
        <f ca="1">'Trial 2'!DR10</f>
        <v>1114682.7183741552</v>
      </c>
      <c r="DS181" s="24">
        <f ca="1">'Trial 2'!DS10</f>
        <v>1114149.7967543667</v>
      </c>
      <c r="DT181" s="24">
        <f ca="1">'Trial 2'!DT10</f>
        <v>1113724.7648601665</v>
      </c>
      <c r="DU181" s="24">
        <f ca="1">'Trial 2'!DU10</f>
        <v>1113265.8653574544</v>
      </c>
      <c r="DV181" s="24">
        <f ca="1">'Trial 2'!DV10</f>
        <v>1112804.5829961817</v>
      </c>
      <c r="DW181" s="24">
        <f ca="1">'Trial 2'!DW10</f>
        <v>1112313.319937682</v>
      </c>
      <c r="DX181" s="24">
        <f ca="1">'Trial 2'!DX10</f>
        <v>1111721.790962362</v>
      </c>
      <c r="DY181" s="24">
        <f ca="1">'Trial 2'!DY10</f>
        <v>1111223.8964082871</v>
      </c>
      <c r="DZ181" s="24">
        <f ca="1">'Trial 2'!DZ10</f>
        <v>1110731.4254917712</v>
      </c>
      <c r="EA181" s="25">
        <f ca="1">SUM('Trial 2'!DO10:DZ10)</f>
        <v>13361754.437844714</v>
      </c>
      <c r="EB181" s="24">
        <f ca="1">'Trial 2'!EB10</f>
        <v>1110276.3839700141</v>
      </c>
      <c r="EC181" s="24">
        <f ca="1">'Trial 2'!EC10</f>
        <v>1109886.3527827491</v>
      </c>
      <c r="ED181" s="24">
        <f ca="1">'Trial 2'!ED10</f>
        <v>1109479.4488812082</v>
      </c>
      <c r="EE181" s="24">
        <f ca="1">'Trial 2'!EE10</f>
        <v>1108965.3792623449</v>
      </c>
      <c r="EF181" s="24">
        <f ca="1">'Trial 2'!EF10</f>
        <v>1108482.6820721533</v>
      </c>
      <c r="EG181" s="24">
        <f ca="1">'Trial 2'!EG10</f>
        <v>1108083.590374649</v>
      </c>
      <c r="EH181" s="24">
        <f ca="1">'Trial 2'!EH10</f>
        <v>1107582.5369439733</v>
      </c>
      <c r="EI181" s="24">
        <f ca="1">'Trial 2'!EI10</f>
        <v>1107116.2198678567</v>
      </c>
      <c r="EJ181" s="24">
        <f ca="1">'Trial 2'!EJ10</f>
        <v>1106741.0411170861</v>
      </c>
      <c r="EK181" s="24">
        <f ca="1">'Trial 2'!EK10</f>
        <v>1106221.847195247</v>
      </c>
      <c r="EL181" s="24">
        <f ca="1">'Trial 2'!EL10</f>
        <v>1105668.3524567052</v>
      </c>
      <c r="EM181" s="24">
        <f ca="1">'Trial 2'!EM10</f>
        <v>1105191.6435227834</v>
      </c>
      <c r="EN181" s="25">
        <f ca="1">SUM('Trial 2'!EB10:EM10)</f>
        <v>13293695.47844677</v>
      </c>
    </row>
    <row r="182" spans="1:144" ht="12.75" customHeight="1" x14ac:dyDescent="0.2">
      <c r="A182" s="11" t="str">
        <f>Labels!B98</f>
        <v>Trial 03</v>
      </c>
      <c r="B182" s="24">
        <f>'Trial 3'!B10</f>
        <v>1166666.6666666667</v>
      </c>
      <c r="C182" s="24">
        <f ca="1">'Trial 3'!C10</f>
        <v>1166054.1755710824</v>
      </c>
      <c r="D182" s="24">
        <f ca="1">'Trial 3'!D10</f>
        <v>1165627.7713675781</v>
      </c>
      <c r="E182" s="24">
        <f ca="1">'Trial 3'!E10</f>
        <v>1165212.0871955948</v>
      </c>
      <c r="F182" s="24">
        <f ca="1">'Trial 3'!F10</f>
        <v>1164675.4668072637</v>
      </c>
      <c r="G182" s="24">
        <f ca="1">'Trial 3'!G10</f>
        <v>1164302.217362328</v>
      </c>
      <c r="H182" s="24">
        <f ca="1">'Trial 3'!H10</f>
        <v>1163684.9464844188</v>
      </c>
      <c r="I182" s="24">
        <f ca="1">'Trial 3'!I10</f>
        <v>1163213.6342336189</v>
      </c>
      <c r="J182" s="24">
        <f ca="1">'Trial 3'!J10</f>
        <v>1162783.5647929122</v>
      </c>
      <c r="K182" s="24">
        <f ca="1">'Trial 3'!K10</f>
        <v>1162325.5151138715</v>
      </c>
      <c r="L182" s="24">
        <f ca="1">'Trial 3'!L10</f>
        <v>1161889.0750512856</v>
      </c>
      <c r="M182" s="24">
        <f ca="1">'Trial 3'!M10</f>
        <v>1161365.4557512465</v>
      </c>
      <c r="N182" s="25">
        <f ca="1">SUM('Trial 3'!B10:M10)</f>
        <v>13967800.576397866</v>
      </c>
      <c r="O182" s="24">
        <f ca="1">'Trial 3'!O10</f>
        <v>1160892.4454777257</v>
      </c>
      <c r="P182" s="24">
        <f ca="1">'Trial 3'!P10</f>
        <v>1160497.6722575766</v>
      </c>
      <c r="Q182" s="24">
        <f ca="1">'Trial 3'!Q10</f>
        <v>1160063.3041807374</v>
      </c>
      <c r="R182" s="24">
        <f ca="1">'Trial 3'!R10</f>
        <v>1159550.0679175365</v>
      </c>
      <c r="S182" s="24">
        <f ca="1">'Trial 3'!S10</f>
        <v>1158977.4403259289</v>
      </c>
      <c r="T182" s="24">
        <f ca="1">'Trial 3'!T10</f>
        <v>1158560.8146860064</v>
      </c>
      <c r="U182" s="24">
        <f ca="1">'Trial 3'!U10</f>
        <v>1158071.4902638313</v>
      </c>
      <c r="V182" s="24">
        <f ca="1">'Trial 3'!V10</f>
        <v>1157517.0334107096</v>
      </c>
      <c r="W182" s="24">
        <f ca="1">'Trial 3'!W10</f>
        <v>1156944.7073980414</v>
      </c>
      <c r="X182" s="24">
        <f ca="1">'Trial 3'!X10</f>
        <v>1156613.83766066</v>
      </c>
      <c r="Y182" s="24">
        <f ca="1">'Trial 3'!Y10</f>
        <v>1156156.8916968096</v>
      </c>
      <c r="Z182" s="24">
        <f ca="1">'Trial 3'!Z10</f>
        <v>1155621.6872392094</v>
      </c>
      <c r="AA182" s="25">
        <f ca="1">SUM('Trial 3'!O10:Z10)</f>
        <v>13899467.392514773</v>
      </c>
      <c r="AB182" s="24">
        <f ca="1">'Trial 3'!AB10</f>
        <v>1155031.7025650062</v>
      </c>
      <c r="AC182" s="24">
        <f ca="1">'Trial 3'!AC10</f>
        <v>1154579.462637871</v>
      </c>
      <c r="AD182" s="24">
        <f ca="1">'Trial 3'!AD10</f>
        <v>1154014.7543456417</v>
      </c>
      <c r="AE182" s="24">
        <f ca="1">'Trial 3'!AE10</f>
        <v>1153447.33252024</v>
      </c>
      <c r="AF182" s="24">
        <f ca="1">'Trial 3'!AF10</f>
        <v>1152899.1202389868</v>
      </c>
      <c r="AG182" s="24">
        <f ca="1">'Trial 3'!AG10</f>
        <v>1152453.6016805624</v>
      </c>
      <c r="AH182" s="24">
        <f ca="1">'Trial 3'!AH10</f>
        <v>1151999.4119061395</v>
      </c>
      <c r="AI182" s="24">
        <f ca="1">'Trial 3'!AI10</f>
        <v>1151496.6716596535</v>
      </c>
      <c r="AJ182" s="24">
        <f ca="1">'Trial 3'!AJ10</f>
        <v>1151069.7250906166</v>
      </c>
      <c r="AK182" s="24">
        <f ca="1">'Trial 3'!AK10</f>
        <v>1150592.7509723098</v>
      </c>
      <c r="AL182" s="24">
        <f ca="1">'Trial 3'!AL10</f>
        <v>1150131.2466063108</v>
      </c>
      <c r="AM182" s="24">
        <f ca="1">'Trial 3'!AM10</f>
        <v>1149762.0616640884</v>
      </c>
      <c r="AN182" s="25">
        <f ca="1">SUM('Trial 3'!AB10:AM10)</f>
        <v>13827477.841887427</v>
      </c>
      <c r="AO182" s="24">
        <f ca="1">'Trial 3'!AO10</f>
        <v>1149338.7161338301</v>
      </c>
      <c r="AP182" s="24">
        <f ca="1">'Trial 3'!AP10</f>
        <v>1148874.1184374089</v>
      </c>
      <c r="AQ182" s="24">
        <f ca="1">'Trial 3'!AQ10</f>
        <v>1148471.7478832004</v>
      </c>
      <c r="AR182" s="24">
        <f ca="1">'Trial 3'!AR10</f>
        <v>1148095.7701639088</v>
      </c>
      <c r="AS182" s="24">
        <f ca="1">'Trial 3'!AS10</f>
        <v>1147650.3685929538</v>
      </c>
      <c r="AT182" s="24">
        <f ca="1">'Trial 3'!AT10</f>
        <v>1147202.470859102</v>
      </c>
      <c r="AU182" s="24">
        <f ca="1">'Trial 3'!AU10</f>
        <v>1146734.7983450633</v>
      </c>
      <c r="AV182" s="24">
        <f ca="1">'Trial 3'!AV10</f>
        <v>1146213.7215579199</v>
      </c>
      <c r="AW182" s="24">
        <f ca="1">'Trial 3'!AW10</f>
        <v>1145653.3368945522</v>
      </c>
      <c r="AX182" s="24">
        <f ca="1">'Trial 3'!AX10</f>
        <v>1145138.3347751729</v>
      </c>
      <c r="AY182" s="24">
        <f ca="1">'Trial 3'!AY10</f>
        <v>1144645.5189524884</v>
      </c>
      <c r="AZ182" s="24">
        <f ca="1">'Trial 3'!AZ10</f>
        <v>1144190.8058405716</v>
      </c>
      <c r="BA182" s="25">
        <f ca="1">SUM('Trial 3'!AO10:AZ10)</f>
        <v>13762209.708436174</v>
      </c>
      <c r="BB182" s="24">
        <f ca="1">'Trial 3'!BB10</f>
        <v>1143709.0814190411</v>
      </c>
      <c r="BC182" s="24">
        <f ca="1">'Trial 3'!BC10</f>
        <v>1143174.3720077579</v>
      </c>
      <c r="BD182" s="24">
        <f ca="1">'Trial 3'!BD10</f>
        <v>1142707.914486622</v>
      </c>
      <c r="BE182" s="24">
        <f ca="1">'Trial 3'!BE10</f>
        <v>1142132.4578202679</v>
      </c>
      <c r="BF182" s="24">
        <f ca="1">'Trial 3'!BF10</f>
        <v>1141693.2612709934</v>
      </c>
      <c r="BG182" s="24">
        <f ca="1">'Trial 3'!BG10</f>
        <v>1141078.9352385541</v>
      </c>
      <c r="BH182" s="24">
        <f ca="1">'Trial 3'!BH10</f>
        <v>1140558.4782539802</v>
      </c>
      <c r="BI182" s="24">
        <f ca="1">'Trial 3'!BI10</f>
        <v>1140091.458788591</v>
      </c>
      <c r="BJ182" s="24">
        <f ca="1">'Trial 3'!BJ10</f>
        <v>1139525.5079813034</v>
      </c>
      <c r="BK182" s="24">
        <f ca="1">'Trial 3'!BK10</f>
        <v>1139020.4245957129</v>
      </c>
      <c r="BL182" s="24">
        <f ca="1">'Trial 3'!BL10</f>
        <v>1138577.0138430209</v>
      </c>
      <c r="BM182" s="24">
        <f ca="1">'Trial 3'!BM10</f>
        <v>1138080.2176474053</v>
      </c>
      <c r="BN182" s="25">
        <f ca="1">SUM('Trial 3'!BB10:BM10)</f>
        <v>13690349.12335325</v>
      </c>
      <c r="BO182" s="24">
        <f ca="1">'Trial 3'!BO10</f>
        <v>1137505.2197780642</v>
      </c>
      <c r="BP182" s="24">
        <f ca="1">'Trial 3'!BP10</f>
        <v>1137012.4095876764</v>
      </c>
      <c r="BQ182" s="24">
        <f ca="1">'Trial 3'!BQ10</f>
        <v>1136417.8182940437</v>
      </c>
      <c r="BR182" s="24">
        <f ca="1">'Trial 3'!BR10</f>
        <v>1135994.1514343347</v>
      </c>
      <c r="BS182" s="24">
        <f ca="1">'Trial 3'!BS10</f>
        <v>1135500.4512279732</v>
      </c>
      <c r="BT182" s="24">
        <f ca="1">'Trial 3'!BT10</f>
        <v>1135028.6309032463</v>
      </c>
      <c r="BU182" s="24">
        <f ca="1">'Trial 3'!BU10</f>
        <v>1134493.3191991469</v>
      </c>
      <c r="BV182" s="24">
        <f ca="1">'Trial 3'!BV10</f>
        <v>1133924.5011149345</v>
      </c>
      <c r="BW182" s="24">
        <f ca="1">'Trial 3'!BW10</f>
        <v>1133451.8263272454</v>
      </c>
      <c r="BX182" s="24">
        <f ca="1">'Trial 3'!BX10</f>
        <v>1132939.0779933857</v>
      </c>
      <c r="BY182" s="24">
        <f ca="1">'Trial 3'!BY10</f>
        <v>1132424.8054698131</v>
      </c>
      <c r="BZ182" s="24">
        <f ca="1">'Trial 3'!BZ10</f>
        <v>1131937.6926146282</v>
      </c>
      <c r="CA182" s="25">
        <f ca="1">SUM('Trial 3'!BO10:BZ10)</f>
        <v>13616629.903944492</v>
      </c>
      <c r="CB182" s="24">
        <f ca="1">'Trial 3'!CB10</f>
        <v>1131531.8670990604</v>
      </c>
      <c r="CC182" s="24">
        <f ca="1">'Trial 3'!CC10</f>
        <v>1131031.2974369377</v>
      </c>
      <c r="CD182" s="24">
        <f ca="1">'Trial 3'!CD10</f>
        <v>1130424.3626063466</v>
      </c>
      <c r="CE182" s="24">
        <f ca="1">'Trial 3'!CE10</f>
        <v>1130012.6714770114</v>
      </c>
      <c r="CF182" s="24">
        <f ca="1">'Trial 3'!CF10</f>
        <v>1129539.9003854461</v>
      </c>
      <c r="CG182" s="24">
        <f ca="1">'Trial 3'!CG10</f>
        <v>1129072.3932977773</v>
      </c>
      <c r="CH182" s="24">
        <f ca="1">'Trial 3'!CH10</f>
        <v>1128739.3744394002</v>
      </c>
      <c r="CI182" s="24">
        <f ca="1">'Trial 3'!CI10</f>
        <v>1128246.5788836607</v>
      </c>
      <c r="CJ182" s="24">
        <f ca="1">'Trial 3'!CJ10</f>
        <v>1127773.4778747947</v>
      </c>
      <c r="CK182" s="24">
        <f ca="1">'Trial 3'!CK10</f>
        <v>1127307.8230266059</v>
      </c>
      <c r="CL182" s="24">
        <f ca="1">'Trial 3'!CL10</f>
        <v>1126821.8226972874</v>
      </c>
      <c r="CM182" s="24">
        <f ca="1">'Trial 3'!CM10</f>
        <v>1126352.9855555024</v>
      </c>
      <c r="CN182" s="25">
        <f ca="1">SUM('Trial 3'!CB10:CM10)</f>
        <v>13546854.554779831</v>
      </c>
      <c r="CO182" s="24">
        <f ca="1">'Trial 3'!CO10</f>
        <v>1125802.7448219308</v>
      </c>
      <c r="CP182" s="24">
        <f ca="1">'Trial 3'!CP10</f>
        <v>1125423.6710544822</v>
      </c>
      <c r="CQ182" s="24">
        <f ca="1">'Trial 3'!CQ10</f>
        <v>1124874.3755093561</v>
      </c>
      <c r="CR182" s="24">
        <f ca="1">'Trial 3'!CR10</f>
        <v>1124414.3172998582</v>
      </c>
      <c r="CS182" s="24">
        <f ca="1">'Trial 3'!CS10</f>
        <v>1123947.2549023938</v>
      </c>
      <c r="CT182" s="24">
        <f ca="1">'Trial 3'!CT10</f>
        <v>1123508.7037542777</v>
      </c>
      <c r="CU182" s="24">
        <f ca="1">'Trial 3'!CU10</f>
        <v>1123047.375059244</v>
      </c>
      <c r="CV182" s="24">
        <f ca="1">'Trial 3'!CV10</f>
        <v>1122523.2252410392</v>
      </c>
      <c r="CW182" s="24">
        <f ca="1">'Trial 3'!CW10</f>
        <v>1121948.7459423402</v>
      </c>
      <c r="CX182" s="24">
        <f ca="1">'Trial 3'!CX10</f>
        <v>1121435.7790125604</v>
      </c>
      <c r="CY182" s="24">
        <f ca="1">'Trial 3'!CY10</f>
        <v>1121024.5257799015</v>
      </c>
      <c r="CZ182" s="24">
        <f ca="1">'Trial 3'!CZ10</f>
        <v>1120461.8028016936</v>
      </c>
      <c r="DA182" s="25">
        <f ca="1">SUM('Trial 3'!CO10:CZ10)</f>
        <v>13478412.521179076</v>
      </c>
      <c r="DB182" s="24">
        <f ca="1">'Trial 3'!DB10</f>
        <v>1120071.6795140177</v>
      </c>
      <c r="DC182" s="24">
        <f ca="1">'Trial 3'!DC10</f>
        <v>1119487.6062572845</v>
      </c>
      <c r="DD182" s="24">
        <f ca="1">'Trial 3'!DD10</f>
        <v>1118936.4136494405</v>
      </c>
      <c r="DE182" s="24">
        <f ca="1">'Trial 3'!DE10</f>
        <v>1118518.0174470507</v>
      </c>
      <c r="DF182" s="24">
        <f ca="1">'Trial 3'!DF10</f>
        <v>1118007.1473350017</v>
      </c>
      <c r="DG182" s="24">
        <f ca="1">'Trial 3'!DG10</f>
        <v>1117470.5236900412</v>
      </c>
      <c r="DH182" s="24">
        <f ca="1">'Trial 3'!DH10</f>
        <v>1116994.0330361752</v>
      </c>
      <c r="DI182" s="24">
        <f ca="1">'Trial 3'!DI10</f>
        <v>1116535.0262470322</v>
      </c>
      <c r="DJ182" s="24">
        <f ca="1">'Trial 3'!DJ10</f>
        <v>1116051.0915277612</v>
      </c>
      <c r="DK182" s="24">
        <f ca="1">'Trial 3'!DK10</f>
        <v>1115600.0554218919</v>
      </c>
      <c r="DL182" s="24">
        <f ca="1">'Trial 3'!DL10</f>
        <v>1115123.4391863579</v>
      </c>
      <c r="DM182" s="24">
        <f ca="1">'Trial 3'!DM10</f>
        <v>1114592.113058432</v>
      </c>
      <c r="DN182" s="25">
        <f ca="1">SUM('Trial 3'!DB10:DM10)</f>
        <v>13407387.146370489</v>
      </c>
      <c r="DO182" s="24">
        <f ca="1">'Trial 3'!DO10</f>
        <v>1114104.813021543</v>
      </c>
      <c r="DP182" s="24">
        <f ca="1">'Trial 3'!DP10</f>
        <v>1113540.9581469933</v>
      </c>
      <c r="DQ182" s="24">
        <f ca="1">'Trial 3'!DQ10</f>
        <v>1113176.6708633171</v>
      </c>
      <c r="DR182" s="24">
        <f ca="1">'Trial 3'!DR10</f>
        <v>1112832.4656617169</v>
      </c>
      <c r="DS182" s="24">
        <f ca="1">'Trial 3'!DS10</f>
        <v>1112365.5143461309</v>
      </c>
      <c r="DT182" s="24">
        <f ca="1">'Trial 3'!DT10</f>
        <v>1112025.7699563333</v>
      </c>
      <c r="DU182" s="24">
        <f ca="1">'Trial 3'!DU10</f>
        <v>1111507.8618641691</v>
      </c>
      <c r="DV182" s="24">
        <f ca="1">'Trial 3'!DV10</f>
        <v>1111096.696673898</v>
      </c>
      <c r="DW182" s="24">
        <f ca="1">'Trial 3'!DW10</f>
        <v>1110639.3950147813</v>
      </c>
      <c r="DX182" s="24">
        <f ca="1">'Trial 3'!DX10</f>
        <v>1110167.5769761982</v>
      </c>
      <c r="DY182" s="24">
        <f ca="1">'Trial 3'!DY10</f>
        <v>1109677.5658939248</v>
      </c>
      <c r="DZ182" s="24">
        <f ca="1">'Trial 3'!DZ10</f>
        <v>1109246.4640351946</v>
      </c>
      <c r="EA182" s="25">
        <f ca="1">SUM('Trial 3'!DO10:DZ10)</f>
        <v>13340381.752454203</v>
      </c>
      <c r="EB182" s="24">
        <f ca="1">'Trial 3'!EB10</f>
        <v>1108916.2538336031</v>
      </c>
      <c r="EC182" s="24">
        <f ca="1">'Trial 3'!EC10</f>
        <v>1108476.8533657053</v>
      </c>
      <c r="ED182" s="24">
        <f ca="1">'Trial 3'!ED10</f>
        <v>1107999.0552766789</v>
      </c>
      <c r="EE182" s="24">
        <f ca="1">'Trial 3'!EE10</f>
        <v>1107454.5345725098</v>
      </c>
      <c r="EF182" s="24">
        <f ca="1">'Trial 3'!EF10</f>
        <v>1106981.2108700168</v>
      </c>
      <c r="EG182" s="24">
        <f ca="1">'Trial 3'!EG10</f>
        <v>1106559.3350704</v>
      </c>
      <c r="EH182" s="24">
        <f ca="1">'Trial 3'!EH10</f>
        <v>1105998.7461881975</v>
      </c>
      <c r="EI182" s="24">
        <f ca="1">'Trial 3'!EI10</f>
        <v>1105448.1519857384</v>
      </c>
      <c r="EJ182" s="24">
        <f ca="1">'Trial 3'!EJ10</f>
        <v>1104964.6642929404</v>
      </c>
      <c r="EK182" s="24">
        <f ca="1">'Trial 3'!EK10</f>
        <v>1104500.2781701717</v>
      </c>
      <c r="EL182" s="24">
        <f ca="1">'Trial 3'!EL10</f>
        <v>1103920.7210796278</v>
      </c>
      <c r="EM182" s="24">
        <f ca="1">'Trial 3'!EM10</f>
        <v>1103391.7877038179</v>
      </c>
      <c r="EN182" s="25">
        <f ca="1">SUM('Trial 3'!EB10:EM10)</f>
        <v>13274611.592409408</v>
      </c>
    </row>
    <row r="183" spans="1:144" ht="12.75" customHeight="1" x14ac:dyDescent="0.2">
      <c r="A183" s="11" t="str">
        <f>Labels!B99</f>
        <v>Trial 04</v>
      </c>
      <c r="B183" s="24">
        <f>'Trial 4'!B10</f>
        <v>1166666.6666666667</v>
      </c>
      <c r="C183" s="24">
        <f ca="1">'Trial 4'!C10</f>
        <v>1166159.9409779676</v>
      </c>
      <c r="D183" s="24">
        <f ca="1">'Trial 4'!D10</f>
        <v>1165633.9822968652</v>
      </c>
      <c r="E183" s="24">
        <f ca="1">'Trial 4'!E10</f>
        <v>1165151.6737143879</v>
      </c>
      <c r="F183" s="24">
        <f ca="1">'Trial 4'!F10</f>
        <v>1164666.4645847206</v>
      </c>
      <c r="G183" s="24">
        <f ca="1">'Trial 4'!G10</f>
        <v>1164263.7933313588</v>
      </c>
      <c r="H183" s="24">
        <f ca="1">'Trial 4'!H10</f>
        <v>1163831.1069713836</v>
      </c>
      <c r="I183" s="24">
        <f ca="1">'Trial 4'!I10</f>
        <v>1163343.21436809</v>
      </c>
      <c r="J183" s="24">
        <f ca="1">'Trial 4'!J10</f>
        <v>1162863.5926608145</v>
      </c>
      <c r="K183" s="24">
        <f ca="1">'Trial 4'!K10</f>
        <v>1162346.7598413795</v>
      </c>
      <c r="L183" s="24">
        <f ca="1">'Trial 4'!L10</f>
        <v>1161929.0312636343</v>
      </c>
      <c r="M183" s="24">
        <f ca="1">'Trial 4'!M10</f>
        <v>1161427.305387968</v>
      </c>
      <c r="N183" s="25">
        <f ca="1">SUM('Trial 4'!B10:M10)</f>
        <v>13968283.532065237</v>
      </c>
      <c r="O183" s="24">
        <f ca="1">'Trial 4'!O10</f>
        <v>1160903.1103607079</v>
      </c>
      <c r="P183" s="24">
        <f ca="1">'Trial 4'!P10</f>
        <v>1160454.9959544227</v>
      </c>
      <c r="Q183" s="24">
        <f ca="1">'Trial 4'!Q10</f>
        <v>1159929.7744653409</v>
      </c>
      <c r="R183" s="24">
        <f ca="1">'Trial 4'!R10</f>
        <v>1159532.9293352365</v>
      </c>
      <c r="S183" s="24">
        <f ca="1">'Trial 4'!S10</f>
        <v>1158976.1860248246</v>
      </c>
      <c r="T183" s="24">
        <f ca="1">'Trial 4'!T10</f>
        <v>1158392.2891221272</v>
      </c>
      <c r="U183" s="24">
        <f ca="1">'Trial 4'!U10</f>
        <v>1157899.1285839207</v>
      </c>
      <c r="V183" s="24">
        <f ca="1">'Trial 4'!V10</f>
        <v>1157369.3091671031</v>
      </c>
      <c r="W183" s="24">
        <f ca="1">'Trial 4'!W10</f>
        <v>1156808.3145762903</v>
      </c>
      <c r="X183" s="24">
        <f ca="1">'Trial 4'!X10</f>
        <v>1156375.9262953841</v>
      </c>
      <c r="Y183" s="24">
        <f ca="1">'Trial 4'!Y10</f>
        <v>1155901.542428639</v>
      </c>
      <c r="Z183" s="24">
        <f ca="1">'Trial 4'!Z10</f>
        <v>1155440.4634512223</v>
      </c>
      <c r="AA183" s="25">
        <f ca="1">SUM('Trial 4'!O10:Z10)</f>
        <v>13897983.96976522</v>
      </c>
      <c r="AB183" s="24">
        <f ca="1">'Trial 4'!AB10</f>
        <v>1154966.330095307</v>
      </c>
      <c r="AC183" s="24">
        <f ca="1">'Trial 4'!AC10</f>
        <v>1154493.8193556154</v>
      </c>
      <c r="AD183" s="24">
        <f ca="1">'Trial 4'!AD10</f>
        <v>1154025.5739428487</v>
      </c>
      <c r="AE183" s="24">
        <f ca="1">'Trial 4'!AE10</f>
        <v>1153457.3742076792</v>
      </c>
      <c r="AF183" s="24">
        <f ca="1">'Trial 4'!AF10</f>
        <v>1152967.1646297134</v>
      </c>
      <c r="AG183" s="24">
        <f ca="1">'Trial 4'!AG10</f>
        <v>1152518.2229092428</v>
      </c>
      <c r="AH183" s="24">
        <f ca="1">'Trial 4'!AH10</f>
        <v>1151972.6595105887</v>
      </c>
      <c r="AI183" s="24">
        <f ca="1">'Trial 4'!AI10</f>
        <v>1151626.0422435997</v>
      </c>
      <c r="AJ183" s="24">
        <f ca="1">'Trial 4'!AJ10</f>
        <v>1151119.2995801512</v>
      </c>
      <c r="AK183" s="24">
        <f ca="1">'Trial 4'!AK10</f>
        <v>1150545.5120899263</v>
      </c>
      <c r="AL183" s="24">
        <f ca="1">'Trial 4'!AL10</f>
        <v>1150039.1481617114</v>
      </c>
      <c r="AM183" s="24">
        <f ca="1">'Trial 4'!AM10</f>
        <v>1149580.8677996472</v>
      </c>
      <c r="AN183" s="25">
        <f ca="1">SUM('Trial 4'!AB10:AM10)</f>
        <v>13827312.014526032</v>
      </c>
      <c r="AO183" s="24">
        <f ca="1">'Trial 4'!AO10</f>
        <v>1149140.351159198</v>
      </c>
      <c r="AP183" s="24">
        <f ca="1">'Trial 4'!AP10</f>
        <v>1148597.9333317217</v>
      </c>
      <c r="AQ183" s="24">
        <f ca="1">'Trial 4'!AQ10</f>
        <v>1148176.9474068782</v>
      </c>
      <c r="AR183" s="24">
        <f ca="1">'Trial 4'!AR10</f>
        <v>1147708.4594140509</v>
      </c>
      <c r="AS183" s="24">
        <f ca="1">'Trial 4'!AS10</f>
        <v>1147272.0390100791</v>
      </c>
      <c r="AT183" s="24">
        <f ca="1">'Trial 4'!AT10</f>
        <v>1146811.0738799735</v>
      </c>
      <c r="AU183" s="24">
        <f ca="1">'Trial 4'!AU10</f>
        <v>1146247.0393367275</v>
      </c>
      <c r="AV183" s="24">
        <f ca="1">'Trial 4'!AV10</f>
        <v>1145734.0207023921</v>
      </c>
      <c r="AW183" s="24">
        <f ca="1">'Trial 4'!AW10</f>
        <v>1145392.5158387444</v>
      </c>
      <c r="AX183" s="24">
        <f ca="1">'Trial 4'!AX10</f>
        <v>1144903.6346708543</v>
      </c>
      <c r="AY183" s="24">
        <f ca="1">'Trial 4'!AY10</f>
        <v>1144466.023142023</v>
      </c>
      <c r="AZ183" s="24">
        <f ca="1">'Trial 4'!AZ10</f>
        <v>1143872.6862336497</v>
      </c>
      <c r="BA183" s="25">
        <f ca="1">SUM('Trial 4'!AO10:AZ10)</f>
        <v>13758322.724126292</v>
      </c>
      <c r="BB183" s="24">
        <f ca="1">'Trial 4'!BB10</f>
        <v>1143520.8068798145</v>
      </c>
      <c r="BC183" s="24">
        <f ca="1">'Trial 4'!BC10</f>
        <v>1143158.5651164446</v>
      </c>
      <c r="BD183" s="24">
        <f ca="1">'Trial 4'!BD10</f>
        <v>1142609.7241541559</v>
      </c>
      <c r="BE183" s="24">
        <f ca="1">'Trial 4'!BE10</f>
        <v>1142137.5849845768</v>
      </c>
      <c r="BF183" s="24">
        <f ca="1">'Trial 4'!BF10</f>
        <v>1141632.775610978</v>
      </c>
      <c r="BG183" s="24">
        <f ca="1">'Trial 4'!BG10</f>
        <v>1141093.194370839</v>
      </c>
      <c r="BH183" s="24">
        <f ca="1">'Trial 4'!BH10</f>
        <v>1140651.8443827017</v>
      </c>
      <c r="BI183" s="24">
        <f ca="1">'Trial 4'!BI10</f>
        <v>1140303.4881781212</v>
      </c>
      <c r="BJ183" s="24">
        <f ca="1">'Trial 4'!BJ10</f>
        <v>1139756.7914181126</v>
      </c>
      <c r="BK183" s="24">
        <f ca="1">'Trial 4'!BK10</f>
        <v>1139324.2336854064</v>
      </c>
      <c r="BL183" s="24">
        <f ca="1">'Trial 4'!BL10</f>
        <v>1138868.5293399</v>
      </c>
      <c r="BM183" s="24">
        <f ca="1">'Trial 4'!BM10</f>
        <v>1138360.4799957047</v>
      </c>
      <c r="BN183" s="25">
        <f ca="1">SUM('Trial 4'!BB10:BM10)</f>
        <v>13691418.018116755</v>
      </c>
      <c r="BO183" s="24">
        <f ca="1">'Trial 4'!BO10</f>
        <v>1137883.0594460825</v>
      </c>
      <c r="BP183" s="24">
        <f ca="1">'Trial 4'!BP10</f>
        <v>1137533.0467544962</v>
      </c>
      <c r="BQ183" s="24">
        <f ca="1">'Trial 4'!BQ10</f>
        <v>1137031.697470898</v>
      </c>
      <c r="BR183" s="24">
        <f ca="1">'Trial 4'!BR10</f>
        <v>1136565.1128291585</v>
      </c>
      <c r="BS183" s="24">
        <f ca="1">'Trial 4'!BS10</f>
        <v>1136077.0307156858</v>
      </c>
      <c r="BT183" s="24">
        <f ca="1">'Trial 4'!BT10</f>
        <v>1135609.3526309989</v>
      </c>
      <c r="BU183" s="24">
        <f ca="1">'Trial 4'!BU10</f>
        <v>1135220.5161173872</v>
      </c>
      <c r="BV183" s="24">
        <f ca="1">'Trial 4'!BV10</f>
        <v>1134778.463224526</v>
      </c>
      <c r="BW183" s="24">
        <f ca="1">'Trial 4'!BW10</f>
        <v>1134380.0246738205</v>
      </c>
      <c r="BX183" s="24">
        <f ca="1">'Trial 4'!BX10</f>
        <v>1133906.0308685172</v>
      </c>
      <c r="BY183" s="24">
        <f ca="1">'Trial 4'!BY10</f>
        <v>1133419.9589324605</v>
      </c>
      <c r="BZ183" s="24">
        <f ca="1">'Trial 4'!BZ10</f>
        <v>1132862.7606437274</v>
      </c>
      <c r="CA183" s="25">
        <f ca="1">SUM('Trial 4'!BO10:BZ10)</f>
        <v>13625267.054307759</v>
      </c>
      <c r="CB183" s="24">
        <f ca="1">'Trial 4'!CB10</f>
        <v>1132475.5735067588</v>
      </c>
      <c r="CC183" s="24">
        <f ca="1">'Trial 4'!CC10</f>
        <v>1131972.0901493381</v>
      </c>
      <c r="CD183" s="24">
        <f ca="1">'Trial 4'!CD10</f>
        <v>1131514.4934960033</v>
      </c>
      <c r="CE183" s="24">
        <f ca="1">'Trial 4'!CE10</f>
        <v>1131023.8502870197</v>
      </c>
      <c r="CF183" s="24">
        <f ca="1">'Trial 4'!CF10</f>
        <v>1130607.6005333494</v>
      </c>
      <c r="CG183" s="24">
        <f ca="1">'Trial 4'!CG10</f>
        <v>1130100.5097088877</v>
      </c>
      <c r="CH183" s="24">
        <f ca="1">'Trial 4'!CH10</f>
        <v>1129667.7646516415</v>
      </c>
      <c r="CI183" s="24">
        <f ca="1">'Trial 4'!CI10</f>
        <v>1129204.4174742303</v>
      </c>
      <c r="CJ183" s="24">
        <f ca="1">'Trial 4'!CJ10</f>
        <v>1128776.4222130261</v>
      </c>
      <c r="CK183" s="24">
        <f ca="1">'Trial 4'!CK10</f>
        <v>1128252.9972267712</v>
      </c>
      <c r="CL183" s="24">
        <f ca="1">'Trial 4'!CL10</f>
        <v>1127760.3132592218</v>
      </c>
      <c r="CM183" s="24">
        <f ca="1">'Trial 4'!CM10</f>
        <v>1127333.3764345616</v>
      </c>
      <c r="CN183" s="25">
        <f ca="1">SUM('Trial 4'!CB10:CM10)</f>
        <v>13558689.408940807</v>
      </c>
      <c r="CO183" s="24">
        <f ca="1">'Trial 4'!CO10</f>
        <v>1126775.0120103131</v>
      </c>
      <c r="CP183" s="24">
        <f ca="1">'Trial 4'!CP10</f>
        <v>1126358.1876643708</v>
      </c>
      <c r="CQ183" s="24">
        <f ca="1">'Trial 4'!CQ10</f>
        <v>1125987.045522002</v>
      </c>
      <c r="CR183" s="24">
        <f ca="1">'Trial 4'!CR10</f>
        <v>1125529.9228010806</v>
      </c>
      <c r="CS183" s="24">
        <f ca="1">'Trial 4'!CS10</f>
        <v>1125114.5120575116</v>
      </c>
      <c r="CT183" s="24">
        <f ca="1">'Trial 4'!CT10</f>
        <v>1124708.7028434558</v>
      </c>
      <c r="CU183" s="24">
        <f ca="1">'Trial 4'!CU10</f>
        <v>1124099.8101012786</v>
      </c>
      <c r="CV183" s="24">
        <f ca="1">'Trial 4'!CV10</f>
        <v>1123551.4521364491</v>
      </c>
      <c r="CW183" s="24">
        <f ca="1">'Trial 4'!CW10</f>
        <v>1122977.8118258556</v>
      </c>
      <c r="CX183" s="24">
        <f ca="1">'Trial 4'!CX10</f>
        <v>1122440.1122616946</v>
      </c>
      <c r="CY183" s="24">
        <f ca="1">'Trial 4'!CY10</f>
        <v>1121904.9526291154</v>
      </c>
      <c r="CZ183" s="24">
        <f ca="1">'Trial 4'!CZ10</f>
        <v>1121530.1979840903</v>
      </c>
      <c r="DA183" s="25">
        <f ca="1">SUM('Trial 4'!CO10:CZ10)</f>
        <v>13490977.719837217</v>
      </c>
      <c r="DB183" s="24">
        <f ca="1">'Trial 4'!DB10</f>
        <v>1121031.2280425748</v>
      </c>
      <c r="DC183" s="24">
        <f ca="1">'Trial 4'!DC10</f>
        <v>1120572.6301302332</v>
      </c>
      <c r="DD183" s="24">
        <f ca="1">'Trial 4'!DD10</f>
        <v>1120171.4011703965</v>
      </c>
      <c r="DE183" s="24">
        <f ca="1">'Trial 4'!DE10</f>
        <v>1119587.1864212933</v>
      </c>
      <c r="DF183" s="24">
        <f ca="1">'Trial 4'!DF10</f>
        <v>1119161.8532710334</v>
      </c>
      <c r="DG183" s="24">
        <f ca="1">'Trial 4'!DG10</f>
        <v>1118658.8803773371</v>
      </c>
      <c r="DH183" s="24">
        <f ca="1">'Trial 4'!DH10</f>
        <v>1118078.5850947625</v>
      </c>
      <c r="DI183" s="24">
        <f ca="1">'Trial 4'!DI10</f>
        <v>1117511.6921430116</v>
      </c>
      <c r="DJ183" s="24">
        <f ca="1">'Trial 4'!DJ10</f>
        <v>1117164.9855354577</v>
      </c>
      <c r="DK183" s="24">
        <f ca="1">'Trial 4'!DK10</f>
        <v>1116798.3486872066</v>
      </c>
      <c r="DL183" s="24">
        <f ca="1">'Trial 4'!DL10</f>
        <v>1116338.7572404493</v>
      </c>
      <c r="DM183" s="24">
        <f ca="1">'Trial 4'!DM10</f>
        <v>1115946.7539714812</v>
      </c>
      <c r="DN183" s="25">
        <f ca="1">SUM('Trial 4'!DB10:DM10)</f>
        <v>13421022.302085239</v>
      </c>
      <c r="DO183" s="24">
        <f ca="1">'Trial 4'!DO10</f>
        <v>1115615.7834637994</v>
      </c>
      <c r="DP183" s="24">
        <f ca="1">'Trial 4'!DP10</f>
        <v>1115096.4690191348</v>
      </c>
      <c r="DQ183" s="24">
        <f ca="1">'Trial 4'!DQ10</f>
        <v>1114586.3104801117</v>
      </c>
      <c r="DR183" s="24">
        <f ca="1">'Trial 4'!DR10</f>
        <v>1114083.6560232753</v>
      </c>
      <c r="DS183" s="24">
        <f ca="1">'Trial 4'!DS10</f>
        <v>1113534.8846443042</v>
      </c>
      <c r="DT183" s="24">
        <f ca="1">'Trial 4'!DT10</f>
        <v>1113028.3827094284</v>
      </c>
      <c r="DU183" s="24">
        <f ca="1">'Trial 4'!DU10</f>
        <v>1112544.4531513951</v>
      </c>
      <c r="DV183" s="24">
        <f ca="1">'Trial 4'!DV10</f>
        <v>1112079.4442578231</v>
      </c>
      <c r="DW183" s="24">
        <f ca="1">'Trial 4'!DW10</f>
        <v>1111641.6387638189</v>
      </c>
      <c r="DX183" s="24">
        <f ca="1">'Trial 4'!DX10</f>
        <v>1111156.3737265952</v>
      </c>
      <c r="DY183" s="24">
        <f ca="1">'Trial 4'!DY10</f>
        <v>1110731.4445496765</v>
      </c>
      <c r="DZ183" s="24">
        <f ca="1">'Trial 4'!DZ10</f>
        <v>1110283.487510277</v>
      </c>
      <c r="EA183" s="25">
        <f ca="1">SUM('Trial 4'!DO10:DZ10)</f>
        <v>13354382.32829964</v>
      </c>
      <c r="EB183" s="24">
        <f ca="1">'Trial 4'!EB10</f>
        <v>1109786.3762821942</v>
      </c>
      <c r="EC183" s="24">
        <f ca="1">'Trial 4'!EC10</f>
        <v>1109384.836384858</v>
      </c>
      <c r="ED183" s="24">
        <f ca="1">'Trial 4'!ED10</f>
        <v>1109027.5398625277</v>
      </c>
      <c r="EE183" s="24">
        <f ca="1">'Trial 4'!EE10</f>
        <v>1108581.7797230724</v>
      </c>
      <c r="EF183" s="24">
        <f ca="1">'Trial 4'!EF10</f>
        <v>1108214.8845126065</v>
      </c>
      <c r="EG183" s="24">
        <f ca="1">'Trial 4'!EG10</f>
        <v>1107755.0489684024</v>
      </c>
      <c r="EH183" s="24">
        <f ca="1">'Trial 4'!EH10</f>
        <v>1107366.0534487148</v>
      </c>
      <c r="EI183" s="24">
        <f ca="1">'Trial 4'!EI10</f>
        <v>1106816.011100611</v>
      </c>
      <c r="EJ183" s="24">
        <f ca="1">'Trial 4'!EJ10</f>
        <v>1106443.8510033027</v>
      </c>
      <c r="EK183" s="24">
        <f ca="1">'Trial 4'!EK10</f>
        <v>1105939.4825784545</v>
      </c>
      <c r="EL183" s="24">
        <f ca="1">'Trial 4'!EL10</f>
        <v>1105437.4813770913</v>
      </c>
      <c r="EM183" s="24">
        <f ca="1">'Trial 4'!EM10</f>
        <v>1105015.6734304861</v>
      </c>
      <c r="EN183" s="25">
        <f ca="1">SUM('Trial 4'!EB10:EM10)</f>
        <v>13289769.018672321</v>
      </c>
    </row>
    <row r="184" spans="1:144" ht="12.75" customHeight="1" x14ac:dyDescent="0.2">
      <c r="A184" s="11" t="str">
        <f>Labels!B100</f>
        <v>Trial 05</v>
      </c>
      <c r="B184" s="24">
        <f>'Trial 5'!B10</f>
        <v>1166666.6666666667</v>
      </c>
      <c r="C184" s="24">
        <f ca="1">'Trial 5'!C10</f>
        <v>1166108.860180442</v>
      </c>
      <c r="D184" s="24">
        <f ca="1">'Trial 5'!D10</f>
        <v>1165592.3708387527</v>
      </c>
      <c r="E184" s="24">
        <f ca="1">'Trial 5'!E10</f>
        <v>1165049.1874629084</v>
      </c>
      <c r="F184" s="24">
        <f ca="1">'Trial 5'!F10</f>
        <v>1164439.632813486</v>
      </c>
      <c r="G184" s="24">
        <f ca="1">'Trial 5'!G10</f>
        <v>1163976.7861769325</v>
      </c>
      <c r="H184" s="24">
        <f ca="1">'Trial 5'!H10</f>
        <v>1163383.7580456268</v>
      </c>
      <c r="I184" s="24">
        <f ca="1">'Trial 5'!I10</f>
        <v>1162812.900306354</v>
      </c>
      <c r="J184" s="24">
        <f ca="1">'Trial 5'!J10</f>
        <v>1162437.4617696323</v>
      </c>
      <c r="K184" s="24">
        <f ca="1">'Trial 5'!K10</f>
        <v>1161956.8990983309</v>
      </c>
      <c r="L184" s="24">
        <f ca="1">'Trial 5'!L10</f>
        <v>1161541.9157917099</v>
      </c>
      <c r="M184" s="24">
        <f ca="1">'Trial 5'!M10</f>
        <v>1161113.0921604275</v>
      </c>
      <c r="N184" s="25">
        <f ca="1">SUM('Trial 5'!B10:M10)</f>
        <v>13965079.531311272</v>
      </c>
      <c r="O184" s="24">
        <f ca="1">'Trial 5'!O10</f>
        <v>1160676.2885141373</v>
      </c>
      <c r="P184" s="24">
        <f ca="1">'Trial 5'!P10</f>
        <v>1160248.4202057293</v>
      </c>
      <c r="Q184" s="24">
        <f ca="1">'Trial 5'!Q10</f>
        <v>1159680.9819642731</v>
      </c>
      <c r="R184" s="24">
        <f ca="1">'Trial 5'!R10</f>
        <v>1159063.8567639464</v>
      </c>
      <c r="S184" s="24">
        <f ca="1">'Trial 5'!S10</f>
        <v>1158608.5528957015</v>
      </c>
      <c r="T184" s="24">
        <f ca="1">'Trial 5'!T10</f>
        <v>1158088.7828474345</v>
      </c>
      <c r="U184" s="24">
        <f ca="1">'Trial 5'!U10</f>
        <v>1157603.099341681</v>
      </c>
      <c r="V184" s="24">
        <f ca="1">'Trial 5'!V10</f>
        <v>1157237.9787829523</v>
      </c>
      <c r="W184" s="24">
        <f ca="1">'Trial 5'!W10</f>
        <v>1156765.7223045125</v>
      </c>
      <c r="X184" s="24">
        <f ca="1">'Trial 5'!X10</f>
        <v>1156276.3639276326</v>
      </c>
      <c r="Y184" s="24">
        <f ca="1">'Trial 5'!Y10</f>
        <v>1155728.7227274976</v>
      </c>
      <c r="Z184" s="24">
        <f ca="1">'Trial 5'!Z10</f>
        <v>1155239.9854625326</v>
      </c>
      <c r="AA184" s="25">
        <f ca="1">SUM('Trial 5'!O10:Z10)</f>
        <v>13895218.755738031</v>
      </c>
      <c r="AB184" s="24">
        <f ca="1">'Trial 5'!AB10</f>
        <v>1154755.2404332687</v>
      </c>
      <c r="AC184" s="24">
        <f ca="1">'Trial 5'!AC10</f>
        <v>1154216.8819504254</v>
      </c>
      <c r="AD184" s="24">
        <f ca="1">'Trial 5'!AD10</f>
        <v>1153665.1347833541</v>
      </c>
      <c r="AE184" s="24">
        <f ca="1">'Trial 5'!AE10</f>
        <v>1153186.4560716315</v>
      </c>
      <c r="AF184" s="24">
        <f ca="1">'Trial 5'!AF10</f>
        <v>1152593.1319157039</v>
      </c>
      <c r="AG184" s="24">
        <f ca="1">'Trial 5'!AG10</f>
        <v>1152129.2324081089</v>
      </c>
      <c r="AH184" s="24">
        <f ca="1">'Trial 5'!AH10</f>
        <v>1151699.1030618728</v>
      </c>
      <c r="AI184" s="24">
        <f ca="1">'Trial 5'!AI10</f>
        <v>1151259.9412877881</v>
      </c>
      <c r="AJ184" s="24">
        <f ca="1">'Trial 5'!AJ10</f>
        <v>1150833.8462800742</v>
      </c>
      <c r="AK184" s="24">
        <f ca="1">'Trial 5'!AK10</f>
        <v>1150214.4231585343</v>
      </c>
      <c r="AL184" s="24">
        <f ca="1">'Trial 5'!AL10</f>
        <v>1149653.1879948587</v>
      </c>
      <c r="AM184" s="24">
        <f ca="1">'Trial 5'!AM10</f>
        <v>1149172.5706456678</v>
      </c>
      <c r="AN184" s="25">
        <f ca="1">SUM('Trial 5'!AB10:AM10)</f>
        <v>13823379.149991287</v>
      </c>
      <c r="AO184" s="24">
        <f ca="1">'Trial 5'!AO10</f>
        <v>1148698.1231242281</v>
      </c>
      <c r="AP184" s="24">
        <f ca="1">'Trial 5'!AP10</f>
        <v>1148246.2324821141</v>
      </c>
      <c r="AQ184" s="24">
        <f ca="1">'Trial 5'!AQ10</f>
        <v>1147854.2029414489</v>
      </c>
      <c r="AR184" s="24">
        <f ca="1">'Trial 5'!AR10</f>
        <v>1147414.7381646435</v>
      </c>
      <c r="AS184" s="24">
        <f ca="1">'Trial 5'!AS10</f>
        <v>1146881.6545735209</v>
      </c>
      <c r="AT184" s="24">
        <f ca="1">'Trial 5'!AT10</f>
        <v>1146458.610279527</v>
      </c>
      <c r="AU184" s="24">
        <f ca="1">'Trial 5'!AU10</f>
        <v>1146031.861939976</v>
      </c>
      <c r="AV184" s="24">
        <f ca="1">'Trial 5'!AV10</f>
        <v>1145624.8862774549</v>
      </c>
      <c r="AW184" s="24">
        <f ca="1">'Trial 5'!AW10</f>
        <v>1145212.4178009522</v>
      </c>
      <c r="AX184" s="24">
        <f ca="1">'Trial 5'!AX10</f>
        <v>1144792.1219295412</v>
      </c>
      <c r="AY184" s="24">
        <f ca="1">'Trial 5'!AY10</f>
        <v>1144355.4266726379</v>
      </c>
      <c r="AZ184" s="24">
        <f ca="1">'Trial 5'!AZ10</f>
        <v>1144018.6798231741</v>
      </c>
      <c r="BA184" s="25">
        <f ca="1">SUM('Trial 5'!AO10:AZ10)</f>
        <v>13755588.95600922</v>
      </c>
      <c r="BB184" s="24">
        <f ca="1">'Trial 5'!BB10</f>
        <v>1143405.3288602005</v>
      </c>
      <c r="BC184" s="24">
        <f ca="1">'Trial 5'!BC10</f>
        <v>1143018.6659057657</v>
      </c>
      <c r="BD184" s="24">
        <f ca="1">'Trial 5'!BD10</f>
        <v>1142530.059436793</v>
      </c>
      <c r="BE184" s="24">
        <f ca="1">'Trial 5'!BE10</f>
        <v>1142014.1015694735</v>
      </c>
      <c r="BF184" s="24">
        <f ca="1">'Trial 5'!BF10</f>
        <v>1141408.6802675142</v>
      </c>
      <c r="BG184" s="24">
        <f ca="1">'Trial 5'!BG10</f>
        <v>1140934.3068017992</v>
      </c>
      <c r="BH184" s="24">
        <f ca="1">'Trial 5'!BH10</f>
        <v>1140505.3883222342</v>
      </c>
      <c r="BI184" s="24">
        <f ca="1">'Trial 5'!BI10</f>
        <v>1140017.6899053759</v>
      </c>
      <c r="BJ184" s="24">
        <f ca="1">'Trial 5'!BJ10</f>
        <v>1139479.7825050852</v>
      </c>
      <c r="BK184" s="24">
        <f ca="1">'Trial 5'!BK10</f>
        <v>1139152.9997270037</v>
      </c>
      <c r="BL184" s="24">
        <f ca="1">'Trial 5'!BL10</f>
        <v>1138711.0536951576</v>
      </c>
      <c r="BM184" s="24">
        <f ca="1">'Trial 5'!BM10</f>
        <v>1138248.6094323189</v>
      </c>
      <c r="BN184" s="25">
        <f ca="1">SUM('Trial 5'!BB10:BM10)</f>
        <v>13689426.666428721</v>
      </c>
      <c r="BO184" s="24">
        <f ca="1">'Trial 5'!BO10</f>
        <v>1137836.6318597114</v>
      </c>
      <c r="BP184" s="24">
        <f ca="1">'Trial 5'!BP10</f>
        <v>1137347.7735077818</v>
      </c>
      <c r="BQ184" s="24">
        <f ca="1">'Trial 5'!BQ10</f>
        <v>1136934.6384595665</v>
      </c>
      <c r="BR184" s="24">
        <f ca="1">'Trial 5'!BR10</f>
        <v>1136425.6009590644</v>
      </c>
      <c r="BS184" s="24">
        <f ca="1">'Trial 5'!BS10</f>
        <v>1135965.9602093315</v>
      </c>
      <c r="BT184" s="24">
        <f ca="1">'Trial 5'!BT10</f>
        <v>1135372.0376164934</v>
      </c>
      <c r="BU184" s="24">
        <f ca="1">'Trial 5'!BU10</f>
        <v>1134848.396006868</v>
      </c>
      <c r="BV184" s="24">
        <f ca="1">'Trial 5'!BV10</f>
        <v>1134283.4085941974</v>
      </c>
      <c r="BW184" s="24">
        <f ca="1">'Trial 5'!BW10</f>
        <v>1133712.8895298743</v>
      </c>
      <c r="BX184" s="24">
        <f ca="1">'Trial 5'!BX10</f>
        <v>1133267.7283752472</v>
      </c>
      <c r="BY184" s="24">
        <f ca="1">'Trial 5'!BY10</f>
        <v>1132747.605189366</v>
      </c>
      <c r="BZ184" s="24">
        <f ca="1">'Trial 5'!BZ10</f>
        <v>1132284.9542330035</v>
      </c>
      <c r="CA184" s="25">
        <f ca="1">SUM('Trial 5'!BO10:BZ10)</f>
        <v>13621027.624540506</v>
      </c>
      <c r="CB184" s="24">
        <f ca="1">'Trial 5'!CB10</f>
        <v>1131798.681618324</v>
      </c>
      <c r="CC184" s="24">
        <f ca="1">'Trial 5'!CC10</f>
        <v>1131352.499120933</v>
      </c>
      <c r="CD184" s="24">
        <f ca="1">'Trial 5'!CD10</f>
        <v>1130895.8441350616</v>
      </c>
      <c r="CE184" s="24">
        <f ca="1">'Trial 5'!CE10</f>
        <v>1130417.3507492698</v>
      </c>
      <c r="CF184" s="24">
        <f ca="1">'Trial 5'!CF10</f>
        <v>1129903.6616859848</v>
      </c>
      <c r="CG184" s="24">
        <f ca="1">'Trial 5'!CG10</f>
        <v>1129401.48788265</v>
      </c>
      <c r="CH184" s="24">
        <f ca="1">'Trial 5'!CH10</f>
        <v>1128937.4008175689</v>
      </c>
      <c r="CI184" s="24">
        <f ca="1">'Trial 5'!CI10</f>
        <v>1128527.0398731011</v>
      </c>
      <c r="CJ184" s="24">
        <f ca="1">'Trial 5'!CJ10</f>
        <v>1128054.1010184688</v>
      </c>
      <c r="CK184" s="24">
        <f ca="1">'Trial 5'!CK10</f>
        <v>1127696.6429430549</v>
      </c>
      <c r="CL184" s="24">
        <f ca="1">'Trial 5'!CL10</f>
        <v>1127193.5713405141</v>
      </c>
      <c r="CM184" s="24">
        <f ca="1">'Trial 5'!CM10</f>
        <v>1126585.4757873451</v>
      </c>
      <c r="CN184" s="25">
        <f ca="1">SUM('Trial 5'!CB10:CM10)</f>
        <v>13550763.756972278</v>
      </c>
      <c r="CO184" s="24">
        <f ca="1">'Trial 5'!CO10</f>
        <v>1126175.9242661423</v>
      </c>
      <c r="CP184" s="24">
        <f ca="1">'Trial 5'!CP10</f>
        <v>1125693.751168414</v>
      </c>
      <c r="CQ184" s="24">
        <f ca="1">'Trial 5'!CQ10</f>
        <v>1125151.1226304423</v>
      </c>
      <c r="CR184" s="24">
        <f ca="1">'Trial 5'!CR10</f>
        <v>1124719.0620893489</v>
      </c>
      <c r="CS184" s="24">
        <f ca="1">'Trial 5'!CS10</f>
        <v>1124261.3284054417</v>
      </c>
      <c r="CT184" s="24">
        <f ca="1">'Trial 5'!CT10</f>
        <v>1123749.8966254527</v>
      </c>
      <c r="CU184" s="24">
        <f ca="1">'Trial 5'!CU10</f>
        <v>1123323.9359038665</v>
      </c>
      <c r="CV184" s="24">
        <f ca="1">'Trial 5'!CV10</f>
        <v>1122814.9591715136</v>
      </c>
      <c r="CW184" s="24">
        <f ca="1">'Trial 5'!CW10</f>
        <v>1122402.6191703379</v>
      </c>
      <c r="CX184" s="24">
        <f ca="1">'Trial 5'!CX10</f>
        <v>1122046.8002336128</v>
      </c>
      <c r="CY184" s="24">
        <f ca="1">'Trial 5'!CY10</f>
        <v>1121656.0366371351</v>
      </c>
      <c r="CZ184" s="24">
        <f ca="1">'Trial 5'!CZ10</f>
        <v>1121297.3744783713</v>
      </c>
      <c r="DA184" s="25">
        <f ca="1">SUM('Trial 5'!CO10:CZ10)</f>
        <v>13483292.81078008</v>
      </c>
      <c r="DB184" s="24">
        <f ca="1">'Trial 5'!DB10</f>
        <v>1120861.9541731521</v>
      </c>
      <c r="DC184" s="24">
        <f ca="1">'Trial 5'!DC10</f>
        <v>1120401.5373540465</v>
      </c>
      <c r="DD184" s="24">
        <f ca="1">'Trial 5'!DD10</f>
        <v>1119935.1269964681</v>
      </c>
      <c r="DE184" s="24">
        <f ca="1">'Trial 5'!DE10</f>
        <v>1119420.8982662403</v>
      </c>
      <c r="DF184" s="24">
        <f ca="1">'Trial 5'!DF10</f>
        <v>1118969.311368786</v>
      </c>
      <c r="DG184" s="24">
        <f ca="1">'Trial 5'!DG10</f>
        <v>1118522.2897431445</v>
      </c>
      <c r="DH184" s="24">
        <f ca="1">'Trial 5'!DH10</f>
        <v>1117916.7457726598</v>
      </c>
      <c r="DI184" s="24">
        <f ca="1">'Trial 5'!DI10</f>
        <v>1117464.7368244103</v>
      </c>
      <c r="DJ184" s="24">
        <f ca="1">'Trial 5'!DJ10</f>
        <v>1117058.4933131326</v>
      </c>
      <c r="DK184" s="24">
        <f ca="1">'Trial 5'!DK10</f>
        <v>1116657.8005920853</v>
      </c>
      <c r="DL184" s="24">
        <f ca="1">'Trial 5'!DL10</f>
        <v>1116243.1037685154</v>
      </c>
      <c r="DM184" s="24">
        <f ca="1">'Trial 5'!DM10</f>
        <v>1115844.2137923415</v>
      </c>
      <c r="DN184" s="25">
        <f ca="1">SUM('Trial 5'!DB10:DM10)</f>
        <v>13419296.211964982</v>
      </c>
      <c r="DO184" s="24">
        <f ca="1">'Trial 5'!DO10</f>
        <v>1115331.3576640226</v>
      </c>
      <c r="DP184" s="24">
        <f ca="1">'Trial 5'!DP10</f>
        <v>1114865.6024920959</v>
      </c>
      <c r="DQ184" s="24">
        <f ca="1">'Trial 5'!DQ10</f>
        <v>1114450.0610478271</v>
      </c>
      <c r="DR184" s="24">
        <f ca="1">'Trial 5'!DR10</f>
        <v>1113965.6764053279</v>
      </c>
      <c r="DS184" s="24">
        <f ca="1">'Trial 5'!DS10</f>
        <v>1113476.3505929403</v>
      </c>
      <c r="DT184" s="24">
        <f ca="1">'Trial 5'!DT10</f>
        <v>1112921.0286589323</v>
      </c>
      <c r="DU184" s="24">
        <f ca="1">'Trial 5'!DU10</f>
        <v>1112419.5345024469</v>
      </c>
      <c r="DV184" s="24">
        <f ca="1">'Trial 5'!DV10</f>
        <v>1111943.1158861264</v>
      </c>
      <c r="DW184" s="24">
        <f ca="1">'Trial 5'!DW10</f>
        <v>1111620.8995059424</v>
      </c>
      <c r="DX184" s="24">
        <f ca="1">'Trial 5'!DX10</f>
        <v>1111184.2074984799</v>
      </c>
      <c r="DY184" s="24">
        <f ca="1">'Trial 5'!DY10</f>
        <v>1110635.2162908693</v>
      </c>
      <c r="DZ184" s="24">
        <f ca="1">'Trial 5'!DZ10</f>
        <v>1110048.788153538</v>
      </c>
      <c r="EA184" s="25">
        <f ca="1">SUM('Trial 5'!DO10:DZ10)</f>
        <v>13352861.838698549</v>
      </c>
      <c r="EB184" s="24">
        <f ca="1">'Trial 5'!EB10</f>
        <v>1109531.9841155135</v>
      </c>
      <c r="EC184" s="24">
        <f ca="1">'Trial 5'!EC10</f>
        <v>1109061.1304878038</v>
      </c>
      <c r="ED184" s="24">
        <f ca="1">'Trial 5'!ED10</f>
        <v>1108556.5366011572</v>
      </c>
      <c r="EE184" s="24">
        <f ca="1">'Trial 5'!EE10</f>
        <v>1108109.0070555902</v>
      </c>
      <c r="EF184" s="24">
        <f ca="1">'Trial 5'!EF10</f>
        <v>1107752.6016835494</v>
      </c>
      <c r="EG184" s="24">
        <f ca="1">'Trial 5'!EG10</f>
        <v>1107307.1396793635</v>
      </c>
      <c r="EH184" s="24">
        <f ca="1">'Trial 5'!EH10</f>
        <v>1106839.1493710545</v>
      </c>
      <c r="EI184" s="24">
        <f ca="1">'Trial 5'!EI10</f>
        <v>1106255.6693927629</v>
      </c>
      <c r="EJ184" s="24">
        <f ca="1">'Trial 5'!EJ10</f>
        <v>1105817.2433329343</v>
      </c>
      <c r="EK184" s="24">
        <f ca="1">'Trial 5'!EK10</f>
        <v>1105410.9618402328</v>
      </c>
      <c r="EL184" s="24">
        <f ca="1">'Trial 5'!EL10</f>
        <v>1104991.2339694037</v>
      </c>
      <c r="EM184" s="24">
        <f ca="1">'Trial 5'!EM10</f>
        <v>1104596.0885509218</v>
      </c>
      <c r="EN184" s="25">
        <f ca="1">SUM('Trial 5'!EB10:EM10)</f>
        <v>13284228.746080285</v>
      </c>
    </row>
    <row r="185" spans="1:144" ht="12.75" customHeight="1" x14ac:dyDescent="0.2">
      <c r="A185" s="11" t="str">
        <f>Labels!B101</f>
        <v>Trial 06</v>
      </c>
      <c r="B185" s="24">
        <f>'Trial 6'!B10</f>
        <v>1166666.6666666667</v>
      </c>
      <c r="C185" s="24">
        <f ca="1">'Trial 6'!C10</f>
        <v>1166170.3979190446</v>
      </c>
      <c r="D185" s="24">
        <f ca="1">'Trial 6'!D10</f>
        <v>1165639.0536327402</v>
      </c>
      <c r="E185" s="24">
        <f ca="1">'Trial 6'!E10</f>
        <v>1165213.0489336243</v>
      </c>
      <c r="F185" s="24">
        <f ca="1">'Trial 6'!F10</f>
        <v>1164617.5696598687</v>
      </c>
      <c r="G185" s="24">
        <f ca="1">'Trial 6'!G10</f>
        <v>1164150.2623421643</v>
      </c>
      <c r="H185" s="24">
        <f ca="1">'Trial 6'!H10</f>
        <v>1163762.6878717511</v>
      </c>
      <c r="I185" s="24">
        <f ca="1">'Trial 6'!I10</f>
        <v>1163192.7051656656</v>
      </c>
      <c r="J185" s="24">
        <f ca="1">'Trial 6'!J10</f>
        <v>1162720.6844029436</v>
      </c>
      <c r="K185" s="24">
        <f ca="1">'Trial 6'!K10</f>
        <v>1162217.7137772236</v>
      </c>
      <c r="L185" s="24">
        <f ca="1">'Trial 6'!L10</f>
        <v>1161831.8015866287</v>
      </c>
      <c r="M185" s="24">
        <f ca="1">'Trial 6'!M10</f>
        <v>1161312.720620834</v>
      </c>
      <c r="N185" s="25">
        <f ca="1">SUM('Trial 6'!B10:M10)</f>
        <v>13967495.312579153</v>
      </c>
      <c r="O185" s="24">
        <f ca="1">'Trial 6'!O10</f>
        <v>1160788.5585178256</v>
      </c>
      <c r="P185" s="24">
        <f ca="1">'Trial 6'!P10</f>
        <v>1160321.9994192668</v>
      </c>
      <c r="Q185" s="24">
        <f ca="1">'Trial 6'!Q10</f>
        <v>1159796.8922390235</v>
      </c>
      <c r="R185" s="24">
        <f ca="1">'Trial 6'!R10</f>
        <v>1159332.4814238632</v>
      </c>
      <c r="S185" s="24">
        <f ca="1">'Trial 6'!S10</f>
        <v>1158939.7084803882</v>
      </c>
      <c r="T185" s="24">
        <f ca="1">'Trial 6'!T10</f>
        <v>1158419.9498050814</v>
      </c>
      <c r="U185" s="24">
        <f ca="1">'Trial 6'!U10</f>
        <v>1157967.9524231453</v>
      </c>
      <c r="V185" s="24">
        <f ca="1">'Trial 6'!V10</f>
        <v>1157401.3900732475</v>
      </c>
      <c r="W185" s="24">
        <f ca="1">'Trial 6'!W10</f>
        <v>1157009.170981697</v>
      </c>
      <c r="X185" s="24">
        <f ca="1">'Trial 6'!X10</f>
        <v>1156606.9369208657</v>
      </c>
      <c r="Y185" s="24">
        <f ca="1">'Trial 6'!Y10</f>
        <v>1156139.5141930836</v>
      </c>
      <c r="Z185" s="24">
        <f ca="1">'Trial 6'!Z10</f>
        <v>1155716.3649983692</v>
      </c>
      <c r="AA185" s="25">
        <f ca="1">SUM('Trial 6'!O10:Z10)</f>
        <v>13898440.919475857</v>
      </c>
      <c r="AB185" s="24">
        <f ca="1">'Trial 6'!AB10</f>
        <v>1155236.0041372662</v>
      </c>
      <c r="AC185" s="24">
        <f ca="1">'Trial 6'!AC10</f>
        <v>1154846.3718385173</v>
      </c>
      <c r="AD185" s="24">
        <f ca="1">'Trial 6'!AD10</f>
        <v>1154398.8637558902</v>
      </c>
      <c r="AE185" s="24">
        <f ca="1">'Trial 6'!AE10</f>
        <v>1153959.1023892481</v>
      </c>
      <c r="AF185" s="24">
        <f ca="1">'Trial 6'!AF10</f>
        <v>1153348.1654059752</v>
      </c>
      <c r="AG185" s="24">
        <f ca="1">'Trial 6'!AG10</f>
        <v>1152952.0836147666</v>
      </c>
      <c r="AH185" s="24">
        <f ca="1">'Trial 6'!AH10</f>
        <v>1152532.6798646024</v>
      </c>
      <c r="AI185" s="24">
        <f ca="1">'Trial 6'!AI10</f>
        <v>1152172.0050844192</v>
      </c>
      <c r="AJ185" s="24">
        <f ca="1">'Trial 6'!AJ10</f>
        <v>1151766.7741178654</v>
      </c>
      <c r="AK185" s="24">
        <f ca="1">'Trial 6'!AK10</f>
        <v>1151297.2511770818</v>
      </c>
      <c r="AL185" s="24">
        <f ca="1">'Trial 6'!AL10</f>
        <v>1150858.4500434401</v>
      </c>
      <c r="AM185" s="24">
        <f ca="1">'Trial 6'!AM10</f>
        <v>1150380.9495691224</v>
      </c>
      <c r="AN185" s="25">
        <f ca="1">SUM('Trial 6'!AB10:AM10)</f>
        <v>13833748.700998195</v>
      </c>
      <c r="AO185" s="24">
        <f ca="1">'Trial 6'!AO10</f>
        <v>1149895.9084143471</v>
      </c>
      <c r="AP185" s="24">
        <f ca="1">'Trial 6'!AP10</f>
        <v>1149338.1768073109</v>
      </c>
      <c r="AQ185" s="24">
        <f ca="1">'Trial 6'!AQ10</f>
        <v>1148859.0731156603</v>
      </c>
      <c r="AR185" s="24">
        <f ca="1">'Trial 6'!AR10</f>
        <v>1148501.2928902619</v>
      </c>
      <c r="AS185" s="24">
        <f ca="1">'Trial 6'!AS10</f>
        <v>1147943.6705925397</v>
      </c>
      <c r="AT185" s="24">
        <f ca="1">'Trial 6'!AT10</f>
        <v>1147486.1501625364</v>
      </c>
      <c r="AU185" s="24">
        <f ca="1">'Trial 6'!AU10</f>
        <v>1146997.3225215275</v>
      </c>
      <c r="AV185" s="24">
        <f ca="1">'Trial 6'!AV10</f>
        <v>1146398.7746649545</v>
      </c>
      <c r="AW185" s="24">
        <f ca="1">'Trial 6'!AW10</f>
        <v>1145928.1466083911</v>
      </c>
      <c r="AX185" s="24">
        <f ca="1">'Trial 6'!AX10</f>
        <v>1145451.2570013392</v>
      </c>
      <c r="AY185" s="24">
        <f ca="1">'Trial 6'!AY10</f>
        <v>1145025.8506094881</v>
      </c>
      <c r="AZ185" s="24">
        <f ca="1">'Trial 6'!AZ10</f>
        <v>1144510.6513231758</v>
      </c>
      <c r="BA185" s="25">
        <f ca="1">SUM('Trial 6'!AO10:AZ10)</f>
        <v>13766336.274711533</v>
      </c>
      <c r="BB185" s="24">
        <f ca="1">'Trial 6'!BB10</f>
        <v>1144088.8016090097</v>
      </c>
      <c r="BC185" s="24">
        <f ca="1">'Trial 6'!BC10</f>
        <v>1143490.4967097549</v>
      </c>
      <c r="BD185" s="24">
        <f ca="1">'Trial 6'!BD10</f>
        <v>1143042.1252732375</v>
      </c>
      <c r="BE185" s="24">
        <f ca="1">'Trial 6'!BE10</f>
        <v>1142602.2618031949</v>
      </c>
      <c r="BF185" s="24">
        <f ca="1">'Trial 6'!BF10</f>
        <v>1142259.7067900547</v>
      </c>
      <c r="BG185" s="24">
        <f ca="1">'Trial 6'!BG10</f>
        <v>1141799.7356564074</v>
      </c>
      <c r="BH185" s="24">
        <f ca="1">'Trial 6'!BH10</f>
        <v>1141351.8016328057</v>
      </c>
      <c r="BI185" s="24">
        <f ca="1">'Trial 6'!BI10</f>
        <v>1140730.8705649571</v>
      </c>
      <c r="BJ185" s="24">
        <f ca="1">'Trial 6'!BJ10</f>
        <v>1140201.2163314966</v>
      </c>
      <c r="BK185" s="24">
        <f ca="1">'Trial 6'!BK10</f>
        <v>1139823.4876918516</v>
      </c>
      <c r="BL185" s="24">
        <f ca="1">'Trial 6'!BL10</f>
        <v>1139353.392445297</v>
      </c>
      <c r="BM185" s="24">
        <f ca="1">'Trial 6'!BM10</f>
        <v>1138884.2972994922</v>
      </c>
      <c r="BN185" s="25">
        <f ca="1">SUM('Trial 6'!BB10:BM10)</f>
        <v>13697628.193807561</v>
      </c>
      <c r="BO185" s="24">
        <f ca="1">'Trial 6'!BO10</f>
        <v>1138383.5746400591</v>
      </c>
      <c r="BP185" s="24">
        <f ca="1">'Trial 6'!BP10</f>
        <v>1138022.2336122193</v>
      </c>
      <c r="BQ185" s="24">
        <f ca="1">'Trial 6'!BQ10</f>
        <v>1137531.4563878116</v>
      </c>
      <c r="BR185" s="24">
        <f ca="1">'Trial 6'!BR10</f>
        <v>1137016.3759887165</v>
      </c>
      <c r="BS185" s="24">
        <f ca="1">'Trial 6'!BS10</f>
        <v>1136633.7107222294</v>
      </c>
      <c r="BT185" s="24">
        <f ca="1">'Trial 6'!BT10</f>
        <v>1136244.1361687949</v>
      </c>
      <c r="BU185" s="24">
        <f ca="1">'Trial 6'!BU10</f>
        <v>1135797.6412062282</v>
      </c>
      <c r="BV185" s="24">
        <f ca="1">'Trial 6'!BV10</f>
        <v>1135237.194896024</v>
      </c>
      <c r="BW185" s="24">
        <f ca="1">'Trial 6'!BW10</f>
        <v>1134712.8037779997</v>
      </c>
      <c r="BX185" s="24">
        <f ca="1">'Trial 6'!BX10</f>
        <v>1134137.1226779148</v>
      </c>
      <c r="BY185" s="24">
        <f ca="1">'Trial 6'!BY10</f>
        <v>1133528.8676299944</v>
      </c>
      <c r="BZ185" s="24">
        <f ca="1">'Trial 6'!BZ10</f>
        <v>1132979.3698793591</v>
      </c>
      <c r="CA185" s="25">
        <f ca="1">SUM('Trial 6'!BO10:BZ10)</f>
        <v>13630224.487587351</v>
      </c>
      <c r="CB185" s="24">
        <f ca="1">'Trial 6'!CB10</f>
        <v>1132599.6152230233</v>
      </c>
      <c r="CC185" s="24">
        <f ca="1">'Trial 6'!CC10</f>
        <v>1132174.6439126518</v>
      </c>
      <c r="CD185" s="24">
        <f ca="1">'Trial 6'!CD10</f>
        <v>1131823.0092588374</v>
      </c>
      <c r="CE185" s="24">
        <f ca="1">'Trial 6'!CE10</f>
        <v>1131376.6804968817</v>
      </c>
      <c r="CF185" s="24">
        <f ca="1">'Trial 6'!CF10</f>
        <v>1130890.4507797477</v>
      </c>
      <c r="CG185" s="24">
        <f ca="1">'Trial 6'!CG10</f>
        <v>1130434.8100901209</v>
      </c>
      <c r="CH185" s="24">
        <f ca="1">'Trial 6'!CH10</f>
        <v>1129856.9826463852</v>
      </c>
      <c r="CI185" s="24">
        <f ca="1">'Trial 6'!CI10</f>
        <v>1129328.360331645</v>
      </c>
      <c r="CJ185" s="24">
        <f ca="1">'Trial 6'!CJ10</f>
        <v>1128906.997544837</v>
      </c>
      <c r="CK185" s="24">
        <f ca="1">'Trial 6'!CK10</f>
        <v>1128409.0594262371</v>
      </c>
      <c r="CL185" s="24">
        <f ca="1">'Trial 6'!CL10</f>
        <v>1127889.1309745589</v>
      </c>
      <c r="CM185" s="24">
        <f ca="1">'Trial 6'!CM10</f>
        <v>1127344.3773620815</v>
      </c>
      <c r="CN185" s="25">
        <f ca="1">SUM('Trial 6'!CB10:CM10)</f>
        <v>13561034.118047006</v>
      </c>
      <c r="CO185" s="24">
        <f ca="1">'Trial 6'!CO10</f>
        <v>1126854.3737107511</v>
      </c>
      <c r="CP185" s="24">
        <f ca="1">'Trial 6'!CP10</f>
        <v>1126395.236952621</v>
      </c>
      <c r="CQ185" s="24">
        <f ca="1">'Trial 6'!CQ10</f>
        <v>1125788.4052998228</v>
      </c>
      <c r="CR185" s="24">
        <f ca="1">'Trial 6'!CR10</f>
        <v>1125279.6258796211</v>
      </c>
      <c r="CS185" s="24">
        <f ca="1">'Trial 6'!CS10</f>
        <v>1124750.276444484</v>
      </c>
      <c r="CT185" s="24">
        <f ca="1">'Trial 6'!CT10</f>
        <v>1124293.3665221878</v>
      </c>
      <c r="CU185" s="24">
        <f ca="1">'Trial 6'!CU10</f>
        <v>1123802.6973956272</v>
      </c>
      <c r="CV185" s="24">
        <f ca="1">'Trial 6'!CV10</f>
        <v>1123266.3085230438</v>
      </c>
      <c r="CW185" s="24">
        <f ca="1">'Trial 6'!CW10</f>
        <v>1122775.5470281721</v>
      </c>
      <c r="CX185" s="24">
        <f ca="1">'Trial 6'!CX10</f>
        <v>1122160.4078580311</v>
      </c>
      <c r="CY185" s="24">
        <f ca="1">'Trial 6'!CY10</f>
        <v>1121739.8772392212</v>
      </c>
      <c r="CZ185" s="24">
        <f ca="1">'Trial 6'!CZ10</f>
        <v>1121345.350568901</v>
      </c>
      <c r="DA185" s="25">
        <f ca="1">SUM('Trial 6'!CO10:CZ10)</f>
        <v>13488451.473422484</v>
      </c>
      <c r="DB185" s="24">
        <f ca="1">'Trial 6'!DB10</f>
        <v>1121015.5004820575</v>
      </c>
      <c r="DC185" s="24">
        <f ca="1">'Trial 6'!DC10</f>
        <v>1120508.1327393805</v>
      </c>
      <c r="DD185" s="24">
        <f ca="1">'Trial 6'!DD10</f>
        <v>1120009.4938607223</v>
      </c>
      <c r="DE185" s="24">
        <f ca="1">'Trial 6'!DE10</f>
        <v>1119453.4916176512</v>
      </c>
      <c r="DF185" s="24">
        <f ca="1">'Trial 6'!DF10</f>
        <v>1119017.0912234527</v>
      </c>
      <c r="DG185" s="24">
        <f ca="1">'Trial 6'!DG10</f>
        <v>1118573.4810093709</v>
      </c>
      <c r="DH185" s="24">
        <f ca="1">'Trial 6'!DH10</f>
        <v>1118196.3583323832</v>
      </c>
      <c r="DI185" s="24">
        <f ca="1">'Trial 6'!DI10</f>
        <v>1117793.5230773631</v>
      </c>
      <c r="DJ185" s="24">
        <f ca="1">'Trial 6'!DJ10</f>
        <v>1117321.3460134501</v>
      </c>
      <c r="DK185" s="24">
        <f ca="1">'Trial 6'!DK10</f>
        <v>1116855.4665479707</v>
      </c>
      <c r="DL185" s="24">
        <f ca="1">'Trial 6'!DL10</f>
        <v>1116349.3425392036</v>
      </c>
      <c r="DM185" s="24">
        <f ca="1">'Trial 6'!DM10</f>
        <v>1115963.1710530769</v>
      </c>
      <c r="DN185" s="25">
        <f ca="1">SUM('Trial 6'!DB10:DM10)</f>
        <v>13421056.39849608</v>
      </c>
      <c r="DO185" s="24">
        <f ca="1">'Trial 6'!DO10</f>
        <v>1115598.287985475</v>
      </c>
      <c r="DP185" s="24">
        <f ca="1">'Trial 6'!DP10</f>
        <v>1115136.9783413257</v>
      </c>
      <c r="DQ185" s="24">
        <f ca="1">'Trial 6'!DQ10</f>
        <v>1114616.0978460487</v>
      </c>
      <c r="DR185" s="24">
        <f ca="1">'Trial 6'!DR10</f>
        <v>1114197.0675641175</v>
      </c>
      <c r="DS185" s="24">
        <f ca="1">'Trial 6'!DS10</f>
        <v>1113768.6124623048</v>
      </c>
      <c r="DT185" s="24">
        <f ca="1">'Trial 6'!DT10</f>
        <v>1113179.6556335895</v>
      </c>
      <c r="DU185" s="24">
        <f ca="1">'Trial 6'!DU10</f>
        <v>1112779.6339129424</v>
      </c>
      <c r="DV185" s="24">
        <f ca="1">'Trial 6'!DV10</f>
        <v>1112312.6096385347</v>
      </c>
      <c r="DW185" s="24">
        <f ca="1">'Trial 6'!DW10</f>
        <v>1111808.5337189992</v>
      </c>
      <c r="DX185" s="24">
        <f ca="1">'Trial 6'!DX10</f>
        <v>1111388.0934001033</v>
      </c>
      <c r="DY185" s="24">
        <f ca="1">'Trial 6'!DY10</f>
        <v>1110904.3176876311</v>
      </c>
      <c r="DZ185" s="24">
        <f ca="1">'Trial 6'!DZ10</f>
        <v>1110443.7466219866</v>
      </c>
      <c r="EA185" s="25">
        <f ca="1">SUM('Trial 6'!DO10:DZ10)</f>
        <v>13356133.634813059</v>
      </c>
      <c r="EB185" s="24">
        <f ca="1">'Trial 6'!EB10</f>
        <v>1109943.9925864763</v>
      </c>
      <c r="EC185" s="24">
        <f ca="1">'Trial 6'!EC10</f>
        <v>1109483.6900646319</v>
      </c>
      <c r="ED185" s="24">
        <f ca="1">'Trial 6'!ED10</f>
        <v>1109048.0473975898</v>
      </c>
      <c r="EE185" s="24">
        <f ca="1">'Trial 6'!EE10</f>
        <v>1108514.7648420245</v>
      </c>
      <c r="EF185" s="24">
        <f ca="1">'Trial 6'!EF10</f>
        <v>1108042.5675807334</v>
      </c>
      <c r="EG185" s="24">
        <f ca="1">'Trial 6'!EG10</f>
        <v>1107578.3956905778</v>
      </c>
      <c r="EH185" s="24">
        <f ca="1">'Trial 6'!EH10</f>
        <v>1107124.1715276681</v>
      </c>
      <c r="EI185" s="24">
        <f ca="1">'Trial 6'!EI10</f>
        <v>1106650.1638085477</v>
      </c>
      <c r="EJ185" s="24">
        <f ca="1">'Trial 6'!EJ10</f>
        <v>1106077.8250782618</v>
      </c>
      <c r="EK185" s="24">
        <f ca="1">'Trial 6'!EK10</f>
        <v>1105673.8328266053</v>
      </c>
      <c r="EL185" s="24">
        <f ca="1">'Trial 6'!EL10</f>
        <v>1105266.6899086044</v>
      </c>
      <c r="EM185" s="24">
        <f ca="1">'Trial 6'!EM10</f>
        <v>1104844.9419104578</v>
      </c>
      <c r="EN185" s="25">
        <f ca="1">SUM('Trial 6'!EB10:EM10)</f>
        <v>13288249.083222181</v>
      </c>
    </row>
    <row r="186" spans="1:144" ht="12.75" customHeight="1" x14ac:dyDescent="0.2">
      <c r="A186" s="11" t="str">
        <f>Labels!B102</f>
        <v>Trial 07</v>
      </c>
      <c r="B186" s="24">
        <f>'Trial 7'!B10</f>
        <v>1166666.6666666667</v>
      </c>
      <c r="C186" s="24">
        <f ca="1">'Trial 7'!C10</f>
        <v>1166135.8008194342</v>
      </c>
      <c r="D186" s="24">
        <f ca="1">'Trial 7'!D10</f>
        <v>1165669.8566436493</v>
      </c>
      <c r="E186" s="24">
        <f ca="1">'Trial 7'!E10</f>
        <v>1165279.3202932263</v>
      </c>
      <c r="F186" s="24">
        <f ca="1">'Trial 7'!F10</f>
        <v>1164697.6398087738</v>
      </c>
      <c r="G186" s="24">
        <f ca="1">'Trial 7'!G10</f>
        <v>1164090.3762402511</v>
      </c>
      <c r="H186" s="24">
        <f ca="1">'Trial 7'!H10</f>
        <v>1163626.4040926925</v>
      </c>
      <c r="I186" s="24">
        <f ca="1">'Trial 7'!I10</f>
        <v>1163038.6886035036</v>
      </c>
      <c r="J186" s="24">
        <f ca="1">'Trial 7'!J10</f>
        <v>1162508.651010406</v>
      </c>
      <c r="K186" s="24">
        <f ca="1">'Trial 7'!K10</f>
        <v>1162017.280760841</v>
      </c>
      <c r="L186" s="24">
        <f ca="1">'Trial 7'!L10</f>
        <v>1161467.7540906214</v>
      </c>
      <c r="M186" s="24">
        <f ca="1">'Trial 7'!M10</f>
        <v>1160887.1543878666</v>
      </c>
      <c r="N186" s="25">
        <f ca="1">SUM('Trial 7'!B10:M10)</f>
        <v>13966085.593417935</v>
      </c>
      <c r="O186" s="24">
        <f ca="1">'Trial 7'!O10</f>
        <v>1160344.8078991997</v>
      </c>
      <c r="P186" s="24">
        <f ca="1">'Trial 7'!P10</f>
        <v>1159869.252783742</v>
      </c>
      <c r="Q186" s="24">
        <f ca="1">'Trial 7'!Q10</f>
        <v>1159445.8367049834</v>
      </c>
      <c r="R186" s="24">
        <f ca="1">'Trial 7'!R10</f>
        <v>1158973.6322475953</v>
      </c>
      <c r="S186" s="24">
        <f ca="1">'Trial 7'!S10</f>
        <v>1158361.7938510263</v>
      </c>
      <c r="T186" s="24">
        <f ca="1">'Trial 7'!T10</f>
        <v>1157843.294437679</v>
      </c>
      <c r="U186" s="24">
        <f ca="1">'Trial 7'!U10</f>
        <v>1157350.0724685283</v>
      </c>
      <c r="V186" s="24">
        <f ca="1">'Trial 7'!V10</f>
        <v>1156864.0853229524</v>
      </c>
      <c r="W186" s="24">
        <f ca="1">'Trial 7'!W10</f>
        <v>1156276.5649404891</v>
      </c>
      <c r="X186" s="24">
        <f ca="1">'Trial 7'!X10</f>
        <v>1155767.9172206151</v>
      </c>
      <c r="Y186" s="24">
        <f ca="1">'Trial 7'!Y10</f>
        <v>1155273.4513211027</v>
      </c>
      <c r="Z186" s="24">
        <f ca="1">'Trial 7'!Z10</f>
        <v>1154854.4343511858</v>
      </c>
      <c r="AA186" s="25">
        <f ca="1">SUM('Trial 7'!O10:Z10)</f>
        <v>13891225.1435491</v>
      </c>
      <c r="AB186" s="24">
        <f ca="1">'Trial 7'!AB10</f>
        <v>1154380.7181025047</v>
      </c>
      <c r="AC186" s="24">
        <f ca="1">'Trial 7'!AC10</f>
        <v>1153913.0124889554</v>
      </c>
      <c r="AD186" s="24">
        <f ca="1">'Trial 7'!AD10</f>
        <v>1153392.1674013028</v>
      </c>
      <c r="AE186" s="24">
        <f ca="1">'Trial 7'!AE10</f>
        <v>1152992.1010526058</v>
      </c>
      <c r="AF186" s="24">
        <f ca="1">'Trial 7'!AF10</f>
        <v>1152389.5591686927</v>
      </c>
      <c r="AG186" s="24">
        <f ca="1">'Trial 7'!AG10</f>
        <v>1152050.9799783721</v>
      </c>
      <c r="AH186" s="24">
        <f ca="1">'Trial 7'!AH10</f>
        <v>1151538.9937565397</v>
      </c>
      <c r="AI186" s="24">
        <f ca="1">'Trial 7'!AI10</f>
        <v>1151108.4231382075</v>
      </c>
      <c r="AJ186" s="24">
        <f ca="1">'Trial 7'!AJ10</f>
        <v>1150538.3373483983</v>
      </c>
      <c r="AK186" s="24">
        <f ca="1">'Trial 7'!AK10</f>
        <v>1150079.2668365354</v>
      </c>
      <c r="AL186" s="24">
        <f ca="1">'Trial 7'!AL10</f>
        <v>1149515.9588701932</v>
      </c>
      <c r="AM186" s="24">
        <f ca="1">'Trial 7'!AM10</f>
        <v>1149005.7083339067</v>
      </c>
      <c r="AN186" s="25">
        <f ca="1">SUM('Trial 7'!AB10:AM10)</f>
        <v>13820905.226476211</v>
      </c>
      <c r="AO186" s="24">
        <f ca="1">'Trial 7'!AO10</f>
        <v>1148671.1431680187</v>
      </c>
      <c r="AP186" s="24">
        <f ca="1">'Trial 7'!AP10</f>
        <v>1148248.1335721621</v>
      </c>
      <c r="AQ186" s="24">
        <f ca="1">'Trial 7'!AQ10</f>
        <v>1147722.8454626116</v>
      </c>
      <c r="AR186" s="24">
        <f ca="1">'Trial 7'!AR10</f>
        <v>1147171.8757258265</v>
      </c>
      <c r="AS186" s="24">
        <f ca="1">'Trial 7'!AS10</f>
        <v>1146643.5452840901</v>
      </c>
      <c r="AT186" s="24">
        <f ca="1">'Trial 7'!AT10</f>
        <v>1146051.4624596129</v>
      </c>
      <c r="AU186" s="24">
        <f ca="1">'Trial 7'!AU10</f>
        <v>1145535.4813765273</v>
      </c>
      <c r="AV186" s="24">
        <f ca="1">'Trial 7'!AV10</f>
        <v>1145149.5740617656</v>
      </c>
      <c r="AW186" s="24">
        <f ca="1">'Trial 7'!AW10</f>
        <v>1144700.7642743974</v>
      </c>
      <c r="AX186" s="24">
        <f ca="1">'Trial 7'!AX10</f>
        <v>1144231.0436139712</v>
      </c>
      <c r="AY186" s="24">
        <f ca="1">'Trial 7'!AY10</f>
        <v>1143824.2354808419</v>
      </c>
      <c r="AZ186" s="24">
        <f ca="1">'Trial 7'!AZ10</f>
        <v>1143319.6039840742</v>
      </c>
      <c r="BA186" s="25">
        <f ca="1">SUM('Trial 7'!AO10:AZ10)</f>
        <v>13751269.708463898</v>
      </c>
      <c r="BB186" s="24">
        <f ca="1">'Trial 7'!BB10</f>
        <v>1142880.2034994061</v>
      </c>
      <c r="BC186" s="24">
        <f ca="1">'Trial 7'!BC10</f>
        <v>1142399.5289764123</v>
      </c>
      <c r="BD186" s="24">
        <f ca="1">'Trial 7'!BD10</f>
        <v>1142028.1631416068</v>
      </c>
      <c r="BE186" s="24">
        <f ca="1">'Trial 7'!BE10</f>
        <v>1141631.0265776212</v>
      </c>
      <c r="BF186" s="24">
        <f ca="1">'Trial 7'!BF10</f>
        <v>1141087.6672077426</v>
      </c>
      <c r="BG186" s="24">
        <f ca="1">'Trial 7'!BG10</f>
        <v>1140612.6364459428</v>
      </c>
      <c r="BH186" s="24">
        <f ca="1">'Trial 7'!BH10</f>
        <v>1140153.8376525668</v>
      </c>
      <c r="BI186" s="24">
        <f ca="1">'Trial 7'!BI10</f>
        <v>1139723.3791187261</v>
      </c>
      <c r="BJ186" s="24">
        <f ca="1">'Trial 7'!BJ10</f>
        <v>1139316.2013357771</v>
      </c>
      <c r="BK186" s="24">
        <f ca="1">'Trial 7'!BK10</f>
        <v>1138857.1656679728</v>
      </c>
      <c r="BL186" s="24">
        <f ca="1">'Trial 7'!BL10</f>
        <v>1138518.3581885607</v>
      </c>
      <c r="BM186" s="24">
        <f ca="1">'Trial 7'!BM10</f>
        <v>1138076.5633432225</v>
      </c>
      <c r="BN186" s="25">
        <f ca="1">SUM('Trial 7'!BB10:BM10)</f>
        <v>13685284.731155559</v>
      </c>
      <c r="BO186" s="24">
        <f ca="1">'Trial 7'!BO10</f>
        <v>1137609.6010896992</v>
      </c>
      <c r="BP186" s="24">
        <f ca="1">'Trial 7'!BP10</f>
        <v>1137177.2516916525</v>
      </c>
      <c r="BQ186" s="24">
        <f ca="1">'Trial 7'!BQ10</f>
        <v>1136755.7477566709</v>
      </c>
      <c r="BR186" s="24">
        <f ca="1">'Trial 7'!BR10</f>
        <v>1136140.699391399</v>
      </c>
      <c r="BS186" s="24">
        <f ca="1">'Trial 7'!BS10</f>
        <v>1135699.9818361988</v>
      </c>
      <c r="BT186" s="24">
        <f ca="1">'Trial 7'!BT10</f>
        <v>1135134.9385583622</v>
      </c>
      <c r="BU186" s="24">
        <f ca="1">'Trial 7'!BU10</f>
        <v>1134727.6015765956</v>
      </c>
      <c r="BV186" s="24">
        <f ca="1">'Trial 7'!BV10</f>
        <v>1134230.6713318506</v>
      </c>
      <c r="BW186" s="24">
        <f ca="1">'Trial 7'!BW10</f>
        <v>1133743.5686686924</v>
      </c>
      <c r="BX186" s="24">
        <f ca="1">'Trial 7'!BX10</f>
        <v>1133283.3282453136</v>
      </c>
      <c r="BY186" s="24">
        <f ca="1">'Trial 7'!BY10</f>
        <v>1132843.9759272935</v>
      </c>
      <c r="BZ186" s="24">
        <f ca="1">'Trial 7'!BZ10</f>
        <v>1132366.7847563715</v>
      </c>
      <c r="CA186" s="25">
        <f ca="1">SUM('Trial 7'!BO10:BZ10)</f>
        <v>13619714.150830101</v>
      </c>
      <c r="CB186" s="24">
        <f ca="1">'Trial 7'!CB10</f>
        <v>1131838.3084840302</v>
      </c>
      <c r="CC186" s="24">
        <f ca="1">'Trial 7'!CC10</f>
        <v>1131396.8266284226</v>
      </c>
      <c r="CD186" s="24">
        <f ca="1">'Trial 7'!CD10</f>
        <v>1131016.3622702919</v>
      </c>
      <c r="CE186" s="24">
        <f ca="1">'Trial 7'!CE10</f>
        <v>1130531.867309348</v>
      </c>
      <c r="CF186" s="24">
        <f ca="1">'Trial 7'!CF10</f>
        <v>1130096.9146503166</v>
      </c>
      <c r="CG186" s="24">
        <f ca="1">'Trial 7'!CG10</f>
        <v>1129741.9203209006</v>
      </c>
      <c r="CH186" s="24">
        <f ca="1">'Trial 7'!CH10</f>
        <v>1129341.3200801066</v>
      </c>
      <c r="CI186" s="24">
        <f ca="1">'Trial 7'!CI10</f>
        <v>1128957.854412623</v>
      </c>
      <c r="CJ186" s="24">
        <f ca="1">'Trial 7'!CJ10</f>
        <v>1128551.3721821485</v>
      </c>
      <c r="CK186" s="24">
        <f ca="1">'Trial 7'!CK10</f>
        <v>1128039.8128872707</v>
      </c>
      <c r="CL186" s="24">
        <f ca="1">'Trial 7'!CL10</f>
        <v>1127604.8945670931</v>
      </c>
      <c r="CM186" s="24">
        <f ca="1">'Trial 7'!CM10</f>
        <v>1127025.5596472104</v>
      </c>
      <c r="CN186" s="25">
        <f ca="1">SUM('Trial 7'!CB10:CM10)</f>
        <v>13554143.013439761</v>
      </c>
      <c r="CO186" s="24">
        <f ca="1">'Trial 7'!CO10</f>
        <v>1126568.865239711</v>
      </c>
      <c r="CP186" s="24">
        <f ca="1">'Trial 7'!CP10</f>
        <v>1126129.4682950345</v>
      </c>
      <c r="CQ186" s="24">
        <f ca="1">'Trial 7'!CQ10</f>
        <v>1125671.1210226263</v>
      </c>
      <c r="CR186" s="24">
        <f ca="1">'Trial 7'!CR10</f>
        <v>1125198.7744724902</v>
      </c>
      <c r="CS186" s="24">
        <f ca="1">'Trial 7'!CS10</f>
        <v>1124719.1052948073</v>
      </c>
      <c r="CT186" s="24">
        <f ca="1">'Trial 7'!CT10</f>
        <v>1124164.1680739995</v>
      </c>
      <c r="CU186" s="24">
        <f ca="1">'Trial 7'!CU10</f>
        <v>1123780.3580210158</v>
      </c>
      <c r="CV186" s="24">
        <f ca="1">'Trial 7'!CV10</f>
        <v>1123369.306591229</v>
      </c>
      <c r="CW186" s="24">
        <f ca="1">'Trial 7'!CW10</f>
        <v>1122897.2664067198</v>
      </c>
      <c r="CX186" s="24">
        <f ca="1">'Trial 7'!CX10</f>
        <v>1122361.8162825846</v>
      </c>
      <c r="CY186" s="24">
        <f ca="1">'Trial 7'!CY10</f>
        <v>1121830.9977860891</v>
      </c>
      <c r="CZ186" s="24">
        <f ca="1">'Trial 7'!CZ10</f>
        <v>1121435.0046604087</v>
      </c>
      <c r="DA186" s="25">
        <f ca="1">SUM('Trial 7'!CO10:CZ10)</f>
        <v>13488126.252146719</v>
      </c>
      <c r="DB186" s="24">
        <f ca="1">'Trial 7'!DB10</f>
        <v>1121029.3861685761</v>
      </c>
      <c r="DC186" s="24">
        <f ca="1">'Trial 7'!DC10</f>
        <v>1120555.8027429413</v>
      </c>
      <c r="DD186" s="24">
        <f ca="1">'Trial 7'!DD10</f>
        <v>1120175.0349704335</v>
      </c>
      <c r="DE186" s="24">
        <f ca="1">'Trial 7'!DE10</f>
        <v>1119585.3869538715</v>
      </c>
      <c r="DF186" s="24">
        <f ca="1">'Trial 7'!DF10</f>
        <v>1119127.7363528826</v>
      </c>
      <c r="DG186" s="24">
        <f ca="1">'Trial 7'!DG10</f>
        <v>1118649.2884328675</v>
      </c>
      <c r="DH186" s="24">
        <f ca="1">'Trial 7'!DH10</f>
        <v>1118132.4858561456</v>
      </c>
      <c r="DI186" s="24">
        <f ca="1">'Trial 7'!DI10</f>
        <v>1117557.4899224667</v>
      </c>
      <c r="DJ186" s="24">
        <f ca="1">'Trial 7'!DJ10</f>
        <v>1116995.6916229681</v>
      </c>
      <c r="DK186" s="24">
        <f ca="1">'Trial 7'!DK10</f>
        <v>1116488.7003829505</v>
      </c>
      <c r="DL186" s="24">
        <f ca="1">'Trial 7'!DL10</f>
        <v>1116037.1422058197</v>
      </c>
      <c r="DM186" s="24">
        <f ca="1">'Trial 7'!DM10</f>
        <v>1115644.9533640933</v>
      </c>
      <c r="DN186" s="25">
        <f ca="1">SUM('Trial 7'!DB10:DM10)</f>
        <v>13419979.098976014</v>
      </c>
      <c r="DO186" s="24">
        <f ca="1">'Trial 7'!DO10</f>
        <v>1115142.2658202064</v>
      </c>
      <c r="DP186" s="24">
        <f ca="1">'Trial 7'!DP10</f>
        <v>1114677.1299008154</v>
      </c>
      <c r="DQ186" s="24">
        <f ca="1">'Trial 7'!DQ10</f>
        <v>1114236.5724548649</v>
      </c>
      <c r="DR186" s="24">
        <f ca="1">'Trial 7'!DR10</f>
        <v>1113752.2140161872</v>
      </c>
      <c r="DS186" s="24">
        <f ca="1">'Trial 7'!DS10</f>
        <v>1113190.0026521229</v>
      </c>
      <c r="DT186" s="24">
        <f ca="1">'Trial 7'!DT10</f>
        <v>1112617.6536935547</v>
      </c>
      <c r="DU186" s="24">
        <f ca="1">'Trial 7'!DU10</f>
        <v>1112140.7193163522</v>
      </c>
      <c r="DV186" s="24">
        <f ca="1">'Trial 7'!DV10</f>
        <v>1111703.4700327632</v>
      </c>
      <c r="DW186" s="24">
        <f ca="1">'Trial 7'!DW10</f>
        <v>1111258.7288437879</v>
      </c>
      <c r="DX186" s="24">
        <f ca="1">'Trial 7'!DX10</f>
        <v>1110706.0983128131</v>
      </c>
      <c r="DY186" s="24">
        <f ca="1">'Trial 7'!DY10</f>
        <v>1110239.0201094521</v>
      </c>
      <c r="DZ186" s="24">
        <f ca="1">'Trial 7'!DZ10</f>
        <v>1109862.1691785327</v>
      </c>
      <c r="EA186" s="25">
        <f ca="1">SUM('Trial 7'!DO10:DZ10)</f>
        <v>13349526.044331454</v>
      </c>
      <c r="EB186" s="24">
        <f ca="1">'Trial 7'!EB10</f>
        <v>1109473.2419985246</v>
      </c>
      <c r="EC186" s="24">
        <f ca="1">'Trial 7'!EC10</f>
        <v>1108943.2900646629</v>
      </c>
      <c r="ED186" s="24">
        <f ca="1">'Trial 7'!ED10</f>
        <v>1108502.4144711893</v>
      </c>
      <c r="EE186" s="24">
        <f ca="1">'Trial 7'!EE10</f>
        <v>1107980.2187966907</v>
      </c>
      <c r="EF186" s="24">
        <f ca="1">'Trial 7'!EF10</f>
        <v>1107369.7285343064</v>
      </c>
      <c r="EG186" s="24">
        <f ca="1">'Trial 7'!EG10</f>
        <v>1106753.4350449443</v>
      </c>
      <c r="EH186" s="24">
        <f ca="1">'Trial 7'!EH10</f>
        <v>1106244.432792627</v>
      </c>
      <c r="EI186" s="24">
        <f ca="1">'Trial 7'!EI10</f>
        <v>1105802.932321029</v>
      </c>
      <c r="EJ186" s="24">
        <f ca="1">'Trial 7'!EJ10</f>
        <v>1105291.9808347311</v>
      </c>
      <c r="EK186" s="24">
        <f ca="1">'Trial 7'!EK10</f>
        <v>1104823.2136948805</v>
      </c>
      <c r="EL186" s="24">
        <f ca="1">'Trial 7'!EL10</f>
        <v>1104355.7723101608</v>
      </c>
      <c r="EM186" s="24">
        <f ca="1">'Trial 7'!EM10</f>
        <v>1103910.4617932925</v>
      </c>
      <c r="EN186" s="25">
        <f ca="1">SUM('Trial 7'!EB10:EM10)</f>
        <v>13279451.122657038</v>
      </c>
    </row>
    <row r="187" spans="1:144" ht="12.75" customHeight="1" x14ac:dyDescent="0.2">
      <c r="A187" s="11" t="str">
        <f>Labels!B103</f>
        <v>Trial 08</v>
      </c>
      <c r="B187" s="24">
        <f>'Trial 8'!B10</f>
        <v>1166666.6666666667</v>
      </c>
      <c r="C187" s="24">
        <f ca="1">'Trial 8'!C10</f>
        <v>1166220.1014971237</v>
      </c>
      <c r="D187" s="24">
        <f ca="1">'Trial 8'!D10</f>
        <v>1165704.146021954</v>
      </c>
      <c r="E187" s="24">
        <f ca="1">'Trial 8'!E10</f>
        <v>1165275.4905184549</v>
      </c>
      <c r="F187" s="24">
        <f ca="1">'Trial 8'!F10</f>
        <v>1164858.053179278</v>
      </c>
      <c r="G187" s="24">
        <f ca="1">'Trial 8'!G10</f>
        <v>1164486.0465806013</v>
      </c>
      <c r="H187" s="24">
        <f ca="1">'Trial 8'!H10</f>
        <v>1164028.986016989</v>
      </c>
      <c r="I187" s="24">
        <f ca="1">'Trial 8'!I10</f>
        <v>1163523.5425663749</v>
      </c>
      <c r="J187" s="24">
        <f ca="1">'Trial 8'!J10</f>
        <v>1163150.4245979846</v>
      </c>
      <c r="K187" s="24">
        <f ca="1">'Trial 8'!K10</f>
        <v>1162665.215547635</v>
      </c>
      <c r="L187" s="24">
        <f ca="1">'Trial 8'!L10</f>
        <v>1162287.789426859</v>
      </c>
      <c r="M187" s="24">
        <f ca="1">'Trial 8'!M10</f>
        <v>1161800.8108556916</v>
      </c>
      <c r="N187" s="25">
        <f ca="1">SUM('Trial 8'!B10:M10)</f>
        <v>13970667.273475613</v>
      </c>
      <c r="O187" s="24">
        <f ca="1">'Trial 8'!O10</f>
        <v>1161389.9644641699</v>
      </c>
      <c r="P187" s="24">
        <f ca="1">'Trial 8'!P10</f>
        <v>1160923.4132188808</v>
      </c>
      <c r="Q187" s="24">
        <f ca="1">'Trial 8'!Q10</f>
        <v>1160518.3595559876</v>
      </c>
      <c r="R187" s="24">
        <f ca="1">'Trial 8'!R10</f>
        <v>1160134.0541393233</v>
      </c>
      <c r="S187" s="24">
        <f ca="1">'Trial 8'!S10</f>
        <v>1159751.6368232425</v>
      </c>
      <c r="T187" s="24">
        <f ca="1">'Trial 8'!T10</f>
        <v>1159331.3508656898</v>
      </c>
      <c r="U187" s="24">
        <f ca="1">'Trial 8'!U10</f>
        <v>1158866.5176323273</v>
      </c>
      <c r="V187" s="24">
        <f ca="1">'Trial 8'!V10</f>
        <v>1158352.5094481311</v>
      </c>
      <c r="W187" s="24">
        <f ca="1">'Trial 8'!W10</f>
        <v>1157749.2857012085</v>
      </c>
      <c r="X187" s="24">
        <f ca="1">'Trial 8'!X10</f>
        <v>1157291.1118825248</v>
      </c>
      <c r="Y187" s="24">
        <f ca="1">'Trial 8'!Y10</f>
        <v>1156955.4636511817</v>
      </c>
      <c r="Z187" s="24">
        <f ca="1">'Trial 8'!Z10</f>
        <v>1156411.4721998549</v>
      </c>
      <c r="AA187" s="25">
        <f ca="1">SUM('Trial 8'!O10:Z10)</f>
        <v>13907675.139582522</v>
      </c>
      <c r="AB187" s="24">
        <f ca="1">'Trial 8'!AB10</f>
        <v>1156016.6628898538</v>
      </c>
      <c r="AC187" s="24">
        <f ca="1">'Trial 8'!AC10</f>
        <v>1155521.2852416458</v>
      </c>
      <c r="AD187" s="24">
        <f ca="1">'Trial 8'!AD10</f>
        <v>1155022.9267776976</v>
      </c>
      <c r="AE187" s="24">
        <f ca="1">'Trial 8'!AE10</f>
        <v>1154610.9857370043</v>
      </c>
      <c r="AF187" s="24">
        <f ca="1">'Trial 8'!AF10</f>
        <v>1154169.8200999401</v>
      </c>
      <c r="AG187" s="24">
        <f ca="1">'Trial 8'!AG10</f>
        <v>1153680.5107572412</v>
      </c>
      <c r="AH187" s="24">
        <f ca="1">'Trial 8'!AH10</f>
        <v>1153150.3713288531</v>
      </c>
      <c r="AI187" s="24">
        <f ca="1">'Trial 8'!AI10</f>
        <v>1152732.8396916629</v>
      </c>
      <c r="AJ187" s="24">
        <f ca="1">'Trial 8'!AJ10</f>
        <v>1152395.929934711</v>
      </c>
      <c r="AK187" s="24">
        <f ca="1">'Trial 8'!AK10</f>
        <v>1151975.7527730609</v>
      </c>
      <c r="AL187" s="24">
        <f ca="1">'Trial 8'!AL10</f>
        <v>1151625.4951103481</v>
      </c>
      <c r="AM187" s="24">
        <f ca="1">'Trial 8'!AM10</f>
        <v>1151059.0858132311</v>
      </c>
      <c r="AN187" s="25">
        <f ca="1">SUM('Trial 8'!AB10:AM10)</f>
        <v>13841961.666155251</v>
      </c>
      <c r="AO187" s="24">
        <f ca="1">'Trial 8'!AO10</f>
        <v>1150544.7524936874</v>
      </c>
      <c r="AP187" s="24">
        <f ca="1">'Trial 8'!AP10</f>
        <v>1150164.3017337064</v>
      </c>
      <c r="AQ187" s="24">
        <f ca="1">'Trial 8'!AQ10</f>
        <v>1149675.8824643709</v>
      </c>
      <c r="AR187" s="24">
        <f ca="1">'Trial 8'!AR10</f>
        <v>1149168.5073227521</v>
      </c>
      <c r="AS187" s="24">
        <f ca="1">'Trial 8'!AS10</f>
        <v>1148822.037380144</v>
      </c>
      <c r="AT187" s="24">
        <f ca="1">'Trial 8'!AT10</f>
        <v>1148303.8218352986</v>
      </c>
      <c r="AU187" s="24">
        <f ca="1">'Trial 8'!AU10</f>
        <v>1147753.5917496849</v>
      </c>
      <c r="AV187" s="24">
        <f ca="1">'Trial 8'!AV10</f>
        <v>1147196.1575608035</v>
      </c>
      <c r="AW187" s="24">
        <f ca="1">'Trial 8'!AW10</f>
        <v>1146805.3576527473</v>
      </c>
      <c r="AX187" s="24">
        <f ca="1">'Trial 8'!AX10</f>
        <v>1146380.854847414</v>
      </c>
      <c r="AY187" s="24">
        <f ca="1">'Trial 8'!AY10</f>
        <v>1145849.1324053267</v>
      </c>
      <c r="AZ187" s="24">
        <f ca="1">'Trial 8'!AZ10</f>
        <v>1145346.2580301643</v>
      </c>
      <c r="BA187" s="25">
        <f ca="1">SUM('Trial 8'!AO10:AZ10)</f>
        <v>13776010.655476101</v>
      </c>
      <c r="BB187" s="24">
        <f ca="1">'Trial 8'!BB10</f>
        <v>1144867.9140151732</v>
      </c>
      <c r="BC187" s="24">
        <f ca="1">'Trial 8'!BC10</f>
        <v>1144369.7409478282</v>
      </c>
      <c r="BD187" s="24">
        <f ca="1">'Trial 8'!BD10</f>
        <v>1143886.6833588053</v>
      </c>
      <c r="BE187" s="24">
        <f ca="1">'Trial 8'!BE10</f>
        <v>1143456.1084571923</v>
      </c>
      <c r="BF187" s="24">
        <f ca="1">'Trial 8'!BF10</f>
        <v>1142848.4649598908</v>
      </c>
      <c r="BG187" s="24">
        <f ca="1">'Trial 8'!BG10</f>
        <v>1142440.9710081387</v>
      </c>
      <c r="BH187" s="24">
        <f ca="1">'Trial 8'!BH10</f>
        <v>1141956.9601189615</v>
      </c>
      <c r="BI187" s="24">
        <f ca="1">'Trial 8'!BI10</f>
        <v>1141602.8056495397</v>
      </c>
      <c r="BJ187" s="24">
        <f ca="1">'Trial 8'!BJ10</f>
        <v>1141204.2128628851</v>
      </c>
      <c r="BK187" s="24">
        <f ca="1">'Trial 8'!BK10</f>
        <v>1140746.6862417054</v>
      </c>
      <c r="BL187" s="24">
        <f ca="1">'Trial 8'!BL10</f>
        <v>1140378.6277405284</v>
      </c>
      <c r="BM187" s="24">
        <f ca="1">'Trial 8'!BM10</f>
        <v>1139881.4723326606</v>
      </c>
      <c r="BN187" s="25">
        <f ca="1">SUM('Trial 8'!BB10:BM10)</f>
        <v>13707640.647693308</v>
      </c>
      <c r="BO187" s="24">
        <f ca="1">'Trial 8'!BO10</f>
        <v>1139506.633105593</v>
      </c>
      <c r="BP187" s="24">
        <f ca="1">'Trial 8'!BP10</f>
        <v>1138979.1145622423</v>
      </c>
      <c r="BQ187" s="24">
        <f ca="1">'Trial 8'!BQ10</f>
        <v>1138636.0027015069</v>
      </c>
      <c r="BR187" s="24">
        <f ca="1">'Trial 8'!BR10</f>
        <v>1138083.3267446517</v>
      </c>
      <c r="BS187" s="24">
        <f ca="1">'Trial 8'!BS10</f>
        <v>1137478.0416910697</v>
      </c>
      <c r="BT187" s="24">
        <f ca="1">'Trial 8'!BT10</f>
        <v>1136907.4414468317</v>
      </c>
      <c r="BU187" s="24">
        <f ca="1">'Trial 8'!BU10</f>
        <v>1136475.7952915505</v>
      </c>
      <c r="BV187" s="24">
        <f ca="1">'Trial 8'!BV10</f>
        <v>1136025.0958789887</v>
      </c>
      <c r="BW187" s="24">
        <f ca="1">'Trial 8'!BW10</f>
        <v>1135592.297587794</v>
      </c>
      <c r="BX187" s="24">
        <f ca="1">'Trial 8'!BX10</f>
        <v>1135136.5253745054</v>
      </c>
      <c r="BY187" s="24">
        <f ca="1">'Trial 8'!BY10</f>
        <v>1134703.2663897255</v>
      </c>
      <c r="BZ187" s="24">
        <f ca="1">'Trial 8'!BZ10</f>
        <v>1134267.9467438266</v>
      </c>
      <c r="CA187" s="25">
        <f ca="1">SUM('Trial 8'!BO10:BZ10)</f>
        <v>13641791.487518286</v>
      </c>
      <c r="CB187" s="24">
        <f ca="1">'Trial 8'!CB10</f>
        <v>1133915.1893466725</v>
      </c>
      <c r="CC187" s="24">
        <f ca="1">'Trial 8'!CC10</f>
        <v>1133439.9293264211</v>
      </c>
      <c r="CD187" s="24">
        <f ca="1">'Trial 8'!CD10</f>
        <v>1132919.8003141559</v>
      </c>
      <c r="CE187" s="24">
        <f ca="1">'Trial 8'!CE10</f>
        <v>1132398.9236744565</v>
      </c>
      <c r="CF187" s="24">
        <f ca="1">'Trial 8'!CF10</f>
        <v>1131938.4649813019</v>
      </c>
      <c r="CG187" s="24">
        <f ca="1">'Trial 8'!CG10</f>
        <v>1131329.1778440212</v>
      </c>
      <c r="CH187" s="24">
        <f ca="1">'Trial 8'!CH10</f>
        <v>1130715.7047264669</v>
      </c>
      <c r="CI187" s="24">
        <f ca="1">'Trial 8'!CI10</f>
        <v>1130261.3204067182</v>
      </c>
      <c r="CJ187" s="24">
        <f ca="1">'Trial 8'!CJ10</f>
        <v>1129694.6429677638</v>
      </c>
      <c r="CK187" s="24">
        <f ca="1">'Trial 8'!CK10</f>
        <v>1129234.7579534075</v>
      </c>
      <c r="CL187" s="24">
        <f ca="1">'Trial 8'!CL10</f>
        <v>1128754.4709624315</v>
      </c>
      <c r="CM187" s="24">
        <f ca="1">'Trial 8'!CM10</f>
        <v>1128164.0904937673</v>
      </c>
      <c r="CN187" s="25">
        <f ca="1">SUM('Trial 8'!CB10:CM10)</f>
        <v>13572766.472997583</v>
      </c>
      <c r="CO187" s="24">
        <f ca="1">'Trial 8'!CO10</f>
        <v>1127603.4763819687</v>
      </c>
      <c r="CP187" s="24">
        <f ca="1">'Trial 8'!CP10</f>
        <v>1127105.0850555818</v>
      </c>
      <c r="CQ187" s="24">
        <f ca="1">'Trial 8'!CQ10</f>
        <v>1126705.9206442074</v>
      </c>
      <c r="CR187" s="24">
        <f ca="1">'Trial 8'!CR10</f>
        <v>1126145.0500802854</v>
      </c>
      <c r="CS187" s="24">
        <f ca="1">'Trial 8'!CS10</f>
        <v>1125558.9130478855</v>
      </c>
      <c r="CT187" s="24">
        <f ca="1">'Trial 8'!CT10</f>
        <v>1125074.1268236828</v>
      </c>
      <c r="CU187" s="24">
        <f ca="1">'Trial 8'!CU10</f>
        <v>1124613.7813805982</v>
      </c>
      <c r="CV187" s="24">
        <f ca="1">'Trial 8'!CV10</f>
        <v>1124030.2126040193</v>
      </c>
      <c r="CW187" s="24">
        <f ca="1">'Trial 8'!CW10</f>
        <v>1123524.5594695006</v>
      </c>
      <c r="CX187" s="24">
        <f ca="1">'Trial 8'!CX10</f>
        <v>1123125.1349444431</v>
      </c>
      <c r="CY187" s="24">
        <f ca="1">'Trial 8'!CY10</f>
        <v>1122600.6711087625</v>
      </c>
      <c r="CZ187" s="24">
        <f ca="1">'Trial 8'!CZ10</f>
        <v>1122077.6211453099</v>
      </c>
      <c r="DA187" s="25">
        <f ca="1">SUM('Trial 8'!CO10:CZ10)</f>
        <v>13498164.552686244</v>
      </c>
      <c r="DB187" s="24">
        <f ca="1">'Trial 8'!DB10</f>
        <v>1121527.571362332</v>
      </c>
      <c r="DC187" s="24">
        <f ca="1">'Trial 8'!DC10</f>
        <v>1120994.602134208</v>
      </c>
      <c r="DD187" s="24">
        <f ca="1">'Trial 8'!DD10</f>
        <v>1120477.0363610673</v>
      </c>
      <c r="DE187" s="24">
        <f ca="1">'Trial 8'!DE10</f>
        <v>1119957.0399643844</v>
      </c>
      <c r="DF187" s="24">
        <f ca="1">'Trial 8'!DF10</f>
        <v>1119550.1283499608</v>
      </c>
      <c r="DG187" s="24">
        <f ca="1">'Trial 8'!DG10</f>
        <v>1118970.9751274339</v>
      </c>
      <c r="DH187" s="24">
        <f ca="1">'Trial 8'!DH10</f>
        <v>1118381.3299594026</v>
      </c>
      <c r="DI187" s="24">
        <f ca="1">'Trial 8'!DI10</f>
        <v>1117935.3797145884</v>
      </c>
      <c r="DJ187" s="24">
        <f ca="1">'Trial 8'!DJ10</f>
        <v>1117317.3364221891</v>
      </c>
      <c r="DK187" s="24">
        <f ca="1">'Trial 8'!DK10</f>
        <v>1116903.7673231612</v>
      </c>
      <c r="DL187" s="24">
        <f ca="1">'Trial 8'!DL10</f>
        <v>1116505.0324299901</v>
      </c>
      <c r="DM187" s="24">
        <f ca="1">'Trial 8'!DM10</f>
        <v>1115925.2120190929</v>
      </c>
      <c r="DN187" s="25">
        <f ca="1">SUM('Trial 8'!DB10:DM10)</f>
        <v>13424445.41116781</v>
      </c>
      <c r="DO187" s="24">
        <f ca="1">'Trial 8'!DO10</f>
        <v>1115551.3790540688</v>
      </c>
      <c r="DP187" s="24">
        <f ca="1">'Trial 8'!DP10</f>
        <v>1115174.1911129062</v>
      </c>
      <c r="DQ187" s="24">
        <f ca="1">'Trial 8'!DQ10</f>
        <v>1114709.6334317289</v>
      </c>
      <c r="DR187" s="24">
        <f ca="1">'Trial 8'!DR10</f>
        <v>1114238.9328234997</v>
      </c>
      <c r="DS187" s="24">
        <f ca="1">'Trial 8'!DS10</f>
        <v>1113662.4094830912</v>
      </c>
      <c r="DT187" s="24">
        <f ca="1">'Trial 8'!DT10</f>
        <v>1113174.1985479507</v>
      </c>
      <c r="DU187" s="24">
        <f ca="1">'Trial 8'!DU10</f>
        <v>1112733.5356026497</v>
      </c>
      <c r="DV187" s="24">
        <f ca="1">'Trial 8'!DV10</f>
        <v>1112220.2677855894</v>
      </c>
      <c r="DW187" s="24">
        <f ca="1">'Trial 8'!DW10</f>
        <v>1111781.2316913153</v>
      </c>
      <c r="DX187" s="24">
        <f ca="1">'Trial 8'!DX10</f>
        <v>1111256.1988941999</v>
      </c>
      <c r="DY187" s="24">
        <f ca="1">'Trial 8'!DY10</f>
        <v>1110862.8384070003</v>
      </c>
      <c r="DZ187" s="24">
        <f ca="1">'Trial 8'!DZ10</f>
        <v>1110333.7478517515</v>
      </c>
      <c r="EA187" s="25">
        <f ca="1">SUM('Trial 8'!DO10:DZ10)</f>
        <v>13355698.564685753</v>
      </c>
      <c r="EB187" s="24">
        <f ca="1">'Trial 8'!EB10</f>
        <v>1109736.9652763759</v>
      </c>
      <c r="EC187" s="24">
        <f ca="1">'Trial 8'!EC10</f>
        <v>1109287.9420324313</v>
      </c>
      <c r="ED187" s="24">
        <f ca="1">'Trial 8'!ED10</f>
        <v>1108805.4089515689</v>
      </c>
      <c r="EE187" s="24">
        <f ca="1">'Trial 8'!EE10</f>
        <v>1108271.3113226849</v>
      </c>
      <c r="EF187" s="24">
        <f ca="1">'Trial 8'!EF10</f>
        <v>1107798.9066370791</v>
      </c>
      <c r="EG187" s="24">
        <f ca="1">'Trial 8'!EG10</f>
        <v>1107319.6052230732</v>
      </c>
      <c r="EH187" s="24">
        <f ca="1">'Trial 8'!EH10</f>
        <v>1106896.9366855533</v>
      </c>
      <c r="EI187" s="24">
        <f ca="1">'Trial 8'!EI10</f>
        <v>1106533.467805078</v>
      </c>
      <c r="EJ187" s="24">
        <f ca="1">'Trial 8'!EJ10</f>
        <v>1106043.1640920704</v>
      </c>
      <c r="EK187" s="24">
        <f ca="1">'Trial 8'!EK10</f>
        <v>1105635.3416366819</v>
      </c>
      <c r="EL187" s="24">
        <f ca="1">'Trial 8'!EL10</f>
        <v>1105184.454238005</v>
      </c>
      <c r="EM187" s="24">
        <f ca="1">'Trial 8'!EM10</f>
        <v>1104790.8939790106</v>
      </c>
      <c r="EN187" s="25">
        <f ca="1">SUM('Trial 8'!EB10:EM10)</f>
        <v>13286304.397879612</v>
      </c>
    </row>
    <row r="188" spans="1:144" ht="12.75" customHeight="1" x14ac:dyDescent="0.2">
      <c r="A188" s="5" t="str">
        <f>Labels!C95</f>
        <v>Total</v>
      </c>
      <c r="B188" s="48">
        <f>SUM('Trial 1'!B10,'Trial 2'!B10,'Trial 3'!B10,'Trial 4'!B10,'Trial 5'!B10,'Trial 6'!B10,'Trial 7'!B10,'Trial 8'!B10)</f>
        <v>9333333.333333334</v>
      </c>
      <c r="C188" s="48">
        <f ca="1">SUM('Trial 1'!C10,'Trial 2'!C10,'Trial 3'!C10,'Trial 4'!C10,'Trial 5'!C10,'Trial 6'!C10,'Trial 7'!C10,'Trial 8'!C10)</f>
        <v>9329097.8744200207</v>
      </c>
      <c r="D188" s="48">
        <f ca="1">SUM('Trial 1'!D10,'Trial 2'!D10,'Trial 3'!D10,'Trial 4'!D10,'Trial 5'!D10,'Trial 6'!D10,'Trial 7'!D10,'Trial 8'!D10)</f>
        <v>9325090.7544957697</v>
      </c>
      <c r="E188" s="48">
        <f ca="1">SUM('Trial 1'!E10,'Trial 2'!E10,'Trial 3'!E10,'Trial 4'!E10,'Trial 5'!E10,'Trial 6'!E10,'Trial 7'!E10,'Trial 8'!E10)</f>
        <v>9321460.4649221878</v>
      </c>
      <c r="F188" s="48">
        <f ca="1">SUM('Trial 1'!F10,'Trial 2'!F10,'Trial 3'!F10,'Trial 4'!F10,'Trial 5'!F10,'Trial 6'!F10,'Trial 7'!F10,'Trial 8'!F10)</f>
        <v>9317314.7540198006</v>
      </c>
      <c r="G188" s="48">
        <f ca="1">SUM('Trial 1'!G10,'Trial 2'!G10,'Trial 3'!G10,'Trial 4'!G10,'Trial 5'!G10,'Trial 6'!G10,'Trial 7'!G10,'Trial 8'!G10)</f>
        <v>9313685.4834035207</v>
      </c>
      <c r="H188" s="48">
        <f ca="1">SUM('Trial 1'!H10,'Trial 2'!H10,'Trial 3'!H10,'Trial 4'!H10,'Trial 5'!H10,'Trial 6'!H10,'Trial 7'!H10,'Trial 8'!H10)</f>
        <v>9309658.4491843078</v>
      </c>
      <c r="I188" s="48">
        <f ca="1">SUM('Trial 1'!I10,'Trial 2'!I10,'Trial 3'!I10,'Trial 4'!I10,'Trial 5'!I10,'Trial 6'!I10,'Trial 7'!I10,'Trial 8'!I10)</f>
        <v>9305543.3436039556</v>
      </c>
      <c r="J188" s="48">
        <f ca="1">SUM('Trial 1'!J10,'Trial 2'!J10,'Trial 3'!J10,'Trial 4'!J10,'Trial 5'!J10,'Trial 6'!J10,'Trial 7'!J10,'Trial 8'!J10)</f>
        <v>9301936.786775561</v>
      </c>
      <c r="K188" s="48">
        <f ca="1">SUM('Trial 1'!K10,'Trial 2'!K10,'Trial 3'!K10,'Trial 4'!K10,'Trial 5'!K10,'Trial 6'!K10,'Trial 7'!K10,'Trial 8'!K10)</f>
        <v>9298151.5374665204</v>
      </c>
      <c r="L188" s="48">
        <f ca="1">SUM('Trial 1'!L10,'Trial 2'!L10,'Trial 3'!L10,'Trial 4'!L10,'Trial 5'!L10,'Trial 6'!L10,'Trial 7'!L10,'Trial 8'!L10)</f>
        <v>9294619.5332523976</v>
      </c>
      <c r="M188" s="48">
        <f ca="1">SUM('Trial 1'!M10,'Trial 2'!M10,'Trial 3'!M10,'Trial 4'!M10,'Trial 5'!M10,'Trial 6'!M10,'Trial 7'!M10,'Trial 8'!M10)</f>
        <v>9290711.2854786515</v>
      </c>
      <c r="N188" s="49">
        <f ca="1">SUM(B188:M188)</f>
        <v>111740603.60035604</v>
      </c>
      <c r="O188" s="48">
        <f ca="1">SUM('Trial 1'!O10,'Trial 2'!O10,'Trial 3'!O10,'Trial 4'!O10,'Trial 5'!O10,'Trial 6'!O10,'Trial 7'!O10,'Trial 8'!O10)</f>
        <v>9286840.8728294373</v>
      </c>
      <c r="P188" s="48">
        <f ca="1">SUM('Trial 1'!P10,'Trial 2'!P10,'Trial 3'!P10,'Trial 4'!P10,'Trial 5'!P10,'Trial 6'!P10,'Trial 7'!P10,'Trial 8'!P10)</f>
        <v>9283134.8264881112</v>
      </c>
      <c r="Q188" s="48">
        <f ca="1">SUM('Trial 1'!Q10,'Trial 2'!Q10,'Trial 3'!Q10,'Trial 4'!Q10,'Trial 5'!Q10,'Trial 6'!Q10,'Trial 7'!Q10,'Trial 8'!Q10)</f>
        <v>9279253.7815205269</v>
      </c>
      <c r="R188" s="48">
        <f ca="1">SUM('Trial 1'!R10,'Trial 2'!R10,'Trial 3'!R10,'Trial 4'!R10,'Trial 5'!R10,'Trial 6'!R10,'Trial 7'!R10,'Trial 8'!R10)</f>
        <v>9275371.4871511534</v>
      </c>
      <c r="S188" s="48">
        <f ca="1">SUM('Trial 1'!S10,'Trial 2'!S10,'Trial 3'!S10,'Trial 4'!S10,'Trial 5'!S10,'Trial 6'!S10,'Trial 7'!S10,'Trial 8'!S10)</f>
        <v>9271463.9180311505</v>
      </c>
      <c r="T188" s="48">
        <f ca="1">SUM('Trial 1'!T10,'Trial 2'!T10,'Trial 3'!T10,'Trial 4'!T10,'Trial 5'!T10,'Trial 6'!T10,'Trial 7'!T10,'Trial 8'!T10)</f>
        <v>9267638.6283456013</v>
      </c>
      <c r="U188" s="48">
        <f ca="1">SUM('Trial 1'!U10,'Trial 2'!U10,'Trial 3'!U10,'Trial 4'!U10,'Trial 5'!U10,'Trial 6'!U10,'Trial 7'!U10,'Trial 8'!U10)</f>
        <v>9263874.8301618099</v>
      </c>
      <c r="V188" s="48">
        <f ca="1">SUM('Trial 1'!V10,'Trial 2'!V10,'Trial 3'!V10,'Trial 4'!V10,'Trial 5'!V10,'Trial 6'!V10,'Trial 7'!V10,'Trial 8'!V10)</f>
        <v>9260031.588774275</v>
      </c>
      <c r="W188" s="48">
        <f ca="1">SUM('Trial 1'!W10,'Trial 2'!W10,'Trial 3'!W10,'Trial 4'!W10,'Trial 5'!W10,'Trial 6'!W10,'Trial 7'!W10,'Trial 8'!W10)</f>
        <v>9255976.5000155475</v>
      </c>
      <c r="X188" s="48">
        <f ca="1">SUM('Trial 1'!X10,'Trial 2'!X10,'Trial 3'!X10,'Trial 4'!X10,'Trial 5'!X10,'Trial 6'!X10,'Trial 7'!X10,'Trial 8'!X10)</f>
        <v>9252270.6935984474</v>
      </c>
      <c r="Y188" s="48">
        <f ca="1">SUM('Trial 1'!Y10,'Trial 2'!Y10,'Trial 3'!Y10,'Trial 4'!Y10,'Trial 5'!Y10,'Trial 6'!Y10,'Trial 7'!Y10,'Trial 8'!Y10)</f>
        <v>9248758.3817658573</v>
      </c>
      <c r="Z188" s="48">
        <f ca="1">SUM('Trial 1'!Z10,'Trial 2'!Z10,'Trial 3'!Z10,'Trial 4'!Z10,'Trial 5'!Z10,'Trial 6'!Z10,'Trial 7'!Z10,'Trial 8'!Z10)</f>
        <v>9244921.930974301</v>
      </c>
      <c r="AA188" s="49">
        <f ca="1">SUM(O188:Z188)</f>
        <v>111189537.43965621</v>
      </c>
      <c r="AB188" s="48">
        <f ca="1">SUM('Trial 1'!AB10,'Trial 2'!AB10,'Trial 3'!AB10,'Trial 4'!AB10,'Trial 5'!AB10,'Trial 6'!AB10,'Trial 7'!AB10,'Trial 8'!AB10)</f>
        <v>9241127.6886876244</v>
      </c>
      <c r="AC188" s="48">
        <f ca="1">SUM('Trial 1'!AC10,'Trial 2'!AC10,'Trial 3'!AC10,'Trial 4'!AC10,'Trial 5'!AC10,'Trial 6'!AC10,'Trial 7'!AC10,'Trial 8'!AC10)</f>
        <v>9237354.6292687505</v>
      </c>
      <c r="AD188" s="48">
        <f ca="1">SUM('Trial 1'!AD10,'Trial 2'!AD10,'Trial 3'!AD10,'Trial 4'!AD10,'Trial 5'!AD10,'Trial 6'!AD10,'Trial 7'!AD10,'Trial 8'!AD10)</f>
        <v>9233423.4649337307</v>
      </c>
      <c r="AE188" s="48">
        <f ca="1">SUM('Trial 1'!AE10,'Trial 2'!AE10,'Trial 3'!AE10,'Trial 4'!AE10,'Trial 5'!AE10,'Trial 6'!AE10,'Trial 7'!AE10,'Trial 8'!AE10)</f>
        <v>9229621.4290469177</v>
      </c>
      <c r="AF188" s="48">
        <f ca="1">SUM('Trial 1'!AF10,'Trial 2'!AF10,'Trial 3'!AF10,'Trial 4'!AF10,'Trial 5'!AF10,'Trial 6'!AF10,'Trial 7'!AF10,'Trial 8'!AF10)</f>
        <v>9225536.4413298536</v>
      </c>
      <c r="AG188" s="48">
        <f ca="1">SUM('Trial 1'!AG10,'Trial 2'!AG10,'Trial 3'!AG10,'Trial 4'!AG10,'Trial 5'!AG10,'Trial 6'!AG10,'Trial 7'!AG10,'Trial 8'!AG10)</f>
        <v>9222032.8037032876</v>
      </c>
      <c r="AH188" s="48">
        <f ca="1">SUM('Trial 1'!AH10,'Trial 2'!AH10,'Trial 3'!AH10,'Trial 4'!AH10,'Trial 5'!AH10,'Trial 6'!AH10,'Trial 7'!AH10,'Trial 8'!AH10)</f>
        <v>9218161.3463180251</v>
      </c>
      <c r="AI188" s="48">
        <f ca="1">SUM('Trial 1'!AI10,'Trial 2'!AI10,'Trial 3'!AI10,'Trial 4'!AI10,'Trial 5'!AI10,'Trial 6'!AI10,'Trial 7'!AI10,'Trial 8'!AI10)</f>
        <v>9214708.83239251</v>
      </c>
      <c r="AJ188" s="48">
        <f ca="1">SUM('Trial 1'!AJ10,'Trial 2'!AJ10,'Trial 3'!AJ10,'Trial 4'!AJ10,'Trial 5'!AJ10,'Trial 6'!AJ10,'Trial 7'!AJ10,'Trial 8'!AJ10)</f>
        <v>9211184.4659147691</v>
      </c>
      <c r="AK188" s="48">
        <f ca="1">SUM('Trial 1'!AK10,'Trial 2'!AK10,'Trial 3'!AK10,'Trial 4'!AK10,'Trial 5'!AK10,'Trial 6'!AK10,'Trial 7'!AK10,'Trial 8'!AK10)</f>
        <v>9207201.9314323198</v>
      </c>
      <c r="AL188" s="48">
        <f ca="1">SUM('Trial 1'!AL10,'Trial 2'!AL10,'Trial 3'!AL10,'Trial 4'!AL10,'Trial 5'!AL10,'Trial 6'!AL10,'Trial 7'!AL10,'Trial 8'!AL10)</f>
        <v>9203389.1712582</v>
      </c>
      <c r="AM188" s="48">
        <f ca="1">SUM('Trial 1'!AM10,'Trial 2'!AM10,'Trial 3'!AM10,'Trial 4'!AM10,'Trial 5'!AM10,'Trial 6'!AM10,'Trial 7'!AM10,'Trial 8'!AM10)</f>
        <v>9199555.7762910128</v>
      </c>
      <c r="AN188" s="49">
        <f ca="1">SUM(AB188:AM188)</f>
        <v>110643297.98057701</v>
      </c>
      <c r="AO188" s="48">
        <f ca="1">SUM('Trial 1'!AO10,'Trial 2'!AO10,'Trial 3'!AO10,'Trial 4'!AO10,'Trial 5'!AO10,'Trial 6'!AO10,'Trial 7'!AO10,'Trial 8'!AO10)</f>
        <v>9195718.0551222991</v>
      </c>
      <c r="AP188" s="48">
        <f ca="1">SUM('Trial 1'!AP10,'Trial 2'!AP10,'Trial 3'!AP10,'Trial 4'!AP10,'Trial 5'!AP10,'Trial 6'!AP10,'Trial 7'!AP10,'Trial 8'!AP10)</f>
        <v>9191975.6629001684</v>
      </c>
      <c r="AQ188" s="48">
        <f ca="1">SUM('Trial 1'!AQ10,'Trial 2'!AQ10,'Trial 3'!AQ10,'Trial 4'!AQ10,'Trial 5'!AQ10,'Trial 6'!AQ10,'Trial 7'!AQ10,'Trial 8'!AQ10)</f>
        <v>9188231.9790254124</v>
      </c>
      <c r="AR188" s="48">
        <f ca="1">SUM('Trial 1'!AR10,'Trial 2'!AR10,'Trial 3'!AR10,'Trial 4'!AR10,'Trial 5'!AR10,'Trial 6'!AR10,'Trial 7'!AR10,'Trial 8'!AR10)</f>
        <v>9184738.0026050881</v>
      </c>
      <c r="AS188" s="48">
        <f ca="1">SUM('Trial 1'!AS10,'Trial 2'!AS10,'Trial 3'!AS10,'Trial 4'!AS10,'Trial 5'!AS10,'Trial 6'!AS10,'Trial 7'!AS10,'Trial 8'!AS10)</f>
        <v>9180852.0964424647</v>
      </c>
      <c r="AT188" s="48">
        <f ca="1">SUM('Trial 1'!AT10,'Trial 2'!AT10,'Trial 3'!AT10,'Trial 4'!AT10,'Trial 5'!AT10,'Trial 6'!AT10,'Trial 7'!AT10,'Trial 8'!AT10)</f>
        <v>9176997.5852291714</v>
      </c>
      <c r="AU188" s="48">
        <f ca="1">SUM('Trial 1'!AU10,'Trial 2'!AU10,'Trial 3'!AU10,'Trial 4'!AU10,'Trial 5'!AU10,'Trial 6'!AU10,'Trial 7'!AU10,'Trial 8'!AU10)</f>
        <v>9172959.5484216362</v>
      </c>
      <c r="AV188" s="48">
        <f ca="1">SUM('Trial 1'!AV10,'Trial 2'!AV10,'Trial 3'!AV10,'Trial 4'!AV10,'Trial 5'!AV10,'Trial 6'!AV10,'Trial 7'!AV10,'Trial 8'!AV10)</f>
        <v>9169059.8523802143</v>
      </c>
      <c r="AW188" s="48">
        <f ca="1">SUM('Trial 1'!AW10,'Trial 2'!AW10,'Trial 3'!AW10,'Trial 4'!AW10,'Trial 5'!AW10,'Trial 6'!AW10,'Trial 7'!AW10,'Trial 8'!AW10)</f>
        <v>9165487.9818080757</v>
      </c>
      <c r="AX188" s="48">
        <f ca="1">SUM('Trial 1'!AX10,'Trial 2'!AX10,'Trial 3'!AX10,'Trial 4'!AX10,'Trial 5'!AX10,'Trial 6'!AX10,'Trial 7'!AX10,'Trial 8'!AX10)</f>
        <v>9161887.3388129212</v>
      </c>
      <c r="AY188" s="48">
        <f ca="1">SUM('Trial 1'!AY10,'Trial 2'!AY10,'Trial 3'!AY10,'Trial 4'!AY10,'Trial 5'!AY10,'Trial 6'!AY10,'Trial 7'!AY10,'Trial 8'!AY10)</f>
        <v>9158260.8290651329</v>
      </c>
      <c r="AZ188" s="48">
        <f ca="1">SUM('Trial 1'!AZ10,'Trial 2'!AZ10,'Trial 3'!AZ10,'Trial 4'!AZ10,'Trial 5'!AZ10,'Trial 6'!AZ10,'Trial 7'!AZ10,'Trial 8'!AZ10)</f>
        <v>9154327.3806927763</v>
      </c>
      <c r="BA188" s="49">
        <f ca="1">SUM(AO188:AZ188)</f>
        <v>110100496.31250536</v>
      </c>
      <c r="BB188" s="48">
        <f ca="1">SUM('Trial 1'!BB10,'Trial 2'!BB10,'Trial 3'!BB10,'Trial 4'!BB10,'Trial 5'!BB10,'Trial 6'!BB10,'Trial 7'!BB10,'Trial 8'!BB10)</f>
        <v>9150576.3125574142</v>
      </c>
      <c r="BC188" s="48">
        <f ca="1">SUM('Trial 1'!BC10,'Trial 2'!BC10,'Trial 3'!BC10,'Trial 4'!BC10,'Trial 5'!BC10,'Trial 6'!BC10,'Trial 7'!BC10,'Trial 8'!BC10)</f>
        <v>9146689.5315475706</v>
      </c>
      <c r="BD188" s="48">
        <f ca="1">SUM('Trial 1'!BD10,'Trial 2'!BD10,'Trial 3'!BD10,'Trial 4'!BD10,'Trial 5'!BD10,'Trial 6'!BD10,'Trial 7'!BD10,'Trial 8'!BD10)</f>
        <v>9143189.5297551975</v>
      </c>
      <c r="BE188" s="48">
        <f ca="1">SUM('Trial 1'!BE10,'Trial 2'!BE10,'Trial 3'!BE10,'Trial 4'!BE10,'Trial 5'!BE10,'Trial 6'!BE10,'Trial 7'!BE10,'Trial 8'!BE10)</f>
        <v>9139390.4908623211</v>
      </c>
      <c r="BF188" s="48">
        <f ca="1">SUM('Trial 1'!BF10,'Trial 2'!BF10,'Trial 3'!BF10,'Trial 4'!BF10,'Trial 5'!BF10,'Trial 6'!BF10,'Trial 7'!BF10,'Trial 8'!BF10)</f>
        <v>9135303.9816131555</v>
      </c>
      <c r="BG188" s="48">
        <f ca="1">SUM('Trial 1'!BG10,'Trial 2'!BG10,'Trial 3'!BG10,'Trial 4'!BG10,'Trial 5'!BG10,'Trial 6'!BG10,'Trial 7'!BG10,'Trial 8'!BG10)</f>
        <v>9131368.0734155457</v>
      </c>
      <c r="BH188" s="48">
        <f ca="1">SUM('Trial 1'!BH10,'Trial 2'!BH10,'Trial 3'!BH10,'Trial 4'!BH10,'Trial 5'!BH10,'Trial 6'!BH10,'Trial 7'!BH10,'Trial 8'!BH10)</f>
        <v>9127665.3459887691</v>
      </c>
      <c r="BI188" s="48">
        <f ca="1">SUM('Trial 1'!BI10,'Trial 2'!BI10,'Trial 3'!BI10,'Trial 4'!BI10,'Trial 5'!BI10,'Trial 6'!BI10,'Trial 7'!BI10,'Trial 8'!BI10)</f>
        <v>9123925.4940713793</v>
      </c>
      <c r="BJ188" s="48">
        <f ca="1">SUM('Trial 1'!BJ10,'Trial 2'!BJ10,'Trial 3'!BJ10,'Trial 4'!BJ10,'Trial 5'!BJ10,'Trial 6'!BJ10,'Trial 7'!BJ10,'Trial 8'!BJ10)</f>
        <v>9119977.2226187121</v>
      </c>
      <c r="BK188" s="48">
        <f ca="1">SUM('Trial 1'!BK10,'Trial 2'!BK10,'Trial 3'!BK10,'Trial 4'!BK10,'Trial 5'!BK10,'Trial 6'!BK10,'Trial 7'!BK10,'Trial 8'!BK10)</f>
        <v>9116385.9740665909</v>
      </c>
      <c r="BL188" s="48">
        <f ca="1">SUM('Trial 1'!BL10,'Trial 2'!BL10,'Trial 3'!BL10,'Trial 4'!BL10,'Trial 5'!BL10,'Trial 6'!BL10,'Trial 7'!BL10,'Trial 8'!BL10)</f>
        <v>9112806.2404411472</v>
      </c>
      <c r="BM188" s="48">
        <f ca="1">SUM('Trial 1'!BM10,'Trial 2'!BM10,'Trial 3'!BM10,'Trial 4'!BM10,'Trial 5'!BM10,'Trial 6'!BM10,'Trial 7'!BM10,'Trial 8'!BM10)</f>
        <v>9108773.2779067811</v>
      </c>
      <c r="BN188" s="49">
        <f ca="1">SUM(BB188:BM188)</f>
        <v>109556051.47484457</v>
      </c>
      <c r="BO188" s="48">
        <f ca="1">SUM('Trial 1'!BO10,'Trial 2'!BO10,'Trial 3'!BO10,'Trial 4'!BO10,'Trial 5'!BO10,'Trial 6'!BO10,'Trial 7'!BO10,'Trial 8'!BO10)</f>
        <v>9105057.3722124435</v>
      </c>
      <c r="BP188" s="48">
        <f ca="1">SUM('Trial 1'!BP10,'Trial 2'!BP10,'Trial 3'!BP10,'Trial 4'!BP10,'Trial 5'!BP10,'Trial 6'!BP10,'Trial 7'!BP10,'Trial 8'!BP10)</f>
        <v>9101467.8191810772</v>
      </c>
      <c r="BQ188" s="48">
        <f ca="1">SUM('Trial 1'!BQ10,'Trial 2'!BQ10,'Trial 3'!BQ10,'Trial 4'!BQ10,'Trial 5'!BQ10,'Trial 6'!BQ10,'Trial 7'!BQ10,'Trial 8'!BQ10)</f>
        <v>9097883.663171459</v>
      </c>
      <c r="BR188" s="48">
        <f ca="1">SUM('Trial 1'!BR10,'Trial 2'!BR10,'Trial 3'!BR10,'Trial 4'!BR10,'Trial 5'!BR10,'Trial 6'!BR10,'Trial 7'!BR10,'Trial 8'!BR10)</f>
        <v>9093798.9899736177</v>
      </c>
      <c r="BS188" s="48">
        <f ca="1">SUM('Trial 1'!BS10,'Trial 2'!BS10,'Trial 3'!BS10,'Trial 4'!BS10,'Trial 5'!BS10,'Trial 6'!BS10,'Trial 7'!BS10,'Trial 8'!BS10)</f>
        <v>9089904.7799047958</v>
      </c>
      <c r="BT188" s="48">
        <f ca="1">SUM('Trial 1'!BT10,'Trial 2'!BT10,'Trial 3'!BT10,'Trial 4'!BT10,'Trial 5'!BT10,'Trial 6'!BT10,'Trial 7'!BT10,'Trial 8'!BT10)</f>
        <v>9085799.316538278</v>
      </c>
      <c r="BU188" s="48">
        <f ca="1">SUM('Trial 1'!BU10,'Trial 2'!BU10,'Trial 3'!BU10,'Trial 4'!BU10,'Trial 5'!BU10,'Trial 6'!BU10,'Trial 7'!BU10,'Trial 8'!BU10)</f>
        <v>9082109.8874020204</v>
      </c>
      <c r="BV188" s="48">
        <f ca="1">SUM('Trial 1'!BV10,'Trial 2'!BV10,'Trial 3'!BV10,'Trial 4'!BV10,'Trial 5'!BV10,'Trial 6'!BV10,'Trial 7'!BV10,'Trial 8'!BV10)</f>
        <v>9078077.3772253934</v>
      </c>
      <c r="BW188" s="48">
        <f ca="1">SUM('Trial 1'!BW10,'Trial 2'!BW10,'Trial 3'!BW10,'Trial 4'!BW10,'Trial 5'!BW10,'Trial 6'!BW10,'Trial 7'!BW10,'Trial 8'!BW10)</f>
        <v>9074030.1405237336</v>
      </c>
      <c r="BX188" s="48">
        <f ca="1">SUM('Trial 1'!BX10,'Trial 2'!BX10,'Trial 3'!BX10,'Trial 4'!BX10,'Trial 5'!BX10,'Trial 6'!BX10,'Trial 7'!BX10,'Trial 8'!BX10)</f>
        <v>9070150.1395504605</v>
      </c>
      <c r="BY188" s="48">
        <f ca="1">SUM('Trial 1'!BY10,'Trial 2'!BY10,'Trial 3'!BY10,'Trial 4'!BY10,'Trial 5'!BY10,'Trial 6'!BY10,'Trial 7'!BY10,'Trial 8'!BY10)</f>
        <v>9066210.680948019</v>
      </c>
      <c r="BZ188" s="48">
        <f ca="1">SUM('Trial 1'!BZ10,'Trial 2'!BZ10,'Trial 3'!BZ10,'Trial 4'!BZ10,'Trial 5'!BZ10,'Trial 6'!BZ10,'Trial 7'!BZ10,'Trial 8'!BZ10)</f>
        <v>9062187.7945567966</v>
      </c>
      <c r="CA188" s="49">
        <f ca="1">SUM(BO188:BZ188)</f>
        <v>109006677.96118809</v>
      </c>
      <c r="CB188" s="48">
        <f ca="1">SUM('Trial 1'!CB10,'Trial 2'!CB10,'Trial 3'!CB10,'Trial 4'!CB10,'Trial 5'!CB10,'Trial 6'!CB10,'Trial 7'!CB10,'Trial 8'!CB10)</f>
        <v>9058649.4093842153</v>
      </c>
      <c r="CC188" s="48">
        <f ca="1">SUM('Trial 1'!CC10,'Trial 2'!CC10,'Trial 3'!CC10,'Trial 4'!CC10,'Trial 5'!CC10,'Trial 6'!CC10,'Trial 7'!CC10,'Trial 8'!CC10)</f>
        <v>9054806.2091065086</v>
      </c>
      <c r="CD188" s="48">
        <f ca="1">SUM('Trial 1'!CD10,'Trial 2'!CD10,'Trial 3'!CD10,'Trial 4'!CD10,'Trial 5'!CD10,'Trial 6'!CD10,'Trial 7'!CD10,'Trial 8'!CD10)</f>
        <v>9051289.348474076</v>
      </c>
      <c r="CE188" s="48">
        <f ca="1">SUM('Trial 1'!CE10,'Trial 2'!CE10,'Trial 3'!CE10,'Trial 4'!CE10,'Trial 5'!CE10,'Trial 6'!CE10,'Trial 7'!CE10,'Trial 8'!CE10)</f>
        <v>9047540.1866704617</v>
      </c>
      <c r="CF188" s="48">
        <f ca="1">SUM('Trial 1'!CF10,'Trial 2'!CF10,'Trial 3'!CF10,'Trial 4'!CF10,'Trial 5'!CF10,'Trial 6'!CF10,'Trial 7'!CF10,'Trial 8'!CF10)</f>
        <v>9043654.659720365</v>
      </c>
      <c r="CG188" s="48">
        <f ca="1">SUM('Trial 1'!CG10,'Trial 2'!CG10,'Trial 3'!CG10,'Trial 4'!CG10,'Trial 5'!CG10,'Trial 6'!CG10,'Trial 7'!CG10,'Trial 8'!CG10)</f>
        <v>9039783.5616450384</v>
      </c>
      <c r="CH188" s="48">
        <f ca="1">SUM('Trial 1'!CH10,'Trial 2'!CH10,'Trial 3'!CH10,'Trial 4'!CH10,'Trial 5'!CH10,'Trial 6'!CH10,'Trial 7'!CH10,'Trial 8'!CH10)</f>
        <v>9036049.2348669022</v>
      </c>
      <c r="CI188" s="48">
        <f ca="1">SUM('Trial 1'!CI10,'Trial 2'!CI10,'Trial 3'!CI10,'Trial 4'!CI10,'Trial 5'!CI10,'Trial 6'!CI10,'Trial 7'!CI10,'Trial 8'!CI10)</f>
        <v>9032115.0665050615</v>
      </c>
      <c r="CJ188" s="48">
        <f ca="1">SUM('Trial 1'!CJ10,'Trial 2'!CJ10,'Trial 3'!CJ10,'Trial 4'!CJ10,'Trial 5'!CJ10,'Trial 6'!CJ10,'Trial 7'!CJ10,'Trial 8'!CJ10)</f>
        <v>9028428.2513557486</v>
      </c>
      <c r="CK188" s="48">
        <f ca="1">SUM('Trial 1'!CK10,'Trial 2'!CK10,'Trial 3'!CK10,'Trial 4'!CK10,'Trial 5'!CK10,'Trial 6'!CK10,'Trial 7'!CK10,'Trial 8'!CK10)</f>
        <v>9024575.4620381184</v>
      </c>
      <c r="CL188" s="48">
        <f ca="1">SUM('Trial 1'!CL10,'Trial 2'!CL10,'Trial 3'!CL10,'Trial 4'!CL10,'Trial 5'!CL10,'Trial 6'!CL10,'Trial 7'!CL10,'Trial 8'!CL10)</f>
        <v>9020620.8061174341</v>
      </c>
      <c r="CM188" s="48">
        <f ca="1">SUM('Trial 1'!CM10,'Trial 2'!CM10,'Trial 3'!CM10,'Trial 4'!CM10,'Trial 5'!CM10,'Trial 6'!CM10,'Trial 7'!CM10,'Trial 8'!CM10)</f>
        <v>9016410.3404330704</v>
      </c>
      <c r="CN188" s="49">
        <f ca="1">SUM(CB188:CM188)</f>
        <v>108453922.53631701</v>
      </c>
      <c r="CO188" s="48">
        <f ca="1">SUM('Trial 1'!CO10,'Trial 2'!CO10,'Trial 3'!CO10,'Trial 4'!CO10,'Trial 5'!CO10,'Trial 6'!CO10,'Trial 7'!CO10,'Trial 8'!CO10)</f>
        <v>9012431.7093520481</v>
      </c>
      <c r="CP188" s="48">
        <f ca="1">SUM('Trial 1'!CP10,'Trial 2'!CP10,'Trial 3'!CP10,'Trial 4'!CP10,'Trial 5'!CP10,'Trial 6'!CP10,'Trial 7'!CP10,'Trial 8'!CP10)</f>
        <v>9008862.9327678625</v>
      </c>
      <c r="CQ188" s="48">
        <f ca="1">SUM('Trial 1'!CQ10,'Trial 2'!CQ10,'Trial 3'!CQ10,'Trial 4'!CQ10,'Trial 5'!CQ10,'Trial 6'!CQ10,'Trial 7'!CQ10,'Trial 8'!CQ10)</f>
        <v>9005029.6837277021</v>
      </c>
      <c r="CR188" s="48">
        <f ca="1">SUM('Trial 1'!CR10,'Trial 2'!CR10,'Trial 3'!CR10,'Trial 4'!CR10,'Trial 5'!CR10,'Trial 6'!CR10,'Trial 7'!CR10,'Trial 8'!CR10)</f>
        <v>9001161.4515232109</v>
      </c>
      <c r="CS188" s="48">
        <f ca="1">SUM('Trial 1'!CS10,'Trial 2'!CS10,'Trial 3'!CS10,'Trial 4'!CS10,'Trial 5'!CS10,'Trial 6'!CS10,'Trial 7'!CS10,'Trial 8'!CS10)</f>
        <v>8997468.7598320246</v>
      </c>
      <c r="CT188" s="48">
        <f ca="1">SUM('Trial 1'!CT10,'Trial 2'!CT10,'Trial 3'!CT10,'Trial 4'!CT10,'Trial 5'!CT10,'Trial 6'!CT10,'Trial 7'!CT10,'Trial 8'!CT10)</f>
        <v>8993674.9059560169</v>
      </c>
      <c r="CU188" s="48">
        <f ca="1">SUM('Trial 1'!CU10,'Trial 2'!CU10,'Trial 3'!CU10,'Trial 4'!CU10,'Trial 5'!CU10,'Trial 6'!CU10,'Trial 7'!CU10,'Trial 8'!CU10)</f>
        <v>8989889.338127384</v>
      </c>
      <c r="CV188" s="48">
        <f ca="1">SUM('Trial 1'!CV10,'Trial 2'!CV10,'Trial 3'!CV10,'Trial 4'!CV10,'Trial 5'!CV10,'Trial 6'!CV10,'Trial 7'!CV10,'Trial 8'!CV10)</f>
        <v>8985931.7232682258</v>
      </c>
      <c r="CW188" s="48">
        <f ca="1">SUM('Trial 1'!CW10,'Trial 2'!CW10,'Trial 3'!CW10,'Trial 4'!CW10,'Trial 5'!CW10,'Trial 6'!CW10,'Trial 7'!CW10,'Trial 8'!CW10)</f>
        <v>8981985.569685325</v>
      </c>
      <c r="CX188" s="48">
        <f ca="1">SUM('Trial 1'!CX10,'Trial 2'!CX10,'Trial 3'!CX10,'Trial 4'!CX10,'Trial 5'!CX10,'Trial 6'!CX10,'Trial 7'!CX10,'Trial 8'!CX10)</f>
        <v>8977958.2767172121</v>
      </c>
      <c r="CY188" s="48">
        <f ca="1">SUM('Trial 1'!CY10,'Trial 2'!CY10,'Trial 3'!CY10,'Trial 4'!CY10,'Trial 5'!CY10,'Trial 6'!CY10,'Trial 7'!CY10,'Trial 8'!CY10)</f>
        <v>8974324.5323301628</v>
      </c>
      <c r="CZ188" s="48">
        <f ca="1">SUM('Trial 1'!CZ10,'Trial 2'!CZ10,'Trial 3'!CZ10,'Trial 4'!CZ10,'Trial 5'!CZ10,'Trial 6'!CZ10,'Trial 7'!CZ10,'Trial 8'!CZ10)</f>
        <v>8970632.2527643591</v>
      </c>
      <c r="DA188" s="49">
        <f ca="1">SUM(CO188:CZ188)</f>
        <v>107899351.13605155</v>
      </c>
      <c r="DB188" s="48">
        <f ca="1">SUM('Trial 1'!DB10,'Trial 2'!DB10,'Trial 3'!DB10,'Trial 4'!DB10,'Trial 5'!DB10,'Trial 6'!DB10,'Trial 7'!DB10,'Trial 8'!DB10)</f>
        <v>8967271.1854959112</v>
      </c>
      <c r="DC188" s="48">
        <f ca="1">SUM('Trial 1'!DC10,'Trial 2'!DC10,'Trial 3'!DC10,'Trial 4'!DC10,'Trial 5'!DC10,'Trial 6'!DC10,'Trial 7'!DC10,'Trial 8'!DC10)</f>
        <v>8963419.3912628517</v>
      </c>
      <c r="DD188" s="48">
        <f ca="1">SUM('Trial 1'!DD10,'Trial 2'!DD10,'Trial 3'!DD10,'Trial 4'!DD10,'Trial 5'!DD10,'Trial 6'!DD10,'Trial 7'!DD10,'Trial 8'!DD10)</f>
        <v>8959795.9310827833</v>
      </c>
      <c r="DE188" s="48">
        <f ca="1">SUM('Trial 1'!DE10,'Trial 2'!DE10,'Trial 3'!DE10,'Trial 4'!DE10,'Trial 5'!DE10,'Trial 6'!DE10,'Trial 7'!DE10,'Trial 8'!DE10)</f>
        <v>8955633.3808427043</v>
      </c>
      <c r="DF188" s="48">
        <f ca="1">SUM('Trial 1'!DF10,'Trial 2'!DF10,'Trial 3'!DF10,'Trial 4'!DF10,'Trial 5'!DF10,'Trial 6'!DF10,'Trial 7'!DF10,'Trial 8'!DF10)</f>
        <v>8951961.6793401949</v>
      </c>
      <c r="DG188" s="48">
        <f ca="1">SUM('Trial 1'!DG10,'Trial 2'!DG10,'Trial 3'!DG10,'Trial 4'!DG10,'Trial 5'!DG10,'Trial 6'!DG10,'Trial 7'!DG10,'Trial 8'!DG10)</f>
        <v>8948130.7494421396</v>
      </c>
      <c r="DH188" s="48">
        <f ca="1">SUM('Trial 1'!DH10,'Trial 2'!DH10,'Trial 3'!DH10,'Trial 4'!DH10,'Trial 5'!DH10,'Trial 6'!DH10,'Trial 7'!DH10,'Trial 8'!DH10)</f>
        <v>8944109.6187471561</v>
      </c>
      <c r="DI188" s="48">
        <f ca="1">SUM('Trial 1'!DI10,'Trial 2'!DI10,'Trial 3'!DI10,'Trial 4'!DI10,'Trial 5'!DI10,'Trial 6'!DI10,'Trial 7'!DI10,'Trial 8'!DI10)</f>
        <v>8940426.1645205598</v>
      </c>
      <c r="DJ188" s="48">
        <f ca="1">SUM('Trial 1'!DJ10,'Trial 2'!DJ10,'Trial 3'!DJ10,'Trial 4'!DJ10,'Trial 5'!DJ10,'Trial 6'!DJ10,'Trial 7'!DJ10,'Trial 8'!DJ10)</f>
        <v>8936474.4452407882</v>
      </c>
      <c r="DK188" s="48">
        <f ca="1">SUM('Trial 1'!DK10,'Trial 2'!DK10,'Trial 3'!DK10,'Trial 4'!DK10,'Trial 5'!DK10,'Trial 6'!DK10,'Trial 7'!DK10,'Trial 8'!DK10)</f>
        <v>8932921.0297229588</v>
      </c>
      <c r="DL188" s="48">
        <f ca="1">SUM('Trial 1'!DL10,'Trial 2'!DL10,'Trial 3'!DL10,'Trial 4'!DL10,'Trial 5'!DL10,'Trial 6'!DL10,'Trial 7'!DL10,'Trial 8'!DL10)</f>
        <v>8929362.2993553877</v>
      </c>
      <c r="DM188" s="48">
        <f ca="1">SUM('Trial 1'!DM10,'Trial 2'!DM10,'Trial 3'!DM10,'Trial 4'!DM10,'Trial 5'!DM10,'Trial 6'!DM10,'Trial 7'!DM10,'Trial 8'!DM10)</f>
        <v>8925642.9970972706</v>
      </c>
      <c r="DN188" s="49">
        <f ca="1">SUM(DB188:DM188)</f>
        <v>107355148.8721507</v>
      </c>
      <c r="DO188" s="48">
        <f ca="1">SUM('Trial 1'!DO10,'Trial 2'!DO10,'Trial 3'!DO10,'Trial 4'!DO10,'Trial 5'!DO10,'Trial 6'!DO10,'Trial 7'!DO10,'Trial 8'!DO10)</f>
        <v>8922192.9811188485</v>
      </c>
      <c r="DP188" s="48">
        <f ca="1">SUM('Trial 1'!DP10,'Trial 2'!DP10,'Trial 3'!DP10,'Trial 4'!DP10,'Trial 5'!DP10,'Trial 6'!DP10,'Trial 7'!DP10,'Trial 8'!DP10)</f>
        <v>8918331.3122545611</v>
      </c>
      <c r="DQ188" s="48">
        <f ca="1">SUM('Trial 1'!DQ10,'Trial 2'!DQ10,'Trial 3'!DQ10,'Trial 4'!DQ10,'Trial 5'!DQ10,'Trial 6'!DQ10,'Trial 7'!DQ10,'Trial 8'!DQ10)</f>
        <v>8914635.7600800619</v>
      </c>
      <c r="DR188" s="48">
        <f ca="1">SUM('Trial 1'!DR10,'Trial 2'!DR10,'Trial 3'!DR10,'Trial 4'!DR10,'Trial 5'!DR10,'Trial 6'!DR10,'Trial 7'!DR10,'Trial 8'!DR10)</f>
        <v>8911015.687751634</v>
      </c>
      <c r="DS188" s="48">
        <f ca="1">SUM('Trial 1'!DS10,'Trial 2'!DS10,'Trial 3'!DS10,'Trial 4'!DS10,'Trial 5'!DS10,'Trial 6'!DS10,'Trial 7'!DS10,'Trial 8'!DS10)</f>
        <v>8906983.3557198346</v>
      </c>
      <c r="DT188" s="48">
        <f ca="1">SUM('Trial 1'!DT10,'Trial 2'!DT10,'Trial 3'!DT10,'Trial 4'!DT10,'Trial 5'!DT10,'Trial 6'!DT10,'Trial 7'!DT10,'Trial 8'!DT10)</f>
        <v>8903046.038538957</v>
      </c>
      <c r="DU188" s="48">
        <f ca="1">SUM('Trial 1'!DU10,'Trial 2'!DU10,'Trial 3'!DU10,'Trial 4'!DU10,'Trial 5'!DU10,'Trial 6'!DU10,'Trial 7'!DU10,'Trial 8'!DU10)</f>
        <v>8899327.1643665247</v>
      </c>
      <c r="DV188" s="48">
        <f ca="1">SUM('Trial 1'!DV10,'Trial 2'!DV10,'Trial 3'!DV10,'Trial 4'!DV10,'Trial 5'!DV10,'Trial 6'!DV10,'Trial 7'!DV10,'Trial 8'!DV10)</f>
        <v>8895599.8877630327</v>
      </c>
      <c r="DW188" s="48">
        <f ca="1">SUM('Trial 1'!DW10,'Trial 2'!DW10,'Trial 3'!DW10,'Trial 4'!DW10,'Trial 5'!DW10,'Trial 6'!DW10,'Trial 7'!DW10,'Trial 8'!DW10)</f>
        <v>8891969.6961335558</v>
      </c>
      <c r="DX188" s="48">
        <f ca="1">SUM('Trial 1'!DX10,'Trial 2'!DX10,'Trial 3'!DX10,'Trial 4'!DX10,'Trial 5'!DX10,'Trial 6'!DX10,'Trial 7'!DX10,'Trial 8'!DX10)</f>
        <v>8887967.7889132798</v>
      </c>
      <c r="DY188" s="48">
        <f ca="1">SUM('Trial 1'!DY10,'Trial 2'!DY10,'Trial 3'!DY10,'Trial 4'!DY10,'Trial 5'!DY10,'Trial 6'!DY10,'Trial 7'!DY10,'Trial 8'!DY10)</f>
        <v>8884194.6377775222</v>
      </c>
      <c r="DZ188" s="48">
        <f ca="1">SUM('Trial 1'!DZ10,'Trial 2'!DZ10,'Trial 3'!DZ10,'Trial 4'!DZ10,'Trial 5'!DZ10,'Trial 6'!DZ10,'Trial 7'!DZ10,'Trial 8'!DZ10)</f>
        <v>8880365.8766455632</v>
      </c>
      <c r="EA188" s="49">
        <f ca="1">SUM(DO188:DZ188)</f>
        <v>106815630.18706338</v>
      </c>
      <c r="EB188" s="48">
        <f ca="1">SUM('Trial 1'!EB10,'Trial 2'!EB10,'Trial 3'!EB10,'Trial 4'!EB10,'Trial 5'!EB10,'Trial 6'!EB10,'Trial 7'!EB10,'Trial 8'!EB10)</f>
        <v>8876700.4840844572</v>
      </c>
      <c r="EC188" s="48">
        <f ca="1">SUM('Trial 1'!EC10,'Trial 2'!EC10,'Trial 3'!EC10,'Trial 4'!EC10,'Trial 5'!EC10,'Trial 6'!EC10,'Trial 7'!EC10,'Trial 8'!EC10)</f>
        <v>8873080.0344165266</v>
      </c>
      <c r="ED188" s="48">
        <f ca="1">SUM('Trial 1'!ED10,'Trial 2'!ED10,'Trial 3'!ED10,'Trial 4'!ED10,'Trial 5'!ED10,'Trial 6'!ED10,'Trial 7'!ED10,'Trial 8'!ED10)</f>
        <v>8869475.9622040559</v>
      </c>
      <c r="EE188" s="48">
        <f ca="1">SUM('Trial 1'!EE10,'Trial 2'!EE10,'Trial 3'!EE10,'Trial 4'!EE10,'Trial 5'!EE10,'Trial 6'!EE10,'Trial 7'!EE10,'Trial 8'!EE10)</f>
        <v>8865460.9903435092</v>
      </c>
      <c r="EF188" s="48">
        <f ca="1">SUM('Trial 1'!EF10,'Trial 2'!EF10,'Trial 3'!EF10,'Trial 4'!EF10,'Trial 5'!EF10,'Trial 6'!EF10,'Trial 7'!EF10,'Trial 8'!EF10)</f>
        <v>8861689.1645494029</v>
      </c>
      <c r="EG188" s="48">
        <f ca="1">SUM('Trial 1'!EG10,'Trial 2'!EG10,'Trial 3'!EG10,'Trial 4'!EG10,'Trial 5'!EG10,'Trial 6'!EG10,'Trial 7'!EG10,'Trial 8'!EG10)</f>
        <v>8857817.0833007507</v>
      </c>
      <c r="EH188" s="48">
        <f ca="1">SUM('Trial 1'!EH10,'Trial 2'!EH10,'Trial 3'!EH10,'Trial 4'!EH10,'Trial 5'!EH10,'Trial 6'!EH10,'Trial 7'!EH10,'Trial 8'!EH10)</f>
        <v>8854013.993286809</v>
      </c>
      <c r="EI188" s="48">
        <f ca="1">SUM('Trial 1'!EI10,'Trial 2'!EI10,'Trial 3'!EI10,'Trial 4'!EI10,'Trial 5'!EI10,'Trial 6'!EI10,'Trial 7'!EI10,'Trial 8'!EI10)</f>
        <v>8850208.588473035</v>
      </c>
      <c r="EJ188" s="48">
        <f ca="1">SUM('Trial 1'!EJ10,'Trial 2'!EJ10,'Trial 3'!EJ10,'Trial 4'!EJ10,'Trial 5'!EJ10,'Trial 6'!EJ10,'Trial 7'!EJ10,'Trial 8'!EJ10)</f>
        <v>8846587.7329540979</v>
      </c>
      <c r="EK188" s="48">
        <f ca="1">SUM('Trial 1'!EK10,'Trial 2'!EK10,'Trial 3'!EK10,'Trial 4'!EK10,'Trial 5'!EK10,'Trial 6'!EK10,'Trial 7'!EK10,'Trial 8'!EK10)</f>
        <v>8842962.8320226893</v>
      </c>
      <c r="EL188" s="48">
        <f ca="1">SUM('Trial 1'!EL10,'Trial 2'!EL10,'Trial 3'!EL10,'Trial 4'!EL10,'Trial 5'!EL10,'Trial 6'!EL10,'Trial 7'!EL10,'Trial 8'!EL10)</f>
        <v>8839246.2571312375</v>
      </c>
      <c r="EM188" s="48">
        <f ca="1">SUM('Trial 1'!EM10,'Trial 2'!EM10,'Trial 3'!EM10,'Trial 4'!EM10,'Trial 5'!EM10,'Trial 6'!EM10,'Trial 7'!EM10,'Trial 8'!EM10)</f>
        <v>8835692.4622422755</v>
      </c>
      <c r="EN188" s="49">
        <f ca="1">SUM(EB188:EM188)</f>
        <v>106272935.58500884</v>
      </c>
    </row>
    <row r="189" spans="1:144" ht="12.75" customHeight="1" x14ac:dyDescent="0.2">
      <c r="A189" s="2" t="str">
        <f>Labels!B87</f>
        <v>Time</v>
      </c>
    </row>
    <row r="190" spans="1:144" ht="12.75" customHeight="1" x14ac:dyDescent="0.2">
      <c r="B190" s="19" t="str">
        <f>ZZZ__FnCalls!F7</f>
        <v>MMM 2010</v>
      </c>
      <c r="C190" s="20" t="str">
        <f>ZZZ__FnCalls!F8</f>
        <v>MMM 2010</v>
      </c>
      <c r="D190" s="20" t="str">
        <f>ZZZ__FnCalls!F9</f>
        <v>MMM 2010</v>
      </c>
      <c r="E190" s="20" t="str">
        <f>ZZZ__FnCalls!F10</f>
        <v>MMM 2010</v>
      </c>
      <c r="F190" s="20" t="str">
        <f>ZZZ__FnCalls!F11</f>
        <v>MMM 2010</v>
      </c>
      <c r="G190" s="20" t="str">
        <f>ZZZ__FnCalls!F12</f>
        <v>MMM 2010</v>
      </c>
      <c r="H190" s="20" t="str">
        <f>ZZZ__FnCalls!F13</f>
        <v>MMM 2010</v>
      </c>
      <c r="I190" s="20" t="str">
        <f>ZZZ__FnCalls!F14</f>
        <v>MMM 2010</v>
      </c>
      <c r="J190" s="20" t="str">
        <f>ZZZ__FnCalls!F15</f>
        <v>MMM 2010</v>
      </c>
      <c r="K190" s="20" t="str">
        <f>ZZZ__FnCalls!F16</f>
        <v>MMM 2010</v>
      </c>
      <c r="L190" s="20" t="str">
        <f>ZZZ__FnCalls!F17</f>
        <v>MMM 2010</v>
      </c>
      <c r="M190" s="20" t="str">
        <f>ZZZ__FnCalls!F18</f>
        <v>MMM 2010</v>
      </c>
      <c r="N190" s="21" t="str">
        <f>ZZZ__FnCalls!H7</f>
        <v>2010</v>
      </c>
      <c r="O190" s="20" t="str">
        <f>ZZZ__FnCalls!F19</f>
        <v>MMM 2011</v>
      </c>
      <c r="P190" s="20" t="str">
        <f>ZZZ__FnCalls!F20</f>
        <v>MMM 2011</v>
      </c>
      <c r="Q190" s="20" t="str">
        <f>ZZZ__FnCalls!F21</f>
        <v>MMM 2011</v>
      </c>
      <c r="R190" s="20" t="str">
        <f>ZZZ__FnCalls!F22</f>
        <v>MMM 2011</v>
      </c>
      <c r="S190" s="20" t="str">
        <f>ZZZ__FnCalls!F23</f>
        <v>MMM 2011</v>
      </c>
      <c r="T190" s="20" t="str">
        <f>ZZZ__FnCalls!F24</f>
        <v>MMM 2011</v>
      </c>
      <c r="U190" s="20" t="str">
        <f>ZZZ__FnCalls!F25</f>
        <v>MMM 2011</v>
      </c>
      <c r="V190" s="20" t="str">
        <f>ZZZ__FnCalls!F26</f>
        <v>MMM 2011</v>
      </c>
      <c r="W190" s="20" t="str">
        <f>ZZZ__FnCalls!F27</f>
        <v>MMM 2011</v>
      </c>
      <c r="X190" s="20" t="str">
        <f>ZZZ__FnCalls!F28</f>
        <v>MMM 2011</v>
      </c>
      <c r="Y190" s="20" t="str">
        <f>ZZZ__FnCalls!F29</f>
        <v>MMM 2011</v>
      </c>
      <c r="Z190" s="20" t="str">
        <f>ZZZ__FnCalls!F30</f>
        <v>MMM 2011</v>
      </c>
      <c r="AA190" s="21" t="str">
        <f>ZZZ__FnCalls!H19</f>
        <v>2011</v>
      </c>
      <c r="AB190" s="20" t="str">
        <f>ZZZ__FnCalls!F31</f>
        <v>MMM 2012</v>
      </c>
      <c r="AC190" s="20" t="str">
        <f>ZZZ__FnCalls!F32</f>
        <v>MMM 2012</v>
      </c>
      <c r="AD190" s="20" t="str">
        <f>ZZZ__FnCalls!F33</f>
        <v>MMM 2012</v>
      </c>
      <c r="AE190" s="20" t="str">
        <f>ZZZ__FnCalls!F34</f>
        <v>MMM 2012</v>
      </c>
      <c r="AF190" s="20" t="str">
        <f>ZZZ__FnCalls!F35</f>
        <v>MMM 2012</v>
      </c>
      <c r="AG190" s="20" t="str">
        <f>ZZZ__FnCalls!F36</f>
        <v>MMM 2012</v>
      </c>
      <c r="AH190" s="20" t="str">
        <f>ZZZ__FnCalls!F37</f>
        <v>MMM 2012</v>
      </c>
      <c r="AI190" s="20" t="str">
        <f>ZZZ__FnCalls!F38</f>
        <v>MMM 2012</v>
      </c>
      <c r="AJ190" s="20" t="str">
        <f>ZZZ__FnCalls!F39</f>
        <v>MMM 2012</v>
      </c>
      <c r="AK190" s="20" t="str">
        <f>ZZZ__FnCalls!F40</f>
        <v>MMM 2012</v>
      </c>
      <c r="AL190" s="20" t="str">
        <f>ZZZ__FnCalls!F41</f>
        <v>MMM 2012</v>
      </c>
      <c r="AM190" s="20" t="str">
        <f>ZZZ__FnCalls!F42</f>
        <v>MMM 2012</v>
      </c>
      <c r="AN190" s="21" t="str">
        <f>ZZZ__FnCalls!H31</f>
        <v>2012</v>
      </c>
      <c r="AO190" s="20" t="str">
        <f>ZZZ__FnCalls!F43</f>
        <v>MMM 2013</v>
      </c>
      <c r="AP190" s="20" t="str">
        <f>ZZZ__FnCalls!F44</f>
        <v>MMM 2013</v>
      </c>
      <c r="AQ190" s="20" t="str">
        <f>ZZZ__FnCalls!F45</f>
        <v>MMM 2013</v>
      </c>
      <c r="AR190" s="20" t="str">
        <f>ZZZ__FnCalls!F46</f>
        <v>MMM 2013</v>
      </c>
      <c r="AS190" s="20" t="str">
        <f>ZZZ__FnCalls!F47</f>
        <v>MMM 2013</v>
      </c>
      <c r="AT190" s="20" t="str">
        <f>ZZZ__FnCalls!F48</f>
        <v>MMM 2013</v>
      </c>
      <c r="AU190" s="20" t="str">
        <f>ZZZ__FnCalls!F49</f>
        <v>MMM 2013</v>
      </c>
      <c r="AV190" s="20" t="str">
        <f>ZZZ__FnCalls!F50</f>
        <v>MMM 2013</v>
      </c>
      <c r="AW190" s="20" t="str">
        <f>ZZZ__FnCalls!F51</f>
        <v>MMM 2013</v>
      </c>
      <c r="AX190" s="20" t="str">
        <f>ZZZ__FnCalls!F52</f>
        <v>MMM 2013</v>
      </c>
      <c r="AY190" s="20" t="str">
        <f>ZZZ__FnCalls!F53</f>
        <v>MMM 2013</v>
      </c>
      <c r="AZ190" s="20" t="str">
        <f>ZZZ__FnCalls!F54</f>
        <v>MMM 2013</v>
      </c>
      <c r="BA190" s="21" t="str">
        <f>ZZZ__FnCalls!H43</f>
        <v>2013</v>
      </c>
      <c r="BB190" s="20" t="str">
        <f>ZZZ__FnCalls!F55</f>
        <v>MMM 2014</v>
      </c>
      <c r="BC190" s="20" t="str">
        <f>ZZZ__FnCalls!F56</f>
        <v>MMM 2014</v>
      </c>
      <c r="BD190" s="20" t="str">
        <f>ZZZ__FnCalls!F57</f>
        <v>MMM 2014</v>
      </c>
      <c r="BE190" s="20" t="str">
        <f>ZZZ__FnCalls!F58</f>
        <v>MMM 2014</v>
      </c>
      <c r="BF190" s="20" t="str">
        <f>ZZZ__FnCalls!F59</f>
        <v>MMM 2014</v>
      </c>
      <c r="BG190" s="20" t="str">
        <f>ZZZ__FnCalls!F60</f>
        <v>MMM 2014</v>
      </c>
      <c r="BH190" s="20" t="str">
        <f>ZZZ__FnCalls!F61</f>
        <v>MMM 2014</v>
      </c>
      <c r="BI190" s="20" t="str">
        <f>ZZZ__FnCalls!F62</f>
        <v>MMM 2014</v>
      </c>
      <c r="BJ190" s="20" t="str">
        <f>ZZZ__FnCalls!F63</f>
        <v>MMM 2014</v>
      </c>
      <c r="BK190" s="20" t="str">
        <f>ZZZ__FnCalls!F64</f>
        <v>MMM 2014</v>
      </c>
      <c r="BL190" s="20" t="str">
        <f>ZZZ__FnCalls!F65</f>
        <v>MMM 2014</v>
      </c>
      <c r="BM190" s="20" t="str">
        <f>ZZZ__FnCalls!F66</f>
        <v>MMM 2014</v>
      </c>
      <c r="BN190" s="21" t="str">
        <f>ZZZ__FnCalls!H55</f>
        <v>2014</v>
      </c>
      <c r="BO190" s="20" t="str">
        <f>ZZZ__FnCalls!F67</f>
        <v>MMM 2015</v>
      </c>
      <c r="BP190" s="20" t="str">
        <f>ZZZ__FnCalls!F68</f>
        <v>MMM 2015</v>
      </c>
      <c r="BQ190" s="20" t="str">
        <f>ZZZ__FnCalls!F69</f>
        <v>MMM 2015</v>
      </c>
      <c r="BR190" s="20" t="str">
        <f>ZZZ__FnCalls!F70</f>
        <v>MMM 2015</v>
      </c>
      <c r="BS190" s="20" t="str">
        <f>ZZZ__FnCalls!F71</f>
        <v>MMM 2015</v>
      </c>
      <c r="BT190" s="20" t="str">
        <f>ZZZ__FnCalls!F72</f>
        <v>MMM 2015</v>
      </c>
      <c r="BU190" s="20" t="str">
        <f>ZZZ__FnCalls!F73</f>
        <v>MMM 2015</v>
      </c>
      <c r="BV190" s="20" t="str">
        <f>ZZZ__FnCalls!F74</f>
        <v>MMM 2015</v>
      </c>
      <c r="BW190" s="20" t="str">
        <f>ZZZ__FnCalls!F75</f>
        <v>MMM 2015</v>
      </c>
      <c r="BX190" s="20" t="str">
        <f>ZZZ__FnCalls!F76</f>
        <v>MMM 2015</v>
      </c>
      <c r="BY190" s="20" t="str">
        <f>ZZZ__FnCalls!F77</f>
        <v>MMM 2015</v>
      </c>
      <c r="BZ190" s="20" t="str">
        <f>ZZZ__FnCalls!F78</f>
        <v>MMM 2015</v>
      </c>
      <c r="CA190" s="21" t="str">
        <f>ZZZ__FnCalls!H67</f>
        <v>2015</v>
      </c>
      <c r="CB190" s="20" t="str">
        <f>ZZZ__FnCalls!F79</f>
        <v>MMM 2016</v>
      </c>
      <c r="CC190" s="20" t="str">
        <f>ZZZ__FnCalls!F80</f>
        <v>MMM 2016</v>
      </c>
      <c r="CD190" s="20" t="str">
        <f>ZZZ__FnCalls!F81</f>
        <v>MMM 2016</v>
      </c>
      <c r="CE190" s="20" t="str">
        <f>ZZZ__FnCalls!F82</f>
        <v>MMM 2016</v>
      </c>
      <c r="CF190" s="20" t="str">
        <f>ZZZ__FnCalls!F83</f>
        <v>MMM 2016</v>
      </c>
      <c r="CG190" s="20" t="str">
        <f>ZZZ__FnCalls!F84</f>
        <v>MMM 2016</v>
      </c>
      <c r="CH190" s="20" t="str">
        <f>ZZZ__FnCalls!F85</f>
        <v>MMM 2016</v>
      </c>
      <c r="CI190" s="20" t="str">
        <f>ZZZ__FnCalls!F86</f>
        <v>MMM 2016</v>
      </c>
      <c r="CJ190" s="20" t="str">
        <f>ZZZ__FnCalls!F87</f>
        <v>MMM 2016</v>
      </c>
      <c r="CK190" s="20" t="str">
        <f>ZZZ__FnCalls!F88</f>
        <v>MMM 2016</v>
      </c>
      <c r="CL190" s="20" t="str">
        <f>ZZZ__FnCalls!F89</f>
        <v>MMM 2016</v>
      </c>
      <c r="CM190" s="20" t="str">
        <f>ZZZ__FnCalls!F90</f>
        <v>MMM 2016</v>
      </c>
      <c r="CN190" s="21" t="str">
        <f>ZZZ__FnCalls!H79</f>
        <v>2016</v>
      </c>
      <c r="CO190" s="20" t="str">
        <f>ZZZ__FnCalls!F91</f>
        <v>MMM 2017</v>
      </c>
      <c r="CP190" s="20" t="str">
        <f>ZZZ__FnCalls!F92</f>
        <v>MMM 2017</v>
      </c>
      <c r="CQ190" s="20" t="str">
        <f>ZZZ__FnCalls!F93</f>
        <v>MMM 2017</v>
      </c>
      <c r="CR190" s="20" t="str">
        <f>ZZZ__FnCalls!F94</f>
        <v>MMM 2017</v>
      </c>
      <c r="CS190" s="20" t="str">
        <f>ZZZ__FnCalls!F95</f>
        <v>MMM 2017</v>
      </c>
      <c r="CT190" s="20" t="str">
        <f>ZZZ__FnCalls!F96</f>
        <v>MMM 2017</v>
      </c>
      <c r="CU190" s="20" t="str">
        <f>ZZZ__FnCalls!F97</f>
        <v>MMM 2017</v>
      </c>
      <c r="CV190" s="20" t="str">
        <f>ZZZ__FnCalls!F98</f>
        <v>MMM 2017</v>
      </c>
      <c r="CW190" s="20" t="str">
        <f>ZZZ__FnCalls!F99</f>
        <v>MMM 2017</v>
      </c>
      <c r="CX190" s="20" t="str">
        <f>ZZZ__FnCalls!F100</f>
        <v>MMM 2017</v>
      </c>
      <c r="CY190" s="20" t="str">
        <f>ZZZ__FnCalls!F101</f>
        <v>MMM 2017</v>
      </c>
      <c r="CZ190" s="20" t="str">
        <f>ZZZ__FnCalls!F102</f>
        <v>MMM 2017</v>
      </c>
      <c r="DA190" s="21" t="str">
        <f>ZZZ__FnCalls!H91</f>
        <v>2017</v>
      </c>
      <c r="DB190" s="20" t="str">
        <f>ZZZ__FnCalls!F103</f>
        <v>MMM 2018</v>
      </c>
      <c r="DC190" s="20" t="str">
        <f>ZZZ__FnCalls!F104</f>
        <v>MMM 2018</v>
      </c>
      <c r="DD190" s="20" t="str">
        <f>ZZZ__FnCalls!F105</f>
        <v>MMM 2018</v>
      </c>
      <c r="DE190" s="20" t="str">
        <f>ZZZ__FnCalls!F106</f>
        <v>MMM 2018</v>
      </c>
      <c r="DF190" s="20" t="str">
        <f>ZZZ__FnCalls!F107</f>
        <v>MMM 2018</v>
      </c>
      <c r="DG190" s="20" t="str">
        <f>ZZZ__FnCalls!F108</f>
        <v>MMM 2018</v>
      </c>
      <c r="DH190" s="20" t="str">
        <f>ZZZ__FnCalls!F109</f>
        <v>MMM 2018</v>
      </c>
      <c r="DI190" s="20" t="str">
        <f>ZZZ__FnCalls!F110</f>
        <v>MMM 2018</v>
      </c>
      <c r="DJ190" s="20" t="str">
        <f>ZZZ__FnCalls!F111</f>
        <v>MMM 2018</v>
      </c>
      <c r="DK190" s="20" t="str">
        <f>ZZZ__FnCalls!F112</f>
        <v>MMM 2018</v>
      </c>
      <c r="DL190" s="20" t="str">
        <f>ZZZ__FnCalls!F113</f>
        <v>MMM 2018</v>
      </c>
      <c r="DM190" s="20" t="str">
        <f>ZZZ__FnCalls!F114</f>
        <v>MMM 2018</v>
      </c>
      <c r="DN190" s="21" t="str">
        <f>ZZZ__FnCalls!H103</f>
        <v>2018</v>
      </c>
      <c r="DO190" s="20" t="str">
        <f>ZZZ__FnCalls!F115</f>
        <v>MMM 2019</v>
      </c>
      <c r="DP190" s="20" t="str">
        <f>ZZZ__FnCalls!F116</f>
        <v>MMM 2019</v>
      </c>
      <c r="DQ190" s="20" t="str">
        <f>ZZZ__FnCalls!F117</f>
        <v>MMM 2019</v>
      </c>
      <c r="DR190" s="20" t="str">
        <f>ZZZ__FnCalls!F118</f>
        <v>MMM 2019</v>
      </c>
      <c r="DS190" s="20" t="str">
        <f>ZZZ__FnCalls!F119</f>
        <v>MMM 2019</v>
      </c>
      <c r="DT190" s="20" t="str">
        <f>ZZZ__FnCalls!F120</f>
        <v>MMM 2019</v>
      </c>
      <c r="DU190" s="20" t="str">
        <f>ZZZ__FnCalls!F121</f>
        <v>MMM 2019</v>
      </c>
      <c r="DV190" s="20" t="str">
        <f>ZZZ__FnCalls!F122</f>
        <v>MMM 2019</v>
      </c>
      <c r="DW190" s="20" t="str">
        <f>ZZZ__FnCalls!F123</f>
        <v>MMM 2019</v>
      </c>
      <c r="DX190" s="20" t="str">
        <f>ZZZ__FnCalls!F124</f>
        <v>MMM 2019</v>
      </c>
      <c r="DY190" s="20" t="str">
        <f>ZZZ__FnCalls!F125</f>
        <v>MMM 2019</v>
      </c>
      <c r="DZ190" s="20" t="str">
        <f>ZZZ__FnCalls!F126</f>
        <v>MMM 2019</v>
      </c>
      <c r="EA190" s="21" t="str">
        <f>ZZZ__FnCalls!H115</f>
        <v>2019</v>
      </c>
      <c r="EB190" s="20" t="str">
        <f>ZZZ__FnCalls!F127</f>
        <v>MMM 2020</v>
      </c>
      <c r="EC190" s="20" t="str">
        <f>ZZZ__FnCalls!F128</f>
        <v>MMM 2020</v>
      </c>
      <c r="ED190" s="20" t="str">
        <f>ZZZ__FnCalls!F129</f>
        <v>MMM 2020</v>
      </c>
      <c r="EE190" s="20" t="str">
        <f>ZZZ__FnCalls!F130</f>
        <v>MMM 2020</v>
      </c>
      <c r="EF190" s="20" t="str">
        <f>ZZZ__FnCalls!F131</f>
        <v>MMM 2020</v>
      </c>
      <c r="EG190" s="20" t="str">
        <f>ZZZ__FnCalls!F132</f>
        <v>MMM 2020</v>
      </c>
      <c r="EH190" s="20" t="str">
        <f>ZZZ__FnCalls!F133</f>
        <v>MMM 2020</v>
      </c>
      <c r="EI190" s="20" t="str">
        <f>ZZZ__FnCalls!F134</f>
        <v>MMM 2020</v>
      </c>
      <c r="EJ190" s="20" t="str">
        <f>ZZZ__FnCalls!F135</f>
        <v>MMM 2020</v>
      </c>
      <c r="EK190" s="20" t="str">
        <f>ZZZ__FnCalls!F136</f>
        <v>MMM 2020</v>
      </c>
      <c r="EL190" s="20" t="str">
        <f>ZZZ__FnCalls!F137</f>
        <v>MMM 2020</v>
      </c>
      <c r="EM190" s="20" t="str">
        <f>ZZZ__FnCalls!F138</f>
        <v>MMM 2020</v>
      </c>
      <c r="EN190" s="21" t="str">
        <f>ZZZ__FnCalls!H127</f>
        <v>2020</v>
      </c>
    </row>
    <row r="191" spans="1:144" ht="12.75" customHeight="1" x14ac:dyDescent="0.2">
      <c r="A191" s="5"/>
      <c r="B191" s="56">
        <f>0+1/12</f>
        <v>8.3333333333333329E-2</v>
      </c>
      <c r="C191" s="56">
        <f t="shared" ref="C191:M191" si="22">B191+1/12</f>
        <v>0.16666666666666666</v>
      </c>
      <c r="D191" s="56">
        <f t="shared" si="22"/>
        <v>0.25</v>
      </c>
      <c r="E191" s="56">
        <f t="shared" si="22"/>
        <v>0.33333333333333331</v>
      </c>
      <c r="F191" s="56">
        <f t="shared" si="22"/>
        <v>0.41666666666666663</v>
      </c>
      <c r="G191" s="56">
        <f t="shared" si="22"/>
        <v>0.49999999999999994</v>
      </c>
      <c r="H191" s="56">
        <f t="shared" si="22"/>
        <v>0.58333333333333326</v>
      </c>
      <c r="I191" s="56">
        <f t="shared" si="22"/>
        <v>0.66666666666666663</v>
      </c>
      <c r="J191" s="56">
        <f t="shared" si="22"/>
        <v>0.75</v>
      </c>
      <c r="K191" s="56">
        <f t="shared" si="22"/>
        <v>0.83333333333333337</v>
      </c>
      <c r="L191" s="56">
        <f t="shared" si="22"/>
        <v>0.91666666666666674</v>
      </c>
      <c r="M191" s="56">
        <f t="shared" si="22"/>
        <v>1</v>
      </c>
      <c r="N191" s="54">
        <f>M191</f>
        <v>1</v>
      </c>
      <c r="O191" s="56">
        <f>M191+1/12</f>
        <v>1.0833333333333333</v>
      </c>
      <c r="P191" s="56">
        <f t="shared" ref="P191:Z191" si="23">O191+1/12</f>
        <v>1.1666666666666665</v>
      </c>
      <c r="Q191" s="56">
        <f t="shared" si="23"/>
        <v>1.2499999999999998</v>
      </c>
      <c r="R191" s="56">
        <f t="shared" si="23"/>
        <v>1.333333333333333</v>
      </c>
      <c r="S191" s="56">
        <f t="shared" si="23"/>
        <v>1.4166666666666663</v>
      </c>
      <c r="T191" s="56">
        <f t="shared" si="23"/>
        <v>1.4999999999999996</v>
      </c>
      <c r="U191" s="56">
        <f t="shared" si="23"/>
        <v>1.5833333333333328</v>
      </c>
      <c r="V191" s="56">
        <f t="shared" si="23"/>
        <v>1.6666666666666661</v>
      </c>
      <c r="W191" s="56">
        <f t="shared" si="23"/>
        <v>1.7499999999999993</v>
      </c>
      <c r="X191" s="56">
        <f t="shared" si="23"/>
        <v>1.8333333333333326</v>
      </c>
      <c r="Y191" s="56">
        <f t="shared" si="23"/>
        <v>1.9166666666666659</v>
      </c>
      <c r="Z191" s="56">
        <f t="shared" si="23"/>
        <v>1.9999999999999991</v>
      </c>
      <c r="AA191" s="54">
        <f>Z191</f>
        <v>1.9999999999999991</v>
      </c>
      <c r="AB191" s="56">
        <f>Z191+1/12</f>
        <v>2.0833333333333326</v>
      </c>
      <c r="AC191" s="56">
        <f t="shared" ref="AC191:AM191" si="24">AB191+1/12</f>
        <v>2.1666666666666661</v>
      </c>
      <c r="AD191" s="56">
        <f t="shared" si="24"/>
        <v>2.2499999999999996</v>
      </c>
      <c r="AE191" s="56">
        <f t="shared" si="24"/>
        <v>2.333333333333333</v>
      </c>
      <c r="AF191" s="56">
        <f t="shared" si="24"/>
        <v>2.4166666666666665</v>
      </c>
      <c r="AG191" s="56">
        <f t="shared" si="24"/>
        <v>2.5</v>
      </c>
      <c r="AH191" s="56">
        <f t="shared" si="24"/>
        <v>2.5833333333333335</v>
      </c>
      <c r="AI191" s="56">
        <f t="shared" si="24"/>
        <v>2.666666666666667</v>
      </c>
      <c r="AJ191" s="56">
        <f t="shared" si="24"/>
        <v>2.7500000000000004</v>
      </c>
      <c r="AK191" s="56">
        <f t="shared" si="24"/>
        <v>2.8333333333333339</v>
      </c>
      <c r="AL191" s="56">
        <f t="shared" si="24"/>
        <v>2.9166666666666674</v>
      </c>
      <c r="AM191" s="56">
        <f t="shared" si="24"/>
        <v>3.0000000000000009</v>
      </c>
      <c r="AN191" s="54">
        <f>AM191</f>
        <v>3.0000000000000009</v>
      </c>
      <c r="AO191" s="56">
        <f>AM191+1/12</f>
        <v>3.0833333333333344</v>
      </c>
      <c r="AP191" s="56">
        <f t="shared" ref="AP191:AZ191" si="25">AO191+1/12</f>
        <v>3.1666666666666679</v>
      </c>
      <c r="AQ191" s="56">
        <f t="shared" si="25"/>
        <v>3.2500000000000013</v>
      </c>
      <c r="AR191" s="56">
        <f t="shared" si="25"/>
        <v>3.3333333333333348</v>
      </c>
      <c r="AS191" s="56">
        <f t="shared" si="25"/>
        <v>3.4166666666666683</v>
      </c>
      <c r="AT191" s="56">
        <f t="shared" si="25"/>
        <v>3.5000000000000018</v>
      </c>
      <c r="AU191" s="56">
        <f t="shared" si="25"/>
        <v>3.5833333333333353</v>
      </c>
      <c r="AV191" s="56">
        <f t="shared" si="25"/>
        <v>3.6666666666666687</v>
      </c>
      <c r="AW191" s="56">
        <f t="shared" si="25"/>
        <v>3.7500000000000022</v>
      </c>
      <c r="AX191" s="56">
        <f t="shared" si="25"/>
        <v>3.8333333333333357</v>
      </c>
      <c r="AY191" s="56">
        <f t="shared" si="25"/>
        <v>3.9166666666666692</v>
      </c>
      <c r="AZ191" s="56">
        <f t="shared" si="25"/>
        <v>4.0000000000000027</v>
      </c>
      <c r="BA191" s="54">
        <f>AZ191</f>
        <v>4.0000000000000027</v>
      </c>
      <c r="BB191" s="56">
        <f>AZ191+1/12</f>
        <v>4.0833333333333357</v>
      </c>
      <c r="BC191" s="56">
        <f t="shared" ref="BC191:BM191" si="26">BB191+1/12</f>
        <v>4.1666666666666687</v>
      </c>
      <c r="BD191" s="56">
        <f t="shared" si="26"/>
        <v>4.2500000000000018</v>
      </c>
      <c r="BE191" s="56">
        <f t="shared" si="26"/>
        <v>4.3333333333333348</v>
      </c>
      <c r="BF191" s="56">
        <f t="shared" si="26"/>
        <v>4.4166666666666679</v>
      </c>
      <c r="BG191" s="56">
        <f t="shared" si="26"/>
        <v>4.5000000000000009</v>
      </c>
      <c r="BH191" s="56">
        <f t="shared" si="26"/>
        <v>4.5833333333333339</v>
      </c>
      <c r="BI191" s="56">
        <f t="shared" si="26"/>
        <v>4.666666666666667</v>
      </c>
      <c r="BJ191" s="56">
        <f t="shared" si="26"/>
        <v>4.75</v>
      </c>
      <c r="BK191" s="56">
        <f t="shared" si="26"/>
        <v>4.833333333333333</v>
      </c>
      <c r="BL191" s="56">
        <f t="shared" si="26"/>
        <v>4.9166666666666661</v>
      </c>
      <c r="BM191" s="56">
        <f t="shared" si="26"/>
        <v>4.9999999999999991</v>
      </c>
      <c r="BN191" s="54">
        <f>BM191</f>
        <v>4.9999999999999991</v>
      </c>
      <c r="BO191" s="56">
        <f>BM191+1/12</f>
        <v>5.0833333333333321</v>
      </c>
      <c r="BP191" s="56">
        <f t="shared" ref="BP191:BZ191" si="27">BO191+1/12</f>
        <v>5.1666666666666652</v>
      </c>
      <c r="BQ191" s="56">
        <f t="shared" si="27"/>
        <v>5.2499999999999982</v>
      </c>
      <c r="BR191" s="56">
        <f t="shared" si="27"/>
        <v>5.3333333333333313</v>
      </c>
      <c r="BS191" s="56">
        <f t="shared" si="27"/>
        <v>5.4166666666666643</v>
      </c>
      <c r="BT191" s="56">
        <f t="shared" si="27"/>
        <v>5.4999999999999973</v>
      </c>
      <c r="BU191" s="56">
        <f t="shared" si="27"/>
        <v>5.5833333333333304</v>
      </c>
      <c r="BV191" s="56">
        <f t="shared" si="27"/>
        <v>5.6666666666666634</v>
      </c>
      <c r="BW191" s="56">
        <f t="shared" si="27"/>
        <v>5.7499999999999964</v>
      </c>
      <c r="BX191" s="56">
        <f t="shared" si="27"/>
        <v>5.8333333333333295</v>
      </c>
      <c r="BY191" s="56">
        <f t="shared" si="27"/>
        <v>5.9166666666666625</v>
      </c>
      <c r="BZ191" s="56">
        <f t="shared" si="27"/>
        <v>5.9999999999999956</v>
      </c>
      <c r="CA191" s="54">
        <f>BZ191</f>
        <v>5.9999999999999956</v>
      </c>
      <c r="CB191" s="56">
        <f>BZ191+1/12</f>
        <v>6.0833333333333286</v>
      </c>
      <c r="CC191" s="56">
        <f t="shared" ref="CC191:CM191" si="28">CB191+1/12</f>
        <v>6.1666666666666616</v>
      </c>
      <c r="CD191" s="56">
        <f t="shared" si="28"/>
        <v>6.2499999999999947</v>
      </c>
      <c r="CE191" s="56">
        <f t="shared" si="28"/>
        <v>6.3333333333333277</v>
      </c>
      <c r="CF191" s="56">
        <f t="shared" si="28"/>
        <v>6.4166666666666607</v>
      </c>
      <c r="CG191" s="56">
        <f t="shared" si="28"/>
        <v>6.4999999999999938</v>
      </c>
      <c r="CH191" s="56">
        <f t="shared" si="28"/>
        <v>6.5833333333333268</v>
      </c>
      <c r="CI191" s="56">
        <f t="shared" si="28"/>
        <v>6.6666666666666599</v>
      </c>
      <c r="CJ191" s="56">
        <f t="shared" si="28"/>
        <v>6.7499999999999929</v>
      </c>
      <c r="CK191" s="56">
        <f t="shared" si="28"/>
        <v>6.8333333333333259</v>
      </c>
      <c r="CL191" s="56">
        <f t="shared" si="28"/>
        <v>6.916666666666659</v>
      </c>
      <c r="CM191" s="56">
        <f t="shared" si="28"/>
        <v>6.999999999999992</v>
      </c>
      <c r="CN191" s="54">
        <f>CM191</f>
        <v>6.999999999999992</v>
      </c>
      <c r="CO191" s="56">
        <f>CM191+1/12</f>
        <v>7.083333333333325</v>
      </c>
      <c r="CP191" s="56">
        <f t="shared" ref="CP191:CZ191" si="29">CO191+1/12</f>
        <v>7.1666666666666581</v>
      </c>
      <c r="CQ191" s="56">
        <f t="shared" si="29"/>
        <v>7.2499999999999911</v>
      </c>
      <c r="CR191" s="56">
        <f t="shared" si="29"/>
        <v>7.3333333333333242</v>
      </c>
      <c r="CS191" s="56">
        <f t="shared" si="29"/>
        <v>7.4166666666666572</v>
      </c>
      <c r="CT191" s="56">
        <f t="shared" si="29"/>
        <v>7.4999999999999902</v>
      </c>
      <c r="CU191" s="56">
        <f t="shared" si="29"/>
        <v>7.5833333333333233</v>
      </c>
      <c r="CV191" s="56">
        <f t="shared" si="29"/>
        <v>7.6666666666666563</v>
      </c>
      <c r="CW191" s="56">
        <f t="shared" si="29"/>
        <v>7.7499999999999893</v>
      </c>
      <c r="CX191" s="56">
        <f t="shared" si="29"/>
        <v>7.8333333333333224</v>
      </c>
      <c r="CY191" s="56">
        <f t="shared" si="29"/>
        <v>7.9166666666666554</v>
      </c>
      <c r="CZ191" s="56">
        <f t="shared" si="29"/>
        <v>7.9999999999999885</v>
      </c>
      <c r="DA191" s="54">
        <f>CZ191</f>
        <v>7.9999999999999885</v>
      </c>
      <c r="DB191" s="56">
        <f>CZ191+1/12</f>
        <v>8.0833333333333215</v>
      </c>
      <c r="DC191" s="56">
        <f t="shared" ref="DC191:DM191" si="30">DB191+1/12</f>
        <v>8.1666666666666554</v>
      </c>
      <c r="DD191" s="56">
        <f t="shared" si="30"/>
        <v>8.2499999999999893</v>
      </c>
      <c r="DE191" s="56">
        <f t="shared" si="30"/>
        <v>8.3333333333333233</v>
      </c>
      <c r="DF191" s="56">
        <f t="shared" si="30"/>
        <v>8.4166666666666572</v>
      </c>
      <c r="DG191" s="56">
        <f t="shared" si="30"/>
        <v>8.4999999999999911</v>
      </c>
      <c r="DH191" s="56">
        <f t="shared" si="30"/>
        <v>8.583333333333325</v>
      </c>
      <c r="DI191" s="56">
        <f t="shared" si="30"/>
        <v>8.666666666666659</v>
      </c>
      <c r="DJ191" s="56">
        <f t="shared" si="30"/>
        <v>8.7499999999999929</v>
      </c>
      <c r="DK191" s="56">
        <f t="shared" si="30"/>
        <v>8.8333333333333268</v>
      </c>
      <c r="DL191" s="56">
        <f t="shared" si="30"/>
        <v>8.9166666666666607</v>
      </c>
      <c r="DM191" s="56">
        <f t="shared" si="30"/>
        <v>8.9999999999999947</v>
      </c>
      <c r="DN191" s="54">
        <f>DM191</f>
        <v>8.9999999999999947</v>
      </c>
      <c r="DO191" s="56">
        <f>DM191+1/12</f>
        <v>9.0833333333333286</v>
      </c>
      <c r="DP191" s="56">
        <f t="shared" ref="DP191:DZ191" si="31">DO191+1/12</f>
        <v>9.1666666666666625</v>
      </c>
      <c r="DQ191" s="56">
        <f t="shared" si="31"/>
        <v>9.2499999999999964</v>
      </c>
      <c r="DR191" s="56">
        <f t="shared" si="31"/>
        <v>9.3333333333333304</v>
      </c>
      <c r="DS191" s="56">
        <f t="shared" si="31"/>
        <v>9.4166666666666643</v>
      </c>
      <c r="DT191" s="56">
        <f t="shared" si="31"/>
        <v>9.4999999999999982</v>
      </c>
      <c r="DU191" s="56">
        <f t="shared" si="31"/>
        <v>9.5833333333333321</v>
      </c>
      <c r="DV191" s="56">
        <f t="shared" si="31"/>
        <v>9.6666666666666661</v>
      </c>
      <c r="DW191" s="56">
        <f t="shared" si="31"/>
        <v>9.75</v>
      </c>
      <c r="DX191" s="56">
        <f t="shared" si="31"/>
        <v>9.8333333333333339</v>
      </c>
      <c r="DY191" s="56">
        <f t="shared" si="31"/>
        <v>9.9166666666666679</v>
      </c>
      <c r="DZ191" s="56">
        <f t="shared" si="31"/>
        <v>10.000000000000002</v>
      </c>
      <c r="EA191" s="54">
        <f>DZ191</f>
        <v>10.000000000000002</v>
      </c>
      <c r="EB191" s="56">
        <f>DZ191+1/12</f>
        <v>10.083333333333336</v>
      </c>
      <c r="EC191" s="56">
        <f t="shared" ref="EC191:EM191" si="32">EB191+1/12</f>
        <v>10.16666666666667</v>
      </c>
      <c r="ED191" s="56">
        <f t="shared" si="32"/>
        <v>10.250000000000004</v>
      </c>
      <c r="EE191" s="56">
        <f t="shared" si="32"/>
        <v>10.333333333333337</v>
      </c>
      <c r="EF191" s="56">
        <f t="shared" si="32"/>
        <v>10.416666666666671</v>
      </c>
      <c r="EG191" s="56">
        <f t="shared" si="32"/>
        <v>10.500000000000005</v>
      </c>
      <c r="EH191" s="56">
        <f t="shared" si="32"/>
        <v>10.583333333333339</v>
      </c>
      <c r="EI191" s="56">
        <f t="shared" si="32"/>
        <v>10.666666666666673</v>
      </c>
      <c r="EJ191" s="56">
        <f t="shared" si="32"/>
        <v>10.750000000000007</v>
      </c>
      <c r="EK191" s="56">
        <f t="shared" si="32"/>
        <v>10.833333333333341</v>
      </c>
      <c r="EL191" s="56">
        <f t="shared" si="32"/>
        <v>10.916666666666675</v>
      </c>
      <c r="EM191" s="56">
        <f t="shared" si="32"/>
        <v>11.000000000000009</v>
      </c>
      <c r="EN191" s="54">
        <f>EM191</f>
        <v>11.000000000000009</v>
      </c>
    </row>
    <row r="192" spans="1:144" ht="12.75" customHeight="1" x14ac:dyDescent="0.2">
      <c r="A192" s="2" t="str">
        <f>Labels!B17</f>
        <v>Equilib Capital</v>
      </c>
    </row>
    <row r="193" spans="1:144" ht="12.75" customHeight="1" x14ac:dyDescent="0.2">
      <c r="B193" s="21"/>
    </row>
    <row r="194" spans="1:144" ht="12.75" customHeight="1" x14ac:dyDescent="0.2">
      <c r="A194" s="5"/>
      <c r="B194" s="46">
        <f>Inputs!B20*B8/(1/Inputs!B19/12+B144)</f>
        <v>34645298.421926454</v>
      </c>
    </row>
    <row r="195" spans="1:144" ht="12.75" customHeight="1" x14ac:dyDescent="0.2">
      <c r="A195" s="2" t="str">
        <f>Labels!B78</f>
        <v>Output Shock</v>
      </c>
    </row>
    <row r="196" spans="1:144" ht="12.75" customHeight="1" x14ac:dyDescent="0.2">
      <c r="A196" s="47" t="str">
        <f>Labels!D96</f>
        <v>Trials</v>
      </c>
      <c r="B196" s="19" t="str">
        <f>ZZZ__FnCalls!F7</f>
        <v>MMM 2010</v>
      </c>
      <c r="C196" s="20" t="str">
        <f>ZZZ__FnCalls!F8</f>
        <v>MMM 2010</v>
      </c>
      <c r="D196" s="20" t="str">
        <f>ZZZ__FnCalls!F9</f>
        <v>MMM 2010</v>
      </c>
      <c r="E196" s="20" t="str">
        <f>ZZZ__FnCalls!F10</f>
        <v>MMM 2010</v>
      </c>
      <c r="F196" s="20" t="str">
        <f>ZZZ__FnCalls!F11</f>
        <v>MMM 2010</v>
      </c>
      <c r="G196" s="20" t="str">
        <f>ZZZ__FnCalls!F12</f>
        <v>MMM 2010</v>
      </c>
      <c r="H196" s="20" t="str">
        <f>ZZZ__FnCalls!F13</f>
        <v>MMM 2010</v>
      </c>
      <c r="I196" s="20" t="str">
        <f>ZZZ__FnCalls!F14</f>
        <v>MMM 2010</v>
      </c>
      <c r="J196" s="20" t="str">
        <f>ZZZ__FnCalls!F15</f>
        <v>MMM 2010</v>
      </c>
      <c r="K196" s="20" t="str">
        <f>ZZZ__FnCalls!F16</f>
        <v>MMM 2010</v>
      </c>
      <c r="L196" s="20" t="str">
        <f>ZZZ__FnCalls!F17</f>
        <v>MMM 2010</v>
      </c>
      <c r="M196" s="20" t="str">
        <f>ZZZ__FnCalls!F18</f>
        <v>MMM 2010</v>
      </c>
      <c r="N196" s="21" t="str">
        <f>ZZZ__FnCalls!H7</f>
        <v>2010</v>
      </c>
      <c r="O196" s="20" t="str">
        <f>ZZZ__FnCalls!F19</f>
        <v>MMM 2011</v>
      </c>
      <c r="P196" s="20" t="str">
        <f>ZZZ__FnCalls!F20</f>
        <v>MMM 2011</v>
      </c>
      <c r="Q196" s="20" t="str">
        <f>ZZZ__FnCalls!F21</f>
        <v>MMM 2011</v>
      </c>
      <c r="R196" s="20" t="str">
        <f>ZZZ__FnCalls!F22</f>
        <v>MMM 2011</v>
      </c>
      <c r="S196" s="20" t="str">
        <f>ZZZ__FnCalls!F23</f>
        <v>MMM 2011</v>
      </c>
      <c r="T196" s="20" t="str">
        <f>ZZZ__FnCalls!F24</f>
        <v>MMM 2011</v>
      </c>
      <c r="U196" s="20" t="str">
        <f>ZZZ__FnCalls!F25</f>
        <v>MMM 2011</v>
      </c>
      <c r="V196" s="20" t="str">
        <f>ZZZ__FnCalls!F26</f>
        <v>MMM 2011</v>
      </c>
      <c r="W196" s="20" t="str">
        <f>ZZZ__FnCalls!F27</f>
        <v>MMM 2011</v>
      </c>
      <c r="X196" s="20" t="str">
        <f>ZZZ__FnCalls!F28</f>
        <v>MMM 2011</v>
      </c>
      <c r="Y196" s="20" t="str">
        <f>ZZZ__FnCalls!F29</f>
        <v>MMM 2011</v>
      </c>
      <c r="Z196" s="20" t="str">
        <f>ZZZ__FnCalls!F30</f>
        <v>MMM 2011</v>
      </c>
      <c r="AA196" s="21" t="str">
        <f>ZZZ__FnCalls!H19</f>
        <v>2011</v>
      </c>
      <c r="AB196" s="20" t="str">
        <f>ZZZ__FnCalls!F31</f>
        <v>MMM 2012</v>
      </c>
      <c r="AC196" s="20" t="str">
        <f>ZZZ__FnCalls!F32</f>
        <v>MMM 2012</v>
      </c>
      <c r="AD196" s="20" t="str">
        <f>ZZZ__FnCalls!F33</f>
        <v>MMM 2012</v>
      </c>
      <c r="AE196" s="20" t="str">
        <f>ZZZ__FnCalls!F34</f>
        <v>MMM 2012</v>
      </c>
      <c r="AF196" s="20" t="str">
        <f>ZZZ__FnCalls!F35</f>
        <v>MMM 2012</v>
      </c>
      <c r="AG196" s="20" t="str">
        <f>ZZZ__FnCalls!F36</f>
        <v>MMM 2012</v>
      </c>
      <c r="AH196" s="20" t="str">
        <f>ZZZ__FnCalls!F37</f>
        <v>MMM 2012</v>
      </c>
      <c r="AI196" s="20" t="str">
        <f>ZZZ__FnCalls!F38</f>
        <v>MMM 2012</v>
      </c>
      <c r="AJ196" s="20" t="str">
        <f>ZZZ__FnCalls!F39</f>
        <v>MMM 2012</v>
      </c>
      <c r="AK196" s="20" t="str">
        <f>ZZZ__FnCalls!F40</f>
        <v>MMM 2012</v>
      </c>
      <c r="AL196" s="20" t="str">
        <f>ZZZ__FnCalls!F41</f>
        <v>MMM 2012</v>
      </c>
      <c r="AM196" s="20" t="str">
        <f>ZZZ__FnCalls!F42</f>
        <v>MMM 2012</v>
      </c>
      <c r="AN196" s="21" t="str">
        <f>ZZZ__FnCalls!H31</f>
        <v>2012</v>
      </c>
      <c r="AO196" s="20" t="str">
        <f>ZZZ__FnCalls!F43</f>
        <v>MMM 2013</v>
      </c>
      <c r="AP196" s="20" t="str">
        <f>ZZZ__FnCalls!F44</f>
        <v>MMM 2013</v>
      </c>
      <c r="AQ196" s="20" t="str">
        <f>ZZZ__FnCalls!F45</f>
        <v>MMM 2013</v>
      </c>
      <c r="AR196" s="20" t="str">
        <f>ZZZ__FnCalls!F46</f>
        <v>MMM 2013</v>
      </c>
      <c r="AS196" s="20" t="str">
        <f>ZZZ__FnCalls!F47</f>
        <v>MMM 2013</v>
      </c>
      <c r="AT196" s="20" t="str">
        <f>ZZZ__FnCalls!F48</f>
        <v>MMM 2013</v>
      </c>
      <c r="AU196" s="20" t="str">
        <f>ZZZ__FnCalls!F49</f>
        <v>MMM 2013</v>
      </c>
      <c r="AV196" s="20" t="str">
        <f>ZZZ__FnCalls!F50</f>
        <v>MMM 2013</v>
      </c>
      <c r="AW196" s="20" t="str">
        <f>ZZZ__FnCalls!F51</f>
        <v>MMM 2013</v>
      </c>
      <c r="AX196" s="20" t="str">
        <f>ZZZ__FnCalls!F52</f>
        <v>MMM 2013</v>
      </c>
      <c r="AY196" s="20" t="str">
        <f>ZZZ__FnCalls!F53</f>
        <v>MMM 2013</v>
      </c>
      <c r="AZ196" s="20" t="str">
        <f>ZZZ__FnCalls!F54</f>
        <v>MMM 2013</v>
      </c>
      <c r="BA196" s="21" t="str">
        <f>ZZZ__FnCalls!H43</f>
        <v>2013</v>
      </c>
      <c r="BB196" s="20" t="str">
        <f>ZZZ__FnCalls!F55</f>
        <v>MMM 2014</v>
      </c>
      <c r="BC196" s="20" t="str">
        <f>ZZZ__FnCalls!F56</f>
        <v>MMM 2014</v>
      </c>
      <c r="BD196" s="20" t="str">
        <f>ZZZ__FnCalls!F57</f>
        <v>MMM 2014</v>
      </c>
      <c r="BE196" s="20" t="str">
        <f>ZZZ__FnCalls!F58</f>
        <v>MMM 2014</v>
      </c>
      <c r="BF196" s="20" t="str">
        <f>ZZZ__FnCalls!F59</f>
        <v>MMM 2014</v>
      </c>
      <c r="BG196" s="20" t="str">
        <f>ZZZ__FnCalls!F60</f>
        <v>MMM 2014</v>
      </c>
      <c r="BH196" s="20" t="str">
        <f>ZZZ__FnCalls!F61</f>
        <v>MMM 2014</v>
      </c>
      <c r="BI196" s="20" t="str">
        <f>ZZZ__FnCalls!F62</f>
        <v>MMM 2014</v>
      </c>
      <c r="BJ196" s="20" t="str">
        <f>ZZZ__FnCalls!F63</f>
        <v>MMM 2014</v>
      </c>
      <c r="BK196" s="20" t="str">
        <f>ZZZ__FnCalls!F64</f>
        <v>MMM 2014</v>
      </c>
      <c r="BL196" s="20" t="str">
        <f>ZZZ__FnCalls!F65</f>
        <v>MMM 2014</v>
      </c>
      <c r="BM196" s="20" t="str">
        <f>ZZZ__FnCalls!F66</f>
        <v>MMM 2014</v>
      </c>
      <c r="BN196" s="21" t="str">
        <f>ZZZ__FnCalls!H55</f>
        <v>2014</v>
      </c>
      <c r="BO196" s="20" t="str">
        <f>ZZZ__FnCalls!F67</f>
        <v>MMM 2015</v>
      </c>
      <c r="BP196" s="20" t="str">
        <f>ZZZ__FnCalls!F68</f>
        <v>MMM 2015</v>
      </c>
      <c r="BQ196" s="20" t="str">
        <f>ZZZ__FnCalls!F69</f>
        <v>MMM 2015</v>
      </c>
      <c r="BR196" s="20" t="str">
        <f>ZZZ__FnCalls!F70</f>
        <v>MMM 2015</v>
      </c>
      <c r="BS196" s="20" t="str">
        <f>ZZZ__FnCalls!F71</f>
        <v>MMM 2015</v>
      </c>
      <c r="BT196" s="20" t="str">
        <f>ZZZ__FnCalls!F72</f>
        <v>MMM 2015</v>
      </c>
      <c r="BU196" s="20" t="str">
        <f>ZZZ__FnCalls!F73</f>
        <v>MMM 2015</v>
      </c>
      <c r="BV196" s="20" t="str">
        <f>ZZZ__FnCalls!F74</f>
        <v>MMM 2015</v>
      </c>
      <c r="BW196" s="20" t="str">
        <f>ZZZ__FnCalls!F75</f>
        <v>MMM 2015</v>
      </c>
      <c r="BX196" s="20" t="str">
        <f>ZZZ__FnCalls!F76</f>
        <v>MMM 2015</v>
      </c>
      <c r="BY196" s="20" t="str">
        <f>ZZZ__FnCalls!F77</f>
        <v>MMM 2015</v>
      </c>
      <c r="BZ196" s="20" t="str">
        <f>ZZZ__FnCalls!F78</f>
        <v>MMM 2015</v>
      </c>
      <c r="CA196" s="21" t="str">
        <f>ZZZ__FnCalls!H67</f>
        <v>2015</v>
      </c>
      <c r="CB196" s="20" t="str">
        <f>ZZZ__FnCalls!F79</f>
        <v>MMM 2016</v>
      </c>
      <c r="CC196" s="20" t="str">
        <f>ZZZ__FnCalls!F80</f>
        <v>MMM 2016</v>
      </c>
      <c r="CD196" s="20" t="str">
        <f>ZZZ__FnCalls!F81</f>
        <v>MMM 2016</v>
      </c>
      <c r="CE196" s="20" t="str">
        <f>ZZZ__FnCalls!F82</f>
        <v>MMM 2016</v>
      </c>
      <c r="CF196" s="20" t="str">
        <f>ZZZ__FnCalls!F83</f>
        <v>MMM 2016</v>
      </c>
      <c r="CG196" s="20" t="str">
        <f>ZZZ__FnCalls!F84</f>
        <v>MMM 2016</v>
      </c>
      <c r="CH196" s="20" t="str">
        <f>ZZZ__FnCalls!F85</f>
        <v>MMM 2016</v>
      </c>
      <c r="CI196" s="20" t="str">
        <f>ZZZ__FnCalls!F86</f>
        <v>MMM 2016</v>
      </c>
      <c r="CJ196" s="20" t="str">
        <f>ZZZ__FnCalls!F87</f>
        <v>MMM 2016</v>
      </c>
      <c r="CK196" s="20" t="str">
        <f>ZZZ__FnCalls!F88</f>
        <v>MMM 2016</v>
      </c>
      <c r="CL196" s="20" t="str">
        <f>ZZZ__FnCalls!F89</f>
        <v>MMM 2016</v>
      </c>
      <c r="CM196" s="20" t="str">
        <f>ZZZ__FnCalls!F90</f>
        <v>MMM 2016</v>
      </c>
      <c r="CN196" s="21" t="str">
        <f>ZZZ__FnCalls!H79</f>
        <v>2016</v>
      </c>
      <c r="CO196" s="20" t="str">
        <f>ZZZ__FnCalls!F91</f>
        <v>MMM 2017</v>
      </c>
      <c r="CP196" s="20" t="str">
        <f>ZZZ__FnCalls!F92</f>
        <v>MMM 2017</v>
      </c>
      <c r="CQ196" s="20" t="str">
        <f>ZZZ__FnCalls!F93</f>
        <v>MMM 2017</v>
      </c>
      <c r="CR196" s="20" t="str">
        <f>ZZZ__FnCalls!F94</f>
        <v>MMM 2017</v>
      </c>
      <c r="CS196" s="20" t="str">
        <f>ZZZ__FnCalls!F95</f>
        <v>MMM 2017</v>
      </c>
      <c r="CT196" s="20" t="str">
        <f>ZZZ__FnCalls!F96</f>
        <v>MMM 2017</v>
      </c>
      <c r="CU196" s="20" t="str">
        <f>ZZZ__FnCalls!F97</f>
        <v>MMM 2017</v>
      </c>
      <c r="CV196" s="20" t="str">
        <f>ZZZ__FnCalls!F98</f>
        <v>MMM 2017</v>
      </c>
      <c r="CW196" s="20" t="str">
        <f>ZZZ__FnCalls!F99</f>
        <v>MMM 2017</v>
      </c>
      <c r="CX196" s="20" t="str">
        <f>ZZZ__FnCalls!F100</f>
        <v>MMM 2017</v>
      </c>
      <c r="CY196" s="20" t="str">
        <f>ZZZ__FnCalls!F101</f>
        <v>MMM 2017</v>
      </c>
      <c r="CZ196" s="20" t="str">
        <f>ZZZ__FnCalls!F102</f>
        <v>MMM 2017</v>
      </c>
      <c r="DA196" s="21" t="str">
        <f>ZZZ__FnCalls!H91</f>
        <v>2017</v>
      </c>
      <c r="DB196" s="20" t="str">
        <f>ZZZ__FnCalls!F103</f>
        <v>MMM 2018</v>
      </c>
      <c r="DC196" s="20" t="str">
        <f>ZZZ__FnCalls!F104</f>
        <v>MMM 2018</v>
      </c>
      <c r="DD196" s="20" t="str">
        <f>ZZZ__FnCalls!F105</f>
        <v>MMM 2018</v>
      </c>
      <c r="DE196" s="20" t="str">
        <f>ZZZ__FnCalls!F106</f>
        <v>MMM 2018</v>
      </c>
      <c r="DF196" s="20" t="str">
        <f>ZZZ__FnCalls!F107</f>
        <v>MMM 2018</v>
      </c>
      <c r="DG196" s="20" t="str">
        <f>ZZZ__FnCalls!F108</f>
        <v>MMM 2018</v>
      </c>
      <c r="DH196" s="20" t="str">
        <f>ZZZ__FnCalls!F109</f>
        <v>MMM 2018</v>
      </c>
      <c r="DI196" s="20" t="str">
        <f>ZZZ__FnCalls!F110</f>
        <v>MMM 2018</v>
      </c>
      <c r="DJ196" s="20" t="str">
        <f>ZZZ__FnCalls!F111</f>
        <v>MMM 2018</v>
      </c>
      <c r="DK196" s="20" t="str">
        <f>ZZZ__FnCalls!F112</f>
        <v>MMM 2018</v>
      </c>
      <c r="DL196" s="20" t="str">
        <f>ZZZ__FnCalls!F113</f>
        <v>MMM 2018</v>
      </c>
      <c r="DM196" s="20" t="str">
        <f>ZZZ__FnCalls!F114</f>
        <v>MMM 2018</v>
      </c>
      <c r="DN196" s="21" t="str">
        <f>ZZZ__FnCalls!H103</f>
        <v>2018</v>
      </c>
      <c r="DO196" s="20" t="str">
        <f>ZZZ__FnCalls!F115</f>
        <v>MMM 2019</v>
      </c>
      <c r="DP196" s="20" t="str">
        <f>ZZZ__FnCalls!F116</f>
        <v>MMM 2019</v>
      </c>
      <c r="DQ196" s="20" t="str">
        <f>ZZZ__FnCalls!F117</f>
        <v>MMM 2019</v>
      </c>
      <c r="DR196" s="20" t="str">
        <f>ZZZ__FnCalls!F118</f>
        <v>MMM 2019</v>
      </c>
      <c r="DS196" s="20" t="str">
        <f>ZZZ__FnCalls!F119</f>
        <v>MMM 2019</v>
      </c>
      <c r="DT196" s="20" t="str">
        <f>ZZZ__FnCalls!F120</f>
        <v>MMM 2019</v>
      </c>
      <c r="DU196" s="20" t="str">
        <f>ZZZ__FnCalls!F121</f>
        <v>MMM 2019</v>
      </c>
      <c r="DV196" s="20" t="str">
        <f>ZZZ__FnCalls!F122</f>
        <v>MMM 2019</v>
      </c>
      <c r="DW196" s="20" t="str">
        <f>ZZZ__FnCalls!F123</f>
        <v>MMM 2019</v>
      </c>
      <c r="DX196" s="20" t="str">
        <f>ZZZ__FnCalls!F124</f>
        <v>MMM 2019</v>
      </c>
      <c r="DY196" s="20" t="str">
        <f>ZZZ__FnCalls!F125</f>
        <v>MMM 2019</v>
      </c>
      <c r="DZ196" s="20" t="str">
        <f>ZZZ__FnCalls!F126</f>
        <v>MMM 2019</v>
      </c>
      <c r="EA196" s="21" t="str">
        <f>ZZZ__FnCalls!H115</f>
        <v>2019</v>
      </c>
      <c r="EB196" s="20" t="str">
        <f>ZZZ__FnCalls!F127</f>
        <v>MMM 2020</v>
      </c>
      <c r="EC196" s="20" t="str">
        <f>ZZZ__FnCalls!F128</f>
        <v>MMM 2020</v>
      </c>
      <c r="ED196" s="20" t="str">
        <f>ZZZ__FnCalls!F129</f>
        <v>MMM 2020</v>
      </c>
      <c r="EE196" s="20" t="str">
        <f>ZZZ__FnCalls!F130</f>
        <v>MMM 2020</v>
      </c>
      <c r="EF196" s="20" t="str">
        <f>ZZZ__FnCalls!F131</f>
        <v>MMM 2020</v>
      </c>
      <c r="EG196" s="20" t="str">
        <f>ZZZ__FnCalls!F132</f>
        <v>MMM 2020</v>
      </c>
      <c r="EH196" s="20" t="str">
        <f>ZZZ__FnCalls!F133</f>
        <v>MMM 2020</v>
      </c>
      <c r="EI196" s="20" t="str">
        <f>ZZZ__FnCalls!F134</f>
        <v>MMM 2020</v>
      </c>
      <c r="EJ196" s="20" t="str">
        <f>ZZZ__FnCalls!F135</f>
        <v>MMM 2020</v>
      </c>
      <c r="EK196" s="20" t="str">
        <f>ZZZ__FnCalls!F136</f>
        <v>MMM 2020</v>
      </c>
      <c r="EL196" s="20" t="str">
        <f>ZZZ__FnCalls!F137</f>
        <v>MMM 2020</v>
      </c>
      <c r="EM196" s="20" t="str">
        <f>ZZZ__FnCalls!F138</f>
        <v>MMM 2020</v>
      </c>
      <c r="EN196" s="21" t="str">
        <f>ZZZ__FnCalls!H127</f>
        <v>2020</v>
      </c>
    </row>
    <row r="197" spans="1:144" ht="12.75" customHeight="1" x14ac:dyDescent="0.2">
      <c r="A197" s="7" t="str">
        <f>Labels!B96</f>
        <v>Trial 01</v>
      </c>
      <c r="B197" s="22">
        <f ca="1">'Trial 1'!B46</f>
        <v>-237.01110501906115</v>
      </c>
      <c r="C197" s="22">
        <f ca="1">'Trial 1'!C46</f>
        <v>-8813.4788780525378</v>
      </c>
      <c r="D197" s="22">
        <f ca="1">'Trial 1'!D46</f>
        <v>1691.4153323610237</v>
      </c>
      <c r="E197" s="22">
        <f ca="1">'Trial 1'!E46</f>
        <v>-41997.772905377184</v>
      </c>
      <c r="F197" s="22">
        <f ca="1">'Trial 1'!F46</f>
        <v>14613.579436835334</v>
      </c>
      <c r="G197" s="22">
        <f ca="1">'Trial 1'!G46</f>
        <v>-792.29773947346177</v>
      </c>
      <c r="H197" s="22">
        <f ca="1">'Trial 1'!H46</f>
        <v>-46110.904925547169</v>
      </c>
      <c r="I197" s="22">
        <f ca="1">'Trial 1'!I46</f>
        <v>11345.257277103956</v>
      </c>
      <c r="J197" s="22">
        <f ca="1">'Trial 1'!J46</f>
        <v>50813.884289288952</v>
      </c>
      <c r="K197" s="22">
        <f ca="1">'Trial 1'!K46</f>
        <v>59.077453057479261</v>
      </c>
      <c r="L197" s="22">
        <f ca="1">'Trial 1'!L46</f>
        <v>7540.3756495010202</v>
      </c>
      <c r="M197" s="22">
        <f ca="1">'Trial 1'!M46</f>
        <v>5281.7542521327578</v>
      </c>
      <c r="N197" s="23">
        <f ca="1">SUM('Trial 1'!B46:M46)</f>
        <v>-6606.1218631888933</v>
      </c>
      <c r="O197" s="22">
        <f ca="1">'Trial 1'!O46</f>
        <v>17469.06618764636</v>
      </c>
      <c r="P197" s="22">
        <f ca="1">'Trial 1'!P46</f>
        <v>44259.554417241263</v>
      </c>
      <c r="Q197" s="22">
        <f ca="1">'Trial 1'!Q46</f>
        <v>9375.7023931771982</v>
      </c>
      <c r="R197" s="22">
        <f ca="1">'Trial 1'!R46</f>
        <v>55147.858256756968</v>
      </c>
      <c r="S197" s="22">
        <f ca="1">'Trial 1'!S46</f>
        <v>-29577.682105385018</v>
      </c>
      <c r="T197" s="22">
        <f ca="1">'Trial 1'!T46</f>
        <v>-35108.223832829914</v>
      </c>
      <c r="U197" s="22">
        <f ca="1">'Trial 1'!U46</f>
        <v>10767.396065337141</v>
      </c>
      <c r="V197" s="22">
        <f ca="1">'Trial 1'!V46</f>
        <v>-7545.9599930898248</v>
      </c>
      <c r="W197" s="22">
        <f ca="1">'Trial 1'!W46</f>
        <v>-26411.297716452711</v>
      </c>
      <c r="X197" s="22">
        <f ca="1">'Trial 1'!X46</f>
        <v>48726.327781458494</v>
      </c>
      <c r="Y197" s="22">
        <f ca="1">'Trial 1'!Y46</f>
        <v>7997.4733409454948</v>
      </c>
      <c r="Z197" s="22">
        <f ca="1">'Trial 1'!Z46</f>
        <v>-25242.191282399122</v>
      </c>
      <c r="AA197" s="23">
        <f ca="1">SUM('Trial 1'!O46:Z46)</f>
        <v>69858.023512406333</v>
      </c>
      <c r="AB197" s="22">
        <f ca="1">'Trial 1'!AB46</f>
        <v>-53974.07153435197</v>
      </c>
      <c r="AC197" s="22">
        <f ca="1">'Trial 1'!AC46</f>
        <v>20078.443572366057</v>
      </c>
      <c r="AD197" s="22">
        <f ca="1">'Trial 1'!AD46</f>
        <v>-56169.533448494964</v>
      </c>
      <c r="AE197" s="22">
        <f ca="1">'Trial 1'!AE46</f>
        <v>1463.5627183045294</v>
      </c>
      <c r="AF197" s="22">
        <f ca="1">'Trial 1'!AF46</f>
        <v>-21722.895962160703</v>
      </c>
      <c r="AG197" s="22">
        <f ca="1">'Trial 1'!AG46</f>
        <v>-31482.306438520252</v>
      </c>
      <c r="AH197" s="22">
        <f ca="1">'Trial 1'!AH46</f>
        <v>-9352.7748913743562</v>
      </c>
      <c r="AI197" s="22">
        <f ca="1">'Trial 1'!AI46</f>
        <v>-6714.7603065909898</v>
      </c>
      <c r="AJ197" s="22">
        <f ca="1">'Trial 1'!AJ46</f>
        <v>-46176.767739582974</v>
      </c>
      <c r="AK197" s="22">
        <f ca="1">'Trial 1'!AK46</f>
        <v>-15945.229065699808</v>
      </c>
      <c r="AL197" s="22">
        <f ca="1">'Trial 1'!AL46</f>
        <v>-22145.855055706626</v>
      </c>
      <c r="AM197" s="22">
        <f ca="1">'Trial 1'!AM46</f>
        <v>-16302.59244783818</v>
      </c>
      <c r="AN197" s="23">
        <f ca="1">SUM('Trial 1'!AB46:AM46)</f>
        <v>-258444.78059965026</v>
      </c>
      <c r="AO197" s="22">
        <f ca="1">'Trial 1'!AO46</f>
        <v>2301.4105719085924</v>
      </c>
      <c r="AP197" s="22">
        <f ca="1">'Trial 1'!AP46</f>
        <v>53315.513826196206</v>
      </c>
      <c r="AQ197" s="22">
        <f ca="1">'Trial 1'!AQ46</f>
        <v>-10929.439640011778</v>
      </c>
      <c r="AR197" s="22">
        <f ca="1">'Trial 1'!AR46</f>
        <v>-26418.934800844065</v>
      </c>
      <c r="AS197" s="22">
        <f ca="1">'Trial 1'!AS46</f>
        <v>-3490.4406479193131</v>
      </c>
      <c r="AT197" s="22">
        <f ca="1">'Trial 1'!AT46</f>
        <v>-11251.124996993136</v>
      </c>
      <c r="AU197" s="22">
        <f ca="1">'Trial 1'!AU46</f>
        <v>14263.778276841678</v>
      </c>
      <c r="AV197" s="22">
        <f ca="1">'Trial 1'!AV46</f>
        <v>-16175.594915751524</v>
      </c>
      <c r="AW197" s="22">
        <f ca="1">'Trial 1'!AW46</f>
        <v>23855.663080234022</v>
      </c>
      <c r="AX197" s="22">
        <f ca="1">'Trial 1'!AX46</f>
        <v>-1560.4287031376182</v>
      </c>
      <c r="AY197" s="22">
        <f ca="1">'Trial 1'!AY46</f>
        <v>22161.992639650514</v>
      </c>
      <c r="AZ197" s="22">
        <f ca="1">'Trial 1'!AZ46</f>
        <v>-61479.60328694636</v>
      </c>
      <c r="BA197" s="23">
        <f ca="1">SUM('Trial 1'!AO46:AZ46)</f>
        <v>-15407.208596772783</v>
      </c>
      <c r="BB197" s="22">
        <f ca="1">'Trial 1'!BB46</f>
        <v>43747.693768907637</v>
      </c>
      <c r="BC197" s="22">
        <f ca="1">'Trial 1'!BC46</f>
        <v>-43720.508619935194</v>
      </c>
      <c r="BD197" s="22">
        <f ca="1">'Trial 1'!BD46</f>
        <v>47238.675119437234</v>
      </c>
      <c r="BE197" s="22">
        <f ca="1">'Trial 1'!BE46</f>
        <v>2109.9014382884798</v>
      </c>
      <c r="BF197" s="22">
        <f ca="1">'Trial 1'!BF46</f>
        <v>-1891.6310690418309</v>
      </c>
      <c r="BG197" s="22">
        <f ca="1">'Trial 1'!BG46</f>
        <v>-1872.2416260641819</v>
      </c>
      <c r="BH197" s="22">
        <f ca="1">'Trial 1'!BH46</f>
        <v>3156.0568686645233</v>
      </c>
      <c r="BI197" s="22">
        <f ca="1">'Trial 1'!BI46</f>
        <v>11121.557048620682</v>
      </c>
      <c r="BJ197" s="22">
        <f ca="1">'Trial 1'!BJ46</f>
        <v>5042.1591494358699</v>
      </c>
      <c r="BK197" s="22">
        <f ca="1">'Trial 1'!BK46</f>
        <v>-29728.122169511022</v>
      </c>
      <c r="BL197" s="22">
        <f ca="1">'Trial 1'!BL46</f>
        <v>-60924.020456203179</v>
      </c>
      <c r="BM197" s="22">
        <f ca="1">'Trial 1'!BM46</f>
        <v>-30798.315798993775</v>
      </c>
      <c r="BN197" s="23">
        <f ca="1">SUM('Trial 1'!BB46:BM46)</f>
        <v>-56518.796346394767</v>
      </c>
      <c r="BO197" s="22">
        <f ca="1">'Trial 1'!BO46</f>
        <v>-40806.272719487424</v>
      </c>
      <c r="BP197" s="22">
        <f ca="1">'Trial 1'!BP46</f>
        <v>60300.535837148549</v>
      </c>
      <c r="BQ197" s="22">
        <f ca="1">'Trial 1'!BQ46</f>
        <v>37682.964854236277</v>
      </c>
      <c r="BR197" s="22">
        <f ca="1">'Trial 1'!BR46</f>
        <v>-1577.8883174424529</v>
      </c>
      <c r="BS197" s="22">
        <f ca="1">'Trial 1'!BS46</f>
        <v>2219.6201478039266</v>
      </c>
      <c r="BT197" s="22">
        <f ca="1">'Trial 1'!BT46</f>
        <v>-31178.102272040494</v>
      </c>
      <c r="BU197" s="22">
        <f ca="1">'Trial 1'!BU46</f>
        <v>-20489.621021950355</v>
      </c>
      <c r="BV197" s="22">
        <f ca="1">'Trial 1'!BV46</f>
        <v>7820.9771402493498</v>
      </c>
      <c r="BW197" s="22">
        <f ca="1">'Trial 1'!BW46</f>
        <v>13166.989144137542</v>
      </c>
      <c r="BX197" s="22">
        <f ca="1">'Trial 1'!BX46</f>
        <v>38942.659151019987</v>
      </c>
      <c r="BY197" s="22">
        <f ca="1">'Trial 1'!BY46</f>
        <v>10464.293090917059</v>
      </c>
      <c r="BZ197" s="22">
        <f ca="1">'Trial 1'!BZ46</f>
        <v>-10928.416703471088</v>
      </c>
      <c r="CA197" s="23">
        <f ca="1">SUM('Trial 1'!BO46:BZ46)</f>
        <v>65617.738331120883</v>
      </c>
      <c r="CB197" s="22">
        <f ca="1">'Trial 1'!CB46</f>
        <v>-25533.835363452537</v>
      </c>
      <c r="CC197" s="22">
        <f ca="1">'Trial 1'!CC46</f>
        <v>-38732.991896306783</v>
      </c>
      <c r="CD197" s="22">
        <f ca="1">'Trial 1'!CD46</f>
        <v>18462.054959408255</v>
      </c>
      <c r="CE197" s="22">
        <f ca="1">'Trial 1'!CE46</f>
        <v>-13027.971459843991</v>
      </c>
      <c r="CF197" s="22">
        <f ca="1">'Trial 1'!CF46</f>
        <v>13277.413570933504</v>
      </c>
      <c r="CG197" s="22">
        <f ca="1">'Trial 1'!CG46</f>
        <v>6952.7927549827809</v>
      </c>
      <c r="CH197" s="22">
        <f ca="1">'Trial 1'!CH46</f>
        <v>2754.699610743276</v>
      </c>
      <c r="CI197" s="22">
        <f ca="1">'Trial 1'!CI46</f>
        <v>19857.494281644376</v>
      </c>
      <c r="CJ197" s="22">
        <f ca="1">'Trial 1'!CJ46</f>
        <v>23310.737989400179</v>
      </c>
      <c r="CK197" s="22">
        <f ca="1">'Trial 1'!CK46</f>
        <v>-30985.298401473006</v>
      </c>
      <c r="CL197" s="22">
        <f ca="1">'Trial 1'!CL46</f>
        <v>10790.991846199624</v>
      </c>
      <c r="CM197" s="22">
        <f ca="1">'Trial 1'!CM46</f>
        <v>-13946.960229994291</v>
      </c>
      <c r="CN197" s="23">
        <f ca="1">SUM('Trial 1'!CB46:CM46)</f>
        <v>-26820.872337758607</v>
      </c>
      <c r="CO197" s="22">
        <f ca="1">'Trial 1'!CO46</f>
        <v>-16272.411429601749</v>
      </c>
      <c r="CP197" s="22">
        <f ca="1">'Trial 1'!CP46</f>
        <v>3700.8284677747956</v>
      </c>
      <c r="CQ197" s="22">
        <f ca="1">'Trial 1'!CQ46</f>
        <v>17005.134992467494</v>
      </c>
      <c r="CR197" s="22">
        <f ca="1">'Trial 1'!CR46</f>
        <v>-19652.719765436148</v>
      </c>
      <c r="CS197" s="22">
        <f ca="1">'Trial 1'!CS46</f>
        <v>45100.211085910836</v>
      </c>
      <c r="CT197" s="22">
        <f ca="1">'Trial 1'!CT46</f>
        <v>-27819.995529871499</v>
      </c>
      <c r="CU197" s="22">
        <f ca="1">'Trial 1'!CU46</f>
        <v>-3342.2626447366329</v>
      </c>
      <c r="CV197" s="22">
        <f ca="1">'Trial 1'!CV46</f>
        <v>-10571.058557557582</v>
      </c>
      <c r="CW197" s="22">
        <f ca="1">'Trial 1'!CW46</f>
        <v>10005.418361051452</v>
      </c>
      <c r="CX197" s="22">
        <f ca="1">'Trial 1'!CX46</f>
        <v>-336.25352229038259</v>
      </c>
      <c r="CY197" s="22">
        <f ca="1">'Trial 1'!CY46</f>
        <v>-15396.47092584739</v>
      </c>
      <c r="CZ197" s="22">
        <f ca="1">'Trial 1'!CZ46</f>
        <v>-41071.725572880874</v>
      </c>
      <c r="DA197" s="23">
        <f ca="1">SUM('Trial 1'!CO46:CZ46)</f>
        <v>-58651.30504101768</v>
      </c>
      <c r="DB197" s="22">
        <f ca="1">'Trial 1'!DB46</f>
        <v>-9439.2469584098526</v>
      </c>
      <c r="DC197" s="22">
        <f ca="1">'Trial 1'!DC46</f>
        <v>-7301.8318944602152</v>
      </c>
      <c r="DD197" s="22">
        <f ca="1">'Trial 1'!DD46</f>
        <v>16734.603527655319</v>
      </c>
      <c r="DE197" s="22">
        <f ca="1">'Trial 1'!DE46</f>
        <v>51151.137991430041</v>
      </c>
      <c r="DF197" s="22">
        <f ca="1">'Trial 1'!DF46</f>
        <v>-37987.113021769641</v>
      </c>
      <c r="DG197" s="22">
        <f ca="1">'Trial 1'!DG46</f>
        <v>15056.3185223086</v>
      </c>
      <c r="DH197" s="22">
        <f ca="1">'Trial 1'!DH46</f>
        <v>-993.65401761558769</v>
      </c>
      <c r="DI197" s="22">
        <f ca="1">'Trial 1'!DI46</f>
        <v>-54230.062260649836</v>
      </c>
      <c r="DJ197" s="22">
        <f ca="1">'Trial 1'!DJ46</f>
        <v>-12125.645086853048</v>
      </c>
      <c r="DK197" s="22">
        <f ca="1">'Trial 1'!DK46</f>
        <v>54521.849064080088</v>
      </c>
      <c r="DL197" s="22">
        <f ca="1">'Trial 1'!DL46</f>
        <v>-1377.4320116897741</v>
      </c>
      <c r="DM197" s="22">
        <f ca="1">'Trial 1'!DM46</f>
        <v>-1643.19447269535</v>
      </c>
      <c r="DN197" s="23">
        <f ca="1">SUM('Trial 1'!DB46:DM46)</f>
        <v>12365.729381330748</v>
      </c>
      <c r="DO197" s="22">
        <f ca="1">'Trial 1'!DO46</f>
        <v>18436.932002544716</v>
      </c>
      <c r="DP197" s="22">
        <f ca="1">'Trial 1'!DP46</f>
        <v>-36624.286870008116</v>
      </c>
      <c r="DQ197" s="22">
        <f ca="1">'Trial 1'!DQ46</f>
        <v>8538.7266184603068</v>
      </c>
      <c r="DR197" s="22">
        <f ca="1">'Trial 1'!DR46</f>
        <v>11162.075422217178</v>
      </c>
      <c r="DS197" s="22">
        <f ca="1">'Trial 1'!DS46</f>
        <v>5402.9020988957791</v>
      </c>
      <c r="DT197" s="22">
        <f ca="1">'Trial 1'!DT46</f>
        <v>-35431.980958027401</v>
      </c>
      <c r="DU197" s="22">
        <f ca="1">'Trial 1'!DU46</f>
        <v>23323.316580369792</v>
      </c>
      <c r="DV197" s="22">
        <f ca="1">'Trial 1'!DV46</f>
        <v>11414.974732266699</v>
      </c>
      <c r="DW197" s="22">
        <f ca="1">'Trial 1'!DW46</f>
        <v>-6667.1998643914576</v>
      </c>
      <c r="DX197" s="22">
        <f ca="1">'Trial 1'!DX46</f>
        <v>6557.777986992689</v>
      </c>
      <c r="DY197" s="22">
        <f ca="1">'Trial 1'!DY46</f>
        <v>42245.673967342125</v>
      </c>
      <c r="DZ197" s="22">
        <f ca="1">'Trial 1'!DZ46</f>
        <v>8316.48893063184</v>
      </c>
      <c r="EA197" s="23">
        <f ca="1">SUM('Trial 1'!DO46:DZ46)</f>
        <v>56675.400647294155</v>
      </c>
      <c r="EB197" s="22">
        <f ca="1">'Trial 1'!EB46</f>
        <v>-23885.250159718365</v>
      </c>
      <c r="EC197" s="22">
        <f ca="1">'Trial 1'!EC46</f>
        <v>-17045.878405423067</v>
      </c>
      <c r="ED197" s="22">
        <f ca="1">'Trial 1'!ED46</f>
        <v>-38779.530877495788</v>
      </c>
      <c r="EE197" s="22">
        <f ca="1">'Trial 1'!EE46</f>
        <v>-40884.06159264547</v>
      </c>
      <c r="EF197" s="22">
        <f ca="1">'Trial 1'!EF46</f>
        <v>13405.600757074784</v>
      </c>
      <c r="EG197" s="22">
        <f ca="1">'Trial 1'!EG46</f>
        <v>-12508.87842778497</v>
      </c>
      <c r="EH197" s="22">
        <f ca="1">'Trial 1'!EH46</f>
        <v>-3874.0630120155897</v>
      </c>
      <c r="EI197" s="22">
        <f ca="1">'Trial 1'!EI46</f>
        <v>-18443.958064213559</v>
      </c>
      <c r="EJ197" s="22">
        <f ca="1">'Trial 1'!EJ46</f>
        <v>42265.405924591891</v>
      </c>
      <c r="EK197" s="22">
        <f ca="1">'Trial 1'!EK46</f>
        <v>-47637.864431437738</v>
      </c>
      <c r="EL197" s="22">
        <f ca="1">'Trial 1'!EL46</f>
        <v>-24819.361912301189</v>
      </c>
      <c r="EM197" s="22">
        <f ca="1">'Trial 1'!EM46</f>
        <v>59688.73519003392</v>
      </c>
      <c r="EN197" s="23">
        <f ca="1">SUM('Trial 1'!EB46:EM46)</f>
        <v>-112519.10501133514</v>
      </c>
    </row>
    <row r="198" spans="1:144" ht="12.75" customHeight="1" x14ac:dyDescent="0.2">
      <c r="A198" s="11" t="str">
        <f>Labels!B97</f>
        <v>Trial 02</v>
      </c>
      <c r="B198" s="24">
        <f ca="1">'Trial 2'!B46</f>
        <v>-38505.376044828889</v>
      </c>
      <c r="C198" s="24">
        <f ca="1">'Trial 2'!C46</f>
        <v>-638.05498491485935</v>
      </c>
      <c r="D198" s="24">
        <f ca="1">'Trial 2'!D46</f>
        <v>-43355.717841297468</v>
      </c>
      <c r="E198" s="24">
        <f ca="1">'Trial 2'!E46</f>
        <v>-55404.278663907004</v>
      </c>
      <c r="F198" s="24">
        <f ca="1">'Trial 2'!F46</f>
        <v>19048.771324690799</v>
      </c>
      <c r="G198" s="24">
        <f ca="1">'Trial 2'!G46</f>
        <v>57169.458705677687</v>
      </c>
      <c r="H198" s="24">
        <f ca="1">'Trial 2'!H46</f>
        <v>-24727.842725255654</v>
      </c>
      <c r="I198" s="24">
        <f ca="1">'Trial 2'!I46</f>
        <v>19051.275751613735</v>
      </c>
      <c r="J198" s="24">
        <f ca="1">'Trial 2'!J46</f>
        <v>-43527.655343790801</v>
      </c>
      <c r="K198" s="24">
        <f ca="1">'Trial 2'!K46</f>
        <v>13106.364610972394</v>
      </c>
      <c r="L198" s="24">
        <f ca="1">'Trial 2'!L46</f>
        <v>-37675.378180970591</v>
      </c>
      <c r="M198" s="24">
        <f ca="1">'Trial 2'!M46</f>
        <v>-25321.62119569298</v>
      </c>
      <c r="N198" s="25">
        <f ca="1">SUM('Trial 2'!B46:M46)</f>
        <v>-160780.05458770363</v>
      </c>
      <c r="O198" s="24">
        <f ca="1">'Trial 2'!O46</f>
        <v>10717.319756414438</v>
      </c>
      <c r="P198" s="24">
        <f ca="1">'Trial 2'!P46</f>
        <v>-1590.432755387895</v>
      </c>
      <c r="Q198" s="24">
        <f ca="1">'Trial 2'!Q46</f>
        <v>-35967.553395857627</v>
      </c>
      <c r="R198" s="24">
        <f ca="1">'Trial 2'!R46</f>
        <v>31687.210728379217</v>
      </c>
      <c r="S198" s="24">
        <f ca="1">'Trial 2'!S46</f>
        <v>-11149.65567541866</v>
      </c>
      <c r="T198" s="24">
        <f ca="1">'Trial 2'!T46</f>
        <v>-17733.338587496852</v>
      </c>
      <c r="U198" s="24">
        <f ca="1">'Trial 2'!U46</f>
        <v>-44126.417466509796</v>
      </c>
      <c r="V198" s="24">
        <f ca="1">'Trial 2'!V46</f>
        <v>-24538.889254403966</v>
      </c>
      <c r="W198" s="24">
        <f ca="1">'Trial 2'!W46</f>
        <v>49562.010937215564</v>
      </c>
      <c r="X198" s="24">
        <f ca="1">'Trial 2'!X46</f>
        <v>28091.358764767687</v>
      </c>
      <c r="Y198" s="24">
        <f ca="1">'Trial 2'!Y46</f>
        <v>-42681.110135041738</v>
      </c>
      <c r="Z198" s="24">
        <f ca="1">'Trial 2'!Z46</f>
        <v>-17583.721583980598</v>
      </c>
      <c r="AA198" s="25">
        <f ca="1">SUM('Trial 2'!O46:Z46)</f>
        <v>-75313.218667320223</v>
      </c>
      <c r="AB198" s="24">
        <f ca="1">'Trial 2'!AB46</f>
        <v>20944.380451336587</v>
      </c>
      <c r="AC198" s="24">
        <f ca="1">'Trial 2'!AC46</f>
        <v>42975.289051108382</v>
      </c>
      <c r="AD198" s="24">
        <f ca="1">'Trial 2'!AD46</f>
        <v>36161.699420805926</v>
      </c>
      <c r="AE198" s="24">
        <f ca="1">'Trial 2'!AE46</f>
        <v>-19167.139935213705</v>
      </c>
      <c r="AF198" s="24">
        <f ca="1">'Trial 2'!AF46</f>
        <v>-27392.607052860156</v>
      </c>
      <c r="AG198" s="24">
        <f ca="1">'Trial 2'!AG46</f>
        <v>-32914.524972058105</v>
      </c>
      <c r="AH198" s="24">
        <f ca="1">'Trial 2'!AH46</f>
        <v>-24263.721577167973</v>
      </c>
      <c r="AI198" s="24">
        <f ca="1">'Trial 2'!AI46</f>
        <v>25328.471442233262</v>
      </c>
      <c r="AJ198" s="24">
        <f ca="1">'Trial 2'!AJ46</f>
        <v>-37037.166608233885</v>
      </c>
      <c r="AK198" s="24">
        <f ca="1">'Trial 2'!AK46</f>
        <v>-6124.7331549181954</v>
      </c>
      <c r="AL198" s="24">
        <f ca="1">'Trial 2'!AL46</f>
        <v>18445.186130079856</v>
      </c>
      <c r="AM198" s="24">
        <f ca="1">'Trial 2'!AM46</f>
        <v>13005.290859012981</v>
      </c>
      <c r="AN198" s="25">
        <f ca="1">SUM('Trial 2'!AB46:AM46)</f>
        <v>9960.4240541249819</v>
      </c>
      <c r="AO198" s="24">
        <f ca="1">'Trial 2'!AO46</f>
        <v>17187.597610783265</v>
      </c>
      <c r="AP198" s="24">
        <f ca="1">'Trial 2'!AP46</f>
        <v>47067.314267154754</v>
      </c>
      <c r="AQ198" s="24">
        <f ca="1">'Trial 2'!AQ46</f>
        <v>-39960.483386215499</v>
      </c>
      <c r="AR198" s="24">
        <f ca="1">'Trial 2'!AR46</f>
        <v>14718.106207206416</v>
      </c>
      <c r="AS198" s="24">
        <f ca="1">'Trial 2'!AS46</f>
        <v>57521.231963224942</v>
      </c>
      <c r="AT198" s="24">
        <f ca="1">'Trial 2'!AT46</f>
        <v>31220.45088197471</v>
      </c>
      <c r="AU198" s="24">
        <f ca="1">'Trial 2'!AU46</f>
        <v>40008.575873550377</v>
      </c>
      <c r="AV198" s="24">
        <f ca="1">'Trial 2'!AV46</f>
        <v>856.39084151076247</v>
      </c>
      <c r="AW198" s="24">
        <f ca="1">'Trial 2'!AW46</f>
        <v>-58712.806622238946</v>
      </c>
      <c r="AX198" s="24">
        <f ca="1">'Trial 2'!AX46</f>
        <v>-26863.558900270411</v>
      </c>
      <c r="AY198" s="24">
        <f ca="1">'Trial 2'!AY46</f>
        <v>29129.841501179319</v>
      </c>
      <c r="AZ198" s="24">
        <f ca="1">'Trial 2'!AZ46</f>
        <v>28885.783991444689</v>
      </c>
      <c r="BA198" s="25">
        <f ca="1">SUM('Trial 2'!AO46:AZ46)</f>
        <v>141058.44422930438</v>
      </c>
      <c r="BB198" s="24">
        <f ca="1">'Trial 2'!BB46</f>
        <v>-16132.237061363268</v>
      </c>
      <c r="BC198" s="24">
        <f ca="1">'Trial 2'!BC46</f>
        <v>-40711.747493794974</v>
      </c>
      <c r="BD198" s="24">
        <f ca="1">'Trial 2'!BD46</f>
        <v>34645.241248137077</v>
      </c>
      <c r="BE198" s="24">
        <f ca="1">'Trial 2'!BE46</f>
        <v>-16873.113654579411</v>
      </c>
      <c r="BF198" s="24">
        <f ca="1">'Trial 2'!BF46</f>
        <v>-39205.569971063967</v>
      </c>
      <c r="BG198" s="24">
        <f ca="1">'Trial 2'!BG46</f>
        <v>-4816.6840623265552</v>
      </c>
      <c r="BH198" s="24">
        <f ca="1">'Trial 2'!BH46</f>
        <v>-40193.008921048371</v>
      </c>
      <c r="BI198" s="24">
        <f ca="1">'Trial 2'!BI46</f>
        <v>12144.415853004235</v>
      </c>
      <c r="BJ198" s="24">
        <f ca="1">'Trial 2'!BJ46</f>
        <v>-350.8511242743121</v>
      </c>
      <c r="BK198" s="24">
        <f ca="1">'Trial 2'!BK46</f>
        <v>2603.9809544864029</v>
      </c>
      <c r="BL198" s="24">
        <f ca="1">'Trial 2'!BL46</f>
        <v>46630.32341185143</v>
      </c>
      <c r="BM198" s="24">
        <f ca="1">'Trial 2'!BM46</f>
        <v>17635.93701519716</v>
      </c>
      <c r="BN198" s="25">
        <f ca="1">SUM('Trial 2'!BB46:BM46)</f>
        <v>-44623.313805774553</v>
      </c>
      <c r="BO198" s="24">
        <f ca="1">'Trial 2'!BO46</f>
        <v>-125.27488375641971</v>
      </c>
      <c r="BP198" s="24">
        <f ca="1">'Trial 2'!BP46</f>
        <v>1850.1107268021251</v>
      </c>
      <c r="BQ198" s="24">
        <f ca="1">'Trial 2'!BQ46</f>
        <v>20434.304060175644</v>
      </c>
      <c r="BR198" s="24">
        <f ca="1">'Trial 2'!BR46</f>
        <v>11927.893486830833</v>
      </c>
      <c r="BS198" s="24">
        <f ca="1">'Trial 2'!BS46</f>
        <v>17317.136178572793</v>
      </c>
      <c r="BT198" s="24">
        <f ca="1">'Trial 2'!BT46</f>
        <v>-37309.18201623833</v>
      </c>
      <c r="BU198" s="24">
        <f ca="1">'Trial 2'!BU46</f>
        <v>-7525.1830102195681</v>
      </c>
      <c r="BV198" s="24">
        <f ca="1">'Trial 2'!BV46</f>
        <v>24096.518523909475</v>
      </c>
      <c r="BW198" s="24">
        <f ca="1">'Trial 2'!BW46</f>
        <v>-13912.836413119488</v>
      </c>
      <c r="BX198" s="24">
        <f ca="1">'Trial 2'!BX46</f>
        <v>-11145.544378886743</v>
      </c>
      <c r="BY198" s="24">
        <f ca="1">'Trial 2'!BY46</f>
        <v>18399.495868880123</v>
      </c>
      <c r="BZ198" s="24">
        <f ca="1">'Trial 2'!BZ46</f>
        <v>-27381.057394942291</v>
      </c>
      <c r="CA198" s="25">
        <f ca="1">SUM('Trial 2'!BO46:BZ46)</f>
        <v>-3373.6192519918477</v>
      </c>
      <c r="CB198" s="24">
        <f ca="1">'Trial 2'!CB46</f>
        <v>15444.042469809829</v>
      </c>
      <c r="CC198" s="24">
        <f ca="1">'Trial 2'!CC46</f>
        <v>-5375.7598656098453</v>
      </c>
      <c r="CD198" s="24">
        <f ca="1">'Trial 2'!CD46</f>
        <v>29607.085966722603</v>
      </c>
      <c r="CE198" s="24">
        <f ca="1">'Trial 2'!CE46</f>
        <v>4431.4817535346283</v>
      </c>
      <c r="CF198" s="24">
        <f ca="1">'Trial 2'!CF46</f>
        <v>-17925.020602210476</v>
      </c>
      <c r="CG198" s="24">
        <f ca="1">'Trial 2'!CG46</f>
        <v>16522.416585868781</v>
      </c>
      <c r="CH198" s="24">
        <f ca="1">'Trial 2'!CH46</f>
        <v>54031.56449663161</v>
      </c>
      <c r="CI198" s="24">
        <f ca="1">'Trial 2'!CI46</f>
        <v>30728.374946274816</v>
      </c>
      <c r="CJ198" s="24">
        <f ca="1">'Trial 2'!CJ46</f>
        <v>5076.4477363110727</v>
      </c>
      <c r="CK198" s="24">
        <f ca="1">'Trial 2'!CK46</f>
        <v>-26479.152598108973</v>
      </c>
      <c r="CL198" s="24">
        <f ca="1">'Trial 2'!CL46</f>
        <v>-16442.035856792474</v>
      </c>
      <c r="CM198" s="24">
        <f ca="1">'Trial 2'!CM46</f>
        <v>30923.380630018553</v>
      </c>
      <c r="CN198" s="25">
        <f ca="1">SUM('Trial 2'!CB46:CM46)</f>
        <v>120542.82566245012</v>
      </c>
      <c r="CO198" s="24">
        <f ca="1">'Trial 2'!CO46</f>
        <v>19912.648132533697</v>
      </c>
      <c r="CP198" s="24">
        <f ca="1">'Trial 2'!CP46</f>
        <v>-17514.212665930667</v>
      </c>
      <c r="CQ198" s="24">
        <f ca="1">'Trial 2'!CQ46</f>
        <v>-37629.474628063479</v>
      </c>
      <c r="CR198" s="24">
        <f ca="1">'Trial 2'!CR46</f>
        <v>-56910.792980563041</v>
      </c>
      <c r="CS198" s="24">
        <f ca="1">'Trial 2'!CS46</f>
        <v>-16875.373231813639</v>
      </c>
      <c r="CT198" s="24">
        <f ca="1">'Trial 2'!CT46</f>
        <v>59604.204916736235</v>
      </c>
      <c r="CU198" s="24">
        <f ca="1">'Trial 2'!CU46</f>
        <v>46255.789044401441</v>
      </c>
      <c r="CV198" s="24">
        <f ca="1">'Trial 2'!CV46</f>
        <v>-10648.228401763012</v>
      </c>
      <c r="CW198" s="24">
        <f ca="1">'Trial 2'!CW46</f>
        <v>-46005.46747129329</v>
      </c>
      <c r="CX198" s="24">
        <f ca="1">'Trial 2'!CX46</f>
        <v>39433.215487405578</v>
      </c>
      <c r="CY198" s="24">
        <f ca="1">'Trial 2'!CY46</f>
        <v>25152.191470467624</v>
      </c>
      <c r="CZ198" s="24">
        <f ca="1">'Trial 2'!CZ46</f>
        <v>-41606.314886038257</v>
      </c>
      <c r="DA198" s="25">
        <f ca="1">SUM('Trial 2'!CO46:CZ46)</f>
        <v>-36831.815213920803</v>
      </c>
      <c r="DB198" s="24">
        <f ca="1">'Trial 2'!DB46</f>
        <v>62673.993302356386</v>
      </c>
      <c r="DC198" s="24">
        <f ca="1">'Trial 2'!DC46</f>
        <v>51903.224406712296</v>
      </c>
      <c r="DD198" s="24">
        <f ca="1">'Trial 2'!DD46</f>
        <v>18600.473626073424</v>
      </c>
      <c r="DE198" s="24">
        <f ca="1">'Trial 2'!DE46</f>
        <v>-9596.618300480488</v>
      </c>
      <c r="DF198" s="24">
        <f ca="1">'Trial 2'!DF46</f>
        <v>61816.039828783367</v>
      </c>
      <c r="DG198" s="24">
        <f ca="1">'Trial 2'!DG46</f>
        <v>25160.594789296814</v>
      </c>
      <c r="DH198" s="24">
        <f ca="1">'Trial 2'!DH46</f>
        <v>3393.4375340258507</v>
      </c>
      <c r="DI198" s="24">
        <f ca="1">'Trial 2'!DI46</f>
        <v>48886.71797264881</v>
      </c>
      <c r="DJ198" s="24">
        <f ca="1">'Trial 2'!DJ46</f>
        <v>-2090.3786130050553</v>
      </c>
      <c r="DK198" s="24">
        <f ca="1">'Trial 2'!DK46</f>
        <v>14200.612902504867</v>
      </c>
      <c r="DL198" s="24">
        <f ca="1">'Trial 2'!DL46</f>
        <v>30326.929769320435</v>
      </c>
      <c r="DM198" s="24">
        <f ca="1">'Trial 2'!DM46</f>
        <v>52765.9431108395</v>
      </c>
      <c r="DN198" s="25">
        <f ca="1">SUM('Trial 2'!DB46:DM46)</f>
        <v>358040.97032907617</v>
      </c>
      <c r="DO198" s="24">
        <f ca="1">'Trial 2'!DO46</f>
        <v>-42590.346850345493</v>
      </c>
      <c r="DP198" s="24">
        <f ca="1">'Trial 2'!DP46</f>
        <v>-16952.230621374121</v>
      </c>
      <c r="DQ198" s="24">
        <f ca="1">'Trial 2'!DQ46</f>
        <v>-44039.006585068099</v>
      </c>
      <c r="DR198" s="24">
        <f ca="1">'Trial 2'!DR46</f>
        <v>41358.018256347284</v>
      </c>
      <c r="DS198" s="24">
        <f ca="1">'Trial 2'!DS46</f>
        <v>9595.8854499608678</v>
      </c>
      <c r="DT198" s="24">
        <f ca="1">'Trial 2'!DT46</f>
        <v>31380.53928305519</v>
      </c>
      <c r="DU198" s="24">
        <f ca="1">'Trial 2'!DU46</f>
        <v>-2045.8221215203448</v>
      </c>
      <c r="DV198" s="24">
        <f ca="1">'Trial 2'!DV46</f>
        <v>5532.7424674512322</v>
      </c>
      <c r="DW198" s="24">
        <f ca="1">'Trial 2'!DW46</f>
        <v>4355.1719934781549</v>
      </c>
      <c r="DX198" s="24">
        <f ca="1">'Trial 2'!DX46</f>
        <v>-821.09303004333128</v>
      </c>
      <c r="DY198" s="24">
        <f ca="1">'Trial 2'!DY46</f>
        <v>40065.85136655769</v>
      </c>
      <c r="DZ198" s="24">
        <f ca="1">'Trial 2'!DZ46</f>
        <v>-21005.836792360391</v>
      </c>
      <c r="EA198" s="25">
        <f ca="1">SUM('Trial 2'!DO46:DZ46)</f>
        <v>4833.8728161386316</v>
      </c>
      <c r="EB198" s="24">
        <f ca="1">'Trial 2'!EB46</f>
        <v>-11761.116708336805</v>
      </c>
      <c r="EC198" s="24">
        <f ca="1">'Trial 2'!EC46</f>
        <v>-2813.5210521553131</v>
      </c>
      <c r="ED198" s="24">
        <f ca="1">'Trial 2'!ED46</f>
        <v>6646.4852661478726</v>
      </c>
      <c r="EE198" s="24">
        <f ca="1">'Trial 2'!EE46</f>
        <v>1047.7935923868399</v>
      </c>
      <c r="EF198" s="24">
        <f ca="1">'Trial 2'!EF46</f>
        <v>37985.304395226638</v>
      </c>
      <c r="EG198" s="24">
        <f ca="1">'Trial 2'!EG46</f>
        <v>44173.953581872316</v>
      </c>
      <c r="EH198" s="24">
        <f ca="1">'Trial 2'!EH46</f>
        <v>52431.549782676208</v>
      </c>
      <c r="EI198" s="24">
        <f ca="1">'Trial 2'!EI46</f>
        <v>-21945.24899296209</v>
      </c>
      <c r="EJ198" s="24">
        <f ca="1">'Trial 2'!EJ46</f>
        <v>10092.875486307421</v>
      </c>
      <c r="EK198" s="24">
        <f ca="1">'Trial 2'!EK46</f>
        <v>49177.909150545078</v>
      </c>
      <c r="EL198" s="24">
        <f ca="1">'Trial 2'!EL46</f>
        <v>-35800.978698919505</v>
      </c>
      <c r="EM198" s="24">
        <f ca="1">'Trial 2'!EM46</f>
        <v>16213.079649020403</v>
      </c>
      <c r="EN198" s="25">
        <f ca="1">SUM('Trial 2'!EB46:EM46)</f>
        <v>145448.08545180908</v>
      </c>
    </row>
    <row r="199" spans="1:144" ht="12.75" customHeight="1" x14ac:dyDescent="0.2">
      <c r="A199" s="11" t="str">
        <f>Labels!B98</f>
        <v>Trial 03</v>
      </c>
      <c r="B199" s="24">
        <f ca="1">'Trial 3'!B46</f>
        <v>18018.043518967948</v>
      </c>
      <c r="C199" s="24">
        <f ca="1">'Trial 3'!C46</f>
        <v>9417.3921554112294</v>
      </c>
      <c r="D199" s="24">
        <f ca="1">'Trial 3'!D46</f>
        <v>49185.750534209692</v>
      </c>
      <c r="E199" s="24">
        <f ca="1">'Trial 3'!E46</f>
        <v>2439.7372657199326</v>
      </c>
      <c r="F199" s="24">
        <f ca="1">'Trial 3'!F46</f>
        <v>-6329.3535271973587</v>
      </c>
      <c r="G199" s="24">
        <f ca="1">'Trial 3'!G46</f>
        <v>-17204.668842651696</v>
      </c>
      <c r="H199" s="24">
        <f ca="1">'Trial 3'!H46</f>
        <v>17631.05864937685</v>
      </c>
      <c r="I199" s="24">
        <f ca="1">'Trial 3'!I46</f>
        <v>31197.560101809784</v>
      </c>
      <c r="J199" s="24">
        <f ca="1">'Trial 3'!J46</f>
        <v>57866.511252719007</v>
      </c>
      <c r="K199" s="24">
        <f ca="1">'Trial 3'!K46</f>
        <v>9960.7495067391919</v>
      </c>
      <c r="L199" s="24">
        <f ca="1">'Trial 3'!L46</f>
        <v>-27831.172437616122</v>
      </c>
      <c r="M199" s="24">
        <f ca="1">'Trial 3'!M46</f>
        <v>-37869.903056269977</v>
      </c>
      <c r="N199" s="25">
        <f ca="1">SUM('Trial 3'!B46:M46)</f>
        <v>106481.70512121849</v>
      </c>
      <c r="O199" s="24">
        <f ca="1">'Trial 3'!O46</f>
        <v>-29212.981875659392</v>
      </c>
      <c r="P199" s="24">
        <f ca="1">'Trial 3'!P46</f>
        <v>-11278.79101759002</v>
      </c>
      <c r="Q199" s="24">
        <f ca="1">'Trial 3'!Q46</f>
        <v>-477.85590283071139</v>
      </c>
      <c r="R199" s="24">
        <f ca="1">'Trial 3'!R46</f>
        <v>-18822.832344211227</v>
      </c>
      <c r="S199" s="24">
        <f ca="1">'Trial 3'!S46</f>
        <v>6614.5143191141688</v>
      </c>
      <c r="T199" s="24">
        <f ca="1">'Trial 3'!T46</f>
        <v>-33849.59652676573</v>
      </c>
      <c r="U199" s="24">
        <f ca="1">'Trial 3'!U46</f>
        <v>14920.142721453611</v>
      </c>
      <c r="V199" s="24">
        <f ca="1">'Trial 3'!V46</f>
        <v>12594.913346936455</v>
      </c>
      <c r="W199" s="24">
        <f ca="1">'Trial 3'!W46</f>
        <v>30668.48265479281</v>
      </c>
      <c r="X199" s="24">
        <f ca="1">'Trial 3'!X46</f>
        <v>-45404.097276484092</v>
      </c>
      <c r="Y199" s="24">
        <f ca="1">'Trial 3'!Y46</f>
        <v>27581.886255714755</v>
      </c>
      <c r="Z199" s="24">
        <f ca="1">'Trial 3'!Z46</f>
        <v>16017.257795903404</v>
      </c>
      <c r="AA199" s="25">
        <f ca="1">SUM('Trial 3'!O46:Z46)</f>
        <v>-30648.957849625986</v>
      </c>
      <c r="AB199" s="24">
        <f ca="1">'Trial 3'!AB46</f>
        <v>43463.618240934913</v>
      </c>
      <c r="AC199" s="24">
        <f ca="1">'Trial 3'!AC46</f>
        <v>-11374.341516991733</v>
      </c>
      <c r="AD199" s="24">
        <f ca="1">'Trial 3'!AD46</f>
        <v>-24005.944921878254</v>
      </c>
      <c r="AE199" s="24">
        <f ca="1">'Trial 3'!AE46</f>
        <v>-34152.653849929229</v>
      </c>
      <c r="AF199" s="24">
        <f ca="1">'Trial 3'!AF46</f>
        <v>-13811.427499764752</v>
      </c>
      <c r="AG199" s="24">
        <f ca="1">'Trial 3'!AG46</f>
        <v>30526.92719815829</v>
      </c>
      <c r="AH199" s="24">
        <f ca="1">'Trial 3'!AH46</f>
        <v>-7166.0673750799197</v>
      </c>
      <c r="AI199" s="24">
        <f ca="1">'Trial 3'!AI46</f>
        <v>55613.560072296787</v>
      </c>
      <c r="AJ199" s="24">
        <f ca="1">'Trial 3'!AJ46</f>
        <v>43375.178521055423</v>
      </c>
      <c r="AK199" s="24">
        <f ca="1">'Trial 3'!AK46</f>
        <v>-18039.166595527357</v>
      </c>
      <c r="AL199" s="24">
        <f ca="1">'Trial 3'!AL46</f>
        <v>-29775.999595772268</v>
      </c>
      <c r="AM199" s="24">
        <f ca="1">'Trial 3'!AM46</f>
        <v>-6602.676540849794</v>
      </c>
      <c r="AN199" s="25">
        <f ca="1">SUM('Trial 3'!AB46:AM46)</f>
        <v>28051.006136652104</v>
      </c>
      <c r="AO199" s="24">
        <f ca="1">'Trial 3'!AO46</f>
        <v>-57703.715444315785</v>
      </c>
      <c r="AP199" s="24">
        <f ca="1">'Trial 3'!AP46</f>
        <v>-18164.436730934809</v>
      </c>
      <c r="AQ199" s="24">
        <f ca="1">'Trial 3'!AQ46</f>
        <v>61288.128302376019</v>
      </c>
      <c r="AR199" s="24">
        <f ca="1">'Trial 3'!AR46</f>
        <v>-32791.68934213496</v>
      </c>
      <c r="AS199" s="24">
        <f ca="1">'Trial 3'!AS46</f>
        <v>10037.390006533091</v>
      </c>
      <c r="AT199" s="24">
        <f ca="1">'Trial 3'!AT46</f>
        <v>45879.837068302913</v>
      </c>
      <c r="AU199" s="24">
        <f ca="1">'Trial 3'!AU46</f>
        <v>-12268.276945287333</v>
      </c>
      <c r="AV199" s="24">
        <f ca="1">'Trial 3'!AV46</f>
        <v>31595.838185630575</v>
      </c>
      <c r="AW199" s="24">
        <f ca="1">'Trial 3'!AW46</f>
        <v>-17078.324756123493</v>
      </c>
      <c r="AX199" s="24">
        <f ca="1">'Trial 3'!AX46</f>
        <v>-35920.40466772057</v>
      </c>
      <c r="AY199" s="24">
        <f ca="1">'Trial 3'!AY46</f>
        <v>32134.78794164857</v>
      </c>
      <c r="AZ199" s="24">
        <f ca="1">'Trial 3'!AZ46</f>
        <v>10155.582418489603</v>
      </c>
      <c r="BA199" s="25">
        <f ca="1">SUM('Trial 3'!AO46:AZ46)</f>
        <v>17164.716036463818</v>
      </c>
      <c r="BB199" s="24">
        <f ca="1">'Trial 3'!BB46</f>
        <v>-38291.567121654691</v>
      </c>
      <c r="BC199" s="24">
        <f ca="1">'Trial 3'!BC46</f>
        <v>-15856.68520901374</v>
      </c>
      <c r="BD199" s="24">
        <f ca="1">'Trial 3'!BD46</f>
        <v>46451.441279720617</v>
      </c>
      <c r="BE199" s="24">
        <f ca="1">'Trial 3'!BE46</f>
        <v>26383.773908710693</v>
      </c>
      <c r="BF199" s="24">
        <f ca="1">'Trial 3'!BF46</f>
        <v>-8542.2740372968819</v>
      </c>
      <c r="BG199" s="24">
        <f ca="1">'Trial 3'!BG46</f>
        <v>20076.357420796616</v>
      </c>
      <c r="BH199" s="24">
        <f ca="1">'Trial 3'!BH46</f>
        <v>-43847.182038453764</v>
      </c>
      <c r="BI199" s="24">
        <f ca="1">'Trial 3'!BI46</f>
        <v>-1544.0782800925122</v>
      </c>
      <c r="BJ199" s="24">
        <f ca="1">'Trial 3'!BJ46</f>
        <v>19242.544181438847</v>
      </c>
      <c r="BK199" s="24">
        <f ca="1">'Trial 3'!BK46</f>
        <v>28175.051887861704</v>
      </c>
      <c r="BL199" s="24">
        <f ca="1">'Trial 3'!BL46</f>
        <v>-54416.613903623533</v>
      </c>
      <c r="BM199" s="24">
        <f ca="1">'Trial 3'!BM46</f>
        <v>54397.252355859659</v>
      </c>
      <c r="BN199" s="25">
        <f ca="1">SUM('Trial 3'!BB46:BM46)</f>
        <v>32228.020444253016</v>
      </c>
      <c r="BO199" s="24">
        <f ca="1">'Trial 3'!BO46</f>
        <v>-2607.6275882553887</v>
      </c>
      <c r="BP199" s="24">
        <f ca="1">'Trial 3'!BP46</f>
        <v>39065.534548378862</v>
      </c>
      <c r="BQ199" s="24">
        <f ca="1">'Trial 3'!BQ46</f>
        <v>21313.875693644961</v>
      </c>
      <c r="BR199" s="24">
        <f ca="1">'Trial 3'!BR46</f>
        <v>-7761.5687739917948</v>
      </c>
      <c r="BS199" s="24">
        <f ca="1">'Trial 3'!BS46</f>
        <v>49771.422705556484</v>
      </c>
      <c r="BT199" s="24">
        <f ca="1">'Trial 3'!BT46</f>
        <v>29262.719431908059</v>
      </c>
      <c r="BU199" s="24">
        <f ca="1">'Trial 3'!BU46</f>
        <v>48039.617944399877</v>
      </c>
      <c r="BV199" s="24">
        <f ca="1">'Trial 3'!BV46</f>
        <v>39983.634900068413</v>
      </c>
      <c r="BW199" s="24">
        <f ca="1">'Trial 3'!BW46</f>
        <v>-46254.212545843016</v>
      </c>
      <c r="BX199" s="24">
        <f ca="1">'Trial 3'!BX46</f>
        <v>-25609.109576609757</v>
      </c>
      <c r="BY199" s="24">
        <f ca="1">'Trial 3'!BY46</f>
        <v>-25874.006317291925</v>
      </c>
      <c r="BZ199" s="24">
        <f ca="1">'Trial 3'!BZ46</f>
        <v>-33657.279620194058</v>
      </c>
      <c r="CA199" s="25">
        <f ca="1">SUM('Trial 3'!BO46:BZ46)</f>
        <v>85673.000801770715</v>
      </c>
      <c r="CB199" s="24">
        <f ca="1">'Trial 3'!CB46</f>
        <v>-2279.5903864300199</v>
      </c>
      <c r="CC199" s="24">
        <f ca="1">'Trial 3'!CC46</f>
        <v>38074.166681529299</v>
      </c>
      <c r="CD199" s="24">
        <f ca="1">'Trial 3'!CD46</f>
        <v>-4253.5777472455366</v>
      </c>
      <c r="CE199" s="24">
        <f ca="1">'Trial 3'!CE46</f>
        <v>17646.494632674981</v>
      </c>
      <c r="CF199" s="24">
        <f ca="1">'Trial 3'!CF46</f>
        <v>14613.565835289668</v>
      </c>
      <c r="CG199" s="24">
        <f ca="1">'Trial 3'!CG46</f>
        <v>20441.091278629472</v>
      </c>
      <c r="CH199" s="24">
        <f ca="1">'Trial 3'!CH46</f>
        <v>31758.22051227956</v>
      </c>
      <c r="CI199" s="24">
        <f ca="1">'Trial 3'!CI46</f>
        <v>15470.515502381972</v>
      </c>
      <c r="CJ199" s="24">
        <f ca="1">'Trial 3'!CJ46</f>
        <v>-19540.126494010769</v>
      </c>
      <c r="CK199" s="24">
        <f ca="1">'Trial 3'!CK46</f>
        <v>9536.0106483332384</v>
      </c>
      <c r="CL199" s="24">
        <f ca="1">'Trial 3'!CL46</f>
        <v>6401.6044498789015</v>
      </c>
      <c r="CM199" s="24">
        <f ca="1">'Trial 3'!CM46</f>
        <v>-44962.692088608543</v>
      </c>
      <c r="CN199" s="25">
        <f ca="1">SUM('Trial 3'!CB46:CM46)</f>
        <v>82905.68282470222</v>
      </c>
      <c r="CO199" s="24">
        <f ca="1">'Trial 3'!CO46</f>
        <v>403.75811601740094</v>
      </c>
      <c r="CP199" s="24">
        <f ca="1">'Trial 3'!CP46</f>
        <v>19435.267218089091</v>
      </c>
      <c r="CQ199" s="24">
        <f ca="1">'Trial 3'!CQ46</f>
        <v>40811.181501719162</v>
      </c>
      <c r="CR199" s="24">
        <f ca="1">'Trial 3'!CR46</f>
        <v>38480.543184559727</v>
      </c>
      <c r="CS199" s="24">
        <f ca="1">'Trial 3'!CS46</f>
        <v>18035.603226887019</v>
      </c>
      <c r="CT199" s="24">
        <f ca="1">'Trial 3'!CT46</f>
        <v>53458.638081523997</v>
      </c>
      <c r="CU199" s="24">
        <f ca="1">'Trial 3'!CU46</f>
        <v>9041.2133636099516</v>
      </c>
      <c r="CV199" s="24">
        <f ca="1">'Trial 3'!CV46</f>
        <v>33975.039637146183</v>
      </c>
      <c r="CW199" s="24">
        <f ca="1">'Trial 3'!CW46</f>
        <v>-60831.095124217616</v>
      </c>
      <c r="CX199" s="24">
        <f ca="1">'Trial 3'!CX46</f>
        <v>29992.882142043367</v>
      </c>
      <c r="CY199" s="24">
        <f ca="1">'Trial 3'!CY46</f>
        <v>-13336.328325712069</v>
      </c>
      <c r="CZ199" s="24">
        <f ca="1">'Trial 3'!CZ46</f>
        <v>22342.222443188784</v>
      </c>
      <c r="DA199" s="25">
        <f ca="1">SUM('Trial 3'!CO46:CZ46)</f>
        <v>191808.92546485498</v>
      </c>
      <c r="DB199" s="24">
        <f ca="1">'Trial 3'!DB46</f>
        <v>-23254.69162825173</v>
      </c>
      <c r="DC199" s="24">
        <f ca="1">'Trial 3'!DC46</f>
        <v>-23688.285564206148</v>
      </c>
      <c r="DD199" s="24">
        <f ca="1">'Trial 3'!DD46</f>
        <v>-42708.71914490097</v>
      </c>
      <c r="DE199" s="24">
        <f ca="1">'Trial 3'!DE46</f>
        <v>-42053.227027216701</v>
      </c>
      <c r="DF199" s="24">
        <f ca="1">'Trial 3'!DF46</f>
        <v>32633.75284239453</v>
      </c>
      <c r="DG199" s="24">
        <f ca="1">'Trial 3'!DG46</f>
        <v>-10637.010951873375</v>
      </c>
      <c r="DH199" s="24">
        <f ca="1">'Trial 3'!DH46</f>
        <v>-5650.1320992232786</v>
      </c>
      <c r="DI199" s="24">
        <f ca="1">'Trial 3'!DI46</f>
        <v>53471.412862501253</v>
      </c>
      <c r="DJ199" s="24">
        <f ca="1">'Trial 3'!DJ46</f>
        <v>30350.157403804227</v>
      </c>
      <c r="DK199" s="24">
        <f ca="1">'Trial 3'!DK46</f>
        <v>-34141.803651064118</v>
      </c>
      <c r="DL199" s="24">
        <f ca="1">'Trial 3'!DL46</f>
        <v>9809.2911870507778</v>
      </c>
      <c r="DM199" s="24">
        <f ca="1">'Trial 3'!DM46</f>
        <v>9127.2229949516932</v>
      </c>
      <c r="DN199" s="25">
        <f ca="1">SUM('Trial 3'!DB46:DM46)</f>
        <v>-46742.03277603384</v>
      </c>
      <c r="DO199" s="24">
        <f ca="1">'Trial 3'!DO46</f>
        <v>28896.385069094104</v>
      </c>
      <c r="DP199" s="24">
        <f ca="1">'Trial 3'!DP46</f>
        <v>6358.3191361257805</v>
      </c>
      <c r="DQ199" s="24">
        <f ca="1">'Trial 3'!DQ46</f>
        <v>-13589.325473970188</v>
      </c>
      <c r="DR199" s="24">
        <f ca="1">'Trial 3'!DR46</f>
        <v>9343.7250279077543</v>
      </c>
      <c r="DS199" s="24">
        <f ca="1">'Trial 3'!DS46</f>
        <v>-7256.3092778218697</v>
      </c>
      <c r="DT199" s="24">
        <f ca="1">'Trial 3'!DT46</f>
        <v>-24997.270675525109</v>
      </c>
      <c r="DU199" s="24">
        <f ca="1">'Trial 3'!DU46</f>
        <v>13788.584940761766</v>
      </c>
      <c r="DV199" s="24">
        <f ca="1">'Trial 3'!DV46</f>
        <v>-13874.191953589094</v>
      </c>
      <c r="DW199" s="24">
        <f ca="1">'Trial 3'!DW46</f>
        <v>-24609.025461435984</v>
      </c>
      <c r="DX199" s="24">
        <f ca="1">'Trial 3'!DX46</f>
        <v>20914.293101597392</v>
      </c>
      <c r="DY199" s="24">
        <f ca="1">'Trial 3'!DY46</f>
        <v>-37165.447132142603</v>
      </c>
      <c r="DZ199" s="24">
        <f ca="1">'Trial 3'!DZ46</f>
        <v>22400.16081038399</v>
      </c>
      <c r="EA199" s="25">
        <f ca="1">SUM('Trial 3'!DO46:DZ46)</f>
        <v>-19790.101888614059</v>
      </c>
      <c r="EB199" s="24">
        <f ca="1">'Trial 3'!EB46</f>
        <v>-15300.66964291795</v>
      </c>
      <c r="EC199" s="24">
        <f ca="1">'Trial 3'!EC46</f>
        <v>-5248.2236189002542</v>
      </c>
      <c r="ED199" s="24">
        <f ca="1">'Trial 3'!ED46</f>
        <v>-29899.979298947776</v>
      </c>
      <c r="EE199" s="24">
        <f ca="1">'Trial 3'!EE46</f>
        <v>22322.2269432711</v>
      </c>
      <c r="EF199" s="24">
        <f ca="1">'Trial 3'!EF46</f>
        <v>44795.662142992776</v>
      </c>
      <c r="EG199" s="24">
        <f ca="1">'Trial 3'!EG46</f>
        <v>-25254.510429760587</v>
      </c>
      <c r="EH199" s="24">
        <f ca="1">'Trial 3'!EH46</f>
        <v>-42716.029161761406</v>
      </c>
      <c r="EI199" s="24">
        <f ca="1">'Trial 3'!EI46</f>
        <v>15303.910245440315</v>
      </c>
      <c r="EJ199" s="24">
        <f ca="1">'Trial 3'!EJ46</f>
        <v>-17657.676977292602</v>
      </c>
      <c r="EK199" s="24">
        <f ca="1">'Trial 3'!EK46</f>
        <v>16534.926582235777</v>
      </c>
      <c r="EL199" s="24">
        <f ca="1">'Trial 3'!EL46</f>
        <v>24052.96099800989</v>
      </c>
      <c r="EM199" s="24">
        <f ca="1">'Trial 3'!EM46</f>
        <v>-13898.578519699777</v>
      </c>
      <c r="EN199" s="25">
        <f ca="1">SUM('Trial 3'!EB46:EM46)</f>
        <v>-26965.980737330487</v>
      </c>
    </row>
    <row r="200" spans="1:144" ht="12.75" customHeight="1" x14ac:dyDescent="0.2">
      <c r="A200" s="11" t="str">
        <f>Labels!B99</f>
        <v>Trial 04</v>
      </c>
      <c r="B200" s="24">
        <f ca="1">'Trial 4'!B46</f>
        <v>-43342.763540534092</v>
      </c>
      <c r="C200" s="24">
        <f ca="1">'Trial 4'!C46</f>
        <v>-35062.830579699417</v>
      </c>
      <c r="D200" s="24">
        <f ca="1">'Trial 4'!D46</f>
        <v>52455.486239036356</v>
      </c>
      <c r="E200" s="24">
        <f ca="1">'Trial 4'!E46</f>
        <v>6040.4508209934611</v>
      </c>
      <c r="F200" s="24">
        <f ca="1">'Trial 4'!F46</f>
        <v>-20014.072266130759</v>
      </c>
      <c r="G200" s="24">
        <f ca="1">'Trial 4'!G46</f>
        <v>9837.8630502567994</v>
      </c>
      <c r="H200" s="24">
        <f ca="1">'Trial 4'!H46</f>
        <v>698.86989248272619</v>
      </c>
      <c r="I200" s="24">
        <f ca="1">'Trial 4'!I46</f>
        <v>-11491.32526545874</v>
      </c>
      <c r="J200" s="24">
        <f ca="1">'Trial 4'!J46</f>
        <v>-7875.9606663348131</v>
      </c>
      <c r="K200" s="24">
        <f ca="1">'Trial 4'!K46</f>
        <v>23183.40529122332</v>
      </c>
      <c r="L200" s="24">
        <f ca="1">'Trial 4'!L46</f>
        <v>15406.288493056509</v>
      </c>
      <c r="M200" s="24">
        <f ca="1">'Trial 4'!M46</f>
        <v>-50210.753473802739</v>
      </c>
      <c r="N200" s="25">
        <f ca="1">SUM('Trial 4'!B46:M46)</f>
        <v>-60375.342004911392</v>
      </c>
      <c r="O200" s="24">
        <f ca="1">'Trial 4'!O46</f>
        <v>34009.095903271373</v>
      </c>
      <c r="P200" s="24">
        <f ca="1">'Trial 4'!P46</f>
        <v>16451.193750807368</v>
      </c>
      <c r="Q200" s="24">
        <f ca="1">'Trial 4'!Q46</f>
        <v>-11011.021391930853</v>
      </c>
      <c r="R200" s="24">
        <f ca="1">'Trial 4'!R46</f>
        <v>-12310.644822818465</v>
      </c>
      <c r="S200" s="24">
        <f ca="1">'Trial 4'!S46</f>
        <v>25904.995246997292</v>
      </c>
      <c r="T200" s="24">
        <f ca="1">'Trial 4'!T46</f>
        <v>-21105.343359877261</v>
      </c>
      <c r="U200" s="24">
        <f ca="1">'Trial 4'!U46</f>
        <v>-16595.956258077011</v>
      </c>
      <c r="V200" s="24">
        <f ca="1">'Trial 4'!V46</f>
        <v>-123.62904560300613</v>
      </c>
      <c r="W200" s="24">
        <f ca="1">'Trial 4'!W46</f>
        <v>876.54290646677077</v>
      </c>
      <c r="X200" s="24">
        <f ca="1">'Trial 4'!X46</f>
        <v>46967.873073357507</v>
      </c>
      <c r="Y200" s="24">
        <f ca="1">'Trial 4'!Y46</f>
        <v>-14793.696352384663</v>
      </c>
      <c r="Z200" s="24">
        <f ca="1">'Trial 4'!Z46</f>
        <v>-18886.28698788047</v>
      </c>
      <c r="AA200" s="25">
        <f ca="1">SUM('Trial 4'!O46:Z46)</f>
        <v>29383.122662328584</v>
      </c>
      <c r="AB200" s="24">
        <f ca="1">'Trial 4'!AB46</f>
        <v>-23696.310189210821</v>
      </c>
      <c r="AC200" s="24">
        <f ca="1">'Trial 4'!AC46</f>
        <v>16921.374102379265</v>
      </c>
      <c r="AD200" s="24">
        <f ca="1">'Trial 4'!AD46</f>
        <v>19556.593947221059</v>
      </c>
      <c r="AE200" s="24">
        <f ca="1">'Trial 4'!AE46</f>
        <v>38139.380414259671</v>
      </c>
      <c r="AF200" s="24">
        <f ca="1">'Trial 4'!AF46</f>
        <v>34321.865777409963</v>
      </c>
      <c r="AG200" s="24">
        <f ca="1">'Trial 4'!AG46</f>
        <v>10985.118547639166</v>
      </c>
      <c r="AH200" s="24">
        <f ca="1">'Trial 4'!AH46</f>
        <v>27058.757929258769</v>
      </c>
      <c r="AI200" s="24">
        <f ca="1">'Trial 4'!AI46</f>
        <v>-4853.3467433651158</v>
      </c>
      <c r="AJ200" s="24">
        <f ca="1">'Trial 4'!AJ46</f>
        <v>2312.2365019934937</v>
      </c>
      <c r="AK200" s="24">
        <f ca="1">'Trial 4'!AK46</f>
        <v>21668.880519477469</v>
      </c>
      <c r="AL200" s="24">
        <f ca="1">'Trial 4'!AL46</f>
        <v>11465.562532955695</v>
      </c>
      <c r="AM200" s="24">
        <f ca="1">'Trial 4'!AM46</f>
        <v>-60869.10901977375</v>
      </c>
      <c r="AN200" s="25">
        <f ca="1">SUM('Trial 4'!AB46:AM46)</f>
        <v>93011.004320244887</v>
      </c>
      <c r="AO200" s="24">
        <f ca="1">'Trial 4'!AO46</f>
        <v>-18915.099748590197</v>
      </c>
      <c r="AP200" s="24">
        <f ca="1">'Trial 4'!AP46</f>
        <v>29194.42915459934</v>
      </c>
      <c r="AQ200" s="24">
        <f ca="1">'Trial 4'!AQ46</f>
        <v>-28588.917722705715</v>
      </c>
      <c r="AR200" s="24">
        <f ca="1">'Trial 4'!AR46</f>
        <v>-29112.526724856838</v>
      </c>
      <c r="AS200" s="24">
        <f ca="1">'Trial 4'!AS46</f>
        <v>-40854.303597475046</v>
      </c>
      <c r="AT200" s="24">
        <f ca="1">'Trial 4'!AT46</f>
        <v>43992.941269596282</v>
      </c>
      <c r="AU200" s="24">
        <f ca="1">'Trial 4'!AU46</f>
        <v>-60481.63937811982</v>
      </c>
      <c r="AV200" s="24">
        <f ca="1">'Trial 4'!AV46</f>
        <v>7761.5311066517752</v>
      </c>
      <c r="AW200" s="24">
        <f ca="1">'Trial 4'!AW46</f>
        <v>53400.455756762196</v>
      </c>
      <c r="AX200" s="24">
        <f ca="1">'Trial 4'!AX46</f>
        <v>29872.230710472548</v>
      </c>
      <c r="AY200" s="24">
        <f ca="1">'Trial 4'!AY46</f>
        <v>25602.77780334451</v>
      </c>
      <c r="AZ200" s="24">
        <f ca="1">'Trial 4'!AZ46</f>
        <v>-10024.600634691678</v>
      </c>
      <c r="BA200" s="25">
        <f ca="1">SUM('Trial 4'!AO46:AZ46)</f>
        <v>1847.2779949873748</v>
      </c>
      <c r="BB200" s="24">
        <f ca="1">'Trial 4'!BB46</f>
        <v>41138.60090812113</v>
      </c>
      <c r="BC200" s="24">
        <f ca="1">'Trial 4'!BC46</f>
        <v>-9592.15545287235</v>
      </c>
      <c r="BD200" s="24">
        <f ca="1">'Trial 4'!BD46</f>
        <v>19903.305117626827</v>
      </c>
      <c r="BE200" s="24">
        <f ca="1">'Trial 4'!BE46</f>
        <v>-57207.100790045028</v>
      </c>
      <c r="BF200" s="24">
        <f ca="1">'Trial 4'!BF46</f>
        <v>33959.304732302953</v>
      </c>
      <c r="BG200" s="24">
        <f ca="1">'Trial 4'!BG46</f>
        <v>-1708.8408935192942</v>
      </c>
      <c r="BH200" s="24">
        <f ca="1">'Trial 4'!BH46</f>
        <v>-16708.946405437338</v>
      </c>
      <c r="BI200" s="24">
        <f ca="1">'Trial 4'!BI46</f>
        <v>17389.643750054194</v>
      </c>
      <c r="BJ200" s="24">
        <f ca="1">'Trial 4'!BJ46</f>
        <v>1648.7728048653935</v>
      </c>
      <c r="BK200" s="24">
        <f ca="1">'Trial 4'!BK46</f>
        <v>-30409.386088822263</v>
      </c>
      <c r="BL200" s="24">
        <f ca="1">'Trial 4'!BL46</f>
        <v>-3655.6704206847521</v>
      </c>
      <c r="BM200" s="24">
        <f ca="1">'Trial 4'!BM46</f>
        <v>-3597.3334353884534</v>
      </c>
      <c r="BN200" s="25">
        <f ca="1">SUM('Trial 4'!BB46:BM46)</f>
        <v>-8839.8061737989756</v>
      </c>
      <c r="BO200" s="24">
        <f ca="1">'Trial 4'!BO46</f>
        <v>25684.892367993165</v>
      </c>
      <c r="BP200" s="24">
        <f ca="1">'Trial 4'!BP46</f>
        <v>-38082.872110653065</v>
      </c>
      <c r="BQ200" s="24">
        <f ca="1">'Trial 4'!BQ46</f>
        <v>-17961.269108509605</v>
      </c>
      <c r="BR200" s="24">
        <f ca="1">'Trial 4'!BR46</f>
        <v>263.22264658689278</v>
      </c>
      <c r="BS200" s="24">
        <f ca="1">'Trial 4'!BS46</f>
        <v>-24053.291215328605</v>
      </c>
      <c r="BT200" s="24">
        <f ca="1">'Trial 4'!BT46</f>
        <v>39080.67135036266</v>
      </c>
      <c r="BU200" s="24">
        <f ca="1">'Trial 4'!BU46</f>
        <v>-7169.6467272385116</v>
      </c>
      <c r="BV200" s="24">
        <f ca="1">'Trial 4'!BV46</f>
        <v>46369.198357270347</v>
      </c>
      <c r="BW200" s="24">
        <f ca="1">'Trial 4'!BW46</f>
        <v>-40721.707633588332</v>
      </c>
      <c r="BX200" s="24">
        <f ca="1">'Trial 4'!BX46</f>
        <v>-20306.571674592247</v>
      </c>
      <c r="BY200" s="24">
        <f ca="1">'Trial 4'!BY46</f>
        <v>-24142.017020540781</v>
      </c>
      <c r="BZ200" s="24">
        <f ca="1">'Trial 4'!BZ46</f>
        <v>-57217.169547566758</v>
      </c>
      <c r="CA200" s="25">
        <f ca="1">SUM('Trial 4'!BO46:BZ46)</f>
        <v>-118256.56031580485</v>
      </c>
      <c r="CB200" s="24">
        <f ca="1">'Trial 4'!CB46</f>
        <v>34851.470487667611</v>
      </c>
      <c r="CC200" s="24">
        <f ca="1">'Trial 4'!CC46</f>
        <v>11886.370333784995</v>
      </c>
      <c r="CD200" s="24">
        <f ca="1">'Trial 4'!CD46</f>
        <v>7873.3148403877849</v>
      </c>
      <c r="CE200" s="24">
        <f ca="1">'Trial 4'!CE46</f>
        <v>-8599.2873773106276</v>
      </c>
      <c r="CF200" s="24">
        <f ca="1">'Trial 4'!CF46</f>
        <v>-29501.019316075955</v>
      </c>
      <c r="CG200" s="24">
        <f ca="1">'Trial 4'!CG46</f>
        <v>-31741.926660925245</v>
      </c>
      <c r="CH200" s="24">
        <f ca="1">'Trial 4'!CH46</f>
        <v>-15122.249134497741</v>
      </c>
      <c r="CI200" s="24">
        <f ca="1">'Trial 4'!CI46</f>
        <v>-19239.098023793176</v>
      </c>
      <c r="CJ200" s="24">
        <f ca="1">'Trial 4'!CJ46</f>
        <v>9174.1339764955846</v>
      </c>
      <c r="CK200" s="24">
        <f ca="1">'Trial 4'!CK46</f>
        <v>-61510.55461998807</v>
      </c>
      <c r="CL200" s="24">
        <f ca="1">'Trial 4'!CL46</f>
        <v>18075.706220845412</v>
      </c>
      <c r="CM200" s="24">
        <f ca="1">'Trial 4'!CM46</f>
        <v>13910.967236099576</v>
      </c>
      <c r="CN200" s="25">
        <f ca="1">SUM('Trial 4'!CB46:CM46)</f>
        <v>-69942.172037309851</v>
      </c>
      <c r="CO200" s="24">
        <f ca="1">'Trial 4'!CO46</f>
        <v>53030.285386888194</v>
      </c>
      <c r="CP200" s="24">
        <f ca="1">'Trial 4'!CP46</f>
        <v>-51152.708179294874</v>
      </c>
      <c r="CQ200" s="24">
        <f ca="1">'Trial 4'!CQ46</f>
        <v>-31646.694610315189</v>
      </c>
      <c r="CR200" s="24">
        <f ca="1">'Trial 4'!CR46</f>
        <v>-12195.390154442444</v>
      </c>
      <c r="CS200" s="24">
        <f ca="1">'Trial 4'!CS46</f>
        <v>-5004.2201924373912</v>
      </c>
      <c r="CT200" s="24">
        <f ca="1">'Trial 4'!CT46</f>
        <v>-3452.4851469975415</v>
      </c>
      <c r="CU200" s="24">
        <f ca="1">'Trial 4'!CU46</f>
        <v>-17721.889690832872</v>
      </c>
      <c r="CV200" s="24">
        <f ca="1">'Trial 4'!CV46</f>
        <v>21825.694026803299</v>
      </c>
      <c r="CW200" s="24">
        <f ca="1">'Trial 4'!CW46</f>
        <v>18635.753101990191</v>
      </c>
      <c r="CX200" s="24">
        <f ca="1">'Trial 4'!CX46</f>
        <v>-1499.6880315082162</v>
      </c>
      <c r="CY200" s="24">
        <f ca="1">'Trial 4'!CY46</f>
        <v>4640.8572756308231</v>
      </c>
      <c r="CZ200" s="24">
        <f ca="1">'Trial 4'!CZ46</f>
        <v>15223.876569259974</v>
      </c>
      <c r="DA200" s="25">
        <f ca="1">SUM('Trial 4'!CO46:CZ46)</f>
        <v>-9316.6096452560487</v>
      </c>
      <c r="DB200" s="24">
        <f ca="1">'Trial 4'!DB46</f>
        <v>22459.471649425057</v>
      </c>
      <c r="DC200" s="24">
        <f ca="1">'Trial 4'!DC46</f>
        <v>1541.7043180706203</v>
      </c>
      <c r="DD200" s="24">
        <f ca="1">'Trial 4'!DD46</f>
        <v>-20484.946046055811</v>
      </c>
      <c r="DE200" s="24">
        <f ca="1">'Trial 4'!DE46</f>
        <v>-5966.9220728762593</v>
      </c>
      <c r="DF200" s="24">
        <f ca="1">'Trial 4'!DF46</f>
        <v>16111.130844985682</v>
      </c>
      <c r="DG200" s="24">
        <f ca="1">'Trial 4'!DG46</f>
        <v>-21650.00645425</v>
      </c>
      <c r="DH200" s="24">
        <f ca="1">'Trial 4'!DH46</f>
        <v>44934.937845471701</v>
      </c>
      <c r="DI200" s="24">
        <f ca="1">'Trial 4'!DI46</f>
        <v>-23265.912711773595</v>
      </c>
      <c r="DJ200" s="24">
        <f ca="1">'Trial 4'!DJ46</f>
        <v>-31694.616943393135</v>
      </c>
      <c r="DK200" s="24">
        <f ca="1">'Trial 4'!DK46</f>
        <v>16861.792700095699</v>
      </c>
      <c r="DL200" s="24">
        <f ca="1">'Trial 4'!DL46</f>
        <v>278.78226520069637</v>
      </c>
      <c r="DM200" s="24">
        <f ca="1">'Trial 4'!DM46</f>
        <v>-39949.665547545606</v>
      </c>
      <c r="DN200" s="25">
        <f ca="1">SUM('Trial 4'!DB46:DM46)</f>
        <v>-40824.250152644949</v>
      </c>
      <c r="DO200" s="24">
        <f ca="1">'Trial 4'!DO46</f>
        <v>-13383.599717309686</v>
      </c>
      <c r="DP200" s="24">
        <f ca="1">'Trial 4'!DP46</f>
        <v>30853.303610862768</v>
      </c>
      <c r="DQ200" s="24">
        <f ca="1">'Trial 4'!DQ46</f>
        <v>9100.7667230845072</v>
      </c>
      <c r="DR200" s="24">
        <f ca="1">'Trial 4'!DR46</f>
        <v>-7909.438259504398</v>
      </c>
      <c r="DS200" s="24">
        <f ca="1">'Trial 4'!DS46</f>
        <v>-1995.630297774316</v>
      </c>
      <c r="DT200" s="24">
        <f ca="1">'Trial 4'!DT46</f>
        <v>11149.15138220994</v>
      </c>
      <c r="DU200" s="24">
        <f ca="1">'Trial 4'!DU46</f>
        <v>6038.7097413403817</v>
      </c>
      <c r="DV200" s="24">
        <f ca="1">'Trial 4'!DV46</f>
        <v>17028.678381053956</v>
      </c>
      <c r="DW200" s="24">
        <f ca="1">'Trial 4'!DW46</f>
        <v>-57949.852009412076</v>
      </c>
      <c r="DX200" s="24">
        <f ca="1">'Trial 4'!DX46</f>
        <v>-37847.160492014387</v>
      </c>
      <c r="DY200" s="24">
        <f ca="1">'Trial 4'!DY46</f>
        <v>25186.081622337399</v>
      </c>
      <c r="DZ200" s="24">
        <f ca="1">'Trial 4'!DZ46</f>
        <v>2173.9363554774131</v>
      </c>
      <c r="EA200" s="25">
        <f ca="1">SUM('Trial 4'!DO46:DZ46)</f>
        <v>-17555.052959648496</v>
      </c>
      <c r="EB200" s="24">
        <f ca="1">'Trial 4'!EB46</f>
        <v>-19764.912530255158</v>
      </c>
      <c r="EC200" s="24">
        <f ca="1">'Trial 4'!EC46</f>
        <v>-51975.939088623796</v>
      </c>
      <c r="ED200" s="24">
        <f ca="1">'Trial 4'!ED46</f>
        <v>31816.96255941952</v>
      </c>
      <c r="EE200" s="24">
        <f ca="1">'Trial 4'!EE46</f>
        <v>-7304.3636590344158</v>
      </c>
      <c r="EF200" s="24">
        <f ca="1">'Trial 4'!EF46</f>
        <v>-47324.054826657295</v>
      </c>
      <c r="EG200" s="24">
        <f ca="1">'Trial 4'!EG46</f>
        <v>35372.009131368679</v>
      </c>
      <c r="EH200" s="24">
        <f ca="1">'Trial 4'!EH46</f>
        <v>18192.41136183494</v>
      </c>
      <c r="EI200" s="24">
        <f ca="1">'Trial 4'!EI46</f>
        <v>-6671.8760202094463</v>
      </c>
      <c r="EJ200" s="24">
        <f ca="1">'Trial 4'!EJ46</f>
        <v>32117.548456953315</v>
      </c>
      <c r="EK200" s="24">
        <f ca="1">'Trial 4'!EK46</f>
        <v>17258.13207228226</v>
      </c>
      <c r="EL200" s="24">
        <f ca="1">'Trial 4'!EL46</f>
        <v>59379.073925953409</v>
      </c>
      <c r="EM200" s="24">
        <f ca="1">'Trial 4'!EM46</f>
        <v>10965.871474320968</v>
      </c>
      <c r="EN200" s="25">
        <f ca="1">SUM('Trial 4'!EB46:EM46)</f>
        <v>72060.862857352986</v>
      </c>
    </row>
    <row r="201" spans="1:144" ht="12.75" customHeight="1" x14ac:dyDescent="0.2">
      <c r="A201" s="11" t="str">
        <f>Labels!B100</f>
        <v>Trial 05</v>
      </c>
      <c r="B201" s="24">
        <f ca="1">'Trial 5'!B46</f>
        <v>-13017.35765269685</v>
      </c>
      <c r="C201" s="24">
        <f ca="1">'Trial 5'!C46</f>
        <v>4395.4985242598086</v>
      </c>
      <c r="D201" s="24">
        <f ca="1">'Trial 5'!D46</f>
        <v>9469.822541027479</v>
      </c>
      <c r="E201" s="24">
        <f ca="1">'Trial 5'!E46</f>
        <v>42757.213043772514</v>
      </c>
      <c r="F201" s="24">
        <f ca="1">'Trial 5'!F46</f>
        <v>-26066.496626526921</v>
      </c>
      <c r="G201" s="24">
        <f ca="1">'Trial 5'!G46</f>
        <v>-16786.856104952261</v>
      </c>
      <c r="H201" s="24">
        <f ca="1">'Trial 5'!H46</f>
        <v>41209.254430048379</v>
      </c>
      <c r="I201" s="24">
        <f ca="1">'Trial 5'!I46</f>
        <v>-60272.510547090613</v>
      </c>
      <c r="J201" s="24">
        <f ca="1">'Trial 5'!J46</f>
        <v>-15321.962695279992</v>
      </c>
      <c r="K201" s="24">
        <f ca="1">'Trial 5'!K46</f>
        <v>1948.7746844101894</v>
      </c>
      <c r="L201" s="24">
        <f ca="1">'Trial 5'!L46</f>
        <v>17682.053142790242</v>
      </c>
      <c r="M201" s="24">
        <f ca="1">'Trial 5'!M46</f>
        <v>-6306.0545362430903</v>
      </c>
      <c r="N201" s="25">
        <f ca="1">SUM('Trial 5'!B46:M46)</f>
        <v>-20308.621796481104</v>
      </c>
      <c r="O201" s="24">
        <f ca="1">'Trial 5'!O46</f>
        <v>3359.5174827359674</v>
      </c>
      <c r="P201" s="24">
        <f ca="1">'Trial 5'!P46</f>
        <v>13009.398071453768</v>
      </c>
      <c r="Q201" s="24">
        <f ca="1">'Trial 5'!Q46</f>
        <v>29088.346662734239</v>
      </c>
      <c r="R201" s="24">
        <f ca="1">'Trial 5'!R46</f>
        <v>-19199.39844350045</v>
      </c>
      <c r="S201" s="24">
        <f ca="1">'Trial 5'!S46</f>
        <v>-15139.95879706129</v>
      </c>
      <c r="T201" s="24">
        <f ca="1">'Trial 5'!T46</f>
        <v>-24870.927336601009</v>
      </c>
      <c r="U201" s="24">
        <f ca="1">'Trial 5'!U46</f>
        <v>24473.657674110862</v>
      </c>
      <c r="V201" s="24">
        <f ca="1">'Trial 5'!V46</f>
        <v>31734.938551265073</v>
      </c>
      <c r="W201" s="24">
        <f ca="1">'Trial 5'!W46</f>
        <v>-46067.785414111291</v>
      </c>
      <c r="X201" s="24">
        <f ca="1">'Trial 5'!X46</f>
        <v>2225.3789264480301</v>
      </c>
      <c r="Y201" s="24">
        <f ca="1">'Trial 5'!Y46</f>
        <v>-3677.1398385405782</v>
      </c>
      <c r="Z201" s="24">
        <f ca="1">'Trial 5'!Z46</f>
        <v>2370.8052445253443</v>
      </c>
      <c r="AA201" s="25">
        <f ca="1">SUM('Trial 5'!O46:Z46)</f>
        <v>-2693.1672165413302</v>
      </c>
      <c r="AB201" s="24">
        <f ca="1">'Trial 5'!AB46</f>
        <v>33178.435655871697</v>
      </c>
      <c r="AC201" s="24">
        <f ca="1">'Trial 5'!AC46</f>
        <v>-36785.507861776816</v>
      </c>
      <c r="AD201" s="24">
        <f ca="1">'Trial 5'!AD46</f>
        <v>5073.1939345680712</v>
      </c>
      <c r="AE201" s="24">
        <f ca="1">'Trial 5'!AE46</f>
        <v>-19954.093090540646</v>
      </c>
      <c r="AF201" s="24">
        <f ca="1">'Trial 5'!AF46</f>
        <v>25743.925181850525</v>
      </c>
      <c r="AG201" s="24">
        <f ca="1">'Trial 5'!AG46</f>
        <v>13884.977194658262</v>
      </c>
      <c r="AH201" s="24">
        <f ca="1">'Trial 5'!AH46</f>
        <v>-36523.901335833871</v>
      </c>
      <c r="AI201" s="24">
        <f ca="1">'Trial 5'!AI46</f>
        <v>5623.3428527072101</v>
      </c>
      <c r="AJ201" s="24">
        <f ca="1">'Trial 5'!AJ46</f>
        <v>-885.0958596836183</v>
      </c>
      <c r="AK201" s="24">
        <f ca="1">'Trial 5'!AK46</f>
        <v>32912.594820053891</v>
      </c>
      <c r="AL201" s="24">
        <f ca="1">'Trial 5'!AL46</f>
        <v>10094.975154836357</v>
      </c>
      <c r="AM201" s="24">
        <f ca="1">'Trial 5'!AM46</f>
        <v>23639.617460187677</v>
      </c>
      <c r="AN201" s="25">
        <f ca="1">SUM('Trial 5'!AB46:AM46)</f>
        <v>56002.46410689874</v>
      </c>
      <c r="AO201" s="24">
        <f ca="1">'Trial 5'!AO46</f>
        <v>60626.079810142626</v>
      </c>
      <c r="AP201" s="24">
        <f ca="1">'Trial 5'!AP46</f>
        <v>-4027.828406894766</v>
      </c>
      <c r="AQ201" s="24">
        <f ca="1">'Trial 5'!AQ46</f>
        <v>-29898.165587857162</v>
      </c>
      <c r="AR201" s="24">
        <f ca="1">'Trial 5'!AR46</f>
        <v>39298.090189461858</v>
      </c>
      <c r="AS201" s="24">
        <f ca="1">'Trial 5'!AS46</f>
        <v>54314.979639875703</v>
      </c>
      <c r="AT201" s="24">
        <f ca="1">'Trial 5'!AT46</f>
        <v>-33155.35559852617</v>
      </c>
      <c r="AU201" s="24">
        <f ca="1">'Trial 5'!AU46</f>
        <v>-6626.8232669516101</v>
      </c>
      <c r="AV201" s="24">
        <f ca="1">'Trial 5'!AV46</f>
        <v>-3223.582884416769</v>
      </c>
      <c r="AW201" s="24">
        <f ca="1">'Trial 5'!AW46</f>
        <v>27204.111840031397</v>
      </c>
      <c r="AX201" s="24">
        <f ca="1">'Trial 5'!AX46</f>
        <v>27655.231436055998</v>
      </c>
      <c r="AY201" s="24">
        <f ca="1">'Trial 5'!AY46</f>
        <v>-15589.205618666454</v>
      </c>
      <c r="AZ201" s="24">
        <f ca="1">'Trial 5'!AZ46</f>
        <v>21318.446884917339</v>
      </c>
      <c r="BA201" s="25">
        <f ca="1">SUM('Trial 5'!AO46:AZ46)</f>
        <v>137895.97843717199</v>
      </c>
      <c r="BB201" s="24">
        <f ca="1">'Trial 5'!BB46</f>
        <v>47795.578987848028</v>
      </c>
      <c r="BC201" s="24">
        <f ca="1">'Trial 5'!BC46</f>
        <v>48044.135323883078</v>
      </c>
      <c r="BD201" s="24">
        <f ca="1">'Trial 5'!BD46</f>
        <v>36342.525825240918</v>
      </c>
      <c r="BE201" s="24">
        <f ca="1">'Trial 5'!BE46</f>
        <v>-15678.045837919935</v>
      </c>
      <c r="BF201" s="24">
        <f ca="1">'Trial 5'!BF46</f>
        <v>23241.572383974177</v>
      </c>
      <c r="BG201" s="24">
        <f ca="1">'Trial 5'!BG46</f>
        <v>-27327.171464227973</v>
      </c>
      <c r="BH201" s="24">
        <f ca="1">'Trial 5'!BH46</f>
        <v>1664.7481883835758</v>
      </c>
      <c r="BI201" s="24">
        <f ca="1">'Trial 5'!BI46</f>
        <v>30163.546170700738</v>
      </c>
      <c r="BJ201" s="24">
        <f ca="1">'Trial 5'!BJ46</f>
        <v>7304.9519615563604</v>
      </c>
      <c r="BK201" s="24">
        <f ca="1">'Trial 5'!BK46</f>
        <v>-19394.350429544382</v>
      </c>
      <c r="BL201" s="24">
        <f ca="1">'Trial 5'!BL46</f>
        <v>43946.204918160314</v>
      </c>
      <c r="BM201" s="24">
        <f ca="1">'Trial 5'!BM46</f>
        <v>41689.512542509598</v>
      </c>
      <c r="BN201" s="25">
        <f ca="1">SUM('Trial 5'!BB46:BM46)</f>
        <v>217793.20857056449</v>
      </c>
      <c r="BO201" s="24">
        <f ca="1">'Trial 5'!BO46</f>
        <v>-1222.7587752004567</v>
      </c>
      <c r="BP201" s="24">
        <f ca="1">'Trial 5'!BP46</f>
        <v>26547.715906390706</v>
      </c>
      <c r="BQ201" s="24">
        <f ca="1">'Trial 5'!BQ46</f>
        <v>13086.079179371247</v>
      </c>
      <c r="BR201" s="24">
        <f ca="1">'Trial 5'!BR46</f>
        <v>14041.60420266154</v>
      </c>
      <c r="BS201" s="24">
        <f ca="1">'Trial 5'!BS46</f>
        <v>-31014.458656110884</v>
      </c>
      <c r="BT201" s="24">
        <f ca="1">'Trial 5'!BT46</f>
        <v>-21383.939875081727</v>
      </c>
      <c r="BU201" s="24">
        <f ca="1">'Trial 5'!BU46</f>
        <v>-22757.914049252115</v>
      </c>
      <c r="BV201" s="24">
        <f ca="1">'Trial 5'!BV46</f>
        <v>-29640.370999128725</v>
      </c>
      <c r="BW201" s="24">
        <f ca="1">'Trial 5'!BW46</f>
        <v>7356.3798290568584</v>
      </c>
      <c r="BX201" s="24">
        <f ca="1">'Trial 5'!BX46</f>
        <v>-38851.288295209393</v>
      </c>
      <c r="BY201" s="24">
        <f ca="1">'Trial 5'!BY46</f>
        <v>39156.788006703224</v>
      </c>
      <c r="BZ201" s="24">
        <f ca="1">'Trial 5'!BZ46</f>
        <v>-29282.928559888944</v>
      </c>
      <c r="CA201" s="25">
        <f ca="1">SUM('Trial 5'!BO46:BZ46)</f>
        <v>-73965.092085688666</v>
      </c>
      <c r="CB201" s="24">
        <f ca="1">'Trial 5'!CB46</f>
        <v>49621.037335079302</v>
      </c>
      <c r="CC201" s="24">
        <f ca="1">'Trial 5'!CC46</f>
        <v>44635.757896034433</v>
      </c>
      <c r="CD201" s="24">
        <f ca="1">'Trial 5'!CD46</f>
        <v>24652.487951296393</v>
      </c>
      <c r="CE201" s="24">
        <f ca="1">'Trial 5'!CE46</f>
        <v>-9407.9978657675274</v>
      </c>
      <c r="CF201" s="24">
        <f ca="1">'Trial 5'!CF46</f>
        <v>-26386.87874246902</v>
      </c>
      <c r="CG201" s="24">
        <f ca="1">'Trial 5'!CG46</f>
        <v>-380.9641538689192</v>
      </c>
      <c r="CH201" s="24">
        <f ca="1">'Trial 5'!CH46</f>
        <v>-30152.684890135086</v>
      </c>
      <c r="CI201" s="24">
        <f ca="1">'Trial 5'!CI46</f>
        <v>14346.268115629073</v>
      </c>
      <c r="CJ201" s="24">
        <f ca="1">'Trial 5'!CJ46</f>
        <v>28778.846987476849</v>
      </c>
      <c r="CK201" s="24">
        <f ca="1">'Trial 5'!CK46</f>
        <v>43036.670025671541</v>
      </c>
      <c r="CL201" s="24">
        <f ca="1">'Trial 5'!CL46</f>
        <v>-14074.073215832912</v>
      </c>
      <c r="CM201" s="24">
        <f ca="1">'Trial 5'!CM46</f>
        <v>14282.487571250866</v>
      </c>
      <c r="CN201" s="25">
        <f ca="1">SUM('Trial 5'!CB46:CM46)</f>
        <v>138950.95701436501</v>
      </c>
      <c r="CO201" s="24">
        <f ca="1">'Trial 5'!CO46</f>
        <v>6439.5399837664445</v>
      </c>
      <c r="CP201" s="24">
        <f ca="1">'Trial 5'!CP46</f>
        <v>506.99802258358284</v>
      </c>
      <c r="CQ201" s="24">
        <f ca="1">'Trial 5'!CQ46</f>
        <v>2002.4718012615429</v>
      </c>
      <c r="CR201" s="24">
        <f ca="1">'Trial 5'!CR46</f>
        <v>5215.7944522566686</v>
      </c>
      <c r="CS201" s="24">
        <f ca="1">'Trial 5'!CS46</f>
        <v>3372.7136878024421</v>
      </c>
      <c r="CT201" s="24">
        <f ca="1">'Trial 5'!CT46</f>
        <v>-46011.113760930173</v>
      </c>
      <c r="CU201" s="24">
        <f ca="1">'Trial 5'!CU46</f>
        <v>36409.003851276888</v>
      </c>
      <c r="CV201" s="24">
        <f ca="1">'Trial 5'!CV46</f>
        <v>-22534.157182418177</v>
      </c>
      <c r="CW201" s="24">
        <f ca="1">'Trial 5'!CW46</f>
        <v>-11172.579023973734</v>
      </c>
      <c r="CX201" s="24">
        <f ca="1">'Trial 5'!CX46</f>
        <v>-54373.832816957511</v>
      </c>
      <c r="CY201" s="24">
        <f ca="1">'Trial 5'!CY46</f>
        <v>-18301.500911137344</v>
      </c>
      <c r="CZ201" s="24">
        <f ca="1">'Trial 5'!CZ46</f>
        <v>-15406.186245196102</v>
      </c>
      <c r="DA201" s="25">
        <f ca="1">SUM('Trial 5'!CO46:CZ46)</f>
        <v>-113852.84814166547</v>
      </c>
      <c r="DB201" s="24">
        <f ca="1">'Trial 5'!DB46</f>
        <v>2651.7020448058011</v>
      </c>
      <c r="DC201" s="24">
        <f ca="1">'Trial 5'!DC46</f>
        <v>54027.350403714699</v>
      </c>
      <c r="DD201" s="24">
        <f ca="1">'Trial 5'!DD46</f>
        <v>-41072.477746072349</v>
      </c>
      <c r="DE201" s="24">
        <f ca="1">'Trial 5'!DE46</f>
        <v>26274.214923473548</v>
      </c>
      <c r="DF201" s="24">
        <f ca="1">'Trial 5'!DF46</f>
        <v>63208.522194120298</v>
      </c>
      <c r="DG201" s="24">
        <f ca="1">'Trial 5'!DG46</f>
        <v>-608.53235408299952</v>
      </c>
      <c r="DH201" s="24">
        <f ca="1">'Trial 5'!DH46</f>
        <v>-16018.64973971878</v>
      </c>
      <c r="DI201" s="24">
        <f ca="1">'Trial 5'!DI46</f>
        <v>-20627.595678621736</v>
      </c>
      <c r="DJ201" s="24">
        <f ca="1">'Trial 5'!DJ46</f>
        <v>-13182.656849621848</v>
      </c>
      <c r="DK201" s="24">
        <f ca="1">'Trial 5'!DK46</f>
        <v>-57170.90604050894</v>
      </c>
      <c r="DL201" s="24">
        <f ca="1">'Trial 5'!DL46</f>
        <v>-52543.035128702475</v>
      </c>
      <c r="DM201" s="24">
        <f ca="1">'Trial 5'!DM46</f>
        <v>-6847.7097234814792</v>
      </c>
      <c r="DN201" s="25">
        <f ca="1">SUM('Trial 5'!DB46:DM46)</f>
        <v>-61909.773694696261</v>
      </c>
      <c r="DO201" s="24">
        <f ca="1">'Trial 5'!DO46</f>
        <v>63123.394745770172</v>
      </c>
      <c r="DP201" s="24">
        <f ca="1">'Trial 5'!DP46</f>
        <v>43013.370871145868</v>
      </c>
      <c r="DQ201" s="24">
        <f ca="1">'Trial 5'!DQ46</f>
        <v>-8780.5009292292107</v>
      </c>
      <c r="DR201" s="24">
        <f ca="1">'Trial 5'!DR46</f>
        <v>49152.07306432983</v>
      </c>
      <c r="DS201" s="24">
        <f ca="1">'Trial 5'!DS46</f>
        <v>-20405.437128072335</v>
      </c>
      <c r="DT201" s="24">
        <f ca="1">'Trial 5'!DT46</f>
        <v>29879.505552644172</v>
      </c>
      <c r="DU201" s="24">
        <f ca="1">'Trial 5'!DU46</f>
        <v>11730.277733369001</v>
      </c>
      <c r="DV201" s="24">
        <f ca="1">'Trial 5'!DV46</f>
        <v>9393.6995880413797</v>
      </c>
      <c r="DW201" s="24">
        <f ca="1">'Trial 5'!DW46</f>
        <v>50223.960052429582</v>
      </c>
      <c r="DX201" s="24">
        <f ca="1">'Trial 5'!DX46</f>
        <v>-27263.255580905741</v>
      </c>
      <c r="DY201" s="24">
        <f ca="1">'Trial 5'!DY46</f>
        <v>-17126.477839403247</v>
      </c>
      <c r="DZ201" s="24">
        <f ca="1">'Trial 5'!DZ46</f>
        <v>-9924.3314977410755</v>
      </c>
      <c r="EA201" s="25">
        <f ca="1">SUM('Trial 5'!DO46:DZ46)</f>
        <v>173016.27863237841</v>
      </c>
      <c r="EB201" s="24">
        <f ca="1">'Trial 5'!EB46</f>
        <v>21488.826498550668</v>
      </c>
      <c r="EC201" s="24">
        <f ca="1">'Trial 5'!EC46</f>
        <v>28789.06252613692</v>
      </c>
      <c r="ED201" s="24">
        <f ca="1">'Trial 5'!ED46</f>
        <v>7834.483073311696</v>
      </c>
      <c r="EE201" s="24">
        <f ca="1">'Trial 5'!EE46</f>
        <v>-18418.672140431576</v>
      </c>
      <c r="EF201" s="24">
        <f ca="1">'Trial 5'!EF46</f>
        <v>9681.2580453116643</v>
      </c>
      <c r="EG201" s="24">
        <f ca="1">'Trial 5'!EG46</f>
        <v>35012.511930255161</v>
      </c>
      <c r="EH201" s="24">
        <f ca="1">'Trial 5'!EH46</f>
        <v>-20511.709115541897</v>
      </c>
      <c r="EI201" s="24">
        <f ca="1">'Trial 5'!EI46</f>
        <v>21340.823716330822</v>
      </c>
      <c r="EJ201" s="24">
        <f ca="1">'Trial 5'!EJ46</f>
        <v>18984.29774116437</v>
      </c>
      <c r="EK201" s="24">
        <f ca="1">'Trial 5'!EK46</f>
        <v>-10921.875273834899</v>
      </c>
      <c r="EL201" s="24">
        <f ca="1">'Trial 5'!EL46</f>
        <v>45277.911810086116</v>
      </c>
      <c r="EM201" s="24">
        <f ca="1">'Trial 5'!EM46</f>
        <v>-9413.6425094712922</v>
      </c>
      <c r="EN201" s="25">
        <f ca="1">SUM('Trial 5'!EB46:EM46)</f>
        <v>129143.27630186775</v>
      </c>
    </row>
    <row r="202" spans="1:144" ht="12.75" customHeight="1" x14ac:dyDescent="0.2">
      <c r="A202" s="11" t="str">
        <f>Labels!B101</f>
        <v>Trial 06</v>
      </c>
      <c r="B202" s="24">
        <f ca="1">'Trial 6'!B46</f>
        <v>33425.286463453311</v>
      </c>
      <c r="C202" s="24">
        <f ca="1">'Trial 6'!C46</f>
        <v>-2630.6799815645322</v>
      </c>
      <c r="D202" s="24">
        <f ca="1">'Trial 6'!D46</f>
        <v>-24038.66777753098</v>
      </c>
      <c r="E202" s="24">
        <f ca="1">'Trial 6'!E46</f>
        <v>1312.4152754851739</v>
      </c>
      <c r="F202" s="24">
        <f ca="1">'Trial 6'!F46</f>
        <v>58484.12385765119</v>
      </c>
      <c r="G202" s="24">
        <f ca="1">'Trial 6'!G46</f>
        <v>-10783.256957902249</v>
      </c>
      <c r="H202" s="24">
        <f ca="1">'Trial 6'!H46</f>
        <v>-9526.824338438928</v>
      </c>
      <c r="I202" s="24">
        <f ca="1">'Trial 6'!I46</f>
        <v>-41846.939725010641</v>
      </c>
      <c r="J202" s="24">
        <f ca="1">'Trial 6'!J46</f>
        <v>6901.3897378671973</v>
      </c>
      <c r="K202" s="24">
        <f ca="1">'Trial 6'!K46</f>
        <v>-14127.907253536621</v>
      </c>
      <c r="L202" s="24">
        <f ca="1">'Trial 6'!L46</f>
        <v>677.17038081278838</v>
      </c>
      <c r="M202" s="24">
        <f ca="1">'Trial 6'!M46</f>
        <v>2421.4724467401511</v>
      </c>
      <c r="N202" s="25">
        <f ca="1">SUM('Trial 6'!B46:M46)</f>
        <v>267.58212802586058</v>
      </c>
      <c r="O202" s="24">
        <f ca="1">'Trial 6'!O46</f>
        <v>7173.1735199499381</v>
      </c>
      <c r="P202" s="24">
        <f ca="1">'Trial 6'!P46</f>
        <v>16830.756171313904</v>
      </c>
      <c r="Q202" s="24">
        <f ca="1">'Trial 6'!Q46</f>
        <v>41281.933676568122</v>
      </c>
      <c r="R202" s="24">
        <f ca="1">'Trial 6'!R46</f>
        <v>34613.078038762163</v>
      </c>
      <c r="S202" s="24">
        <f ca="1">'Trial 6'!S46</f>
        <v>35879.10519342903</v>
      </c>
      <c r="T202" s="24">
        <f ca="1">'Trial 6'!T46</f>
        <v>-39377.110392558476</v>
      </c>
      <c r="U202" s="24">
        <f ca="1">'Trial 6'!U46</f>
        <v>-47843.78897929169</v>
      </c>
      <c r="V202" s="24">
        <f ca="1">'Trial 6'!V46</f>
        <v>-34526.712977924588</v>
      </c>
      <c r="W202" s="24">
        <f ca="1">'Trial 6'!W46</f>
        <v>28549.712138677558</v>
      </c>
      <c r="X202" s="24">
        <f ca="1">'Trial 6'!X46</f>
        <v>6089.3477355653586</v>
      </c>
      <c r="Y202" s="24">
        <f ca="1">'Trial 6'!Y46</f>
        <v>56829.054875304042</v>
      </c>
      <c r="Z202" s="24">
        <f ca="1">'Trial 6'!Z46</f>
        <v>-59651.601888109559</v>
      </c>
      <c r="AA202" s="25">
        <f ca="1">SUM('Trial 6'!O46:Z46)</f>
        <v>45846.947111685811</v>
      </c>
      <c r="AB202" s="24">
        <f ca="1">'Trial 6'!AB46</f>
        <v>10457.140549912885</v>
      </c>
      <c r="AC202" s="24">
        <f ca="1">'Trial 6'!AC46</f>
        <v>3013.8068744141301</v>
      </c>
      <c r="AD202" s="24">
        <f ca="1">'Trial 6'!AD46</f>
        <v>30040.440919231543</v>
      </c>
      <c r="AE202" s="24">
        <f ca="1">'Trial 6'!AE46</f>
        <v>1278.0816434256396</v>
      </c>
      <c r="AF202" s="24">
        <f ca="1">'Trial 6'!AF46</f>
        <v>12949.937398985607</v>
      </c>
      <c r="AG202" s="24">
        <f ca="1">'Trial 6'!AG46</f>
        <v>-30492.986470902131</v>
      </c>
      <c r="AH202" s="24">
        <f ca="1">'Trial 6'!AH46</f>
        <v>1124.5256165038163</v>
      </c>
      <c r="AI202" s="24">
        <f ca="1">'Trial 6'!AI46</f>
        <v>-28900.959855006247</v>
      </c>
      <c r="AJ202" s="24">
        <f ca="1">'Trial 6'!AJ46</f>
        <v>-11312.382474049424</v>
      </c>
      <c r="AK202" s="24">
        <f ca="1">'Trial 6'!AK46</f>
        <v>-23044.11736305217</v>
      </c>
      <c r="AL202" s="24">
        <f ca="1">'Trial 6'!AL46</f>
        <v>-15646.232496623597</v>
      </c>
      <c r="AM202" s="24">
        <f ca="1">'Trial 6'!AM46</f>
        <v>-6567.0448018891802</v>
      </c>
      <c r="AN202" s="25">
        <f ca="1">SUM('Trial 6'!AB46:AM46)</f>
        <v>-57099.790459049123</v>
      </c>
      <c r="AO202" s="24">
        <f ca="1">'Trial 6'!AO46</f>
        <v>-45532.702579700846</v>
      </c>
      <c r="AP202" s="24">
        <f ca="1">'Trial 6'!AP46</f>
        <v>-30805.512477454446</v>
      </c>
      <c r="AQ202" s="24">
        <f ca="1">'Trial 6'!AQ46</f>
        <v>-21281.473951294505</v>
      </c>
      <c r="AR202" s="24">
        <f ca="1">'Trial 6'!AR46</f>
        <v>49074.273805695921</v>
      </c>
      <c r="AS202" s="24">
        <f ca="1">'Trial 6'!AS46</f>
        <v>-990.57057789307419</v>
      </c>
      <c r="AT202" s="24">
        <f ca="1">'Trial 6'!AT46</f>
        <v>-16314.708371213506</v>
      </c>
      <c r="AU202" s="24">
        <f ca="1">'Trial 6'!AU46</f>
        <v>44675.346128688761</v>
      </c>
      <c r="AV202" s="24">
        <f ca="1">'Trial 6'!AV46</f>
        <v>23236.61248344478</v>
      </c>
      <c r="AW202" s="24">
        <f ca="1">'Trial 6'!AW46</f>
        <v>28152.503978607405</v>
      </c>
      <c r="AX202" s="24">
        <f ca="1">'Trial 6'!AX46</f>
        <v>-23208.159013229655</v>
      </c>
      <c r="AY202" s="24">
        <f ca="1">'Trial 6'!AY46</f>
        <v>-17117.267580195054</v>
      </c>
      <c r="AZ202" s="24">
        <f ca="1">'Trial 6'!AZ46</f>
        <v>-16256.054148331474</v>
      </c>
      <c r="BA202" s="25">
        <f ca="1">SUM('Trial 6'!AO46:AZ46)</f>
        <v>-26367.712302875694</v>
      </c>
      <c r="BB202" s="24">
        <f ca="1">'Trial 6'!BB46</f>
        <v>-20697.583100720116</v>
      </c>
      <c r="BC202" s="24">
        <f ca="1">'Trial 6'!BC46</f>
        <v>39700.043474507947</v>
      </c>
      <c r="BD202" s="24">
        <f ca="1">'Trial 6'!BD46</f>
        <v>-54482.531783203813</v>
      </c>
      <c r="BE202" s="24">
        <f ca="1">'Trial 6'!BE46</f>
        <v>-59337.268343405653</v>
      </c>
      <c r="BF202" s="24">
        <f ca="1">'Trial 6'!BF46</f>
        <v>-13814.212451891777</v>
      </c>
      <c r="BG202" s="24">
        <f ca="1">'Trial 6'!BG46</f>
        <v>27442.466515675264</v>
      </c>
      <c r="BH202" s="24">
        <f ca="1">'Trial 6'!BH46</f>
        <v>-53525.078703815583</v>
      </c>
      <c r="BI202" s="24">
        <f ca="1">'Trial 6'!BI46</f>
        <v>36721.484790664035</v>
      </c>
      <c r="BJ202" s="24">
        <f ca="1">'Trial 6'!BJ46</f>
        <v>-20193.441790353038</v>
      </c>
      <c r="BK202" s="24">
        <f ca="1">'Trial 6'!BK46</f>
        <v>37656.801440620395</v>
      </c>
      <c r="BL202" s="24">
        <f ca="1">'Trial 6'!BL46</f>
        <v>56973.706550421695</v>
      </c>
      <c r="BM202" s="24">
        <f ca="1">'Trial 6'!BM46</f>
        <v>11100.186399517694</v>
      </c>
      <c r="BN202" s="25">
        <f ca="1">SUM('Trial 6'!BB46:BM46)</f>
        <v>-12455.427001982953</v>
      </c>
      <c r="BO202" s="24">
        <f ca="1">'Trial 6'!BO46</f>
        <v>-23026.753184077628</v>
      </c>
      <c r="BP202" s="24">
        <f ca="1">'Trial 6'!BP46</f>
        <v>-54532.037343791359</v>
      </c>
      <c r="BQ202" s="24">
        <f ca="1">'Trial 6'!BQ46</f>
        <v>-9224.9184117194091</v>
      </c>
      <c r="BR202" s="24">
        <f ca="1">'Trial 6'!BR46</f>
        <v>-8930.2212098335185</v>
      </c>
      <c r="BS202" s="24">
        <f ca="1">'Trial 6'!BS46</f>
        <v>-31273.031022044255</v>
      </c>
      <c r="BT202" s="24">
        <f ca="1">'Trial 6'!BT46</f>
        <v>8932.1731738686613</v>
      </c>
      <c r="BU202" s="24">
        <f ca="1">'Trial 6'!BU46</f>
        <v>-4926.9293019193192</v>
      </c>
      <c r="BV202" s="24">
        <f ca="1">'Trial 6'!BV46</f>
        <v>26485.6127700613</v>
      </c>
      <c r="BW202" s="24">
        <f ca="1">'Trial 6'!BW46</f>
        <v>19610.058306956613</v>
      </c>
      <c r="BX202" s="24">
        <f ca="1">'Trial 6'!BX46</f>
        <v>-12150.598179314253</v>
      </c>
      <c r="BY202" s="24">
        <f ca="1">'Trial 6'!BY46</f>
        <v>25105.65607146814</v>
      </c>
      <c r="BZ202" s="24">
        <f ca="1">'Trial 6'!BZ46</f>
        <v>-8403.9960628022873</v>
      </c>
      <c r="CA202" s="25">
        <f ca="1">SUM('Trial 6'!BO46:BZ46)</f>
        <v>-72334.984393147301</v>
      </c>
      <c r="CB202" s="24">
        <f ca="1">'Trial 6'!CB46</f>
        <v>53280.017056924087</v>
      </c>
      <c r="CC202" s="24">
        <f ca="1">'Trial 6'!CC46</f>
        <v>1234.8731867551639</v>
      </c>
      <c r="CD202" s="24">
        <f ca="1">'Trial 6'!CD46</f>
        <v>-9063.2178487645815</v>
      </c>
      <c r="CE202" s="24">
        <f ca="1">'Trial 6'!CE46</f>
        <v>-32536.393586866179</v>
      </c>
      <c r="CF202" s="24">
        <f ca="1">'Trial 6'!CF46</f>
        <v>-23099.220016297586</v>
      </c>
      <c r="CG202" s="24">
        <f ca="1">'Trial 6'!CG46</f>
        <v>2896.9298534378127</v>
      </c>
      <c r="CH202" s="24">
        <f ca="1">'Trial 6'!CH46</f>
        <v>-15513.698896753887</v>
      </c>
      <c r="CI202" s="24">
        <f ca="1">'Trial 6'!CI46</f>
        <v>17317.617685584974</v>
      </c>
      <c r="CJ202" s="24">
        <f ca="1">'Trial 6'!CJ46</f>
        <v>-30014.163719640488</v>
      </c>
      <c r="CK202" s="24">
        <f ca="1">'Trial 6'!CK46</f>
        <v>24928.998632214527</v>
      </c>
      <c r="CL202" s="24">
        <f ca="1">'Trial 6'!CL46</f>
        <v>-17737.458265216774</v>
      </c>
      <c r="CM202" s="24">
        <f ca="1">'Trial 6'!CM46</f>
        <v>31408.46383965034</v>
      </c>
      <c r="CN202" s="25">
        <f ca="1">SUM('Trial 6'!CB46:CM46)</f>
        <v>3102.7479210274068</v>
      </c>
      <c r="CO202" s="24">
        <f ca="1">'Trial 6'!CO46</f>
        <v>10367.526938095158</v>
      </c>
      <c r="CP202" s="24">
        <f ca="1">'Trial 6'!CP46</f>
        <v>603.08057194199762</v>
      </c>
      <c r="CQ202" s="24">
        <f ca="1">'Trial 6'!CQ46</f>
        <v>-9234.5248597213795</v>
      </c>
      <c r="CR202" s="24">
        <f ca="1">'Trial 6'!CR46</f>
        <v>28754.764522556346</v>
      </c>
      <c r="CS202" s="24">
        <f ca="1">'Trial 6'!CS46</f>
        <v>5795.3654135985043</v>
      </c>
      <c r="CT202" s="24">
        <f ca="1">'Trial 6'!CT46</f>
        <v>-54874.828104107335</v>
      </c>
      <c r="CU202" s="24">
        <f ca="1">'Trial 6'!CU46</f>
        <v>-17850.035362951792</v>
      </c>
      <c r="CV202" s="24">
        <f ca="1">'Trial 6'!CV46</f>
        <v>24154.536739997693</v>
      </c>
      <c r="CW202" s="24">
        <f ca="1">'Trial 6'!CW46</f>
        <v>57719.943604354645</v>
      </c>
      <c r="CX202" s="24">
        <f ca="1">'Trial 6'!CX46</f>
        <v>5788.222075541029</v>
      </c>
      <c r="CY202" s="24">
        <f ca="1">'Trial 6'!CY46</f>
        <v>60443.136578883139</v>
      </c>
      <c r="CZ202" s="24">
        <f ca="1">'Trial 6'!CZ46</f>
        <v>54000.286391409332</v>
      </c>
      <c r="DA202" s="25">
        <f ca="1">SUM('Trial 6'!CO46:CZ46)</f>
        <v>165667.47450959735</v>
      </c>
      <c r="DB202" s="24">
        <f ca="1">'Trial 6'!DB46</f>
        <v>41331.092487002439</v>
      </c>
      <c r="DC202" s="24">
        <f ca="1">'Trial 6'!DC46</f>
        <v>33605.945578664097</v>
      </c>
      <c r="DD202" s="24">
        <f ca="1">'Trial 6'!DD46</f>
        <v>-19982.389071301877</v>
      </c>
      <c r="DE202" s="24">
        <f ca="1">'Trial 6'!DE46</f>
        <v>35558.120665664945</v>
      </c>
      <c r="DF202" s="24">
        <f ca="1">'Trial 6'!DF46</f>
        <v>-50753.556597272749</v>
      </c>
      <c r="DG202" s="24">
        <f ca="1">'Trial 6'!DG46</f>
        <v>-18699.276499984804</v>
      </c>
      <c r="DH202" s="24">
        <f ca="1">'Trial 6'!DH46</f>
        <v>-9658.421309508085</v>
      </c>
      <c r="DI202" s="24">
        <f ca="1">'Trial 6'!DI46</f>
        <v>-20765.761405268495</v>
      </c>
      <c r="DJ202" s="24">
        <f ca="1">'Trial 6'!DJ46</f>
        <v>40947.642899918901</v>
      </c>
      <c r="DK202" s="24">
        <f ca="1">'Trial 6'!DK46</f>
        <v>41082.238486746595</v>
      </c>
      <c r="DL202" s="24">
        <f ca="1">'Trial 6'!DL46</f>
        <v>-23169.6832384259</v>
      </c>
      <c r="DM202" s="24">
        <f ca="1">'Trial 6'!DM46</f>
        <v>14674.426039029997</v>
      </c>
      <c r="DN202" s="25">
        <f ca="1">SUM('Trial 6'!DB46:DM46)</f>
        <v>64170.378035265057</v>
      </c>
      <c r="DO202" s="24">
        <f ca="1">'Trial 6'!DO46</f>
        <v>35782.322469482882</v>
      </c>
      <c r="DP202" s="24">
        <f ca="1">'Trial 6'!DP46</f>
        <v>-6657.1715088456922</v>
      </c>
      <c r="DQ202" s="24">
        <f ca="1">'Trial 6'!DQ46</f>
        <v>-23439.631596585325</v>
      </c>
      <c r="DR202" s="24">
        <f ca="1">'Trial 6'!DR46</f>
        <v>-45049.690569695609</v>
      </c>
      <c r="DS202" s="24">
        <f ca="1">'Trial 6'!DS46</f>
        <v>-24003.954839099519</v>
      </c>
      <c r="DT202" s="24">
        <f ca="1">'Trial 6'!DT46</f>
        <v>25470.057595124901</v>
      </c>
      <c r="DU202" s="24">
        <f ca="1">'Trial 6'!DU46</f>
        <v>-49589.320036431731</v>
      </c>
      <c r="DV202" s="24">
        <f ca="1">'Trial 6'!DV46</f>
        <v>-24206.851850662875</v>
      </c>
      <c r="DW202" s="24">
        <f ca="1">'Trial 6'!DW46</f>
        <v>27832.736242610314</v>
      </c>
      <c r="DX202" s="24">
        <f ca="1">'Trial 6'!DX46</f>
        <v>31827.728814614296</v>
      </c>
      <c r="DY202" s="24">
        <f ca="1">'Trial 6'!DY46</f>
        <v>-6972.1892974959856</v>
      </c>
      <c r="DZ202" s="24">
        <f ca="1">'Trial 6'!DZ46</f>
        <v>-21557.44030270326</v>
      </c>
      <c r="EA202" s="25">
        <f ca="1">SUM('Trial 6'!DO46:DZ46)</f>
        <v>-80563.404879687601</v>
      </c>
      <c r="EB202" s="24">
        <f ca="1">'Trial 6'!EB46</f>
        <v>15107.892327033323</v>
      </c>
      <c r="EC202" s="24">
        <f ca="1">'Trial 6'!EC46</f>
        <v>-38564.545755698709</v>
      </c>
      <c r="ED202" s="24">
        <f ca="1">'Trial 6'!ED46</f>
        <v>44055.506123915649</v>
      </c>
      <c r="EE202" s="24">
        <f ca="1">'Trial 6'!EE46</f>
        <v>58308.822316618607</v>
      </c>
      <c r="EF202" s="24">
        <f ca="1">'Trial 6'!EF46</f>
        <v>8235.436898785214</v>
      </c>
      <c r="EG202" s="24">
        <f ca="1">'Trial 6'!EG46</f>
        <v>-42501.992150453858</v>
      </c>
      <c r="EH202" s="24">
        <f ca="1">'Trial 6'!EH46</f>
        <v>-5070.4974724082449</v>
      </c>
      <c r="EI202" s="24">
        <f ca="1">'Trial 6'!EI46</f>
        <v>5561.3226437343355</v>
      </c>
      <c r="EJ202" s="24">
        <f ca="1">'Trial 6'!EJ46</f>
        <v>44408.025386894122</v>
      </c>
      <c r="EK202" s="24">
        <f ca="1">'Trial 6'!EK46</f>
        <v>11066.886994547884</v>
      </c>
      <c r="EL202" s="24">
        <f ca="1">'Trial 6'!EL46</f>
        <v>50128.835517285246</v>
      </c>
      <c r="EM202" s="24">
        <f ca="1">'Trial 6'!EM46</f>
        <v>59644.898793461536</v>
      </c>
      <c r="EN202" s="25">
        <f ca="1">SUM('Trial 6'!EB46:EM46)</f>
        <v>210380.5916237151</v>
      </c>
    </row>
    <row r="203" spans="1:144" ht="12.75" customHeight="1" x14ac:dyDescent="0.2">
      <c r="A203" s="11" t="str">
        <f>Labels!B102</f>
        <v>Trial 07</v>
      </c>
      <c r="B203" s="24">
        <f ca="1">'Trial 7'!B46</f>
        <v>-33344.210369197433</v>
      </c>
      <c r="C203" s="24">
        <f ca="1">'Trial 7'!C46</f>
        <v>2820.7342753447074</v>
      </c>
      <c r="D203" s="24">
        <f ca="1">'Trial 7'!D46</f>
        <v>-43074.05829988527</v>
      </c>
      <c r="E203" s="24">
        <f ca="1">'Trial 7'!E46</f>
        <v>-26994.985767284146</v>
      </c>
      <c r="F203" s="24">
        <f ca="1">'Trial 7'!F46</f>
        <v>-38482.070081976817</v>
      </c>
      <c r="G203" s="24">
        <f ca="1">'Trial 7'!G46</f>
        <v>31289.444579227278</v>
      </c>
      <c r="H203" s="24">
        <f ca="1">'Trial 7'!H46</f>
        <v>4800.9857217832814</v>
      </c>
      <c r="I203" s="24">
        <f ca="1">'Trial 7'!I46</f>
        <v>42193.412495544871</v>
      </c>
      <c r="J203" s="24">
        <f ca="1">'Trial 7'!J46</f>
        <v>38103.642606087094</v>
      </c>
      <c r="K203" s="24">
        <f ca="1">'Trial 7'!K46</f>
        <v>8138.2844116631632</v>
      </c>
      <c r="L203" s="24">
        <f ca="1">'Trial 7'!L46</f>
        <v>-26597.050552782111</v>
      </c>
      <c r="M203" s="24">
        <f ca="1">'Trial 7'!M46</f>
        <v>-15657.791048460289</v>
      </c>
      <c r="N203" s="25">
        <f ca="1">SUM('Trial 7'!B46:M46)</f>
        <v>-56803.662029935687</v>
      </c>
      <c r="O203" s="24">
        <f ca="1">'Trial 7'!O46</f>
        <v>-25644.911074169613</v>
      </c>
      <c r="P203" s="24">
        <f ca="1">'Trial 7'!P46</f>
        <v>45115.297778430519</v>
      </c>
      <c r="Q203" s="24">
        <f ca="1">'Trial 7'!Q46</f>
        <v>-32940.262944251153</v>
      </c>
      <c r="R203" s="24">
        <f ca="1">'Trial 7'!R46</f>
        <v>31492.351000486538</v>
      </c>
      <c r="S203" s="24">
        <f ca="1">'Trial 7'!S46</f>
        <v>-13618.303681662015</v>
      </c>
      <c r="T203" s="24">
        <f ca="1">'Trial 7'!T46</f>
        <v>12178.038041856355</v>
      </c>
      <c r="U203" s="24">
        <f ca="1">'Trial 7'!U46</f>
        <v>52856.142151758417</v>
      </c>
      <c r="V203" s="24">
        <f ca="1">'Trial 7'!V46</f>
        <v>-63029.475052386479</v>
      </c>
      <c r="W203" s="24">
        <f ca="1">'Trial 7'!W46</f>
        <v>35892.436290056474</v>
      </c>
      <c r="X203" s="24">
        <f ca="1">'Trial 7'!X46</f>
        <v>26268.310225808138</v>
      </c>
      <c r="Y203" s="24">
        <f ca="1">'Trial 7'!Y46</f>
        <v>-28974.345390909642</v>
      </c>
      <c r="Z203" s="24">
        <f ca="1">'Trial 7'!Z46</f>
        <v>3560.3796286181241</v>
      </c>
      <c r="AA203" s="25">
        <f ca="1">SUM('Trial 7'!O46:Z46)</f>
        <v>43155.656973635654</v>
      </c>
      <c r="AB203" s="24">
        <f ca="1">'Trial 7'!AB46</f>
        <v>-19511.916605757229</v>
      </c>
      <c r="AC203" s="24">
        <f ca="1">'Trial 7'!AC46</f>
        <v>-6392.7886374872323</v>
      </c>
      <c r="AD203" s="24">
        <f ca="1">'Trial 7'!AD46</f>
        <v>21519.065386605045</v>
      </c>
      <c r="AE203" s="24">
        <f ca="1">'Trial 7'!AE46</f>
        <v>-34297.98659834209</v>
      </c>
      <c r="AF203" s="24">
        <f ca="1">'Trial 7'!AF46</f>
        <v>-22217.331954751302</v>
      </c>
      <c r="AG203" s="24">
        <f ca="1">'Trial 7'!AG46</f>
        <v>-2930.2727227185746</v>
      </c>
      <c r="AH203" s="24">
        <f ca="1">'Trial 7'!AH46</f>
        <v>41360.092944061398</v>
      </c>
      <c r="AI203" s="24">
        <f ca="1">'Trial 7'!AI46</f>
        <v>19142.969190488726</v>
      </c>
      <c r="AJ203" s="24">
        <f ca="1">'Trial 7'!AJ46</f>
        <v>54640.515696967275</v>
      </c>
      <c r="AK203" s="24">
        <f ca="1">'Trial 7'!AK46</f>
        <v>33321.739602162008</v>
      </c>
      <c r="AL203" s="24">
        <f ca="1">'Trial 7'!AL46</f>
        <v>2755.5048823249758</v>
      </c>
      <c r="AM203" s="24">
        <f ca="1">'Trial 7'!AM46</f>
        <v>-28561.354884370718</v>
      </c>
      <c r="AN203" s="25">
        <f ca="1">SUM('Trial 7'!AB46:AM46)</f>
        <v>58828.236299182281</v>
      </c>
      <c r="AO203" s="24">
        <f ca="1">'Trial 7'!AO46</f>
        <v>-27446.026929697742</v>
      </c>
      <c r="AP203" s="24">
        <f ca="1">'Trial 7'!AP46</f>
        <v>2319.2472365882886</v>
      </c>
      <c r="AQ203" s="24">
        <f ca="1">'Trial 7'!AQ46</f>
        <v>-14207.067997090006</v>
      </c>
      <c r="AR203" s="24">
        <f ca="1">'Trial 7'!AR46</f>
        <v>26154.614234709741</v>
      </c>
      <c r="AS203" s="24">
        <f ca="1">'Trial 7'!AS46</f>
        <v>-7472.2089581471882</v>
      </c>
      <c r="AT203" s="24">
        <f ca="1">'Trial 7'!AT46</f>
        <v>23536.444157843278</v>
      </c>
      <c r="AU203" s="24">
        <f ca="1">'Trial 7'!AU46</f>
        <v>-58227.384972862666</v>
      </c>
      <c r="AV203" s="24">
        <f ca="1">'Trial 7'!AV46</f>
        <v>-37352.029156399789</v>
      </c>
      <c r="AW203" s="24">
        <f ca="1">'Trial 7'!AW46</f>
        <v>33395.105979032487</v>
      </c>
      <c r="AX203" s="24">
        <f ca="1">'Trial 7'!AX46</f>
        <v>13315.862447658146</v>
      </c>
      <c r="AY203" s="24">
        <f ca="1">'Trial 7'!AY46</f>
        <v>-11133.75819355597</v>
      </c>
      <c r="AZ203" s="24">
        <f ca="1">'Trial 7'!AZ46</f>
        <v>-27317.739860153506</v>
      </c>
      <c r="BA203" s="25">
        <f ca="1">SUM('Trial 7'!AO46:AZ46)</f>
        <v>-84434.942012074927</v>
      </c>
      <c r="BB203" s="24">
        <f ca="1">'Trial 7'!BB46</f>
        <v>13332.696837791362</v>
      </c>
      <c r="BC203" s="24">
        <f ca="1">'Trial 7'!BC46</f>
        <v>-6758.10271740811</v>
      </c>
      <c r="BD203" s="24">
        <f ca="1">'Trial 7'!BD46</f>
        <v>-7262.2678949054125</v>
      </c>
      <c r="BE203" s="24">
        <f ca="1">'Trial 7'!BE46</f>
        <v>353.32382017953273</v>
      </c>
      <c r="BF203" s="24">
        <f ca="1">'Trial 7'!BF46</f>
        <v>-26264.797169607522</v>
      </c>
      <c r="BG203" s="24">
        <f ca="1">'Trial 7'!BG46</f>
        <v>46971.511905880441</v>
      </c>
      <c r="BH203" s="24">
        <f ca="1">'Trial 7'!BH46</f>
        <v>-40404.962965204679</v>
      </c>
      <c r="BI203" s="24">
        <f ca="1">'Trial 7'!BI46</f>
        <v>-17816.209134995461</v>
      </c>
      <c r="BJ203" s="24">
        <f ca="1">'Trial 7'!BJ46</f>
        <v>31840.487367466812</v>
      </c>
      <c r="BK203" s="24">
        <f ca="1">'Trial 7'!BK46</f>
        <v>-14316.172238454694</v>
      </c>
      <c r="BL203" s="24">
        <f ca="1">'Trial 7'!BL46</f>
        <v>29142.450628576546</v>
      </c>
      <c r="BM203" s="24">
        <f ca="1">'Trial 7'!BM46</f>
        <v>-1121.4441183344993</v>
      </c>
      <c r="BN203" s="25">
        <f ca="1">SUM('Trial 7'!BB46:BM46)</f>
        <v>7696.5143209843136</v>
      </c>
      <c r="BO203" s="24">
        <f ca="1">'Trial 7'!BO46</f>
        <v>-16990.11691520047</v>
      </c>
      <c r="BP203" s="24">
        <f ca="1">'Trial 7'!BP46</f>
        <v>-14265.16747878665</v>
      </c>
      <c r="BQ203" s="24">
        <f ca="1">'Trial 7'!BQ46</f>
        <v>-30144.088806089971</v>
      </c>
      <c r="BR203" s="24">
        <f ca="1">'Trial 7'!BR46</f>
        <v>18899.161740205131</v>
      </c>
      <c r="BS203" s="24">
        <f ca="1">'Trial 7'!BS46</f>
        <v>-983.43672682501153</v>
      </c>
      <c r="BT203" s="24">
        <f ca="1">'Trial 7'!BT46</f>
        <v>50107.025965279783</v>
      </c>
      <c r="BU203" s="24">
        <f ca="1">'Trial 7'!BU46</f>
        <v>-35321.490910826906</v>
      </c>
      <c r="BV203" s="24">
        <f ca="1">'Trial 7'!BV46</f>
        <v>12070.663747417271</v>
      </c>
      <c r="BW203" s="24">
        <f ca="1">'Trial 7'!BW46</f>
        <v>-2904.9102732090159</v>
      </c>
      <c r="BX203" s="24">
        <f ca="1">'Trial 7'!BX46</f>
        <v>12088.185405403598</v>
      </c>
      <c r="BY203" s="24">
        <f ca="1">'Trial 7'!BY46</f>
        <v>14048.457317375171</v>
      </c>
      <c r="BZ203" s="24">
        <f ca="1">'Trial 7'!BZ46</f>
        <v>31254.345480742013</v>
      </c>
      <c r="CA203" s="25">
        <f ca="1">SUM('Trial 7'!BO46:BZ46)</f>
        <v>37858.628545484942</v>
      </c>
      <c r="CB203" s="24">
        <f ca="1">'Trial 7'!CB46</f>
        <v>55144.015564497386</v>
      </c>
      <c r="CC203" s="24">
        <f ca="1">'Trial 7'!CC46</f>
        <v>-40479.600349203472</v>
      </c>
      <c r="CD203" s="24">
        <f ca="1">'Trial 7'!CD46</f>
        <v>-35531.462124816957</v>
      </c>
      <c r="CE203" s="24">
        <f ca="1">'Trial 7'!CE46</f>
        <v>-16869.430173244622</v>
      </c>
      <c r="CF203" s="24">
        <f ca="1">'Trial 7'!CF46</f>
        <v>-30239.146017772677</v>
      </c>
      <c r="CG203" s="24">
        <f ca="1">'Trial 7'!CG46</f>
        <v>-4701.1888952064755</v>
      </c>
      <c r="CH203" s="24">
        <f ca="1">'Trial 7'!CH46</f>
        <v>-1646.2506287816445</v>
      </c>
      <c r="CI203" s="24">
        <f ca="1">'Trial 7'!CI46</f>
        <v>-9783.6562379495317</v>
      </c>
      <c r="CJ203" s="24">
        <f ca="1">'Trial 7'!CJ46</f>
        <v>19030.86366849401</v>
      </c>
      <c r="CK203" s="24">
        <f ca="1">'Trial 7'!CK46</f>
        <v>26550.059002265152</v>
      </c>
      <c r="CL203" s="24">
        <f ca="1">'Trial 7'!CL46</f>
        <v>-20576.145968893114</v>
      </c>
      <c r="CM203" s="24">
        <f ca="1">'Trial 7'!CM46</f>
        <v>-14192.950124073921</v>
      </c>
      <c r="CN203" s="25">
        <f ca="1">SUM('Trial 7'!CB46:CM46)</f>
        <v>-73294.892284685862</v>
      </c>
      <c r="CO203" s="24">
        <f ca="1">'Trial 7'!CO46</f>
        <v>18856.050858315706</v>
      </c>
      <c r="CP203" s="24">
        <f ca="1">'Trial 7'!CP46</f>
        <v>-15132.909333787788</v>
      </c>
      <c r="CQ203" s="24">
        <f ca="1">'Trial 7'!CQ46</f>
        <v>28953.741422663319</v>
      </c>
      <c r="CR203" s="24">
        <f ca="1">'Trial 7'!CR46</f>
        <v>-44445.358062250096</v>
      </c>
      <c r="CS203" s="24">
        <f ca="1">'Trial 7'!CS46</f>
        <v>10498.47130606847</v>
      </c>
      <c r="CT203" s="24">
        <f ca="1">'Trial 7'!CT46</f>
        <v>-24691.763661772999</v>
      </c>
      <c r="CU203" s="24">
        <f ca="1">'Trial 7'!CU46</f>
        <v>-11230.137125008801</v>
      </c>
      <c r="CV203" s="24">
        <f ca="1">'Trial 7'!CV46</f>
        <v>-12721.67908845859</v>
      </c>
      <c r="CW203" s="24">
        <f ca="1">'Trial 7'!CW46</f>
        <v>8818.4441605684224</v>
      </c>
      <c r="CX203" s="24">
        <f ca="1">'Trial 7'!CX46</f>
        <v>-24839.506464803646</v>
      </c>
      <c r="CY203" s="24">
        <f ca="1">'Trial 7'!CY46</f>
        <v>-50910.600021292405</v>
      </c>
      <c r="CZ203" s="24">
        <f ca="1">'Trial 7'!CZ46</f>
        <v>32264.588984534137</v>
      </c>
      <c r="DA203" s="25">
        <f ca="1">SUM('Trial 7'!CO46:CZ46)</f>
        <v>-84580.657025224267</v>
      </c>
      <c r="DB203" s="24">
        <f ca="1">'Trial 7'!DB46</f>
        <v>-33840.923493352588</v>
      </c>
      <c r="DC203" s="24">
        <f ca="1">'Trial 7'!DC46</f>
        <v>-40739.122684459995</v>
      </c>
      <c r="DD203" s="24">
        <f ca="1">'Trial 7'!DD46</f>
        <v>4327.705248197436</v>
      </c>
      <c r="DE203" s="24">
        <f ca="1">'Trial 7'!DE46</f>
        <v>40587.395035162117</v>
      </c>
      <c r="DF203" s="24">
        <f ca="1">'Trial 7'!DF46</f>
        <v>4732.5466145813407</v>
      </c>
      <c r="DG203" s="24">
        <f ca="1">'Trial 7'!DG46</f>
        <v>-7293.1636941243087</v>
      </c>
      <c r="DH203" s="24">
        <f ca="1">'Trial 7'!DH46</f>
        <v>-13681.357576390074</v>
      </c>
      <c r="DI203" s="24">
        <f ca="1">'Trial 7'!DI46</f>
        <v>34632.113083238524</v>
      </c>
      <c r="DJ203" s="24">
        <f ca="1">'Trial 7'!DJ46</f>
        <v>1011.5301915696906</v>
      </c>
      <c r="DK203" s="24">
        <f ca="1">'Trial 7'!DK46</f>
        <v>-32576.670620414137</v>
      </c>
      <c r="DL203" s="24">
        <f ca="1">'Trial 7'!DL46</f>
        <v>-14403.278775853903</v>
      </c>
      <c r="DM203" s="24">
        <f ca="1">'Trial 7'!DM46</f>
        <v>3380.0329032361783</v>
      </c>
      <c r="DN203" s="25">
        <f ca="1">SUM('Trial 7'!DB46:DM46)</f>
        <v>-53863.193768609723</v>
      </c>
      <c r="DO203" s="24">
        <f ca="1">'Trial 7'!DO46</f>
        <v>40910.323222911815</v>
      </c>
      <c r="DP203" s="24">
        <f ca="1">'Trial 7'!DP46</f>
        <v>-34019.28178564275</v>
      </c>
      <c r="DQ203" s="24">
        <f ca="1">'Trial 7'!DQ46</f>
        <v>30759.872447164696</v>
      </c>
      <c r="DR203" s="24">
        <f ca="1">'Trial 7'!DR46</f>
        <v>22365.400731733524</v>
      </c>
      <c r="DS203" s="24">
        <f ca="1">'Trial 7'!DS46</f>
        <v>-61266.004385314838</v>
      </c>
      <c r="DT203" s="24">
        <f ca="1">'Trial 7'!DT46</f>
        <v>38253.792009842888</v>
      </c>
      <c r="DU203" s="24">
        <f ca="1">'Trial 7'!DU46</f>
        <v>-41650.303643430278</v>
      </c>
      <c r="DV203" s="24">
        <f ca="1">'Trial 7'!DV46</f>
        <v>-1996.898936709109</v>
      </c>
      <c r="DW203" s="24">
        <f ca="1">'Trial 7'!DW46</f>
        <v>-30917.63913591973</v>
      </c>
      <c r="DX203" s="24">
        <f ca="1">'Trial 7'!DX46</f>
        <v>-7350.5383226288895</v>
      </c>
      <c r="DY203" s="24">
        <f ca="1">'Trial 7'!DY46</f>
        <v>-60341.794859135625</v>
      </c>
      <c r="DZ203" s="24">
        <f ca="1">'Trial 7'!DZ46</f>
        <v>-28154.052762175372</v>
      </c>
      <c r="EA203" s="25">
        <f ca="1">SUM('Trial 7'!DO46:DZ46)</f>
        <v>-133407.12541930366</v>
      </c>
      <c r="EB203" s="24">
        <f ca="1">'Trial 7'!EB46</f>
        <v>-36627.117375108151</v>
      </c>
      <c r="EC203" s="24">
        <f ca="1">'Trial 7'!EC46</f>
        <v>-11583.424345219517</v>
      </c>
      <c r="ED203" s="24">
        <f ca="1">'Trial 7'!ED46</f>
        <v>31909.748508979377</v>
      </c>
      <c r="EE203" s="24">
        <f ca="1">'Trial 7'!EE46</f>
        <v>28439.532401785484</v>
      </c>
      <c r="EF203" s="24">
        <f ca="1">'Trial 7'!EF46</f>
        <v>-31275.137413998742</v>
      </c>
      <c r="EG203" s="24">
        <f ca="1">'Trial 7'!EG46</f>
        <v>-5691.6345103184785</v>
      </c>
      <c r="EH203" s="24">
        <f ca="1">'Trial 7'!EH46</f>
        <v>39839.839394256713</v>
      </c>
      <c r="EI203" s="24">
        <f ca="1">'Trial 7'!EI46</f>
        <v>27942.809521727097</v>
      </c>
      <c r="EJ203" s="24">
        <f ca="1">'Trial 7'!EJ46</f>
        <v>26342.611016229799</v>
      </c>
      <c r="EK203" s="24">
        <f ca="1">'Trial 7'!EK46</f>
        <v>-53315.581291885173</v>
      </c>
      <c r="EL203" s="24">
        <f ca="1">'Trial 7'!EL46</f>
        <v>51367.460740421775</v>
      </c>
      <c r="EM203" s="24">
        <f ca="1">'Trial 7'!EM46</f>
        <v>-20796.155295765078</v>
      </c>
      <c r="EN203" s="25">
        <f ca="1">SUM('Trial 7'!EB46:EM46)</f>
        <v>46552.951351105097</v>
      </c>
    </row>
    <row r="204" spans="1:144" ht="12.75" customHeight="1" x14ac:dyDescent="0.2">
      <c r="A204" s="11" t="str">
        <f>Labels!B103</f>
        <v>Trial 08</v>
      </c>
      <c r="B204" s="24">
        <f ca="1">'Trial 8'!B46</f>
        <v>-27658.668559638241</v>
      </c>
      <c r="C204" s="24">
        <f ca="1">'Trial 8'!C46</f>
        <v>18031.443109184765</v>
      </c>
      <c r="D204" s="24">
        <f ca="1">'Trial 8'!D46</f>
        <v>-36007.313524684905</v>
      </c>
      <c r="E204" s="24">
        <f ca="1">'Trial 8'!E46</f>
        <v>-19699.083581689949</v>
      </c>
      <c r="F204" s="24">
        <f ca="1">'Trial 8'!F46</f>
        <v>54659.419822772536</v>
      </c>
      <c r="G204" s="24">
        <f ca="1">'Trial 8'!G46</f>
        <v>-11016.643878515839</v>
      </c>
      <c r="H204" s="24">
        <f ca="1">'Trial 8'!H46</f>
        <v>-46120.252223712625</v>
      </c>
      <c r="I204" s="24">
        <f ca="1">'Trial 8'!I46</f>
        <v>26467.138087843621</v>
      </c>
      <c r="J204" s="24">
        <f ca="1">'Trial 8'!J46</f>
        <v>3236.6770566917398</v>
      </c>
      <c r="K204" s="24">
        <f ca="1">'Trial 8'!K46</f>
        <v>-4487.9390719627027</v>
      </c>
      <c r="L204" s="24">
        <f ca="1">'Trial 8'!L46</f>
        <v>-10431.237224531213</v>
      </c>
      <c r="M204" s="24">
        <f ca="1">'Trial 8'!M46</f>
        <v>2029.261965234519</v>
      </c>
      <c r="N204" s="25">
        <f ca="1">SUM('Trial 8'!B46:M46)</f>
        <v>-50997.198023008292</v>
      </c>
      <c r="O204" s="24">
        <f ca="1">'Trial 8'!O46</f>
        <v>-10200.224396037625</v>
      </c>
      <c r="P204" s="24">
        <f ca="1">'Trial 8'!P46</f>
        <v>-12902.299719783457</v>
      </c>
      <c r="Q204" s="24">
        <f ca="1">'Trial 8'!Q46</f>
        <v>529.8820639948442</v>
      </c>
      <c r="R204" s="24">
        <f ca="1">'Trial 8'!R46</f>
        <v>35151.84384671483</v>
      </c>
      <c r="S204" s="24">
        <f ca="1">'Trial 8'!S46</f>
        <v>59587.125624217784</v>
      </c>
      <c r="T204" s="24">
        <f ca="1">'Trial 8'!T46</f>
        <v>55749.358424451762</v>
      </c>
      <c r="U204" s="24">
        <f ca="1">'Trial 8'!U46</f>
        <v>62594.114160328405</v>
      </c>
      <c r="V204" s="24">
        <f ca="1">'Trial 8'!V46</f>
        <v>-50227.415453398033</v>
      </c>
      <c r="W204" s="24">
        <f ca="1">'Trial 8'!W46</f>
        <v>-5773.035734621204</v>
      </c>
      <c r="X204" s="24">
        <f ca="1">'Trial 8'!X46</f>
        <v>29980.275690376868</v>
      </c>
      <c r="Y204" s="24">
        <f ca="1">'Trial 8'!Y46</f>
        <v>-40895.569377432374</v>
      </c>
      <c r="Z204" s="24">
        <f ca="1">'Trial 8'!Z46</f>
        <v>-27749.131702947794</v>
      </c>
      <c r="AA204" s="25">
        <f ca="1">SUM('Trial 8'!O46:Z46)</f>
        <v>95844.923425864006</v>
      </c>
      <c r="AB204" s="24">
        <f ca="1">'Trial 8'!AB46</f>
        <v>-15182.590678845945</v>
      </c>
      <c r="AC204" s="24">
        <f ca="1">'Trial 8'!AC46</f>
        <v>14347.908748242769</v>
      </c>
      <c r="AD204" s="24">
        <f ca="1">'Trial 8'!AD46</f>
        <v>-20033.592577277228</v>
      </c>
      <c r="AE204" s="24">
        <f ca="1">'Trial 8'!AE46</f>
        <v>-1068.8943320386088</v>
      </c>
      <c r="AF204" s="24">
        <f ca="1">'Trial 8'!AF46</f>
        <v>13967.113685877634</v>
      </c>
      <c r="AG204" s="24">
        <f ca="1">'Trial 8'!AG46</f>
        <v>-15941.620771100432</v>
      </c>
      <c r="AH204" s="24">
        <f ca="1">'Trial 8'!AH46</f>
        <v>15517.869625999465</v>
      </c>
      <c r="AI204" s="24">
        <f ca="1">'Trial 8'!AI46</f>
        <v>15315.657068160279</v>
      </c>
      <c r="AJ204" s="24">
        <f ca="1">'Trial 8'!AJ46</f>
        <v>29.582815300653113</v>
      </c>
      <c r="AK204" s="24">
        <f ca="1">'Trial 8'!AK46</f>
        <v>-58839.7540455989</v>
      </c>
      <c r="AL204" s="24">
        <f ca="1">'Trial 8'!AL46</f>
        <v>5145.4000265674404</v>
      </c>
      <c r="AM204" s="24">
        <f ca="1">'Trial 8'!AM46</f>
        <v>53134.270317575712</v>
      </c>
      <c r="AN204" s="25">
        <f ca="1">SUM('Trial 8'!AB46:AM46)</f>
        <v>6391.3498828628362</v>
      </c>
      <c r="AO204" s="24">
        <f ca="1">'Trial 8'!AO46</f>
        <v>35351.259508618321</v>
      </c>
      <c r="AP204" s="24">
        <f ca="1">'Trial 8'!AP46</f>
        <v>-17786.152157715991</v>
      </c>
      <c r="AQ204" s="24">
        <f ca="1">'Trial 8'!AQ46</f>
        <v>-41277.798437632991</v>
      </c>
      <c r="AR204" s="24">
        <f ca="1">'Trial 8'!AR46</f>
        <v>30570.066370586803</v>
      </c>
      <c r="AS204" s="24">
        <f ca="1">'Trial 8'!AS46</f>
        <v>-41077.122528015301</v>
      </c>
      <c r="AT204" s="24">
        <f ca="1">'Trial 8'!AT46</f>
        <v>-35386.314427630641</v>
      </c>
      <c r="AU204" s="24">
        <f ca="1">'Trial 8'!AU46</f>
        <v>-24969.66249410616</v>
      </c>
      <c r="AV204" s="24">
        <f ca="1">'Trial 8'!AV46</f>
        <v>3512.7748039178532</v>
      </c>
      <c r="AW204" s="24">
        <f ca="1">'Trial 8'!AW46</f>
        <v>-826.80897127783533</v>
      </c>
      <c r="AX204" s="24">
        <f ca="1">'Trial 8'!AX46</f>
        <v>-21628.391986486175</v>
      </c>
      <c r="AY204" s="24">
        <f ca="1">'Trial 8'!AY46</f>
        <v>-7396.716814701379</v>
      </c>
      <c r="AZ204" s="24">
        <f ca="1">'Trial 8'!AZ46</f>
        <v>35863.735004958311</v>
      </c>
      <c r="BA204" s="25">
        <f ca="1">SUM('Trial 8'!AO46:AZ46)</f>
        <v>-85051.132129485166</v>
      </c>
      <c r="BB204" s="24">
        <f ca="1">'Trial 8'!BB46</f>
        <v>22709.095104318319</v>
      </c>
      <c r="BC204" s="24">
        <f ca="1">'Trial 8'!BC46</f>
        <v>-3274.8036022415627</v>
      </c>
      <c r="BD204" s="24">
        <f ca="1">'Trial 8'!BD46</f>
        <v>-2383.3192336643651</v>
      </c>
      <c r="BE204" s="24">
        <f ca="1">'Trial 8'!BE46</f>
        <v>-537.70401483568696</v>
      </c>
      <c r="BF204" s="24">
        <f ca="1">'Trial 8'!BF46</f>
        <v>-55533.534472122505</v>
      </c>
      <c r="BG204" s="24">
        <f ca="1">'Trial 8'!BG46</f>
        <v>-17608.574480787076</v>
      </c>
      <c r="BH204" s="24">
        <f ca="1">'Trial 8'!BH46</f>
        <v>52896.228872949563</v>
      </c>
      <c r="BI204" s="24">
        <f ca="1">'Trial 8'!BI46</f>
        <v>18248.011128047052</v>
      </c>
      <c r="BJ204" s="24">
        <f ca="1">'Trial 8'!BJ46</f>
        <v>-35935.78751923763</v>
      </c>
      <c r="BK204" s="24">
        <f ca="1">'Trial 8'!BK46</f>
        <v>-20221.817995289723</v>
      </c>
      <c r="BL204" s="24">
        <f ca="1">'Trial 8'!BL46</f>
        <v>2652.0638381557083</v>
      </c>
      <c r="BM204" s="24">
        <f ca="1">'Trial 8'!BM46</f>
        <v>-16899.606973553447</v>
      </c>
      <c r="BN204" s="25">
        <f ca="1">SUM('Trial 8'!BB46:BM46)</f>
        <v>-55889.749348261357</v>
      </c>
      <c r="BO204" s="24">
        <f ca="1">'Trial 8'!BO46</f>
        <v>-5933.6230957795151</v>
      </c>
      <c r="BP204" s="24">
        <f ca="1">'Trial 8'!BP46</f>
        <v>16959.691132779706</v>
      </c>
      <c r="BQ204" s="24">
        <f ca="1">'Trial 8'!BQ46</f>
        <v>-60477.51144815857</v>
      </c>
      <c r="BR204" s="24">
        <f ca="1">'Trial 8'!BR46</f>
        <v>4761.760773695195</v>
      </c>
      <c r="BS204" s="24">
        <f ca="1">'Trial 8'!BS46</f>
        <v>-27927.400677246424</v>
      </c>
      <c r="BT204" s="24">
        <f ca="1">'Trial 8'!BT46</f>
        <v>-11436.178508431132</v>
      </c>
      <c r="BU204" s="24">
        <f ca="1">'Trial 8'!BU46</f>
        <v>53279.558566463427</v>
      </c>
      <c r="BV204" s="24">
        <f ca="1">'Trial 8'!BV46</f>
        <v>-37408.309630045573</v>
      </c>
      <c r="BW204" s="24">
        <f ca="1">'Trial 8'!BW46</f>
        <v>-21464.817524757607</v>
      </c>
      <c r="BX204" s="24">
        <f ca="1">'Trial 8'!BX46</f>
        <v>43808.174962190154</v>
      </c>
      <c r="BY204" s="24">
        <f ca="1">'Trial 8'!BY46</f>
        <v>-20687.016812463513</v>
      </c>
      <c r="BZ204" s="24">
        <f ca="1">'Trial 8'!BZ46</f>
        <v>-32790.990608724271</v>
      </c>
      <c r="CA204" s="25">
        <f ca="1">SUM('Trial 8'!BO46:BZ46)</f>
        <v>-99316.662870478132</v>
      </c>
      <c r="CB204" s="24">
        <f ca="1">'Trial 8'!CB46</f>
        <v>-19976.062047027561</v>
      </c>
      <c r="CC204" s="24">
        <f ca="1">'Trial 8'!CC46</f>
        <v>-28709.420638494943</v>
      </c>
      <c r="CD204" s="24">
        <f ca="1">'Trial 8'!CD46</f>
        <v>-30782.043187665833</v>
      </c>
      <c r="CE204" s="24">
        <f ca="1">'Trial 8'!CE46</f>
        <v>19586.792548634105</v>
      </c>
      <c r="CF204" s="24">
        <f ca="1">'Trial 8'!CF46</f>
        <v>19647.391853129444</v>
      </c>
      <c r="CG204" s="24">
        <f ca="1">'Trial 8'!CG46</f>
        <v>-19930.701226515186</v>
      </c>
      <c r="CH204" s="24">
        <f ca="1">'Trial 8'!CH46</f>
        <v>-48555.327109632512</v>
      </c>
      <c r="CI204" s="24">
        <f ca="1">'Trial 8'!CI46</f>
        <v>8440.6904089895779</v>
      </c>
      <c r="CJ204" s="24">
        <f ca="1">'Trial 8'!CJ46</f>
        <v>-39155.111260465776</v>
      </c>
      <c r="CK204" s="24">
        <f ca="1">'Trial 8'!CK46</f>
        <v>57769.016842548197</v>
      </c>
      <c r="CL204" s="24">
        <f ca="1">'Trial 8'!CL46</f>
        <v>-6734.3532266351758</v>
      </c>
      <c r="CM204" s="24">
        <f ca="1">'Trial 8'!CM46</f>
        <v>-13885.626094446701</v>
      </c>
      <c r="CN204" s="25">
        <f ca="1">SUM('Trial 8'!CB46:CM46)</f>
        <v>-102284.75313758237</v>
      </c>
      <c r="CO204" s="24">
        <f ca="1">'Trial 8'!CO46</f>
        <v>-18663.744395979527</v>
      </c>
      <c r="CP204" s="24">
        <f ca="1">'Trial 8'!CP46</f>
        <v>28018.084065165232</v>
      </c>
      <c r="CQ204" s="24">
        <f ca="1">'Trial 8'!CQ46</f>
        <v>-51190.991752697497</v>
      </c>
      <c r="CR204" s="24">
        <f ca="1">'Trial 8'!CR46</f>
        <v>23481.505467761981</v>
      </c>
      <c r="CS204" s="24">
        <f ca="1">'Trial 8'!CS46</f>
        <v>-46831.682409141002</v>
      </c>
      <c r="CT204" s="24">
        <f ca="1">'Trial 8'!CT46</f>
        <v>9891.1872521994428</v>
      </c>
      <c r="CU204" s="24">
        <f ca="1">'Trial 8'!CU46</f>
        <v>-32672.448294659949</v>
      </c>
      <c r="CV204" s="24">
        <f ca="1">'Trial 8'!CV46</f>
        <v>-49460.97036979517</v>
      </c>
      <c r="CW204" s="24">
        <f ca="1">'Trial 8'!CW46</f>
        <v>44323.19888808726</v>
      </c>
      <c r="CX204" s="24">
        <f ca="1">'Trial 8'!CX46</f>
        <v>-1476.0779104553585</v>
      </c>
      <c r="CY204" s="24">
        <f ca="1">'Trial 8'!CY46</f>
        <v>-13414.114440148122</v>
      </c>
      <c r="CZ204" s="24">
        <f ca="1">'Trial 8'!CZ46</f>
        <v>-7244.863826431254</v>
      </c>
      <c r="DA204" s="25">
        <f ca="1">SUM('Trial 8'!CO46:CZ46)</f>
        <v>-115240.91772609393</v>
      </c>
      <c r="DB204" s="24">
        <f ca="1">'Trial 8'!DB46</f>
        <v>-41192.903537857695</v>
      </c>
      <c r="DC204" s="24">
        <f ca="1">'Trial 8'!DC46</f>
        <v>-3301.8669178902601</v>
      </c>
      <c r="DD204" s="24">
        <f ca="1">'Trial 8'!DD46</f>
        <v>-3043.1911620894689</v>
      </c>
      <c r="DE204" s="24">
        <f ca="1">'Trial 8'!DE46</f>
        <v>-39860.070726945465</v>
      </c>
      <c r="DF204" s="24">
        <f ca="1">'Trial 8'!DF46</f>
        <v>-13213.015462700661</v>
      </c>
      <c r="DG204" s="24">
        <f ca="1">'Trial 8'!DG46</f>
        <v>-10320.649382494528</v>
      </c>
      <c r="DH204" s="24">
        <f ca="1">'Trial 8'!DH46</f>
        <v>-19264.170008877587</v>
      </c>
      <c r="DI204" s="24">
        <f ca="1">'Trial 8'!DI46</f>
        <v>23416.02286852177</v>
      </c>
      <c r="DJ204" s="24">
        <f ca="1">'Trial 8'!DJ46</f>
        <v>-15732.904773083068</v>
      </c>
      <c r="DK204" s="24">
        <f ca="1">'Trial 8'!DK46</f>
        <v>-20388.033462520158</v>
      </c>
      <c r="DL204" s="24">
        <f ca="1">'Trial 8'!DL46</f>
        <v>-3486.8358257244249</v>
      </c>
      <c r="DM204" s="24">
        <f ca="1">'Trial 8'!DM46</f>
        <v>52039.451035750913</v>
      </c>
      <c r="DN204" s="25">
        <f ca="1">SUM('Trial 8'!DB46:DM46)</f>
        <v>-94348.167355910613</v>
      </c>
      <c r="DO204" s="24">
        <f ca="1">'Trial 8'!DO46</f>
        <v>13498.406113113779</v>
      </c>
      <c r="DP204" s="24">
        <f ca="1">'Trial 8'!DP46</f>
        <v>-574.53297290139449</v>
      </c>
      <c r="DQ204" s="24">
        <f ca="1">'Trial 8'!DQ46</f>
        <v>-26051.788874125497</v>
      </c>
      <c r="DR204" s="24">
        <f ca="1">'Trial 8'!DR46</f>
        <v>6643.589069865915</v>
      </c>
      <c r="DS204" s="24">
        <f ca="1">'Trial 8'!DS46</f>
        <v>-40344.14182689361</v>
      </c>
      <c r="DT204" s="24">
        <f ca="1">'Trial 8'!DT46</f>
        <v>38983.334920918845</v>
      </c>
      <c r="DU204" s="24">
        <f ca="1">'Trial 8'!DU46</f>
        <v>-7159.3105900541486</v>
      </c>
      <c r="DV204" s="24">
        <f ca="1">'Trial 8'!DV46</f>
        <v>-4629.5514016743127</v>
      </c>
      <c r="DW204" s="24">
        <f ca="1">'Trial 8'!DW46</f>
        <v>-2452.0303848426788</v>
      </c>
      <c r="DX204" s="24">
        <f ca="1">'Trial 8'!DX46</f>
        <v>-1091.1001374954524</v>
      </c>
      <c r="DY204" s="24">
        <f ca="1">'Trial 8'!DY46</f>
        <v>-47974.089262616864</v>
      </c>
      <c r="DZ204" s="24">
        <f ca="1">'Trial 8'!DZ46</f>
        <v>6725.9546143208408</v>
      </c>
      <c r="EA204" s="25">
        <f ca="1">SUM('Trial 8'!DO46:DZ46)</f>
        <v>-64425.260732384573</v>
      </c>
      <c r="EB204" s="24">
        <f ca="1">'Trial 8'!EB46</f>
        <v>-5572.0731852192985</v>
      </c>
      <c r="EC204" s="24">
        <f ca="1">'Trial 8'!EC46</f>
        <v>-46465.196490286697</v>
      </c>
      <c r="ED204" s="24">
        <f ca="1">'Trial 8'!ED46</f>
        <v>57830.617203040223</v>
      </c>
      <c r="EE204" s="24">
        <f ca="1">'Trial 8'!EE46</f>
        <v>13662.70473464862</v>
      </c>
      <c r="EF204" s="24">
        <f ca="1">'Trial 8'!EF46</f>
        <v>-630.4447663708429</v>
      </c>
      <c r="EG204" s="24">
        <f ca="1">'Trial 8'!EG46</f>
        <v>-881.39507072564902</v>
      </c>
      <c r="EH204" s="24">
        <f ca="1">'Trial 8'!EH46</f>
        <v>12393.321968769687</v>
      </c>
      <c r="EI204" s="24">
        <f ca="1">'Trial 8'!EI46</f>
        <v>30312.393937092173</v>
      </c>
      <c r="EJ204" s="24">
        <f ca="1">'Trial 8'!EJ46</f>
        <v>-5116.9584739644151</v>
      </c>
      <c r="EK204" s="24">
        <f ca="1">'Trial 8'!EK46</f>
        <v>-15420.389407898327</v>
      </c>
      <c r="EL204" s="24">
        <f ca="1">'Trial 8'!EL46</f>
        <v>-41997.405513089092</v>
      </c>
      <c r="EM204" s="24">
        <f ca="1">'Trial 8'!EM46</f>
        <v>6841.9868124975592</v>
      </c>
      <c r="EN204" s="25">
        <f ca="1">SUM('Trial 8'!EB46:EM46)</f>
        <v>4957.1617484939461</v>
      </c>
    </row>
    <row r="205" spans="1:144" ht="12.75" customHeight="1" x14ac:dyDescent="0.2">
      <c r="A205" s="5" t="str">
        <f>Labels!C95</f>
        <v>Total</v>
      </c>
      <c r="B205" s="48">
        <f ca="1">SUM('Trial 1'!B46,'Trial 2'!B46,'Trial 3'!B46,'Trial 4'!B46,'Trial 5'!B46,'Trial 6'!B46,'Trial 7'!B46,'Trial 8'!B46)</f>
        <v>-104662.05728949331</v>
      </c>
      <c r="C205" s="48">
        <f ca="1">SUM('Trial 1'!C46,'Trial 2'!C46,'Trial 3'!C46,'Trial 4'!C46,'Trial 5'!C46,'Trial 6'!C46,'Trial 7'!C46,'Trial 8'!C46)</f>
        <v>-12479.976360030836</v>
      </c>
      <c r="D205" s="48">
        <f ca="1">SUM('Trial 1'!D46,'Trial 2'!D46,'Trial 3'!D46,'Trial 4'!D46,'Trial 5'!D46,'Trial 6'!D46,'Trial 7'!D46,'Trial 8'!D46)</f>
        <v>-33673.282796764077</v>
      </c>
      <c r="E205" s="48">
        <f ca="1">SUM('Trial 1'!E46,'Trial 2'!E46,'Trial 3'!E46,'Trial 4'!E46,'Trial 5'!E46,'Trial 6'!E46,'Trial 7'!E46,'Trial 8'!E46)</f>
        <v>-91546.304512287199</v>
      </c>
      <c r="F205" s="48">
        <f ca="1">SUM('Trial 1'!F46,'Trial 2'!F46,'Trial 3'!F46,'Trial 4'!F46,'Trial 5'!F46,'Trial 6'!F46,'Trial 7'!F46,'Trial 8'!F46)</f>
        <v>55913.901940117998</v>
      </c>
      <c r="G205" s="48">
        <f ca="1">SUM('Trial 1'!G46,'Trial 2'!G46,'Trial 3'!G46,'Trial 4'!G46,'Trial 5'!G46,'Trial 6'!G46,'Trial 7'!G46,'Trial 8'!G46)</f>
        <v>41713.042811666252</v>
      </c>
      <c r="H205" s="48">
        <f ca="1">SUM('Trial 1'!H46,'Trial 2'!H46,'Trial 3'!H46,'Trial 4'!H46,'Trial 5'!H46,'Trial 6'!H46,'Trial 7'!H46,'Trial 8'!H46)</f>
        <v>-62145.655519263135</v>
      </c>
      <c r="I205" s="48">
        <f ca="1">SUM('Trial 1'!I46,'Trial 2'!I46,'Trial 3'!I46,'Trial 4'!I46,'Trial 5'!I46,'Trial 6'!I46,'Trial 7'!I46,'Trial 8'!I46)</f>
        <v>16643.868176355969</v>
      </c>
      <c r="J205" s="48">
        <f ca="1">SUM('Trial 1'!J46,'Trial 2'!J46,'Trial 3'!J46,'Trial 4'!J46,'Trial 5'!J46,'Trial 6'!J46,'Trial 7'!J46,'Trial 8'!J46)</f>
        <v>90196.526237248399</v>
      </c>
      <c r="K205" s="48">
        <f ca="1">SUM('Trial 1'!K46,'Trial 2'!K46,'Trial 3'!K46,'Trial 4'!K46,'Trial 5'!K46,'Trial 6'!K46,'Trial 7'!K46,'Trial 8'!K46)</f>
        <v>37780.809632566408</v>
      </c>
      <c r="L205" s="48">
        <f ca="1">SUM('Trial 1'!L46,'Trial 2'!L46,'Trial 3'!L46,'Trial 4'!L46,'Trial 5'!L46,'Trial 6'!L46,'Trial 7'!L46,'Trial 8'!L46)</f>
        <v>-61228.950729739488</v>
      </c>
      <c r="M205" s="48">
        <f ca="1">SUM('Trial 1'!M46,'Trial 2'!M46,'Trial 3'!M46,'Trial 4'!M46,'Trial 5'!M46,'Trial 6'!M46,'Trial 7'!M46,'Trial 8'!M46)</f>
        <v>-125633.63464636164</v>
      </c>
      <c r="N205" s="49">
        <f ca="1">SUM(B205:M205)</f>
        <v>-249121.71305598467</v>
      </c>
      <c r="O205" s="48">
        <f ca="1">SUM('Trial 1'!O46,'Trial 2'!O46,'Trial 3'!O46,'Trial 4'!O46,'Trial 5'!O46,'Trial 6'!O46,'Trial 7'!O46,'Trial 8'!O46)</f>
        <v>7670.0555041514417</v>
      </c>
      <c r="P205" s="48">
        <f ca="1">SUM('Trial 1'!P46,'Trial 2'!P46,'Trial 3'!P46,'Trial 4'!P46,'Trial 5'!P46,'Trial 6'!P46,'Trial 7'!P46,'Trial 8'!P46)</f>
        <v>109894.67669648545</v>
      </c>
      <c r="Q205" s="48">
        <f ca="1">SUM('Trial 1'!Q46,'Trial 2'!Q46,'Trial 3'!Q46,'Trial 4'!Q46,'Trial 5'!Q46,'Trial 6'!Q46,'Trial 7'!Q46,'Trial 8'!Q46)</f>
        <v>-120.82883839594274</v>
      </c>
      <c r="R205" s="48">
        <f ca="1">SUM('Trial 1'!R46,'Trial 2'!R46,'Trial 3'!R46,'Trial 4'!R46,'Trial 5'!R46,'Trial 6'!R46,'Trial 7'!R46,'Trial 8'!R46)</f>
        <v>137759.46626056958</v>
      </c>
      <c r="S205" s="48">
        <f ca="1">SUM('Trial 1'!S46,'Trial 2'!S46,'Trial 3'!S46,'Trial 4'!S46,'Trial 5'!S46,'Trial 6'!S46,'Trial 7'!S46,'Trial 8'!S46)</f>
        <v>58500.140124231293</v>
      </c>
      <c r="T205" s="48">
        <f ca="1">SUM('Trial 1'!T46,'Trial 2'!T46,'Trial 3'!T46,'Trial 4'!T46,'Trial 5'!T46,'Trial 6'!T46,'Trial 7'!T46,'Trial 8'!T46)</f>
        <v>-104117.14356982114</v>
      </c>
      <c r="U205" s="48">
        <f ca="1">SUM('Trial 1'!U46,'Trial 2'!U46,'Trial 3'!U46,'Trial 4'!U46,'Trial 5'!U46,'Trial 6'!U46,'Trial 7'!U46,'Trial 8'!U46)</f>
        <v>57045.290069109942</v>
      </c>
      <c r="V205" s="48">
        <f ca="1">SUM('Trial 1'!V46,'Trial 2'!V46,'Trial 3'!V46,'Trial 4'!V46,'Trial 5'!V46,'Trial 6'!V46,'Trial 7'!V46,'Trial 8'!V46)</f>
        <v>-135662.22987860435</v>
      </c>
      <c r="W205" s="48">
        <f ca="1">SUM('Trial 1'!W46,'Trial 2'!W46,'Trial 3'!W46,'Trial 4'!W46,'Trial 5'!W46,'Trial 6'!W46,'Trial 7'!W46,'Trial 8'!W46)</f>
        <v>67297.06606202398</v>
      </c>
      <c r="X205" s="48">
        <f ca="1">SUM('Trial 1'!X46,'Trial 2'!X46,'Trial 3'!X46,'Trial 4'!X46,'Trial 5'!X46,'Trial 6'!X46,'Trial 7'!X46,'Trial 8'!X46)</f>
        <v>142944.77492129797</v>
      </c>
      <c r="Y205" s="48">
        <f ca="1">SUM('Trial 1'!Y46,'Trial 2'!Y46,'Trial 3'!Y46,'Trial 4'!Y46,'Trial 5'!Y46,'Trial 6'!Y46,'Trial 7'!Y46,'Trial 8'!Y46)</f>
        <v>-38613.446622344702</v>
      </c>
      <c r="Z205" s="48">
        <f ca="1">SUM('Trial 1'!Z46,'Trial 2'!Z46,'Trial 3'!Z46,'Trial 4'!Z46,'Trial 5'!Z46,'Trial 6'!Z46,'Trial 7'!Z46,'Trial 8'!Z46)</f>
        <v>-127164.49077627067</v>
      </c>
      <c r="AA205" s="49">
        <f ca="1">SUM(O205:Z205)</f>
        <v>175433.32995243277</v>
      </c>
      <c r="AB205" s="48">
        <f ca="1">SUM('Trial 1'!AB46,'Trial 2'!AB46,'Trial 3'!AB46,'Trial 4'!AB46,'Trial 5'!AB46,'Trial 6'!AB46,'Trial 7'!AB46,'Trial 8'!AB46)</f>
        <v>-4321.314110109879</v>
      </c>
      <c r="AC205" s="48">
        <f ca="1">SUM('Trial 1'!AC46,'Trial 2'!AC46,'Trial 3'!AC46,'Trial 4'!AC46,'Trial 5'!AC46,'Trial 6'!AC46,'Trial 7'!AC46,'Trial 8'!AC46)</f>
        <v>42784.184332254816</v>
      </c>
      <c r="AD205" s="48">
        <f ca="1">SUM('Trial 1'!AD46,'Trial 2'!AD46,'Trial 3'!AD46,'Trial 4'!AD46,'Trial 5'!AD46,'Trial 6'!AD46,'Trial 7'!AD46,'Trial 8'!AD46)</f>
        <v>12141.922660781202</v>
      </c>
      <c r="AE205" s="48">
        <f ca="1">SUM('Trial 1'!AE46,'Trial 2'!AE46,'Trial 3'!AE46,'Trial 4'!AE46,'Trial 5'!AE46,'Trial 6'!AE46,'Trial 7'!AE46,'Trial 8'!AE46)</f>
        <v>-67759.743030074431</v>
      </c>
      <c r="AF205" s="48">
        <f ca="1">SUM('Trial 1'!AF46,'Trial 2'!AF46,'Trial 3'!AF46,'Trial 4'!AF46,'Trial 5'!AF46,'Trial 6'!AF46,'Trial 7'!AF46,'Trial 8'!AF46)</f>
        <v>1838.5795745868127</v>
      </c>
      <c r="AG205" s="48">
        <f ca="1">SUM('Trial 1'!AG46,'Trial 2'!AG46,'Trial 3'!AG46,'Trial 4'!AG46,'Trial 5'!AG46,'Trial 6'!AG46,'Trial 7'!AG46,'Trial 8'!AG46)</f>
        <v>-58364.688434843774</v>
      </c>
      <c r="AH205" s="48">
        <f ca="1">SUM('Trial 1'!AH46,'Trial 2'!AH46,'Trial 3'!AH46,'Trial 4'!AH46,'Trial 5'!AH46,'Trial 6'!AH46,'Trial 7'!AH46,'Trial 8'!AH46)</f>
        <v>7754.7809363673259</v>
      </c>
      <c r="AI205" s="48">
        <f ca="1">SUM('Trial 1'!AI46,'Trial 2'!AI46,'Trial 3'!AI46,'Trial 4'!AI46,'Trial 5'!AI46,'Trial 6'!AI46,'Trial 7'!AI46,'Trial 8'!AI46)</f>
        <v>80554.933720923917</v>
      </c>
      <c r="AJ205" s="48">
        <f ca="1">SUM('Trial 1'!AJ46,'Trial 2'!AJ46,'Trial 3'!AJ46,'Trial 4'!AJ46,'Trial 5'!AJ46,'Trial 6'!AJ46,'Trial 7'!AJ46,'Trial 8'!AJ46)</f>
        <v>4946.1008537669422</v>
      </c>
      <c r="AK205" s="48">
        <f ca="1">SUM('Trial 1'!AK46,'Trial 2'!AK46,'Trial 3'!AK46,'Trial 4'!AK46,'Trial 5'!AK46,'Trial 6'!AK46,'Trial 7'!AK46,'Trial 8'!AK46)</f>
        <v>-34089.785283103061</v>
      </c>
      <c r="AL205" s="48">
        <f ca="1">SUM('Trial 1'!AL46,'Trial 2'!AL46,'Trial 3'!AL46,'Trial 4'!AL46,'Trial 5'!AL46,'Trial 6'!AL46,'Trial 7'!AL46,'Trial 8'!AL46)</f>
        <v>-19661.458421338175</v>
      </c>
      <c r="AM205" s="48">
        <f ca="1">SUM('Trial 1'!AM46,'Trial 2'!AM46,'Trial 3'!AM46,'Trial 4'!AM46,'Trial 5'!AM46,'Trial 6'!AM46,'Trial 7'!AM46,'Trial 8'!AM46)</f>
        <v>-29123.599057945255</v>
      </c>
      <c r="AN205" s="49">
        <f ca="1">SUM(AB205:AM205)</f>
        <v>-63300.086258733565</v>
      </c>
      <c r="AO205" s="48">
        <f ca="1">SUM('Trial 1'!AO46,'Trial 2'!AO46,'Trial 3'!AO46,'Trial 4'!AO46,'Trial 5'!AO46,'Trial 6'!AO46,'Trial 7'!AO46,'Trial 8'!AO46)</f>
        <v>-34131.19720085177</v>
      </c>
      <c r="AP205" s="48">
        <f ca="1">SUM('Trial 1'!AP46,'Trial 2'!AP46,'Trial 3'!AP46,'Trial 4'!AP46,'Trial 5'!AP46,'Trial 6'!AP46,'Trial 7'!AP46,'Trial 8'!AP46)</f>
        <v>61112.574711538575</v>
      </c>
      <c r="AQ205" s="48">
        <f ca="1">SUM('Trial 1'!AQ46,'Trial 2'!AQ46,'Trial 3'!AQ46,'Trial 4'!AQ46,'Trial 5'!AQ46,'Trial 6'!AQ46,'Trial 7'!AQ46,'Trial 8'!AQ46)</f>
        <v>-124855.21842043163</v>
      </c>
      <c r="AR205" s="48">
        <f ca="1">SUM('Trial 1'!AR46,'Trial 2'!AR46,'Trial 3'!AR46,'Trial 4'!AR46,'Trial 5'!AR46,'Trial 6'!AR46,'Trial 7'!AR46,'Trial 8'!AR46)</f>
        <v>71491.999939824876</v>
      </c>
      <c r="AS205" s="48">
        <f ca="1">SUM('Trial 1'!AS46,'Trial 2'!AS46,'Trial 3'!AS46,'Trial 4'!AS46,'Trial 5'!AS46,'Trial 6'!AS46,'Trial 7'!AS46,'Trial 8'!AS46)</f>
        <v>27988.955300183807</v>
      </c>
      <c r="AT205" s="48">
        <f ca="1">SUM('Trial 1'!AT46,'Trial 2'!AT46,'Trial 3'!AT46,'Trial 4'!AT46,'Trial 5'!AT46,'Trial 6'!AT46,'Trial 7'!AT46,'Trial 8'!AT46)</f>
        <v>48522.169983353728</v>
      </c>
      <c r="AU205" s="48">
        <f ca="1">SUM('Trial 1'!AU46,'Trial 2'!AU46,'Trial 3'!AU46,'Trial 4'!AU46,'Trial 5'!AU46,'Trial 6'!AU46,'Trial 7'!AU46,'Trial 8'!AU46)</f>
        <v>-63626.086778246769</v>
      </c>
      <c r="AV205" s="48">
        <f ca="1">SUM('Trial 1'!AV46,'Trial 2'!AV46,'Trial 3'!AV46,'Trial 4'!AV46,'Trial 5'!AV46,'Trial 6'!AV46,'Trial 7'!AV46,'Trial 8'!AV46)</f>
        <v>10211.940464587662</v>
      </c>
      <c r="AW205" s="48">
        <f ca="1">SUM('Trial 1'!AW46,'Trial 2'!AW46,'Trial 3'!AW46,'Trial 4'!AW46,'Trial 5'!AW46,'Trial 6'!AW46,'Trial 7'!AW46,'Trial 8'!AW46)</f>
        <v>89389.900285027237</v>
      </c>
      <c r="AX205" s="48">
        <f ca="1">SUM('Trial 1'!AX46,'Trial 2'!AX46,'Trial 3'!AX46,'Trial 4'!AX46,'Trial 5'!AX46,'Trial 6'!AX46,'Trial 7'!AX46,'Trial 8'!AX46)</f>
        <v>-38337.618676657738</v>
      </c>
      <c r="AY205" s="48">
        <f ca="1">SUM('Trial 1'!AY46,'Trial 2'!AY46,'Trial 3'!AY46,'Trial 4'!AY46,'Trial 5'!AY46,'Trial 6'!AY46,'Trial 7'!AY46,'Trial 8'!AY46)</f>
        <v>57792.451678704041</v>
      </c>
      <c r="AZ205" s="48">
        <f ca="1">SUM('Trial 1'!AZ46,'Trial 2'!AZ46,'Trial 3'!AZ46,'Trial 4'!AZ46,'Trial 5'!AZ46,'Trial 6'!AZ46,'Trial 7'!AZ46,'Trial 8'!AZ46)</f>
        <v>-18854.449630313073</v>
      </c>
      <c r="BA205" s="49">
        <f ca="1">SUM(AO205:AZ205)</f>
        <v>86705.421656718958</v>
      </c>
      <c r="BB205" s="48">
        <f ca="1">SUM('Trial 1'!BB46,'Trial 2'!BB46,'Trial 3'!BB46,'Trial 4'!BB46,'Trial 5'!BB46,'Trial 6'!BB46,'Trial 7'!BB46,'Trial 8'!BB46)</f>
        <v>93602.278323248393</v>
      </c>
      <c r="BC205" s="48">
        <f ca="1">SUM('Trial 1'!BC46,'Trial 2'!BC46,'Trial 3'!BC46,'Trial 4'!BC46,'Trial 5'!BC46,'Trial 6'!BC46,'Trial 7'!BC46,'Trial 8'!BC46)</f>
        <v>-32169.824296874904</v>
      </c>
      <c r="BD205" s="48">
        <f ca="1">SUM('Trial 1'!BD46,'Trial 2'!BD46,'Trial 3'!BD46,'Trial 4'!BD46,'Trial 5'!BD46,'Trial 6'!BD46,'Trial 7'!BD46,'Trial 8'!BD46)</f>
        <v>120453.06967838907</v>
      </c>
      <c r="BE205" s="48">
        <f ca="1">SUM('Trial 1'!BE46,'Trial 2'!BE46,'Trial 3'!BE46,'Trial 4'!BE46,'Trial 5'!BE46,'Trial 6'!BE46,'Trial 7'!BE46,'Trial 8'!BE46)</f>
        <v>-120786.233473607</v>
      </c>
      <c r="BF205" s="48">
        <f ca="1">SUM('Trial 1'!BF46,'Trial 2'!BF46,'Trial 3'!BF46,'Trial 4'!BF46,'Trial 5'!BF46,'Trial 6'!BF46,'Trial 7'!BF46,'Trial 8'!BF46)</f>
        <v>-88051.142054747354</v>
      </c>
      <c r="BG205" s="48">
        <f ca="1">SUM('Trial 1'!BG46,'Trial 2'!BG46,'Trial 3'!BG46,'Trial 4'!BG46,'Trial 5'!BG46,'Trial 6'!BG46,'Trial 7'!BG46,'Trial 8'!BG46)</f>
        <v>41156.823315427246</v>
      </c>
      <c r="BH205" s="48">
        <f ca="1">SUM('Trial 1'!BH46,'Trial 2'!BH46,'Trial 3'!BH46,'Trial 4'!BH46,'Trial 5'!BH46,'Trial 6'!BH46,'Trial 7'!BH46,'Trial 8'!BH46)</f>
        <v>-136962.1451039621</v>
      </c>
      <c r="BI205" s="48">
        <f ca="1">SUM('Trial 1'!BI46,'Trial 2'!BI46,'Trial 3'!BI46,'Trial 4'!BI46,'Trial 5'!BI46,'Trial 6'!BI46,'Trial 7'!BI46,'Trial 8'!BI46)</f>
        <v>106428.37132600296</v>
      </c>
      <c r="BJ205" s="48">
        <f ca="1">SUM('Trial 1'!BJ46,'Trial 2'!BJ46,'Trial 3'!BJ46,'Trial 4'!BJ46,'Trial 5'!BJ46,'Trial 6'!BJ46,'Trial 7'!BJ46,'Trial 8'!BJ46)</f>
        <v>8598.835030898299</v>
      </c>
      <c r="BK205" s="48">
        <f ca="1">SUM('Trial 1'!BK46,'Trial 2'!BK46,'Trial 3'!BK46,'Trial 4'!BK46,'Trial 5'!BK46,'Trial 6'!BK46,'Trial 7'!BK46,'Trial 8'!BK46)</f>
        <v>-45634.014638653578</v>
      </c>
      <c r="BL205" s="48">
        <f ca="1">SUM('Trial 1'!BL46,'Trial 2'!BL46,'Trial 3'!BL46,'Trial 4'!BL46,'Trial 5'!BL46,'Trial 6'!BL46,'Trial 7'!BL46,'Trial 8'!BL46)</f>
        <v>60348.444566654223</v>
      </c>
      <c r="BM205" s="48">
        <f ca="1">SUM('Trial 1'!BM46,'Trial 2'!BM46,'Trial 3'!BM46,'Trial 4'!BM46,'Trial 5'!BM46,'Trial 6'!BM46,'Trial 7'!BM46,'Trial 8'!BM46)</f>
        <v>72406.187986813922</v>
      </c>
      <c r="BN205" s="49">
        <f ca="1">SUM(BB205:BM205)</f>
        <v>79390.650659589184</v>
      </c>
      <c r="BO205" s="48">
        <f ca="1">SUM('Trial 1'!BO46,'Trial 2'!BO46,'Trial 3'!BO46,'Trial 4'!BO46,'Trial 5'!BO46,'Trial 6'!BO46,'Trial 7'!BO46,'Trial 8'!BO46)</f>
        <v>-65027.534793764142</v>
      </c>
      <c r="BP205" s="48">
        <f ca="1">SUM('Trial 1'!BP46,'Trial 2'!BP46,'Trial 3'!BP46,'Trial 4'!BP46,'Trial 5'!BP46,'Trial 6'!BP46,'Trial 7'!BP46,'Trial 8'!BP46)</f>
        <v>37843.511218268875</v>
      </c>
      <c r="BQ205" s="48">
        <f ca="1">SUM('Trial 1'!BQ46,'Trial 2'!BQ46,'Trial 3'!BQ46,'Trial 4'!BQ46,'Trial 5'!BQ46,'Trial 6'!BQ46,'Trial 7'!BQ46,'Trial 8'!BQ46)</f>
        <v>-25290.563987049427</v>
      </c>
      <c r="BR205" s="48">
        <f ca="1">SUM('Trial 1'!BR46,'Trial 2'!BR46,'Trial 3'!BR46,'Trial 4'!BR46,'Trial 5'!BR46,'Trial 6'!BR46,'Trial 7'!BR46,'Trial 8'!BR46)</f>
        <v>31623.964548711821</v>
      </c>
      <c r="BS205" s="48">
        <f ca="1">SUM('Trial 1'!BS46,'Trial 2'!BS46,'Trial 3'!BS46,'Trial 4'!BS46,'Trial 5'!BS46,'Trial 6'!BS46,'Trial 7'!BS46,'Trial 8'!BS46)</f>
        <v>-45943.439265621972</v>
      </c>
      <c r="BT205" s="48">
        <f ca="1">SUM('Trial 1'!BT46,'Trial 2'!BT46,'Trial 3'!BT46,'Trial 4'!BT46,'Trial 5'!BT46,'Trial 6'!BT46,'Trial 7'!BT46,'Trial 8'!BT46)</f>
        <v>26075.187249627481</v>
      </c>
      <c r="BU205" s="48">
        <f ca="1">SUM('Trial 1'!BU46,'Trial 2'!BU46,'Trial 3'!BU46,'Trial 4'!BU46,'Trial 5'!BU46,'Trial 6'!BU46,'Trial 7'!BU46,'Trial 8'!BU46)</f>
        <v>3128.3914894565314</v>
      </c>
      <c r="BV205" s="48">
        <f ca="1">SUM('Trial 1'!BV46,'Trial 2'!BV46,'Trial 3'!BV46,'Trial 4'!BV46,'Trial 5'!BV46,'Trial 6'!BV46,'Trial 7'!BV46,'Trial 8'!BV46)</f>
        <v>89777.924809801858</v>
      </c>
      <c r="BW205" s="48">
        <f ca="1">SUM('Trial 1'!BW46,'Trial 2'!BW46,'Trial 3'!BW46,'Trial 4'!BW46,'Trial 5'!BW46,'Trial 6'!BW46,'Trial 7'!BW46,'Trial 8'!BW46)</f>
        <v>-85125.05711036647</v>
      </c>
      <c r="BX205" s="48">
        <f ca="1">SUM('Trial 1'!BX46,'Trial 2'!BX46,'Trial 3'!BX46,'Trial 4'!BX46,'Trial 5'!BX46,'Trial 6'!BX46,'Trial 7'!BX46,'Trial 8'!BX46)</f>
        <v>-13224.09258599866</v>
      </c>
      <c r="BY205" s="48">
        <f ca="1">SUM('Trial 1'!BY46,'Trial 2'!BY46,'Trial 3'!BY46,'Trial 4'!BY46,'Trial 5'!BY46,'Trial 6'!BY46,'Trial 7'!BY46,'Trial 8'!BY46)</f>
        <v>36471.650205047496</v>
      </c>
      <c r="BZ205" s="48">
        <f ca="1">SUM('Trial 1'!BZ46,'Trial 2'!BZ46,'Trial 3'!BZ46,'Trial 4'!BZ46,'Trial 5'!BZ46,'Trial 6'!BZ46,'Trial 7'!BZ46,'Trial 8'!BZ46)</f>
        <v>-168407.4930168477</v>
      </c>
      <c r="CA205" s="49">
        <f ca="1">SUM(BO205:BZ205)</f>
        <v>-178097.5512387343</v>
      </c>
      <c r="CB205" s="48">
        <f ca="1">SUM('Trial 1'!CB46,'Trial 2'!CB46,'Trial 3'!CB46,'Trial 4'!CB46,'Trial 5'!CB46,'Trial 6'!CB46,'Trial 7'!CB46,'Trial 8'!CB46)</f>
        <v>160551.09511706809</v>
      </c>
      <c r="CC205" s="48">
        <f ca="1">SUM('Trial 1'!CC46,'Trial 2'!CC46,'Trial 3'!CC46,'Trial 4'!CC46,'Trial 5'!CC46,'Trial 6'!CC46,'Trial 7'!CC46,'Trial 8'!CC46)</f>
        <v>-17466.604651511159</v>
      </c>
      <c r="CD205" s="48">
        <f ca="1">SUM('Trial 1'!CD46,'Trial 2'!CD46,'Trial 3'!CD46,'Trial 4'!CD46,'Trial 5'!CD46,'Trial 6'!CD46,'Trial 7'!CD46,'Trial 8'!CD46)</f>
        <v>964.64280932212569</v>
      </c>
      <c r="CE205" s="48">
        <f ca="1">SUM('Trial 1'!CE46,'Trial 2'!CE46,'Trial 3'!CE46,'Trial 4'!CE46,'Trial 5'!CE46,'Trial 6'!CE46,'Trial 7'!CE46,'Trial 8'!CE46)</f>
        <v>-38776.311528189231</v>
      </c>
      <c r="CF205" s="48">
        <f ca="1">SUM('Trial 1'!CF46,'Trial 2'!CF46,'Trial 3'!CF46,'Trial 4'!CF46,'Trial 5'!CF46,'Trial 6'!CF46,'Trial 7'!CF46,'Trial 8'!CF46)</f>
        <v>-79612.913435473092</v>
      </c>
      <c r="CG205" s="48">
        <f ca="1">SUM('Trial 1'!CG46,'Trial 2'!CG46,'Trial 3'!CG46,'Trial 4'!CG46,'Trial 5'!CG46,'Trial 6'!CG46,'Trial 7'!CG46,'Trial 8'!CG46)</f>
        <v>-9941.5504635969846</v>
      </c>
      <c r="CH205" s="48">
        <f ca="1">SUM('Trial 1'!CH46,'Trial 2'!CH46,'Trial 3'!CH46,'Trial 4'!CH46,'Trial 5'!CH46,'Trial 6'!CH46,'Trial 7'!CH46,'Trial 8'!CH46)</f>
        <v>-22445.726040146423</v>
      </c>
      <c r="CI205" s="48">
        <f ca="1">SUM('Trial 1'!CI46,'Trial 2'!CI46,'Trial 3'!CI46,'Trial 4'!CI46,'Trial 5'!CI46,'Trial 6'!CI46,'Trial 7'!CI46,'Trial 8'!CI46)</f>
        <v>77138.206678762072</v>
      </c>
      <c r="CJ205" s="48">
        <f ca="1">SUM('Trial 1'!CJ46,'Trial 2'!CJ46,'Trial 3'!CJ46,'Trial 4'!CJ46,'Trial 5'!CJ46,'Trial 6'!CJ46,'Trial 7'!CJ46,'Trial 8'!CJ46)</f>
        <v>-3338.3711159393351</v>
      </c>
      <c r="CK205" s="48">
        <f ca="1">SUM('Trial 1'!CK46,'Trial 2'!CK46,'Trial 3'!CK46,'Trial 4'!CK46,'Trial 5'!CK46,'Trial 6'!CK46,'Trial 7'!CK46,'Trial 8'!CK46)</f>
        <v>42845.749531462592</v>
      </c>
      <c r="CL205" s="48">
        <f ca="1">SUM('Trial 1'!CL46,'Trial 2'!CL46,'Trial 3'!CL46,'Trial 4'!CL46,'Trial 5'!CL46,'Trial 6'!CL46,'Trial 7'!CL46,'Trial 8'!CL46)</f>
        <v>-40295.764016446512</v>
      </c>
      <c r="CM205" s="48">
        <f ca="1">SUM('Trial 1'!CM46,'Trial 2'!CM46,'Trial 3'!CM46,'Trial 4'!CM46,'Trial 5'!CM46,'Trial 6'!CM46,'Trial 7'!CM46,'Trial 8'!CM46)</f>
        <v>3537.0707398958748</v>
      </c>
      <c r="CN205" s="49">
        <f ca="1">SUM(CB205:CM205)</f>
        <v>73159.523625208021</v>
      </c>
      <c r="CO205" s="48">
        <f ca="1">SUM('Trial 1'!CO46,'Trial 2'!CO46,'Trial 3'!CO46,'Trial 4'!CO46,'Trial 5'!CO46,'Trial 6'!CO46,'Trial 7'!CO46,'Trial 8'!CO46)</f>
        <v>74073.653590035334</v>
      </c>
      <c r="CP205" s="48">
        <f ca="1">SUM('Trial 1'!CP46,'Trial 2'!CP46,'Trial 3'!CP46,'Trial 4'!CP46,'Trial 5'!CP46,'Trial 6'!CP46,'Trial 7'!CP46,'Trial 8'!CP46)</f>
        <v>-31535.571833458627</v>
      </c>
      <c r="CQ205" s="48">
        <f ca="1">SUM('Trial 1'!CQ46,'Trial 2'!CQ46,'Trial 3'!CQ46,'Trial 4'!CQ46,'Trial 5'!CQ46,'Trial 6'!CQ46,'Trial 7'!CQ46,'Trial 8'!CQ46)</f>
        <v>-40929.156132686025</v>
      </c>
      <c r="CR205" s="48">
        <f ca="1">SUM('Trial 1'!CR46,'Trial 2'!CR46,'Trial 3'!CR46,'Trial 4'!CR46,'Trial 5'!CR46,'Trial 6'!CR46,'Trial 7'!CR46,'Trial 8'!CR46)</f>
        <v>-37271.653335557014</v>
      </c>
      <c r="CS205" s="48">
        <f ca="1">SUM('Trial 1'!CS46,'Trial 2'!CS46,'Trial 3'!CS46,'Trial 4'!CS46,'Trial 5'!CS46,'Trial 6'!CS46,'Trial 7'!CS46,'Trial 8'!CS46)</f>
        <v>14091.088886875244</v>
      </c>
      <c r="CT205" s="48">
        <f ca="1">SUM('Trial 1'!CT46,'Trial 2'!CT46,'Trial 3'!CT46,'Trial 4'!CT46,'Trial 5'!CT46,'Trial 6'!CT46,'Trial 7'!CT46,'Trial 8'!CT46)</f>
        <v>-33896.155953219866</v>
      </c>
      <c r="CU205" s="48">
        <f ca="1">SUM('Trial 1'!CU46,'Trial 2'!CU46,'Trial 3'!CU46,'Trial 4'!CU46,'Trial 5'!CU46,'Trial 6'!CU46,'Trial 7'!CU46,'Trial 8'!CU46)</f>
        <v>8889.233141098226</v>
      </c>
      <c r="CV205" s="48">
        <f ca="1">SUM('Trial 1'!CV46,'Trial 2'!CV46,'Trial 3'!CV46,'Trial 4'!CV46,'Trial 5'!CV46,'Trial 6'!CV46,'Trial 7'!CV46,'Trial 8'!CV46)</f>
        <v>-25980.823196045352</v>
      </c>
      <c r="CW205" s="48">
        <f ca="1">SUM('Trial 1'!CW46,'Trial 2'!CW46,'Trial 3'!CW46,'Trial 4'!CW46,'Trial 5'!CW46,'Trial 6'!CW46,'Trial 7'!CW46,'Trial 8'!CW46)</f>
        <v>21493.616496567327</v>
      </c>
      <c r="CX205" s="48">
        <f ca="1">SUM('Trial 1'!CX46,'Trial 2'!CX46,'Trial 3'!CX46,'Trial 4'!CX46,'Trial 5'!CX46,'Trial 6'!CX46,'Trial 7'!CX46,'Trial 8'!CX46)</f>
        <v>-7311.0390410251239</v>
      </c>
      <c r="CY205" s="48">
        <f ca="1">SUM('Trial 1'!CY46,'Trial 2'!CY46,'Trial 3'!CY46,'Trial 4'!CY46,'Trial 5'!CY46,'Trial 6'!CY46,'Trial 7'!CY46,'Trial 8'!CY46)</f>
        <v>-21122.829299155739</v>
      </c>
      <c r="CZ205" s="48">
        <f ca="1">SUM('Trial 1'!CZ46,'Trial 2'!CZ46,'Trial 3'!CZ46,'Trial 4'!CZ46,'Trial 5'!CZ46,'Trial 6'!CZ46,'Trial 7'!CZ46,'Trial 8'!CZ46)</f>
        <v>18501.883857845736</v>
      </c>
      <c r="DA205" s="49">
        <f ca="1">SUM(CO205:CZ205)</f>
        <v>-60997.752818725887</v>
      </c>
      <c r="DB205" s="48">
        <f ca="1">SUM('Trial 1'!DB46,'Trial 2'!DB46,'Trial 3'!DB46,'Trial 4'!DB46,'Trial 5'!DB46,'Trial 6'!DB46,'Trial 7'!DB46,'Trial 8'!DB46)</f>
        <v>21388.493865717828</v>
      </c>
      <c r="DC205" s="48">
        <f ca="1">SUM('Trial 1'!DC46,'Trial 2'!DC46,'Trial 3'!DC46,'Trial 4'!DC46,'Trial 5'!DC46,'Trial 6'!DC46,'Trial 7'!DC46,'Trial 8'!DC46)</f>
        <v>66047.11764614511</v>
      </c>
      <c r="DD205" s="48">
        <f ca="1">SUM('Trial 1'!DD46,'Trial 2'!DD46,'Trial 3'!DD46,'Trial 4'!DD46,'Trial 5'!DD46,'Trial 6'!DD46,'Trial 7'!DD46,'Trial 8'!DD46)</f>
        <v>-87628.940768494285</v>
      </c>
      <c r="DE205" s="48">
        <f ca="1">SUM('Trial 1'!DE46,'Trial 2'!DE46,'Trial 3'!DE46,'Trial 4'!DE46,'Trial 5'!DE46,'Trial 6'!DE46,'Trial 7'!DE46,'Trial 8'!DE46)</f>
        <v>56094.030488211742</v>
      </c>
      <c r="DF205" s="48">
        <f ca="1">SUM('Trial 1'!DF46,'Trial 2'!DF46,'Trial 3'!DF46,'Trial 4'!DF46,'Trial 5'!DF46,'Trial 6'!DF46,'Trial 7'!DF46,'Trial 8'!DF46)</f>
        <v>76548.307243122166</v>
      </c>
      <c r="DG205" s="48">
        <f ca="1">SUM('Trial 1'!DG46,'Trial 2'!DG46,'Trial 3'!DG46,'Trial 4'!DG46,'Trial 5'!DG46,'Trial 6'!DG46,'Trial 7'!DG46,'Trial 8'!DG46)</f>
        <v>-28991.7260252046</v>
      </c>
      <c r="DH205" s="48">
        <f ca="1">SUM('Trial 1'!DH46,'Trial 2'!DH46,'Trial 3'!DH46,'Trial 4'!DH46,'Trial 5'!DH46,'Trial 6'!DH46,'Trial 7'!DH46,'Trial 8'!DH46)</f>
        <v>-16938.009371835837</v>
      </c>
      <c r="DI205" s="48">
        <f ca="1">SUM('Trial 1'!DI46,'Trial 2'!DI46,'Trial 3'!DI46,'Trial 4'!DI46,'Trial 5'!DI46,'Trial 6'!DI46,'Trial 7'!DI46,'Trial 8'!DI46)</f>
        <v>41516.934730596695</v>
      </c>
      <c r="DJ205" s="48">
        <f ca="1">SUM('Trial 1'!DJ46,'Trial 2'!DJ46,'Trial 3'!DJ46,'Trial 4'!DJ46,'Trial 5'!DJ46,'Trial 6'!DJ46,'Trial 7'!DJ46,'Trial 8'!DJ46)</f>
        <v>-2516.8717706633361</v>
      </c>
      <c r="DK205" s="48">
        <f ca="1">SUM('Trial 1'!DK46,'Trial 2'!DK46,'Trial 3'!DK46,'Trial 4'!DK46,'Trial 5'!DK46,'Trial 6'!DK46,'Trial 7'!DK46,'Trial 8'!DK46)</f>
        <v>-17610.920621080098</v>
      </c>
      <c r="DL205" s="48">
        <f ca="1">SUM('Trial 1'!DL46,'Trial 2'!DL46,'Trial 3'!DL46,'Trial 4'!DL46,'Trial 5'!DL46,'Trial 6'!DL46,'Trial 7'!DL46,'Trial 8'!DL46)</f>
        <v>-54565.261758824578</v>
      </c>
      <c r="DM205" s="48">
        <f ca="1">SUM('Trial 1'!DM46,'Trial 2'!DM46,'Trial 3'!DM46,'Trial 4'!DM46,'Trial 5'!DM46,'Trial 6'!DM46,'Trial 7'!DM46,'Trial 8'!DM46)</f>
        <v>83546.506340085849</v>
      </c>
      <c r="DN205" s="49">
        <f ca="1">SUM(DB205:DM205)</f>
        <v>136889.65999777667</v>
      </c>
      <c r="DO205" s="48">
        <f ca="1">SUM('Trial 1'!DO46,'Trial 2'!DO46,'Trial 3'!DO46,'Trial 4'!DO46,'Trial 5'!DO46,'Trial 6'!DO46,'Trial 7'!DO46,'Trial 8'!DO46)</f>
        <v>144673.81705526231</v>
      </c>
      <c r="DP205" s="48">
        <f ca="1">SUM('Trial 1'!DP46,'Trial 2'!DP46,'Trial 3'!DP46,'Trial 4'!DP46,'Trial 5'!DP46,'Trial 6'!DP46,'Trial 7'!DP46,'Trial 8'!DP46)</f>
        <v>-14602.510140637663</v>
      </c>
      <c r="DQ205" s="48">
        <f ca="1">SUM('Trial 1'!DQ46,'Trial 2'!DQ46,'Trial 3'!DQ46,'Trial 4'!DQ46,'Trial 5'!DQ46,'Trial 6'!DQ46,'Trial 7'!DQ46,'Trial 8'!DQ46)</f>
        <v>-67500.887670268814</v>
      </c>
      <c r="DR205" s="48">
        <f ca="1">SUM('Trial 1'!DR46,'Trial 2'!DR46,'Trial 3'!DR46,'Trial 4'!DR46,'Trial 5'!DR46,'Trial 6'!DR46,'Trial 7'!DR46,'Trial 8'!DR46)</f>
        <v>87065.752743201476</v>
      </c>
      <c r="DS205" s="48">
        <f ca="1">SUM('Trial 1'!DS46,'Trial 2'!DS46,'Trial 3'!DS46,'Trial 4'!DS46,'Trial 5'!DS46,'Trial 6'!DS46,'Trial 7'!DS46,'Trial 8'!DS46)</f>
        <v>-140272.69020611985</v>
      </c>
      <c r="DT205" s="48">
        <f ca="1">SUM('Trial 1'!DT46,'Trial 2'!DT46,'Trial 3'!DT46,'Trial 4'!DT46,'Trial 5'!DT46,'Trial 6'!DT46,'Trial 7'!DT46,'Trial 8'!DT46)</f>
        <v>114687.12911024342</v>
      </c>
      <c r="DU205" s="48">
        <f ca="1">SUM('Trial 1'!DU46,'Trial 2'!DU46,'Trial 3'!DU46,'Trial 4'!DU46,'Trial 5'!DU46,'Trial 6'!DU46,'Trial 7'!DU46,'Trial 8'!DU46)</f>
        <v>-45563.86739559556</v>
      </c>
      <c r="DV205" s="48">
        <f ca="1">SUM('Trial 1'!DV46,'Trial 2'!DV46,'Trial 3'!DV46,'Trial 4'!DV46,'Trial 5'!DV46,'Trial 6'!DV46,'Trial 7'!DV46,'Trial 8'!DV46)</f>
        <v>-1337.3989738221189</v>
      </c>
      <c r="DW205" s="48">
        <f ca="1">SUM('Trial 1'!DW46,'Trial 2'!DW46,'Trial 3'!DW46,'Trial 4'!DW46,'Trial 5'!DW46,'Trial 6'!DW46,'Trial 7'!DW46,'Trial 8'!DW46)</f>
        <v>-40183.878567483873</v>
      </c>
      <c r="DX205" s="48">
        <f ca="1">SUM('Trial 1'!DX46,'Trial 2'!DX46,'Trial 3'!DX46,'Trial 4'!DX46,'Trial 5'!DX46,'Trial 6'!DX46,'Trial 7'!DX46,'Trial 8'!DX46)</f>
        <v>-15073.347659883426</v>
      </c>
      <c r="DY205" s="48">
        <f ca="1">SUM('Trial 1'!DY46,'Trial 2'!DY46,'Trial 3'!DY46,'Trial 4'!DY46,'Trial 5'!DY46,'Trial 6'!DY46,'Trial 7'!DY46,'Trial 8'!DY46)</f>
        <v>-62082.391434557103</v>
      </c>
      <c r="DZ205" s="48">
        <f ca="1">SUM('Trial 1'!DZ46,'Trial 2'!DZ46,'Trial 3'!DZ46,'Trial 4'!DZ46,'Trial 5'!DZ46,'Trial 6'!DZ46,'Trial 7'!DZ46,'Trial 8'!DZ46)</f>
        <v>-41025.120644166011</v>
      </c>
      <c r="EA205" s="49">
        <f ca="1">SUM(DO205:DZ205)</f>
        <v>-81215.393783827196</v>
      </c>
      <c r="EB205" s="48">
        <f ca="1">SUM('Trial 1'!EB46,'Trial 2'!EB46,'Trial 3'!EB46,'Trial 4'!EB46,'Trial 5'!EB46,'Trial 6'!EB46,'Trial 7'!EB46,'Trial 8'!EB46)</f>
        <v>-76314.420775971739</v>
      </c>
      <c r="EC205" s="48">
        <f ca="1">SUM('Trial 1'!EC46,'Trial 2'!EC46,'Trial 3'!EC46,'Trial 4'!EC46,'Trial 5'!EC46,'Trial 6'!EC46,'Trial 7'!EC46,'Trial 8'!EC46)</f>
        <v>-144907.66623017043</v>
      </c>
      <c r="ED205" s="48">
        <f ca="1">SUM('Trial 1'!ED46,'Trial 2'!ED46,'Trial 3'!ED46,'Trial 4'!ED46,'Trial 5'!ED46,'Trial 6'!ED46,'Trial 7'!ED46,'Trial 8'!ED46)</f>
        <v>111414.29255837077</v>
      </c>
      <c r="EE205" s="48">
        <f ca="1">SUM('Trial 1'!EE46,'Trial 2'!EE46,'Trial 3'!EE46,'Trial 4'!EE46,'Trial 5'!EE46,'Trial 6'!EE46,'Trial 7'!EE46,'Trial 8'!EE46)</f>
        <v>57173.982596599191</v>
      </c>
      <c r="EF205" s="48">
        <f ca="1">SUM('Trial 1'!EF46,'Trial 2'!EF46,'Trial 3'!EF46,'Trial 4'!EF46,'Trial 5'!EF46,'Trial 6'!EF46,'Trial 7'!EF46,'Trial 8'!EF46)</f>
        <v>34873.625232364197</v>
      </c>
      <c r="EG205" s="48">
        <f ca="1">SUM('Trial 1'!EG46,'Trial 2'!EG46,'Trial 3'!EG46,'Trial 4'!EG46,'Trial 5'!EG46,'Trial 6'!EG46,'Trial 7'!EG46,'Trial 8'!EG46)</f>
        <v>27720.064054452607</v>
      </c>
      <c r="EH205" s="48">
        <f ca="1">SUM('Trial 1'!EH46,'Trial 2'!EH46,'Trial 3'!EH46,'Trial 4'!EH46,'Trial 5'!EH46,'Trial 6'!EH46,'Trial 7'!EH46,'Trial 8'!EH46)</f>
        <v>50684.823745810412</v>
      </c>
      <c r="EI205" s="48">
        <f ca="1">SUM('Trial 1'!EI46,'Trial 2'!EI46,'Trial 3'!EI46,'Trial 4'!EI46,'Trial 5'!EI46,'Trial 6'!EI46,'Trial 7'!EI46,'Trial 8'!EI46)</f>
        <v>53400.176986939652</v>
      </c>
      <c r="EJ205" s="48">
        <f ca="1">SUM('Trial 1'!EJ46,'Trial 2'!EJ46,'Trial 3'!EJ46,'Trial 4'!EJ46,'Trial 5'!EJ46,'Trial 6'!EJ46,'Trial 7'!EJ46,'Trial 8'!EJ46)</f>
        <v>151436.1285608839</v>
      </c>
      <c r="EK205" s="48">
        <f ca="1">SUM('Trial 1'!EK46,'Trial 2'!EK46,'Trial 3'!EK46,'Trial 4'!EK46,'Trial 5'!EK46,'Trial 6'!EK46,'Trial 7'!EK46,'Trial 8'!EK46)</f>
        <v>-33257.855605445147</v>
      </c>
      <c r="EL205" s="48">
        <f ca="1">SUM('Trial 1'!EL46,'Trial 2'!EL46,'Trial 3'!EL46,'Trial 4'!EL46,'Trial 5'!EL46,'Trial 6'!EL46,'Trial 7'!EL46,'Trial 8'!EL46)</f>
        <v>127588.49686744667</v>
      </c>
      <c r="EM205" s="48">
        <f ca="1">SUM('Trial 1'!EM46,'Trial 2'!EM46,'Trial 3'!EM46,'Trial 4'!EM46,'Trial 5'!EM46,'Trial 6'!EM46,'Trial 7'!EM46,'Trial 8'!EM46)</f>
        <v>109246.19559439823</v>
      </c>
      <c r="EN205" s="49">
        <f ca="1">SUM(EB205:EM205)</f>
        <v>469057.84358567832</v>
      </c>
    </row>
    <row r="206" spans="1:144" ht="12.75" customHeight="1" x14ac:dyDescent="0.2">
      <c r="A206" s="2" t="str">
        <f>Labels!B81</f>
        <v>Shock_Std_Dev</v>
      </c>
    </row>
    <row r="207" spans="1:144" ht="12.75" customHeight="1" x14ac:dyDescent="0.2">
      <c r="B207" s="21"/>
    </row>
    <row r="208" spans="1:144" ht="12.75" customHeight="1" x14ac:dyDescent="0.2">
      <c r="A208" s="5"/>
      <c r="B208" s="46">
        <f>Inputs!B57*SQRT(B61)*B8</f>
        <v>33678.765702728168</v>
      </c>
    </row>
    <row r="209" spans="1:144" ht="12.75" customHeight="1" x14ac:dyDescent="0.2">
      <c r="A209" s="2" t="str">
        <f>Labels!B83</f>
        <v>Tax</v>
      </c>
    </row>
    <row r="210" spans="1:144" ht="12.75" customHeight="1" x14ac:dyDescent="0.2">
      <c r="A210" s="47" t="str">
        <f>Labels!D96</f>
        <v>Trials</v>
      </c>
      <c r="B210" s="19" t="str">
        <f>ZZZ__FnCalls!F7</f>
        <v>MMM 2010</v>
      </c>
      <c r="C210" s="20" t="str">
        <f>ZZZ__FnCalls!F8</f>
        <v>MMM 2010</v>
      </c>
      <c r="D210" s="20" t="str">
        <f>ZZZ__FnCalls!F9</f>
        <v>MMM 2010</v>
      </c>
      <c r="E210" s="20" t="str">
        <f>ZZZ__FnCalls!F10</f>
        <v>MMM 2010</v>
      </c>
      <c r="F210" s="20" t="str">
        <f>ZZZ__FnCalls!F11</f>
        <v>MMM 2010</v>
      </c>
      <c r="G210" s="20" t="str">
        <f>ZZZ__FnCalls!F12</f>
        <v>MMM 2010</v>
      </c>
      <c r="H210" s="20" t="str">
        <f>ZZZ__FnCalls!F13</f>
        <v>MMM 2010</v>
      </c>
      <c r="I210" s="20" t="str">
        <f>ZZZ__FnCalls!F14</f>
        <v>MMM 2010</v>
      </c>
      <c r="J210" s="20" t="str">
        <f>ZZZ__FnCalls!F15</f>
        <v>MMM 2010</v>
      </c>
      <c r="K210" s="20" t="str">
        <f>ZZZ__FnCalls!F16</f>
        <v>MMM 2010</v>
      </c>
      <c r="L210" s="20" t="str">
        <f>ZZZ__FnCalls!F17</f>
        <v>MMM 2010</v>
      </c>
      <c r="M210" s="20" t="str">
        <f>ZZZ__FnCalls!F18</f>
        <v>MMM 2010</v>
      </c>
      <c r="N210" s="21" t="str">
        <f>ZZZ__FnCalls!H7</f>
        <v>2010</v>
      </c>
      <c r="O210" s="20" t="str">
        <f>ZZZ__FnCalls!F19</f>
        <v>MMM 2011</v>
      </c>
      <c r="P210" s="20" t="str">
        <f>ZZZ__FnCalls!F20</f>
        <v>MMM 2011</v>
      </c>
      <c r="Q210" s="20" t="str">
        <f>ZZZ__FnCalls!F21</f>
        <v>MMM 2011</v>
      </c>
      <c r="R210" s="20" t="str">
        <f>ZZZ__FnCalls!F22</f>
        <v>MMM 2011</v>
      </c>
      <c r="S210" s="20" t="str">
        <f>ZZZ__FnCalls!F23</f>
        <v>MMM 2011</v>
      </c>
      <c r="T210" s="20" t="str">
        <f>ZZZ__FnCalls!F24</f>
        <v>MMM 2011</v>
      </c>
      <c r="U210" s="20" t="str">
        <f>ZZZ__FnCalls!F25</f>
        <v>MMM 2011</v>
      </c>
      <c r="V210" s="20" t="str">
        <f>ZZZ__FnCalls!F26</f>
        <v>MMM 2011</v>
      </c>
      <c r="W210" s="20" t="str">
        <f>ZZZ__FnCalls!F27</f>
        <v>MMM 2011</v>
      </c>
      <c r="X210" s="20" t="str">
        <f>ZZZ__FnCalls!F28</f>
        <v>MMM 2011</v>
      </c>
      <c r="Y210" s="20" t="str">
        <f>ZZZ__FnCalls!F29</f>
        <v>MMM 2011</v>
      </c>
      <c r="Z210" s="20" t="str">
        <f>ZZZ__FnCalls!F30</f>
        <v>MMM 2011</v>
      </c>
      <c r="AA210" s="21" t="str">
        <f>ZZZ__FnCalls!H19</f>
        <v>2011</v>
      </c>
      <c r="AB210" s="20" t="str">
        <f>ZZZ__FnCalls!F31</f>
        <v>MMM 2012</v>
      </c>
      <c r="AC210" s="20" t="str">
        <f>ZZZ__FnCalls!F32</f>
        <v>MMM 2012</v>
      </c>
      <c r="AD210" s="20" t="str">
        <f>ZZZ__FnCalls!F33</f>
        <v>MMM 2012</v>
      </c>
      <c r="AE210" s="20" t="str">
        <f>ZZZ__FnCalls!F34</f>
        <v>MMM 2012</v>
      </c>
      <c r="AF210" s="20" t="str">
        <f>ZZZ__FnCalls!F35</f>
        <v>MMM 2012</v>
      </c>
      <c r="AG210" s="20" t="str">
        <f>ZZZ__FnCalls!F36</f>
        <v>MMM 2012</v>
      </c>
      <c r="AH210" s="20" t="str">
        <f>ZZZ__FnCalls!F37</f>
        <v>MMM 2012</v>
      </c>
      <c r="AI210" s="20" t="str">
        <f>ZZZ__FnCalls!F38</f>
        <v>MMM 2012</v>
      </c>
      <c r="AJ210" s="20" t="str">
        <f>ZZZ__FnCalls!F39</f>
        <v>MMM 2012</v>
      </c>
      <c r="AK210" s="20" t="str">
        <f>ZZZ__FnCalls!F40</f>
        <v>MMM 2012</v>
      </c>
      <c r="AL210" s="20" t="str">
        <f>ZZZ__FnCalls!F41</f>
        <v>MMM 2012</v>
      </c>
      <c r="AM210" s="20" t="str">
        <f>ZZZ__FnCalls!F42</f>
        <v>MMM 2012</v>
      </c>
      <c r="AN210" s="21" t="str">
        <f>ZZZ__FnCalls!H31</f>
        <v>2012</v>
      </c>
      <c r="AO210" s="20" t="str">
        <f>ZZZ__FnCalls!F43</f>
        <v>MMM 2013</v>
      </c>
      <c r="AP210" s="20" t="str">
        <f>ZZZ__FnCalls!F44</f>
        <v>MMM 2013</v>
      </c>
      <c r="AQ210" s="20" t="str">
        <f>ZZZ__FnCalls!F45</f>
        <v>MMM 2013</v>
      </c>
      <c r="AR210" s="20" t="str">
        <f>ZZZ__FnCalls!F46</f>
        <v>MMM 2013</v>
      </c>
      <c r="AS210" s="20" t="str">
        <f>ZZZ__FnCalls!F47</f>
        <v>MMM 2013</v>
      </c>
      <c r="AT210" s="20" t="str">
        <f>ZZZ__FnCalls!F48</f>
        <v>MMM 2013</v>
      </c>
      <c r="AU210" s="20" t="str">
        <f>ZZZ__FnCalls!F49</f>
        <v>MMM 2013</v>
      </c>
      <c r="AV210" s="20" t="str">
        <f>ZZZ__FnCalls!F50</f>
        <v>MMM 2013</v>
      </c>
      <c r="AW210" s="20" t="str">
        <f>ZZZ__FnCalls!F51</f>
        <v>MMM 2013</v>
      </c>
      <c r="AX210" s="20" t="str">
        <f>ZZZ__FnCalls!F52</f>
        <v>MMM 2013</v>
      </c>
      <c r="AY210" s="20" t="str">
        <f>ZZZ__FnCalls!F53</f>
        <v>MMM 2013</v>
      </c>
      <c r="AZ210" s="20" t="str">
        <f>ZZZ__FnCalls!F54</f>
        <v>MMM 2013</v>
      </c>
      <c r="BA210" s="21" t="str">
        <f>ZZZ__FnCalls!H43</f>
        <v>2013</v>
      </c>
      <c r="BB210" s="20" t="str">
        <f>ZZZ__FnCalls!F55</f>
        <v>MMM 2014</v>
      </c>
      <c r="BC210" s="20" t="str">
        <f>ZZZ__FnCalls!F56</f>
        <v>MMM 2014</v>
      </c>
      <c r="BD210" s="20" t="str">
        <f>ZZZ__FnCalls!F57</f>
        <v>MMM 2014</v>
      </c>
      <c r="BE210" s="20" t="str">
        <f>ZZZ__FnCalls!F58</f>
        <v>MMM 2014</v>
      </c>
      <c r="BF210" s="20" t="str">
        <f>ZZZ__FnCalls!F59</f>
        <v>MMM 2014</v>
      </c>
      <c r="BG210" s="20" t="str">
        <f>ZZZ__FnCalls!F60</f>
        <v>MMM 2014</v>
      </c>
      <c r="BH210" s="20" t="str">
        <f>ZZZ__FnCalls!F61</f>
        <v>MMM 2014</v>
      </c>
      <c r="BI210" s="20" t="str">
        <f>ZZZ__FnCalls!F62</f>
        <v>MMM 2014</v>
      </c>
      <c r="BJ210" s="20" t="str">
        <f>ZZZ__FnCalls!F63</f>
        <v>MMM 2014</v>
      </c>
      <c r="BK210" s="20" t="str">
        <f>ZZZ__FnCalls!F64</f>
        <v>MMM 2014</v>
      </c>
      <c r="BL210" s="20" t="str">
        <f>ZZZ__FnCalls!F65</f>
        <v>MMM 2014</v>
      </c>
      <c r="BM210" s="20" t="str">
        <f>ZZZ__FnCalls!F66</f>
        <v>MMM 2014</v>
      </c>
      <c r="BN210" s="21" t="str">
        <f>ZZZ__FnCalls!H55</f>
        <v>2014</v>
      </c>
      <c r="BO210" s="20" t="str">
        <f>ZZZ__FnCalls!F67</f>
        <v>MMM 2015</v>
      </c>
      <c r="BP210" s="20" t="str">
        <f>ZZZ__FnCalls!F68</f>
        <v>MMM 2015</v>
      </c>
      <c r="BQ210" s="20" t="str">
        <f>ZZZ__FnCalls!F69</f>
        <v>MMM 2015</v>
      </c>
      <c r="BR210" s="20" t="str">
        <f>ZZZ__FnCalls!F70</f>
        <v>MMM 2015</v>
      </c>
      <c r="BS210" s="20" t="str">
        <f>ZZZ__FnCalls!F71</f>
        <v>MMM 2015</v>
      </c>
      <c r="BT210" s="20" t="str">
        <f>ZZZ__FnCalls!F72</f>
        <v>MMM 2015</v>
      </c>
      <c r="BU210" s="20" t="str">
        <f>ZZZ__FnCalls!F73</f>
        <v>MMM 2015</v>
      </c>
      <c r="BV210" s="20" t="str">
        <f>ZZZ__FnCalls!F74</f>
        <v>MMM 2015</v>
      </c>
      <c r="BW210" s="20" t="str">
        <f>ZZZ__FnCalls!F75</f>
        <v>MMM 2015</v>
      </c>
      <c r="BX210" s="20" t="str">
        <f>ZZZ__FnCalls!F76</f>
        <v>MMM 2015</v>
      </c>
      <c r="BY210" s="20" t="str">
        <f>ZZZ__FnCalls!F77</f>
        <v>MMM 2015</v>
      </c>
      <c r="BZ210" s="20" t="str">
        <f>ZZZ__FnCalls!F78</f>
        <v>MMM 2015</v>
      </c>
      <c r="CA210" s="21" t="str">
        <f>ZZZ__FnCalls!H67</f>
        <v>2015</v>
      </c>
      <c r="CB210" s="20" t="str">
        <f>ZZZ__FnCalls!F79</f>
        <v>MMM 2016</v>
      </c>
      <c r="CC210" s="20" t="str">
        <f>ZZZ__FnCalls!F80</f>
        <v>MMM 2016</v>
      </c>
      <c r="CD210" s="20" t="str">
        <f>ZZZ__FnCalls!F81</f>
        <v>MMM 2016</v>
      </c>
      <c r="CE210" s="20" t="str">
        <f>ZZZ__FnCalls!F82</f>
        <v>MMM 2016</v>
      </c>
      <c r="CF210" s="20" t="str">
        <f>ZZZ__FnCalls!F83</f>
        <v>MMM 2016</v>
      </c>
      <c r="CG210" s="20" t="str">
        <f>ZZZ__FnCalls!F84</f>
        <v>MMM 2016</v>
      </c>
      <c r="CH210" s="20" t="str">
        <f>ZZZ__FnCalls!F85</f>
        <v>MMM 2016</v>
      </c>
      <c r="CI210" s="20" t="str">
        <f>ZZZ__FnCalls!F86</f>
        <v>MMM 2016</v>
      </c>
      <c r="CJ210" s="20" t="str">
        <f>ZZZ__FnCalls!F87</f>
        <v>MMM 2016</v>
      </c>
      <c r="CK210" s="20" t="str">
        <f>ZZZ__FnCalls!F88</f>
        <v>MMM 2016</v>
      </c>
      <c r="CL210" s="20" t="str">
        <f>ZZZ__FnCalls!F89</f>
        <v>MMM 2016</v>
      </c>
      <c r="CM210" s="20" t="str">
        <f>ZZZ__FnCalls!F90</f>
        <v>MMM 2016</v>
      </c>
      <c r="CN210" s="21" t="str">
        <f>ZZZ__FnCalls!H79</f>
        <v>2016</v>
      </c>
      <c r="CO210" s="20" t="str">
        <f>ZZZ__FnCalls!F91</f>
        <v>MMM 2017</v>
      </c>
      <c r="CP210" s="20" t="str">
        <f>ZZZ__FnCalls!F92</f>
        <v>MMM 2017</v>
      </c>
      <c r="CQ210" s="20" t="str">
        <f>ZZZ__FnCalls!F93</f>
        <v>MMM 2017</v>
      </c>
      <c r="CR210" s="20" t="str">
        <f>ZZZ__FnCalls!F94</f>
        <v>MMM 2017</v>
      </c>
      <c r="CS210" s="20" t="str">
        <f>ZZZ__FnCalls!F95</f>
        <v>MMM 2017</v>
      </c>
      <c r="CT210" s="20" t="str">
        <f>ZZZ__FnCalls!F96</f>
        <v>MMM 2017</v>
      </c>
      <c r="CU210" s="20" t="str">
        <f>ZZZ__FnCalls!F97</f>
        <v>MMM 2017</v>
      </c>
      <c r="CV210" s="20" t="str">
        <f>ZZZ__FnCalls!F98</f>
        <v>MMM 2017</v>
      </c>
      <c r="CW210" s="20" t="str">
        <f>ZZZ__FnCalls!F99</f>
        <v>MMM 2017</v>
      </c>
      <c r="CX210" s="20" t="str">
        <f>ZZZ__FnCalls!F100</f>
        <v>MMM 2017</v>
      </c>
      <c r="CY210" s="20" t="str">
        <f>ZZZ__FnCalls!F101</f>
        <v>MMM 2017</v>
      </c>
      <c r="CZ210" s="20" t="str">
        <f>ZZZ__FnCalls!F102</f>
        <v>MMM 2017</v>
      </c>
      <c r="DA210" s="21" t="str">
        <f>ZZZ__FnCalls!H91</f>
        <v>2017</v>
      </c>
      <c r="DB210" s="20" t="str">
        <f>ZZZ__FnCalls!F103</f>
        <v>MMM 2018</v>
      </c>
      <c r="DC210" s="20" t="str">
        <f>ZZZ__FnCalls!F104</f>
        <v>MMM 2018</v>
      </c>
      <c r="DD210" s="20" t="str">
        <f>ZZZ__FnCalls!F105</f>
        <v>MMM 2018</v>
      </c>
      <c r="DE210" s="20" t="str">
        <f>ZZZ__FnCalls!F106</f>
        <v>MMM 2018</v>
      </c>
      <c r="DF210" s="20" t="str">
        <f>ZZZ__FnCalls!F107</f>
        <v>MMM 2018</v>
      </c>
      <c r="DG210" s="20" t="str">
        <f>ZZZ__FnCalls!F108</f>
        <v>MMM 2018</v>
      </c>
      <c r="DH210" s="20" t="str">
        <f>ZZZ__FnCalls!F109</f>
        <v>MMM 2018</v>
      </c>
      <c r="DI210" s="20" t="str">
        <f>ZZZ__FnCalls!F110</f>
        <v>MMM 2018</v>
      </c>
      <c r="DJ210" s="20" t="str">
        <f>ZZZ__FnCalls!F111</f>
        <v>MMM 2018</v>
      </c>
      <c r="DK210" s="20" t="str">
        <f>ZZZ__FnCalls!F112</f>
        <v>MMM 2018</v>
      </c>
      <c r="DL210" s="20" t="str">
        <f>ZZZ__FnCalls!F113</f>
        <v>MMM 2018</v>
      </c>
      <c r="DM210" s="20" t="str">
        <f>ZZZ__FnCalls!F114</f>
        <v>MMM 2018</v>
      </c>
      <c r="DN210" s="21" t="str">
        <f>ZZZ__FnCalls!H103</f>
        <v>2018</v>
      </c>
      <c r="DO210" s="20" t="str">
        <f>ZZZ__FnCalls!F115</f>
        <v>MMM 2019</v>
      </c>
      <c r="DP210" s="20" t="str">
        <f>ZZZ__FnCalls!F116</f>
        <v>MMM 2019</v>
      </c>
      <c r="DQ210" s="20" t="str">
        <f>ZZZ__FnCalls!F117</f>
        <v>MMM 2019</v>
      </c>
      <c r="DR210" s="20" t="str">
        <f>ZZZ__FnCalls!F118</f>
        <v>MMM 2019</v>
      </c>
      <c r="DS210" s="20" t="str">
        <f>ZZZ__FnCalls!F119</f>
        <v>MMM 2019</v>
      </c>
      <c r="DT210" s="20" t="str">
        <f>ZZZ__FnCalls!F120</f>
        <v>MMM 2019</v>
      </c>
      <c r="DU210" s="20" t="str">
        <f>ZZZ__FnCalls!F121</f>
        <v>MMM 2019</v>
      </c>
      <c r="DV210" s="20" t="str">
        <f>ZZZ__FnCalls!F122</f>
        <v>MMM 2019</v>
      </c>
      <c r="DW210" s="20" t="str">
        <f>ZZZ__FnCalls!F123</f>
        <v>MMM 2019</v>
      </c>
      <c r="DX210" s="20" t="str">
        <f>ZZZ__FnCalls!F124</f>
        <v>MMM 2019</v>
      </c>
      <c r="DY210" s="20" t="str">
        <f>ZZZ__FnCalls!F125</f>
        <v>MMM 2019</v>
      </c>
      <c r="DZ210" s="20" t="str">
        <f>ZZZ__FnCalls!F126</f>
        <v>MMM 2019</v>
      </c>
      <c r="EA210" s="21" t="str">
        <f>ZZZ__FnCalls!H115</f>
        <v>2019</v>
      </c>
      <c r="EB210" s="20" t="str">
        <f>ZZZ__FnCalls!F127</f>
        <v>MMM 2020</v>
      </c>
      <c r="EC210" s="20" t="str">
        <f>ZZZ__FnCalls!F128</f>
        <v>MMM 2020</v>
      </c>
      <c r="ED210" s="20" t="str">
        <f>ZZZ__FnCalls!F129</f>
        <v>MMM 2020</v>
      </c>
      <c r="EE210" s="20" t="str">
        <f>ZZZ__FnCalls!F130</f>
        <v>MMM 2020</v>
      </c>
      <c r="EF210" s="20" t="str">
        <f>ZZZ__FnCalls!F131</f>
        <v>MMM 2020</v>
      </c>
      <c r="EG210" s="20" t="str">
        <f>ZZZ__FnCalls!F132</f>
        <v>MMM 2020</v>
      </c>
      <c r="EH210" s="20" t="str">
        <f>ZZZ__FnCalls!F133</f>
        <v>MMM 2020</v>
      </c>
      <c r="EI210" s="20" t="str">
        <f>ZZZ__FnCalls!F134</f>
        <v>MMM 2020</v>
      </c>
      <c r="EJ210" s="20" t="str">
        <f>ZZZ__FnCalls!F135</f>
        <v>MMM 2020</v>
      </c>
      <c r="EK210" s="20" t="str">
        <f>ZZZ__FnCalls!F136</f>
        <v>MMM 2020</v>
      </c>
      <c r="EL210" s="20" t="str">
        <f>ZZZ__FnCalls!F137</f>
        <v>MMM 2020</v>
      </c>
      <c r="EM210" s="20" t="str">
        <f>ZZZ__FnCalls!F138</f>
        <v>MMM 2020</v>
      </c>
      <c r="EN210" s="21" t="str">
        <f>ZZZ__FnCalls!H127</f>
        <v>2020</v>
      </c>
    </row>
    <row r="211" spans="1:144" ht="12.75" customHeight="1" x14ac:dyDescent="0.2">
      <c r="A211" s="7" t="str">
        <f>Labels!B96</f>
        <v>Trial 01</v>
      </c>
      <c r="B211" s="22">
        <f ca="1">'Trial 1'!B54</f>
        <v>349928.89666849433</v>
      </c>
      <c r="C211" s="22">
        <f ca="1">'Trial 1'!C54</f>
        <v>346822.63726295182</v>
      </c>
      <c r="D211" s="22">
        <f ca="1">'Trial 1'!D54</f>
        <v>349432.45804155234</v>
      </c>
      <c r="E211" s="22">
        <f ca="1">'Trial 1'!E54</f>
        <v>335954.48160988366</v>
      </c>
      <c r="F211" s="22">
        <f ca="1">'Trial 1'!F54</f>
        <v>352471.25002522016</v>
      </c>
      <c r="G211" s="22">
        <f ca="1">'Trial 1'!G54</f>
        <v>347352.92256214132</v>
      </c>
      <c r="H211" s="22">
        <f ca="1">'Trial 1'!H54</f>
        <v>333305.0811356706</v>
      </c>
      <c r="I211" s="22">
        <f ca="1">'Trial 1'!I54</f>
        <v>350177.16343483224</v>
      </c>
      <c r="J211" s="22">
        <f ca="1">'Trial 1'!J54</f>
        <v>361536.23329700879</v>
      </c>
      <c r="K211" s="22">
        <f ca="1">'Trial 1'!K54</f>
        <v>345990.66868978785</v>
      </c>
      <c r="L211" s="22">
        <f ca="1">'Trial 1'!L54</f>
        <v>347771.00740939</v>
      </c>
      <c r="M211" s="22">
        <f ca="1">'Trial 1'!M54</f>
        <v>346735.49010581471</v>
      </c>
      <c r="N211" s="23">
        <f ca="1">SUM('Trial 1'!B54:M54)</f>
        <v>4167478.2902427483</v>
      </c>
      <c r="O211" s="22">
        <f ca="1">'Trial 1'!O54</f>
        <v>349846.92031890212</v>
      </c>
      <c r="P211" s="22">
        <f ca="1">'Trial 1'!P54</f>
        <v>357372.78869923903</v>
      </c>
      <c r="Q211" s="22">
        <f ca="1">'Trial 1'!Q54</f>
        <v>346528.43904252758</v>
      </c>
      <c r="R211" s="22">
        <f ca="1">'Trial 1'!R54</f>
        <v>359742.36937830783</v>
      </c>
      <c r="S211" s="22">
        <f ca="1">'Trial 1'!S54</f>
        <v>333940.18658923637</v>
      </c>
      <c r="T211" s="22">
        <f ca="1">'Trial 1'!T54</f>
        <v>331892.78630134027</v>
      </c>
      <c r="U211" s="22">
        <f ca="1">'Trial 1'!U54</f>
        <v>345248.90043310536</v>
      </c>
      <c r="V211" s="22">
        <f ca="1">'Trial 1'!V54</f>
        <v>339331.88763925136</v>
      </c>
      <c r="W211" s="22">
        <f ca="1">'Trial 1'!W54</f>
        <v>333311.00770172611</v>
      </c>
      <c r="X211" s="22">
        <f ca="1">'Trial 1'!X54</f>
        <v>355301.65585329325</v>
      </c>
      <c r="Y211" s="22">
        <f ca="1">'Trial 1'!Y54</f>
        <v>342712.24923910492</v>
      </c>
      <c r="Z211" s="22">
        <f ca="1">'Trial 1'!Z54</f>
        <v>332262.61904574663</v>
      </c>
      <c r="AA211" s="23">
        <f ca="1">SUM('Trial 1'!O54:Z54)</f>
        <v>4127491.8102417807</v>
      </c>
      <c r="AB211" s="22">
        <f ca="1">'Trial 1'!AB54</f>
        <v>323187.34377839632</v>
      </c>
      <c r="AC211" s="22">
        <f ca="1">'Trial 1'!AC54</f>
        <v>344955.12991101883</v>
      </c>
      <c r="AD211" s="22">
        <f ca="1">'Trial 1'!AD54</f>
        <v>321687.92158784578</v>
      </c>
      <c r="AE211" s="22">
        <f ca="1">'Trial 1'!AE54</f>
        <v>338514.35303381109</v>
      </c>
      <c r="AF211" s="22">
        <f ca="1">'Trial 1'!AF54</f>
        <v>331158.35690925119</v>
      </c>
      <c r="AG211" s="22">
        <f ca="1">'Trial 1'!AG54</f>
        <v>327757.1490510265</v>
      </c>
      <c r="AH211" s="22">
        <f ca="1">'Trial 1'!AH54</f>
        <v>333954.45579660794</v>
      </c>
      <c r="AI211" s="22">
        <f ca="1">'Trial 1'!AI54</f>
        <v>334303.86316671531</v>
      </c>
      <c r="AJ211" s="22">
        <f ca="1">'Trial 1'!AJ54</f>
        <v>322167.49916801578</v>
      </c>
      <c r="AK211" s="22">
        <f ca="1">'Trial 1'!AK54</f>
        <v>330769.74069938593</v>
      </c>
      <c r="AL211" s="22">
        <f ca="1">'Trial 1'!AL54</f>
        <v>328596.75114620727</v>
      </c>
      <c r="AM211" s="22">
        <f ca="1">'Trial 1'!AM54</f>
        <v>329885.03499110916</v>
      </c>
      <c r="AN211" s="23">
        <f ca="1">SUM('Trial 1'!AB54:AM54)</f>
        <v>3966937.5992393908</v>
      </c>
      <c r="AO211" s="22">
        <f ca="1">'Trial 1'!AO54</f>
        <v>334914.18186989328</v>
      </c>
      <c r="AP211" s="22">
        <f ca="1">'Trial 1'!AP54</f>
        <v>349799.56998328585</v>
      </c>
      <c r="AQ211" s="22">
        <f ca="1">'Trial 1'!AQ54</f>
        <v>330061.17085892026</v>
      </c>
      <c r="AR211" s="22">
        <f ca="1">'Trial 1'!AR54</f>
        <v>325027.94282247772</v>
      </c>
      <c r="AS211" s="22">
        <f ca="1">'Trial 1'!AS54</f>
        <v>331397.29887997167</v>
      </c>
      <c r="AT211" s="22">
        <f ca="1">'Trial 1'!AT54</f>
        <v>328670.40015528974</v>
      </c>
      <c r="AU211" s="22">
        <f ca="1">'Trial 1'!AU54</f>
        <v>335883.57935775747</v>
      </c>
      <c r="AV211" s="22">
        <f ca="1">'Trial 1'!AV54</f>
        <v>326347.23447559786</v>
      </c>
      <c r="AW211" s="22">
        <f ca="1">'Trial 1'!AW54</f>
        <v>337961.32181648008</v>
      </c>
      <c r="AX211" s="22">
        <f ca="1">'Trial 1'!AX54</f>
        <v>329973.6665859269</v>
      </c>
      <c r="AY211" s="22">
        <f ca="1">'Trial 1'!AY54</f>
        <v>336677.91670030018</v>
      </c>
      <c r="AZ211" s="22">
        <f ca="1">'Trial 1'!AZ54</f>
        <v>311101.96100633405</v>
      </c>
      <c r="BA211" s="23">
        <f ca="1">SUM('Trial 1'!AO54:AZ54)</f>
        <v>3977816.2445122357</v>
      </c>
      <c r="BB211" s="22">
        <f ca="1">'Trial 1'!BB54</f>
        <v>342245.62969581434</v>
      </c>
      <c r="BC211" s="22">
        <f ca="1">'Trial 1'!BC54</f>
        <v>315562.1787977966</v>
      </c>
      <c r="BD211" s="22">
        <f ca="1">'Trial 1'!BD54</f>
        <v>342550.45164229447</v>
      </c>
      <c r="BE211" s="22">
        <f ca="1">'Trial 1'!BE54</f>
        <v>328573.47815780115</v>
      </c>
      <c r="BF211" s="22">
        <f ca="1">'Trial 1'!BF54</f>
        <v>326987.9054130399</v>
      </c>
      <c r="BG211" s="22">
        <f ca="1">'Trial 1'!BG54</f>
        <v>326616.19364692131</v>
      </c>
      <c r="BH211" s="22">
        <f ca="1">'Trial 1'!BH54</f>
        <v>327804.31417065498</v>
      </c>
      <c r="BI211" s="22">
        <f ca="1">'Trial 1'!BI54</f>
        <v>329723.97733964189</v>
      </c>
      <c r="BJ211" s="22">
        <f ca="1">'Trial 1'!BJ54</f>
        <v>327467.94018928165</v>
      </c>
      <c r="BK211" s="22">
        <f ca="1">'Trial 1'!BK54</f>
        <v>316586.68535411672</v>
      </c>
      <c r="BL211" s="22">
        <f ca="1">'Trial 1'!BL54</f>
        <v>306802.44592990115</v>
      </c>
      <c r="BM211" s="22">
        <f ca="1">'Trial 1'!BM54</f>
        <v>315341.65360286133</v>
      </c>
      <c r="BN211" s="23">
        <f ca="1">SUM('Trial 1'!BB54:BM54)</f>
        <v>3906262.8539401251</v>
      </c>
      <c r="BO211" s="22">
        <f ca="1">'Trial 1'!BO54</f>
        <v>311906.83726161934</v>
      </c>
      <c r="BP211" s="22">
        <f ca="1">'Trial 1'!BP54</f>
        <v>341874.63364864374</v>
      </c>
      <c r="BQ211" s="22">
        <f ca="1">'Trial 1'!BQ54</f>
        <v>334800.43634932319</v>
      </c>
      <c r="BR211" s="22">
        <f ca="1">'Trial 1'!BR54</f>
        <v>322679.11495069898</v>
      </c>
      <c r="BS211" s="22">
        <f ca="1">'Trial 1'!BS54</f>
        <v>323465.94250380696</v>
      </c>
      <c r="BT211" s="22">
        <f ca="1">'Trial 1'!BT54</f>
        <v>312949.46075076633</v>
      </c>
      <c r="BU211" s="22">
        <f ca="1">'Trial 1'!BU54</f>
        <v>315741.66345281195</v>
      </c>
      <c r="BV211" s="22">
        <f ca="1">'Trial 1'!BV54</f>
        <v>323883.34087941621</v>
      </c>
      <c r="BW211" s="22">
        <f ca="1">'Trial 1'!BW54</f>
        <v>325046.971544731</v>
      </c>
      <c r="BX211" s="22">
        <f ca="1">'Trial 1'!BX54</f>
        <v>332374.47715921968</v>
      </c>
      <c r="BY211" s="22">
        <f ca="1">'Trial 1'!BY54</f>
        <v>323388.91698093247</v>
      </c>
      <c r="BZ211" s="22">
        <f ca="1">'Trial 1'!BZ54</f>
        <v>316532.84249658708</v>
      </c>
      <c r="CA211" s="23">
        <f ca="1">SUM('Trial 1'!BO54:BZ54)</f>
        <v>3884644.6379785566</v>
      </c>
      <c r="CB211" s="22">
        <f ca="1">'Trial 1'!CB54</f>
        <v>311756.10706893459</v>
      </c>
      <c r="CC211" s="22">
        <f ca="1">'Trial 1'!CC54</f>
        <v>307349.42317646206</v>
      </c>
      <c r="CD211" s="22">
        <f ca="1">'Trial 1'!CD54</f>
        <v>324211.61687908589</v>
      </c>
      <c r="CE211" s="22">
        <f ca="1">'Trial 1'!CE54</f>
        <v>314398.90835562331</v>
      </c>
      <c r="CF211" s="22">
        <f ca="1">'Trial 1'!CF54</f>
        <v>321821.63845557615</v>
      </c>
      <c r="CG211" s="22">
        <f ca="1">'Trial 1'!CG54</f>
        <v>319454.87370916456</v>
      </c>
      <c r="CH211" s="22">
        <f ca="1">'Trial 1'!CH54</f>
        <v>317864.64272328292</v>
      </c>
      <c r="CI211" s="22">
        <f ca="1">'Trial 1'!CI54</f>
        <v>322538.89524381218</v>
      </c>
      <c r="CJ211" s="22">
        <f ca="1">'Trial 1'!CJ54</f>
        <v>323137.1117275391</v>
      </c>
      <c r="CK211" s="22">
        <f ca="1">'Trial 1'!CK54</f>
        <v>306539.24356706842</v>
      </c>
      <c r="CL211" s="22">
        <f ca="1">'Trial 1'!CL54</f>
        <v>318712.35443771968</v>
      </c>
      <c r="CM211" s="22">
        <f ca="1">'Trial 1'!CM54</f>
        <v>310924.73736132035</v>
      </c>
      <c r="CN211" s="23">
        <f ca="1">SUM('Trial 1'!CB54:CM54)</f>
        <v>3798709.5527055892</v>
      </c>
      <c r="CO211" s="22">
        <f ca="1">'Trial 1'!CO54</f>
        <v>309982.36926125799</v>
      </c>
      <c r="CP211" s="22">
        <f ca="1">'Trial 1'!CP54</f>
        <v>315675.80549617333</v>
      </c>
      <c r="CQ211" s="22">
        <f ca="1">'Trial 1'!CQ54</f>
        <v>319328.76181338215</v>
      </c>
      <c r="CR211" s="22">
        <f ca="1">'Trial 1'!CR54</f>
        <v>307939.13254887983</v>
      </c>
      <c r="CS211" s="22">
        <f ca="1">'Trial 1'!CS54</f>
        <v>327118.47371745971</v>
      </c>
      <c r="CT211" s="22">
        <f ca="1">'Trial 1'!CT54</f>
        <v>304947.75696388871</v>
      </c>
      <c r="CU211" s="22">
        <f ca="1">'Trial 1'!CU54</f>
        <v>312034.37688941049</v>
      </c>
      <c r="CV211" s="22">
        <f ca="1">'Trial 1'!CV54</f>
        <v>309575.81979917781</v>
      </c>
      <c r="CW211" s="22">
        <f ca="1">'Trial 1'!CW54</f>
        <v>315486.21457590931</v>
      </c>
      <c r="CX211" s="22">
        <f ca="1">'Trial 1'!CX54</f>
        <v>311995.26273649355</v>
      </c>
      <c r="CY211" s="22">
        <f ca="1">'Trial 1'!CY54</f>
        <v>307186.32770589035</v>
      </c>
      <c r="CZ211" s="22">
        <f ca="1">'Trial 1'!CZ54</f>
        <v>299055.41984033509</v>
      </c>
      <c r="DA211" s="23">
        <f ca="1">SUM('Trial 1'!CO54:CZ54)</f>
        <v>3740325.7213482582</v>
      </c>
      <c r="DB211" s="22">
        <f ca="1">'Trial 1'!DB54</f>
        <v>308276.29031319165</v>
      </c>
      <c r="DC211" s="22">
        <f ca="1">'Trial 1'!DC54</f>
        <v>308624.52462061972</v>
      </c>
      <c r="DD211" s="22">
        <f ca="1">'Trial 1'!DD54</f>
        <v>315544.40279935522</v>
      </c>
      <c r="DE211" s="22">
        <f ca="1">'Trial 1'!DE54</f>
        <v>325493.4536661607</v>
      </c>
      <c r="DF211" s="22">
        <f ca="1">'Trial 1'!DF54</f>
        <v>298384.21607706265</v>
      </c>
      <c r="DG211" s="22">
        <f ca="1">'Trial 1'!DG54</f>
        <v>314019.95971555519</v>
      </c>
      <c r="DH211" s="22">
        <f ca="1">'Trial 1'!DH54</f>
        <v>308949.03622402996</v>
      </c>
      <c r="DI211" s="22">
        <f ca="1">'Trial 1'!DI54</f>
        <v>292752.20699212019</v>
      </c>
      <c r="DJ211" s="22">
        <f ca="1">'Trial 1'!DJ54</f>
        <v>304984.37981735473</v>
      </c>
      <c r="DK211" s="22">
        <f ca="1">'Trial 1'!DK54</f>
        <v>324773.92180497921</v>
      </c>
      <c r="DL211" s="22">
        <f ca="1">'Trial 1'!DL54</f>
        <v>307754.00449449354</v>
      </c>
      <c r="DM211" s="22">
        <f ca="1">'Trial 1'!DM54</f>
        <v>307394.16760101978</v>
      </c>
      <c r="DN211" s="23">
        <f ca="1">SUM('Trial 1'!DB54:DM54)</f>
        <v>3716950.5641259421</v>
      </c>
      <c r="DO211" s="22">
        <f ca="1">'Trial 1'!DO54</f>
        <v>313106.99995752698</v>
      </c>
      <c r="DP211" s="22">
        <f ca="1">'Trial 1'!DP54</f>
        <v>296302.11656120227</v>
      </c>
      <c r="DQ211" s="22">
        <f ca="1">'Trial 1'!DQ54</f>
        <v>309566.21206930553</v>
      </c>
      <c r="DR211" s="22">
        <f ca="1">'Trial 1'!DR54</f>
        <v>310103.5706032773</v>
      </c>
      <c r="DS211" s="22">
        <f ca="1">'Trial 1'!DS54</f>
        <v>308120.11378635833</v>
      </c>
      <c r="DT211" s="22">
        <f ca="1">'Trial 1'!DT54</f>
        <v>295584.87518805009</v>
      </c>
      <c r="DU211" s="22">
        <f ca="1">'Trial 1'!DU54</f>
        <v>312948.1024913413</v>
      </c>
      <c r="DV211" s="22">
        <f ca="1">'Trial 1'!DV54</f>
        <v>309062.58373978687</v>
      </c>
      <c r="DW211" s="22">
        <f ca="1">'Trial 1'!DW54</f>
        <v>303292.15274753195</v>
      </c>
      <c r="DX211" s="22">
        <f ca="1">'Trial 1'!DX54</f>
        <v>306928.83676305751</v>
      </c>
      <c r="DY211" s="22">
        <f ca="1">'Trial 1'!DY54</f>
        <v>317351.93262969784</v>
      </c>
      <c r="DZ211" s="22">
        <f ca="1">'Trial 1'!DZ54</f>
        <v>306857.86039026658</v>
      </c>
      <c r="EA211" s="23">
        <f ca="1">SUM('Trial 1'!DO54:DZ54)</f>
        <v>3689225.3569274023</v>
      </c>
      <c r="EB211" s="22">
        <f ca="1">'Trial 1'!EB54</f>
        <v>296994.51219127822</v>
      </c>
      <c r="EC211" s="22">
        <f ca="1">'Trial 1'!EC54</f>
        <v>298756.39555648511</v>
      </c>
      <c r="ED211" s="22">
        <f ca="1">'Trial 1'!ED54</f>
        <v>291930.5440995745</v>
      </c>
      <c r="EE211" s="22">
        <f ca="1">'Trial 1'!EE54</f>
        <v>291017.14113642293</v>
      </c>
      <c r="EF211" s="22">
        <f ca="1">'Trial 1'!EF54</f>
        <v>306965.84062526631</v>
      </c>
      <c r="EG211" s="22">
        <f ca="1">'Trial 1'!EG54</f>
        <v>298810.7046648651</v>
      </c>
      <c r="EH211" s="22">
        <f ca="1">'Trial 1'!EH54</f>
        <v>301100.15429966227</v>
      </c>
      <c r="EI211" s="22">
        <f ca="1">'Trial 1'!EI54</f>
        <v>296539.80730797263</v>
      </c>
      <c r="EJ211" s="22">
        <f ca="1">'Trial 1'!EJ54</f>
        <v>314563.03252305655</v>
      </c>
      <c r="EK211" s="22">
        <f ca="1">'Trial 1'!EK54</f>
        <v>287339.16611307027</v>
      </c>
      <c r="EL211" s="22">
        <f ca="1">'Trial 1'!EL54</f>
        <v>294035.57846366492</v>
      </c>
      <c r="EM211" s="22">
        <f ca="1">'Trial 1'!EM54</f>
        <v>319119.6687855518</v>
      </c>
      <c r="EN211" s="23">
        <f ca="1">SUM('Trial 1'!EB54:EM54)</f>
        <v>3597172.5457668705</v>
      </c>
    </row>
    <row r="212" spans="1:144" ht="12.75" customHeight="1" x14ac:dyDescent="0.2">
      <c r="A212" s="11" t="str">
        <f>Labels!B97</f>
        <v>Trial 02</v>
      </c>
      <c r="B212" s="24">
        <f ca="1">'Trial 2'!B54</f>
        <v>338448.38718655141</v>
      </c>
      <c r="C212" s="24">
        <f ca="1">'Trial 2'!C54</f>
        <v>349365.64028759213</v>
      </c>
      <c r="D212" s="24">
        <f ca="1">'Trial 2'!D54</f>
        <v>336166.92513912235</v>
      </c>
      <c r="E212" s="24">
        <f ca="1">'Trial 2'!E54</f>
        <v>332069.34885602293</v>
      </c>
      <c r="F212" s="24">
        <f ca="1">'Trial 2'!F54</f>
        <v>354037.69278871414</v>
      </c>
      <c r="G212" s="24">
        <f ca="1">'Trial 2'!G54</f>
        <v>365112.98283833958</v>
      </c>
      <c r="H212" s="24">
        <f ca="1">'Trial 2'!H54</f>
        <v>340018.83981679712</v>
      </c>
      <c r="I212" s="24">
        <f ca="1">'Trial 2'!I54</f>
        <v>352676.82555277745</v>
      </c>
      <c r="J212" s="24">
        <f ca="1">'Trial 2'!J54</f>
        <v>333521.3117384431</v>
      </c>
      <c r="K212" s="24">
        <f ca="1">'Trial 2'!K54</f>
        <v>350052.87320811849</v>
      </c>
      <c r="L212" s="24">
        <f ca="1">'Trial 2'!L54</f>
        <v>334414.45633239025</v>
      </c>
      <c r="M212" s="24">
        <f ca="1">'Trial 2'!M54</f>
        <v>337684.36976563709</v>
      </c>
      <c r="N212" s="25">
        <f ca="1">SUM('Trial 2'!B54:M54)</f>
        <v>4123569.6535105058</v>
      </c>
      <c r="O212" s="24">
        <f ca="1">'Trial 2'!O54</f>
        <v>348164.04719229927</v>
      </c>
      <c r="P212" s="24">
        <f ca="1">'Trial 2'!P54</f>
        <v>344045.17563041346</v>
      </c>
      <c r="Q212" s="24">
        <f ca="1">'Trial 2'!Q54</f>
        <v>333196.73171372694</v>
      </c>
      <c r="R212" s="24">
        <f ca="1">'Trial 2'!R54</f>
        <v>353066.00068429968</v>
      </c>
      <c r="S212" s="24">
        <f ca="1">'Trial 2'!S54</f>
        <v>339743.10669267527</v>
      </c>
      <c r="T212" s="24">
        <f ca="1">'Trial 2'!T54</f>
        <v>337380.79148648016</v>
      </c>
      <c r="U212" s="24">
        <f ca="1">'Trial 2'!U54</f>
        <v>329059.5521430932</v>
      </c>
      <c r="V212" s="24">
        <f ca="1">'Trial 2'!V54</f>
        <v>334602.1731808281</v>
      </c>
      <c r="W212" s="24">
        <f ca="1">'Trial 2'!W54</f>
        <v>356402.77099910052</v>
      </c>
      <c r="X212" s="24">
        <f ca="1">'Trial 2'!X54</f>
        <v>349526.46346408379</v>
      </c>
      <c r="Y212" s="24">
        <f ca="1">'Trial 2'!Y54</f>
        <v>327993.82992195577</v>
      </c>
      <c r="Z212" s="24">
        <f ca="1">'Trial 2'!Z54</f>
        <v>335124.18597305717</v>
      </c>
      <c r="AA212" s="25">
        <f ca="1">SUM('Trial 2'!O54:Z54)</f>
        <v>4088304.8290820131</v>
      </c>
      <c r="AB212" s="24">
        <f ca="1">'Trial 2'!AB54</f>
        <v>346324.73027348699</v>
      </c>
      <c r="AC212" s="24">
        <f ca="1">'Trial 2'!AC54</f>
        <v>352515.06865414325</v>
      </c>
      <c r="AD212" s="24">
        <f ca="1">'Trial 2'!AD54</f>
        <v>350067.94747888192</v>
      </c>
      <c r="AE212" s="24">
        <f ca="1">'Trial 2'!AE54</f>
        <v>333087.93108668161</v>
      </c>
      <c r="AF212" s="24">
        <f ca="1">'Trial 2'!AF54</f>
        <v>330300.65717980644</v>
      </c>
      <c r="AG212" s="24">
        <f ca="1">'Trial 2'!AG54</f>
        <v>328289.28515386872</v>
      </c>
      <c r="AH212" s="24">
        <f ca="1">'Trial 2'!AH54</f>
        <v>330446.74809546786</v>
      </c>
      <c r="AI212" s="24">
        <f ca="1">'Trial 2'!AI54</f>
        <v>344911.07272451452</v>
      </c>
      <c r="AJ212" s="24">
        <f ca="1">'Trial 2'!AJ54</f>
        <v>325738.19236869435</v>
      </c>
      <c r="AK212" s="24">
        <f ca="1">'Trial 2'!AK54</f>
        <v>334620.2194647849</v>
      </c>
      <c r="AL212" s="24">
        <f ca="1">'Trial 2'!AL54</f>
        <v>341476.05430457421</v>
      </c>
      <c r="AM212" s="24">
        <f ca="1">'Trial 2'!AM54</f>
        <v>339447.03649491904</v>
      </c>
      <c r="AN212" s="25">
        <f ca="1">SUM('Trial 2'!AB54:AM54)</f>
        <v>4057224.9432798242</v>
      </c>
      <c r="AO212" s="24">
        <f ca="1">'Trial 2'!AO54</f>
        <v>340219.19740660791</v>
      </c>
      <c r="AP212" s="24">
        <f ca="1">'Trial 2'!AP54</f>
        <v>348787.88880826475</v>
      </c>
      <c r="AQ212" s="24">
        <f ca="1">'Trial 2'!AQ54</f>
        <v>322230.87297198782</v>
      </c>
      <c r="AR212" s="24">
        <f ca="1">'Trial 2'!AR54</f>
        <v>338326.78596233518</v>
      </c>
      <c r="AS212" s="24">
        <f ca="1">'Trial 2'!AS54</f>
        <v>350765.47135824227</v>
      </c>
      <c r="AT212" s="24">
        <f ca="1">'Trial 2'!AT54</f>
        <v>342440.12907596707</v>
      </c>
      <c r="AU212" s="24">
        <f ca="1">'Trial 2'!AU54</f>
        <v>344623.77971145365</v>
      </c>
      <c r="AV212" s="24">
        <f ca="1">'Trial 2'!AV54</f>
        <v>332487.99609662959</v>
      </c>
      <c r="AW212" s="24">
        <f ca="1">'Trial 2'!AW54</f>
        <v>314193.09554432909</v>
      </c>
      <c r="AX212" s="24">
        <f ca="1">'Trial 2'!AX54</f>
        <v>323421.67991858488</v>
      </c>
      <c r="AY212" s="24">
        <f ca="1">'Trial 2'!AY54</f>
        <v>339865.13517368835</v>
      </c>
      <c r="AZ212" s="24">
        <f ca="1">'Trial 2'!AZ54</f>
        <v>339393.76909392764</v>
      </c>
      <c r="BA212" s="25">
        <f ca="1">SUM('Trial 2'!AO54:AZ54)</f>
        <v>4036755.8011220177</v>
      </c>
      <c r="BB212" s="24">
        <f ca="1">'Trial 2'!BB54</f>
        <v>325489.12176657165</v>
      </c>
      <c r="BC212" s="24">
        <f ca="1">'Trial 2'!BC54</f>
        <v>317681.93602680275</v>
      </c>
      <c r="BD212" s="24">
        <f ca="1">'Trial 2'!BD54</f>
        <v>340014.31162371137</v>
      </c>
      <c r="BE212" s="24">
        <f ca="1">'Trial 2'!BE54</f>
        <v>324179.3248293128</v>
      </c>
      <c r="BF212" s="24">
        <f ca="1">'Trial 2'!BF54</f>
        <v>316981.67406723194</v>
      </c>
      <c r="BG212" s="24">
        <f ca="1">'Trial 2'!BG54</f>
        <v>326866.09859763127</v>
      </c>
      <c r="BH212" s="24">
        <f ca="1">'Trial 2'!BH54</f>
        <v>315806.23077147972</v>
      </c>
      <c r="BI212" s="24">
        <f ca="1">'Trial 2'!BI54</f>
        <v>331114.21070087311</v>
      </c>
      <c r="BJ212" s="24">
        <f ca="1">'Trial 2'!BJ54</f>
        <v>326999.50117375969</v>
      </c>
      <c r="BK212" s="24">
        <f ca="1">'Trial 2'!BK54</f>
        <v>327477.60577103781</v>
      </c>
      <c r="BL212" s="24">
        <f ca="1">'Trial 2'!BL54</f>
        <v>340229.11049774464</v>
      </c>
      <c r="BM212" s="24">
        <f ca="1">'Trial 2'!BM54</f>
        <v>331063.98381457571</v>
      </c>
      <c r="BN212" s="25">
        <f ca="1">SUM('Trial 2'!BB54:BM54)</f>
        <v>3923903.1096407329</v>
      </c>
      <c r="BO212" s="24">
        <f ca="1">'Trial 2'!BO54</f>
        <v>325429.2041296566</v>
      </c>
      <c r="BP212" s="24">
        <f ca="1">'Trial 2'!BP54</f>
        <v>325625.66723509104</v>
      </c>
      <c r="BQ212" s="24">
        <f ca="1">'Trial 2'!BQ54</f>
        <v>330838.02683803404</v>
      </c>
      <c r="BR212" s="24">
        <f ca="1">'Trial 2'!BR54</f>
        <v>327816.33325270028</v>
      </c>
      <c r="BS212" s="24">
        <f ca="1">'Trial 2'!BS54</f>
        <v>328956.44325883995</v>
      </c>
      <c r="BT212" s="24">
        <f ca="1">'Trial 2'!BT54</f>
        <v>312219.29683324334</v>
      </c>
      <c r="BU212" s="24">
        <f ca="1">'Trial 2'!BU54</f>
        <v>320807.09779354249</v>
      </c>
      <c r="BV212" s="24">
        <f ca="1">'Trial 2'!BV54</f>
        <v>329893.52717269969</v>
      </c>
      <c r="BW212" s="24">
        <f ca="1">'Trial 2'!BW54</f>
        <v>317991.20666944247</v>
      </c>
      <c r="BX212" s="24">
        <f ca="1">'Trial 2'!BX54</f>
        <v>318474.16905127716</v>
      </c>
      <c r="BY212" s="24">
        <f ca="1">'Trial 2'!BY54</f>
        <v>327047.16205909528</v>
      </c>
      <c r="BZ212" s="24">
        <f ca="1">'Trial 2'!BZ54</f>
        <v>312917.92553585273</v>
      </c>
      <c r="CA212" s="25">
        <f ca="1">SUM('Trial 2'!BO54:BZ54)</f>
        <v>3878016.0598294744</v>
      </c>
      <c r="CB212" s="24">
        <f ca="1">'Trial 2'!CB54</f>
        <v>325380.62481758109</v>
      </c>
      <c r="CC212" s="24">
        <f ca="1">'Trial 2'!CC54</f>
        <v>318757.18351770326</v>
      </c>
      <c r="CD212" s="24">
        <f ca="1">'Trial 2'!CD54</f>
        <v>329004.15527879185</v>
      </c>
      <c r="CE212" s="24">
        <f ca="1">'Trial 2'!CE54</f>
        <v>321121.08705611806</v>
      </c>
      <c r="CF212" s="24">
        <f ca="1">'Trial 2'!CF54</f>
        <v>314024.35897320288</v>
      </c>
      <c r="CG212" s="24">
        <f ca="1">'Trial 2'!CG54</f>
        <v>324086.45295511826</v>
      </c>
      <c r="CH212" s="24">
        <f ca="1">'Trial 2'!CH54</f>
        <v>334987.52468883805</v>
      </c>
      <c r="CI212" s="24">
        <f ca="1">'Trial 2'!CI54</f>
        <v>327514.46973903803</v>
      </c>
      <c r="CJ212" s="24">
        <f ca="1">'Trial 2'!CJ54</f>
        <v>319575.43261010438</v>
      </c>
      <c r="CK212" s="24">
        <f ca="1">'Trial 2'!CK54</f>
        <v>309633.41464149143</v>
      </c>
      <c r="CL212" s="24">
        <f ca="1">'Trial 2'!CL54</f>
        <v>312222.38954181672</v>
      </c>
      <c r="CM212" s="24">
        <f ca="1">'Trial 2'!CM54</f>
        <v>326060.66002171155</v>
      </c>
      <c r="CN212" s="25">
        <f ca="1">SUM('Trial 2'!CB54:CM54)</f>
        <v>3862367.7538415161</v>
      </c>
      <c r="CO212" s="24">
        <f ca="1">'Trial 2'!CO54</f>
        <v>322303.05324765987</v>
      </c>
      <c r="CP212" s="24">
        <f ca="1">'Trial 2'!CP54</f>
        <v>310731.34823594207</v>
      </c>
      <c r="CQ212" s="24">
        <f ca="1">'Trial 2'!CQ54</f>
        <v>304385.69864302938</v>
      </c>
      <c r="CR212" s="24">
        <f ca="1">'Trial 2'!CR54</f>
        <v>298283.70540492359</v>
      </c>
      <c r="CS212" s="24">
        <f ca="1">'Trial 2'!CS54</f>
        <v>310032.07576114591</v>
      </c>
      <c r="CT212" s="24">
        <f ca="1">'Trial 2'!CT54</f>
        <v>332600.03633506107</v>
      </c>
      <c r="CU212" s="24">
        <f ca="1">'Trial 2'!CU54</f>
        <v>328173.23027346731</v>
      </c>
      <c r="CV212" s="24">
        <f ca="1">'Trial 2'!CV54</f>
        <v>310814.8182033159</v>
      </c>
      <c r="CW212" s="24">
        <f ca="1">'Trial 2'!CW54</f>
        <v>299831.78306184371</v>
      </c>
      <c r="CX212" s="24">
        <f ca="1">'Trial 2'!CX54</f>
        <v>325078.63325258711</v>
      </c>
      <c r="CY212" s="24">
        <f ca="1">'Trial 2'!CY54</f>
        <v>320540.03143919189</v>
      </c>
      <c r="CZ212" s="24">
        <f ca="1">'Trial 2'!CZ54</f>
        <v>300163.65303644614</v>
      </c>
      <c r="DA212" s="25">
        <f ca="1">SUM('Trial 2'!CO54:CZ54)</f>
        <v>3762938.0668946141</v>
      </c>
      <c r="DB212" s="24">
        <f ca="1">'Trial 2'!DB54</f>
        <v>331240.78997057152</v>
      </c>
      <c r="DC212" s="24">
        <f ca="1">'Trial 2'!DC54</f>
        <v>327755.13326124311</v>
      </c>
      <c r="DD212" s="24">
        <f ca="1">'Trial 2'!DD54</f>
        <v>317535.88264753215</v>
      </c>
      <c r="DE212" s="24">
        <f ca="1">'Trial 2'!DE54</f>
        <v>308781.56936431251</v>
      </c>
      <c r="DF212" s="24">
        <f ca="1">'Trial 2'!DF54</f>
        <v>329902.51391024451</v>
      </c>
      <c r="DG212" s="24">
        <f ca="1">'Trial 2'!DG54</f>
        <v>318641.47815565666</v>
      </c>
      <c r="DH212" s="24">
        <f ca="1">'Trial 2'!DH54</f>
        <v>311800.06434894376</v>
      </c>
      <c r="DI212" s="24">
        <f ca="1">'Trial 2'!DI54</f>
        <v>325194.16613086121</v>
      </c>
      <c r="DJ212" s="24">
        <f ca="1">'Trial 2'!DJ54</f>
        <v>309570.94686674385</v>
      </c>
      <c r="DK212" s="24">
        <f ca="1">'Trial 2'!DK54</f>
        <v>314039.23361147247</v>
      </c>
      <c r="DL212" s="24">
        <f ca="1">'Trial 2'!DL54</f>
        <v>318594.06571745081</v>
      </c>
      <c r="DM212" s="24">
        <f ca="1">'Trial 2'!DM54</f>
        <v>324907.20657284465</v>
      </c>
      <c r="DN212" s="25">
        <f ca="1">SUM('Trial 2'!DB54:DM54)</f>
        <v>3837963.0505578774</v>
      </c>
      <c r="DO212" s="24">
        <f ca="1">'Trial 2'!DO54</f>
        <v>296060.89306825591</v>
      </c>
      <c r="DP212" s="24">
        <f ca="1">'Trial 2'!DP54</f>
        <v>303372.92531136511</v>
      </c>
      <c r="DQ212" s="24">
        <f ca="1">'Trial 2'!DQ54</f>
        <v>294895.18309357401</v>
      </c>
      <c r="DR212" s="24">
        <f ca="1">'Trial 2'!DR54</f>
        <v>320188.65443204634</v>
      </c>
      <c r="DS212" s="24">
        <f ca="1">'Trial 2'!DS54</f>
        <v>310302.66061750241</v>
      </c>
      <c r="DT212" s="24">
        <f ca="1">'Trial 2'!DT54</f>
        <v>316579.15332073643</v>
      </c>
      <c r="DU212" s="24">
        <f ca="1">'Trial 2'!DU54</f>
        <v>306263.48633202212</v>
      </c>
      <c r="DV212" s="24">
        <f ca="1">'Trial 2'!DV54</f>
        <v>308248.67396930978</v>
      </c>
      <c r="DW212" s="24">
        <f ca="1">'Trial 2'!DW54</f>
        <v>307581.54235366581</v>
      </c>
      <c r="DX212" s="24">
        <f ca="1">'Trial 2'!DX54</f>
        <v>305625.98057947046</v>
      </c>
      <c r="DY212" s="24">
        <f ca="1">'Trial 2'!DY54</f>
        <v>317574.81359747046</v>
      </c>
      <c r="DZ212" s="24">
        <f ca="1">'Trial 2'!DZ54</f>
        <v>298942.35270246462</v>
      </c>
      <c r="EA212" s="25">
        <f ca="1">SUM('Trial 2'!DO54:DZ54)</f>
        <v>3685636.3193778833</v>
      </c>
      <c r="EB212" s="24">
        <f ca="1">'Trial 2'!EB54</f>
        <v>301439.92509318935</v>
      </c>
      <c r="EC212" s="24">
        <f ca="1">'Trial 2'!EC54</f>
        <v>303908.38284810859</v>
      </c>
      <c r="ED212" s="24">
        <f ca="1">'Trial 2'!ED54</f>
        <v>306517.04187168379</v>
      </c>
      <c r="EE212" s="24">
        <f ca="1">'Trial 2'!EE54</f>
        <v>304513.2349485876</v>
      </c>
      <c r="EF212" s="24">
        <f ca="1">'Trial 2'!EF54</f>
        <v>315299.82182739739</v>
      </c>
      <c r="EG212" s="24">
        <f ca="1">'Trial 2'!EG54</f>
        <v>316938.37262552127</v>
      </c>
      <c r="EH212" s="24">
        <f ca="1">'Trial 2'!EH54</f>
        <v>319107.42380967597</v>
      </c>
      <c r="EI212" s="24">
        <f ca="1">'Trial 2'!EI54</f>
        <v>296518.71716765763</v>
      </c>
      <c r="EJ212" s="24">
        <f ca="1">'Trial 2'!EJ54</f>
        <v>305937.89529507671</v>
      </c>
      <c r="EK212" s="24">
        <f ca="1">'Trial 2'!EK54</f>
        <v>317343.13611525414</v>
      </c>
      <c r="EL212" s="24">
        <f ca="1">'Trial 2'!EL54</f>
        <v>291499.53717594198</v>
      </c>
      <c r="EM212" s="24">
        <f ca="1">'Trial 2'!EM54</f>
        <v>306824.05157862557</v>
      </c>
      <c r="EN212" s="25">
        <f ca="1">SUM('Trial 2'!EB54:EM54)</f>
        <v>3685847.5403567203</v>
      </c>
    </row>
    <row r="213" spans="1:144" ht="12.75" customHeight="1" x14ac:dyDescent="0.2">
      <c r="A213" s="11" t="str">
        <f>Labels!B98</f>
        <v>Trial 03</v>
      </c>
      <c r="B213" s="24">
        <f ca="1">'Trial 3'!B54</f>
        <v>355405.41305569047</v>
      </c>
      <c r="C213" s="24">
        <f ca="1">'Trial 3'!C54</f>
        <v>352273.9756605975</v>
      </c>
      <c r="D213" s="24">
        <f ca="1">'Trial 3'!D54</f>
        <v>363819.28383869102</v>
      </c>
      <c r="E213" s="24">
        <f ca="1">'Trial 3'!E54</f>
        <v>349419.06582709722</v>
      </c>
      <c r="F213" s="24">
        <f ca="1">'Trial 3'!F54</f>
        <v>346302.33541201201</v>
      </c>
      <c r="G213" s="24">
        <f ca="1">'Trial 3'!G54</f>
        <v>342699.82730447734</v>
      </c>
      <c r="H213" s="24">
        <f ca="1">'Trial 3'!H54</f>
        <v>352590.56180566119</v>
      </c>
      <c r="I213" s="24">
        <f ca="1">'Trial 3'!I54</f>
        <v>356230.93853552523</v>
      </c>
      <c r="J213" s="24">
        <f ca="1">'Trial 3'!J54</f>
        <v>363838.68084233062</v>
      </c>
      <c r="K213" s="24">
        <f ca="1">'Trial 3'!K54</f>
        <v>349048.52228699229</v>
      </c>
      <c r="L213" s="24">
        <f ca="1">'Trial 3'!L54</f>
        <v>337311.66837202245</v>
      </c>
      <c r="M213" s="24">
        <f ca="1">'Trial 3'!M54</f>
        <v>333822.14364936191</v>
      </c>
      <c r="N213" s="25">
        <f ca="1">SUM('Trial 3'!B54:M54)</f>
        <v>4202762.4165904587</v>
      </c>
      <c r="O213" s="24">
        <f ca="1">'Trial 3'!O54</f>
        <v>335986.56209333608</v>
      </c>
      <c r="P213" s="24">
        <f ca="1">'Trial 3'!P54</f>
        <v>341004.48126703774</v>
      </c>
      <c r="Q213" s="24">
        <f ca="1">'Trial 3'!Q54</f>
        <v>343846.95274841716</v>
      </c>
      <c r="R213" s="24">
        <f ca="1">'Trial 3'!R54</f>
        <v>337874.79518014437</v>
      </c>
      <c r="S213" s="24">
        <f ca="1">'Trial 3'!S54</f>
        <v>344983.88411757484</v>
      </c>
      <c r="T213" s="24">
        <f ca="1">'Trial 3'!T54</f>
        <v>332462.87646491581</v>
      </c>
      <c r="U213" s="24">
        <f ca="1">'Trial 3'!U54</f>
        <v>346646.98829250585</v>
      </c>
      <c r="V213" s="24">
        <f ca="1">'Trial 3'!V54</f>
        <v>345444.26276258257</v>
      </c>
      <c r="W213" s="24">
        <f ca="1">'Trial 3'!W54</f>
        <v>350345.27815068292</v>
      </c>
      <c r="X213" s="24">
        <f ca="1">'Trial 3'!X54</f>
        <v>327219.97759352508</v>
      </c>
      <c r="Y213" s="24">
        <f ca="1">'Trial 3'!Y54</f>
        <v>348699.64281483123</v>
      </c>
      <c r="Z213" s="24">
        <f ca="1">'Trial 3'!Z54</f>
        <v>344744.28218995844</v>
      </c>
      <c r="AA213" s="25">
        <f ca="1">SUM('Trial 3'!O54:Z54)</f>
        <v>4099259.9836755116</v>
      </c>
      <c r="AB213" s="24">
        <f ca="1">'Trial 3'!AB54</f>
        <v>352443.37101840368</v>
      </c>
      <c r="AC213" s="24">
        <f ca="1">'Trial 3'!AC54</f>
        <v>335581.52445100923</v>
      </c>
      <c r="AD213" s="24">
        <f ca="1">'Trial 3'!AD54</f>
        <v>331281.15348017379</v>
      </c>
      <c r="AE213" s="24">
        <f ca="1">'Trial 3'!AE54</f>
        <v>327724.3749117899</v>
      </c>
      <c r="AF213" s="24">
        <f ca="1">'Trial 3'!AF54</f>
        <v>333331.89029945474</v>
      </c>
      <c r="AG213" s="24">
        <f ca="1">'Trial 3'!AG54</f>
        <v>346231.70208019734</v>
      </c>
      <c r="AH213" s="24">
        <f ca="1">'Trial 3'!AH54</f>
        <v>334515.33845999994</v>
      </c>
      <c r="AI213" s="24">
        <f ca="1">'Trial 3'!AI54</f>
        <v>352898.11127620889</v>
      </c>
      <c r="AJ213" s="24">
        <f ca="1">'Trial 3'!AJ54</f>
        <v>348844.65886147198</v>
      </c>
      <c r="AK213" s="24">
        <f ca="1">'Trial 3'!AK54</f>
        <v>329994.57774155831</v>
      </c>
      <c r="AL213" s="24">
        <f ca="1">'Trial 3'!AL54</f>
        <v>326062.76357203268</v>
      </c>
      <c r="AM213" s="24">
        <f ca="1">'Trial 3'!AM54</f>
        <v>332688.24496348185</v>
      </c>
      <c r="AN213" s="25">
        <f ca="1">SUM('Trial 3'!AB54:AM54)</f>
        <v>4051597.7111157821</v>
      </c>
      <c r="AO213" s="24">
        <f ca="1">'Trial 3'!AO54</f>
        <v>316984.08303389209</v>
      </c>
      <c r="AP213" s="24">
        <f ca="1">'Trial 3'!AP54</f>
        <v>328436.17825915467</v>
      </c>
      <c r="AQ213" s="24">
        <f ca="1">'Trial 3'!AQ54</f>
        <v>351919.47359377053</v>
      </c>
      <c r="AR213" s="24">
        <f ca="1">'Trial 3'!AR54</f>
        <v>323368.19277102913</v>
      </c>
      <c r="AS213" s="24">
        <f ca="1">'Trial 3'!AS54</f>
        <v>335828.55990858935</v>
      </c>
      <c r="AT213" s="24">
        <f ca="1">'Trial 3'!AT54</f>
        <v>346191.99157738365</v>
      </c>
      <c r="AU213" s="24">
        <f ca="1">'Trial 3'!AU54</f>
        <v>328341.77302335261</v>
      </c>
      <c r="AV213" s="24">
        <f ca="1">'Trial 3'!AV54</f>
        <v>341048.44775891176</v>
      </c>
      <c r="AW213" s="24">
        <f ca="1">'Trial 3'!AW54</f>
        <v>325959.44643455377</v>
      </c>
      <c r="AX213" s="24">
        <f ca="1">'Trial 3'!AX54</f>
        <v>319862.03909021599</v>
      </c>
      <c r="AY213" s="24">
        <f ca="1">'Trial 3'!AY54</f>
        <v>339855.05595304817</v>
      </c>
      <c r="AZ213" s="24">
        <f ca="1">'Trial 3'!AZ54</f>
        <v>332873.40360836586</v>
      </c>
      <c r="BA213" s="25">
        <f ca="1">SUM('Trial 3'!AO54:AZ54)</f>
        <v>3990668.6450122674</v>
      </c>
      <c r="BB213" s="24">
        <f ca="1">'Trial 3'!BB54</f>
        <v>317928.53068637621</v>
      </c>
      <c r="BC213" s="24">
        <f ca="1">'Trial 3'!BC54</f>
        <v>324202.00313538563</v>
      </c>
      <c r="BD213" s="24">
        <f ca="1">'Trial 3'!BD54</f>
        <v>342500.1905165824</v>
      </c>
      <c r="BE213" s="24">
        <f ca="1">'Trial 3'!BE54</f>
        <v>335989.04926892143</v>
      </c>
      <c r="BF213" s="24">
        <f ca="1">'Trial 3'!BF54</f>
        <v>325144.28888279048</v>
      </c>
      <c r="BG213" s="24">
        <f ca="1">'Trial 3'!BG54</f>
        <v>333206.94113411423</v>
      </c>
      <c r="BH213" s="24">
        <f ca="1">'Trial 3'!BH54</f>
        <v>313592.63410210237</v>
      </c>
      <c r="BI213" s="24">
        <f ca="1">'Trial 3'!BI54</f>
        <v>325895.89305122226</v>
      </c>
      <c r="BJ213" s="24">
        <f ca="1">'Trial 3'!BJ54</f>
        <v>331656.79854396178</v>
      </c>
      <c r="BK213" s="24">
        <f ca="1">'Trial 3'!BK54</f>
        <v>333917.64945067914</v>
      </c>
      <c r="BL213" s="24">
        <f ca="1">'Trial 3'!BL54</f>
        <v>308778.32916229701</v>
      </c>
      <c r="BM213" s="24">
        <f ca="1">'Trial 3'!BM54</f>
        <v>341014.36079560308</v>
      </c>
      <c r="BN213" s="25">
        <f ca="1">SUM('Trial 3'!BB54:BM54)</f>
        <v>3933826.6687300364</v>
      </c>
      <c r="BO213" s="24">
        <f ca="1">'Trial 3'!BO54</f>
        <v>323435.9977779832</v>
      </c>
      <c r="BP213" s="24">
        <f ca="1">'Trial 3'!BP54</f>
        <v>335536.44975160691</v>
      </c>
      <c r="BQ213" s="24">
        <f ca="1">'Trial 3'!BQ54</f>
        <v>329719.51292808831</v>
      </c>
      <c r="BR213" s="24">
        <f ca="1">'Trial 3'!BR54</f>
        <v>320660.69538569852</v>
      </c>
      <c r="BS213" s="24">
        <f ca="1">'Trial 3'!BS54</f>
        <v>337523.2463310489</v>
      </c>
      <c r="BT213" s="24">
        <f ca="1">'Trial 3'!BT54</f>
        <v>330994.67032754724</v>
      </c>
      <c r="BU213" s="24">
        <f ca="1">'Trial 3'!BU54</f>
        <v>336196.3822155128</v>
      </c>
      <c r="BV213" s="24">
        <f ca="1">'Trial 3'!BV54</f>
        <v>333319.67077543779</v>
      </c>
      <c r="BW213" s="24">
        <f ca="1">'Trial 3'!BW54</f>
        <v>307076.45941863558</v>
      </c>
      <c r="BX213" s="24">
        <f ca="1">'Trial 3'!BX54</f>
        <v>312863.85280727054</v>
      </c>
      <c r="BY213" s="24">
        <f ca="1">'Trial 3'!BY54</f>
        <v>312378.56206223706</v>
      </c>
      <c r="BZ213" s="24">
        <f ca="1">'Trial 3'!BZ54</f>
        <v>309663.8936018761</v>
      </c>
      <c r="CA213" s="25">
        <f ca="1">SUM('Trial 3'!BO54:BZ54)</f>
        <v>3889369.3933829423</v>
      </c>
      <c r="CB213" s="24">
        <f ca="1">'Trial 3'!CB54</f>
        <v>318772.43768517504</v>
      </c>
      <c r="CC213" s="24">
        <f ca="1">'Trial 3'!CC54</f>
        <v>330490.49669873808</v>
      </c>
      <c r="CD213" s="24">
        <f ca="1">'Trial 3'!CD54</f>
        <v>317310.09196505806</v>
      </c>
      <c r="CE213" s="24">
        <f ca="1">'Trial 3'!CE54</f>
        <v>323575.2103944071</v>
      </c>
      <c r="CF213" s="24">
        <f ca="1">'Trial 3'!CF54</f>
        <v>322307.41918756871</v>
      </c>
      <c r="CG213" s="24">
        <f ca="1">'Trial 3'!CG54</f>
        <v>323704.29710494517</v>
      </c>
      <c r="CH213" s="24">
        <f ca="1">'Trial 3'!CH54</f>
        <v>326870.89936936076</v>
      </c>
      <c r="CI213" s="24">
        <f ca="1">'Trial 3'!CI54</f>
        <v>321614.38007253432</v>
      </c>
      <c r="CJ213" s="24">
        <f ca="1">'Trial 3'!CJ54</f>
        <v>310760.40473410423</v>
      </c>
      <c r="CK213" s="24">
        <f ca="1">'Trial 3'!CK54</f>
        <v>319140.91317950643</v>
      </c>
      <c r="CL213" s="24">
        <f ca="1">'Trial 3'!CL54</f>
        <v>317841.70989643142</v>
      </c>
      <c r="CM213" s="24">
        <f ca="1">'Trial 3'!CM54</f>
        <v>302090.69204267522</v>
      </c>
      <c r="CN213" s="25">
        <f ca="1">SUM('Trial 3'!CB54:CM54)</f>
        <v>3834478.9523305045</v>
      </c>
      <c r="CO213" s="24">
        <f ca="1">'Trial 3'!CO54</f>
        <v>315287.38065895345</v>
      </c>
      <c r="CP213" s="24">
        <f ca="1">'Trial 3'!CP54</f>
        <v>320739.1760292931</v>
      </c>
      <c r="CQ213" s="24">
        <f ca="1">'Trial 3'!CQ54</f>
        <v>326743.0655291109</v>
      </c>
      <c r="CR213" s="24">
        <f ca="1">'Trial 3'!CR54</f>
        <v>325716.82793426339</v>
      </c>
      <c r="CS213" s="24">
        <f ca="1">'Trial 3'!CS54</f>
        <v>319251.75236031599</v>
      </c>
      <c r="CT213" s="24">
        <f ca="1">'Trial 3'!CT54</f>
        <v>329574.45875586924</v>
      </c>
      <c r="CU213" s="24">
        <f ca="1">'Trial 3'!CU54</f>
        <v>315926.31924020016</v>
      </c>
      <c r="CV213" s="24">
        <f ca="1">'Trial 3'!CV54</f>
        <v>323028.73678649659</v>
      </c>
      <c r="CW213" s="24">
        <f ca="1">'Trial 3'!CW54</f>
        <v>294165.42517065915</v>
      </c>
      <c r="CX213" s="24">
        <f ca="1">'Trial 3'!CX54</f>
        <v>321047.94353679719</v>
      </c>
      <c r="CY213" s="24">
        <f ca="1">'Trial 3'!CY54</f>
        <v>307777.65063157631</v>
      </c>
      <c r="CZ213" s="24">
        <f ca="1">'Trial 3'!CZ54</f>
        <v>318075.21895467042</v>
      </c>
      <c r="DA213" s="25">
        <f ca="1">SUM('Trial 3'!CO54:CZ54)</f>
        <v>3817333.9555882057</v>
      </c>
      <c r="DB213" s="24">
        <f ca="1">'Trial 3'!DB54</f>
        <v>304146.94448018924</v>
      </c>
      <c r="DC213" s="24">
        <f ca="1">'Trial 3'!DC54</f>
        <v>303595.00839653605</v>
      </c>
      <c r="DD213" s="24">
        <f ca="1">'Trial 3'!DD54</f>
        <v>297498.00026174227</v>
      </c>
      <c r="DE213" s="24">
        <f ca="1">'Trial 3'!DE54</f>
        <v>297424.77155660931</v>
      </c>
      <c r="DF213" s="24">
        <f ca="1">'Trial 3'!DF54</f>
        <v>319479.58613123791</v>
      </c>
      <c r="DG213" s="24">
        <f ca="1">'Trial 3'!DG54</f>
        <v>306125.46997669793</v>
      </c>
      <c r="DH213" s="24">
        <f ca="1">'Trial 3'!DH54</f>
        <v>307304.27103833191</v>
      </c>
      <c r="DI213" s="24">
        <f ca="1">'Trial 3'!DI54</f>
        <v>324740.86609599314</v>
      </c>
      <c r="DJ213" s="24">
        <f ca="1">'Trial 3'!DJ54</f>
        <v>317483.87823034031</v>
      </c>
      <c r="DK213" s="24">
        <f ca="1">'Trial 3'!DK54</f>
        <v>297846.90345340897</v>
      </c>
      <c r="DL213" s="24">
        <f ca="1">'Trial 3'!DL54</f>
        <v>310721.5132415134</v>
      </c>
      <c r="DM213" s="24">
        <f ca="1">'Trial 3'!DM54</f>
        <v>310158.54522002052</v>
      </c>
      <c r="DN213" s="25">
        <f ca="1">SUM('Trial 3'!DB54:DM54)</f>
        <v>3696525.7580826213</v>
      </c>
      <c r="DO213" s="24">
        <f ca="1">'Trial 3'!DO54</f>
        <v>315772.03260836541</v>
      </c>
      <c r="DP213" s="24">
        <f ca="1">'Trial 3'!DP54</f>
        <v>308626.02752907312</v>
      </c>
      <c r="DQ213" s="24">
        <f ca="1">'Trial 3'!DQ54</f>
        <v>302438.13469387364</v>
      </c>
      <c r="DR213" s="24">
        <f ca="1">'Trial 3'!DR54</f>
        <v>309134.40916417248</v>
      </c>
      <c r="DS213" s="24">
        <f ca="1">'Trial 3'!DS54</f>
        <v>303862.18570515234</v>
      </c>
      <c r="DT213" s="24">
        <f ca="1">'Trial 3'!DT54</f>
        <v>298363.72058408766</v>
      </c>
      <c r="DU213" s="24">
        <f ca="1">'Trial 3'!DU54</f>
        <v>309664.8116118852</v>
      </c>
      <c r="DV213" s="24">
        <f ca="1">'Trial 3'!DV54</f>
        <v>301128.75093634019</v>
      </c>
      <c r="DW213" s="24">
        <f ca="1">'Trial 3'!DW54</f>
        <v>297631.18912734662</v>
      </c>
      <c r="DX213" s="24">
        <f ca="1">'Trial 3'!DX54</f>
        <v>310999.50663984608</v>
      </c>
      <c r="DY213" s="24">
        <f ca="1">'Trial 3'!DY54</f>
        <v>293271.98135724827</v>
      </c>
      <c r="DZ213" s="24">
        <f ca="1">'Trial 3'!DZ54</f>
        <v>310892.47155070282</v>
      </c>
      <c r="EA213" s="25">
        <f ca="1">SUM('Trial 3'!DO54:DZ54)</f>
        <v>3661785.2215080941</v>
      </c>
      <c r="EB213" s="24">
        <f ca="1">'Trial 3'!EB54</f>
        <v>299425.36835816939</v>
      </c>
      <c r="EC213" s="24">
        <f ca="1">'Trial 3'!EC54</f>
        <v>302187.74831267225</v>
      </c>
      <c r="ED213" s="24">
        <f ca="1">'Trial 3'!ED54</f>
        <v>294505.76355669042</v>
      </c>
      <c r="EE213" s="24">
        <f ca="1">'Trial 3'!EE54</f>
        <v>309827.25724885461</v>
      </c>
      <c r="EF213" s="24">
        <f ca="1">'Trial 3'!EF54</f>
        <v>316289.36069196655</v>
      </c>
      <c r="EG213" s="24">
        <f ca="1">'Trial 3'!EG54</f>
        <v>295042.036490225</v>
      </c>
      <c r="EH213" s="24">
        <f ca="1">'Trial 3'!EH54</f>
        <v>289447.93960650259</v>
      </c>
      <c r="EI213" s="24">
        <f ca="1">'Trial 3'!EI54</f>
        <v>306508.37568627327</v>
      </c>
      <c r="EJ213" s="24">
        <f ca="1">'Trial 3'!EJ54</f>
        <v>296335.886067721</v>
      </c>
      <c r="EK213" s="24">
        <f ca="1">'Trial 3'!EK54</f>
        <v>306328.15990684816</v>
      </c>
      <c r="EL213" s="24">
        <f ca="1">'Trial 3'!EL54</f>
        <v>308215.76480827352</v>
      </c>
      <c r="EM213" s="24">
        <f ca="1">'Trial 3'!EM54</f>
        <v>296509.10954787175</v>
      </c>
      <c r="EN213" s="25">
        <f ca="1">SUM('Trial 3'!EB54:EM54)</f>
        <v>3620622.7702820683</v>
      </c>
    </row>
    <row r="214" spans="1:144" ht="12.75" customHeight="1" x14ac:dyDescent="0.2">
      <c r="A214" s="11" t="str">
        <f>Labels!B99</f>
        <v>Trial 04</v>
      </c>
      <c r="B214" s="24">
        <f ca="1">'Trial 4'!B54</f>
        <v>336997.17093783984</v>
      </c>
      <c r="C214" s="24">
        <f ca="1">'Trial 4'!C54</f>
        <v>339025.09770626092</v>
      </c>
      <c r="D214" s="24">
        <f ca="1">'Trial 4'!D54</f>
        <v>364806.04228249606</v>
      </c>
      <c r="E214" s="24">
        <f ca="1">'Trial 4'!E54</f>
        <v>350445.14660730388</v>
      </c>
      <c r="F214" s="24">
        <f ca="1">'Trial 4'!F54</f>
        <v>342188.89072284976</v>
      </c>
      <c r="G214" s="24">
        <f ca="1">'Trial 4'!G54</f>
        <v>350778.04698008497</v>
      </c>
      <c r="H214" s="24">
        <f ca="1">'Trial 4'!H54</f>
        <v>347642.39347971848</v>
      </c>
      <c r="I214" s="24">
        <f ca="1">'Trial 4'!I54</f>
        <v>343541.18270682747</v>
      </c>
      <c r="J214" s="24">
        <f ca="1">'Trial 4'!J54</f>
        <v>344188.52437145403</v>
      </c>
      <c r="K214" s="24">
        <f ca="1">'Trial 4'!K54</f>
        <v>353035.12753197784</v>
      </c>
      <c r="L214" s="24">
        <f ca="1">'Trial 4'!L54</f>
        <v>350319.52976926393</v>
      </c>
      <c r="M214" s="24">
        <f ca="1">'Trial 4'!M54</f>
        <v>330176.23144951178</v>
      </c>
      <c r="N214" s="25">
        <f ca="1">SUM('Trial 4'!B54:M54)</f>
        <v>4153143.3845455889</v>
      </c>
      <c r="O214" s="24">
        <f ca="1">'Trial 4'!O54</f>
        <v>354963.5226688374</v>
      </c>
      <c r="P214" s="24">
        <f ca="1">'Trial 4'!P54</f>
        <v>349285.7360709873</v>
      </c>
      <c r="Q214" s="24">
        <f ca="1">'Trial 4'!Q54</f>
        <v>340567.29881266755</v>
      </c>
      <c r="R214" s="24">
        <f ca="1">'Trial 4'!R54</f>
        <v>339813.10243315378</v>
      </c>
      <c r="S214" s="24">
        <f ca="1">'Trial 4'!S54</f>
        <v>350769.88430167665</v>
      </c>
      <c r="T214" s="24">
        <f ca="1">'Trial 4'!T54</f>
        <v>336134.41600289667</v>
      </c>
      <c r="U214" s="24">
        <f ca="1">'Trial 4'!U54</f>
        <v>337036.52970136452</v>
      </c>
      <c r="V214" s="24">
        <f ca="1">'Trial 4'!V54</f>
        <v>341494.83460163372</v>
      </c>
      <c r="W214" s="24">
        <f ca="1">'Trial 4'!W54</f>
        <v>341283.71530613001</v>
      </c>
      <c r="X214" s="24">
        <f ca="1">'Trial 4'!X54</f>
        <v>354715.96588713478</v>
      </c>
      <c r="Y214" s="24">
        <f ca="1">'Trial 4'!Y54</f>
        <v>335755.20506135892</v>
      </c>
      <c r="Z214" s="24">
        <f ca="1">'Trial 4'!Z54</f>
        <v>334107.71159260714</v>
      </c>
      <c r="AA214" s="25">
        <f ca="1">SUM('Trial 4'!O54:Z54)</f>
        <v>4115927.9224404483</v>
      </c>
      <c r="AB214" s="24">
        <f ca="1">'Trial 4'!AB54</f>
        <v>332233.9216496906</v>
      </c>
      <c r="AC214" s="24">
        <f ca="1">'Trial 4'!AC54</f>
        <v>343990.60252910416</v>
      </c>
      <c r="AD214" s="24">
        <f ca="1">'Trial 4'!AD54</f>
        <v>344357.13292159553</v>
      </c>
      <c r="AE214" s="24">
        <f ca="1">'Trial 4'!AE54</f>
        <v>349418.78047362407</v>
      </c>
      <c r="AF214" s="24">
        <f ca="1">'Trial 4'!AF54</f>
        <v>347831.14194069512</v>
      </c>
      <c r="AG214" s="24">
        <f ca="1">'Trial 4'!AG54</f>
        <v>340425.73602479103</v>
      </c>
      <c r="AH214" s="24">
        <f ca="1">'Trial 4'!AH54</f>
        <v>344757.48995959177</v>
      </c>
      <c r="AI214" s="24">
        <f ca="1">'Trial 4'!AI54</f>
        <v>334873.38044264889</v>
      </c>
      <c r="AJ214" s="24">
        <f ca="1">'Trial 4'!AJ54</f>
        <v>336569.79769663815</v>
      </c>
      <c r="AK214" s="24">
        <f ca="1">'Trial 4'!AK54</f>
        <v>341864.15439268452</v>
      </c>
      <c r="AL214" s="24">
        <f ca="1">'Trial 4'!AL54</f>
        <v>338352.04877845023</v>
      </c>
      <c r="AM214" s="24">
        <f ca="1">'Trial 4'!AM54</f>
        <v>316244.87316452625</v>
      </c>
      <c r="AN214" s="25">
        <f ca="1">SUM('Trial 4'!AB54:AM54)</f>
        <v>4070919.0599740404</v>
      </c>
      <c r="AO214" s="24">
        <f ca="1">'Trial 4'!AO54</f>
        <v>328441.50313403172</v>
      </c>
      <c r="AP214" s="24">
        <f ca="1">'Trial 4'!AP54</f>
        <v>342394.36097760842</v>
      </c>
      <c r="AQ214" s="24">
        <f ca="1">'Trial 4'!AQ54</f>
        <v>324689.70728342712</v>
      </c>
      <c r="AR214" s="24">
        <f ca="1">'Trial 4'!AR54</f>
        <v>324121.61775996798</v>
      </c>
      <c r="AS214" s="24">
        <f ca="1">'Trial 4'!AS54</f>
        <v>320218.23510996194</v>
      </c>
      <c r="AT214" s="24">
        <f ca="1">'Trial 4'!AT54</f>
        <v>345270.86604922451</v>
      </c>
      <c r="AU214" s="24">
        <f ca="1">'Trial 4'!AU54</f>
        <v>313435.54200792208</v>
      </c>
      <c r="AV214" s="24">
        <f ca="1">'Trial 4'!AV54</f>
        <v>333462.58770749765</v>
      </c>
      <c r="AW214" s="24">
        <f ca="1">'Trial 4'!AW54</f>
        <v>346864.0165117142</v>
      </c>
      <c r="AX214" s="24">
        <f ca="1">'Trial 4'!AX54</f>
        <v>339384.39576540416</v>
      </c>
      <c r="AY214" s="24">
        <f ca="1">'Trial 4'!AY54</f>
        <v>337729.92171040736</v>
      </c>
      <c r="AZ214" s="24">
        <f ca="1">'Trial 4'!AZ54</f>
        <v>326529.43525473657</v>
      </c>
      <c r="BA214" s="25">
        <f ca="1">SUM('Trial 4'!AO54:AZ54)</f>
        <v>3982542.1892719036</v>
      </c>
      <c r="BB214" s="24">
        <f ca="1">'Trial 4'!BB54</f>
        <v>341584.59048899135</v>
      </c>
      <c r="BC214" s="24">
        <f ca="1">'Trial 4'!BC54</f>
        <v>326064.01093570126</v>
      </c>
      <c r="BD214" s="24">
        <f ca="1">'Trial 4'!BD54</f>
        <v>334445.10055322852</v>
      </c>
      <c r="BE214" s="24">
        <f ca="1">'Trial 4'!BE54</f>
        <v>310914.74907268712</v>
      </c>
      <c r="BF214" s="24">
        <f ca="1">'Trial 4'!BF54</f>
        <v>337839.54181012488</v>
      </c>
      <c r="BG214" s="24">
        <f ca="1">'Trial 4'!BG54</f>
        <v>326684.11431033356</v>
      </c>
      <c r="BH214" s="24">
        <f ca="1">'Trial 4'!BH54</f>
        <v>321818.88383036206</v>
      </c>
      <c r="BI214" s="24">
        <f ca="1">'Trial 4'!BI54</f>
        <v>331768.59707483248</v>
      </c>
      <c r="BJ214" s="24">
        <f ca="1">'Trial 4'!BJ54</f>
        <v>326589.83462243993</v>
      </c>
      <c r="BK214" s="24">
        <f ca="1">'Trial 4'!BK54</f>
        <v>316619.98552871984</v>
      </c>
      <c r="BL214" s="24">
        <f ca="1">'Trial 4'!BL54</f>
        <v>324274.54404351336</v>
      </c>
      <c r="BM214" s="24">
        <f ca="1">'Trial 4'!BM54</f>
        <v>323875.00072307879</v>
      </c>
      <c r="BN214" s="25">
        <f ca="1">SUM('Trial 4'!BB54:BM54)</f>
        <v>3922478.9529940137</v>
      </c>
      <c r="BO214" s="24">
        <f ca="1">'Trial 4'!BO54</f>
        <v>332271.69139981776</v>
      </c>
      <c r="BP214" s="24">
        <f ca="1">'Trial 4'!BP54</f>
        <v>312869.64411446219</v>
      </c>
      <c r="BQ214" s="24">
        <f ca="1">'Trial 4'!BQ54</f>
        <v>318500.11335959303</v>
      </c>
      <c r="BR214" s="24">
        <f ca="1">'Trial 4'!BR54</f>
        <v>323594.2604613037</v>
      </c>
      <c r="BS214" s="24">
        <f ca="1">'Trial 4'!BS54</f>
        <v>315908.37916222564</v>
      </c>
      <c r="BT214" s="24">
        <f ca="1">'Trial 4'!BT54</f>
        <v>334477.57857268554</v>
      </c>
      <c r="BU214" s="24">
        <f ca="1">'Trial 4'!BU54</f>
        <v>320304.08431948256</v>
      </c>
      <c r="BV214" s="24">
        <f ca="1">'Trial 4'!BV54</f>
        <v>336021.27311116067</v>
      </c>
      <c r="BW214" s="24">
        <f ca="1">'Trial 4'!BW54</f>
        <v>309590.47538061725</v>
      </c>
      <c r="BX214" s="24">
        <f ca="1">'Trial 4'!BX54</f>
        <v>315345.28056067368</v>
      </c>
      <c r="BY214" s="24">
        <f ca="1">'Trial 4'!BY54</f>
        <v>313815.63535346312</v>
      </c>
      <c r="BZ214" s="24">
        <f ca="1">'Trial 4'!BZ54</f>
        <v>303451.63393824146</v>
      </c>
      <c r="CA214" s="25">
        <f ca="1">SUM('Trial 4'!BO54:BZ54)</f>
        <v>3836150.0497337268</v>
      </c>
      <c r="CB214" s="24">
        <f ca="1">'Trial 4'!CB54</f>
        <v>330785.18353345105</v>
      </c>
      <c r="CC214" s="24">
        <f ca="1">'Trial 4'!CC54</f>
        <v>323505.78432965832</v>
      </c>
      <c r="CD214" s="24">
        <f ca="1">'Trial 4'!CD54</f>
        <v>321954.83598519018</v>
      </c>
      <c r="CE214" s="24">
        <f ca="1">'Trial 4'!CE54</f>
        <v>316637.94242829038</v>
      </c>
      <c r="CF214" s="24">
        <f ca="1">'Trial 4'!CF54</f>
        <v>310060.84238892642</v>
      </c>
      <c r="CG214" s="24">
        <f ca="1">'Trial 4'!CG54</f>
        <v>309001.99842515081</v>
      </c>
      <c r="CH214" s="24">
        <f ca="1">'Trial 4'!CH54</f>
        <v>313669.77275791118</v>
      </c>
      <c r="CI214" s="24">
        <f ca="1">'Trial 4'!CI54</f>
        <v>312090.7694298178</v>
      </c>
      <c r="CJ214" s="24">
        <f ca="1">'Trial 4'!CJ54</f>
        <v>320304.24556097551</v>
      </c>
      <c r="CK214" s="24">
        <f ca="1">'Trial 4'!CK54</f>
        <v>298704.18191428715</v>
      </c>
      <c r="CL214" s="24">
        <f ca="1">'Trial 4'!CL54</f>
        <v>322214.54866920575</v>
      </c>
      <c r="CM214" s="24">
        <f ca="1">'Trial 4'!CM54</f>
        <v>320660.35292031488</v>
      </c>
      <c r="CN214" s="25">
        <f ca="1">SUM('Trial 4'!CB54:CM54)</f>
        <v>3799590.4583431794</v>
      </c>
      <c r="CO214" s="24">
        <f ca="1">'Trial 4'!CO54</f>
        <v>331974.81947907736</v>
      </c>
      <c r="CP214" s="24">
        <f ca="1">'Trial 4'!CP54</f>
        <v>300427.3734944748</v>
      </c>
      <c r="CQ214" s="24">
        <f ca="1">'Trial 4'!CQ54</f>
        <v>306029.50442322216</v>
      </c>
      <c r="CR214" s="24">
        <f ca="1">'Trial 4'!CR54</f>
        <v>311539.69857803767</v>
      </c>
      <c r="CS214" s="24">
        <f ca="1">'Trial 4'!CS54</f>
        <v>313411.01465722104</v>
      </c>
      <c r="CT214" s="24">
        <f ca="1">'Trial 4'!CT54</f>
        <v>313600.86051130272</v>
      </c>
      <c r="CU214" s="24">
        <f ca="1">'Trial 4'!CU54</f>
        <v>308863.31687891152</v>
      </c>
      <c r="CV214" s="24">
        <f ca="1">'Trial 4'!CV54</f>
        <v>320326.55962084018</v>
      </c>
      <c r="CW214" s="24">
        <f ca="1">'Trial 4'!CW54</f>
        <v>318947.17725524987</v>
      </c>
      <c r="CX214" s="24">
        <f ca="1">'Trial 4'!CX54</f>
        <v>312517.82880174118</v>
      </c>
      <c r="CY214" s="24">
        <f ca="1">'Trial 4'!CY54</f>
        <v>313975.00686110277</v>
      </c>
      <c r="CZ214" s="24">
        <f ca="1">'Trial 4'!CZ54</f>
        <v>316910.75198922644</v>
      </c>
      <c r="DA214" s="25">
        <f ca="1">SUM('Trial 4'!CO54:CZ54)</f>
        <v>3768523.9125504079</v>
      </c>
      <c r="DB214" s="24">
        <f ca="1">'Trial 4'!DB54</f>
        <v>318732.34256189677</v>
      </c>
      <c r="DC214" s="24">
        <f ca="1">'Trial 4'!DC54</f>
        <v>312145.78941114323</v>
      </c>
      <c r="DD214" s="24">
        <f ca="1">'Trial 4'!DD54</f>
        <v>305279.83389767603</v>
      </c>
      <c r="DE214" s="24">
        <f ca="1">'Trial 4'!DE54</f>
        <v>309214.35726286226</v>
      </c>
      <c r="DF214" s="24">
        <f ca="1">'Trial 4'!DF54</f>
        <v>315561.169227871</v>
      </c>
      <c r="DG214" s="24">
        <f ca="1">'Trial 4'!DG54</f>
        <v>303888.04912854999</v>
      </c>
      <c r="DH214" s="24">
        <f ca="1">'Trial 4'!DH54</f>
        <v>323450.65330540278</v>
      </c>
      <c r="DI214" s="24">
        <f ca="1">'Trial 4'!DI54</f>
        <v>302590.87831120007</v>
      </c>
      <c r="DJ214" s="24">
        <f ca="1">'Trial 4'!DJ54</f>
        <v>299862.26237167767</v>
      </c>
      <c r="DK214" s="24">
        <f ca="1">'Trial 4'!DK54</f>
        <v>314213.15347249649</v>
      </c>
      <c r="DL214" s="24">
        <f ca="1">'Trial 4'!DL54</f>
        <v>308940.38297449838</v>
      </c>
      <c r="DM214" s="24">
        <f ca="1">'Trial 4'!DM54</f>
        <v>296636.37021292496</v>
      </c>
      <c r="DN214" s="25">
        <f ca="1">SUM('Trial 4'!DB54:DM54)</f>
        <v>3710515.2421382009</v>
      </c>
      <c r="DO214" s="24">
        <f ca="1">'Trial 4'!DO54</f>
        <v>304427.35934431304</v>
      </c>
      <c r="DP214" s="24">
        <f ca="1">'Trial 4'!DP54</f>
        <v>317351.93581062456</v>
      </c>
      <c r="DQ214" s="24">
        <f ca="1">'Trial 4'!DQ54</f>
        <v>310489.25570742728</v>
      </c>
      <c r="DR214" s="24">
        <f ca="1">'Trial 4'!DR54</f>
        <v>305057.39108978218</v>
      </c>
      <c r="DS214" s="24">
        <f ca="1">'Trial 4'!DS54</f>
        <v>306462.60780256742</v>
      </c>
      <c r="DT214" s="24">
        <f ca="1">'Trial 4'!DT54</f>
        <v>310076.42562259</v>
      </c>
      <c r="DU214" s="24">
        <f ca="1">'Trial 4'!DU54</f>
        <v>308235.37377442286</v>
      </c>
      <c r="DV214" s="24">
        <f ca="1">'Trial 4'!DV54</f>
        <v>311242.9120175814</v>
      </c>
      <c r="DW214" s="24">
        <f ca="1">'Trial 4'!DW54</f>
        <v>288485.86373666703</v>
      </c>
      <c r="DX214" s="24">
        <f ca="1">'Trial 4'!DX54</f>
        <v>294212.00676777761</v>
      </c>
      <c r="DY214" s="24">
        <f ca="1">'Trial 4'!DY54</f>
        <v>312873.01969999546</v>
      </c>
      <c r="DZ214" s="24">
        <f ca="1">'Trial 4'!DZ54</f>
        <v>305701.24021391105</v>
      </c>
      <c r="EA214" s="25">
        <f ca="1">SUM('Trial 4'!DO54:DZ54)</f>
        <v>3674615.3915876602</v>
      </c>
      <c r="EB214" s="24">
        <f ca="1">'Trial 4'!EB54</f>
        <v>298808.6824132725</v>
      </c>
      <c r="EC214" s="24">
        <f ca="1">'Trial 4'!EC54</f>
        <v>288921.81914798723</v>
      </c>
      <c r="ED214" s="24">
        <f ca="1">'Trial 4'!ED54</f>
        <v>313877.52551310015</v>
      </c>
      <c r="EE214" s="24">
        <f ca="1">'Trial 4'!EE54</f>
        <v>301881.00573598308</v>
      </c>
      <c r="EF214" s="24">
        <f ca="1">'Trial 4'!EF54</f>
        <v>289687.35680921865</v>
      </c>
      <c r="EG214" s="24">
        <f ca="1">'Trial 4'!EG54</f>
        <v>314226.3760396259</v>
      </c>
      <c r="EH214" s="24">
        <f ca="1">'Trial 4'!EH54</f>
        <v>308867.77441301401</v>
      </c>
      <c r="EI214" s="24">
        <f ca="1">'Trial 4'!EI54</f>
        <v>301060.315177863</v>
      </c>
      <c r="EJ214" s="24">
        <f ca="1">'Trial 4'!EJ54</f>
        <v>312510.12133695022</v>
      </c>
      <c r="EK214" s="24">
        <f ca="1">'Trial 4'!EK54</f>
        <v>307747.80762828112</v>
      </c>
      <c r="EL214" s="24">
        <f ca="1">'Trial 4'!EL54</f>
        <v>320082.88689524611</v>
      </c>
      <c r="EM214" s="24">
        <f ca="1">'Trial 4'!EM54</f>
        <v>305331.0585883219</v>
      </c>
      <c r="EN214" s="25">
        <f ca="1">SUM('Trial 4'!EB54:EM54)</f>
        <v>3663002.7296988633</v>
      </c>
    </row>
    <row r="215" spans="1:144" ht="12.75" customHeight="1" x14ac:dyDescent="0.2">
      <c r="A215" s="11" t="str">
        <f>Labels!B100</f>
        <v>Trial 05</v>
      </c>
      <c r="B215" s="24">
        <f ca="1">'Trial 5'!B54</f>
        <v>346094.79270419106</v>
      </c>
      <c r="C215" s="24">
        <f ca="1">'Trial 5'!C54</f>
        <v>350816.62371967582</v>
      </c>
      <c r="D215" s="24">
        <f ca="1">'Trial 5'!D54</f>
        <v>351872.77313634835</v>
      </c>
      <c r="E215" s="24">
        <f ca="1">'Trial 5'!E54</f>
        <v>361367.73178874992</v>
      </c>
      <c r="F215" s="24">
        <f ca="1">'Trial 5'!F54</f>
        <v>340168.58906337549</v>
      </c>
      <c r="G215" s="24">
        <f ca="1">'Trial 5'!G54</f>
        <v>342531.4098427284</v>
      </c>
      <c r="H215" s="24">
        <f ca="1">'Trial 5'!H54</f>
        <v>359391.39881168632</v>
      </c>
      <c r="I215" s="24">
        <f ca="1">'Trial 5'!I54</f>
        <v>328427.15254111576</v>
      </c>
      <c r="J215" s="24">
        <f ca="1">'Trial 5'!J54</f>
        <v>341567.81845740427</v>
      </c>
      <c r="K215" s="24">
        <f ca="1">'Trial 5'!K54</f>
        <v>346309.83558525657</v>
      </c>
      <c r="L215" s="24">
        <f ca="1">'Trial 5'!L54</f>
        <v>350649.35568564758</v>
      </c>
      <c r="M215" s="24">
        <f ca="1">'Trial 5'!M54</f>
        <v>343059.95806565229</v>
      </c>
      <c r="N215" s="25">
        <f ca="1">SUM('Trial 5'!B54:M54)</f>
        <v>4162257.4394018319</v>
      </c>
      <c r="O215" s="24">
        <f ca="1">'Trial 5'!O54</f>
        <v>345559.46840121481</v>
      </c>
      <c r="P215" s="24">
        <f ca="1">'Trial 5'!P54</f>
        <v>348062.34557192982</v>
      </c>
      <c r="Q215" s="24">
        <f ca="1">'Trial 5'!Q54</f>
        <v>352368.44846379978</v>
      </c>
      <c r="R215" s="24">
        <f ca="1">'Trial 5'!R54</f>
        <v>337319.67591230926</v>
      </c>
      <c r="S215" s="24">
        <f ca="1">'Trial 5'!S54</f>
        <v>338120.5216638532</v>
      </c>
      <c r="T215" s="24">
        <f ca="1">'Trial 5'!T54</f>
        <v>334726.52739525499</v>
      </c>
      <c r="U215" s="24">
        <f ca="1">'Trial 5'!U54</f>
        <v>349086.0861873469</v>
      </c>
      <c r="V215" s="24">
        <f ca="1">'Trial 5'!V54</f>
        <v>350929.5208123906</v>
      </c>
      <c r="W215" s="24">
        <f ca="1">'Trial 5'!W54</f>
        <v>327158.03722817788</v>
      </c>
      <c r="X215" s="24">
        <f ca="1">'Trial 5'!X54</f>
        <v>341200.4140992855</v>
      </c>
      <c r="Y215" s="24">
        <f ca="1">'Trial 5'!Y54</f>
        <v>338932.13181019155</v>
      </c>
      <c r="Z215" s="24">
        <f ca="1">'Trial 5'!Z54</f>
        <v>340302.42190535454</v>
      </c>
      <c r="AA215" s="25">
        <f ca="1">SUM('Trial 5'!O54:Z54)</f>
        <v>4103765.5994511088</v>
      </c>
      <c r="AB215" s="24">
        <f ca="1">'Trial 5'!AB54</f>
        <v>349104.83701659634</v>
      </c>
      <c r="AC215" s="24">
        <f ca="1">'Trial 5'!AC54</f>
        <v>327628.21613156208</v>
      </c>
      <c r="AD215" s="24">
        <f ca="1">'Trial 5'!AD54</f>
        <v>339686.95041462244</v>
      </c>
      <c r="AE215" s="24">
        <f ca="1">'Trial 5'!AE54</f>
        <v>331746.28918280575</v>
      </c>
      <c r="AF215" s="24">
        <f ca="1">'Trial 5'!AF54</f>
        <v>344920.91159467271</v>
      </c>
      <c r="AG215" s="24">
        <f ca="1">'Trial 5'!AG54</f>
        <v>340945.570470209</v>
      </c>
      <c r="AH215" s="24">
        <f ca="1">'Trial 5'!AH54</f>
        <v>325436.65999584086</v>
      </c>
      <c r="AI215" s="24">
        <f ca="1">'Trial 5'!AI54</f>
        <v>337687.58917789027</v>
      </c>
      <c r="AJ215" s="24">
        <f ca="1">'Trial 5'!AJ54</f>
        <v>335354.71075584821</v>
      </c>
      <c r="AK215" s="24">
        <f ca="1">'Trial 5'!AK54</f>
        <v>344940.87144248618</v>
      </c>
      <c r="AL215" s="24">
        <f ca="1">'Trial 5'!AL54</f>
        <v>337595.56838406104</v>
      </c>
      <c r="AM215" s="24">
        <f ca="1">'Trial 5'!AM54</f>
        <v>341232.4631859464</v>
      </c>
      <c r="AN215" s="25">
        <f ca="1">SUM('Trial 5'!AB54:AM54)</f>
        <v>4056280.6377525409</v>
      </c>
      <c r="AO215" s="24">
        <f ca="1">'Trial 5'!AO54</f>
        <v>351908.66145359655</v>
      </c>
      <c r="AP215" s="24">
        <f ca="1">'Trial 5'!AP54</f>
        <v>332114.29928490054</v>
      </c>
      <c r="AQ215" s="24">
        <f ca="1">'Trial 5'!AQ54</f>
        <v>324010.21428502625</v>
      </c>
      <c r="AR215" s="24">
        <f ca="1">'Trial 5'!AR54</f>
        <v>344384.91036825586</v>
      </c>
      <c r="AS215" s="24">
        <f ca="1">'Trial 5'!AS54</f>
        <v>348422.92887307785</v>
      </c>
      <c r="AT215" s="24">
        <f ca="1">'Trial 5'!AT54</f>
        <v>321814.998585995</v>
      </c>
      <c r="AU215" s="24">
        <f ca="1">'Trial 5'!AU54</f>
        <v>329404.87758585886</v>
      </c>
      <c r="AV215" s="24">
        <f ca="1">'Trial 5'!AV54</f>
        <v>330076.44946817297</v>
      </c>
      <c r="AW215" s="24">
        <f ca="1">'Trial 5'!AW54</f>
        <v>338851.95776203391</v>
      </c>
      <c r="AX215" s="24">
        <f ca="1">'Trial 5'!AX54</f>
        <v>338628.98565760267</v>
      </c>
      <c r="AY215" s="24">
        <f ca="1">'Trial 5'!AY54</f>
        <v>325284.11210644944</v>
      </c>
      <c r="AZ215" s="24">
        <f ca="1">'Trial 5'!AZ54</f>
        <v>336076.31278528698</v>
      </c>
      <c r="BA215" s="25">
        <f ca="1">SUM('Trial 5'!AO54:AZ54)</f>
        <v>4020978.7082162565</v>
      </c>
      <c r="BB215" s="24">
        <f ca="1">'Trial 5'!BB54</f>
        <v>343492.15791967453</v>
      </c>
      <c r="BC215" s="24">
        <f ca="1">'Trial 5'!BC54</f>
        <v>343244.5190735372</v>
      </c>
      <c r="BD215" s="24">
        <f ca="1">'Trial 5'!BD54</f>
        <v>339321.74381730426</v>
      </c>
      <c r="BE215" s="24">
        <f ca="1">'Trial 5'!BE54</f>
        <v>323280.07889186306</v>
      </c>
      <c r="BF215" s="24">
        <f ca="1">'Trial 5'!BF54</f>
        <v>334441.32294648513</v>
      </c>
      <c r="BG215" s="24">
        <f ca="1">'Trial 5'!BG54</f>
        <v>318875.18008878158</v>
      </c>
      <c r="BH215" s="24">
        <f ca="1">'Trial 5'!BH54</f>
        <v>327219.68289561238</v>
      </c>
      <c r="BI215" s="24">
        <f ca="1">'Trial 5'!BI54</f>
        <v>335365.0065282539</v>
      </c>
      <c r="BJ215" s="24">
        <f ca="1">'Trial 5'!BJ54</f>
        <v>328059.44400243962</v>
      </c>
      <c r="BK215" s="24">
        <f ca="1">'Trial 5'!BK54</f>
        <v>319793.0941167408</v>
      </c>
      <c r="BL215" s="24">
        <f ca="1">'Trial 5'!BL54</f>
        <v>338437.00162383623</v>
      </c>
      <c r="BM215" s="24">
        <f ca="1">'Trial 5'!BM54</f>
        <v>337384.93237305945</v>
      </c>
      <c r="BN215" s="25">
        <f ca="1">SUM('Trial 5'!BB54:BM54)</f>
        <v>3988914.164277588</v>
      </c>
      <c r="BO215" s="24">
        <f ca="1">'Trial 5'!BO54</f>
        <v>324183.20856325037</v>
      </c>
      <c r="BP215" s="24">
        <f ca="1">'Trial 5'!BP54</f>
        <v>332118.84369873547</v>
      </c>
      <c r="BQ215" s="24">
        <f ca="1">'Trial 5'!BQ54</f>
        <v>327754.53317479329</v>
      </c>
      <c r="BR215" s="24">
        <f ca="1">'Trial 5'!BR54</f>
        <v>327630.79082166625</v>
      </c>
      <c r="BS215" s="24">
        <f ca="1">'Trial 5'!BS54</f>
        <v>313749.52286157513</v>
      </c>
      <c r="BT215" s="24">
        <f ca="1">'Trial 5'!BT54</f>
        <v>316155.00437997095</v>
      </c>
      <c r="BU215" s="24">
        <f ca="1">'Trial 5'!BU54</f>
        <v>315323.69705108285</v>
      </c>
      <c r="BV215" s="24">
        <f ca="1">'Trial 5'!BV54</f>
        <v>312804.14306360576</v>
      </c>
      <c r="BW215" s="24">
        <f ca="1">'Trial 5'!BW54</f>
        <v>323444.79750549584</v>
      </c>
      <c r="BX215" s="24">
        <f ca="1">'Trial 5'!BX54</f>
        <v>309238.38344871317</v>
      </c>
      <c r="BY215" s="24">
        <f ca="1">'Trial 5'!BY54</f>
        <v>332230.99120902363</v>
      </c>
      <c r="BZ215" s="24">
        <f ca="1">'Trial 5'!BZ54</f>
        <v>311342.56310725008</v>
      </c>
      <c r="CA215" s="25">
        <f ca="1">SUM('Trial 5'!BO54:BZ54)</f>
        <v>3845976.4788851631</v>
      </c>
      <c r="CB215" s="24">
        <f ca="1">'Trial 5'!CB54</f>
        <v>334637.70894836221</v>
      </c>
      <c r="CC215" s="24">
        <f ca="1">'Trial 5'!CC54</f>
        <v>332803.83150240354</v>
      </c>
      <c r="CD215" s="24">
        <f ca="1">'Trial 5'!CD54</f>
        <v>326462.90178154188</v>
      </c>
      <c r="CE215" s="24">
        <f ca="1">'Trial 5'!CE54</f>
        <v>315880.89092880185</v>
      </c>
      <c r="CF215" s="24">
        <f ca="1">'Trial 5'!CF54</f>
        <v>310393.36598339945</v>
      </c>
      <c r="CG215" s="24">
        <f ca="1">'Trial 5'!CG54</f>
        <v>317813.23809891706</v>
      </c>
      <c r="CH215" s="24">
        <f ca="1">'Trial 5'!CH54</f>
        <v>308535.7282338675</v>
      </c>
      <c r="CI215" s="24">
        <f ca="1">'Trial 5'!CI54</f>
        <v>321589.50240686146</v>
      </c>
      <c r="CJ215" s="24">
        <f ca="1">'Trial 5'!CJ54</f>
        <v>325568.89997165557</v>
      </c>
      <c r="CK215" s="24">
        <f ca="1">'Trial 5'!CK54</f>
        <v>329601.48900232272</v>
      </c>
      <c r="CL215" s="24">
        <f ca="1">'Trial 5'!CL54</f>
        <v>312094.42252574733</v>
      </c>
      <c r="CM215" s="24">
        <f ca="1">'Trial 5'!CM54</f>
        <v>320134.60568010644</v>
      </c>
      <c r="CN215" s="25">
        <f ca="1">SUM('Trial 5'!CB54:CM54)</f>
        <v>3855516.5850639874</v>
      </c>
      <c r="CO215" s="24">
        <f ca="1">'Trial 5'!CO54</f>
        <v>317494.95161171386</v>
      </c>
      <c r="CP215" s="24">
        <f ca="1">'Trial 5'!CP54</f>
        <v>315364.90120403067</v>
      </c>
      <c r="CQ215" s="24">
        <f ca="1">'Trial 5'!CQ54</f>
        <v>315410.48977419926</v>
      </c>
      <c r="CR215" s="24">
        <f ca="1">'Trial 5'!CR54</f>
        <v>316072.43720127386</v>
      </c>
      <c r="CS215" s="24">
        <f ca="1">'Trial 5'!CS54</f>
        <v>315196.13464480714</v>
      </c>
      <c r="CT215" s="24">
        <f ca="1">'Trial 5'!CT54</f>
        <v>300010.97905549686</v>
      </c>
      <c r="CU215" s="24">
        <f ca="1">'Trial 5'!CU54</f>
        <v>324445.4889834245</v>
      </c>
      <c r="CV215" s="24">
        <f ca="1">'Trial 5'!CV54</f>
        <v>306398.0736350423</v>
      </c>
      <c r="CW215" s="24">
        <f ca="1">'Trial 5'!CW54</f>
        <v>309530.60418703733</v>
      </c>
      <c r="CX215" s="24">
        <f ca="1">'Trial 5'!CX54</f>
        <v>296346.94691649254</v>
      </c>
      <c r="CY215" s="24">
        <f ca="1">'Trial 5'!CY54</f>
        <v>306915.82853051758</v>
      </c>
      <c r="CZ215" s="24">
        <f ca="1">'Trial 5'!CZ54</f>
        <v>307562.29104113387</v>
      </c>
      <c r="DA215" s="25">
        <f ca="1">SUM('Trial 5'!CO54:CZ54)</f>
        <v>3730749.1267851694</v>
      </c>
      <c r="DB215" s="24">
        <f ca="1">'Trial 5'!DB54</f>
        <v>312690.2941668175</v>
      </c>
      <c r="DC215" s="24">
        <f ca="1">'Trial 5'!DC54</f>
        <v>327792.75820709218</v>
      </c>
      <c r="DD215" s="24">
        <f ca="1">'Trial 5'!DD54</f>
        <v>298948.73988095188</v>
      </c>
      <c r="DE215" s="24">
        <f ca="1">'Trial 5'!DE54</f>
        <v>318797.17385149392</v>
      </c>
      <c r="DF215" s="24">
        <f ca="1">'Trial 5'!DF54</f>
        <v>329579.67731753597</v>
      </c>
      <c r="DG215" s="24">
        <f ca="1">'Trial 5'!DG54</f>
        <v>310142.44886861258</v>
      </c>
      <c r="DH215" s="24">
        <f ca="1">'Trial 5'!DH54</f>
        <v>305086.20068319299</v>
      </c>
      <c r="DI215" s="24">
        <f ca="1">'Trial 5'!DI54</f>
        <v>303409.64813074813</v>
      </c>
      <c r="DJ215" s="24">
        <f ca="1">'Trial 5'!DJ54</f>
        <v>305392.01998804632</v>
      </c>
      <c r="DK215" s="24">
        <f ca="1">'Trial 5'!DK54</f>
        <v>291951.1044700073</v>
      </c>
      <c r="DL215" s="24">
        <f ca="1">'Trial 5'!DL54</f>
        <v>293084.08717444178</v>
      </c>
      <c r="DM215" s="24">
        <f ca="1">'Trial 5'!DM54</f>
        <v>306553.14096580981</v>
      </c>
      <c r="DN215" s="25">
        <f ca="1">SUM('Trial 5'!DB54:DM54)</f>
        <v>3703427.29370475</v>
      </c>
      <c r="DO215" s="24">
        <f ca="1">'Trial 5'!DO54</f>
        <v>327203.98822284775</v>
      </c>
      <c r="DP215" s="24">
        <f ca="1">'Trial 5'!DP54</f>
        <v>320874.20950772986</v>
      </c>
      <c r="DQ215" s="24">
        <f ca="1">'Trial 5'!DQ54</f>
        <v>305085.91205036471</v>
      </c>
      <c r="DR215" s="24">
        <f ca="1">'Trial 5'!DR54</f>
        <v>322155.15128241718</v>
      </c>
      <c r="DS215" s="24">
        <f ca="1">'Trial 5'!DS54</f>
        <v>300974.28856480971</v>
      </c>
      <c r="DT215" s="24">
        <f ca="1">'Trial 5'!DT54</f>
        <v>315688.12003396143</v>
      </c>
      <c r="DU215" s="24">
        <f ca="1">'Trial 5'!DU54</f>
        <v>309921.33210932295</v>
      </c>
      <c r="DV215" s="24">
        <f ca="1">'Trial 5'!DV54</f>
        <v>308922.24142009259</v>
      </c>
      <c r="DW215" s="24">
        <f ca="1">'Trial 5'!DW54</f>
        <v>321013.38130551868</v>
      </c>
      <c r="DX215" s="24">
        <f ca="1">'Trial 5'!DX54</f>
        <v>297508.02913244779</v>
      </c>
      <c r="DY215" s="24">
        <f ca="1">'Trial 5'!DY54</f>
        <v>300190.25513348851</v>
      </c>
      <c r="DZ215" s="24">
        <f ca="1">'Trial 5'!DZ54</f>
        <v>301959.55031052878</v>
      </c>
      <c r="EA215" s="25">
        <f ca="1">SUM('Trial 5'!DO54:DZ54)</f>
        <v>3731496.45907353</v>
      </c>
      <c r="EB215" s="24">
        <f ca="1">'Trial 5'!EB54</f>
        <v>311055.87879487977</v>
      </c>
      <c r="EC215" s="24">
        <f ca="1">'Trial 5'!EC54</f>
        <v>312960.94839414349</v>
      </c>
      <c r="ED215" s="24">
        <f ca="1">'Trial 5'!ED54</f>
        <v>306360.58755726652</v>
      </c>
      <c r="EE215" s="24">
        <f ca="1">'Trial 5'!EE54</f>
        <v>298223.29846088437</v>
      </c>
      <c r="EF215" s="24">
        <f ca="1">'Trial 5'!EF54</f>
        <v>306475.37649631285</v>
      </c>
      <c r="EG215" s="24">
        <f ca="1">'Trial 5'!EG54</f>
        <v>313818.34683572972</v>
      </c>
      <c r="EH215" s="24">
        <f ca="1">'Trial 5'!EH54</f>
        <v>296885.78539503342</v>
      </c>
      <c r="EI215" s="24">
        <f ca="1">'Trial 5'!EI54</f>
        <v>309063.62467131461</v>
      </c>
      <c r="EJ215" s="24">
        <f ca="1">'Trial 5'!EJ54</f>
        <v>308110.30863278342</v>
      </c>
      <c r="EK215" s="24">
        <f ca="1">'Trial 5'!EK54</f>
        <v>298922.42752049852</v>
      </c>
      <c r="EL215" s="24">
        <f ca="1">'Trial 5'!EL54</f>
        <v>315555.69705362187</v>
      </c>
      <c r="EM215" s="24">
        <f ca="1">'Trial 5'!EM54</f>
        <v>298945.09537443944</v>
      </c>
      <c r="EN215" s="25">
        <f ca="1">SUM('Trial 5'!EB54:EM54)</f>
        <v>3676377.3751869081</v>
      </c>
    </row>
    <row r="216" spans="1:144" ht="12.75" customHeight="1" x14ac:dyDescent="0.2">
      <c r="A216" s="11" t="str">
        <f>Labels!B101</f>
        <v>Trial 06</v>
      </c>
      <c r="B216" s="24">
        <f ca="1">'Trial 6'!B54</f>
        <v>360027.58593903604</v>
      </c>
      <c r="C216" s="24">
        <f ca="1">'Trial 6'!C54</f>
        <v>348764.15413267072</v>
      </c>
      <c r="D216" s="24">
        <f ca="1">'Trial 6'!D54</f>
        <v>341862.38478900678</v>
      </c>
      <c r="E216" s="24">
        <f ca="1">'Trial 6'!E54</f>
        <v>349082.00770312239</v>
      </c>
      <c r="F216" s="24">
        <f ca="1">'Trial 6'!F54</f>
        <v>365694.51866688608</v>
      </c>
      <c r="G216" s="24">
        <f ca="1">'Trial 6'!G54</f>
        <v>344489.57600777299</v>
      </c>
      <c r="H216" s="24">
        <f ca="1">'Trial 6'!H54</f>
        <v>344512.87915942562</v>
      </c>
      <c r="I216" s="24">
        <f ca="1">'Trial 6'!I54</f>
        <v>334298.67068206676</v>
      </c>
      <c r="J216" s="24">
        <f ca="1">'Trial 6'!J54</f>
        <v>348492.42420386377</v>
      </c>
      <c r="K216" s="24">
        <f ca="1">'Trial 6'!K54</f>
        <v>341724.63629086688</v>
      </c>
      <c r="L216" s="24">
        <f ca="1">'Trial 6'!L54</f>
        <v>345812.12575627817</v>
      </c>
      <c r="M216" s="24">
        <f ca="1">'Trial 6'!M54</f>
        <v>345861.50570196612</v>
      </c>
      <c r="N216" s="25">
        <f ca="1">SUM('Trial 6'!B54:M54)</f>
        <v>4170622.4690329619</v>
      </c>
      <c r="O216" s="24">
        <f ca="1">'Trial 6'!O54</f>
        <v>346808.2538921379</v>
      </c>
      <c r="P216" s="24">
        <f ca="1">'Trial 6'!P54</f>
        <v>349278.40565475455</v>
      </c>
      <c r="Q216" s="24">
        <f ca="1">'Trial 6'!Q54</f>
        <v>356133.95945511921</v>
      </c>
      <c r="R216" s="24">
        <f ca="1">'Trial 6'!R54</f>
        <v>353708.07897104125</v>
      </c>
      <c r="S216" s="24">
        <f ca="1">'Trial 6'!S54</f>
        <v>353727.30938754993</v>
      </c>
      <c r="T216" s="24">
        <f ca="1">'Trial 6'!T54</f>
        <v>330675.98463023809</v>
      </c>
      <c r="U216" s="24">
        <f ca="1">'Trial 6'!U54</f>
        <v>327722.6585725965</v>
      </c>
      <c r="V216" s="24">
        <f ca="1">'Trial 6'!V54</f>
        <v>331201.73519517889</v>
      </c>
      <c r="W216" s="24">
        <f ca="1">'Trial 6'!W54</f>
        <v>349765.69598273782</v>
      </c>
      <c r="X216" s="24">
        <f ca="1">'Trial 6'!X54</f>
        <v>342660.26654158812</v>
      </c>
      <c r="Y216" s="24">
        <f ca="1">'Trial 6'!Y54</f>
        <v>357456.863100474</v>
      </c>
      <c r="Z216" s="24">
        <f ca="1">'Trial 6'!Z54</f>
        <v>322127.75597111374</v>
      </c>
      <c r="AA216" s="25">
        <f ca="1">SUM('Trial 6'!O54:Z54)</f>
        <v>4121266.96735453</v>
      </c>
      <c r="AB216" s="24">
        <f ca="1">'Trial 6'!AB54</f>
        <v>342724.69349326345</v>
      </c>
      <c r="AC216" s="24">
        <f ca="1">'Trial 6'!AC54</f>
        <v>340138.28433507012</v>
      </c>
      <c r="AD216" s="24">
        <f ca="1">'Trial 6'!AD54</f>
        <v>347841.66321680899</v>
      </c>
      <c r="AE216" s="24">
        <f ca="1">'Trial 6'!AE54</f>
        <v>338816.09478952398</v>
      </c>
      <c r="AF216" s="24">
        <f ca="1">'Trial 6'!AF54</f>
        <v>341767.57081508351</v>
      </c>
      <c r="AG216" s="24">
        <f ca="1">'Trial 6'!AG54</f>
        <v>328378.45361232228</v>
      </c>
      <c r="AH216" s="24">
        <f ca="1">'Trial 6'!AH54</f>
        <v>337487.53095103952</v>
      </c>
      <c r="AI216" s="24">
        <f ca="1">'Trial 6'!AI54</f>
        <v>328157.58770154841</v>
      </c>
      <c r="AJ216" s="24">
        <f ca="1">'Trial 6'!AJ54</f>
        <v>333072.95288985502</v>
      </c>
      <c r="AK216" s="24">
        <f ca="1">'Trial 6'!AK54</f>
        <v>329135.4604885187</v>
      </c>
      <c r="AL216" s="24">
        <f ca="1">'Trial 6'!AL54</f>
        <v>330965.47342498798</v>
      </c>
      <c r="AM216" s="24">
        <f ca="1">'Trial 6'!AM54</f>
        <v>333266.12703167397</v>
      </c>
      <c r="AN216" s="25">
        <f ca="1">SUM('Trial 6'!AB54:AM54)</f>
        <v>4031751.892749696</v>
      </c>
      <c r="AO216" s="24">
        <f ca="1">'Trial 6'!AO54</f>
        <v>321147.5560949553</v>
      </c>
      <c r="AP216" s="24">
        <f ca="1">'Trial 6'!AP54</f>
        <v>325072.45163277228</v>
      </c>
      <c r="AQ216" s="24">
        <f ca="1">'Trial 6'!AQ54</f>
        <v>327508.0635189673</v>
      </c>
      <c r="AR216" s="24">
        <f ca="1">'Trial 6'!AR54</f>
        <v>348303.51361759147</v>
      </c>
      <c r="AS216" s="24">
        <f ca="1">'Trial 6'!AS54</f>
        <v>332794.38277870597</v>
      </c>
      <c r="AT216" s="24">
        <f ca="1">'Trial 6'!AT54</f>
        <v>327798.53765575594</v>
      </c>
      <c r="AU216" s="24">
        <f ca="1">'Trial 6'!AU54</f>
        <v>345670.04135933379</v>
      </c>
      <c r="AV216" s="24">
        <f ca="1">'Trial 6'!AV54</f>
        <v>338715.37661772809</v>
      </c>
      <c r="AW216" s="24">
        <f ca="1">'Trial 6'!AW54</f>
        <v>339783.21064554265</v>
      </c>
      <c r="AX216" s="24">
        <f ca="1">'Trial 6'!AX54</f>
        <v>323963.78380619775</v>
      </c>
      <c r="AY216" s="24">
        <f ca="1">'Trial 6'!AY54</f>
        <v>325427.50604716036</v>
      </c>
      <c r="AZ216" s="24">
        <f ca="1">'Trial 6'!AZ54</f>
        <v>325243.00456647231</v>
      </c>
      <c r="BA216" s="25">
        <f ca="1">SUM('Trial 6'!AO54:AZ54)</f>
        <v>3981427.4283411833</v>
      </c>
      <c r="BB216" s="24">
        <f ca="1">'Trial 6'!BB54</f>
        <v>323552.9833387417</v>
      </c>
      <c r="BC216" s="24">
        <f ca="1">'Trial 6'!BC54</f>
        <v>341157.44002863939</v>
      </c>
      <c r="BD216" s="24">
        <f ca="1">'Trial 6'!BD54</f>
        <v>312523.90161026077</v>
      </c>
      <c r="BE216" s="24">
        <f ca="1">'Trial 6'!BE54</f>
        <v>310697.90232000145</v>
      </c>
      <c r="BF216" s="24">
        <f ca="1">'Trial 6'!BF54</f>
        <v>324074.37991800311</v>
      </c>
      <c r="BG216" s="24">
        <f ca="1">'Trial 6'!BG54</f>
        <v>336067.07335954043</v>
      </c>
      <c r="BH216" s="24">
        <f ca="1">'Trial 6'!BH54</f>
        <v>311404.84035014588</v>
      </c>
      <c r="BI216" s="24">
        <f ca="1">'Trial 6'!BI54</f>
        <v>337952.69097165664</v>
      </c>
      <c r="BJ216" s="24">
        <f ca="1">'Trial 6'!BJ54</f>
        <v>320435.38433846994</v>
      </c>
      <c r="BK216" s="24">
        <f ca="1">'Trial 6'!BK54</f>
        <v>337485.76816505007</v>
      </c>
      <c r="BL216" s="24">
        <f ca="1">'Trial 6'!BL54</f>
        <v>342894.81746957341</v>
      </c>
      <c r="BM216" s="24">
        <f ca="1">'Trial 6'!BM54</f>
        <v>328749.20302659</v>
      </c>
      <c r="BN216" s="25">
        <f ca="1">SUM('Trial 6'!BB54:BM54)</f>
        <v>3926996.3848966733</v>
      </c>
      <c r="BO216" s="24">
        <f ca="1">'Trial 6'!BO54</f>
        <v>318100.67404216307</v>
      </c>
      <c r="BP216" s="24">
        <f ca="1">'Trial 6'!BP54</f>
        <v>308365.59379540762</v>
      </c>
      <c r="BQ216" s="24">
        <f ca="1">'Trial 6'!BQ54</f>
        <v>321559.60275960964</v>
      </c>
      <c r="BR216" s="24">
        <f ca="1">'Trial 6'!BR54</f>
        <v>321229.54384123813</v>
      </c>
      <c r="BS216" s="24">
        <f ca="1">'Trial 6'!BS54</f>
        <v>314228.89142940281</v>
      </c>
      <c r="BT216" s="24">
        <f ca="1">'Trial 6'!BT54</f>
        <v>325988.24757785245</v>
      </c>
      <c r="BU216" s="24">
        <f ca="1">'Trial 6'!BU54</f>
        <v>321478.87618018262</v>
      </c>
      <c r="BV216" s="24">
        <f ca="1">'Trial 6'!BV54</f>
        <v>330450.08501903631</v>
      </c>
      <c r="BW216" s="24">
        <f ca="1">'Trial 6'!BW54</f>
        <v>327968.68183568161</v>
      </c>
      <c r="BX216" s="24">
        <f ca="1">'Trial 6'!BX54</f>
        <v>317977.0674915706</v>
      </c>
      <c r="BY216" s="24">
        <f ca="1">'Trial 6'!BY54</f>
        <v>328662.5819940666</v>
      </c>
      <c r="BZ216" s="24">
        <f ca="1">'Trial 6'!BZ54</f>
        <v>318172.52595540282</v>
      </c>
      <c r="CA216" s="25">
        <f ca="1">SUM('Trial 6'!BO54:BZ54)</f>
        <v>3854182.3719216143</v>
      </c>
      <c r="CB216" s="24">
        <f ca="1">'Trial 6'!CB54</f>
        <v>336394.83406834217</v>
      </c>
      <c r="CC216" s="24">
        <f ca="1">'Trial 6'!CC54</f>
        <v>320459.62815428129</v>
      </c>
      <c r="CD216" s="24">
        <f ca="1">'Trial 6'!CD54</f>
        <v>317116.33903923747</v>
      </c>
      <c r="CE216" s="24">
        <f ca="1">'Trial 6'!CE54</f>
        <v>309737.26710552291</v>
      </c>
      <c r="CF216" s="24">
        <f ca="1">'Trial 6'!CF54</f>
        <v>312197.09909911978</v>
      </c>
      <c r="CG216" s="24">
        <f ca="1">'Trial 6'!CG54</f>
        <v>319653.76183909056</v>
      </c>
      <c r="CH216" s="24">
        <f ca="1">'Trial 6'!CH54</f>
        <v>313680.10930643149</v>
      </c>
      <c r="CI216" s="24">
        <f ca="1">'Trial 6'!CI54</f>
        <v>323124.70881526626</v>
      </c>
      <c r="CJ216" s="24">
        <f ca="1">'Trial 6'!CJ54</f>
        <v>308618.44014969422</v>
      </c>
      <c r="CK216" s="24">
        <f ca="1">'Trial 6'!CK54</f>
        <v>324727.5387680796</v>
      </c>
      <c r="CL216" s="24">
        <f ca="1">'Trial 6'!CL54</f>
        <v>311535.56126647495</v>
      </c>
      <c r="CM216" s="24">
        <f ca="1">'Trial 6'!CM54</f>
        <v>325866.50558359688</v>
      </c>
      <c r="CN216" s="25">
        <f ca="1">SUM('Trial 6'!CB54:CM54)</f>
        <v>3823111.7931951378</v>
      </c>
      <c r="CO216" s="24">
        <f ca="1">'Trial 6'!CO54</f>
        <v>319192.16508644755</v>
      </c>
      <c r="CP216" s="24">
        <f ca="1">'Trial 6'!CP54</f>
        <v>315930.19754499872</v>
      </c>
      <c r="CQ216" s="24">
        <f ca="1">'Trial 6'!CQ54</f>
        <v>312515.07857821591</v>
      </c>
      <c r="CR216" s="24">
        <f ca="1">'Trial 6'!CR54</f>
        <v>323537.62591050909</v>
      </c>
      <c r="CS216" s="24">
        <f ca="1">'Trial 6'!CS54</f>
        <v>316258.6716216972</v>
      </c>
      <c r="CT216" s="24">
        <f ca="1">'Trial 6'!CT54</f>
        <v>297733.24434924469</v>
      </c>
      <c r="CU216" s="24">
        <f ca="1">'Trial 6'!CU54</f>
        <v>308487.68493510579</v>
      </c>
      <c r="CV216" s="24">
        <f ca="1">'Trial 6'!CV54</f>
        <v>320696.57345655467</v>
      </c>
      <c r="CW216" s="24">
        <f ca="1">'Trial 6'!CW54</f>
        <v>330416.32331826852</v>
      </c>
      <c r="CX216" s="24">
        <f ca="1">'Trial 6'!CX54</f>
        <v>314376.66113961261</v>
      </c>
      <c r="CY216" s="24">
        <f ca="1">'Trial 6'!CY54</f>
        <v>330489.49239259714</v>
      </c>
      <c r="CZ216" s="24">
        <f ca="1">'Trial 6'!CZ54</f>
        <v>328298.25874340744</v>
      </c>
      <c r="DA216" s="25">
        <f ca="1">SUM('Trial 6'!CO54:CZ54)</f>
        <v>3817931.9770766599</v>
      </c>
      <c r="DB216" s="24">
        <f ca="1">'Trial 6'!DB54</f>
        <v>324299.23590750038</v>
      </c>
      <c r="DC216" s="24">
        <f ca="1">'Trial 6'!DC54</f>
        <v>321625.70078352961</v>
      </c>
      <c r="DD216" s="24">
        <f ca="1">'Trial 6'!DD54</f>
        <v>305202.62395404384</v>
      </c>
      <c r="DE216" s="24">
        <f ca="1">'Trial 6'!DE54</f>
        <v>321468.15393243608</v>
      </c>
      <c r="DF216" s="24">
        <f ca="1">'Trial 6'!DF54</f>
        <v>295287.10519201623</v>
      </c>
      <c r="DG216" s="24">
        <f ca="1">'Trial 6'!DG54</f>
        <v>304611.09852209763</v>
      </c>
      <c r="DH216" s="24">
        <f ca="1">'Trial 6'!DH54</f>
        <v>307092.61195854982</v>
      </c>
      <c r="DI216" s="24">
        <f ca="1">'Trial 6'!DI54</f>
        <v>303508.38477948261</v>
      </c>
      <c r="DJ216" s="24">
        <f ca="1">'Trial 6'!DJ54</f>
        <v>321709.73849956074</v>
      </c>
      <c r="DK216" s="24">
        <f ca="1">'Trial 6'!DK54</f>
        <v>321444.68583524443</v>
      </c>
      <c r="DL216" s="24">
        <f ca="1">'Trial 6'!DL54</f>
        <v>301829.03403960681</v>
      </c>
      <c r="DM216" s="24">
        <f ca="1">'Trial 6'!DM54</f>
        <v>312951.61487228493</v>
      </c>
      <c r="DN216" s="25">
        <f ca="1">SUM('Trial 6'!DB54:DM54)</f>
        <v>3741029.9882763531</v>
      </c>
      <c r="DO216" s="24">
        <f ca="1">'Trial 6'!DO54</f>
        <v>319074.2569114131</v>
      </c>
      <c r="DP216" s="24">
        <f ca="1">'Trial 6'!DP54</f>
        <v>306047.68900210632</v>
      </c>
      <c r="DQ216" s="24">
        <f ca="1">'Trial 6'!DQ54</f>
        <v>300666.13508608408</v>
      </c>
      <c r="DR216" s="24">
        <f ca="1">'Trial 6'!DR54</f>
        <v>293929.32508345542</v>
      </c>
      <c r="DS216" s="24">
        <f ca="1">'Trial 6'!DS54</f>
        <v>299982.38833540486</v>
      </c>
      <c r="DT216" s="24">
        <f ca="1">'Trial 6'!DT54</f>
        <v>314421.05675084208</v>
      </c>
      <c r="DU216" s="24">
        <f ca="1">'Trial 6'!DU54</f>
        <v>291670.90287526359</v>
      </c>
      <c r="DV216" s="24">
        <f ca="1">'Trial 6'!DV54</f>
        <v>298994.6469312486</v>
      </c>
      <c r="DW216" s="24">
        <f ca="1">'Trial 6'!DW54</f>
        <v>314283.6339332565</v>
      </c>
      <c r="DX216" s="24">
        <f ca="1">'Trial 6'!DX54</f>
        <v>315235.86535138701</v>
      </c>
      <c r="DY216" s="24">
        <f ca="1">'Trial 6'!DY54</f>
        <v>303294.18238203763</v>
      </c>
      <c r="DZ216" s="24">
        <f ca="1">'Trial 6'!DZ54</f>
        <v>298639.16485268885</v>
      </c>
      <c r="EA216" s="25">
        <f ca="1">SUM('Trial 6'!DO54:DZ54)</f>
        <v>3656239.2474951884</v>
      </c>
      <c r="EB216" s="24">
        <f ca="1">'Trial 6'!EB54</f>
        <v>309325.49183513958</v>
      </c>
      <c r="EC216" s="24">
        <f ca="1">'Trial 6'!EC54</f>
        <v>292947.31831380446</v>
      </c>
      <c r="ED216" s="24">
        <f ca="1">'Trial 6'!ED54</f>
        <v>317480.50747537136</v>
      </c>
      <c r="EE216" s="24">
        <f ca="1">'Trial 6'!EE54</f>
        <v>321417.27294538973</v>
      </c>
      <c r="EF216" s="24">
        <f ca="1">'Trial 6'!EF54</f>
        <v>306112.21407921298</v>
      </c>
      <c r="EG216" s="24">
        <f ca="1">'Trial 6'!EG54</f>
        <v>290616.53417424124</v>
      </c>
      <c r="EH216" s="24">
        <f ca="1">'Trial 6'!EH54</f>
        <v>301581.86504911905</v>
      </c>
      <c r="EI216" s="24">
        <f ca="1">'Trial 6'!EI54</f>
        <v>304490.88358264469</v>
      </c>
      <c r="EJ216" s="24">
        <f ca="1">'Trial 6'!EJ54</f>
        <v>315777.20118824067</v>
      </c>
      <c r="EK216" s="24">
        <f ca="1">'Trial 6'!EK54</f>
        <v>305559.75274775742</v>
      </c>
      <c r="EL216" s="24">
        <f ca="1">'Trial 6'!EL54</f>
        <v>317061.90999464173</v>
      </c>
      <c r="EM216" s="24">
        <f ca="1">'Trial 6'!EM54</f>
        <v>319688.63945205812</v>
      </c>
      <c r="EN216" s="25">
        <f ca="1">SUM('Trial 6'!EB54:EM54)</f>
        <v>3702059.5908376211</v>
      </c>
    </row>
    <row r="217" spans="1:144" ht="12.75" customHeight="1" x14ac:dyDescent="0.2">
      <c r="A217" s="11" t="str">
        <f>Labels!B102</f>
        <v>Trial 07</v>
      </c>
      <c r="B217" s="24">
        <f ca="1">'Trial 7'!B54</f>
        <v>339996.73688924086</v>
      </c>
      <c r="C217" s="24">
        <f ca="1">'Trial 7'!C54</f>
        <v>350368.44102009415</v>
      </c>
      <c r="D217" s="24">
        <f ca="1">'Trial 7'!D54</f>
        <v>336179.40925266681</v>
      </c>
      <c r="E217" s="24">
        <f ca="1">'Trial 7'!E54</f>
        <v>340649.43044798326</v>
      </c>
      <c r="F217" s="24">
        <f ca="1">'Trial 7'!F54</f>
        <v>336676.87842323037</v>
      </c>
      <c r="G217" s="24">
        <f ca="1">'Trial 7'!G54</f>
        <v>357057.81731543352</v>
      </c>
      <c r="H217" s="24">
        <f ca="1">'Trial 7'!H54</f>
        <v>348688.72307180648</v>
      </c>
      <c r="I217" s="24">
        <f ca="1">'Trial 7'!I54</f>
        <v>359371.9807975897</v>
      </c>
      <c r="J217" s="24">
        <f ca="1">'Trial 7'!J54</f>
        <v>357661.74167251069</v>
      </c>
      <c r="K217" s="24">
        <f ca="1">'Trial 7'!K54</f>
        <v>348223.12578672526</v>
      </c>
      <c r="L217" s="24">
        <f ca="1">'Trial 7'!L54</f>
        <v>337300.86144835624</v>
      </c>
      <c r="M217" s="24">
        <f ca="1">'Trial 7'!M54</f>
        <v>340052.64249490562</v>
      </c>
      <c r="N217" s="25">
        <f ca="1">SUM('Trial 7'!B54:M54)</f>
        <v>4152227.7886205437</v>
      </c>
      <c r="O217" s="24">
        <f ca="1">'Trial 7'!O54</f>
        <v>336560.59153853683</v>
      </c>
      <c r="P217" s="24">
        <f ca="1">'Trial 7'!P54</f>
        <v>357352.69334001333</v>
      </c>
      <c r="Q217" s="24">
        <f ca="1">'Trial 7'!Q54</f>
        <v>333547.07466920069</v>
      </c>
      <c r="R217" s="24">
        <f ca="1">'Trial 7'!R54</f>
        <v>352444.27561576798</v>
      </c>
      <c r="S217" s="24">
        <f ca="1">'Trial 7'!S54</f>
        <v>338353.04263240943</v>
      </c>
      <c r="T217" s="24">
        <f ca="1">'Trial 7'!T54</f>
        <v>345617.8664881232</v>
      </c>
      <c r="U217" s="24">
        <f ca="1">'Trial 7'!U54</f>
        <v>357370.23403128207</v>
      </c>
      <c r="V217" s="24">
        <f ca="1">'Trial 7'!V54</f>
        <v>322160.39049363916</v>
      </c>
      <c r="W217" s="24">
        <f ca="1">'Trial 7'!W54</f>
        <v>351301.89793194016</v>
      </c>
      <c r="X217" s="24">
        <f ca="1">'Trial 7'!X54</f>
        <v>347950.87024553947</v>
      </c>
      <c r="Y217" s="24">
        <f ca="1">'Trial 7'!Y54</f>
        <v>330927.60202659952</v>
      </c>
      <c r="Z217" s="24">
        <f ca="1">'Trial 7'!Z54</f>
        <v>340306.09825270757</v>
      </c>
      <c r="AA217" s="25">
        <f ca="1">SUM('Trial 7'!O54:Z54)</f>
        <v>4113892.6372657591</v>
      </c>
      <c r="AB217" s="24">
        <f ca="1">'Trial 7'!AB54</f>
        <v>332954.13597793551</v>
      </c>
      <c r="AC217" s="24">
        <f ca="1">'Trial 7'!AC54</f>
        <v>336465.79307087016</v>
      </c>
      <c r="AD217" s="24">
        <f ca="1">'Trial 7'!AD54</f>
        <v>344368.28438708605</v>
      </c>
      <c r="AE217" s="24">
        <f ca="1">'Trial 7'!AE54</f>
        <v>327261.5633152533</v>
      </c>
      <c r="AF217" s="24">
        <f ca="1">'Trial 7'!AF54</f>
        <v>330343.02283927047</v>
      </c>
      <c r="AG217" s="24">
        <f ca="1">'Trial 7'!AG54</f>
        <v>335824.61150526057</v>
      </c>
      <c r="AH217" s="24">
        <f ca="1">'Trial 7'!AH54</f>
        <v>348652.45961546653</v>
      </c>
      <c r="AI217" s="24">
        <f ca="1">'Trial 7'!AI54</f>
        <v>341602.26498266513</v>
      </c>
      <c r="AJ217" s="24">
        <f ca="1">'Trial 7'!AJ54</f>
        <v>351742.07549508486</v>
      </c>
      <c r="AK217" s="24">
        <f ca="1">'Trial 7'!AK54</f>
        <v>344937.76483305736</v>
      </c>
      <c r="AL217" s="24">
        <f ca="1">'Trial 7'!AL54</f>
        <v>335266.58294410154</v>
      </c>
      <c r="AM217" s="24">
        <f ca="1">'Trial 7'!AM54</f>
        <v>325418.92603199353</v>
      </c>
      <c r="AN217" s="25">
        <f ca="1">SUM('Trial 7'!AB54:AM54)</f>
        <v>4054837.484998045</v>
      </c>
      <c r="AO217" s="24">
        <f ca="1">'Trial 7'!AO54</f>
        <v>325460.17922486574</v>
      </c>
      <c r="AP217" s="24">
        <f ca="1">'Trial 7'!AP54</f>
        <v>334018.4076458551</v>
      </c>
      <c r="AQ217" s="24">
        <f ca="1">'Trial 7'!AQ54</f>
        <v>328598.48595205334</v>
      </c>
      <c r="AR217" s="24">
        <f ca="1">'Trial 7'!AR54</f>
        <v>340222.99950427422</v>
      </c>
      <c r="AS217" s="24">
        <f ca="1">'Trial 7'!AS54</f>
        <v>329672.46238854161</v>
      </c>
      <c r="AT217" s="24">
        <f ca="1">'Trial 7'!AT54</f>
        <v>338456.41209885461</v>
      </c>
      <c r="AU217" s="24">
        <f ca="1">'Trial 7'!AU54</f>
        <v>313478.21256618458</v>
      </c>
      <c r="AV217" s="24">
        <f ca="1">'Trial 7'!AV54</f>
        <v>319410.16802266304</v>
      </c>
      <c r="AW217" s="24">
        <f ca="1">'Trial 7'!AW54</f>
        <v>340248.71802256105</v>
      </c>
      <c r="AX217" s="24">
        <f ca="1">'Trial 7'!AX54</f>
        <v>333822.05638261745</v>
      </c>
      <c r="AY217" s="24">
        <f ca="1">'Trial 7'!AY54</f>
        <v>326142.38723537506</v>
      </c>
      <c r="AZ217" s="24">
        <f ca="1">'Trial 7'!AZ54</f>
        <v>320856.02024759125</v>
      </c>
      <c r="BA217" s="25">
        <f ca="1">SUM('Trial 7'!AO54:AZ54)</f>
        <v>3950386.509291437</v>
      </c>
      <c r="BB217" s="24">
        <f ca="1">'Trial 7'!BB54</f>
        <v>332680.10550804069</v>
      </c>
      <c r="BC217" s="24">
        <f ca="1">'Trial 7'!BC54</f>
        <v>326246.271352696</v>
      </c>
      <c r="BD217" s="24">
        <f ca="1">'Trial 7'!BD54</f>
        <v>325788.31178614264</v>
      </c>
      <c r="BE217" s="24">
        <f ca="1">'Trial 7'!BE54</f>
        <v>327744.87049942394</v>
      </c>
      <c r="BF217" s="24">
        <f ca="1">'Trial 7'!BF54</f>
        <v>319301.42878303025</v>
      </c>
      <c r="BG217" s="24">
        <f ca="1">'Trial 7'!BG54</f>
        <v>340877.17054563912</v>
      </c>
      <c r="BH217" s="24">
        <f ca="1">'Trial 7'!BH54</f>
        <v>314285.23744754959</v>
      </c>
      <c r="BI217" s="24">
        <f ca="1">'Trial 7'!BI54</f>
        <v>320709.98195828655</v>
      </c>
      <c r="BJ217" s="24">
        <f ca="1">'Trial 7'!BJ54</f>
        <v>335277.74081495847</v>
      </c>
      <c r="BK217" s="24">
        <f ca="1">'Trial 7'!BK54</f>
        <v>321056.55669414165</v>
      </c>
      <c r="BL217" s="24">
        <f ca="1">'Trial 7'!BL54</f>
        <v>333829.76881432981</v>
      </c>
      <c r="BM217" s="24">
        <f ca="1">'Trial 7'!BM54</f>
        <v>324395.440123234</v>
      </c>
      <c r="BN217" s="25">
        <f ca="1">SUM('Trial 7'!BB54:BM54)</f>
        <v>3922192.8843274722</v>
      </c>
      <c r="BO217" s="24">
        <f ca="1">'Trial 7'!BO54</f>
        <v>319258.66091838217</v>
      </c>
      <c r="BP217" s="24">
        <f ca="1">'Trial 7'!BP54</f>
        <v>319732.69496604666</v>
      </c>
      <c r="BQ217" s="24">
        <f ca="1">'Trial 7'!BQ54</f>
        <v>314636.9949311493</v>
      </c>
      <c r="BR217" s="24">
        <f ca="1">'Trial 7'!BR54</f>
        <v>328845.44815373101</v>
      </c>
      <c r="BS217" s="24">
        <f ca="1">'Trial 7'!BS54</f>
        <v>322534.26321047032</v>
      </c>
      <c r="BT217" s="24">
        <f ca="1">'Trial 7'!BT54</f>
        <v>337404.78406984545</v>
      </c>
      <c r="BU217" s="24">
        <f ca="1">'Trial 7'!BU54</f>
        <v>311462.92425830523</v>
      </c>
      <c r="BV217" s="24">
        <f ca="1">'Trial 7'!BV54</f>
        <v>325288.41862114694</v>
      </c>
      <c r="BW217" s="24">
        <f ca="1">'Trial 7'!BW54</f>
        <v>320413.9979178987</v>
      </c>
      <c r="BX217" s="24">
        <f ca="1">'Trial 7'!BX54</f>
        <v>324555.9463716693</v>
      </c>
      <c r="BY217" s="24">
        <f ca="1">'Trial 7'!BY54</f>
        <v>324808.51140043442</v>
      </c>
      <c r="BZ217" s="24">
        <f ca="1">'Trial 7'!BZ54</f>
        <v>329602.42189171194</v>
      </c>
      <c r="CA217" s="25">
        <f ca="1">SUM('Trial 7'!BO54:BZ54)</f>
        <v>3878545.066710792</v>
      </c>
      <c r="CB217" s="24">
        <f ca="1">'Trial 7'!CB54</f>
        <v>336356.92884375848</v>
      </c>
      <c r="CC217" s="24">
        <f ca="1">'Trial 7'!CC54</f>
        <v>307337.2415717949</v>
      </c>
      <c r="CD217" s="24">
        <f ca="1">'Trial 7'!CD54</f>
        <v>308545.71954412333</v>
      </c>
      <c r="CE217" s="24">
        <f ca="1">'Trial 7'!CE54</f>
        <v>313776.60463779472</v>
      </c>
      <c r="CF217" s="24">
        <f ca="1">'Trial 7'!CF54</f>
        <v>309444.14592144388</v>
      </c>
      <c r="CG217" s="24">
        <f ca="1">'Trial 7'!CG54</f>
        <v>316857.66892121191</v>
      </c>
      <c r="CH217" s="24">
        <f ca="1">'Trial 7'!CH54</f>
        <v>317487.1463095331</v>
      </c>
      <c r="CI217" s="24">
        <f ca="1">'Trial 7'!CI54</f>
        <v>314776.10948664322</v>
      </c>
      <c r="CJ217" s="24">
        <f ca="1">'Trial 7'!CJ54</f>
        <v>323131.73002043791</v>
      </c>
      <c r="CK217" s="24">
        <f ca="1">'Trial 7'!CK54</f>
        <v>325005.90291687462</v>
      </c>
      <c r="CL217" s="24">
        <f ca="1">'Trial 7'!CL54</f>
        <v>310556.87977030175</v>
      </c>
      <c r="CM217" s="24">
        <f ca="1">'Trial 7'!CM54</f>
        <v>312032.34710523975</v>
      </c>
      <c r="CN217" s="25">
        <f ca="1">SUM('Trial 7'!CB54:CM54)</f>
        <v>3795308.4250491578</v>
      </c>
      <c r="CO217" s="24">
        <f ca="1">'Trial 7'!CO54</f>
        <v>321619.21419496741</v>
      </c>
      <c r="CP217" s="24">
        <f ca="1">'Trial 7'!CP54</f>
        <v>311111.86817423574</v>
      </c>
      <c r="CQ217" s="24">
        <f ca="1">'Trial 7'!CQ54</f>
        <v>324011.79584020277</v>
      </c>
      <c r="CR217" s="24">
        <f ca="1">'Trial 7'!CR54</f>
        <v>301654.98952031002</v>
      </c>
      <c r="CS217" s="24">
        <f ca="1">'Trial 7'!CS54</f>
        <v>317796.02292826038</v>
      </c>
      <c r="CT217" s="24">
        <f ca="1">'Trial 7'!CT54</f>
        <v>306830.62756012176</v>
      </c>
      <c r="CU217" s="24">
        <f ca="1">'Trial 7'!CU54</f>
        <v>310616.15056837915</v>
      </c>
      <c r="CV217" s="24">
        <f ca="1">'Trial 7'!CV54</f>
        <v>309892.99050178373</v>
      </c>
      <c r="CW217" s="24">
        <f ca="1">'Trial 7'!CW54</f>
        <v>316026.13466308941</v>
      </c>
      <c r="CX217" s="24">
        <f ca="1">'Trial 7'!CX54</f>
        <v>305544.31480650482</v>
      </c>
      <c r="CY217" s="24">
        <f ca="1">'Trial 7'!CY54</f>
        <v>297344.08772305289</v>
      </c>
      <c r="CZ217" s="24">
        <f ca="1">'Trial 7'!CZ54</f>
        <v>322040.47795767843</v>
      </c>
      <c r="DA217" s="25">
        <f ca="1">SUM('Trial 7'!CO54:CZ54)</f>
        <v>3744488.6744385865</v>
      </c>
      <c r="DB217" s="24">
        <f ca="1">'Trial 7'!DB54</f>
        <v>301945.72855732386</v>
      </c>
      <c r="DC217" s="24">
        <f ca="1">'Trial 7'!DC54</f>
        <v>299553.69318122353</v>
      </c>
      <c r="DD217" s="24">
        <f ca="1">'Trial 7'!DD54</f>
        <v>312836.20074600034</v>
      </c>
      <c r="DE217" s="24">
        <f ca="1">'Trial 7'!DE54</f>
        <v>323290.30261777726</v>
      </c>
      <c r="DF217" s="24">
        <f ca="1">'Trial 7'!DF54</f>
        <v>312230.02441869071</v>
      </c>
      <c r="DG217" s="24">
        <f ca="1">'Trial 7'!DG54</f>
        <v>308301.30486694007</v>
      </c>
      <c r="DH217" s="24">
        <f ca="1">'Trial 7'!DH54</f>
        <v>306030.79603844922</v>
      </c>
      <c r="DI217" s="24">
        <f ca="1">'Trial 7'!DI54</f>
        <v>320119.78841999458</v>
      </c>
      <c r="DJ217" s="24">
        <f ca="1">'Trial 7'!DJ54</f>
        <v>309641.67808357865</v>
      </c>
      <c r="DK217" s="24">
        <f ca="1">'Trial 7'!DK54</f>
        <v>299223.89445038303</v>
      </c>
      <c r="DL217" s="24">
        <f ca="1">'Trial 7'!DL54</f>
        <v>304385.91455548018</v>
      </c>
      <c r="DM217" s="24">
        <f ca="1">'Trial 7'!DM54</f>
        <v>309485.91837007919</v>
      </c>
      <c r="DN217" s="25">
        <f ca="1">SUM('Trial 7'!DB54:DM54)</f>
        <v>3707045.2443059203</v>
      </c>
      <c r="DO217" s="24">
        <f ca="1">'Trial 7'!DO54</f>
        <v>320412.27870286058</v>
      </c>
      <c r="DP217" s="24">
        <f ca="1">'Trial 7'!DP54</f>
        <v>297635.87659066689</v>
      </c>
      <c r="DQ217" s="24">
        <f ca="1">'Trial 7'!DQ54</f>
        <v>316795.72630363796</v>
      </c>
      <c r="DR217" s="24">
        <f ca="1">'Trial 7'!DR54</f>
        <v>313965.6233313281</v>
      </c>
      <c r="DS217" s="24">
        <f ca="1">'Trial 7'!DS54</f>
        <v>288495.80418249196</v>
      </c>
      <c r="DT217" s="24">
        <f ca="1">'Trial 7'!DT54</f>
        <v>317963.45291157463</v>
      </c>
      <c r="DU217" s="24">
        <f ca="1">'Trial 7'!DU54</f>
        <v>293691.02536925301</v>
      </c>
      <c r="DV217" s="24">
        <f ca="1">'Trial 7'!DV54</f>
        <v>305323.03661692794</v>
      </c>
      <c r="DW217" s="24">
        <f ca="1">'Trial 7'!DW54</f>
        <v>296377.62556864438</v>
      </c>
      <c r="DX217" s="24">
        <f ca="1">'Trial 7'!DX54</f>
        <v>303082.99443595577</v>
      </c>
      <c r="DY217" s="24">
        <f ca="1">'Trial 7'!DY54</f>
        <v>286899.09425791958</v>
      </c>
      <c r="DZ217" s="24">
        <f ca="1">'Trial 7'!DZ54</f>
        <v>296351.56398652098</v>
      </c>
      <c r="EA217" s="25">
        <f ca="1">SUM('Trial 7'!DO54:DZ54)</f>
        <v>3636994.1022577817</v>
      </c>
      <c r="EB217" s="24">
        <f ca="1">'Trial 7'!EB54</f>
        <v>293596.60577297932</v>
      </c>
      <c r="EC217" s="24">
        <f ca="1">'Trial 7'!EC54</f>
        <v>300771.37392223126</v>
      </c>
      <c r="ED217" s="24">
        <f ca="1">'Trial 7'!ED54</f>
        <v>313562.39230590046</v>
      </c>
      <c r="EE217" s="24">
        <f ca="1">'Trial 7'!EE54</f>
        <v>312192.67307899904</v>
      </c>
      <c r="EF217" s="24">
        <f ca="1">'Trial 7'!EF54</f>
        <v>293871.3981877066</v>
      </c>
      <c r="EG217" s="24">
        <f ca="1">'Trial 7'!EG54</f>
        <v>301135.37679861137</v>
      </c>
      <c r="EH217" s="24">
        <f ca="1">'Trial 7'!EH54</f>
        <v>314481.34055416996</v>
      </c>
      <c r="EI217" s="24">
        <f ca="1">'Trial 7'!EI54</f>
        <v>310660.83054400975</v>
      </c>
      <c r="EJ217" s="24">
        <f ca="1">'Trial 7'!EJ54</f>
        <v>309868.35813241597</v>
      </c>
      <c r="EK217" s="24">
        <f ca="1">'Trial 7'!EK54</f>
        <v>285697.75323812442</v>
      </c>
      <c r="EL217" s="24">
        <f ca="1">'Trial 7'!EL54</f>
        <v>316832.11628056364</v>
      </c>
      <c r="EM217" s="24">
        <f ca="1">'Trial 7'!EM54</f>
        <v>294933.79542813217</v>
      </c>
      <c r="EN217" s="25">
        <f ca="1">SUM('Trial 7'!EB54:EM54)</f>
        <v>3647604.014243844</v>
      </c>
    </row>
    <row r="218" spans="1:144" ht="12.75" customHeight="1" x14ac:dyDescent="0.2">
      <c r="A218" s="11" t="str">
        <f>Labels!B103</f>
        <v>Trial 08</v>
      </c>
      <c r="B218" s="24">
        <f ca="1">'Trial 8'!B54</f>
        <v>341702.39943210856</v>
      </c>
      <c r="C218" s="24">
        <f ca="1">'Trial 8'!C54</f>
        <v>355007.52428016678</v>
      </c>
      <c r="D218" s="24">
        <f ca="1">'Trial 8'!D54</f>
        <v>338330.49071121047</v>
      </c>
      <c r="E218" s="24">
        <f ca="1">'Trial 8'!E54</f>
        <v>342835.01344755921</v>
      </c>
      <c r="F218" s="24">
        <f ca="1">'Trial 8'!F54</f>
        <v>364763.92167953093</v>
      </c>
      <c r="G218" s="24">
        <f ca="1">'Trial 8'!G54</f>
        <v>344722.67012216465</v>
      </c>
      <c r="H218" s="24">
        <f ca="1">'Trial 8'!H54</f>
        <v>333776.11985069007</v>
      </c>
      <c r="I218" s="24">
        <f ca="1">'Trial 8'!I54</f>
        <v>355092.70974884473</v>
      </c>
      <c r="J218" s="24">
        <f ca="1">'Trial 8'!J54</f>
        <v>347782.39694880054</v>
      </c>
      <c r="K218" s="24">
        <f ca="1">'Trial 8'!K54</f>
        <v>345022.72193320165</v>
      </c>
      <c r="L218" s="24">
        <f ca="1">'Trial 8'!L54</f>
        <v>342894.01397978346</v>
      </c>
      <c r="M218" s="24">
        <f ca="1">'Trial 8'!M54</f>
        <v>346187.75461990043</v>
      </c>
      <c r="N218" s="25">
        <f ca="1">SUM('Trial 8'!B54:M54)</f>
        <v>4158117.7367539615</v>
      </c>
      <c r="O218" s="24">
        <f ca="1">'Trial 8'!O54</f>
        <v>342142.72797699604</v>
      </c>
      <c r="P218" s="24">
        <f ca="1">'Trial 8'!P54</f>
        <v>340905.7608208356</v>
      </c>
      <c r="Q218" s="24">
        <f ca="1">'Trial 8'!Q54</f>
        <v>344564.32121261244</v>
      </c>
      <c r="R218" s="24">
        <f ca="1">'Trial 8'!R54</f>
        <v>354598.60929781641</v>
      </c>
      <c r="S218" s="24">
        <f ca="1">'Trial 8'!S54</f>
        <v>361578.81894121744</v>
      </c>
      <c r="T218" s="24">
        <f ca="1">'Trial 8'!T54</f>
        <v>360043.31358788139</v>
      </c>
      <c r="U218" s="24">
        <f ca="1">'Trial 8'!U54</f>
        <v>361672.71363520413</v>
      </c>
      <c r="V218" s="24">
        <f ca="1">'Trial 8'!V54</f>
        <v>327358.16227490822</v>
      </c>
      <c r="W218" s="24">
        <f ca="1">'Trial 8'!W54</f>
        <v>340146.22901089001</v>
      </c>
      <c r="X218" s="24">
        <f ca="1">'Trial 8'!X54</f>
        <v>350454.5215843133</v>
      </c>
      <c r="Y218" s="24">
        <f ca="1">'Trial 8'!Y54</f>
        <v>328884.77277676685</v>
      </c>
      <c r="Z218" s="24">
        <f ca="1">'Trial 8'!Z54</f>
        <v>332334.97574131918</v>
      </c>
      <c r="AA218" s="25">
        <f ca="1">SUM('Trial 8'!O54:Z54)</f>
        <v>4144684.9268607618</v>
      </c>
      <c r="AB218" s="24">
        <f ca="1">'Trial 8'!AB54</f>
        <v>335745.78395524889</v>
      </c>
      <c r="AC218" s="24">
        <f ca="1">'Trial 8'!AC54</f>
        <v>344156.00100121414</v>
      </c>
      <c r="AD218" s="24">
        <f ca="1">'Trial 8'!AD54</f>
        <v>333390.46594315558</v>
      </c>
      <c r="AE218" s="24">
        <f ca="1">'Trial 8'!AE54</f>
        <v>338707.14648027788</v>
      </c>
      <c r="AF218" s="24">
        <f ca="1">'Trial 8'!AF54</f>
        <v>342819.75693282695</v>
      </c>
      <c r="AG218" s="24">
        <f ca="1">'Trial 8'!AG54</f>
        <v>333406.41935319663</v>
      </c>
      <c r="AH218" s="24">
        <f ca="1">'Trial 8'!AH54</f>
        <v>342367.53149636253</v>
      </c>
      <c r="AI218" s="24">
        <f ca="1">'Trial 8'!AI54</f>
        <v>341932.16080165422</v>
      </c>
      <c r="AJ218" s="24">
        <f ca="1">'Trial 8'!AJ54</f>
        <v>337045.19444856542</v>
      </c>
      <c r="AK218" s="24">
        <f ca="1">'Trial 8'!AK54</f>
        <v>319009.53157828253</v>
      </c>
      <c r="AL218" s="24">
        <f ca="1">'Trial 8'!AL54</f>
        <v>337894.17904097494</v>
      </c>
      <c r="AM218" s="24">
        <f ca="1">'Trial 8'!AM54</f>
        <v>351786.63382419117</v>
      </c>
      <c r="AN218" s="25">
        <f ca="1">SUM('Trial 8'!AB54:AM54)</f>
        <v>4058260.8048559506</v>
      </c>
      <c r="AO218" s="24">
        <f ca="1">'Trial 8'!AO54</f>
        <v>345995.11986289866</v>
      </c>
      <c r="AP218" s="24">
        <f ca="1">'Trial 8'!AP54</f>
        <v>329718.68881339929</v>
      </c>
      <c r="AQ218" s="24">
        <f ca="1">'Trial 8'!AQ54</f>
        <v>322240.08713971986</v>
      </c>
      <c r="AR218" s="24">
        <f ca="1">'Trial 8'!AR54</f>
        <v>343347.30673966953</v>
      </c>
      <c r="AS218" s="24">
        <f ca="1">'Trial 8'!AS54</f>
        <v>321551.84451288567</v>
      </c>
      <c r="AT218" s="24">
        <f ca="1">'Trial 8'!AT54</f>
        <v>322804.65206879785</v>
      </c>
      <c r="AU218" s="24">
        <f ca="1">'Trial 8'!AU54</f>
        <v>325447.43476877001</v>
      </c>
      <c r="AV218" s="24">
        <f ca="1">'Trial 8'!AV54</f>
        <v>333504.46786647284</v>
      </c>
      <c r="AW218" s="24">
        <f ca="1">'Trial 8'!AW54</f>
        <v>331865.89200126281</v>
      </c>
      <c r="AX218" s="24">
        <f ca="1">'Trial 8'!AX54</f>
        <v>325259.85291796899</v>
      </c>
      <c r="AY218" s="24">
        <f ca="1">'Trial 8'!AY54</f>
        <v>329068.68908051</v>
      </c>
      <c r="AZ218" s="24">
        <f ca="1">'Trial 8'!AZ54</f>
        <v>341613.27442741027</v>
      </c>
      <c r="BA218" s="25">
        <f ca="1">SUM('Trial 8'!AO54:AZ54)</f>
        <v>3972417.310199766</v>
      </c>
      <c r="BB218" s="24">
        <f ca="1">'Trial 8'!BB54</f>
        <v>337256.66789963341</v>
      </c>
      <c r="BC218" s="24">
        <f ca="1">'Trial 8'!BC54</f>
        <v>329034.7832207185</v>
      </c>
      <c r="BD218" s="24">
        <f ca="1">'Trial 8'!BD54</f>
        <v>328890.43759383081</v>
      </c>
      <c r="BE218" s="24">
        <f ca="1">'Trial 8'!BE54</f>
        <v>329080.94741395488</v>
      </c>
      <c r="BF218" s="24">
        <f ca="1">'Trial 8'!BF54</f>
        <v>312061.19029481598</v>
      </c>
      <c r="BG218" s="24">
        <f ca="1">'Trial 8'!BG54</f>
        <v>323098.91701526067</v>
      </c>
      <c r="BH218" s="24">
        <f ca="1">'Trial 8'!BH54</f>
        <v>343843.37077466532</v>
      </c>
      <c r="BI218" s="24">
        <f ca="1">'Trial 8'!BI54</f>
        <v>333160.24535254372</v>
      </c>
      <c r="BJ218" s="24">
        <f ca="1">'Trial 8'!BJ54</f>
        <v>316578.23704210424</v>
      </c>
      <c r="BK218" s="24">
        <f ca="1">'Trial 8'!BK54</f>
        <v>320914.18554859539</v>
      </c>
      <c r="BL218" s="24">
        <f ca="1">'Trial 8'!BL54</f>
        <v>327480.15158875007</v>
      </c>
      <c r="BM218" s="24">
        <f ca="1">'Trial 8'!BM54</f>
        <v>321204.01293604198</v>
      </c>
      <c r="BN218" s="25">
        <f ca="1">SUM('Trial 8'!BB54:BM54)</f>
        <v>3922603.1466809153</v>
      </c>
      <c r="BO218" s="24">
        <f ca="1">'Trial 8'!BO54</f>
        <v>324194.68219789962</v>
      </c>
      <c r="BP218" s="24">
        <f ca="1">'Trial 8'!BP54</f>
        <v>330627.87940976536</v>
      </c>
      <c r="BQ218" s="24">
        <f ca="1">'Trial 8'!BQ54</f>
        <v>307129.24954764271</v>
      </c>
      <c r="BR218" s="24">
        <f ca="1">'Trial 8'!BR54</f>
        <v>326246.78577629686</v>
      </c>
      <c r="BS218" s="24">
        <f ca="1">'Trial 8'!BS54</f>
        <v>315939.75053086446</v>
      </c>
      <c r="BT218" s="24">
        <f ca="1">'Trial 8'!BT54</f>
        <v>320419.25468168641</v>
      </c>
      <c r="BU218" s="24">
        <f ca="1">'Trial 8'!BU54</f>
        <v>339492.50276776147</v>
      </c>
      <c r="BV218" s="24">
        <f ca="1">'Trial 8'!BV54</f>
        <v>311929.2184670635</v>
      </c>
      <c r="BW218" s="24">
        <f ca="1">'Trial 8'!BW54</f>
        <v>316373.10196115379</v>
      </c>
      <c r="BX218" s="24">
        <f ca="1">'Trial 8'!BX54</f>
        <v>335596.85280907765</v>
      </c>
      <c r="BY218" s="24">
        <f ca="1">'Trial 8'!BY54</f>
        <v>315912.0455059777</v>
      </c>
      <c r="BZ218" s="24">
        <f ca="1">'Trial 8'!BZ54</f>
        <v>311944.44092629297</v>
      </c>
      <c r="CA218" s="25">
        <f ca="1">SUM('Trial 8'!BO54:BZ54)</f>
        <v>3855805.7645814819</v>
      </c>
      <c r="CB218" s="24">
        <f ca="1">'Trial 8'!CB54</f>
        <v>315528.49656307598</v>
      </c>
      <c r="CC218" s="24">
        <f ca="1">'Trial 8'!CC54</f>
        <v>312539.69484462444</v>
      </c>
      <c r="CD218" s="24">
        <f ca="1">'Trial 8'!CD54</f>
        <v>311510.29284878518</v>
      </c>
      <c r="CE218" s="24">
        <f ca="1">'Trial 8'!CE54</f>
        <v>326214.11261204275</v>
      </c>
      <c r="CF218" s="24">
        <f ca="1">'Trial 8'!CF54</f>
        <v>325881.30776492704</v>
      </c>
      <c r="CG218" s="24">
        <f ca="1">'Trial 8'!CG54</f>
        <v>313524.58143973502</v>
      </c>
      <c r="CH218" s="24">
        <f ca="1">'Trial 8'!CH54</f>
        <v>304451.39623719302</v>
      </c>
      <c r="CI218" s="24">
        <f ca="1">'Trial 8'!CI54</f>
        <v>321208.87461363181</v>
      </c>
      <c r="CJ218" s="24">
        <f ca="1">'Trial 8'!CJ54</f>
        <v>306489.45536688855</v>
      </c>
      <c r="CK218" s="24">
        <f ca="1">'Trial 8'!CK54</f>
        <v>335223.56089669542</v>
      </c>
      <c r="CL218" s="24">
        <f ca="1">'Trial 8'!CL54</f>
        <v>315512.76968481619</v>
      </c>
      <c r="CM218" s="24">
        <f ca="1">'Trial 8'!CM54</f>
        <v>312910.18356506573</v>
      </c>
      <c r="CN218" s="25">
        <f ca="1">SUM('Trial 8'!CB54:CM54)</f>
        <v>3800994.7264374816</v>
      </c>
      <c r="CO218" s="24">
        <f ca="1">'Trial 8'!CO54</f>
        <v>311047.72328862362</v>
      </c>
      <c r="CP218" s="24">
        <f ca="1">'Trial 8'!CP54</f>
        <v>324680.73417407973</v>
      </c>
      <c r="CQ218" s="24">
        <f ca="1">'Trial 8'!CQ54</f>
        <v>300637.43364947994</v>
      </c>
      <c r="CR218" s="24">
        <f ca="1">'Trial 8'!CR54</f>
        <v>322614.9706742065</v>
      </c>
      <c r="CS218" s="24">
        <f ca="1">'Trial 8'!CS54</f>
        <v>301075.54461358231</v>
      </c>
      <c r="CT218" s="24">
        <f ca="1">'Trial 8'!CT54</f>
        <v>317739.58664805605</v>
      </c>
      <c r="CU218" s="24">
        <f ca="1">'Trial 8'!CU54</f>
        <v>304641.37859726959</v>
      </c>
      <c r="CV218" s="24">
        <f ca="1">'Trial 8'!CV54</f>
        <v>299166.56508769159</v>
      </c>
      <c r="CW218" s="24">
        <f ca="1">'Trial 8'!CW54</f>
        <v>326935.13106433151</v>
      </c>
      <c r="CX218" s="24">
        <f ca="1">'Trial 8'!CX54</f>
        <v>312925.92737004982</v>
      </c>
      <c r="CY218" s="24">
        <f ca="1">'Trial 8'!CY54</f>
        <v>308964.48115033214</v>
      </c>
      <c r="CZ218" s="24">
        <f ca="1">'Trial 8'!CZ54</f>
        <v>310438.08071504353</v>
      </c>
      <c r="DA218" s="25">
        <f ca="1">SUM('Trial 8'!CO54:CZ54)</f>
        <v>3740867.5570327463</v>
      </c>
      <c r="DB218" s="24">
        <f ca="1">'Trial 8'!DB54</f>
        <v>299853.78780870623</v>
      </c>
      <c r="DC218" s="24">
        <f ca="1">'Trial 8'!DC54</f>
        <v>310838.12084480893</v>
      </c>
      <c r="DD218" s="24">
        <f ca="1">'Trial 8'!DD54</f>
        <v>310548.19013784156</v>
      </c>
      <c r="DE218" s="24">
        <f ca="1">'Trial 8'!DE54</f>
        <v>299135.02898949169</v>
      </c>
      <c r="DF218" s="24">
        <f ca="1">'Trial 8'!DF54</f>
        <v>306864.44242542057</v>
      </c>
      <c r="DG218" s="24">
        <f ca="1">'Trial 8'!DG54</f>
        <v>307314.33089777897</v>
      </c>
      <c r="DH218" s="24">
        <f ca="1">'Trial 8'!DH54</f>
        <v>304205.45616607543</v>
      </c>
      <c r="DI218" s="24">
        <f ca="1">'Trial 8'!DI54</f>
        <v>316714.45373628248</v>
      </c>
      <c r="DJ218" s="24">
        <f ca="1">'Trial 8'!DJ54</f>
        <v>304521.63718078862</v>
      </c>
      <c r="DK218" s="24">
        <f ca="1">'Trial 8'!DK54</f>
        <v>302862.34597934806</v>
      </c>
      <c r="DL218" s="24">
        <f ca="1">'Trial 8'!DL54</f>
        <v>307685.19314111694</v>
      </c>
      <c r="DM218" s="24">
        <f ca="1">'Trial 8'!DM54</f>
        <v>323934.49098609085</v>
      </c>
      <c r="DN218" s="25">
        <f ca="1">SUM('Trial 8'!DB54:DM54)</f>
        <v>3694477.4782937504</v>
      </c>
      <c r="DO218" s="24">
        <f ca="1">'Trial 8'!DO54</f>
        <v>312150.39757232775</v>
      </c>
      <c r="DP218" s="24">
        <f ca="1">'Trial 8'!DP54</f>
        <v>307705.66309022461</v>
      </c>
      <c r="DQ218" s="24">
        <f ca="1">'Trial 8'!DQ54</f>
        <v>299762.90445950732</v>
      </c>
      <c r="DR218" s="24">
        <f ca="1">'Trial 8'!DR54</f>
        <v>309268.05896221549</v>
      </c>
      <c r="DS218" s="24">
        <f ca="1">'Trial 8'!DS54</f>
        <v>294774.66338425223</v>
      </c>
      <c r="DT218" s="24">
        <f ca="1">'Trial 8'!DT54</f>
        <v>318256.65708844061</v>
      </c>
      <c r="DU218" s="24">
        <f ca="1">'Trial 8'!DU54</f>
        <v>304141.98654249712</v>
      </c>
      <c r="DV218" s="24">
        <f ca="1">'Trial 8'!DV54</f>
        <v>304565.3830651457</v>
      </c>
      <c r="DW218" s="24">
        <f ca="1">'Trial 8'!DW54</f>
        <v>304951.40491987532</v>
      </c>
      <c r="DX218" s="24">
        <f ca="1">'Trial 8'!DX54</f>
        <v>305016.72452165192</v>
      </c>
      <c r="DY218" s="24">
        <f ca="1">'Trial 8'!DY54</f>
        <v>290728.80919777259</v>
      </c>
      <c r="DZ218" s="24">
        <f ca="1">'Trial 8'!DZ54</f>
        <v>306795.41381948977</v>
      </c>
      <c r="EA218" s="25">
        <f ca="1">SUM('Trial 8'!DO54:DZ54)</f>
        <v>3658118.0666234009</v>
      </c>
      <c r="EB218" s="24">
        <f ca="1">'Trial 8'!EB54</f>
        <v>302703.06905510015</v>
      </c>
      <c r="EC218" s="24">
        <f ca="1">'Trial 8'!EC54</f>
        <v>290166.40400853619</v>
      </c>
      <c r="ED218" s="24">
        <f ca="1">'Trial 8'!ED54</f>
        <v>321157.87463515863</v>
      </c>
      <c r="EE218" s="24">
        <f ca="1">'Trial 8'!EE54</f>
        <v>307565.32983569568</v>
      </c>
      <c r="EF218" s="24">
        <f ca="1">'Trial 8'!EF54</f>
        <v>302992.10717107088</v>
      </c>
      <c r="EG218" s="24">
        <f ca="1">'Trial 8'!EG54</f>
        <v>302626.86373386305</v>
      </c>
      <c r="EH218" s="24">
        <f ca="1">'Trial 8'!EH54</f>
        <v>306371.78590321908</v>
      </c>
      <c r="EI218" s="24">
        <f ca="1">'Trial 8'!EI54</f>
        <v>311564.92181599489</v>
      </c>
      <c r="EJ218" s="24">
        <f ca="1">'Trial 8'!EJ54</f>
        <v>300641.13232424326</v>
      </c>
      <c r="EK218" s="24">
        <f ca="1">'Trial 8'!EK54</f>
        <v>297330.74681832042</v>
      </c>
      <c r="EL218" s="24">
        <f ca="1">'Trial 8'!EL54</f>
        <v>289101.12295924115</v>
      </c>
      <c r="EM218" s="24">
        <f ca="1">'Trial 8'!EM54</f>
        <v>303549.47573312925</v>
      </c>
      <c r="EN218" s="25">
        <f ca="1">SUM('Trial 8'!EB54:EM54)</f>
        <v>3635770.8339935727</v>
      </c>
    </row>
    <row r="219" spans="1:144" ht="12.75" customHeight="1" x14ac:dyDescent="0.2">
      <c r="A219" s="5" t="str">
        <f>Labels!C95</f>
        <v>Total</v>
      </c>
      <c r="B219" s="48">
        <f ca="1">SUM('Trial 1'!B54,'Trial 2'!B54,'Trial 3'!B54,'Trial 4'!B54,'Trial 5'!B54,'Trial 6'!B54,'Trial 7'!B54,'Trial 8'!B54)</f>
        <v>2768601.3828131529</v>
      </c>
      <c r="C219" s="48">
        <f ca="1">SUM('Trial 1'!C54,'Trial 2'!C54,'Trial 3'!C54,'Trial 4'!C54,'Trial 5'!C54,'Trial 6'!C54,'Trial 7'!C54,'Trial 8'!C54)</f>
        <v>2792444.0940700099</v>
      </c>
      <c r="D219" s="48">
        <f ca="1">SUM('Trial 1'!D54,'Trial 2'!D54,'Trial 3'!D54,'Trial 4'!D54,'Trial 5'!D54,'Trial 6'!D54,'Trial 7'!D54,'Trial 8'!D54)</f>
        <v>2782469.7671910939</v>
      </c>
      <c r="E219" s="48">
        <f ca="1">SUM('Trial 1'!E54,'Trial 2'!E54,'Trial 3'!E54,'Trial 4'!E54,'Trial 5'!E54,'Trial 6'!E54,'Trial 7'!E54,'Trial 8'!E54)</f>
        <v>2761822.2262877226</v>
      </c>
      <c r="F219" s="48">
        <f ca="1">SUM('Trial 1'!F54,'Trial 2'!F54,'Trial 3'!F54,'Trial 4'!F54,'Trial 5'!F54,'Trial 6'!F54,'Trial 7'!F54,'Trial 8'!F54)</f>
        <v>2802304.0767818186</v>
      </c>
      <c r="G219" s="48">
        <f ca="1">SUM('Trial 1'!G54,'Trial 2'!G54,'Trial 3'!G54,'Trial 4'!G54,'Trial 5'!G54,'Trial 6'!G54,'Trial 7'!G54,'Trial 8'!G54)</f>
        <v>2794745.252973143</v>
      </c>
      <c r="H219" s="48">
        <f ca="1">SUM('Trial 1'!H54,'Trial 2'!H54,'Trial 3'!H54,'Trial 4'!H54,'Trial 5'!H54,'Trial 6'!H54,'Trial 7'!H54,'Trial 8'!H54)</f>
        <v>2759925.9971314557</v>
      </c>
      <c r="I219" s="48">
        <f ca="1">SUM('Trial 1'!I54,'Trial 2'!I54,'Trial 3'!I54,'Trial 4'!I54,'Trial 5'!I54,'Trial 6'!I54,'Trial 7'!I54,'Trial 8'!I54)</f>
        <v>2779816.6239995793</v>
      </c>
      <c r="J219" s="48">
        <f ca="1">SUM('Trial 1'!J54,'Trial 2'!J54,'Trial 3'!J54,'Trial 4'!J54,'Trial 5'!J54,'Trial 6'!J54,'Trial 7'!J54,'Trial 8'!J54)</f>
        <v>2798589.131531816</v>
      </c>
      <c r="K219" s="48">
        <f ca="1">SUM('Trial 1'!K54,'Trial 2'!K54,'Trial 3'!K54,'Trial 4'!K54,'Trial 5'!K54,'Trial 6'!K54,'Trial 7'!K54,'Trial 8'!K54)</f>
        <v>2779407.5113129271</v>
      </c>
      <c r="L219" s="48">
        <f ca="1">SUM('Trial 1'!L54,'Trial 2'!L54,'Trial 3'!L54,'Trial 4'!L54,'Trial 5'!L54,'Trial 6'!L54,'Trial 7'!L54,'Trial 8'!L54)</f>
        <v>2746473.0187531319</v>
      </c>
      <c r="M219" s="48">
        <f ca="1">SUM('Trial 1'!M54,'Trial 2'!M54,'Trial 3'!M54,'Trial 4'!M54,'Trial 5'!M54,'Trial 6'!M54,'Trial 7'!M54,'Trial 8'!M54)</f>
        <v>2723580.0958527499</v>
      </c>
      <c r="N219" s="49">
        <f ca="1">SUM(B219:M219)</f>
        <v>33290179.178698603</v>
      </c>
      <c r="O219" s="48">
        <f ca="1">SUM('Trial 1'!O54,'Trial 2'!O54,'Trial 3'!O54,'Trial 4'!O54,'Trial 5'!O54,'Trial 6'!O54,'Trial 7'!O54,'Trial 8'!O54)</f>
        <v>2760032.09408226</v>
      </c>
      <c r="P219" s="48">
        <f ca="1">SUM('Trial 1'!P54,'Trial 2'!P54,'Trial 3'!P54,'Trial 4'!P54,'Trial 5'!P54,'Trial 6'!P54,'Trial 7'!P54,'Trial 8'!P54)</f>
        <v>2787307.3870552108</v>
      </c>
      <c r="Q219" s="48">
        <f ca="1">SUM('Trial 1'!Q54,'Trial 2'!Q54,'Trial 3'!Q54,'Trial 4'!Q54,'Trial 5'!Q54,'Trial 6'!Q54,'Trial 7'!Q54,'Trial 8'!Q54)</f>
        <v>2750753.2261180715</v>
      </c>
      <c r="R219" s="48">
        <f ca="1">SUM('Trial 1'!R54,'Trial 2'!R54,'Trial 3'!R54,'Trial 4'!R54,'Trial 5'!R54,'Trial 6'!R54,'Trial 7'!R54,'Trial 8'!R54)</f>
        <v>2788566.9074728405</v>
      </c>
      <c r="S219" s="48">
        <f ca="1">SUM('Trial 1'!S54,'Trial 2'!S54,'Trial 3'!S54,'Trial 4'!S54,'Trial 5'!S54,'Trial 6'!S54,'Trial 7'!S54,'Trial 8'!S54)</f>
        <v>2761216.7543261931</v>
      </c>
      <c r="T219" s="48">
        <f ca="1">SUM('Trial 1'!T54,'Trial 2'!T54,'Trial 3'!T54,'Trial 4'!T54,'Trial 5'!T54,'Trial 6'!T54,'Trial 7'!T54,'Trial 8'!T54)</f>
        <v>2708934.5623571305</v>
      </c>
      <c r="U219" s="48">
        <f ca="1">SUM('Trial 1'!U54,'Trial 2'!U54,'Trial 3'!U54,'Trial 4'!U54,'Trial 5'!U54,'Trial 6'!U54,'Trial 7'!U54,'Trial 8'!U54)</f>
        <v>2753843.6629964989</v>
      </c>
      <c r="V219" s="48">
        <f ca="1">SUM('Trial 1'!V54,'Trial 2'!V54,'Trial 3'!V54,'Trial 4'!V54,'Trial 5'!V54,'Trial 6'!V54,'Trial 7'!V54,'Trial 8'!V54)</f>
        <v>2692522.9669604129</v>
      </c>
      <c r="W219" s="48">
        <f ca="1">SUM('Trial 1'!W54,'Trial 2'!W54,'Trial 3'!W54,'Trial 4'!W54,'Trial 5'!W54,'Trial 6'!W54,'Trial 7'!W54,'Trial 8'!W54)</f>
        <v>2749714.6323113861</v>
      </c>
      <c r="X219" s="48">
        <f ca="1">SUM('Trial 1'!X54,'Trial 2'!X54,'Trial 3'!X54,'Trial 4'!X54,'Trial 5'!X54,'Trial 6'!X54,'Trial 7'!X54,'Trial 8'!X54)</f>
        <v>2769030.1352687632</v>
      </c>
      <c r="Y219" s="48">
        <f ca="1">SUM('Trial 1'!Y54,'Trial 2'!Y54,'Trial 3'!Y54,'Trial 4'!Y54,'Trial 5'!Y54,'Trial 6'!Y54,'Trial 7'!Y54,'Trial 8'!Y54)</f>
        <v>2711362.2967512826</v>
      </c>
      <c r="Z219" s="48">
        <f ca="1">SUM('Trial 1'!Z54,'Trial 2'!Z54,'Trial 3'!Z54,'Trial 4'!Z54,'Trial 5'!Z54,'Trial 6'!Z54,'Trial 7'!Z54,'Trial 8'!Z54)</f>
        <v>2681310.0506718648</v>
      </c>
      <c r="AA219" s="49">
        <f ca="1">SUM(O219:Z219)</f>
        <v>32914594.676371913</v>
      </c>
      <c r="AB219" s="48">
        <f ca="1">SUM('Trial 1'!AB54,'Trial 2'!AB54,'Trial 3'!AB54,'Trial 4'!AB54,'Trial 5'!AB54,'Trial 6'!AB54,'Trial 7'!AB54,'Trial 8'!AB54)</f>
        <v>2714718.8171630218</v>
      </c>
      <c r="AC219" s="48">
        <f ca="1">SUM('Trial 1'!AC54,'Trial 2'!AC54,'Trial 3'!AC54,'Trial 4'!AC54,'Trial 5'!AC54,'Trial 6'!AC54,'Trial 7'!AC54,'Trial 8'!AC54)</f>
        <v>2725430.6200839919</v>
      </c>
      <c r="AD219" s="48">
        <f ca="1">SUM('Trial 1'!AD54,'Trial 2'!AD54,'Trial 3'!AD54,'Trial 4'!AD54,'Trial 5'!AD54,'Trial 6'!AD54,'Trial 7'!AD54,'Trial 8'!AD54)</f>
        <v>2712681.5194301698</v>
      </c>
      <c r="AE219" s="48">
        <f ca="1">SUM('Trial 1'!AE54,'Trial 2'!AE54,'Trial 3'!AE54,'Trial 4'!AE54,'Trial 5'!AE54,'Trial 6'!AE54,'Trial 7'!AE54,'Trial 8'!AE54)</f>
        <v>2685276.5332737677</v>
      </c>
      <c r="AF219" s="48">
        <f ca="1">SUM('Trial 1'!AF54,'Trial 2'!AF54,'Trial 3'!AF54,'Trial 4'!AF54,'Trial 5'!AF54,'Trial 6'!AF54,'Trial 7'!AF54,'Trial 8'!AF54)</f>
        <v>2702473.3085110616</v>
      </c>
      <c r="AG219" s="48">
        <f ca="1">SUM('Trial 1'!AG54,'Trial 2'!AG54,'Trial 3'!AG54,'Trial 4'!AG54,'Trial 5'!AG54,'Trial 6'!AG54,'Trial 7'!AG54,'Trial 8'!AG54)</f>
        <v>2681258.9272508724</v>
      </c>
      <c r="AH219" s="48">
        <f ca="1">SUM('Trial 1'!AH54,'Trial 2'!AH54,'Trial 3'!AH54,'Trial 4'!AH54,'Trial 5'!AH54,'Trial 6'!AH54,'Trial 7'!AH54,'Trial 8'!AH54)</f>
        <v>2697618.2143703774</v>
      </c>
      <c r="AI219" s="48">
        <f ca="1">SUM('Trial 1'!AI54,'Trial 2'!AI54,'Trial 3'!AI54,'Trial 4'!AI54,'Trial 5'!AI54,'Trial 6'!AI54,'Trial 7'!AI54,'Trial 8'!AI54)</f>
        <v>2716366.0302738454</v>
      </c>
      <c r="AJ219" s="48">
        <f ca="1">SUM('Trial 1'!AJ54,'Trial 2'!AJ54,'Trial 3'!AJ54,'Trial 4'!AJ54,'Trial 5'!AJ54,'Trial 6'!AJ54,'Trial 7'!AJ54,'Trial 8'!AJ54)</f>
        <v>2690535.081684174</v>
      </c>
      <c r="AK219" s="48">
        <f ca="1">SUM('Trial 1'!AK54,'Trial 2'!AK54,'Trial 3'!AK54,'Trial 4'!AK54,'Trial 5'!AK54,'Trial 6'!AK54,'Trial 7'!AK54,'Trial 8'!AK54)</f>
        <v>2675272.3206407581</v>
      </c>
      <c r="AL219" s="48">
        <f ca="1">SUM('Trial 1'!AL54,'Trial 2'!AL54,'Trial 3'!AL54,'Trial 4'!AL54,'Trial 5'!AL54,'Trial 6'!AL54,'Trial 7'!AL54,'Trial 8'!AL54)</f>
        <v>2676209.42159539</v>
      </c>
      <c r="AM219" s="48">
        <f ca="1">SUM('Trial 1'!AM54,'Trial 2'!AM54,'Trial 3'!AM54,'Trial 4'!AM54,'Trial 5'!AM54,'Trial 6'!AM54,'Trial 7'!AM54,'Trial 8'!AM54)</f>
        <v>2669969.339687841</v>
      </c>
      <c r="AN219" s="49">
        <f ca="1">SUM(AB219:AM219)</f>
        <v>32347810.133965269</v>
      </c>
      <c r="AO219" s="48">
        <f ca="1">SUM('Trial 1'!AO54,'Trial 2'!AO54,'Trial 3'!AO54,'Trial 4'!AO54,'Trial 5'!AO54,'Trial 6'!AO54,'Trial 7'!AO54,'Trial 8'!AO54)</f>
        <v>2665070.4820807413</v>
      </c>
      <c r="AP219" s="48">
        <f ca="1">SUM('Trial 1'!AP54,'Trial 2'!AP54,'Trial 3'!AP54,'Trial 4'!AP54,'Trial 5'!AP54,'Trial 6'!AP54,'Trial 7'!AP54,'Trial 8'!AP54)</f>
        <v>2690341.8454052415</v>
      </c>
      <c r="AQ219" s="48">
        <f ca="1">SUM('Trial 1'!AQ54,'Trial 2'!AQ54,'Trial 3'!AQ54,'Trial 4'!AQ54,'Trial 5'!AQ54,'Trial 6'!AQ54,'Trial 7'!AQ54,'Trial 8'!AQ54)</f>
        <v>2631258.0756038725</v>
      </c>
      <c r="AR219" s="48">
        <f ca="1">SUM('Trial 1'!AR54,'Trial 2'!AR54,'Trial 3'!AR54,'Trial 4'!AR54,'Trial 5'!AR54,'Trial 6'!AR54,'Trial 7'!AR54,'Trial 8'!AR54)</f>
        <v>2687103.2695456007</v>
      </c>
      <c r="AS219" s="48">
        <f ca="1">SUM('Trial 1'!AS54,'Trial 2'!AS54,'Trial 3'!AS54,'Trial 4'!AS54,'Trial 5'!AS54,'Trial 6'!AS54,'Trial 7'!AS54,'Trial 8'!AS54)</f>
        <v>2670651.1838099761</v>
      </c>
      <c r="AT219" s="48">
        <f ca="1">SUM('Trial 1'!AT54,'Trial 2'!AT54,'Trial 3'!AT54,'Trial 4'!AT54,'Trial 5'!AT54,'Trial 6'!AT54,'Trial 7'!AT54,'Trial 8'!AT54)</f>
        <v>2673447.9872672684</v>
      </c>
      <c r="AU219" s="48">
        <f ca="1">SUM('Trial 1'!AU54,'Trial 2'!AU54,'Trial 3'!AU54,'Trial 4'!AU54,'Trial 5'!AU54,'Trial 6'!AU54,'Trial 7'!AU54,'Trial 8'!AU54)</f>
        <v>2636285.2403806327</v>
      </c>
      <c r="AV219" s="48">
        <f ca="1">SUM('Trial 1'!AV54,'Trial 2'!AV54,'Trial 3'!AV54,'Trial 4'!AV54,'Trial 5'!AV54,'Trial 6'!AV54,'Trial 7'!AV54,'Trial 8'!AV54)</f>
        <v>2655052.7280136738</v>
      </c>
      <c r="AW219" s="48">
        <f ca="1">SUM('Trial 1'!AW54,'Trial 2'!AW54,'Trial 3'!AW54,'Trial 4'!AW54,'Trial 5'!AW54,'Trial 6'!AW54,'Trial 7'!AW54,'Trial 8'!AW54)</f>
        <v>2675727.6587384776</v>
      </c>
      <c r="AX219" s="48">
        <f ca="1">SUM('Trial 1'!AX54,'Trial 2'!AX54,'Trial 3'!AX54,'Trial 4'!AX54,'Trial 5'!AX54,'Trial 6'!AX54,'Trial 7'!AX54,'Trial 8'!AX54)</f>
        <v>2634316.4601245187</v>
      </c>
      <c r="AY219" s="48">
        <f ca="1">SUM('Trial 1'!AY54,'Trial 2'!AY54,'Trial 3'!AY54,'Trial 4'!AY54,'Trial 5'!AY54,'Trial 6'!AY54,'Trial 7'!AY54,'Trial 8'!AY54)</f>
        <v>2660050.7240069387</v>
      </c>
      <c r="AZ219" s="48">
        <f ca="1">SUM('Trial 1'!AZ54,'Trial 2'!AZ54,'Trial 3'!AZ54,'Trial 4'!AZ54,'Trial 5'!AZ54,'Trial 6'!AZ54,'Trial 7'!AZ54,'Trial 8'!AZ54)</f>
        <v>2633687.1809901251</v>
      </c>
      <c r="BA219" s="49">
        <f ca="1">SUM(AO219:AZ219)</f>
        <v>31912992.835967068</v>
      </c>
      <c r="BB219" s="48">
        <f ca="1">SUM('Trial 1'!BB54,'Trial 2'!BB54,'Trial 3'!BB54,'Trial 4'!BB54,'Trial 5'!BB54,'Trial 6'!BB54,'Trial 7'!BB54,'Trial 8'!BB54)</f>
        <v>2664229.7873038435</v>
      </c>
      <c r="BC219" s="48">
        <f ca="1">SUM('Trial 1'!BC54,'Trial 2'!BC54,'Trial 3'!BC54,'Trial 4'!BC54,'Trial 5'!BC54,'Trial 6'!BC54,'Trial 7'!BC54,'Trial 8'!BC54)</f>
        <v>2623193.1425712779</v>
      </c>
      <c r="BD219" s="48">
        <f ca="1">SUM('Trial 1'!BD54,'Trial 2'!BD54,'Trial 3'!BD54,'Trial 4'!BD54,'Trial 5'!BD54,'Trial 6'!BD54,'Trial 7'!BD54,'Trial 8'!BD54)</f>
        <v>2666034.4491433552</v>
      </c>
      <c r="BE219" s="48">
        <f ca="1">SUM('Trial 1'!BE54,'Trial 2'!BE54,'Trial 3'!BE54,'Trial 4'!BE54,'Trial 5'!BE54,'Trial 6'!BE54,'Trial 7'!BE54,'Trial 8'!BE54)</f>
        <v>2590460.4004539661</v>
      </c>
      <c r="BF219" s="48">
        <f ca="1">SUM('Trial 1'!BF54,'Trial 2'!BF54,'Trial 3'!BF54,'Trial 4'!BF54,'Trial 5'!BF54,'Trial 6'!BF54,'Trial 7'!BF54,'Trial 8'!BF54)</f>
        <v>2596831.7321155216</v>
      </c>
      <c r="BG219" s="48">
        <f ca="1">SUM('Trial 1'!BG54,'Trial 2'!BG54,'Trial 3'!BG54,'Trial 4'!BG54,'Trial 5'!BG54,'Trial 6'!BG54,'Trial 7'!BG54,'Trial 8'!BG54)</f>
        <v>2632291.6886982219</v>
      </c>
      <c r="BH219" s="48">
        <f ca="1">SUM('Trial 1'!BH54,'Trial 2'!BH54,'Trial 3'!BH54,'Trial 4'!BH54,'Trial 5'!BH54,'Trial 6'!BH54,'Trial 7'!BH54,'Trial 8'!BH54)</f>
        <v>2575775.1943425727</v>
      </c>
      <c r="BI219" s="48">
        <f ca="1">SUM('Trial 1'!BI54,'Trial 2'!BI54,'Trial 3'!BI54,'Trial 4'!BI54,'Trial 5'!BI54,'Trial 6'!BI54,'Trial 7'!BI54,'Trial 8'!BI54)</f>
        <v>2645690.6029773108</v>
      </c>
      <c r="BJ219" s="48">
        <f ca="1">SUM('Trial 1'!BJ54,'Trial 2'!BJ54,'Trial 3'!BJ54,'Trial 4'!BJ54,'Trial 5'!BJ54,'Trial 6'!BJ54,'Trial 7'!BJ54,'Trial 8'!BJ54)</f>
        <v>2613064.8807274154</v>
      </c>
      <c r="BK219" s="48">
        <f ca="1">SUM('Trial 1'!BK54,'Trial 2'!BK54,'Trial 3'!BK54,'Trial 4'!BK54,'Trial 5'!BK54,'Trial 6'!BK54,'Trial 7'!BK54,'Trial 8'!BK54)</f>
        <v>2593851.5306290817</v>
      </c>
      <c r="BL219" s="48">
        <f ca="1">SUM('Trial 1'!BL54,'Trial 2'!BL54,'Trial 3'!BL54,'Trial 4'!BL54,'Trial 5'!BL54,'Trial 6'!BL54,'Trial 7'!BL54,'Trial 8'!BL54)</f>
        <v>2622726.1691299458</v>
      </c>
      <c r="BM219" s="48">
        <f ca="1">SUM('Trial 1'!BM54,'Trial 2'!BM54,'Trial 3'!BM54,'Trial 4'!BM54,'Trial 5'!BM54,'Trial 6'!BM54,'Trial 7'!BM54,'Trial 8'!BM54)</f>
        <v>2623028.5873950445</v>
      </c>
      <c r="BN219" s="49">
        <f ca="1">SUM(BB219:BM219)</f>
        <v>31447178.165487554</v>
      </c>
      <c r="BO219" s="48">
        <f ca="1">SUM('Trial 1'!BO54,'Trial 2'!BO54,'Trial 3'!BO54,'Trial 4'!BO54,'Trial 5'!BO54,'Trial 6'!BO54,'Trial 7'!BO54,'Trial 8'!BO54)</f>
        <v>2578780.9562907717</v>
      </c>
      <c r="BP219" s="48">
        <f ca="1">SUM('Trial 1'!BP54,'Trial 2'!BP54,'Trial 3'!BP54,'Trial 4'!BP54,'Trial 5'!BP54,'Trial 6'!BP54,'Trial 7'!BP54,'Trial 8'!BP54)</f>
        <v>2606751.4066197588</v>
      </c>
      <c r="BQ219" s="48">
        <f ca="1">SUM('Trial 1'!BQ54,'Trial 2'!BQ54,'Trial 3'!BQ54,'Trial 4'!BQ54,'Trial 5'!BQ54,'Trial 6'!BQ54,'Trial 7'!BQ54,'Trial 8'!BQ54)</f>
        <v>2584938.4698882336</v>
      </c>
      <c r="BR219" s="48">
        <f ca="1">SUM('Trial 1'!BR54,'Trial 2'!BR54,'Trial 3'!BR54,'Trial 4'!BR54,'Trial 5'!BR54,'Trial 6'!BR54,'Trial 7'!BR54,'Trial 8'!BR54)</f>
        <v>2598702.9726433335</v>
      </c>
      <c r="BS219" s="48">
        <f ca="1">SUM('Trial 1'!BS54,'Trial 2'!BS54,'Trial 3'!BS54,'Trial 4'!BS54,'Trial 5'!BS54,'Trial 6'!BS54,'Trial 7'!BS54,'Trial 8'!BS54)</f>
        <v>2572306.4392882343</v>
      </c>
      <c r="BT219" s="48">
        <f ca="1">SUM('Trial 1'!BT54,'Trial 2'!BT54,'Trial 3'!BT54,'Trial 4'!BT54,'Trial 5'!BT54,'Trial 6'!BT54,'Trial 7'!BT54,'Trial 8'!BT54)</f>
        <v>2590608.2971935975</v>
      </c>
      <c r="BU219" s="48">
        <f ca="1">SUM('Trial 1'!BU54,'Trial 2'!BU54,'Trial 3'!BU54,'Trial 4'!BU54,'Trial 5'!BU54,'Trial 6'!BU54,'Trial 7'!BU54,'Trial 8'!BU54)</f>
        <v>2580807.2280386817</v>
      </c>
      <c r="BV219" s="48">
        <f ca="1">SUM('Trial 1'!BV54,'Trial 2'!BV54,'Trial 3'!BV54,'Trial 4'!BV54,'Trial 5'!BV54,'Trial 6'!BV54,'Trial 7'!BV54,'Trial 8'!BV54)</f>
        <v>2603589.6771095665</v>
      </c>
      <c r="BW219" s="48">
        <f ca="1">SUM('Trial 1'!BW54,'Trial 2'!BW54,'Trial 3'!BW54,'Trial 4'!BW54,'Trial 5'!BW54,'Trial 6'!BW54,'Trial 7'!BW54,'Trial 8'!BW54)</f>
        <v>2547905.6922336565</v>
      </c>
      <c r="BX219" s="48">
        <f ca="1">SUM('Trial 1'!BX54,'Trial 2'!BX54,'Trial 3'!BX54,'Trial 4'!BX54,'Trial 5'!BX54,'Trial 6'!BX54,'Trial 7'!BX54,'Trial 8'!BX54)</f>
        <v>2566426.0296994718</v>
      </c>
      <c r="BY219" s="48">
        <f ca="1">SUM('Trial 1'!BY54,'Trial 2'!BY54,'Trial 3'!BY54,'Trial 4'!BY54,'Trial 5'!BY54,'Trial 6'!BY54,'Trial 7'!BY54,'Trial 8'!BY54)</f>
        <v>2578244.4065652299</v>
      </c>
      <c r="BZ219" s="48">
        <f ca="1">SUM('Trial 1'!BZ54,'Trial 2'!BZ54,'Trial 3'!BZ54,'Trial 4'!BZ54,'Trial 5'!BZ54,'Trial 6'!BZ54,'Trial 7'!BZ54,'Trial 8'!BZ54)</f>
        <v>2513628.2474532151</v>
      </c>
      <c r="CA219" s="49">
        <f ca="1">SUM(BO219:BZ219)</f>
        <v>30922689.823023751</v>
      </c>
      <c r="CB219" s="48">
        <f ca="1">SUM('Trial 1'!CB54,'Trial 2'!CB54,'Trial 3'!CB54,'Trial 4'!CB54,'Trial 5'!CB54,'Trial 6'!CB54,'Trial 7'!CB54,'Trial 8'!CB54)</f>
        <v>2609612.3215286806</v>
      </c>
      <c r="CC219" s="48">
        <f ca="1">SUM('Trial 1'!CC54,'Trial 2'!CC54,'Trial 3'!CC54,'Trial 4'!CC54,'Trial 5'!CC54,'Trial 6'!CC54,'Trial 7'!CC54,'Trial 8'!CC54)</f>
        <v>2553243.2837956659</v>
      </c>
      <c r="CD219" s="48">
        <f ca="1">SUM('Trial 1'!CD54,'Trial 2'!CD54,'Trial 3'!CD54,'Trial 4'!CD54,'Trial 5'!CD54,'Trial 6'!CD54,'Trial 7'!CD54,'Trial 8'!CD54)</f>
        <v>2556115.9533218136</v>
      </c>
      <c r="CE219" s="48">
        <f ca="1">SUM('Trial 1'!CE54,'Trial 2'!CE54,'Trial 3'!CE54,'Trial 4'!CE54,'Trial 5'!CE54,'Trial 6'!CE54,'Trial 7'!CE54,'Trial 8'!CE54)</f>
        <v>2541342.023518601</v>
      </c>
      <c r="CF219" s="48">
        <f ca="1">SUM('Trial 1'!CF54,'Trial 2'!CF54,'Trial 3'!CF54,'Trial 4'!CF54,'Trial 5'!CF54,'Trial 6'!CF54,'Trial 7'!CF54,'Trial 8'!CF54)</f>
        <v>2526130.1777741644</v>
      </c>
      <c r="CG219" s="48">
        <f ca="1">SUM('Trial 1'!CG54,'Trial 2'!CG54,'Trial 3'!CG54,'Trial 4'!CG54,'Trial 5'!CG54,'Trial 6'!CG54,'Trial 7'!CG54,'Trial 8'!CG54)</f>
        <v>2544096.8724933332</v>
      </c>
      <c r="CH219" s="48">
        <f ca="1">SUM('Trial 1'!CH54,'Trial 2'!CH54,'Trial 3'!CH54,'Trial 4'!CH54,'Trial 5'!CH54,'Trial 6'!CH54,'Trial 7'!CH54,'Trial 8'!CH54)</f>
        <v>2537547.2196264183</v>
      </c>
      <c r="CI219" s="48">
        <f ca="1">SUM('Trial 1'!CI54,'Trial 2'!CI54,'Trial 3'!CI54,'Trial 4'!CI54,'Trial 5'!CI54,'Trial 6'!CI54,'Trial 7'!CI54,'Trial 8'!CI54)</f>
        <v>2564457.709807605</v>
      </c>
      <c r="CJ219" s="48">
        <f ca="1">SUM('Trial 1'!CJ54,'Trial 2'!CJ54,'Trial 3'!CJ54,'Trial 4'!CJ54,'Trial 5'!CJ54,'Trial 6'!CJ54,'Trial 7'!CJ54,'Trial 8'!CJ54)</f>
        <v>2537585.7201413997</v>
      </c>
      <c r="CK219" s="48">
        <f ca="1">SUM('Trial 1'!CK54,'Trial 2'!CK54,'Trial 3'!CK54,'Trial 4'!CK54,'Trial 5'!CK54,'Trial 6'!CK54,'Trial 7'!CK54,'Trial 8'!CK54)</f>
        <v>2548576.2448863261</v>
      </c>
      <c r="CL219" s="48">
        <f ca="1">SUM('Trial 1'!CL54,'Trial 2'!CL54,'Trial 3'!CL54,'Trial 4'!CL54,'Trial 5'!CL54,'Trial 6'!CL54,'Trial 7'!CL54,'Trial 8'!CL54)</f>
        <v>2520690.6357925138</v>
      </c>
      <c r="CM219" s="48">
        <f ca="1">SUM('Trial 1'!CM54,'Trial 2'!CM54,'Trial 3'!CM54,'Trial 4'!CM54,'Trial 5'!CM54,'Trial 6'!CM54,'Trial 7'!CM54,'Trial 8'!CM54)</f>
        <v>2530680.0842800308</v>
      </c>
      <c r="CN219" s="49">
        <f ca="1">SUM(CB219:CM219)</f>
        <v>30570078.246966556</v>
      </c>
      <c r="CO219" s="48">
        <f ca="1">SUM('Trial 1'!CO54,'Trial 2'!CO54,'Trial 3'!CO54,'Trial 4'!CO54,'Trial 5'!CO54,'Trial 6'!CO54,'Trial 7'!CO54,'Trial 8'!CO54)</f>
        <v>2548901.676828701</v>
      </c>
      <c r="CP219" s="48">
        <f ca="1">SUM('Trial 1'!CP54,'Trial 2'!CP54,'Trial 3'!CP54,'Trial 4'!CP54,'Trial 5'!CP54,'Trial 6'!CP54,'Trial 7'!CP54,'Trial 8'!CP54)</f>
        <v>2514661.4043532284</v>
      </c>
      <c r="CQ219" s="48">
        <f ca="1">SUM('Trial 1'!CQ54,'Trial 2'!CQ54,'Trial 3'!CQ54,'Trial 4'!CQ54,'Trial 5'!CQ54,'Trial 6'!CQ54,'Trial 7'!CQ54,'Trial 8'!CQ54)</f>
        <v>2509061.8282508426</v>
      </c>
      <c r="CR219" s="48">
        <f ca="1">SUM('Trial 1'!CR54,'Trial 2'!CR54,'Trial 3'!CR54,'Trial 4'!CR54,'Trial 5'!CR54,'Trial 6'!CR54,'Trial 7'!CR54,'Trial 8'!CR54)</f>
        <v>2507359.3877724041</v>
      </c>
      <c r="CS219" s="48">
        <f ca="1">SUM('Trial 1'!CS54,'Trial 2'!CS54,'Trial 3'!CS54,'Trial 4'!CS54,'Trial 5'!CS54,'Trial 6'!CS54,'Trial 7'!CS54,'Trial 8'!CS54)</f>
        <v>2520139.6903044898</v>
      </c>
      <c r="CT219" s="48">
        <f ca="1">SUM('Trial 1'!CT54,'Trial 2'!CT54,'Trial 3'!CT54,'Trial 4'!CT54,'Trial 5'!CT54,'Trial 6'!CT54,'Trial 7'!CT54,'Trial 8'!CT54)</f>
        <v>2503037.550179041</v>
      </c>
      <c r="CU219" s="48">
        <f ca="1">SUM('Trial 1'!CU54,'Trial 2'!CU54,'Trial 3'!CU54,'Trial 4'!CU54,'Trial 5'!CU54,'Trial 6'!CU54,'Trial 7'!CU54,'Trial 8'!CU54)</f>
        <v>2513187.946366169</v>
      </c>
      <c r="CV219" s="48">
        <f ca="1">SUM('Trial 1'!CV54,'Trial 2'!CV54,'Trial 3'!CV54,'Trial 4'!CV54,'Trial 5'!CV54,'Trial 6'!CV54,'Trial 7'!CV54,'Trial 8'!CV54)</f>
        <v>2499900.1370909028</v>
      </c>
      <c r="CW219" s="48">
        <f ca="1">SUM('Trial 1'!CW54,'Trial 2'!CW54,'Trial 3'!CW54,'Trial 4'!CW54,'Trial 5'!CW54,'Trial 6'!CW54,'Trial 7'!CW54,'Trial 8'!CW54)</f>
        <v>2511338.7932963888</v>
      </c>
      <c r="CX219" s="48">
        <f ca="1">SUM('Trial 1'!CX54,'Trial 2'!CX54,'Trial 3'!CX54,'Trial 4'!CX54,'Trial 5'!CX54,'Trial 6'!CX54,'Trial 7'!CX54,'Trial 8'!CX54)</f>
        <v>2499833.5185602787</v>
      </c>
      <c r="CY219" s="48">
        <f ca="1">SUM('Trial 1'!CY54,'Trial 2'!CY54,'Trial 3'!CY54,'Trial 4'!CY54,'Trial 5'!CY54,'Trial 6'!CY54,'Trial 7'!CY54,'Trial 8'!CY54)</f>
        <v>2493192.9064342612</v>
      </c>
      <c r="CZ219" s="48">
        <f ca="1">SUM('Trial 1'!CZ54,'Trial 2'!CZ54,'Trial 3'!CZ54,'Trial 4'!CZ54,'Trial 5'!CZ54,'Trial 6'!CZ54,'Trial 7'!CZ54,'Trial 8'!CZ54)</f>
        <v>2502544.1522779413</v>
      </c>
      <c r="DA219" s="49">
        <f ca="1">SUM(CO219:CZ219)</f>
        <v>30123158.991714649</v>
      </c>
      <c r="DB219" s="48">
        <f ca="1">SUM('Trial 1'!DB54,'Trial 2'!DB54,'Trial 3'!DB54,'Trial 4'!DB54,'Trial 5'!DB54,'Trial 6'!DB54,'Trial 7'!DB54,'Trial 8'!DB54)</f>
        <v>2501185.4137661969</v>
      </c>
      <c r="DC219" s="48">
        <f ca="1">SUM('Trial 1'!DC54,'Trial 2'!DC54,'Trial 3'!DC54,'Trial 4'!DC54,'Trial 5'!DC54,'Trial 6'!DC54,'Trial 7'!DC54,'Trial 8'!DC54)</f>
        <v>2511930.728706196</v>
      </c>
      <c r="DD219" s="48">
        <f ca="1">SUM('Trial 1'!DD54,'Trial 2'!DD54,'Trial 3'!DD54,'Trial 4'!DD54,'Trial 5'!DD54,'Trial 6'!DD54,'Trial 7'!DD54,'Trial 8'!DD54)</f>
        <v>2463393.8743251432</v>
      </c>
      <c r="DE219" s="48">
        <f ca="1">SUM('Trial 1'!DE54,'Trial 2'!DE54,'Trial 3'!DE54,'Trial 4'!DE54,'Trial 5'!DE54,'Trial 6'!DE54,'Trial 7'!DE54,'Trial 8'!DE54)</f>
        <v>2503604.8112411434</v>
      </c>
      <c r="DF219" s="48">
        <f ca="1">SUM('Trial 1'!DF54,'Trial 2'!DF54,'Trial 3'!DF54,'Trial 4'!DF54,'Trial 5'!DF54,'Trial 6'!DF54,'Trial 7'!DF54,'Trial 8'!DF54)</f>
        <v>2507288.7347000795</v>
      </c>
      <c r="DG219" s="48">
        <f ca="1">SUM('Trial 1'!DG54,'Trial 2'!DG54,'Trial 3'!DG54,'Trial 4'!DG54,'Trial 5'!DG54,'Trial 6'!DG54,'Trial 7'!DG54,'Trial 8'!DG54)</f>
        <v>2473044.1401318889</v>
      </c>
      <c r="DH219" s="48">
        <f ca="1">SUM('Trial 1'!DH54,'Trial 2'!DH54,'Trial 3'!DH54,'Trial 4'!DH54,'Trial 5'!DH54,'Trial 6'!DH54,'Trial 7'!DH54,'Trial 8'!DH54)</f>
        <v>2473919.0897629759</v>
      </c>
      <c r="DI219" s="48">
        <f ca="1">SUM('Trial 1'!DI54,'Trial 2'!DI54,'Trial 3'!DI54,'Trial 4'!DI54,'Trial 5'!DI54,'Trial 6'!DI54,'Trial 7'!DI54,'Trial 8'!DI54)</f>
        <v>2489030.3925966825</v>
      </c>
      <c r="DJ219" s="48">
        <f ca="1">SUM('Trial 1'!DJ54,'Trial 2'!DJ54,'Trial 3'!DJ54,'Trial 4'!DJ54,'Trial 5'!DJ54,'Trial 6'!DJ54,'Trial 7'!DJ54,'Trial 8'!DJ54)</f>
        <v>2473166.5410380904</v>
      </c>
      <c r="DK219" s="48">
        <f ca="1">SUM('Trial 1'!DK54,'Trial 2'!DK54,'Trial 3'!DK54,'Trial 4'!DK54,'Trial 5'!DK54,'Trial 6'!DK54,'Trial 7'!DK54,'Trial 8'!DK54)</f>
        <v>2466355.2430773396</v>
      </c>
      <c r="DL219" s="48">
        <f ca="1">SUM('Trial 1'!DL54,'Trial 2'!DL54,'Trial 3'!DL54,'Trial 4'!DL54,'Trial 5'!DL54,'Trial 6'!DL54,'Trial 7'!DL54,'Trial 8'!DL54)</f>
        <v>2452994.1953386017</v>
      </c>
      <c r="DM219" s="48">
        <f ca="1">SUM('Trial 1'!DM54,'Trial 2'!DM54,'Trial 3'!DM54,'Trial 4'!DM54,'Trial 5'!DM54,'Trial 6'!DM54,'Trial 7'!DM54,'Trial 8'!DM54)</f>
        <v>2492021.4548010742</v>
      </c>
      <c r="DN219" s="49">
        <f ca="1">SUM(DB219:DM219)</f>
        <v>29807934.619485412</v>
      </c>
      <c r="DO219" s="48">
        <f ca="1">SUM('Trial 1'!DO54,'Trial 2'!DO54,'Trial 3'!DO54,'Trial 4'!DO54,'Trial 5'!DO54,'Trial 6'!DO54,'Trial 7'!DO54,'Trial 8'!DO54)</f>
        <v>2508208.2063879105</v>
      </c>
      <c r="DP219" s="48">
        <f ca="1">SUM('Trial 1'!DP54,'Trial 2'!DP54,'Trial 3'!DP54,'Trial 4'!DP54,'Trial 5'!DP54,'Trial 6'!DP54,'Trial 7'!DP54,'Trial 8'!DP54)</f>
        <v>2457916.4434029926</v>
      </c>
      <c r="DQ219" s="48">
        <f ca="1">SUM('Trial 1'!DQ54,'Trial 2'!DQ54,'Trial 3'!DQ54,'Trial 4'!DQ54,'Trial 5'!DQ54,'Trial 6'!DQ54,'Trial 7'!DQ54,'Trial 8'!DQ54)</f>
        <v>2439699.4634637744</v>
      </c>
      <c r="DR219" s="48">
        <f ca="1">SUM('Trial 1'!DR54,'Trial 2'!DR54,'Trial 3'!DR54,'Trial 4'!DR54,'Trial 5'!DR54,'Trial 6'!DR54,'Trial 7'!DR54,'Trial 8'!DR54)</f>
        <v>2483802.1839486943</v>
      </c>
      <c r="DS219" s="48">
        <f ca="1">SUM('Trial 1'!DS54,'Trial 2'!DS54,'Trial 3'!DS54,'Trial 4'!DS54,'Trial 5'!DS54,'Trial 6'!DS54,'Trial 7'!DS54,'Trial 8'!DS54)</f>
        <v>2412974.7123785391</v>
      </c>
      <c r="DT219" s="48">
        <f ca="1">SUM('Trial 1'!DT54,'Trial 2'!DT54,'Trial 3'!DT54,'Trial 4'!DT54,'Trial 5'!DT54,'Trial 6'!DT54,'Trial 7'!DT54,'Trial 8'!DT54)</f>
        <v>2486933.4615002833</v>
      </c>
      <c r="DU219" s="48">
        <f ca="1">SUM('Trial 1'!DU54,'Trial 2'!DU54,'Trial 3'!DU54,'Trial 4'!DU54,'Trial 5'!DU54,'Trial 6'!DU54,'Trial 7'!DU54,'Trial 8'!DU54)</f>
        <v>2436537.0211060084</v>
      </c>
      <c r="DV219" s="48">
        <f ca="1">SUM('Trial 1'!DV54,'Trial 2'!DV54,'Trial 3'!DV54,'Trial 4'!DV54,'Trial 5'!DV54,'Trial 6'!DV54,'Trial 7'!DV54,'Trial 8'!DV54)</f>
        <v>2447488.2286964329</v>
      </c>
      <c r="DW219" s="48">
        <f ca="1">SUM('Trial 1'!DW54,'Trial 2'!DW54,'Trial 3'!DW54,'Trial 4'!DW54,'Trial 5'!DW54,'Trial 6'!DW54,'Trial 7'!DW54,'Trial 8'!DW54)</f>
        <v>2433616.7936925064</v>
      </c>
      <c r="DX219" s="48">
        <f ca="1">SUM('Trial 1'!DX54,'Trial 2'!DX54,'Trial 3'!DX54,'Trial 4'!DX54,'Trial 5'!DX54,'Trial 6'!DX54,'Trial 7'!DX54,'Trial 8'!DX54)</f>
        <v>2438609.9441915937</v>
      </c>
      <c r="DY219" s="48">
        <f ca="1">SUM('Trial 1'!DY54,'Trial 2'!DY54,'Trial 3'!DY54,'Trial 4'!DY54,'Trial 5'!DY54,'Trial 6'!DY54,'Trial 7'!DY54,'Trial 8'!DY54)</f>
        <v>2422184.0882556303</v>
      </c>
      <c r="DZ219" s="48">
        <f ca="1">SUM('Trial 1'!DZ54,'Trial 2'!DZ54,'Trial 3'!DZ54,'Trial 4'!DZ54,'Trial 5'!DZ54,'Trial 6'!DZ54,'Trial 7'!DZ54,'Trial 8'!DZ54)</f>
        <v>2426139.6178265736</v>
      </c>
      <c r="EA219" s="49">
        <f ca="1">SUM(DO219:DZ219)</f>
        <v>29394110.164850935</v>
      </c>
      <c r="EB219" s="48">
        <f ca="1">SUM('Trial 1'!EB54,'Trial 2'!EB54,'Trial 3'!EB54,'Trial 4'!EB54,'Trial 5'!EB54,'Trial 6'!EB54,'Trial 7'!EB54,'Trial 8'!EB54)</f>
        <v>2413349.5335140079</v>
      </c>
      <c r="EC219" s="48">
        <f ca="1">SUM('Trial 1'!EC54,'Trial 2'!EC54,'Trial 3'!EC54,'Trial 4'!EC54,'Trial 5'!EC54,'Trial 6'!EC54,'Trial 7'!EC54,'Trial 8'!EC54)</f>
        <v>2390620.3905039686</v>
      </c>
      <c r="ED219" s="48">
        <f ca="1">SUM('Trial 1'!ED54,'Trial 2'!ED54,'Trial 3'!ED54,'Trial 4'!ED54,'Trial 5'!ED54,'Trial 6'!ED54,'Trial 7'!ED54,'Trial 8'!ED54)</f>
        <v>2465392.2370147458</v>
      </c>
      <c r="EE219" s="48">
        <f ca="1">SUM('Trial 1'!EE54,'Trial 2'!EE54,'Trial 3'!EE54,'Trial 4'!EE54,'Trial 5'!EE54,'Trial 6'!EE54,'Trial 7'!EE54,'Trial 8'!EE54)</f>
        <v>2446637.2133908169</v>
      </c>
      <c r="EF219" s="48">
        <f ca="1">SUM('Trial 1'!EF54,'Trial 2'!EF54,'Trial 3'!EF54,'Trial 4'!EF54,'Trial 5'!EF54,'Trial 6'!EF54,'Trial 7'!EF54,'Trial 8'!EF54)</f>
        <v>2437693.4758881521</v>
      </c>
      <c r="EG219" s="48">
        <f ca="1">SUM('Trial 1'!EG54,'Trial 2'!EG54,'Trial 3'!EG54,'Trial 4'!EG54,'Trial 5'!EG54,'Trial 6'!EG54,'Trial 7'!EG54,'Trial 8'!EG54)</f>
        <v>2433214.6113626822</v>
      </c>
      <c r="EH219" s="48">
        <f ca="1">SUM('Trial 1'!EH54,'Trial 2'!EH54,'Trial 3'!EH54,'Trial 4'!EH54,'Trial 5'!EH54,'Trial 6'!EH54,'Trial 7'!EH54,'Trial 8'!EH54)</f>
        <v>2437844.0690303966</v>
      </c>
      <c r="EI219" s="48">
        <f ca="1">SUM('Trial 1'!EI54,'Trial 2'!EI54,'Trial 3'!EI54,'Trial 4'!EI54,'Trial 5'!EI54,'Trial 6'!EI54,'Trial 7'!EI54,'Trial 8'!EI54)</f>
        <v>2436407.4759537308</v>
      </c>
      <c r="EJ219" s="48">
        <f ca="1">SUM('Trial 1'!EJ54,'Trial 2'!EJ54,'Trial 3'!EJ54,'Trial 4'!EJ54,'Trial 5'!EJ54,'Trial 6'!EJ54,'Trial 7'!EJ54,'Trial 8'!EJ54)</f>
        <v>2463743.9355004882</v>
      </c>
      <c r="EK219" s="48">
        <f ca="1">SUM('Trial 1'!EK54,'Trial 2'!EK54,'Trial 3'!EK54,'Trial 4'!EK54,'Trial 5'!EK54,'Trial 6'!EK54,'Trial 7'!EK54,'Trial 8'!EK54)</f>
        <v>2406268.9500881541</v>
      </c>
      <c r="EL219" s="48">
        <f ca="1">SUM('Trial 1'!EL54,'Trial 2'!EL54,'Trial 3'!EL54,'Trial 4'!EL54,'Trial 5'!EL54,'Trial 6'!EL54,'Trial 7'!EL54,'Trial 8'!EL54)</f>
        <v>2452384.6136311954</v>
      </c>
      <c r="EM219" s="48">
        <f ca="1">SUM('Trial 1'!EM54,'Trial 2'!EM54,'Trial 3'!EM54,'Trial 4'!EM54,'Trial 5'!EM54,'Trial 6'!EM54,'Trial 7'!EM54,'Trial 8'!EM54)</f>
        <v>2444900.8944881298</v>
      </c>
      <c r="EN219" s="49">
        <f ca="1">SUM(EB219:EM219)</f>
        <v>29228457.400366474</v>
      </c>
    </row>
    <row r="220" spans="1:144" ht="12.75" customHeight="1" x14ac:dyDescent="0.2">
      <c r="A220" s="2" t="str">
        <f>Labels!B52</f>
        <v>Gov Transfers</v>
      </c>
    </row>
    <row r="221" spans="1:144" ht="12.75" customHeight="1" x14ac:dyDescent="0.2">
      <c r="A221" s="47" t="str">
        <f>Labels!D96</f>
        <v>Trials</v>
      </c>
      <c r="B221" s="19" t="str">
        <f>ZZZ__FnCalls!F7</f>
        <v>MMM 2010</v>
      </c>
      <c r="C221" s="20" t="str">
        <f>ZZZ__FnCalls!F8</f>
        <v>MMM 2010</v>
      </c>
      <c r="D221" s="20" t="str">
        <f>ZZZ__FnCalls!F9</f>
        <v>MMM 2010</v>
      </c>
      <c r="E221" s="20" t="str">
        <f>ZZZ__FnCalls!F10</f>
        <v>MMM 2010</v>
      </c>
      <c r="F221" s="20" t="str">
        <f>ZZZ__FnCalls!F11</f>
        <v>MMM 2010</v>
      </c>
      <c r="G221" s="20" t="str">
        <f>ZZZ__FnCalls!F12</f>
        <v>MMM 2010</v>
      </c>
      <c r="H221" s="20" t="str">
        <f>ZZZ__FnCalls!F13</f>
        <v>MMM 2010</v>
      </c>
      <c r="I221" s="20" t="str">
        <f>ZZZ__FnCalls!F14</f>
        <v>MMM 2010</v>
      </c>
      <c r="J221" s="20" t="str">
        <f>ZZZ__FnCalls!F15</f>
        <v>MMM 2010</v>
      </c>
      <c r="K221" s="20" t="str">
        <f>ZZZ__FnCalls!F16</f>
        <v>MMM 2010</v>
      </c>
      <c r="L221" s="20" t="str">
        <f>ZZZ__FnCalls!F17</f>
        <v>MMM 2010</v>
      </c>
      <c r="M221" s="20" t="str">
        <f>ZZZ__FnCalls!F18</f>
        <v>MMM 2010</v>
      </c>
      <c r="N221" s="21" t="str">
        <f>ZZZ__FnCalls!H7</f>
        <v>2010</v>
      </c>
      <c r="O221" s="20" t="str">
        <f>ZZZ__FnCalls!F19</f>
        <v>MMM 2011</v>
      </c>
      <c r="P221" s="20" t="str">
        <f>ZZZ__FnCalls!F20</f>
        <v>MMM 2011</v>
      </c>
      <c r="Q221" s="20" t="str">
        <f>ZZZ__FnCalls!F21</f>
        <v>MMM 2011</v>
      </c>
      <c r="R221" s="20" t="str">
        <f>ZZZ__FnCalls!F22</f>
        <v>MMM 2011</v>
      </c>
      <c r="S221" s="20" t="str">
        <f>ZZZ__FnCalls!F23</f>
        <v>MMM 2011</v>
      </c>
      <c r="T221" s="20" t="str">
        <f>ZZZ__FnCalls!F24</f>
        <v>MMM 2011</v>
      </c>
      <c r="U221" s="20" t="str">
        <f>ZZZ__FnCalls!F25</f>
        <v>MMM 2011</v>
      </c>
      <c r="V221" s="20" t="str">
        <f>ZZZ__FnCalls!F26</f>
        <v>MMM 2011</v>
      </c>
      <c r="W221" s="20" t="str">
        <f>ZZZ__FnCalls!F27</f>
        <v>MMM 2011</v>
      </c>
      <c r="X221" s="20" t="str">
        <f>ZZZ__FnCalls!F28</f>
        <v>MMM 2011</v>
      </c>
      <c r="Y221" s="20" t="str">
        <f>ZZZ__FnCalls!F29</f>
        <v>MMM 2011</v>
      </c>
      <c r="Z221" s="20" t="str">
        <f>ZZZ__FnCalls!F30</f>
        <v>MMM 2011</v>
      </c>
      <c r="AA221" s="21" t="str">
        <f>ZZZ__FnCalls!H19</f>
        <v>2011</v>
      </c>
      <c r="AB221" s="20" t="str">
        <f>ZZZ__FnCalls!F31</f>
        <v>MMM 2012</v>
      </c>
      <c r="AC221" s="20" t="str">
        <f>ZZZ__FnCalls!F32</f>
        <v>MMM 2012</v>
      </c>
      <c r="AD221" s="20" t="str">
        <f>ZZZ__FnCalls!F33</f>
        <v>MMM 2012</v>
      </c>
      <c r="AE221" s="20" t="str">
        <f>ZZZ__FnCalls!F34</f>
        <v>MMM 2012</v>
      </c>
      <c r="AF221" s="20" t="str">
        <f>ZZZ__FnCalls!F35</f>
        <v>MMM 2012</v>
      </c>
      <c r="AG221" s="20" t="str">
        <f>ZZZ__FnCalls!F36</f>
        <v>MMM 2012</v>
      </c>
      <c r="AH221" s="20" t="str">
        <f>ZZZ__FnCalls!F37</f>
        <v>MMM 2012</v>
      </c>
      <c r="AI221" s="20" t="str">
        <f>ZZZ__FnCalls!F38</f>
        <v>MMM 2012</v>
      </c>
      <c r="AJ221" s="20" t="str">
        <f>ZZZ__FnCalls!F39</f>
        <v>MMM 2012</v>
      </c>
      <c r="AK221" s="20" t="str">
        <f>ZZZ__FnCalls!F40</f>
        <v>MMM 2012</v>
      </c>
      <c r="AL221" s="20" t="str">
        <f>ZZZ__FnCalls!F41</f>
        <v>MMM 2012</v>
      </c>
      <c r="AM221" s="20" t="str">
        <f>ZZZ__FnCalls!F42</f>
        <v>MMM 2012</v>
      </c>
      <c r="AN221" s="21" t="str">
        <f>ZZZ__FnCalls!H31</f>
        <v>2012</v>
      </c>
      <c r="AO221" s="20" t="str">
        <f>ZZZ__FnCalls!F43</f>
        <v>MMM 2013</v>
      </c>
      <c r="AP221" s="20" t="str">
        <f>ZZZ__FnCalls!F44</f>
        <v>MMM 2013</v>
      </c>
      <c r="AQ221" s="20" t="str">
        <f>ZZZ__FnCalls!F45</f>
        <v>MMM 2013</v>
      </c>
      <c r="AR221" s="20" t="str">
        <f>ZZZ__FnCalls!F46</f>
        <v>MMM 2013</v>
      </c>
      <c r="AS221" s="20" t="str">
        <f>ZZZ__FnCalls!F47</f>
        <v>MMM 2013</v>
      </c>
      <c r="AT221" s="20" t="str">
        <f>ZZZ__FnCalls!F48</f>
        <v>MMM 2013</v>
      </c>
      <c r="AU221" s="20" t="str">
        <f>ZZZ__FnCalls!F49</f>
        <v>MMM 2013</v>
      </c>
      <c r="AV221" s="20" t="str">
        <f>ZZZ__FnCalls!F50</f>
        <v>MMM 2013</v>
      </c>
      <c r="AW221" s="20" t="str">
        <f>ZZZ__FnCalls!F51</f>
        <v>MMM 2013</v>
      </c>
      <c r="AX221" s="20" t="str">
        <f>ZZZ__FnCalls!F52</f>
        <v>MMM 2013</v>
      </c>
      <c r="AY221" s="20" t="str">
        <f>ZZZ__FnCalls!F53</f>
        <v>MMM 2013</v>
      </c>
      <c r="AZ221" s="20" t="str">
        <f>ZZZ__FnCalls!F54</f>
        <v>MMM 2013</v>
      </c>
      <c r="BA221" s="21" t="str">
        <f>ZZZ__FnCalls!H43</f>
        <v>2013</v>
      </c>
      <c r="BB221" s="20" t="str">
        <f>ZZZ__FnCalls!F55</f>
        <v>MMM 2014</v>
      </c>
      <c r="BC221" s="20" t="str">
        <f>ZZZ__FnCalls!F56</f>
        <v>MMM 2014</v>
      </c>
      <c r="BD221" s="20" t="str">
        <f>ZZZ__FnCalls!F57</f>
        <v>MMM 2014</v>
      </c>
      <c r="BE221" s="20" t="str">
        <f>ZZZ__FnCalls!F58</f>
        <v>MMM 2014</v>
      </c>
      <c r="BF221" s="20" t="str">
        <f>ZZZ__FnCalls!F59</f>
        <v>MMM 2014</v>
      </c>
      <c r="BG221" s="20" t="str">
        <f>ZZZ__FnCalls!F60</f>
        <v>MMM 2014</v>
      </c>
      <c r="BH221" s="20" t="str">
        <f>ZZZ__FnCalls!F61</f>
        <v>MMM 2014</v>
      </c>
      <c r="BI221" s="20" t="str">
        <f>ZZZ__FnCalls!F62</f>
        <v>MMM 2014</v>
      </c>
      <c r="BJ221" s="20" t="str">
        <f>ZZZ__FnCalls!F63</f>
        <v>MMM 2014</v>
      </c>
      <c r="BK221" s="20" t="str">
        <f>ZZZ__FnCalls!F64</f>
        <v>MMM 2014</v>
      </c>
      <c r="BL221" s="20" t="str">
        <f>ZZZ__FnCalls!F65</f>
        <v>MMM 2014</v>
      </c>
      <c r="BM221" s="20" t="str">
        <f>ZZZ__FnCalls!F66</f>
        <v>MMM 2014</v>
      </c>
      <c r="BN221" s="21" t="str">
        <f>ZZZ__FnCalls!H55</f>
        <v>2014</v>
      </c>
      <c r="BO221" s="20" t="str">
        <f>ZZZ__FnCalls!F67</f>
        <v>MMM 2015</v>
      </c>
      <c r="BP221" s="20" t="str">
        <f>ZZZ__FnCalls!F68</f>
        <v>MMM 2015</v>
      </c>
      <c r="BQ221" s="20" t="str">
        <f>ZZZ__FnCalls!F69</f>
        <v>MMM 2015</v>
      </c>
      <c r="BR221" s="20" t="str">
        <f>ZZZ__FnCalls!F70</f>
        <v>MMM 2015</v>
      </c>
      <c r="BS221" s="20" t="str">
        <f>ZZZ__FnCalls!F71</f>
        <v>MMM 2015</v>
      </c>
      <c r="BT221" s="20" t="str">
        <f>ZZZ__FnCalls!F72</f>
        <v>MMM 2015</v>
      </c>
      <c r="BU221" s="20" t="str">
        <f>ZZZ__FnCalls!F73</f>
        <v>MMM 2015</v>
      </c>
      <c r="BV221" s="20" t="str">
        <f>ZZZ__FnCalls!F74</f>
        <v>MMM 2015</v>
      </c>
      <c r="BW221" s="20" t="str">
        <f>ZZZ__FnCalls!F75</f>
        <v>MMM 2015</v>
      </c>
      <c r="BX221" s="20" t="str">
        <f>ZZZ__FnCalls!F76</f>
        <v>MMM 2015</v>
      </c>
      <c r="BY221" s="20" t="str">
        <f>ZZZ__FnCalls!F77</f>
        <v>MMM 2015</v>
      </c>
      <c r="BZ221" s="20" t="str">
        <f>ZZZ__FnCalls!F78</f>
        <v>MMM 2015</v>
      </c>
      <c r="CA221" s="21" t="str">
        <f>ZZZ__FnCalls!H67</f>
        <v>2015</v>
      </c>
      <c r="CB221" s="20" t="str">
        <f>ZZZ__FnCalls!F79</f>
        <v>MMM 2016</v>
      </c>
      <c r="CC221" s="20" t="str">
        <f>ZZZ__FnCalls!F80</f>
        <v>MMM 2016</v>
      </c>
      <c r="CD221" s="20" t="str">
        <f>ZZZ__FnCalls!F81</f>
        <v>MMM 2016</v>
      </c>
      <c r="CE221" s="20" t="str">
        <f>ZZZ__FnCalls!F82</f>
        <v>MMM 2016</v>
      </c>
      <c r="CF221" s="20" t="str">
        <f>ZZZ__FnCalls!F83</f>
        <v>MMM 2016</v>
      </c>
      <c r="CG221" s="20" t="str">
        <f>ZZZ__FnCalls!F84</f>
        <v>MMM 2016</v>
      </c>
      <c r="CH221" s="20" t="str">
        <f>ZZZ__FnCalls!F85</f>
        <v>MMM 2016</v>
      </c>
      <c r="CI221" s="20" t="str">
        <f>ZZZ__FnCalls!F86</f>
        <v>MMM 2016</v>
      </c>
      <c r="CJ221" s="20" t="str">
        <f>ZZZ__FnCalls!F87</f>
        <v>MMM 2016</v>
      </c>
      <c r="CK221" s="20" t="str">
        <f>ZZZ__FnCalls!F88</f>
        <v>MMM 2016</v>
      </c>
      <c r="CL221" s="20" t="str">
        <f>ZZZ__FnCalls!F89</f>
        <v>MMM 2016</v>
      </c>
      <c r="CM221" s="20" t="str">
        <f>ZZZ__FnCalls!F90</f>
        <v>MMM 2016</v>
      </c>
      <c r="CN221" s="21" t="str">
        <f>ZZZ__FnCalls!H79</f>
        <v>2016</v>
      </c>
      <c r="CO221" s="20" t="str">
        <f>ZZZ__FnCalls!F91</f>
        <v>MMM 2017</v>
      </c>
      <c r="CP221" s="20" t="str">
        <f>ZZZ__FnCalls!F92</f>
        <v>MMM 2017</v>
      </c>
      <c r="CQ221" s="20" t="str">
        <f>ZZZ__FnCalls!F93</f>
        <v>MMM 2017</v>
      </c>
      <c r="CR221" s="20" t="str">
        <f>ZZZ__FnCalls!F94</f>
        <v>MMM 2017</v>
      </c>
      <c r="CS221" s="20" t="str">
        <f>ZZZ__FnCalls!F95</f>
        <v>MMM 2017</v>
      </c>
      <c r="CT221" s="20" t="str">
        <f>ZZZ__FnCalls!F96</f>
        <v>MMM 2017</v>
      </c>
      <c r="CU221" s="20" t="str">
        <f>ZZZ__FnCalls!F97</f>
        <v>MMM 2017</v>
      </c>
      <c r="CV221" s="20" t="str">
        <f>ZZZ__FnCalls!F98</f>
        <v>MMM 2017</v>
      </c>
      <c r="CW221" s="20" t="str">
        <f>ZZZ__FnCalls!F99</f>
        <v>MMM 2017</v>
      </c>
      <c r="CX221" s="20" t="str">
        <f>ZZZ__FnCalls!F100</f>
        <v>MMM 2017</v>
      </c>
      <c r="CY221" s="20" t="str">
        <f>ZZZ__FnCalls!F101</f>
        <v>MMM 2017</v>
      </c>
      <c r="CZ221" s="20" t="str">
        <f>ZZZ__FnCalls!F102</f>
        <v>MMM 2017</v>
      </c>
      <c r="DA221" s="21" t="str">
        <f>ZZZ__FnCalls!H91</f>
        <v>2017</v>
      </c>
      <c r="DB221" s="20" t="str">
        <f>ZZZ__FnCalls!F103</f>
        <v>MMM 2018</v>
      </c>
      <c r="DC221" s="20" t="str">
        <f>ZZZ__FnCalls!F104</f>
        <v>MMM 2018</v>
      </c>
      <c r="DD221" s="20" t="str">
        <f>ZZZ__FnCalls!F105</f>
        <v>MMM 2018</v>
      </c>
      <c r="DE221" s="20" t="str">
        <f>ZZZ__FnCalls!F106</f>
        <v>MMM 2018</v>
      </c>
      <c r="DF221" s="20" t="str">
        <f>ZZZ__FnCalls!F107</f>
        <v>MMM 2018</v>
      </c>
      <c r="DG221" s="20" t="str">
        <f>ZZZ__FnCalls!F108</f>
        <v>MMM 2018</v>
      </c>
      <c r="DH221" s="20" t="str">
        <f>ZZZ__FnCalls!F109</f>
        <v>MMM 2018</v>
      </c>
      <c r="DI221" s="20" t="str">
        <f>ZZZ__FnCalls!F110</f>
        <v>MMM 2018</v>
      </c>
      <c r="DJ221" s="20" t="str">
        <f>ZZZ__FnCalls!F111</f>
        <v>MMM 2018</v>
      </c>
      <c r="DK221" s="20" t="str">
        <f>ZZZ__FnCalls!F112</f>
        <v>MMM 2018</v>
      </c>
      <c r="DL221" s="20" t="str">
        <f>ZZZ__FnCalls!F113</f>
        <v>MMM 2018</v>
      </c>
      <c r="DM221" s="20" t="str">
        <f>ZZZ__FnCalls!F114</f>
        <v>MMM 2018</v>
      </c>
      <c r="DN221" s="21" t="str">
        <f>ZZZ__FnCalls!H103</f>
        <v>2018</v>
      </c>
      <c r="DO221" s="20" t="str">
        <f>ZZZ__FnCalls!F115</f>
        <v>MMM 2019</v>
      </c>
      <c r="DP221" s="20" t="str">
        <f>ZZZ__FnCalls!F116</f>
        <v>MMM 2019</v>
      </c>
      <c r="DQ221" s="20" t="str">
        <f>ZZZ__FnCalls!F117</f>
        <v>MMM 2019</v>
      </c>
      <c r="DR221" s="20" t="str">
        <f>ZZZ__FnCalls!F118</f>
        <v>MMM 2019</v>
      </c>
      <c r="DS221" s="20" t="str">
        <f>ZZZ__FnCalls!F119</f>
        <v>MMM 2019</v>
      </c>
      <c r="DT221" s="20" t="str">
        <f>ZZZ__FnCalls!F120</f>
        <v>MMM 2019</v>
      </c>
      <c r="DU221" s="20" t="str">
        <f>ZZZ__FnCalls!F121</f>
        <v>MMM 2019</v>
      </c>
      <c r="DV221" s="20" t="str">
        <f>ZZZ__FnCalls!F122</f>
        <v>MMM 2019</v>
      </c>
      <c r="DW221" s="20" t="str">
        <f>ZZZ__FnCalls!F123</f>
        <v>MMM 2019</v>
      </c>
      <c r="DX221" s="20" t="str">
        <f>ZZZ__FnCalls!F124</f>
        <v>MMM 2019</v>
      </c>
      <c r="DY221" s="20" t="str">
        <f>ZZZ__FnCalls!F125</f>
        <v>MMM 2019</v>
      </c>
      <c r="DZ221" s="20" t="str">
        <f>ZZZ__FnCalls!F126</f>
        <v>MMM 2019</v>
      </c>
      <c r="EA221" s="21" t="str">
        <f>ZZZ__FnCalls!H115</f>
        <v>2019</v>
      </c>
      <c r="EB221" s="20" t="str">
        <f>ZZZ__FnCalls!F127</f>
        <v>MMM 2020</v>
      </c>
      <c r="EC221" s="20" t="str">
        <f>ZZZ__FnCalls!F128</f>
        <v>MMM 2020</v>
      </c>
      <c r="ED221" s="20" t="str">
        <f>ZZZ__FnCalls!F129</f>
        <v>MMM 2020</v>
      </c>
      <c r="EE221" s="20" t="str">
        <f>ZZZ__FnCalls!F130</f>
        <v>MMM 2020</v>
      </c>
      <c r="EF221" s="20" t="str">
        <f>ZZZ__FnCalls!F131</f>
        <v>MMM 2020</v>
      </c>
      <c r="EG221" s="20" t="str">
        <f>ZZZ__FnCalls!F132</f>
        <v>MMM 2020</v>
      </c>
      <c r="EH221" s="20" t="str">
        <f>ZZZ__FnCalls!F133</f>
        <v>MMM 2020</v>
      </c>
      <c r="EI221" s="20" t="str">
        <f>ZZZ__FnCalls!F134</f>
        <v>MMM 2020</v>
      </c>
      <c r="EJ221" s="20" t="str">
        <f>ZZZ__FnCalls!F135</f>
        <v>MMM 2020</v>
      </c>
      <c r="EK221" s="20" t="str">
        <f>ZZZ__FnCalls!F136</f>
        <v>MMM 2020</v>
      </c>
      <c r="EL221" s="20" t="str">
        <f>ZZZ__FnCalls!F137</f>
        <v>MMM 2020</v>
      </c>
      <c r="EM221" s="20" t="str">
        <f>ZZZ__FnCalls!F138</f>
        <v>MMM 2020</v>
      </c>
      <c r="EN221" s="21" t="str">
        <f>ZZZ__FnCalls!H127</f>
        <v>2020</v>
      </c>
    </row>
    <row r="222" spans="1:144" ht="12.75" customHeight="1" x14ac:dyDescent="0.2">
      <c r="A222" s="7" t="str">
        <f>Labels!B96</f>
        <v>Trial 01</v>
      </c>
      <c r="B222" s="22">
        <f>'Trial 1'!B38</f>
        <v>14583.333333333336</v>
      </c>
      <c r="C222" s="22">
        <f>'Trial 1'!C38</f>
        <v>14583.333333333336</v>
      </c>
      <c r="D222" s="22">
        <f>'Trial 1'!D38</f>
        <v>14583.333333333336</v>
      </c>
      <c r="E222" s="22">
        <f>'Trial 1'!E38</f>
        <v>14583.333333333336</v>
      </c>
      <c r="F222" s="22">
        <f>'Trial 1'!F38</f>
        <v>14583.333333333336</v>
      </c>
      <c r="G222" s="22">
        <f>'Trial 1'!G38</f>
        <v>14583.333333333336</v>
      </c>
      <c r="H222" s="22">
        <f>'Trial 1'!H38</f>
        <v>14583.333333333336</v>
      </c>
      <c r="I222" s="22">
        <f>'Trial 1'!I38</f>
        <v>14583.333333333336</v>
      </c>
      <c r="J222" s="22">
        <f>'Trial 1'!J38</f>
        <v>14583.333333333336</v>
      </c>
      <c r="K222" s="22">
        <f>'Trial 1'!K38</f>
        <v>14583.333333333336</v>
      </c>
      <c r="L222" s="22">
        <f>'Trial 1'!L38</f>
        <v>14583.333333333336</v>
      </c>
      <c r="M222" s="22">
        <f>'Trial 1'!M38</f>
        <v>14583.333333333336</v>
      </c>
      <c r="N222" s="23">
        <f>SUM('Trial 1'!B38:M38)</f>
        <v>175000.00000000009</v>
      </c>
      <c r="O222" s="22">
        <f>'Trial 1'!O38</f>
        <v>14583.333333333336</v>
      </c>
      <c r="P222" s="22">
        <f>'Trial 1'!P38</f>
        <v>14583.333333333336</v>
      </c>
      <c r="Q222" s="22">
        <f>'Trial 1'!Q38</f>
        <v>14583.333333333336</v>
      </c>
      <c r="R222" s="22">
        <f>'Trial 1'!R38</f>
        <v>14583.333333333336</v>
      </c>
      <c r="S222" s="22">
        <f>'Trial 1'!S38</f>
        <v>14583.333333333336</v>
      </c>
      <c r="T222" s="22">
        <f>'Trial 1'!T38</f>
        <v>14583.333333333336</v>
      </c>
      <c r="U222" s="22">
        <f>'Trial 1'!U38</f>
        <v>14583.333333333336</v>
      </c>
      <c r="V222" s="22">
        <f>'Trial 1'!V38</f>
        <v>14583.333333333336</v>
      </c>
      <c r="W222" s="22">
        <f>'Trial 1'!W38</f>
        <v>14583.333333333336</v>
      </c>
      <c r="X222" s="22">
        <f>'Trial 1'!X38</f>
        <v>14583.333333333336</v>
      </c>
      <c r="Y222" s="22">
        <f>'Trial 1'!Y38</f>
        <v>14583.333333333336</v>
      </c>
      <c r="Z222" s="22">
        <f>'Trial 1'!Z38</f>
        <v>14583.333333333336</v>
      </c>
      <c r="AA222" s="23">
        <f>SUM('Trial 1'!O38:Z38)</f>
        <v>175000.00000000009</v>
      </c>
      <c r="AB222" s="22">
        <f>'Trial 1'!AB38</f>
        <v>14583.333333333336</v>
      </c>
      <c r="AC222" s="22">
        <f>'Trial 1'!AC38</f>
        <v>14583.333333333336</v>
      </c>
      <c r="AD222" s="22">
        <f>'Trial 1'!AD38</f>
        <v>14583.333333333336</v>
      </c>
      <c r="AE222" s="22">
        <f>'Trial 1'!AE38</f>
        <v>14583.333333333336</v>
      </c>
      <c r="AF222" s="22">
        <f>'Trial 1'!AF38</f>
        <v>14583.333333333336</v>
      </c>
      <c r="AG222" s="22">
        <f>'Trial 1'!AG38</f>
        <v>14583.333333333336</v>
      </c>
      <c r="AH222" s="22">
        <f>'Trial 1'!AH38</f>
        <v>14583.333333333336</v>
      </c>
      <c r="AI222" s="22">
        <f>'Trial 1'!AI38</f>
        <v>14583.333333333336</v>
      </c>
      <c r="AJ222" s="22">
        <f>'Trial 1'!AJ38</f>
        <v>14583.333333333336</v>
      </c>
      <c r="AK222" s="22">
        <f>'Trial 1'!AK38</f>
        <v>14583.333333333336</v>
      </c>
      <c r="AL222" s="22">
        <f>'Trial 1'!AL38</f>
        <v>14583.333333333336</v>
      </c>
      <c r="AM222" s="22">
        <f>'Trial 1'!AM38</f>
        <v>14583.333333333336</v>
      </c>
      <c r="AN222" s="23">
        <f>SUM('Trial 1'!AB38:AM38)</f>
        <v>175000.00000000009</v>
      </c>
      <c r="AO222" s="22">
        <f>'Trial 1'!AO38</f>
        <v>14583.333333333336</v>
      </c>
      <c r="AP222" s="22">
        <f>'Trial 1'!AP38</f>
        <v>14583.333333333336</v>
      </c>
      <c r="AQ222" s="22">
        <f>'Trial 1'!AQ38</f>
        <v>14583.333333333336</v>
      </c>
      <c r="AR222" s="22">
        <f>'Trial 1'!AR38</f>
        <v>14583.333333333336</v>
      </c>
      <c r="AS222" s="22">
        <f>'Trial 1'!AS38</f>
        <v>14583.333333333336</v>
      </c>
      <c r="AT222" s="22">
        <f>'Trial 1'!AT38</f>
        <v>14583.333333333336</v>
      </c>
      <c r="AU222" s="22">
        <f>'Trial 1'!AU38</f>
        <v>14583.333333333336</v>
      </c>
      <c r="AV222" s="22">
        <f>'Trial 1'!AV38</f>
        <v>14583.333333333336</v>
      </c>
      <c r="AW222" s="22">
        <f>'Trial 1'!AW38</f>
        <v>14583.333333333336</v>
      </c>
      <c r="AX222" s="22">
        <f>'Trial 1'!AX38</f>
        <v>14583.333333333336</v>
      </c>
      <c r="AY222" s="22">
        <f>'Trial 1'!AY38</f>
        <v>14583.333333333336</v>
      </c>
      <c r="AZ222" s="22">
        <f>'Trial 1'!AZ38</f>
        <v>14583.333333333336</v>
      </c>
      <c r="BA222" s="23">
        <f>SUM('Trial 1'!AO38:AZ38)</f>
        <v>175000.00000000009</v>
      </c>
      <c r="BB222" s="22">
        <f>'Trial 1'!BB38</f>
        <v>14583.333333333336</v>
      </c>
      <c r="BC222" s="22">
        <f>'Trial 1'!BC38</f>
        <v>14583.333333333336</v>
      </c>
      <c r="BD222" s="22">
        <f>'Trial 1'!BD38</f>
        <v>14583.333333333336</v>
      </c>
      <c r="BE222" s="22">
        <f>'Trial 1'!BE38</f>
        <v>14583.333333333336</v>
      </c>
      <c r="BF222" s="22">
        <f>'Trial 1'!BF38</f>
        <v>14583.333333333336</v>
      </c>
      <c r="BG222" s="22">
        <f>'Trial 1'!BG38</f>
        <v>14583.333333333336</v>
      </c>
      <c r="BH222" s="22">
        <f>'Trial 1'!BH38</f>
        <v>14583.333333333336</v>
      </c>
      <c r="BI222" s="22">
        <f>'Trial 1'!BI38</f>
        <v>14583.333333333336</v>
      </c>
      <c r="BJ222" s="22">
        <f>'Trial 1'!BJ38</f>
        <v>14583.333333333336</v>
      </c>
      <c r="BK222" s="22">
        <f>'Trial 1'!BK38</f>
        <v>14583.333333333336</v>
      </c>
      <c r="BL222" s="22">
        <f>'Trial 1'!BL38</f>
        <v>14583.333333333336</v>
      </c>
      <c r="BM222" s="22">
        <f>'Trial 1'!BM38</f>
        <v>14583.333333333336</v>
      </c>
      <c r="BN222" s="23">
        <f>SUM('Trial 1'!BB38:BM38)</f>
        <v>175000.00000000009</v>
      </c>
      <c r="BO222" s="22">
        <f>'Trial 1'!BO38</f>
        <v>14583.333333333336</v>
      </c>
      <c r="BP222" s="22">
        <f>'Trial 1'!BP38</f>
        <v>14583.333333333336</v>
      </c>
      <c r="BQ222" s="22">
        <f>'Trial 1'!BQ38</f>
        <v>14583.333333333336</v>
      </c>
      <c r="BR222" s="22">
        <f>'Trial 1'!BR38</f>
        <v>14583.333333333336</v>
      </c>
      <c r="BS222" s="22">
        <f>'Trial 1'!BS38</f>
        <v>14583.333333333336</v>
      </c>
      <c r="BT222" s="22">
        <f>'Trial 1'!BT38</f>
        <v>14583.333333333336</v>
      </c>
      <c r="BU222" s="22">
        <f>'Trial 1'!BU38</f>
        <v>14583.333333333336</v>
      </c>
      <c r="BV222" s="22">
        <f>'Trial 1'!BV38</f>
        <v>14583.333333333336</v>
      </c>
      <c r="BW222" s="22">
        <f>'Trial 1'!BW38</f>
        <v>14583.333333333336</v>
      </c>
      <c r="BX222" s="22">
        <f>'Trial 1'!BX38</f>
        <v>14583.333333333336</v>
      </c>
      <c r="BY222" s="22">
        <f>'Trial 1'!BY38</f>
        <v>14583.333333333336</v>
      </c>
      <c r="BZ222" s="22">
        <f>'Trial 1'!BZ38</f>
        <v>14583.333333333336</v>
      </c>
      <c r="CA222" s="23">
        <f>SUM('Trial 1'!BO38:BZ38)</f>
        <v>175000.00000000009</v>
      </c>
      <c r="CB222" s="22">
        <f>'Trial 1'!CB38</f>
        <v>14583.333333333336</v>
      </c>
      <c r="CC222" s="22">
        <f>'Trial 1'!CC38</f>
        <v>14583.333333333336</v>
      </c>
      <c r="CD222" s="22">
        <f>'Trial 1'!CD38</f>
        <v>14583.333333333336</v>
      </c>
      <c r="CE222" s="22">
        <f>'Trial 1'!CE38</f>
        <v>14583.333333333336</v>
      </c>
      <c r="CF222" s="22">
        <f>'Trial 1'!CF38</f>
        <v>14583.333333333336</v>
      </c>
      <c r="CG222" s="22">
        <f>'Trial 1'!CG38</f>
        <v>14583.333333333336</v>
      </c>
      <c r="CH222" s="22">
        <f>'Trial 1'!CH38</f>
        <v>14583.333333333336</v>
      </c>
      <c r="CI222" s="22">
        <f>'Trial 1'!CI38</f>
        <v>14583.333333333336</v>
      </c>
      <c r="CJ222" s="22">
        <f>'Trial 1'!CJ38</f>
        <v>14583.333333333336</v>
      </c>
      <c r="CK222" s="22">
        <f>'Trial 1'!CK38</f>
        <v>14583.333333333336</v>
      </c>
      <c r="CL222" s="22">
        <f>'Trial 1'!CL38</f>
        <v>14583.333333333336</v>
      </c>
      <c r="CM222" s="22">
        <f>'Trial 1'!CM38</f>
        <v>14583.333333333336</v>
      </c>
      <c r="CN222" s="23">
        <f>SUM('Trial 1'!CB38:CM38)</f>
        <v>175000.00000000009</v>
      </c>
      <c r="CO222" s="22">
        <f>'Trial 1'!CO38</f>
        <v>14583.333333333336</v>
      </c>
      <c r="CP222" s="22">
        <f>'Trial 1'!CP38</f>
        <v>14583.333333333336</v>
      </c>
      <c r="CQ222" s="22">
        <f>'Trial 1'!CQ38</f>
        <v>14583.333333333336</v>
      </c>
      <c r="CR222" s="22">
        <f>'Trial 1'!CR38</f>
        <v>14583.333333333336</v>
      </c>
      <c r="CS222" s="22">
        <f>'Trial 1'!CS38</f>
        <v>14583.333333333336</v>
      </c>
      <c r="CT222" s="22">
        <f>'Trial 1'!CT38</f>
        <v>14583.333333333336</v>
      </c>
      <c r="CU222" s="22">
        <f>'Trial 1'!CU38</f>
        <v>14583.333333333336</v>
      </c>
      <c r="CV222" s="22">
        <f>'Trial 1'!CV38</f>
        <v>14583.333333333336</v>
      </c>
      <c r="CW222" s="22">
        <f>'Trial 1'!CW38</f>
        <v>14583.333333333336</v>
      </c>
      <c r="CX222" s="22">
        <f>'Trial 1'!CX38</f>
        <v>14583.333333333336</v>
      </c>
      <c r="CY222" s="22">
        <f>'Trial 1'!CY38</f>
        <v>14583.333333333336</v>
      </c>
      <c r="CZ222" s="22">
        <f>'Trial 1'!CZ38</f>
        <v>14583.333333333336</v>
      </c>
      <c r="DA222" s="23">
        <f>SUM('Trial 1'!CO38:CZ38)</f>
        <v>175000.00000000009</v>
      </c>
      <c r="DB222" s="22">
        <f>'Trial 1'!DB38</f>
        <v>14583.333333333336</v>
      </c>
      <c r="DC222" s="22">
        <f>'Trial 1'!DC38</f>
        <v>14583.333333333336</v>
      </c>
      <c r="DD222" s="22">
        <f>'Trial 1'!DD38</f>
        <v>14583.333333333336</v>
      </c>
      <c r="DE222" s="22">
        <f>'Trial 1'!DE38</f>
        <v>14583.333333333336</v>
      </c>
      <c r="DF222" s="22">
        <f>'Trial 1'!DF38</f>
        <v>14583.333333333336</v>
      </c>
      <c r="DG222" s="22">
        <f>'Trial 1'!DG38</f>
        <v>14583.333333333336</v>
      </c>
      <c r="DH222" s="22">
        <f>'Trial 1'!DH38</f>
        <v>14583.333333333336</v>
      </c>
      <c r="DI222" s="22">
        <f>'Trial 1'!DI38</f>
        <v>14583.333333333336</v>
      </c>
      <c r="DJ222" s="22">
        <f>'Trial 1'!DJ38</f>
        <v>14583.333333333336</v>
      </c>
      <c r="DK222" s="22">
        <f>'Trial 1'!DK38</f>
        <v>14583.333333333336</v>
      </c>
      <c r="DL222" s="22">
        <f>'Trial 1'!DL38</f>
        <v>14583.333333333336</v>
      </c>
      <c r="DM222" s="22">
        <f>'Trial 1'!DM38</f>
        <v>14583.333333333336</v>
      </c>
      <c r="DN222" s="23">
        <f>SUM('Trial 1'!DB38:DM38)</f>
        <v>175000.00000000009</v>
      </c>
      <c r="DO222" s="22">
        <f>'Trial 1'!DO38</f>
        <v>14583.333333333336</v>
      </c>
      <c r="DP222" s="22">
        <f>'Trial 1'!DP38</f>
        <v>14583.333333333336</v>
      </c>
      <c r="DQ222" s="22">
        <f>'Trial 1'!DQ38</f>
        <v>14583.333333333336</v>
      </c>
      <c r="DR222" s="22">
        <f>'Trial 1'!DR38</f>
        <v>14583.333333333336</v>
      </c>
      <c r="DS222" s="22">
        <f>'Trial 1'!DS38</f>
        <v>14583.333333333336</v>
      </c>
      <c r="DT222" s="22">
        <f>'Trial 1'!DT38</f>
        <v>14583.333333333336</v>
      </c>
      <c r="DU222" s="22">
        <f>'Trial 1'!DU38</f>
        <v>14583.333333333336</v>
      </c>
      <c r="DV222" s="22">
        <f>'Trial 1'!DV38</f>
        <v>14583.333333333336</v>
      </c>
      <c r="DW222" s="22">
        <f>'Trial 1'!DW38</f>
        <v>14583.333333333336</v>
      </c>
      <c r="DX222" s="22">
        <f>'Trial 1'!DX38</f>
        <v>14583.333333333336</v>
      </c>
      <c r="DY222" s="22">
        <f>'Trial 1'!DY38</f>
        <v>14583.333333333336</v>
      </c>
      <c r="DZ222" s="22">
        <f>'Trial 1'!DZ38</f>
        <v>14583.333333333336</v>
      </c>
      <c r="EA222" s="23">
        <f>SUM('Trial 1'!DO38:DZ38)</f>
        <v>175000.00000000009</v>
      </c>
      <c r="EB222" s="22">
        <f>'Trial 1'!EB38</f>
        <v>14583.333333333336</v>
      </c>
      <c r="EC222" s="22">
        <f>'Trial 1'!EC38</f>
        <v>14583.333333333336</v>
      </c>
      <c r="ED222" s="22">
        <f>'Trial 1'!ED38</f>
        <v>14583.333333333336</v>
      </c>
      <c r="EE222" s="22">
        <f>'Trial 1'!EE38</f>
        <v>14583.333333333336</v>
      </c>
      <c r="EF222" s="22">
        <f>'Trial 1'!EF38</f>
        <v>14583.333333333336</v>
      </c>
      <c r="EG222" s="22">
        <f>'Trial 1'!EG38</f>
        <v>14583.333333333336</v>
      </c>
      <c r="EH222" s="22">
        <f>'Trial 1'!EH38</f>
        <v>14583.333333333336</v>
      </c>
      <c r="EI222" s="22">
        <f>'Trial 1'!EI38</f>
        <v>14583.333333333336</v>
      </c>
      <c r="EJ222" s="22">
        <f>'Trial 1'!EJ38</f>
        <v>14583.333333333336</v>
      </c>
      <c r="EK222" s="22">
        <f>'Trial 1'!EK38</f>
        <v>14583.333333333336</v>
      </c>
      <c r="EL222" s="22">
        <f>'Trial 1'!EL38</f>
        <v>14583.333333333336</v>
      </c>
      <c r="EM222" s="22">
        <f>'Trial 1'!EM38</f>
        <v>14583.333333333336</v>
      </c>
      <c r="EN222" s="23">
        <f>SUM('Trial 1'!EB38:EM38)</f>
        <v>175000.00000000009</v>
      </c>
    </row>
    <row r="223" spans="1:144" ht="12.75" customHeight="1" x14ac:dyDescent="0.2">
      <c r="A223" s="11" t="str">
        <f>Labels!B97</f>
        <v>Trial 02</v>
      </c>
      <c r="B223" s="24">
        <f>'Trial 2'!B38</f>
        <v>14583.333333333336</v>
      </c>
      <c r="C223" s="24">
        <f>'Trial 2'!C38</f>
        <v>14583.333333333336</v>
      </c>
      <c r="D223" s="24">
        <f>'Trial 2'!D38</f>
        <v>14583.333333333336</v>
      </c>
      <c r="E223" s="24">
        <f>'Trial 2'!E38</f>
        <v>14583.333333333336</v>
      </c>
      <c r="F223" s="24">
        <f>'Trial 2'!F38</f>
        <v>14583.333333333336</v>
      </c>
      <c r="G223" s="24">
        <f>'Trial 2'!G38</f>
        <v>14583.333333333336</v>
      </c>
      <c r="H223" s="24">
        <f>'Trial 2'!H38</f>
        <v>14583.333333333336</v>
      </c>
      <c r="I223" s="24">
        <f>'Trial 2'!I38</f>
        <v>14583.333333333336</v>
      </c>
      <c r="J223" s="24">
        <f>'Trial 2'!J38</f>
        <v>14583.333333333336</v>
      </c>
      <c r="K223" s="24">
        <f>'Trial 2'!K38</f>
        <v>14583.333333333336</v>
      </c>
      <c r="L223" s="24">
        <f>'Trial 2'!L38</f>
        <v>14583.333333333336</v>
      </c>
      <c r="M223" s="24">
        <f>'Trial 2'!M38</f>
        <v>14583.333333333336</v>
      </c>
      <c r="N223" s="25">
        <f>SUM('Trial 2'!B38:M38)</f>
        <v>175000.00000000009</v>
      </c>
      <c r="O223" s="24">
        <f>'Trial 2'!O38</f>
        <v>14583.333333333336</v>
      </c>
      <c r="P223" s="24">
        <f>'Trial 2'!P38</f>
        <v>14583.333333333336</v>
      </c>
      <c r="Q223" s="24">
        <f>'Trial 2'!Q38</f>
        <v>14583.333333333336</v>
      </c>
      <c r="R223" s="24">
        <f>'Trial 2'!R38</f>
        <v>14583.333333333336</v>
      </c>
      <c r="S223" s="24">
        <f>'Trial 2'!S38</f>
        <v>14583.333333333336</v>
      </c>
      <c r="T223" s="24">
        <f>'Trial 2'!T38</f>
        <v>14583.333333333336</v>
      </c>
      <c r="U223" s="24">
        <f>'Trial 2'!U38</f>
        <v>14583.333333333336</v>
      </c>
      <c r="V223" s="24">
        <f>'Trial 2'!V38</f>
        <v>14583.333333333336</v>
      </c>
      <c r="W223" s="24">
        <f>'Trial 2'!W38</f>
        <v>14583.333333333336</v>
      </c>
      <c r="X223" s="24">
        <f>'Trial 2'!X38</f>
        <v>14583.333333333336</v>
      </c>
      <c r="Y223" s="24">
        <f>'Trial 2'!Y38</f>
        <v>14583.333333333336</v>
      </c>
      <c r="Z223" s="24">
        <f>'Trial 2'!Z38</f>
        <v>14583.333333333336</v>
      </c>
      <c r="AA223" s="25">
        <f>SUM('Trial 2'!O38:Z38)</f>
        <v>175000.00000000009</v>
      </c>
      <c r="AB223" s="24">
        <f>'Trial 2'!AB38</f>
        <v>14583.333333333336</v>
      </c>
      <c r="AC223" s="24">
        <f>'Trial 2'!AC38</f>
        <v>14583.333333333336</v>
      </c>
      <c r="AD223" s="24">
        <f>'Trial 2'!AD38</f>
        <v>14583.333333333336</v>
      </c>
      <c r="AE223" s="24">
        <f>'Trial 2'!AE38</f>
        <v>14583.333333333336</v>
      </c>
      <c r="AF223" s="24">
        <f>'Trial 2'!AF38</f>
        <v>14583.333333333336</v>
      </c>
      <c r="AG223" s="24">
        <f>'Trial 2'!AG38</f>
        <v>14583.333333333336</v>
      </c>
      <c r="AH223" s="24">
        <f>'Trial 2'!AH38</f>
        <v>14583.333333333336</v>
      </c>
      <c r="AI223" s="24">
        <f>'Trial 2'!AI38</f>
        <v>14583.333333333336</v>
      </c>
      <c r="AJ223" s="24">
        <f>'Trial 2'!AJ38</f>
        <v>14583.333333333336</v>
      </c>
      <c r="AK223" s="24">
        <f>'Trial 2'!AK38</f>
        <v>14583.333333333336</v>
      </c>
      <c r="AL223" s="24">
        <f>'Trial 2'!AL38</f>
        <v>14583.333333333336</v>
      </c>
      <c r="AM223" s="24">
        <f>'Trial 2'!AM38</f>
        <v>14583.333333333336</v>
      </c>
      <c r="AN223" s="25">
        <f>SUM('Trial 2'!AB38:AM38)</f>
        <v>175000.00000000009</v>
      </c>
      <c r="AO223" s="24">
        <f>'Trial 2'!AO38</f>
        <v>14583.333333333336</v>
      </c>
      <c r="AP223" s="24">
        <f>'Trial 2'!AP38</f>
        <v>14583.333333333336</v>
      </c>
      <c r="AQ223" s="24">
        <f>'Trial 2'!AQ38</f>
        <v>14583.333333333336</v>
      </c>
      <c r="AR223" s="24">
        <f>'Trial 2'!AR38</f>
        <v>14583.333333333336</v>
      </c>
      <c r="AS223" s="24">
        <f>'Trial 2'!AS38</f>
        <v>14583.333333333336</v>
      </c>
      <c r="AT223" s="24">
        <f>'Trial 2'!AT38</f>
        <v>14583.333333333336</v>
      </c>
      <c r="AU223" s="24">
        <f>'Trial 2'!AU38</f>
        <v>14583.333333333336</v>
      </c>
      <c r="AV223" s="24">
        <f>'Trial 2'!AV38</f>
        <v>14583.333333333336</v>
      </c>
      <c r="AW223" s="24">
        <f>'Trial 2'!AW38</f>
        <v>14583.333333333336</v>
      </c>
      <c r="AX223" s="24">
        <f>'Trial 2'!AX38</f>
        <v>14583.333333333336</v>
      </c>
      <c r="AY223" s="24">
        <f>'Trial 2'!AY38</f>
        <v>14583.333333333336</v>
      </c>
      <c r="AZ223" s="24">
        <f>'Trial 2'!AZ38</f>
        <v>14583.333333333336</v>
      </c>
      <c r="BA223" s="25">
        <f>SUM('Trial 2'!AO38:AZ38)</f>
        <v>175000.00000000009</v>
      </c>
      <c r="BB223" s="24">
        <f>'Trial 2'!BB38</f>
        <v>14583.333333333336</v>
      </c>
      <c r="BC223" s="24">
        <f>'Trial 2'!BC38</f>
        <v>14583.333333333336</v>
      </c>
      <c r="BD223" s="24">
        <f>'Trial 2'!BD38</f>
        <v>14583.333333333336</v>
      </c>
      <c r="BE223" s="24">
        <f>'Trial 2'!BE38</f>
        <v>14583.333333333336</v>
      </c>
      <c r="BF223" s="24">
        <f>'Trial 2'!BF38</f>
        <v>14583.333333333336</v>
      </c>
      <c r="BG223" s="24">
        <f>'Trial 2'!BG38</f>
        <v>14583.333333333336</v>
      </c>
      <c r="BH223" s="24">
        <f>'Trial 2'!BH38</f>
        <v>14583.333333333336</v>
      </c>
      <c r="BI223" s="24">
        <f>'Trial 2'!BI38</f>
        <v>14583.333333333336</v>
      </c>
      <c r="BJ223" s="24">
        <f>'Trial 2'!BJ38</f>
        <v>14583.333333333336</v>
      </c>
      <c r="BK223" s="24">
        <f>'Trial 2'!BK38</f>
        <v>14583.333333333336</v>
      </c>
      <c r="BL223" s="24">
        <f>'Trial 2'!BL38</f>
        <v>14583.333333333336</v>
      </c>
      <c r="BM223" s="24">
        <f>'Trial 2'!BM38</f>
        <v>14583.333333333336</v>
      </c>
      <c r="BN223" s="25">
        <f>SUM('Trial 2'!BB38:BM38)</f>
        <v>175000.00000000009</v>
      </c>
      <c r="BO223" s="24">
        <f>'Trial 2'!BO38</f>
        <v>14583.333333333336</v>
      </c>
      <c r="BP223" s="24">
        <f>'Trial 2'!BP38</f>
        <v>14583.333333333336</v>
      </c>
      <c r="BQ223" s="24">
        <f>'Trial 2'!BQ38</f>
        <v>14583.333333333336</v>
      </c>
      <c r="BR223" s="24">
        <f>'Trial 2'!BR38</f>
        <v>14583.333333333336</v>
      </c>
      <c r="BS223" s="24">
        <f>'Trial 2'!BS38</f>
        <v>14583.333333333336</v>
      </c>
      <c r="BT223" s="24">
        <f>'Trial 2'!BT38</f>
        <v>14583.333333333336</v>
      </c>
      <c r="BU223" s="24">
        <f>'Trial 2'!BU38</f>
        <v>14583.333333333336</v>
      </c>
      <c r="BV223" s="24">
        <f>'Trial 2'!BV38</f>
        <v>14583.333333333336</v>
      </c>
      <c r="BW223" s="24">
        <f>'Trial 2'!BW38</f>
        <v>14583.333333333336</v>
      </c>
      <c r="BX223" s="24">
        <f>'Trial 2'!BX38</f>
        <v>14583.333333333336</v>
      </c>
      <c r="BY223" s="24">
        <f>'Trial 2'!BY38</f>
        <v>14583.333333333336</v>
      </c>
      <c r="BZ223" s="24">
        <f>'Trial 2'!BZ38</f>
        <v>14583.333333333336</v>
      </c>
      <c r="CA223" s="25">
        <f>SUM('Trial 2'!BO38:BZ38)</f>
        <v>175000.00000000009</v>
      </c>
      <c r="CB223" s="24">
        <f>'Trial 2'!CB38</f>
        <v>14583.333333333336</v>
      </c>
      <c r="CC223" s="24">
        <f>'Trial 2'!CC38</f>
        <v>14583.333333333336</v>
      </c>
      <c r="CD223" s="24">
        <f>'Trial 2'!CD38</f>
        <v>14583.333333333336</v>
      </c>
      <c r="CE223" s="24">
        <f>'Trial 2'!CE38</f>
        <v>14583.333333333336</v>
      </c>
      <c r="CF223" s="24">
        <f>'Trial 2'!CF38</f>
        <v>14583.333333333336</v>
      </c>
      <c r="CG223" s="24">
        <f>'Trial 2'!CG38</f>
        <v>14583.333333333336</v>
      </c>
      <c r="CH223" s="24">
        <f>'Trial 2'!CH38</f>
        <v>14583.333333333336</v>
      </c>
      <c r="CI223" s="24">
        <f>'Trial 2'!CI38</f>
        <v>14583.333333333336</v>
      </c>
      <c r="CJ223" s="24">
        <f>'Trial 2'!CJ38</f>
        <v>14583.333333333336</v>
      </c>
      <c r="CK223" s="24">
        <f>'Trial 2'!CK38</f>
        <v>14583.333333333336</v>
      </c>
      <c r="CL223" s="24">
        <f>'Trial 2'!CL38</f>
        <v>14583.333333333336</v>
      </c>
      <c r="CM223" s="24">
        <f>'Trial 2'!CM38</f>
        <v>14583.333333333336</v>
      </c>
      <c r="CN223" s="25">
        <f>SUM('Trial 2'!CB38:CM38)</f>
        <v>175000.00000000009</v>
      </c>
      <c r="CO223" s="24">
        <f>'Trial 2'!CO38</f>
        <v>14583.333333333336</v>
      </c>
      <c r="CP223" s="24">
        <f>'Trial 2'!CP38</f>
        <v>14583.333333333336</v>
      </c>
      <c r="CQ223" s="24">
        <f>'Trial 2'!CQ38</f>
        <v>14583.333333333336</v>
      </c>
      <c r="CR223" s="24">
        <f>'Trial 2'!CR38</f>
        <v>14583.333333333336</v>
      </c>
      <c r="CS223" s="24">
        <f>'Trial 2'!CS38</f>
        <v>14583.333333333336</v>
      </c>
      <c r="CT223" s="24">
        <f>'Trial 2'!CT38</f>
        <v>14583.333333333336</v>
      </c>
      <c r="CU223" s="24">
        <f>'Trial 2'!CU38</f>
        <v>14583.333333333336</v>
      </c>
      <c r="CV223" s="24">
        <f>'Trial 2'!CV38</f>
        <v>14583.333333333336</v>
      </c>
      <c r="CW223" s="24">
        <f>'Trial 2'!CW38</f>
        <v>14583.333333333336</v>
      </c>
      <c r="CX223" s="24">
        <f>'Trial 2'!CX38</f>
        <v>14583.333333333336</v>
      </c>
      <c r="CY223" s="24">
        <f>'Trial 2'!CY38</f>
        <v>14583.333333333336</v>
      </c>
      <c r="CZ223" s="24">
        <f>'Trial 2'!CZ38</f>
        <v>14583.333333333336</v>
      </c>
      <c r="DA223" s="25">
        <f>SUM('Trial 2'!CO38:CZ38)</f>
        <v>175000.00000000009</v>
      </c>
      <c r="DB223" s="24">
        <f>'Trial 2'!DB38</f>
        <v>14583.333333333336</v>
      </c>
      <c r="DC223" s="24">
        <f>'Trial 2'!DC38</f>
        <v>14583.333333333336</v>
      </c>
      <c r="DD223" s="24">
        <f>'Trial 2'!DD38</f>
        <v>14583.333333333336</v>
      </c>
      <c r="DE223" s="24">
        <f>'Trial 2'!DE38</f>
        <v>14583.333333333336</v>
      </c>
      <c r="DF223" s="24">
        <f>'Trial 2'!DF38</f>
        <v>14583.333333333336</v>
      </c>
      <c r="DG223" s="24">
        <f>'Trial 2'!DG38</f>
        <v>14583.333333333336</v>
      </c>
      <c r="DH223" s="24">
        <f>'Trial 2'!DH38</f>
        <v>14583.333333333336</v>
      </c>
      <c r="DI223" s="24">
        <f>'Trial 2'!DI38</f>
        <v>14583.333333333336</v>
      </c>
      <c r="DJ223" s="24">
        <f>'Trial 2'!DJ38</f>
        <v>14583.333333333336</v>
      </c>
      <c r="DK223" s="24">
        <f>'Trial 2'!DK38</f>
        <v>14583.333333333336</v>
      </c>
      <c r="DL223" s="24">
        <f>'Trial 2'!DL38</f>
        <v>14583.333333333336</v>
      </c>
      <c r="DM223" s="24">
        <f>'Trial 2'!DM38</f>
        <v>14583.333333333336</v>
      </c>
      <c r="DN223" s="25">
        <f>SUM('Trial 2'!DB38:DM38)</f>
        <v>175000.00000000009</v>
      </c>
      <c r="DO223" s="24">
        <f>'Trial 2'!DO38</f>
        <v>14583.333333333336</v>
      </c>
      <c r="DP223" s="24">
        <f>'Trial 2'!DP38</f>
        <v>14583.333333333336</v>
      </c>
      <c r="DQ223" s="24">
        <f>'Trial 2'!DQ38</f>
        <v>14583.333333333336</v>
      </c>
      <c r="DR223" s="24">
        <f>'Trial 2'!DR38</f>
        <v>14583.333333333336</v>
      </c>
      <c r="DS223" s="24">
        <f>'Trial 2'!DS38</f>
        <v>14583.333333333336</v>
      </c>
      <c r="DT223" s="24">
        <f>'Trial 2'!DT38</f>
        <v>14583.333333333336</v>
      </c>
      <c r="DU223" s="24">
        <f>'Trial 2'!DU38</f>
        <v>14583.333333333336</v>
      </c>
      <c r="DV223" s="24">
        <f>'Trial 2'!DV38</f>
        <v>14583.333333333336</v>
      </c>
      <c r="DW223" s="24">
        <f>'Trial 2'!DW38</f>
        <v>14583.333333333336</v>
      </c>
      <c r="DX223" s="24">
        <f>'Trial 2'!DX38</f>
        <v>14583.333333333336</v>
      </c>
      <c r="DY223" s="24">
        <f>'Trial 2'!DY38</f>
        <v>14583.333333333336</v>
      </c>
      <c r="DZ223" s="24">
        <f>'Trial 2'!DZ38</f>
        <v>14583.333333333336</v>
      </c>
      <c r="EA223" s="25">
        <f>SUM('Trial 2'!DO38:DZ38)</f>
        <v>175000.00000000009</v>
      </c>
      <c r="EB223" s="24">
        <f>'Trial 2'!EB38</f>
        <v>14583.333333333336</v>
      </c>
      <c r="EC223" s="24">
        <f>'Trial 2'!EC38</f>
        <v>14583.333333333336</v>
      </c>
      <c r="ED223" s="24">
        <f>'Trial 2'!ED38</f>
        <v>14583.333333333336</v>
      </c>
      <c r="EE223" s="24">
        <f>'Trial 2'!EE38</f>
        <v>14583.333333333336</v>
      </c>
      <c r="EF223" s="24">
        <f>'Trial 2'!EF38</f>
        <v>14583.333333333336</v>
      </c>
      <c r="EG223" s="24">
        <f>'Trial 2'!EG38</f>
        <v>14583.333333333336</v>
      </c>
      <c r="EH223" s="24">
        <f>'Trial 2'!EH38</f>
        <v>14583.333333333336</v>
      </c>
      <c r="EI223" s="24">
        <f>'Trial 2'!EI38</f>
        <v>14583.333333333336</v>
      </c>
      <c r="EJ223" s="24">
        <f>'Trial 2'!EJ38</f>
        <v>14583.333333333336</v>
      </c>
      <c r="EK223" s="24">
        <f>'Trial 2'!EK38</f>
        <v>14583.333333333336</v>
      </c>
      <c r="EL223" s="24">
        <f>'Trial 2'!EL38</f>
        <v>14583.333333333336</v>
      </c>
      <c r="EM223" s="24">
        <f>'Trial 2'!EM38</f>
        <v>14583.333333333336</v>
      </c>
      <c r="EN223" s="25">
        <f>SUM('Trial 2'!EB38:EM38)</f>
        <v>175000.00000000009</v>
      </c>
    </row>
    <row r="224" spans="1:144" ht="12.75" customHeight="1" x14ac:dyDescent="0.2">
      <c r="A224" s="11" t="str">
        <f>Labels!B98</f>
        <v>Trial 03</v>
      </c>
      <c r="B224" s="24">
        <f>'Trial 3'!B38</f>
        <v>14583.333333333336</v>
      </c>
      <c r="C224" s="24">
        <f>'Trial 3'!C38</f>
        <v>14583.333333333336</v>
      </c>
      <c r="D224" s="24">
        <f>'Trial 3'!D38</f>
        <v>14583.333333333336</v>
      </c>
      <c r="E224" s="24">
        <f>'Trial 3'!E38</f>
        <v>14583.333333333336</v>
      </c>
      <c r="F224" s="24">
        <f>'Trial 3'!F38</f>
        <v>14583.333333333336</v>
      </c>
      <c r="G224" s="24">
        <f>'Trial 3'!G38</f>
        <v>14583.333333333336</v>
      </c>
      <c r="H224" s="24">
        <f>'Trial 3'!H38</f>
        <v>14583.333333333336</v>
      </c>
      <c r="I224" s="24">
        <f>'Trial 3'!I38</f>
        <v>14583.333333333336</v>
      </c>
      <c r="J224" s="24">
        <f>'Trial 3'!J38</f>
        <v>14583.333333333336</v>
      </c>
      <c r="K224" s="24">
        <f>'Trial 3'!K38</f>
        <v>14583.333333333336</v>
      </c>
      <c r="L224" s="24">
        <f>'Trial 3'!L38</f>
        <v>14583.333333333336</v>
      </c>
      <c r="M224" s="24">
        <f>'Trial 3'!M38</f>
        <v>14583.333333333336</v>
      </c>
      <c r="N224" s="25">
        <f>SUM('Trial 3'!B38:M38)</f>
        <v>175000.00000000009</v>
      </c>
      <c r="O224" s="24">
        <f>'Trial 3'!O38</f>
        <v>14583.333333333336</v>
      </c>
      <c r="P224" s="24">
        <f>'Trial 3'!P38</f>
        <v>14583.333333333336</v>
      </c>
      <c r="Q224" s="24">
        <f>'Trial 3'!Q38</f>
        <v>14583.333333333336</v>
      </c>
      <c r="R224" s="24">
        <f>'Trial 3'!R38</f>
        <v>14583.333333333336</v>
      </c>
      <c r="S224" s="24">
        <f>'Trial 3'!S38</f>
        <v>14583.333333333336</v>
      </c>
      <c r="T224" s="24">
        <f>'Trial 3'!T38</f>
        <v>14583.333333333336</v>
      </c>
      <c r="U224" s="24">
        <f>'Trial 3'!U38</f>
        <v>14583.333333333336</v>
      </c>
      <c r="V224" s="24">
        <f>'Trial 3'!V38</f>
        <v>14583.333333333336</v>
      </c>
      <c r="W224" s="24">
        <f>'Trial 3'!W38</f>
        <v>14583.333333333336</v>
      </c>
      <c r="X224" s="24">
        <f>'Trial 3'!X38</f>
        <v>14583.333333333336</v>
      </c>
      <c r="Y224" s="24">
        <f>'Trial 3'!Y38</f>
        <v>14583.333333333336</v>
      </c>
      <c r="Z224" s="24">
        <f>'Trial 3'!Z38</f>
        <v>14583.333333333336</v>
      </c>
      <c r="AA224" s="25">
        <f>SUM('Trial 3'!O38:Z38)</f>
        <v>175000.00000000009</v>
      </c>
      <c r="AB224" s="24">
        <f>'Trial 3'!AB38</f>
        <v>14583.333333333336</v>
      </c>
      <c r="AC224" s="24">
        <f>'Trial 3'!AC38</f>
        <v>14583.333333333336</v>
      </c>
      <c r="AD224" s="24">
        <f>'Trial 3'!AD38</f>
        <v>14583.333333333336</v>
      </c>
      <c r="AE224" s="24">
        <f>'Trial 3'!AE38</f>
        <v>14583.333333333336</v>
      </c>
      <c r="AF224" s="24">
        <f>'Trial 3'!AF38</f>
        <v>14583.333333333336</v>
      </c>
      <c r="AG224" s="24">
        <f>'Trial 3'!AG38</f>
        <v>14583.333333333336</v>
      </c>
      <c r="AH224" s="24">
        <f>'Trial 3'!AH38</f>
        <v>14583.333333333336</v>
      </c>
      <c r="AI224" s="24">
        <f>'Trial 3'!AI38</f>
        <v>14583.333333333336</v>
      </c>
      <c r="AJ224" s="24">
        <f>'Trial 3'!AJ38</f>
        <v>14583.333333333336</v>
      </c>
      <c r="AK224" s="24">
        <f>'Trial 3'!AK38</f>
        <v>14583.333333333336</v>
      </c>
      <c r="AL224" s="24">
        <f>'Trial 3'!AL38</f>
        <v>14583.333333333336</v>
      </c>
      <c r="AM224" s="24">
        <f>'Trial 3'!AM38</f>
        <v>14583.333333333336</v>
      </c>
      <c r="AN224" s="25">
        <f>SUM('Trial 3'!AB38:AM38)</f>
        <v>175000.00000000009</v>
      </c>
      <c r="AO224" s="24">
        <f>'Trial 3'!AO38</f>
        <v>14583.333333333336</v>
      </c>
      <c r="AP224" s="24">
        <f>'Trial 3'!AP38</f>
        <v>14583.333333333336</v>
      </c>
      <c r="AQ224" s="24">
        <f>'Trial 3'!AQ38</f>
        <v>14583.333333333336</v>
      </c>
      <c r="AR224" s="24">
        <f>'Trial 3'!AR38</f>
        <v>14583.333333333336</v>
      </c>
      <c r="AS224" s="24">
        <f>'Trial 3'!AS38</f>
        <v>14583.333333333336</v>
      </c>
      <c r="AT224" s="24">
        <f>'Trial 3'!AT38</f>
        <v>14583.333333333336</v>
      </c>
      <c r="AU224" s="24">
        <f>'Trial 3'!AU38</f>
        <v>14583.333333333336</v>
      </c>
      <c r="AV224" s="24">
        <f>'Trial 3'!AV38</f>
        <v>14583.333333333336</v>
      </c>
      <c r="AW224" s="24">
        <f>'Trial 3'!AW38</f>
        <v>14583.333333333336</v>
      </c>
      <c r="AX224" s="24">
        <f>'Trial 3'!AX38</f>
        <v>14583.333333333336</v>
      </c>
      <c r="AY224" s="24">
        <f>'Trial 3'!AY38</f>
        <v>14583.333333333336</v>
      </c>
      <c r="AZ224" s="24">
        <f>'Trial 3'!AZ38</f>
        <v>14583.333333333336</v>
      </c>
      <c r="BA224" s="25">
        <f>SUM('Trial 3'!AO38:AZ38)</f>
        <v>175000.00000000009</v>
      </c>
      <c r="BB224" s="24">
        <f>'Trial 3'!BB38</f>
        <v>14583.333333333336</v>
      </c>
      <c r="BC224" s="24">
        <f>'Trial 3'!BC38</f>
        <v>14583.333333333336</v>
      </c>
      <c r="BD224" s="24">
        <f>'Trial 3'!BD38</f>
        <v>14583.333333333336</v>
      </c>
      <c r="BE224" s="24">
        <f>'Trial 3'!BE38</f>
        <v>14583.333333333336</v>
      </c>
      <c r="BF224" s="24">
        <f>'Trial 3'!BF38</f>
        <v>14583.333333333336</v>
      </c>
      <c r="BG224" s="24">
        <f>'Trial 3'!BG38</f>
        <v>14583.333333333336</v>
      </c>
      <c r="BH224" s="24">
        <f>'Trial 3'!BH38</f>
        <v>14583.333333333336</v>
      </c>
      <c r="BI224" s="24">
        <f>'Trial 3'!BI38</f>
        <v>14583.333333333336</v>
      </c>
      <c r="BJ224" s="24">
        <f>'Trial 3'!BJ38</f>
        <v>14583.333333333336</v>
      </c>
      <c r="BK224" s="24">
        <f>'Trial 3'!BK38</f>
        <v>14583.333333333336</v>
      </c>
      <c r="BL224" s="24">
        <f>'Trial 3'!BL38</f>
        <v>14583.333333333336</v>
      </c>
      <c r="BM224" s="24">
        <f>'Trial 3'!BM38</f>
        <v>14583.333333333336</v>
      </c>
      <c r="BN224" s="25">
        <f>SUM('Trial 3'!BB38:BM38)</f>
        <v>175000.00000000009</v>
      </c>
      <c r="BO224" s="24">
        <f>'Trial 3'!BO38</f>
        <v>14583.333333333336</v>
      </c>
      <c r="BP224" s="24">
        <f>'Trial 3'!BP38</f>
        <v>14583.333333333336</v>
      </c>
      <c r="BQ224" s="24">
        <f>'Trial 3'!BQ38</f>
        <v>14583.333333333336</v>
      </c>
      <c r="BR224" s="24">
        <f>'Trial 3'!BR38</f>
        <v>14583.333333333336</v>
      </c>
      <c r="BS224" s="24">
        <f>'Trial 3'!BS38</f>
        <v>14583.333333333336</v>
      </c>
      <c r="BT224" s="24">
        <f>'Trial 3'!BT38</f>
        <v>14583.333333333336</v>
      </c>
      <c r="BU224" s="24">
        <f>'Trial 3'!BU38</f>
        <v>14583.333333333336</v>
      </c>
      <c r="BV224" s="24">
        <f>'Trial 3'!BV38</f>
        <v>14583.333333333336</v>
      </c>
      <c r="BW224" s="24">
        <f>'Trial 3'!BW38</f>
        <v>14583.333333333336</v>
      </c>
      <c r="BX224" s="24">
        <f>'Trial 3'!BX38</f>
        <v>14583.333333333336</v>
      </c>
      <c r="BY224" s="24">
        <f>'Trial 3'!BY38</f>
        <v>14583.333333333336</v>
      </c>
      <c r="BZ224" s="24">
        <f>'Trial 3'!BZ38</f>
        <v>14583.333333333336</v>
      </c>
      <c r="CA224" s="25">
        <f>SUM('Trial 3'!BO38:BZ38)</f>
        <v>175000.00000000009</v>
      </c>
      <c r="CB224" s="24">
        <f>'Trial 3'!CB38</f>
        <v>14583.333333333336</v>
      </c>
      <c r="CC224" s="24">
        <f>'Trial 3'!CC38</f>
        <v>14583.333333333336</v>
      </c>
      <c r="CD224" s="24">
        <f>'Trial 3'!CD38</f>
        <v>14583.333333333336</v>
      </c>
      <c r="CE224" s="24">
        <f>'Trial 3'!CE38</f>
        <v>14583.333333333336</v>
      </c>
      <c r="CF224" s="24">
        <f>'Trial 3'!CF38</f>
        <v>14583.333333333336</v>
      </c>
      <c r="CG224" s="24">
        <f>'Trial 3'!CG38</f>
        <v>14583.333333333336</v>
      </c>
      <c r="CH224" s="24">
        <f>'Trial 3'!CH38</f>
        <v>14583.333333333336</v>
      </c>
      <c r="CI224" s="24">
        <f>'Trial 3'!CI38</f>
        <v>14583.333333333336</v>
      </c>
      <c r="CJ224" s="24">
        <f>'Trial 3'!CJ38</f>
        <v>14583.333333333336</v>
      </c>
      <c r="CK224" s="24">
        <f>'Trial 3'!CK38</f>
        <v>14583.333333333336</v>
      </c>
      <c r="CL224" s="24">
        <f>'Trial 3'!CL38</f>
        <v>14583.333333333336</v>
      </c>
      <c r="CM224" s="24">
        <f>'Trial 3'!CM38</f>
        <v>14583.333333333336</v>
      </c>
      <c r="CN224" s="25">
        <f>SUM('Trial 3'!CB38:CM38)</f>
        <v>175000.00000000009</v>
      </c>
      <c r="CO224" s="24">
        <f>'Trial 3'!CO38</f>
        <v>14583.333333333336</v>
      </c>
      <c r="CP224" s="24">
        <f>'Trial 3'!CP38</f>
        <v>14583.333333333336</v>
      </c>
      <c r="CQ224" s="24">
        <f>'Trial 3'!CQ38</f>
        <v>14583.333333333336</v>
      </c>
      <c r="CR224" s="24">
        <f>'Trial 3'!CR38</f>
        <v>14583.333333333336</v>
      </c>
      <c r="CS224" s="24">
        <f>'Trial 3'!CS38</f>
        <v>14583.333333333336</v>
      </c>
      <c r="CT224" s="24">
        <f>'Trial 3'!CT38</f>
        <v>14583.333333333336</v>
      </c>
      <c r="CU224" s="24">
        <f>'Trial 3'!CU38</f>
        <v>14583.333333333336</v>
      </c>
      <c r="CV224" s="24">
        <f>'Trial 3'!CV38</f>
        <v>14583.333333333336</v>
      </c>
      <c r="CW224" s="24">
        <f>'Trial 3'!CW38</f>
        <v>14583.333333333336</v>
      </c>
      <c r="CX224" s="24">
        <f>'Trial 3'!CX38</f>
        <v>14583.333333333336</v>
      </c>
      <c r="CY224" s="24">
        <f>'Trial 3'!CY38</f>
        <v>14583.333333333336</v>
      </c>
      <c r="CZ224" s="24">
        <f>'Trial 3'!CZ38</f>
        <v>14583.333333333336</v>
      </c>
      <c r="DA224" s="25">
        <f>SUM('Trial 3'!CO38:CZ38)</f>
        <v>175000.00000000009</v>
      </c>
      <c r="DB224" s="24">
        <f>'Trial 3'!DB38</f>
        <v>14583.333333333336</v>
      </c>
      <c r="DC224" s="24">
        <f>'Trial 3'!DC38</f>
        <v>14583.333333333336</v>
      </c>
      <c r="DD224" s="24">
        <f>'Trial 3'!DD38</f>
        <v>14583.333333333336</v>
      </c>
      <c r="DE224" s="24">
        <f>'Trial 3'!DE38</f>
        <v>14583.333333333336</v>
      </c>
      <c r="DF224" s="24">
        <f>'Trial 3'!DF38</f>
        <v>14583.333333333336</v>
      </c>
      <c r="DG224" s="24">
        <f>'Trial 3'!DG38</f>
        <v>14583.333333333336</v>
      </c>
      <c r="DH224" s="24">
        <f>'Trial 3'!DH38</f>
        <v>14583.333333333336</v>
      </c>
      <c r="DI224" s="24">
        <f>'Trial 3'!DI38</f>
        <v>14583.333333333336</v>
      </c>
      <c r="DJ224" s="24">
        <f>'Trial 3'!DJ38</f>
        <v>14583.333333333336</v>
      </c>
      <c r="DK224" s="24">
        <f>'Trial 3'!DK38</f>
        <v>14583.333333333336</v>
      </c>
      <c r="DL224" s="24">
        <f>'Trial 3'!DL38</f>
        <v>14583.333333333336</v>
      </c>
      <c r="DM224" s="24">
        <f>'Trial 3'!DM38</f>
        <v>14583.333333333336</v>
      </c>
      <c r="DN224" s="25">
        <f>SUM('Trial 3'!DB38:DM38)</f>
        <v>175000.00000000009</v>
      </c>
      <c r="DO224" s="24">
        <f>'Trial 3'!DO38</f>
        <v>14583.333333333336</v>
      </c>
      <c r="DP224" s="24">
        <f>'Trial 3'!DP38</f>
        <v>14583.333333333336</v>
      </c>
      <c r="DQ224" s="24">
        <f>'Trial 3'!DQ38</f>
        <v>14583.333333333336</v>
      </c>
      <c r="DR224" s="24">
        <f>'Trial 3'!DR38</f>
        <v>14583.333333333336</v>
      </c>
      <c r="DS224" s="24">
        <f>'Trial 3'!DS38</f>
        <v>14583.333333333336</v>
      </c>
      <c r="DT224" s="24">
        <f>'Trial 3'!DT38</f>
        <v>14583.333333333336</v>
      </c>
      <c r="DU224" s="24">
        <f>'Trial 3'!DU38</f>
        <v>14583.333333333336</v>
      </c>
      <c r="DV224" s="24">
        <f>'Trial 3'!DV38</f>
        <v>14583.333333333336</v>
      </c>
      <c r="DW224" s="24">
        <f>'Trial 3'!DW38</f>
        <v>14583.333333333336</v>
      </c>
      <c r="DX224" s="24">
        <f>'Trial 3'!DX38</f>
        <v>14583.333333333336</v>
      </c>
      <c r="DY224" s="24">
        <f>'Trial 3'!DY38</f>
        <v>14583.333333333336</v>
      </c>
      <c r="DZ224" s="24">
        <f>'Trial 3'!DZ38</f>
        <v>14583.333333333336</v>
      </c>
      <c r="EA224" s="25">
        <f>SUM('Trial 3'!DO38:DZ38)</f>
        <v>175000.00000000009</v>
      </c>
      <c r="EB224" s="24">
        <f>'Trial 3'!EB38</f>
        <v>14583.333333333336</v>
      </c>
      <c r="EC224" s="24">
        <f>'Trial 3'!EC38</f>
        <v>14583.333333333336</v>
      </c>
      <c r="ED224" s="24">
        <f>'Trial 3'!ED38</f>
        <v>14583.333333333336</v>
      </c>
      <c r="EE224" s="24">
        <f>'Trial 3'!EE38</f>
        <v>14583.333333333336</v>
      </c>
      <c r="EF224" s="24">
        <f>'Trial 3'!EF38</f>
        <v>14583.333333333336</v>
      </c>
      <c r="EG224" s="24">
        <f>'Trial 3'!EG38</f>
        <v>14583.333333333336</v>
      </c>
      <c r="EH224" s="24">
        <f>'Trial 3'!EH38</f>
        <v>14583.333333333336</v>
      </c>
      <c r="EI224" s="24">
        <f>'Trial 3'!EI38</f>
        <v>14583.333333333336</v>
      </c>
      <c r="EJ224" s="24">
        <f>'Trial 3'!EJ38</f>
        <v>14583.333333333336</v>
      </c>
      <c r="EK224" s="24">
        <f>'Trial 3'!EK38</f>
        <v>14583.333333333336</v>
      </c>
      <c r="EL224" s="24">
        <f>'Trial 3'!EL38</f>
        <v>14583.333333333336</v>
      </c>
      <c r="EM224" s="24">
        <f>'Trial 3'!EM38</f>
        <v>14583.333333333336</v>
      </c>
      <c r="EN224" s="25">
        <f>SUM('Trial 3'!EB38:EM38)</f>
        <v>175000.00000000009</v>
      </c>
    </row>
    <row r="225" spans="1:144" ht="12.75" customHeight="1" x14ac:dyDescent="0.2">
      <c r="A225" s="11" t="str">
        <f>Labels!B99</f>
        <v>Trial 04</v>
      </c>
      <c r="B225" s="24">
        <f>'Trial 4'!B38</f>
        <v>14583.333333333336</v>
      </c>
      <c r="C225" s="24">
        <f>'Trial 4'!C38</f>
        <v>14583.333333333336</v>
      </c>
      <c r="D225" s="24">
        <f>'Trial 4'!D38</f>
        <v>14583.333333333336</v>
      </c>
      <c r="E225" s="24">
        <f>'Trial 4'!E38</f>
        <v>14583.333333333336</v>
      </c>
      <c r="F225" s="24">
        <f>'Trial 4'!F38</f>
        <v>14583.333333333336</v>
      </c>
      <c r="G225" s="24">
        <f>'Trial 4'!G38</f>
        <v>14583.333333333336</v>
      </c>
      <c r="H225" s="24">
        <f>'Trial 4'!H38</f>
        <v>14583.333333333336</v>
      </c>
      <c r="I225" s="24">
        <f>'Trial 4'!I38</f>
        <v>14583.333333333336</v>
      </c>
      <c r="J225" s="24">
        <f>'Trial 4'!J38</f>
        <v>14583.333333333336</v>
      </c>
      <c r="K225" s="24">
        <f>'Trial 4'!K38</f>
        <v>14583.333333333336</v>
      </c>
      <c r="L225" s="24">
        <f>'Trial 4'!L38</f>
        <v>14583.333333333336</v>
      </c>
      <c r="M225" s="24">
        <f>'Trial 4'!M38</f>
        <v>14583.333333333336</v>
      </c>
      <c r="N225" s="25">
        <f>SUM('Trial 4'!B38:M38)</f>
        <v>175000.00000000009</v>
      </c>
      <c r="O225" s="24">
        <f>'Trial 4'!O38</f>
        <v>14583.333333333336</v>
      </c>
      <c r="P225" s="24">
        <f>'Trial 4'!P38</f>
        <v>14583.333333333336</v>
      </c>
      <c r="Q225" s="24">
        <f>'Trial 4'!Q38</f>
        <v>14583.333333333336</v>
      </c>
      <c r="R225" s="24">
        <f>'Trial 4'!R38</f>
        <v>14583.333333333336</v>
      </c>
      <c r="S225" s="24">
        <f>'Trial 4'!S38</f>
        <v>14583.333333333336</v>
      </c>
      <c r="T225" s="24">
        <f>'Trial 4'!T38</f>
        <v>14583.333333333336</v>
      </c>
      <c r="U225" s="24">
        <f>'Trial 4'!U38</f>
        <v>14583.333333333336</v>
      </c>
      <c r="V225" s="24">
        <f>'Trial 4'!V38</f>
        <v>14583.333333333336</v>
      </c>
      <c r="W225" s="24">
        <f>'Trial 4'!W38</f>
        <v>14583.333333333336</v>
      </c>
      <c r="X225" s="24">
        <f>'Trial 4'!X38</f>
        <v>14583.333333333336</v>
      </c>
      <c r="Y225" s="24">
        <f>'Trial 4'!Y38</f>
        <v>14583.333333333336</v>
      </c>
      <c r="Z225" s="24">
        <f>'Trial 4'!Z38</f>
        <v>14583.333333333336</v>
      </c>
      <c r="AA225" s="25">
        <f>SUM('Trial 4'!O38:Z38)</f>
        <v>175000.00000000009</v>
      </c>
      <c r="AB225" s="24">
        <f>'Trial 4'!AB38</f>
        <v>14583.333333333336</v>
      </c>
      <c r="AC225" s="24">
        <f>'Trial 4'!AC38</f>
        <v>14583.333333333336</v>
      </c>
      <c r="AD225" s="24">
        <f>'Trial 4'!AD38</f>
        <v>14583.333333333336</v>
      </c>
      <c r="AE225" s="24">
        <f>'Trial 4'!AE38</f>
        <v>14583.333333333336</v>
      </c>
      <c r="AF225" s="24">
        <f>'Trial 4'!AF38</f>
        <v>14583.333333333336</v>
      </c>
      <c r="AG225" s="24">
        <f>'Trial 4'!AG38</f>
        <v>14583.333333333336</v>
      </c>
      <c r="AH225" s="24">
        <f>'Trial 4'!AH38</f>
        <v>14583.333333333336</v>
      </c>
      <c r="AI225" s="24">
        <f>'Trial 4'!AI38</f>
        <v>14583.333333333336</v>
      </c>
      <c r="AJ225" s="24">
        <f>'Trial 4'!AJ38</f>
        <v>14583.333333333336</v>
      </c>
      <c r="AK225" s="24">
        <f>'Trial 4'!AK38</f>
        <v>14583.333333333336</v>
      </c>
      <c r="AL225" s="24">
        <f>'Trial 4'!AL38</f>
        <v>14583.333333333336</v>
      </c>
      <c r="AM225" s="24">
        <f>'Trial 4'!AM38</f>
        <v>14583.333333333336</v>
      </c>
      <c r="AN225" s="25">
        <f>SUM('Trial 4'!AB38:AM38)</f>
        <v>175000.00000000009</v>
      </c>
      <c r="AO225" s="24">
        <f>'Trial 4'!AO38</f>
        <v>14583.333333333336</v>
      </c>
      <c r="AP225" s="24">
        <f>'Trial 4'!AP38</f>
        <v>14583.333333333336</v>
      </c>
      <c r="AQ225" s="24">
        <f>'Trial 4'!AQ38</f>
        <v>14583.333333333336</v>
      </c>
      <c r="AR225" s="24">
        <f>'Trial 4'!AR38</f>
        <v>14583.333333333336</v>
      </c>
      <c r="AS225" s="24">
        <f>'Trial 4'!AS38</f>
        <v>14583.333333333336</v>
      </c>
      <c r="AT225" s="24">
        <f>'Trial 4'!AT38</f>
        <v>14583.333333333336</v>
      </c>
      <c r="AU225" s="24">
        <f>'Trial 4'!AU38</f>
        <v>14583.333333333336</v>
      </c>
      <c r="AV225" s="24">
        <f>'Trial 4'!AV38</f>
        <v>14583.333333333336</v>
      </c>
      <c r="AW225" s="24">
        <f>'Trial 4'!AW38</f>
        <v>14583.333333333336</v>
      </c>
      <c r="AX225" s="24">
        <f>'Trial 4'!AX38</f>
        <v>14583.333333333336</v>
      </c>
      <c r="AY225" s="24">
        <f>'Trial 4'!AY38</f>
        <v>14583.333333333336</v>
      </c>
      <c r="AZ225" s="24">
        <f>'Trial 4'!AZ38</f>
        <v>14583.333333333336</v>
      </c>
      <c r="BA225" s="25">
        <f>SUM('Trial 4'!AO38:AZ38)</f>
        <v>175000.00000000009</v>
      </c>
      <c r="BB225" s="24">
        <f>'Trial 4'!BB38</f>
        <v>14583.333333333336</v>
      </c>
      <c r="BC225" s="24">
        <f>'Trial 4'!BC38</f>
        <v>14583.333333333336</v>
      </c>
      <c r="BD225" s="24">
        <f>'Trial 4'!BD38</f>
        <v>14583.333333333336</v>
      </c>
      <c r="BE225" s="24">
        <f>'Trial 4'!BE38</f>
        <v>14583.333333333336</v>
      </c>
      <c r="BF225" s="24">
        <f>'Trial 4'!BF38</f>
        <v>14583.333333333336</v>
      </c>
      <c r="BG225" s="24">
        <f>'Trial 4'!BG38</f>
        <v>14583.333333333336</v>
      </c>
      <c r="BH225" s="24">
        <f>'Trial 4'!BH38</f>
        <v>14583.333333333336</v>
      </c>
      <c r="BI225" s="24">
        <f>'Trial 4'!BI38</f>
        <v>14583.333333333336</v>
      </c>
      <c r="BJ225" s="24">
        <f>'Trial 4'!BJ38</f>
        <v>14583.333333333336</v>
      </c>
      <c r="BK225" s="24">
        <f>'Trial 4'!BK38</f>
        <v>14583.333333333336</v>
      </c>
      <c r="BL225" s="24">
        <f>'Trial 4'!BL38</f>
        <v>14583.333333333336</v>
      </c>
      <c r="BM225" s="24">
        <f>'Trial 4'!BM38</f>
        <v>14583.333333333336</v>
      </c>
      <c r="BN225" s="25">
        <f>SUM('Trial 4'!BB38:BM38)</f>
        <v>175000.00000000009</v>
      </c>
      <c r="BO225" s="24">
        <f>'Trial 4'!BO38</f>
        <v>14583.333333333336</v>
      </c>
      <c r="BP225" s="24">
        <f>'Trial 4'!BP38</f>
        <v>14583.333333333336</v>
      </c>
      <c r="BQ225" s="24">
        <f>'Trial 4'!BQ38</f>
        <v>14583.333333333336</v>
      </c>
      <c r="BR225" s="24">
        <f>'Trial 4'!BR38</f>
        <v>14583.333333333336</v>
      </c>
      <c r="BS225" s="24">
        <f>'Trial 4'!BS38</f>
        <v>14583.333333333336</v>
      </c>
      <c r="BT225" s="24">
        <f>'Trial 4'!BT38</f>
        <v>14583.333333333336</v>
      </c>
      <c r="BU225" s="24">
        <f>'Trial 4'!BU38</f>
        <v>14583.333333333336</v>
      </c>
      <c r="BV225" s="24">
        <f>'Trial 4'!BV38</f>
        <v>14583.333333333336</v>
      </c>
      <c r="BW225" s="24">
        <f>'Trial 4'!BW38</f>
        <v>14583.333333333336</v>
      </c>
      <c r="BX225" s="24">
        <f>'Trial 4'!BX38</f>
        <v>14583.333333333336</v>
      </c>
      <c r="BY225" s="24">
        <f>'Trial 4'!BY38</f>
        <v>14583.333333333336</v>
      </c>
      <c r="BZ225" s="24">
        <f>'Trial 4'!BZ38</f>
        <v>14583.333333333336</v>
      </c>
      <c r="CA225" s="25">
        <f>SUM('Trial 4'!BO38:BZ38)</f>
        <v>175000.00000000009</v>
      </c>
      <c r="CB225" s="24">
        <f>'Trial 4'!CB38</f>
        <v>14583.333333333336</v>
      </c>
      <c r="CC225" s="24">
        <f>'Trial 4'!CC38</f>
        <v>14583.333333333336</v>
      </c>
      <c r="CD225" s="24">
        <f>'Trial 4'!CD38</f>
        <v>14583.333333333336</v>
      </c>
      <c r="CE225" s="24">
        <f>'Trial 4'!CE38</f>
        <v>14583.333333333336</v>
      </c>
      <c r="CF225" s="24">
        <f>'Trial 4'!CF38</f>
        <v>14583.333333333336</v>
      </c>
      <c r="CG225" s="24">
        <f>'Trial 4'!CG38</f>
        <v>14583.333333333336</v>
      </c>
      <c r="CH225" s="24">
        <f>'Trial 4'!CH38</f>
        <v>14583.333333333336</v>
      </c>
      <c r="CI225" s="24">
        <f>'Trial 4'!CI38</f>
        <v>14583.333333333336</v>
      </c>
      <c r="CJ225" s="24">
        <f>'Trial 4'!CJ38</f>
        <v>14583.333333333336</v>
      </c>
      <c r="CK225" s="24">
        <f>'Trial 4'!CK38</f>
        <v>14583.333333333336</v>
      </c>
      <c r="CL225" s="24">
        <f>'Trial 4'!CL38</f>
        <v>14583.333333333336</v>
      </c>
      <c r="CM225" s="24">
        <f>'Trial 4'!CM38</f>
        <v>14583.333333333336</v>
      </c>
      <c r="CN225" s="25">
        <f>SUM('Trial 4'!CB38:CM38)</f>
        <v>175000.00000000009</v>
      </c>
      <c r="CO225" s="24">
        <f>'Trial 4'!CO38</f>
        <v>14583.333333333336</v>
      </c>
      <c r="CP225" s="24">
        <f>'Trial 4'!CP38</f>
        <v>14583.333333333336</v>
      </c>
      <c r="CQ225" s="24">
        <f>'Trial 4'!CQ38</f>
        <v>14583.333333333336</v>
      </c>
      <c r="CR225" s="24">
        <f>'Trial 4'!CR38</f>
        <v>14583.333333333336</v>
      </c>
      <c r="CS225" s="24">
        <f>'Trial 4'!CS38</f>
        <v>14583.333333333336</v>
      </c>
      <c r="CT225" s="24">
        <f>'Trial 4'!CT38</f>
        <v>14583.333333333336</v>
      </c>
      <c r="CU225" s="24">
        <f>'Trial 4'!CU38</f>
        <v>14583.333333333336</v>
      </c>
      <c r="CV225" s="24">
        <f>'Trial 4'!CV38</f>
        <v>14583.333333333336</v>
      </c>
      <c r="CW225" s="24">
        <f>'Trial 4'!CW38</f>
        <v>14583.333333333336</v>
      </c>
      <c r="CX225" s="24">
        <f>'Trial 4'!CX38</f>
        <v>14583.333333333336</v>
      </c>
      <c r="CY225" s="24">
        <f>'Trial 4'!CY38</f>
        <v>14583.333333333336</v>
      </c>
      <c r="CZ225" s="24">
        <f>'Trial 4'!CZ38</f>
        <v>14583.333333333336</v>
      </c>
      <c r="DA225" s="25">
        <f>SUM('Trial 4'!CO38:CZ38)</f>
        <v>175000.00000000009</v>
      </c>
      <c r="DB225" s="24">
        <f>'Trial 4'!DB38</f>
        <v>14583.333333333336</v>
      </c>
      <c r="DC225" s="24">
        <f>'Trial 4'!DC38</f>
        <v>14583.333333333336</v>
      </c>
      <c r="DD225" s="24">
        <f>'Trial 4'!DD38</f>
        <v>14583.333333333336</v>
      </c>
      <c r="DE225" s="24">
        <f>'Trial 4'!DE38</f>
        <v>14583.333333333336</v>
      </c>
      <c r="DF225" s="24">
        <f>'Trial 4'!DF38</f>
        <v>14583.333333333336</v>
      </c>
      <c r="DG225" s="24">
        <f>'Trial 4'!DG38</f>
        <v>14583.333333333336</v>
      </c>
      <c r="DH225" s="24">
        <f>'Trial 4'!DH38</f>
        <v>14583.333333333336</v>
      </c>
      <c r="DI225" s="24">
        <f>'Trial 4'!DI38</f>
        <v>14583.333333333336</v>
      </c>
      <c r="DJ225" s="24">
        <f>'Trial 4'!DJ38</f>
        <v>14583.333333333336</v>
      </c>
      <c r="DK225" s="24">
        <f>'Trial 4'!DK38</f>
        <v>14583.333333333336</v>
      </c>
      <c r="DL225" s="24">
        <f>'Trial 4'!DL38</f>
        <v>14583.333333333336</v>
      </c>
      <c r="DM225" s="24">
        <f>'Trial 4'!DM38</f>
        <v>14583.333333333336</v>
      </c>
      <c r="DN225" s="25">
        <f>SUM('Trial 4'!DB38:DM38)</f>
        <v>175000.00000000009</v>
      </c>
      <c r="DO225" s="24">
        <f>'Trial 4'!DO38</f>
        <v>14583.333333333336</v>
      </c>
      <c r="DP225" s="24">
        <f>'Trial 4'!DP38</f>
        <v>14583.333333333336</v>
      </c>
      <c r="DQ225" s="24">
        <f>'Trial 4'!DQ38</f>
        <v>14583.333333333336</v>
      </c>
      <c r="DR225" s="24">
        <f>'Trial 4'!DR38</f>
        <v>14583.333333333336</v>
      </c>
      <c r="DS225" s="24">
        <f>'Trial 4'!DS38</f>
        <v>14583.333333333336</v>
      </c>
      <c r="DT225" s="24">
        <f>'Trial 4'!DT38</f>
        <v>14583.333333333336</v>
      </c>
      <c r="DU225" s="24">
        <f>'Trial 4'!DU38</f>
        <v>14583.333333333336</v>
      </c>
      <c r="DV225" s="24">
        <f>'Trial 4'!DV38</f>
        <v>14583.333333333336</v>
      </c>
      <c r="DW225" s="24">
        <f>'Trial 4'!DW38</f>
        <v>14583.333333333336</v>
      </c>
      <c r="DX225" s="24">
        <f>'Trial 4'!DX38</f>
        <v>14583.333333333336</v>
      </c>
      <c r="DY225" s="24">
        <f>'Trial 4'!DY38</f>
        <v>14583.333333333336</v>
      </c>
      <c r="DZ225" s="24">
        <f>'Trial 4'!DZ38</f>
        <v>14583.333333333336</v>
      </c>
      <c r="EA225" s="25">
        <f>SUM('Trial 4'!DO38:DZ38)</f>
        <v>175000.00000000009</v>
      </c>
      <c r="EB225" s="24">
        <f>'Trial 4'!EB38</f>
        <v>14583.333333333336</v>
      </c>
      <c r="EC225" s="24">
        <f>'Trial 4'!EC38</f>
        <v>14583.333333333336</v>
      </c>
      <c r="ED225" s="24">
        <f>'Trial 4'!ED38</f>
        <v>14583.333333333336</v>
      </c>
      <c r="EE225" s="24">
        <f>'Trial 4'!EE38</f>
        <v>14583.333333333336</v>
      </c>
      <c r="EF225" s="24">
        <f>'Trial 4'!EF38</f>
        <v>14583.333333333336</v>
      </c>
      <c r="EG225" s="24">
        <f>'Trial 4'!EG38</f>
        <v>14583.333333333336</v>
      </c>
      <c r="EH225" s="24">
        <f>'Trial 4'!EH38</f>
        <v>14583.333333333336</v>
      </c>
      <c r="EI225" s="24">
        <f>'Trial 4'!EI38</f>
        <v>14583.333333333336</v>
      </c>
      <c r="EJ225" s="24">
        <f>'Trial 4'!EJ38</f>
        <v>14583.333333333336</v>
      </c>
      <c r="EK225" s="24">
        <f>'Trial 4'!EK38</f>
        <v>14583.333333333336</v>
      </c>
      <c r="EL225" s="24">
        <f>'Trial 4'!EL38</f>
        <v>14583.333333333336</v>
      </c>
      <c r="EM225" s="24">
        <f>'Trial 4'!EM38</f>
        <v>14583.333333333336</v>
      </c>
      <c r="EN225" s="25">
        <f>SUM('Trial 4'!EB38:EM38)</f>
        <v>175000.00000000009</v>
      </c>
    </row>
    <row r="226" spans="1:144" ht="12.75" customHeight="1" x14ac:dyDescent="0.2">
      <c r="A226" s="11" t="str">
        <f>Labels!B100</f>
        <v>Trial 05</v>
      </c>
      <c r="B226" s="24">
        <f>'Trial 5'!B38</f>
        <v>14583.333333333336</v>
      </c>
      <c r="C226" s="24">
        <f>'Trial 5'!C38</f>
        <v>14583.333333333336</v>
      </c>
      <c r="D226" s="24">
        <f>'Trial 5'!D38</f>
        <v>14583.333333333336</v>
      </c>
      <c r="E226" s="24">
        <f>'Trial 5'!E38</f>
        <v>14583.333333333336</v>
      </c>
      <c r="F226" s="24">
        <f>'Trial 5'!F38</f>
        <v>14583.333333333336</v>
      </c>
      <c r="G226" s="24">
        <f>'Trial 5'!G38</f>
        <v>14583.333333333336</v>
      </c>
      <c r="H226" s="24">
        <f>'Trial 5'!H38</f>
        <v>14583.333333333336</v>
      </c>
      <c r="I226" s="24">
        <f>'Trial 5'!I38</f>
        <v>14583.333333333336</v>
      </c>
      <c r="J226" s="24">
        <f>'Trial 5'!J38</f>
        <v>14583.333333333336</v>
      </c>
      <c r="K226" s="24">
        <f>'Trial 5'!K38</f>
        <v>14583.333333333336</v>
      </c>
      <c r="L226" s="24">
        <f>'Trial 5'!L38</f>
        <v>14583.333333333336</v>
      </c>
      <c r="M226" s="24">
        <f>'Trial 5'!M38</f>
        <v>14583.333333333336</v>
      </c>
      <c r="N226" s="25">
        <f>SUM('Trial 5'!B38:M38)</f>
        <v>175000.00000000009</v>
      </c>
      <c r="O226" s="24">
        <f>'Trial 5'!O38</f>
        <v>14583.333333333336</v>
      </c>
      <c r="P226" s="24">
        <f>'Trial 5'!P38</f>
        <v>14583.333333333336</v>
      </c>
      <c r="Q226" s="24">
        <f>'Trial 5'!Q38</f>
        <v>14583.333333333336</v>
      </c>
      <c r="R226" s="24">
        <f>'Trial 5'!R38</f>
        <v>14583.333333333336</v>
      </c>
      <c r="S226" s="24">
        <f>'Trial 5'!S38</f>
        <v>14583.333333333336</v>
      </c>
      <c r="T226" s="24">
        <f>'Trial 5'!T38</f>
        <v>14583.333333333336</v>
      </c>
      <c r="U226" s="24">
        <f>'Trial 5'!U38</f>
        <v>14583.333333333336</v>
      </c>
      <c r="V226" s="24">
        <f>'Trial 5'!V38</f>
        <v>14583.333333333336</v>
      </c>
      <c r="W226" s="24">
        <f>'Trial 5'!W38</f>
        <v>14583.333333333336</v>
      </c>
      <c r="X226" s="24">
        <f>'Trial 5'!X38</f>
        <v>14583.333333333336</v>
      </c>
      <c r="Y226" s="24">
        <f>'Trial 5'!Y38</f>
        <v>14583.333333333336</v>
      </c>
      <c r="Z226" s="24">
        <f>'Trial 5'!Z38</f>
        <v>14583.333333333336</v>
      </c>
      <c r="AA226" s="25">
        <f>SUM('Trial 5'!O38:Z38)</f>
        <v>175000.00000000009</v>
      </c>
      <c r="AB226" s="24">
        <f>'Trial 5'!AB38</f>
        <v>14583.333333333336</v>
      </c>
      <c r="AC226" s="24">
        <f>'Trial 5'!AC38</f>
        <v>14583.333333333336</v>
      </c>
      <c r="AD226" s="24">
        <f>'Trial 5'!AD38</f>
        <v>14583.333333333336</v>
      </c>
      <c r="AE226" s="24">
        <f>'Trial 5'!AE38</f>
        <v>14583.333333333336</v>
      </c>
      <c r="AF226" s="24">
        <f>'Trial 5'!AF38</f>
        <v>14583.333333333336</v>
      </c>
      <c r="AG226" s="24">
        <f>'Trial 5'!AG38</f>
        <v>14583.333333333336</v>
      </c>
      <c r="AH226" s="24">
        <f>'Trial 5'!AH38</f>
        <v>14583.333333333336</v>
      </c>
      <c r="AI226" s="24">
        <f>'Trial 5'!AI38</f>
        <v>14583.333333333336</v>
      </c>
      <c r="AJ226" s="24">
        <f>'Trial 5'!AJ38</f>
        <v>14583.333333333336</v>
      </c>
      <c r="AK226" s="24">
        <f>'Trial 5'!AK38</f>
        <v>14583.333333333336</v>
      </c>
      <c r="AL226" s="24">
        <f>'Trial 5'!AL38</f>
        <v>14583.333333333336</v>
      </c>
      <c r="AM226" s="24">
        <f>'Trial 5'!AM38</f>
        <v>14583.333333333336</v>
      </c>
      <c r="AN226" s="25">
        <f>SUM('Trial 5'!AB38:AM38)</f>
        <v>175000.00000000009</v>
      </c>
      <c r="AO226" s="24">
        <f>'Trial 5'!AO38</f>
        <v>14583.333333333336</v>
      </c>
      <c r="AP226" s="24">
        <f>'Trial 5'!AP38</f>
        <v>14583.333333333336</v>
      </c>
      <c r="AQ226" s="24">
        <f>'Trial 5'!AQ38</f>
        <v>14583.333333333336</v>
      </c>
      <c r="AR226" s="24">
        <f>'Trial 5'!AR38</f>
        <v>14583.333333333336</v>
      </c>
      <c r="AS226" s="24">
        <f>'Trial 5'!AS38</f>
        <v>14583.333333333336</v>
      </c>
      <c r="AT226" s="24">
        <f>'Trial 5'!AT38</f>
        <v>14583.333333333336</v>
      </c>
      <c r="AU226" s="24">
        <f>'Trial 5'!AU38</f>
        <v>14583.333333333336</v>
      </c>
      <c r="AV226" s="24">
        <f>'Trial 5'!AV38</f>
        <v>14583.333333333336</v>
      </c>
      <c r="AW226" s="24">
        <f>'Trial 5'!AW38</f>
        <v>14583.333333333336</v>
      </c>
      <c r="AX226" s="24">
        <f>'Trial 5'!AX38</f>
        <v>14583.333333333336</v>
      </c>
      <c r="AY226" s="24">
        <f>'Trial 5'!AY38</f>
        <v>14583.333333333336</v>
      </c>
      <c r="AZ226" s="24">
        <f>'Trial 5'!AZ38</f>
        <v>14583.333333333336</v>
      </c>
      <c r="BA226" s="25">
        <f>SUM('Trial 5'!AO38:AZ38)</f>
        <v>175000.00000000009</v>
      </c>
      <c r="BB226" s="24">
        <f>'Trial 5'!BB38</f>
        <v>14583.333333333336</v>
      </c>
      <c r="BC226" s="24">
        <f>'Trial 5'!BC38</f>
        <v>14583.333333333336</v>
      </c>
      <c r="BD226" s="24">
        <f>'Trial 5'!BD38</f>
        <v>14583.333333333336</v>
      </c>
      <c r="BE226" s="24">
        <f>'Trial 5'!BE38</f>
        <v>14583.333333333336</v>
      </c>
      <c r="BF226" s="24">
        <f>'Trial 5'!BF38</f>
        <v>14583.333333333336</v>
      </c>
      <c r="BG226" s="24">
        <f>'Trial 5'!BG38</f>
        <v>14583.333333333336</v>
      </c>
      <c r="BH226" s="24">
        <f>'Trial 5'!BH38</f>
        <v>14583.333333333336</v>
      </c>
      <c r="BI226" s="24">
        <f>'Trial 5'!BI38</f>
        <v>14583.333333333336</v>
      </c>
      <c r="BJ226" s="24">
        <f>'Trial 5'!BJ38</f>
        <v>14583.333333333336</v>
      </c>
      <c r="BK226" s="24">
        <f>'Trial 5'!BK38</f>
        <v>14583.333333333336</v>
      </c>
      <c r="BL226" s="24">
        <f>'Trial 5'!BL38</f>
        <v>14583.333333333336</v>
      </c>
      <c r="BM226" s="24">
        <f>'Trial 5'!BM38</f>
        <v>14583.333333333336</v>
      </c>
      <c r="BN226" s="25">
        <f>SUM('Trial 5'!BB38:BM38)</f>
        <v>175000.00000000009</v>
      </c>
      <c r="BO226" s="24">
        <f>'Trial 5'!BO38</f>
        <v>14583.333333333336</v>
      </c>
      <c r="BP226" s="24">
        <f>'Trial 5'!BP38</f>
        <v>14583.333333333336</v>
      </c>
      <c r="BQ226" s="24">
        <f>'Trial 5'!BQ38</f>
        <v>14583.333333333336</v>
      </c>
      <c r="BR226" s="24">
        <f>'Trial 5'!BR38</f>
        <v>14583.333333333336</v>
      </c>
      <c r="BS226" s="24">
        <f>'Trial 5'!BS38</f>
        <v>14583.333333333336</v>
      </c>
      <c r="BT226" s="24">
        <f>'Trial 5'!BT38</f>
        <v>14583.333333333336</v>
      </c>
      <c r="BU226" s="24">
        <f>'Trial 5'!BU38</f>
        <v>14583.333333333336</v>
      </c>
      <c r="BV226" s="24">
        <f>'Trial 5'!BV38</f>
        <v>14583.333333333336</v>
      </c>
      <c r="BW226" s="24">
        <f>'Trial 5'!BW38</f>
        <v>14583.333333333336</v>
      </c>
      <c r="BX226" s="24">
        <f>'Trial 5'!BX38</f>
        <v>14583.333333333336</v>
      </c>
      <c r="BY226" s="24">
        <f>'Trial 5'!BY38</f>
        <v>14583.333333333336</v>
      </c>
      <c r="BZ226" s="24">
        <f>'Trial 5'!BZ38</f>
        <v>14583.333333333336</v>
      </c>
      <c r="CA226" s="25">
        <f>SUM('Trial 5'!BO38:BZ38)</f>
        <v>175000.00000000009</v>
      </c>
      <c r="CB226" s="24">
        <f>'Trial 5'!CB38</f>
        <v>14583.333333333336</v>
      </c>
      <c r="CC226" s="24">
        <f>'Trial 5'!CC38</f>
        <v>14583.333333333336</v>
      </c>
      <c r="CD226" s="24">
        <f>'Trial 5'!CD38</f>
        <v>14583.333333333336</v>
      </c>
      <c r="CE226" s="24">
        <f>'Trial 5'!CE38</f>
        <v>14583.333333333336</v>
      </c>
      <c r="CF226" s="24">
        <f>'Trial 5'!CF38</f>
        <v>14583.333333333336</v>
      </c>
      <c r="CG226" s="24">
        <f>'Trial 5'!CG38</f>
        <v>14583.333333333336</v>
      </c>
      <c r="CH226" s="24">
        <f>'Trial 5'!CH38</f>
        <v>14583.333333333336</v>
      </c>
      <c r="CI226" s="24">
        <f>'Trial 5'!CI38</f>
        <v>14583.333333333336</v>
      </c>
      <c r="CJ226" s="24">
        <f>'Trial 5'!CJ38</f>
        <v>14583.333333333336</v>
      </c>
      <c r="CK226" s="24">
        <f>'Trial 5'!CK38</f>
        <v>14583.333333333336</v>
      </c>
      <c r="CL226" s="24">
        <f>'Trial 5'!CL38</f>
        <v>14583.333333333336</v>
      </c>
      <c r="CM226" s="24">
        <f>'Trial 5'!CM38</f>
        <v>14583.333333333336</v>
      </c>
      <c r="CN226" s="25">
        <f>SUM('Trial 5'!CB38:CM38)</f>
        <v>175000.00000000009</v>
      </c>
      <c r="CO226" s="24">
        <f>'Trial 5'!CO38</f>
        <v>14583.333333333336</v>
      </c>
      <c r="CP226" s="24">
        <f>'Trial 5'!CP38</f>
        <v>14583.333333333336</v>
      </c>
      <c r="CQ226" s="24">
        <f>'Trial 5'!CQ38</f>
        <v>14583.333333333336</v>
      </c>
      <c r="CR226" s="24">
        <f>'Trial 5'!CR38</f>
        <v>14583.333333333336</v>
      </c>
      <c r="CS226" s="24">
        <f>'Trial 5'!CS38</f>
        <v>14583.333333333336</v>
      </c>
      <c r="CT226" s="24">
        <f>'Trial 5'!CT38</f>
        <v>14583.333333333336</v>
      </c>
      <c r="CU226" s="24">
        <f>'Trial 5'!CU38</f>
        <v>14583.333333333336</v>
      </c>
      <c r="CV226" s="24">
        <f>'Trial 5'!CV38</f>
        <v>14583.333333333336</v>
      </c>
      <c r="CW226" s="24">
        <f>'Trial 5'!CW38</f>
        <v>14583.333333333336</v>
      </c>
      <c r="CX226" s="24">
        <f>'Trial 5'!CX38</f>
        <v>14583.333333333336</v>
      </c>
      <c r="CY226" s="24">
        <f>'Trial 5'!CY38</f>
        <v>14583.333333333336</v>
      </c>
      <c r="CZ226" s="24">
        <f>'Trial 5'!CZ38</f>
        <v>14583.333333333336</v>
      </c>
      <c r="DA226" s="25">
        <f>SUM('Trial 5'!CO38:CZ38)</f>
        <v>175000.00000000009</v>
      </c>
      <c r="DB226" s="24">
        <f>'Trial 5'!DB38</f>
        <v>14583.333333333336</v>
      </c>
      <c r="DC226" s="24">
        <f>'Trial 5'!DC38</f>
        <v>14583.333333333336</v>
      </c>
      <c r="DD226" s="24">
        <f>'Trial 5'!DD38</f>
        <v>14583.333333333336</v>
      </c>
      <c r="DE226" s="24">
        <f>'Trial 5'!DE38</f>
        <v>14583.333333333336</v>
      </c>
      <c r="DF226" s="24">
        <f>'Trial 5'!DF38</f>
        <v>14583.333333333336</v>
      </c>
      <c r="DG226" s="24">
        <f>'Trial 5'!DG38</f>
        <v>14583.333333333336</v>
      </c>
      <c r="DH226" s="24">
        <f>'Trial 5'!DH38</f>
        <v>14583.333333333336</v>
      </c>
      <c r="DI226" s="24">
        <f>'Trial 5'!DI38</f>
        <v>14583.333333333336</v>
      </c>
      <c r="DJ226" s="24">
        <f>'Trial 5'!DJ38</f>
        <v>14583.333333333336</v>
      </c>
      <c r="DK226" s="24">
        <f>'Trial 5'!DK38</f>
        <v>14583.333333333336</v>
      </c>
      <c r="DL226" s="24">
        <f>'Trial 5'!DL38</f>
        <v>14583.333333333336</v>
      </c>
      <c r="DM226" s="24">
        <f>'Trial 5'!DM38</f>
        <v>14583.333333333336</v>
      </c>
      <c r="DN226" s="25">
        <f>SUM('Trial 5'!DB38:DM38)</f>
        <v>175000.00000000009</v>
      </c>
      <c r="DO226" s="24">
        <f>'Trial 5'!DO38</f>
        <v>14583.333333333336</v>
      </c>
      <c r="DP226" s="24">
        <f>'Trial 5'!DP38</f>
        <v>14583.333333333336</v>
      </c>
      <c r="DQ226" s="24">
        <f>'Trial 5'!DQ38</f>
        <v>14583.333333333336</v>
      </c>
      <c r="DR226" s="24">
        <f>'Trial 5'!DR38</f>
        <v>14583.333333333336</v>
      </c>
      <c r="DS226" s="24">
        <f>'Trial 5'!DS38</f>
        <v>14583.333333333336</v>
      </c>
      <c r="DT226" s="24">
        <f>'Trial 5'!DT38</f>
        <v>14583.333333333336</v>
      </c>
      <c r="DU226" s="24">
        <f>'Trial 5'!DU38</f>
        <v>14583.333333333336</v>
      </c>
      <c r="DV226" s="24">
        <f>'Trial 5'!DV38</f>
        <v>14583.333333333336</v>
      </c>
      <c r="DW226" s="24">
        <f>'Trial 5'!DW38</f>
        <v>14583.333333333336</v>
      </c>
      <c r="DX226" s="24">
        <f>'Trial 5'!DX38</f>
        <v>14583.333333333336</v>
      </c>
      <c r="DY226" s="24">
        <f>'Trial 5'!DY38</f>
        <v>14583.333333333336</v>
      </c>
      <c r="DZ226" s="24">
        <f>'Trial 5'!DZ38</f>
        <v>14583.333333333336</v>
      </c>
      <c r="EA226" s="25">
        <f>SUM('Trial 5'!DO38:DZ38)</f>
        <v>175000.00000000009</v>
      </c>
      <c r="EB226" s="24">
        <f>'Trial 5'!EB38</f>
        <v>14583.333333333336</v>
      </c>
      <c r="EC226" s="24">
        <f>'Trial 5'!EC38</f>
        <v>14583.333333333336</v>
      </c>
      <c r="ED226" s="24">
        <f>'Trial 5'!ED38</f>
        <v>14583.333333333336</v>
      </c>
      <c r="EE226" s="24">
        <f>'Trial 5'!EE38</f>
        <v>14583.333333333336</v>
      </c>
      <c r="EF226" s="24">
        <f>'Trial 5'!EF38</f>
        <v>14583.333333333336</v>
      </c>
      <c r="EG226" s="24">
        <f>'Trial 5'!EG38</f>
        <v>14583.333333333336</v>
      </c>
      <c r="EH226" s="24">
        <f>'Trial 5'!EH38</f>
        <v>14583.333333333336</v>
      </c>
      <c r="EI226" s="24">
        <f>'Trial 5'!EI38</f>
        <v>14583.333333333336</v>
      </c>
      <c r="EJ226" s="24">
        <f>'Trial 5'!EJ38</f>
        <v>14583.333333333336</v>
      </c>
      <c r="EK226" s="24">
        <f>'Trial 5'!EK38</f>
        <v>14583.333333333336</v>
      </c>
      <c r="EL226" s="24">
        <f>'Trial 5'!EL38</f>
        <v>14583.333333333336</v>
      </c>
      <c r="EM226" s="24">
        <f>'Trial 5'!EM38</f>
        <v>14583.333333333336</v>
      </c>
      <c r="EN226" s="25">
        <f>SUM('Trial 5'!EB38:EM38)</f>
        <v>175000.00000000009</v>
      </c>
    </row>
    <row r="227" spans="1:144" ht="12.75" customHeight="1" x14ac:dyDescent="0.2">
      <c r="A227" s="11" t="str">
        <f>Labels!B101</f>
        <v>Trial 06</v>
      </c>
      <c r="B227" s="24">
        <f>'Trial 6'!B38</f>
        <v>14583.333333333336</v>
      </c>
      <c r="C227" s="24">
        <f>'Trial 6'!C38</f>
        <v>14583.333333333336</v>
      </c>
      <c r="D227" s="24">
        <f>'Trial 6'!D38</f>
        <v>14583.333333333336</v>
      </c>
      <c r="E227" s="24">
        <f>'Trial 6'!E38</f>
        <v>14583.333333333336</v>
      </c>
      <c r="F227" s="24">
        <f>'Trial 6'!F38</f>
        <v>14583.333333333336</v>
      </c>
      <c r="G227" s="24">
        <f>'Trial 6'!G38</f>
        <v>14583.333333333336</v>
      </c>
      <c r="H227" s="24">
        <f>'Trial 6'!H38</f>
        <v>14583.333333333336</v>
      </c>
      <c r="I227" s="24">
        <f>'Trial 6'!I38</f>
        <v>14583.333333333336</v>
      </c>
      <c r="J227" s="24">
        <f>'Trial 6'!J38</f>
        <v>14583.333333333336</v>
      </c>
      <c r="K227" s="24">
        <f>'Trial 6'!K38</f>
        <v>14583.333333333336</v>
      </c>
      <c r="L227" s="24">
        <f>'Trial 6'!L38</f>
        <v>14583.333333333336</v>
      </c>
      <c r="M227" s="24">
        <f>'Trial 6'!M38</f>
        <v>14583.333333333336</v>
      </c>
      <c r="N227" s="25">
        <f>SUM('Trial 6'!B38:M38)</f>
        <v>175000.00000000009</v>
      </c>
      <c r="O227" s="24">
        <f>'Trial 6'!O38</f>
        <v>14583.333333333336</v>
      </c>
      <c r="P227" s="24">
        <f>'Trial 6'!P38</f>
        <v>14583.333333333336</v>
      </c>
      <c r="Q227" s="24">
        <f>'Trial 6'!Q38</f>
        <v>14583.333333333336</v>
      </c>
      <c r="R227" s="24">
        <f>'Trial 6'!R38</f>
        <v>14583.333333333336</v>
      </c>
      <c r="S227" s="24">
        <f>'Trial 6'!S38</f>
        <v>14583.333333333336</v>
      </c>
      <c r="T227" s="24">
        <f>'Trial 6'!T38</f>
        <v>14583.333333333336</v>
      </c>
      <c r="U227" s="24">
        <f>'Trial 6'!U38</f>
        <v>14583.333333333336</v>
      </c>
      <c r="V227" s="24">
        <f>'Trial 6'!V38</f>
        <v>14583.333333333336</v>
      </c>
      <c r="W227" s="24">
        <f>'Trial 6'!W38</f>
        <v>14583.333333333336</v>
      </c>
      <c r="X227" s="24">
        <f>'Trial 6'!X38</f>
        <v>14583.333333333336</v>
      </c>
      <c r="Y227" s="24">
        <f>'Trial 6'!Y38</f>
        <v>14583.333333333336</v>
      </c>
      <c r="Z227" s="24">
        <f>'Trial 6'!Z38</f>
        <v>14583.333333333336</v>
      </c>
      <c r="AA227" s="25">
        <f>SUM('Trial 6'!O38:Z38)</f>
        <v>175000.00000000009</v>
      </c>
      <c r="AB227" s="24">
        <f>'Trial 6'!AB38</f>
        <v>14583.333333333336</v>
      </c>
      <c r="AC227" s="24">
        <f>'Trial 6'!AC38</f>
        <v>14583.333333333336</v>
      </c>
      <c r="AD227" s="24">
        <f>'Trial 6'!AD38</f>
        <v>14583.333333333336</v>
      </c>
      <c r="AE227" s="24">
        <f>'Trial 6'!AE38</f>
        <v>14583.333333333336</v>
      </c>
      <c r="AF227" s="24">
        <f>'Trial 6'!AF38</f>
        <v>14583.333333333336</v>
      </c>
      <c r="AG227" s="24">
        <f>'Trial 6'!AG38</f>
        <v>14583.333333333336</v>
      </c>
      <c r="AH227" s="24">
        <f>'Trial 6'!AH38</f>
        <v>14583.333333333336</v>
      </c>
      <c r="AI227" s="24">
        <f>'Trial 6'!AI38</f>
        <v>14583.333333333336</v>
      </c>
      <c r="AJ227" s="24">
        <f>'Trial 6'!AJ38</f>
        <v>14583.333333333336</v>
      </c>
      <c r="AK227" s="24">
        <f>'Trial 6'!AK38</f>
        <v>14583.333333333336</v>
      </c>
      <c r="AL227" s="24">
        <f>'Trial 6'!AL38</f>
        <v>14583.333333333336</v>
      </c>
      <c r="AM227" s="24">
        <f>'Trial 6'!AM38</f>
        <v>14583.333333333336</v>
      </c>
      <c r="AN227" s="25">
        <f>SUM('Trial 6'!AB38:AM38)</f>
        <v>175000.00000000009</v>
      </c>
      <c r="AO227" s="24">
        <f>'Trial 6'!AO38</f>
        <v>14583.333333333336</v>
      </c>
      <c r="AP227" s="24">
        <f>'Trial 6'!AP38</f>
        <v>14583.333333333336</v>
      </c>
      <c r="AQ227" s="24">
        <f>'Trial 6'!AQ38</f>
        <v>14583.333333333336</v>
      </c>
      <c r="AR227" s="24">
        <f>'Trial 6'!AR38</f>
        <v>14583.333333333336</v>
      </c>
      <c r="AS227" s="24">
        <f>'Trial 6'!AS38</f>
        <v>14583.333333333336</v>
      </c>
      <c r="AT227" s="24">
        <f>'Trial 6'!AT38</f>
        <v>14583.333333333336</v>
      </c>
      <c r="AU227" s="24">
        <f>'Trial 6'!AU38</f>
        <v>14583.333333333336</v>
      </c>
      <c r="AV227" s="24">
        <f>'Trial 6'!AV38</f>
        <v>14583.333333333336</v>
      </c>
      <c r="AW227" s="24">
        <f>'Trial 6'!AW38</f>
        <v>14583.333333333336</v>
      </c>
      <c r="AX227" s="24">
        <f>'Trial 6'!AX38</f>
        <v>14583.333333333336</v>
      </c>
      <c r="AY227" s="24">
        <f>'Trial 6'!AY38</f>
        <v>14583.333333333336</v>
      </c>
      <c r="AZ227" s="24">
        <f>'Trial 6'!AZ38</f>
        <v>14583.333333333336</v>
      </c>
      <c r="BA227" s="25">
        <f>SUM('Trial 6'!AO38:AZ38)</f>
        <v>175000.00000000009</v>
      </c>
      <c r="BB227" s="24">
        <f>'Trial 6'!BB38</f>
        <v>14583.333333333336</v>
      </c>
      <c r="BC227" s="24">
        <f>'Trial 6'!BC38</f>
        <v>14583.333333333336</v>
      </c>
      <c r="BD227" s="24">
        <f>'Trial 6'!BD38</f>
        <v>14583.333333333336</v>
      </c>
      <c r="BE227" s="24">
        <f>'Trial 6'!BE38</f>
        <v>14583.333333333336</v>
      </c>
      <c r="BF227" s="24">
        <f>'Trial 6'!BF38</f>
        <v>14583.333333333336</v>
      </c>
      <c r="BG227" s="24">
        <f>'Trial 6'!BG38</f>
        <v>14583.333333333336</v>
      </c>
      <c r="BH227" s="24">
        <f>'Trial 6'!BH38</f>
        <v>14583.333333333336</v>
      </c>
      <c r="BI227" s="24">
        <f>'Trial 6'!BI38</f>
        <v>14583.333333333336</v>
      </c>
      <c r="BJ227" s="24">
        <f>'Trial 6'!BJ38</f>
        <v>14583.333333333336</v>
      </c>
      <c r="BK227" s="24">
        <f>'Trial 6'!BK38</f>
        <v>14583.333333333336</v>
      </c>
      <c r="BL227" s="24">
        <f>'Trial 6'!BL38</f>
        <v>14583.333333333336</v>
      </c>
      <c r="BM227" s="24">
        <f>'Trial 6'!BM38</f>
        <v>14583.333333333336</v>
      </c>
      <c r="BN227" s="25">
        <f>SUM('Trial 6'!BB38:BM38)</f>
        <v>175000.00000000009</v>
      </c>
      <c r="BO227" s="24">
        <f>'Trial 6'!BO38</f>
        <v>14583.333333333336</v>
      </c>
      <c r="BP227" s="24">
        <f>'Trial 6'!BP38</f>
        <v>14583.333333333336</v>
      </c>
      <c r="BQ227" s="24">
        <f>'Trial 6'!BQ38</f>
        <v>14583.333333333336</v>
      </c>
      <c r="BR227" s="24">
        <f>'Trial 6'!BR38</f>
        <v>14583.333333333336</v>
      </c>
      <c r="BS227" s="24">
        <f>'Trial 6'!BS38</f>
        <v>14583.333333333336</v>
      </c>
      <c r="BT227" s="24">
        <f>'Trial 6'!BT38</f>
        <v>14583.333333333336</v>
      </c>
      <c r="BU227" s="24">
        <f>'Trial 6'!BU38</f>
        <v>14583.333333333336</v>
      </c>
      <c r="BV227" s="24">
        <f>'Trial 6'!BV38</f>
        <v>14583.333333333336</v>
      </c>
      <c r="BW227" s="24">
        <f>'Trial 6'!BW38</f>
        <v>14583.333333333336</v>
      </c>
      <c r="BX227" s="24">
        <f>'Trial 6'!BX38</f>
        <v>14583.333333333336</v>
      </c>
      <c r="BY227" s="24">
        <f>'Trial 6'!BY38</f>
        <v>14583.333333333336</v>
      </c>
      <c r="BZ227" s="24">
        <f>'Trial 6'!BZ38</f>
        <v>14583.333333333336</v>
      </c>
      <c r="CA227" s="25">
        <f>SUM('Trial 6'!BO38:BZ38)</f>
        <v>175000.00000000009</v>
      </c>
      <c r="CB227" s="24">
        <f>'Trial 6'!CB38</f>
        <v>14583.333333333336</v>
      </c>
      <c r="CC227" s="24">
        <f>'Trial 6'!CC38</f>
        <v>14583.333333333336</v>
      </c>
      <c r="CD227" s="24">
        <f>'Trial 6'!CD38</f>
        <v>14583.333333333336</v>
      </c>
      <c r="CE227" s="24">
        <f>'Trial 6'!CE38</f>
        <v>14583.333333333336</v>
      </c>
      <c r="CF227" s="24">
        <f>'Trial 6'!CF38</f>
        <v>14583.333333333336</v>
      </c>
      <c r="CG227" s="24">
        <f>'Trial 6'!CG38</f>
        <v>14583.333333333336</v>
      </c>
      <c r="CH227" s="24">
        <f>'Trial 6'!CH38</f>
        <v>14583.333333333336</v>
      </c>
      <c r="CI227" s="24">
        <f>'Trial 6'!CI38</f>
        <v>14583.333333333336</v>
      </c>
      <c r="CJ227" s="24">
        <f>'Trial 6'!CJ38</f>
        <v>14583.333333333336</v>
      </c>
      <c r="CK227" s="24">
        <f>'Trial 6'!CK38</f>
        <v>14583.333333333336</v>
      </c>
      <c r="CL227" s="24">
        <f>'Trial 6'!CL38</f>
        <v>14583.333333333336</v>
      </c>
      <c r="CM227" s="24">
        <f>'Trial 6'!CM38</f>
        <v>14583.333333333336</v>
      </c>
      <c r="CN227" s="25">
        <f>SUM('Trial 6'!CB38:CM38)</f>
        <v>175000.00000000009</v>
      </c>
      <c r="CO227" s="24">
        <f>'Trial 6'!CO38</f>
        <v>14583.333333333336</v>
      </c>
      <c r="CP227" s="24">
        <f>'Trial 6'!CP38</f>
        <v>14583.333333333336</v>
      </c>
      <c r="CQ227" s="24">
        <f>'Trial 6'!CQ38</f>
        <v>14583.333333333336</v>
      </c>
      <c r="CR227" s="24">
        <f>'Trial 6'!CR38</f>
        <v>14583.333333333336</v>
      </c>
      <c r="CS227" s="24">
        <f>'Trial 6'!CS38</f>
        <v>14583.333333333336</v>
      </c>
      <c r="CT227" s="24">
        <f>'Trial 6'!CT38</f>
        <v>14583.333333333336</v>
      </c>
      <c r="CU227" s="24">
        <f>'Trial 6'!CU38</f>
        <v>14583.333333333336</v>
      </c>
      <c r="CV227" s="24">
        <f>'Trial 6'!CV38</f>
        <v>14583.333333333336</v>
      </c>
      <c r="CW227" s="24">
        <f>'Trial 6'!CW38</f>
        <v>14583.333333333336</v>
      </c>
      <c r="CX227" s="24">
        <f>'Trial 6'!CX38</f>
        <v>14583.333333333336</v>
      </c>
      <c r="CY227" s="24">
        <f>'Trial 6'!CY38</f>
        <v>14583.333333333336</v>
      </c>
      <c r="CZ227" s="24">
        <f>'Trial 6'!CZ38</f>
        <v>14583.333333333336</v>
      </c>
      <c r="DA227" s="25">
        <f>SUM('Trial 6'!CO38:CZ38)</f>
        <v>175000.00000000009</v>
      </c>
      <c r="DB227" s="24">
        <f>'Trial 6'!DB38</f>
        <v>14583.333333333336</v>
      </c>
      <c r="DC227" s="24">
        <f>'Trial 6'!DC38</f>
        <v>14583.333333333336</v>
      </c>
      <c r="DD227" s="24">
        <f>'Trial 6'!DD38</f>
        <v>14583.333333333336</v>
      </c>
      <c r="DE227" s="24">
        <f>'Trial 6'!DE38</f>
        <v>14583.333333333336</v>
      </c>
      <c r="DF227" s="24">
        <f>'Trial 6'!DF38</f>
        <v>14583.333333333336</v>
      </c>
      <c r="DG227" s="24">
        <f>'Trial 6'!DG38</f>
        <v>14583.333333333336</v>
      </c>
      <c r="DH227" s="24">
        <f>'Trial 6'!DH38</f>
        <v>14583.333333333336</v>
      </c>
      <c r="DI227" s="24">
        <f>'Trial 6'!DI38</f>
        <v>14583.333333333336</v>
      </c>
      <c r="DJ227" s="24">
        <f>'Trial 6'!DJ38</f>
        <v>14583.333333333336</v>
      </c>
      <c r="DK227" s="24">
        <f>'Trial 6'!DK38</f>
        <v>14583.333333333336</v>
      </c>
      <c r="DL227" s="24">
        <f>'Trial 6'!DL38</f>
        <v>14583.333333333336</v>
      </c>
      <c r="DM227" s="24">
        <f>'Trial 6'!DM38</f>
        <v>14583.333333333336</v>
      </c>
      <c r="DN227" s="25">
        <f>SUM('Trial 6'!DB38:DM38)</f>
        <v>175000.00000000009</v>
      </c>
      <c r="DO227" s="24">
        <f>'Trial 6'!DO38</f>
        <v>14583.333333333336</v>
      </c>
      <c r="DP227" s="24">
        <f>'Trial 6'!DP38</f>
        <v>14583.333333333336</v>
      </c>
      <c r="DQ227" s="24">
        <f>'Trial 6'!DQ38</f>
        <v>14583.333333333336</v>
      </c>
      <c r="DR227" s="24">
        <f>'Trial 6'!DR38</f>
        <v>14583.333333333336</v>
      </c>
      <c r="DS227" s="24">
        <f>'Trial 6'!DS38</f>
        <v>14583.333333333336</v>
      </c>
      <c r="DT227" s="24">
        <f>'Trial 6'!DT38</f>
        <v>14583.333333333336</v>
      </c>
      <c r="DU227" s="24">
        <f>'Trial 6'!DU38</f>
        <v>14583.333333333336</v>
      </c>
      <c r="DV227" s="24">
        <f>'Trial 6'!DV38</f>
        <v>14583.333333333336</v>
      </c>
      <c r="DW227" s="24">
        <f>'Trial 6'!DW38</f>
        <v>14583.333333333336</v>
      </c>
      <c r="DX227" s="24">
        <f>'Trial 6'!DX38</f>
        <v>14583.333333333336</v>
      </c>
      <c r="DY227" s="24">
        <f>'Trial 6'!DY38</f>
        <v>14583.333333333336</v>
      </c>
      <c r="DZ227" s="24">
        <f>'Trial 6'!DZ38</f>
        <v>14583.333333333336</v>
      </c>
      <c r="EA227" s="25">
        <f>SUM('Trial 6'!DO38:DZ38)</f>
        <v>175000.00000000009</v>
      </c>
      <c r="EB227" s="24">
        <f>'Trial 6'!EB38</f>
        <v>14583.333333333336</v>
      </c>
      <c r="EC227" s="24">
        <f>'Trial 6'!EC38</f>
        <v>14583.333333333336</v>
      </c>
      <c r="ED227" s="24">
        <f>'Trial 6'!ED38</f>
        <v>14583.333333333336</v>
      </c>
      <c r="EE227" s="24">
        <f>'Trial 6'!EE38</f>
        <v>14583.333333333336</v>
      </c>
      <c r="EF227" s="24">
        <f>'Trial 6'!EF38</f>
        <v>14583.333333333336</v>
      </c>
      <c r="EG227" s="24">
        <f>'Trial 6'!EG38</f>
        <v>14583.333333333336</v>
      </c>
      <c r="EH227" s="24">
        <f>'Trial 6'!EH38</f>
        <v>14583.333333333336</v>
      </c>
      <c r="EI227" s="24">
        <f>'Trial 6'!EI38</f>
        <v>14583.333333333336</v>
      </c>
      <c r="EJ227" s="24">
        <f>'Trial 6'!EJ38</f>
        <v>14583.333333333336</v>
      </c>
      <c r="EK227" s="24">
        <f>'Trial 6'!EK38</f>
        <v>14583.333333333336</v>
      </c>
      <c r="EL227" s="24">
        <f>'Trial 6'!EL38</f>
        <v>14583.333333333336</v>
      </c>
      <c r="EM227" s="24">
        <f>'Trial 6'!EM38</f>
        <v>14583.333333333336</v>
      </c>
      <c r="EN227" s="25">
        <f>SUM('Trial 6'!EB38:EM38)</f>
        <v>175000.00000000009</v>
      </c>
    </row>
    <row r="228" spans="1:144" ht="12.75" customHeight="1" x14ac:dyDescent="0.2">
      <c r="A228" s="11" t="str">
        <f>Labels!B102</f>
        <v>Trial 07</v>
      </c>
      <c r="B228" s="24">
        <f>'Trial 7'!B38</f>
        <v>14583.333333333336</v>
      </c>
      <c r="C228" s="24">
        <f>'Trial 7'!C38</f>
        <v>14583.333333333336</v>
      </c>
      <c r="D228" s="24">
        <f>'Trial 7'!D38</f>
        <v>14583.333333333336</v>
      </c>
      <c r="E228" s="24">
        <f>'Trial 7'!E38</f>
        <v>14583.333333333336</v>
      </c>
      <c r="F228" s="24">
        <f>'Trial 7'!F38</f>
        <v>14583.333333333336</v>
      </c>
      <c r="G228" s="24">
        <f>'Trial 7'!G38</f>
        <v>14583.333333333336</v>
      </c>
      <c r="H228" s="24">
        <f>'Trial 7'!H38</f>
        <v>14583.333333333336</v>
      </c>
      <c r="I228" s="24">
        <f>'Trial 7'!I38</f>
        <v>14583.333333333336</v>
      </c>
      <c r="J228" s="24">
        <f>'Trial 7'!J38</f>
        <v>14583.333333333336</v>
      </c>
      <c r="K228" s="24">
        <f>'Trial 7'!K38</f>
        <v>14583.333333333336</v>
      </c>
      <c r="L228" s="24">
        <f>'Trial 7'!L38</f>
        <v>14583.333333333336</v>
      </c>
      <c r="M228" s="24">
        <f>'Trial 7'!M38</f>
        <v>14583.333333333336</v>
      </c>
      <c r="N228" s="25">
        <f>SUM('Trial 7'!B38:M38)</f>
        <v>175000.00000000009</v>
      </c>
      <c r="O228" s="24">
        <f>'Trial 7'!O38</f>
        <v>14583.333333333336</v>
      </c>
      <c r="P228" s="24">
        <f>'Trial 7'!P38</f>
        <v>14583.333333333336</v>
      </c>
      <c r="Q228" s="24">
        <f>'Trial 7'!Q38</f>
        <v>14583.333333333336</v>
      </c>
      <c r="R228" s="24">
        <f>'Trial 7'!R38</f>
        <v>14583.333333333336</v>
      </c>
      <c r="S228" s="24">
        <f>'Trial 7'!S38</f>
        <v>14583.333333333336</v>
      </c>
      <c r="T228" s="24">
        <f>'Trial 7'!T38</f>
        <v>14583.333333333336</v>
      </c>
      <c r="U228" s="24">
        <f>'Trial 7'!U38</f>
        <v>14583.333333333336</v>
      </c>
      <c r="V228" s="24">
        <f>'Trial 7'!V38</f>
        <v>14583.333333333336</v>
      </c>
      <c r="W228" s="24">
        <f>'Trial 7'!W38</f>
        <v>14583.333333333336</v>
      </c>
      <c r="X228" s="24">
        <f>'Trial 7'!X38</f>
        <v>14583.333333333336</v>
      </c>
      <c r="Y228" s="24">
        <f>'Trial 7'!Y38</f>
        <v>14583.333333333336</v>
      </c>
      <c r="Z228" s="24">
        <f>'Trial 7'!Z38</f>
        <v>14583.333333333336</v>
      </c>
      <c r="AA228" s="25">
        <f>SUM('Trial 7'!O38:Z38)</f>
        <v>175000.00000000009</v>
      </c>
      <c r="AB228" s="24">
        <f>'Trial 7'!AB38</f>
        <v>14583.333333333336</v>
      </c>
      <c r="AC228" s="24">
        <f>'Trial 7'!AC38</f>
        <v>14583.333333333336</v>
      </c>
      <c r="AD228" s="24">
        <f>'Trial 7'!AD38</f>
        <v>14583.333333333336</v>
      </c>
      <c r="AE228" s="24">
        <f>'Trial 7'!AE38</f>
        <v>14583.333333333336</v>
      </c>
      <c r="AF228" s="24">
        <f>'Trial 7'!AF38</f>
        <v>14583.333333333336</v>
      </c>
      <c r="AG228" s="24">
        <f>'Trial 7'!AG38</f>
        <v>14583.333333333336</v>
      </c>
      <c r="AH228" s="24">
        <f>'Trial 7'!AH38</f>
        <v>14583.333333333336</v>
      </c>
      <c r="AI228" s="24">
        <f>'Trial 7'!AI38</f>
        <v>14583.333333333336</v>
      </c>
      <c r="AJ228" s="24">
        <f>'Trial 7'!AJ38</f>
        <v>14583.333333333336</v>
      </c>
      <c r="AK228" s="24">
        <f>'Trial 7'!AK38</f>
        <v>14583.333333333336</v>
      </c>
      <c r="AL228" s="24">
        <f>'Trial 7'!AL38</f>
        <v>14583.333333333336</v>
      </c>
      <c r="AM228" s="24">
        <f>'Trial 7'!AM38</f>
        <v>14583.333333333336</v>
      </c>
      <c r="AN228" s="25">
        <f>SUM('Trial 7'!AB38:AM38)</f>
        <v>175000.00000000009</v>
      </c>
      <c r="AO228" s="24">
        <f>'Trial 7'!AO38</f>
        <v>14583.333333333336</v>
      </c>
      <c r="AP228" s="24">
        <f>'Trial 7'!AP38</f>
        <v>14583.333333333336</v>
      </c>
      <c r="AQ228" s="24">
        <f>'Trial 7'!AQ38</f>
        <v>14583.333333333336</v>
      </c>
      <c r="AR228" s="24">
        <f>'Trial 7'!AR38</f>
        <v>14583.333333333336</v>
      </c>
      <c r="AS228" s="24">
        <f>'Trial 7'!AS38</f>
        <v>14583.333333333336</v>
      </c>
      <c r="AT228" s="24">
        <f>'Trial 7'!AT38</f>
        <v>14583.333333333336</v>
      </c>
      <c r="AU228" s="24">
        <f>'Trial 7'!AU38</f>
        <v>14583.333333333336</v>
      </c>
      <c r="AV228" s="24">
        <f>'Trial 7'!AV38</f>
        <v>14583.333333333336</v>
      </c>
      <c r="AW228" s="24">
        <f>'Trial 7'!AW38</f>
        <v>14583.333333333336</v>
      </c>
      <c r="AX228" s="24">
        <f>'Trial 7'!AX38</f>
        <v>14583.333333333336</v>
      </c>
      <c r="AY228" s="24">
        <f>'Trial 7'!AY38</f>
        <v>14583.333333333336</v>
      </c>
      <c r="AZ228" s="24">
        <f>'Trial 7'!AZ38</f>
        <v>14583.333333333336</v>
      </c>
      <c r="BA228" s="25">
        <f>SUM('Trial 7'!AO38:AZ38)</f>
        <v>175000.00000000009</v>
      </c>
      <c r="BB228" s="24">
        <f>'Trial 7'!BB38</f>
        <v>14583.333333333336</v>
      </c>
      <c r="BC228" s="24">
        <f>'Trial 7'!BC38</f>
        <v>14583.333333333336</v>
      </c>
      <c r="BD228" s="24">
        <f>'Trial 7'!BD38</f>
        <v>14583.333333333336</v>
      </c>
      <c r="BE228" s="24">
        <f>'Trial 7'!BE38</f>
        <v>14583.333333333336</v>
      </c>
      <c r="BF228" s="24">
        <f>'Trial 7'!BF38</f>
        <v>14583.333333333336</v>
      </c>
      <c r="BG228" s="24">
        <f>'Trial 7'!BG38</f>
        <v>14583.333333333336</v>
      </c>
      <c r="BH228" s="24">
        <f>'Trial 7'!BH38</f>
        <v>14583.333333333336</v>
      </c>
      <c r="BI228" s="24">
        <f>'Trial 7'!BI38</f>
        <v>14583.333333333336</v>
      </c>
      <c r="BJ228" s="24">
        <f>'Trial 7'!BJ38</f>
        <v>14583.333333333336</v>
      </c>
      <c r="BK228" s="24">
        <f>'Trial 7'!BK38</f>
        <v>14583.333333333336</v>
      </c>
      <c r="BL228" s="24">
        <f>'Trial 7'!BL38</f>
        <v>14583.333333333336</v>
      </c>
      <c r="BM228" s="24">
        <f>'Trial 7'!BM38</f>
        <v>14583.333333333336</v>
      </c>
      <c r="BN228" s="25">
        <f>SUM('Trial 7'!BB38:BM38)</f>
        <v>175000.00000000009</v>
      </c>
      <c r="BO228" s="24">
        <f>'Trial 7'!BO38</f>
        <v>14583.333333333336</v>
      </c>
      <c r="BP228" s="24">
        <f>'Trial 7'!BP38</f>
        <v>14583.333333333336</v>
      </c>
      <c r="BQ228" s="24">
        <f>'Trial 7'!BQ38</f>
        <v>14583.333333333336</v>
      </c>
      <c r="BR228" s="24">
        <f>'Trial 7'!BR38</f>
        <v>14583.333333333336</v>
      </c>
      <c r="BS228" s="24">
        <f>'Trial 7'!BS38</f>
        <v>14583.333333333336</v>
      </c>
      <c r="BT228" s="24">
        <f>'Trial 7'!BT38</f>
        <v>14583.333333333336</v>
      </c>
      <c r="BU228" s="24">
        <f>'Trial 7'!BU38</f>
        <v>14583.333333333336</v>
      </c>
      <c r="BV228" s="24">
        <f>'Trial 7'!BV38</f>
        <v>14583.333333333336</v>
      </c>
      <c r="BW228" s="24">
        <f>'Trial 7'!BW38</f>
        <v>14583.333333333336</v>
      </c>
      <c r="BX228" s="24">
        <f>'Trial 7'!BX38</f>
        <v>14583.333333333336</v>
      </c>
      <c r="BY228" s="24">
        <f>'Trial 7'!BY38</f>
        <v>14583.333333333336</v>
      </c>
      <c r="BZ228" s="24">
        <f>'Trial 7'!BZ38</f>
        <v>14583.333333333336</v>
      </c>
      <c r="CA228" s="25">
        <f>SUM('Trial 7'!BO38:BZ38)</f>
        <v>175000.00000000009</v>
      </c>
      <c r="CB228" s="24">
        <f>'Trial 7'!CB38</f>
        <v>14583.333333333336</v>
      </c>
      <c r="CC228" s="24">
        <f>'Trial 7'!CC38</f>
        <v>14583.333333333336</v>
      </c>
      <c r="CD228" s="24">
        <f>'Trial 7'!CD38</f>
        <v>14583.333333333336</v>
      </c>
      <c r="CE228" s="24">
        <f>'Trial 7'!CE38</f>
        <v>14583.333333333336</v>
      </c>
      <c r="CF228" s="24">
        <f>'Trial 7'!CF38</f>
        <v>14583.333333333336</v>
      </c>
      <c r="CG228" s="24">
        <f>'Trial 7'!CG38</f>
        <v>14583.333333333336</v>
      </c>
      <c r="CH228" s="24">
        <f>'Trial 7'!CH38</f>
        <v>14583.333333333336</v>
      </c>
      <c r="CI228" s="24">
        <f>'Trial 7'!CI38</f>
        <v>14583.333333333336</v>
      </c>
      <c r="CJ228" s="24">
        <f>'Trial 7'!CJ38</f>
        <v>14583.333333333336</v>
      </c>
      <c r="CK228" s="24">
        <f>'Trial 7'!CK38</f>
        <v>14583.333333333336</v>
      </c>
      <c r="CL228" s="24">
        <f>'Trial 7'!CL38</f>
        <v>14583.333333333336</v>
      </c>
      <c r="CM228" s="24">
        <f>'Trial 7'!CM38</f>
        <v>14583.333333333336</v>
      </c>
      <c r="CN228" s="25">
        <f>SUM('Trial 7'!CB38:CM38)</f>
        <v>175000.00000000009</v>
      </c>
      <c r="CO228" s="24">
        <f>'Trial 7'!CO38</f>
        <v>14583.333333333336</v>
      </c>
      <c r="CP228" s="24">
        <f>'Trial 7'!CP38</f>
        <v>14583.333333333336</v>
      </c>
      <c r="CQ228" s="24">
        <f>'Trial 7'!CQ38</f>
        <v>14583.333333333336</v>
      </c>
      <c r="CR228" s="24">
        <f>'Trial 7'!CR38</f>
        <v>14583.333333333336</v>
      </c>
      <c r="CS228" s="24">
        <f>'Trial 7'!CS38</f>
        <v>14583.333333333336</v>
      </c>
      <c r="CT228" s="24">
        <f>'Trial 7'!CT38</f>
        <v>14583.333333333336</v>
      </c>
      <c r="CU228" s="24">
        <f>'Trial 7'!CU38</f>
        <v>14583.333333333336</v>
      </c>
      <c r="CV228" s="24">
        <f>'Trial 7'!CV38</f>
        <v>14583.333333333336</v>
      </c>
      <c r="CW228" s="24">
        <f>'Trial 7'!CW38</f>
        <v>14583.333333333336</v>
      </c>
      <c r="CX228" s="24">
        <f>'Trial 7'!CX38</f>
        <v>14583.333333333336</v>
      </c>
      <c r="CY228" s="24">
        <f>'Trial 7'!CY38</f>
        <v>14583.333333333336</v>
      </c>
      <c r="CZ228" s="24">
        <f>'Trial 7'!CZ38</f>
        <v>14583.333333333336</v>
      </c>
      <c r="DA228" s="25">
        <f>SUM('Trial 7'!CO38:CZ38)</f>
        <v>175000.00000000009</v>
      </c>
      <c r="DB228" s="24">
        <f>'Trial 7'!DB38</f>
        <v>14583.333333333336</v>
      </c>
      <c r="DC228" s="24">
        <f>'Trial 7'!DC38</f>
        <v>14583.333333333336</v>
      </c>
      <c r="DD228" s="24">
        <f>'Trial 7'!DD38</f>
        <v>14583.333333333336</v>
      </c>
      <c r="DE228" s="24">
        <f>'Trial 7'!DE38</f>
        <v>14583.333333333336</v>
      </c>
      <c r="DF228" s="24">
        <f>'Trial 7'!DF38</f>
        <v>14583.333333333336</v>
      </c>
      <c r="DG228" s="24">
        <f>'Trial 7'!DG38</f>
        <v>14583.333333333336</v>
      </c>
      <c r="DH228" s="24">
        <f>'Trial 7'!DH38</f>
        <v>14583.333333333336</v>
      </c>
      <c r="DI228" s="24">
        <f>'Trial 7'!DI38</f>
        <v>14583.333333333336</v>
      </c>
      <c r="DJ228" s="24">
        <f>'Trial 7'!DJ38</f>
        <v>14583.333333333336</v>
      </c>
      <c r="DK228" s="24">
        <f>'Trial 7'!DK38</f>
        <v>14583.333333333336</v>
      </c>
      <c r="DL228" s="24">
        <f>'Trial 7'!DL38</f>
        <v>14583.333333333336</v>
      </c>
      <c r="DM228" s="24">
        <f>'Trial 7'!DM38</f>
        <v>14583.333333333336</v>
      </c>
      <c r="DN228" s="25">
        <f>SUM('Trial 7'!DB38:DM38)</f>
        <v>175000.00000000009</v>
      </c>
      <c r="DO228" s="24">
        <f>'Trial 7'!DO38</f>
        <v>14583.333333333336</v>
      </c>
      <c r="DP228" s="24">
        <f>'Trial 7'!DP38</f>
        <v>14583.333333333336</v>
      </c>
      <c r="DQ228" s="24">
        <f>'Trial 7'!DQ38</f>
        <v>14583.333333333336</v>
      </c>
      <c r="DR228" s="24">
        <f>'Trial 7'!DR38</f>
        <v>14583.333333333336</v>
      </c>
      <c r="DS228" s="24">
        <f>'Trial 7'!DS38</f>
        <v>14583.333333333336</v>
      </c>
      <c r="DT228" s="24">
        <f>'Trial 7'!DT38</f>
        <v>14583.333333333336</v>
      </c>
      <c r="DU228" s="24">
        <f>'Trial 7'!DU38</f>
        <v>14583.333333333336</v>
      </c>
      <c r="DV228" s="24">
        <f>'Trial 7'!DV38</f>
        <v>14583.333333333336</v>
      </c>
      <c r="DW228" s="24">
        <f>'Trial 7'!DW38</f>
        <v>14583.333333333336</v>
      </c>
      <c r="DX228" s="24">
        <f>'Trial 7'!DX38</f>
        <v>14583.333333333336</v>
      </c>
      <c r="DY228" s="24">
        <f>'Trial 7'!DY38</f>
        <v>14583.333333333336</v>
      </c>
      <c r="DZ228" s="24">
        <f>'Trial 7'!DZ38</f>
        <v>14583.333333333336</v>
      </c>
      <c r="EA228" s="25">
        <f>SUM('Trial 7'!DO38:DZ38)</f>
        <v>175000.00000000009</v>
      </c>
      <c r="EB228" s="24">
        <f>'Trial 7'!EB38</f>
        <v>14583.333333333336</v>
      </c>
      <c r="EC228" s="24">
        <f>'Trial 7'!EC38</f>
        <v>14583.333333333336</v>
      </c>
      <c r="ED228" s="24">
        <f>'Trial 7'!ED38</f>
        <v>14583.333333333336</v>
      </c>
      <c r="EE228" s="24">
        <f>'Trial 7'!EE38</f>
        <v>14583.333333333336</v>
      </c>
      <c r="EF228" s="24">
        <f>'Trial 7'!EF38</f>
        <v>14583.333333333336</v>
      </c>
      <c r="EG228" s="24">
        <f>'Trial 7'!EG38</f>
        <v>14583.333333333336</v>
      </c>
      <c r="EH228" s="24">
        <f>'Trial 7'!EH38</f>
        <v>14583.333333333336</v>
      </c>
      <c r="EI228" s="24">
        <f>'Trial 7'!EI38</f>
        <v>14583.333333333336</v>
      </c>
      <c r="EJ228" s="24">
        <f>'Trial 7'!EJ38</f>
        <v>14583.333333333336</v>
      </c>
      <c r="EK228" s="24">
        <f>'Trial 7'!EK38</f>
        <v>14583.333333333336</v>
      </c>
      <c r="EL228" s="24">
        <f>'Trial 7'!EL38</f>
        <v>14583.333333333336</v>
      </c>
      <c r="EM228" s="24">
        <f>'Trial 7'!EM38</f>
        <v>14583.333333333336</v>
      </c>
      <c r="EN228" s="25">
        <f>SUM('Trial 7'!EB38:EM38)</f>
        <v>175000.00000000009</v>
      </c>
    </row>
    <row r="229" spans="1:144" ht="12.75" customHeight="1" x14ac:dyDescent="0.2">
      <c r="A229" s="11" t="str">
        <f>Labels!B103</f>
        <v>Trial 08</v>
      </c>
      <c r="B229" s="24">
        <f>'Trial 8'!B38</f>
        <v>14583.333333333336</v>
      </c>
      <c r="C229" s="24">
        <f>'Trial 8'!C38</f>
        <v>14583.333333333336</v>
      </c>
      <c r="D229" s="24">
        <f>'Trial 8'!D38</f>
        <v>14583.333333333336</v>
      </c>
      <c r="E229" s="24">
        <f>'Trial 8'!E38</f>
        <v>14583.333333333336</v>
      </c>
      <c r="F229" s="24">
        <f>'Trial 8'!F38</f>
        <v>14583.333333333336</v>
      </c>
      <c r="G229" s="24">
        <f>'Trial 8'!G38</f>
        <v>14583.333333333336</v>
      </c>
      <c r="H229" s="24">
        <f>'Trial 8'!H38</f>
        <v>14583.333333333336</v>
      </c>
      <c r="I229" s="24">
        <f>'Trial 8'!I38</f>
        <v>14583.333333333336</v>
      </c>
      <c r="J229" s="24">
        <f>'Trial 8'!J38</f>
        <v>14583.333333333336</v>
      </c>
      <c r="K229" s="24">
        <f>'Trial 8'!K38</f>
        <v>14583.333333333336</v>
      </c>
      <c r="L229" s="24">
        <f>'Trial 8'!L38</f>
        <v>14583.333333333336</v>
      </c>
      <c r="M229" s="24">
        <f>'Trial 8'!M38</f>
        <v>14583.333333333336</v>
      </c>
      <c r="N229" s="25">
        <f>SUM('Trial 8'!B38:M38)</f>
        <v>175000.00000000009</v>
      </c>
      <c r="O229" s="24">
        <f>'Trial 8'!O38</f>
        <v>14583.333333333336</v>
      </c>
      <c r="P229" s="24">
        <f>'Trial 8'!P38</f>
        <v>14583.333333333336</v>
      </c>
      <c r="Q229" s="24">
        <f>'Trial 8'!Q38</f>
        <v>14583.333333333336</v>
      </c>
      <c r="R229" s="24">
        <f>'Trial 8'!R38</f>
        <v>14583.333333333336</v>
      </c>
      <c r="S229" s="24">
        <f>'Trial 8'!S38</f>
        <v>14583.333333333336</v>
      </c>
      <c r="T229" s="24">
        <f>'Trial 8'!T38</f>
        <v>14583.333333333336</v>
      </c>
      <c r="U229" s="24">
        <f>'Trial 8'!U38</f>
        <v>14583.333333333336</v>
      </c>
      <c r="V229" s="24">
        <f>'Trial 8'!V38</f>
        <v>14583.333333333336</v>
      </c>
      <c r="W229" s="24">
        <f>'Trial 8'!W38</f>
        <v>14583.333333333336</v>
      </c>
      <c r="X229" s="24">
        <f>'Trial 8'!X38</f>
        <v>14583.333333333336</v>
      </c>
      <c r="Y229" s="24">
        <f>'Trial 8'!Y38</f>
        <v>14583.333333333336</v>
      </c>
      <c r="Z229" s="24">
        <f>'Trial 8'!Z38</f>
        <v>14583.333333333336</v>
      </c>
      <c r="AA229" s="25">
        <f>SUM('Trial 8'!O38:Z38)</f>
        <v>175000.00000000009</v>
      </c>
      <c r="AB229" s="24">
        <f>'Trial 8'!AB38</f>
        <v>14583.333333333336</v>
      </c>
      <c r="AC229" s="24">
        <f>'Trial 8'!AC38</f>
        <v>14583.333333333336</v>
      </c>
      <c r="AD229" s="24">
        <f>'Trial 8'!AD38</f>
        <v>14583.333333333336</v>
      </c>
      <c r="AE229" s="24">
        <f>'Trial 8'!AE38</f>
        <v>14583.333333333336</v>
      </c>
      <c r="AF229" s="24">
        <f>'Trial 8'!AF38</f>
        <v>14583.333333333336</v>
      </c>
      <c r="AG229" s="24">
        <f>'Trial 8'!AG38</f>
        <v>14583.333333333336</v>
      </c>
      <c r="AH229" s="24">
        <f>'Trial 8'!AH38</f>
        <v>14583.333333333336</v>
      </c>
      <c r="AI229" s="24">
        <f>'Trial 8'!AI38</f>
        <v>14583.333333333336</v>
      </c>
      <c r="AJ229" s="24">
        <f>'Trial 8'!AJ38</f>
        <v>14583.333333333336</v>
      </c>
      <c r="AK229" s="24">
        <f>'Trial 8'!AK38</f>
        <v>14583.333333333336</v>
      </c>
      <c r="AL229" s="24">
        <f>'Trial 8'!AL38</f>
        <v>14583.333333333336</v>
      </c>
      <c r="AM229" s="24">
        <f>'Trial 8'!AM38</f>
        <v>14583.333333333336</v>
      </c>
      <c r="AN229" s="25">
        <f>SUM('Trial 8'!AB38:AM38)</f>
        <v>175000.00000000009</v>
      </c>
      <c r="AO229" s="24">
        <f>'Trial 8'!AO38</f>
        <v>14583.333333333336</v>
      </c>
      <c r="AP229" s="24">
        <f>'Trial 8'!AP38</f>
        <v>14583.333333333336</v>
      </c>
      <c r="AQ229" s="24">
        <f>'Trial 8'!AQ38</f>
        <v>14583.333333333336</v>
      </c>
      <c r="AR229" s="24">
        <f>'Trial 8'!AR38</f>
        <v>14583.333333333336</v>
      </c>
      <c r="AS229" s="24">
        <f>'Trial 8'!AS38</f>
        <v>14583.333333333336</v>
      </c>
      <c r="AT229" s="24">
        <f>'Trial 8'!AT38</f>
        <v>14583.333333333336</v>
      </c>
      <c r="AU229" s="24">
        <f>'Trial 8'!AU38</f>
        <v>14583.333333333336</v>
      </c>
      <c r="AV229" s="24">
        <f>'Trial 8'!AV38</f>
        <v>14583.333333333336</v>
      </c>
      <c r="AW229" s="24">
        <f>'Trial 8'!AW38</f>
        <v>14583.333333333336</v>
      </c>
      <c r="AX229" s="24">
        <f>'Trial 8'!AX38</f>
        <v>14583.333333333336</v>
      </c>
      <c r="AY229" s="24">
        <f>'Trial 8'!AY38</f>
        <v>14583.333333333336</v>
      </c>
      <c r="AZ229" s="24">
        <f>'Trial 8'!AZ38</f>
        <v>14583.333333333336</v>
      </c>
      <c r="BA229" s="25">
        <f>SUM('Trial 8'!AO38:AZ38)</f>
        <v>175000.00000000009</v>
      </c>
      <c r="BB229" s="24">
        <f>'Trial 8'!BB38</f>
        <v>14583.333333333336</v>
      </c>
      <c r="BC229" s="24">
        <f>'Trial 8'!BC38</f>
        <v>14583.333333333336</v>
      </c>
      <c r="BD229" s="24">
        <f>'Trial 8'!BD38</f>
        <v>14583.333333333336</v>
      </c>
      <c r="BE229" s="24">
        <f>'Trial 8'!BE38</f>
        <v>14583.333333333336</v>
      </c>
      <c r="BF229" s="24">
        <f>'Trial 8'!BF38</f>
        <v>14583.333333333336</v>
      </c>
      <c r="BG229" s="24">
        <f>'Trial 8'!BG38</f>
        <v>14583.333333333336</v>
      </c>
      <c r="BH229" s="24">
        <f>'Trial 8'!BH38</f>
        <v>14583.333333333336</v>
      </c>
      <c r="BI229" s="24">
        <f>'Trial 8'!BI38</f>
        <v>14583.333333333336</v>
      </c>
      <c r="BJ229" s="24">
        <f>'Trial 8'!BJ38</f>
        <v>14583.333333333336</v>
      </c>
      <c r="BK229" s="24">
        <f>'Trial 8'!BK38</f>
        <v>14583.333333333336</v>
      </c>
      <c r="BL229" s="24">
        <f>'Trial 8'!BL38</f>
        <v>14583.333333333336</v>
      </c>
      <c r="BM229" s="24">
        <f>'Trial 8'!BM38</f>
        <v>14583.333333333336</v>
      </c>
      <c r="BN229" s="25">
        <f>SUM('Trial 8'!BB38:BM38)</f>
        <v>175000.00000000009</v>
      </c>
      <c r="BO229" s="24">
        <f>'Trial 8'!BO38</f>
        <v>14583.333333333336</v>
      </c>
      <c r="BP229" s="24">
        <f>'Trial 8'!BP38</f>
        <v>14583.333333333336</v>
      </c>
      <c r="BQ229" s="24">
        <f>'Trial 8'!BQ38</f>
        <v>14583.333333333336</v>
      </c>
      <c r="BR229" s="24">
        <f>'Trial 8'!BR38</f>
        <v>14583.333333333336</v>
      </c>
      <c r="BS229" s="24">
        <f>'Trial 8'!BS38</f>
        <v>14583.333333333336</v>
      </c>
      <c r="BT229" s="24">
        <f>'Trial 8'!BT38</f>
        <v>14583.333333333336</v>
      </c>
      <c r="BU229" s="24">
        <f>'Trial 8'!BU38</f>
        <v>14583.333333333336</v>
      </c>
      <c r="BV229" s="24">
        <f>'Trial 8'!BV38</f>
        <v>14583.333333333336</v>
      </c>
      <c r="BW229" s="24">
        <f>'Trial 8'!BW38</f>
        <v>14583.333333333336</v>
      </c>
      <c r="BX229" s="24">
        <f>'Trial 8'!BX38</f>
        <v>14583.333333333336</v>
      </c>
      <c r="BY229" s="24">
        <f>'Trial 8'!BY38</f>
        <v>14583.333333333336</v>
      </c>
      <c r="BZ229" s="24">
        <f>'Trial 8'!BZ38</f>
        <v>14583.333333333336</v>
      </c>
      <c r="CA229" s="25">
        <f>SUM('Trial 8'!BO38:BZ38)</f>
        <v>175000.00000000009</v>
      </c>
      <c r="CB229" s="24">
        <f>'Trial 8'!CB38</f>
        <v>14583.333333333336</v>
      </c>
      <c r="CC229" s="24">
        <f>'Trial 8'!CC38</f>
        <v>14583.333333333336</v>
      </c>
      <c r="CD229" s="24">
        <f>'Trial 8'!CD38</f>
        <v>14583.333333333336</v>
      </c>
      <c r="CE229" s="24">
        <f>'Trial 8'!CE38</f>
        <v>14583.333333333336</v>
      </c>
      <c r="CF229" s="24">
        <f>'Trial 8'!CF38</f>
        <v>14583.333333333336</v>
      </c>
      <c r="CG229" s="24">
        <f>'Trial 8'!CG38</f>
        <v>14583.333333333336</v>
      </c>
      <c r="CH229" s="24">
        <f>'Trial 8'!CH38</f>
        <v>14583.333333333336</v>
      </c>
      <c r="CI229" s="24">
        <f>'Trial 8'!CI38</f>
        <v>14583.333333333336</v>
      </c>
      <c r="CJ229" s="24">
        <f>'Trial 8'!CJ38</f>
        <v>14583.333333333336</v>
      </c>
      <c r="CK229" s="24">
        <f>'Trial 8'!CK38</f>
        <v>14583.333333333336</v>
      </c>
      <c r="CL229" s="24">
        <f>'Trial 8'!CL38</f>
        <v>14583.333333333336</v>
      </c>
      <c r="CM229" s="24">
        <f>'Trial 8'!CM38</f>
        <v>14583.333333333336</v>
      </c>
      <c r="CN229" s="25">
        <f>SUM('Trial 8'!CB38:CM38)</f>
        <v>175000.00000000009</v>
      </c>
      <c r="CO229" s="24">
        <f>'Trial 8'!CO38</f>
        <v>14583.333333333336</v>
      </c>
      <c r="CP229" s="24">
        <f>'Trial 8'!CP38</f>
        <v>14583.333333333336</v>
      </c>
      <c r="CQ229" s="24">
        <f>'Trial 8'!CQ38</f>
        <v>14583.333333333336</v>
      </c>
      <c r="CR229" s="24">
        <f>'Trial 8'!CR38</f>
        <v>14583.333333333336</v>
      </c>
      <c r="CS229" s="24">
        <f>'Trial 8'!CS38</f>
        <v>14583.333333333336</v>
      </c>
      <c r="CT229" s="24">
        <f>'Trial 8'!CT38</f>
        <v>14583.333333333336</v>
      </c>
      <c r="CU229" s="24">
        <f>'Trial 8'!CU38</f>
        <v>14583.333333333336</v>
      </c>
      <c r="CV229" s="24">
        <f>'Trial 8'!CV38</f>
        <v>14583.333333333336</v>
      </c>
      <c r="CW229" s="24">
        <f>'Trial 8'!CW38</f>
        <v>14583.333333333336</v>
      </c>
      <c r="CX229" s="24">
        <f>'Trial 8'!CX38</f>
        <v>14583.333333333336</v>
      </c>
      <c r="CY229" s="24">
        <f>'Trial 8'!CY38</f>
        <v>14583.333333333336</v>
      </c>
      <c r="CZ229" s="24">
        <f>'Trial 8'!CZ38</f>
        <v>14583.333333333336</v>
      </c>
      <c r="DA229" s="25">
        <f>SUM('Trial 8'!CO38:CZ38)</f>
        <v>175000.00000000009</v>
      </c>
      <c r="DB229" s="24">
        <f>'Trial 8'!DB38</f>
        <v>14583.333333333336</v>
      </c>
      <c r="DC229" s="24">
        <f>'Trial 8'!DC38</f>
        <v>14583.333333333336</v>
      </c>
      <c r="DD229" s="24">
        <f>'Trial 8'!DD38</f>
        <v>14583.333333333336</v>
      </c>
      <c r="DE229" s="24">
        <f>'Trial 8'!DE38</f>
        <v>14583.333333333336</v>
      </c>
      <c r="DF229" s="24">
        <f>'Trial 8'!DF38</f>
        <v>14583.333333333336</v>
      </c>
      <c r="DG229" s="24">
        <f>'Trial 8'!DG38</f>
        <v>14583.333333333336</v>
      </c>
      <c r="DH229" s="24">
        <f>'Trial 8'!DH38</f>
        <v>14583.333333333336</v>
      </c>
      <c r="DI229" s="24">
        <f>'Trial 8'!DI38</f>
        <v>14583.333333333336</v>
      </c>
      <c r="DJ229" s="24">
        <f>'Trial 8'!DJ38</f>
        <v>14583.333333333336</v>
      </c>
      <c r="DK229" s="24">
        <f>'Trial 8'!DK38</f>
        <v>14583.333333333336</v>
      </c>
      <c r="DL229" s="24">
        <f>'Trial 8'!DL38</f>
        <v>14583.333333333336</v>
      </c>
      <c r="DM229" s="24">
        <f>'Trial 8'!DM38</f>
        <v>14583.333333333336</v>
      </c>
      <c r="DN229" s="25">
        <f>SUM('Trial 8'!DB38:DM38)</f>
        <v>175000.00000000009</v>
      </c>
      <c r="DO229" s="24">
        <f>'Trial 8'!DO38</f>
        <v>14583.333333333336</v>
      </c>
      <c r="DP229" s="24">
        <f>'Trial 8'!DP38</f>
        <v>14583.333333333336</v>
      </c>
      <c r="DQ229" s="24">
        <f>'Trial 8'!DQ38</f>
        <v>14583.333333333336</v>
      </c>
      <c r="DR229" s="24">
        <f>'Trial 8'!DR38</f>
        <v>14583.333333333336</v>
      </c>
      <c r="DS229" s="24">
        <f>'Trial 8'!DS38</f>
        <v>14583.333333333336</v>
      </c>
      <c r="DT229" s="24">
        <f>'Trial 8'!DT38</f>
        <v>14583.333333333336</v>
      </c>
      <c r="DU229" s="24">
        <f>'Trial 8'!DU38</f>
        <v>14583.333333333336</v>
      </c>
      <c r="DV229" s="24">
        <f>'Trial 8'!DV38</f>
        <v>14583.333333333336</v>
      </c>
      <c r="DW229" s="24">
        <f>'Trial 8'!DW38</f>
        <v>14583.333333333336</v>
      </c>
      <c r="DX229" s="24">
        <f>'Trial 8'!DX38</f>
        <v>14583.333333333336</v>
      </c>
      <c r="DY229" s="24">
        <f>'Trial 8'!DY38</f>
        <v>14583.333333333336</v>
      </c>
      <c r="DZ229" s="24">
        <f>'Trial 8'!DZ38</f>
        <v>14583.333333333336</v>
      </c>
      <c r="EA229" s="25">
        <f>SUM('Trial 8'!DO38:DZ38)</f>
        <v>175000.00000000009</v>
      </c>
      <c r="EB229" s="24">
        <f>'Trial 8'!EB38</f>
        <v>14583.333333333336</v>
      </c>
      <c r="EC229" s="24">
        <f>'Trial 8'!EC38</f>
        <v>14583.333333333336</v>
      </c>
      <c r="ED229" s="24">
        <f>'Trial 8'!ED38</f>
        <v>14583.333333333336</v>
      </c>
      <c r="EE229" s="24">
        <f>'Trial 8'!EE38</f>
        <v>14583.333333333336</v>
      </c>
      <c r="EF229" s="24">
        <f>'Trial 8'!EF38</f>
        <v>14583.333333333336</v>
      </c>
      <c r="EG229" s="24">
        <f>'Trial 8'!EG38</f>
        <v>14583.333333333336</v>
      </c>
      <c r="EH229" s="24">
        <f>'Trial 8'!EH38</f>
        <v>14583.333333333336</v>
      </c>
      <c r="EI229" s="24">
        <f>'Trial 8'!EI38</f>
        <v>14583.333333333336</v>
      </c>
      <c r="EJ229" s="24">
        <f>'Trial 8'!EJ38</f>
        <v>14583.333333333336</v>
      </c>
      <c r="EK229" s="24">
        <f>'Trial 8'!EK38</f>
        <v>14583.333333333336</v>
      </c>
      <c r="EL229" s="24">
        <f>'Trial 8'!EL38</f>
        <v>14583.333333333336</v>
      </c>
      <c r="EM229" s="24">
        <f>'Trial 8'!EM38</f>
        <v>14583.333333333336</v>
      </c>
      <c r="EN229" s="25">
        <f>SUM('Trial 8'!EB38:EM38)</f>
        <v>175000.00000000009</v>
      </c>
    </row>
    <row r="230" spans="1:144" ht="12.75" customHeight="1" x14ac:dyDescent="0.2">
      <c r="A230" s="5" t="str">
        <f>Labels!C95</f>
        <v>Total</v>
      </c>
      <c r="B230" s="48">
        <f>SUM('Trial 1'!B38,'Trial 2'!B38,'Trial 3'!B38,'Trial 4'!B38,'Trial 5'!B38,'Trial 6'!B38,'Trial 7'!B38,'Trial 8'!B38)</f>
        <v>116666.66666666672</v>
      </c>
      <c r="C230" s="48">
        <f>SUM('Trial 1'!C38,'Trial 2'!C38,'Trial 3'!C38,'Trial 4'!C38,'Trial 5'!C38,'Trial 6'!C38,'Trial 7'!C38,'Trial 8'!C38)</f>
        <v>116666.66666666672</v>
      </c>
      <c r="D230" s="48">
        <f>SUM('Trial 1'!D38,'Trial 2'!D38,'Trial 3'!D38,'Trial 4'!D38,'Trial 5'!D38,'Trial 6'!D38,'Trial 7'!D38,'Trial 8'!D38)</f>
        <v>116666.66666666672</v>
      </c>
      <c r="E230" s="48">
        <f>SUM('Trial 1'!E38,'Trial 2'!E38,'Trial 3'!E38,'Trial 4'!E38,'Trial 5'!E38,'Trial 6'!E38,'Trial 7'!E38,'Trial 8'!E38)</f>
        <v>116666.66666666672</v>
      </c>
      <c r="F230" s="48">
        <f>SUM('Trial 1'!F38,'Trial 2'!F38,'Trial 3'!F38,'Trial 4'!F38,'Trial 5'!F38,'Trial 6'!F38,'Trial 7'!F38,'Trial 8'!F38)</f>
        <v>116666.66666666672</v>
      </c>
      <c r="G230" s="48">
        <f>SUM('Trial 1'!G38,'Trial 2'!G38,'Trial 3'!G38,'Trial 4'!G38,'Trial 5'!G38,'Trial 6'!G38,'Trial 7'!G38,'Trial 8'!G38)</f>
        <v>116666.66666666672</v>
      </c>
      <c r="H230" s="48">
        <f>SUM('Trial 1'!H38,'Trial 2'!H38,'Trial 3'!H38,'Trial 4'!H38,'Trial 5'!H38,'Trial 6'!H38,'Trial 7'!H38,'Trial 8'!H38)</f>
        <v>116666.66666666672</v>
      </c>
      <c r="I230" s="48">
        <f>SUM('Trial 1'!I38,'Trial 2'!I38,'Trial 3'!I38,'Trial 4'!I38,'Trial 5'!I38,'Trial 6'!I38,'Trial 7'!I38,'Trial 8'!I38)</f>
        <v>116666.66666666672</v>
      </c>
      <c r="J230" s="48">
        <f>SUM('Trial 1'!J38,'Trial 2'!J38,'Trial 3'!J38,'Trial 4'!J38,'Trial 5'!J38,'Trial 6'!J38,'Trial 7'!J38,'Trial 8'!J38)</f>
        <v>116666.66666666672</v>
      </c>
      <c r="K230" s="48">
        <f>SUM('Trial 1'!K38,'Trial 2'!K38,'Trial 3'!K38,'Trial 4'!K38,'Trial 5'!K38,'Trial 6'!K38,'Trial 7'!K38,'Trial 8'!K38)</f>
        <v>116666.66666666672</v>
      </c>
      <c r="L230" s="48">
        <f>SUM('Trial 1'!L38,'Trial 2'!L38,'Trial 3'!L38,'Trial 4'!L38,'Trial 5'!L38,'Trial 6'!L38,'Trial 7'!L38,'Trial 8'!L38)</f>
        <v>116666.66666666672</v>
      </c>
      <c r="M230" s="48">
        <f>SUM('Trial 1'!M38,'Trial 2'!M38,'Trial 3'!M38,'Trial 4'!M38,'Trial 5'!M38,'Trial 6'!M38,'Trial 7'!M38,'Trial 8'!M38)</f>
        <v>116666.66666666672</v>
      </c>
      <c r="N230" s="49">
        <f>SUM(B230:M230)</f>
        <v>1400000.0000000007</v>
      </c>
      <c r="O230" s="48">
        <f>SUM('Trial 1'!O38,'Trial 2'!O38,'Trial 3'!O38,'Trial 4'!O38,'Trial 5'!O38,'Trial 6'!O38,'Trial 7'!O38,'Trial 8'!O38)</f>
        <v>116666.66666666672</v>
      </c>
      <c r="P230" s="48">
        <f>SUM('Trial 1'!P38,'Trial 2'!P38,'Trial 3'!P38,'Trial 4'!P38,'Trial 5'!P38,'Trial 6'!P38,'Trial 7'!P38,'Trial 8'!P38)</f>
        <v>116666.66666666672</v>
      </c>
      <c r="Q230" s="48">
        <f>SUM('Trial 1'!Q38,'Trial 2'!Q38,'Trial 3'!Q38,'Trial 4'!Q38,'Trial 5'!Q38,'Trial 6'!Q38,'Trial 7'!Q38,'Trial 8'!Q38)</f>
        <v>116666.66666666672</v>
      </c>
      <c r="R230" s="48">
        <f>SUM('Trial 1'!R38,'Trial 2'!R38,'Trial 3'!R38,'Trial 4'!R38,'Trial 5'!R38,'Trial 6'!R38,'Trial 7'!R38,'Trial 8'!R38)</f>
        <v>116666.66666666672</v>
      </c>
      <c r="S230" s="48">
        <f>SUM('Trial 1'!S38,'Trial 2'!S38,'Trial 3'!S38,'Trial 4'!S38,'Trial 5'!S38,'Trial 6'!S38,'Trial 7'!S38,'Trial 8'!S38)</f>
        <v>116666.66666666672</v>
      </c>
      <c r="T230" s="48">
        <f>SUM('Trial 1'!T38,'Trial 2'!T38,'Trial 3'!T38,'Trial 4'!T38,'Trial 5'!T38,'Trial 6'!T38,'Trial 7'!T38,'Trial 8'!T38)</f>
        <v>116666.66666666672</v>
      </c>
      <c r="U230" s="48">
        <f>SUM('Trial 1'!U38,'Trial 2'!U38,'Trial 3'!U38,'Trial 4'!U38,'Trial 5'!U38,'Trial 6'!U38,'Trial 7'!U38,'Trial 8'!U38)</f>
        <v>116666.66666666672</v>
      </c>
      <c r="V230" s="48">
        <f>SUM('Trial 1'!V38,'Trial 2'!V38,'Trial 3'!V38,'Trial 4'!V38,'Trial 5'!V38,'Trial 6'!V38,'Trial 7'!V38,'Trial 8'!V38)</f>
        <v>116666.66666666672</v>
      </c>
      <c r="W230" s="48">
        <f>SUM('Trial 1'!W38,'Trial 2'!W38,'Trial 3'!W38,'Trial 4'!W38,'Trial 5'!W38,'Trial 6'!W38,'Trial 7'!W38,'Trial 8'!W38)</f>
        <v>116666.66666666672</v>
      </c>
      <c r="X230" s="48">
        <f>SUM('Trial 1'!X38,'Trial 2'!X38,'Trial 3'!X38,'Trial 4'!X38,'Trial 5'!X38,'Trial 6'!X38,'Trial 7'!X38,'Trial 8'!X38)</f>
        <v>116666.66666666672</v>
      </c>
      <c r="Y230" s="48">
        <f>SUM('Trial 1'!Y38,'Trial 2'!Y38,'Trial 3'!Y38,'Trial 4'!Y38,'Trial 5'!Y38,'Trial 6'!Y38,'Trial 7'!Y38,'Trial 8'!Y38)</f>
        <v>116666.66666666672</v>
      </c>
      <c r="Z230" s="48">
        <f>SUM('Trial 1'!Z38,'Trial 2'!Z38,'Trial 3'!Z38,'Trial 4'!Z38,'Trial 5'!Z38,'Trial 6'!Z38,'Trial 7'!Z38,'Trial 8'!Z38)</f>
        <v>116666.66666666672</v>
      </c>
      <c r="AA230" s="49">
        <f>SUM(O230:Z230)</f>
        <v>1400000.0000000007</v>
      </c>
      <c r="AB230" s="48">
        <f>SUM('Trial 1'!AB38,'Trial 2'!AB38,'Trial 3'!AB38,'Trial 4'!AB38,'Trial 5'!AB38,'Trial 6'!AB38,'Trial 7'!AB38,'Trial 8'!AB38)</f>
        <v>116666.66666666672</v>
      </c>
      <c r="AC230" s="48">
        <f>SUM('Trial 1'!AC38,'Trial 2'!AC38,'Trial 3'!AC38,'Trial 4'!AC38,'Trial 5'!AC38,'Trial 6'!AC38,'Trial 7'!AC38,'Trial 8'!AC38)</f>
        <v>116666.66666666672</v>
      </c>
      <c r="AD230" s="48">
        <f>SUM('Trial 1'!AD38,'Trial 2'!AD38,'Trial 3'!AD38,'Trial 4'!AD38,'Trial 5'!AD38,'Trial 6'!AD38,'Trial 7'!AD38,'Trial 8'!AD38)</f>
        <v>116666.66666666672</v>
      </c>
      <c r="AE230" s="48">
        <f>SUM('Trial 1'!AE38,'Trial 2'!AE38,'Trial 3'!AE38,'Trial 4'!AE38,'Trial 5'!AE38,'Trial 6'!AE38,'Trial 7'!AE38,'Trial 8'!AE38)</f>
        <v>116666.66666666672</v>
      </c>
      <c r="AF230" s="48">
        <f>SUM('Trial 1'!AF38,'Trial 2'!AF38,'Trial 3'!AF38,'Trial 4'!AF38,'Trial 5'!AF38,'Trial 6'!AF38,'Trial 7'!AF38,'Trial 8'!AF38)</f>
        <v>116666.66666666672</v>
      </c>
      <c r="AG230" s="48">
        <f>SUM('Trial 1'!AG38,'Trial 2'!AG38,'Trial 3'!AG38,'Trial 4'!AG38,'Trial 5'!AG38,'Trial 6'!AG38,'Trial 7'!AG38,'Trial 8'!AG38)</f>
        <v>116666.66666666672</v>
      </c>
      <c r="AH230" s="48">
        <f>SUM('Trial 1'!AH38,'Trial 2'!AH38,'Trial 3'!AH38,'Trial 4'!AH38,'Trial 5'!AH38,'Trial 6'!AH38,'Trial 7'!AH38,'Trial 8'!AH38)</f>
        <v>116666.66666666672</v>
      </c>
      <c r="AI230" s="48">
        <f>SUM('Trial 1'!AI38,'Trial 2'!AI38,'Trial 3'!AI38,'Trial 4'!AI38,'Trial 5'!AI38,'Trial 6'!AI38,'Trial 7'!AI38,'Trial 8'!AI38)</f>
        <v>116666.66666666672</v>
      </c>
      <c r="AJ230" s="48">
        <f>SUM('Trial 1'!AJ38,'Trial 2'!AJ38,'Trial 3'!AJ38,'Trial 4'!AJ38,'Trial 5'!AJ38,'Trial 6'!AJ38,'Trial 7'!AJ38,'Trial 8'!AJ38)</f>
        <v>116666.66666666672</v>
      </c>
      <c r="AK230" s="48">
        <f>SUM('Trial 1'!AK38,'Trial 2'!AK38,'Trial 3'!AK38,'Trial 4'!AK38,'Trial 5'!AK38,'Trial 6'!AK38,'Trial 7'!AK38,'Trial 8'!AK38)</f>
        <v>116666.66666666672</v>
      </c>
      <c r="AL230" s="48">
        <f>SUM('Trial 1'!AL38,'Trial 2'!AL38,'Trial 3'!AL38,'Trial 4'!AL38,'Trial 5'!AL38,'Trial 6'!AL38,'Trial 7'!AL38,'Trial 8'!AL38)</f>
        <v>116666.66666666672</v>
      </c>
      <c r="AM230" s="48">
        <f>SUM('Trial 1'!AM38,'Trial 2'!AM38,'Trial 3'!AM38,'Trial 4'!AM38,'Trial 5'!AM38,'Trial 6'!AM38,'Trial 7'!AM38,'Trial 8'!AM38)</f>
        <v>116666.66666666672</v>
      </c>
      <c r="AN230" s="49">
        <f>SUM(AB230:AM230)</f>
        <v>1400000.0000000007</v>
      </c>
      <c r="AO230" s="48">
        <f>SUM('Trial 1'!AO38,'Trial 2'!AO38,'Trial 3'!AO38,'Trial 4'!AO38,'Trial 5'!AO38,'Trial 6'!AO38,'Trial 7'!AO38,'Trial 8'!AO38)</f>
        <v>116666.66666666672</v>
      </c>
      <c r="AP230" s="48">
        <f>SUM('Trial 1'!AP38,'Trial 2'!AP38,'Trial 3'!AP38,'Trial 4'!AP38,'Trial 5'!AP38,'Trial 6'!AP38,'Trial 7'!AP38,'Trial 8'!AP38)</f>
        <v>116666.66666666672</v>
      </c>
      <c r="AQ230" s="48">
        <f>SUM('Trial 1'!AQ38,'Trial 2'!AQ38,'Trial 3'!AQ38,'Trial 4'!AQ38,'Trial 5'!AQ38,'Trial 6'!AQ38,'Trial 7'!AQ38,'Trial 8'!AQ38)</f>
        <v>116666.66666666672</v>
      </c>
      <c r="AR230" s="48">
        <f>SUM('Trial 1'!AR38,'Trial 2'!AR38,'Trial 3'!AR38,'Trial 4'!AR38,'Trial 5'!AR38,'Trial 6'!AR38,'Trial 7'!AR38,'Trial 8'!AR38)</f>
        <v>116666.66666666672</v>
      </c>
      <c r="AS230" s="48">
        <f>SUM('Trial 1'!AS38,'Trial 2'!AS38,'Trial 3'!AS38,'Trial 4'!AS38,'Trial 5'!AS38,'Trial 6'!AS38,'Trial 7'!AS38,'Trial 8'!AS38)</f>
        <v>116666.66666666672</v>
      </c>
      <c r="AT230" s="48">
        <f>SUM('Trial 1'!AT38,'Trial 2'!AT38,'Trial 3'!AT38,'Trial 4'!AT38,'Trial 5'!AT38,'Trial 6'!AT38,'Trial 7'!AT38,'Trial 8'!AT38)</f>
        <v>116666.66666666672</v>
      </c>
      <c r="AU230" s="48">
        <f>SUM('Trial 1'!AU38,'Trial 2'!AU38,'Trial 3'!AU38,'Trial 4'!AU38,'Trial 5'!AU38,'Trial 6'!AU38,'Trial 7'!AU38,'Trial 8'!AU38)</f>
        <v>116666.66666666672</v>
      </c>
      <c r="AV230" s="48">
        <f>SUM('Trial 1'!AV38,'Trial 2'!AV38,'Trial 3'!AV38,'Trial 4'!AV38,'Trial 5'!AV38,'Trial 6'!AV38,'Trial 7'!AV38,'Trial 8'!AV38)</f>
        <v>116666.66666666672</v>
      </c>
      <c r="AW230" s="48">
        <f>SUM('Trial 1'!AW38,'Trial 2'!AW38,'Trial 3'!AW38,'Trial 4'!AW38,'Trial 5'!AW38,'Trial 6'!AW38,'Trial 7'!AW38,'Trial 8'!AW38)</f>
        <v>116666.66666666672</v>
      </c>
      <c r="AX230" s="48">
        <f>SUM('Trial 1'!AX38,'Trial 2'!AX38,'Trial 3'!AX38,'Trial 4'!AX38,'Trial 5'!AX38,'Trial 6'!AX38,'Trial 7'!AX38,'Trial 8'!AX38)</f>
        <v>116666.66666666672</v>
      </c>
      <c r="AY230" s="48">
        <f>SUM('Trial 1'!AY38,'Trial 2'!AY38,'Trial 3'!AY38,'Trial 4'!AY38,'Trial 5'!AY38,'Trial 6'!AY38,'Trial 7'!AY38,'Trial 8'!AY38)</f>
        <v>116666.66666666672</v>
      </c>
      <c r="AZ230" s="48">
        <f>SUM('Trial 1'!AZ38,'Trial 2'!AZ38,'Trial 3'!AZ38,'Trial 4'!AZ38,'Trial 5'!AZ38,'Trial 6'!AZ38,'Trial 7'!AZ38,'Trial 8'!AZ38)</f>
        <v>116666.66666666672</v>
      </c>
      <c r="BA230" s="49">
        <f>SUM(AO230:AZ230)</f>
        <v>1400000.0000000007</v>
      </c>
      <c r="BB230" s="48">
        <f>SUM('Trial 1'!BB38,'Trial 2'!BB38,'Trial 3'!BB38,'Trial 4'!BB38,'Trial 5'!BB38,'Trial 6'!BB38,'Trial 7'!BB38,'Trial 8'!BB38)</f>
        <v>116666.66666666672</v>
      </c>
      <c r="BC230" s="48">
        <f>SUM('Trial 1'!BC38,'Trial 2'!BC38,'Trial 3'!BC38,'Trial 4'!BC38,'Trial 5'!BC38,'Trial 6'!BC38,'Trial 7'!BC38,'Trial 8'!BC38)</f>
        <v>116666.66666666672</v>
      </c>
      <c r="BD230" s="48">
        <f>SUM('Trial 1'!BD38,'Trial 2'!BD38,'Trial 3'!BD38,'Trial 4'!BD38,'Trial 5'!BD38,'Trial 6'!BD38,'Trial 7'!BD38,'Trial 8'!BD38)</f>
        <v>116666.66666666672</v>
      </c>
      <c r="BE230" s="48">
        <f>SUM('Trial 1'!BE38,'Trial 2'!BE38,'Trial 3'!BE38,'Trial 4'!BE38,'Trial 5'!BE38,'Trial 6'!BE38,'Trial 7'!BE38,'Trial 8'!BE38)</f>
        <v>116666.66666666672</v>
      </c>
      <c r="BF230" s="48">
        <f>SUM('Trial 1'!BF38,'Trial 2'!BF38,'Trial 3'!BF38,'Trial 4'!BF38,'Trial 5'!BF38,'Trial 6'!BF38,'Trial 7'!BF38,'Trial 8'!BF38)</f>
        <v>116666.66666666672</v>
      </c>
      <c r="BG230" s="48">
        <f>SUM('Trial 1'!BG38,'Trial 2'!BG38,'Trial 3'!BG38,'Trial 4'!BG38,'Trial 5'!BG38,'Trial 6'!BG38,'Trial 7'!BG38,'Trial 8'!BG38)</f>
        <v>116666.66666666672</v>
      </c>
      <c r="BH230" s="48">
        <f>SUM('Trial 1'!BH38,'Trial 2'!BH38,'Trial 3'!BH38,'Trial 4'!BH38,'Trial 5'!BH38,'Trial 6'!BH38,'Trial 7'!BH38,'Trial 8'!BH38)</f>
        <v>116666.66666666672</v>
      </c>
      <c r="BI230" s="48">
        <f>SUM('Trial 1'!BI38,'Trial 2'!BI38,'Trial 3'!BI38,'Trial 4'!BI38,'Trial 5'!BI38,'Trial 6'!BI38,'Trial 7'!BI38,'Trial 8'!BI38)</f>
        <v>116666.66666666672</v>
      </c>
      <c r="BJ230" s="48">
        <f>SUM('Trial 1'!BJ38,'Trial 2'!BJ38,'Trial 3'!BJ38,'Trial 4'!BJ38,'Trial 5'!BJ38,'Trial 6'!BJ38,'Trial 7'!BJ38,'Trial 8'!BJ38)</f>
        <v>116666.66666666672</v>
      </c>
      <c r="BK230" s="48">
        <f>SUM('Trial 1'!BK38,'Trial 2'!BK38,'Trial 3'!BK38,'Trial 4'!BK38,'Trial 5'!BK38,'Trial 6'!BK38,'Trial 7'!BK38,'Trial 8'!BK38)</f>
        <v>116666.66666666672</v>
      </c>
      <c r="BL230" s="48">
        <f>SUM('Trial 1'!BL38,'Trial 2'!BL38,'Trial 3'!BL38,'Trial 4'!BL38,'Trial 5'!BL38,'Trial 6'!BL38,'Trial 7'!BL38,'Trial 8'!BL38)</f>
        <v>116666.66666666672</v>
      </c>
      <c r="BM230" s="48">
        <f>SUM('Trial 1'!BM38,'Trial 2'!BM38,'Trial 3'!BM38,'Trial 4'!BM38,'Trial 5'!BM38,'Trial 6'!BM38,'Trial 7'!BM38,'Trial 8'!BM38)</f>
        <v>116666.66666666672</v>
      </c>
      <c r="BN230" s="49">
        <f>SUM(BB230:BM230)</f>
        <v>1400000.0000000007</v>
      </c>
      <c r="BO230" s="48">
        <f>SUM('Trial 1'!BO38,'Trial 2'!BO38,'Trial 3'!BO38,'Trial 4'!BO38,'Trial 5'!BO38,'Trial 6'!BO38,'Trial 7'!BO38,'Trial 8'!BO38)</f>
        <v>116666.66666666672</v>
      </c>
      <c r="BP230" s="48">
        <f>SUM('Trial 1'!BP38,'Trial 2'!BP38,'Trial 3'!BP38,'Trial 4'!BP38,'Trial 5'!BP38,'Trial 6'!BP38,'Trial 7'!BP38,'Trial 8'!BP38)</f>
        <v>116666.66666666672</v>
      </c>
      <c r="BQ230" s="48">
        <f>SUM('Trial 1'!BQ38,'Trial 2'!BQ38,'Trial 3'!BQ38,'Trial 4'!BQ38,'Trial 5'!BQ38,'Trial 6'!BQ38,'Trial 7'!BQ38,'Trial 8'!BQ38)</f>
        <v>116666.66666666672</v>
      </c>
      <c r="BR230" s="48">
        <f>SUM('Trial 1'!BR38,'Trial 2'!BR38,'Trial 3'!BR38,'Trial 4'!BR38,'Trial 5'!BR38,'Trial 6'!BR38,'Trial 7'!BR38,'Trial 8'!BR38)</f>
        <v>116666.66666666672</v>
      </c>
      <c r="BS230" s="48">
        <f>SUM('Trial 1'!BS38,'Trial 2'!BS38,'Trial 3'!BS38,'Trial 4'!BS38,'Trial 5'!BS38,'Trial 6'!BS38,'Trial 7'!BS38,'Trial 8'!BS38)</f>
        <v>116666.66666666672</v>
      </c>
      <c r="BT230" s="48">
        <f>SUM('Trial 1'!BT38,'Trial 2'!BT38,'Trial 3'!BT38,'Trial 4'!BT38,'Trial 5'!BT38,'Trial 6'!BT38,'Trial 7'!BT38,'Trial 8'!BT38)</f>
        <v>116666.66666666672</v>
      </c>
      <c r="BU230" s="48">
        <f>SUM('Trial 1'!BU38,'Trial 2'!BU38,'Trial 3'!BU38,'Trial 4'!BU38,'Trial 5'!BU38,'Trial 6'!BU38,'Trial 7'!BU38,'Trial 8'!BU38)</f>
        <v>116666.66666666672</v>
      </c>
      <c r="BV230" s="48">
        <f>SUM('Trial 1'!BV38,'Trial 2'!BV38,'Trial 3'!BV38,'Trial 4'!BV38,'Trial 5'!BV38,'Trial 6'!BV38,'Trial 7'!BV38,'Trial 8'!BV38)</f>
        <v>116666.66666666672</v>
      </c>
      <c r="BW230" s="48">
        <f>SUM('Trial 1'!BW38,'Trial 2'!BW38,'Trial 3'!BW38,'Trial 4'!BW38,'Trial 5'!BW38,'Trial 6'!BW38,'Trial 7'!BW38,'Trial 8'!BW38)</f>
        <v>116666.66666666672</v>
      </c>
      <c r="BX230" s="48">
        <f>SUM('Trial 1'!BX38,'Trial 2'!BX38,'Trial 3'!BX38,'Trial 4'!BX38,'Trial 5'!BX38,'Trial 6'!BX38,'Trial 7'!BX38,'Trial 8'!BX38)</f>
        <v>116666.66666666672</v>
      </c>
      <c r="BY230" s="48">
        <f>SUM('Trial 1'!BY38,'Trial 2'!BY38,'Trial 3'!BY38,'Trial 4'!BY38,'Trial 5'!BY38,'Trial 6'!BY38,'Trial 7'!BY38,'Trial 8'!BY38)</f>
        <v>116666.66666666672</v>
      </c>
      <c r="BZ230" s="48">
        <f>SUM('Trial 1'!BZ38,'Trial 2'!BZ38,'Trial 3'!BZ38,'Trial 4'!BZ38,'Trial 5'!BZ38,'Trial 6'!BZ38,'Trial 7'!BZ38,'Trial 8'!BZ38)</f>
        <v>116666.66666666672</v>
      </c>
      <c r="CA230" s="49">
        <f>SUM(BO230:BZ230)</f>
        <v>1400000.0000000007</v>
      </c>
      <c r="CB230" s="48">
        <f>SUM('Trial 1'!CB38,'Trial 2'!CB38,'Trial 3'!CB38,'Trial 4'!CB38,'Trial 5'!CB38,'Trial 6'!CB38,'Trial 7'!CB38,'Trial 8'!CB38)</f>
        <v>116666.66666666672</v>
      </c>
      <c r="CC230" s="48">
        <f>SUM('Trial 1'!CC38,'Trial 2'!CC38,'Trial 3'!CC38,'Trial 4'!CC38,'Trial 5'!CC38,'Trial 6'!CC38,'Trial 7'!CC38,'Trial 8'!CC38)</f>
        <v>116666.66666666672</v>
      </c>
      <c r="CD230" s="48">
        <f>SUM('Trial 1'!CD38,'Trial 2'!CD38,'Trial 3'!CD38,'Trial 4'!CD38,'Trial 5'!CD38,'Trial 6'!CD38,'Trial 7'!CD38,'Trial 8'!CD38)</f>
        <v>116666.66666666672</v>
      </c>
      <c r="CE230" s="48">
        <f>SUM('Trial 1'!CE38,'Trial 2'!CE38,'Trial 3'!CE38,'Trial 4'!CE38,'Trial 5'!CE38,'Trial 6'!CE38,'Trial 7'!CE38,'Trial 8'!CE38)</f>
        <v>116666.66666666672</v>
      </c>
      <c r="CF230" s="48">
        <f>SUM('Trial 1'!CF38,'Trial 2'!CF38,'Trial 3'!CF38,'Trial 4'!CF38,'Trial 5'!CF38,'Trial 6'!CF38,'Trial 7'!CF38,'Trial 8'!CF38)</f>
        <v>116666.66666666672</v>
      </c>
      <c r="CG230" s="48">
        <f>SUM('Trial 1'!CG38,'Trial 2'!CG38,'Trial 3'!CG38,'Trial 4'!CG38,'Trial 5'!CG38,'Trial 6'!CG38,'Trial 7'!CG38,'Trial 8'!CG38)</f>
        <v>116666.66666666672</v>
      </c>
      <c r="CH230" s="48">
        <f>SUM('Trial 1'!CH38,'Trial 2'!CH38,'Trial 3'!CH38,'Trial 4'!CH38,'Trial 5'!CH38,'Trial 6'!CH38,'Trial 7'!CH38,'Trial 8'!CH38)</f>
        <v>116666.66666666672</v>
      </c>
      <c r="CI230" s="48">
        <f>SUM('Trial 1'!CI38,'Trial 2'!CI38,'Trial 3'!CI38,'Trial 4'!CI38,'Trial 5'!CI38,'Trial 6'!CI38,'Trial 7'!CI38,'Trial 8'!CI38)</f>
        <v>116666.66666666672</v>
      </c>
      <c r="CJ230" s="48">
        <f>SUM('Trial 1'!CJ38,'Trial 2'!CJ38,'Trial 3'!CJ38,'Trial 4'!CJ38,'Trial 5'!CJ38,'Trial 6'!CJ38,'Trial 7'!CJ38,'Trial 8'!CJ38)</f>
        <v>116666.66666666672</v>
      </c>
      <c r="CK230" s="48">
        <f>SUM('Trial 1'!CK38,'Trial 2'!CK38,'Trial 3'!CK38,'Trial 4'!CK38,'Trial 5'!CK38,'Trial 6'!CK38,'Trial 7'!CK38,'Trial 8'!CK38)</f>
        <v>116666.66666666672</v>
      </c>
      <c r="CL230" s="48">
        <f>SUM('Trial 1'!CL38,'Trial 2'!CL38,'Trial 3'!CL38,'Trial 4'!CL38,'Trial 5'!CL38,'Trial 6'!CL38,'Trial 7'!CL38,'Trial 8'!CL38)</f>
        <v>116666.66666666672</v>
      </c>
      <c r="CM230" s="48">
        <f>SUM('Trial 1'!CM38,'Trial 2'!CM38,'Trial 3'!CM38,'Trial 4'!CM38,'Trial 5'!CM38,'Trial 6'!CM38,'Trial 7'!CM38,'Trial 8'!CM38)</f>
        <v>116666.66666666672</v>
      </c>
      <c r="CN230" s="49">
        <f>SUM(CB230:CM230)</f>
        <v>1400000.0000000007</v>
      </c>
      <c r="CO230" s="48">
        <f>SUM('Trial 1'!CO38,'Trial 2'!CO38,'Trial 3'!CO38,'Trial 4'!CO38,'Trial 5'!CO38,'Trial 6'!CO38,'Trial 7'!CO38,'Trial 8'!CO38)</f>
        <v>116666.66666666672</v>
      </c>
      <c r="CP230" s="48">
        <f>SUM('Trial 1'!CP38,'Trial 2'!CP38,'Trial 3'!CP38,'Trial 4'!CP38,'Trial 5'!CP38,'Trial 6'!CP38,'Trial 7'!CP38,'Trial 8'!CP38)</f>
        <v>116666.66666666672</v>
      </c>
      <c r="CQ230" s="48">
        <f>SUM('Trial 1'!CQ38,'Trial 2'!CQ38,'Trial 3'!CQ38,'Trial 4'!CQ38,'Trial 5'!CQ38,'Trial 6'!CQ38,'Trial 7'!CQ38,'Trial 8'!CQ38)</f>
        <v>116666.66666666672</v>
      </c>
      <c r="CR230" s="48">
        <f>SUM('Trial 1'!CR38,'Trial 2'!CR38,'Trial 3'!CR38,'Trial 4'!CR38,'Trial 5'!CR38,'Trial 6'!CR38,'Trial 7'!CR38,'Trial 8'!CR38)</f>
        <v>116666.66666666672</v>
      </c>
      <c r="CS230" s="48">
        <f>SUM('Trial 1'!CS38,'Trial 2'!CS38,'Trial 3'!CS38,'Trial 4'!CS38,'Trial 5'!CS38,'Trial 6'!CS38,'Trial 7'!CS38,'Trial 8'!CS38)</f>
        <v>116666.66666666672</v>
      </c>
      <c r="CT230" s="48">
        <f>SUM('Trial 1'!CT38,'Trial 2'!CT38,'Trial 3'!CT38,'Trial 4'!CT38,'Trial 5'!CT38,'Trial 6'!CT38,'Trial 7'!CT38,'Trial 8'!CT38)</f>
        <v>116666.66666666672</v>
      </c>
      <c r="CU230" s="48">
        <f>SUM('Trial 1'!CU38,'Trial 2'!CU38,'Trial 3'!CU38,'Trial 4'!CU38,'Trial 5'!CU38,'Trial 6'!CU38,'Trial 7'!CU38,'Trial 8'!CU38)</f>
        <v>116666.66666666672</v>
      </c>
      <c r="CV230" s="48">
        <f>SUM('Trial 1'!CV38,'Trial 2'!CV38,'Trial 3'!CV38,'Trial 4'!CV38,'Trial 5'!CV38,'Trial 6'!CV38,'Trial 7'!CV38,'Trial 8'!CV38)</f>
        <v>116666.66666666672</v>
      </c>
      <c r="CW230" s="48">
        <f>SUM('Trial 1'!CW38,'Trial 2'!CW38,'Trial 3'!CW38,'Trial 4'!CW38,'Trial 5'!CW38,'Trial 6'!CW38,'Trial 7'!CW38,'Trial 8'!CW38)</f>
        <v>116666.66666666672</v>
      </c>
      <c r="CX230" s="48">
        <f>SUM('Trial 1'!CX38,'Trial 2'!CX38,'Trial 3'!CX38,'Trial 4'!CX38,'Trial 5'!CX38,'Trial 6'!CX38,'Trial 7'!CX38,'Trial 8'!CX38)</f>
        <v>116666.66666666672</v>
      </c>
      <c r="CY230" s="48">
        <f>SUM('Trial 1'!CY38,'Trial 2'!CY38,'Trial 3'!CY38,'Trial 4'!CY38,'Trial 5'!CY38,'Trial 6'!CY38,'Trial 7'!CY38,'Trial 8'!CY38)</f>
        <v>116666.66666666672</v>
      </c>
      <c r="CZ230" s="48">
        <f>SUM('Trial 1'!CZ38,'Trial 2'!CZ38,'Trial 3'!CZ38,'Trial 4'!CZ38,'Trial 5'!CZ38,'Trial 6'!CZ38,'Trial 7'!CZ38,'Trial 8'!CZ38)</f>
        <v>116666.66666666672</v>
      </c>
      <c r="DA230" s="49">
        <f>SUM(CO230:CZ230)</f>
        <v>1400000.0000000007</v>
      </c>
      <c r="DB230" s="48">
        <f>SUM('Trial 1'!DB38,'Trial 2'!DB38,'Trial 3'!DB38,'Trial 4'!DB38,'Trial 5'!DB38,'Trial 6'!DB38,'Trial 7'!DB38,'Trial 8'!DB38)</f>
        <v>116666.66666666672</v>
      </c>
      <c r="DC230" s="48">
        <f>SUM('Trial 1'!DC38,'Trial 2'!DC38,'Trial 3'!DC38,'Trial 4'!DC38,'Trial 5'!DC38,'Trial 6'!DC38,'Trial 7'!DC38,'Trial 8'!DC38)</f>
        <v>116666.66666666672</v>
      </c>
      <c r="DD230" s="48">
        <f>SUM('Trial 1'!DD38,'Trial 2'!DD38,'Trial 3'!DD38,'Trial 4'!DD38,'Trial 5'!DD38,'Trial 6'!DD38,'Trial 7'!DD38,'Trial 8'!DD38)</f>
        <v>116666.66666666672</v>
      </c>
      <c r="DE230" s="48">
        <f>SUM('Trial 1'!DE38,'Trial 2'!DE38,'Trial 3'!DE38,'Trial 4'!DE38,'Trial 5'!DE38,'Trial 6'!DE38,'Trial 7'!DE38,'Trial 8'!DE38)</f>
        <v>116666.66666666672</v>
      </c>
      <c r="DF230" s="48">
        <f>SUM('Trial 1'!DF38,'Trial 2'!DF38,'Trial 3'!DF38,'Trial 4'!DF38,'Trial 5'!DF38,'Trial 6'!DF38,'Trial 7'!DF38,'Trial 8'!DF38)</f>
        <v>116666.66666666672</v>
      </c>
      <c r="DG230" s="48">
        <f>SUM('Trial 1'!DG38,'Trial 2'!DG38,'Trial 3'!DG38,'Trial 4'!DG38,'Trial 5'!DG38,'Trial 6'!DG38,'Trial 7'!DG38,'Trial 8'!DG38)</f>
        <v>116666.66666666672</v>
      </c>
      <c r="DH230" s="48">
        <f>SUM('Trial 1'!DH38,'Trial 2'!DH38,'Trial 3'!DH38,'Trial 4'!DH38,'Trial 5'!DH38,'Trial 6'!DH38,'Trial 7'!DH38,'Trial 8'!DH38)</f>
        <v>116666.66666666672</v>
      </c>
      <c r="DI230" s="48">
        <f>SUM('Trial 1'!DI38,'Trial 2'!DI38,'Trial 3'!DI38,'Trial 4'!DI38,'Trial 5'!DI38,'Trial 6'!DI38,'Trial 7'!DI38,'Trial 8'!DI38)</f>
        <v>116666.66666666672</v>
      </c>
      <c r="DJ230" s="48">
        <f>SUM('Trial 1'!DJ38,'Trial 2'!DJ38,'Trial 3'!DJ38,'Trial 4'!DJ38,'Trial 5'!DJ38,'Trial 6'!DJ38,'Trial 7'!DJ38,'Trial 8'!DJ38)</f>
        <v>116666.66666666672</v>
      </c>
      <c r="DK230" s="48">
        <f>SUM('Trial 1'!DK38,'Trial 2'!DK38,'Trial 3'!DK38,'Trial 4'!DK38,'Trial 5'!DK38,'Trial 6'!DK38,'Trial 7'!DK38,'Trial 8'!DK38)</f>
        <v>116666.66666666672</v>
      </c>
      <c r="DL230" s="48">
        <f>SUM('Trial 1'!DL38,'Trial 2'!DL38,'Trial 3'!DL38,'Trial 4'!DL38,'Trial 5'!DL38,'Trial 6'!DL38,'Trial 7'!DL38,'Trial 8'!DL38)</f>
        <v>116666.66666666672</v>
      </c>
      <c r="DM230" s="48">
        <f>SUM('Trial 1'!DM38,'Trial 2'!DM38,'Trial 3'!DM38,'Trial 4'!DM38,'Trial 5'!DM38,'Trial 6'!DM38,'Trial 7'!DM38,'Trial 8'!DM38)</f>
        <v>116666.66666666672</v>
      </c>
      <c r="DN230" s="49">
        <f>SUM(DB230:DM230)</f>
        <v>1400000.0000000007</v>
      </c>
      <c r="DO230" s="48">
        <f>SUM('Trial 1'!DO38,'Trial 2'!DO38,'Trial 3'!DO38,'Trial 4'!DO38,'Trial 5'!DO38,'Trial 6'!DO38,'Trial 7'!DO38,'Trial 8'!DO38)</f>
        <v>116666.66666666672</v>
      </c>
      <c r="DP230" s="48">
        <f>SUM('Trial 1'!DP38,'Trial 2'!DP38,'Trial 3'!DP38,'Trial 4'!DP38,'Trial 5'!DP38,'Trial 6'!DP38,'Trial 7'!DP38,'Trial 8'!DP38)</f>
        <v>116666.66666666672</v>
      </c>
      <c r="DQ230" s="48">
        <f>SUM('Trial 1'!DQ38,'Trial 2'!DQ38,'Trial 3'!DQ38,'Trial 4'!DQ38,'Trial 5'!DQ38,'Trial 6'!DQ38,'Trial 7'!DQ38,'Trial 8'!DQ38)</f>
        <v>116666.66666666672</v>
      </c>
      <c r="DR230" s="48">
        <f>SUM('Trial 1'!DR38,'Trial 2'!DR38,'Trial 3'!DR38,'Trial 4'!DR38,'Trial 5'!DR38,'Trial 6'!DR38,'Trial 7'!DR38,'Trial 8'!DR38)</f>
        <v>116666.66666666672</v>
      </c>
      <c r="DS230" s="48">
        <f>SUM('Trial 1'!DS38,'Trial 2'!DS38,'Trial 3'!DS38,'Trial 4'!DS38,'Trial 5'!DS38,'Trial 6'!DS38,'Trial 7'!DS38,'Trial 8'!DS38)</f>
        <v>116666.66666666672</v>
      </c>
      <c r="DT230" s="48">
        <f>SUM('Trial 1'!DT38,'Trial 2'!DT38,'Trial 3'!DT38,'Trial 4'!DT38,'Trial 5'!DT38,'Trial 6'!DT38,'Trial 7'!DT38,'Trial 8'!DT38)</f>
        <v>116666.66666666672</v>
      </c>
      <c r="DU230" s="48">
        <f>SUM('Trial 1'!DU38,'Trial 2'!DU38,'Trial 3'!DU38,'Trial 4'!DU38,'Trial 5'!DU38,'Trial 6'!DU38,'Trial 7'!DU38,'Trial 8'!DU38)</f>
        <v>116666.66666666672</v>
      </c>
      <c r="DV230" s="48">
        <f>SUM('Trial 1'!DV38,'Trial 2'!DV38,'Trial 3'!DV38,'Trial 4'!DV38,'Trial 5'!DV38,'Trial 6'!DV38,'Trial 7'!DV38,'Trial 8'!DV38)</f>
        <v>116666.66666666672</v>
      </c>
      <c r="DW230" s="48">
        <f>SUM('Trial 1'!DW38,'Trial 2'!DW38,'Trial 3'!DW38,'Trial 4'!DW38,'Trial 5'!DW38,'Trial 6'!DW38,'Trial 7'!DW38,'Trial 8'!DW38)</f>
        <v>116666.66666666672</v>
      </c>
      <c r="DX230" s="48">
        <f>SUM('Trial 1'!DX38,'Trial 2'!DX38,'Trial 3'!DX38,'Trial 4'!DX38,'Trial 5'!DX38,'Trial 6'!DX38,'Trial 7'!DX38,'Trial 8'!DX38)</f>
        <v>116666.66666666672</v>
      </c>
      <c r="DY230" s="48">
        <f>SUM('Trial 1'!DY38,'Trial 2'!DY38,'Trial 3'!DY38,'Trial 4'!DY38,'Trial 5'!DY38,'Trial 6'!DY38,'Trial 7'!DY38,'Trial 8'!DY38)</f>
        <v>116666.66666666672</v>
      </c>
      <c r="DZ230" s="48">
        <f>SUM('Trial 1'!DZ38,'Trial 2'!DZ38,'Trial 3'!DZ38,'Trial 4'!DZ38,'Trial 5'!DZ38,'Trial 6'!DZ38,'Trial 7'!DZ38,'Trial 8'!DZ38)</f>
        <v>116666.66666666672</v>
      </c>
      <c r="EA230" s="49">
        <f>SUM(DO230:DZ230)</f>
        <v>1400000.0000000007</v>
      </c>
      <c r="EB230" s="48">
        <f>SUM('Trial 1'!EB38,'Trial 2'!EB38,'Trial 3'!EB38,'Trial 4'!EB38,'Trial 5'!EB38,'Trial 6'!EB38,'Trial 7'!EB38,'Trial 8'!EB38)</f>
        <v>116666.66666666672</v>
      </c>
      <c r="EC230" s="48">
        <f>SUM('Trial 1'!EC38,'Trial 2'!EC38,'Trial 3'!EC38,'Trial 4'!EC38,'Trial 5'!EC38,'Trial 6'!EC38,'Trial 7'!EC38,'Trial 8'!EC38)</f>
        <v>116666.66666666672</v>
      </c>
      <c r="ED230" s="48">
        <f>SUM('Trial 1'!ED38,'Trial 2'!ED38,'Trial 3'!ED38,'Trial 4'!ED38,'Trial 5'!ED38,'Trial 6'!ED38,'Trial 7'!ED38,'Trial 8'!ED38)</f>
        <v>116666.66666666672</v>
      </c>
      <c r="EE230" s="48">
        <f>SUM('Trial 1'!EE38,'Trial 2'!EE38,'Trial 3'!EE38,'Trial 4'!EE38,'Trial 5'!EE38,'Trial 6'!EE38,'Trial 7'!EE38,'Trial 8'!EE38)</f>
        <v>116666.66666666672</v>
      </c>
      <c r="EF230" s="48">
        <f>SUM('Trial 1'!EF38,'Trial 2'!EF38,'Trial 3'!EF38,'Trial 4'!EF38,'Trial 5'!EF38,'Trial 6'!EF38,'Trial 7'!EF38,'Trial 8'!EF38)</f>
        <v>116666.66666666672</v>
      </c>
      <c r="EG230" s="48">
        <f>SUM('Trial 1'!EG38,'Trial 2'!EG38,'Trial 3'!EG38,'Trial 4'!EG38,'Trial 5'!EG38,'Trial 6'!EG38,'Trial 7'!EG38,'Trial 8'!EG38)</f>
        <v>116666.66666666672</v>
      </c>
      <c r="EH230" s="48">
        <f>SUM('Trial 1'!EH38,'Trial 2'!EH38,'Trial 3'!EH38,'Trial 4'!EH38,'Trial 5'!EH38,'Trial 6'!EH38,'Trial 7'!EH38,'Trial 8'!EH38)</f>
        <v>116666.66666666672</v>
      </c>
      <c r="EI230" s="48">
        <f>SUM('Trial 1'!EI38,'Trial 2'!EI38,'Trial 3'!EI38,'Trial 4'!EI38,'Trial 5'!EI38,'Trial 6'!EI38,'Trial 7'!EI38,'Trial 8'!EI38)</f>
        <v>116666.66666666672</v>
      </c>
      <c r="EJ230" s="48">
        <f>SUM('Trial 1'!EJ38,'Trial 2'!EJ38,'Trial 3'!EJ38,'Trial 4'!EJ38,'Trial 5'!EJ38,'Trial 6'!EJ38,'Trial 7'!EJ38,'Trial 8'!EJ38)</f>
        <v>116666.66666666672</v>
      </c>
      <c r="EK230" s="48">
        <f>SUM('Trial 1'!EK38,'Trial 2'!EK38,'Trial 3'!EK38,'Trial 4'!EK38,'Trial 5'!EK38,'Trial 6'!EK38,'Trial 7'!EK38,'Trial 8'!EK38)</f>
        <v>116666.66666666672</v>
      </c>
      <c r="EL230" s="48">
        <f>SUM('Trial 1'!EL38,'Trial 2'!EL38,'Trial 3'!EL38,'Trial 4'!EL38,'Trial 5'!EL38,'Trial 6'!EL38,'Trial 7'!EL38,'Trial 8'!EL38)</f>
        <v>116666.66666666672</v>
      </c>
      <c r="EM230" s="48">
        <f>SUM('Trial 1'!EM38,'Trial 2'!EM38,'Trial 3'!EM38,'Trial 4'!EM38,'Trial 5'!EM38,'Trial 6'!EM38,'Trial 7'!EM38,'Trial 8'!EM38)</f>
        <v>116666.66666666672</v>
      </c>
      <c r="EN230" s="49">
        <f>SUM(EB230:EM230)</f>
        <v>1400000.0000000007</v>
      </c>
    </row>
    <row r="231" spans="1:144" ht="12.75" customHeight="1" x14ac:dyDescent="0.2">
      <c r="A231" s="2" t="str">
        <f>Labels!B51</f>
        <v>Gov Spending</v>
      </c>
    </row>
    <row r="232" spans="1:144" ht="12.75" customHeight="1" x14ac:dyDescent="0.2">
      <c r="A232" s="47" t="str">
        <f>Labels!D96</f>
        <v>Trials</v>
      </c>
      <c r="B232" s="19" t="str">
        <f>ZZZ__FnCalls!F7</f>
        <v>MMM 2010</v>
      </c>
      <c r="C232" s="20" t="str">
        <f>ZZZ__FnCalls!F8</f>
        <v>MMM 2010</v>
      </c>
      <c r="D232" s="20" t="str">
        <f>ZZZ__FnCalls!F9</f>
        <v>MMM 2010</v>
      </c>
      <c r="E232" s="20" t="str">
        <f>ZZZ__FnCalls!F10</f>
        <v>MMM 2010</v>
      </c>
      <c r="F232" s="20" t="str">
        <f>ZZZ__FnCalls!F11</f>
        <v>MMM 2010</v>
      </c>
      <c r="G232" s="20" t="str">
        <f>ZZZ__FnCalls!F12</f>
        <v>MMM 2010</v>
      </c>
      <c r="H232" s="20" t="str">
        <f>ZZZ__FnCalls!F13</f>
        <v>MMM 2010</v>
      </c>
      <c r="I232" s="20" t="str">
        <f>ZZZ__FnCalls!F14</f>
        <v>MMM 2010</v>
      </c>
      <c r="J232" s="20" t="str">
        <f>ZZZ__FnCalls!F15</f>
        <v>MMM 2010</v>
      </c>
      <c r="K232" s="20" t="str">
        <f>ZZZ__FnCalls!F16</f>
        <v>MMM 2010</v>
      </c>
      <c r="L232" s="20" t="str">
        <f>ZZZ__FnCalls!F17</f>
        <v>MMM 2010</v>
      </c>
      <c r="M232" s="20" t="str">
        <f>ZZZ__FnCalls!F18</f>
        <v>MMM 2010</v>
      </c>
      <c r="N232" s="21" t="str">
        <f>ZZZ__FnCalls!H7</f>
        <v>2010</v>
      </c>
      <c r="O232" s="20" t="str">
        <f>ZZZ__FnCalls!F19</f>
        <v>MMM 2011</v>
      </c>
      <c r="P232" s="20" t="str">
        <f>ZZZ__FnCalls!F20</f>
        <v>MMM 2011</v>
      </c>
      <c r="Q232" s="20" t="str">
        <f>ZZZ__FnCalls!F21</f>
        <v>MMM 2011</v>
      </c>
      <c r="R232" s="20" t="str">
        <f>ZZZ__FnCalls!F22</f>
        <v>MMM 2011</v>
      </c>
      <c r="S232" s="20" t="str">
        <f>ZZZ__FnCalls!F23</f>
        <v>MMM 2011</v>
      </c>
      <c r="T232" s="20" t="str">
        <f>ZZZ__FnCalls!F24</f>
        <v>MMM 2011</v>
      </c>
      <c r="U232" s="20" t="str">
        <f>ZZZ__FnCalls!F25</f>
        <v>MMM 2011</v>
      </c>
      <c r="V232" s="20" t="str">
        <f>ZZZ__FnCalls!F26</f>
        <v>MMM 2011</v>
      </c>
      <c r="W232" s="20" t="str">
        <f>ZZZ__FnCalls!F27</f>
        <v>MMM 2011</v>
      </c>
      <c r="X232" s="20" t="str">
        <f>ZZZ__FnCalls!F28</f>
        <v>MMM 2011</v>
      </c>
      <c r="Y232" s="20" t="str">
        <f>ZZZ__FnCalls!F29</f>
        <v>MMM 2011</v>
      </c>
      <c r="Z232" s="20" t="str">
        <f>ZZZ__FnCalls!F30</f>
        <v>MMM 2011</v>
      </c>
      <c r="AA232" s="21" t="str">
        <f>ZZZ__FnCalls!H19</f>
        <v>2011</v>
      </c>
      <c r="AB232" s="20" t="str">
        <f>ZZZ__FnCalls!F31</f>
        <v>MMM 2012</v>
      </c>
      <c r="AC232" s="20" t="str">
        <f>ZZZ__FnCalls!F32</f>
        <v>MMM 2012</v>
      </c>
      <c r="AD232" s="20" t="str">
        <f>ZZZ__FnCalls!F33</f>
        <v>MMM 2012</v>
      </c>
      <c r="AE232" s="20" t="str">
        <f>ZZZ__FnCalls!F34</f>
        <v>MMM 2012</v>
      </c>
      <c r="AF232" s="20" t="str">
        <f>ZZZ__FnCalls!F35</f>
        <v>MMM 2012</v>
      </c>
      <c r="AG232" s="20" t="str">
        <f>ZZZ__FnCalls!F36</f>
        <v>MMM 2012</v>
      </c>
      <c r="AH232" s="20" t="str">
        <f>ZZZ__FnCalls!F37</f>
        <v>MMM 2012</v>
      </c>
      <c r="AI232" s="20" t="str">
        <f>ZZZ__FnCalls!F38</f>
        <v>MMM 2012</v>
      </c>
      <c r="AJ232" s="20" t="str">
        <f>ZZZ__FnCalls!F39</f>
        <v>MMM 2012</v>
      </c>
      <c r="AK232" s="20" t="str">
        <f>ZZZ__FnCalls!F40</f>
        <v>MMM 2012</v>
      </c>
      <c r="AL232" s="20" t="str">
        <f>ZZZ__FnCalls!F41</f>
        <v>MMM 2012</v>
      </c>
      <c r="AM232" s="20" t="str">
        <f>ZZZ__FnCalls!F42</f>
        <v>MMM 2012</v>
      </c>
      <c r="AN232" s="21" t="str">
        <f>ZZZ__FnCalls!H31</f>
        <v>2012</v>
      </c>
      <c r="AO232" s="20" t="str">
        <f>ZZZ__FnCalls!F43</f>
        <v>MMM 2013</v>
      </c>
      <c r="AP232" s="20" t="str">
        <f>ZZZ__FnCalls!F44</f>
        <v>MMM 2013</v>
      </c>
      <c r="AQ232" s="20" t="str">
        <f>ZZZ__FnCalls!F45</f>
        <v>MMM 2013</v>
      </c>
      <c r="AR232" s="20" t="str">
        <f>ZZZ__FnCalls!F46</f>
        <v>MMM 2013</v>
      </c>
      <c r="AS232" s="20" t="str">
        <f>ZZZ__FnCalls!F47</f>
        <v>MMM 2013</v>
      </c>
      <c r="AT232" s="20" t="str">
        <f>ZZZ__FnCalls!F48</f>
        <v>MMM 2013</v>
      </c>
      <c r="AU232" s="20" t="str">
        <f>ZZZ__FnCalls!F49</f>
        <v>MMM 2013</v>
      </c>
      <c r="AV232" s="20" t="str">
        <f>ZZZ__FnCalls!F50</f>
        <v>MMM 2013</v>
      </c>
      <c r="AW232" s="20" t="str">
        <f>ZZZ__FnCalls!F51</f>
        <v>MMM 2013</v>
      </c>
      <c r="AX232" s="20" t="str">
        <f>ZZZ__FnCalls!F52</f>
        <v>MMM 2013</v>
      </c>
      <c r="AY232" s="20" t="str">
        <f>ZZZ__FnCalls!F53</f>
        <v>MMM 2013</v>
      </c>
      <c r="AZ232" s="20" t="str">
        <f>ZZZ__FnCalls!F54</f>
        <v>MMM 2013</v>
      </c>
      <c r="BA232" s="21" t="str">
        <f>ZZZ__FnCalls!H43</f>
        <v>2013</v>
      </c>
      <c r="BB232" s="20" t="str">
        <f>ZZZ__FnCalls!F55</f>
        <v>MMM 2014</v>
      </c>
      <c r="BC232" s="20" t="str">
        <f>ZZZ__FnCalls!F56</f>
        <v>MMM 2014</v>
      </c>
      <c r="BD232" s="20" t="str">
        <f>ZZZ__FnCalls!F57</f>
        <v>MMM 2014</v>
      </c>
      <c r="BE232" s="20" t="str">
        <f>ZZZ__FnCalls!F58</f>
        <v>MMM 2014</v>
      </c>
      <c r="BF232" s="20" t="str">
        <f>ZZZ__FnCalls!F59</f>
        <v>MMM 2014</v>
      </c>
      <c r="BG232" s="20" t="str">
        <f>ZZZ__FnCalls!F60</f>
        <v>MMM 2014</v>
      </c>
      <c r="BH232" s="20" t="str">
        <f>ZZZ__FnCalls!F61</f>
        <v>MMM 2014</v>
      </c>
      <c r="BI232" s="20" t="str">
        <f>ZZZ__FnCalls!F62</f>
        <v>MMM 2014</v>
      </c>
      <c r="BJ232" s="20" t="str">
        <f>ZZZ__FnCalls!F63</f>
        <v>MMM 2014</v>
      </c>
      <c r="BK232" s="20" t="str">
        <f>ZZZ__FnCalls!F64</f>
        <v>MMM 2014</v>
      </c>
      <c r="BL232" s="20" t="str">
        <f>ZZZ__FnCalls!F65</f>
        <v>MMM 2014</v>
      </c>
      <c r="BM232" s="20" t="str">
        <f>ZZZ__FnCalls!F66</f>
        <v>MMM 2014</v>
      </c>
      <c r="BN232" s="21" t="str">
        <f>ZZZ__FnCalls!H55</f>
        <v>2014</v>
      </c>
      <c r="BO232" s="20" t="str">
        <f>ZZZ__FnCalls!F67</f>
        <v>MMM 2015</v>
      </c>
      <c r="BP232" s="20" t="str">
        <f>ZZZ__FnCalls!F68</f>
        <v>MMM 2015</v>
      </c>
      <c r="BQ232" s="20" t="str">
        <f>ZZZ__FnCalls!F69</f>
        <v>MMM 2015</v>
      </c>
      <c r="BR232" s="20" t="str">
        <f>ZZZ__FnCalls!F70</f>
        <v>MMM 2015</v>
      </c>
      <c r="BS232" s="20" t="str">
        <f>ZZZ__FnCalls!F71</f>
        <v>MMM 2015</v>
      </c>
      <c r="BT232" s="20" t="str">
        <f>ZZZ__FnCalls!F72</f>
        <v>MMM 2015</v>
      </c>
      <c r="BU232" s="20" t="str">
        <f>ZZZ__FnCalls!F73</f>
        <v>MMM 2015</v>
      </c>
      <c r="BV232" s="20" t="str">
        <f>ZZZ__FnCalls!F74</f>
        <v>MMM 2015</v>
      </c>
      <c r="BW232" s="20" t="str">
        <f>ZZZ__FnCalls!F75</f>
        <v>MMM 2015</v>
      </c>
      <c r="BX232" s="20" t="str">
        <f>ZZZ__FnCalls!F76</f>
        <v>MMM 2015</v>
      </c>
      <c r="BY232" s="20" t="str">
        <f>ZZZ__FnCalls!F77</f>
        <v>MMM 2015</v>
      </c>
      <c r="BZ232" s="20" t="str">
        <f>ZZZ__FnCalls!F78</f>
        <v>MMM 2015</v>
      </c>
      <c r="CA232" s="21" t="str">
        <f>ZZZ__FnCalls!H67</f>
        <v>2015</v>
      </c>
      <c r="CB232" s="20" t="str">
        <f>ZZZ__FnCalls!F79</f>
        <v>MMM 2016</v>
      </c>
      <c r="CC232" s="20" t="str">
        <f>ZZZ__FnCalls!F80</f>
        <v>MMM 2016</v>
      </c>
      <c r="CD232" s="20" t="str">
        <f>ZZZ__FnCalls!F81</f>
        <v>MMM 2016</v>
      </c>
      <c r="CE232" s="20" t="str">
        <f>ZZZ__FnCalls!F82</f>
        <v>MMM 2016</v>
      </c>
      <c r="CF232" s="20" t="str">
        <f>ZZZ__FnCalls!F83</f>
        <v>MMM 2016</v>
      </c>
      <c r="CG232" s="20" t="str">
        <f>ZZZ__FnCalls!F84</f>
        <v>MMM 2016</v>
      </c>
      <c r="CH232" s="20" t="str">
        <f>ZZZ__FnCalls!F85</f>
        <v>MMM 2016</v>
      </c>
      <c r="CI232" s="20" t="str">
        <f>ZZZ__FnCalls!F86</f>
        <v>MMM 2016</v>
      </c>
      <c r="CJ232" s="20" t="str">
        <f>ZZZ__FnCalls!F87</f>
        <v>MMM 2016</v>
      </c>
      <c r="CK232" s="20" t="str">
        <f>ZZZ__FnCalls!F88</f>
        <v>MMM 2016</v>
      </c>
      <c r="CL232" s="20" t="str">
        <f>ZZZ__FnCalls!F89</f>
        <v>MMM 2016</v>
      </c>
      <c r="CM232" s="20" t="str">
        <f>ZZZ__FnCalls!F90</f>
        <v>MMM 2016</v>
      </c>
      <c r="CN232" s="21" t="str">
        <f>ZZZ__FnCalls!H79</f>
        <v>2016</v>
      </c>
      <c r="CO232" s="20" t="str">
        <f>ZZZ__FnCalls!F91</f>
        <v>MMM 2017</v>
      </c>
      <c r="CP232" s="20" t="str">
        <f>ZZZ__FnCalls!F92</f>
        <v>MMM 2017</v>
      </c>
      <c r="CQ232" s="20" t="str">
        <f>ZZZ__FnCalls!F93</f>
        <v>MMM 2017</v>
      </c>
      <c r="CR232" s="20" t="str">
        <f>ZZZ__FnCalls!F94</f>
        <v>MMM 2017</v>
      </c>
      <c r="CS232" s="20" t="str">
        <f>ZZZ__FnCalls!F95</f>
        <v>MMM 2017</v>
      </c>
      <c r="CT232" s="20" t="str">
        <f>ZZZ__FnCalls!F96</f>
        <v>MMM 2017</v>
      </c>
      <c r="CU232" s="20" t="str">
        <f>ZZZ__FnCalls!F97</f>
        <v>MMM 2017</v>
      </c>
      <c r="CV232" s="20" t="str">
        <f>ZZZ__FnCalls!F98</f>
        <v>MMM 2017</v>
      </c>
      <c r="CW232" s="20" t="str">
        <f>ZZZ__FnCalls!F99</f>
        <v>MMM 2017</v>
      </c>
      <c r="CX232" s="20" t="str">
        <f>ZZZ__FnCalls!F100</f>
        <v>MMM 2017</v>
      </c>
      <c r="CY232" s="20" t="str">
        <f>ZZZ__FnCalls!F101</f>
        <v>MMM 2017</v>
      </c>
      <c r="CZ232" s="20" t="str">
        <f>ZZZ__FnCalls!F102</f>
        <v>MMM 2017</v>
      </c>
      <c r="DA232" s="21" t="str">
        <f>ZZZ__FnCalls!H91</f>
        <v>2017</v>
      </c>
      <c r="DB232" s="20" t="str">
        <f>ZZZ__FnCalls!F103</f>
        <v>MMM 2018</v>
      </c>
      <c r="DC232" s="20" t="str">
        <f>ZZZ__FnCalls!F104</f>
        <v>MMM 2018</v>
      </c>
      <c r="DD232" s="20" t="str">
        <f>ZZZ__FnCalls!F105</f>
        <v>MMM 2018</v>
      </c>
      <c r="DE232" s="20" t="str">
        <f>ZZZ__FnCalls!F106</f>
        <v>MMM 2018</v>
      </c>
      <c r="DF232" s="20" t="str">
        <f>ZZZ__FnCalls!F107</f>
        <v>MMM 2018</v>
      </c>
      <c r="DG232" s="20" t="str">
        <f>ZZZ__FnCalls!F108</f>
        <v>MMM 2018</v>
      </c>
      <c r="DH232" s="20" t="str">
        <f>ZZZ__FnCalls!F109</f>
        <v>MMM 2018</v>
      </c>
      <c r="DI232" s="20" t="str">
        <f>ZZZ__FnCalls!F110</f>
        <v>MMM 2018</v>
      </c>
      <c r="DJ232" s="20" t="str">
        <f>ZZZ__FnCalls!F111</f>
        <v>MMM 2018</v>
      </c>
      <c r="DK232" s="20" t="str">
        <f>ZZZ__FnCalls!F112</f>
        <v>MMM 2018</v>
      </c>
      <c r="DL232" s="20" t="str">
        <f>ZZZ__FnCalls!F113</f>
        <v>MMM 2018</v>
      </c>
      <c r="DM232" s="20" t="str">
        <f>ZZZ__FnCalls!F114</f>
        <v>MMM 2018</v>
      </c>
      <c r="DN232" s="21" t="str">
        <f>ZZZ__FnCalls!H103</f>
        <v>2018</v>
      </c>
      <c r="DO232" s="20" t="str">
        <f>ZZZ__FnCalls!F115</f>
        <v>MMM 2019</v>
      </c>
      <c r="DP232" s="20" t="str">
        <f>ZZZ__FnCalls!F116</f>
        <v>MMM 2019</v>
      </c>
      <c r="DQ232" s="20" t="str">
        <f>ZZZ__FnCalls!F117</f>
        <v>MMM 2019</v>
      </c>
      <c r="DR232" s="20" t="str">
        <f>ZZZ__FnCalls!F118</f>
        <v>MMM 2019</v>
      </c>
      <c r="DS232" s="20" t="str">
        <f>ZZZ__FnCalls!F119</f>
        <v>MMM 2019</v>
      </c>
      <c r="DT232" s="20" t="str">
        <f>ZZZ__FnCalls!F120</f>
        <v>MMM 2019</v>
      </c>
      <c r="DU232" s="20" t="str">
        <f>ZZZ__FnCalls!F121</f>
        <v>MMM 2019</v>
      </c>
      <c r="DV232" s="20" t="str">
        <f>ZZZ__FnCalls!F122</f>
        <v>MMM 2019</v>
      </c>
      <c r="DW232" s="20" t="str">
        <f>ZZZ__FnCalls!F123</f>
        <v>MMM 2019</v>
      </c>
      <c r="DX232" s="20" t="str">
        <f>ZZZ__FnCalls!F124</f>
        <v>MMM 2019</v>
      </c>
      <c r="DY232" s="20" t="str">
        <f>ZZZ__FnCalls!F125</f>
        <v>MMM 2019</v>
      </c>
      <c r="DZ232" s="20" t="str">
        <f>ZZZ__FnCalls!F126</f>
        <v>MMM 2019</v>
      </c>
      <c r="EA232" s="21" t="str">
        <f>ZZZ__FnCalls!H115</f>
        <v>2019</v>
      </c>
      <c r="EB232" s="20" t="str">
        <f>ZZZ__FnCalls!F127</f>
        <v>MMM 2020</v>
      </c>
      <c r="EC232" s="20" t="str">
        <f>ZZZ__FnCalls!F128</f>
        <v>MMM 2020</v>
      </c>
      <c r="ED232" s="20" t="str">
        <f>ZZZ__FnCalls!F129</f>
        <v>MMM 2020</v>
      </c>
      <c r="EE232" s="20" t="str">
        <f>ZZZ__FnCalls!F130</f>
        <v>MMM 2020</v>
      </c>
      <c r="EF232" s="20" t="str">
        <f>ZZZ__FnCalls!F131</f>
        <v>MMM 2020</v>
      </c>
      <c r="EG232" s="20" t="str">
        <f>ZZZ__FnCalls!F132</f>
        <v>MMM 2020</v>
      </c>
      <c r="EH232" s="20" t="str">
        <f>ZZZ__FnCalls!F133</f>
        <v>MMM 2020</v>
      </c>
      <c r="EI232" s="20" t="str">
        <f>ZZZ__FnCalls!F134</f>
        <v>MMM 2020</v>
      </c>
      <c r="EJ232" s="20" t="str">
        <f>ZZZ__FnCalls!F135</f>
        <v>MMM 2020</v>
      </c>
      <c r="EK232" s="20" t="str">
        <f>ZZZ__FnCalls!F136</f>
        <v>MMM 2020</v>
      </c>
      <c r="EL232" s="20" t="str">
        <f>ZZZ__FnCalls!F137</f>
        <v>MMM 2020</v>
      </c>
      <c r="EM232" s="20" t="str">
        <f>ZZZ__FnCalls!F138</f>
        <v>MMM 2020</v>
      </c>
      <c r="EN232" s="21" t="str">
        <f>ZZZ__FnCalls!H127</f>
        <v>2020</v>
      </c>
    </row>
    <row r="233" spans="1:144" ht="12.75" customHeight="1" x14ac:dyDescent="0.2">
      <c r="A233" s="7" t="str">
        <f>Labels!B96</f>
        <v>Trial 01</v>
      </c>
      <c r="B233" s="22">
        <f>'Trial 1'!B37</f>
        <v>29166.666666666672</v>
      </c>
      <c r="C233" s="22">
        <f>'Trial 1'!C37</f>
        <v>29166.666666666672</v>
      </c>
      <c r="D233" s="22">
        <f>'Trial 1'!D37</f>
        <v>29166.666666666672</v>
      </c>
      <c r="E233" s="22">
        <f>'Trial 1'!E37</f>
        <v>29166.666666666672</v>
      </c>
      <c r="F233" s="22">
        <f>'Trial 1'!F37</f>
        <v>29166.666666666672</v>
      </c>
      <c r="G233" s="22">
        <f>'Trial 1'!G37</f>
        <v>29166.666666666672</v>
      </c>
      <c r="H233" s="22">
        <f>'Trial 1'!H37</f>
        <v>29166.666666666672</v>
      </c>
      <c r="I233" s="22">
        <f>'Trial 1'!I37</f>
        <v>29166.666666666672</v>
      </c>
      <c r="J233" s="22">
        <f>'Trial 1'!J37</f>
        <v>29166.666666666672</v>
      </c>
      <c r="K233" s="22">
        <f>'Trial 1'!K37</f>
        <v>29166.666666666672</v>
      </c>
      <c r="L233" s="22">
        <f>'Trial 1'!L37</f>
        <v>29166.666666666672</v>
      </c>
      <c r="M233" s="22">
        <f>'Trial 1'!M37</f>
        <v>29166.666666666672</v>
      </c>
      <c r="N233" s="23">
        <f>SUM('Trial 1'!B37:M37)</f>
        <v>350000.00000000017</v>
      </c>
      <c r="O233" s="22">
        <f>'Trial 1'!O37</f>
        <v>29166.666666666672</v>
      </c>
      <c r="P233" s="22">
        <f>'Trial 1'!P37</f>
        <v>29166.666666666672</v>
      </c>
      <c r="Q233" s="22">
        <f>'Trial 1'!Q37</f>
        <v>29166.666666666672</v>
      </c>
      <c r="R233" s="22">
        <f>'Trial 1'!R37</f>
        <v>29166.666666666672</v>
      </c>
      <c r="S233" s="22">
        <f>'Trial 1'!S37</f>
        <v>29166.666666666672</v>
      </c>
      <c r="T233" s="22">
        <f>'Trial 1'!T37</f>
        <v>29166.666666666672</v>
      </c>
      <c r="U233" s="22">
        <f>'Trial 1'!U37</f>
        <v>29166.666666666672</v>
      </c>
      <c r="V233" s="22">
        <f>'Trial 1'!V37</f>
        <v>29166.666666666672</v>
      </c>
      <c r="W233" s="22">
        <f>'Trial 1'!W37</f>
        <v>29166.666666666672</v>
      </c>
      <c r="X233" s="22">
        <f>'Trial 1'!X37</f>
        <v>29166.666666666672</v>
      </c>
      <c r="Y233" s="22">
        <f>'Trial 1'!Y37</f>
        <v>29166.666666666672</v>
      </c>
      <c r="Z233" s="22">
        <f>'Trial 1'!Z37</f>
        <v>29166.666666666672</v>
      </c>
      <c r="AA233" s="23">
        <f>SUM('Trial 1'!O37:Z37)</f>
        <v>350000.00000000017</v>
      </c>
      <c r="AB233" s="22">
        <f>'Trial 1'!AB37</f>
        <v>29166.666666666672</v>
      </c>
      <c r="AC233" s="22">
        <f>'Trial 1'!AC37</f>
        <v>29166.666666666672</v>
      </c>
      <c r="AD233" s="22">
        <f>'Trial 1'!AD37</f>
        <v>29166.666666666672</v>
      </c>
      <c r="AE233" s="22">
        <f>'Trial 1'!AE37</f>
        <v>29166.666666666672</v>
      </c>
      <c r="AF233" s="22">
        <f>'Trial 1'!AF37</f>
        <v>29166.666666666672</v>
      </c>
      <c r="AG233" s="22">
        <f>'Trial 1'!AG37</f>
        <v>29166.666666666672</v>
      </c>
      <c r="AH233" s="22">
        <f>'Trial 1'!AH37</f>
        <v>29166.666666666672</v>
      </c>
      <c r="AI233" s="22">
        <f>'Trial 1'!AI37</f>
        <v>29166.666666666672</v>
      </c>
      <c r="AJ233" s="22">
        <f>'Trial 1'!AJ37</f>
        <v>29166.666666666672</v>
      </c>
      <c r="AK233" s="22">
        <f>'Trial 1'!AK37</f>
        <v>29166.666666666672</v>
      </c>
      <c r="AL233" s="22">
        <f>'Trial 1'!AL37</f>
        <v>29166.666666666672</v>
      </c>
      <c r="AM233" s="22">
        <f>'Trial 1'!AM37</f>
        <v>29166.666666666672</v>
      </c>
      <c r="AN233" s="23">
        <f>SUM('Trial 1'!AB37:AM37)</f>
        <v>350000.00000000017</v>
      </c>
      <c r="AO233" s="22">
        <f>'Trial 1'!AO37</f>
        <v>29166.666666666672</v>
      </c>
      <c r="AP233" s="22">
        <f>'Trial 1'!AP37</f>
        <v>29166.666666666672</v>
      </c>
      <c r="AQ233" s="22">
        <f>'Trial 1'!AQ37</f>
        <v>29166.666666666672</v>
      </c>
      <c r="AR233" s="22">
        <f>'Trial 1'!AR37</f>
        <v>29166.666666666672</v>
      </c>
      <c r="AS233" s="22">
        <f>'Trial 1'!AS37</f>
        <v>29166.666666666672</v>
      </c>
      <c r="AT233" s="22">
        <f>'Trial 1'!AT37</f>
        <v>29166.666666666672</v>
      </c>
      <c r="AU233" s="22">
        <f>'Trial 1'!AU37</f>
        <v>29166.666666666672</v>
      </c>
      <c r="AV233" s="22">
        <f>'Trial 1'!AV37</f>
        <v>29166.666666666672</v>
      </c>
      <c r="AW233" s="22">
        <f>'Trial 1'!AW37</f>
        <v>29166.666666666672</v>
      </c>
      <c r="AX233" s="22">
        <f>'Trial 1'!AX37</f>
        <v>29166.666666666672</v>
      </c>
      <c r="AY233" s="22">
        <f>'Trial 1'!AY37</f>
        <v>29166.666666666672</v>
      </c>
      <c r="AZ233" s="22">
        <f>'Trial 1'!AZ37</f>
        <v>29166.666666666672</v>
      </c>
      <c r="BA233" s="23">
        <f>SUM('Trial 1'!AO37:AZ37)</f>
        <v>350000.00000000017</v>
      </c>
      <c r="BB233" s="22">
        <f>'Trial 1'!BB37</f>
        <v>29166.666666666672</v>
      </c>
      <c r="BC233" s="22">
        <f>'Trial 1'!BC37</f>
        <v>29166.666666666672</v>
      </c>
      <c r="BD233" s="22">
        <f>'Trial 1'!BD37</f>
        <v>29166.666666666672</v>
      </c>
      <c r="BE233" s="22">
        <f>'Trial 1'!BE37</f>
        <v>29166.666666666672</v>
      </c>
      <c r="BF233" s="22">
        <f>'Trial 1'!BF37</f>
        <v>29166.666666666672</v>
      </c>
      <c r="BG233" s="22">
        <f>'Trial 1'!BG37</f>
        <v>29166.666666666672</v>
      </c>
      <c r="BH233" s="22">
        <f>'Trial 1'!BH37</f>
        <v>29166.666666666672</v>
      </c>
      <c r="BI233" s="22">
        <f>'Trial 1'!BI37</f>
        <v>29166.666666666672</v>
      </c>
      <c r="BJ233" s="22">
        <f>'Trial 1'!BJ37</f>
        <v>29166.666666666672</v>
      </c>
      <c r="BK233" s="22">
        <f>'Trial 1'!BK37</f>
        <v>29166.666666666672</v>
      </c>
      <c r="BL233" s="22">
        <f>'Trial 1'!BL37</f>
        <v>29166.666666666672</v>
      </c>
      <c r="BM233" s="22">
        <f>'Trial 1'!BM37</f>
        <v>29166.666666666672</v>
      </c>
      <c r="BN233" s="23">
        <f>SUM('Trial 1'!BB37:BM37)</f>
        <v>350000.00000000017</v>
      </c>
      <c r="BO233" s="22">
        <f>'Trial 1'!BO37</f>
        <v>29166.666666666672</v>
      </c>
      <c r="BP233" s="22">
        <f>'Trial 1'!BP37</f>
        <v>29166.666666666672</v>
      </c>
      <c r="BQ233" s="22">
        <f>'Trial 1'!BQ37</f>
        <v>29166.666666666672</v>
      </c>
      <c r="BR233" s="22">
        <f>'Trial 1'!BR37</f>
        <v>29166.666666666672</v>
      </c>
      <c r="BS233" s="22">
        <f>'Trial 1'!BS37</f>
        <v>29166.666666666672</v>
      </c>
      <c r="BT233" s="22">
        <f>'Trial 1'!BT37</f>
        <v>29166.666666666672</v>
      </c>
      <c r="BU233" s="22">
        <f>'Trial 1'!BU37</f>
        <v>29166.666666666672</v>
      </c>
      <c r="BV233" s="22">
        <f>'Trial 1'!BV37</f>
        <v>29166.666666666672</v>
      </c>
      <c r="BW233" s="22">
        <f>'Trial 1'!BW37</f>
        <v>29166.666666666672</v>
      </c>
      <c r="BX233" s="22">
        <f>'Trial 1'!BX37</f>
        <v>29166.666666666672</v>
      </c>
      <c r="BY233" s="22">
        <f>'Trial 1'!BY37</f>
        <v>29166.666666666672</v>
      </c>
      <c r="BZ233" s="22">
        <f>'Trial 1'!BZ37</f>
        <v>29166.666666666672</v>
      </c>
      <c r="CA233" s="23">
        <f>SUM('Trial 1'!BO37:BZ37)</f>
        <v>350000.00000000017</v>
      </c>
      <c r="CB233" s="22">
        <f>'Trial 1'!CB37</f>
        <v>29166.666666666672</v>
      </c>
      <c r="CC233" s="22">
        <f>'Trial 1'!CC37</f>
        <v>29166.666666666672</v>
      </c>
      <c r="CD233" s="22">
        <f>'Trial 1'!CD37</f>
        <v>29166.666666666672</v>
      </c>
      <c r="CE233" s="22">
        <f>'Trial 1'!CE37</f>
        <v>29166.666666666672</v>
      </c>
      <c r="CF233" s="22">
        <f>'Trial 1'!CF37</f>
        <v>29166.666666666672</v>
      </c>
      <c r="CG233" s="22">
        <f>'Trial 1'!CG37</f>
        <v>29166.666666666672</v>
      </c>
      <c r="CH233" s="22">
        <f>'Trial 1'!CH37</f>
        <v>29166.666666666672</v>
      </c>
      <c r="CI233" s="22">
        <f>'Trial 1'!CI37</f>
        <v>29166.666666666672</v>
      </c>
      <c r="CJ233" s="22">
        <f>'Trial 1'!CJ37</f>
        <v>29166.666666666672</v>
      </c>
      <c r="CK233" s="22">
        <f>'Trial 1'!CK37</f>
        <v>29166.666666666672</v>
      </c>
      <c r="CL233" s="22">
        <f>'Trial 1'!CL37</f>
        <v>29166.666666666672</v>
      </c>
      <c r="CM233" s="22">
        <f>'Trial 1'!CM37</f>
        <v>29166.666666666672</v>
      </c>
      <c r="CN233" s="23">
        <f>SUM('Trial 1'!CB37:CM37)</f>
        <v>350000.00000000017</v>
      </c>
      <c r="CO233" s="22">
        <f>'Trial 1'!CO37</f>
        <v>29166.666666666672</v>
      </c>
      <c r="CP233" s="22">
        <f>'Trial 1'!CP37</f>
        <v>29166.666666666672</v>
      </c>
      <c r="CQ233" s="22">
        <f>'Trial 1'!CQ37</f>
        <v>29166.666666666672</v>
      </c>
      <c r="CR233" s="22">
        <f>'Trial 1'!CR37</f>
        <v>29166.666666666672</v>
      </c>
      <c r="CS233" s="22">
        <f>'Trial 1'!CS37</f>
        <v>29166.666666666672</v>
      </c>
      <c r="CT233" s="22">
        <f>'Trial 1'!CT37</f>
        <v>29166.666666666672</v>
      </c>
      <c r="CU233" s="22">
        <f>'Trial 1'!CU37</f>
        <v>29166.666666666672</v>
      </c>
      <c r="CV233" s="22">
        <f>'Trial 1'!CV37</f>
        <v>29166.666666666672</v>
      </c>
      <c r="CW233" s="22">
        <f>'Trial 1'!CW37</f>
        <v>29166.666666666672</v>
      </c>
      <c r="CX233" s="22">
        <f>'Trial 1'!CX37</f>
        <v>29166.666666666672</v>
      </c>
      <c r="CY233" s="22">
        <f>'Trial 1'!CY37</f>
        <v>29166.666666666672</v>
      </c>
      <c r="CZ233" s="22">
        <f>'Trial 1'!CZ37</f>
        <v>29166.666666666672</v>
      </c>
      <c r="DA233" s="23">
        <f>SUM('Trial 1'!CO37:CZ37)</f>
        <v>350000.00000000017</v>
      </c>
      <c r="DB233" s="22">
        <f>'Trial 1'!DB37</f>
        <v>29166.666666666672</v>
      </c>
      <c r="DC233" s="22">
        <f>'Trial 1'!DC37</f>
        <v>29166.666666666672</v>
      </c>
      <c r="DD233" s="22">
        <f>'Trial 1'!DD37</f>
        <v>29166.666666666672</v>
      </c>
      <c r="DE233" s="22">
        <f>'Trial 1'!DE37</f>
        <v>29166.666666666672</v>
      </c>
      <c r="DF233" s="22">
        <f>'Trial 1'!DF37</f>
        <v>29166.666666666672</v>
      </c>
      <c r="DG233" s="22">
        <f>'Trial 1'!DG37</f>
        <v>29166.666666666672</v>
      </c>
      <c r="DH233" s="22">
        <f>'Trial 1'!DH37</f>
        <v>29166.666666666672</v>
      </c>
      <c r="DI233" s="22">
        <f>'Trial 1'!DI37</f>
        <v>29166.666666666672</v>
      </c>
      <c r="DJ233" s="22">
        <f>'Trial 1'!DJ37</f>
        <v>29166.666666666672</v>
      </c>
      <c r="DK233" s="22">
        <f>'Trial 1'!DK37</f>
        <v>29166.666666666672</v>
      </c>
      <c r="DL233" s="22">
        <f>'Trial 1'!DL37</f>
        <v>29166.666666666672</v>
      </c>
      <c r="DM233" s="22">
        <f>'Trial 1'!DM37</f>
        <v>29166.666666666672</v>
      </c>
      <c r="DN233" s="23">
        <f>SUM('Trial 1'!DB37:DM37)</f>
        <v>350000.00000000017</v>
      </c>
      <c r="DO233" s="22">
        <f>'Trial 1'!DO37</f>
        <v>29166.666666666672</v>
      </c>
      <c r="DP233" s="22">
        <f>'Trial 1'!DP37</f>
        <v>29166.666666666672</v>
      </c>
      <c r="DQ233" s="22">
        <f>'Trial 1'!DQ37</f>
        <v>29166.666666666672</v>
      </c>
      <c r="DR233" s="22">
        <f>'Trial 1'!DR37</f>
        <v>29166.666666666672</v>
      </c>
      <c r="DS233" s="22">
        <f>'Trial 1'!DS37</f>
        <v>29166.666666666672</v>
      </c>
      <c r="DT233" s="22">
        <f>'Trial 1'!DT37</f>
        <v>29166.666666666672</v>
      </c>
      <c r="DU233" s="22">
        <f>'Trial 1'!DU37</f>
        <v>29166.666666666672</v>
      </c>
      <c r="DV233" s="22">
        <f>'Trial 1'!DV37</f>
        <v>29166.666666666672</v>
      </c>
      <c r="DW233" s="22">
        <f>'Trial 1'!DW37</f>
        <v>29166.666666666672</v>
      </c>
      <c r="DX233" s="22">
        <f>'Trial 1'!DX37</f>
        <v>29166.666666666672</v>
      </c>
      <c r="DY233" s="22">
        <f>'Trial 1'!DY37</f>
        <v>29166.666666666672</v>
      </c>
      <c r="DZ233" s="22">
        <f>'Trial 1'!DZ37</f>
        <v>29166.666666666672</v>
      </c>
      <c r="EA233" s="23">
        <f>SUM('Trial 1'!DO37:DZ37)</f>
        <v>350000.00000000017</v>
      </c>
      <c r="EB233" s="22">
        <f>'Trial 1'!EB37</f>
        <v>29166.666666666672</v>
      </c>
      <c r="EC233" s="22">
        <f>'Trial 1'!EC37</f>
        <v>29166.666666666672</v>
      </c>
      <c r="ED233" s="22">
        <f>'Trial 1'!ED37</f>
        <v>29166.666666666672</v>
      </c>
      <c r="EE233" s="22">
        <f>'Trial 1'!EE37</f>
        <v>29166.666666666672</v>
      </c>
      <c r="EF233" s="22">
        <f>'Trial 1'!EF37</f>
        <v>29166.666666666672</v>
      </c>
      <c r="EG233" s="22">
        <f>'Trial 1'!EG37</f>
        <v>29166.666666666672</v>
      </c>
      <c r="EH233" s="22">
        <f>'Trial 1'!EH37</f>
        <v>29166.666666666672</v>
      </c>
      <c r="EI233" s="22">
        <f>'Trial 1'!EI37</f>
        <v>29166.666666666672</v>
      </c>
      <c r="EJ233" s="22">
        <f>'Trial 1'!EJ37</f>
        <v>29166.666666666672</v>
      </c>
      <c r="EK233" s="22">
        <f>'Trial 1'!EK37</f>
        <v>29166.666666666672</v>
      </c>
      <c r="EL233" s="22">
        <f>'Trial 1'!EL37</f>
        <v>29166.666666666672</v>
      </c>
      <c r="EM233" s="22">
        <f>'Trial 1'!EM37</f>
        <v>29166.666666666672</v>
      </c>
      <c r="EN233" s="23">
        <f>SUM('Trial 1'!EB37:EM37)</f>
        <v>350000.00000000017</v>
      </c>
    </row>
    <row r="234" spans="1:144" ht="12.75" customHeight="1" x14ac:dyDescent="0.2">
      <c r="A234" s="11" t="str">
        <f>Labels!B97</f>
        <v>Trial 02</v>
      </c>
      <c r="B234" s="24">
        <f>'Trial 2'!B37</f>
        <v>29166.666666666672</v>
      </c>
      <c r="C234" s="24">
        <f>'Trial 2'!C37</f>
        <v>29166.666666666672</v>
      </c>
      <c r="D234" s="24">
        <f>'Trial 2'!D37</f>
        <v>29166.666666666672</v>
      </c>
      <c r="E234" s="24">
        <f>'Trial 2'!E37</f>
        <v>29166.666666666672</v>
      </c>
      <c r="F234" s="24">
        <f>'Trial 2'!F37</f>
        <v>29166.666666666672</v>
      </c>
      <c r="G234" s="24">
        <f>'Trial 2'!G37</f>
        <v>29166.666666666672</v>
      </c>
      <c r="H234" s="24">
        <f>'Trial 2'!H37</f>
        <v>29166.666666666672</v>
      </c>
      <c r="I234" s="24">
        <f>'Trial 2'!I37</f>
        <v>29166.666666666672</v>
      </c>
      <c r="J234" s="24">
        <f>'Trial 2'!J37</f>
        <v>29166.666666666672</v>
      </c>
      <c r="K234" s="24">
        <f>'Trial 2'!K37</f>
        <v>29166.666666666672</v>
      </c>
      <c r="L234" s="24">
        <f>'Trial 2'!L37</f>
        <v>29166.666666666672</v>
      </c>
      <c r="M234" s="24">
        <f>'Trial 2'!M37</f>
        <v>29166.666666666672</v>
      </c>
      <c r="N234" s="25">
        <f>SUM('Trial 2'!B37:M37)</f>
        <v>350000.00000000017</v>
      </c>
      <c r="O234" s="24">
        <f>'Trial 2'!O37</f>
        <v>29166.666666666672</v>
      </c>
      <c r="P234" s="24">
        <f>'Trial 2'!P37</f>
        <v>29166.666666666672</v>
      </c>
      <c r="Q234" s="24">
        <f>'Trial 2'!Q37</f>
        <v>29166.666666666672</v>
      </c>
      <c r="R234" s="24">
        <f>'Trial 2'!R37</f>
        <v>29166.666666666672</v>
      </c>
      <c r="S234" s="24">
        <f>'Trial 2'!S37</f>
        <v>29166.666666666672</v>
      </c>
      <c r="T234" s="24">
        <f>'Trial 2'!T37</f>
        <v>29166.666666666672</v>
      </c>
      <c r="U234" s="24">
        <f>'Trial 2'!U37</f>
        <v>29166.666666666672</v>
      </c>
      <c r="V234" s="24">
        <f>'Trial 2'!V37</f>
        <v>29166.666666666672</v>
      </c>
      <c r="W234" s="24">
        <f>'Trial 2'!W37</f>
        <v>29166.666666666672</v>
      </c>
      <c r="X234" s="24">
        <f>'Trial 2'!X37</f>
        <v>29166.666666666672</v>
      </c>
      <c r="Y234" s="24">
        <f>'Trial 2'!Y37</f>
        <v>29166.666666666672</v>
      </c>
      <c r="Z234" s="24">
        <f>'Trial 2'!Z37</f>
        <v>29166.666666666672</v>
      </c>
      <c r="AA234" s="25">
        <f>SUM('Trial 2'!O37:Z37)</f>
        <v>350000.00000000017</v>
      </c>
      <c r="AB234" s="24">
        <f>'Trial 2'!AB37</f>
        <v>29166.666666666672</v>
      </c>
      <c r="AC234" s="24">
        <f>'Trial 2'!AC37</f>
        <v>29166.666666666672</v>
      </c>
      <c r="AD234" s="24">
        <f>'Trial 2'!AD37</f>
        <v>29166.666666666672</v>
      </c>
      <c r="AE234" s="24">
        <f>'Trial 2'!AE37</f>
        <v>29166.666666666672</v>
      </c>
      <c r="AF234" s="24">
        <f>'Trial 2'!AF37</f>
        <v>29166.666666666672</v>
      </c>
      <c r="AG234" s="24">
        <f>'Trial 2'!AG37</f>
        <v>29166.666666666672</v>
      </c>
      <c r="AH234" s="24">
        <f>'Trial 2'!AH37</f>
        <v>29166.666666666672</v>
      </c>
      <c r="AI234" s="24">
        <f>'Trial 2'!AI37</f>
        <v>29166.666666666672</v>
      </c>
      <c r="AJ234" s="24">
        <f>'Trial 2'!AJ37</f>
        <v>29166.666666666672</v>
      </c>
      <c r="AK234" s="24">
        <f>'Trial 2'!AK37</f>
        <v>29166.666666666672</v>
      </c>
      <c r="AL234" s="24">
        <f>'Trial 2'!AL37</f>
        <v>29166.666666666672</v>
      </c>
      <c r="AM234" s="24">
        <f>'Trial 2'!AM37</f>
        <v>29166.666666666672</v>
      </c>
      <c r="AN234" s="25">
        <f>SUM('Trial 2'!AB37:AM37)</f>
        <v>350000.00000000017</v>
      </c>
      <c r="AO234" s="24">
        <f>'Trial 2'!AO37</f>
        <v>29166.666666666672</v>
      </c>
      <c r="AP234" s="24">
        <f>'Trial 2'!AP37</f>
        <v>29166.666666666672</v>
      </c>
      <c r="AQ234" s="24">
        <f>'Trial 2'!AQ37</f>
        <v>29166.666666666672</v>
      </c>
      <c r="AR234" s="24">
        <f>'Trial 2'!AR37</f>
        <v>29166.666666666672</v>
      </c>
      <c r="AS234" s="24">
        <f>'Trial 2'!AS37</f>
        <v>29166.666666666672</v>
      </c>
      <c r="AT234" s="24">
        <f>'Trial 2'!AT37</f>
        <v>29166.666666666672</v>
      </c>
      <c r="AU234" s="24">
        <f>'Trial 2'!AU37</f>
        <v>29166.666666666672</v>
      </c>
      <c r="AV234" s="24">
        <f>'Trial 2'!AV37</f>
        <v>29166.666666666672</v>
      </c>
      <c r="AW234" s="24">
        <f>'Trial 2'!AW37</f>
        <v>29166.666666666672</v>
      </c>
      <c r="AX234" s="24">
        <f>'Trial 2'!AX37</f>
        <v>29166.666666666672</v>
      </c>
      <c r="AY234" s="24">
        <f>'Trial 2'!AY37</f>
        <v>29166.666666666672</v>
      </c>
      <c r="AZ234" s="24">
        <f>'Trial 2'!AZ37</f>
        <v>29166.666666666672</v>
      </c>
      <c r="BA234" s="25">
        <f>SUM('Trial 2'!AO37:AZ37)</f>
        <v>350000.00000000017</v>
      </c>
      <c r="BB234" s="24">
        <f>'Trial 2'!BB37</f>
        <v>29166.666666666672</v>
      </c>
      <c r="BC234" s="24">
        <f>'Trial 2'!BC37</f>
        <v>29166.666666666672</v>
      </c>
      <c r="BD234" s="24">
        <f>'Trial 2'!BD37</f>
        <v>29166.666666666672</v>
      </c>
      <c r="BE234" s="24">
        <f>'Trial 2'!BE37</f>
        <v>29166.666666666672</v>
      </c>
      <c r="BF234" s="24">
        <f>'Trial 2'!BF37</f>
        <v>29166.666666666672</v>
      </c>
      <c r="BG234" s="24">
        <f>'Trial 2'!BG37</f>
        <v>29166.666666666672</v>
      </c>
      <c r="BH234" s="24">
        <f>'Trial 2'!BH37</f>
        <v>29166.666666666672</v>
      </c>
      <c r="BI234" s="24">
        <f>'Trial 2'!BI37</f>
        <v>29166.666666666672</v>
      </c>
      <c r="BJ234" s="24">
        <f>'Trial 2'!BJ37</f>
        <v>29166.666666666672</v>
      </c>
      <c r="BK234" s="24">
        <f>'Trial 2'!BK37</f>
        <v>29166.666666666672</v>
      </c>
      <c r="BL234" s="24">
        <f>'Trial 2'!BL37</f>
        <v>29166.666666666672</v>
      </c>
      <c r="BM234" s="24">
        <f>'Trial 2'!BM37</f>
        <v>29166.666666666672</v>
      </c>
      <c r="BN234" s="25">
        <f>SUM('Trial 2'!BB37:BM37)</f>
        <v>350000.00000000017</v>
      </c>
      <c r="BO234" s="24">
        <f>'Trial 2'!BO37</f>
        <v>29166.666666666672</v>
      </c>
      <c r="BP234" s="24">
        <f>'Trial 2'!BP37</f>
        <v>29166.666666666672</v>
      </c>
      <c r="BQ234" s="24">
        <f>'Trial 2'!BQ37</f>
        <v>29166.666666666672</v>
      </c>
      <c r="BR234" s="24">
        <f>'Trial 2'!BR37</f>
        <v>29166.666666666672</v>
      </c>
      <c r="BS234" s="24">
        <f>'Trial 2'!BS37</f>
        <v>29166.666666666672</v>
      </c>
      <c r="BT234" s="24">
        <f>'Trial 2'!BT37</f>
        <v>29166.666666666672</v>
      </c>
      <c r="BU234" s="24">
        <f>'Trial 2'!BU37</f>
        <v>29166.666666666672</v>
      </c>
      <c r="BV234" s="24">
        <f>'Trial 2'!BV37</f>
        <v>29166.666666666672</v>
      </c>
      <c r="BW234" s="24">
        <f>'Trial 2'!BW37</f>
        <v>29166.666666666672</v>
      </c>
      <c r="BX234" s="24">
        <f>'Trial 2'!BX37</f>
        <v>29166.666666666672</v>
      </c>
      <c r="BY234" s="24">
        <f>'Trial 2'!BY37</f>
        <v>29166.666666666672</v>
      </c>
      <c r="BZ234" s="24">
        <f>'Trial 2'!BZ37</f>
        <v>29166.666666666672</v>
      </c>
      <c r="CA234" s="25">
        <f>SUM('Trial 2'!BO37:BZ37)</f>
        <v>350000.00000000017</v>
      </c>
      <c r="CB234" s="24">
        <f>'Trial 2'!CB37</f>
        <v>29166.666666666672</v>
      </c>
      <c r="CC234" s="24">
        <f>'Trial 2'!CC37</f>
        <v>29166.666666666672</v>
      </c>
      <c r="CD234" s="24">
        <f>'Trial 2'!CD37</f>
        <v>29166.666666666672</v>
      </c>
      <c r="CE234" s="24">
        <f>'Trial 2'!CE37</f>
        <v>29166.666666666672</v>
      </c>
      <c r="CF234" s="24">
        <f>'Trial 2'!CF37</f>
        <v>29166.666666666672</v>
      </c>
      <c r="CG234" s="24">
        <f>'Trial 2'!CG37</f>
        <v>29166.666666666672</v>
      </c>
      <c r="CH234" s="24">
        <f>'Trial 2'!CH37</f>
        <v>29166.666666666672</v>
      </c>
      <c r="CI234" s="24">
        <f>'Trial 2'!CI37</f>
        <v>29166.666666666672</v>
      </c>
      <c r="CJ234" s="24">
        <f>'Trial 2'!CJ37</f>
        <v>29166.666666666672</v>
      </c>
      <c r="CK234" s="24">
        <f>'Trial 2'!CK37</f>
        <v>29166.666666666672</v>
      </c>
      <c r="CL234" s="24">
        <f>'Trial 2'!CL37</f>
        <v>29166.666666666672</v>
      </c>
      <c r="CM234" s="24">
        <f>'Trial 2'!CM37</f>
        <v>29166.666666666672</v>
      </c>
      <c r="CN234" s="25">
        <f>SUM('Trial 2'!CB37:CM37)</f>
        <v>350000.00000000017</v>
      </c>
      <c r="CO234" s="24">
        <f>'Trial 2'!CO37</f>
        <v>29166.666666666672</v>
      </c>
      <c r="CP234" s="24">
        <f>'Trial 2'!CP37</f>
        <v>29166.666666666672</v>
      </c>
      <c r="CQ234" s="24">
        <f>'Trial 2'!CQ37</f>
        <v>29166.666666666672</v>
      </c>
      <c r="CR234" s="24">
        <f>'Trial 2'!CR37</f>
        <v>29166.666666666672</v>
      </c>
      <c r="CS234" s="24">
        <f>'Trial 2'!CS37</f>
        <v>29166.666666666672</v>
      </c>
      <c r="CT234" s="24">
        <f>'Trial 2'!CT37</f>
        <v>29166.666666666672</v>
      </c>
      <c r="CU234" s="24">
        <f>'Trial 2'!CU37</f>
        <v>29166.666666666672</v>
      </c>
      <c r="CV234" s="24">
        <f>'Trial 2'!CV37</f>
        <v>29166.666666666672</v>
      </c>
      <c r="CW234" s="24">
        <f>'Trial 2'!CW37</f>
        <v>29166.666666666672</v>
      </c>
      <c r="CX234" s="24">
        <f>'Trial 2'!CX37</f>
        <v>29166.666666666672</v>
      </c>
      <c r="CY234" s="24">
        <f>'Trial 2'!CY37</f>
        <v>29166.666666666672</v>
      </c>
      <c r="CZ234" s="24">
        <f>'Trial 2'!CZ37</f>
        <v>29166.666666666672</v>
      </c>
      <c r="DA234" s="25">
        <f>SUM('Trial 2'!CO37:CZ37)</f>
        <v>350000.00000000017</v>
      </c>
      <c r="DB234" s="24">
        <f>'Trial 2'!DB37</f>
        <v>29166.666666666672</v>
      </c>
      <c r="DC234" s="24">
        <f>'Trial 2'!DC37</f>
        <v>29166.666666666672</v>
      </c>
      <c r="DD234" s="24">
        <f>'Trial 2'!DD37</f>
        <v>29166.666666666672</v>
      </c>
      <c r="DE234" s="24">
        <f>'Trial 2'!DE37</f>
        <v>29166.666666666672</v>
      </c>
      <c r="DF234" s="24">
        <f>'Trial 2'!DF37</f>
        <v>29166.666666666672</v>
      </c>
      <c r="DG234" s="24">
        <f>'Trial 2'!DG37</f>
        <v>29166.666666666672</v>
      </c>
      <c r="DH234" s="24">
        <f>'Trial 2'!DH37</f>
        <v>29166.666666666672</v>
      </c>
      <c r="DI234" s="24">
        <f>'Trial 2'!DI37</f>
        <v>29166.666666666672</v>
      </c>
      <c r="DJ234" s="24">
        <f>'Trial 2'!DJ37</f>
        <v>29166.666666666672</v>
      </c>
      <c r="DK234" s="24">
        <f>'Trial 2'!DK37</f>
        <v>29166.666666666672</v>
      </c>
      <c r="DL234" s="24">
        <f>'Trial 2'!DL37</f>
        <v>29166.666666666672</v>
      </c>
      <c r="DM234" s="24">
        <f>'Trial 2'!DM37</f>
        <v>29166.666666666672</v>
      </c>
      <c r="DN234" s="25">
        <f>SUM('Trial 2'!DB37:DM37)</f>
        <v>350000.00000000017</v>
      </c>
      <c r="DO234" s="24">
        <f>'Trial 2'!DO37</f>
        <v>29166.666666666672</v>
      </c>
      <c r="DP234" s="24">
        <f>'Trial 2'!DP37</f>
        <v>29166.666666666672</v>
      </c>
      <c r="DQ234" s="24">
        <f>'Trial 2'!DQ37</f>
        <v>29166.666666666672</v>
      </c>
      <c r="DR234" s="24">
        <f>'Trial 2'!DR37</f>
        <v>29166.666666666672</v>
      </c>
      <c r="DS234" s="24">
        <f>'Trial 2'!DS37</f>
        <v>29166.666666666672</v>
      </c>
      <c r="DT234" s="24">
        <f>'Trial 2'!DT37</f>
        <v>29166.666666666672</v>
      </c>
      <c r="DU234" s="24">
        <f>'Trial 2'!DU37</f>
        <v>29166.666666666672</v>
      </c>
      <c r="DV234" s="24">
        <f>'Trial 2'!DV37</f>
        <v>29166.666666666672</v>
      </c>
      <c r="DW234" s="24">
        <f>'Trial 2'!DW37</f>
        <v>29166.666666666672</v>
      </c>
      <c r="DX234" s="24">
        <f>'Trial 2'!DX37</f>
        <v>29166.666666666672</v>
      </c>
      <c r="DY234" s="24">
        <f>'Trial 2'!DY37</f>
        <v>29166.666666666672</v>
      </c>
      <c r="DZ234" s="24">
        <f>'Trial 2'!DZ37</f>
        <v>29166.666666666672</v>
      </c>
      <c r="EA234" s="25">
        <f>SUM('Trial 2'!DO37:DZ37)</f>
        <v>350000.00000000017</v>
      </c>
      <c r="EB234" s="24">
        <f>'Trial 2'!EB37</f>
        <v>29166.666666666672</v>
      </c>
      <c r="EC234" s="24">
        <f>'Trial 2'!EC37</f>
        <v>29166.666666666672</v>
      </c>
      <c r="ED234" s="24">
        <f>'Trial 2'!ED37</f>
        <v>29166.666666666672</v>
      </c>
      <c r="EE234" s="24">
        <f>'Trial 2'!EE37</f>
        <v>29166.666666666672</v>
      </c>
      <c r="EF234" s="24">
        <f>'Trial 2'!EF37</f>
        <v>29166.666666666672</v>
      </c>
      <c r="EG234" s="24">
        <f>'Trial 2'!EG37</f>
        <v>29166.666666666672</v>
      </c>
      <c r="EH234" s="24">
        <f>'Trial 2'!EH37</f>
        <v>29166.666666666672</v>
      </c>
      <c r="EI234" s="24">
        <f>'Trial 2'!EI37</f>
        <v>29166.666666666672</v>
      </c>
      <c r="EJ234" s="24">
        <f>'Trial 2'!EJ37</f>
        <v>29166.666666666672</v>
      </c>
      <c r="EK234" s="24">
        <f>'Trial 2'!EK37</f>
        <v>29166.666666666672</v>
      </c>
      <c r="EL234" s="24">
        <f>'Trial 2'!EL37</f>
        <v>29166.666666666672</v>
      </c>
      <c r="EM234" s="24">
        <f>'Trial 2'!EM37</f>
        <v>29166.666666666672</v>
      </c>
      <c r="EN234" s="25">
        <f>SUM('Trial 2'!EB37:EM37)</f>
        <v>350000.00000000017</v>
      </c>
    </row>
    <row r="235" spans="1:144" ht="12.75" customHeight="1" x14ac:dyDescent="0.2">
      <c r="A235" s="11" t="str">
        <f>Labels!B98</f>
        <v>Trial 03</v>
      </c>
      <c r="B235" s="24">
        <f>'Trial 3'!B37</f>
        <v>29166.666666666672</v>
      </c>
      <c r="C235" s="24">
        <f>'Trial 3'!C37</f>
        <v>29166.666666666672</v>
      </c>
      <c r="D235" s="24">
        <f>'Trial 3'!D37</f>
        <v>29166.666666666672</v>
      </c>
      <c r="E235" s="24">
        <f>'Trial 3'!E37</f>
        <v>29166.666666666672</v>
      </c>
      <c r="F235" s="24">
        <f>'Trial 3'!F37</f>
        <v>29166.666666666672</v>
      </c>
      <c r="G235" s="24">
        <f>'Trial 3'!G37</f>
        <v>29166.666666666672</v>
      </c>
      <c r="H235" s="24">
        <f>'Trial 3'!H37</f>
        <v>29166.666666666672</v>
      </c>
      <c r="I235" s="24">
        <f>'Trial 3'!I37</f>
        <v>29166.666666666672</v>
      </c>
      <c r="J235" s="24">
        <f>'Trial 3'!J37</f>
        <v>29166.666666666672</v>
      </c>
      <c r="K235" s="24">
        <f>'Trial 3'!K37</f>
        <v>29166.666666666672</v>
      </c>
      <c r="L235" s="24">
        <f>'Trial 3'!L37</f>
        <v>29166.666666666672</v>
      </c>
      <c r="M235" s="24">
        <f>'Trial 3'!M37</f>
        <v>29166.666666666672</v>
      </c>
      <c r="N235" s="25">
        <f>SUM('Trial 3'!B37:M37)</f>
        <v>350000.00000000017</v>
      </c>
      <c r="O235" s="24">
        <f>'Trial 3'!O37</f>
        <v>29166.666666666672</v>
      </c>
      <c r="P235" s="24">
        <f>'Trial 3'!P37</f>
        <v>29166.666666666672</v>
      </c>
      <c r="Q235" s="24">
        <f>'Trial 3'!Q37</f>
        <v>29166.666666666672</v>
      </c>
      <c r="R235" s="24">
        <f>'Trial 3'!R37</f>
        <v>29166.666666666672</v>
      </c>
      <c r="S235" s="24">
        <f>'Trial 3'!S37</f>
        <v>29166.666666666672</v>
      </c>
      <c r="T235" s="24">
        <f>'Trial 3'!T37</f>
        <v>29166.666666666672</v>
      </c>
      <c r="U235" s="24">
        <f>'Trial 3'!U37</f>
        <v>29166.666666666672</v>
      </c>
      <c r="V235" s="24">
        <f>'Trial 3'!V37</f>
        <v>29166.666666666672</v>
      </c>
      <c r="W235" s="24">
        <f>'Trial 3'!W37</f>
        <v>29166.666666666672</v>
      </c>
      <c r="X235" s="24">
        <f>'Trial 3'!X37</f>
        <v>29166.666666666672</v>
      </c>
      <c r="Y235" s="24">
        <f>'Trial 3'!Y37</f>
        <v>29166.666666666672</v>
      </c>
      <c r="Z235" s="24">
        <f>'Trial 3'!Z37</f>
        <v>29166.666666666672</v>
      </c>
      <c r="AA235" s="25">
        <f>SUM('Trial 3'!O37:Z37)</f>
        <v>350000.00000000017</v>
      </c>
      <c r="AB235" s="24">
        <f>'Trial 3'!AB37</f>
        <v>29166.666666666672</v>
      </c>
      <c r="AC235" s="24">
        <f>'Trial 3'!AC37</f>
        <v>29166.666666666672</v>
      </c>
      <c r="AD235" s="24">
        <f>'Trial 3'!AD37</f>
        <v>29166.666666666672</v>
      </c>
      <c r="AE235" s="24">
        <f>'Trial 3'!AE37</f>
        <v>29166.666666666672</v>
      </c>
      <c r="AF235" s="24">
        <f>'Trial 3'!AF37</f>
        <v>29166.666666666672</v>
      </c>
      <c r="AG235" s="24">
        <f>'Trial 3'!AG37</f>
        <v>29166.666666666672</v>
      </c>
      <c r="AH235" s="24">
        <f>'Trial 3'!AH37</f>
        <v>29166.666666666672</v>
      </c>
      <c r="AI235" s="24">
        <f>'Trial 3'!AI37</f>
        <v>29166.666666666672</v>
      </c>
      <c r="AJ235" s="24">
        <f>'Trial 3'!AJ37</f>
        <v>29166.666666666672</v>
      </c>
      <c r="AK235" s="24">
        <f>'Trial 3'!AK37</f>
        <v>29166.666666666672</v>
      </c>
      <c r="AL235" s="24">
        <f>'Trial 3'!AL37</f>
        <v>29166.666666666672</v>
      </c>
      <c r="AM235" s="24">
        <f>'Trial 3'!AM37</f>
        <v>29166.666666666672</v>
      </c>
      <c r="AN235" s="25">
        <f>SUM('Trial 3'!AB37:AM37)</f>
        <v>350000.00000000017</v>
      </c>
      <c r="AO235" s="24">
        <f>'Trial 3'!AO37</f>
        <v>29166.666666666672</v>
      </c>
      <c r="AP235" s="24">
        <f>'Trial 3'!AP37</f>
        <v>29166.666666666672</v>
      </c>
      <c r="AQ235" s="24">
        <f>'Trial 3'!AQ37</f>
        <v>29166.666666666672</v>
      </c>
      <c r="AR235" s="24">
        <f>'Trial 3'!AR37</f>
        <v>29166.666666666672</v>
      </c>
      <c r="AS235" s="24">
        <f>'Trial 3'!AS37</f>
        <v>29166.666666666672</v>
      </c>
      <c r="AT235" s="24">
        <f>'Trial 3'!AT37</f>
        <v>29166.666666666672</v>
      </c>
      <c r="AU235" s="24">
        <f>'Trial 3'!AU37</f>
        <v>29166.666666666672</v>
      </c>
      <c r="AV235" s="24">
        <f>'Trial 3'!AV37</f>
        <v>29166.666666666672</v>
      </c>
      <c r="AW235" s="24">
        <f>'Trial 3'!AW37</f>
        <v>29166.666666666672</v>
      </c>
      <c r="AX235" s="24">
        <f>'Trial 3'!AX37</f>
        <v>29166.666666666672</v>
      </c>
      <c r="AY235" s="24">
        <f>'Trial 3'!AY37</f>
        <v>29166.666666666672</v>
      </c>
      <c r="AZ235" s="24">
        <f>'Trial 3'!AZ37</f>
        <v>29166.666666666672</v>
      </c>
      <c r="BA235" s="25">
        <f>SUM('Trial 3'!AO37:AZ37)</f>
        <v>350000.00000000017</v>
      </c>
      <c r="BB235" s="24">
        <f>'Trial 3'!BB37</f>
        <v>29166.666666666672</v>
      </c>
      <c r="BC235" s="24">
        <f>'Trial 3'!BC37</f>
        <v>29166.666666666672</v>
      </c>
      <c r="BD235" s="24">
        <f>'Trial 3'!BD37</f>
        <v>29166.666666666672</v>
      </c>
      <c r="BE235" s="24">
        <f>'Trial 3'!BE37</f>
        <v>29166.666666666672</v>
      </c>
      <c r="BF235" s="24">
        <f>'Trial 3'!BF37</f>
        <v>29166.666666666672</v>
      </c>
      <c r="BG235" s="24">
        <f>'Trial 3'!BG37</f>
        <v>29166.666666666672</v>
      </c>
      <c r="BH235" s="24">
        <f>'Trial 3'!BH37</f>
        <v>29166.666666666672</v>
      </c>
      <c r="BI235" s="24">
        <f>'Trial 3'!BI37</f>
        <v>29166.666666666672</v>
      </c>
      <c r="BJ235" s="24">
        <f>'Trial 3'!BJ37</f>
        <v>29166.666666666672</v>
      </c>
      <c r="BK235" s="24">
        <f>'Trial 3'!BK37</f>
        <v>29166.666666666672</v>
      </c>
      <c r="BL235" s="24">
        <f>'Trial 3'!BL37</f>
        <v>29166.666666666672</v>
      </c>
      <c r="BM235" s="24">
        <f>'Trial 3'!BM37</f>
        <v>29166.666666666672</v>
      </c>
      <c r="BN235" s="25">
        <f>SUM('Trial 3'!BB37:BM37)</f>
        <v>350000.00000000017</v>
      </c>
      <c r="BO235" s="24">
        <f>'Trial 3'!BO37</f>
        <v>29166.666666666672</v>
      </c>
      <c r="BP235" s="24">
        <f>'Trial 3'!BP37</f>
        <v>29166.666666666672</v>
      </c>
      <c r="BQ235" s="24">
        <f>'Trial 3'!BQ37</f>
        <v>29166.666666666672</v>
      </c>
      <c r="BR235" s="24">
        <f>'Trial 3'!BR37</f>
        <v>29166.666666666672</v>
      </c>
      <c r="BS235" s="24">
        <f>'Trial 3'!BS37</f>
        <v>29166.666666666672</v>
      </c>
      <c r="BT235" s="24">
        <f>'Trial 3'!BT37</f>
        <v>29166.666666666672</v>
      </c>
      <c r="BU235" s="24">
        <f>'Trial 3'!BU37</f>
        <v>29166.666666666672</v>
      </c>
      <c r="BV235" s="24">
        <f>'Trial 3'!BV37</f>
        <v>29166.666666666672</v>
      </c>
      <c r="BW235" s="24">
        <f>'Trial 3'!BW37</f>
        <v>29166.666666666672</v>
      </c>
      <c r="BX235" s="24">
        <f>'Trial 3'!BX37</f>
        <v>29166.666666666672</v>
      </c>
      <c r="BY235" s="24">
        <f>'Trial 3'!BY37</f>
        <v>29166.666666666672</v>
      </c>
      <c r="BZ235" s="24">
        <f>'Trial 3'!BZ37</f>
        <v>29166.666666666672</v>
      </c>
      <c r="CA235" s="25">
        <f>SUM('Trial 3'!BO37:BZ37)</f>
        <v>350000.00000000017</v>
      </c>
      <c r="CB235" s="24">
        <f>'Trial 3'!CB37</f>
        <v>29166.666666666672</v>
      </c>
      <c r="CC235" s="24">
        <f>'Trial 3'!CC37</f>
        <v>29166.666666666672</v>
      </c>
      <c r="CD235" s="24">
        <f>'Trial 3'!CD37</f>
        <v>29166.666666666672</v>
      </c>
      <c r="CE235" s="24">
        <f>'Trial 3'!CE37</f>
        <v>29166.666666666672</v>
      </c>
      <c r="CF235" s="24">
        <f>'Trial 3'!CF37</f>
        <v>29166.666666666672</v>
      </c>
      <c r="CG235" s="24">
        <f>'Trial 3'!CG37</f>
        <v>29166.666666666672</v>
      </c>
      <c r="CH235" s="24">
        <f>'Trial 3'!CH37</f>
        <v>29166.666666666672</v>
      </c>
      <c r="CI235" s="24">
        <f>'Trial 3'!CI37</f>
        <v>29166.666666666672</v>
      </c>
      <c r="CJ235" s="24">
        <f>'Trial 3'!CJ37</f>
        <v>29166.666666666672</v>
      </c>
      <c r="CK235" s="24">
        <f>'Trial 3'!CK37</f>
        <v>29166.666666666672</v>
      </c>
      <c r="CL235" s="24">
        <f>'Trial 3'!CL37</f>
        <v>29166.666666666672</v>
      </c>
      <c r="CM235" s="24">
        <f>'Trial 3'!CM37</f>
        <v>29166.666666666672</v>
      </c>
      <c r="CN235" s="25">
        <f>SUM('Trial 3'!CB37:CM37)</f>
        <v>350000.00000000017</v>
      </c>
      <c r="CO235" s="24">
        <f>'Trial 3'!CO37</f>
        <v>29166.666666666672</v>
      </c>
      <c r="CP235" s="24">
        <f>'Trial 3'!CP37</f>
        <v>29166.666666666672</v>
      </c>
      <c r="CQ235" s="24">
        <f>'Trial 3'!CQ37</f>
        <v>29166.666666666672</v>
      </c>
      <c r="CR235" s="24">
        <f>'Trial 3'!CR37</f>
        <v>29166.666666666672</v>
      </c>
      <c r="CS235" s="24">
        <f>'Trial 3'!CS37</f>
        <v>29166.666666666672</v>
      </c>
      <c r="CT235" s="24">
        <f>'Trial 3'!CT37</f>
        <v>29166.666666666672</v>
      </c>
      <c r="CU235" s="24">
        <f>'Trial 3'!CU37</f>
        <v>29166.666666666672</v>
      </c>
      <c r="CV235" s="24">
        <f>'Trial 3'!CV37</f>
        <v>29166.666666666672</v>
      </c>
      <c r="CW235" s="24">
        <f>'Trial 3'!CW37</f>
        <v>29166.666666666672</v>
      </c>
      <c r="CX235" s="24">
        <f>'Trial 3'!CX37</f>
        <v>29166.666666666672</v>
      </c>
      <c r="CY235" s="24">
        <f>'Trial 3'!CY37</f>
        <v>29166.666666666672</v>
      </c>
      <c r="CZ235" s="24">
        <f>'Trial 3'!CZ37</f>
        <v>29166.666666666672</v>
      </c>
      <c r="DA235" s="25">
        <f>SUM('Trial 3'!CO37:CZ37)</f>
        <v>350000.00000000017</v>
      </c>
      <c r="DB235" s="24">
        <f>'Trial 3'!DB37</f>
        <v>29166.666666666672</v>
      </c>
      <c r="DC235" s="24">
        <f>'Trial 3'!DC37</f>
        <v>29166.666666666672</v>
      </c>
      <c r="DD235" s="24">
        <f>'Trial 3'!DD37</f>
        <v>29166.666666666672</v>
      </c>
      <c r="DE235" s="24">
        <f>'Trial 3'!DE37</f>
        <v>29166.666666666672</v>
      </c>
      <c r="DF235" s="24">
        <f>'Trial 3'!DF37</f>
        <v>29166.666666666672</v>
      </c>
      <c r="DG235" s="24">
        <f>'Trial 3'!DG37</f>
        <v>29166.666666666672</v>
      </c>
      <c r="DH235" s="24">
        <f>'Trial 3'!DH37</f>
        <v>29166.666666666672</v>
      </c>
      <c r="DI235" s="24">
        <f>'Trial 3'!DI37</f>
        <v>29166.666666666672</v>
      </c>
      <c r="DJ235" s="24">
        <f>'Trial 3'!DJ37</f>
        <v>29166.666666666672</v>
      </c>
      <c r="DK235" s="24">
        <f>'Trial 3'!DK37</f>
        <v>29166.666666666672</v>
      </c>
      <c r="DL235" s="24">
        <f>'Trial 3'!DL37</f>
        <v>29166.666666666672</v>
      </c>
      <c r="DM235" s="24">
        <f>'Trial 3'!DM37</f>
        <v>29166.666666666672</v>
      </c>
      <c r="DN235" s="25">
        <f>SUM('Trial 3'!DB37:DM37)</f>
        <v>350000.00000000017</v>
      </c>
      <c r="DO235" s="24">
        <f>'Trial 3'!DO37</f>
        <v>29166.666666666672</v>
      </c>
      <c r="DP235" s="24">
        <f>'Trial 3'!DP37</f>
        <v>29166.666666666672</v>
      </c>
      <c r="DQ235" s="24">
        <f>'Trial 3'!DQ37</f>
        <v>29166.666666666672</v>
      </c>
      <c r="DR235" s="24">
        <f>'Trial 3'!DR37</f>
        <v>29166.666666666672</v>
      </c>
      <c r="DS235" s="24">
        <f>'Trial 3'!DS37</f>
        <v>29166.666666666672</v>
      </c>
      <c r="DT235" s="24">
        <f>'Trial 3'!DT37</f>
        <v>29166.666666666672</v>
      </c>
      <c r="DU235" s="24">
        <f>'Trial 3'!DU37</f>
        <v>29166.666666666672</v>
      </c>
      <c r="DV235" s="24">
        <f>'Trial 3'!DV37</f>
        <v>29166.666666666672</v>
      </c>
      <c r="DW235" s="24">
        <f>'Trial 3'!DW37</f>
        <v>29166.666666666672</v>
      </c>
      <c r="DX235" s="24">
        <f>'Trial 3'!DX37</f>
        <v>29166.666666666672</v>
      </c>
      <c r="DY235" s="24">
        <f>'Trial 3'!DY37</f>
        <v>29166.666666666672</v>
      </c>
      <c r="DZ235" s="24">
        <f>'Trial 3'!DZ37</f>
        <v>29166.666666666672</v>
      </c>
      <c r="EA235" s="25">
        <f>SUM('Trial 3'!DO37:DZ37)</f>
        <v>350000.00000000017</v>
      </c>
      <c r="EB235" s="24">
        <f>'Trial 3'!EB37</f>
        <v>29166.666666666672</v>
      </c>
      <c r="EC235" s="24">
        <f>'Trial 3'!EC37</f>
        <v>29166.666666666672</v>
      </c>
      <c r="ED235" s="24">
        <f>'Trial 3'!ED37</f>
        <v>29166.666666666672</v>
      </c>
      <c r="EE235" s="24">
        <f>'Trial 3'!EE37</f>
        <v>29166.666666666672</v>
      </c>
      <c r="EF235" s="24">
        <f>'Trial 3'!EF37</f>
        <v>29166.666666666672</v>
      </c>
      <c r="EG235" s="24">
        <f>'Trial 3'!EG37</f>
        <v>29166.666666666672</v>
      </c>
      <c r="EH235" s="24">
        <f>'Trial 3'!EH37</f>
        <v>29166.666666666672</v>
      </c>
      <c r="EI235" s="24">
        <f>'Trial 3'!EI37</f>
        <v>29166.666666666672</v>
      </c>
      <c r="EJ235" s="24">
        <f>'Trial 3'!EJ37</f>
        <v>29166.666666666672</v>
      </c>
      <c r="EK235" s="24">
        <f>'Trial 3'!EK37</f>
        <v>29166.666666666672</v>
      </c>
      <c r="EL235" s="24">
        <f>'Trial 3'!EL37</f>
        <v>29166.666666666672</v>
      </c>
      <c r="EM235" s="24">
        <f>'Trial 3'!EM37</f>
        <v>29166.666666666672</v>
      </c>
      <c r="EN235" s="25">
        <f>SUM('Trial 3'!EB37:EM37)</f>
        <v>350000.00000000017</v>
      </c>
    </row>
    <row r="236" spans="1:144" ht="12.75" customHeight="1" x14ac:dyDescent="0.2">
      <c r="A236" s="11" t="str">
        <f>Labels!B99</f>
        <v>Trial 04</v>
      </c>
      <c r="B236" s="24">
        <f>'Trial 4'!B37</f>
        <v>29166.666666666672</v>
      </c>
      <c r="C236" s="24">
        <f>'Trial 4'!C37</f>
        <v>29166.666666666672</v>
      </c>
      <c r="D236" s="24">
        <f>'Trial 4'!D37</f>
        <v>29166.666666666672</v>
      </c>
      <c r="E236" s="24">
        <f>'Trial 4'!E37</f>
        <v>29166.666666666672</v>
      </c>
      <c r="F236" s="24">
        <f>'Trial 4'!F37</f>
        <v>29166.666666666672</v>
      </c>
      <c r="G236" s="24">
        <f>'Trial 4'!G37</f>
        <v>29166.666666666672</v>
      </c>
      <c r="H236" s="24">
        <f>'Trial 4'!H37</f>
        <v>29166.666666666672</v>
      </c>
      <c r="I236" s="24">
        <f>'Trial 4'!I37</f>
        <v>29166.666666666672</v>
      </c>
      <c r="J236" s="24">
        <f>'Trial 4'!J37</f>
        <v>29166.666666666672</v>
      </c>
      <c r="K236" s="24">
        <f>'Trial 4'!K37</f>
        <v>29166.666666666672</v>
      </c>
      <c r="L236" s="24">
        <f>'Trial 4'!L37</f>
        <v>29166.666666666672</v>
      </c>
      <c r="M236" s="24">
        <f>'Trial 4'!M37</f>
        <v>29166.666666666672</v>
      </c>
      <c r="N236" s="25">
        <f>SUM('Trial 4'!B37:M37)</f>
        <v>350000.00000000017</v>
      </c>
      <c r="O236" s="24">
        <f>'Trial 4'!O37</f>
        <v>29166.666666666672</v>
      </c>
      <c r="P236" s="24">
        <f>'Trial 4'!P37</f>
        <v>29166.666666666672</v>
      </c>
      <c r="Q236" s="24">
        <f>'Trial 4'!Q37</f>
        <v>29166.666666666672</v>
      </c>
      <c r="R236" s="24">
        <f>'Trial 4'!R37</f>
        <v>29166.666666666672</v>
      </c>
      <c r="S236" s="24">
        <f>'Trial 4'!S37</f>
        <v>29166.666666666672</v>
      </c>
      <c r="T236" s="24">
        <f>'Trial 4'!T37</f>
        <v>29166.666666666672</v>
      </c>
      <c r="U236" s="24">
        <f>'Trial 4'!U37</f>
        <v>29166.666666666672</v>
      </c>
      <c r="V236" s="24">
        <f>'Trial 4'!V37</f>
        <v>29166.666666666672</v>
      </c>
      <c r="W236" s="24">
        <f>'Trial 4'!W37</f>
        <v>29166.666666666672</v>
      </c>
      <c r="X236" s="24">
        <f>'Trial 4'!X37</f>
        <v>29166.666666666672</v>
      </c>
      <c r="Y236" s="24">
        <f>'Trial 4'!Y37</f>
        <v>29166.666666666672</v>
      </c>
      <c r="Z236" s="24">
        <f>'Trial 4'!Z37</f>
        <v>29166.666666666672</v>
      </c>
      <c r="AA236" s="25">
        <f>SUM('Trial 4'!O37:Z37)</f>
        <v>350000.00000000017</v>
      </c>
      <c r="AB236" s="24">
        <f>'Trial 4'!AB37</f>
        <v>29166.666666666672</v>
      </c>
      <c r="AC236" s="24">
        <f>'Trial 4'!AC37</f>
        <v>29166.666666666672</v>
      </c>
      <c r="AD236" s="24">
        <f>'Trial 4'!AD37</f>
        <v>29166.666666666672</v>
      </c>
      <c r="AE236" s="24">
        <f>'Trial 4'!AE37</f>
        <v>29166.666666666672</v>
      </c>
      <c r="AF236" s="24">
        <f>'Trial 4'!AF37</f>
        <v>29166.666666666672</v>
      </c>
      <c r="AG236" s="24">
        <f>'Trial 4'!AG37</f>
        <v>29166.666666666672</v>
      </c>
      <c r="AH236" s="24">
        <f>'Trial 4'!AH37</f>
        <v>29166.666666666672</v>
      </c>
      <c r="AI236" s="24">
        <f>'Trial 4'!AI37</f>
        <v>29166.666666666672</v>
      </c>
      <c r="AJ236" s="24">
        <f>'Trial 4'!AJ37</f>
        <v>29166.666666666672</v>
      </c>
      <c r="AK236" s="24">
        <f>'Trial 4'!AK37</f>
        <v>29166.666666666672</v>
      </c>
      <c r="AL236" s="24">
        <f>'Trial 4'!AL37</f>
        <v>29166.666666666672</v>
      </c>
      <c r="AM236" s="24">
        <f>'Trial 4'!AM37</f>
        <v>29166.666666666672</v>
      </c>
      <c r="AN236" s="25">
        <f>SUM('Trial 4'!AB37:AM37)</f>
        <v>350000.00000000017</v>
      </c>
      <c r="AO236" s="24">
        <f>'Trial 4'!AO37</f>
        <v>29166.666666666672</v>
      </c>
      <c r="AP236" s="24">
        <f>'Trial 4'!AP37</f>
        <v>29166.666666666672</v>
      </c>
      <c r="AQ236" s="24">
        <f>'Trial 4'!AQ37</f>
        <v>29166.666666666672</v>
      </c>
      <c r="AR236" s="24">
        <f>'Trial 4'!AR37</f>
        <v>29166.666666666672</v>
      </c>
      <c r="AS236" s="24">
        <f>'Trial 4'!AS37</f>
        <v>29166.666666666672</v>
      </c>
      <c r="AT236" s="24">
        <f>'Trial 4'!AT37</f>
        <v>29166.666666666672</v>
      </c>
      <c r="AU236" s="24">
        <f>'Trial 4'!AU37</f>
        <v>29166.666666666672</v>
      </c>
      <c r="AV236" s="24">
        <f>'Trial 4'!AV37</f>
        <v>29166.666666666672</v>
      </c>
      <c r="AW236" s="24">
        <f>'Trial 4'!AW37</f>
        <v>29166.666666666672</v>
      </c>
      <c r="AX236" s="24">
        <f>'Trial 4'!AX37</f>
        <v>29166.666666666672</v>
      </c>
      <c r="AY236" s="24">
        <f>'Trial 4'!AY37</f>
        <v>29166.666666666672</v>
      </c>
      <c r="AZ236" s="24">
        <f>'Trial 4'!AZ37</f>
        <v>29166.666666666672</v>
      </c>
      <c r="BA236" s="25">
        <f>SUM('Trial 4'!AO37:AZ37)</f>
        <v>350000.00000000017</v>
      </c>
      <c r="BB236" s="24">
        <f>'Trial 4'!BB37</f>
        <v>29166.666666666672</v>
      </c>
      <c r="BC236" s="24">
        <f>'Trial 4'!BC37</f>
        <v>29166.666666666672</v>
      </c>
      <c r="BD236" s="24">
        <f>'Trial 4'!BD37</f>
        <v>29166.666666666672</v>
      </c>
      <c r="BE236" s="24">
        <f>'Trial 4'!BE37</f>
        <v>29166.666666666672</v>
      </c>
      <c r="BF236" s="24">
        <f>'Trial 4'!BF37</f>
        <v>29166.666666666672</v>
      </c>
      <c r="BG236" s="24">
        <f>'Trial 4'!BG37</f>
        <v>29166.666666666672</v>
      </c>
      <c r="BH236" s="24">
        <f>'Trial 4'!BH37</f>
        <v>29166.666666666672</v>
      </c>
      <c r="BI236" s="24">
        <f>'Trial 4'!BI37</f>
        <v>29166.666666666672</v>
      </c>
      <c r="BJ236" s="24">
        <f>'Trial 4'!BJ37</f>
        <v>29166.666666666672</v>
      </c>
      <c r="BK236" s="24">
        <f>'Trial 4'!BK37</f>
        <v>29166.666666666672</v>
      </c>
      <c r="BL236" s="24">
        <f>'Trial 4'!BL37</f>
        <v>29166.666666666672</v>
      </c>
      <c r="BM236" s="24">
        <f>'Trial 4'!BM37</f>
        <v>29166.666666666672</v>
      </c>
      <c r="BN236" s="25">
        <f>SUM('Trial 4'!BB37:BM37)</f>
        <v>350000.00000000017</v>
      </c>
      <c r="BO236" s="24">
        <f>'Trial 4'!BO37</f>
        <v>29166.666666666672</v>
      </c>
      <c r="BP236" s="24">
        <f>'Trial 4'!BP37</f>
        <v>29166.666666666672</v>
      </c>
      <c r="BQ236" s="24">
        <f>'Trial 4'!BQ37</f>
        <v>29166.666666666672</v>
      </c>
      <c r="BR236" s="24">
        <f>'Trial 4'!BR37</f>
        <v>29166.666666666672</v>
      </c>
      <c r="BS236" s="24">
        <f>'Trial 4'!BS37</f>
        <v>29166.666666666672</v>
      </c>
      <c r="BT236" s="24">
        <f>'Trial 4'!BT37</f>
        <v>29166.666666666672</v>
      </c>
      <c r="BU236" s="24">
        <f>'Trial 4'!BU37</f>
        <v>29166.666666666672</v>
      </c>
      <c r="BV236" s="24">
        <f>'Trial 4'!BV37</f>
        <v>29166.666666666672</v>
      </c>
      <c r="BW236" s="24">
        <f>'Trial 4'!BW37</f>
        <v>29166.666666666672</v>
      </c>
      <c r="BX236" s="24">
        <f>'Trial 4'!BX37</f>
        <v>29166.666666666672</v>
      </c>
      <c r="BY236" s="24">
        <f>'Trial 4'!BY37</f>
        <v>29166.666666666672</v>
      </c>
      <c r="BZ236" s="24">
        <f>'Trial 4'!BZ37</f>
        <v>29166.666666666672</v>
      </c>
      <c r="CA236" s="25">
        <f>SUM('Trial 4'!BO37:BZ37)</f>
        <v>350000.00000000017</v>
      </c>
      <c r="CB236" s="24">
        <f>'Trial 4'!CB37</f>
        <v>29166.666666666672</v>
      </c>
      <c r="CC236" s="24">
        <f>'Trial 4'!CC37</f>
        <v>29166.666666666672</v>
      </c>
      <c r="CD236" s="24">
        <f>'Trial 4'!CD37</f>
        <v>29166.666666666672</v>
      </c>
      <c r="CE236" s="24">
        <f>'Trial 4'!CE37</f>
        <v>29166.666666666672</v>
      </c>
      <c r="CF236" s="24">
        <f>'Trial 4'!CF37</f>
        <v>29166.666666666672</v>
      </c>
      <c r="CG236" s="24">
        <f>'Trial 4'!CG37</f>
        <v>29166.666666666672</v>
      </c>
      <c r="CH236" s="24">
        <f>'Trial 4'!CH37</f>
        <v>29166.666666666672</v>
      </c>
      <c r="CI236" s="24">
        <f>'Trial 4'!CI37</f>
        <v>29166.666666666672</v>
      </c>
      <c r="CJ236" s="24">
        <f>'Trial 4'!CJ37</f>
        <v>29166.666666666672</v>
      </c>
      <c r="CK236" s="24">
        <f>'Trial 4'!CK37</f>
        <v>29166.666666666672</v>
      </c>
      <c r="CL236" s="24">
        <f>'Trial 4'!CL37</f>
        <v>29166.666666666672</v>
      </c>
      <c r="CM236" s="24">
        <f>'Trial 4'!CM37</f>
        <v>29166.666666666672</v>
      </c>
      <c r="CN236" s="25">
        <f>SUM('Trial 4'!CB37:CM37)</f>
        <v>350000.00000000017</v>
      </c>
      <c r="CO236" s="24">
        <f>'Trial 4'!CO37</f>
        <v>29166.666666666672</v>
      </c>
      <c r="CP236" s="24">
        <f>'Trial 4'!CP37</f>
        <v>29166.666666666672</v>
      </c>
      <c r="CQ236" s="24">
        <f>'Trial 4'!CQ37</f>
        <v>29166.666666666672</v>
      </c>
      <c r="CR236" s="24">
        <f>'Trial 4'!CR37</f>
        <v>29166.666666666672</v>
      </c>
      <c r="CS236" s="24">
        <f>'Trial 4'!CS37</f>
        <v>29166.666666666672</v>
      </c>
      <c r="CT236" s="24">
        <f>'Trial 4'!CT37</f>
        <v>29166.666666666672</v>
      </c>
      <c r="CU236" s="24">
        <f>'Trial 4'!CU37</f>
        <v>29166.666666666672</v>
      </c>
      <c r="CV236" s="24">
        <f>'Trial 4'!CV37</f>
        <v>29166.666666666672</v>
      </c>
      <c r="CW236" s="24">
        <f>'Trial 4'!CW37</f>
        <v>29166.666666666672</v>
      </c>
      <c r="CX236" s="24">
        <f>'Trial 4'!CX37</f>
        <v>29166.666666666672</v>
      </c>
      <c r="CY236" s="24">
        <f>'Trial 4'!CY37</f>
        <v>29166.666666666672</v>
      </c>
      <c r="CZ236" s="24">
        <f>'Trial 4'!CZ37</f>
        <v>29166.666666666672</v>
      </c>
      <c r="DA236" s="25">
        <f>SUM('Trial 4'!CO37:CZ37)</f>
        <v>350000.00000000017</v>
      </c>
      <c r="DB236" s="24">
        <f>'Trial 4'!DB37</f>
        <v>29166.666666666672</v>
      </c>
      <c r="DC236" s="24">
        <f>'Trial 4'!DC37</f>
        <v>29166.666666666672</v>
      </c>
      <c r="DD236" s="24">
        <f>'Trial 4'!DD37</f>
        <v>29166.666666666672</v>
      </c>
      <c r="DE236" s="24">
        <f>'Trial 4'!DE37</f>
        <v>29166.666666666672</v>
      </c>
      <c r="DF236" s="24">
        <f>'Trial 4'!DF37</f>
        <v>29166.666666666672</v>
      </c>
      <c r="DG236" s="24">
        <f>'Trial 4'!DG37</f>
        <v>29166.666666666672</v>
      </c>
      <c r="DH236" s="24">
        <f>'Trial 4'!DH37</f>
        <v>29166.666666666672</v>
      </c>
      <c r="DI236" s="24">
        <f>'Trial 4'!DI37</f>
        <v>29166.666666666672</v>
      </c>
      <c r="DJ236" s="24">
        <f>'Trial 4'!DJ37</f>
        <v>29166.666666666672</v>
      </c>
      <c r="DK236" s="24">
        <f>'Trial 4'!DK37</f>
        <v>29166.666666666672</v>
      </c>
      <c r="DL236" s="24">
        <f>'Trial 4'!DL37</f>
        <v>29166.666666666672</v>
      </c>
      <c r="DM236" s="24">
        <f>'Trial 4'!DM37</f>
        <v>29166.666666666672</v>
      </c>
      <c r="DN236" s="25">
        <f>SUM('Trial 4'!DB37:DM37)</f>
        <v>350000.00000000017</v>
      </c>
      <c r="DO236" s="24">
        <f>'Trial 4'!DO37</f>
        <v>29166.666666666672</v>
      </c>
      <c r="DP236" s="24">
        <f>'Trial 4'!DP37</f>
        <v>29166.666666666672</v>
      </c>
      <c r="DQ236" s="24">
        <f>'Trial 4'!DQ37</f>
        <v>29166.666666666672</v>
      </c>
      <c r="DR236" s="24">
        <f>'Trial 4'!DR37</f>
        <v>29166.666666666672</v>
      </c>
      <c r="DS236" s="24">
        <f>'Trial 4'!DS37</f>
        <v>29166.666666666672</v>
      </c>
      <c r="DT236" s="24">
        <f>'Trial 4'!DT37</f>
        <v>29166.666666666672</v>
      </c>
      <c r="DU236" s="24">
        <f>'Trial 4'!DU37</f>
        <v>29166.666666666672</v>
      </c>
      <c r="DV236" s="24">
        <f>'Trial 4'!DV37</f>
        <v>29166.666666666672</v>
      </c>
      <c r="DW236" s="24">
        <f>'Trial 4'!DW37</f>
        <v>29166.666666666672</v>
      </c>
      <c r="DX236" s="24">
        <f>'Trial 4'!DX37</f>
        <v>29166.666666666672</v>
      </c>
      <c r="DY236" s="24">
        <f>'Trial 4'!DY37</f>
        <v>29166.666666666672</v>
      </c>
      <c r="DZ236" s="24">
        <f>'Trial 4'!DZ37</f>
        <v>29166.666666666672</v>
      </c>
      <c r="EA236" s="25">
        <f>SUM('Trial 4'!DO37:DZ37)</f>
        <v>350000.00000000017</v>
      </c>
      <c r="EB236" s="24">
        <f>'Trial 4'!EB37</f>
        <v>29166.666666666672</v>
      </c>
      <c r="EC236" s="24">
        <f>'Trial 4'!EC37</f>
        <v>29166.666666666672</v>
      </c>
      <c r="ED236" s="24">
        <f>'Trial 4'!ED37</f>
        <v>29166.666666666672</v>
      </c>
      <c r="EE236" s="24">
        <f>'Trial 4'!EE37</f>
        <v>29166.666666666672</v>
      </c>
      <c r="EF236" s="24">
        <f>'Trial 4'!EF37</f>
        <v>29166.666666666672</v>
      </c>
      <c r="EG236" s="24">
        <f>'Trial 4'!EG37</f>
        <v>29166.666666666672</v>
      </c>
      <c r="EH236" s="24">
        <f>'Trial 4'!EH37</f>
        <v>29166.666666666672</v>
      </c>
      <c r="EI236" s="24">
        <f>'Trial 4'!EI37</f>
        <v>29166.666666666672</v>
      </c>
      <c r="EJ236" s="24">
        <f>'Trial 4'!EJ37</f>
        <v>29166.666666666672</v>
      </c>
      <c r="EK236" s="24">
        <f>'Trial 4'!EK37</f>
        <v>29166.666666666672</v>
      </c>
      <c r="EL236" s="24">
        <f>'Trial 4'!EL37</f>
        <v>29166.666666666672</v>
      </c>
      <c r="EM236" s="24">
        <f>'Trial 4'!EM37</f>
        <v>29166.666666666672</v>
      </c>
      <c r="EN236" s="25">
        <f>SUM('Trial 4'!EB37:EM37)</f>
        <v>350000.00000000017</v>
      </c>
    </row>
    <row r="237" spans="1:144" ht="12.75" customHeight="1" x14ac:dyDescent="0.2">
      <c r="A237" s="11" t="str">
        <f>Labels!B100</f>
        <v>Trial 05</v>
      </c>
      <c r="B237" s="24">
        <f>'Trial 5'!B37</f>
        <v>29166.666666666672</v>
      </c>
      <c r="C237" s="24">
        <f>'Trial 5'!C37</f>
        <v>29166.666666666672</v>
      </c>
      <c r="D237" s="24">
        <f>'Trial 5'!D37</f>
        <v>29166.666666666672</v>
      </c>
      <c r="E237" s="24">
        <f>'Trial 5'!E37</f>
        <v>29166.666666666672</v>
      </c>
      <c r="F237" s="24">
        <f>'Trial 5'!F37</f>
        <v>29166.666666666672</v>
      </c>
      <c r="G237" s="24">
        <f>'Trial 5'!G37</f>
        <v>29166.666666666672</v>
      </c>
      <c r="H237" s="24">
        <f>'Trial 5'!H37</f>
        <v>29166.666666666672</v>
      </c>
      <c r="I237" s="24">
        <f>'Trial 5'!I37</f>
        <v>29166.666666666672</v>
      </c>
      <c r="J237" s="24">
        <f>'Trial 5'!J37</f>
        <v>29166.666666666672</v>
      </c>
      <c r="K237" s="24">
        <f>'Trial 5'!K37</f>
        <v>29166.666666666672</v>
      </c>
      <c r="L237" s="24">
        <f>'Trial 5'!L37</f>
        <v>29166.666666666672</v>
      </c>
      <c r="M237" s="24">
        <f>'Trial 5'!M37</f>
        <v>29166.666666666672</v>
      </c>
      <c r="N237" s="25">
        <f>SUM('Trial 5'!B37:M37)</f>
        <v>350000.00000000017</v>
      </c>
      <c r="O237" s="24">
        <f>'Trial 5'!O37</f>
        <v>29166.666666666672</v>
      </c>
      <c r="P237" s="24">
        <f>'Trial 5'!P37</f>
        <v>29166.666666666672</v>
      </c>
      <c r="Q237" s="24">
        <f>'Trial 5'!Q37</f>
        <v>29166.666666666672</v>
      </c>
      <c r="R237" s="24">
        <f>'Trial 5'!R37</f>
        <v>29166.666666666672</v>
      </c>
      <c r="S237" s="24">
        <f>'Trial 5'!S37</f>
        <v>29166.666666666672</v>
      </c>
      <c r="T237" s="24">
        <f>'Trial 5'!T37</f>
        <v>29166.666666666672</v>
      </c>
      <c r="U237" s="24">
        <f>'Trial 5'!U37</f>
        <v>29166.666666666672</v>
      </c>
      <c r="V237" s="24">
        <f>'Trial 5'!V37</f>
        <v>29166.666666666672</v>
      </c>
      <c r="W237" s="24">
        <f>'Trial 5'!W37</f>
        <v>29166.666666666672</v>
      </c>
      <c r="X237" s="24">
        <f>'Trial 5'!X37</f>
        <v>29166.666666666672</v>
      </c>
      <c r="Y237" s="24">
        <f>'Trial 5'!Y37</f>
        <v>29166.666666666672</v>
      </c>
      <c r="Z237" s="24">
        <f>'Trial 5'!Z37</f>
        <v>29166.666666666672</v>
      </c>
      <c r="AA237" s="25">
        <f>SUM('Trial 5'!O37:Z37)</f>
        <v>350000.00000000017</v>
      </c>
      <c r="AB237" s="24">
        <f>'Trial 5'!AB37</f>
        <v>29166.666666666672</v>
      </c>
      <c r="AC237" s="24">
        <f>'Trial 5'!AC37</f>
        <v>29166.666666666672</v>
      </c>
      <c r="AD237" s="24">
        <f>'Trial 5'!AD37</f>
        <v>29166.666666666672</v>
      </c>
      <c r="AE237" s="24">
        <f>'Trial 5'!AE37</f>
        <v>29166.666666666672</v>
      </c>
      <c r="AF237" s="24">
        <f>'Trial 5'!AF37</f>
        <v>29166.666666666672</v>
      </c>
      <c r="AG237" s="24">
        <f>'Trial 5'!AG37</f>
        <v>29166.666666666672</v>
      </c>
      <c r="AH237" s="24">
        <f>'Trial 5'!AH37</f>
        <v>29166.666666666672</v>
      </c>
      <c r="AI237" s="24">
        <f>'Trial 5'!AI37</f>
        <v>29166.666666666672</v>
      </c>
      <c r="AJ237" s="24">
        <f>'Trial 5'!AJ37</f>
        <v>29166.666666666672</v>
      </c>
      <c r="AK237" s="24">
        <f>'Trial 5'!AK37</f>
        <v>29166.666666666672</v>
      </c>
      <c r="AL237" s="24">
        <f>'Trial 5'!AL37</f>
        <v>29166.666666666672</v>
      </c>
      <c r="AM237" s="24">
        <f>'Trial 5'!AM37</f>
        <v>29166.666666666672</v>
      </c>
      <c r="AN237" s="25">
        <f>SUM('Trial 5'!AB37:AM37)</f>
        <v>350000.00000000017</v>
      </c>
      <c r="AO237" s="24">
        <f>'Trial 5'!AO37</f>
        <v>29166.666666666672</v>
      </c>
      <c r="AP237" s="24">
        <f>'Trial 5'!AP37</f>
        <v>29166.666666666672</v>
      </c>
      <c r="AQ237" s="24">
        <f>'Trial 5'!AQ37</f>
        <v>29166.666666666672</v>
      </c>
      <c r="AR237" s="24">
        <f>'Trial 5'!AR37</f>
        <v>29166.666666666672</v>
      </c>
      <c r="AS237" s="24">
        <f>'Trial 5'!AS37</f>
        <v>29166.666666666672</v>
      </c>
      <c r="AT237" s="24">
        <f>'Trial 5'!AT37</f>
        <v>29166.666666666672</v>
      </c>
      <c r="AU237" s="24">
        <f>'Trial 5'!AU37</f>
        <v>29166.666666666672</v>
      </c>
      <c r="AV237" s="24">
        <f>'Trial 5'!AV37</f>
        <v>29166.666666666672</v>
      </c>
      <c r="AW237" s="24">
        <f>'Trial 5'!AW37</f>
        <v>29166.666666666672</v>
      </c>
      <c r="AX237" s="24">
        <f>'Trial 5'!AX37</f>
        <v>29166.666666666672</v>
      </c>
      <c r="AY237" s="24">
        <f>'Trial 5'!AY37</f>
        <v>29166.666666666672</v>
      </c>
      <c r="AZ237" s="24">
        <f>'Trial 5'!AZ37</f>
        <v>29166.666666666672</v>
      </c>
      <c r="BA237" s="25">
        <f>SUM('Trial 5'!AO37:AZ37)</f>
        <v>350000.00000000017</v>
      </c>
      <c r="BB237" s="24">
        <f>'Trial 5'!BB37</f>
        <v>29166.666666666672</v>
      </c>
      <c r="BC237" s="24">
        <f>'Trial 5'!BC37</f>
        <v>29166.666666666672</v>
      </c>
      <c r="BD237" s="24">
        <f>'Trial 5'!BD37</f>
        <v>29166.666666666672</v>
      </c>
      <c r="BE237" s="24">
        <f>'Trial 5'!BE37</f>
        <v>29166.666666666672</v>
      </c>
      <c r="BF237" s="24">
        <f>'Trial 5'!BF37</f>
        <v>29166.666666666672</v>
      </c>
      <c r="BG237" s="24">
        <f>'Trial 5'!BG37</f>
        <v>29166.666666666672</v>
      </c>
      <c r="BH237" s="24">
        <f>'Trial 5'!BH37</f>
        <v>29166.666666666672</v>
      </c>
      <c r="BI237" s="24">
        <f>'Trial 5'!BI37</f>
        <v>29166.666666666672</v>
      </c>
      <c r="BJ237" s="24">
        <f>'Trial 5'!BJ37</f>
        <v>29166.666666666672</v>
      </c>
      <c r="BK237" s="24">
        <f>'Trial 5'!BK37</f>
        <v>29166.666666666672</v>
      </c>
      <c r="BL237" s="24">
        <f>'Trial 5'!BL37</f>
        <v>29166.666666666672</v>
      </c>
      <c r="BM237" s="24">
        <f>'Trial 5'!BM37</f>
        <v>29166.666666666672</v>
      </c>
      <c r="BN237" s="25">
        <f>SUM('Trial 5'!BB37:BM37)</f>
        <v>350000.00000000017</v>
      </c>
      <c r="BO237" s="24">
        <f>'Trial 5'!BO37</f>
        <v>29166.666666666672</v>
      </c>
      <c r="BP237" s="24">
        <f>'Trial 5'!BP37</f>
        <v>29166.666666666672</v>
      </c>
      <c r="BQ237" s="24">
        <f>'Trial 5'!BQ37</f>
        <v>29166.666666666672</v>
      </c>
      <c r="BR237" s="24">
        <f>'Trial 5'!BR37</f>
        <v>29166.666666666672</v>
      </c>
      <c r="BS237" s="24">
        <f>'Trial 5'!BS37</f>
        <v>29166.666666666672</v>
      </c>
      <c r="BT237" s="24">
        <f>'Trial 5'!BT37</f>
        <v>29166.666666666672</v>
      </c>
      <c r="BU237" s="24">
        <f>'Trial 5'!BU37</f>
        <v>29166.666666666672</v>
      </c>
      <c r="BV237" s="24">
        <f>'Trial 5'!BV37</f>
        <v>29166.666666666672</v>
      </c>
      <c r="BW237" s="24">
        <f>'Trial 5'!BW37</f>
        <v>29166.666666666672</v>
      </c>
      <c r="BX237" s="24">
        <f>'Trial 5'!BX37</f>
        <v>29166.666666666672</v>
      </c>
      <c r="BY237" s="24">
        <f>'Trial 5'!BY37</f>
        <v>29166.666666666672</v>
      </c>
      <c r="BZ237" s="24">
        <f>'Trial 5'!BZ37</f>
        <v>29166.666666666672</v>
      </c>
      <c r="CA237" s="25">
        <f>SUM('Trial 5'!BO37:BZ37)</f>
        <v>350000.00000000017</v>
      </c>
      <c r="CB237" s="24">
        <f>'Trial 5'!CB37</f>
        <v>29166.666666666672</v>
      </c>
      <c r="CC237" s="24">
        <f>'Trial 5'!CC37</f>
        <v>29166.666666666672</v>
      </c>
      <c r="CD237" s="24">
        <f>'Trial 5'!CD37</f>
        <v>29166.666666666672</v>
      </c>
      <c r="CE237" s="24">
        <f>'Trial 5'!CE37</f>
        <v>29166.666666666672</v>
      </c>
      <c r="CF237" s="24">
        <f>'Trial 5'!CF37</f>
        <v>29166.666666666672</v>
      </c>
      <c r="CG237" s="24">
        <f>'Trial 5'!CG37</f>
        <v>29166.666666666672</v>
      </c>
      <c r="CH237" s="24">
        <f>'Trial 5'!CH37</f>
        <v>29166.666666666672</v>
      </c>
      <c r="CI237" s="24">
        <f>'Trial 5'!CI37</f>
        <v>29166.666666666672</v>
      </c>
      <c r="CJ237" s="24">
        <f>'Trial 5'!CJ37</f>
        <v>29166.666666666672</v>
      </c>
      <c r="CK237" s="24">
        <f>'Trial 5'!CK37</f>
        <v>29166.666666666672</v>
      </c>
      <c r="CL237" s="24">
        <f>'Trial 5'!CL37</f>
        <v>29166.666666666672</v>
      </c>
      <c r="CM237" s="24">
        <f>'Trial 5'!CM37</f>
        <v>29166.666666666672</v>
      </c>
      <c r="CN237" s="25">
        <f>SUM('Trial 5'!CB37:CM37)</f>
        <v>350000.00000000017</v>
      </c>
      <c r="CO237" s="24">
        <f>'Trial 5'!CO37</f>
        <v>29166.666666666672</v>
      </c>
      <c r="CP237" s="24">
        <f>'Trial 5'!CP37</f>
        <v>29166.666666666672</v>
      </c>
      <c r="CQ237" s="24">
        <f>'Trial 5'!CQ37</f>
        <v>29166.666666666672</v>
      </c>
      <c r="CR237" s="24">
        <f>'Trial 5'!CR37</f>
        <v>29166.666666666672</v>
      </c>
      <c r="CS237" s="24">
        <f>'Trial 5'!CS37</f>
        <v>29166.666666666672</v>
      </c>
      <c r="CT237" s="24">
        <f>'Trial 5'!CT37</f>
        <v>29166.666666666672</v>
      </c>
      <c r="CU237" s="24">
        <f>'Trial 5'!CU37</f>
        <v>29166.666666666672</v>
      </c>
      <c r="CV237" s="24">
        <f>'Trial 5'!CV37</f>
        <v>29166.666666666672</v>
      </c>
      <c r="CW237" s="24">
        <f>'Trial 5'!CW37</f>
        <v>29166.666666666672</v>
      </c>
      <c r="CX237" s="24">
        <f>'Trial 5'!CX37</f>
        <v>29166.666666666672</v>
      </c>
      <c r="CY237" s="24">
        <f>'Trial 5'!CY37</f>
        <v>29166.666666666672</v>
      </c>
      <c r="CZ237" s="24">
        <f>'Trial 5'!CZ37</f>
        <v>29166.666666666672</v>
      </c>
      <c r="DA237" s="25">
        <f>SUM('Trial 5'!CO37:CZ37)</f>
        <v>350000.00000000017</v>
      </c>
      <c r="DB237" s="24">
        <f>'Trial 5'!DB37</f>
        <v>29166.666666666672</v>
      </c>
      <c r="DC237" s="24">
        <f>'Trial 5'!DC37</f>
        <v>29166.666666666672</v>
      </c>
      <c r="DD237" s="24">
        <f>'Trial 5'!DD37</f>
        <v>29166.666666666672</v>
      </c>
      <c r="DE237" s="24">
        <f>'Trial 5'!DE37</f>
        <v>29166.666666666672</v>
      </c>
      <c r="DF237" s="24">
        <f>'Trial 5'!DF37</f>
        <v>29166.666666666672</v>
      </c>
      <c r="DG237" s="24">
        <f>'Trial 5'!DG37</f>
        <v>29166.666666666672</v>
      </c>
      <c r="DH237" s="24">
        <f>'Trial 5'!DH37</f>
        <v>29166.666666666672</v>
      </c>
      <c r="DI237" s="24">
        <f>'Trial 5'!DI37</f>
        <v>29166.666666666672</v>
      </c>
      <c r="DJ237" s="24">
        <f>'Trial 5'!DJ37</f>
        <v>29166.666666666672</v>
      </c>
      <c r="DK237" s="24">
        <f>'Trial 5'!DK37</f>
        <v>29166.666666666672</v>
      </c>
      <c r="DL237" s="24">
        <f>'Trial 5'!DL37</f>
        <v>29166.666666666672</v>
      </c>
      <c r="DM237" s="24">
        <f>'Trial 5'!DM37</f>
        <v>29166.666666666672</v>
      </c>
      <c r="DN237" s="25">
        <f>SUM('Trial 5'!DB37:DM37)</f>
        <v>350000.00000000017</v>
      </c>
      <c r="DO237" s="24">
        <f>'Trial 5'!DO37</f>
        <v>29166.666666666672</v>
      </c>
      <c r="DP237" s="24">
        <f>'Trial 5'!DP37</f>
        <v>29166.666666666672</v>
      </c>
      <c r="DQ237" s="24">
        <f>'Trial 5'!DQ37</f>
        <v>29166.666666666672</v>
      </c>
      <c r="DR237" s="24">
        <f>'Trial 5'!DR37</f>
        <v>29166.666666666672</v>
      </c>
      <c r="DS237" s="24">
        <f>'Trial 5'!DS37</f>
        <v>29166.666666666672</v>
      </c>
      <c r="DT237" s="24">
        <f>'Trial 5'!DT37</f>
        <v>29166.666666666672</v>
      </c>
      <c r="DU237" s="24">
        <f>'Trial 5'!DU37</f>
        <v>29166.666666666672</v>
      </c>
      <c r="DV237" s="24">
        <f>'Trial 5'!DV37</f>
        <v>29166.666666666672</v>
      </c>
      <c r="DW237" s="24">
        <f>'Trial 5'!DW37</f>
        <v>29166.666666666672</v>
      </c>
      <c r="DX237" s="24">
        <f>'Trial 5'!DX37</f>
        <v>29166.666666666672</v>
      </c>
      <c r="DY237" s="24">
        <f>'Trial 5'!DY37</f>
        <v>29166.666666666672</v>
      </c>
      <c r="DZ237" s="24">
        <f>'Trial 5'!DZ37</f>
        <v>29166.666666666672</v>
      </c>
      <c r="EA237" s="25">
        <f>SUM('Trial 5'!DO37:DZ37)</f>
        <v>350000.00000000017</v>
      </c>
      <c r="EB237" s="24">
        <f>'Trial 5'!EB37</f>
        <v>29166.666666666672</v>
      </c>
      <c r="EC237" s="24">
        <f>'Trial 5'!EC37</f>
        <v>29166.666666666672</v>
      </c>
      <c r="ED237" s="24">
        <f>'Trial 5'!ED37</f>
        <v>29166.666666666672</v>
      </c>
      <c r="EE237" s="24">
        <f>'Trial 5'!EE37</f>
        <v>29166.666666666672</v>
      </c>
      <c r="EF237" s="24">
        <f>'Trial 5'!EF37</f>
        <v>29166.666666666672</v>
      </c>
      <c r="EG237" s="24">
        <f>'Trial 5'!EG37</f>
        <v>29166.666666666672</v>
      </c>
      <c r="EH237" s="24">
        <f>'Trial 5'!EH37</f>
        <v>29166.666666666672</v>
      </c>
      <c r="EI237" s="24">
        <f>'Trial 5'!EI37</f>
        <v>29166.666666666672</v>
      </c>
      <c r="EJ237" s="24">
        <f>'Trial 5'!EJ37</f>
        <v>29166.666666666672</v>
      </c>
      <c r="EK237" s="24">
        <f>'Trial 5'!EK37</f>
        <v>29166.666666666672</v>
      </c>
      <c r="EL237" s="24">
        <f>'Trial 5'!EL37</f>
        <v>29166.666666666672</v>
      </c>
      <c r="EM237" s="24">
        <f>'Trial 5'!EM37</f>
        <v>29166.666666666672</v>
      </c>
      <c r="EN237" s="25">
        <f>SUM('Trial 5'!EB37:EM37)</f>
        <v>350000.00000000017</v>
      </c>
    </row>
    <row r="238" spans="1:144" ht="12.75" customHeight="1" x14ac:dyDescent="0.2">
      <c r="A238" s="11" t="str">
        <f>Labels!B101</f>
        <v>Trial 06</v>
      </c>
      <c r="B238" s="24">
        <f>'Trial 6'!B37</f>
        <v>29166.666666666672</v>
      </c>
      <c r="C238" s="24">
        <f>'Trial 6'!C37</f>
        <v>29166.666666666672</v>
      </c>
      <c r="D238" s="24">
        <f>'Trial 6'!D37</f>
        <v>29166.666666666672</v>
      </c>
      <c r="E238" s="24">
        <f>'Trial 6'!E37</f>
        <v>29166.666666666672</v>
      </c>
      <c r="F238" s="24">
        <f>'Trial 6'!F37</f>
        <v>29166.666666666672</v>
      </c>
      <c r="G238" s="24">
        <f>'Trial 6'!G37</f>
        <v>29166.666666666672</v>
      </c>
      <c r="H238" s="24">
        <f>'Trial 6'!H37</f>
        <v>29166.666666666672</v>
      </c>
      <c r="I238" s="24">
        <f>'Trial 6'!I37</f>
        <v>29166.666666666672</v>
      </c>
      <c r="J238" s="24">
        <f>'Trial 6'!J37</f>
        <v>29166.666666666672</v>
      </c>
      <c r="K238" s="24">
        <f>'Trial 6'!K37</f>
        <v>29166.666666666672</v>
      </c>
      <c r="L238" s="24">
        <f>'Trial 6'!L37</f>
        <v>29166.666666666672</v>
      </c>
      <c r="M238" s="24">
        <f>'Trial 6'!M37</f>
        <v>29166.666666666672</v>
      </c>
      <c r="N238" s="25">
        <f>SUM('Trial 6'!B37:M37)</f>
        <v>350000.00000000017</v>
      </c>
      <c r="O238" s="24">
        <f>'Trial 6'!O37</f>
        <v>29166.666666666672</v>
      </c>
      <c r="P238" s="24">
        <f>'Trial 6'!P37</f>
        <v>29166.666666666672</v>
      </c>
      <c r="Q238" s="24">
        <f>'Trial 6'!Q37</f>
        <v>29166.666666666672</v>
      </c>
      <c r="R238" s="24">
        <f>'Trial 6'!R37</f>
        <v>29166.666666666672</v>
      </c>
      <c r="S238" s="24">
        <f>'Trial 6'!S37</f>
        <v>29166.666666666672</v>
      </c>
      <c r="T238" s="24">
        <f>'Trial 6'!T37</f>
        <v>29166.666666666672</v>
      </c>
      <c r="U238" s="24">
        <f>'Trial 6'!U37</f>
        <v>29166.666666666672</v>
      </c>
      <c r="V238" s="24">
        <f>'Trial 6'!V37</f>
        <v>29166.666666666672</v>
      </c>
      <c r="W238" s="24">
        <f>'Trial 6'!W37</f>
        <v>29166.666666666672</v>
      </c>
      <c r="X238" s="24">
        <f>'Trial 6'!X37</f>
        <v>29166.666666666672</v>
      </c>
      <c r="Y238" s="24">
        <f>'Trial 6'!Y37</f>
        <v>29166.666666666672</v>
      </c>
      <c r="Z238" s="24">
        <f>'Trial 6'!Z37</f>
        <v>29166.666666666672</v>
      </c>
      <c r="AA238" s="25">
        <f>SUM('Trial 6'!O37:Z37)</f>
        <v>350000.00000000017</v>
      </c>
      <c r="AB238" s="24">
        <f>'Trial 6'!AB37</f>
        <v>29166.666666666672</v>
      </c>
      <c r="AC238" s="24">
        <f>'Trial 6'!AC37</f>
        <v>29166.666666666672</v>
      </c>
      <c r="AD238" s="24">
        <f>'Trial 6'!AD37</f>
        <v>29166.666666666672</v>
      </c>
      <c r="AE238" s="24">
        <f>'Trial 6'!AE37</f>
        <v>29166.666666666672</v>
      </c>
      <c r="AF238" s="24">
        <f>'Trial 6'!AF37</f>
        <v>29166.666666666672</v>
      </c>
      <c r="AG238" s="24">
        <f>'Trial 6'!AG37</f>
        <v>29166.666666666672</v>
      </c>
      <c r="AH238" s="24">
        <f>'Trial 6'!AH37</f>
        <v>29166.666666666672</v>
      </c>
      <c r="AI238" s="24">
        <f>'Trial 6'!AI37</f>
        <v>29166.666666666672</v>
      </c>
      <c r="AJ238" s="24">
        <f>'Trial 6'!AJ37</f>
        <v>29166.666666666672</v>
      </c>
      <c r="AK238" s="24">
        <f>'Trial 6'!AK37</f>
        <v>29166.666666666672</v>
      </c>
      <c r="AL238" s="24">
        <f>'Trial 6'!AL37</f>
        <v>29166.666666666672</v>
      </c>
      <c r="AM238" s="24">
        <f>'Trial 6'!AM37</f>
        <v>29166.666666666672</v>
      </c>
      <c r="AN238" s="25">
        <f>SUM('Trial 6'!AB37:AM37)</f>
        <v>350000.00000000017</v>
      </c>
      <c r="AO238" s="24">
        <f>'Trial 6'!AO37</f>
        <v>29166.666666666672</v>
      </c>
      <c r="AP238" s="24">
        <f>'Trial 6'!AP37</f>
        <v>29166.666666666672</v>
      </c>
      <c r="AQ238" s="24">
        <f>'Trial 6'!AQ37</f>
        <v>29166.666666666672</v>
      </c>
      <c r="AR238" s="24">
        <f>'Trial 6'!AR37</f>
        <v>29166.666666666672</v>
      </c>
      <c r="AS238" s="24">
        <f>'Trial 6'!AS37</f>
        <v>29166.666666666672</v>
      </c>
      <c r="AT238" s="24">
        <f>'Trial 6'!AT37</f>
        <v>29166.666666666672</v>
      </c>
      <c r="AU238" s="24">
        <f>'Trial 6'!AU37</f>
        <v>29166.666666666672</v>
      </c>
      <c r="AV238" s="24">
        <f>'Trial 6'!AV37</f>
        <v>29166.666666666672</v>
      </c>
      <c r="AW238" s="24">
        <f>'Trial 6'!AW37</f>
        <v>29166.666666666672</v>
      </c>
      <c r="AX238" s="24">
        <f>'Trial 6'!AX37</f>
        <v>29166.666666666672</v>
      </c>
      <c r="AY238" s="24">
        <f>'Trial 6'!AY37</f>
        <v>29166.666666666672</v>
      </c>
      <c r="AZ238" s="24">
        <f>'Trial 6'!AZ37</f>
        <v>29166.666666666672</v>
      </c>
      <c r="BA238" s="25">
        <f>SUM('Trial 6'!AO37:AZ37)</f>
        <v>350000.00000000017</v>
      </c>
      <c r="BB238" s="24">
        <f>'Trial 6'!BB37</f>
        <v>29166.666666666672</v>
      </c>
      <c r="BC238" s="24">
        <f>'Trial 6'!BC37</f>
        <v>29166.666666666672</v>
      </c>
      <c r="BD238" s="24">
        <f>'Trial 6'!BD37</f>
        <v>29166.666666666672</v>
      </c>
      <c r="BE238" s="24">
        <f>'Trial 6'!BE37</f>
        <v>29166.666666666672</v>
      </c>
      <c r="BF238" s="24">
        <f>'Trial 6'!BF37</f>
        <v>29166.666666666672</v>
      </c>
      <c r="BG238" s="24">
        <f>'Trial 6'!BG37</f>
        <v>29166.666666666672</v>
      </c>
      <c r="BH238" s="24">
        <f>'Trial 6'!BH37</f>
        <v>29166.666666666672</v>
      </c>
      <c r="BI238" s="24">
        <f>'Trial 6'!BI37</f>
        <v>29166.666666666672</v>
      </c>
      <c r="BJ238" s="24">
        <f>'Trial 6'!BJ37</f>
        <v>29166.666666666672</v>
      </c>
      <c r="BK238" s="24">
        <f>'Trial 6'!BK37</f>
        <v>29166.666666666672</v>
      </c>
      <c r="BL238" s="24">
        <f>'Trial 6'!BL37</f>
        <v>29166.666666666672</v>
      </c>
      <c r="BM238" s="24">
        <f>'Trial 6'!BM37</f>
        <v>29166.666666666672</v>
      </c>
      <c r="BN238" s="25">
        <f>SUM('Trial 6'!BB37:BM37)</f>
        <v>350000.00000000017</v>
      </c>
      <c r="BO238" s="24">
        <f>'Trial 6'!BO37</f>
        <v>29166.666666666672</v>
      </c>
      <c r="BP238" s="24">
        <f>'Trial 6'!BP37</f>
        <v>29166.666666666672</v>
      </c>
      <c r="BQ238" s="24">
        <f>'Trial 6'!BQ37</f>
        <v>29166.666666666672</v>
      </c>
      <c r="BR238" s="24">
        <f>'Trial 6'!BR37</f>
        <v>29166.666666666672</v>
      </c>
      <c r="BS238" s="24">
        <f>'Trial 6'!BS37</f>
        <v>29166.666666666672</v>
      </c>
      <c r="BT238" s="24">
        <f>'Trial 6'!BT37</f>
        <v>29166.666666666672</v>
      </c>
      <c r="BU238" s="24">
        <f>'Trial 6'!BU37</f>
        <v>29166.666666666672</v>
      </c>
      <c r="BV238" s="24">
        <f>'Trial 6'!BV37</f>
        <v>29166.666666666672</v>
      </c>
      <c r="BW238" s="24">
        <f>'Trial 6'!BW37</f>
        <v>29166.666666666672</v>
      </c>
      <c r="BX238" s="24">
        <f>'Trial 6'!BX37</f>
        <v>29166.666666666672</v>
      </c>
      <c r="BY238" s="24">
        <f>'Trial 6'!BY37</f>
        <v>29166.666666666672</v>
      </c>
      <c r="BZ238" s="24">
        <f>'Trial 6'!BZ37</f>
        <v>29166.666666666672</v>
      </c>
      <c r="CA238" s="25">
        <f>SUM('Trial 6'!BO37:BZ37)</f>
        <v>350000.00000000017</v>
      </c>
      <c r="CB238" s="24">
        <f>'Trial 6'!CB37</f>
        <v>29166.666666666672</v>
      </c>
      <c r="CC238" s="24">
        <f>'Trial 6'!CC37</f>
        <v>29166.666666666672</v>
      </c>
      <c r="CD238" s="24">
        <f>'Trial 6'!CD37</f>
        <v>29166.666666666672</v>
      </c>
      <c r="CE238" s="24">
        <f>'Trial 6'!CE37</f>
        <v>29166.666666666672</v>
      </c>
      <c r="CF238" s="24">
        <f>'Trial 6'!CF37</f>
        <v>29166.666666666672</v>
      </c>
      <c r="CG238" s="24">
        <f>'Trial 6'!CG37</f>
        <v>29166.666666666672</v>
      </c>
      <c r="CH238" s="24">
        <f>'Trial 6'!CH37</f>
        <v>29166.666666666672</v>
      </c>
      <c r="CI238" s="24">
        <f>'Trial 6'!CI37</f>
        <v>29166.666666666672</v>
      </c>
      <c r="CJ238" s="24">
        <f>'Trial 6'!CJ37</f>
        <v>29166.666666666672</v>
      </c>
      <c r="CK238" s="24">
        <f>'Trial 6'!CK37</f>
        <v>29166.666666666672</v>
      </c>
      <c r="CL238" s="24">
        <f>'Trial 6'!CL37</f>
        <v>29166.666666666672</v>
      </c>
      <c r="CM238" s="24">
        <f>'Trial 6'!CM37</f>
        <v>29166.666666666672</v>
      </c>
      <c r="CN238" s="25">
        <f>SUM('Trial 6'!CB37:CM37)</f>
        <v>350000.00000000017</v>
      </c>
      <c r="CO238" s="24">
        <f>'Trial 6'!CO37</f>
        <v>29166.666666666672</v>
      </c>
      <c r="CP238" s="24">
        <f>'Trial 6'!CP37</f>
        <v>29166.666666666672</v>
      </c>
      <c r="CQ238" s="24">
        <f>'Trial 6'!CQ37</f>
        <v>29166.666666666672</v>
      </c>
      <c r="CR238" s="24">
        <f>'Trial 6'!CR37</f>
        <v>29166.666666666672</v>
      </c>
      <c r="CS238" s="24">
        <f>'Trial 6'!CS37</f>
        <v>29166.666666666672</v>
      </c>
      <c r="CT238" s="24">
        <f>'Trial 6'!CT37</f>
        <v>29166.666666666672</v>
      </c>
      <c r="CU238" s="24">
        <f>'Trial 6'!CU37</f>
        <v>29166.666666666672</v>
      </c>
      <c r="CV238" s="24">
        <f>'Trial 6'!CV37</f>
        <v>29166.666666666672</v>
      </c>
      <c r="CW238" s="24">
        <f>'Trial 6'!CW37</f>
        <v>29166.666666666672</v>
      </c>
      <c r="CX238" s="24">
        <f>'Trial 6'!CX37</f>
        <v>29166.666666666672</v>
      </c>
      <c r="CY238" s="24">
        <f>'Trial 6'!CY37</f>
        <v>29166.666666666672</v>
      </c>
      <c r="CZ238" s="24">
        <f>'Trial 6'!CZ37</f>
        <v>29166.666666666672</v>
      </c>
      <c r="DA238" s="25">
        <f>SUM('Trial 6'!CO37:CZ37)</f>
        <v>350000.00000000017</v>
      </c>
      <c r="DB238" s="24">
        <f>'Trial 6'!DB37</f>
        <v>29166.666666666672</v>
      </c>
      <c r="DC238" s="24">
        <f>'Trial 6'!DC37</f>
        <v>29166.666666666672</v>
      </c>
      <c r="DD238" s="24">
        <f>'Trial 6'!DD37</f>
        <v>29166.666666666672</v>
      </c>
      <c r="DE238" s="24">
        <f>'Trial 6'!DE37</f>
        <v>29166.666666666672</v>
      </c>
      <c r="DF238" s="24">
        <f>'Trial 6'!DF37</f>
        <v>29166.666666666672</v>
      </c>
      <c r="DG238" s="24">
        <f>'Trial 6'!DG37</f>
        <v>29166.666666666672</v>
      </c>
      <c r="DH238" s="24">
        <f>'Trial 6'!DH37</f>
        <v>29166.666666666672</v>
      </c>
      <c r="DI238" s="24">
        <f>'Trial 6'!DI37</f>
        <v>29166.666666666672</v>
      </c>
      <c r="DJ238" s="24">
        <f>'Trial 6'!DJ37</f>
        <v>29166.666666666672</v>
      </c>
      <c r="DK238" s="24">
        <f>'Trial 6'!DK37</f>
        <v>29166.666666666672</v>
      </c>
      <c r="DL238" s="24">
        <f>'Trial 6'!DL37</f>
        <v>29166.666666666672</v>
      </c>
      <c r="DM238" s="24">
        <f>'Trial 6'!DM37</f>
        <v>29166.666666666672</v>
      </c>
      <c r="DN238" s="25">
        <f>SUM('Trial 6'!DB37:DM37)</f>
        <v>350000.00000000017</v>
      </c>
      <c r="DO238" s="24">
        <f>'Trial 6'!DO37</f>
        <v>29166.666666666672</v>
      </c>
      <c r="DP238" s="24">
        <f>'Trial 6'!DP37</f>
        <v>29166.666666666672</v>
      </c>
      <c r="DQ238" s="24">
        <f>'Trial 6'!DQ37</f>
        <v>29166.666666666672</v>
      </c>
      <c r="DR238" s="24">
        <f>'Trial 6'!DR37</f>
        <v>29166.666666666672</v>
      </c>
      <c r="DS238" s="24">
        <f>'Trial 6'!DS37</f>
        <v>29166.666666666672</v>
      </c>
      <c r="DT238" s="24">
        <f>'Trial 6'!DT37</f>
        <v>29166.666666666672</v>
      </c>
      <c r="DU238" s="24">
        <f>'Trial 6'!DU37</f>
        <v>29166.666666666672</v>
      </c>
      <c r="DV238" s="24">
        <f>'Trial 6'!DV37</f>
        <v>29166.666666666672</v>
      </c>
      <c r="DW238" s="24">
        <f>'Trial 6'!DW37</f>
        <v>29166.666666666672</v>
      </c>
      <c r="DX238" s="24">
        <f>'Trial 6'!DX37</f>
        <v>29166.666666666672</v>
      </c>
      <c r="DY238" s="24">
        <f>'Trial 6'!DY37</f>
        <v>29166.666666666672</v>
      </c>
      <c r="DZ238" s="24">
        <f>'Trial 6'!DZ37</f>
        <v>29166.666666666672</v>
      </c>
      <c r="EA238" s="25">
        <f>SUM('Trial 6'!DO37:DZ37)</f>
        <v>350000.00000000017</v>
      </c>
      <c r="EB238" s="24">
        <f>'Trial 6'!EB37</f>
        <v>29166.666666666672</v>
      </c>
      <c r="EC238" s="24">
        <f>'Trial 6'!EC37</f>
        <v>29166.666666666672</v>
      </c>
      <c r="ED238" s="24">
        <f>'Trial 6'!ED37</f>
        <v>29166.666666666672</v>
      </c>
      <c r="EE238" s="24">
        <f>'Trial 6'!EE37</f>
        <v>29166.666666666672</v>
      </c>
      <c r="EF238" s="24">
        <f>'Trial 6'!EF37</f>
        <v>29166.666666666672</v>
      </c>
      <c r="EG238" s="24">
        <f>'Trial 6'!EG37</f>
        <v>29166.666666666672</v>
      </c>
      <c r="EH238" s="24">
        <f>'Trial 6'!EH37</f>
        <v>29166.666666666672</v>
      </c>
      <c r="EI238" s="24">
        <f>'Trial 6'!EI37</f>
        <v>29166.666666666672</v>
      </c>
      <c r="EJ238" s="24">
        <f>'Trial 6'!EJ37</f>
        <v>29166.666666666672</v>
      </c>
      <c r="EK238" s="24">
        <f>'Trial 6'!EK37</f>
        <v>29166.666666666672</v>
      </c>
      <c r="EL238" s="24">
        <f>'Trial 6'!EL37</f>
        <v>29166.666666666672</v>
      </c>
      <c r="EM238" s="24">
        <f>'Trial 6'!EM37</f>
        <v>29166.666666666672</v>
      </c>
      <c r="EN238" s="25">
        <f>SUM('Trial 6'!EB37:EM37)</f>
        <v>350000.00000000017</v>
      </c>
    </row>
    <row r="239" spans="1:144" ht="12.75" customHeight="1" x14ac:dyDescent="0.2">
      <c r="A239" s="11" t="str">
        <f>Labels!B102</f>
        <v>Trial 07</v>
      </c>
      <c r="B239" s="24">
        <f>'Trial 7'!B37</f>
        <v>29166.666666666672</v>
      </c>
      <c r="C239" s="24">
        <f>'Trial 7'!C37</f>
        <v>29166.666666666672</v>
      </c>
      <c r="D239" s="24">
        <f>'Trial 7'!D37</f>
        <v>29166.666666666672</v>
      </c>
      <c r="E239" s="24">
        <f>'Trial 7'!E37</f>
        <v>29166.666666666672</v>
      </c>
      <c r="F239" s="24">
        <f>'Trial 7'!F37</f>
        <v>29166.666666666672</v>
      </c>
      <c r="G239" s="24">
        <f>'Trial 7'!G37</f>
        <v>29166.666666666672</v>
      </c>
      <c r="H239" s="24">
        <f>'Trial 7'!H37</f>
        <v>29166.666666666672</v>
      </c>
      <c r="I239" s="24">
        <f>'Trial 7'!I37</f>
        <v>29166.666666666672</v>
      </c>
      <c r="J239" s="24">
        <f>'Trial 7'!J37</f>
        <v>29166.666666666672</v>
      </c>
      <c r="K239" s="24">
        <f>'Trial 7'!K37</f>
        <v>29166.666666666672</v>
      </c>
      <c r="L239" s="24">
        <f>'Trial 7'!L37</f>
        <v>29166.666666666672</v>
      </c>
      <c r="M239" s="24">
        <f>'Trial 7'!M37</f>
        <v>29166.666666666672</v>
      </c>
      <c r="N239" s="25">
        <f>SUM('Trial 7'!B37:M37)</f>
        <v>350000.00000000017</v>
      </c>
      <c r="O239" s="24">
        <f>'Trial 7'!O37</f>
        <v>29166.666666666672</v>
      </c>
      <c r="P239" s="24">
        <f>'Trial 7'!P37</f>
        <v>29166.666666666672</v>
      </c>
      <c r="Q239" s="24">
        <f>'Trial 7'!Q37</f>
        <v>29166.666666666672</v>
      </c>
      <c r="R239" s="24">
        <f>'Trial 7'!R37</f>
        <v>29166.666666666672</v>
      </c>
      <c r="S239" s="24">
        <f>'Trial 7'!S37</f>
        <v>29166.666666666672</v>
      </c>
      <c r="T239" s="24">
        <f>'Trial 7'!T37</f>
        <v>29166.666666666672</v>
      </c>
      <c r="U239" s="24">
        <f>'Trial 7'!U37</f>
        <v>29166.666666666672</v>
      </c>
      <c r="V239" s="24">
        <f>'Trial 7'!V37</f>
        <v>29166.666666666672</v>
      </c>
      <c r="W239" s="24">
        <f>'Trial 7'!W37</f>
        <v>29166.666666666672</v>
      </c>
      <c r="X239" s="24">
        <f>'Trial 7'!X37</f>
        <v>29166.666666666672</v>
      </c>
      <c r="Y239" s="24">
        <f>'Trial 7'!Y37</f>
        <v>29166.666666666672</v>
      </c>
      <c r="Z239" s="24">
        <f>'Trial 7'!Z37</f>
        <v>29166.666666666672</v>
      </c>
      <c r="AA239" s="25">
        <f>SUM('Trial 7'!O37:Z37)</f>
        <v>350000.00000000017</v>
      </c>
      <c r="AB239" s="24">
        <f>'Trial 7'!AB37</f>
        <v>29166.666666666672</v>
      </c>
      <c r="AC239" s="24">
        <f>'Trial 7'!AC37</f>
        <v>29166.666666666672</v>
      </c>
      <c r="AD239" s="24">
        <f>'Trial 7'!AD37</f>
        <v>29166.666666666672</v>
      </c>
      <c r="AE239" s="24">
        <f>'Trial 7'!AE37</f>
        <v>29166.666666666672</v>
      </c>
      <c r="AF239" s="24">
        <f>'Trial 7'!AF37</f>
        <v>29166.666666666672</v>
      </c>
      <c r="AG239" s="24">
        <f>'Trial 7'!AG37</f>
        <v>29166.666666666672</v>
      </c>
      <c r="AH239" s="24">
        <f>'Trial 7'!AH37</f>
        <v>29166.666666666672</v>
      </c>
      <c r="AI239" s="24">
        <f>'Trial 7'!AI37</f>
        <v>29166.666666666672</v>
      </c>
      <c r="AJ239" s="24">
        <f>'Trial 7'!AJ37</f>
        <v>29166.666666666672</v>
      </c>
      <c r="AK239" s="24">
        <f>'Trial 7'!AK37</f>
        <v>29166.666666666672</v>
      </c>
      <c r="AL239" s="24">
        <f>'Trial 7'!AL37</f>
        <v>29166.666666666672</v>
      </c>
      <c r="AM239" s="24">
        <f>'Trial 7'!AM37</f>
        <v>29166.666666666672</v>
      </c>
      <c r="AN239" s="25">
        <f>SUM('Trial 7'!AB37:AM37)</f>
        <v>350000.00000000017</v>
      </c>
      <c r="AO239" s="24">
        <f>'Trial 7'!AO37</f>
        <v>29166.666666666672</v>
      </c>
      <c r="AP239" s="24">
        <f>'Trial 7'!AP37</f>
        <v>29166.666666666672</v>
      </c>
      <c r="AQ239" s="24">
        <f>'Trial 7'!AQ37</f>
        <v>29166.666666666672</v>
      </c>
      <c r="AR239" s="24">
        <f>'Trial 7'!AR37</f>
        <v>29166.666666666672</v>
      </c>
      <c r="AS239" s="24">
        <f>'Trial 7'!AS37</f>
        <v>29166.666666666672</v>
      </c>
      <c r="AT239" s="24">
        <f>'Trial 7'!AT37</f>
        <v>29166.666666666672</v>
      </c>
      <c r="AU239" s="24">
        <f>'Trial 7'!AU37</f>
        <v>29166.666666666672</v>
      </c>
      <c r="AV239" s="24">
        <f>'Trial 7'!AV37</f>
        <v>29166.666666666672</v>
      </c>
      <c r="AW239" s="24">
        <f>'Trial 7'!AW37</f>
        <v>29166.666666666672</v>
      </c>
      <c r="AX239" s="24">
        <f>'Trial 7'!AX37</f>
        <v>29166.666666666672</v>
      </c>
      <c r="AY239" s="24">
        <f>'Trial 7'!AY37</f>
        <v>29166.666666666672</v>
      </c>
      <c r="AZ239" s="24">
        <f>'Trial 7'!AZ37</f>
        <v>29166.666666666672</v>
      </c>
      <c r="BA239" s="25">
        <f>SUM('Trial 7'!AO37:AZ37)</f>
        <v>350000.00000000017</v>
      </c>
      <c r="BB239" s="24">
        <f>'Trial 7'!BB37</f>
        <v>29166.666666666672</v>
      </c>
      <c r="BC239" s="24">
        <f>'Trial 7'!BC37</f>
        <v>29166.666666666672</v>
      </c>
      <c r="BD239" s="24">
        <f>'Trial 7'!BD37</f>
        <v>29166.666666666672</v>
      </c>
      <c r="BE239" s="24">
        <f>'Trial 7'!BE37</f>
        <v>29166.666666666672</v>
      </c>
      <c r="BF239" s="24">
        <f>'Trial 7'!BF37</f>
        <v>29166.666666666672</v>
      </c>
      <c r="BG239" s="24">
        <f>'Trial 7'!BG37</f>
        <v>29166.666666666672</v>
      </c>
      <c r="BH239" s="24">
        <f>'Trial 7'!BH37</f>
        <v>29166.666666666672</v>
      </c>
      <c r="BI239" s="24">
        <f>'Trial 7'!BI37</f>
        <v>29166.666666666672</v>
      </c>
      <c r="BJ239" s="24">
        <f>'Trial 7'!BJ37</f>
        <v>29166.666666666672</v>
      </c>
      <c r="BK239" s="24">
        <f>'Trial 7'!BK37</f>
        <v>29166.666666666672</v>
      </c>
      <c r="BL239" s="24">
        <f>'Trial 7'!BL37</f>
        <v>29166.666666666672</v>
      </c>
      <c r="BM239" s="24">
        <f>'Trial 7'!BM37</f>
        <v>29166.666666666672</v>
      </c>
      <c r="BN239" s="25">
        <f>SUM('Trial 7'!BB37:BM37)</f>
        <v>350000.00000000017</v>
      </c>
      <c r="BO239" s="24">
        <f>'Trial 7'!BO37</f>
        <v>29166.666666666672</v>
      </c>
      <c r="BP239" s="24">
        <f>'Trial 7'!BP37</f>
        <v>29166.666666666672</v>
      </c>
      <c r="BQ239" s="24">
        <f>'Trial 7'!BQ37</f>
        <v>29166.666666666672</v>
      </c>
      <c r="BR239" s="24">
        <f>'Trial 7'!BR37</f>
        <v>29166.666666666672</v>
      </c>
      <c r="BS239" s="24">
        <f>'Trial 7'!BS37</f>
        <v>29166.666666666672</v>
      </c>
      <c r="BT239" s="24">
        <f>'Trial 7'!BT37</f>
        <v>29166.666666666672</v>
      </c>
      <c r="BU239" s="24">
        <f>'Trial 7'!BU37</f>
        <v>29166.666666666672</v>
      </c>
      <c r="BV239" s="24">
        <f>'Trial 7'!BV37</f>
        <v>29166.666666666672</v>
      </c>
      <c r="BW239" s="24">
        <f>'Trial 7'!BW37</f>
        <v>29166.666666666672</v>
      </c>
      <c r="BX239" s="24">
        <f>'Trial 7'!BX37</f>
        <v>29166.666666666672</v>
      </c>
      <c r="BY239" s="24">
        <f>'Trial 7'!BY37</f>
        <v>29166.666666666672</v>
      </c>
      <c r="BZ239" s="24">
        <f>'Trial 7'!BZ37</f>
        <v>29166.666666666672</v>
      </c>
      <c r="CA239" s="25">
        <f>SUM('Trial 7'!BO37:BZ37)</f>
        <v>350000.00000000017</v>
      </c>
      <c r="CB239" s="24">
        <f>'Trial 7'!CB37</f>
        <v>29166.666666666672</v>
      </c>
      <c r="CC239" s="24">
        <f>'Trial 7'!CC37</f>
        <v>29166.666666666672</v>
      </c>
      <c r="CD239" s="24">
        <f>'Trial 7'!CD37</f>
        <v>29166.666666666672</v>
      </c>
      <c r="CE239" s="24">
        <f>'Trial 7'!CE37</f>
        <v>29166.666666666672</v>
      </c>
      <c r="CF239" s="24">
        <f>'Trial 7'!CF37</f>
        <v>29166.666666666672</v>
      </c>
      <c r="CG239" s="24">
        <f>'Trial 7'!CG37</f>
        <v>29166.666666666672</v>
      </c>
      <c r="CH239" s="24">
        <f>'Trial 7'!CH37</f>
        <v>29166.666666666672</v>
      </c>
      <c r="CI239" s="24">
        <f>'Trial 7'!CI37</f>
        <v>29166.666666666672</v>
      </c>
      <c r="CJ239" s="24">
        <f>'Trial 7'!CJ37</f>
        <v>29166.666666666672</v>
      </c>
      <c r="CK239" s="24">
        <f>'Trial 7'!CK37</f>
        <v>29166.666666666672</v>
      </c>
      <c r="CL239" s="24">
        <f>'Trial 7'!CL37</f>
        <v>29166.666666666672</v>
      </c>
      <c r="CM239" s="24">
        <f>'Trial 7'!CM37</f>
        <v>29166.666666666672</v>
      </c>
      <c r="CN239" s="25">
        <f>SUM('Trial 7'!CB37:CM37)</f>
        <v>350000.00000000017</v>
      </c>
      <c r="CO239" s="24">
        <f>'Trial 7'!CO37</f>
        <v>29166.666666666672</v>
      </c>
      <c r="CP239" s="24">
        <f>'Trial 7'!CP37</f>
        <v>29166.666666666672</v>
      </c>
      <c r="CQ239" s="24">
        <f>'Trial 7'!CQ37</f>
        <v>29166.666666666672</v>
      </c>
      <c r="CR239" s="24">
        <f>'Trial 7'!CR37</f>
        <v>29166.666666666672</v>
      </c>
      <c r="CS239" s="24">
        <f>'Trial 7'!CS37</f>
        <v>29166.666666666672</v>
      </c>
      <c r="CT239" s="24">
        <f>'Trial 7'!CT37</f>
        <v>29166.666666666672</v>
      </c>
      <c r="CU239" s="24">
        <f>'Trial 7'!CU37</f>
        <v>29166.666666666672</v>
      </c>
      <c r="CV239" s="24">
        <f>'Trial 7'!CV37</f>
        <v>29166.666666666672</v>
      </c>
      <c r="CW239" s="24">
        <f>'Trial 7'!CW37</f>
        <v>29166.666666666672</v>
      </c>
      <c r="CX239" s="24">
        <f>'Trial 7'!CX37</f>
        <v>29166.666666666672</v>
      </c>
      <c r="CY239" s="24">
        <f>'Trial 7'!CY37</f>
        <v>29166.666666666672</v>
      </c>
      <c r="CZ239" s="24">
        <f>'Trial 7'!CZ37</f>
        <v>29166.666666666672</v>
      </c>
      <c r="DA239" s="25">
        <f>SUM('Trial 7'!CO37:CZ37)</f>
        <v>350000.00000000017</v>
      </c>
      <c r="DB239" s="24">
        <f>'Trial 7'!DB37</f>
        <v>29166.666666666672</v>
      </c>
      <c r="DC239" s="24">
        <f>'Trial 7'!DC37</f>
        <v>29166.666666666672</v>
      </c>
      <c r="DD239" s="24">
        <f>'Trial 7'!DD37</f>
        <v>29166.666666666672</v>
      </c>
      <c r="DE239" s="24">
        <f>'Trial 7'!DE37</f>
        <v>29166.666666666672</v>
      </c>
      <c r="DF239" s="24">
        <f>'Trial 7'!DF37</f>
        <v>29166.666666666672</v>
      </c>
      <c r="DG239" s="24">
        <f>'Trial 7'!DG37</f>
        <v>29166.666666666672</v>
      </c>
      <c r="DH239" s="24">
        <f>'Trial 7'!DH37</f>
        <v>29166.666666666672</v>
      </c>
      <c r="DI239" s="24">
        <f>'Trial 7'!DI37</f>
        <v>29166.666666666672</v>
      </c>
      <c r="DJ239" s="24">
        <f>'Trial 7'!DJ37</f>
        <v>29166.666666666672</v>
      </c>
      <c r="DK239" s="24">
        <f>'Trial 7'!DK37</f>
        <v>29166.666666666672</v>
      </c>
      <c r="DL239" s="24">
        <f>'Trial 7'!DL37</f>
        <v>29166.666666666672</v>
      </c>
      <c r="DM239" s="24">
        <f>'Trial 7'!DM37</f>
        <v>29166.666666666672</v>
      </c>
      <c r="DN239" s="25">
        <f>SUM('Trial 7'!DB37:DM37)</f>
        <v>350000.00000000017</v>
      </c>
      <c r="DO239" s="24">
        <f>'Trial 7'!DO37</f>
        <v>29166.666666666672</v>
      </c>
      <c r="DP239" s="24">
        <f>'Trial 7'!DP37</f>
        <v>29166.666666666672</v>
      </c>
      <c r="DQ239" s="24">
        <f>'Trial 7'!DQ37</f>
        <v>29166.666666666672</v>
      </c>
      <c r="DR239" s="24">
        <f>'Trial 7'!DR37</f>
        <v>29166.666666666672</v>
      </c>
      <c r="DS239" s="24">
        <f>'Trial 7'!DS37</f>
        <v>29166.666666666672</v>
      </c>
      <c r="DT239" s="24">
        <f>'Trial 7'!DT37</f>
        <v>29166.666666666672</v>
      </c>
      <c r="DU239" s="24">
        <f>'Trial 7'!DU37</f>
        <v>29166.666666666672</v>
      </c>
      <c r="DV239" s="24">
        <f>'Trial 7'!DV37</f>
        <v>29166.666666666672</v>
      </c>
      <c r="DW239" s="24">
        <f>'Trial 7'!DW37</f>
        <v>29166.666666666672</v>
      </c>
      <c r="DX239" s="24">
        <f>'Trial 7'!DX37</f>
        <v>29166.666666666672</v>
      </c>
      <c r="DY239" s="24">
        <f>'Trial 7'!DY37</f>
        <v>29166.666666666672</v>
      </c>
      <c r="DZ239" s="24">
        <f>'Trial 7'!DZ37</f>
        <v>29166.666666666672</v>
      </c>
      <c r="EA239" s="25">
        <f>SUM('Trial 7'!DO37:DZ37)</f>
        <v>350000.00000000017</v>
      </c>
      <c r="EB239" s="24">
        <f>'Trial 7'!EB37</f>
        <v>29166.666666666672</v>
      </c>
      <c r="EC239" s="24">
        <f>'Trial 7'!EC37</f>
        <v>29166.666666666672</v>
      </c>
      <c r="ED239" s="24">
        <f>'Trial 7'!ED37</f>
        <v>29166.666666666672</v>
      </c>
      <c r="EE239" s="24">
        <f>'Trial 7'!EE37</f>
        <v>29166.666666666672</v>
      </c>
      <c r="EF239" s="24">
        <f>'Trial 7'!EF37</f>
        <v>29166.666666666672</v>
      </c>
      <c r="EG239" s="24">
        <f>'Trial 7'!EG37</f>
        <v>29166.666666666672</v>
      </c>
      <c r="EH239" s="24">
        <f>'Trial 7'!EH37</f>
        <v>29166.666666666672</v>
      </c>
      <c r="EI239" s="24">
        <f>'Trial 7'!EI37</f>
        <v>29166.666666666672</v>
      </c>
      <c r="EJ239" s="24">
        <f>'Trial 7'!EJ37</f>
        <v>29166.666666666672</v>
      </c>
      <c r="EK239" s="24">
        <f>'Trial 7'!EK37</f>
        <v>29166.666666666672</v>
      </c>
      <c r="EL239" s="24">
        <f>'Trial 7'!EL37</f>
        <v>29166.666666666672</v>
      </c>
      <c r="EM239" s="24">
        <f>'Trial 7'!EM37</f>
        <v>29166.666666666672</v>
      </c>
      <c r="EN239" s="25">
        <f>SUM('Trial 7'!EB37:EM37)</f>
        <v>350000.00000000017</v>
      </c>
    </row>
    <row r="240" spans="1:144" ht="12.75" customHeight="1" x14ac:dyDescent="0.2">
      <c r="A240" s="11" t="str">
        <f>Labels!B103</f>
        <v>Trial 08</v>
      </c>
      <c r="B240" s="24">
        <f>'Trial 8'!B37</f>
        <v>29166.666666666672</v>
      </c>
      <c r="C240" s="24">
        <f>'Trial 8'!C37</f>
        <v>29166.666666666672</v>
      </c>
      <c r="D240" s="24">
        <f>'Trial 8'!D37</f>
        <v>29166.666666666672</v>
      </c>
      <c r="E240" s="24">
        <f>'Trial 8'!E37</f>
        <v>29166.666666666672</v>
      </c>
      <c r="F240" s="24">
        <f>'Trial 8'!F37</f>
        <v>29166.666666666672</v>
      </c>
      <c r="G240" s="24">
        <f>'Trial 8'!G37</f>
        <v>29166.666666666672</v>
      </c>
      <c r="H240" s="24">
        <f>'Trial 8'!H37</f>
        <v>29166.666666666672</v>
      </c>
      <c r="I240" s="24">
        <f>'Trial 8'!I37</f>
        <v>29166.666666666672</v>
      </c>
      <c r="J240" s="24">
        <f>'Trial 8'!J37</f>
        <v>29166.666666666672</v>
      </c>
      <c r="K240" s="24">
        <f>'Trial 8'!K37</f>
        <v>29166.666666666672</v>
      </c>
      <c r="L240" s="24">
        <f>'Trial 8'!L37</f>
        <v>29166.666666666672</v>
      </c>
      <c r="M240" s="24">
        <f>'Trial 8'!M37</f>
        <v>29166.666666666672</v>
      </c>
      <c r="N240" s="25">
        <f>SUM('Trial 8'!B37:M37)</f>
        <v>350000.00000000017</v>
      </c>
      <c r="O240" s="24">
        <f>'Trial 8'!O37</f>
        <v>29166.666666666672</v>
      </c>
      <c r="P240" s="24">
        <f>'Trial 8'!P37</f>
        <v>29166.666666666672</v>
      </c>
      <c r="Q240" s="24">
        <f>'Trial 8'!Q37</f>
        <v>29166.666666666672</v>
      </c>
      <c r="R240" s="24">
        <f>'Trial 8'!R37</f>
        <v>29166.666666666672</v>
      </c>
      <c r="S240" s="24">
        <f>'Trial 8'!S37</f>
        <v>29166.666666666672</v>
      </c>
      <c r="T240" s="24">
        <f>'Trial 8'!T37</f>
        <v>29166.666666666672</v>
      </c>
      <c r="U240" s="24">
        <f>'Trial 8'!U37</f>
        <v>29166.666666666672</v>
      </c>
      <c r="V240" s="24">
        <f>'Trial 8'!V37</f>
        <v>29166.666666666672</v>
      </c>
      <c r="W240" s="24">
        <f>'Trial 8'!W37</f>
        <v>29166.666666666672</v>
      </c>
      <c r="X240" s="24">
        <f>'Trial 8'!X37</f>
        <v>29166.666666666672</v>
      </c>
      <c r="Y240" s="24">
        <f>'Trial 8'!Y37</f>
        <v>29166.666666666672</v>
      </c>
      <c r="Z240" s="24">
        <f>'Trial 8'!Z37</f>
        <v>29166.666666666672</v>
      </c>
      <c r="AA240" s="25">
        <f>SUM('Trial 8'!O37:Z37)</f>
        <v>350000.00000000017</v>
      </c>
      <c r="AB240" s="24">
        <f>'Trial 8'!AB37</f>
        <v>29166.666666666672</v>
      </c>
      <c r="AC240" s="24">
        <f>'Trial 8'!AC37</f>
        <v>29166.666666666672</v>
      </c>
      <c r="AD240" s="24">
        <f>'Trial 8'!AD37</f>
        <v>29166.666666666672</v>
      </c>
      <c r="AE240" s="24">
        <f>'Trial 8'!AE37</f>
        <v>29166.666666666672</v>
      </c>
      <c r="AF240" s="24">
        <f>'Trial 8'!AF37</f>
        <v>29166.666666666672</v>
      </c>
      <c r="AG240" s="24">
        <f>'Trial 8'!AG37</f>
        <v>29166.666666666672</v>
      </c>
      <c r="AH240" s="24">
        <f>'Trial 8'!AH37</f>
        <v>29166.666666666672</v>
      </c>
      <c r="AI240" s="24">
        <f>'Trial 8'!AI37</f>
        <v>29166.666666666672</v>
      </c>
      <c r="AJ240" s="24">
        <f>'Trial 8'!AJ37</f>
        <v>29166.666666666672</v>
      </c>
      <c r="AK240" s="24">
        <f>'Trial 8'!AK37</f>
        <v>29166.666666666672</v>
      </c>
      <c r="AL240" s="24">
        <f>'Trial 8'!AL37</f>
        <v>29166.666666666672</v>
      </c>
      <c r="AM240" s="24">
        <f>'Trial 8'!AM37</f>
        <v>29166.666666666672</v>
      </c>
      <c r="AN240" s="25">
        <f>SUM('Trial 8'!AB37:AM37)</f>
        <v>350000.00000000017</v>
      </c>
      <c r="AO240" s="24">
        <f>'Trial 8'!AO37</f>
        <v>29166.666666666672</v>
      </c>
      <c r="AP240" s="24">
        <f>'Trial 8'!AP37</f>
        <v>29166.666666666672</v>
      </c>
      <c r="AQ240" s="24">
        <f>'Trial 8'!AQ37</f>
        <v>29166.666666666672</v>
      </c>
      <c r="AR240" s="24">
        <f>'Trial 8'!AR37</f>
        <v>29166.666666666672</v>
      </c>
      <c r="AS240" s="24">
        <f>'Trial 8'!AS37</f>
        <v>29166.666666666672</v>
      </c>
      <c r="AT240" s="24">
        <f>'Trial 8'!AT37</f>
        <v>29166.666666666672</v>
      </c>
      <c r="AU240" s="24">
        <f>'Trial 8'!AU37</f>
        <v>29166.666666666672</v>
      </c>
      <c r="AV240" s="24">
        <f>'Trial 8'!AV37</f>
        <v>29166.666666666672</v>
      </c>
      <c r="AW240" s="24">
        <f>'Trial 8'!AW37</f>
        <v>29166.666666666672</v>
      </c>
      <c r="AX240" s="24">
        <f>'Trial 8'!AX37</f>
        <v>29166.666666666672</v>
      </c>
      <c r="AY240" s="24">
        <f>'Trial 8'!AY37</f>
        <v>29166.666666666672</v>
      </c>
      <c r="AZ240" s="24">
        <f>'Trial 8'!AZ37</f>
        <v>29166.666666666672</v>
      </c>
      <c r="BA240" s="25">
        <f>SUM('Trial 8'!AO37:AZ37)</f>
        <v>350000.00000000017</v>
      </c>
      <c r="BB240" s="24">
        <f>'Trial 8'!BB37</f>
        <v>29166.666666666672</v>
      </c>
      <c r="BC240" s="24">
        <f>'Trial 8'!BC37</f>
        <v>29166.666666666672</v>
      </c>
      <c r="BD240" s="24">
        <f>'Trial 8'!BD37</f>
        <v>29166.666666666672</v>
      </c>
      <c r="BE240" s="24">
        <f>'Trial 8'!BE37</f>
        <v>29166.666666666672</v>
      </c>
      <c r="BF240" s="24">
        <f>'Trial 8'!BF37</f>
        <v>29166.666666666672</v>
      </c>
      <c r="BG240" s="24">
        <f>'Trial 8'!BG37</f>
        <v>29166.666666666672</v>
      </c>
      <c r="BH240" s="24">
        <f>'Trial 8'!BH37</f>
        <v>29166.666666666672</v>
      </c>
      <c r="BI240" s="24">
        <f>'Trial 8'!BI37</f>
        <v>29166.666666666672</v>
      </c>
      <c r="BJ240" s="24">
        <f>'Trial 8'!BJ37</f>
        <v>29166.666666666672</v>
      </c>
      <c r="BK240" s="24">
        <f>'Trial 8'!BK37</f>
        <v>29166.666666666672</v>
      </c>
      <c r="BL240" s="24">
        <f>'Trial 8'!BL37</f>
        <v>29166.666666666672</v>
      </c>
      <c r="BM240" s="24">
        <f>'Trial 8'!BM37</f>
        <v>29166.666666666672</v>
      </c>
      <c r="BN240" s="25">
        <f>SUM('Trial 8'!BB37:BM37)</f>
        <v>350000.00000000017</v>
      </c>
      <c r="BO240" s="24">
        <f>'Trial 8'!BO37</f>
        <v>29166.666666666672</v>
      </c>
      <c r="BP240" s="24">
        <f>'Trial 8'!BP37</f>
        <v>29166.666666666672</v>
      </c>
      <c r="BQ240" s="24">
        <f>'Trial 8'!BQ37</f>
        <v>29166.666666666672</v>
      </c>
      <c r="BR240" s="24">
        <f>'Trial 8'!BR37</f>
        <v>29166.666666666672</v>
      </c>
      <c r="BS240" s="24">
        <f>'Trial 8'!BS37</f>
        <v>29166.666666666672</v>
      </c>
      <c r="BT240" s="24">
        <f>'Trial 8'!BT37</f>
        <v>29166.666666666672</v>
      </c>
      <c r="BU240" s="24">
        <f>'Trial 8'!BU37</f>
        <v>29166.666666666672</v>
      </c>
      <c r="BV240" s="24">
        <f>'Trial 8'!BV37</f>
        <v>29166.666666666672</v>
      </c>
      <c r="BW240" s="24">
        <f>'Trial 8'!BW37</f>
        <v>29166.666666666672</v>
      </c>
      <c r="BX240" s="24">
        <f>'Trial 8'!BX37</f>
        <v>29166.666666666672</v>
      </c>
      <c r="BY240" s="24">
        <f>'Trial 8'!BY37</f>
        <v>29166.666666666672</v>
      </c>
      <c r="BZ240" s="24">
        <f>'Trial 8'!BZ37</f>
        <v>29166.666666666672</v>
      </c>
      <c r="CA240" s="25">
        <f>SUM('Trial 8'!BO37:BZ37)</f>
        <v>350000.00000000017</v>
      </c>
      <c r="CB240" s="24">
        <f>'Trial 8'!CB37</f>
        <v>29166.666666666672</v>
      </c>
      <c r="CC240" s="24">
        <f>'Trial 8'!CC37</f>
        <v>29166.666666666672</v>
      </c>
      <c r="CD240" s="24">
        <f>'Trial 8'!CD37</f>
        <v>29166.666666666672</v>
      </c>
      <c r="CE240" s="24">
        <f>'Trial 8'!CE37</f>
        <v>29166.666666666672</v>
      </c>
      <c r="CF240" s="24">
        <f>'Trial 8'!CF37</f>
        <v>29166.666666666672</v>
      </c>
      <c r="CG240" s="24">
        <f>'Trial 8'!CG37</f>
        <v>29166.666666666672</v>
      </c>
      <c r="CH240" s="24">
        <f>'Trial 8'!CH37</f>
        <v>29166.666666666672</v>
      </c>
      <c r="CI240" s="24">
        <f>'Trial 8'!CI37</f>
        <v>29166.666666666672</v>
      </c>
      <c r="CJ240" s="24">
        <f>'Trial 8'!CJ37</f>
        <v>29166.666666666672</v>
      </c>
      <c r="CK240" s="24">
        <f>'Trial 8'!CK37</f>
        <v>29166.666666666672</v>
      </c>
      <c r="CL240" s="24">
        <f>'Trial 8'!CL37</f>
        <v>29166.666666666672</v>
      </c>
      <c r="CM240" s="24">
        <f>'Trial 8'!CM37</f>
        <v>29166.666666666672</v>
      </c>
      <c r="CN240" s="25">
        <f>SUM('Trial 8'!CB37:CM37)</f>
        <v>350000.00000000017</v>
      </c>
      <c r="CO240" s="24">
        <f>'Trial 8'!CO37</f>
        <v>29166.666666666672</v>
      </c>
      <c r="CP240" s="24">
        <f>'Trial 8'!CP37</f>
        <v>29166.666666666672</v>
      </c>
      <c r="CQ240" s="24">
        <f>'Trial 8'!CQ37</f>
        <v>29166.666666666672</v>
      </c>
      <c r="CR240" s="24">
        <f>'Trial 8'!CR37</f>
        <v>29166.666666666672</v>
      </c>
      <c r="CS240" s="24">
        <f>'Trial 8'!CS37</f>
        <v>29166.666666666672</v>
      </c>
      <c r="CT240" s="24">
        <f>'Trial 8'!CT37</f>
        <v>29166.666666666672</v>
      </c>
      <c r="CU240" s="24">
        <f>'Trial 8'!CU37</f>
        <v>29166.666666666672</v>
      </c>
      <c r="CV240" s="24">
        <f>'Trial 8'!CV37</f>
        <v>29166.666666666672</v>
      </c>
      <c r="CW240" s="24">
        <f>'Trial 8'!CW37</f>
        <v>29166.666666666672</v>
      </c>
      <c r="CX240" s="24">
        <f>'Trial 8'!CX37</f>
        <v>29166.666666666672</v>
      </c>
      <c r="CY240" s="24">
        <f>'Trial 8'!CY37</f>
        <v>29166.666666666672</v>
      </c>
      <c r="CZ240" s="24">
        <f>'Trial 8'!CZ37</f>
        <v>29166.666666666672</v>
      </c>
      <c r="DA240" s="25">
        <f>SUM('Trial 8'!CO37:CZ37)</f>
        <v>350000.00000000017</v>
      </c>
      <c r="DB240" s="24">
        <f>'Trial 8'!DB37</f>
        <v>29166.666666666672</v>
      </c>
      <c r="DC240" s="24">
        <f>'Trial 8'!DC37</f>
        <v>29166.666666666672</v>
      </c>
      <c r="DD240" s="24">
        <f>'Trial 8'!DD37</f>
        <v>29166.666666666672</v>
      </c>
      <c r="DE240" s="24">
        <f>'Trial 8'!DE37</f>
        <v>29166.666666666672</v>
      </c>
      <c r="DF240" s="24">
        <f>'Trial 8'!DF37</f>
        <v>29166.666666666672</v>
      </c>
      <c r="DG240" s="24">
        <f>'Trial 8'!DG37</f>
        <v>29166.666666666672</v>
      </c>
      <c r="DH240" s="24">
        <f>'Trial 8'!DH37</f>
        <v>29166.666666666672</v>
      </c>
      <c r="DI240" s="24">
        <f>'Trial 8'!DI37</f>
        <v>29166.666666666672</v>
      </c>
      <c r="DJ240" s="24">
        <f>'Trial 8'!DJ37</f>
        <v>29166.666666666672</v>
      </c>
      <c r="DK240" s="24">
        <f>'Trial 8'!DK37</f>
        <v>29166.666666666672</v>
      </c>
      <c r="DL240" s="24">
        <f>'Trial 8'!DL37</f>
        <v>29166.666666666672</v>
      </c>
      <c r="DM240" s="24">
        <f>'Trial 8'!DM37</f>
        <v>29166.666666666672</v>
      </c>
      <c r="DN240" s="25">
        <f>SUM('Trial 8'!DB37:DM37)</f>
        <v>350000.00000000017</v>
      </c>
      <c r="DO240" s="24">
        <f>'Trial 8'!DO37</f>
        <v>29166.666666666672</v>
      </c>
      <c r="DP240" s="24">
        <f>'Trial 8'!DP37</f>
        <v>29166.666666666672</v>
      </c>
      <c r="DQ240" s="24">
        <f>'Trial 8'!DQ37</f>
        <v>29166.666666666672</v>
      </c>
      <c r="DR240" s="24">
        <f>'Trial 8'!DR37</f>
        <v>29166.666666666672</v>
      </c>
      <c r="DS240" s="24">
        <f>'Trial 8'!DS37</f>
        <v>29166.666666666672</v>
      </c>
      <c r="DT240" s="24">
        <f>'Trial 8'!DT37</f>
        <v>29166.666666666672</v>
      </c>
      <c r="DU240" s="24">
        <f>'Trial 8'!DU37</f>
        <v>29166.666666666672</v>
      </c>
      <c r="DV240" s="24">
        <f>'Trial 8'!DV37</f>
        <v>29166.666666666672</v>
      </c>
      <c r="DW240" s="24">
        <f>'Trial 8'!DW37</f>
        <v>29166.666666666672</v>
      </c>
      <c r="DX240" s="24">
        <f>'Trial 8'!DX37</f>
        <v>29166.666666666672</v>
      </c>
      <c r="DY240" s="24">
        <f>'Trial 8'!DY37</f>
        <v>29166.666666666672</v>
      </c>
      <c r="DZ240" s="24">
        <f>'Trial 8'!DZ37</f>
        <v>29166.666666666672</v>
      </c>
      <c r="EA240" s="25">
        <f>SUM('Trial 8'!DO37:DZ37)</f>
        <v>350000.00000000017</v>
      </c>
      <c r="EB240" s="24">
        <f>'Trial 8'!EB37</f>
        <v>29166.666666666672</v>
      </c>
      <c r="EC240" s="24">
        <f>'Trial 8'!EC37</f>
        <v>29166.666666666672</v>
      </c>
      <c r="ED240" s="24">
        <f>'Trial 8'!ED37</f>
        <v>29166.666666666672</v>
      </c>
      <c r="EE240" s="24">
        <f>'Trial 8'!EE37</f>
        <v>29166.666666666672</v>
      </c>
      <c r="EF240" s="24">
        <f>'Trial 8'!EF37</f>
        <v>29166.666666666672</v>
      </c>
      <c r="EG240" s="24">
        <f>'Trial 8'!EG37</f>
        <v>29166.666666666672</v>
      </c>
      <c r="EH240" s="24">
        <f>'Trial 8'!EH37</f>
        <v>29166.666666666672</v>
      </c>
      <c r="EI240" s="24">
        <f>'Trial 8'!EI37</f>
        <v>29166.666666666672</v>
      </c>
      <c r="EJ240" s="24">
        <f>'Trial 8'!EJ37</f>
        <v>29166.666666666672</v>
      </c>
      <c r="EK240" s="24">
        <f>'Trial 8'!EK37</f>
        <v>29166.666666666672</v>
      </c>
      <c r="EL240" s="24">
        <f>'Trial 8'!EL37</f>
        <v>29166.666666666672</v>
      </c>
      <c r="EM240" s="24">
        <f>'Trial 8'!EM37</f>
        <v>29166.666666666672</v>
      </c>
      <c r="EN240" s="25">
        <f>SUM('Trial 8'!EB37:EM37)</f>
        <v>350000.00000000017</v>
      </c>
    </row>
    <row r="241" spans="1:144" ht="12.75" customHeight="1" x14ac:dyDescent="0.2">
      <c r="A241" s="5" t="str">
        <f>Labels!C95</f>
        <v>Total</v>
      </c>
      <c r="B241" s="48">
        <f>SUM('Trial 1'!B37,'Trial 2'!B37,'Trial 3'!B37,'Trial 4'!B37,'Trial 5'!B37,'Trial 6'!B37,'Trial 7'!B37,'Trial 8'!B37)</f>
        <v>233333.33333333343</v>
      </c>
      <c r="C241" s="48">
        <f>SUM('Trial 1'!C37,'Trial 2'!C37,'Trial 3'!C37,'Trial 4'!C37,'Trial 5'!C37,'Trial 6'!C37,'Trial 7'!C37,'Trial 8'!C37)</f>
        <v>233333.33333333343</v>
      </c>
      <c r="D241" s="48">
        <f>SUM('Trial 1'!D37,'Trial 2'!D37,'Trial 3'!D37,'Trial 4'!D37,'Trial 5'!D37,'Trial 6'!D37,'Trial 7'!D37,'Trial 8'!D37)</f>
        <v>233333.33333333343</v>
      </c>
      <c r="E241" s="48">
        <f>SUM('Trial 1'!E37,'Trial 2'!E37,'Trial 3'!E37,'Trial 4'!E37,'Trial 5'!E37,'Trial 6'!E37,'Trial 7'!E37,'Trial 8'!E37)</f>
        <v>233333.33333333343</v>
      </c>
      <c r="F241" s="48">
        <f>SUM('Trial 1'!F37,'Trial 2'!F37,'Trial 3'!F37,'Trial 4'!F37,'Trial 5'!F37,'Trial 6'!F37,'Trial 7'!F37,'Trial 8'!F37)</f>
        <v>233333.33333333343</v>
      </c>
      <c r="G241" s="48">
        <f>SUM('Trial 1'!G37,'Trial 2'!G37,'Trial 3'!G37,'Trial 4'!G37,'Trial 5'!G37,'Trial 6'!G37,'Trial 7'!G37,'Trial 8'!G37)</f>
        <v>233333.33333333343</v>
      </c>
      <c r="H241" s="48">
        <f>SUM('Trial 1'!H37,'Trial 2'!H37,'Trial 3'!H37,'Trial 4'!H37,'Trial 5'!H37,'Trial 6'!H37,'Trial 7'!H37,'Trial 8'!H37)</f>
        <v>233333.33333333343</v>
      </c>
      <c r="I241" s="48">
        <f>SUM('Trial 1'!I37,'Trial 2'!I37,'Trial 3'!I37,'Trial 4'!I37,'Trial 5'!I37,'Trial 6'!I37,'Trial 7'!I37,'Trial 8'!I37)</f>
        <v>233333.33333333343</v>
      </c>
      <c r="J241" s="48">
        <f>SUM('Trial 1'!J37,'Trial 2'!J37,'Trial 3'!J37,'Trial 4'!J37,'Trial 5'!J37,'Trial 6'!J37,'Trial 7'!J37,'Trial 8'!J37)</f>
        <v>233333.33333333343</v>
      </c>
      <c r="K241" s="48">
        <f>SUM('Trial 1'!K37,'Trial 2'!K37,'Trial 3'!K37,'Trial 4'!K37,'Trial 5'!K37,'Trial 6'!K37,'Trial 7'!K37,'Trial 8'!K37)</f>
        <v>233333.33333333343</v>
      </c>
      <c r="L241" s="48">
        <f>SUM('Trial 1'!L37,'Trial 2'!L37,'Trial 3'!L37,'Trial 4'!L37,'Trial 5'!L37,'Trial 6'!L37,'Trial 7'!L37,'Trial 8'!L37)</f>
        <v>233333.33333333343</v>
      </c>
      <c r="M241" s="48">
        <f>SUM('Trial 1'!M37,'Trial 2'!M37,'Trial 3'!M37,'Trial 4'!M37,'Trial 5'!M37,'Trial 6'!M37,'Trial 7'!M37,'Trial 8'!M37)</f>
        <v>233333.33333333343</v>
      </c>
      <c r="N241" s="49">
        <f>SUM(B241:M241)</f>
        <v>2800000.0000000014</v>
      </c>
      <c r="O241" s="48">
        <f>SUM('Trial 1'!O37,'Trial 2'!O37,'Trial 3'!O37,'Trial 4'!O37,'Trial 5'!O37,'Trial 6'!O37,'Trial 7'!O37,'Trial 8'!O37)</f>
        <v>233333.33333333343</v>
      </c>
      <c r="P241" s="48">
        <f>SUM('Trial 1'!P37,'Trial 2'!P37,'Trial 3'!P37,'Trial 4'!P37,'Trial 5'!P37,'Trial 6'!P37,'Trial 7'!P37,'Trial 8'!P37)</f>
        <v>233333.33333333343</v>
      </c>
      <c r="Q241" s="48">
        <f>SUM('Trial 1'!Q37,'Trial 2'!Q37,'Trial 3'!Q37,'Trial 4'!Q37,'Trial 5'!Q37,'Trial 6'!Q37,'Trial 7'!Q37,'Trial 8'!Q37)</f>
        <v>233333.33333333343</v>
      </c>
      <c r="R241" s="48">
        <f>SUM('Trial 1'!R37,'Trial 2'!R37,'Trial 3'!R37,'Trial 4'!R37,'Trial 5'!R37,'Trial 6'!R37,'Trial 7'!R37,'Trial 8'!R37)</f>
        <v>233333.33333333343</v>
      </c>
      <c r="S241" s="48">
        <f>SUM('Trial 1'!S37,'Trial 2'!S37,'Trial 3'!S37,'Trial 4'!S37,'Trial 5'!S37,'Trial 6'!S37,'Trial 7'!S37,'Trial 8'!S37)</f>
        <v>233333.33333333343</v>
      </c>
      <c r="T241" s="48">
        <f>SUM('Trial 1'!T37,'Trial 2'!T37,'Trial 3'!T37,'Trial 4'!T37,'Trial 5'!T37,'Trial 6'!T37,'Trial 7'!T37,'Trial 8'!T37)</f>
        <v>233333.33333333343</v>
      </c>
      <c r="U241" s="48">
        <f>SUM('Trial 1'!U37,'Trial 2'!U37,'Trial 3'!U37,'Trial 4'!U37,'Trial 5'!U37,'Trial 6'!U37,'Trial 7'!U37,'Trial 8'!U37)</f>
        <v>233333.33333333343</v>
      </c>
      <c r="V241" s="48">
        <f>SUM('Trial 1'!V37,'Trial 2'!V37,'Trial 3'!V37,'Trial 4'!V37,'Trial 5'!V37,'Trial 6'!V37,'Trial 7'!V37,'Trial 8'!V37)</f>
        <v>233333.33333333343</v>
      </c>
      <c r="W241" s="48">
        <f>SUM('Trial 1'!W37,'Trial 2'!W37,'Trial 3'!W37,'Trial 4'!W37,'Trial 5'!W37,'Trial 6'!W37,'Trial 7'!W37,'Trial 8'!W37)</f>
        <v>233333.33333333343</v>
      </c>
      <c r="X241" s="48">
        <f>SUM('Trial 1'!X37,'Trial 2'!X37,'Trial 3'!X37,'Trial 4'!X37,'Trial 5'!X37,'Trial 6'!X37,'Trial 7'!X37,'Trial 8'!X37)</f>
        <v>233333.33333333343</v>
      </c>
      <c r="Y241" s="48">
        <f>SUM('Trial 1'!Y37,'Trial 2'!Y37,'Trial 3'!Y37,'Trial 4'!Y37,'Trial 5'!Y37,'Trial 6'!Y37,'Trial 7'!Y37,'Trial 8'!Y37)</f>
        <v>233333.33333333343</v>
      </c>
      <c r="Z241" s="48">
        <f>SUM('Trial 1'!Z37,'Trial 2'!Z37,'Trial 3'!Z37,'Trial 4'!Z37,'Trial 5'!Z37,'Trial 6'!Z37,'Trial 7'!Z37,'Trial 8'!Z37)</f>
        <v>233333.33333333343</v>
      </c>
      <c r="AA241" s="49">
        <f>SUM(O241:Z241)</f>
        <v>2800000.0000000014</v>
      </c>
      <c r="AB241" s="48">
        <f>SUM('Trial 1'!AB37,'Trial 2'!AB37,'Trial 3'!AB37,'Trial 4'!AB37,'Trial 5'!AB37,'Trial 6'!AB37,'Trial 7'!AB37,'Trial 8'!AB37)</f>
        <v>233333.33333333343</v>
      </c>
      <c r="AC241" s="48">
        <f>SUM('Trial 1'!AC37,'Trial 2'!AC37,'Trial 3'!AC37,'Trial 4'!AC37,'Trial 5'!AC37,'Trial 6'!AC37,'Trial 7'!AC37,'Trial 8'!AC37)</f>
        <v>233333.33333333343</v>
      </c>
      <c r="AD241" s="48">
        <f>SUM('Trial 1'!AD37,'Trial 2'!AD37,'Trial 3'!AD37,'Trial 4'!AD37,'Trial 5'!AD37,'Trial 6'!AD37,'Trial 7'!AD37,'Trial 8'!AD37)</f>
        <v>233333.33333333343</v>
      </c>
      <c r="AE241" s="48">
        <f>SUM('Trial 1'!AE37,'Trial 2'!AE37,'Trial 3'!AE37,'Trial 4'!AE37,'Trial 5'!AE37,'Trial 6'!AE37,'Trial 7'!AE37,'Trial 8'!AE37)</f>
        <v>233333.33333333343</v>
      </c>
      <c r="AF241" s="48">
        <f>SUM('Trial 1'!AF37,'Trial 2'!AF37,'Trial 3'!AF37,'Trial 4'!AF37,'Trial 5'!AF37,'Trial 6'!AF37,'Trial 7'!AF37,'Trial 8'!AF37)</f>
        <v>233333.33333333343</v>
      </c>
      <c r="AG241" s="48">
        <f>SUM('Trial 1'!AG37,'Trial 2'!AG37,'Trial 3'!AG37,'Trial 4'!AG37,'Trial 5'!AG37,'Trial 6'!AG37,'Trial 7'!AG37,'Trial 8'!AG37)</f>
        <v>233333.33333333343</v>
      </c>
      <c r="AH241" s="48">
        <f>SUM('Trial 1'!AH37,'Trial 2'!AH37,'Trial 3'!AH37,'Trial 4'!AH37,'Trial 5'!AH37,'Trial 6'!AH37,'Trial 7'!AH37,'Trial 8'!AH37)</f>
        <v>233333.33333333343</v>
      </c>
      <c r="AI241" s="48">
        <f>SUM('Trial 1'!AI37,'Trial 2'!AI37,'Trial 3'!AI37,'Trial 4'!AI37,'Trial 5'!AI37,'Trial 6'!AI37,'Trial 7'!AI37,'Trial 8'!AI37)</f>
        <v>233333.33333333343</v>
      </c>
      <c r="AJ241" s="48">
        <f>SUM('Trial 1'!AJ37,'Trial 2'!AJ37,'Trial 3'!AJ37,'Trial 4'!AJ37,'Trial 5'!AJ37,'Trial 6'!AJ37,'Trial 7'!AJ37,'Trial 8'!AJ37)</f>
        <v>233333.33333333343</v>
      </c>
      <c r="AK241" s="48">
        <f>SUM('Trial 1'!AK37,'Trial 2'!AK37,'Trial 3'!AK37,'Trial 4'!AK37,'Trial 5'!AK37,'Trial 6'!AK37,'Trial 7'!AK37,'Trial 8'!AK37)</f>
        <v>233333.33333333343</v>
      </c>
      <c r="AL241" s="48">
        <f>SUM('Trial 1'!AL37,'Trial 2'!AL37,'Trial 3'!AL37,'Trial 4'!AL37,'Trial 5'!AL37,'Trial 6'!AL37,'Trial 7'!AL37,'Trial 8'!AL37)</f>
        <v>233333.33333333343</v>
      </c>
      <c r="AM241" s="48">
        <f>SUM('Trial 1'!AM37,'Trial 2'!AM37,'Trial 3'!AM37,'Trial 4'!AM37,'Trial 5'!AM37,'Trial 6'!AM37,'Trial 7'!AM37,'Trial 8'!AM37)</f>
        <v>233333.33333333343</v>
      </c>
      <c r="AN241" s="49">
        <f>SUM(AB241:AM241)</f>
        <v>2800000.0000000014</v>
      </c>
      <c r="AO241" s="48">
        <f>SUM('Trial 1'!AO37,'Trial 2'!AO37,'Trial 3'!AO37,'Trial 4'!AO37,'Trial 5'!AO37,'Trial 6'!AO37,'Trial 7'!AO37,'Trial 8'!AO37)</f>
        <v>233333.33333333343</v>
      </c>
      <c r="AP241" s="48">
        <f>SUM('Trial 1'!AP37,'Trial 2'!AP37,'Trial 3'!AP37,'Trial 4'!AP37,'Trial 5'!AP37,'Trial 6'!AP37,'Trial 7'!AP37,'Trial 8'!AP37)</f>
        <v>233333.33333333343</v>
      </c>
      <c r="AQ241" s="48">
        <f>SUM('Trial 1'!AQ37,'Trial 2'!AQ37,'Trial 3'!AQ37,'Trial 4'!AQ37,'Trial 5'!AQ37,'Trial 6'!AQ37,'Trial 7'!AQ37,'Trial 8'!AQ37)</f>
        <v>233333.33333333343</v>
      </c>
      <c r="AR241" s="48">
        <f>SUM('Trial 1'!AR37,'Trial 2'!AR37,'Trial 3'!AR37,'Trial 4'!AR37,'Trial 5'!AR37,'Trial 6'!AR37,'Trial 7'!AR37,'Trial 8'!AR37)</f>
        <v>233333.33333333343</v>
      </c>
      <c r="AS241" s="48">
        <f>SUM('Trial 1'!AS37,'Trial 2'!AS37,'Trial 3'!AS37,'Trial 4'!AS37,'Trial 5'!AS37,'Trial 6'!AS37,'Trial 7'!AS37,'Trial 8'!AS37)</f>
        <v>233333.33333333343</v>
      </c>
      <c r="AT241" s="48">
        <f>SUM('Trial 1'!AT37,'Trial 2'!AT37,'Trial 3'!AT37,'Trial 4'!AT37,'Trial 5'!AT37,'Trial 6'!AT37,'Trial 7'!AT37,'Trial 8'!AT37)</f>
        <v>233333.33333333343</v>
      </c>
      <c r="AU241" s="48">
        <f>SUM('Trial 1'!AU37,'Trial 2'!AU37,'Trial 3'!AU37,'Trial 4'!AU37,'Trial 5'!AU37,'Trial 6'!AU37,'Trial 7'!AU37,'Trial 8'!AU37)</f>
        <v>233333.33333333343</v>
      </c>
      <c r="AV241" s="48">
        <f>SUM('Trial 1'!AV37,'Trial 2'!AV37,'Trial 3'!AV37,'Trial 4'!AV37,'Trial 5'!AV37,'Trial 6'!AV37,'Trial 7'!AV37,'Trial 8'!AV37)</f>
        <v>233333.33333333343</v>
      </c>
      <c r="AW241" s="48">
        <f>SUM('Trial 1'!AW37,'Trial 2'!AW37,'Trial 3'!AW37,'Trial 4'!AW37,'Trial 5'!AW37,'Trial 6'!AW37,'Trial 7'!AW37,'Trial 8'!AW37)</f>
        <v>233333.33333333343</v>
      </c>
      <c r="AX241" s="48">
        <f>SUM('Trial 1'!AX37,'Trial 2'!AX37,'Trial 3'!AX37,'Trial 4'!AX37,'Trial 5'!AX37,'Trial 6'!AX37,'Trial 7'!AX37,'Trial 8'!AX37)</f>
        <v>233333.33333333343</v>
      </c>
      <c r="AY241" s="48">
        <f>SUM('Trial 1'!AY37,'Trial 2'!AY37,'Trial 3'!AY37,'Trial 4'!AY37,'Trial 5'!AY37,'Trial 6'!AY37,'Trial 7'!AY37,'Trial 8'!AY37)</f>
        <v>233333.33333333343</v>
      </c>
      <c r="AZ241" s="48">
        <f>SUM('Trial 1'!AZ37,'Trial 2'!AZ37,'Trial 3'!AZ37,'Trial 4'!AZ37,'Trial 5'!AZ37,'Trial 6'!AZ37,'Trial 7'!AZ37,'Trial 8'!AZ37)</f>
        <v>233333.33333333343</v>
      </c>
      <c r="BA241" s="49">
        <f>SUM(AO241:AZ241)</f>
        <v>2800000.0000000014</v>
      </c>
      <c r="BB241" s="48">
        <f>SUM('Trial 1'!BB37,'Trial 2'!BB37,'Trial 3'!BB37,'Trial 4'!BB37,'Trial 5'!BB37,'Trial 6'!BB37,'Trial 7'!BB37,'Trial 8'!BB37)</f>
        <v>233333.33333333343</v>
      </c>
      <c r="BC241" s="48">
        <f>SUM('Trial 1'!BC37,'Trial 2'!BC37,'Trial 3'!BC37,'Trial 4'!BC37,'Trial 5'!BC37,'Trial 6'!BC37,'Trial 7'!BC37,'Trial 8'!BC37)</f>
        <v>233333.33333333343</v>
      </c>
      <c r="BD241" s="48">
        <f>SUM('Trial 1'!BD37,'Trial 2'!BD37,'Trial 3'!BD37,'Trial 4'!BD37,'Trial 5'!BD37,'Trial 6'!BD37,'Trial 7'!BD37,'Trial 8'!BD37)</f>
        <v>233333.33333333343</v>
      </c>
      <c r="BE241" s="48">
        <f>SUM('Trial 1'!BE37,'Trial 2'!BE37,'Trial 3'!BE37,'Trial 4'!BE37,'Trial 5'!BE37,'Trial 6'!BE37,'Trial 7'!BE37,'Trial 8'!BE37)</f>
        <v>233333.33333333343</v>
      </c>
      <c r="BF241" s="48">
        <f>SUM('Trial 1'!BF37,'Trial 2'!BF37,'Trial 3'!BF37,'Trial 4'!BF37,'Trial 5'!BF37,'Trial 6'!BF37,'Trial 7'!BF37,'Trial 8'!BF37)</f>
        <v>233333.33333333343</v>
      </c>
      <c r="BG241" s="48">
        <f>SUM('Trial 1'!BG37,'Trial 2'!BG37,'Trial 3'!BG37,'Trial 4'!BG37,'Trial 5'!BG37,'Trial 6'!BG37,'Trial 7'!BG37,'Trial 8'!BG37)</f>
        <v>233333.33333333343</v>
      </c>
      <c r="BH241" s="48">
        <f>SUM('Trial 1'!BH37,'Trial 2'!BH37,'Trial 3'!BH37,'Trial 4'!BH37,'Trial 5'!BH37,'Trial 6'!BH37,'Trial 7'!BH37,'Trial 8'!BH37)</f>
        <v>233333.33333333343</v>
      </c>
      <c r="BI241" s="48">
        <f>SUM('Trial 1'!BI37,'Trial 2'!BI37,'Trial 3'!BI37,'Trial 4'!BI37,'Trial 5'!BI37,'Trial 6'!BI37,'Trial 7'!BI37,'Trial 8'!BI37)</f>
        <v>233333.33333333343</v>
      </c>
      <c r="BJ241" s="48">
        <f>SUM('Trial 1'!BJ37,'Trial 2'!BJ37,'Trial 3'!BJ37,'Trial 4'!BJ37,'Trial 5'!BJ37,'Trial 6'!BJ37,'Trial 7'!BJ37,'Trial 8'!BJ37)</f>
        <v>233333.33333333343</v>
      </c>
      <c r="BK241" s="48">
        <f>SUM('Trial 1'!BK37,'Trial 2'!BK37,'Trial 3'!BK37,'Trial 4'!BK37,'Trial 5'!BK37,'Trial 6'!BK37,'Trial 7'!BK37,'Trial 8'!BK37)</f>
        <v>233333.33333333343</v>
      </c>
      <c r="BL241" s="48">
        <f>SUM('Trial 1'!BL37,'Trial 2'!BL37,'Trial 3'!BL37,'Trial 4'!BL37,'Trial 5'!BL37,'Trial 6'!BL37,'Trial 7'!BL37,'Trial 8'!BL37)</f>
        <v>233333.33333333343</v>
      </c>
      <c r="BM241" s="48">
        <f>SUM('Trial 1'!BM37,'Trial 2'!BM37,'Trial 3'!BM37,'Trial 4'!BM37,'Trial 5'!BM37,'Trial 6'!BM37,'Trial 7'!BM37,'Trial 8'!BM37)</f>
        <v>233333.33333333343</v>
      </c>
      <c r="BN241" s="49">
        <f>SUM(BB241:BM241)</f>
        <v>2800000.0000000014</v>
      </c>
      <c r="BO241" s="48">
        <f>SUM('Trial 1'!BO37,'Trial 2'!BO37,'Trial 3'!BO37,'Trial 4'!BO37,'Trial 5'!BO37,'Trial 6'!BO37,'Trial 7'!BO37,'Trial 8'!BO37)</f>
        <v>233333.33333333343</v>
      </c>
      <c r="BP241" s="48">
        <f>SUM('Trial 1'!BP37,'Trial 2'!BP37,'Trial 3'!BP37,'Trial 4'!BP37,'Trial 5'!BP37,'Trial 6'!BP37,'Trial 7'!BP37,'Trial 8'!BP37)</f>
        <v>233333.33333333343</v>
      </c>
      <c r="BQ241" s="48">
        <f>SUM('Trial 1'!BQ37,'Trial 2'!BQ37,'Trial 3'!BQ37,'Trial 4'!BQ37,'Trial 5'!BQ37,'Trial 6'!BQ37,'Trial 7'!BQ37,'Trial 8'!BQ37)</f>
        <v>233333.33333333343</v>
      </c>
      <c r="BR241" s="48">
        <f>SUM('Trial 1'!BR37,'Trial 2'!BR37,'Trial 3'!BR37,'Trial 4'!BR37,'Trial 5'!BR37,'Trial 6'!BR37,'Trial 7'!BR37,'Trial 8'!BR37)</f>
        <v>233333.33333333343</v>
      </c>
      <c r="BS241" s="48">
        <f>SUM('Trial 1'!BS37,'Trial 2'!BS37,'Trial 3'!BS37,'Trial 4'!BS37,'Trial 5'!BS37,'Trial 6'!BS37,'Trial 7'!BS37,'Trial 8'!BS37)</f>
        <v>233333.33333333343</v>
      </c>
      <c r="BT241" s="48">
        <f>SUM('Trial 1'!BT37,'Trial 2'!BT37,'Trial 3'!BT37,'Trial 4'!BT37,'Trial 5'!BT37,'Trial 6'!BT37,'Trial 7'!BT37,'Trial 8'!BT37)</f>
        <v>233333.33333333343</v>
      </c>
      <c r="BU241" s="48">
        <f>SUM('Trial 1'!BU37,'Trial 2'!BU37,'Trial 3'!BU37,'Trial 4'!BU37,'Trial 5'!BU37,'Trial 6'!BU37,'Trial 7'!BU37,'Trial 8'!BU37)</f>
        <v>233333.33333333343</v>
      </c>
      <c r="BV241" s="48">
        <f>SUM('Trial 1'!BV37,'Trial 2'!BV37,'Trial 3'!BV37,'Trial 4'!BV37,'Trial 5'!BV37,'Trial 6'!BV37,'Trial 7'!BV37,'Trial 8'!BV37)</f>
        <v>233333.33333333343</v>
      </c>
      <c r="BW241" s="48">
        <f>SUM('Trial 1'!BW37,'Trial 2'!BW37,'Trial 3'!BW37,'Trial 4'!BW37,'Trial 5'!BW37,'Trial 6'!BW37,'Trial 7'!BW37,'Trial 8'!BW37)</f>
        <v>233333.33333333343</v>
      </c>
      <c r="BX241" s="48">
        <f>SUM('Trial 1'!BX37,'Trial 2'!BX37,'Trial 3'!BX37,'Trial 4'!BX37,'Trial 5'!BX37,'Trial 6'!BX37,'Trial 7'!BX37,'Trial 8'!BX37)</f>
        <v>233333.33333333343</v>
      </c>
      <c r="BY241" s="48">
        <f>SUM('Trial 1'!BY37,'Trial 2'!BY37,'Trial 3'!BY37,'Trial 4'!BY37,'Trial 5'!BY37,'Trial 6'!BY37,'Trial 7'!BY37,'Trial 8'!BY37)</f>
        <v>233333.33333333343</v>
      </c>
      <c r="BZ241" s="48">
        <f>SUM('Trial 1'!BZ37,'Trial 2'!BZ37,'Trial 3'!BZ37,'Trial 4'!BZ37,'Trial 5'!BZ37,'Trial 6'!BZ37,'Trial 7'!BZ37,'Trial 8'!BZ37)</f>
        <v>233333.33333333343</v>
      </c>
      <c r="CA241" s="49">
        <f>SUM(BO241:BZ241)</f>
        <v>2800000.0000000014</v>
      </c>
      <c r="CB241" s="48">
        <f>SUM('Trial 1'!CB37,'Trial 2'!CB37,'Trial 3'!CB37,'Trial 4'!CB37,'Trial 5'!CB37,'Trial 6'!CB37,'Trial 7'!CB37,'Trial 8'!CB37)</f>
        <v>233333.33333333343</v>
      </c>
      <c r="CC241" s="48">
        <f>SUM('Trial 1'!CC37,'Trial 2'!CC37,'Trial 3'!CC37,'Trial 4'!CC37,'Trial 5'!CC37,'Trial 6'!CC37,'Trial 7'!CC37,'Trial 8'!CC37)</f>
        <v>233333.33333333343</v>
      </c>
      <c r="CD241" s="48">
        <f>SUM('Trial 1'!CD37,'Trial 2'!CD37,'Trial 3'!CD37,'Trial 4'!CD37,'Trial 5'!CD37,'Trial 6'!CD37,'Trial 7'!CD37,'Trial 8'!CD37)</f>
        <v>233333.33333333343</v>
      </c>
      <c r="CE241" s="48">
        <f>SUM('Trial 1'!CE37,'Trial 2'!CE37,'Trial 3'!CE37,'Trial 4'!CE37,'Trial 5'!CE37,'Trial 6'!CE37,'Trial 7'!CE37,'Trial 8'!CE37)</f>
        <v>233333.33333333343</v>
      </c>
      <c r="CF241" s="48">
        <f>SUM('Trial 1'!CF37,'Trial 2'!CF37,'Trial 3'!CF37,'Trial 4'!CF37,'Trial 5'!CF37,'Trial 6'!CF37,'Trial 7'!CF37,'Trial 8'!CF37)</f>
        <v>233333.33333333343</v>
      </c>
      <c r="CG241" s="48">
        <f>SUM('Trial 1'!CG37,'Trial 2'!CG37,'Trial 3'!CG37,'Trial 4'!CG37,'Trial 5'!CG37,'Trial 6'!CG37,'Trial 7'!CG37,'Trial 8'!CG37)</f>
        <v>233333.33333333343</v>
      </c>
      <c r="CH241" s="48">
        <f>SUM('Trial 1'!CH37,'Trial 2'!CH37,'Trial 3'!CH37,'Trial 4'!CH37,'Trial 5'!CH37,'Trial 6'!CH37,'Trial 7'!CH37,'Trial 8'!CH37)</f>
        <v>233333.33333333343</v>
      </c>
      <c r="CI241" s="48">
        <f>SUM('Trial 1'!CI37,'Trial 2'!CI37,'Trial 3'!CI37,'Trial 4'!CI37,'Trial 5'!CI37,'Trial 6'!CI37,'Trial 7'!CI37,'Trial 8'!CI37)</f>
        <v>233333.33333333343</v>
      </c>
      <c r="CJ241" s="48">
        <f>SUM('Trial 1'!CJ37,'Trial 2'!CJ37,'Trial 3'!CJ37,'Trial 4'!CJ37,'Trial 5'!CJ37,'Trial 6'!CJ37,'Trial 7'!CJ37,'Trial 8'!CJ37)</f>
        <v>233333.33333333343</v>
      </c>
      <c r="CK241" s="48">
        <f>SUM('Trial 1'!CK37,'Trial 2'!CK37,'Trial 3'!CK37,'Trial 4'!CK37,'Trial 5'!CK37,'Trial 6'!CK37,'Trial 7'!CK37,'Trial 8'!CK37)</f>
        <v>233333.33333333343</v>
      </c>
      <c r="CL241" s="48">
        <f>SUM('Trial 1'!CL37,'Trial 2'!CL37,'Trial 3'!CL37,'Trial 4'!CL37,'Trial 5'!CL37,'Trial 6'!CL37,'Trial 7'!CL37,'Trial 8'!CL37)</f>
        <v>233333.33333333343</v>
      </c>
      <c r="CM241" s="48">
        <f>SUM('Trial 1'!CM37,'Trial 2'!CM37,'Trial 3'!CM37,'Trial 4'!CM37,'Trial 5'!CM37,'Trial 6'!CM37,'Trial 7'!CM37,'Trial 8'!CM37)</f>
        <v>233333.33333333343</v>
      </c>
      <c r="CN241" s="49">
        <f>SUM(CB241:CM241)</f>
        <v>2800000.0000000014</v>
      </c>
      <c r="CO241" s="48">
        <f>SUM('Trial 1'!CO37,'Trial 2'!CO37,'Trial 3'!CO37,'Trial 4'!CO37,'Trial 5'!CO37,'Trial 6'!CO37,'Trial 7'!CO37,'Trial 8'!CO37)</f>
        <v>233333.33333333343</v>
      </c>
      <c r="CP241" s="48">
        <f>SUM('Trial 1'!CP37,'Trial 2'!CP37,'Trial 3'!CP37,'Trial 4'!CP37,'Trial 5'!CP37,'Trial 6'!CP37,'Trial 7'!CP37,'Trial 8'!CP37)</f>
        <v>233333.33333333343</v>
      </c>
      <c r="CQ241" s="48">
        <f>SUM('Trial 1'!CQ37,'Trial 2'!CQ37,'Trial 3'!CQ37,'Trial 4'!CQ37,'Trial 5'!CQ37,'Trial 6'!CQ37,'Trial 7'!CQ37,'Trial 8'!CQ37)</f>
        <v>233333.33333333343</v>
      </c>
      <c r="CR241" s="48">
        <f>SUM('Trial 1'!CR37,'Trial 2'!CR37,'Trial 3'!CR37,'Trial 4'!CR37,'Trial 5'!CR37,'Trial 6'!CR37,'Trial 7'!CR37,'Trial 8'!CR37)</f>
        <v>233333.33333333343</v>
      </c>
      <c r="CS241" s="48">
        <f>SUM('Trial 1'!CS37,'Trial 2'!CS37,'Trial 3'!CS37,'Trial 4'!CS37,'Trial 5'!CS37,'Trial 6'!CS37,'Trial 7'!CS37,'Trial 8'!CS37)</f>
        <v>233333.33333333343</v>
      </c>
      <c r="CT241" s="48">
        <f>SUM('Trial 1'!CT37,'Trial 2'!CT37,'Trial 3'!CT37,'Trial 4'!CT37,'Trial 5'!CT37,'Trial 6'!CT37,'Trial 7'!CT37,'Trial 8'!CT37)</f>
        <v>233333.33333333343</v>
      </c>
      <c r="CU241" s="48">
        <f>SUM('Trial 1'!CU37,'Trial 2'!CU37,'Trial 3'!CU37,'Trial 4'!CU37,'Trial 5'!CU37,'Trial 6'!CU37,'Trial 7'!CU37,'Trial 8'!CU37)</f>
        <v>233333.33333333343</v>
      </c>
      <c r="CV241" s="48">
        <f>SUM('Trial 1'!CV37,'Trial 2'!CV37,'Trial 3'!CV37,'Trial 4'!CV37,'Trial 5'!CV37,'Trial 6'!CV37,'Trial 7'!CV37,'Trial 8'!CV37)</f>
        <v>233333.33333333343</v>
      </c>
      <c r="CW241" s="48">
        <f>SUM('Trial 1'!CW37,'Trial 2'!CW37,'Trial 3'!CW37,'Trial 4'!CW37,'Trial 5'!CW37,'Trial 6'!CW37,'Trial 7'!CW37,'Trial 8'!CW37)</f>
        <v>233333.33333333343</v>
      </c>
      <c r="CX241" s="48">
        <f>SUM('Trial 1'!CX37,'Trial 2'!CX37,'Trial 3'!CX37,'Trial 4'!CX37,'Trial 5'!CX37,'Trial 6'!CX37,'Trial 7'!CX37,'Trial 8'!CX37)</f>
        <v>233333.33333333343</v>
      </c>
      <c r="CY241" s="48">
        <f>SUM('Trial 1'!CY37,'Trial 2'!CY37,'Trial 3'!CY37,'Trial 4'!CY37,'Trial 5'!CY37,'Trial 6'!CY37,'Trial 7'!CY37,'Trial 8'!CY37)</f>
        <v>233333.33333333343</v>
      </c>
      <c r="CZ241" s="48">
        <f>SUM('Trial 1'!CZ37,'Trial 2'!CZ37,'Trial 3'!CZ37,'Trial 4'!CZ37,'Trial 5'!CZ37,'Trial 6'!CZ37,'Trial 7'!CZ37,'Trial 8'!CZ37)</f>
        <v>233333.33333333343</v>
      </c>
      <c r="DA241" s="49">
        <f>SUM(CO241:CZ241)</f>
        <v>2800000.0000000014</v>
      </c>
      <c r="DB241" s="48">
        <f>SUM('Trial 1'!DB37,'Trial 2'!DB37,'Trial 3'!DB37,'Trial 4'!DB37,'Trial 5'!DB37,'Trial 6'!DB37,'Trial 7'!DB37,'Trial 8'!DB37)</f>
        <v>233333.33333333343</v>
      </c>
      <c r="DC241" s="48">
        <f>SUM('Trial 1'!DC37,'Trial 2'!DC37,'Trial 3'!DC37,'Trial 4'!DC37,'Trial 5'!DC37,'Trial 6'!DC37,'Trial 7'!DC37,'Trial 8'!DC37)</f>
        <v>233333.33333333343</v>
      </c>
      <c r="DD241" s="48">
        <f>SUM('Trial 1'!DD37,'Trial 2'!DD37,'Trial 3'!DD37,'Trial 4'!DD37,'Trial 5'!DD37,'Trial 6'!DD37,'Trial 7'!DD37,'Trial 8'!DD37)</f>
        <v>233333.33333333343</v>
      </c>
      <c r="DE241" s="48">
        <f>SUM('Trial 1'!DE37,'Trial 2'!DE37,'Trial 3'!DE37,'Trial 4'!DE37,'Trial 5'!DE37,'Trial 6'!DE37,'Trial 7'!DE37,'Trial 8'!DE37)</f>
        <v>233333.33333333343</v>
      </c>
      <c r="DF241" s="48">
        <f>SUM('Trial 1'!DF37,'Trial 2'!DF37,'Trial 3'!DF37,'Trial 4'!DF37,'Trial 5'!DF37,'Trial 6'!DF37,'Trial 7'!DF37,'Trial 8'!DF37)</f>
        <v>233333.33333333343</v>
      </c>
      <c r="DG241" s="48">
        <f>SUM('Trial 1'!DG37,'Trial 2'!DG37,'Trial 3'!DG37,'Trial 4'!DG37,'Trial 5'!DG37,'Trial 6'!DG37,'Trial 7'!DG37,'Trial 8'!DG37)</f>
        <v>233333.33333333343</v>
      </c>
      <c r="DH241" s="48">
        <f>SUM('Trial 1'!DH37,'Trial 2'!DH37,'Trial 3'!DH37,'Trial 4'!DH37,'Trial 5'!DH37,'Trial 6'!DH37,'Trial 7'!DH37,'Trial 8'!DH37)</f>
        <v>233333.33333333343</v>
      </c>
      <c r="DI241" s="48">
        <f>SUM('Trial 1'!DI37,'Trial 2'!DI37,'Trial 3'!DI37,'Trial 4'!DI37,'Trial 5'!DI37,'Trial 6'!DI37,'Trial 7'!DI37,'Trial 8'!DI37)</f>
        <v>233333.33333333343</v>
      </c>
      <c r="DJ241" s="48">
        <f>SUM('Trial 1'!DJ37,'Trial 2'!DJ37,'Trial 3'!DJ37,'Trial 4'!DJ37,'Trial 5'!DJ37,'Trial 6'!DJ37,'Trial 7'!DJ37,'Trial 8'!DJ37)</f>
        <v>233333.33333333343</v>
      </c>
      <c r="DK241" s="48">
        <f>SUM('Trial 1'!DK37,'Trial 2'!DK37,'Trial 3'!DK37,'Trial 4'!DK37,'Trial 5'!DK37,'Trial 6'!DK37,'Trial 7'!DK37,'Trial 8'!DK37)</f>
        <v>233333.33333333343</v>
      </c>
      <c r="DL241" s="48">
        <f>SUM('Trial 1'!DL37,'Trial 2'!DL37,'Trial 3'!DL37,'Trial 4'!DL37,'Trial 5'!DL37,'Trial 6'!DL37,'Trial 7'!DL37,'Trial 8'!DL37)</f>
        <v>233333.33333333343</v>
      </c>
      <c r="DM241" s="48">
        <f>SUM('Trial 1'!DM37,'Trial 2'!DM37,'Trial 3'!DM37,'Trial 4'!DM37,'Trial 5'!DM37,'Trial 6'!DM37,'Trial 7'!DM37,'Trial 8'!DM37)</f>
        <v>233333.33333333343</v>
      </c>
      <c r="DN241" s="49">
        <f>SUM(DB241:DM241)</f>
        <v>2800000.0000000014</v>
      </c>
      <c r="DO241" s="48">
        <f>SUM('Trial 1'!DO37,'Trial 2'!DO37,'Trial 3'!DO37,'Trial 4'!DO37,'Trial 5'!DO37,'Trial 6'!DO37,'Trial 7'!DO37,'Trial 8'!DO37)</f>
        <v>233333.33333333343</v>
      </c>
      <c r="DP241" s="48">
        <f>SUM('Trial 1'!DP37,'Trial 2'!DP37,'Trial 3'!DP37,'Trial 4'!DP37,'Trial 5'!DP37,'Trial 6'!DP37,'Trial 7'!DP37,'Trial 8'!DP37)</f>
        <v>233333.33333333343</v>
      </c>
      <c r="DQ241" s="48">
        <f>SUM('Trial 1'!DQ37,'Trial 2'!DQ37,'Trial 3'!DQ37,'Trial 4'!DQ37,'Trial 5'!DQ37,'Trial 6'!DQ37,'Trial 7'!DQ37,'Trial 8'!DQ37)</f>
        <v>233333.33333333343</v>
      </c>
      <c r="DR241" s="48">
        <f>SUM('Trial 1'!DR37,'Trial 2'!DR37,'Trial 3'!DR37,'Trial 4'!DR37,'Trial 5'!DR37,'Trial 6'!DR37,'Trial 7'!DR37,'Trial 8'!DR37)</f>
        <v>233333.33333333343</v>
      </c>
      <c r="DS241" s="48">
        <f>SUM('Trial 1'!DS37,'Trial 2'!DS37,'Trial 3'!DS37,'Trial 4'!DS37,'Trial 5'!DS37,'Trial 6'!DS37,'Trial 7'!DS37,'Trial 8'!DS37)</f>
        <v>233333.33333333343</v>
      </c>
      <c r="DT241" s="48">
        <f>SUM('Trial 1'!DT37,'Trial 2'!DT37,'Trial 3'!DT37,'Trial 4'!DT37,'Trial 5'!DT37,'Trial 6'!DT37,'Trial 7'!DT37,'Trial 8'!DT37)</f>
        <v>233333.33333333343</v>
      </c>
      <c r="DU241" s="48">
        <f>SUM('Trial 1'!DU37,'Trial 2'!DU37,'Trial 3'!DU37,'Trial 4'!DU37,'Trial 5'!DU37,'Trial 6'!DU37,'Trial 7'!DU37,'Trial 8'!DU37)</f>
        <v>233333.33333333343</v>
      </c>
      <c r="DV241" s="48">
        <f>SUM('Trial 1'!DV37,'Trial 2'!DV37,'Trial 3'!DV37,'Trial 4'!DV37,'Trial 5'!DV37,'Trial 6'!DV37,'Trial 7'!DV37,'Trial 8'!DV37)</f>
        <v>233333.33333333343</v>
      </c>
      <c r="DW241" s="48">
        <f>SUM('Trial 1'!DW37,'Trial 2'!DW37,'Trial 3'!DW37,'Trial 4'!DW37,'Trial 5'!DW37,'Trial 6'!DW37,'Trial 7'!DW37,'Trial 8'!DW37)</f>
        <v>233333.33333333343</v>
      </c>
      <c r="DX241" s="48">
        <f>SUM('Trial 1'!DX37,'Trial 2'!DX37,'Trial 3'!DX37,'Trial 4'!DX37,'Trial 5'!DX37,'Trial 6'!DX37,'Trial 7'!DX37,'Trial 8'!DX37)</f>
        <v>233333.33333333343</v>
      </c>
      <c r="DY241" s="48">
        <f>SUM('Trial 1'!DY37,'Trial 2'!DY37,'Trial 3'!DY37,'Trial 4'!DY37,'Trial 5'!DY37,'Trial 6'!DY37,'Trial 7'!DY37,'Trial 8'!DY37)</f>
        <v>233333.33333333343</v>
      </c>
      <c r="DZ241" s="48">
        <f>SUM('Trial 1'!DZ37,'Trial 2'!DZ37,'Trial 3'!DZ37,'Trial 4'!DZ37,'Trial 5'!DZ37,'Trial 6'!DZ37,'Trial 7'!DZ37,'Trial 8'!DZ37)</f>
        <v>233333.33333333343</v>
      </c>
      <c r="EA241" s="49">
        <f>SUM(DO241:DZ241)</f>
        <v>2800000.0000000014</v>
      </c>
      <c r="EB241" s="48">
        <f>SUM('Trial 1'!EB37,'Trial 2'!EB37,'Trial 3'!EB37,'Trial 4'!EB37,'Trial 5'!EB37,'Trial 6'!EB37,'Trial 7'!EB37,'Trial 8'!EB37)</f>
        <v>233333.33333333343</v>
      </c>
      <c r="EC241" s="48">
        <f>SUM('Trial 1'!EC37,'Trial 2'!EC37,'Trial 3'!EC37,'Trial 4'!EC37,'Trial 5'!EC37,'Trial 6'!EC37,'Trial 7'!EC37,'Trial 8'!EC37)</f>
        <v>233333.33333333343</v>
      </c>
      <c r="ED241" s="48">
        <f>SUM('Trial 1'!ED37,'Trial 2'!ED37,'Trial 3'!ED37,'Trial 4'!ED37,'Trial 5'!ED37,'Trial 6'!ED37,'Trial 7'!ED37,'Trial 8'!ED37)</f>
        <v>233333.33333333343</v>
      </c>
      <c r="EE241" s="48">
        <f>SUM('Trial 1'!EE37,'Trial 2'!EE37,'Trial 3'!EE37,'Trial 4'!EE37,'Trial 5'!EE37,'Trial 6'!EE37,'Trial 7'!EE37,'Trial 8'!EE37)</f>
        <v>233333.33333333343</v>
      </c>
      <c r="EF241" s="48">
        <f>SUM('Trial 1'!EF37,'Trial 2'!EF37,'Trial 3'!EF37,'Trial 4'!EF37,'Trial 5'!EF37,'Trial 6'!EF37,'Trial 7'!EF37,'Trial 8'!EF37)</f>
        <v>233333.33333333343</v>
      </c>
      <c r="EG241" s="48">
        <f>SUM('Trial 1'!EG37,'Trial 2'!EG37,'Trial 3'!EG37,'Trial 4'!EG37,'Trial 5'!EG37,'Trial 6'!EG37,'Trial 7'!EG37,'Trial 8'!EG37)</f>
        <v>233333.33333333343</v>
      </c>
      <c r="EH241" s="48">
        <f>SUM('Trial 1'!EH37,'Trial 2'!EH37,'Trial 3'!EH37,'Trial 4'!EH37,'Trial 5'!EH37,'Trial 6'!EH37,'Trial 7'!EH37,'Trial 8'!EH37)</f>
        <v>233333.33333333343</v>
      </c>
      <c r="EI241" s="48">
        <f>SUM('Trial 1'!EI37,'Trial 2'!EI37,'Trial 3'!EI37,'Trial 4'!EI37,'Trial 5'!EI37,'Trial 6'!EI37,'Trial 7'!EI37,'Trial 8'!EI37)</f>
        <v>233333.33333333343</v>
      </c>
      <c r="EJ241" s="48">
        <f>SUM('Trial 1'!EJ37,'Trial 2'!EJ37,'Trial 3'!EJ37,'Trial 4'!EJ37,'Trial 5'!EJ37,'Trial 6'!EJ37,'Trial 7'!EJ37,'Trial 8'!EJ37)</f>
        <v>233333.33333333343</v>
      </c>
      <c r="EK241" s="48">
        <f>SUM('Trial 1'!EK37,'Trial 2'!EK37,'Trial 3'!EK37,'Trial 4'!EK37,'Trial 5'!EK37,'Trial 6'!EK37,'Trial 7'!EK37,'Trial 8'!EK37)</f>
        <v>233333.33333333343</v>
      </c>
      <c r="EL241" s="48">
        <f>SUM('Trial 1'!EL37,'Trial 2'!EL37,'Trial 3'!EL37,'Trial 4'!EL37,'Trial 5'!EL37,'Trial 6'!EL37,'Trial 7'!EL37,'Trial 8'!EL37)</f>
        <v>233333.33333333343</v>
      </c>
      <c r="EM241" s="48">
        <f>SUM('Trial 1'!EM37,'Trial 2'!EM37,'Trial 3'!EM37,'Trial 4'!EM37,'Trial 5'!EM37,'Trial 6'!EM37,'Trial 7'!EM37,'Trial 8'!EM37)</f>
        <v>233333.33333333343</v>
      </c>
      <c r="EN241" s="49">
        <f>SUM(EB241:EM241)</f>
        <v>2800000.0000000014</v>
      </c>
    </row>
    <row r="242" spans="1:144" ht="12.75" customHeight="1" x14ac:dyDescent="0.2">
      <c r="A242" s="2" t="str">
        <f>Labels!B74</f>
        <v>Aggregate Demand Shock</v>
      </c>
    </row>
    <row r="243" spans="1:144" ht="12.75" customHeight="1" x14ac:dyDescent="0.2">
      <c r="A243" s="47" t="str">
        <f>Labels!D96</f>
        <v>Trials</v>
      </c>
      <c r="B243" s="19" t="str">
        <f>ZZZ__FnCalls!F7</f>
        <v>MMM 2010</v>
      </c>
      <c r="C243" s="20" t="str">
        <f>ZZZ__FnCalls!F8</f>
        <v>MMM 2010</v>
      </c>
      <c r="D243" s="20" t="str">
        <f>ZZZ__FnCalls!F9</f>
        <v>MMM 2010</v>
      </c>
      <c r="E243" s="20" t="str">
        <f>ZZZ__FnCalls!F10</f>
        <v>MMM 2010</v>
      </c>
      <c r="F243" s="20" t="str">
        <f>ZZZ__FnCalls!F11</f>
        <v>MMM 2010</v>
      </c>
      <c r="G243" s="20" t="str">
        <f>ZZZ__FnCalls!F12</f>
        <v>MMM 2010</v>
      </c>
      <c r="H243" s="20" t="str">
        <f>ZZZ__FnCalls!F13</f>
        <v>MMM 2010</v>
      </c>
      <c r="I243" s="20" t="str">
        <f>ZZZ__FnCalls!F14</f>
        <v>MMM 2010</v>
      </c>
      <c r="J243" s="20" t="str">
        <f>ZZZ__FnCalls!F15</f>
        <v>MMM 2010</v>
      </c>
      <c r="K243" s="20" t="str">
        <f>ZZZ__FnCalls!F16</f>
        <v>MMM 2010</v>
      </c>
      <c r="L243" s="20" t="str">
        <f>ZZZ__FnCalls!F17</f>
        <v>MMM 2010</v>
      </c>
      <c r="M243" s="20" t="str">
        <f>ZZZ__FnCalls!F18</f>
        <v>MMM 2010</v>
      </c>
      <c r="N243" s="21" t="str">
        <f>ZZZ__FnCalls!H7</f>
        <v>2010</v>
      </c>
      <c r="O243" s="20" t="str">
        <f>ZZZ__FnCalls!F19</f>
        <v>MMM 2011</v>
      </c>
      <c r="P243" s="20" t="str">
        <f>ZZZ__FnCalls!F20</f>
        <v>MMM 2011</v>
      </c>
      <c r="Q243" s="20" t="str">
        <f>ZZZ__FnCalls!F21</f>
        <v>MMM 2011</v>
      </c>
      <c r="R243" s="20" t="str">
        <f>ZZZ__FnCalls!F22</f>
        <v>MMM 2011</v>
      </c>
      <c r="S243" s="20" t="str">
        <f>ZZZ__FnCalls!F23</f>
        <v>MMM 2011</v>
      </c>
      <c r="T243" s="20" t="str">
        <f>ZZZ__FnCalls!F24</f>
        <v>MMM 2011</v>
      </c>
      <c r="U243" s="20" t="str">
        <f>ZZZ__FnCalls!F25</f>
        <v>MMM 2011</v>
      </c>
      <c r="V243" s="20" t="str">
        <f>ZZZ__FnCalls!F26</f>
        <v>MMM 2011</v>
      </c>
      <c r="W243" s="20" t="str">
        <f>ZZZ__FnCalls!F27</f>
        <v>MMM 2011</v>
      </c>
      <c r="X243" s="20" t="str">
        <f>ZZZ__FnCalls!F28</f>
        <v>MMM 2011</v>
      </c>
      <c r="Y243" s="20" t="str">
        <f>ZZZ__FnCalls!F29</f>
        <v>MMM 2011</v>
      </c>
      <c r="Z243" s="20" t="str">
        <f>ZZZ__FnCalls!F30</f>
        <v>MMM 2011</v>
      </c>
      <c r="AA243" s="21" t="str">
        <f>ZZZ__FnCalls!H19</f>
        <v>2011</v>
      </c>
      <c r="AB243" s="20" t="str">
        <f>ZZZ__FnCalls!F31</f>
        <v>MMM 2012</v>
      </c>
      <c r="AC243" s="20" t="str">
        <f>ZZZ__FnCalls!F32</f>
        <v>MMM 2012</v>
      </c>
      <c r="AD243" s="20" t="str">
        <f>ZZZ__FnCalls!F33</f>
        <v>MMM 2012</v>
      </c>
      <c r="AE243" s="20" t="str">
        <f>ZZZ__FnCalls!F34</f>
        <v>MMM 2012</v>
      </c>
      <c r="AF243" s="20" t="str">
        <f>ZZZ__FnCalls!F35</f>
        <v>MMM 2012</v>
      </c>
      <c r="AG243" s="20" t="str">
        <f>ZZZ__FnCalls!F36</f>
        <v>MMM 2012</v>
      </c>
      <c r="AH243" s="20" t="str">
        <f>ZZZ__FnCalls!F37</f>
        <v>MMM 2012</v>
      </c>
      <c r="AI243" s="20" t="str">
        <f>ZZZ__FnCalls!F38</f>
        <v>MMM 2012</v>
      </c>
      <c r="AJ243" s="20" t="str">
        <f>ZZZ__FnCalls!F39</f>
        <v>MMM 2012</v>
      </c>
      <c r="AK243" s="20" t="str">
        <f>ZZZ__FnCalls!F40</f>
        <v>MMM 2012</v>
      </c>
      <c r="AL243" s="20" t="str">
        <f>ZZZ__FnCalls!F41</f>
        <v>MMM 2012</v>
      </c>
      <c r="AM243" s="20" t="str">
        <f>ZZZ__FnCalls!F42</f>
        <v>MMM 2012</v>
      </c>
      <c r="AN243" s="21" t="str">
        <f>ZZZ__FnCalls!H31</f>
        <v>2012</v>
      </c>
      <c r="AO243" s="20" t="str">
        <f>ZZZ__FnCalls!F43</f>
        <v>MMM 2013</v>
      </c>
      <c r="AP243" s="20" t="str">
        <f>ZZZ__FnCalls!F44</f>
        <v>MMM 2013</v>
      </c>
      <c r="AQ243" s="20" t="str">
        <f>ZZZ__FnCalls!F45</f>
        <v>MMM 2013</v>
      </c>
      <c r="AR243" s="20" t="str">
        <f>ZZZ__FnCalls!F46</f>
        <v>MMM 2013</v>
      </c>
      <c r="AS243" s="20" t="str">
        <f>ZZZ__FnCalls!F47</f>
        <v>MMM 2013</v>
      </c>
      <c r="AT243" s="20" t="str">
        <f>ZZZ__FnCalls!F48</f>
        <v>MMM 2013</v>
      </c>
      <c r="AU243" s="20" t="str">
        <f>ZZZ__FnCalls!F49</f>
        <v>MMM 2013</v>
      </c>
      <c r="AV243" s="20" t="str">
        <f>ZZZ__FnCalls!F50</f>
        <v>MMM 2013</v>
      </c>
      <c r="AW243" s="20" t="str">
        <f>ZZZ__FnCalls!F51</f>
        <v>MMM 2013</v>
      </c>
      <c r="AX243" s="20" t="str">
        <f>ZZZ__FnCalls!F52</f>
        <v>MMM 2013</v>
      </c>
      <c r="AY243" s="20" t="str">
        <f>ZZZ__FnCalls!F53</f>
        <v>MMM 2013</v>
      </c>
      <c r="AZ243" s="20" t="str">
        <f>ZZZ__FnCalls!F54</f>
        <v>MMM 2013</v>
      </c>
      <c r="BA243" s="21" t="str">
        <f>ZZZ__FnCalls!H43</f>
        <v>2013</v>
      </c>
      <c r="BB243" s="20" t="str">
        <f>ZZZ__FnCalls!F55</f>
        <v>MMM 2014</v>
      </c>
      <c r="BC243" s="20" t="str">
        <f>ZZZ__FnCalls!F56</f>
        <v>MMM 2014</v>
      </c>
      <c r="BD243" s="20" t="str">
        <f>ZZZ__FnCalls!F57</f>
        <v>MMM 2014</v>
      </c>
      <c r="BE243" s="20" t="str">
        <f>ZZZ__FnCalls!F58</f>
        <v>MMM 2014</v>
      </c>
      <c r="BF243" s="20" t="str">
        <f>ZZZ__FnCalls!F59</f>
        <v>MMM 2014</v>
      </c>
      <c r="BG243" s="20" t="str">
        <f>ZZZ__FnCalls!F60</f>
        <v>MMM 2014</v>
      </c>
      <c r="BH243" s="20" t="str">
        <f>ZZZ__FnCalls!F61</f>
        <v>MMM 2014</v>
      </c>
      <c r="BI243" s="20" t="str">
        <f>ZZZ__FnCalls!F62</f>
        <v>MMM 2014</v>
      </c>
      <c r="BJ243" s="20" t="str">
        <f>ZZZ__FnCalls!F63</f>
        <v>MMM 2014</v>
      </c>
      <c r="BK243" s="20" t="str">
        <f>ZZZ__FnCalls!F64</f>
        <v>MMM 2014</v>
      </c>
      <c r="BL243" s="20" t="str">
        <f>ZZZ__FnCalls!F65</f>
        <v>MMM 2014</v>
      </c>
      <c r="BM243" s="20" t="str">
        <f>ZZZ__FnCalls!F66</f>
        <v>MMM 2014</v>
      </c>
      <c r="BN243" s="21" t="str">
        <f>ZZZ__FnCalls!H55</f>
        <v>2014</v>
      </c>
      <c r="BO243" s="20" t="str">
        <f>ZZZ__FnCalls!F67</f>
        <v>MMM 2015</v>
      </c>
      <c r="BP243" s="20" t="str">
        <f>ZZZ__FnCalls!F68</f>
        <v>MMM 2015</v>
      </c>
      <c r="BQ243" s="20" t="str">
        <f>ZZZ__FnCalls!F69</f>
        <v>MMM 2015</v>
      </c>
      <c r="BR243" s="20" t="str">
        <f>ZZZ__FnCalls!F70</f>
        <v>MMM 2015</v>
      </c>
      <c r="BS243" s="20" t="str">
        <f>ZZZ__FnCalls!F71</f>
        <v>MMM 2015</v>
      </c>
      <c r="BT243" s="20" t="str">
        <f>ZZZ__FnCalls!F72</f>
        <v>MMM 2015</v>
      </c>
      <c r="BU243" s="20" t="str">
        <f>ZZZ__FnCalls!F73</f>
        <v>MMM 2015</v>
      </c>
      <c r="BV243" s="20" t="str">
        <f>ZZZ__FnCalls!F74</f>
        <v>MMM 2015</v>
      </c>
      <c r="BW243" s="20" t="str">
        <f>ZZZ__FnCalls!F75</f>
        <v>MMM 2015</v>
      </c>
      <c r="BX243" s="20" t="str">
        <f>ZZZ__FnCalls!F76</f>
        <v>MMM 2015</v>
      </c>
      <c r="BY243" s="20" t="str">
        <f>ZZZ__FnCalls!F77</f>
        <v>MMM 2015</v>
      </c>
      <c r="BZ243" s="20" t="str">
        <f>ZZZ__FnCalls!F78</f>
        <v>MMM 2015</v>
      </c>
      <c r="CA243" s="21" t="str">
        <f>ZZZ__FnCalls!H67</f>
        <v>2015</v>
      </c>
      <c r="CB243" s="20" t="str">
        <f>ZZZ__FnCalls!F79</f>
        <v>MMM 2016</v>
      </c>
      <c r="CC243" s="20" t="str">
        <f>ZZZ__FnCalls!F80</f>
        <v>MMM 2016</v>
      </c>
      <c r="CD243" s="20" t="str">
        <f>ZZZ__FnCalls!F81</f>
        <v>MMM 2016</v>
      </c>
      <c r="CE243" s="20" t="str">
        <f>ZZZ__FnCalls!F82</f>
        <v>MMM 2016</v>
      </c>
      <c r="CF243" s="20" t="str">
        <f>ZZZ__FnCalls!F83</f>
        <v>MMM 2016</v>
      </c>
      <c r="CG243" s="20" t="str">
        <f>ZZZ__FnCalls!F84</f>
        <v>MMM 2016</v>
      </c>
      <c r="CH243" s="20" t="str">
        <f>ZZZ__FnCalls!F85</f>
        <v>MMM 2016</v>
      </c>
      <c r="CI243" s="20" t="str">
        <f>ZZZ__FnCalls!F86</f>
        <v>MMM 2016</v>
      </c>
      <c r="CJ243" s="20" t="str">
        <f>ZZZ__FnCalls!F87</f>
        <v>MMM 2016</v>
      </c>
      <c r="CK243" s="20" t="str">
        <f>ZZZ__FnCalls!F88</f>
        <v>MMM 2016</v>
      </c>
      <c r="CL243" s="20" t="str">
        <f>ZZZ__FnCalls!F89</f>
        <v>MMM 2016</v>
      </c>
      <c r="CM243" s="20" t="str">
        <f>ZZZ__FnCalls!F90</f>
        <v>MMM 2016</v>
      </c>
      <c r="CN243" s="21" t="str">
        <f>ZZZ__FnCalls!H79</f>
        <v>2016</v>
      </c>
      <c r="CO243" s="20" t="str">
        <f>ZZZ__FnCalls!F91</f>
        <v>MMM 2017</v>
      </c>
      <c r="CP243" s="20" t="str">
        <f>ZZZ__FnCalls!F92</f>
        <v>MMM 2017</v>
      </c>
      <c r="CQ243" s="20" t="str">
        <f>ZZZ__FnCalls!F93</f>
        <v>MMM 2017</v>
      </c>
      <c r="CR243" s="20" t="str">
        <f>ZZZ__FnCalls!F94</f>
        <v>MMM 2017</v>
      </c>
      <c r="CS243" s="20" t="str">
        <f>ZZZ__FnCalls!F95</f>
        <v>MMM 2017</v>
      </c>
      <c r="CT243" s="20" t="str">
        <f>ZZZ__FnCalls!F96</f>
        <v>MMM 2017</v>
      </c>
      <c r="CU243" s="20" t="str">
        <f>ZZZ__FnCalls!F97</f>
        <v>MMM 2017</v>
      </c>
      <c r="CV243" s="20" t="str">
        <f>ZZZ__FnCalls!F98</f>
        <v>MMM 2017</v>
      </c>
      <c r="CW243" s="20" t="str">
        <f>ZZZ__FnCalls!F99</f>
        <v>MMM 2017</v>
      </c>
      <c r="CX243" s="20" t="str">
        <f>ZZZ__FnCalls!F100</f>
        <v>MMM 2017</v>
      </c>
      <c r="CY243" s="20" t="str">
        <f>ZZZ__FnCalls!F101</f>
        <v>MMM 2017</v>
      </c>
      <c r="CZ243" s="20" t="str">
        <f>ZZZ__FnCalls!F102</f>
        <v>MMM 2017</v>
      </c>
      <c r="DA243" s="21" t="str">
        <f>ZZZ__FnCalls!H91</f>
        <v>2017</v>
      </c>
      <c r="DB243" s="20" t="str">
        <f>ZZZ__FnCalls!F103</f>
        <v>MMM 2018</v>
      </c>
      <c r="DC243" s="20" t="str">
        <f>ZZZ__FnCalls!F104</f>
        <v>MMM 2018</v>
      </c>
      <c r="DD243" s="20" t="str">
        <f>ZZZ__FnCalls!F105</f>
        <v>MMM 2018</v>
      </c>
      <c r="DE243" s="20" t="str">
        <f>ZZZ__FnCalls!F106</f>
        <v>MMM 2018</v>
      </c>
      <c r="DF243" s="20" t="str">
        <f>ZZZ__FnCalls!F107</f>
        <v>MMM 2018</v>
      </c>
      <c r="DG243" s="20" t="str">
        <f>ZZZ__FnCalls!F108</f>
        <v>MMM 2018</v>
      </c>
      <c r="DH243" s="20" t="str">
        <f>ZZZ__FnCalls!F109</f>
        <v>MMM 2018</v>
      </c>
      <c r="DI243" s="20" t="str">
        <f>ZZZ__FnCalls!F110</f>
        <v>MMM 2018</v>
      </c>
      <c r="DJ243" s="20" t="str">
        <f>ZZZ__FnCalls!F111</f>
        <v>MMM 2018</v>
      </c>
      <c r="DK243" s="20" t="str">
        <f>ZZZ__FnCalls!F112</f>
        <v>MMM 2018</v>
      </c>
      <c r="DL243" s="20" t="str">
        <f>ZZZ__FnCalls!F113</f>
        <v>MMM 2018</v>
      </c>
      <c r="DM243" s="20" t="str">
        <f>ZZZ__FnCalls!F114</f>
        <v>MMM 2018</v>
      </c>
      <c r="DN243" s="21" t="str">
        <f>ZZZ__FnCalls!H103</f>
        <v>2018</v>
      </c>
      <c r="DO243" s="20" t="str">
        <f>ZZZ__FnCalls!F115</f>
        <v>MMM 2019</v>
      </c>
      <c r="DP243" s="20" t="str">
        <f>ZZZ__FnCalls!F116</f>
        <v>MMM 2019</v>
      </c>
      <c r="DQ243" s="20" t="str">
        <f>ZZZ__FnCalls!F117</f>
        <v>MMM 2019</v>
      </c>
      <c r="DR243" s="20" t="str">
        <f>ZZZ__FnCalls!F118</f>
        <v>MMM 2019</v>
      </c>
      <c r="DS243" s="20" t="str">
        <f>ZZZ__FnCalls!F119</f>
        <v>MMM 2019</v>
      </c>
      <c r="DT243" s="20" t="str">
        <f>ZZZ__FnCalls!F120</f>
        <v>MMM 2019</v>
      </c>
      <c r="DU243" s="20" t="str">
        <f>ZZZ__FnCalls!F121</f>
        <v>MMM 2019</v>
      </c>
      <c r="DV243" s="20" t="str">
        <f>ZZZ__FnCalls!F122</f>
        <v>MMM 2019</v>
      </c>
      <c r="DW243" s="20" t="str">
        <f>ZZZ__FnCalls!F123</f>
        <v>MMM 2019</v>
      </c>
      <c r="DX243" s="20" t="str">
        <f>ZZZ__FnCalls!F124</f>
        <v>MMM 2019</v>
      </c>
      <c r="DY243" s="20" t="str">
        <f>ZZZ__FnCalls!F125</f>
        <v>MMM 2019</v>
      </c>
      <c r="DZ243" s="20" t="str">
        <f>ZZZ__FnCalls!F126</f>
        <v>MMM 2019</v>
      </c>
      <c r="EA243" s="21" t="str">
        <f>ZZZ__FnCalls!H115</f>
        <v>2019</v>
      </c>
      <c r="EB243" s="20" t="str">
        <f>ZZZ__FnCalls!F127</f>
        <v>MMM 2020</v>
      </c>
      <c r="EC243" s="20" t="str">
        <f>ZZZ__FnCalls!F128</f>
        <v>MMM 2020</v>
      </c>
      <c r="ED243" s="20" t="str">
        <f>ZZZ__FnCalls!F129</f>
        <v>MMM 2020</v>
      </c>
      <c r="EE243" s="20" t="str">
        <f>ZZZ__FnCalls!F130</f>
        <v>MMM 2020</v>
      </c>
      <c r="EF243" s="20" t="str">
        <f>ZZZ__FnCalls!F131</f>
        <v>MMM 2020</v>
      </c>
      <c r="EG243" s="20" t="str">
        <f>ZZZ__FnCalls!F132</f>
        <v>MMM 2020</v>
      </c>
      <c r="EH243" s="20" t="str">
        <f>ZZZ__FnCalls!F133</f>
        <v>MMM 2020</v>
      </c>
      <c r="EI243" s="20" t="str">
        <f>ZZZ__FnCalls!F134</f>
        <v>MMM 2020</v>
      </c>
      <c r="EJ243" s="20" t="str">
        <f>ZZZ__FnCalls!F135</f>
        <v>MMM 2020</v>
      </c>
      <c r="EK243" s="20" t="str">
        <f>ZZZ__FnCalls!F136</f>
        <v>MMM 2020</v>
      </c>
      <c r="EL243" s="20" t="str">
        <f>ZZZ__FnCalls!F137</f>
        <v>MMM 2020</v>
      </c>
      <c r="EM243" s="20" t="str">
        <f>ZZZ__FnCalls!F138</f>
        <v>MMM 2020</v>
      </c>
      <c r="EN243" s="21" t="str">
        <f>ZZZ__FnCalls!H127</f>
        <v>2020</v>
      </c>
    </row>
    <row r="244" spans="1:144" ht="12.75" customHeight="1" x14ac:dyDescent="0.2">
      <c r="A244" s="7" t="str">
        <f>Labels!B96</f>
        <v>Trial 01</v>
      </c>
      <c r="B244" s="22">
        <f ca="1">'Trial 1'!B13</f>
        <v>-52715.169759825534</v>
      </c>
      <c r="C244" s="22">
        <f ca="1">'Trial 1'!C13</f>
        <v>-55928.373532995385</v>
      </c>
      <c r="D244" s="22">
        <f ca="1">'Trial 1'!D13</f>
        <v>26606.649035896775</v>
      </c>
      <c r="E244" s="22">
        <f ca="1">'Trial 1'!E13</f>
        <v>-18731.791869840108</v>
      </c>
      <c r="F244" s="22">
        <f ca="1">'Trial 1'!F13</f>
        <v>-32513.199707232456</v>
      </c>
      <c r="G244" s="22">
        <f ca="1">'Trial 1'!G13</f>
        <v>-10775.869115926664</v>
      </c>
      <c r="H244" s="22">
        <f ca="1">'Trial 1'!H13</f>
        <v>31608.349583749099</v>
      </c>
      <c r="I244" s="22">
        <f ca="1">'Trial 1'!I13</f>
        <v>-24120.04060555555</v>
      </c>
      <c r="J244" s="22">
        <f ca="1">'Trial 1'!J13</f>
        <v>54140.958221351786</v>
      </c>
      <c r="K244" s="22">
        <f ca="1">'Trial 1'!K13</f>
        <v>-15398.151909150847</v>
      </c>
      <c r="L244" s="22">
        <f ca="1">'Trial 1'!L13</f>
        <v>35768.492271178424</v>
      </c>
      <c r="M244" s="22">
        <f ca="1">'Trial 1'!M13</f>
        <v>-53853.724217017014</v>
      </c>
      <c r="N244" s="23">
        <f ca="1">SUM('Trial 1'!B13:M13)</f>
        <v>-115911.87160536747</v>
      </c>
      <c r="O244" s="22">
        <f ca="1">'Trial 1'!O13</f>
        <v>-37552.968524244068</v>
      </c>
      <c r="P244" s="22">
        <f ca="1">'Trial 1'!P13</f>
        <v>25964.69855650212</v>
      </c>
      <c r="Q244" s="22">
        <f ca="1">'Trial 1'!Q13</f>
        <v>-40638.013665511142</v>
      </c>
      <c r="R244" s="22">
        <f ca="1">'Trial 1'!R13</f>
        <v>23355.090744974405</v>
      </c>
      <c r="S244" s="22">
        <f ca="1">'Trial 1'!S13</f>
        <v>21371.513851706233</v>
      </c>
      <c r="T244" s="22">
        <f ca="1">'Trial 1'!T13</f>
        <v>12477.691193644032</v>
      </c>
      <c r="U244" s="22">
        <f ca="1">'Trial 1'!U13</f>
        <v>4496.4663503101201</v>
      </c>
      <c r="V244" s="22">
        <f ca="1">'Trial 1'!V13</f>
        <v>33951.780274872006</v>
      </c>
      <c r="W244" s="22">
        <f ca="1">'Trial 1'!W13</f>
        <v>-57182.893479023245</v>
      </c>
      <c r="X244" s="22">
        <f ca="1">'Trial 1'!X13</f>
        <v>29132.183025507016</v>
      </c>
      <c r="Y244" s="22">
        <f ca="1">'Trial 1'!Y13</f>
        <v>-22601.886082083936</v>
      </c>
      <c r="Z244" s="22">
        <f ca="1">'Trial 1'!Z13</f>
        <v>-12258.502865843027</v>
      </c>
      <c r="AA244" s="23">
        <f ca="1">SUM('Trial 1'!O13:Z13)</f>
        <v>-19484.840619189483</v>
      </c>
      <c r="AB244" s="22">
        <f ca="1">'Trial 1'!AB13</f>
        <v>-8774.7496195333224</v>
      </c>
      <c r="AC244" s="22">
        <f ca="1">'Trial 1'!AC13</f>
        <v>17472.316018927639</v>
      </c>
      <c r="AD244" s="22">
        <f ca="1">'Trial 1'!AD13</f>
        <v>-16879.819850487693</v>
      </c>
      <c r="AE244" s="22">
        <f ca="1">'Trial 1'!AE13</f>
        <v>13319.013612756067</v>
      </c>
      <c r="AF244" s="22">
        <f ca="1">'Trial 1'!AF13</f>
        <v>-22312.555369745463</v>
      </c>
      <c r="AG244" s="22">
        <f ca="1">'Trial 1'!AG13</f>
        <v>-7372.2654390380194</v>
      </c>
      <c r="AH244" s="22">
        <f ca="1">'Trial 1'!AH13</f>
        <v>-7971.4504563318042</v>
      </c>
      <c r="AI244" s="22">
        <f ca="1">'Trial 1'!AI13</f>
        <v>60820.607727029841</v>
      </c>
      <c r="AJ244" s="22">
        <f ca="1">'Trial 1'!AJ13</f>
        <v>-21139.762837015514</v>
      </c>
      <c r="AK244" s="22">
        <f ca="1">'Trial 1'!AK13</f>
        <v>52601.768886769263</v>
      </c>
      <c r="AL244" s="22">
        <f ca="1">'Trial 1'!AL13</f>
        <v>-20922.413574838101</v>
      </c>
      <c r="AM244" s="22">
        <f ca="1">'Trial 1'!AM13</f>
        <v>-63299.223239726933</v>
      </c>
      <c r="AN244" s="23">
        <f ca="1">SUM('Trial 1'!AB13:AM13)</f>
        <v>-24458.534141234042</v>
      </c>
      <c r="AO244" s="22">
        <f ca="1">'Trial 1'!AO13</f>
        <v>259.17014065609771</v>
      </c>
      <c r="AP244" s="22">
        <f ca="1">'Trial 1'!AP13</f>
        <v>-22442.748667541149</v>
      </c>
      <c r="AQ244" s="22">
        <f ca="1">'Trial 1'!AQ13</f>
        <v>14623.789383816356</v>
      </c>
      <c r="AR244" s="22">
        <f ca="1">'Trial 1'!AR13</f>
        <v>-44962.915114343275</v>
      </c>
      <c r="AS244" s="22">
        <f ca="1">'Trial 1'!AS13</f>
        <v>7587.3146847384523</v>
      </c>
      <c r="AT244" s="22">
        <f ca="1">'Trial 1'!AT13</f>
        <v>-13528.558533325024</v>
      </c>
      <c r="AU244" s="22">
        <f ca="1">'Trial 1'!AU13</f>
        <v>3496.2508408958633</v>
      </c>
      <c r="AV244" s="22">
        <f ca="1">'Trial 1'!AV13</f>
        <v>7220.2639302851785</v>
      </c>
      <c r="AW244" s="22">
        <f ca="1">'Trial 1'!AW13</f>
        <v>22117.104367714954</v>
      </c>
      <c r="AX244" s="22">
        <f ca="1">'Trial 1'!AX13</f>
        <v>-2502.5160500630964</v>
      </c>
      <c r="AY244" s="22">
        <f ca="1">'Trial 1'!AY13</f>
        <v>-37281.29757443312</v>
      </c>
      <c r="AZ244" s="22">
        <f ca="1">'Trial 1'!AZ13</f>
        <v>-9649.3463714228456</v>
      </c>
      <c r="BA244" s="23">
        <f ca="1">SUM('Trial 1'!AO13:AZ13)</f>
        <v>-75063.488963021606</v>
      </c>
      <c r="BB244" s="22">
        <f ca="1">'Trial 1'!BB13</f>
        <v>-19137.812727065553</v>
      </c>
      <c r="BC244" s="22">
        <f ca="1">'Trial 1'!BC13</f>
        <v>48973.635103265042</v>
      </c>
      <c r="BD244" s="22">
        <f ca="1">'Trial 1'!BD13</f>
        <v>-18486.068222528302</v>
      </c>
      <c r="BE244" s="22">
        <f ca="1">'Trial 1'!BE13</f>
        <v>6277.5596200382261</v>
      </c>
      <c r="BF244" s="22">
        <f ca="1">'Trial 1'!BF13</f>
        <v>9130.9397824029547</v>
      </c>
      <c r="BG244" s="22">
        <f ca="1">'Trial 1'!BG13</f>
        <v>35775.012099194748</v>
      </c>
      <c r="BH244" s="22">
        <f ca="1">'Trial 1'!BH13</f>
        <v>-36898.660204574204</v>
      </c>
      <c r="BI244" s="22">
        <f ca="1">'Trial 1'!BI13</f>
        <v>-19465.311442778944</v>
      </c>
      <c r="BJ244" s="22">
        <f ca="1">'Trial 1'!BJ13</f>
        <v>-28847.357985873175</v>
      </c>
      <c r="BK244" s="22">
        <f ca="1">'Trial 1'!BK13</f>
        <v>-17735.989487135914</v>
      </c>
      <c r="BL244" s="22">
        <f ca="1">'Trial 1'!BL13</f>
        <v>-53522.668419010777</v>
      </c>
      <c r="BM244" s="22">
        <f ca="1">'Trial 1'!BM13</f>
        <v>-22417.657799118988</v>
      </c>
      <c r="BN244" s="23">
        <f ca="1">SUM('Trial 1'!BB13:BM13)</f>
        <v>-116354.37968318489</v>
      </c>
      <c r="BO244" s="22">
        <f ca="1">'Trial 1'!BO13</f>
        <v>9563.7477851705735</v>
      </c>
      <c r="BP244" s="22">
        <f ca="1">'Trial 1'!BP13</f>
        <v>44904.165643970431</v>
      </c>
      <c r="BQ244" s="22">
        <f ca="1">'Trial 1'!BQ13</f>
        <v>17870.237410756105</v>
      </c>
      <c r="BR244" s="22">
        <f ca="1">'Trial 1'!BR13</f>
        <v>12437.255352238953</v>
      </c>
      <c r="BS244" s="22">
        <f ca="1">'Trial 1'!BS13</f>
        <v>-57904.1932221842</v>
      </c>
      <c r="BT244" s="22">
        <f ca="1">'Trial 1'!BT13</f>
        <v>-18858.72814995762</v>
      </c>
      <c r="BU244" s="22">
        <f ca="1">'Trial 1'!BU13</f>
        <v>10536.722154811652</v>
      </c>
      <c r="BV244" s="22">
        <f ca="1">'Trial 1'!BV13</f>
        <v>-32882.716268539189</v>
      </c>
      <c r="BW244" s="22">
        <f ca="1">'Trial 1'!BW13</f>
        <v>-16891.773638801958</v>
      </c>
      <c r="BX244" s="22">
        <f ca="1">'Trial 1'!BX13</f>
        <v>-35435.707018029862</v>
      </c>
      <c r="BY244" s="22">
        <f ca="1">'Trial 1'!BY13</f>
        <v>-34471.772778648403</v>
      </c>
      <c r="BZ244" s="22">
        <f ca="1">'Trial 1'!BZ13</f>
        <v>-14582.551928057643</v>
      </c>
      <c r="CA244" s="23">
        <f ca="1">SUM('Trial 1'!BO13:BZ13)</f>
        <v>-115715.31465727117</v>
      </c>
      <c r="CB244" s="22">
        <f ca="1">'Trial 1'!CB13</f>
        <v>-40305.455904750605</v>
      </c>
      <c r="CC244" s="22">
        <f ca="1">'Trial 1'!CC13</f>
        <v>31223.466017116152</v>
      </c>
      <c r="CD244" s="22">
        <f ca="1">'Trial 1'!CD13</f>
        <v>-3001.3442697319865</v>
      </c>
      <c r="CE244" s="22">
        <f ca="1">'Trial 1'!CE13</f>
        <v>-53448.535068350655</v>
      </c>
      <c r="CF244" s="22">
        <f ca="1">'Trial 1'!CF13</f>
        <v>-54438.538211952146</v>
      </c>
      <c r="CG244" s="22">
        <f ca="1">'Trial 1'!CG13</f>
        <v>11273.417618995743</v>
      </c>
      <c r="CH244" s="22">
        <f ca="1">'Trial 1'!CH13</f>
        <v>-50061.821400915294</v>
      </c>
      <c r="CI244" s="22">
        <f ca="1">'Trial 1'!CI13</f>
        <v>-41827.359009321372</v>
      </c>
      <c r="CJ244" s="22">
        <f ca="1">'Trial 1'!CJ13</f>
        <v>19088.419364072637</v>
      </c>
      <c r="CK244" s="22">
        <f ca="1">'Trial 1'!CK13</f>
        <v>-6271.1356515498819</v>
      </c>
      <c r="CL244" s="22">
        <f ca="1">'Trial 1'!CL13</f>
        <v>-10232.388730062279</v>
      </c>
      <c r="CM244" s="22">
        <f ca="1">'Trial 1'!CM13</f>
        <v>47172.347326993287</v>
      </c>
      <c r="CN244" s="23">
        <f ca="1">SUM('Trial 1'!CB13:CM13)</f>
        <v>-150828.92791945639</v>
      </c>
      <c r="CO244" s="22">
        <f ca="1">'Trial 1'!CO13</f>
        <v>20337.445645789452</v>
      </c>
      <c r="CP244" s="22">
        <f ca="1">'Trial 1'!CP13</f>
        <v>308.53573965132114</v>
      </c>
      <c r="CQ244" s="22">
        <f ca="1">'Trial 1'!CQ13</f>
        <v>-26480.169990235103</v>
      </c>
      <c r="CR244" s="22">
        <f ca="1">'Trial 1'!CR13</f>
        <v>42620.175677904837</v>
      </c>
      <c r="CS244" s="22">
        <f ca="1">'Trial 1'!CS13</f>
        <v>18562.330214352256</v>
      </c>
      <c r="CT244" s="22">
        <f ca="1">'Trial 1'!CT13</f>
        <v>35794.202023796533</v>
      </c>
      <c r="CU244" s="22">
        <f ca="1">'Trial 1'!CU13</f>
        <v>18942.355013135413</v>
      </c>
      <c r="CV244" s="22">
        <f ca="1">'Trial 1'!CV13</f>
        <v>31189.764952322643</v>
      </c>
      <c r="CW244" s="22">
        <f ca="1">'Trial 1'!CW13</f>
        <v>-30142.076091662169</v>
      </c>
      <c r="CX244" s="22">
        <f ca="1">'Trial 1'!CX13</f>
        <v>15923.410482842768</v>
      </c>
      <c r="CY244" s="22">
        <f ca="1">'Trial 1'!CY13</f>
        <v>-50929.340749839459</v>
      </c>
      <c r="CZ244" s="22">
        <f ca="1">'Trial 1'!CZ13</f>
        <v>24928.896334449386</v>
      </c>
      <c r="DA244" s="23">
        <f ca="1">SUM('Trial 1'!CO13:CZ13)</f>
        <v>101055.52925250787</v>
      </c>
      <c r="DB244" s="22">
        <f ca="1">'Trial 1'!DB13</f>
        <v>12520.160671303725</v>
      </c>
      <c r="DC244" s="22">
        <f ca="1">'Trial 1'!DC13</f>
        <v>12611.435597442829</v>
      </c>
      <c r="DD244" s="22">
        <f ca="1">'Trial 1'!DD13</f>
        <v>-28954.492269852875</v>
      </c>
      <c r="DE244" s="22">
        <f ca="1">'Trial 1'!DE13</f>
        <v>-25808.74843625768</v>
      </c>
      <c r="DF244" s="22">
        <f ca="1">'Trial 1'!DF13</f>
        <v>16791.191220269498</v>
      </c>
      <c r="DG244" s="22">
        <f ca="1">'Trial 1'!DG13</f>
        <v>26244.271860186309</v>
      </c>
      <c r="DH244" s="22">
        <f ca="1">'Trial 1'!DH13</f>
        <v>39766.629953574404</v>
      </c>
      <c r="DI244" s="22">
        <f ca="1">'Trial 1'!DI13</f>
        <v>-44276.311881203415</v>
      </c>
      <c r="DJ244" s="22">
        <f ca="1">'Trial 1'!DJ13</f>
        <v>48468.826636468417</v>
      </c>
      <c r="DK244" s="22">
        <f ca="1">'Trial 1'!DK13</f>
        <v>25781.913406685442</v>
      </c>
      <c r="DL244" s="22">
        <f ca="1">'Trial 1'!DL13</f>
        <v>10483.994172158016</v>
      </c>
      <c r="DM244" s="22">
        <f ca="1">'Trial 1'!DM13</f>
        <v>-5220.0465060447841</v>
      </c>
      <c r="DN244" s="23">
        <f ca="1">SUM('Trial 1'!DB13:DM13)</f>
        <v>88408.824424729872</v>
      </c>
      <c r="DO244" s="22">
        <f ca="1">'Trial 1'!DO13</f>
        <v>5897.6680696019903</v>
      </c>
      <c r="DP244" s="22">
        <f ca="1">'Trial 1'!DP13</f>
        <v>5931.2860725625951</v>
      </c>
      <c r="DQ244" s="22">
        <f ca="1">'Trial 1'!DQ13</f>
        <v>22112.016936525637</v>
      </c>
      <c r="DR244" s="22">
        <f ca="1">'Trial 1'!DR13</f>
        <v>18405.477657996023</v>
      </c>
      <c r="DS244" s="22">
        <f ca="1">'Trial 1'!DS13</f>
        <v>3669.651903871742</v>
      </c>
      <c r="DT244" s="22">
        <f ca="1">'Trial 1'!DT13</f>
        <v>13217.767464512359</v>
      </c>
      <c r="DU244" s="22">
        <f ca="1">'Trial 1'!DU13</f>
        <v>-11301.732694195656</v>
      </c>
      <c r="DV244" s="22">
        <f ca="1">'Trial 1'!DV13</f>
        <v>-27735.680338060316</v>
      </c>
      <c r="DW244" s="22">
        <f ca="1">'Trial 1'!DW13</f>
        <v>-21200.405044820262</v>
      </c>
      <c r="DX244" s="22">
        <f ca="1">'Trial 1'!DX13</f>
        <v>975.07601621844435</v>
      </c>
      <c r="DY244" s="22">
        <f ca="1">'Trial 1'!DY13</f>
        <v>-15122.610993921317</v>
      </c>
      <c r="DZ244" s="22">
        <f ca="1">'Trial 1'!DZ13</f>
        <v>38145.774866307424</v>
      </c>
      <c r="EA244" s="23">
        <f ca="1">SUM('Trial 1'!DO13:DZ13)</f>
        <v>32994.28991659866</v>
      </c>
      <c r="EB244" s="22">
        <f ca="1">'Trial 1'!EB13</f>
        <v>-4466.2039782737902</v>
      </c>
      <c r="EC244" s="22">
        <f ca="1">'Trial 1'!EC13</f>
        <v>-12699.112328491516</v>
      </c>
      <c r="ED244" s="22">
        <f ca="1">'Trial 1'!ED13</f>
        <v>-1940.8146089271413</v>
      </c>
      <c r="EE244" s="22">
        <f ca="1">'Trial 1'!EE13</f>
        <v>-29510.880759279931</v>
      </c>
      <c r="EF244" s="22">
        <f ca="1">'Trial 1'!EF13</f>
        <v>-50497.035956268875</v>
      </c>
      <c r="EG244" s="22">
        <f ca="1">'Trial 1'!EG13</f>
        <v>-12771.506073929801</v>
      </c>
      <c r="EH244" s="22">
        <f ca="1">'Trial 1'!EH13</f>
        <v>40166.136589769332</v>
      </c>
      <c r="EI244" s="22">
        <f ca="1">'Trial 1'!EI13</f>
        <v>39290.570320384337</v>
      </c>
      <c r="EJ244" s="22">
        <f ca="1">'Trial 1'!EJ13</f>
        <v>8170.6832011769493</v>
      </c>
      <c r="EK244" s="22">
        <f ca="1">'Trial 1'!EK13</f>
        <v>57233.355566440507</v>
      </c>
      <c r="EL244" s="22">
        <f ca="1">'Trial 1'!EL13</f>
        <v>-694.22934238371818</v>
      </c>
      <c r="EM244" s="22">
        <f ca="1">'Trial 1'!EM13</f>
        <v>-39992.886506666298</v>
      </c>
      <c r="EN244" s="23">
        <f ca="1">SUM('Trial 1'!EB13:EM13)</f>
        <v>-7711.9238764499605</v>
      </c>
    </row>
    <row r="245" spans="1:144" ht="12.75" customHeight="1" x14ac:dyDescent="0.2">
      <c r="A245" s="11" t="str">
        <f>Labels!B97</f>
        <v>Trial 02</v>
      </c>
      <c r="B245" s="24">
        <f ca="1">'Trial 2'!B13</f>
        <v>-9334.7585443182525</v>
      </c>
      <c r="C245" s="24">
        <f ca="1">'Trial 2'!C13</f>
        <v>19985.250271109875</v>
      </c>
      <c r="D245" s="24">
        <f ca="1">'Trial 2'!D13</f>
        <v>-27255.713834331826</v>
      </c>
      <c r="E245" s="24">
        <f ca="1">'Trial 2'!E13</f>
        <v>28836.497313320742</v>
      </c>
      <c r="F245" s="24">
        <f ca="1">'Trial 2'!F13</f>
        <v>32546.287777791335</v>
      </c>
      <c r="G245" s="24">
        <f ca="1">'Trial 2'!G13</f>
        <v>-45840.078863776092</v>
      </c>
      <c r="H245" s="24">
        <f ca="1">'Trial 2'!H13</f>
        <v>-21798.419307905227</v>
      </c>
      <c r="I245" s="24">
        <f ca="1">'Trial 2'!I13</f>
        <v>23713.617700493633</v>
      </c>
      <c r="J245" s="24">
        <f ca="1">'Trial 2'!J13</f>
        <v>-12942.282078369042</v>
      </c>
      <c r="K245" s="24">
        <f ca="1">'Trial 2'!K13</f>
        <v>13687.896573220825</v>
      </c>
      <c r="L245" s="24">
        <f ca="1">'Trial 2'!L13</f>
        <v>-1668.6928682033376</v>
      </c>
      <c r="M245" s="24">
        <f ca="1">'Trial 2'!M13</f>
        <v>48580.321490380673</v>
      </c>
      <c r="N245" s="25">
        <f ca="1">SUM('Trial 2'!B13:M13)</f>
        <v>48509.925629413301</v>
      </c>
      <c r="O245" s="24">
        <f ca="1">'Trial 2'!O13</f>
        <v>3257.5188638283962</v>
      </c>
      <c r="P245" s="24">
        <f ca="1">'Trial 2'!P13</f>
        <v>-48872.479641588092</v>
      </c>
      <c r="Q245" s="24">
        <f ca="1">'Trial 2'!Q13</f>
        <v>3208.46317596888</v>
      </c>
      <c r="R245" s="24">
        <f ca="1">'Trial 2'!R13</f>
        <v>-18180.087473276086</v>
      </c>
      <c r="S245" s="24">
        <f ca="1">'Trial 2'!S13</f>
        <v>22403.56766234196</v>
      </c>
      <c r="T245" s="24">
        <f ca="1">'Trial 2'!T13</f>
        <v>14571.809921151291</v>
      </c>
      <c r="U245" s="24">
        <f ca="1">'Trial 2'!U13</f>
        <v>47915.947879473868</v>
      </c>
      <c r="V245" s="24">
        <f ca="1">'Trial 2'!V13</f>
        <v>1654.8064196005078</v>
      </c>
      <c r="W245" s="24">
        <f ca="1">'Trial 2'!W13</f>
        <v>-1066.7023659408719</v>
      </c>
      <c r="X245" s="24">
        <f ca="1">'Trial 2'!X13</f>
        <v>63109.857399135661</v>
      </c>
      <c r="Y245" s="24">
        <f ca="1">'Trial 2'!Y13</f>
        <v>15696.440621432257</v>
      </c>
      <c r="Z245" s="24">
        <f ca="1">'Trial 2'!Z13</f>
        <v>35176.216177141025</v>
      </c>
      <c r="AA245" s="25">
        <f ca="1">SUM('Trial 2'!O13:Z13)</f>
        <v>138875.35863926879</v>
      </c>
      <c r="AB245" s="24">
        <f ca="1">'Trial 2'!AB13</f>
        <v>5578.8891785400601</v>
      </c>
      <c r="AC245" s="24">
        <f ca="1">'Trial 2'!AC13</f>
        <v>12900.691800469986</v>
      </c>
      <c r="AD245" s="24">
        <f ca="1">'Trial 2'!AD13</f>
        <v>22925.658993747471</v>
      </c>
      <c r="AE245" s="24">
        <f ca="1">'Trial 2'!AE13</f>
        <v>52140.361350412153</v>
      </c>
      <c r="AF245" s="24">
        <f ca="1">'Trial 2'!AF13</f>
        <v>34845.873021758263</v>
      </c>
      <c r="AG245" s="24">
        <f ca="1">'Trial 2'!AG13</f>
        <v>-5360.8353741643577</v>
      </c>
      <c r="AH245" s="24">
        <f ca="1">'Trial 2'!AH13</f>
        <v>6079.7300084586022</v>
      </c>
      <c r="AI245" s="24">
        <f ca="1">'Trial 2'!AI13</f>
        <v>-18208.445327138947</v>
      </c>
      <c r="AJ245" s="24">
        <f ca="1">'Trial 2'!AJ13</f>
        <v>15704.998577530208</v>
      </c>
      <c r="AK245" s="24">
        <f ca="1">'Trial 2'!AK13</f>
        <v>-43953.637258792769</v>
      </c>
      <c r="AL245" s="24">
        <f ca="1">'Trial 2'!AL13</f>
        <v>12391.589516553908</v>
      </c>
      <c r="AM245" s="24">
        <f ca="1">'Trial 2'!AM13</f>
        <v>-29174.992750901409</v>
      </c>
      <c r="AN245" s="25">
        <f ca="1">SUM('Trial 2'!AB13:AM13)</f>
        <v>65869.88173647318</v>
      </c>
      <c r="AO245" s="24">
        <f ca="1">'Trial 2'!AO13</f>
        <v>12283.046325873187</v>
      </c>
      <c r="AP245" s="24">
        <f ca="1">'Trial 2'!AP13</f>
        <v>-13950.279454158643</v>
      </c>
      <c r="AQ245" s="24">
        <f ca="1">'Trial 2'!AQ13</f>
        <v>53159.30328965123</v>
      </c>
      <c r="AR245" s="24">
        <f ca="1">'Trial 2'!AR13</f>
        <v>7140.8197684698071</v>
      </c>
      <c r="AS245" s="24">
        <f ca="1">'Trial 2'!AS13</f>
        <v>-9226.7107802488263</v>
      </c>
      <c r="AT245" s="24">
        <f ca="1">'Trial 2'!AT13</f>
        <v>-18352.363704216219</v>
      </c>
      <c r="AU245" s="24">
        <f ca="1">'Trial 2'!AU13</f>
        <v>11126.176755476186</v>
      </c>
      <c r="AV245" s="24">
        <f ca="1">'Trial 2'!AV13</f>
        <v>-5897.2805856624782</v>
      </c>
      <c r="AW245" s="24">
        <f ca="1">'Trial 2'!AW13</f>
        <v>40509.334251099215</v>
      </c>
      <c r="AX245" s="24">
        <f ca="1">'Trial 2'!AX13</f>
        <v>26250.035900275354</v>
      </c>
      <c r="AY245" s="24">
        <f ca="1">'Trial 2'!AY13</f>
        <v>4673.0372690068434</v>
      </c>
      <c r="AZ245" s="24">
        <f ca="1">'Trial 2'!AZ13</f>
        <v>3450.2090028706698</v>
      </c>
      <c r="BA245" s="25">
        <f ca="1">SUM('Trial 2'!AO13:AZ13)</f>
        <v>111165.32803843635</v>
      </c>
      <c r="BB245" s="24">
        <f ca="1">'Trial 2'!BB13</f>
        <v>-13620.42156363056</v>
      </c>
      <c r="BC245" s="24">
        <f ca="1">'Trial 2'!BC13</f>
        <v>61902.483025495938</v>
      </c>
      <c r="BD245" s="24">
        <f ca="1">'Trial 2'!BD13</f>
        <v>10858.97640025514</v>
      </c>
      <c r="BE245" s="24">
        <f ca="1">'Trial 2'!BE13</f>
        <v>-46739.75845712849</v>
      </c>
      <c r="BF245" s="24">
        <f ca="1">'Trial 2'!BF13</f>
        <v>-15767.318234865132</v>
      </c>
      <c r="BG245" s="24">
        <f ca="1">'Trial 2'!BG13</f>
        <v>-23447.681179184747</v>
      </c>
      <c r="BH245" s="24">
        <f ca="1">'Trial 2'!BH13</f>
        <v>1680.8641832008143</v>
      </c>
      <c r="BI245" s="24">
        <f ca="1">'Trial 2'!BI13</f>
        <v>14020.564916023655</v>
      </c>
      <c r="BJ245" s="24">
        <f ca="1">'Trial 2'!BJ13</f>
        <v>-7034.5456031727581</v>
      </c>
      <c r="BK245" s="24">
        <f ca="1">'Trial 2'!BK13</f>
        <v>-30828.411989963726</v>
      </c>
      <c r="BL245" s="24">
        <f ca="1">'Trial 2'!BL13</f>
        <v>-36514.836874410023</v>
      </c>
      <c r="BM245" s="24">
        <f ca="1">'Trial 2'!BM13</f>
        <v>39716.872760405007</v>
      </c>
      <c r="BN245" s="25">
        <f ca="1">SUM('Trial 2'!BB13:BM13)</f>
        <v>-45773.212616974881</v>
      </c>
      <c r="BO245" s="24">
        <f ca="1">'Trial 2'!BO13</f>
        <v>-4260.1473582228746</v>
      </c>
      <c r="BP245" s="24">
        <f ca="1">'Trial 2'!BP13</f>
        <v>10931.960795761277</v>
      </c>
      <c r="BQ245" s="24">
        <f ca="1">'Trial 2'!BQ13</f>
        <v>-41181.181292365967</v>
      </c>
      <c r="BR245" s="24">
        <f ca="1">'Trial 2'!BR13</f>
        <v>-45215.084571132596</v>
      </c>
      <c r="BS245" s="24">
        <f ca="1">'Trial 2'!BS13</f>
        <v>15222.5098482509</v>
      </c>
      <c r="BT245" s="24">
        <f ca="1">'Trial 2'!BT13</f>
        <v>15228.63288810497</v>
      </c>
      <c r="BU245" s="24">
        <f ca="1">'Trial 2'!BU13</f>
        <v>-10857.318804605844</v>
      </c>
      <c r="BV245" s="24">
        <f ca="1">'Trial 2'!BV13</f>
        <v>-59367.850881582614</v>
      </c>
      <c r="BW245" s="24">
        <f ca="1">'Trial 2'!BW13</f>
        <v>13005.099637944131</v>
      </c>
      <c r="BX245" s="24">
        <f ca="1">'Trial 2'!BX13</f>
        <v>39370.503625797232</v>
      </c>
      <c r="BY245" s="24">
        <f ca="1">'Trial 2'!BY13</f>
        <v>-11729.774667110907</v>
      </c>
      <c r="BZ245" s="24">
        <f ca="1">'Trial 2'!BZ13</f>
        <v>-7647.9058834110165</v>
      </c>
      <c r="CA245" s="25">
        <f ca="1">SUM('Trial 2'!BO13:BZ13)</f>
        <v>-86500.556662573319</v>
      </c>
      <c r="CB245" s="24">
        <f ca="1">'Trial 2'!CB13</f>
        <v>-4908.1358582019593</v>
      </c>
      <c r="CC245" s="24">
        <f ca="1">'Trial 2'!CC13</f>
        <v>56455.536874231075</v>
      </c>
      <c r="CD245" s="24">
        <f ca="1">'Trial 2'!CD13</f>
        <v>15887.782257682766</v>
      </c>
      <c r="CE245" s="24">
        <f ca="1">'Trial 2'!CE13</f>
        <v>-13528.756394311566</v>
      </c>
      <c r="CF245" s="24">
        <f ca="1">'Trial 2'!CF13</f>
        <v>42138.569348995537</v>
      </c>
      <c r="CG245" s="24">
        <f ca="1">'Trial 2'!CG13</f>
        <v>3061.9866531611829</v>
      </c>
      <c r="CH245" s="24">
        <f ca="1">'Trial 2'!CH13</f>
        <v>-60391.748539636566</v>
      </c>
      <c r="CI245" s="24">
        <f ca="1">'Trial 2'!CI13</f>
        <v>53395.362669183647</v>
      </c>
      <c r="CJ245" s="24">
        <f ca="1">'Trial 2'!CJ13</f>
        <v>-58912.269773690292</v>
      </c>
      <c r="CK245" s="24">
        <f ca="1">'Trial 2'!CK13</f>
        <v>-34076.798519877164</v>
      </c>
      <c r="CL245" s="24">
        <f ca="1">'Trial 2'!CL13</f>
        <v>-10407.196033466746</v>
      </c>
      <c r="CM245" s="24">
        <f ca="1">'Trial 2'!CM13</f>
        <v>-51058.462209941463</v>
      </c>
      <c r="CN245" s="25">
        <f ca="1">SUM('Trial 2'!CB13:CM13)</f>
        <v>-62344.129525871555</v>
      </c>
      <c r="CO245" s="24">
        <f ca="1">'Trial 2'!CO13</f>
        <v>1322.6099908372792</v>
      </c>
      <c r="CP245" s="24">
        <f ca="1">'Trial 2'!CP13</f>
        <v>16066.479886760293</v>
      </c>
      <c r="CQ245" s="24">
        <f ca="1">'Trial 2'!CQ13</f>
        <v>12066.748510536458</v>
      </c>
      <c r="CR245" s="24">
        <f ca="1">'Trial 2'!CR13</f>
        <v>37810.870092363817</v>
      </c>
      <c r="CS245" s="24">
        <f ca="1">'Trial 2'!CS13</f>
        <v>-17589.971747733991</v>
      </c>
      <c r="CT245" s="24">
        <f ca="1">'Trial 2'!CT13</f>
        <v>-40610.363324574006</v>
      </c>
      <c r="CU245" s="24">
        <f ca="1">'Trial 2'!CU13</f>
        <v>23396.257957108504</v>
      </c>
      <c r="CV245" s="24">
        <f ca="1">'Trial 2'!CV13</f>
        <v>-20126.610135246923</v>
      </c>
      <c r="CW245" s="24">
        <f ca="1">'Trial 2'!CW13</f>
        <v>-25163.692664055783</v>
      </c>
      <c r="CX245" s="24">
        <f ca="1">'Trial 2'!CX13</f>
        <v>36750.077843271232</v>
      </c>
      <c r="CY245" s="24">
        <f ca="1">'Trial 2'!CY13</f>
        <v>-9611.0425225109066</v>
      </c>
      <c r="CZ245" s="24">
        <f ca="1">'Trial 2'!CZ13</f>
        <v>57646.151218390602</v>
      </c>
      <c r="DA245" s="25">
        <f ca="1">SUM('Trial 2'!CO13:CZ13)</f>
        <v>71957.51510514658</v>
      </c>
      <c r="DB245" s="24">
        <f ca="1">'Trial 2'!DB13</f>
        <v>33962.715936850436</v>
      </c>
      <c r="DC245" s="24">
        <f ca="1">'Trial 2'!DC13</f>
        <v>45463.266165910049</v>
      </c>
      <c r="DD245" s="24">
        <f ca="1">'Trial 2'!DD13</f>
        <v>12440.101381036975</v>
      </c>
      <c r="DE245" s="24">
        <f ca="1">'Trial 2'!DE13</f>
        <v>7925.6962566352167</v>
      </c>
      <c r="DF245" s="24">
        <f ca="1">'Trial 2'!DF13</f>
        <v>25607.019372388349</v>
      </c>
      <c r="DG245" s="24">
        <f ca="1">'Trial 2'!DG13</f>
        <v>2191.9245644537905</v>
      </c>
      <c r="DH245" s="24">
        <f ca="1">'Trial 2'!DH13</f>
        <v>28937.181000238306</v>
      </c>
      <c r="DI245" s="24">
        <f ca="1">'Trial 2'!DI13</f>
        <v>-8469.0334643765727</v>
      </c>
      <c r="DJ245" s="24">
        <f ca="1">'Trial 2'!DJ13</f>
        <v>-51946.640542594068</v>
      </c>
      <c r="DK245" s="24">
        <f ca="1">'Trial 2'!DK13</f>
        <v>12692.530304200542</v>
      </c>
      <c r="DL245" s="24">
        <f ca="1">'Trial 2'!DL13</f>
        <v>-53153.378529374553</v>
      </c>
      <c r="DM245" s="24">
        <f ca="1">'Trial 2'!DM13</f>
        <v>32165.675121946893</v>
      </c>
      <c r="DN245" s="25">
        <f ca="1">SUM('Trial 2'!DB13:DM13)</f>
        <v>87817.057567315336</v>
      </c>
      <c r="DO245" s="24">
        <f ca="1">'Trial 2'!DO13</f>
        <v>-35938.158808445456</v>
      </c>
      <c r="DP245" s="24">
        <f ca="1">'Trial 2'!DP13</f>
        <v>-23240.510270782201</v>
      </c>
      <c r="DQ245" s="24">
        <f ca="1">'Trial 2'!DQ13</f>
        <v>-11396.663140065672</v>
      </c>
      <c r="DR245" s="24">
        <f ca="1">'Trial 2'!DR13</f>
        <v>-27282.005483362507</v>
      </c>
      <c r="DS245" s="24">
        <f ca="1">'Trial 2'!DS13</f>
        <v>19222.968741000677</v>
      </c>
      <c r="DT245" s="24">
        <f ca="1">'Trial 2'!DT13</f>
        <v>4555.2263836295206</v>
      </c>
      <c r="DU245" s="24">
        <f ca="1">'Trial 2'!DU13</f>
        <v>3451.3758069842315</v>
      </c>
      <c r="DV245" s="24">
        <f ca="1">'Trial 2'!DV13</f>
        <v>-9524.1099628724933</v>
      </c>
      <c r="DW245" s="24">
        <f ca="1">'Trial 2'!DW13</f>
        <v>-52879.223187550546</v>
      </c>
      <c r="DX245" s="24">
        <f ca="1">'Trial 2'!DX13</f>
        <v>-12485.342256510683</v>
      </c>
      <c r="DY245" s="24">
        <f ca="1">'Trial 2'!DY13</f>
        <v>-10176.137905191088</v>
      </c>
      <c r="DZ245" s="24">
        <f ca="1">'Trial 2'!DZ13</f>
        <v>5898.8892629880065</v>
      </c>
      <c r="EA245" s="25">
        <f ca="1">SUM('Trial 2'!DO13:DZ13)</f>
        <v>-149793.69082017822</v>
      </c>
      <c r="EB245" s="24">
        <f ca="1">'Trial 2'!EB13</f>
        <v>33988.269558555381</v>
      </c>
      <c r="EC245" s="24">
        <f ca="1">'Trial 2'!EC13</f>
        <v>26702.152771795882</v>
      </c>
      <c r="ED245" s="24">
        <f ca="1">'Trial 2'!ED13</f>
        <v>-19605.416960075258</v>
      </c>
      <c r="EE245" s="24">
        <f ca="1">'Trial 2'!EE13</f>
        <v>-6096.6157571862268</v>
      </c>
      <c r="EF245" s="24">
        <f ca="1">'Trial 2'!EF13</f>
        <v>29989.982709407293</v>
      </c>
      <c r="EG245" s="24">
        <f ca="1">'Trial 2'!EG13</f>
        <v>-14129.599802715027</v>
      </c>
      <c r="EH245" s="24">
        <f ca="1">'Trial 2'!EH13</f>
        <v>778.92895720995853</v>
      </c>
      <c r="EI245" s="24">
        <f ca="1">'Trial 2'!EI13</f>
        <v>40046.138862466156</v>
      </c>
      <c r="EJ245" s="24">
        <f ca="1">'Trial 2'!EJ13</f>
        <v>-22143.525921064989</v>
      </c>
      <c r="EK245" s="24">
        <f ca="1">'Trial 2'!EK13</f>
        <v>-37008.54816946754</v>
      </c>
      <c r="EL245" s="24">
        <f ca="1">'Trial 2'!EL13</f>
        <v>-3950.6034119124292</v>
      </c>
      <c r="EM245" s="24">
        <f ca="1">'Trial 2'!EM13</f>
        <v>25687.720580141384</v>
      </c>
      <c r="EN245" s="25">
        <f ca="1">SUM('Trial 2'!EB13:EM13)</f>
        <v>54258.883417154604</v>
      </c>
    </row>
    <row r="246" spans="1:144" ht="12.75" customHeight="1" x14ac:dyDescent="0.2">
      <c r="A246" s="11" t="str">
        <f>Labels!B98</f>
        <v>Trial 03</v>
      </c>
      <c r="B246" s="24">
        <f ca="1">'Trial 3'!B13</f>
        <v>-61318.167708670044</v>
      </c>
      <c r="C246" s="24">
        <f ca="1">'Trial 3'!C13</f>
        <v>19157.968354084398</v>
      </c>
      <c r="D246" s="24">
        <f ca="1">'Trial 3'!D13</f>
        <v>23909.465017295297</v>
      </c>
      <c r="E246" s="24">
        <f ca="1">'Trial 3'!E13</f>
        <v>-28277.982334319713</v>
      </c>
      <c r="F246" s="24">
        <f ca="1">'Trial 3'!F13</f>
        <v>42399.605575232883</v>
      </c>
      <c r="G246" s="24">
        <f ca="1">'Trial 3'!G13</f>
        <v>-62882.063681198866</v>
      </c>
      <c r="H246" s="24">
        <f ca="1">'Trial 3'!H13</f>
        <v>277.57802374708126</v>
      </c>
      <c r="I246" s="24">
        <f ca="1">'Trial 3'!I13</f>
        <v>18163.679804568601</v>
      </c>
      <c r="J246" s="24">
        <f ca="1">'Trial 3'!J13</f>
        <v>6127.3730165211109</v>
      </c>
      <c r="K246" s="24">
        <f ca="1">'Trial 3'!K13</f>
        <v>15464.108925178245</v>
      </c>
      <c r="L246" s="24">
        <f ca="1">'Trial 3'!L13</f>
        <v>-22124.368546551232</v>
      </c>
      <c r="M246" s="24">
        <f ca="1">'Trial 3'!M13</f>
        <v>-150.62216926731253</v>
      </c>
      <c r="N246" s="25">
        <f ca="1">SUM('Trial 3'!B13:M13)</f>
        <v>-49253.425723379558</v>
      </c>
      <c r="O246" s="24">
        <f ca="1">'Trial 3'!O13</f>
        <v>33776.452424154595</v>
      </c>
      <c r="P246" s="24">
        <f ca="1">'Trial 3'!P13</f>
        <v>16796.171561387811</v>
      </c>
      <c r="Q246" s="24">
        <f ca="1">'Trial 3'!Q13</f>
        <v>-17187.476943002286</v>
      </c>
      <c r="R246" s="24">
        <f ca="1">'Trial 3'!R13</f>
        <v>-42791.393346429097</v>
      </c>
      <c r="S246" s="24">
        <f ca="1">'Trial 3'!S13</f>
        <v>24666.868562772015</v>
      </c>
      <c r="T246" s="24">
        <f ca="1">'Trial 3'!T13</f>
        <v>-6690.5860679254283</v>
      </c>
      <c r="U246" s="24">
        <f ca="1">'Trial 3'!U13</f>
        <v>-34733.003862002122</v>
      </c>
      <c r="V246" s="24">
        <f ca="1">'Trial 3'!V13</f>
        <v>-42447.507022184189</v>
      </c>
      <c r="W246" s="24">
        <f ca="1">'Trial 3'!W13</f>
        <v>61862.053632104617</v>
      </c>
      <c r="X246" s="24">
        <f ca="1">'Trial 3'!X13</f>
        <v>7407.6880630604619</v>
      </c>
      <c r="Y246" s="24">
        <f ca="1">'Trial 3'!Y13</f>
        <v>-26296.094810646668</v>
      </c>
      <c r="Z246" s="24">
        <f ca="1">'Trial 3'!Z13</f>
        <v>-49985.440743785563</v>
      </c>
      <c r="AA246" s="25">
        <f ca="1">SUM('Trial 3'!O13:Z13)</f>
        <v>-75622.268552495851</v>
      </c>
      <c r="AB246" s="24">
        <f ca="1">'Trial 3'!AB13</f>
        <v>9499.786860026421</v>
      </c>
      <c r="AC246" s="24">
        <f ca="1">'Trial 3'!AC13</f>
        <v>-39129.224633886624</v>
      </c>
      <c r="AD246" s="24">
        <f ca="1">'Trial 3'!AD13</f>
        <v>-40282.247575869929</v>
      </c>
      <c r="AE246" s="24">
        <f ca="1">'Trial 3'!AE13</f>
        <v>-31950.288006285646</v>
      </c>
      <c r="AF246" s="24">
        <f ca="1">'Trial 3'!AF13</f>
        <v>12461.73584362992</v>
      </c>
      <c r="AG246" s="24">
        <f ca="1">'Trial 3'!AG13</f>
        <v>8747.8555315780995</v>
      </c>
      <c r="AH246" s="24">
        <f ca="1">'Trial 3'!AH13</f>
        <v>-12264.002913337719</v>
      </c>
      <c r="AI246" s="24">
        <f ca="1">'Trial 3'!AI13</f>
        <v>20487.689739122598</v>
      </c>
      <c r="AJ246" s="24">
        <f ca="1">'Trial 3'!AJ13</f>
        <v>-1200.0454957518957</v>
      </c>
      <c r="AK246" s="24">
        <f ca="1">'Trial 3'!AK13</f>
        <v>5416.1429839090069</v>
      </c>
      <c r="AL246" s="24">
        <f ca="1">'Trial 3'!AL13</f>
        <v>45325.238636911556</v>
      </c>
      <c r="AM246" s="24">
        <f ca="1">'Trial 3'!AM13</f>
        <v>21987.292046402941</v>
      </c>
      <c r="AN246" s="25">
        <f ca="1">SUM('Trial 3'!AB13:AM13)</f>
        <v>-900.06698355127082</v>
      </c>
      <c r="AO246" s="24">
        <f ca="1">'Trial 3'!AO13</f>
        <v>4181.1498622370791</v>
      </c>
      <c r="AP246" s="24">
        <f ca="1">'Trial 3'!AP13</f>
        <v>31147.006730393448</v>
      </c>
      <c r="AQ246" s="24">
        <f ca="1">'Trial 3'!AQ13</f>
        <v>42581.381311404475</v>
      </c>
      <c r="AR246" s="24">
        <f ca="1">'Trial 3'!AR13</f>
        <v>12506.663125459243</v>
      </c>
      <c r="AS246" s="24">
        <f ca="1">'Trial 3'!AS13</f>
        <v>11475.375888737466</v>
      </c>
      <c r="AT246" s="24">
        <f ca="1">'Trial 3'!AT13</f>
        <v>2912.6865270549602</v>
      </c>
      <c r="AU246" s="24">
        <f ca="1">'Trial 3'!AU13</f>
        <v>-20236.871705108617</v>
      </c>
      <c r="AV246" s="24">
        <f ca="1">'Trial 3'!AV13</f>
        <v>-37219.19605221555</v>
      </c>
      <c r="AW246" s="24">
        <f ca="1">'Trial 3'!AW13</f>
        <v>-17690.982356258955</v>
      </c>
      <c r="AX246" s="24">
        <f ca="1">'Trial 3'!AX13</f>
        <v>-8104.27125722233</v>
      </c>
      <c r="AY246" s="24">
        <f ca="1">'Trial 3'!AY13</f>
        <v>8389.2296803353729</v>
      </c>
      <c r="AZ246" s="24">
        <f ca="1">'Trial 3'!AZ13</f>
        <v>-3344.4575453845086</v>
      </c>
      <c r="BA246" s="25">
        <f ca="1">SUM('Trial 3'!AO13:AZ13)</f>
        <v>26597.71420943211</v>
      </c>
      <c r="BB246" s="24">
        <f ca="1">'Trial 3'!BB13</f>
        <v>-26270.617118872666</v>
      </c>
      <c r="BC246" s="24">
        <f ca="1">'Trial 3'!BC13</f>
        <v>3240.5692765452936</v>
      </c>
      <c r="BD246" s="24">
        <f ca="1">'Trial 3'!BD13</f>
        <v>-43844.938027685675</v>
      </c>
      <c r="BE246" s="24">
        <f ca="1">'Trial 3'!BE13</f>
        <v>14907.491558357362</v>
      </c>
      <c r="BF246" s="24">
        <f ca="1">'Trial 3'!BF13</f>
        <v>-60808.606926339125</v>
      </c>
      <c r="BG246" s="24">
        <f ca="1">'Trial 3'!BG13</f>
        <v>-20294.490655422236</v>
      </c>
      <c r="BH246" s="24">
        <f ca="1">'Trial 3'!BH13</f>
        <v>2722.7563980262962</v>
      </c>
      <c r="BI246" s="24">
        <f ca="1">'Trial 3'!BI13</f>
        <v>-39977.678381531558</v>
      </c>
      <c r="BJ246" s="24">
        <f ca="1">'Trial 3'!BJ13</f>
        <v>-13726.875061974997</v>
      </c>
      <c r="BK246" s="24">
        <f ca="1">'Trial 3'!BK13</f>
        <v>12848.69168866094</v>
      </c>
      <c r="BL246" s="24">
        <f ca="1">'Trial 3'!BL13</f>
        <v>-10284.013740270924</v>
      </c>
      <c r="BM246" s="24">
        <f ca="1">'Trial 3'!BM13</f>
        <v>-44020.941297423102</v>
      </c>
      <c r="BN246" s="25">
        <f ca="1">SUM('Trial 3'!BB13:BM13)</f>
        <v>-225508.6522879304</v>
      </c>
      <c r="BO246" s="24">
        <f ca="1">'Trial 3'!BO13</f>
        <v>-8649.5484183894787</v>
      </c>
      <c r="BP246" s="24">
        <f ca="1">'Trial 3'!BP13</f>
        <v>-52653.638514760729</v>
      </c>
      <c r="BQ246" s="24">
        <f ca="1">'Trial 3'!BQ13</f>
        <v>21069.958639486555</v>
      </c>
      <c r="BR246" s="24">
        <f ca="1">'Trial 3'!BR13</f>
        <v>-9245.5027763971229</v>
      </c>
      <c r="BS246" s="24">
        <f ca="1">'Trial 3'!BS13</f>
        <v>178.89397180369056</v>
      </c>
      <c r="BT246" s="24">
        <f ca="1">'Trial 3'!BT13</f>
        <v>-27361.287540766647</v>
      </c>
      <c r="BU246" s="24">
        <f ca="1">'Trial 3'!BU13</f>
        <v>-41927.700621355216</v>
      </c>
      <c r="BV246" s="24">
        <f ca="1">'Trial 3'!BV13</f>
        <v>-520.88192599967715</v>
      </c>
      <c r="BW246" s="24">
        <f ca="1">'Trial 3'!BW13</f>
        <v>-17931.934712605129</v>
      </c>
      <c r="BX246" s="24">
        <f ca="1">'Trial 3'!BX13</f>
        <v>-18565.173957970375</v>
      </c>
      <c r="BY246" s="24">
        <f ca="1">'Trial 3'!BY13</f>
        <v>-6839.4212888398779</v>
      </c>
      <c r="BZ246" s="24">
        <f ca="1">'Trial 3'!BZ13</f>
        <v>28274.082303324605</v>
      </c>
      <c r="CA246" s="25">
        <f ca="1">SUM('Trial 3'!BO13:BZ13)</f>
        <v>-134172.1548424694</v>
      </c>
      <c r="CB246" s="24">
        <f ca="1">'Trial 3'!CB13</f>
        <v>-12631.999346848717</v>
      </c>
      <c r="CC246" s="24">
        <f ca="1">'Trial 3'!CC13</f>
        <v>-58621.223736456122</v>
      </c>
      <c r="CD246" s="24">
        <f ca="1">'Trial 3'!CD13</f>
        <v>25604.032956998297</v>
      </c>
      <c r="CE246" s="24">
        <f ca="1">'Trial 3'!CE13</f>
        <v>-806.14822544115862</v>
      </c>
      <c r="CF246" s="24">
        <f ca="1">'Trial 3'!CF13</f>
        <v>1402.3712357673373</v>
      </c>
      <c r="CG246" s="24">
        <f ca="1">'Trial 3'!CG13</f>
        <v>59441.257543933047</v>
      </c>
      <c r="CH246" s="24">
        <f ca="1">'Trial 3'!CH13</f>
        <v>-9627.2128455199108</v>
      </c>
      <c r="CI246" s="24">
        <f ca="1">'Trial 3'!CI13</f>
        <v>-1206.3972876080586</v>
      </c>
      <c r="CJ246" s="24">
        <f ca="1">'Trial 3'!CJ13</f>
        <v>1950.4903815975395</v>
      </c>
      <c r="CK246" s="24">
        <f ca="1">'Trial 3'!CK13</f>
        <v>-6843.8667129086307</v>
      </c>
      <c r="CL246" s="24">
        <f ca="1">'Trial 3'!CL13</f>
        <v>518.09799359759904</v>
      </c>
      <c r="CM246" s="24">
        <f ca="1">'Trial 3'!CM13</f>
        <v>-34693.073038790615</v>
      </c>
      <c r="CN246" s="25">
        <f ca="1">SUM('Trial 3'!CB13:CM13)</f>
        <v>-35513.671081679393</v>
      </c>
      <c r="CO246" s="24">
        <f ca="1">'Trial 3'!CO13</f>
        <v>39270.256286954696</v>
      </c>
      <c r="CP246" s="24">
        <f ca="1">'Trial 3'!CP13</f>
        <v>-34286.606351630071</v>
      </c>
      <c r="CQ246" s="24">
        <f ca="1">'Trial 3'!CQ13</f>
        <v>4186.5636207518737</v>
      </c>
      <c r="CR246" s="24">
        <f ca="1">'Trial 3'!CR13</f>
        <v>1065.0173727358858</v>
      </c>
      <c r="CS246" s="24">
        <f ca="1">'Trial 3'!CS13</f>
        <v>13289.495361333253</v>
      </c>
      <c r="CT246" s="24">
        <f ca="1">'Trial 3'!CT13</f>
        <v>3393.6690509196619</v>
      </c>
      <c r="CU246" s="24">
        <f ca="1">'Trial 3'!CU13</f>
        <v>-23857.767775085889</v>
      </c>
      <c r="CV246" s="24">
        <f ca="1">'Trial 3'!CV13</f>
        <v>-45655.948162635927</v>
      </c>
      <c r="CW246" s="24">
        <f ca="1">'Trial 3'!CW13</f>
        <v>-19185.80658770377</v>
      </c>
      <c r="CX246" s="24">
        <f ca="1">'Trial 3'!CX13</f>
        <v>24804.669073042467</v>
      </c>
      <c r="CY246" s="24">
        <f ca="1">'Trial 3'!CY13</f>
        <v>-40700.204775784718</v>
      </c>
      <c r="CZ246" s="24">
        <f ca="1">'Trial 3'!CZ13</f>
        <v>33833.906645237039</v>
      </c>
      <c r="DA246" s="25">
        <f ca="1">SUM('Trial 3'!CO13:CZ13)</f>
        <v>-43842.756241865507</v>
      </c>
      <c r="DB246" s="24">
        <f ca="1">'Trial 3'!DB13</f>
        <v>-50007.034989476277</v>
      </c>
      <c r="DC246" s="24">
        <f ca="1">'Trial 3'!DC13</f>
        <v>-35819.539257575627</v>
      </c>
      <c r="DD246" s="24">
        <f ca="1">'Trial 3'!DD13</f>
        <v>21535.728891242827</v>
      </c>
      <c r="DE246" s="24">
        <f ca="1">'Trial 3'!DE13</f>
        <v>-18374.290208481078</v>
      </c>
      <c r="DF246" s="24">
        <f ca="1">'Trial 3'!DF13</f>
        <v>-29476.677441878033</v>
      </c>
      <c r="DG246" s="24">
        <f ca="1">'Trial 3'!DG13</f>
        <v>-3594.6506404581573</v>
      </c>
      <c r="DH246" s="24">
        <f ca="1">'Trial 3'!DH13</f>
        <v>3938.6570509100111</v>
      </c>
      <c r="DI246" s="24">
        <f ca="1">'Trial 3'!DI13</f>
        <v>-6853.8063215664915</v>
      </c>
      <c r="DJ246" s="24">
        <f ca="1">'Trial 3'!DJ13</f>
        <v>7241.4262985586547</v>
      </c>
      <c r="DK246" s="24">
        <f ca="1">'Trial 3'!DK13</f>
        <v>-3884.9761722926769</v>
      </c>
      <c r="DL246" s="24">
        <f ca="1">'Trial 3'!DL13</f>
        <v>-27501.115869018271</v>
      </c>
      <c r="DM246" s="24">
        <f ca="1">'Trial 3'!DM13</f>
        <v>-8539.4867801211767</v>
      </c>
      <c r="DN246" s="25">
        <f ca="1">SUM('Trial 3'!DB13:DM13)</f>
        <v>-151335.7654401563</v>
      </c>
      <c r="DO246" s="24">
        <f ca="1">'Trial 3'!DO13</f>
        <v>-41660.703865735028</v>
      </c>
      <c r="DP246" s="24">
        <f ca="1">'Trial 3'!DP13</f>
        <v>44460.056664955424</v>
      </c>
      <c r="DQ246" s="24">
        <f ca="1">'Trial 3'!DQ13</f>
        <v>53111.140950397894</v>
      </c>
      <c r="DR246" s="24">
        <f ca="1">'Trial 3'!DR13</f>
        <v>97.144833254449992</v>
      </c>
      <c r="DS246" s="24">
        <f ca="1">'Trial 3'!DS13</f>
        <v>55008.731409147142</v>
      </c>
      <c r="DT246" s="24">
        <f ca="1">'Trial 3'!DT13</f>
        <v>-21952.52354967162</v>
      </c>
      <c r="DU246" s="24">
        <f ca="1">'Trial 3'!DU13</f>
        <v>24164.280108316878</v>
      </c>
      <c r="DV246" s="24">
        <f ca="1">'Trial 3'!DV13</f>
        <v>4195.7010084432141</v>
      </c>
      <c r="DW246" s="24">
        <f ca="1">'Trial 3'!DW13</f>
        <v>-2077.4402365294527</v>
      </c>
      <c r="DX246" s="24">
        <f ca="1">'Trial 3'!DX13</f>
        <v>-9925.014216616064</v>
      </c>
      <c r="DY246" s="24">
        <f ca="1">'Trial 3'!DY13</f>
        <v>15463.420829438563</v>
      </c>
      <c r="DZ246" s="24">
        <f ca="1">'Trial 3'!DZ13</f>
        <v>59086.658908552308</v>
      </c>
      <c r="EA246" s="25">
        <f ca="1">SUM('Trial 3'!DO13:DZ13)</f>
        <v>179971.45284395371</v>
      </c>
      <c r="EB246" s="24">
        <f ca="1">'Trial 3'!EB13</f>
        <v>11882.756281684749</v>
      </c>
      <c r="EC246" s="24">
        <f ca="1">'Trial 3'!EC13</f>
        <v>-4697.9565850518429</v>
      </c>
      <c r="ED246" s="24">
        <f ca="1">'Trial 3'!ED13</f>
        <v>-33537.074994335402</v>
      </c>
      <c r="EE246" s="24">
        <f ca="1">'Trial 3'!EE13</f>
        <v>-2769.3795954699444</v>
      </c>
      <c r="EF246" s="24">
        <f ca="1">'Trial 3'!EF13</f>
        <v>19398.671853736651</v>
      </c>
      <c r="EG246" s="24">
        <f ca="1">'Trial 3'!EG13</f>
        <v>-40607.29406182409</v>
      </c>
      <c r="EH246" s="24">
        <f ca="1">'Trial 3'!EH13</f>
        <v>-36288.271056915568</v>
      </c>
      <c r="EI246" s="24">
        <f ca="1">'Trial 3'!EI13</f>
        <v>-7270.5496939206914</v>
      </c>
      <c r="EJ246" s="24">
        <f ca="1">'Trial 3'!EJ13</f>
        <v>931.80056741818953</v>
      </c>
      <c r="EK246" s="24">
        <f ca="1">'Trial 3'!EK13</f>
        <v>-48817.776499641026</v>
      </c>
      <c r="EL246" s="24">
        <f ca="1">'Trial 3'!EL13</f>
        <v>-27015.729726897134</v>
      </c>
      <c r="EM246" s="24">
        <f ca="1">'Trial 3'!EM13</f>
        <v>-10635.946306613911</v>
      </c>
      <c r="EN246" s="25">
        <f ca="1">SUM('Trial 3'!EB13:EM13)</f>
        <v>-179426.74981783004</v>
      </c>
    </row>
    <row r="247" spans="1:144" ht="12.75" customHeight="1" x14ac:dyDescent="0.2">
      <c r="A247" s="11" t="str">
        <f>Labels!B99</f>
        <v>Trial 04</v>
      </c>
      <c r="B247" s="24">
        <f ca="1">'Trial 4'!B13</f>
        <v>-15627.51193427834</v>
      </c>
      <c r="C247" s="24">
        <f ca="1">'Trial 4'!C13</f>
        <v>-23737.981291767304</v>
      </c>
      <c r="D247" s="24">
        <f ca="1">'Trial 4'!D13</f>
        <v>-4708.9834280990362</v>
      </c>
      <c r="E247" s="24">
        <f ca="1">'Trial 4'!E13</f>
        <v>-5922.5652122048632</v>
      </c>
      <c r="F247" s="24">
        <f ca="1">'Trial 4'!F13</f>
        <v>29837.054512289902</v>
      </c>
      <c r="G247" s="24">
        <f ca="1">'Trial 4'!G13</f>
        <v>17021.424933178554</v>
      </c>
      <c r="H247" s="24">
        <f ca="1">'Trial 4'!H13</f>
        <v>-6731.996595036605</v>
      </c>
      <c r="I247" s="24">
        <f ca="1">'Trial 4'!I13</f>
        <v>-3064.4592662458144</v>
      </c>
      <c r="J247" s="24">
        <f ca="1">'Trial 4'!J13</f>
        <v>-19031.290080265851</v>
      </c>
      <c r="K247" s="24">
        <f ca="1">'Trial 4'!K13</f>
        <v>23872.618603900857</v>
      </c>
      <c r="L247" s="24">
        <f ca="1">'Trial 4'!L13</f>
        <v>-12359.10002049678</v>
      </c>
      <c r="M247" s="24">
        <f ca="1">'Trial 4'!M13</f>
        <v>-22017.237697472949</v>
      </c>
      <c r="N247" s="25">
        <f ca="1">SUM('Trial 4'!B13:M13)</f>
        <v>-42470.027476498224</v>
      </c>
      <c r="O247" s="24">
        <f ca="1">'Trial 4'!O13</f>
        <v>10988.12133160341</v>
      </c>
      <c r="P247" s="24">
        <f ca="1">'Trial 4'!P13</f>
        <v>-22303.685044776183</v>
      </c>
      <c r="Q247" s="24">
        <f ca="1">'Trial 4'!Q13</f>
        <v>33182.875435072194</v>
      </c>
      <c r="R247" s="24">
        <f ca="1">'Trial 4'!R13</f>
        <v>-35806.36558964281</v>
      </c>
      <c r="S247" s="24">
        <f ca="1">'Trial 4'!S13</f>
        <v>-47478.490919409276</v>
      </c>
      <c r="T247" s="24">
        <f ca="1">'Trial 4'!T13</f>
        <v>-8290.8633094167235</v>
      </c>
      <c r="U247" s="24">
        <f ca="1">'Trial 4'!U13</f>
        <v>-24056.125791662034</v>
      </c>
      <c r="V247" s="24">
        <f ca="1">'Trial 4'!V13</f>
        <v>-37469.217058373863</v>
      </c>
      <c r="W247" s="24">
        <f ca="1">'Trial 4'!W13</f>
        <v>18108.354349375699</v>
      </c>
      <c r="X247" s="24">
        <f ca="1">'Trial 4'!X13</f>
        <v>2.2565645618295656</v>
      </c>
      <c r="Y247" s="24">
        <f ca="1">'Trial 4'!Y13</f>
        <v>5706.7450990329198</v>
      </c>
      <c r="Z247" s="24">
        <f ca="1">'Trial 4'!Z13</f>
        <v>116.94675770907554</v>
      </c>
      <c r="AA247" s="25">
        <f ca="1">SUM('Trial 4'!O13:Z13)</f>
        <v>-107299.44817592576</v>
      </c>
      <c r="AB247" s="24">
        <f ca="1">'Trial 4'!AB13</f>
        <v>868.7614096515839</v>
      </c>
      <c r="AC247" s="24">
        <f ca="1">'Trial 4'!AC13</f>
        <v>2766.8214719761895</v>
      </c>
      <c r="AD247" s="24">
        <f ca="1">'Trial 4'!AD13</f>
        <v>-40421.660923290321</v>
      </c>
      <c r="AE247" s="24">
        <f ca="1">'Trial 4'!AE13</f>
        <v>-6762.0763580673538</v>
      </c>
      <c r="AF247" s="24">
        <f ca="1">'Trial 4'!AF13</f>
        <v>11014.755436745914</v>
      </c>
      <c r="AG247" s="24">
        <f ca="1">'Trial 4'!AG13</f>
        <v>-30765.704859773054</v>
      </c>
      <c r="AH247" s="24">
        <f ca="1">'Trial 4'!AH13</f>
        <v>55156.026512183067</v>
      </c>
      <c r="AI247" s="24">
        <f ca="1">'Trial 4'!AI13</f>
        <v>-14034.259665324455</v>
      </c>
      <c r="AJ247" s="24">
        <f ca="1">'Trial 4'!AJ13</f>
        <v>-42992.621111836495</v>
      </c>
      <c r="AK247" s="24">
        <f ca="1">'Trial 4'!AK13</f>
        <v>-13886.544408947129</v>
      </c>
      <c r="AL247" s="24">
        <f ca="1">'Trial 4'!AL13</f>
        <v>6843.5155451630108</v>
      </c>
      <c r="AM247" s="24">
        <f ca="1">'Trial 4'!AM13</f>
        <v>14497.500536653843</v>
      </c>
      <c r="AN247" s="25">
        <f ca="1">SUM('Trial 4'!AB13:AM13)</f>
        <v>-57715.486414865198</v>
      </c>
      <c r="AO247" s="24">
        <f ca="1">'Trial 4'!AO13</f>
        <v>-29432.1400973288</v>
      </c>
      <c r="AP247" s="24">
        <f ca="1">'Trial 4'!AP13</f>
        <v>23035.28253035232</v>
      </c>
      <c r="AQ247" s="24">
        <f ca="1">'Trial 4'!AQ13</f>
        <v>2468.4439374059525</v>
      </c>
      <c r="AR247" s="24">
        <f ca="1">'Trial 4'!AR13</f>
        <v>16354.98571056183</v>
      </c>
      <c r="AS247" s="24">
        <f ca="1">'Trial 4'!AS13</f>
        <v>5789.6979740474735</v>
      </c>
      <c r="AT247" s="24">
        <f ca="1">'Trial 4'!AT13</f>
        <v>-38685.572638533209</v>
      </c>
      <c r="AU247" s="24">
        <f ca="1">'Trial 4'!AU13</f>
        <v>-16744.162312648285</v>
      </c>
      <c r="AV247" s="24">
        <f ca="1">'Trial 4'!AV13</f>
        <v>57416.911795410051</v>
      </c>
      <c r="AW247" s="24">
        <f ca="1">'Trial 4'!AW13</f>
        <v>-6257.6715235186839</v>
      </c>
      <c r="AX247" s="24">
        <f ca="1">'Trial 4'!AX13</f>
        <v>15789.346116561446</v>
      </c>
      <c r="AY247" s="24">
        <f ca="1">'Trial 4'!AY13</f>
        <v>-51542.633271310355</v>
      </c>
      <c r="AZ247" s="24">
        <f ca="1">'Trial 4'!AZ13</f>
        <v>52687.457745675158</v>
      </c>
      <c r="BA247" s="25">
        <f ca="1">SUM('Trial 4'!AO13:AZ13)</f>
        <v>30879.945966674903</v>
      </c>
      <c r="BB247" s="24">
        <f ca="1">'Trial 4'!BB13</f>
        <v>48224.375968910259</v>
      </c>
      <c r="BC247" s="24">
        <f ca="1">'Trial 4'!BC13</f>
        <v>-32450.495462498613</v>
      </c>
      <c r="BD247" s="24">
        <f ca="1">'Trial 4'!BD13</f>
        <v>665.63618185994642</v>
      </c>
      <c r="BE247" s="24">
        <f ca="1">'Trial 4'!BE13</f>
        <v>-13501.125184857085</v>
      </c>
      <c r="BF247" s="24">
        <f ca="1">'Trial 4'!BF13</f>
        <v>-28464.90154355867</v>
      </c>
      <c r="BG247" s="24">
        <f ca="1">'Trial 4'!BG13</f>
        <v>13882.716577125237</v>
      </c>
      <c r="BH247" s="24">
        <f ca="1">'Trial 4'!BH13</f>
        <v>54037.421915493796</v>
      </c>
      <c r="BI247" s="24">
        <f ca="1">'Trial 4'!BI13</f>
        <v>-31624.994298543064</v>
      </c>
      <c r="BJ247" s="24">
        <f ca="1">'Trial 4'!BJ13</f>
        <v>17618.77104555177</v>
      </c>
      <c r="BK247" s="24">
        <f ca="1">'Trial 4'!BK13</f>
        <v>7596.4583491832236</v>
      </c>
      <c r="BL247" s="24">
        <f ca="1">'Trial 4'!BL13</f>
        <v>-14994.425123713054</v>
      </c>
      <c r="BM247" s="24">
        <f ca="1">'Trial 4'!BM13</f>
        <v>-1790.9298776952955</v>
      </c>
      <c r="BN247" s="25">
        <f ca="1">SUM('Trial 4'!BB13:BM13)</f>
        <v>19198.508547258458</v>
      </c>
      <c r="BO247" s="24">
        <f ca="1">'Trial 4'!BO13</f>
        <v>53225.133662226472</v>
      </c>
      <c r="BP247" s="24">
        <f ca="1">'Trial 4'!BP13</f>
        <v>-12198.889626929044</v>
      </c>
      <c r="BQ247" s="24">
        <f ca="1">'Trial 4'!BQ13</f>
        <v>2844.9927938885548</v>
      </c>
      <c r="BR247" s="24">
        <f ca="1">'Trial 4'!BR13</f>
        <v>-6442.5503996899015</v>
      </c>
      <c r="BS247" s="24">
        <f ca="1">'Trial 4'!BS13</f>
        <v>2339.7207380410655</v>
      </c>
      <c r="BT247" s="24">
        <f ca="1">'Trial 4'!BT13</f>
        <v>36406.76763790517</v>
      </c>
      <c r="BU247" s="24">
        <f ca="1">'Trial 4'!BU13</f>
        <v>13342.554565412764</v>
      </c>
      <c r="BV247" s="24">
        <f ca="1">'Trial 4'!BV13</f>
        <v>32171.398224801807</v>
      </c>
      <c r="BW247" s="24">
        <f ca="1">'Trial 4'!BW13</f>
        <v>-554.81539933660315</v>
      </c>
      <c r="BX247" s="24">
        <f ca="1">'Trial 4'!BX13</f>
        <v>-5738.9758167674072</v>
      </c>
      <c r="BY247" s="24">
        <f ca="1">'Trial 4'!BY13</f>
        <v>-36465.953579203786</v>
      </c>
      <c r="BZ247" s="24">
        <f ca="1">'Trial 4'!BZ13</f>
        <v>36971.198152837729</v>
      </c>
      <c r="CA247" s="25">
        <f ca="1">SUM('Trial 4'!BO13:BZ13)</f>
        <v>115900.58095318684</v>
      </c>
      <c r="CB247" s="24">
        <f ca="1">'Trial 4'!CB13</f>
        <v>-13198.363712623535</v>
      </c>
      <c r="CC247" s="24">
        <f ca="1">'Trial 4'!CC13</f>
        <v>6536.6397388619844</v>
      </c>
      <c r="CD247" s="24">
        <f ca="1">'Trial 4'!CD13</f>
        <v>-7785.7414700132813</v>
      </c>
      <c r="CE247" s="24">
        <f ca="1">'Trial 4'!CE13</f>
        <v>24306.549682706096</v>
      </c>
      <c r="CF247" s="24">
        <f ca="1">'Trial 4'!CF13</f>
        <v>-14945.018205580493</v>
      </c>
      <c r="CG247" s="24">
        <f ca="1">'Trial 4'!CG13</f>
        <v>17180.859672504943</v>
      </c>
      <c r="CH247" s="24">
        <f ca="1">'Trial 4'!CH13</f>
        <v>3984.4650582031481</v>
      </c>
      <c r="CI247" s="24">
        <f ca="1">'Trial 4'!CI13</f>
        <v>19250.297195915482</v>
      </c>
      <c r="CJ247" s="24">
        <f ca="1">'Trial 4'!CJ13</f>
        <v>-21969.326046260903</v>
      </c>
      <c r="CK247" s="24">
        <f ca="1">'Trial 4'!CK13</f>
        <v>-8742.413565644245</v>
      </c>
      <c r="CL247" s="24">
        <f ca="1">'Trial 4'!CL13</f>
        <v>19718.495234234389</v>
      </c>
      <c r="CM247" s="24">
        <f ca="1">'Trial 4'!CM13</f>
        <v>-37109.72438980265</v>
      </c>
      <c r="CN247" s="25">
        <f ca="1">SUM('Trial 4'!CB13:CM13)</f>
        <v>-12773.280807499068</v>
      </c>
      <c r="CO247" s="24">
        <f ca="1">'Trial 4'!CO13</f>
        <v>23968.361277032633</v>
      </c>
      <c r="CP247" s="24">
        <f ca="1">'Trial 4'!CP13</f>
        <v>43599.49434160885</v>
      </c>
      <c r="CQ247" s="24">
        <f ca="1">'Trial 4'!CQ13</f>
        <v>6519.995292992483</v>
      </c>
      <c r="CR247" s="24">
        <f ca="1">'Trial 4'!CR13</f>
        <v>24560.388752927145</v>
      </c>
      <c r="CS247" s="24">
        <f ca="1">'Trial 4'!CS13</f>
        <v>28706.45609490517</v>
      </c>
      <c r="CT247" s="24">
        <f ca="1">'Trial 4'!CT13</f>
        <v>-59035.774043294325</v>
      </c>
      <c r="CU247" s="24">
        <f ca="1">'Trial 4'!CU13</f>
        <v>-32931.95841173223</v>
      </c>
      <c r="CV247" s="24">
        <f ca="1">'Trial 4'!CV13</f>
        <v>-43871.834958073472</v>
      </c>
      <c r="CW247" s="24">
        <f ca="1">'Trial 4'!CW13</f>
        <v>-28428.522063839489</v>
      </c>
      <c r="CX247" s="24">
        <f ca="1">'Trial 4'!CX13</f>
        <v>-27404.562514284291</v>
      </c>
      <c r="CY247" s="24">
        <f ca="1">'Trial 4'!CY13</f>
        <v>41847.585296415848</v>
      </c>
      <c r="CZ247" s="24">
        <f ca="1">'Trial 4'!CZ13</f>
        <v>-11838.133498450245</v>
      </c>
      <c r="DA247" s="25">
        <f ca="1">SUM('Trial 4'!CO13:CZ13)</f>
        <v>-34308.504433791939</v>
      </c>
      <c r="DB247" s="24">
        <f ca="1">'Trial 4'!DB13</f>
        <v>5542.3861267323855</v>
      </c>
      <c r="DC247" s="24">
        <f ca="1">'Trial 4'!DC13</f>
        <v>30260.89811744777</v>
      </c>
      <c r="DD247" s="24">
        <f ca="1">'Trial 4'!DD13</f>
        <v>-48811.423262090175</v>
      </c>
      <c r="DE247" s="24">
        <f ca="1">'Trial 4'!DE13</f>
        <v>19805.734276901221</v>
      </c>
      <c r="DF247" s="24">
        <f ca="1">'Trial 4'!DF13</f>
        <v>-13750.895109026269</v>
      </c>
      <c r="DG247" s="24">
        <f ca="1">'Trial 4'!DG13</f>
        <v>-47215.91394179417</v>
      </c>
      <c r="DH247" s="24">
        <f ca="1">'Trial 4'!DH13</f>
        <v>-41444.68370374506</v>
      </c>
      <c r="DI247" s="24">
        <f ca="1">'Trial 4'!DI13</f>
        <v>53556.871221406625</v>
      </c>
      <c r="DJ247" s="24">
        <f ca="1">'Trial 4'!DJ13</f>
        <v>44969.301912008348</v>
      </c>
      <c r="DK247" s="24">
        <f ca="1">'Trial 4'!DK13</f>
        <v>4847.4847427957038</v>
      </c>
      <c r="DL247" s="24">
        <f ca="1">'Trial 4'!DL13</f>
        <v>33991.630759516243</v>
      </c>
      <c r="DM247" s="24">
        <f ca="1">'Trial 4'!DM13</f>
        <v>60340.775819635346</v>
      </c>
      <c r="DN247" s="25">
        <f ca="1">SUM('Trial 4'!DB13:DM13)</f>
        <v>102092.16695978798</v>
      </c>
      <c r="DO247" s="24">
        <f ca="1">'Trial 4'!DO13</f>
        <v>-20967.522682068466</v>
      </c>
      <c r="DP247" s="24">
        <f ca="1">'Trial 4'!DP13</f>
        <v>-17027.000342735711</v>
      </c>
      <c r="DQ247" s="24">
        <f ca="1">'Trial 4'!DQ13</f>
        <v>-13867.11432569663</v>
      </c>
      <c r="DR247" s="24">
        <f ca="1">'Trial 4'!DR13</f>
        <v>-33837.421612820261</v>
      </c>
      <c r="DS247" s="24">
        <f ca="1">'Trial 4'!DS13</f>
        <v>-15607.297803848056</v>
      </c>
      <c r="DT247" s="24">
        <f ca="1">'Trial 4'!DT13</f>
        <v>-5889.014894154956</v>
      </c>
      <c r="DU247" s="24">
        <f ca="1">'Trial 4'!DU13</f>
        <v>2235.6789223906135</v>
      </c>
      <c r="DV247" s="24">
        <f ca="1">'Trial 4'!DV13</f>
        <v>13949.787192423992</v>
      </c>
      <c r="DW247" s="24">
        <f ca="1">'Trial 4'!DW13</f>
        <v>-6601.9734542876513</v>
      </c>
      <c r="DX247" s="24">
        <f ca="1">'Trial 4'!DX13</f>
        <v>19520.160479724498</v>
      </c>
      <c r="DY247" s="24">
        <f ca="1">'Trial 4'!DY13</f>
        <v>9608.7740867001194</v>
      </c>
      <c r="DZ247" s="24">
        <f ca="1">'Trial 4'!DZ13</f>
        <v>-11687.846788841</v>
      </c>
      <c r="EA247" s="25">
        <f ca="1">SUM('Trial 4'!DO13:DZ13)</f>
        <v>-80170.791223213499</v>
      </c>
      <c r="EB247" s="24">
        <f ca="1">'Trial 4'!EB13</f>
        <v>29563.737191946224</v>
      </c>
      <c r="EC247" s="24">
        <f ca="1">'Trial 4'!EC13</f>
        <v>48691.244937743912</v>
      </c>
      <c r="ED247" s="24">
        <f ca="1">'Trial 4'!ED13</f>
        <v>10547.447895846941</v>
      </c>
      <c r="EE247" s="24">
        <f ca="1">'Trial 4'!EE13</f>
        <v>44548.680066930756</v>
      </c>
      <c r="EF247" s="24">
        <f ca="1">'Trial 4'!EF13</f>
        <v>4403.3067923190574</v>
      </c>
      <c r="EG247" s="24">
        <f ca="1">'Trial 4'!EG13</f>
        <v>35057.312902785663</v>
      </c>
      <c r="EH247" s="24">
        <f ca="1">'Trial 4'!EH13</f>
        <v>-34577.298963048197</v>
      </c>
      <c r="EI247" s="24">
        <f ca="1">'Trial 4'!EI13</f>
        <v>42204.942877658803</v>
      </c>
      <c r="EJ247" s="24">
        <f ca="1">'Trial 4'!EJ13</f>
        <v>-14904.873330629493</v>
      </c>
      <c r="EK247" s="24">
        <f ca="1">'Trial 4'!EK13</f>
        <v>-13957.803276842194</v>
      </c>
      <c r="EL247" s="24">
        <f ca="1">'Trial 4'!EL13</f>
        <v>20632.084795169088</v>
      </c>
      <c r="EM247" s="24">
        <f ca="1">'Trial 4'!EM13</f>
        <v>26030.310041578385</v>
      </c>
      <c r="EN247" s="25">
        <f ca="1">SUM('Trial 4'!EB13:EM13)</f>
        <v>198239.09193145891</v>
      </c>
    </row>
    <row r="248" spans="1:144" ht="12.75" customHeight="1" x14ac:dyDescent="0.2">
      <c r="A248" s="11" t="str">
        <f>Labels!B100</f>
        <v>Trial 05</v>
      </c>
      <c r="B248" s="24">
        <f ca="1">'Trial 5'!B13</f>
        <v>-37694.416465280025</v>
      </c>
      <c r="C248" s="24">
        <f ca="1">'Trial 5'!C13</f>
        <v>-19702.165055224792</v>
      </c>
      <c r="D248" s="24">
        <f ca="1">'Trial 5'!D13</f>
        <v>-31120.829755951643</v>
      </c>
      <c r="E248" s="24">
        <f ca="1">'Trial 5'!E13</f>
        <v>-59699.41753157448</v>
      </c>
      <c r="F248" s="24">
        <f ca="1">'Trial 5'!F13</f>
        <v>3702.7247409517431</v>
      </c>
      <c r="G248" s="24">
        <f ca="1">'Trial 5'!G13</f>
        <v>-52389.429603960481</v>
      </c>
      <c r="H248" s="24">
        <f ca="1">'Trial 5'!H13</f>
        <v>-42707.522527148358</v>
      </c>
      <c r="I248" s="24">
        <f ca="1">'Trial 5'!I13</f>
        <v>41725.816017495265</v>
      </c>
      <c r="J248" s="24">
        <f ca="1">'Trial 5'!J13</f>
        <v>-3493.8423095601652</v>
      </c>
      <c r="K248" s="24">
        <f ca="1">'Trial 5'!K13</f>
        <v>24940.705529622031</v>
      </c>
      <c r="L248" s="24">
        <f ca="1">'Trial 5'!L13</f>
        <v>19045.522829337115</v>
      </c>
      <c r="M248" s="24">
        <f ca="1">'Trial 5'!M13</f>
        <v>15651.984531845461</v>
      </c>
      <c r="N248" s="25">
        <f ca="1">SUM('Trial 5'!B13:M13)</f>
        <v>-141740.86959944834</v>
      </c>
      <c r="O248" s="24">
        <f ca="1">'Trial 5'!O13</f>
        <v>19596.765258254167</v>
      </c>
      <c r="P248" s="24">
        <f ca="1">'Trial 5'!P13</f>
        <v>-40629.954571477363</v>
      </c>
      <c r="Q248" s="24">
        <f ca="1">'Trial 5'!Q13</f>
        <v>-62070.042535270295</v>
      </c>
      <c r="R248" s="24">
        <f ca="1">'Trial 5'!R13</f>
        <v>7822.1972081371987</v>
      </c>
      <c r="S248" s="24">
        <f ca="1">'Trial 5'!S13</f>
        <v>-19946.299193027331</v>
      </c>
      <c r="T248" s="24">
        <f ca="1">'Trial 5'!T13</f>
        <v>-5160.3294643338113</v>
      </c>
      <c r="U248" s="24">
        <f ca="1">'Trial 5'!U13</f>
        <v>46999.460540524386</v>
      </c>
      <c r="V248" s="24">
        <f ca="1">'Trial 5'!V13</f>
        <v>735.97133404180431</v>
      </c>
      <c r="W248" s="24">
        <f ca="1">'Trial 5'!W13</f>
        <v>-6663.8459505775036</v>
      </c>
      <c r="X248" s="24">
        <f ca="1">'Trial 5'!X13</f>
        <v>-31742.538344355627</v>
      </c>
      <c r="Y248" s="24">
        <f ca="1">'Trial 5'!Y13</f>
        <v>-6283.6979876319174</v>
      </c>
      <c r="Z248" s="24">
        <f ca="1">'Trial 5'!Z13</f>
        <v>-4531.7899656576419</v>
      </c>
      <c r="AA248" s="25">
        <f ca="1">SUM('Trial 5'!O13:Z13)</f>
        <v>-101874.10367137396</v>
      </c>
      <c r="AB248" s="24">
        <f ca="1">'Trial 5'!AB13</f>
        <v>-27676.851471841004</v>
      </c>
      <c r="AC248" s="24">
        <f ca="1">'Trial 5'!AC13</f>
        <v>-33503.84086697895</v>
      </c>
      <c r="AD248" s="24">
        <f ca="1">'Trial 5'!AD13</f>
        <v>-1881.2524397765214</v>
      </c>
      <c r="AE248" s="24">
        <f ca="1">'Trial 5'!AE13</f>
        <v>-51405.56445492083</v>
      </c>
      <c r="AF248" s="24">
        <f ca="1">'Trial 5'!AF13</f>
        <v>4524.2078286450342</v>
      </c>
      <c r="AG248" s="24">
        <f ca="1">'Trial 5'!AG13</f>
        <v>19080.03963848855</v>
      </c>
      <c r="AH248" s="24">
        <f ca="1">'Trial 5'!AH13</f>
        <v>15167.797861405856</v>
      </c>
      <c r="AI248" s="24">
        <f ca="1">'Trial 5'!AI13</f>
        <v>20876.026470126533</v>
      </c>
      <c r="AJ248" s="24">
        <f ca="1">'Trial 5'!AJ13</f>
        <v>-62641.704946443278</v>
      </c>
      <c r="AK248" s="24">
        <f ca="1">'Trial 5'!AK13</f>
        <v>-37529.681434615995</v>
      </c>
      <c r="AL248" s="24">
        <f ca="1">'Trial 5'!AL13</f>
        <v>-2773.8198672075187</v>
      </c>
      <c r="AM248" s="24">
        <f ca="1">'Trial 5'!AM13</f>
        <v>-133.21396337001033</v>
      </c>
      <c r="AN248" s="25">
        <f ca="1">SUM('Trial 5'!AB13:AM13)</f>
        <v>-157897.85764648815</v>
      </c>
      <c r="AO248" s="24">
        <f ca="1">'Trial 5'!AO13</f>
        <v>9565.8960697095681</v>
      </c>
      <c r="AP248" s="24">
        <f ca="1">'Trial 5'!AP13</f>
        <v>35326.88274499285</v>
      </c>
      <c r="AQ248" s="24">
        <f ca="1">'Trial 5'!AQ13</f>
        <v>14843.599892314414</v>
      </c>
      <c r="AR248" s="24">
        <f ca="1">'Trial 5'!AR13</f>
        <v>-25560.082270699284</v>
      </c>
      <c r="AS248" s="24">
        <f ca="1">'Trial 5'!AS13</f>
        <v>21893.917126663098</v>
      </c>
      <c r="AT248" s="24">
        <f ca="1">'Trial 5'!AT13</f>
        <v>20204.864614829672</v>
      </c>
      <c r="AU248" s="24">
        <f ca="1">'Trial 5'!AU13</f>
        <v>28789.998041599883</v>
      </c>
      <c r="AV248" s="24">
        <f ca="1">'Trial 5'!AV13</f>
        <v>26422.935646657814</v>
      </c>
      <c r="AW248" s="24">
        <f ca="1">'Trial 5'!AW13</f>
        <v>23041.008811390395</v>
      </c>
      <c r="AX248" s="24">
        <f ca="1">'Trial 5'!AX13</f>
        <v>15908.098451288799</v>
      </c>
      <c r="AY248" s="24">
        <f ca="1">'Trial 5'!AY13</f>
        <v>59033.552549031308</v>
      </c>
      <c r="AZ248" s="24">
        <f ca="1">'Trial 5'!AZ13</f>
        <v>-60429.150324903465</v>
      </c>
      <c r="BA248" s="25">
        <f ca="1">SUM('Trial 5'!AO13:AZ13)</f>
        <v>169041.52135287505</v>
      </c>
      <c r="BB248" s="24">
        <f ca="1">'Trial 5'!BB13</f>
        <v>37427.1442292582</v>
      </c>
      <c r="BC248" s="24">
        <f ca="1">'Trial 5'!BC13</f>
        <v>-6690.0700370437335</v>
      </c>
      <c r="BD248" s="24">
        <f ca="1">'Trial 5'!BD13</f>
        <v>-18600.154998530903</v>
      </c>
      <c r="BE248" s="24">
        <f ca="1">'Trial 5'!BE13</f>
        <v>-57331.128601730154</v>
      </c>
      <c r="BF248" s="24">
        <f ca="1">'Trial 5'!BF13</f>
        <v>-739.42949864131765</v>
      </c>
      <c r="BG248" s="24">
        <f ca="1">'Trial 5'!BG13</f>
        <v>18836.993629561479</v>
      </c>
      <c r="BH248" s="24">
        <f ca="1">'Trial 5'!BH13</f>
        <v>-6531.3669690122115</v>
      </c>
      <c r="BI248" s="24">
        <f ca="1">'Trial 5'!BI13</f>
        <v>-28251.291251933966</v>
      </c>
      <c r="BJ248" s="24">
        <f ca="1">'Trial 5'!BJ13</f>
        <v>62871.765868643299</v>
      </c>
      <c r="BK248" s="24">
        <f ca="1">'Trial 5'!BK13</f>
        <v>13108.519527472818</v>
      </c>
      <c r="BL248" s="24">
        <f ca="1">'Trial 5'!BL13</f>
        <v>4263.4129690911477</v>
      </c>
      <c r="BM248" s="24">
        <f ca="1">'Trial 5'!BM13</f>
        <v>25974.687141383933</v>
      </c>
      <c r="BN248" s="25">
        <f ca="1">SUM('Trial 5'!BB13:BM13)</f>
        <v>44339.082008518599</v>
      </c>
      <c r="BO248" s="24">
        <f ca="1">'Trial 5'!BO13</f>
        <v>-7316.2026275447733</v>
      </c>
      <c r="BP248" s="24">
        <f ca="1">'Trial 5'!BP13</f>
        <v>25370.224757632055</v>
      </c>
      <c r="BQ248" s="24">
        <f ca="1">'Trial 5'!BQ13</f>
        <v>-16115.645400164851</v>
      </c>
      <c r="BR248" s="24">
        <f ca="1">'Trial 5'!BR13</f>
        <v>5172.1875667003787</v>
      </c>
      <c r="BS248" s="24">
        <f ca="1">'Trial 5'!BS13</f>
        <v>-52883.305721089331</v>
      </c>
      <c r="BT248" s="24">
        <f ca="1">'Trial 5'!BT13</f>
        <v>-22522.767388102315</v>
      </c>
      <c r="BU248" s="24">
        <f ca="1">'Trial 5'!BU13</f>
        <v>-40390.112426828658</v>
      </c>
      <c r="BV248" s="24">
        <f ca="1">'Trial 5'!BV13</f>
        <v>-42791.614532292231</v>
      </c>
      <c r="BW248" s="24">
        <f ca="1">'Trial 5'!BW13</f>
        <v>11358.860491073185</v>
      </c>
      <c r="BX248" s="24">
        <f ca="1">'Trial 5'!BX13</f>
        <v>-21064.674109925752</v>
      </c>
      <c r="BY248" s="24">
        <f ca="1">'Trial 5'!BY13</f>
        <v>3781.2678867347095</v>
      </c>
      <c r="BZ248" s="24">
        <f ca="1">'Trial 5'!BZ13</f>
        <v>-6514.8757550238233</v>
      </c>
      <c r="CA248" s="25">
        <f ca="1">SUM('Trial 5'!BO13:BZ13)</f>
        <v>-163916.6572588314</v>
      </c>
      <c r="CB248" s="24">
        <f ca="1">'Trial 5'!CB13</f>
        <v>10812.658836607905</v>
      </c>
      <c r="CC248" s="24">
        <f ca="1">'Trial 5'!CC13</f>
        <v>6184.0237206526735</v>
      </c>
      <c r="CD248" s="24">
        <f ca="1">'Trial 5'!CD13</f>
        <v>-3348.219690920931</v>
      </c>
      <c r="CE248" s="24">
        <f ca="1">'Trial 5'!CE13</f>
        <v>-18623.998812694572</v>
      </c>
      <c r="CF248" s="24">
        <f ca="1">'Trial 5'!CF13</f>
        <v>-13675.25883345574</v>
      </c>
      <c r="CG248" s="24">
        <f ca="1">'Trial 5'!CG13</f>
        <v>2779.3643510997399</v>
      </c>
      <c r="CH248" s="24">
        <f ca="1">'Trial 5'!CH13</f>
        <v>25957.016864645862</v>
      </c>
      <c r="CI248" s="24">
        <f ca="1">'Trial 5'!CI13</f>
        <v>-1053.7425004799136</v>
      </c>
      <c r="CJ248" s="24">
        <f ca="1">'Trial 5'!CJ13</f>
        <v>48779.44758428265</v>
      </c>
      <c r="CK248" s="24">
        <f ca="1">'Trial 5'!CK13</f>
        <v>-14181.978466302964</v>
      </c>
      <c r="CL248" s="24">
        <f ca="1">'Trial 5'!CL13</f>
        <v>-59653.529883686693</v>
      </c>
      <c r="CM248" s="24">
        <f ca="1">'Trial 5'!CM13</f>
        <v>26083.571232369766</v>
      </c>
      <c r="CN248" s="25">
        <f ca="1">SUM('Trial 5'!CB13:CM13)</f>
        <v>10059.35440211778</v>
      </c>
      <c r="CO248" s="24">
        <f ca="1">'Trial 5'!CO13</f>
        <v>-5333.4605569246633</v>
      </c>
      <c r="CP248" s="24">
        <f ca="1">'Trial 5'!CP13</f>
        <v>-31493.518932231273</v>
      </c>
      <c r="CQ248" s="24">
        <f ca="1">'Trial 5'!CQ13</f>
        <v>16226.590799022886</v>
      </c>
      <c r="CR248" s="24">
        <f ca="1">'Trial 5'!CR13</f>
        <v>5106.4991257349602</v>
      </c>
      <c r="CS248" s="24">
        <f ca="1">'Trial 5'!CS13</f>
        <v>-18128.479152368916</v>
      </c>
      <c r="CT248" s="24">
        <f ca="1">'Trial 5'!CT13</f>
        <v>18751.242265284109</v>
      </c>
      <c r="CU248" s="24">
        <f ca="1">'Trial 5'!CU13</f>
        <v>-17066.216221269173</v>
      </c>
      <c r="CV248" s="24">
        <f ca="1">'Trial 5'!CV13</f>
        <v>24587.795750420159</v>
      </c>
      <c r="CW248" s="24">
        <f ca="1">'Trial 5'!CW13</f>
        <v>49017.560245446512</v>
      </c>
      <c r="CX248" s="24">
        <f ca="1">'Trial 5'!CX13</f>
        <v>33928.168084360659</v>
      </c>
      <c r="CY248" s="24">
        <f ca="1">'Trial 5'!CY13</f>
        <v>47864.036381224156</v>
      </c>
      <c r="CZ248" s="24">
        <f ca="1">'Trial 5'!CZ13</f>
        <v>14724.258346329796</v>
      </c>
      <c r="DA248" s="25">
        <f ca="1">SUM('Trial 5'!CO13:CZ13)</f>
        <v>138184.47613502922</v>
      </c>
      <c r="DB248" s="24">
        <f ca="1">'Trial 5'!DB13</f>
        <v>3929.3404962694472</v>
      </c>
      <c r="DC248" s="24">
        <f ca="1">'Trial 5'!DC13</f>
        <v>1312.0024961435954</v>
      </c>
      <c r="DD248" s="24">
        <f ca="1">'Trial 5'!DD13</f>
        <v>-19452.578148139506</v>
      </c>
      <c r="DE248" s="24">
        <f ca="1">'Trial 5'!DE13</f>
        <v>7637.801838996068</v>
      </c>
      <c r="DF248" s="24">
        <f ca="1">'Trial 5'!DF13</f>
        <v>9546.981744052815</v>
      </c>
      <c r="DG248" s="24">
        <f ca="1">'Trial 5'!DG13</f>
        <v>-59052.153732370178</v>
      </c>
      <c r="DH248" s="24">
        <f ca="1">'Trial 5'!DH13</f>
        <v>7227.1958163588915</v>
      </c>
      <c r="DI248" s="24">
        <f ca="1">'Trial 5'!DI13</f>
        <v>26997.805728163697</v>
      </c>
      <c r="DJ248" s="24">
        <f ca="1">'Trial 5'!DJ13</f>
        <v>29411.784332675481</v>
      </c>
      <c r="DK248" s="24">
        <f ca="1">'Trial 5'!DK13</f>
        <v>23368.862054426827</v>
      </c>
      <c r="DL248" s="24">
        <f ca="1">'Trial 5'!DL13</f>
        <v>30269.540010237208</v>
      </c>
      <c r="DM248" s="24">
        <f ca="1">'Trial 5'!DM13</f>
        <v>-18895.462661334492</v>
      </c>
      <c r="DN248" s="25">
        <f ca="1">SUM('Trial 5'!DB13:DM13)</f>
        <v>42301.119975479858</v>
      </c>
      <c r="DO248" s="24">
        <f ca="1">'Trial 5'!DO13</f>
        <v>1432.12898378607</v>
      </c>
      <c r="DP248" s="24">
        <f ca="1">'Trial 5'!DP13</f>
        <v>23005.418408546138</v>
      </c>
      <c r="DQ248" s="24">
        <f ca="1">'Trial 5'!DQ13</f>
        <v>-6813.9726063197641</v>
      </c>
      <c r="DR248" s="24">
        <f ca="1">'Trial 5'!DR13</f>
        <v>-8959.9684457981348</v>
      </c>
      <c r="DS248" s="24">
        <f ca="1">'Trial 5'!DS13</f>
        <v>-37570.971556817989</v>
      </c>
      <c r="DT248" s="24">
        <f ca="1">'Trial 5'!DT13</f>
        <v>-14324.136190999519</v>
      </c>
      <c r="DU248" s="24">
        <f ca="1">'Trial 5'!DU13</f>
        <v>-3566.5979125415547</v>
      </c>
      <c r="DV248" s="24">
        <f ca="1">'Trial 5'!DV13</f>
        <v>63005.679899573755</v>
      </c>
      <c r="DW248" s="24">
        <f ca="1">'Trial 5'!DW13</f>
        <v>13539.886829239696</v>
      </c>
      <c r="DX248" s="24">
        <f ca="1">'Trial 5'!DX13</f>
        <v>-35064.741785158127</v>
      </c>
      <c r="DY248" s="24">
        <f ca="1">'Trial 5'!DY13</f>
        <v>-51230.873098274467</v>
      </c>
      <c r="DZ248" s="24">
        <f ca="1">'Trial 5'!DZ13</f>
        <v>-21170.254520924107</v>
      </c>
      <c r="EA248" s="25">
        <f ca="1">SUM('Trial 5'!DO13:DZ13)</f>
        <v>-77718.401995688007</v>
      </c>
      <c r="EB248" s="24">
        <f ca="1">'Trial 5'!EB13</f>
        <v>-1337.1199578180524</v>
      </c>
      <c r="EC248" s="24">
        <f ca="1">'Trial 5'!EC13</f>
        <v>-15970.112119015617</v>
      </c>
      <c r="ED248" s="24">
        <f ca="1">'Trial 5'!ED13</f>
        <v>8607.9901008552279</v>
      </c>
      <c r="EE248" s="24">
        <f ca="1">'Trial 5'!EE13</f>
        <v>47941.380042951561</v>
      </c>
      <c r="EF248" s="24">
        <f ca="1">'Trial 5'!EF13</f>
        <v>9493.2487446708164</v>
      </c>
      <c r="EG248" s="24">
        <f ca="1">'Trial 5'!EG13</f>
        <v>-270.78330768739204</v>
      </c>
      <c r="EH248" s="24">
        <f ca="1">'Trial 5'!EH13</f>
        <v>-50236.449249144789</v>
      </c>
      <c r="EI248" s="24">
        <f ca="1">'Trial 5'!EI13</f>
        <v>12416.874344566007</v>
      </c>
      <c r="EJ248" s="24">
        <f ca="1">'Trial 5'!EJ13</f>
        <v>26253.21206216246</v>
      </c>
      <c r="EK248" s="24">
        <f ca="1">'Trial 5'!EK13</f>
        <v>20404.874390074991</v>
      </c>
      <c r="EL248" s="24">
        <f ca="1">'Trial 5'!EL13</f>
        <v>31029.235131793204</v>
      </c>
      <c r="EM248" s="24">
        <f ca="1">'Trial 5'!EM13</f>
        <v>21050.991149738282</v>
      </c>
      <c r="EN248" s="25">
        <f ca="1">SUM('Trial 5'!EB13:EM13)</f>
        <v>109383.3413331467</v>
      </c>
    </row>
    <row r="249" spans="1:144" ht="12.75" customHeight="1" x14ac:dyDescent="0.2">
      <c r="A249" s="11" t="str">
        <f>Labels!B101</f>
        <v>Trial 06</v>
      </c>
      <c r="B249" s="24">
        <f ca="1">'Trial 6'!B13</f>
        <v>-11110.1133889964</v>
      </c>
      <c r="C249" s="24">
        <f ca="1">'Trial 6'!C13</f>
        <v>-26179.163146275987</v>
      </c>
      <c r="D249" s="24">
        <f ca="1">'Trial 6'!D13</f>
        <v>19450.077378849572</v>
      </c>
      <c r="E249" s="24">
        <f ca="1">'Trial 6'!E13</f>
        <v>-53597.114353306453</v>
      </c>
      <c r="F249" s="24">
        <f ca="1">'Trial 6'!F13</f>
        <v>1865.5185899573935</v>
      </c>
      <c r="G249" s="24">
        <f ca="1">'Trial 6'!G13</f>
        <v>36329.500707247702</v>
      </c>
      <c r="H249" s="24">
        <f ca="1">'Trial 6'!H13</f>
        <v>-42337.411066517117</v>
      </c>
      <c r="I249" s="24">
        <f ca="1">'Trial 6'!I13</f>
        <v>77.51153766713017</v>
      </c>
      <c r="J249" s="24">
        <f ca="1">'Trial 6'!J13</f>
        <v>-13139.117266439593</v>
      </c>
      <c r="K249" s="24">
        <f ca="1">'Trial 6'!K13</f>
        <v>37499.487769144638</v>
      </c>
      <c r="L249" s="24">
        <f ca="1">'Trial 6'!L13</f>
        <v>-19913.334894334585</v>
      </c>
      <c r="M249" s="24">
        <f ca="1">'Trial 6'!M13</f>
        <v>-22041.322572415917</v>
      </c>
      <c r="N249" s="25">
        <f ca="1">SUM('Trial 6'!B13:M13)</f>
        <v>-93095.480705419614</v>
      </c>
      <c r="O249" s="24">
        <f ca="1">'Trial 6'!O13</f>
        <v>2900.6122997121765</v>
      </c>
      <c r="P249" s="24">
        <f ca="1">'Trial 6'!P13</f>
        <v>-22337.15113978933</v>
      </c>
      <c r="Q249" s="24">
        <f ca="1">'Trial 6'!Q13</f>
        <v>3909.7727526698</v>
      </c>
      <c r="R249" s="24">
        <f ca="1">'Trial 6'!R13</f>
        <v>34851.790149718392</v>
      </c>
      <c r="S249" s="24">
        <f ca="1">'Trial 6'!S13</f>
        <v>-19992.41692739202</v>
      </c>
      <c r="T249" s="24">
        <f ca="1">'Trial 6'!T13</f>
        <v>9267.5737423958362</v>
      </c>
      <c r="U249" s="24">
        <f ca="1">'Trial 6'!U13</f>
        <v>-40116.318994855639</v>
      </c>
      <c r="V249" s="24">
        <f ca="1">'Trial 6'!V13</f>
        <v>35297.712483552219</v>
      </c>
      <c r="W249" s="24">
        <f ca="1">'Trial 6'!W13</f>
        <v>31073.758478293104</v>
      </c>
      <c r="X249" s="24">
        <f ca="1">'Trial 6'!X13</f>
        <v>2915.8009440502219</v>
      </c>
      <c r="Y249" s="24">
        <f ca="1">'Trial 6'!Y13</f>
        <v>22065.906581021667</v>
      </c>
      <c r="Z249" s="24">
        <f ca="1">'Trial 6'!Z13</f>
        <v>-2698.2045286668786</v>
      </c>
      <c r="AA249" s="25">
        <f ca="1">SUM('Trial 6'!O13:Z13)</f>
        <v>57138.835840709544</v>
      </c>
      <c r="AB249" s="24">
        <f ca="1">'Trial 6'!AB13</f>
        <v>36612.574353817487</v>
      </c>
      <c r="AC249" s="24">
        <f ca="1">'Trial 6'!AC13</f>
        <v>11632.227266566733</v>
      </c>
      <c r="AD249" s="24">
        <f ca="1">'Trial 6'!AD13</f>
        <v>15000.720288954864</v>
      </c>
      <c r="AE249" s="24">
        <f ca="1">'Trial 6'!AE13</f>
        <v>-58967.584371059304</v>
      </c>
      <c r="AF249" s="24">
        <f ca="1">'Trial 6'!AF13</f>
        <v>33840.997465172353</v>
      </c>
      <c r="AG249" s="24">
        <f ca="1">'Trial 6'!AG13</f>
        <v>23771.686495211794</v>
      </c>
      <c r="AH249" s="24">
        <f ca="1">'Trial 6'!AH13</f>
        <v>49209.927399177912</v>
      </c>
      <c r="AI249" s="24">
        <f ca="1">'Trial 6'!AI13</f>
        <v>29989.421306983179</v>
      </c>
      <c r="AJ249" s="24">
        <f ca="1">'Trial 6'!AJ13</f>
        <v>2280.3002753821374</v>
      </c>
      <c r="AK249" s="24">
        <f ca="1">'Trial 6'!AK13</f>
        <v>15577.504501526402</v>
      </c>
      <c r="AL249" s="24">
        <f ca="1">'Trial 6'!AL13</f>
        <v>-1094.5704265939296</v>
      </c>
      <c r="AM249" s="24">
        <f ca="1">'Trial 6'!AM13</f>
        <v>-4325.6887361219124</v>
      </c>
      <c r="AN249" s="25">
        <f ca="1">SUM('Trial 6'!AB13:AM13)</f>
        <v>153527.51581901772</v>
      </c>
      <c r="AO249" s="24">
        <f ca="1">'Trial 6'!AO13</f>
        <v>-35718.950389620673</v>
      </c>
      <c r="AP249" s="24">
        <f ca="1">'Trial 6'!AP13</f>
        <v>-1698.4766112610455</v>
      </c>
      <c r="AQ249" s="24">
        <f ca="1">'Trial 6'!AQ13</f>
        <v>50754.366908132892</v>
      </c>
      <c r="AR249" s="24">
        <f ca="1">'Trial 6'!AR13</f>
        <v>-35531.047277688529</v>
      </c>
      <c r="AS249" s="24">
        <f ca="1">'Trial 6'!AS13</f>
        <v>7618.0243959846121</v>
      </c>
      <c r="AT249" s="24">
        <f ca="1">'Trial 6'!AT13</f>
        <v>-5911.7302797483044</v>
      </c>
      <c r="AU249" s="24">
        <f ca="1">'Trial 6'!AU13</f>
        <v>-53298.95818408364</v>
      </c>
      <c r="AV249" s="24">
        <f ca="1">'Trial 6'!AV13</f>
        <v>1860.6873085863056</v>
      </c>
      <c r="AW249" s="24">
        <f ca="1">'Trial 6'!AW13</f>
        <v>-894.51831136846499</v>
      </c>
      <c r="AX249" s="24">
        <f ca="1">'Trial 6'!AX13</f>
        <v>21286.978099122975</v>
      </c>
      <c r="AY249" s="24">
        <f ca="1">'Trial 6'!AY13</f>
        <v>-17477.058509069677</v>
      </c>
      <c r="AZ249" s="24">
        <f ca="1">'Trial 6'!AZ13</f>
        <v>22851.143356118839</v>
      </c>
      <c r="BA249" s="25">
        <f ca="1">SUM('Trial 6'!AO13:AZ13)</f>
        <v>-46159.539494894714</v>
      </c>
      <c r="BB249" s="24">
        <f ca="1">'Trial 6'!BB13</f>
        <v>-53363.465240592268</v>
      </c>
      <c r="BC249" s="24">
        <f ca="1">'Trial 6'!BC13</f>
        <v>11397.710620886952</v>
      </c>
      <c r="BD249" s="24">
        <f ca="1">'Trial 6'!BD13</f>
        <v>14994.072688360002</v>
      </c>
      <c r="BE249" s="24">
        <f ca="1">'Trial 6'!BE13</f>
        <v>57096.941274674828</v>
      </c>
      <c r="BF249" s="24">
        <f ca="1">'Trial 6'!BF13</f>
        <v>6462.5938956583022</v>
      </c>
      <c r="BG249" s="24">
        <f ca="1">'Trial 6'!BG13</f>
        <v>11663.590631620153</v>
      </c>
      <c r="BH249" s="24">
        <f ca="1">'Trial 6'!BH13</f>
        <v>-63131.953762397941</v>
      </c>
      <c r="BI249" s="24">
        <f ca="1">'Trial 6'!BI13</f>
        <v>-23668.970129860536</v>
      </c>
      <c r="BJ249" s="24">
        <f ca="1">'Trial 6'!BJ13</f>
        <v>41869.545565143002</v>
      </c>
      <c r="BK249" s="24">
        <f ca="1">'Trial 6'!BK13</f>
        <v>1985.960861438683</v>
      </c>
      <c r="BL249" s="24">
        <f ca="1">'Trial 6'!BL13</f>
        <v>2334.2412921131927</v>
      </c>
      <c r="BM249" s="24">
        <f ca="1">'Trial 6'!BM13</f>
        <v>-11442.598096147325</v>
      </c>
      <c r="BN249" s="25">
        <f ca="1">SUM('Trial 6'!BB13:BM13)</f>
        <v>-3802.330399102957</v>
      </c>
      <c r="BO249" s="24">
        <f ca="1">'Trial 6'!BO13</f>
        <v>48720.28295109226</v>
      </c>
      <c r="BP249" s="24">
        <f ca="1">'Trial 6'!BP13</f>
        <v>-7170.9838978284151</v>
      </c>
      <c r="BQ249" s="24">
        <f ca="1">'Trial 6'!BQ13</f>
        <v>-17618.05717878872</v>
      </c>
      <c r="BR249" s="24">
        <f ca="1">'Trial 6'!BR13</f>
        <v>39562.581820841689</v>
      </c>
      <c r="BS249" s="24">
        <f ca="1">'Trial 6'!BS13</f>
        <v>36576.628182754372</v>
      </c>
      <c r="BT249" s="24">
        <f ca="1">'Trial 6'!BT13</f>
        <v>12019.97087307041</v>
      </c>
      <c r="BU249" s="24">
        <f ca="1">'Trial 6'!BU13</f>
        <v>-37244.47729470241</v>
      </c>
      <c r="BV249" s="24">
        <f ca="1">'Trial 6'!BV13</f>
        <v>-21705.36679933999</v>
      </c>
      <c r="BW249" s="24">
        <f ca="1">'Trial 6'!BW13</f>
        <v>-43942.878659659873</v>
      </c>
      <c r="BX249" s="24">
        <f ca="1">'Trial 6'!BX13</f>
        <v>-58094.352890406248</v>
      </c>
      <c r="BY249" s="24">
        <f ca="1">'Trial 6'!BY13</f>
        <v>-32750.09927537843</v>
      </c>
      <c r="BZ249" s="24">
        <f ca="1">'Trial 6'!BZ13</f>
        <v>40491.569122623026</v>
      </c>
      <c r="CA249" s="25">
        <f ca="1">SUM('Trial 6'!BO13:BZ13)</f>
        <v>-41155.183045722326</v>
      </c>
      <c r="CB249" s="24">
        <f ca="1">'Trial 6'!CB13</f>
        <v>20950.430324926961</v>
      </c>
      <c r="CC249" s="24">
        <f ca="1">'Trial 6'!CC13</f>
        <v>52524.843287675758</v>
      </c>
      <c r="CD249" s="24">
        <f ca="1">'Trial 6'!CD13</f>
        <v>11602.280731915171</v>
      </c>
      <c r="CE249" s="24">
        <f ca="1">'Trial 6'!CE13</f>
        <v>-5648.7156932797479</v>
      </c>
      <c r="CF249" s="24">
        <f ca="1">'Trial 6'!CF13</f>
        <v>7580.2670412459574</v>
      </c>
      <c r="CG249" s="24">
        <f ca="1">'Trial 6'!CG13</f>
        <v>-45199.498792505248</v>
      </c>
      <c r="CH249" s="24">
        <f ca="1">'Trial 6'!CH13</f>
        <v>-23998.620488106248</v>
      </c>
      <c r="CI249" s="24">
        <f ca="1">'Trial 6'!CI13</f>
        <v>22316.192675542978</v>
      </c>
      <c r="CJ249" s="24">
        <f ca="1">'Trial 6'!CJ13</f>
        <v>-10817.25751108538</v>
      </c>
      <c r="CK249" s="24">
        <f ca="1">'Trial 6'!CK13</f>
        <v>-20310.300845502195</v>
      </c>
      <c r="CL249" s="24">
        <f ca="1">'Trial 6'!CL13</f>
        <v>-31116.02039851086</v>
      </c>
      <c r="CM249" s="24">
        <f ca="1">'Trial 6'!CM13</f>
        <v>-7485.5322655487162</v>
      </c>
      <c r="CN249" s="25">
        <f ca="1">SUM('Trial 6'!CB13:CM13)</f>
        <v>-29601.931933231572</v>
      </c>
      <c r="CO249" s="24">
        <f ca="1">'Trial 6'!CO13</f>
        <v>5761.4223965228084</v>
      </c>
      <c r="CP249" s="24">
        <f ca="1">'Trial 6'!CP13</f>
        <v>-58092.710559337538</v>
      </c>
      <c r="CQ249" s="24">
        <f ca="1">'Trial 6'!CQ13</f>
        <v>-15794.631301413812</v>
      </c>
      <c r="CR249" s="24">
        <f ca="1">'Trial 6'!CR13</f>
        <v>-24711.672798891093</v>
      </c>
      <c r="CS249" s="24">
        <f ca="1">'Trial 6'!CS13</f>
        <v>6490.3623403166712</v>
      </c>
      <c r="CT249" s="24">
        <f ca="1">'Trial 6'!CT13</f>
        <v>-8138.4506045022463</v>
      </c>
      <c r="CU249" s="24">
        <f ca="1">'Trial 6'!CU13</f>
        <v>-27847.251595103608</v>
      </c>
      <c r="CV249" s="24">
        <f ca="1">'Trial 6'!CV13</f>
        <v>-8158.6397348659521</v>
      </c>
      <c r="CW249" s="24">
        <f ca="1">'Trial 6'!CW13</f>
        <v>-61968.811859475834</v>
      </c>
      <c r="CX249" s="24">
        <f ca="1">'Trial 6'!CX13</f>
        <v>21950.774973490617</v>
      </c>
      <c r="CY249" s="24">
        <f ca="1">'Trial 6'!CY13</f>
        <v>33144.048883558185</v>
      </c>
      <c r="CZ249" s="24">
        <f ca="1">'Trial 6'!CZ13</f>
        <v>60967.649896371942</v>
      </c>
      <c r="DA249" s="25">
        <f ca="1">SUM('Trial 6'!CO13:CZ13)</f>
        <v>-76397.909963329847</v>
      </c>
      <c r="DB249" s="24">
        <f ca="1">'Trial 6'!DB13</f>
        <v>-15813.776782861589</v>
      </c>
      <c r="DC249" s="24">
        <f ca="1">'Trial 6'!DC13</f>
        <v>-12145.801777013474</v>
      </c>
      <c r="DD249" s="24">
        <f ca="1">'Trial 6'!DD13</f>
        <v>-37017.35973363767</v>
      </c>
      <c r="DE249" s="24">
        <f ca="1">'Trial 6'!DE13</f>
        <v>14631.393146448199</v>
      </c>
      <c r="DF249" s="24">
        <f ca="1">'Trial 6'!DF13</f>
        <v>11433.01125503557</v>
      </c>
      <c r="DG249" s="24">
        <f ca="1">'Trial 6'!DG13</f>
        <v>40203.092443697584</v>
      </c>
      <c r="DH249" s="24">
        <f ca="1">'Trial 6'!DH13</f>
        <v>29106.193301450538</v>
      </c>
      <c r="DI249" s="24">
        <f ca="1">'Trial 6'!DI13</f>
        <v>-854.9274701970528</v>
      </c>
      <c r="DJ249" s="24">
        <f ca="1">'Trial 6'!DJ13</f>
        <v>1865.8828608728425</v>
      </c>
      <c r="DK249" s="24">
        <f ca="1">'Trial 6'!DK13</f>
        <v>-15612.227948200945</v>
      </c>
      <c r="DL249" s="24">
        <f ca="1">'Trial 6'!DL13</f>
        <v>36108.050107574883</v>
      </c>
      <c r="DM249" s="24">
        <f ca="1">'Trial 6'!DM13</f>
        <v>45323.62452071203</v>
      </c>
      <c r="DN249" s="25">
        <f ca="1">SUM('Trial 6'!DB13:DM13)</f>
        <v>97227.15392388092</v>
      </c>
      <c r="DO249" s="24">
        <f ca="1">'Trial 6'!DO13</f>
        <v>3634.5405396853589</v>
      </c>
      <c r="DP249" s="24">
        <f ca="1">'Trial 6'!DP13</f>
        <v>-22179.977831458196</v>
      </c>
      <c r="DQ249" s="24">
        <f ca="1">'Trial 6'!DQ13</f>
        <v>21793.288935826298</v>
      </c>
      <c r="DR249" s="24">
        <f ca="1">'Trial 6'!DR13</f>
        <v>17738.191735652093</v>
      </c>
      <c r="DS249" s="24">
        <f ca="1">'Trial 6'!DS13</f>
        <v>-51549.714958681601</v>
      </c>
      <c r="DT249" s="24">
        <f ca="1">'Trial 6'!DT13</f>
        <v>30059.55276392357</v>
      </c>
      <c r="DU249" s="24">
        <f ca="1">'Trial 6'!DU13</f>
        <v>1059.4568477625824</v>
      </c>
      <c r="DV249" s="24">
        <f ca="1">'Trial 6'!DV13</f>
        <v>-14897.532688894493</v>
      </c>
      <c r="DW249" s="24">
        <f ca="1">'Trial 6'!DW13</f>
        <v>21237.053736474561</v>
      </c>
      <c r="DX249" s="24">
        <f ca="1">'Trial 6'!DX13</f>
        <v>-6184.6750217959116</v>
      </c>
      <c r="DY249" s="24">
        <f ca="1">'Trial 6'!DY13</f>
        <v>3763.139195905092</v>
      </c>
      <c r="DZ249" s="24">
        <f ca="1">'Trial 6'!DZ13</f>
        <v>-13177.78536950271</v>
      </c>
      <c r="EA249" s="25">
        <f ca="1">SUM('Trial 6'!DO13:DZ13)</f>
        <v>-8704.4621151033552</v>
      </c>
      <c r="EB249" s="24">
        <f ca="1">'Trial 6'!EB13</f>
        <v>3867.0375842693538</v>
      </c>
      <c r="EC249" s="24">
        <f ca="1">'Trial 6'!EC13</f>
        <v>14472.651580283567</v>
      </c>
      <c r="ED249" s="24">
        <f ca="1">'Trial 6'!ED13</f>
        <v>-27668.921932678863</v>
      </c>
      <c r="EE249" s="24">
        <f ca="1">'Trial 6'!EE13</f>
        <v>-1383.0194124559043</v>
      </c>
      <c r="EF249" s="24">
        <f ca="1">'Trial 6'!EF13</f>
        <v>1969.0909070055993</v>
      </c>
      <c r="EG249" s="24">
        <f ca="1">'Trial 6'!EG13</f>
        <v>6229.7299553561597</v>
      </c>
      <c r="EH249" s="24">
        <f ca="1">'Trial 6'!EH13</f>
        <v>-2274.5038162977844</v>
      </c>
      <c r="EI249" s="24">
        <f ca="1">'Trial 6'!EI13</f>
        <v>-44771.201755927672</v>
      </c>
      <c r="EJ249" s="24">
        <f ca="1">'Trial 6'!EJ13</f>
        <v>27903.439154342766</v>
      </c>
      <c r="EK249" s="24">
        <f ca="1">'Trial 6'!EK13</f>
        <v>26460.22218726018</v>
      </c>
      <c r="EL249" s="24">
        <f ca="1">'Trial 6'!EL13</f>
        <v>20120.861773788383</v>
      </c>
      <c r="EM249" s="24">
        <f ca="1">'Trial 6'!EM13</f>
        <v>-34809.111311036941</v>
      </c>
      <c r="EN249" s="25">
        <f ca="1">SUM('Trial 6'!EB13:EM13)</f>
        <v>-9883.7250860911554</v>
      </c>
    </row>
    <row r="250" spans="1:144" ht="12.75" customHeight="1" x14ac:dyDescent="0.2">
      <c r="A250" s="11" t="str">
        <f>Labels!B102</f>
        <v>Trial 07</v>
      </c>
      <c r="B250" s="24">
        <f ca="1">'Trial 7'!B13</f>
        <v>-26056.060420706992</v>
      </c>
      <c r="C250" s="24">
        <f ca="1">'Trial 7'!C13</f>
        <v>2168.8933030374019</v>
      </c>
      <c r="D250" s="24">
        <f ca="1">'Trial 7'!D13</f>
        <v>34869.880457900035</v>
      </c>
      <c r="E250" s="24">
        <f ca="1">'Trial 7'!E13</f>
        <v>-47502.979686772109</v>
      </c>
      <c r="F250" s="24">
        <f ca="1">'Trial 7'!F13</f>
        <v>-58416.449104677842</v>
      </c>
      <c r="G250" s="24">
        <f ca="1">'Trial 7'!G13</f>
        <v>3628.0430413694635</v>
      </c>
      <c r="H250" s="24">
        <f ca="1">'Trial 7'!H13</f>
        <v>-49775.259850803617</v>
      </c>
      <c r="I250" s="24">
        <f ca="1">'Trial 7'!I13</f>
        <v>-24790.803014845955</v>
      </c>
      <c r="J250" s="24">
        <f ca="1">'Trial 7'!J13</f>
        <v>-8073.1497149374236</v>
      </c>
      <c r="K250" s="24">
        <f ca="1">'Trial 7'!K13</f>
        <v>-33175.929560584118</v>
      </c>
      <c r="L250" s="24">
        <f ca="1">'Trial 7'!L13</f>
        <v>-46548.347673780794</v>
      </c>
      <c r="M250" s="24">
        <f ca="1">'Trial 7'!M13</f>
        <v>-29930.713293737022</v>
      </c>
      <c r="N250" s="25">
        <f ca="1">SUM('Trial 7'!B13:M13)</f>
        <v>-283602.87551853899</v>
      </c>
      <c r="O250" s="24">
        <f ca="1">'Trial 7'!O13</f>
        <v>-1000.8250355592769</v>
      </c>
      <c r="P250" s="24">
        <f ca="1">'Trial 7'!P13</f>
        <v>21620.885248821804</v>
      </c>
      <c r="Q250" s="24">
        <f ca="1">'Trial 7'!Q13</f>
        <v>539.73744974012118</v>
      </c>
      <c r="R250" s="24">
        <f ca="1">'Trial 7'!R13</f>
        <v>-59679.802276513699</v>
      </c>
      <c r="S250" s="24">
        <f ca="1">'Trial 7'!S13</f>
        <v>-19381.527732554347</v>
      </c>
      <c r="T250" s="24">
        <f ca="1">'Trial 7'!T13</f>
        <v>-8407.2895540433183</v>
      </c>
      <c r="U250" s="24">
        <f ca="1">'Trial 7'!U13</f>
        <v>-5265.9364859310053</v>
      </c>
      <c r="V250" s="24">
        <f ca="1">'Trial 7'!V13</f>
        <v>-49176.32940562666</v>
      </c>
      <c r="W250" s="24">
        <f ca="1">'Trial 7'!W13</f>
        <v>-14996.59254798793</v>
      </c>
      <c r="X250" s="24">
        <f ca="1">'Trial 7'!X13</f>
        <v>-8904.9761096207367</v>
      </c>
      <c r="Y250" s="24">
        <f ca="1">'Trial 7'!Y13</f>
        <v>23668.212085699695</v>
      </c>
      <c r="Z250" s="24">
        <f ca="1">'Trial 7'!Z13</f>
        <v>111.42653861783575</v>
      </c>
      <c r="AA250" s="25">
        <f ca="1">SUM('Trial 7'!O13:Z13)</f>
        <v>-120873.01782495751</v>
      </c>
      <c r="AB250" s="24">
        <f ca="1">'Trial 7'!AB13</f>
        <v>2720.660020450081</v>
      </c>
      <c r="AC250" s="24">
        <f ca="1">'Trial 7'!AC13</f>
        <v>-20189.815827292859</v>
      </c>
      <c r="AD250" s="24">
        <f ca="1">'Trial 7'!AD13</f>
        <v>32000.661259578224</v>
      </c>
      <c r="AE250" s="24">
        <f ca="1">'Trial 7'!AE13</f>
        <v>-55479.25484598722</v>
      </c>
      <c r="AF250" s="24">
        <f ca="1">'Trial 7'!AF13</f>
        <v>58590.706935573988</v>
      </c>
      <c r="AG250" s="24">
        <f ca="1">'Trial 7'!AG13</f>
        <v>-16260.293383564605</v>
      </c>
      <c r="AH250" s="24">
        <f ca="1">'Trial 7'!AH13</f>
        <v>18913.403849565759</v>
      </c>
      <c r="AI250" s="24">
        <f ca="1">'Trial 7'!AI13</f>
        <v>-41411.388065681451</v>
      </c>
      <c r="AJ250" s="24">
        <f ca="1">'Trial 7'!AJ13</f>
        <v>6501.4259936280614</v>
      </c>
      <c r="AK250" s="24">
        <f ca="1">'Trial 7'!AK13</f>
        <v>-38613.155954655806</v>
      </c>
      <c r="AL250" s="24">
        <f ca="1">'Trial 7'!AL13</f>
        <v>-15763.062815919591</v>
      </c>
      <c r="AM250" s="24">
        <f ca="1">'Trial 7'!AM13</f>
        <v>60114.660528407374</v>
      </c>
      <c r="AN250" s="25">
        <f ca="1">SUM('Trial 7'!AB13:AM13)</f>
        <v>-8875.4523058980412</v>
      </c>
      <c r="AO250" s="24">
        <f ca="1">'Trial 7'!AO13</f>
        <v>21964.7738336929</v>
      </c>
      <c r="AP250" s="24">
        <f ca="1">'Trial 7'!AP13</f>
        <v>-22177.498172129326</v>
      </c>
      <c r="AQ250" s="24">
        <f ca="1">'Trial 7'!AQ13</f>
        <v>-33294.357734218793</v>
      </c>
      <c r="AR250" s="24">
        <f ca="1">'Trial 7'!AR13</f>
        <v>-23518.66168053812</v>
      </c>
      <c r="AS250" s="24">
        <f ca="1">'Trial 7'!AS13</f>
        <v>-51124.003812359355</v>
      </c>
      <c r="AT250" s="24">
        <f ca="1">'Trial 7'!AT13</f>
        <v>-18274.291949140639</v>
      </c>
      <c r="AU250" s="24">
        <f ca="1">'Trial 7'!AU13</f>
        <v>37854.528425722907</v>
      </c>
      <c r="AV250" s="24">
        <f ca="1">'Trial 7'!AV13</f>
        <v>10763.261804404758</v>
      </c>
      <c r="AW250" s="24">
        <f ca="1">'Trial 7'!AW13</f>
        <v>1770.2880704587424</v>
      </c>
      <c r="AX250" s="24">
        <f ca="1">'Trial 7'!AX13</f>
        <v>28876.944299829658</v>
      </c>
      <c r="AY250" s="24">
        <f ca="1">'Trial 7'!AY13</f>
        <v>-13413.680508440159</v>
      </c>
      <c r="AZ250" s="24">
        <f ca="1">'Trial 7'!AZ13</f>
        <v>14755.514193199953</v>
      </c>
      <c r="BA250" s="25">
        <f ca="1">SUM('Trial 7'!AO13:AZ13)</f>
        <v>-45817.183229517468</v>
      </c>
      <c r="BB250" s="24">
        <f ca="1">'Trial 7'!BB13</f>
        <v>-3051.3294979750012</v>
      </c>
      <c r="BC250" s="24">
        <f ca="1">'Trial 7'!BC13</f>
        <v>44124.5454618722</v>
      </c>
      <c r="BD250" s="24">
        <f ca="1">'Trial 7'!BD13</f>
        <v>32994.698410785546</v>
      </c>
      <c r="BE250" s="24">
        <f ca="1">'Trial 7'!BE13</f>
        <v>-30173.041344246369</v>
      </c>
      <c r="BF250" s="24">
        <f ca="1">'Trial 7'!BF13</f>
        <v>-691.60897315809837</v>
      </c>
      <c r="BG250" s="24">
        <f ca="1">'Trial 7'!BG13</f>
        <v>6334.0096736089272</v>
      </c>
      <c r="BH250" s="24">
        <f ca="1">'Trial 7'!BH13</f>
        <v>18481.73376793398</v>
      </c>
      <c r="BI250" s="24">
        <f ca="1">'Trial 7'!BI13</f>
        <v>28581.092226146473</v>
      </c>
      <c r="BJ250" s="24">
        <f ca="1">'Trial 7'!BJ13</f>
        <v>6190.3360518224308</v>
      </c>
      <c r="BK250" s="24">
        <f ca="1">'Trial 7'!BK13</f>
        <v>58056.724323822833</v>
      </c>
      <c r="BL250" s="24">
        <f ca="1">'Trial 7'!BL13</f>
        <v>13584.547951436603</v>
      </c>
      <c r="BM250" s="24">
        <f ca="1">'Trial 7'!BM13</f>
        <v>2648.4474056919544</v>
      </c>
      <c r="BN250" s="25">
        <f ca="1">SUM('Trial 7'!BB13:BM13)</f>
        <v>177080.15545774149</v>
      </c>
      <c r="BO250" s="24">
        <f ca="1">'Trial 7'!BO13</f>
        <v>17578.367269110826</v>
      </c>
      <c r="BP250" s="24">
        <f ca="1">'Trial 7'!BP13</f>
        <v>22270.305384720799</v>
      </c>
      <c r="BQ250" s="24">
        <f ca="1">'Trial 7'!BQ13</f>
        <v>-61336.293744278119</v>
      </c>
      <c r="BR250" s="24">
        <f ca="1">'Trial 7'!BR13</f>
        <v>13969.581414497259</v>
      </c>
      <c r="BS250" s="24">
        <f ca="1">'Trial 7'!BS13</f>
        <v>-39791.509751766716</v>
      </c>
      <c r="BT250" s="24">
        <f ca="1">'Trial 7'!BT13</f>
        <v>28294.614431592217</v>
      </c>
      <c r="BU250" s="24">
        <f ca="1">'Trial 7'!BU13</f>
        <v>-10504.777674806342</v>
      </c>
      <c r="BV250" s="24">
        <f ca="1">'Trial 7'!BV13</f>
        <v>-6238.91008790255</v>
      </c>
      <c r="BW250" s="24">
        <f ca="1">'Trial 7'!BW13</f>
        <v>5314.5406582056739</v>
      </c>
      <c r="BX250" s="24">
        <f ca="1">'Trial 7'!BX13</f>
        <v>14314.220697009789</v>
      </c>
      <c r="BY250" s="24">
        <f ca="1">'Trial 7'!BY13</f>
        <v>-2075.1768178873158</v>
      </c>
      <c r="BZ250" s="24">
        <f ca="1">'Trial 7'!BZ13</f>
        <v>-24282.574744833168</v>
      </c>
      <c r="CA250" s="25">
        <f ca="1">SUM('Trial 7'!BO13:BZ13)</f>
        <v>-42487.612966337641</v>
      </c>
      <c r="CB250" s="24">
        <f ca="1">'Trial 7'!CB13</f>
        <v>13211.294430129343</v>
      </c>
      <c r="CC250" s="24">
        <f ca="1">'Trial 7'!CC13</f>
        <v>39461.072734202993</v>
      </c>
      <c r="CD250" s="24">
        <f ca="1">'Trial 7'!CD13</f>
        <v>-5433.2717827052802</v>
      </c>
      <c r="CE250" s="24">
        <f ca="1">'Trial 7'!CE13</f>
        <v>15991.38063102605</v>
      </c>
      <c r="CF250" s="24">
        <f ca="1">'Trial 7'!CF13</f>
        <v>50535.127993491522</v>
      </c>
      <c r="CG250" s="24">
        <f ca="1">'Trial 7'!CG13</f>
        <v>30869.941347892607</v>
      </c>
      <c r="CH250" s="24">
        <f ca="1">'Trial 7'!CH13</f>
        <v>38263.626072509156</v>
      </c>
      <c r="CI250" s="24">
        <f ca="1">'Trial 7'!CI13</f>
        <v>28310.914186570128</v>
      </c>
      <c r="CJ250" s="24">
        <f ca="1">'Trial 7'!CJ13</f>
        <v>-17082.554633266969</v>
      </c>
      <c r="CK250" s="24">
        <f ca="1">'Trial 7'!CK13</f>
        <v>15964.567292782564</v>
      </c>
      <c r="CL250" s="24">
        <f ca="1">'Trial 7'!CL13</f>
        <v>-46484.37089042116</v>
      </c>
      <c r="CM250" s="24">
        <f ca="1">'Trial 7'!CM13</f>
        <v>6482.3533473286325</v>
      </c>
      <c r="CN250" s="25">
        <f ca="1">SUM('Trial 7'!CB13:CM13)</f>
        <v>170090.08072953959</v>
      </c>
      <c r="CO250" s="24">
        <f ca="1">'Trial 7'!CO13</f>
        <v>13950.24121072518</v>
      </c>
      <c r="CP250" s="24">
        <f ca="1">'Trial 7'!CP13</f>
        <v>5712.6346344309286</v>
      </c>
      <c r="CQ250" s="24">
        <f ca="1">'Trial 7'!CQ13</f>
        <v>-337.39455482380424</v>
      </c>
      <c r="CR250" s="24">
        <f ca="1">'Trial 7'!CR13</f>
        <v>-3572.5143609389097</v>
      </c>
      <c r="CS250" s="24">
        <f ca="1">'Trial 7'!CS13</f>
        <v>-36050.068378912976</v>
      </c>
      <c r="CT250" s="24">
        <f ca="1">'Trial 7'!CT13</f>
        <v>37818.184090167699</v>
      </c>
      <c r="CU250" s="24">
        <f ca="1">'Trial 7'!CU13</f>
        <v>26073.055348681006</v>
      </c>
      <c r="CV250" s="24">
        <f ca="1">'Trial 7'!CV13</f>
        <v>-274.207250588021</v>
      </c>
      <c r="CW250" s="24">
        <f ca="1">'Trial 7'!CW13</f>
        <v>-27675.258711432158</v>
      </c>
      <c r="CX250" s="24">
        <f ca="1">'Trial 7'!CX13</f>
        <v>-25726.551998603238</v>
      </c>
      <c r="CY250" s="24">
        <f ca="1">'Trial 7'!CY13</f>
        <v>32516.531900668942</v>
      </c>
      <c r="CZ250" s="24">
        <f ca="1">'Trial 7'!CZ13</f>
        <v>28419.176151339954</v>
      </c>
      <c r="DA250" s="25">
        <f ca="1">SUM('Trial 7'!CO13:CZ13)</f>
        <v>50853.828080714607</v>
      </c>
      <c r="DB250" s="24">
        <f ca="1">'Trial 7'!DB13</f>
        <v>-1007.196764334083</v>
      </c>
      <c r="DC250" s="24">
        <f ca="1">'Trial 7'!DC13</f>
        <v>39112.977744823867</v>
      </c>
      <c r="DD250" s="24">
        <f ca="1">'Trial 7'!DD13</f>
        <v>-51073.286162973513</v>
      </c>
      <c r="DE250" s="24">
        <f ca="1">'Trial 7'!DE13</f>
        <v>5896.1738944762665</v>
      </c>
      <c r="DF250" s="24">
        <f ca="1">'Trial 7'!DF13</f>
        <v>-3176.2169011938422</v>
      </c>
      <c r="DG250" s="24">
        <f ca="1">'Trial 7'!DG13</f>
        <v>-19781.585034140895</v>
      </c>
      <c r="DH250" s="24">
        <f ca="1">'Trial 7'!DH13</f>
        <v>-44945.893374309206</v>
      </c>
      <c r="DI250" s="24">
        <f ca="1">'Trial 7'!DI13</f>
        <v>-39270.578197148876</v>
      </c>
      <c r="DJ250" s="24">
        <f ca="1">'Trial 7'!DJ13</f>
        <v>-15692.610695381132</v>
      </c>
      <c r="DK250" s="24">
        <f ca="1">'Trial 7'!DK13</f>
        <v>8215.5213572472767</v>
      </c>
      <c r="DL250" s="24">
        <f ca="1">'Trial 7'!DL13</f>
        <v>33884.761584212625</v>
      </c>
      <c r="DM250" s="24">
        <f ca="1">'Trial 7'!DM13</f>
        <v>-13845.5478812003</v>
      </c>
      <c r="DN250" s="25">
        <f ca="1">SUM('Trial 7'!DB13:DM13)</f>
        <v>-101683.48042992181</v>
      </c>
      <c r="DO250" s="24">
        <f ca="1">'Trial 7'!DO13</f>
        <v>2337.0511652346936</v>
      </c>
      <c r="DP250" s="24">
        <f ca="1">'Trial 7'!DP13</f>
        <v>12864.100781906336</v>
      </c>
      <c r="DQ250" s="24">
        <f ca="1">'Trial 7'!DQ13</f>
        <v>-6030.2107305837444</v>
      </c>
      <c r="DR250" s="24">
        <f ca="1">'Trial 7'!DR13</f>
        <v>-39740.310103208496</v>
      </c>
      <c r="DS250" s="24">
        <f ca="1">'Trial 7'!DS13</f>
        <v>-44198.39096790037</v>
      </c>
      <c r="DT250" s="24">
        <f ca="1">'Trial 7'!DT13</f>
        <v>-2934.2048159999044</v>
      </c>
      <c r="DU250" s="24">
        <f ca="1">'Trial 7'!DU13</f>
        <v>14119.174949476026</v>
      </c>
      <c r="DV250" s="24">
        <f ca="1">'Trial 7'!DV13</f>
        <v>10921.064328583105</v>
      </c>
      <c r="DW250" s="24">
        <f ca="1">'Trial 7'!DW13</f>
        <v>-35709.44491570523</v>
      </c>
      <c r="DX250" s="24">
        <f ca="1">'Trial 7'!DX13</f>
        <v>1252.3752117057227</v>
      </c>
      <c r="DY250" s="24">
        <f ca="1">'Trial 7'!DY13</f>
        <v>40211.487108955451</v>
      </c>
      <c r="DZ250" s="24">
        <f ca="1">'Trial 7'!DZ13</f>
        <v>35072.380168901931</v>
      </c>
      <c r="EA250" s="25">
        <f ca="1">SUM('Trial 7'!DO13:DZ13)</f>
        <v>-11834.927818634489</v>
      </c>
      <c r="EB250" s="24">
        <f ca="1">'Trial 7'!EB13</f>
        <v>-25821.684091840507</v>
      </c>
      <c r="EC250" s="24">
        <f ca="1">'Trial 7'!EC13</f>
        <v>12677.218948649814</v>
      </c>
      <c r="ED250" s="24">
        <f ca="1">'Trial 7'!ED13</f>
        <v>-22458.984047609625</v>
      </c>
      <c r="EE250" s="24">
        <f ca="1">'Trial 7'!EE13</f>
        <v>-60687.363324481026</v>
      </c>
      <c r="EF250" s="24">
        <f ca="1">'Trial 7'!EF13</f>
        <v>-63290.433674598367</v>
      </c>
      <c r="EG250" s="24">
        <f ca="1">'Trial 7'!EG13</f>
        <v>-16949.106590487176</v>
      </c>
      <c r="EH250" s="24">
        <f ca="1">'Trial 7'!EH13</f>
        <v>12181.354360255411</v>
      </c>
      <c r="EI250" s="24">
        <f ca="1">'Trial 7'!EI13</f>
        <v>-17908.659653482748</v>
      </c>
      <c r="EJ250" s="24">
        <f ca="1">'Trial 7'!EJ13</f>
        <v>234.95495627095707</v>
      </c>
      <c r="EK250" s="24">
        <f ca="1">'Trial 7'!EK13</f>
        <v>737.05415654344847</v>
      </c>
      <c r="EL250" s="24">
        <f ca="1">'Trial 7'!EL13</f>
        <v>10348.722984208462</v>
      </c>
      <c r="EM250" s="24">
        <f ca="1">'Trial 7'!EM13</f>
        <v>8065.6783445071633</v>
      </c>
      <c r="EN250" s="25">
        <f ca="1">SUM('Trial 7'!EB13:EM13)</f>
        <v>-162871.24763206422</v>
      </c>
    </row>
    <row r="251" spans="1:144" ht="12.75" customHeight="1" x14ac:dyDescent="0.2">
      <c r="A251" s="11" t="str">
        <f>Labels!B103</f>
        <v>Trial 08</v>
      </c>
      <c r="B251" s="24">
        <f ca="1">'Trial 8'!B13</f>
        <v>10361.832341178297</v>
      </c>
      <c r="C251" s="24">
        <f ca="1">'Trial 8'!C13</f>
        <v>-19429.849047503307</v>
      </c>
      <c r="D251" s="24">
        <f ca="1">'Trial 8'!D13</f>
        <v>18378.290175175891</v>
      </c>
      <c r="E251" s="24">
        <f ca="1">'Trial 8'!E13</f>
        <v>23408.800036671142</v>
      </c>
      <c r="F251" s="24">
        <f ca="1">'Trial 8'!F13</f>
        <v>43190.81481859256</v>
      </c>
      <c r="G251" s="24">
        <f ca="1">'Trial 8'!G13</f>
        <v>6493.0911130305612</v>
      </c>
      <c r="H251" s="24">
        <f ca="1">'Trial 8'!H13</f>
        <v>-14282.256880924033</v>
      </c>
      <c r="I251" s="24">
        <f ca="1">'Trial 8'!I13</f>
        <v>43047.025501178105</v>
      </c>
      <c r="J251" s="24">
        <f ca="1">'Trial 8'!J13</f>
        <v>-5305.129333722728</v>
      </c>
      <c r="K251" s="24">
        <f ca="1">'Trial 8'!K13</f>
        <v>41340.52697052349</v>
      </c>
      <c r="L251" s="24">
        <f ca="1">'Trial 8'!L13</f>
        <v>-5878.1587700638065</v>
      </c>
      <c r="M251" s="24">
        <f ca="1">'Trial 8'!M13</f>
        <v>27105.405488587752</v>
      </c>
      <c r="N251" s="25">
        <f ca="1">SUM('Trial 8'!B13:M13)</f>
        <v>168430.39241272392</v>
      </c>
      <c r="O251" s="24">
        <f ca="1">'Trial 8'!O13</f>
        <v>3124.0185244983936</v>
      </c>
      <c r="P251" s="24">
        <f ca="1">'Trial 8'!P13</f>
        <v>29779.280851651696</v>
      </c>
      <c r="Q251" s="24">
        <f ca="1">'Trial 8'!Q13</f>
        <v>38840.783589343402</v>
      </c>
      <c r="R251" s="24">
        <f ca="1">'Trial 8'!R13</f>
        <v>39734.615790953874</v>
      </c>
      <c r="S251" s="24">
        <f ca="1">'Trial 8'!S13</f>
        <v>23398.264337956334</v>
      </c>
      <c r="T251" s="24">
        <f ca="1">'Trial 8'!T13</f>
        <v>4130.1509801743086</v>
      </c>
      <c r="U251" s="24">
        <f ca="1">'Trial 8'!U13</f>
        <v>-17142.489932796034</v>
      </c>
      <c r="V251" s="24">
        <f ca="1">'Trial 8'!V13</f>
        <v>-55735.576609520984</v>
      </c>
      <c r="W251" s="24">
        <f ca="1">'Trial 8'!W13</f>
        <v>7025.1043309222032</v>
      </c>
      <c r="X251" s="24">
        <f ca="1">'Trial 8'!X13</f>
        <v>60007.131507280843</v>
      </c>
      <c r="Y251" s="24">
        <f ca="1">'Trial 8'!Y13</f>
        <v>-29981.546587380759</v>
      </c>
      <c r="Z251" s="24">
        <f ca="1">'Trial 8'!Z13</f>
        <v>34550.926309326249</v>
      </c>
      <c r="AA251" s="25">
        <f ca="1">SUM('Trial 8'!O13:Z13)</f>
        <v>137730.66309240955</v>
      </c>
      <c r="AB251" s="24">
        <f ca="1">'Trial 8'!AB13</f>
        <v>-8808.1227153364835</v>
      </c>
      <c r="AC251" s="24">
        <f ca="1">'Trial 8'!AC13</f>
        <v>-10047.521910768626</v>
      </c>
      <c r="AD251" s="24">
        <f ca="1">'Trial 8'!AD13</f>
        <v>27283.854532288547</v>
      </c>
      <c r="AE251" s="24">
        <f ca="1">'Trial 8'!AE13</f>
        <v>14721.910859900006</v>
      </c>
      <c r="AF251" s="24">
        <f ca="1">'Trial 8'!AF13</f>
        <v>-6048.6296707961546</v>
      </c>
      <c r="AG251" s="24">
        <f ca="1">'Trial 8'!AG13</f>
        <v>-23693.394577309216</v>
      </c>
      <c r="AH251" s="24">
        <f ca="1">'Trial 8'!AH13</f>
        <v>24982.161656916676</v>
      </c>
      <c r="AI251" s="24">
        <f ca="1">'Trial 8'!AI13</f>
        <v>59808.23718366243</v>
      </c>
      <c r="AJ251" s="24">
        <f ca="1">'Trial 8'!AJ13</f>
        <v>23847.530673762722</v>
      </c>
      <c r="AK251" s="24">
        <f ca="1">'Trial 8'!AK13</f>
        <v>54072.114953767014</v>
      </c>
      <c r="AL251" s="24">
        <f ca="1">'Trial 8'!AL13</f>
        <v>-39186.528522520792</v>
      </c>
      <c r="AM251" s="24">
        <f ca="1">'Trial 8'!AM13</f>
        <v>-16706.240731521535</v>
      </c>
      <c r="AN251" s="25">
        <f ca="1">SUM('Trial 8'!AB13:AM13)</f>
        <v>100225.37173204459</v>
      </c>
      <c r="AO251" s="24">
        <f ca="1">'Trial 8'!AO13</f>
        <v>41046.30353265466</v>
      </c>
      <c r="AP251" s="24">
        <f ca="1">'Trial 8'!AP13</f>
        <v>-5632.5341217677415</v>
      </c>
      <c r="AQ251" s="24">
        <f ca="1">'Trial 8'!AQ13</f>
        <v>-13796.135576672901</v>
      </c>
      <c r="AR251" s="24">
        <f ca="1">'Trial 8'!AR13</f>
        <v>55769.801573778452</v>
      </c>
      <c r="AS251" s="24">
        <f ca="1">'Trial 8'!AS13</f>
        <v>-18452.765947441723</v>
      </c>
      <c r="AT251" s="24">
        <f ca="1">'Trial 8'!AT13</f>
        <v>-32232.040540112674</v>
      </c>
      <c r="AU251" s="24">
        <f ca="1">'Trial 8'!AU13</f>
        <v>-35310.814511999633</v>
      </c>
      <c r="AV251" s="24">
        <f ca="1">'Trial 8'!AV13</f>
        <v>36688.563889409765</v>
      </c>
      <c r="AW251" s="24">
        <f ca="1">'Trial 8'!AW13</f>
        <v>22125.477421268108</v>
      </c>
      <c r="AX251" s="24">
        <f ca="1">'Trial 8'!AX13</f>
        <v>-24195.618567146124</v>
      </c>
      <c r="AY251" s="24">
        <f ca="1">'Trial 8'!AY13</f>
        <v>-11723.605287710274</v>
      </c>
      <c r="AZ251" s="24">
        <f ca="1">'Trial 8'!AZ13</f>
        <v>-1136.1329241919639</v>
      </c>
      <c r="BA251" s="25">
        <f ca="1">SUM('Trial 8'!AO13:AZ13)</f>
        <v>13150.498940067951</v>
      </c>
      <c r="BB251" s="24">
        <f ca="1">'Trial 8'!BB13</f>
        <v>-9774.778096145028</v>
      </c>
      <c r="BC251" s="24">
        <f ca="1">'Trial 8'!BC13</f>
        <v>-3301.8806145196336</v>
      </c>
      <c r="BD251" s="24">
        <f ca="1">'Trial 8'!BD13</f>
        <v>19354.249604391382</v>
      </c>
      <c r="BE251" s="24">
        <f ca="1">'Trial 8'!BE13</f>
        <v>-57149.057886376919</v>
      </c>
      <c r="BF251" s="24">
        <f ca="1">'Trial 8'!BF13</f>
        <v>29271.893166454251</v>
      </c>
      <c r="BG251" s="24">
        <f ca="1">'Trial 8'!BG13</f>
        <v>-3712.2688405833119</v>
      </c>
      <c r="BH251" s="24">
        <f ca="1">'Trial 8'!BH13</f>
        <v>52386.744213439109</v>
      </c>
      <c r="BI251" s="24">
        <f ca="1">'Trial 8'!BI13</f>
        <v>33104.799469335077</v>
      </c>
      <c r="BJ251" s="24">
        <f ca="1">'Trial 8'!BJ13</f>
        <v>7607.2400673794418</v>
      </c>
      <c r="BK251" s="24">
        <f ca="1">'Trial 8'!BK13</f>
        <v>46291.23079728039</v>
      </c>
      <c r="BL251" s="24">
        <f ca="1">'Trial 8'!BL13</f>
        <v>-9454.0681469537321</v>
      </c>
      <c r="BM251" s="24">
        <f ca="1">'Trial 8'!BM13</f>
        <v>43354.799027543071</v>
      </c>
      <c r="BN251" s="25">
        <f ca="1">SUM('Trial 8'!BB13:BM13)</f>
        <v>147978.9027612441</v>
      </c>
      <c r="BO251" s="24">
        <f ca="1">'Trial 8'!BO13</f>
        <v>-22585.041147024269</v>
      </c>
      <c r="BP251" s="24">
        <f ca="1">'Trial 8'!BP13</f>
        <v>57054.047417902628</v>
      </c>
      <c r="BQ251" s="24">
        <f ca="1">'Trial 8'!BQ13</f>
        <v>-33506.908607090008</v>
      </c>
      <c r="BR251" s="24">
        <f ca="1">'Trial 8'!BR13</f>
        <v>-56180.472755766466</v>
      </c>
      <c r="BS251" s="24">
        <f ca="1">'Trial 8'!BS13</f>
        <v>-41254.277692878895</v>
      </c>
      <c r="BT251" s="24">
        <f ca="1">'Trial 8'!BT13</f>
        <v>18769.294943718458</v>
      </c>
      <c r="BU251" s="24">
        <f ca="1">'Trial 8'!BU13</f>
        <v>10531.277848055595</v>
      </c>
      <c r="BV251" s="24">
        <f ca="1">'Trial 8'!BV13</f>
        <v>18156.854178860413</v>
      </c>
      <c r="BW251" s="24">
        <f ca="1">'Trial 8'!BW13</f>
        <v>8265.1109315542762</v>
      </c>
      <c r="BX251" s="24">
        <f ca="1">'Trial 8'!BX13</f>
        <v>17995.694781045368</v>
      </c>
      <c r="BY251" s="24">
        <f ca="1">'Trial 8'!BY13</f>
        <v>17014.949440827622</v>
      </c>
      <c r="BZ251" s="24">
        <f ca="1">'Trial 8'!BZ13</f>
        <v>52689.228607221106</v>
      </c>
      <c r="CA251" s="25">
        <f ca="1">SUM('Trial 8'!BO13:BZ13)</f>
        <v>46949.757946425831</v>
      </c>
      <c r="CB251" s="24">
        <f ca="1">'Trial 8'!CB13</f>
        <v>-191.64698680863935</v>
      </c>
      <c r="CC251" s="24">
        <f ca="1">'Trial 8'!CC13</f>
        <v>-19574.142978000262</v>
      </c>
      <c r="CD251" s="24">
        <f ca="1">'Trial 8'!CD13</f>
        <v>-19891.927670575955</v>
      </c>
      <c r="CE251" s="24">
        <f ca="1">'Trial 8'!CE13</f>
        <v>6215.5079877601174</v>
      </c>
      <c r="CF251" s="24">
        <f ca="1">'Trial 8'!CF13</f>
        <v>-58138.376110579207</v>
      </c>
      <c r="CG251" s="24">
        <f ca="1">'Trial 8'!CG13</f>
        <v>-60032.56151847521</v>
      </c>
      <c r="CH251" s="24">
        <f ca="1">'Trial 8'!CH13</f>
        <v>8664.5372344106399</v>
      </c>
      <c r="CI251" s="24">
        <f ca="1">'Trial 8'!CI13</f>
        <v>-39806.196113106955</v>
      </c>
      <c r="CJ251" s="24">
        <f ca="1">'Trial 8'!CJ13</f>
        <v>6262.712309847504</v>
      </c>
      <c r="CK251" s="24">
        <f ca="1">'Trial 8'!CK13</f>
        <v>-2527.2962127371989</v>
      </c>
      <c r="CL251" s="24">
        <f ca="1">'Trial 8'!CL13</f>
        <v>-50214.040829363621</v>
      </c>
      <c r="CM251" s="24">
        <f ca="1">'Trial 8'!CM13</f>
        <v>-37402.71694329899</v>
      </c>
      <c r="CN251" s="25">
        <f ca="1">SUM('Trial 8'!CB13:CM13)</f>
        <v>-266636.1478309278</v>
      </c>
      <c r="CO251" s="24">
        <f ca="1">'Trial 8'!CO13</f>
        <v>-10556.263119285533</v>
      </c>
      <c r="CP251" s="24">
        <f ca="1">'Trial 8'!CP13</f>
        <v>32293.154977235015</v>
      </c>
      <c r="CQ251" s="24">
        <f ca="1">'Trial 8'!CQ13</f>
        <v>-37633.87365648125</v>
      </c>
      <c r="CR251" s="24">
        <f ca="1">'Trial 8'!CR13</f>
        <v>-48525.352623634419</v>
      </c>
      <c r="CS251" s="24">
        <f ca="1">'Trial 8'!CS13</f>
        <v>-4837.8906454841326</v>
      </c>
      <c r="CT251" s="24">
        <f ca="1">'Trial 8'!CT13</f>
        <v>5747.5037081747614</v>
      </c>
      <c r="CU251" s="24">
        <f ca="1">'Trial 8'!CU13</f>
        <v>-47539.319964685041</v>
      </c>
      <c r="CV251" s="24">
        <f ca="1">'Trial 8'!CV13</f>
        <v>-13890.513457885227</v>
      </c>
      <c r="CW251" s="24">
        <f ca="1">'Trial 8'!CW13</f>
        <v>32026.64892726751</v>
      </c>
      <c r="CX251" s="24">
        <f ca="1">'Trial 8'!CX13</f>
        <v>-22087.479101106968</v>
      </c>
      <c r="CY251" s="24">
        <f ca="1">'Trial 8'!CY13</f>
        <v>-21524.206702639171</v>
      </c>
      <c r="CZ251" s="24">
        <f ca="1">'Trial 8'!CZ13</f>
        <v>-33218.298382086774</v>
      </c>
      <c r="DA251" s="25">
        <f ca="1">SUM('Trial 8'!CO13:CZ13)</f>
        <v>-169745.89004061124</v>
      </c>
      <c r="DB251" s="24">
        <f ca="1">'Trial 8'!DB13</f>
        <v>-25884.121613271102</v>
      </c>
      <c r="DC251" s="24">
        <f ca="1">'Trial 8'!DC13</f>
        <v>-19220.793187454256</v>
      </c>
      <c r="DD251" s="24">
        <f ca="1">'Trial 8'!DD13</f>
        <v>-20317.032677052364</v>
      </c>
      <c r="DE251" s="24">
        <f ca="1">'Trial 8'!DE13</f>
        <v>28488.4745535047</v>
      </c>
      <c r="DF251" s="24">
        <f ca="1">'Trial 8'!DF13</f>
        <v>-45891.570156301255</v>
      </c>
      <c r="DG251" s="24">
        <f ca="1">'Trial 8'!DG13</f>
        <v>-50464.576180627671</v>
      </c>
      <c r="DH251" s="24">
        <f ca="1">'Trial 8'!DH13</f>
        <v>11563.023091883078</v>
      </c>
      <c r="DI251" s="24">
        <f ca="1">'Trial 8'!DI13</f>
        <v>-62792.213378878776</v>
      </c>
      <c r="DJ251" s="24">
        <f ca="1">'Trial 8'!DJ13</f>
        <v>25436.278397013706</v>
      </c>
      <c r="DK251" s="24">
        <f ca="1">'Trial 8'!DK13</f>
        <v>31833.298172495204</v>
      </c>
      <c r="DL251" s="24">
        <f ca="1">'Trial 8'!DL13</f>
        <v>-46394.999835644099</v>
      </c>
      <c r="DM251" s="24">
        <f ca="1">'Trial 8'!DM13</f>
        <v>42536.40550028492</v>
      </c>
      <c r="DN251" s="25">
        <f ca="1">SUM('Trial 8'!DB13:DM13)</f>
        <v>-131107.8273140479</v>
      </c>
      <c r="DO251" s="24">
        <f ca="1">'Trial 8'!DO13</f>
        <v>40981.893623497148</v>
      </c>
      <c r="DP251" s="24">
        <f ca="1">'Trial 8'!DP13</f>
        <v>3194.0005994870025</v>
      </c>
      <c r="DQ251" s="24">
        <f ca="1">'Trial 8'!DQ13</f>
        <v>503.94311304919717</v>
      </c>
      <c r="DR251" s="24">
        <f ca="1">'Trial 8'!DR13</f>
        <v>-45210.118919451408</v>
      </c>
      <c r="DS251" s="24">
        <f ca="1">'Trial 8'!DS13</f>
        <v>-7125.6025071440863</v>
      </c>
      <c r="DT251" s="24">
        <f ca="1">'Trial 8'!DT13</f>
        <v>13433.952837344512</v>
      </c>
      <c r="DU251" s="24">
        <f ca="1">'Trial 8'!DU13</f>
        <v>-18023.97394603943</v>
      </c>
      <c r="DV251" s="24">
        <f ca="1">'Trial 8'!DV13</f>
        <v>14010.080715108079</v>
      </c>
      <c r="DW251" s="24">
        <f ca="1">'Trial 8'!DW13</f>
        <v>-23165.870401860066</v>
      </c>
      <c r="DX251" s="24">
        <f ca="1">'Trial 8'!DX13</f>
        <v>33674.096251162584</v>
      </c>
      <c r="DY251" s="24">
        <f ca="1">'Trial 8'!DY13</f>
        <v>-24983.47421316562</v>
      </c>
      <c r="DZ251" s="24">
        <f ca="1">'Trial 8'!DZ13</f>
        <v>-54199.096121254668</v>
      </c>
      <c r="EA251" s="25">
        <f ca="1">SUM('Trial 8'!DO13:DZ13)</f>
        <v>-66910.168969266757</v>
      </c>
      <c r="EB251" s="24">
        <f ca="1">'Trial 8'!EB13</f>
        <v>9564.2223312637016</v>
      </c>
      <c r="EC251" s="24">
        <f ca="1">'Trial 8'!EC13</f>
        <v>-4937.746654306532</v>
      </c>
      <c r="ED251" s="24">
        <f ca="1">'Trial 8'!ED13</f>
        <v>-27181.673060941011</v>
      </c>
      <c r="EE251" s="24">
        <f ca="1">'Trial 8'!EE13</f>
        <v>-665.60493693648198</v>
      </c>
      <c r="EF251" s="24">
        <f ca="1">'Trial 8'!EF13</f>
        <v>-3702.8554868117794</v>
      </c>
      <c r="EG251" s="24">
        <f ca="1">'Trial 8'!EG13</f>
        <v>20726.010139446469</v>
      </c>
      <c r="EH251" s="24">
        <f ca="1">'Trial 8'!EH13</f>
        <v>46274.370977668928</v>
      </c>
      <c r="EI251" s="24">
        <f ca="1">'Trial 8'!EI13</f>
        <v>-8552.518544919476</v>
      </c>
      <c r="EJ251" s="24">
        <f ca="1">'Trial 8'!EJ13</f>
        <v>26997.993969071013</v>
      </c>
      <c r="EK251" s="24">
        <f ca="1">'Trial 8'!EK13</f>
        <v>8380.3487223651809</v>
      </c>
      <c r="EL251" s="24">
        <f ca="1">'Trial 8'!EL13</f>
        <v>33141.799514548955</v>
      </c>
      <c r="EM251" s="24">
        <f ca="1">'Trial 8'!EM13</f>
        <v>-12719.714679329049</v>
      </c>
      <c r="EN251" s="25">
        <f ca="1">SUM('Trial 8'!EB13:EM13)</f>
        <v>87324.632291119909</v>
      </c>
    </row>
    <row r="252" spans="1:144" ht="12.75" customHeight="1" x14ac:dyDescent="0.2">
      <c r="A252" s="5" t="str">
        <f>Labels!C95</f>
        <v>Total</v>
      </c>
      <c r="B252" s="48">
        <f ca="1">SUM('Trial 1'!B13,'Trial 2'!B13,'Trial 3'!B13,'Trial 4'!B13,'Trial 5'!B13,'Trial 6'!B13,'Trial 7'!B13,'Trial 8'!B13)</f>
        <v>-203494.36588089727</v>
      </c>
      <c r="C252" s="48">
        <f ca="1">SUM('Trial 1'!C13,'Trial 2'!C13,'Trial 3'!C13,'Trial 4'!C13,'Trial 5'!C13,'Trial 6'!C13,'Trial 7'!C13,'Trial 8'!C13)</f>
        <v>-103665.4201455351</v>
      </c>
      <c r="D252" s="48">
        <f ca="1">SUM('Trial 1'!D13,'Trial 2'!D13,'Trial 3'!D13,'Trial 4'!D13,'Trial 5'!D13,'Trial 6'!D13,'Trial 7'!D13,'Trial 8'!D13)</f>
        <v>60128.835046735068</v>
      </c>
      <c r="E252" s="48">
        <f ca="1">SUM('Trial 1'!E13,'Trial 2'!E13,'Trial 3'!E13,'Trial 4'!E13,'Trial 5'!E13,'Trial 6'!E13,'Trial 7'!E13,'Trial 8'!E13)</f>
        <v>-161486.55363802583</v>
      </c>
      <c r="F252" s="48">
        <f ca="1">SUM('Trial 1'!F13,'Trial 2'!F13,'Trial 3'!F13,'Trial 4'!F13,'Trial 5'!F13,'Trial 6'!F13,'Trial 7'!F13,'Trial 8'!F13)</f>
        <v>62612.357202905529</v>
      </c>
      <c r="G252" s="48">
        <f ca="1">SUM('Trial 1'!G13,'Trial 2'!G13,'Trial 3'!G13,'Trial 4'!G13,'Trial 5'!G13,'Trial 6'!G13,'Trial 7'!G13,'Trial 8'!G13)</f>
        <v>-108415.38147003582</v>
      </c>
      <c r="H252" s="48">
        <f ca="1">SUM('Trial 1'!H13,'Trial 2'!H13,'Trial 3'!H13,'Trial 4'!H13,'Trial 5'!H13,'Trial 6'!H13,'Trial 7'!H13,'Trial 8'!H13)</f>
        <v>-145746.9386208388</v>
      </c>
      <c r="I252" s="48">
        <f ca="1">SUM('Trial 1'!I13,'Trial 2'!I13,'Trial 3'!I13,'Trial 4'!I13,'Trial 5'!I13,'Trial 6'!I13,'Trial 7'!I13,'Trial 8'!I13)</f>
        <v>74752.347674755409</v>
      </c>
      <c r="J252" s="48">
        <f ca="1">SUM('Trial 1'!J13,'Trial 2'!J13,'Trial 3'!J13,'Trial 4'!J13,'Trial 5'!J13,'Trial 6'!J13,'Trial 7'!J13,'Trial 8'!J13)</f>
        <v>-1716.4795454219056</v>
      </c>
      <c r="K252" s="48">
        <f ca="1">SUM('Trial 1'!K13,'Trial 2'!K13,'Trial 3'!K13,'Trial 4'!K13,'Trial 5'!K13,'Trial 6'!K13,'Trial 7'!K13,'Trial 8'!K13)</f>
        <v>108231.26290185511</v>
      </c>
      <c r="L252" s="48">
        <f ca="1">SUM('Trial 1'!L13,'Trial 2'!L13,'Trial 3'!L13,'Trial 4'!L13,'Trial 5'!L13,'Trial 6'!L13,'Trial 7'!L13,'Trial 8'!L13)</f>
        <v>-53677.987672914998</v>
      </c>
      <c r="M252" s="48">
        <f ca="1">SUM('Trial 1'!M13,'Trial 2'!M13,'Trial 3'!M13,'Trial 4'!M13,'Trial 5'!M13,'Trial 6'!M13,'Trial 7'!M13,'Trial 8'!M13)</f>
        <v>-36655.908439096325</v>
      </c>
      <c r="N252" s="49">
        <f ca="1">SUM(B252:M252)</f>
        <v>-509134.23258651502</v>
      </c>
      <c r="O252" s="48">
        <f ca="1">SUM('Trial 1'!O13,'Trial 2'!O13,'Trial 3'!O13,'Trial 4'!O13,'Trial 5'!O13,'Trial 6'!O13,'Trial 7'!O13,'Trial 8'!O13)</f>
        <v>35089.695142247794</v>
      </c>
      <c r="P252" s="48">
        <f ca="1">SUM('Trial 1'!P13,'Trial 2'!P13,'Trial 3'!P13,'Trial 4'!P13,'Trial 5'!P13,'Trial 6'!P13,'Trial 7'!P13,'Trial 8'!P13)</f>
        <v>-39982.234179267529</v>
      </c>
      <c r="Q252" s="48">
        <f ca="1">SUM('Trial 1'!Q13,'Trial 2'!Q13,'Trial 3'!Q13,'Trial 4'!Q13,'Trial 5'!Q13,'Trial 6'!Q13,'Trial 7'!Q13,'Trial 8'!Q13)</f>
        <v>-40213.900740989331</v>
      </c>
      <c r="R252" s="48">
        <f ca="1">SUM('Trial 1'!R13,'Trial 2'!R13,'Trial 3'!R13,'Trial 4'!R13,'Trial 5'!R13,'Trial 6'!R13,'Trial 7'!R13,'Trial 8'!R13)</f>
        <v>-50693.954792077828</v>
      </c>
      <c r="S252" s="48">
        <f ca="1">SUM('Trial 1'!S13,'Trial 2'!S13,'Trial 3'!S13,'Trial 4'!S13,'Trial 5'!S13,'Trial 6'!S13,'Trial 7'!S13,'Trial 8'!S13)</f>
        <v>-14958.520357606427</v>
      </c>
      <c r="T252" s="48">
        <f ca="1">SUM('Trial 1'!T13,'Trial 2'!T13,'Trial 3'!T13,'Trial 4'!T13,'Trial 5'!T13,'Trial 6'!T13,'Trial 7'!T13,'Trial 8'!T13)</f>
        <v>11898.157441646186</v>
      </c>
      <c r="U252" s="48">
        <f ca="1">SUM('Trial 1'!U13,'Trial 2'!U13,'Trial 3'!U13,'Trial 4'!U13,'Trial 5'!U13,'Trial 6'!U13,'Trial 7'!U13,'Trial 8'!U13)</f>
        <v>-21902.000296938459</v>
      </c>
      <c r="V252" s="48">
        <f ca="1">SUM('Trial 1'!V13,'Trial 2'!V13,'Trial 3'!V13,'Trial 4'!V13,'Trial 5'!V13,'Trial 6'!V13,'Trial 7'!V13,'Trial 8'!V13)</f>
        <v>-113188.35958363916</v>
      </c>
      <c r="W252" s="48">
        <f ca="1">SUM('Trial 1'!W13,'Trial 2'!W13,'Trial 3'!W13,'Trial 4'!W13,'Trial 5'!W13,'Trial 6'!W13,'Trial 7'!W13,'Trial 8'!W13)</f>
        <v>38159.236447166069</v>
      </c>
      <c r="X252" s="48">
        <f ca="1">SUM('Trial 1'!X13,'Trial 2'!X13,'Trial 3'!X13,'Trial 4'!X13,'Trial 5'!X13,'Trial 6'!X13,'Trial 7'!X13,'Trial 8'!X13)</f>
        <v>121927.40304961966</v>
      </c>
      <c r="Y252" s="48">
        <f ca="1">SUM('Trial 1'!Y13,'Trial 2'!Y13,'Trial 3'!Y13,'Trial 4'!Y13,'Trial 5'!Y13,'Trial 6'!Y13,'Trial 7'!Y13,'Trial 8'!Y13)</f>
        <v>-18025.921080556745</v>
      </c>
      <c r="Z252" s="48">
        <f ca="1">SUM('Trial 1'!Z13,'Trial 2'!Z13,'Trial 3'!Z13,'Trial 4'!Z13,'Trial 5'!Z13,'Trial 6'!Z13,'Trial 7'!Z13,'Trial 8'!Z13)</f>
        <v>481.57767884108034</v>
      </c>
      <c r="AA252" s="49">
        <f ca="1">SUM(O252:Z252)</f>
        <v>-91408.821271554683</v>
      </c>
      <c r="AB252" s="48">
        <f ca="1">SUM('Trial 1'!AB13,'Trial 2'!AB13,'Trial 3'!AB13,'Trial 4'!AB13,'Trial 5'!AB13,'Trial 6'!AB13,'Trial 7'!AB13,'Trial 8'!AB13)</f>
        <v>10020.948015774824</v>
      </c>
      <c r="AC252" s="48">
        <f ca="1">SUM('Trial 1'!AC13,'Trial 2'!AC13,'Trial 3'!AC13,'Trial 4'!AC13,'Trial 5'!AC13,'Trial 6'!AC13,'Trial 7'!AC13,'Trial 8'!AC13)</f>
        <v>-58098.34668098652</v>
      </c>
      <c r="AD252" s="48">
        <f ca="1">SUM('Trial 1'!AD13,'Trial 2'!AD13,'Trial 3'!AD13,'Trial 4'!AD13,'Trial 5'!AD13,'Trial 6'!AD13,'Trial 7'!AD13,'Trial 8'!AD13)</f>
        <v>-2254.0857148553587</v>
      </c>
      <c r="AE252" s="48">
        <f ca="1">SUM('Trial 1'!AE13,'Trial 2'!AE13,'Trial 3'!AE13,'Trial 4'!AE13,'Trial 5'!AE13,'Trial 6'!AE13,'Trial 7'!AE13,'Trial 8'!AE13)</f>
        <v>-124383.48221325214</v>
      </c>
      <c r="AF252" s="48">
        <f ca="1">SUM('Trial 1'!AF13,'Trial 2'!AF13,'Trial 3'!AF13,'Trial 4'!AF13,'Trial 5'!AF13,'Trial 6'!AF13,'Trial 7'!AF13,'Trial 8'!AF13)</f>
        <v>126917.09149098385</v>
      </c>
      <c r="AG252" s="48">
        <f ca="1">SUM('Trial 1'!AG13,'Trial 2'!AG13,'Trial 3'!AG13,'Trial 4'!AG13,'Trial 5'!AG13,'Trial 6'!AG13,'Trial 7'!AG13,'Trial 8'!AG13)</f>
        <v>-31852.911968570814</v>
      </c>
      <c r="AH252" s="48">
        <f ca="1">SUM('Trial 1'!AH13,'Trial 2'!AH13,'Trial 3'!AH13,'Trial 4'!AH13,'Trial 5'!AH13,'Trial 6'!AH13,'Trial 7'!AH13,'Trial 8'!AH13)</f>
        <v>149273.59391803836</v>
      </c>
      <c r="AI252" s="48">
        <f ca="1">SUM('Trial 1'!AI13,'Trial 2'!AI13,'Trial 3'!AI13,'Trial 4'!AI13,'Trial 5'!AI13,'Trial 6'!AI13,'Trial 7'!AI13,'Trial 8'!AI13)</f>
        <v>118327.88936877971</v>
      </c>
      <c r="AJ252" s="48">
        <f ca="1">SUM('Trial 1'!AJ13,'Trial 2'!AJ13,'Trial 3'!AJ13,'Trial 4'!AJ13,'Trial 5'!AJ13,'Trial 6'!AJ13,'Trial 7'!AJ13,'Trial 8'!AJ13)</f>
        <v>-79639.878870744054</v>
      </c>
      <c r="AK252" s="48">
        <f ca="1">SUM('Trial 1'!AK13,'Trial 2'!AK13,'Trial 3'!AK13,'Trial 4'!AK13,'Trial 5'!AK13,'Trial 6'!AK13,'Trial 7'!AK13,'Trial 8'!AK13)</f>
        <v>-6315.4877310400116</v>
      </c>
      <c r="AL252" s="48">
        <f ca="1">SUM('Trial 1'!AL13,'Trial 2'!AL13,'Trial 3'!AL13,'Trial 4'!AL13,'Trial 5'!AL13,'Trial 6'!AL13,'Trial 7'!AL13,'Trial 8'!AL13)</f>
        <v>-15180.051508451455</v>
      </c>
      <c r="AM252" s="48">
        <f ca="1">SUM('Trial 1'!AM13,'Trial 2'!AM13,'Trial 3'!AM13,'Trial 4'!AM13,'Trial 5'!AM13,'Trial 6'!AM13,'Trial 7'!AM13,'Trial 8'!AM13)</f>
        <v>-17039.906310177652</v>
      </c>
      <c r="AN252" s="49">
        <f ca="1">SUM(AB252:AM252)</f>
        <v>69775.371795498693</v>
      </c>
      <c r="AO252" s="48">
        <f ca="1">SUM('Trial 1'!AO13,'Trial 2'!AO13,'Trial 3'!AO13,'Trial 4'!AO13,'Trial 5'!AO13,'Trial 6'!AO13,'Trial 7'!AO13,'Trial 8'!AO13)</f>
        <v>24149.249277874016</v>
      </c>
      <c r="AP252" s="48">
        <f ca="1">SUM('Trial 1'!AP13,'Trial 2'!AP13,'Trial 3'!AP13,'Trial 4'!AP13,'Trial 5'!AP13,'Trial 6'!AP13,'Trial 7'!AP13,'Trial 8'!AP13)</f>
        <v>23607.634978880717</v>
      </c>
      <c r="AQ252" s="48">
        <f ca="1">SUM('Trial 1'!AQ13,'Trial 2'!AQ13,'Trial 3'!AQ13,'Trial 4'!AQ13,'Trial 5'!AQ13,'Trial 6'!AQ13,'Trial 7'!AQ13,'Trial 8'!AQ13)</f>
        <v>131340.39141183361</v>
      </c>
      <c r="AR252" s="48">
        <f ca="1">SUM('Trial 1'!AR13,'Trial 2'!AR13,'Trial 3'!AR13,'Trial 4'!AR13,'Trial 5'!AR13,'Trial 6'!AR13,'Trial 7'!AR13,'Trial 8'!AR13)</f>
        <v>-37800.436164999868</v>
      </c>
      <c r="AS252" s="48">
        <f ca="1">SUM('Trial 1'!AS13,'Trial 2'!AS13,'Trial 3'!AS13,'Trial 4'!AS13,'Trial 5'!AS13,'Trial 6'!AS13,'Trial 7'!AS13,'Trial 8'!AS13)</f>
        <v>-24439.150469878798</v>
      </c>
      <c r="AT252" s="48">
        <f ca="1">SUM('Trial 1'!AT13,'Trial 2'!AT13,'Trial 3'!AT13,'Trial 4'!AT13,'Trial 5'!AT13,'Trial 6'!AT13,'Trial 7'!AT13,'Trial 8'!AT13)</f>
        <v>-103867.00650319146</v>
      </c>
      <c r="AU252" s="48">
        <f ca="1">SUM('Trial 1'!AU13,'Trial 2'!AU13,'Trial 3'!AU13,'Trial 4'!AU13,'Trial 5'!AU13,'Trial 6'!AU13,'Trial 7'!AU13,'Trial 8'!AU13)</f>
        <v>-44323.852650145331</v>
      </c>
      <c r="AV252" s="48">
        <f ca="1">SUM('Trial 1'!AV13,'Trial 2'!AV13,'Trial 3'!AV13,'Trial 4'!AV13,'Trial 5'!AV13,'Trial 6'!AV13,'Trial 7'!AV13,'Trial 8'!AV13)</f>
        <v>97256.147736875835</v>
      </c>
      <c r="AW252" s="48">
        <f ca="1">SUM('Trial 1'!AW13,'Trial 2'!AW13,'Trial 3'!AW13,'Trial 4'!AW13,'Trial 5'!AW13,'Trial 6'!AW13,'Trial 7'!AW13,'Trial 8'!AW13)</f>
        <v>84720.040730785302</v>
      </c>
      <c r="AX252" s="48">
        <f ca="1">SUM('Trial 1'!AX13,'Trial 2'!AX13,'Trial 3'!AX13,'Trial 4'!AX13,'Trial 5'!AX13,'Trial 6'!AX13,'Trial 7'!AX13,'Trial 8'!AX13)</f>
        <v>73308.996992646687</v>
      </c>
      <c r="AY252" s="48">
        <f ca="1">SUM('Trial 1'!AY13,'Trial 2'!AY13,'Trial 3'!AY13,'Trial 4'!AY13,'Trial 5'!AY13,'Trial 6'!AY13,'Trial 7'!AY13,'Trial 8'!AY13)</f>
        <v>-59342.45565259007</v>
      </c>
      <c r="AZ252" s="48">
        <f ca="1">SUM('Trial 1'!AZ13,'Trial 2'!AZ13,'Trial 3'!AZ13,'Trial 4'!AZ13,'Trial 5'!AZ13,'Trial 6'!AZ13,'Trial 7'!AZ13,'Trial 8'!AZ13)</f>
        <v>19185.237131961836</v>
      </c>
      <c r="BA252" s="49">
        <f ca="1">SUM(AO252:AZ252)</f>
        <v>183794.79682005246</v>
      </c>
      <c r="BB252" s="48">
        <f ca="1">SUM('Trial 1'!BB13,'Trial 2'!BB13,'Trial 3'!BB13,'Trial 4'!BB13,'Trial 5'!BB13,'Trial 6'!BB13,'Trial 7'!BB13,'Trial 8'!BB13)</f>
        <v>-39566.904046112621</v>
      </c>
      <c r="BC252" s="48">
        <f ca="1">SUM('Trial 1'!BC13,'Trial 2'!BC13,'Trial 3'!BC13,'Trial 4'!BC13,'Trial 5'!BC13,'Trial 6'!BC13,'Trial 7'!BC13,'Trial 8'!BC13)</f>
        <v>127196.49737400345</v>
      </c>
      <c r="BD252" s="48">
        <f ca="1">SUM('Trial 1'!BD13,'Trial 2'!BD13,'Trial 3'!BD13,'Trial 4'!BD13,'Trial 5'!BD13,'Trial 6'!BD13,'Trial 7'!BD13,'Trial 8'!BD13)</f>
        <v>-2063.5279630928671</v>
      </c>
      <c r="BE252" s="48">
        <f ca="1">SUM('Trial 1'!BE13,'Trial 2'!BE13,'Trial 3'!BE13,'Trial 4'!BE13,'Trial 5'!BE13,'Trial 6'!BE13,'Trial 7'!BE13,'Trial 8'!BE13)</f>
        <v>-126612.11902126859</v>
      </c>
      <c r="BF252" s="48">
        <f ca="1">SUM('Trial 1'!BF13,'Trial 2'!BF13,'Trial 3'!BF13,'Trial 4'!BF13,'Trial 5'!BF13,'Trial 6'!BF13,'Trial 7'!BF13,'Trial 8'!BF13)</f>
        <v>-61606.438332046833</v>
      </c>
      <c r="BG252" s="48">
        <f ca="1">SUM('Trial 1'!BG13,'Trial 2'!BG13,'Trial 3'!BG13,'Trial 4'!BG13,'Trial 5'!BG13,'Trial 6'!BG13,'Trial 7'!BG13,'Trial 8'!BG13)</f>
        <v>39037.881935920246</v>
      </c>
      <c r="BH252" s="48">
        <f ca="1">SUM('Trial 1'!BH13,'Trial 2'!BH13,'Trial 3'!BH13,'Trial 4'!BH13,'Trial 5'!BH13,'Trial 6'!BH13,'Trial 7'!BH13,'Trial 8'!BH13)</f>
        <v>22747.539542109636</v>
      </c>
      <c r="BI252" s="48">
        <f ca="1">SUM('Trial 1'!BI13,'Trial 2'!BI13,'Trial 3'!BI13,'Trial 4'!BI13,'Trial 5'!BI13,'Trial 6'!BI13,'Trial 7'!BI13,'Trial 8'!BI13)</f>
        <v>-67281.788893142861</v>
      </c>
      <c r="BJ252" s="48">
        <f ca="1">SUM('Trial 1'!BJ13,'Trial 2'!BJ13,'Trial 3'!BJ13,'Trial 4'!BJ13,'Trial 5'!BJ13,'Trial 6'!BJ13,'Trial 7'!BJ13,'Trial 8'!BJ13)</f>
        <v>86548.879947519017</v>
      </c>
      <c r="BK252" s="48">
        <f ca="1">SUM('Trial 1'!BK13,'Trial 2'!BK13,'Trial 3'!BK13,'Trial 4'!BK13,'Trial 5'!BK13,'Trial 6'!BK13,'Trial 7'!BK13,'Trial 8'!BK13)</f>
        <v>91323.184070759249</v>
      </c>
      <c r="BL252" s="48">
        <f ca="1">SUM('Trial 1'!BL13,'Trial 2'!BL13,'Trial 3'!BL13,'Trial 4'!BL13,'Trial 5'!BL13,'Trial 6'!BL13,'Trial 7'!BL13,'Trial 8'!BL13)</f>
        <v>-104587.81009171758</v>
      </c>
      <c r="BM252" s="48">
        <f ca="1">SUM('Trial 1'!BM13,'Trial 2'!BM13,'Trial 3'!BM13,'Trial 4'!BM13,'Trial 5'!BM13,'Trial 6'!BM13,'Trial 7'!BM13,'Trial 8'!BM13)</f>
        <v>32022.679264639253</v>
      </c>
      <c r="BN252" s="49">
        <f ca="1">SUM(BB252:BM252)</f>
        <v>-2841.9262124305133</v>
      </c>
      <c r="BO252" s="48">
        <f ca="1">SUM('Trial 1'!BO13,'Trial 2'!BO13,'Trial 3'!BO13,'Trial 4'!BO13,'Trial 5'!BO13,'Trial 6'!BO13,'Trial 7'!BO13,'Trial 8'!BO13)</f>
        <v>86276.592116418731</v>
      </c>
      <c r="BP252" s="48">
        <f ca="1">SUM('Trial 1'!BP13,'Trial 2'!BP13,'Trial 3'!BP13,'Trial 4'!BP13,'Trial 5'!BP13,'Trial 6'!BP13,'Trial 7'!BP13,'Trial 8'!BP13)</f>
        <v>88507.191960469005</v>
      </c>
      <c r="BQ252" s="48">
        <f ca="1">SUM('Trial 1'!BQ13,'Trial 2'!BQ13,'Trial 3'!BQ13,'Trial 4'!BQ13,'Trial 5'!BQ13,'Trial 6'!BQ13,'Trial 7'!BQ13,'Trial 8'!BQ13)</f>
        <v>-127972.89737855646</v>
      </c>
      <c r="BR252" s="48">
        <f ca="1">SUM('Trial 1'!BR13,'Trial 2'!BR13,'Trial 3'!BR13,'Trial 4'!BR13,'Trial 5'!BR13,'Trial 6'!BR13,'Trial 7'!BR13,'Trial 8'!BR13)</f>
        <v>-45942.004348707807</v>
      </c>
      <c r="BS252" s="48">
        <f ca="1">SUM('Trial 1'!BS13,'Trial 2'!BS13,'Trial 3'!BS13,'Trial 4'!BS13,'Trial 5'!BS13,'Trial 6'!BS13,'Trial 7'!BS13,'Trial 8'!BS13)</f>
        <v>-137515.53364706913</v>
      </c>
      <c r="BT252" s="48">
        <f ca="1">SUM('Trial 1'!BT13,'Trial 2'!BT13,'Trial 3'!BT13,'Trial 4'!BT13,'Trial 5'!BT13,'Trial 6'!BT13,'Trial 7'!BT13,'Trial 8'!BT13)</f>
        <v>41976.497695564642</v>
      </c>
      <c r="BU252" s="48">
        <f ca="1">SUM('Trial 1'!BU13,'Trial 2'!BU13,'Trial 3'!BU13,'Trial 4'!BU13,'Trial 5'!BU13,'Trial 6'!BU13,'Trial 7'!BU13,'Trial 8'!BU13)</f>
        <v>-106513.83225401846</v>
      </c>
      <c r="BV252" s="48">
        <f ca="1">SUM('Trial 1'!BV13,'Trial 2'!BV13,'Trial 3'!BV13,'Trial 4'!BV13,'Trial 5'!BV13,'Trial 6'!BV13,'Trial 7'!BV13,'Trial 8'!BV13)</f>
        <v>-113179.08809199402</v>
      </c>
      <c r="BW252" s="48">
        <f ca="1">SUM('Trial 1'!BW13,'Trial 2'!BW13,'Trial 3'!BW13,'Trial 4'!BW13,'Trial 5'!BW13,'Trial 6'!BW13,'Trial 7'!BW13,'Trial 8'!BW13)</f>
        <v>-41377.790691626295</v>
      </c>
      <c r="BX252" s="48">
        <f ca="1">SUM('Trial 1'!BX13,'Trial 2'!BX13,'Trial 3'!BX13,'Trial 4'!BX13,'Trial 5'!BX13,'Trial 6'!BX13,'Trial 7'!BX13,'Trial 8'!BX13)</f>
        <v>-67218.464689247252</v>
      </c>
      <c r="BY252" s="48">
        <f ca="1">SUM('Trial 1'!BY13,'Trial 2'!BY13,'Trial 3'!BY13,'Trial 4'!BY13,'Trial 5'!BY13,'Trial 6'!BY13,'Trial 7'!BY13,'Trial 8'!BY13)</f>
        <v>-103535.98107950637</v>
      </c>
      <c r="BZ252" s="48">
        <f ca="1">SUM('Trial 1'!BZ13,'Trial 2'!BZ13,'Trial 3'!BZ13,'Trial 4'!BZ13,'Trial 5'!BZ13,'Trial 6'!BZ13,'Trial 7'!BZ13,'Trial 8'!BZ13)</f>
        <v>105398.16987468081</v>
      </c>
      <c r="CA252" s="49">
        <f ca="1">SUM(BO252:BZ252)</f>
        <v>-421097.14053359255</v>
      </c>
      <c r="CB252" s="48">
        <f ca="1">SUM('Trial 1'!CB13,'Trial 2'!CB13,'Trial 3'!CB13,'Trial 4'!CB13,'Trial 5'!CB13,'Trial 6'!CB13,'Trial 7'!CB13,'Trial 8'!CB13)</f>
        <v>-26261.218217569243</v>
      </c>
      <c r="CC252" s="48">
        <f ca="1">SUM('Trial 1'!CC13,'Trial 2'!CC13,'Trial 3'!CC13,'Trial 4'!CC13,'Trial 5'!CC13,'Trial 6'!CC13,'Trial 7'!CC13,'Trial 8'!CC13)</f>
        <v>114190.21565828424</v>
      </c>
      <c r="CD252" s="48">
        <f ca="1">SUM('Trial 1'!CD13,'Trial 2'!CD13,'Trial 3'!CD13,'Trial 4'!CD13,'Trial 5'!CD13,'Trial 6'!CD13,'Trial 7'!CD13,'Trial 8'!CD13)</f>
        <v>13633.591062648804</v>
      </c>
      <c r="CE252" s="48">
        <f ca="1">SUM('Trial 1'!CE13,'Trial 2'!CE13,'Trial 3'!CE13,'Trial 4'!CE13,'Trial 5'!CE13,'Trial 6'!CE13,'Trial 7'!CE13,'Trial 8'!CE13)</f>
        <v>-45542.715892585431</v>
      </c>
      <c r="CF252" s="48">
        <f ca="1">SUM('Trial 1'!CF13,'Trial 2'!CF13,'Trial 3'!CF13,'Trial 4'!CF13,'Trial 5'!CF13,'Trial 6'!CF13,'Trial 7'!CF13,'Trial 8'!CF13)</f>
        <v>-39540.85574206723</v>
      </c>
      <c r="CG252" s="48">
        <f ca="1">SUM('Trial 1'!CG13,'Trial 2'!CG13,'Trial 3'!CG13,'Trial 4'!CG13,'Trial 5'!CG13,'Trial 6'!CG13,'Trial 7'!CG13,'Trial 8'!CG13)</f>
        <v>19374.766876606795</v>
      </c>
      <c r="CH252" s="48">
        <f ca="1">SUM('Trial 1'!CH13,'Trial 2'!CH13,'Trial 3'!CH13,'Trial 4'!CH13,'Trial 5'!CH13,'Trial 6'!CH13,'Trial 7'!CH13,'Trial 8'!CH13)</f>
        <v>-67209.758044409202</v>
      </c>
      <c r="CI252" s="48">
        <f ca="1">SUM('Trial 1'!CI13,'Trial 2'!CI13,'Trial 3'!CI13,'Trial 4'!CI13,'Trial 5'!CI13,'Trial 6'!CI13,'Trial 7'!CI13,'Trial 8'!CI13)</f>
        <v>39379.071816695927</v>
      </c>
      <c r="CJ252" s="48">
        <f ca="1">SUM('Trial 1'!CJ13,'Trial 2'!CJ13,'Trial 3'!CJ13,'Trial 4'!CJ13,'Trial 5'!CJ13,'Trial 6'!CJ13,'Trial 7'!CJ13,'Trial 8'!CJ13)</f>
        <v>-32700.338324503209</v>
      </c>
      <c r="CK252" s="48">
        <f ca="1">SUM('Trial 1'!CK13,'Trial 2'!CK13,'Trial 3'!CK13,'Trial 4'!CK13,'Trial 5'!CK13,'Trial 6'!CK13,'Trial 7'!CK13,'Trial 8'!CK13)</f>
        <v>-76989.222681739717</v>
      </c>
      <c r="CL252" s="48">
        <f ca="1">SUM('Trial 1'!CL13,'Trial 2'!CL13,'Trial 3'!CL13,'Trial 4'!CL13,'Trial 5'!CL13,'Trial 6'!CL13,'Trial 7'!CL13,'Trial 8'!CL13)</f>
        <v>-187870.95353767936</v>
      </c>
      <c r="CM252" s="48">
        <f ca="1">SUM('Trial 1'!CM13,'Trial 2'!CM13,'Trial 3'!CM13,'Trial 4'!CM13,'Trial 5'!CM13,'Trial 6'!CM13,'Trial 7'!CM13,'Trial 8'!CM13)</f>
        <v>-88011.236940690753</v>
      </c>
      <c r="CN252" s="49">
        <f ca="1">SUM(CB252:CM252)</f>
        <v>-377548.65396700834</v>
      </c>
      <c r="CO252" s="48">
        <f ca="1">SUM('Trial 1'!CO13,'Trial 2'!CO13,'Trial 3'!CO13,'Trial 4'!CO13,'Trial 5'!CO13,'Trial 6'!CO13,'Trial 7'!CO13,'Trial 8'!CO13)</f>
        <v>88720.613131651844</v>
      </c>
      <c r="CP252" s="48">
        <f ca="1">SUM('Trial 1'!CP13,'Trial 2'!CP13,'Trial 3'!CP13,'Trial 4'!CP13,'Trial 5'!CP13,'Trial 6'!CP13,'Trial 7'!CP13,'Trial 8'!CP13)</f>
        <v>-25892.536263512473</v>
      </c>
      <c r="CQ252" s="48">
        <f ca="1">SUM('Trial 1'!CQ13,'Trial 2'!CQ13,'Trial 3'!CQ13,'Trial 4'!CQ13,'Trial 5'!CQ13,'Trial 6'!CQ13,'Trial 7'!CQ13,'Trial 8'!CQ13)</f>
        <v>-41246.171279650269</v>
      </c>
      <c r="CR252" s="48">
        <f ca="1">SUM('Trial 1'!CR13,'Trial 2'!CR13,'Trial 3'!CR13,'Trial 4'!CR13,'Trial 5'!CR13,'Trial 6'!CR13,'Trial 7'!CR13,'Trial 8'!CR13)</f>
        <v>34353.411238202229</v>
      </c>
      <c r="CS252" s="48">
        <f ca="1">SUM('Trial 1'!CS13,'Trial 2'!CS13,'Trial 3'!CS13,'Trial 4'!CS13,'Trial 5'!CS13,'Trial 6'!CS13,'Trial 7'!CS13,'Trial 8'!CS13)</f>
        <v>-9557.7659135926679</v>
      </c>
      <c r="CT252" s="48">
        <f ca="1">SUM('Trial 1'!CT13,'Trial 2'!CT13,'Trial 3'!CT13,'Trial 4'!CT13,'Trial 5'!CT13,'Trial 6'!CT13,'Trial 7'!CT13,'Trial 8'!CT13)</f>
        <v>-6279.786834027811</v>
      </c>
      <c r="CU252" s="48">
        <f ca="1">SUM('Trial 1'!CU13,'Trial 2'!CU13,'Trial 3'!CU13,'Trial 4'!CU13,'Trial 5'!CU13,'Trial 6'!CU13,'Trial 7'!CU13,'Trial 8'!CU13)</f>
        <v>-80830.845648951014</v>
      </c>
      <c r="CV252" s="48">
        <f ca="1">SUM('Trial 1'!CV13,'Trial 2'!CV13,'Trial 3'!CV13,'Trial 4'!CV13,'Trial 5'!CV13,'Trial 6'!CV13,'Trial 7'!CV13,'Trial 8'!CV13)</f>
        <v>-76200.192996552723</v>
      </c>
      <c r="CW252" s="48">
        <f ca="1">SUM('Trial 1'!CW13,'Trial 2'!CW13,'Trial 3'!CW13,'Trial 4'!CW13,'Trial 5'!CW13,'Trial 6'!CW13,'Trial 7'!CW13,'Trial 8'!CW13)</f>
        <v>-111519.95880545517</v>
      </c>
      <c r="CX252" s="48">
        <f ca="1">SUM('Trial 1'!CX13,'Trial 2'!CX13,'Trial 3'!CX13,'Trial 4'!CX13,'Trial 5'!CX13,'Trial 6'!CX13,'Trial 7'!CX13,'Trial 8'!CX13)</f>
        <v>58138.506843013245</v>
      </c>
      <c r="CY252" s="48">
        <f ca="1">SUM('Trial 1'!CY13,'Trial 2'!CY13,'Trial 3'!CY13,'Trial 4'!CY13,'Trial 5'!CY13,'Trial 6'!CY13,'Trial 7'!CY13,'Trial 8'!CY13)</f>
        <v>32607.407711092881</v>
      </c>
      <c r="CZ252" s="48">
        <f ca="1">SUM('Trial 1'!CZ13,'Trial 2'!CZ13,'Trial 3'!CZ13,'Trial 4'!CZ13,'Trial 5'!CZ13,'Trial 6'!CZ13,'Trial 7'!CZ13,'Trial 8'!CZ13)</f>
        <v>175463.6067115817</v>
      </c>
      <c r="DA252" s="49">
        <f ca="1">SUM(CO252:CZ252)</f>
        <v>37756.287893799774</v>
      </c>
      <c r="DB252" s="48">
        <f ca="1">SUM('Trial 1'!DB13,'Trial 2'!DB13,'Trial 3'!DB13,'Trial 4'!DB13,'Trial 5'!DB13,'Trial 6'!DB13,'Trial 7'!DB13,'Trial 8'!DB13)</f>
        <v>-36757.526918787058</v>
      </c>
      <c r="DC252" s="48">
        <f ca="1">SUM('Trial 1'!DC13,'Trial 2'!DC13,'Trial 3'!DC13,'Trial 4'!DC13,'Trial 5'!DC13,'Trial 6'!DC13,'Trial 7'!DC13,'Trial 8'!DC13)</f>
        <v>61574.445899724742</v>
      </c>
      <c r="DD252" s="48">
        <f ca="1">SUM('Trial 1'!DD13,'Trial 2'!DD13,'Trial 3'!DD13,'Trial 4'!DD13,'Trial 5'!DD13,'Trial 6'!DD13,'Trial 7'!DD13,'Trial 8'!DD13)</f>
        <v>-171650.34198146631</v>
      </c>
      <c r="DE252" s="48">
        <f ca="1">SUM('Trial 1'!DE13,'Trial 2'!DE13,'Trial 3'!DE13,'Trial 4'!DE13,'Trial 5'!DE13,'Trial 6'!DE13,'Trial 7'!DE13,'Trial 8'!DE13)</f>
        <v>40202.235322222914</v>
      </c>
      <c r="DF252" s="48">
        <f ca="1">SUM('Trial 1'!DF13,'Trial 2'!DF13,'Trial 3'!DF13,'Trial 4'!DF13,'Trial 5'!DF13,'Trial 6'!DF13,'Trial 7'!DF13,'Trial 8'!DF13)</f>
        <v>-28917.156016653164</v>
      </c>
      <c r="DG252" s="48">
        <f ca="1">SUM('Trial 1'!DG13,'Trial 2'!DG13,'Trial 3'!DG13,'Trial 4'!DG13,'Trial 5'!DG13,'Trial 6'!DG13,'Trial 7'!DG13,'Trial 8'!DG13)</f>
        <v>-111469.59066105337</v>
      </c>
      <c r="DH252" s="48">
        <f ca="1">SUM('Trial 1'!DH13,'Trial 2'!DH13,'Trial 3'!DH13,'Trial 4'!DH13,'Trial 5'!DH13,'Trial 6'!DH13,'Trial 7'!DH13,'Trial 8'!DH13)</f>
        <v>34148.303136360963</v>
      </c>
      <c r="DI252" s="48">
        <f ca="1">SUM('Trial 1'!DI13,'Trial 2'!DI13,'Trial 3'!DI13,'Trial 4'!DI13,'Trial 5'!DI13,'Trial 6'!DI13,'Trial 7'!DI13,'Trial 8'!DI13)</f>
        <v>-81962.193763800868</v>
      </c>
      <c r="DJ252" s="48">
        <f ca="1">SUM('Trial 1'!DJ13,'Trial 2'!DJ13,'Trial 3'!DJ13,'Trial 4'!DJ13,'Trial 5'!DJ13,'Trial 6'!DJ13,'Trial 7'!DJ13,'Trial 8'!DJ13)</f>
        <v>89754.249199622238</v>
      </c>
      <c r="DK252" s="48">
        <f ca="1">SUM('Trial 1'!DK13,'Trial 2'!DK13,'Trial 3'!DK13,'Trial 4'!DK13,'Trial 5'!DK13,'Trial 6'!DK13,'Trial 7'!DK13,'Trial 8'!DK13)</f>
        <v>87242.405917357377</v>
      </c>
      <c r="DL252" s="48">
        <f ca="1">SUM('Trial 1'!DL13,'Trial 2'!DL13,'Trial 3'!DL13,'Trial 4'!DL13,'Trial 5'!DL13,'Trial 6'!DL13,'Trial 7'!DL13,'Trial 8'!DL13)</f>
        <v>17688.482399662047</v>
      </c>
      <c r="DM252" s="48">
        <f ca="1">SUM('Trial 1'!DM13,'Trial 2'!DM13,'Trial 3'!DM13,'Trial 4'!DM13,'Trial 5'!DM13,'Trial 6'!DM13,'Trial 7'!DM13,'Trial 8'!DM13)</f>
        <v>133865.93713387844</v>
      </c>
      <c r="DN252" s="49">
        <f ca="1">SUM(DB252:DM252)</f>
        <v>33719.249667068012</v>
      </c>
      <c r="DO252" s="48">
        <f ca="1">SUM('Trial 1'!DO13,'Trial 2'!DO13,'Trial 3'!DO13,'Trial 4'!DO13,'Trial 5'!DO13,'Trial 6'!DO13,'Trial 7'!DO13,'Trial 8'!DO13)</f>
        <v>-44283.102974443682</v>
      </c>
      <c r="DP252" s="48">
        <f ca="1">SUM('Trial 1'!DP13,'Trial 2'!DP13,'Trial 3'!DP13,'Trial 4'!DP13,'Trial 5'!DP13,'Trial 6'!DP13,'Trial 7'!DP13,'Trial 8'!DP13)</f>
        <v>27007.374082481379</v>
      </c>
      <c r="DQ252" s="48">
        <f ca="1">SUM('Trial 1'!DQ13,'Trial 2'!DQ13,'Trial 3'!DQ13,'Trial 4'!DQ13,'Trial 5'!DQ13,'Trial 6'!DQ13,'Trial 7'!DQ13,'Trial 8'!DQ13)</f>
        <v>59412.429133133213</v>
      </c>
      <c r="DR252" s="48">
        <f ca="1">SUM('Trial 1'!DR13,'Trial 2'!DR13,'Trial 3'!DR13,'Trial 4'!DR13,'Trial 5'!DR13,'Trial 6'!DR13,'Trial 7'!DR13,'Trial 8'!DR13)</f>
        <v>-118789.01033773823</v>
      </c>
      <c r="DS252" s="48">
        <f ca="1">SUM('Trial 1'!DS13,'Trial 2'!DS13,'Trial 3'!DS13,'Trial 4'!DS13,'Trial 5'!DS13,'Trial 6'!DS13,'Trial 7'!DS13,'Trial 8'!DS13)</f>
        <v>-78150.625740372532</v>
      </c>
      <c r="DT252" s="48">
        <f ca="1">SUM('Trial 1'!DT13,'Trial 2'!DT13,'Trial 3'!DT13,'Trial 4'!DT13,'Trial 5'!DT13,'Trial 6'!DT13,'Trial 7'!DT13,'Trial 8'!DT13)</f>
        <v>16166.619998583963</v>
      </c>
      <c r="DU252" s="48">
        <f ca="1">SUM('Trial 1'!DU13,'Trial 2'!DU13,'Trial 3'!DU13,'Trial 4'!DU13,'Trial 5'!DU13,'Trial 6'!DU13,'Trial 7'!DU13,'Trial 8'!DU13)</f>
        <v>12137.662082153689</v>
      </c>
      <c r="DV252" s="48">
        <f ca="1">SUM('Trial 1'!DV13,'Trial 2'!DV13,'Trial 3'!DV13,'Trial 4'!DV13,'Trial 5'!DV13,'Trial 6'!DV13,'Trial 7'!DV13,'Trial 8'!DV13)</f>
        <v>53924.99015430484</v>
      </c>
      <c r="DW252" s="48">
        <f ca="1">SUM('Trial 1'!DW13,'Trial 2'!DW13,'Trial 3'!DW13,'Trial 4'!DW13,'Trial 5'!DW13,'Trial 6'!DW13,'Trial 7'!DW13,'Trial 8'!DW13)</f>
        <v>-106857.41667503896</v>
      </c>
      <c r="DX252" s="48">
        <f ca="1">SUM('Trial 1'!DX13,'Trial 2'!DX13,'Trial 3'!DX13,'Trial 4'!DX13,'Trial 5'!DX13,'Trial 6'!DX13,'Trial 7'!DX13,'Trial 8'!DX13)</f>
        <v>-8238.0653212695324</v>
      </c>
      <c r="DY252" s="48">
        <f ca="1">SUM('Trial 1'!DY13,'Trial 2'!DY13,'Trial 3'!DY13,'Trial 4'!DY13,'Trial 5'!DY13,'Trial 6'!DY13,'Trial 7'!DY13,'Trial 8'!DY13)</f>
        <v>-32466.274989553272</v>
      </c>
      <c r="DZ252" s="48">
        <f ca="1">SUM('Trial 1'!DZ13,'Trial 2'!DZ13,'Trial 3'!DZ13,'Trial 4'!DZ13,'Trial 5'!DZ13,'Trial 6'!DZ13,'Trial 7'!DZ13,'Trial 8'!DZ13)</f>
        <v>37968.720406227192</v>
      </c>
      <c r="EA252" s="49">
        <f ca="1">SUM(DO252:DZ252)</f>
        <v>-182166.70018153189</v>
      </c>
      <c r="EB252" s="48">
        <f ca="1">SUM('Trial 1'!EB13,'Trial 2'!EB13,'Trial 3'!EB13,'Trial 4'!EB13,'Trial 5'!EB13,'Trial 6'!EB13,'Trial 7'!EB13,'Trial 8'!EB13)</f>
        <v>57241.014919787041</v>
      </c>
      <c r="EC252" s="48">
        <f ca="1">SUM('Trial 1'!EC13,'Trial 2'!EC13,'Trial 3'!EC13,'Trial 4'!EC13,'Trial 5'!EC13,'Trial 6'!EC13,'Trial 7'!EC13,'Trial 8'!EC13)</f>
        <v>64238.340551607667</v>
      </c>
      <c r="ED252" s="48">
        <f ca="1">SUM('Trial 1'!ED13,'Trial 2'!ED13,'Trial 3'!ED13,'Trial 4'!ED13,'Trial 5'!ED13,'Trial 6'!ED13,'Trial 7'!ED13,'Trial 8'!ED13)</f>
        <v>-113237.44760786514</v>
      </c>
      <c r="EE252" s="48">
        <f ca="1">SUM('Trial 1'!EE13,'Trial 2'!EE13,'Trial 3'!EE13,'Trial 4'!EE13,'Trial 5'!EE13,'Trial 6'!EE13,'Trial 7'!EE13,'Trial 8'!EE13)</f>
        <v>-8622.8036759271981</v>
      </c>
      <c r="EF252" s="48">
        <f ca="1">SUM('Trial 1'!EF13,'Trial 2'!EF13,'Trial 3'!EF13,'Trial 4'!EF13,'Trial 5'!EF13,'Trial 6'!EF13,'Trial 7'!EF13,'Trial 8'!EF13)</f>
        <v>-52236.024110539605</v>
      </c>
      <c r="EG252" s="48">
        <f ca="1">SUM('Trial 1'!EG13,'Trial 2'!EG13,'Trial 3'!EG13,'Trial 4'!EG13,'Trial 5'!EG13,'Trial 6'!EG13,'Trial 7'!EG13,'Trial 8'!EG13)</f>
        <v>-22715.236839055182</v>
      </c>
      <c r="EH252" s="48">
        <f ca="1">SUM('Trial 1'!EH13,'Trial 2'!EH13,'Trial 3'!EH13,'Trial 4'!EH13,'Trial 5'!EH13,'Trial 6'!EH13,'Trial 7'!EH13,'Trial 8'!EH13)</f>
        <v>-23975.732200502702</v>
      </c>
      <c r="EI252" s="48">
        <f ca="1">SUM('Trial 1'!EI13,'Trial 2'!EI13,'Trial 3'!EI13,'Trial 4'!EI13,'Trial 5'!EI13,'Trial 6'!EI13,'Trial 7'!EI13,'Trial 8'!EI13)</f>
        <v>55455.596756824714</v>
      </c>
      <c r="EJ252" s="48">
        <f ca="1">SUM('Trial 1'!EJ13,'Trial 2'!EJ13,'Trial 3'!EJ13,'Trial 4'!EJ13,'Trial 5'!EJ13,'Trial 6'!EJ13,'Trial 7'!EJ13,'Trial 8'!EJ13)</f>
        <v>53443.68465874785</v>
      </c>
      <c r="EK252" s="48">
        <f ca="1">SUM('Trial 1'!EK13,'Trial 2'!EK13,'Trial 3'!EK13,'Trial 4'!EK13,'Trial 5'!EK13,'Trial 6'!EK13,'Trial 7'!EK13,'Trial 8'!EK13)</f>
        <v>13431.72707673355</v>
      </c>
      <c r="EL252" s="48">
        <f ca="1">SUM('Trial 1'!EL13,'Trial 2'!EL13,'Trial 3'!EL13,'Trial 4'!EL13,'Trial 5'!EL13,'Trial 6'!EL13,'Trial 7'!EL13,'Trial 8'!EL13)</f>
        <v>83612.141718314815</v>
      </c>
      <c r="EM252" s="48">
        <f ca="1">SUM('Trial 1'!EM13,'Trial 2'!EM13,'Trial 3'!EM13,'Trial 4'!EM13,'Trial 5'!EM13,'Trial 6'!EM13,'Trial 7'!EM13,'Trial 8'!EM13)</f>
        <v>-17322.958687680984</v>
      </c>
      <c r="EN252" s="49">
        <f ca="1">SUM(EB252:EM252)</f>
        <v>89312.302560444834</v>
      </c>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3"/>
  <sheetViews>
    <sheetView workbookViewId="0"/>
  </sheetViews>
  <sheetFormatPr defaultRowHeight="12.75" customHeight="1" x14ac:dyDescent="0.2"/>
  <cols>
    <col min="1" max="1" width="28.5703125" customWidth="1"/>
    <col min="2" max="2" width="26.28515625" customWidth="1"/>
    <col min="3" max="3" width="8.28515625" customWidth="1"/>
    <col min="4" max="4" width="8.42578125" customWidth="1"/>
    <col min="5" max="5" width="60.7109375" style="69" customWidth="1"/>
  </cols>
  <sheetData>
    <row r="1" spans="1:5" ht="12.75" customHeight="1" x14ac:dyDescent="0.2">
      <c r="A1" s="119" t="str">
        <f>"Equilibrium Economy with Shocks"</f>
        <v>Equilibrium Economy with Shocks</v>
      </c>
      <c r="B1" s="119"/>
      <c r="C1" s="119"/>
    </row>
    <row r="2" spans="1:5" ht="12.75" customHeight="1" x14ac:dyDescent="0.2">
      <c r="A2" s="119" t="str">
        <f>"Model: "&amp;Inputs!B8</f>
        <v>Model: Test Model</v>
      </c>
      <c r="B2" s="119"/>
      <c r="C2" s="119"/>
    </row>
    <row r="3" spans="1:5" ht="12.75" customHeight="1" x14ac:dyDescent="0.2">
      <c r="A3" s="119" t="str">
        <f>"$ millions"</f>
        <v>$ millions</v>
      </c>
      <c r="B3" s="119"/>
      <c r="C3" s="119"/>
    </row>
    <row r="4" spans="1:5" ht="12.75" customHeight="1" x14ac:dyDescent="0.2">
      <c r="A4" s="119" t="str">
        <f>"Labels"</f>
        <v>Labels</v>
      </c>
      <c r="B4" s="119"/>
      <c r="C4" s="119"/>
    </row>
    <row r="5" spans="1:5" ht="12.75" customHeight="1" x14ac:dyDescent="0.2">
      <c r="A5" s="119" t="str">
        <f>""</f>
        <v/>
      </c>
      <c r="B5" s="119"/>
      <c r="C5" s="119"/>
    </row>
    <row r="6" spans="1:5" ht="12.75" customHeight="1" x14ac:dyDescent="0.2">
      <c r="A6" s="57" t="s">
        <v>511</v>
      </c>
      <c r="B6" s="58">
        <v>40179</v>
      </c>
    </row>
    <row r="8" spans="1:5" ht="12.75" customHeight="1" x14ac:dyDescent="0.2">
      <c r="A8" s="59" t="s">
        <v>234</v>
      </c>
      <c r="B8" s="59" t="s">
        <v>453</v>
      </c>
      <c r="C8" s="59"/>
      <c r="D8" s="59"/>
      <c r="E8" s="67" t="s">
        <v>602</v>
      </c>
    </row>
    <row r="9" spans="1:5" ht="33.75" customHeight="1" x14ac:dyDescent="0.2">
      <c r="A9" s="57" t="s">
        <v>110</v>
      </c>
      <c r="B9" s="60" t="s">
        <v>110</v>
      </c>
      <c r="C9" s="61"/>
      <c r="D9" s="61"/>
      <c r="E9" s="68" t="s">
        <v>718</v>
      </c>
    </row>
    <row r="10" spans="1:5" ht="12.75" customHeight="1" x14ac:dyDescent="0.2">
      <c r="A10" s="57" t="s">
        <v>485</v>
      </c>
      <c r="B10" s="60" t="s">
        <v>655</v>
      </c>
      <c r="C10" s="61"/>
      <c r="D10" s="61"/>
      <c r="E10" s="68" t="s">
        <v>330</v>
      </c>
    </row>
    <row r="11" spans="1:5" ht="12.75" customHeight="1" x14ac:dyDescent="0.2">
      <c r="A11" s="57" t="s">
        <v>732</v>
      </c>
      <c r="B11" s="60" t="s">
        <v>539</v>
      </c>
      <c r="C11" s="61"/>
      <c r="D11" s="61"/>
      <c r="E11" s="68" t="s">
        <v>191</v>
      </c>
    </row>
    <row r="12" spans="1:5" ht="12.75" customHeight="1" x14ac:dyDescent="0.2">
      <c r="A12" s="57" t="s">
        <v>524</v>
      </c>
      <c r="B12" s="60" t="s">
        <v>539</v>
      </c>
      <c r="C12" s="61"/>
      <c r="D12" s="61"/>
      <c r="E12" s="68" t="s">
        <v>71</v>
      </c>
    </row>
    <row r="13" spans="1:5" ht="12.75" customHeight="1" x14ac:dyDescent="0.2">
      <c r="A13" s="57" t="s">
        <v>230</v>
      </c>
      <c r="B13" s="60" t="s">
        <v>150</v>
      </c>
      <c r="C13" s="61"/>
      <c r="D13" s="61"/>
      <c r="E13" s="68" t="s">
        <v>429</v>
      </c>
    </row>
    <row r="14" spans="1:5" ht="12.75" customHeight="1" x14ac:dyDescent="0.2">
      <c r="A14" s="57" t="s">
        <v>259</v>
      </c>
      <c r="B14" s="60" t="s">
        <v>305</v>
      </c>
      <c r="C14" s="61"/>
      <c r="D14" s="61"/>
      <c r="E14" s="68" t="s">
        <v>479</v>
      </c>
    </row>
    <row r="15" spans="1:5" ht="12.75" customHeight="1" x14ac:dyDescent="0.2">
      <c r="A15" s="57" t="s">
        <v>193</v>
      </c>
      <c r="B15" s="60" t="s">
        <v>305</v>
      </c>
      <c r="C15" s="61"/>
      <c r="D15" s="61"/>
      <c r="E15" s="68" t="s">
        <v>607</v>
      </c>
    </row>
    <row r="16" spans="1:5" ht="12.75" customHeight="1" x14ac:dyDescent="0.2">
      <c r="A16" s="57" t="s">
        <v>219</v>
      </c>
      <c r="B16" s="60" t="s">
        <v>440</v>
      </c>
      <c r="C16" s="61"/>
      <c r="D16" s="61"/>
      <c r="E16" s="68" t="s">
        <v>180</v>
      </c>
    </row>
    <row r="17" spans="1:5" ht="12.75" customHeight="1" x14ac:dyDescent="0.2">
      <c r="A17" s="57" t="s">
        <v>595</v>
      </c>
      <c r="B17" s="60" t="s">
        <v>625</v>
      </c>
      <c r="C17" s="61"/>
      <c r="D17" s="61"/>
      <c r="E17" s="68" t="s">
        <v>408</v>
      </c>
    </row>
    <row r="18" spans="1:5" ht="12.75" customHeight="1" x14ac:dyDescent="0.2">
      <c r="A18" s="57" t="s">
        <v>275</v>
      </c>
      <c r="B18" s="60" t="s">
        <v>96</v>
      </c>
      <c r="C18" s="61"/>
      <c r="D18" s="61"/>
      <c r="E18" s="68" t="s">
        <v>624</v>
      </c>
    </row>
    <row r="19" spans="1:5" ht="12.75" customHeight="1" x14ac:dyDescent="0.2">
      <c r="A19" s="57" t="s">
        <v>276</v>
      </c>
      <c r="B19" s="60" t="s">
        <v>449</v>
      </c>
      <c r="C19" s="61"/>
      <c r="D19" s="61"/>
      <c r="E19" s="68" t="s">
        <v>512</v>
      </c>
    </row>
    <row r="20" spans="1:5" ht="12.75" customHeight="1" x14ac:dyDescent="0.2">
      <c r="A20" s="57" t="s">
        <v>32</v>
      </c>
      <c r="B20" s="60" t="s">
        <v>449</v>
      </c>
      <c r="C20" s="61"/>
      <c r="D20" s="61"/>
      <c r="E20" s="68" t="s">
        <v>288</v>
      </c>
    </row>
    <row r="21" spans="1:5" ht="12.75" customHeight="1" x14ac:dyDescent="0.2">
      <c r="A21" s="57" t="s">
        <v>536</v>
      </c>
      <c r="B21" s="60" t="s">
        <v>306</v>
      </c>
      <c r="C21" s="61"/>
      <c r="D21" s="61"/>
      <c r="E21" s="68" t="s">
        <v>332</v>
      </c>
    </row>
    <row r="22" spans="1:5" ht="33.75" customHeight="1" x14ac:dyDescent="0.2">
      <c r="A22" s="57" t="s">
        <v>396</v>
      </c>
      <c r="B22" s="60" t="s">
        <v>110</v>
      </c>
      <c r="C22" s="61"/>
      <c r="D22" s="61"/>
      <c r="E22" s="68" t="s">
        <v>713</v>
      </c>
    </row>
    <row r="23" spans="1:5" ht="33.75" customHeight="1" x14ac:dyDescent="0.2">
      <c r="A23" s="57" t="s">
        <v>403</v>
      </c>
      <c r="B23" s="60" t="s">
        <v>384</v>
      </c>
      <c r="C23" s="61"/>
      <c r="D23" s="61"/>
      <c r="E23" s="68" t="s">
        <v>113</v>
      </c>
    </row>
    <row r="24" spans="1:5" ht="12.75" customHeight="1" x14ac:dyDescent="0.2">
      <c r="A24" s="57" t="s">
        <v>293</v>
      </c>
      <c r="B24" s="60" t="s">
        <v>293</v>
      </c>
      <c r="C24" s="61"/>
      <c r="D24" s="61"/>
      <c r="E24" s="68" t="s">
        <v>466</v>
      </c>
    </row>
    <row r="25" spans="1:5" ht="12.75" customHeight="1" x14ac:dyDescent="0.2">
      <c r="A25" s="57" t="s">
        <v>550</v>
      </c>
      <c r="B25" s="60" t="s">
        <v>560</v>
      </c>
      <c r="C25" s="61"/>
      <c r="D25" s="61"/>
      <c r="E25" s="68" t="s">
        <v>370</v>
      </c>
    </row>
    <row r="26" spans="1:5" ht="12.75" customHeight="1" x14ac:dyDescent="0.2">
      <c r="A26" s="57" t="s">
        <v>474</v>
      </c>
      <c r="B26" s="60" t="s">
        <v>293</v>
      </c>
      <c r="C26" s="61"/>
      <c r="D26" s="61"/>
      <c r="E26" s="68" t="s">
        <v>681</v>
      </c>
    </row>
    <row r="27" spans="1:5" ht="22.5" customHeight="1" x14ac:dyDescent="0.2">
      <c r="A27" s="57" t="s">
        <v>735</v>
      </c>
      <c r="B27" s="60" t="s">
        <v>566</v>
      </c>
      <c r="C27" s="61"/>
      <c r="D27" s="61"/>
      <c r="E27" s="68" t="s">
        <v>233</v>
      </c>
    </row>
    <row r="28" spans="1:5" ht="12.75" customHeight="1" x14ac:dyDescent="0.2">
      <c r="A28" s="57" t="s">
        <v>541</v>
      </c>
      <c r="B28" s="60" t="s">
        <v>62</v>
      </c>
      <c r="C28" s="61"/>
      <c r="D28" s="61"/>
      <c r="E28" s="68" t="s">
        <v>402</v>
      </c>
    </row>
    <row r="29" spans="1:5" ht="22.5" customHeight="1" x14ac:dyDescent="0.2">
      <c r="A29" s="57" t="s">
        <v>315</v>
      </c>
      <c r="B29" s="60" t="s">
        <v>62</v>
      </c>
      <c r="C29" s="61"/>
      <c r="D29" s="61"/>
      <c r="E29" s="68" t="s">
        <v>373</v>
      </c>
    </row>
    <row r="30" spans="1:5" ht="22.5" customHeight="1" x14ac:dyDescent="0.2">
      <c r="A30" s="57" t="s">
        <v>10</v>
      </c>
      <c r="B30" s="60" t="s">
        <v>137</v>
      </c>
      <c r="C30" s="61"/>
      <c r="D30" s="61"/>
      <c r="E30" s="68" t="s">
        <v>601</v>
      </c>
    </row>
    <row r="31" spans="1:5" ht="22.5" customHeight="1" x14ac:dyDescent="0.2">
      <c r="A31" s="57" t="s">
        <v>159</v>
      </c>
      <c r="B31" s="60" t="s">
        <v>661</v>
      </c>
      <c r="C31" s="61"/>
      <c r="D31" s="61"/>
      <c r="E31" s="68" t="s">
        <v>418</v>
      </c>
    </row>
    <row r="32" spans="1:5" ht="22.5" customHeight="1" x14ac:dyDescent="0.2">
      <c r="A32" s="57" t="s">
        <v>209</v>
      </c>
      <c r="B32" s="60" t="s">
        <v>661</v>
      </c>
      <c r="C32" s="61"/>
      <c r="D32" s="61"/>
      <c r="E32" s="68" t="s">
        <v>9</v>
      </c>
    </row>
    <row r="33" spans="1:5" ht="22.5" customHeight="1" x14ac:dyDescent="0.2">
      <c r="A33" s="57" t="s">
        <v>68</v>
      </c>
      <c r="B33" s="60" t="s">
        <v>690</v>
      </c>
      <c r="C33" s="61"/>
      <c r="D33" s="61"/>
      <c r="E33" s="68" t="s">
        <v>654</v>
      </c>
    </row>
    <row r="34" spans="1:5" ht="22.5" customHeight="1" x14ac:dyDescent="0.2">
      <c r="A34" s="57" t="s">
        <v>282</v>
      </c>
      <c r="B34" s="60" t="s">
        <v>344</v>
      </c>
      <c r="C34" s="61"/>
      <c r="D34" s="61"/>
      <c r="E34" s="68" t="s">
        <v>12</v>
      </c>
    </row>
    <row r="35" spans="1:5" ht="22.5" customHeight="1" x14ac:dyDescent="0.2">
      <c r="A35" s="57" t="s">
        <v>694</v>
      </c>
      <c r="B35" s="60" t="s">
        <v>344</v>
      </c>
      <c r="C35" s="61"/>
      <c r="D35" s="61"/>
      <c r="E35" s="68" t="s">
        <v>201</v>
      </c>
    </row>
    <row r="36" spans="1:5" ht="22.5" customHeight="1" x14ac:dyDescent="0.2">
      <c r="A36" s="57" t="s">
        <v>514</v>
      </c>
      <c r="B36" s="60" t="s">
        <v>399</v>
      </c>
      <c r="C36" s="61"/>
      <c r="D36" s="61"/>
      <c r="E36" s="68" t="s">
        <v>78</v>
      </c>
    </row>
    <row r="37" spans="1:5" ht="12.75" customHeight="1" x14ac:dyDescent="0.2">
      <c r="A37" s="57" t="s">
        <v>56</v>
      </c>
      <c r="B37" s="60" t="s">
        <v>56</v>
      </c>
      <c r="C37" s="61"/>
      <c r="D37" s="61"/>
      <c r="E37" s="68" t="s">
        <v>199</v>
      </c>
    </row>
    <row r="38" spans="1:5" ht="22.5" customHeight="1" x14ac:dyDescent="0.2">
      <c r="A38" s="57" t="s">
        <v>242</v>
      </c>
      <c r="B38" s="60" t="s">
        <v>242</v>
      </c>
      <c r="C38" s="61"/>
      <c r="D38" s="61"/>
      <c r="E38" s="68" t="s">
        <v>11</v>
      </c>
    </row>
    <row r="39" spans="1:5" ht="22.5" customHeight="1" x14ac:dyDescent="0.2">
      <c r="A39" s="57" t="s">
        <v>49</v>
      </c>
      <c r="B39" s="60" t="s">
        <v>192</v>
      </c>
      <c r="C39" s="61"/>
      <c r="D39" s="61"/>
      <c r="E39" s="68" t="s">
        <v>326</v>
      </c>
    </row>
    <row r="40" spans="1:5" ht="22.5" customHeight="1" x14ac:dyDescent="0.2">
      <c r="A40" s="57" t="s">
        <v>37</v>
      </c>
      <c r="B40" s="60" t="s">
        <v>192</v>
      </c>
      <c r="C40" s="61"/>
      <c r="D40" s="61"/>
      <c r="E40" s="68" t="s">
        <v>611</v>
      </c>
    </row>
    <row r="41" spans="1:5" ht="22.5" customHeight="1" x14ac:dyDescent="0.2">
      <c r="A41" s="57" t="s">
        <v>674</v>
      </c>
      <c r="B41" s="60" t="s">
        <v>405</v>
      </c>
      <c r="C41" s="61"/>
      <c r="D41" s="61"/>
      <c r="E41" s="68" t="s">
        <v>55</v>
      </c>
    </row>
    <row r="42" spans="1:5" ht="12.75" customHeight="1" x14ac:dyDescent="0.2">
      <c r="A42" s="57" t="s">
        <v>359</v>
      </c>
      <c r="B42" s="60" t="s">
        <v>593</v>
      </c>
      <c r="C42" s="61"/>
      <c r="D42" s="61"/>
      <c r="E42" s="68" t="s">
        <v>176</v>
      </c>
    </row>
    <row r="43" spans="1:5" ht="22.5" customHeight="1" x14ac:dyDescent="0.2">
      <c r="A43" s="57" t="s">
        <v>435</v>
      </c>
      <c r="B43" s="60" t="s">
        <v>242</v>
      </c>
      <c r="C43" s="61"/>
      <c r="D43" s="61"/>
      <c r="E43" s="68" t="s">
        <v>526</v>
      </c>
    </row>
    <row r="44" spans="1:5" ht="22.5" customHeight="1" x14ac:dyDescent="0.2">
      <c r="A44" s="57" t="s">
        <v>52</v>
      </c>
      <c r="B44" s="60" t="s">
        <v>562</v>
      </c>
      <c r="C44" s="61"/>
      <c r="D44" s="61"/>
      <c r="E44" s="68" t="s">
        <v>290</v>
      </c>
    </row>
    <row r="45" spans="1:5" ht="22.5" customHeight="1" x14ac:dyDescent="0.2">
      <c r="A45" s="57" t="s">
        <v>571</v>
      </c>
      <c r="B45" s="60" t="s">
        <v>501</v>
      </c>
      <c r="C45" s="61"/>
      <c r="D45" s="61"/>
      <c r="E45" s="68" t="s">
        <v>59</v>
      </c>
    </row>
    <row r="46" spans="1:5" ht="22.5" customHeight="1" x14ac:dyDescent="0.2">
      <c r="A46" s="57" t="s">
        <v>360</v>
      </c>
      <c r="B46" s="60" t="s">
        <v>501</v>
      </c>
      <c r="C46" s="61"/>
      <c r="D46" s="61"/>
      <c r="E46" s="68" t="s">
        <v>575</v>
      </c>
    </row>
    <row r="47" spans="1:5" ht="22.5" customHeight="1" x14ac:dyDescent="0.2">
      <c r="A47" s="57" t="s">
        <v>129</v>
      </c>
      <c r="B47" s="60" t="s">
        <v>722</v>
      </c>
      <c r="C47" s="61"/>
      <c r="D47" s="61"/>
      <c r="E47" s="68" t="s">
        <v>704</v>
      </c>
    </row>
    <row r="48" spans="1:5" ht="22.5" customHeight="1" x14ac:dyDescent="0.2">
      <c r="A48" s="57" t="s">
        <v>253</v>
      </c>
      <c r="B48" s="60" t="s">
        <v>74</v>
      </c>
      <c r="C48" s="61"/>
      <c r="D48" s="61"/>
      <c r="E48" s="68" t="s">
        <v>419</v>
      </c>
    </row>
    <row r="49" spans="1:5" ht="12.75" customHeight="1" x14ac:dyDescent="0.2">
      <c r="A49" s="57" t="s">
        <v>44</v>
      </c>
      <c r="B49" s="60" t="s">
        <v>445</v>
      </c>
      <c r="C49" s="61"/>
      <c r="D49" s="61"/>
      <c r="E49" s="68" t="s">
        <v>100</v>
      </c>
    </row>
    <row r="50" spans="1:5" ht="22.5" customHeight="1" x14ac:dyDescent="0.2">
      <c r="A50" s="57" t="s">
        <v>670</v>
      </c>
      <c r="B50" s="60" t="s">
        <v>388</v>
      </c>
      <c r="C50" s="61"/>
      <c r="D50" s="61"/>
      <c r="E50" s="68" t="s">
        <v>519</v>
      </c>
    </row>
    <row r="51" spans="1:5" ht="12.75" customHeight="1" x14ac:dyDescent="0.2">
      <c r="A51" s="57" t="s">
        <v>2</v>
      </c>
      <c r="B51" s="60" t="s">
        <v>564</v>
      </c>
      <c r="C51" s="61"/>
      <c r="D51" s="61"/>
      <c r="E51" s="68" t="s">
        <v>335</v>
      </c>
    </row>
    <row r="52" spans="1:5" ht="12.75" customHeight="1" x14ac:dyDescent="0.2">
      <c r="A52" s="57" t="s">
        <v>631</v>
      </c>
      <c r="B52" s="60" t="s">
        <v>498</v>
      </c>
      <c r="C52" s="61"/>
      <c r="D52" s="61"/>
      <c r="E52" s="68" t="s">
        <v>712</v>
      </c>
    </row>
    <row r="53" spans="1:5" ht="22.5" customHeight="1" x14ac:dyDescent="0.2">
      <c r="A53" s="57" t="s">
        <v>397</v>
      </c>
      <c r="B53" s="60" t="s">
        <v>470</v>
      </c>
      <c r="C53" s="61"/>
      <c r="D53" s="61"/>
      <c r="E53" s="68" t="s">
        <v>653</v>
      </c>
    </row>
    <row r="54" spans="1:5" ht="22.5" customHeight="1" x14ac:dyDescent="0.2">
      <c r="A54" s="57" t="s">
        <v>507</v>
      </c>
      <c r="B54" s="60" t="s">
        <v>642</v>
      </c>
      <c r="C54" s="61"/>
      <c r="D54" s="61"/>
      <c r="E54" s="68" t="s">
        <v>717</v>
      </c>
    </row>
    <row r="55" spans="1:5" ht="12.75" customHeight="1" x14ac:dyDescent="0.2">
      <c r="A55" s="57" t="s">
        <v>124</v>
      </c>
      <c r="B55" s="60" t="s">
        <v>630</v>
      </c>
      <c r="C55" s="61"/>
      <c r="D55" s="61"/>
      <c r="E55" s="68" t="s">
        <v>741</v>
      </c>
    </row>
    <row r="56" spans="1:5" ht="12.75" customHeight="1" x14ac:dyDescent="0.2">
      <c r="A56" s="57" t="s">
        <v>216</v>
      </c>
      <c r="B56" s="60" t="s">
        <v>630</v>
      </c>
      <c r="C56" s="61"/>
      <c r="D56" s="61"/>
      <c r="E56" s="68" t="s">
        <v>494</v>
      </c>
    </row>
    <row r="57" spans="1:5" ht="22.5" customHeight="1" x14ac:dyDescent="0.2">
      <c r="A57" s="57" t="s">
        <v>174</v>
      </c>
      <c r="B57" s="60" t="s">
        <v>122</v>
      </c>
      <c r="C57" s="61"/>
      <c r="D57" s="61"/>
      <c r="E57" s="68" t="s">
        <v>311</v>
      </c>
    </row>
    <row r="58" spans="1:5" ht="33.75" customHeight="1" x14ac:dyDescent="0.2">
      <c r="A58" s="57" t="s">
        <v>215</v>
      </c>
      <c r="B58" s="60" t="s">
        <v>385</v>
      </c>
      <c r="C58" s="61"/>
      <c r="D58" s="61"/>
      <c r="E58" s="68" t="s">
        <v>227</v>
      </c>
    </row>
    <row r="59" spans="1:5" ht="33.75" customHeight="1" x14ac:dyDescent="0.2">
      <c r="A59" s="57" t="s">
        <v>468</v>
      </c>
      <c r="B59" s="60" t="s">
        <v>385</v>
      </c>
      <c r="C59" s="61"/>
      <c r="D59" s="61"/>
      <c r="E59" s="68" t="s">
        <v>155</v>
      </c>
    </row>
    <row r="60" spans="1:5" ht="33.75" customHeight="1" x14ac:dyDescent="0.2">
      <c r="A60" s="57" t="s">
        <v>334</v>
      </c>
      <c r="B60" s="60" t="s">
        <v>97</v>
      </c>
      <c r="C60" s="61"/>
      <c r="D60" s="61"/>
      <c r="E60" s="68" t="s">
        <v>312</v>
      </c>
    </row>
    <row r="61" spans="1:5" ht="12.75" customHeight="1" x14ac:dyDescent="0.2">
      <c r="A61" s="57" t="s">
        <v>204</v>
      </c>
      <c r="B61" s="60" t="s">
        <v>169</v>
      </c>
      <c r="C61" s="61"/>
      <c r="D61" s="61"/>
      <c r="E61" s="68" t="s">
        <v>587</v>
      </c>
    </row>
    <row r="62" spans="1:5" ht="22.5" customHeight="1" x14ac:dyDescent="0.2">
      <c r="A62" s="57" t="s">
        <v>50</v>
      </c>
      <c r="B62" s="60" t="s">
        <v>407</v>
      </c>
      <c r="C62" s="61"/>
      <c r="D62" s="61"/>
      <c r="E62" s="68" t="s">
        <v>223</v>
      </c>
    </row>
    <row r="63" spans="1:5" ht="12.75" customHeight="1" x14ac:dyDescent="0.2">
      <c r="A63" s="57" t="s">
        <v>166</v>
      </c>
      <c r="B63" s="60" t="s">
        <v>685</v>
      </c>
      <c r="C63" s="61"/>
      <c r="D63" s="61"/>
      <c r="E63" s="68" t="s">
        <v>528</v>
      </c>
    </row>
    <row r="64" spans="1:5" ht="12.75" customHeight="1" x14ac:dyDescent="0.2">
      <c r="A64" s="57" t="s">
        <v>236</v>
      </c>
      <c r="B64" s="60" t="s">
        <v>236</v>
      </c>
      <c r="C64" s="61"/>
      <c r="D64" s="61"/>
      <c r="E64" s="68" t="s">
        <v>480</v>
      </c>
    </row>
    <row r="65" spans="1:5" ht="12.75" customHeight="1" x14ac:dyDescent="0.2">
      <c r="A65" s="57" t="s">
        <v>604</v>
      </c>
      <c r="B65" s="60" t="s">
        <v>513</v>
      </c>
      <c r="C65" s="61"/>
      <c r="D65" s="61"/>
      <c r="E65" s="68" t="s">
        <v>431</v>
      </c>
    </row>
    <row r="66" spans="1:5" ht="12.75" customHeight="1" x14ac:dyDescent="0.2">
      <c r="A66" s="57" t="s">
        <v>616</v>
      </c>
      <c r="B66" s="60" t="s">
        <v>675</v>
      </c>
      <c r="C66" s="61"/>
      <c r="D66" s="61"/>
      <c r="E66" s="68" t="s">
        <v>637</v>
      </c>
    </row>
    <row r="67" spans="1:5" ht="12.75" customHeight="1" x14ac:dyDescent="0.2">
      <c r="A67" s="57" t="s">
        <v>16</v>
      </c>
      <c r="B67" s="60" t="s">
        <v>236</v>
      </c>
      <c r="C67" s="61"/>
      <c r="D67" s="61"/>
      <c r="E67" s="68" t="s">
        <v>317</v>
      </c>
    </row>
    <row r="68" spans="1:5" ht="68.25" customHeight="1" x14ac:dyDescent="0.2">
      <c r="A68" s="57" t="s">
        <v>42</v>
      </c>
      <c r="B68" s="60" t="s">
        <v>559</v>
      </c>
      <c r="C68" s="61"/>
      <c r="D68" s="61"/>
      <c r="E68" s="68" t="s">
        <v>197</v>
      </c>
    </row>
    <row r="69" spans="1:5" ht="68.25" customHeight="1" x14ac:dyDescent="0.2">
      <c r="A69" s="57" t="s">
        <v>606</v>
      </c>
      <c r="B69" s="60" t="s">
        <v>559</v>
      </c>
      <c r="C69" s="61"/>
      <c r="D69" s="61"/>
      <c r="E69" s="68" t="s">
        <v>669</v>
      </c>
    </row>
    <row r="70" spans="1:5" ht="79.5" customHeight="1" x14ac:dyDescent="0.2">
      <c r="A70" s="57" t="s">
        <v>363</v>
      </c>
      <c r="B70" s="60" t="s">
        <v>432</v>
      </c>
      <c r="C70" s="61"/>
      <c r="D70" s="61"/>
      <c r="E70" s="68" t="s">
        <v>228</v>
      </c>
    </row>
    <row r="71" spans="1:5" ht="22.5" customHeight="1" x14ac:dyDescent="0.2">
      <c r="A71" s="57" t="s">
        <v>205</v>
      </c>
      <c r="B71" s="60" t="s">
        <v>638</v>
      </c>
      <c r="C71" s="61"/>
      <c r="D71" s="61"/>
      <c r="E71" s="68" t="s">
        <v>430</v>
      </c>
    </row>
    <row r="72" spans="1:5" ht="22.5" customHeight="1" x14ac:dyDescent="0.2">
      <c r="A72" s="57" t="s">
        <v>591</v>
      </c>
      <c r="B72" s="60" t="s">
        <v>163</v>
      </c>
      <c r="C72" s="61"/>
      <c r="D72" s="61"/>
      <c r="E72" s="68" t="s">
        <v>210</v>
      </c>
    </row>
    <row r="73" spans="1:5" ht="22.5" customHeight="1" x14ac:dyDescent="0.2">
      <c r="A73" s="57" t="s">
        <v>47</v>
      </c>
      <c r="B73" s="60" t="s">
        <v>673</v>
      </c>
      <c r="C73" s="61"/>
      <c r="D73" s="61"/>
      <c r="E73" s="68" t="s">
        <v>291</v>
      </c>
    </row>
    <row r="74" spans="1:5" ht="12.75" customHeight="1" x14ac:dyDescent="0.2">
      <c r="A74" s="57" t="s">
        <v>447</v>
      </c>
      <c r="B74" s="60" t="s">
        <v>224</v>
      </c>
      <c r="C74" s="61"/>
      <c r="D74" s="61"/>
      <c r="E74" s="68" t="s">
        <v>165</v>
      </c>
    </row>
    <row r="75" spans="1:5" ht="22.5" customHeight="1" x14ac:dyDescent="0.2">
      <c r="A75" s="57" t="s">
        <v>538</v>
      </c>
      <c r="B75" s="60" t="s">
        <v>224</v>
      </c>
      <c r="C75" s="61"/>
      <c r="D75" s="61"/>
      <c r="E75" s="68" t="s">
        <v>352</v>
      </c>
    </row>
    <row r="76" spans="1:5" ht="22.5" customHeight="1" x14ac:dyDescent="0.2">
      <c r="A76" s="57" t="s">
        <v>325</v>
      </c>
      <c r="B76" s="60" t="s">
        <v>277</v>
      </c>
      <c r="C76" s="61"/>
      <c r="D76" s="61"/>
      <c r="E76" s="68" t="s">
        <v>506</v>
      </c>
    </row>
    <row r="77" spans="1:5" ht="22.5" customHeight="1" x14ac:dyDescent="0.2">
      <c r="A77" s="57" t="s">
        <v>421</v>
      </c>
      <c r="B77" s="60" t="s">
        <v>421</v>
      </c>
      <c r="C77" s="61"/>
      <c r="D77" s="61"/>
      <c r="E77" s="68" t="s">
        <v>133</v>
      </c>
    </row>
    <row r="78" spans="1:5" ht="12.75" customHeight="1" x14ac:dyDescent="0.2">
      <c r="A78" s="57" t="s">
        <v>67</v>
      </c>
      <c r="B78" s="60" t="s">
        <v>482</v>
      </c>
      <c r="C78" s="61"/>
      <c r="D78" s="61"/>
      <c r="E78" s="68" t="s">
        <v>400</v>
      </c>
    </row>
    <row r="79" spans="1:5" ht="22.5" customHeight="1" x14ac:dyDescent="0.2">
      <c r="A79" s="57" t="s">
        <v>621</v>
      </c>
      <c r="B79" s="60" t="s">
        <v>482</v>
      </c>
      <c r="C79" s="61"/>
      <c r="D79" s="61"/>
      <c r="E79" s="68" t="s">
        <v>212</v>
      </c>
    </row>
    <row r="80" spans="1:5" ht="22.5" customHeight="1" x14ac:dyDescent="0.2">
      <c r="A80" s="57" t="s">
        <v>543</v>
      </c>
      <c r="B80" s="60" t="s">
        <v>235</v>
      </c>
      <c r="C80" s="61"/>
      <c r="D80" s="61"/>
      <c r="E80" s="68" t="s">
        <v>256</v>
      </c>
    </row>
    <row r="81" spans="1:5" ht="33.75" customHeight="1" x14ac:dyDescent="0.2">
      <c r="A81" s="57" t="s">
        <v>544</v>
      </c>
      <c r="B81" s="60" t="s">
        <v>544</v>
      </c>
      <c r="C81" s="61"/>
      <c r="D81" s="61"/>
      <c r="E81" s="68" t="s">
        <v>443</v>
      </c>
    </row>
    <row r="82" spans="1:5" ht="33.75" customHeight="1" x14ac:dyDescent="0.2">
      <c r="A82" s="57" t="s">
        <v>619</v>
      </c>
      <c r="B82" s="60" t="s">
        <v>636</v>
      </c>
      <c r="C82" s="61"/>
      <c r="D82" s="61"/>
      <c r="E82" s="68" t="s">
        <v>464</v>
      </c>
    </row>
    <row r="83" spans="1:5" ht="12.75" customHeight="1" x14ac:dyDescent="0.2">
      <c r="A83" s="57" t="s">
        <v>549</v>
      </c>
      <c r="B83" s="60" t="s">
        <v>549</v>
      </c>
      <c r="C83" s="61"/>
      <c r="D83" s="61"/>
      <c r="E83" s="68" t="s">
        <v>146</v>
      </c>
    </row>
    <row r="84" spans="1:5" ht="12.75" customHeight="1" x14ac:dyDescent="0.2">
      <c r="A84" s="57" t="s">
        <v>249</v>
      </c>
      <c r="B84" s="60" t="s">
        <v>549</v>
      </c>
      <c r="C84" s="61"/>
      <c r="D84" s="61"/>
      <c r="E84" s="68" t="s">
        <v>719</v>
      </c>
    </row>
    <row r="85" spans="1:5" ht="22.5" customHeight="1" x14ac:dyDescent="0.2">
      <c r="A85" s="57" t="s">
        <v>213</v>
      </c>
      <c r="B85" s="60" t="s">
        <v>99</v>
      </c>
      <c r="C85" s="61"/>
      <c r="D85" s="61"/>
      <c r="E85" s="68" t="s">
        <v>82</v>
      </c>
    </row>
    <row r="86" spans="1:5" ht="12.75" customHeight="1" x14ac:dyDescent="0.2">
      <c r="A86" s="57" t="s">
        <v>261</v>
      </c>
      <c r="B86" s="60" t="s">
        <v>461</v>
      </c>
      <c r="C86" s="61"/>
      <c r="D86" s="61"/>
      <c r="E86" s="68" t="s">
        <v>69</v>
      </c>
    </row>
    <row r="87" spans="1:5" ht="12.75" customHeight="1" x14ac:dyDescent="0.2">
      <c r="A87" s="57" t="s">
        <v>427</v>
      </c>
      <c r="B87" s="60" t="s">
        <v>427</v>
      </c>
      <c r="C87" s="61"/>
      <c r="D87" s="61"/>
      <c r="E87" s="68" t="s">
        <v>665</v>
      </c>
    </row>
    <row r="88" spans="1:5" ht="22.5" customHeight="1" x14ac:dyDescent="0.2">
      <c r="A88" s="57" t="s">
        <v>309</v>
      </c>
      <c r="B88" s="60" t="s">
        <v>633</v>
      </c>
      <c r="C88" s="61"/>
      <c r="D88" s="61"/>
      <c r="E88" s="68" t="s">
        <v>287</v>
      </c>
    </row>
    <row r="89" spans="1:5" ht="22.5" customHeight="1" x14ac:dyDescent="0.2">
      <c r="A89" s="57" t="s">
        <v>671</v>
      </c>
      <c r="B89" s="60" t="s">
        <v>183</v>
      </c>
      <c r="C89" s="61"/>
      <c r="D89" s="61"/>
      <c r="E89" s="68" t="s">
        <v>272</v>
      </c>
    </row>
    <row r="90" spans="1:5" ht="22.5" customHeight="1" x14ac:dyDescent="0.2">
      <c r="A90" s="57" t="s">
        <v>206</v>
      </c>
      <c r="B90" s="60" t="s">
        <v>557</v>
      </c>
      <c r="C90" s="61"/>
      <c r="D90" s="61"/>
      <c r="E90" s="68" t="s">
        <v>662</v>
      </c>
    </row>
    <row r="91" spans="1:5" ht="22.5" customHeight="1" x14ac:dyDescent="0.2">
      <c r="A91" s="57" t="s">
        <v>721</v>
      </c>
      <c r="B91" s="60" t="s">
        <v>608</v>
      </c>
      <c r="C91" s="61"/>
      <c r="D91" s="61"/>
      <c r="E91" s="68" t="s">
        <v>581</v>
      </c>
    </row>
    <row r="92" spans="1:5" ht="22.5" customHeight="1" x14ac:dyDescent="0.2">
      <c r="A92" s="57" t="s">
        <v>441</v>
      </c>
      <c r="B92" s="60" t="s">
        <v>744</v>
      </c>
      <c r="C92" s="61"/>
      <c r="D92" s="61"/>
      <c r="E92" s="68" t="s">
        <v>141</v>
      </c>
    </row>
    <row r="94" spans="1:5" ht="12.75" customHeight="1" x14ac:dyDescent="0.2">
      <c r="A94" s="59" t="s">
        <v>723</v>
      </c>
      <c r="B94" s="59" t="s">
        <v>103</v>
      </c>
      <c r="C94" s="59" t="s">
        <v>51</v>
      </c>
      <c r="D94" s="59" t="s">
        <v>406</v>
      </c>
      <c r="E94" s="67" t="s">
        <v>602</v>
      </c>
    </row>
    <row r="95" spans="1:5" ht="12.75" customHeight="1" x14ac:dyDescent="0.2">
      <c r="A95" s="57" t="s">
        <v>229</v>
      </c>
      <c r="B95" s="62" t="s">
        <v>229</v>
      </c>
      <c r="C95" s="62" t="s">
        <v>586</v>
      </c>
      <c r="D95" s="62" t="s">
        <v>229</v>
      </c>
      <c r="E95" s="68"/>
    </row>
    <row r="96" spans="1:5" ht="12.75" customHeight="1" x14ac:dyDescent="0.2">
      <c r="A96" s="57" t="s">
        <v>731</v>
      </c>
      <c r="B96" s="63" t="s">
        <v>372</v>
      </c>
      <c r="D96" s="63" t="s">
        <v>229</v>
      </c>
    </row>
    <row r="97" spans="1:2" ht="12.75" customHeight="1" x14ac:dyDescent="0.2">
      <c r="A97" s="57" t="s">
        <v>297</v>
      </c>
      <c r="B97" s="63" t="s">
        <v>505</v>
      </c>
    </row>
    <row r="98" spans="1:2" ht="12.75" customHeight="1" x14ac:dyDescent="0.2">
      <c r="A98" s="57" t="s">
        <v>102</v>
      </c>
      <c r="B98" s="63" t="s">
        <v>416</v>
      </c>
    </row>
    <row r="99" spans="1:2" ht="12.75" customHeight="1" x14ac:dyDescent="0.2">
      <c r="A99" s="57" t="s">
        <v>86</v>
      </c>
      <c r="B99" s="63" t="s">
        <v>39</v>
      </c>
    </row>
    <row r="100" spans="1:2" ht="12.75" customHeight="1" x14ac:dyDescent="0.2">
      <c r="A100" s="57" t="s">
        <v>481</v>
      </c>
      <c r="B100" s="63" t="s">
        <v>687</v>
      </c>
    </row>
    <row r="101" spans="1:2" ht="12.75" customHeight="1" x14ac:dyDescent="0.2">
      <c r="A101" s="57" t="s">
        <v>170</v>
      </c>
      <c r="B101" s="63" t="s">
        <v>231</v>
      </c>
    </row>
    <row r="102" spans="1:2" ht="12.75" customHeight="1" x14ac:dyDescent="0.2">
      <c r="A102" s="57" t="s">
        <v>592</v>
      </c>
      <c r="B102" s="63" t="s">
        <v>126</v>
      </c>
    </row>
    <row r="103" spans="1:2" ht="12.75" customHeight="1" x14ac:dyDescent="0.2">
      <c r="A103" s="57" t="s">
        <v>164</v>
      </c>
      <c r="B103" s="63" t="s">
        <v>413</v>
      </c>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38"/>
  <sheetViews>
    <sheetView workbookViewId="0"/>
  </sheetViews>
  <sheetFormatPr defaultRowHeight="12.75" customHeight="1" x14ac:dyDescent="0.2"/>
  <sheetData>
    <row r="1" spans="1:8" ht="12.75" customHeight="1" x14ac:dyDescent="0.2">
      <c r="A1" s="119" t="str">
        <f>"Equilibrium Economy with Shocks"</f>
        <v>Equilibrium Economy with Shocks</v>
      </c>
      <c r="B1" s="119"/>
      <c r="C1" s="119"/>
    </row>
    <row r="2" spans="1:8" ht="12.75" customHeight="1" x14ac:dyDescent="0.2">
      <c r="A2" s="119" t="str">
        <f>"Model: "&amp;Inputs!B8</f>
        <v>Model: Test Model</v>
      </c>
      <c r="B2" s="119"/>
      <c r="C2" s="119"/>
    </row>
    <row r="3" spans="1:8" ht="12.75" customHeight="1" x14ac:dyDescent="0.2">
      <c r="A3" s="119" t="str">
        <f>"$ millions"</f>
        <v>$ millions</v>
      </c>
      <c r="B3" s="119"/>
      <c r="C3" s="119"/>
    </row>
    <row r="4" spans="1:8" ht="12.75" customHeight="1" x14ac:dyDescent="0.2">
      <c r="A4" s="119" t="str">
        <f>"ZZZ__FnCalls"</f>
        <v>ZZZ__FnCalls</v>
      </c>
      <c r="B4" s="119"/>
      <c r="C4" s="119"/>
    </row>
    <row r="5" spans="1:8" ht="12.75" customHeight="1" x14ac:dyDescent="0.2">
      <c r="A5" s="119" t="str">
        <f>""</f>
        <v/>
      </c>
      <c r="B5" s="119"/>
      <c r="C5" s="119"/>
    </row>
    <row r="6" spans="1:8" ht="12.75" customHeight="1" x14ac:dyDescent="0.2">
      <c r="A6" s="4">
        <f>IF(WEEKDAY(Labels!B6)&gt;=1,Labels!B6-WEEKDAY(Labels!B6)+1,Labels!B6-(7-(1-WEEKDAY(Labels!B6))))</f>
        <v>40174</v>
      </c>
    </row>
    <row r="7" spans="1:8" ht="12.75" customHeight="1" x14ac:dyDescent="0.2">
      <c r="A7" s="4">
        <f>DATE(YEAR(Labels!B6)+(0),MONTH(Labels!B6)+(0),1)</f>
        <v>40179</v>
      </c>
      <c r="C7" s="4">
        <f>Labels!B6+(0)</f>
        <v>40179</v>
      </c>
      <c r="D7" t="e">
        <f t="shared" ref="D7:D38" si="0">TEXT(C7,"m/d/yyyy")</f>
        <v>#VALUE!</v>
      </c>
      <c r="F7" t="str">
        <f t="shared" ref="F7:F38" si="1">TEXT(A7,"MMM yyyy")</f>
        <v>MMM 2010</v>
      </c>
      <c r="G7" t="str">
        <f>"Q"&amp;(TRUNC((MONTH(A7)-1)/3)+1)&amp;" "&amp;YEAR(A7)</f>
        <v>Q1 2010</v>
      </c>
      <c r="H7" t="str">
        <f>TEXT(YEAR(A7),"0000")</f>
        <v>2010</v>
      </c>
    </row>
    <row r="8" spans="1:8" ht="12.75" customHeight="1" x14ac:dyDescent="0.2">
      <c r="A8" s="4">
        <f>DATE(YEAR(Labels!B6)+(0),MONTH(Labels!B6)+(1),1)</f>
        <v>40210</v>
      </c>
      <c r="C8" s="4">
        <f>Labels!B6+(31)</f>
        <v>40210</v>
      </c>
      <c r="D8" t="e">
        <f t="shared" si="0"/>
        <v>#VALUE!</v>
      </c>
      <c r="F8" t="str">
        <f t="shared" si="1"/>
        <v>MMM 2010</v>
      </c>
    </row>
    <row r="9" spans="1:8" ht="12.75" customHeight="1" x14ac:dyDescent="0.2">
      <c r="A9" s="4">
        <f>DATE(YEAR(Labels!B6)+(0),MONTH(Labels!B6)+(2),1)</f>
        <v>40238</v>
      </c>
      <c r="C9" s="4">
        <f>Labels!B6+(59)</f>
        <v>40238</v>
      </c>
      <c r="D9" t="e">
        <f t="shared" si="0"/>
        <v>#VALUE!</v>
      </c>
      <c r="F9" t="str">
        <f t="shared" si="1"/>
        <v>MMM 2010</v>
      </c>
    </row>
    <row r="10" spans="1:8" ht="12.75" customHeight="1" x14ac:dyDescent="0.2">
      <c r="A10" s="4">
        <f>DATE(YEAR(Labels!B6)+(0),MONTH(Labels!B6)+(3),1)</f>
        <v>40269</v>
      </c>
      <c r="C10" s="4">
        <f>Labels!B6+(90)</f>
        <v>40269</v>
      </c>
      <c r="D10" t="e">
        <f t="shared" si="0"/>
        <v>#VALUE!</v>
      </c>
      <c r="F10" t="str">
        <f t="shared" si="1"/>
        <v>MMM 2010</v>
      </c>
      <c r="G10" t="str">
        <f>"Q"&amp;(TRUNC((MONTH(A10)-1)/3)+1)&amp;" "&amp;YEAR(A10)</f>
        <v>Q2 2010</v>
      </c>
    </row>
    <row r="11" spans="1:8" ht="12.75" customHeight="1" x14ac:dyDescent="0.2">
      <c r="A11" s="4">
        <f>DATE(YEAR(Labels!B6)+(0),MONTH(Labels!B6)+(4),1)</f>
        <v>40299</v>
      </c>
      <c r="C11" s="4">
        <f>Labels!B6+(120)</f>
        <v>40299</v>
      </c>
      <c r="D11" t="e">
        <f t="shared" si="0"/>
        <v>#VALUE!</v>
      </c>
      <c r="F11" t="str">
        <f t="shared" si="1"/>
        <v>MMM 2010</v>
      </c>
    </row>
    <row r="12" spans="1:8" ht="12.75" customHeight="1" x14ac:dyDescent="0.2">
      <c r="A12" s="4">
        <f>DATE(YEAR(Labels!B6)+(0),MONTH(Labels!B6)+(5),1)</f>
        <v>40330</v>
      </c>
      <c r="C12" s="4">
        <f>Labels!B6+(151)</f>
        <v>40330</v>
      </c>
      <c r="D12" t="e">
        <f t="shared" si="0"/>
        <v>#VALUE!</v>
      </c>
      <c r="F12" t="str">
        <f t="shared" si="1"/>
        <v>MMM 2010</v>
      </c>
    </row>
    <row r="13" spans="1:8" ht="12.75" customHeight="1" x14ac:dyDescent="0.2">
      <c r="A13" s="4">
        <f>DATE(YEAR(Labels!B6)+(0),MONTH(Labels!B6)+(6),1)</f>
        <v>40360</v>
      </c>
      <c r="C13" s="4">
        <f>Labels!B6+(181)</f>
        <v>40360</v>
      </c>
      <c r="D13" t="e">
        <f t="shared" si="0"/>
        <v>#VALUE!</v>
      </c>
      <c r="F13" t="str">
        <f t="shared" si="1"/>
        <v>MMM 2010</v>
      </c>
      <c r="G13" t="str">
        <f>"Q"&amp;(TRUNC((MONTH(A13)-1)/3)+1)&amp;" "&amp;YEAR(A13)</f>
        <v>Q3 2010</v>
      </c>
    </row>
    <row r="14" spans="1:8" ht="12.75" customHeight="1" x14ac:dyDescent="0.2">
      <c r="A14" s="4">
        <f>DATE(YEAR(Labels!B6)+(0),MONTH(Labels!B6)+(7),1)</f>
        <v>40391</v>
      </c>
      <c r="B14" s="4">
        <f>A6+(217)</f>
        <v>40391</v>
      </c>
      <c r="C14" s="4">
        <f>Labels!B6+(212)</f>
        <v>40391</v>
      </c>
      <c r="D14" t="e">
        <f t="shared" si="0"/>
        <v>#VALUE!</v>
      </c>
      <c r="E14" t="e">
        <f>"W "&amp;TEXT(B14,"m/d/yyyy")</f>
        <v>#VALUE!</v>
      </c>
      <c r="F14" t="str">
        <f t="shared" si="1"/>
        <v>MMM 2010</v>
      </c>
    </row>
    <row r="15" spans="1:8" ht="12.75" customHeight="1" x14ac:dyDescent="0.2">
      <c r="A15" s="4">
        <f>DATE(YEAR(Labels!B6)+(0),MONTH(Labels!B6)+(8),1)</f>
        <v>40422</v>
      </c>
      <c r="C15" s="4">
        <f>Labels!B6+(243)</f>
        <v>40422</v>
      </c>
      <c r="D15" t="e">
        <f t="shared" si="0"/>
        <v>#VALUE!</v>
      </c>
      <c r="F15" t="str">
        <f t="shared" si="1"/>
        <v>MMM 2010</v>
      </c>
    </row>
    <row r="16" spans="1:8" ht="12.75" customHeight="1" x14ac:dyDescent="0.2">
      <c r="A16" s="4">
        <f>DATE(YEAR(Labels!B6)+(0),MONTH(Labels!B6)+(9),1)</f>
        <v>40452</v>
      </c>
      <c r="C16" s="4">
        <f>Labels!B6+(273)</f>
        <v>40452</v>
      </c>
      <c r="D16" t="e">
        <f t="shared" si="0"/>
        <v>#VALUE!</v>
      </c>
      <c r="F16" t="str">
        <f t="shared" si="1"/>
        <v>MMM 2010</v>
      </c>
      <c r="G16" t="str">
        <f>"Q"&amp;(TRUNC((MONTH(A16)-1)/3)+1)&amp;" "&amp;YEAR(A16)</f>
        <v>Q4 2010</v>
      </c>
    </row>
    <row r="17" spans="1:8" ht="12.75" customHeight="1" x14ac:dyDescent="0.2">
      <c r="A17" s="4">
        <f>DATE(YEAR(Labels!B6)+(0),MONTH(Labels!B6)+(10),1)</f>
        <v>40483</v>
      </c>
      <c r="C17" s="4">
        <f>Labels!B6+(304)</f>
        <v>40483</v>
      </c>
      <c r="D17" t="e">
        <f t="shared" si="0"/>
        <v>#VALUE!</v>
      </c>
      <c r="F17" t="str">
        <f t="shared" si="1"/>
        <v>MMM 2010</v>
      </c>
    </row>
    <row r="18" spans="1:8" ht="12.75" customHeight="1" x14ac:dyDescent="0.2">
      <c r="A18" s="4">
        <f>DATE(YEAR(Labels!B6)+(0),MONTH(Labels!B6)+(11),1)</f>
        <v>40513</v>
      </c>
      <c r="C18" s="4">
        <f>Labels!B6+(334)</f>
        <v>40513</v>
      </c>
      <c r="D18" t="e">
        <f t="shared" si="0"/>
        <v>#VALUE!</v>
      </c>
      <c r="F18" t="str">
        <f t="shared" si="1"/>
        <v>MMM 2010</v>
      </c>
    </row>
    <row r="19" spans="1:8" ht="12.75" customHeight="1" x14ac:dyDescent="0.2">
      <c r="A19" s="4">
        <f>DATE(YEAR(Labels!B6)+(1),MONTH(Labels!B6)+(0),1)</f>
        <v>40544</v>
      </c>
      <c r="C19" s="4">
        <f>Labels!B6+(365)</f>
        <v>40544</v>
      </c>
      <c r="D19" t="e">
        <f t="shared" si="0"/>
        <v>#VALUE!</v>
      </c>
      <c r="F19" t="str">
        <f t="shared" si="1"/>
        <v>MMM 2011</v>
      </c>
      <c r="G19" t="str">
        <f>"Q"&amp;(TRUNC((MONTH(A19)-1)/3)+1)&amp;" "&amp;YEAR(A19)</f>
        <v>Q1 2011</v>
      </c>
      <c r="H19" t="str">
        <f>TEXT(YEAR(A19),"0000")</f>
        <v>2011</v>
      </c>
    </row>
    <row r="20" spans="1:8" ht="12.75" customHeight="1" x14ac:dyDescent="0.2">
      <c r="A20" s="4">
        <f>DATE(YEAR(Labels!B6)+(1),MONTH(Labels!B6)+(1),1)</f>
        <v>40575</v>
      </c>
      <c r="C20" s="4">
        <f>Labels!B6+(396)</f>
        <v>40575</v>
      </c>
      <c r="D20" t="e">
        <f t="shared" si="0"/>
        <v>#VALUE!</v>
      </c>
      <c r="F20" t="str">
        <f t="shared" si="1"/>
        <v>MMM 2011</v>
      </c>
    </row>
    <row r="21" spans="1:8" ht="12.75" customHeight="1" x14ac:dyDescent="0.2">
      <c r="A21" s="4">
        <f>DATE(YEAR(Labels!B6)+(1),MONTH(Labels!B6)+(2),1)</f>
        <v>40603</v>
      </c>
      <c r="C21" s="4">
        <f>Labels!B6+(424)</f>
        <v>40603</v>
      </c>
      <c r="D21" t="e">
        <f t="shared" si="0"/>
        <v>#VALUE!</v>
      </c>
      <c r="F21" t="str">
        <f t="shared" si="1"/>
        <v>MMM 2011</v>
      </c>
    </row>
    <row r="22" spans="1:8" ht="12.75" customHeight="1" x14ac:dyDescent="0.2">
      <c r="A22" s="4">
        <f>DATE(YEAR(Labels!B6)+(1),MONTH(Labels!B6)+(3),1)</f>
        <v>40634</v>
      </c>
      <c r="C22" s="4">
        <f>Labels!B6+(455)</f>
        <v>40634</v>
      </c>
      <c r="D22" t="e">
        <f t="shared" si="0"/>
        <v>#VALUE!</v>
      </c>
      <c r="F22" t="str">
        <f t="shared" si="1"/>
        <v>MMM 2011</v>
      </c>
      <c r="G22" t="str">
        <f>"Q"&amp;(TRUNC((MONTH(A22)-1)/3)+1)&amp;" "&amp;YEAR(A22)</f>
        <v>Q2 2011</v>
      </c>
    </row>
    <row r="23" spans="1:8" ht="12.75" customHeight="1" x14ac:dyDescent="0.2">
      <c r="A23" s="4">
        <f>DATE(YEAR(Labels!B6)+(1),MONTH(Labels!B6)+(4),1)</f>
        <v>40664</v>
      </c>
      <c r="B23" s="4">
        <f>A6+(490)</f>
        <v>40664</v>
      </c>
      <c r="C23" s="4">
        <f>Labels!B6+(485)</f>
        <v>40664</v>
      </c>
      <c r="D23" t="e">
        <f t="shared" si="0"/>
        <v>#VALUE!</v>
      </c>
      <c r="E23" t="e">
        <f>"W "&amp;TEXT(B23,"m/d/yyyy")</f>
        <v>#VALUE!</v>
      </c>
      <c r="F23" t="str">
        <f t="shared" si="1"/>
        <v>MMM 2011</v>
      </c>
    </row>
    <row r="24" spans="1:8" ht="12.75" customHeight="1" x14ac:dyDescent="0.2">
      <c r="A24" s="4">
        <f>DATE(YEAR(Labels!B6)+(1),MONTH(Labels!B6)+(5),1)</f>
        <v>40695</v>
      </c>
      <c r="C24" s="4">
        <f>Labels!B6+(516)</f>
        <v>40695</v>
      </c>
      <c r="D24" t="e">
        <f t="shared" si="0"/>
        <v>#VALUE!</v>
      </c>
      <c r="F24" t="str">
        <f t="shared" si="1"/>
        <v>MMM 2011</v>
      </c>
    </row>
    <row r="25" spans="1:8" ht="12.75" customHeight="1" x14ac:dyDescent="0.2">
      <c r="A25" s="4">
        <f>DATE(YEAR(Labels!B6)+(1),MONTH(Labels!B6)+(6),1)</f>
        <v>40725</v>
      </c>
      <c r="C25" s="4">
        <f>Labels!B6+(546)</f>
        <v>40725</v>
      </c>
      <c r="D25" t="e">
        <f t="shared" si="0"/>
        <v>#VALUE!</v>
      </c>
      <c r="F25" t="str">
        <f t="shared" si="1"/>
        <v>MMM 2011</v>
      </c>
      <c r="G25" t="str">
        <f>"Q"&amp;(TRUNC((MONTH(A25)-1)/3)+1)&amp;" "&amp;YEAR(A25)</f>
        <v>Q3 2011</v>
      </c>
    </row>
    <row r="26" spans="1:8" ht="12.75" customHeight="1" x14ac:dyDescent="0.2">
      <c r="A26" s="4">
        <f>DATE(YEAR(Labels!B6)+(1),MONTH(Labels!B6)+(7),1)</f>
        <v>40756</v>
      </c>
      <c r="C26" s="4">
        <f>Labels!B6+(577)</f>
        <v>40756</v>
      </c>
      <c r="D26" t="e">
        <f t="shared" si="0"/>
        <v>#VALUE!</v>
      </c>
      <c r="F26" t="str">
        <f t="shared" si="1"/>
        <v>MMM 2011</v>
      </c>
    </row>
    <row r="27" spans="1:8" ht="12.75" customHeight="1" x14ac:dyDescent="0.2">
      <c r="A27" s="4">
        <f>DATE(YEAR(Labels!B6)+(1),MONTH(Labels!B6)+(8),1)</f>
        <v>40787</v>
      </c>
      <c r="C27" s="4">
        <f>Labels!B6+(608)</f>
        <v>40787</v>
      </c>
      <c r="D27" t="e">
        <f t="shared" si="0"/>
        <v>#VALUE!</v>
      </c>
      <c r="F27" t="str">
        <f t="shared" si="1"/>
        <v>MMM 2011</v>
      </c>
    </row>
    <row r="28" spans="1:8" ht="12.75" customHeight="1" x14ac:dyDescent="0.2">
      <c r="A28" s="4">
        <f>DATE(YEAR(Labels!B6)+(1),MONTH(Labels!B6)+(9),1)</f>
        <v>40817</v>
      </c>
      <c r="C28" s="4">
        <f>Labels!B6+(638)</f>
        <v>40817</v>
      </c>
      <c r="D28" t="e">
        <f t="shared" si="0"/>
        <v>#VALUE!</v>
      </c>
      <c r="F28" t="str">
        <f t="shared" si="1"/>
        <v>MMM 2011</v>
      </c>
      <c r="G28" t="str">
        <f>"Q"&amp;(TRUNC((MONTH(A28)-1)/3)+1)&amp;" "&amp;YEAR(A28)</f>
        <v>Q4 2011</v>
      </c>
    </row>
    <row r="29" spans="1:8" ht="12.75" customHeight="1" x14ac:dyDescent="0.2">
      <c r="A29" s="4">
        <f>DATE(YEAR(Labels!B6)+(1),MONTH(Labels!B6)+(10),1)</f>
        <v>40848</v>
      </c>
      <c r="C29" s="4">
        <f>Labels!B6+(669)</f>
        <v>40848</v>
      </c>
      <c r="D29" t="e">
        <f t="shared" si="0"/>
        <v>#VALUE!</v>
      </c>
      <c r="F29" t="str">
        <f t="shared" si="1"/>
        <v>MMM 2011</v>
      </c>
    </row>
    <row r="30" spans="1:8" ht="12.75" customHeight="1" x14ac:dyDescent="0.2">
      <c r="A30" s="4">
        <f>DATE(YEAR(Labels!B6)+(1),MONTH(Labels!B6)+(11),1)</f>
        <v>40878</v>
      </c>
      <c r="C30" s="4">
        <f>Labels!B6+(699)</f>
        <v>40878</v>
      </c>
      <c r="D30" t="e">
        <f t="shared" si="0"/>
        <v>#VALUE!</v>
      </c>
      <c r="F30" t="str">
        <f t="shared" si="1"/>
        <v>MMM 2011</v>
      </c>
    </row>
    <row r="31" spans="1:8" ht="12.75" customHeight="1" x14ac:dyDescent="0.2">
      <c r="A31" s="4">
        <f>DATE(YEAR(Labels!B6)+(2),MONTH(Labels!B6)+(0),1)</f>
        <v>40909</v>
      </c>
      <c r="B31" s="4">
        <f>A6+(735)</f>
        <v>40909</v>
      </c>
      <c r="C31" s="4">
        <f>Labels!B6+(730)</f>
        <v>40909</v>
      </c>
      <c r="D31" t="e">
        <f t="shared" si="0"/>
        <v>#VALUE!</v>
      </c>
      <c r="E31" t="e">
        <f>"W "&amp;TEXT(B31,"m/d/yyyy")</f>
        <v>#VALUE!</v>
      </c>
      <c r="F31" t="str">
        <f t="shared" si="1"/>
        <v>MMM 2012</v>
      </c>
      <c r="G31" t="str">
        <f>"Q"&amp;(TRUNC((MONTH(A31)-1)/3)+1)&amp;" "&amp;YEAR(A31)</f>
        <v>Q1 2012</v>
      </c>
      <c r="H31" t="str">
        <f>TEXT(YEAR(A31),"0000")</f>
        <v>2012</v>
      </c>
    </row>
    <row r="32" spans="1:8" ht="12.75" customHeight="1" x14ac:dyDescent="0.2">
      <c r="A32" s="4">
        <f>DATE(YEAR(Labels!B6)+(2),MONTH(Labels!B6)+(1),1)</f>
        <v>40940</v>
      </c>
      <c r="C32" s="4">
        <f>Labels!B6+(761)</f>
        <v>40940</v>
      </c>
      <c r="D32" t="e">
        <f t="shared" si="0"/>
        <v>#VALUE!</v>
      </c>
      <c r="F32" t="str">
        <f t="shared" si="1"/>
        <v>MMM 2012</v>
      </c>
    </row>
    <row r="33" spans="1:8" ht="12.75" customHeight="1" x14ac:dyDescent="0.2">
      <c r="A33" s="4">
        <f>DATE(YEAR(Labels!B6)+(2),MONTH(Labels!B6)+(2),1)</f>
        <v>40969</v>
      </c>
      <c r="C33" s="4">
        <f>Labels!B6+(790)</f>
        <v>40969</v>
      </c>
      <c r="D33" t="e">
        <f t="shared" si="0"/>
        <v>#VALUE!</v>
      </c>
      <c r="F33" t="str">
        <f t="shared" si="1"/>
        <v>MMM 2012</v>
      </c>
    </row>
    <row r="34" spans="1:8" ht="12.75" customHeight="1" x14ac:dyDescent="0.2">
      <c r="A34" s="4">
        <f>DATE(YEAR(Labels!B6)+(2),MONTH(Labels!B6)+(3),1)</f>
        <v>41000</v>
      </c>
      <c r="B34" s="4">
        <f>A6+(826)</f>
        <v>41000</v>
      </c>
      <c r="C34" s="4">
        <f>Labels!B6+(821)</f>
        <v>41000</v>
      </c>
      <c r="D34" t="e">
        <f t="shared" si="0"/>
        <v>#VALUE!</v>
      </c>
      <c r="E34" t="e">
        <f>"W "&amp;TEXT(B34,"m/d/yyyy")</f>
        <v>#VALUE!</v>
      </c>
      <c r="F34" t="str">
        <f t="shared" si="1"/>
        <v>MMM 2012</v>
      </c>
      <c r="G34" t="str">
        <f>"Q"&amp;(TRUNC((MONTH(A34)-1)/3)+1)&amp;" "&amp;YEAR(A34)</f>
        <v>Q2 2012</v>
      </c>
    </row>
    <row r="35" spans="1:8" ht="12.75" customHeight="1" x14ac:dyDescent="0.2">
      <c r="A35" s="4">
        <f>DATE(YEAR(Labels!B6)+(2),MONTH(Labels!B6)+(4),1)</f>
        <v>41030</v>
      </c>
      <c r="C35" s="4">
        <f>Labels!B6+(851)</f>
        <v>41030</v>
      </c>
      <c r="D35" t="e">
        <f t="shared" si="0"/>
        <v>#VALUE!</v>
      </c>
      <c r="F35" t="str">
        <f t="shared" si="1"/>
        <v>MMM 2012</v>
      </c>
    </row>
    <row r="36" spans="1:8" ht="12.75" customHeight="1" x14ac:dyDescent="0.2">
      <c r="A36" s="4">
        <f>DATE(YEAR(Labels!B6)+(2),MONTH(Labels!B6)+(5),1)</f>
        <v>41061</v>
      </c>
      <c r="C36" s="4">
        <f>Labels!B6+(882)</f>
        <v>41061</v>
      </c>
      <c r="D36" t="e">
        <f t="shared" si="0"/>
        <v>#VALUE!</v>
      </c>
      <c r="F36" t="str">
        <f t="shared" si="1"/>
        <v>MMM 2012</v>
      </c>
    </row>
    <row r="37" spans="1:8" ht="12.75" customHeight="1" x14ac:dyDescent="0.2">
      <c r="A37" s="4">
        <f>DATE(YEAR(Labels!B6)+(2),MONTH(Labels!B6)+(6),1)</f>
        <v>41091</v>
      </c>
      <c r="B37" s="4">
        <f>A6+(917)</f>
        <v>41091</v>
      </c>
      <c r="C37" s="4">
        <f>Labels!B6+(912)</f>
        <v>41091</v>
      </c>
      <c r="D37" t="e">
        <f t="shared" si="0"/>
        <v>#VALUE!</v>
      </c>
      <c r="E37" t="e">
        <f>"W "&amp;TEXT(B37,"m/d/yyyy")</f>
        <v>#VALUE!</v>
      </c>
      <c r="F37" t="str">
        <f t="shared" si="1"/>
        <v>MMM 2012</v>
      </c>
      <c r="G37" t="str">
        <f>"Q"&amp;(TRUNC((MONTH(A37)-1)/3)+1)&amp;" "&amp;YEAR(A37)</f>
        <v>Q3 2012</v>
      </c>
    </row>
    <row r="38" spans="1:8" ht="12.75" customHeight="1" x14ac:dyDescent="0.2">
      <c r="A38" s="4">
        <f>DATE(YEAR(Labels!B6)+(2),MONTH(Labels!B6)+(7),1)</f>
        <v>41122</v>
      </c>
      <c r="C38" s="4">
        <f>Labels!B6+(943)</f>
        <v>41122</v>
      </c>
      <c r="D38" t="e">
        <f t="shared" si="0"/>
        <v>#VALUE!</v>
      </c>
      <c r="F38" t="str">
        <f t="shared" si="1"/>
        <v>MMM 2012</v>
      </c>
    </row>
    <row r="39" spans="1:8" ht="12.75" customHeight="1" x14ac:dyDescent="0.2">
      <c r="A39" s="4">
        <f>DATE(YEAR(Labels!B6)+(2),MONTH(Labels!B6)+(8),1)</f>
        <v>41153</v>
      </c>
      <c r="C39" s="4">
        <f>Labels!B6+(974)</f>
        <v>41153</v>
      </c>
      <c r="D39" t="e">
        <f t="shared" ref="D39:D70" si="2">TEXT(C39,"m/d/yyyy")</f>
        <v>#VALUE!</v>
      </c>
      <c r="F39" t="str">
        <f t="shared" ref="F39:F70" si="3">TEXT(A39,"MMM yyyy")</f>
        <v>MMM 2012</v>
      </c>
    </row>
    <row r="40" spans="1:8" ht="12.75" customHeight="1" x14ac:dyDescent="0.2">
      <c r="A40" s="4">
        <f>DATE(YEAR(Labels!B6)+(2),MONTH(Labels!B6)+(9),1)</f>
        <v>41183</v>
      </c>
      <c r="C40" s="4">
        <f>Labels!B6+(1004)</f>
        <v>41183</v>
      </c>
      <c r="D40" t="e">
        <f t="shared" si="2"/>
        <v>#VALUE!</v>
      </c>
      <c r="F40" t="str">
        <f t="shared" si="3"/>
        <v>MMM 2012</v>
      </c>
      <c r="G40" t="str">
        <f>"Q"&amp;(TRUNC((MONTH(A40)-1)/3)+1)&amp;" "&amp;YEAR(A40)</f>
        <v>Q4 2012</v>
      </c>
    </row>
    <row r="41" spans="1:8" ht="12.75" customHeight="1" x14ac:dyDescent="0.2">
      <c r="A41" s="4">
        <f>DATE(YEAR(Labels!B6)+(2),MONTH(Labels!B6)+(10),1)</f>
        <v>41214</v>
      </c>
      <c r="C41" s="4">
        <f>Labels!B6+(1035)</f>
        <v>41214</v>
      </c>
      <c r="D41" t="e">
        <f t="shared" si="2"/>
        <v>#VALUE!</v>
      </c>
      <c r="F41" t="str">
        <f t="shared" si="3"/>
        <v>MMM 2012</v>
      </c>
    </row>
    <row r="42" spans="1:8" ht="12.75" customHeight="1" x14ac:dyDescent="0.2">
      <c r="A42" s="4">
        <f>DATE(YEAR(Labels!B6)+(2),MONTH(Labels!B6)+(11),1)</f>
        <v>41244</v>
      </c>
      <c r="C42" s="4">
        <f>Labels!B6+(1065)</f>
        <v>41244</v>
      </c>
      <c r="D42" t="e">
        <f t="shared" si="2"/>
        <v>#VALUE!</v>
      </c>
      <c r="F42" t="str">
        <f t="shared" si="3"/>
        <v>MMM 2012</v>
      </c>
    </row>
    <row r="43" spans="1:8" ht="12.75" customHeight="1" x14ac:dyDescent="0.2">
      <c r="A43" s="4">
        <f>DATE(YEAR(Labels!B6)+(3),MONTH(Labels!B6)+(0),1)</f>
        <v>41275</v>
      </c>
      <c r="C43" s="4">
        <f>Labels!B6+(1096)</f>
        <v>41275</v>
      </c>
      <c r="D43" t="e">
        <f t="shared" si="2"/>
        <v>#VALUE!</v>
      </c>
      <c r="F43" t="str">
        <f t="shared" si="3"/>
        <v>MMM 2013</v>
      </c>
      <c r="G43" t="str">
        <f>"Q"&amp;(TRUNC((MONTH(A43)-1)/3)+1)&amp;" "&amp;YEAR(A43)</f>
        <v>Q1 2013</v>
      </c>
      <c r="H43" t="str">
        <f>TEXT(YEAR(A43),"0000")</f>
        <v>2013</v>
      </c>
    </row>
    <row r="44" spans="1:8" ht="12.75" customHeight="1" x14ac:dyDescent="0.2">
      <c r="A44" s="4">
        <f>DATE(YEAR(Labels!B6)+(3),MONTH(Labels!B6)+(1),1)</f>
        <v>41306</v>
      </c>
      <c r="C44" s="4">
        <f>Labels!B6+(1127)</f>
        <v>41306</v>
      </c>
      <c r="D44" t="e">
        <f t="shared" si="2"/>
        <v>#VALUE!</v>
      </c>
      <c r="F44" t="str">
        <f t="shared" si="3"/>
        <v>MMM 2013</v>
      </c>
    </row>
    <row r="45" spans="1:8" ht="12.75" customHeight="1" x14ac:dyDescent="0.2">
      <c r="A45" s="4">
        <f>DATE(YEAR(Labels!B6)+(3),MONTH(Labels!B6)+(2),1)</f>
        <v>41334</v>
      </c>
      <c r="C45" s="4">
        <f>Labels!B6+(1155)</f>
        <v>41334</v>
      </c>
      <c r="D45" t="e">
        <f t="shared" si="2"/>
        <v>#VALUE!</v>
      </c>
      <c r="F45" t="str">
        <f t="shared" si="3"/>
        <v>MMM 2013</v>
      </c>
    </row>
    <row r="46" spans="1:8" ht="12.75" customHeight="1" x14ac:dyDescent="0.2">
      <c r="A46" s="4">
        <f>DATE(YEAR(Labels!B6)+(3),MONTH(Labels!B6)+(3),1)</f>
        <v>41365</v>
      </c>
      <c r="C46" s="4">
        <f>Labels!B6+(1186)</f>
        <v>41365</v>
      </c>
      <c r="D46" t="e">
        <f t="shared" si="2"/>
        <v>#VALUE!</v>
      </c>
      <c r="F46" t="str">
        <f t="shared" si="3"/>
        <v>MMM 2013</v>
      </c>
      <c r="G46" t="str">
        <f>"Q"&amp;(TRUNC((MONTH(A46)-1)/3)+1)&amp;" "&amp;YEAR(A46)</f>
        <v>Q2 2013</v>
      </c>
    </row>
    <row r="47" spans="1:8" ht="12.75" customHeight="1" x14ac:dyDescent="0.2">
      <c r="A47" s="4">
        <f>DATE(YEAR(Labels!B6)+(3),MONTH(Labels!B6)+(4),1)</f>
        <v>41395</v>
      </c>
      <c r="C47" s="4">
        <f>Labels!B6+(1216)</f>
        <v>41395</v>
      </c>
      <c r="D47" t="e">
        <f t="shared" si="2"/>
        <v>#VALUE!</v>
      </c>
      <c r="F47" t="str">
        <f t="shared" si="3"/>
        <v>MMM 2013</v>
      </c>
    </row>
    <row r="48" spans="1:8" ht="12.75" customHeight="1" x14ac:dyDescent="0.2">
      <c r="A48" s="4">
        <f>DATE(YEAR(Labels!B6)+(3),MONTH(Labels!B6)+(5),1)</f>
        <v>41426</v>
      </c>
      <c r="C48" s="4">
        <f>Labels!B6+(1247)</f>
        <v>41426</v>
      </c>
      <c r="D48" t="e">
        <f t="shared" si="2"/>
        <v>#VALUE!</v>
      </c>
      <c r="F48" t="str">
        <f t="shared" si="3"/>
        <v>MMM 2013</v>
      </c>
    </row>
    <row r="49" spans="1:8" ht="12.75" customHeight="1" x14ac:dyDescent="0.2">
      <c r="A49" s="4">
        <f>DATE(YEAR(Labels!B6)+(3),MONTH(Labels!B6)+(6),1)</f>
        <v>41456</v>
      </c>
      <c r="C49" s="4">
        <f>Labels!B6+(1277)</f>
        <v>41456</v>
      </c>
      <c r="D49" t="e">
        <f t="shared" si="2"/>
        <v>#VALUE!</v>
      </c>
      <c r="F49" t="str">
        <f t="shared" si="3"/>
        <v>MMM 2013</v>
      </c>
      <c r="G49" t="str">
        <f>"Q"&amp;(TRUNC((MONTH(A49)-1)/3)+1)&amp;" "&amp;YEAR(A49)</f>
        <v>Q3 2013</v>
      </c>
    </row>
    <row r="50" spans="1:8" ht="12.75" customHeight="1" x14ac:dyDescent="0.2">
      <c r="A50" s="4">
        <f>DATE(YEAR(Labels!B6)+(3),MONTH(Labels!B6)+(7),1)</f>
        <v>41487</v>
      </c>
      <c r="C50" s="4">
        <f>Labels!B6+(1308)</f>
        <v>41487</v>
      </c>
      <c r="D50" t="e">
        <f t="shared" si="2"/>
        <v>#VALUE!</v>
      </c>
      <c r="F50" t="str">
        <f t="shared" si="3"/>
        <v>MMM 2013</v>
      </c>
    </row>
    <row r="51" spans="1:8" ht="12.75" customHeight="1" x14ac:dyDescent="0.2">
      <c r="A51" s="4">
        <f>DATE(YEAR(Labels!B6)+(3),MONTH(Labels!B6)+(8),1)</f>
        <v>41518</v>
      </c>
      <c r="B51" s="4">
        <f>A6+(1344)</f>
        <v>41518</v>
      </c>
      <c r="C51" s="4">
        <f>Labels!B6+(1339)</f>
        <v>41518</v>
      </c>
      <c r="D51" t="e">
        <f t="shared" si="2"/>
        <v>#VALUE!</v>
      </c>
      <c r="E51" t="e">
        <f>"W "&amp;TEXT(B51,"m/d/yyyy")</f>
        <v>#VALUE!</v>
      </c>
      <c r="F51" t="str">
        <f t="shared" si="3"/>
        <v>MMM 2013</v>
      </c>
    </row>
    <row r="52" spans="1:8" ht="12.75" customHeight="1" x14ac:dyDescent="0.2">
      <c r="A52" s="4">
        <f>DATE(YEAR(Labels!B6)+(3),MONTH(Labels!B6)+(9),1)</f>
        <v>41548</v>
      </c>
      <c r="C52" s="4">
        <f>Labels!B6+(1369)</f>
        <v>41548</v>
      </c>
      <c r="D52" t="e">
        <f t="shared" si="2"/>
        <v>#VALUE!</v>
      </c>
      <c r="F52" t="str">
        <f t="shared" si="3"/>
        <v>MMM 2013</v>
      </c>
      <c r="G52" t="str">
        <f>"Q"&amp;(TRUNC((MONTH(A52)-1)/3)+1)&amp;" "&amp;YEAR(A52)</f>
        <v>Q4 2013</v>
      </c>
    </row>
    <row r="53" spans="1:8" ht="12.75" customHeight="1" x14ac:dyDescent="0.2">
      <c r="A53" s="4">
        <f>DATE(YEAR(Labels!B6)+(3),MONTH(Labels!B6)+(10),1)</f>
        <v>41579</v>
      </c>
      <c r="C53" s="4">
        <f>Labels!B6+(1400)</f>
        <v>41579</v>
      </c>
      <c r="D53" t="e">
        <f t="shared" si="2"/>
        <v>#VALUE!</v>
      </c>
      <c r="F53" t="str">
        <f t="shared" si="3"/>
        <v>MMM 2013</v>
      </c>
    </row>
    <row r="54" spans="1:8" ht="12.75" customHeight="1" x14ac:dyDescent="0.2">
      <c r="A54" s="4">
        <f>DATE(YEAR(Labels!B6)+(3),MONTH(Labels!B6)+(11),1)</f>
        <v>41609</v>
      </c>
      <c r="B54" s="4">
        <f>A6+(1435)</f>
        <v>41609</v>
      </c>
      <c r="C54" s="4">
        <f>Labels!B6+(1430)</f>
        <v>41609</v>
      </c>
      <c r="D54" t="e">
        <f t="shared" si="2"/>
        <v>#VALUE!</v>
      </c>
      <c r="E54" t="e">
        <f>"W "&amp;TEXT(B54,"m/d/yyyy")</f>
        <v>#VALUE!</v>
      </c>
      <c r="F54" t="str">
        <f t="shared" si="3"/>
        <v>MMM 2013</v>
      </c>
    </row>
    <row r="55" spans="1:8" ht="12.75" customHeight="1" x14ac:dyDescent="0.2">
      <c r="A55" s="4">
        <f>DATE(YEAR(Labels!B6)+(4),MONTH(Labels!B6)+(0),1)</f>
        <v>41640</v>
      </c>
      <c r="C55" s="4">
        <f>Labels!B6+(1461)</f>
        <v>41640</v>
      </c>
      <c r="D55" t="e">
        <f t="shared" si="2"/>
        <v>#VALUE!</v>
      </c>
      <c r="F55" t="str">
        <f t="shared" si="3"/>
        <v>MMM 2014</v>
      </c>
      <c r="G55" t="str">
        <f>"Q"&amp;(TRUNC((MONTH(A55)-1)/3)+1)&amp;" "&amp;YEAR(A55)</f>
        <v>Q1 2014</v>
      </c>
      <c r="H55" t="str">
        <f>TEXT(YEAR(A55),"0000")</f>
        <v>2014</v>
      </c>
    </row>
    <row r="56" spans="1:8" ht="12.75" customHeight="1" x14ac:dyDescent="0.2">
      <c r="A56" s="4">
        <f>DATE(YEAR(Labels!B6)+(4),MONTH(Labels!B6)+(1),1)</f>
        <v>41671</v>
      </c>
      <c r="C56" s="4">
        <f>Labels!B6+(1492)</f>
        <v>41671</v>
      </c>
      <c r="D56" t="e">
        <f t="shared" si="2"/>
        <v>#VALUE!</v>
      </c>
      <c r="F56" t="str">
        <f t="shared" si="3"/>
        <v>MMM 2014</v>
      </c>
    </row>
    <row r="57" spans="1:8" ht="12.75" customHeight="1" x14ac:dyDescent="0.2">
      <c r="A57" s="4">
        <f>DATE(YEAR(Labels!B6)+(4),MONTH(Labels!B6)+(2),1)</f>
        <v>41699</v>
      </c>
      <c r="C57" s="4">
        <f>Labels!B6+(1520)</f>
        <v>41699</v>
      </c>
      <c r="D57" t="e">
        <f t="shared" si="2"/>
        <v>#VALUE!</v>
      </c>
      <c r="F57" t="str">
        <f t="shared" si="3"/>
        <v>MMM 2014</v>
      </c>
    </row>
    <row r="58" spans="1:8" ht="12.75" customHeight="1" x14ac:dyDescent="0.2">
      <c r="A58" s="4">
        <f>DATE(YEAR(Labels!B6)+(4),MONTH(Labels!B6)+(3),1)</f>
        <v>41730</v>
      </c>
      <c r="C58" s="4">
        <f>Labels!B6+(1551)</f>
        <v>41730</v>
      </c>
      <c r="D58" t="e">
        <f t="shared" si="2"/>
        <v>#VALUE!</v>
      </c>
      <c r="F58" t="str">
        <f t="shared" si="3"/>
        <v>MMM 2014</v>
      </c>
      <c r="G58" t="str">
        <f>"Q"&amp;(TRUNC((MONTH(A58)-1)/3)+1)&amp;" "&amp;YEAR(A58)</f>
        <v>Q2 2014</v>
      </c>
    </row>
    <row r="59" spans="1:8" ht="12.75" customHeight="1" x14ac:dyDescent="0.2">
      <c r="A59" s="4">
        <f>DATE(YEAR(Labels!B6)+(4),MONTH(Labels!B6)+(4),1)</f>
        <v>41760</v>
      </c>
      <c r="C59" s="4">
        <f>Labels!B6+(1581)</f>
        <v>41760</v>
      </c>
      <c r="D59" t="e">
        <f t="shared" si="2"/>
        <v>#VALUE!</v>
      </c>
      <c r="F59" t="str">
        <f t="shared" si="3"/>
        <v>MMM 2014</v>
      </c>
    </row>
    <row r="60" spans="1:8" ht="12.75" customHeight="1" x14ac:dyDescent="0.2">
      <c r="A60" s="4">
        <f>DATE(YEAR(Labels!B6)+(4),MONTH(Labels!B6)+(5),1)</f>
        <v>41791</v>
      </c>
      <c r="B60" s="4">
        <f>A6+(1617)</f>
        <v>41791</v>
      </c>
      <c r="C60" s="4">
        <f>Labels!B6+(1612)</f>
        <v>41791</v>
      </c>
      <c r="D60" t="e">
        <f t="shared" si="2"/>
        <v>#VALUE!</v>
      </c>
      <c r="E60" t="e">
        <f>"W "&amp;TEXT(B60,"m/d/yyyy")</f>
        <v>#VALUE!</v>
      </c>
      <c r="F60" t="str">
        <f t="shared" si="3"/>
        <v>MMM 2014</v>
      </c>
    </row>
    <row r="61" spans="1:8" ht="12.75" customHeight="1" x14ac:dyDescent="0.2">
      <c r="A61" s="4">
        <f>DATE(YEAR(Labels!B6)+(4),MONTH(Labels!B6)+(6),1)</f>
        <v>41821</v>
      </c>
      <c r="C61" s="4">
        <f>Labels!B6+(1642)</f>
        <v>41821</v>
      </c>
      <c r="D61" t="e">
        <f t="shared" si="2"/>
        <v>#VALUE!</v>
      </c>
      <c r="F61" t="str">
        <f t="shared" si="3"/>
        <v>MMM 2014</v>
      </c>
      <c r="G61" t="str">
        <f>"Q"&amp;(TRUNC((MONTH(A61)-1)/3)+1)&amp;" "&amp;YEAR(A61)</f>
        <v>Q3 2014</v>
      </c>
    </row>
    <row r="62" spans="1:8" ht="12.75" customHeight="1" x14ac:dyDescent="0.2">
      <c r="A62" s="4">
        <f>DATE(YEAR(Labels!B6)+(4),MONTH(Labels!B6)+(7),1)</f>
        <v>41852</v>
      </c>
      <c r="C62" s="4">
        <f>Labels!B6+(1673)</f>
        <v>41852</v>
      </c>
      <c r="D62" t="e">
        <f t="shared" si="2"/>
        <v>#VALUE!</v>
      </c>
      <c r="F62" t="str">
        <f t="shared" si="3"/>
        <v>MMM 2014</v>
      </c>
    </row>
    <row r="63" spans="1:8" ht="12.75" customHeight="1" x14ac:dyDescent="0.2">
      <c r="A63" s="4">
        <f>DATE(YEAR(Labels!B6)+(4),MONTH(Labels!B6)+(8),1)</f>
        <v>41883</v>
      </c>
      <c r="C63" s="4">
        <f>Labels!B6+(1704)</f>
        <v>41883</v>
      </c>
      <c r="D63" t="e">
        <f t="shared" si="2"/>
        <v>#VALUE!</v>
      </c>
      <c r="F63" t="str">
        <f t="shared" si="3"/>
        <v>MMM 2014</v>
      </c>
    </row>
    <row r="64" spans="1:8" ht="12.75" customHeight="1" x14ac:dyDescent="0.2">
      <c r="A64" s="4">
        <f>DATE(YEAR(Labels!B6)+(4),MONTH(Labels!B6)+(9),1)</f>
        <v>41913</v>
      </c>
      <c r="C64" s="4">
        <f>Labels!B6+(1734)</f>
        <v>41913</v>
      </c>
      <c r="D64" t="e">
        <f t="shared" si="2"/>
        <v>#VALUE!</v>
      </c>
      <c r="F64" t="str">
        <f t="shared" si="3"/>
        <v>MMM 2014</v>
      </c>
      <c r="G64" t="str">
        <f>"Q"&amp;(TRUNC((MONTH(A64)-1)/3)+1)&amp;" "&amp;YEAR(A64)</f>
        <v>Q4 2014</v>
      </c>
    </row>
    <row r="65" spans="1:8" ht="12.75" customHeight="1" x14ac:dyDescent="0.2">
      <c r="A65" s="4">
        <f>DATE(YEAR(Labels!B6)+(4),MONTH(Labels!B6)+(10),1)</f>
        <v>41944</v>
      </c>
      <c r="C65" s="4">
        <f>Labels!B6+(1765)</f>
        <v>41944</v>
      </c>
      <c r="D65" t="e">
        <f t="shared" si="2"/>
        <v>#VALUE!</v>
      </c>
      <c r="F65" t="str">
        <f t="shared" si="3"/>
        <v>MMM 2014</v>
      </c>
    </row>
    <row r="66" spans="1:8" ht="12.75" customHeight="1" x14ac:dyDescent="0.2">
      <c r="A66" s="4">
        <f>DATE(YEAR(Labels!B6)+(4),MONTH(Labels!B6)+(11),1)</f>
        <v>41974</v>
      </c>
      <c r="C66" s="4">
        <f>Labels!B6+(1795)</f>
        <v>41974</v>
      </c>
      <c r="D66" t="e">
        <f t="shared" si="2"/>
        <v>#VALUE!</v>
      </c>
      <c r="F66" t="str">
        <f t="shared" si="3"/>
        <v>MMM 2014</v>
      </c>
    </row>
    <row r="67" spans="1:8" ht="12.75" customHeight="1" x14ac:dyDescent="0.2">
      <c r="A67" s="4">
        <f>DATE(YEAR(Labels!B6)+(5),MONTH(Labels!B6)+(0),1)</f>
        <v>42005</v>
      </c>
      <c r="C67" s="4">
        <f>Labels!B6+(1826)</f>
        <v>42005</v>
      </c>
      <c r="D67" t="e">
        <f t="shared" si="2"/>
        <v>#VALUE!</v>
      </c>
      <c r="F67" t="str">
        <f t="shared" si="3"/>
        <v>MMM 2015</v>
      </c>
      <c r="G67" t="str">
        <f>"Q"&amp;(TRUNC((MONTH(A67)-1)/3)+1)&amp;" "&amp;YEAR(A67)</f>
        <v>Q1 2015</v>
      </c>
      <c r="H67" t="str">
        <f>TEXT(YEAR(A67),"0000")</f>
        <v>2015</v>
      </c>
    </row>
    <row r="68" spans="1:8" ht="12.75" customHeight="1" x14ac:dyDescent="0.2">
      <c r="A68" s="4">
        <f>DATE(YEAR(Labels!B6)+(5),MONTH(Labels!B6)+(1),1)</f>
        <v>42036</v>
      </c>
      <c r="B68" s="4">
        <f>A6+(1862)</f>
        <v>42036</v>
      </c>
      <c r="C68" s="4">
        <f>Labels!B6+(1857)</f>
        <v>42036</v>
      </c>
      <c r="D68" t="e">
        <f t="shared" si="2"/>
        <v>#VALUE!</v>
      </c>
      <c r="E68" t="e">
        <f>"W "&amp;TEXT(B68,"m/d/yyyy")</f>
        <v>#VALUE!</v>
      </c>
      <c r="F68" t="str">
        <f t="shared" si="3"/>
        <v>MMM 2015</v>
      </c>
    </row>
    <row r="69" spans="1:8" ht="12.75" customHeight="1" x14ac:dyDescent="0.2">
      <c r="A69" s="4">
        <f>DATE(YEAR(Labels!B6)+(5),MONTH(Labels!B6)+(2),1)</f>
        <v>42064</v>
      </c>
      <c r="B69" s="4">
        <f>A6+(1890)</f>
        <v>42064</v>
      </c>
      <c r="C69" s="4">
        <f>Labels!B6+(1885)</f>
        <v>42064</v>
      </c>
      <c r="D69" t="e">
        <f t="shared" si="2"/>
        <v>#VALUE!</v>
      </c>
      <c r="E69" t="e">
        <f>"W "&amp;TEXT(B69,"m/d/yyyy")</f>
        <v>#VALUE!</v>
      </c>
      <c r="F69" t="str">
        <f t="shared" si="3"/>
        <v>MMM 2015</v>
      </c>
    </row>
    <row r="70" spans="1:8" ht="12.75" customHeight="1" x14ac:dyDescent="0.2">
      <c r="A70" s="4">
        <f>DATE(YEAR(Labels!B6)+(5),MONTH(Labels!B6)+(3),1)</f>
        <v>42095</v>
      </c>
      <c r="C70" s="4">
        <f>Labels!B6+(1916)</f>
        <v>42095</v>
      </c>
      <c r="D70" t="e">
        <f t="shared" si="2"/>
        <v>#VALUE!</v>
      </c>
      <c r="F70" t="str">
        <f t="shared" si="3"/>
        <v>MMM 2015</v>
      </c>
      <c r="G70" t="str">
        <f>"Q"&amp;(TRUNC((MONTH(A70)-1)/3)+1)&amp;" "&amp;YEAR(A70)</f>
        <v>Q2 2015</v>
      </c>
    </row>
    <row r="71" spans="1:8" ht="12.75" customHeight="1" x14ac:dyDescent="0.2">
      <c r="A71" s="4">
        <f>DATE(YEAR(Labels!B6)+(5),MONTH(Labels!B6)+(4),1)</f>
        <v>42125</v>
      </c>
      <c r="C71" s="4">
        <f>Labels!B6+(1946)</f>
        <v>42125</v>
      </c>
      <c r="D71" t="e">
        <f t="shared" ref="D71:D102" si="4">TEXT(C71,"m/d/yyyy")</f>
        <v>#VALUE!</v>
      </c>
      <c r="F71" t="str">
        <f t="shared" ref="F71:F102" si="5">TEXT(A71,"MMM yyyy")</f>
        <v>MMM 2015</v>
      </c>
    </row>
    <row r="72" spans="1:8" ht="12.75" customHeight="1" x14ac:dyDescent="0.2">
      <c r="A72" s="4">
        <f>DATE(YEAR(Labels!B6)+(5),MONTH(Labels!B6)+(5),1)</f>
        <v>42156</v>
      </c>
      <c r="C72" s="4">
        <f>Labels!B6+(1977)</f>
        <v>42156</v>
      </c>
      <c r="D72" t="e">
        <f t="shared" si="4"/>
        <v>#VALUE!</v>
      </c>
      <c r="F72" t="str">
        <f t="shared" si="5"/>
        <v>MMM 2015</v>
      </c>
    </row>
    <row r="73" spans="1:8" ht="12.75" customHeight="1" x14ac:dyDescent="0.2">
      <c r="A73" s="4">
        <f>DATE(YEAR(Labels!B6)+(5),MONTH(Labels!B6)+(6),1)</f>
        <v>42186</v>
      </c>
      <c r="C73" s="4">
        <f>Labels!B6+(2007)</f>
        <v>42186</v>
      </c>
      <c r="D73" t="e">
        <f t="shared" si="4"/>
        <v>#VALUE!</v>
      </c>
      <c r="F73" t="str">
        <f t="shared" si="5"/>
        <v>MMM 2015</v>
      </c>
      <c r="G73" t="str">
        <f>"Q"&amp;(TRUNC((MONTH(A73)-1)/3)+1)&amp;" "&amp;YEAR(A73)</f>
        <v>Q3 2015</v>
      </c>
    </row>
    <row r="74" spans="1:8" ht="12.75" customHeight="1" x14ac:dyDescent="0.2">
      <c r="A74" s="4">
        <f>DATE(YEAR(Labels!B6)+(5),MONTH(Labels!B6)+(7),1)</f>
        <v>42217</v>
      </c>
      <c r="C74" s="4">
        <f>Labels!B6+(2038)</f>
        <v>42217</v>
      </c>
      <c r="D74" t="e">
        <f t="shared" si="4"/>
        <v>#VALUE!</v>
      </c>
      <c r="F74" t="str">
        <f t="shared" si="5"/>
        <v>MMM 2015</v>
      </c>
    </row>
    <row r="75" spans="1:8" ht="12.75" customHeight="1" x14ac:dyDescent="0.2">
      <c r="A75" s="4">
        <f>DATE(YEAR(Labels!B6)+(5),MONTH(Labels!B6)+(8),1)</f>
        <v>42248</v>
      </c>
      <c r="C75" s="4">
        <f>Labels!B6+(2069)</f>
        <v>42248</v>
      </c>
      <c r="D75" t="e">
        <f t="shared" si="4"/>
        <v>#VALUE!</v>
      </c>
      <c r="F75" t="str">
        <f t="shared" si="5"/>
        <v>MMM 2015</v>
      </c>
    </row>
    <row r="76" spans="1:8" ht="12.75" customHeight="1" x14ac:dyDescent="0.2">
      <c r="A76" s="4">
        <f>DATE(YEAR(Labels!B6)+(5),MONTH(Labels!B6)+(9),1)</f>
        <v>42278</v>
      </c>
      <c r="C76" s="4">
        <f>Labels!B6+(2099)</f>
        <v>42278</v>
      </c>
      <c r="D76" t="e">
        <f t="shared" si="4"/>
        <v>#VALUE!</v>
      </c>
      <c r="F76" t="str">
        <f t="shared" si="5"/>
        <v>MMM 2015</v>
      </c>
      <c r="G76" t="str">
        <f>"Q"&amp;(TRUNC((MONTH(A76)-1)/3)+1)&amp;" "&amp;YEAR(A76)</f>
        <v>Q4 2015</v>
      </c>
    </row>
    <row r="77" spans="1:8" ht="12.75" customHeight="1" x14ac:dyDescent="0.2">
      <c r="A77" s="4">
        <f>DATE(YEAR(Labels!B6)+(5),MONTH(Labels!B6)+(10),1)</f>
        <v>42309</v>
      </c>
      <c r="B77" s="4">
        <f>A6+(2135)</f>
        <v>42309</v>
      </c>
      <c r="C77" s="4">
        <f>Labels!B6+(2130)</f>
        <v>42309</v>
      </c>
      <c r="D77" t="e">
        <f t="shared" si="4"/>
        <v>#VALUE!</v>
      </c>
      <c r="E77" t="e">
        <f>"W "&amp;TEXT(B77,"m/d/yyyy")</f>
        <v>#VALUE!</v>
      </c>
      <c r="F77" t="str">
        <f t="shared" si="5"/>
        <v>MMM 2015</v>
      </c>
    </row>
    <row r="78" spans="1:8" ht="12.75" customHeight="1" x14ac:dyDescent="0.2">
      <c r="A78" s="4">
        <f>DATE(YEAR(Labels!B6)+(5),MONTH(Labels!B6)+(11),1)</f>
        <v>42339</v>
      </c>
      <c r="C78" s="4">
        <f>Labels!B6+(2160)</f>
        <v>42339</v>
      </c>
      <c r="D78" t="e">
        <f t="shared" si="4"/>
        <v>#VALUE!</v>
      </c>
      <c r="F78" t="str">
        <f t="shared" si="5"/>
        <v>MMM 2015</v>
      </c>
    </row>
    <row r="79" spans="1:8" ht="12.75" customHeight="1" x14ac:dyDescent="0.2">
      <c r="A79" s="4">
        <f>DATE(YEAR(Labels!B6)+(6),MONTH(Labels!B6)+(0),1)</f>
        <v>42370</v>
      </c>
      <c r="C79" s="4">
        <f>Labels!B6+(2191)</f>
        <v>42370</v>
      </c>
      <c r="D79" t="e">
        <f t="shared" si="4"/>
        <v>#VALUE!</v>
      </c>
      <c r="F79" t="str">
        <f t="shared" si="5"/>
        <v>MMM 2016</v>
      </c>
      <c r="G79" t="str">
        <f>"Q"&amp;(TRUNC((MONTH(A79)-1)/3)+1)&amp;" "&amp;YEAR(A79)</f>
        <v>Q1 2016</v>
      </c>
      <c r="H79" t="str">
        <f>TEXT(YEAR(A79),"0000")</f>
        <v>2016</v>
      </c>
    </row>
    <row r="80" spans="1:8" ht="12.75" customHeight="1" x14ac:dyDescent="0.2">
      <c r="A80" s="4">
        <f>DATE(YEAR(Labels!B6)+(6),MONTH(Labels!B6)+(1),1)</f>
        <v>42401</v>
      </c>
      <c r="C80" s="4">
        <f>Labels!B6+(2222)</f>
        <v>42401</v>
      </c>
      <c r="D80" t="e">
        <f t="shared" si="4"/>
        <v>#VALUE!</v>
      </c>
      <c r="F80" t="str">
        <f t="shared" si="5"/>
        <v>MMM 2016</v>
      </c>
    </row>
    <row r="81" spans="1:8" ht="12.75" customHeight="1" x14ac:dyDescent="0.2">
      <c r="A81" s="4">
        <f>DATE(YEAR(Labels!B6)+(6),MONTH(Labels!B6)+(2),1)</f>
        <v>42430</v>
      </c>
      <c r="C81" s="4">
        <f>Labels!B6+(2251)</f>
        <v>42430</v>
      </c>
      <c r="D81" t="e">
        <f t="shared" si="4"/>
        <v>#VALUE!</v>
      </c>
      <c r="F81" t="str">
        <f t="shared" si="5"/>
        <v>MMM 2016</v>
      </c>
    </row>
    <row r="82" spans="1:8" ht="12.75" customHeight="1" x14ac:dyDescent="0.2">
      <c r="A82" s="4">
        <f>DATE(YEAR(Labels!B6)+(6),MONTH(Labels!B6)+(3),1)</f>
        <v>42461</v>
      </c>
      <c r="C82" s="4">
        <f>Labels!B6+(2282)</f>
        <v>42461</v>
      </c>
      <c r="D82" t="e">
        <f t="shared" si="4"/>
        <v>#VALUE!</v>
      </c>
      <c r="F82" t="str">
        <f t="shared" si="5"/>
        <v>MMM 2016</v>
      </c>
      <c r="G82" t="str">
        <f>"Q"&amp;(TRUNC((MONTH(A82)-1)/3)+1)&amp;" "&amp;YEAR(A82)</f>
        <v>Q2 2016</v>
      </c>
    </row>
    <row r="83" spans="1:8" ht="12.75" customHeight="1" x14ac:dyDescent="0.2">
      <c r="A83" s="4">
        <f>DATE(YEAR(Labels!B6)+(6),MONTH(Labels!B6)+(4),1)</f>
        <v>42491</v>
      </c>
      <c r="B83" s="4">
        <f>A6+(2317)</f>
        <v>42491</v>
      </c>
      <c r="C83" s="4">
        <f>Labels!B6+(2312)</f>
        <v>42491</v>
      </c>
      <c r="D83" t="e">
        <f t="shared" si="4"/>
        <v>#VALUE!</v>
      </c>
      <c r="E83" t="e">
        <f>"W "&amp;TEXT(B83,"m/d/yyyy")</f>
        <v>#VALUE!</v>
      </c>
      <c r="F83" t="str">
        <f t="shared" si="5"/>
        <v>MMM 2016</v>
      </c>
    </row>
    <row r="84" spans="1:8" ht="12.75" customHeight="1" x14ac:dyDescent="0.2">
      <c r="A84" s="4">
        <f>DATE(YEAR(Labels!B6)+(6),MONTH(Labels!B6)+(5),1)</f>
        <v>42522</v>
      </c>
      <c r="C84" s="4">
        <f>Labels!B6+(2343)</f>
        <v>42522</v>
      </c>
      <c r="D84" t="e">
        <f t="shared" si="4"/>
        <v>#VALUE!</v>
      </c>
      <c r="F84" t="str">
        <f t="shared" si="5"/>
        <v>MMM 2016</v>
      </c>
    </row>
    <row r="85" spans="1:8" ht="12.75" customHeight="1" x14ac:dyDescent="0.2">
      <c r="A85" s="4">
        <f>DATE(YEAR(Labels!B6)+(6),MONTH(Labels!B6)+(6),1)</f>
        <v>42552</v>
      </c>
      <c r="C85" s="4">
        <f>Labels!B6+(2373)</f>
        <v>42552</v>
      </c>
      <c r="D85" t="e">
        <f t="shared" si="4"/>
        <v>#VALUE!</v>
      </c>
      <c r="F85" t="str">
        <f t="shared" si="5"/>
        <v>MMM 2016</v>
      </c>
      <c r="G85" t="str">
        <f>"Q"&amp;(TRUNC((MONTH(A85)-1)/3)+1)&amp;" "&amp;YEAR(A85)</f>
        <v>Q3 2016</v>
      </c>
    </row>
    <row r="86" spans="1:8" ht="12.75" customHeight="1" x14ac:dyDescent="0.2">
      <c r="A86" s="4">
        <f>DATE(YEAR(Labels!B6)+(6),MONTH(Labels!B6)+(7),1)</f>
        <v>42583</v>
      </c>
      <c r="C86" s="4">
        <f>Labels!B6+(2404)</f>
        <v>42583</v>
      </c>
      <c r="D86" t="e">
        <f t="shared" si="4"/>
        <v>#VALUE!</v>
      </c>
      <c r="F86" t="str">
        <f t="shared" si="5"/>
        <v>MMM 2016</v>
      </c>
    </row>
    <row r="87" spans="1:8" ht="12.75" customHeight="1" x14ac:dyDescent="0.2">
      <c r="A87" s="4">
        <f>DATE(YEAR(Labels!B6)+(6),MONTH(Labels!B6)+(8),1)</f>
        <v>42614</v>
      </c>
      <c r="C87" s="4">
        <f>Labels!B6+(2435)</f>
        <v>42614</v>
      </c>
      <c r="D87" t="e">
        <f t="shared" si="4"/>
        <v>#VALUE!</v>
      </c>
      <c r="F87" t="str">
        <f t="shared" si="5"/>
        <v>MMM 2016</v>
      </c>
    </row>
    <row r="88" spans="1:8" ht="12.75" customHeight="1" x14ac:dyDescent="0.2">
      <c r="A88" s="4">
        <f>DATE(YEAR(Labels!B6)+(6),MONTH(Labels!B6)+(9),1)</f>
        <v>42644</v>
      </c>
      <c r="C88" s="4">
        <f>Labels!B6+(2465)</f>
        <v>42644</v>
      </c>
      <c r="D88" t="e">
        <f t="shared" si="4"/>
        <v>#VALUE!</v>
      </c>
      <c r="F88" t="str">
        <f t="shared" si="5"/>
        <v>MMM 2016</v>
      </c>
      <c r="G88" t="str">
        <f>"Q"&amp;(TRUNC((MONTH(A88)-1)/3)+1)&amp;" "&amp;YEAR(A88)</f>
        <v>Q4 2016</v>
      </c>
    </row>
    <row r="89" spans="1:8" ht="12.75" customHeight="1" x14ac:dyDescent="0.2">
      <c r="A89" s="4">
        <f>DATE(YEAR(Labels!B6)+(6),MONTH(Labels!B6)+(10),1)</f>
        <v>42675</v>
      </c>
      <c r="C89" s="4">
        <f>Labels!B6+(2496)</f>
        <v>42675</v>
      </c>
      <c r="D89" t="e">
        <f t="shared" si="4"/>
        <v>#VALUE!</v>
      </c>
      <c r="F89" t="str">
        <f t="shared" si="5"/>
        <v>MMM 2016</v>
      </c>
    </row>
    <row r="90" spans="1:8" ht="12.75" customHeight="1" x14ac:dyDescent="0.2">
      <c r="A90" s="4">
        <f>DATE(YEAR(Labels!B6)+(6),MONTH(Labels!B6)+(11),1)</f>
        <v>42705</v>
      </c>
      <c r="C90" s="4">
        <f>Labels!B6+(2526)</f>
        <v>42705</v>
      </c>
      <c r="D90" t="e">
        <f t="shared" si="4"/>
        <v>#VALUE!</v>
      </c>
      <c r="F90" t="str">
        <f t="shared" si="5"/>
        <v>MMM 2016</v>
      </c>
    </row>
    <row r="91" spans="1:8" ht="12.75" customHeight="1" x14ac:dyDescent="0.2">
      <c r="A91" s="4">
        <f>DATE(YEAR(Labels!B6)+(7),MONTH(Labels!B6)+(0),1)</f>
        <v>42736</v>
      </c>
      <c r="B91" s="4">
        <f>A6+(2562)</f>
        <v>42736</v>
      </c>
      <c r="C91" s="4">
        <f>Labels!B6+(2557)</f>
        <v>42736</v>
      </c>
      <c r="D91" t="e">
        <f t="shared" si="4"/>
        <v>#VALUE!</v>
      </c>
      <c r="E91" t="e">
        <f>"W "&amp;TEXT(B91,"m/d/yyyy")</f>
        <v>#VALUE!</v>
      </c>
      <c r="F91" t="str">
        <f t="shared" si="5"/>
        <v>MMM 2017</v>
      </c>
      <c r="G91" t="str">
        <f>"Q"&amp;(TRUNC((MONTH(A91)-1)/3)+1)&amp;" "&amp;YEAR(A91)</f>
        <v>Q1 2017</v>
      </c>
      <c r="H91" t="str">
        <f>TEXT(YEAR(A91),"0000")</f>
        <v>2017</v>
      </c>
    </row>
    <row r="92" spans="1:8" ht="12.75" customHeight="1" x14ac:dyDescent="0.2">
      <c r="A92" s="4">
        <f>DATE(YEAR(Labels!B6)+(7),MONTH(Labels!B6)+(1),1)</f>
        <v>42767</v>
      </c>
      <c r="C92" s="4">
        <f>Labels!B6+(2588)</f>
        <v>42767</v>
      </c>
      <c r="D92" t="e">
        <f t="shared" si="4"/>
        <v>#VALUE!</v>
      </c>
      <c r="F92" t="str">
        <f t="shared" si="5"/>
        <v>MMM 2017</v>
      </c>
    </row>
    <row r="93" spans="1:8" ht="12.75" customHeight="1" x14ac:dyDescent="0.2">
      <c r="A93" s="4">
        <f>DATE(YEAR(Labels!B6)+(7),MONTH(Labels!B6)+(2),1)</f>
        <v>42795</v>
      </c>
      <c r="C93" s="4">
        <f>Labels!B6+(2616)</f>
        <v>42795</v>
      </c>
      <c r="D93" t="e">
        <f t="shared" si="4"/>
        <v>#VALUE!</v>
      </c>
      <c r="F93" t="str">
        <f t="shared" si="5"/>
        <v>MMM 2017</v>
      </c>
    </row>
    <row r="94" spans="1:8" ht="12.75" customHeight="1" x14ac:dyDescent="0.2">
      <c r="A94" s="4">
        <f>DATE(YEAR(Labels!B6)+(7),MONTH(Labels!B6)+(3),1)</f>
        <v>42826</v>
      </c>
      <c r="C94" s="4">
        <f>Labels!B6+(2647)</f>
        <v>42826</v>
      </c>
      <c r="D94" t="e">
        <f t="shared" si="4"/>
        <v>#VALUE!</v>
      </c>
      <c r="F94" t="str">
        <f t="shared" si="5"/>
        <v>MMM 2017</v>
      </c>
      <c r="G94" t="str">
        <f>"Q"&amp;(TRUNC((MONTH(A94)-1)/3)+1)&amp;" "&amp;YEAR(A94)</f>
        <v>Q2 2017</v>
      </c>
    </row>
    <row r="95" spans="1:8" ht="12.75" customHeight="1" x14ac:dyDescent="0.2">
      <c r="A95" s="4">
        <f>DATE(YEAR(Labels!B6)+(7),MONTH(Labels!B6)+(4),1)</f>
        <v>42856</v>
      </c>
      <c r="C95" s="4">
        <f>Labels!B6+(2677)</f>
        <v>42856</v>
      </c>
      <c r="D95" t="e">
        <f t="shared" si="4"/>
        <v>#VALUE!</v>
      </c>
      <c r="F95" t="str">
        <f t="shared" si="5"/>
        <v>MMM 2017</v>
      </c>
    </row>
    <row r="96" spans="1:8" ht="12.75" customHeight="1" x14ac:dyDescent="0.2">
      <c r="A96" s="4">
        <f>DATE(YEAR(Labels!B6)+(7),MONTH(Labels!B6)+(5),1)</f>
        <v>42887</v>
      </c>
      <c r="C96" s="4">
        <f>Labels!B6+(2708)</f>
        <v>42887</v>
      </c>
      <c r="D96" t="e">
        <f t="shared" si="4"/>
        <v>#VALUE!</v>
      </c>
      <c r="F96" t="str">
        <f t="shared" si="5"/>
        <v>MMM 2017</v>
      </c>
    </row>
    <row r="97" spans="1:8" ht="12.75" customHeight="1" x14ac:dyDescent="0.2">
      <c r="A97" s="4">
        <f>DATE(YEAR(Labels!B6)+(7),MONTH(Labels!B6)+(6),1)</f>
        <v>42917</v>
      </c>
      <c r="C97" s="4">
        <f>Labels!B6+(2738)</f>
        <v>42917</v>
      </c>
      <c r="D97" t="e">
        <f t="shared" si="4"/>
        <v>#VALUE!</v>
      </c>
      <c r="F97" t="str">
        <f t="shared" si="5"/>
        <v>MMM 2017</v>
      </c>
      <c r="G97" t="str">
        <f>"Q"&amp;(TRUNC((MONTH(A97)-1)/3)+1)&amp;" "&amp;YEAR(A97)</f>
        <v>Q3 2017</v>
      </c>
    </row>
    <row r="98" spans="1:8" ht="12.75" customHeight="1" x14ac:dyDescent="0.2">
      <c r="A98" s="4">
        <f>DATE(YEAR(Labels!B6)+(7),MONTH(Labels!B6)+(7),1)</f>
        <v>42948</v>
      </c>
      <c r="C98" s="4">
        <f>Labels!B6+(2769)</f>
        <v>42948</v>
      </c>
      <c r="D98" t="e">
        <f t="shared" si="4"/>
        <v>#VALUE!</v>
      </c>
      <c r="F98" t="str">
        <f t="shared" si="5"/>
        <v>MMM 2017</v>
      </c>
    </row>
    <row r="99" spans="1:8" ht="12.75" customHeight="1" x14ac:dyDescent="0.2">
      <c r="A99" s="4">
        <f>DATE(YEAR(Labels!B6)+(7),MONTH(Labels!B6)+(8),1)</f>
        <v>42979</v>
      </c>
      <c r="C99" s="4">
        <f>Labels!B6+(2800)</f>
        <v>42979</v>
      </c>
      <c r="D99" t="e">
        <f t="shared" si="4"/>
        <v>#VALUE!</v>
      </c>
      <c r="F99" t="str">
        <f t="shared" si="5"/>
        <v>MMM 2017</v>
      </c>
    </row>
    <row r="100" spans="1:8" ht="12.75" customHeight="1" x14ac:dyDescent="0.2">
      <c r="A100" s="4">
        <f>DATE(YEAR(Labels!B6)+(7),MONTH(Labels!B6)+(9),1)</f>
        <v>43009</v>
      </c>
      <c r="B100" s="4">
        <f>A6+(2835)</f>
        <v>43009</v>
      </c>
      <c r="C100" s="4">
        <f>Labels!B6+(2830)</f>
        <v>43009</v>
      </c>
      <c r="D100" t="e">
        <f t="shared" si="4"/>
        <v>#VALUE!</v>
      </c>
      <c r="E100" t="e">
        <f>"W "&amp;TEXT(B100,"m/d/yyyy")</f>
        <v>#VALUE!</v>
      </c>
      <c r="F100" t="str">
        <f t="shared" si="5"/>
        <v>MMM 2017</v>
      </c>
      <c r="G100" t="str">
        <f>"Q"&amp;(TRUNC((MONTH(A100)-1)/3)+1)&amp;" "&amp;YEAR(A100)</f>
        <v>Q4 2017</v>
      </c>
    </row>
    <row r="101" spans="1:8" ht="12.75" customHeight="1" x14ac:dyDescent="0.2">
      <c r="A101" s="4">
        <f>DATE(YEAR(Labels!B6)+(7),MONTH(Labels!B6)+(10),1)</f>
        <v>43040</v>
      </c>
      <c r="C101" s="4">
        <f>Labels!B6+(2861)</f>
        <v>43040</v>
      </c>
      <c r="D101" t="e">
        <f t="shared" si="4"/>
        <v>#VALUE!</v>
      </c>
      <c r="F101" t="str">
        <f t="shared" si="5"/>
        <v>MMM 2017</v>
      </c>
    </row>
    <row r="102" spans="1:8" ht="12.75" customHeight="1" x14ac:dyDescent="0.2">
      <c r="A102" s="4">
        <f>DATE(YEAR(Labels!B6)+(7),MONTH(Labels!B6)+(11),1)</f>
        <v>43070</v>
      </c>
      <c r="C102" s="4">
        <f>Labels!B6+(2891)</f>
        <v>43070</v>
      </c>
      <c r="D102" t="e">
        <f t="shared" si="4"/>
        <v>#VALUE!</v>
      </c>
      <c r="F102" t="str">
        <f t="shared" si="5"/>
        <v>MMM 2017</v>
      </c>
    </row>
    <row r="103" spans="1:8" ht="12.75" customHeight="1" x14ac:dyDescent="0.2">
      <c r="A103" s="4">
        <f>DATE(YEAR(Labels!B6)+(8),MONTH(Labels!B6)+(0),1)</f>
        <v>43101</v>
      </c>
      <c r="C103" s="4">
        <f>Labels!B6+(2922)</f>
        <v>43101</v>
      </c>
      <c r="D103" t="e">
        <f t="shared" ref="D103:D134" si="6">TEXT(C103,"m/d/yyyy")</f>
        <v>#VALUE!</v>
      </c>
      <c r="F103" t="str">
        <f t="shared" ref="F103:F138" si="7">TEXT(A103,"MMM yyyy")</f>
        <v>MMM 2018</v>
      </c>
      <c r="G103" t="str">
        <f>"Q"&amp;(TRUNC((MONTH(A103)-1)/3)+1)&amp;" "&amp;YEAR(A103)</f>
        <v>Q1 2018</v>
      </c>
      <c r="H103" t="str">
        <f>TEXT(YEAR(A103),"0000")</f>
        <v>2018</v>
      </c>
    </row>
    <row r="104" spans="1:8" ht="12.75" customHeight="1" x14ac:dyDescent="0.2">
      <c r="A104" s="4">
        <f>DATE(YEAR(Labels!B6)+(8),MONTH(Labels!B6)+(1),1)</f>
        <v>43132</v>
      </c>
      <c r="C104" s="4">
        <f>Labels!B6+(2953)</f>
        <v>43132</v>
      </c>
      <c r="D104" t="e">
        <f t="shared" si="6"/>
        <v>#VALUE!</v>
      </c>
      <c r="F104" t="str">
        <f t="shared" si="7"/>
        <v>MMM 2018</v>
      </c>
    </row>
    <row r="105" spans="1:8" ht="12.75" customHeight="1" x14ac:dyDescent="0.2">
      <c r="A105" s="4">
        <f>DATE(YEAR(Labels!B6)+(8),MONTH(Labels!B6)+(2),1)</f>
        <v>43160</v>
      </c>
      <c r="C105" s="4">
        <f>Labels!B6+(2981)</f>
        <v>43160</v>
      </c>
      <c r="D105" t="e">
        <f t="shared" si="6"/>
        <v>#VALUE!</v>
      </c>
      <c r="F105" t="str">
        <f t="shared" si="7"/>
        <v>MMM 2018</v>
      </c>
    </row>
    <row r="106" spans="1:8" ht="12.75" customHeight="1" x14ac:dyDescent="0.2">
      <c r="A106" s="4">
        <f>DATE(YEAR(Labels!B6)+(8),MONTH(Labels!B6)+(3),1)</f>
        <v>43191</v>
      </c>
      <c r="B106" s="4">
        <f>A6+(3017)</f>
        <v>43191</v>
      </c>
      <c r="C106" s="4">
        <f>Labels!B6+(3012)</f>
        <v>43191</v>
      </c>
      <c r="D106" t="e">
        <f t="shared" si="6"/>
        <v>#VALUE!</v>
      </c>
      <c r="E106" t="e">
        <f>"W "&amp;TEXT(B106,"m/d/yyyy")</f>
        <v>#VALUE!</v>
      </c>
      <c r="F106" t="str">
        <f t="shared" si="7"/>
        <v>MMM 2018</v>
      </c>
      <c r="G106" t="str">
        <f>"Q"&amp;(TRUNC((MONTH(A106)-1)/3)+1)&amp;" "&amp;YEAR(A106)</f>
        <v>Q2 2018</v>
      </c>
    </row>
    <row r="107" spans="1:8" ht="12.75" customHeight="1" x14ac:dyDescent="0.2">
      <c r="A107" s="4">
        <f>DATE(YEAR(Labels!B6)+(8),MONTH(Labels!B6)+(4),1)</f>
        <v>43221</v>
      </c>
      <c r="C107" s="4">
        <f>Labels!B6+(3042)</f>
        <v>43221</v>
      </c>
      <c r="D107" t="e">
        <f t="shared" si="6"/>
        <v>#VALUE!</v>
      </c>
      <c r="F107" t="str">
        <f t="shared" si="7"/>
        <v>MMM 2018</v>
      </c>
    </row>
    <row r="108" spans="1:8" ht="12.75" customHeight="1" x14ac:dyDescent="0.2">
      <c r="A108" s="4">
        <f>DATE(YEAR(Labels!B6)+(8),MONTH(Labels!B6)+(5),1)</f>
        <v>43252</v>
      </c>
      <c r="C108" s="4">
        <f>Labels!B6+(3073)</f>
        <v>43252</v>
      </c>
      <c r="D108" t="e">
        <f t="shared" si="6"/>
        <v>#VALUE!</v>
      </c>
      <c r="F108" t="str">
        <f t="shared" si="7"/>
        <v>MMM 2018</v>
      </c>
    </row>
    <row r="109" spans="1:8" ht="12.75" customHeight="1" x14ac:dyDescent="0.2">
      <c r="A109" s="4">
        <f>DATE(YEAR(Labels!B6)+(8),MONTH(Labels!B6)+(6),1)</f>
        <v>43282</v>
      </c>
      <c r="B109" s="4">
        <f>A6+(3108)</f>
        <v>43282</v>
      </c>
      <c r="C109" s="4">
        <f>Labels!B6+(3103)</f>
        <v>43282</v>
      </c>
      <c r="D109" t="e">
        <f t="shared" si="6"/>
        <v>#VALUE!</v>
      </c>
      <c r="E109" t="e">
        <f>"W "&amp;TEXT(B109,"m/d/yyyy")</f>
        <v>#VALUE!</v>
      </c>
      <c r="F109" t="str">
        <f t="shared" si="7"/>
        <v>MMM 2018</v>
      </c>
      <c r="G109" t="str">
        <f>"Q"&amp;(TRUNC((MONTH(A109)-1)/3)+1)&amp;" "&amp;YEAR(A109)</f>
        <v>Q3 2018</v>
      </c>
    </row>
    <row r="110" spans="1:8" ht="12.75" customHeight="1" x14ac:dyDescent="0.2">
      <c r="A110" s="4">
        <f>DATE(YEAR(Labels!B6)+(8),MONTH(Labels!B6)+(7),1)</f>
        <v>43313</v>
      </c>
      <c r="C110" s="4">
        <f>Labels!B6+(3134)</f>
        <v>43313</v>
      </c>
      <c r="D110" t="e">
        <f t="shared" si="6"/>
        <v>#VALUE!</v>
      </c>
      <c r="F110" t="str">
        <f t="shared" si="7"/>
        <v>MMM 2018</v>
      </c>
    </row>
    <row r="111" spans="1:8" ht="12.75" customHeight="1" x14ac:dyDescent="0.2">
      <c r="A111" s="4">
        <f>DATE(YEAR(Labels!B6)+(8),MONTH(Labels!B6)+(8),1)</f>
        <v>43344</v>
      </c>
      <c r="C111" s="4">
        <f>Labels!B6+(3165)</f>
        <v>43344</v>
      </c>
      <c r="D111" t="e">
        <f t="shared" si="6"/>
        <v>#VALUE!</v>
      </c>
      <c r="F111" t="str">
        <f t="shared" si="7"/>
        <v>MMM 2018</v>
      </c>
    </row>
    <row r="112" spans="1:8" ht="12.75" customHeight="1" x14ac:dyDescent="0.2">
      <c r="A112" s="4">
        <f>DATE(YEAR(Labels!B6)+(8),MONTH(Labels!B6)+(9),1)</f>
        <v>43374</v>
      </c>
      <c r="C112" s="4">
        <f>Labels!B6+(3195)</f>
        <v>43374</v>
      </c>
      <c r="D112" t="e">
        <f t="shared" si="6"/>
        <v>#VALUE!</v>
      </c>
      <c r="F112" t="str">
        <f t="shared" si="7"/>
        <v>MMM 2018</v>
      </c>
      <c r="G112" t="str">
        <f>"Q"&amp;(TRUNC((MONTH(A112)-1)/3)+1)&amp;" "&amp;YEAR(A112)</f>
        <v>Q4 2018</v>
      </c>
    </row>
    <row r="113" spans="1:8" ht="12.75" customHeight="1" x14ac:dyDescent="0.2">
      <c r="A113" s="4">
        <f>DATE(YEAR(Labels!B6)+(8),MONTH(Labels!B6)+(10),1)</f>
        <v>43405</v>
      </c>
      <c r="C113" s="4">
        <f>Labels!B6+(3226)</f>
        <v>43405</v>
      </c>
      <c r="D113" t="e">
        <f t="shared" si="6"/>
        <v>#VALUE!</v>
      </c>
      <c r="F113" t="str">
        <f t="shared" si="7"/>
        <v>MMM 2018</v>
      </c>
    </row>
    <row r="114" spans="1:8" ht="12.75" customHeight="1" x14ac:dyDescent="0.2">
      <c r="A114" s="4">
        <f>DATE(YEAR(Labels!B6)+(8),MONTH(Labels!B6)+(11),1)</f>
        <v>43435</v>
      </c>
      <c r="C114" s="4">
        <f>Labels!B6+(3256)</f>
        <v>43435</v>
      </c>
      <c r="D114" t="e">
        <f t="shared" si="6"/>
        <v>#VALUE!</v>
      </c>
      <c r="F114" t="str">
        <f t="shared" si="7"/>
        <v>MMM 2018</v>
      </c>
    </row>
    <row r="115" spans="1:8" ht="12.75" customHeight="1" x14ac:dyDescent="0.2">
      <c r="A115" s="4">
        <f>DATE(YEAR(Labels!B6)+(9),MONTH(Labels!B6)+(0),1)</f>
        <v>43466</v>
      </c>
      <c r="C115" s="4">
        <f>Labels!B6+(3287)</f>
        <v>43466</v>
      </c>
      <c r="D115" t="e">
        <f t="shared" si="6"/>
        <v>#VALUE!</v>
      </c>
      <c r="F115" t="str">
        <f t="shared" si="7"/>
        <v>MMM 2019</v>
      </c>
      <c r="G115" t="str">
        <f>"Q"&amp;(TRUNC((MONTH(A115)-1)/3)+1)&amp;" "&amp;YEAR(A115)</f>
        <v>Q1 2019</v>
      </c>
      <c r="H115" t="str">
        <f>TEXT(YEAR(A115),"0000")</f>
        <v>2019</v>
      </c>
    </row>
    <row r="116" spans="1:8" ht="12.75" customHeight="1" x14ac:dyDescent="0.2">
      <c r="A116" s="4">
        <f>DATE(YEAR(Labels!B6)+(9),MONTH(Labels!B6)+(1),1)</f>
        <v>43497</v>
      </c>
      <c r="C116" s="4">
        <f>Labels!B6+(3318)</f>
        <v>43497</v>
      </c>
      <c r="D116" t="e">
        <f t="shared" si="6"/>
        <v>#VALUE!</v>
      </c>
      <c r="F116" t="str">
        <f t="shared" si="7"/>
        <v>MMM 2019</v>
      </c>
    </row>
    <row r="117" spans="1:8" ht="12.75" customHeight="1" x14ac:dyDescent="0.2">
      <c r="A117" s="4">
        <f>DATE(YEAR(Labels!B6)+(9),MONTH(Labels!B6)+(2),1)</f>
        <v>43525</v>
      </c>
      <c r="C117" s="4">
        <f>Labels!B6+(3346)</f>
        <v>43525</v>
      </c>
      <c r="D117" t="e">
        <f t="shared" si="6"/>
        <v>#VALUE!</v>
      </c>
      <c r="F117" t="str">
        <f t="shared" si="7"/>
        <v>MMM 2019</v>
      </c>
    </row>
    <row r="118" spans="1:8" ht="12.75" customHeight="1" x14ac:dyDescent="0.2">
      <c r="A118" s="4">
        <f>DATE(YEAR(Labels!B6)+(9),MONTH(Labels!B6)+(3),1)</f>
        <v>43556</v>
      </c>
      <c r="C118" s="4">
        <f>Labels!B6+(3377)</f>
        <v>43556</v>
      </c>
      <c r="D118" t="e">
        <f t="shared" si="6"/>
        <v>#VALUE!</v>
      </c>
      <c r="F118" t="str">
        <f t="shared" si="7"/>
        <v>MMM 2019</v>
      </c>
      <c r="G118" t="str">
        <f>"Q"&amp;(TRUNC((MONTH(A118)-1)/3)+1)&amp;" "&amp;YEAR(A118)</f>
        <v>Q2 2019</v>
      </c>
    </row>
    <row r="119" spans="1:8" ht="12.75" customHeight="1" x14ac:dyDescent="0.2">
      <c r="A119" s="4">
        <f>DATE(YEAR(Labels!B6)+(9),MONTH(Labels!B6)+(4),1)</f>
        <v>43586</v>
      </c>
      <c r="C119" s="4">
        <f>Labels!B6+(3407)</f>
        <v>43586</v>
      </c>
      <c r="D119" t="e">
        <f t="shared" si="6"/>
        <v>#VALUE!</v>
      </c>
      <c r="F119" t="str">
        <f t="shared" si="7"/>
        <v>MMM 2019</v>
      </c>
    </row>
    <row r="120" spans="1:8" ht="12.75" customHeight="1" x14ac:dyDescent="0.2">
      <c r="A120" s="4">
        <f>DATE(YEAR(Labels!B6)+(9),MONTH(Labels!B6)+(5),1)</f>
        <v>43617</v>
      </c>
      <c r="C120" s="4">
        <f>Labels!B6+(3438)</f>
        <v>43617</v>
      </c>
      <c r="D120" t="e">
        <f t="shared" si="6"/>
        <v>#VALUE!</v>
      </c>
      <c r="F120" t="str">
        <f t="shared" si="7"/>
        <v>MMM 2019</v>
      </c>
    </row>
    <row r="121" spans="1:8" ht="12.75" customHeight="1" x14ac:dyDescent="0.2">
      <c r="A121" s="4">
        <f>DATE(YEAR(Labels!B6)+(9),MONTH(Labels!B6)+(6),1)</f>
        <v>43647</v>
      </c>
      <c r="C121" s="4">
        <f>Labels!B6+(3468)</f>
        <v>43647</v>
      </c>
      <c r="D121" t="e">
        <f t="shared" si="6"/>
        <v>#VALUE!</v>
      </c>
      <c r="F121" t="str">
        <f t="shared" si="7"/>
        <v>MMM 2019</v>
      </c>
      <c r="G121" t="str">
        <f>"Q"&amp;(TRUNC((MONTH(A121)-1)/3)+1)&amp;" "&amp;YEAR(A121)</f>
        <v>Q3 2019</v>
      </c>
    </row>
    <row r="122" spans="1:8" ht="12.75" customHeight="1" x14ac:dyDescent="0.2">
      <c r="A122" s="4">
        <f>DATE(YEAR(Labels!B6)+(9),MONTH(Labels!B6)+(7),1)</f>
        <v>43678</v>
      </c>
      <c r="C122" s="4">
        <f>Labels!B6+(3499)</f>
        <v>43678</v>
      </c>
      <c r="D122" t="e">
        <f t="shared" si="6"/>
        <v>#VALUE!</v>
      </c>
      <c r="F122" t="str">
        <f t="shared" si="7"/>
        <v>MMM 2019</v>
      </c>
    </row>
    <row r="123" spans="1:8" ht="12.75" customHeight="1" x14ac:dyDescent="0.2">
      <c r="A123" s="4">
        <f>DATE(YEAR(Labels!B6)+(9),MONTH(Labels!B6)+(8),1)</f>
        <v>43709</v>
      </c>
      <c r="B123" s="4">
        <f>A6+(3535)</f>
        <v>43709</v>
      </c>
      <c r="C123" s="4">
        <f>Labels!B6+(3530)</f>
        <v>43709</v>
      </c>
      <c r="D123" t="e">
        <f t="shared" si="6"/>
        <v>#VALUE!</v>
      </c>
      <c r="E123" t="e">
        <f>"W "&amp;TEXT(B123,"m/d/yyyy")</f>
        <v>#VALUE!</v>
      </c>
      <c r="F123" t="str">
        <f t="shared" si="7"/>
        <v>MMM 2019</v>
      </c>
    </row>
    <row r="124" spans="1:8" ht="12.75" customHeight="1" x14ac:dyDescent="0.2">
      <c r="A124" s="4">
        <f>DATE(YEAR(Labels!B6)+(9),MONTH(Labels!B6)+(9),1)</f>
        <v>43739</v>
      </c>
      <c r="C124" s="4">
        <f>Labels!B6+(3560)</f>
        <v>43739</v>
      </c>
      <c r="D124" t="e">
        <f t="shared" si="6"/>
        <v>#VALUE!</v>
      </c>
      <c r="F124" t="str">
        <f t="shared" si="7"/>
        <v>MMM 2019</v>
      </c>
      <c r="G124" t="str">
        <f>"Q"&amp;(TRUNC((MONTH(A124)-1)/3)+1)&amp;" "&amp;YEAR(A124)</f>
        <v>Q4 2019</v>
      </c>
    </row>
    <row r="125" spans="1:8" ht="12.75" customHeight="1" x14ac:dyDescent="0.2">
      <c r="A125" s="4">
        <f>DATE(YEAR(Labels!B6)+(9),MONTH(Labels!B6)+(10),1)</f>
        <v>43770</v>
      </c>
      <c r="C125" s="4">
        <f>Labels!B6+(3591)</f>
        <v>43770</v>
      </c>
      <c r="D125" t="e">
        <f t="shared" si="6"/>
        <v>#VALUE!</v>
      </c>
      <c r="F125" t="str">
        <f t="shared" si="7"/>
        <v>MMM 2019</v>
      </c>
    </row>
    <row r="126" spans="1:8" ht="12.75" customHeight="1" x14ac:dyDescent="0.2">
      <c r="A126" s="4">
        <f>DATE(YEAR(Labels!B6)+(9),MONTH(Labels!B6)+(11),1)</f>
        <v>43800</v>
      </c>
      <c r="B126" s="4">
        <f>A6+(3626)</f>
        <v>43800</v>
      </c>
      <c r="C126" s="4">
        <f>Labels!B6+(3621)</f>
        <v>43800</v>
      </c>
      <c r="D126" t="e">
        <f t="shared" si="6"/>
        <v>#VALUE!</v>
      </c>
      <c r="E126" t="e">
        <f>"W "&amp;TEXT(B126,"m/d/yyyy")</f>
        <v>#VALUE!</v>
      </c>
      <c r="F126" t="str">
        <f t="shared" si="7"/>
        <v>MMM 2019</v>
      </c>
    </row>
    <row r="127" spans="1:8" ht="12.75" customHeight="1" x14ac:dyDescent="0.2">
      <c r="A127" s="4">
        <f>DATE(YEAR(Labels!B6)+(10),MONTH(Labels!B6)+(0),1)</f>
        <v>43831</v>
      </c>
      <c r="C127" s="4">
        <f>Labels!B6+(3652)</f>
        <v>43831</v>
      </c>
      <c r="D127" t="e">
        <f t="shared" si="6"/>
        <v>#VALUE!</v>
      </c>
      <c r="F127" t="str">
        <f t="shared" si="7"/>
        <v>MMM 2020</v>
      </c>
      <c r="G127" t="str">
        <f>"Q"&amp;(TRUNC((MONTH(A127)-1)/3)+1)&amp;" "&amp;YEAR(A127)</f>
        <v>Q1 2020</v>
      </c>
      <c r="H127" t="str">
        <f>TEXT(YEAR(A127),"0000")</f>
        <v>2020</v>
      </c>
    </row>
    <row r="128" spans="1:8" ht="12.75" customHeight="1" x14ac:dyDescent="0.2">
      <c r="A128" s="4">
        <f>DATE(YEAR(Labels!B6)+(10),MONTH(Labels!B6)+(1),1)</f>
        <v>43862</v>
      </c>
      <c r="C128" s="4">
        <f>Labels!B6+(3683)</f>
        <v>43862</v>
      </c>
      <c r="D128" t="e">
        <f t="shared" si="6"/>
        <v>#VALUE!</v>
      </c>
      <c r="F128" t="str">
        <f t="shared" si="7"/>
        <v>MMM 2020</v>
      </c>
    </row>
    <row r="129" spans="1:7" ht="12.75" customHeight="1" x14ac:dyDescent="0.2">
      <c r="A129" s="4">
        <f>DATE(YEAR(Labels!B6)+(10),MONTH(Labels!B6)+(2),1)</f>
        <v>43891</v>
      </c>
      <c r="B129" s="4">
        <f>A6+(3717)</f>
        <v>43891</v>
      </c>
      <c r="C129" s="4">
        <f>Labels!B6+(3712)</f>
        <v>43891</v>
      </c>
      <c r="D129" t="e">
        <f t="shared" si="6"/>
        <v>#VALUE!</v>
      </c>
      <c r="E129" t="e">
        <f>"W "&amp;TEXT(B129,"m/d/yyyy")</f>
        <v>#VALUE!</v>
      </c>
      <c r="F129" t="str">
        <f t="shared" si="7"/>
        <v>MMM 2020</v>
      </c>
    </row>
    <row r="130" spans="1:7" ht="12.75" customHeight="1" x14ac:dyDescent="0.2">
      <c r="A130" s="4">
        <f>DATE(YEAR(Labels!B6)+(10),MONTH(Labels!B6)+(3),1)</f>
        <v>43922</v>
      </c>
      <c r="C130" s="4">
        <f>Labels!B6+(3743)</f>
        <v>43922</v>
      </c>
      <c r="D130" t="e">
        <f t="shared" si="6"/>
        <v>#VALUE!</v>
      </c>
      <c r="F130" t="str">
        <f t="shared" si="7"/>
        <v>MMM 2020</v>
      </c>
      <c r="G130" t="str">
        <f>"Q"&amp;(TRUNC((MONTH(A130)-1)/3)+1)&amp;" "&amp;YEAR(A130)</f>
        <v>Q2 2020</v>
      </c>
    </row>
    <row r="131" spans="1:7" ht="12.75" customHeight="1" x14ac:dyDescent="0.2">
      <c r="A131" s="4">
        <f>DATE(YEAR(Labels!B6)+(10),MONTH(Labels!B6)+(4),1)</f>
        <v>43952</v>
      </c>
      <c r="C131" s="4">
        <f>Labels!B6+(3773)</f>
        <v>43952</v>
      </c>
      <c r="D131" t="e">
        <f t="shared" si="6"/>
        <v>#VALUE!</v>
      </c>
      <c r="F131" t="str">
        <f t="shared" si="7"/>
        <v>MMM 2020</v>
      </c>
    </row>
    <row r="132" spans="1:7" ht="12.75" customHeight="1" x14ac:dyDescent="0.2">
      <c r="A132" s="4">
        <f>DATE(YEAR(Labels!B6)+(10),MONTH(Labels!B6)+(5),1)</f>
        <v>43983</v>
      </c>
      <c r="C132" s="4">
        <f>Labels!B6+(3804)</f>
        <v>43983</v>
      </c>
      <c r="D132" t="e">
        <f t="shared" si="6"/>
        <v>#VALUE!</v>
      </c>
      <c r="F132" t="str">
        <f t="shared" si="7"/>
        <v>MMM 2020</v>
      </c>
    </row>
    <row r="133" spans="1:7" ht="12.75" customHeight="1" x14ac:dyDescent="0.2">
      <c r="A133" s="4">
        <f>DATE(YEAR(Labels!B6)+(10),MONTH(Labels!B6)+(6),1)</f>
        <v>44013</v>
      </c>
      <c r="C133" s="4">
        <f>Labels!B6+(3834)</f>
        <v>44013</v>
      </c>
      <c r="D133" t="e">
        <f t="shared" si="6"/>
        <v>#VALUE!</v>
      </c>
      <c r="F133" t="str">
        <f t="shared" si="7"/>
        <v>MMM 2020</v>
      </c>
      <c r="G133" t="str">
        <f>"Q"&amp;(TRUNC((MONTH(A133)-1)/3)+1)&amp;" "&amp;YEAR(A133)</f>
        <v>Q3 2020</v>
      </c>
    </row>
    <row r="134" spans="1:7" ht="12.75" customHeight="1" x14ac:dyDescent="0.2">
      <c r="A134" s="4">
        <f>DATE(YEAR(Labels!B6)+(10),MONTH(Labels!B6)+(7),1)</f>
        <v>44044</v>
      </c>
      <c r="C134" s="4">
        <f>Labels!B6+(3865)</f>
        <v>44044</v>
      </c>
      <c r="D134" t="e">
        <f t="shared" si="6"/>
        <v>#VALUE!</v>
      </c>
      <c r="F134" t="str">
        <f t="shared" si="7"/>
        <v>MMM 2020</v>
      </c>
    </row>
    <row r="135" spans="1:7" ht="12.75" customHeight="1" x14ac:dyDescent="0.2">
      <c r="A135" s="4">
        <f>DATE(YEAR(Labels!B6)+(10),MONTH(Labels!B6)+(8),1)</f>
        <v>44075</v>
      </c>
      <c r="C135" s="4">
        <f>Labels!B6+(3896)</f>
        <v>44075</v>
      </c>
      <c r="D135" t="e">
        <f>TEXT(C135,"m/d/yyyy")</f>
        <v>#VALUE!</v>
      </c>
      <c r="F135" t="str">
        <f t="shared" si="7"/>
        <v>MMM 2020</v>
      </c>
    </row>
    <row r="136" spans="1:7" ht="12.75" customHeight="1" x14ac:dyDescent="0.2">
      <c r="A136" s="4">
        <f>DATE(YEAR(Labels!B6)+(10),MONTH(Labels!B6)+(9),1)</f>
        <v>44105</v>
      </c>
      <c r="C136" s="4">
        <f>Labels!B6+(3926)</f>
        <v>44105</v>
      </c>
      <c r="D136" t="e">
        <f>TEXT(C136,"m/d/yyyy")</f>
        <v>#VALUE!</v>
      </c>
      <c r="F136" t="str">
        <f t="shared" si="7"/>
        <v>MMM 2020</v>
      </c>
      <c r="G136" t="str">
        <f>"Q"&amp;(TRUNC((MONTH(A136)-1)/3)+1)&amp;" "&amp;YEAR(A136)</f>
        <v>Q4 2020</v>
      </c>
    </row>
    <row r="137" spans="1:7" ht="12.75" customHeight="1" x14ac:dyDescent="0.2">
      <c r="A137" s="4">
        <f>DATE(YEAR(Labels!B6)+(10),MONTH(Labels!B6)+(10),1)</f>
        <v>44136</v>
      </c>
      <c r="B137" s="4">
        <f>A6+(3962)</f>
        <v>44136</v>
      </c>
      <c r="C137" s="4">
        <f>Labels!B6+(3957)</f>
        <v>44136</v>
      </c>
      <c r="D137" t="e">
        <f>TEXT(C137,"m/d/yyyy")</f>
        <v>#VALUE!</v>
      </c>
      <c r="E137" t="e">
        <f>"W "&amp;TEXT(B137,"m/d/yyyy")</f>
        <v>#VALUE!</v>
      </c>
      <c r="F137" t="str">
        <f t="shared" si="7"/>
        <v>MMM 2020</v>
      </c>
    </row>
    <row r="138" spans="1:7" ht="12.75" customHeight="1" x14ac:dyDescent="0.2">
      <c r="A138" s="4">
        <f>DATE(YEAR(Labels!B6)+(10),MONTH(Labels!B6)+(11),1)</f>
        <v>44166</v>
      </c>
      <c r="C138" s="4">
        <f>Labels!B6+(3987)</f>
        <v>44166</v>
      </c>
      <c r="D138" t="e">
        <f>TEXT(C138,"m/d/yyyy")</f>
        <v>#VALUE!</v>
      </c>
      <c r="F138" t="str">
        <f t="shared" si="7"/>
        <v>MMM 2020</v>
      </c>
    </row>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443"/>
  <sheetViews>
    <sheetView workbookViewId="0"/>
  </sheetViews>
  <sheetFormatPr defaultRowHeight="12.75" customHeight="1" x14ac:dyDescent="0.2"/>
  <sheetData>
    <row r="1" spans="1:132" ht="12.75" customHeight="1" x14ac:dyDescent="0.2">
      <c r="A1" s="64">
        <f ca="1">'Statistical Moments'!B12</f>
        <v>937951.88534778333</v>
      </c>
      <c r="B1" s="64">
        <f ca="1">'Statistical Moments'!C12</f>
        <v>949752.75839291338</v>
      </c>
      <c r="C1" s="64">
        <f ca="1">'Statistical Moments'!D12</f>
        <v>969600.70733856352</v>
      </c>
      <c r="D1" s="64">
        <f ca="1">'Statistical Moments'!E12</f>
        <v>941314.16938640596</v>
      </c>
      <c r="E1" s="64">
        <f ca="1">'Statistical Moments'!F12</f>
        <v>968683.73097325675</v>
      </c>
      <c r="F1" s="64">
        <f ca="1">'Statistical Moments'!G12</f>
        <v>946750.83758801303</v>
      </c>
      <c r="G1" s="64">
        <f ca="1">'Statistical Moments'!H12</f>
        <v>941491.60480900237</v>
      </c>
      <c r="H1" s="64">
        <f ca="1">'Statistical Moments'!I12</f>
        <v>968438.84921720077</v>
      </c>
      <c r="I1" s="64">
        <f ca="1">'Statistical Moments'!J12</f>
        <v>958338.63565878675</v>
      </c>
      <c r="J1" s="64">
        <f ca="1">'Statistical Moments'!K12</f>
        <v>971540.71462060383</v>
      </c>
      <c r="K1" s="64">
        <f ca="1">'Statistical Moments'!L12</f>
        <v>950782.06187427521</v>
      </c>
      <c r="L1" s="64">
        <f ca="1">'Statistical Moments'!M12</f>
        <v>952336.62762733479</v>
      </c>
      <c r="M1" s="64">
        <f ca="1">'Statistical Moments'!O12</f>
        <v>960728.60667211073</v>
      </c>
      <c r="N1" s="64">
        <f ca="1">'Statistical Moments'!P12</f>
        <v>950815.42506126827</v>
      </c>
      <c r="O1" s="64">
        <f ca="1">'Statistical Moments'!Q12</f>
        <v>950262.82674405072</v>
      </c>
      <c r="P1" s="64">
        <f ca="1">'Statistical Moments'!R12</f>
        <v>948412.70341365784</v>
      </c>
      <c r="Q1" s="64">
        <f ca="1">'Statistical Moments'!S12</f>
        <v>952367.34673424566</v>
      </c>
      <c r="R1" s="64">
        <f ca="1">'Statistical Moments'!T12</f>
        <v>955209.7266185066</v>
      </c>
      <c r="S1" s="64">
        <f ca="1">'Statistical Moments'!U12</f>
        <v>950449.31884340779</v>
      </c>
      <c r="T1" s="64">
        <f ca="1">'Statistical Moments'!V12</f>
        <v>938529.15562539967</v>
      </c>
      <c r="U1" s="64">
        <f ca="1">'Statistical Moments'!W12</f>
        <v>956883.51597860293</v>
      </c>
      <c r="V1" s="64">
        <f ca="1">'Statistical Moments'!X12</f>
        <v>966868.99773988407</v>
      </c>
      <c r="W1" s="64">
        <f ca="1">'Statistical Moments'!Y12</f>
        <v>948926.45497673086</v>
      </c>
      <c r="X1" s="64">
        <f ca="1">'Statistical Moments'!Z12</f>
        <v>950726.15789128584</v>
      </c>
      <c r="Y1" s="64">
        <f ca="1">'Statistical Moments'!AB12</f>
        <v>951395.75246666966</v>
      </c>
      <c r="Z1" s="64">
        <f ca="1">'Statistical Moments'!AC12</f>
        <v>942386.45456760493</v>
      </c>
      <c r="AA1" s="64">
        <f ca="1">'Statistical Moments'!AD12</f>
        <v>948867.99522883818</v>
      </c>
      <c r="AB1" s="64">
        <f ca="1">'Statistical Moments'!AE12</f>
        <v>933113.34190928738</v>
      </c>
      <c r="AC1" s="64">
        <f ca="1">'Statistical Moments'!AF12</f>
        <v>963995.62333167857</v>
      </c>
      <c r="AD1" s="64">
        <f ca="1">'Statistical Moments'!AG12</f>
        <v>943695.40165883536</v>
      </c>
      <c r="AE1" s="64">
        <f ca="1">'Statistical Moments'!AH12</f>
        <v>965834.41631186637</v>
      </c>
      <c r="AF1" s="64">
        <f ca="1">'Statistical Moments'!AI12</f>
        <v>961522.81425100728</v>
      </c>
      <c r="AG1" s="64">
        <f ca="1">'Statistical Moments'!AJ12</f>
        <v>936341.19618719537</v>
      </c>
      <c r="AH1" s="64">
        <f ca="1">'Statistical Moments'!AK12</f>
        <v>945011.19202654727</v>
      </c>
      <c r="AI1" s="64">
        <f ca="1">'Statistical Moments'!AL12</f>
        <v>943420.31817915803</v>
      </c>
      <c r="AJ1" s="64">
        <f ca="1">'Statistical Moments'!AM12</f>
        <v>942707.5289258163</v>
      </c>
      <c r="AK1" s="64">
        <f ca="1">'Statistical Moments'!AO12</f>
        <v>947375.57689521974</v>
      </c>
      <c r="AL1" s="64">
        <f ca="1">'Statistical Moments'!AP12</f>
        <v>946838.02862573916</v>
      </c>
      <c r="AM1" s="64">
        <f ca="1">'Statistical Moments'!AQ12</f>
        <v>959854.27068063978</v>
      </c>
      <c r="AN1" s="64">
        <f ca="1">'Statistical Moments'!AR12</f>
        <v>938253.31754404923</v>
      </c>
      <c r="AO1" s="64">
        <f ca="1">'Statistical Moments'!AS12</f>
        <v>939462.90653749381</v>
      </c>
      <c r="AP1" s="64">
        <f ca="1">'Statistical Moments'!AT12</f>
        <v>929070.71054667258</v>
      </c>
      <c r="AQ1" s="64">
        <f ca="1">'Statistical Moments'!AU12</f>
        <v>936036.35731597338</v>
      </c>
      <c r="AR1" s="64">
        <f ca="1">'Statistical Moments'!AV12</f>
        <v>953251.47065204009</v>
      </c>
      <c r="AS1" s="64">
        <f ca="1">'Statistical Moments'!AW12</f>
        <v>951251.27598761674</v>
      </c>
      <c r="AT1" s="64">
        <f ca="1">'Statistical Moments'!AX12</f>
        <v>949404.39097111905</v>
      </c>
      <c r="AU1" s="64">
        <f ca="1">'Statistical Moments'!AY12</f>
        <v>932376.39152576891</v>
      </c>
      <c r="AV1" s="64">
        <f ca="1">'Statistical Moments'!AZ12</f>
        <v>941733.24327699712</v>
      </c>
      <c r="AW1" s="64">
        <f ca="1">'Statistical Moments'!BB12</f>
        <v>933935.86453826376</v>
      </c>
      <c r="AX1" s="64">
        <f ca="1">'Statistical Moments'!BC12</f>
        <v>954336.09465532762</v>
      </c>
      <c r="AY1" s="64">
        <f ca="1">'Statistical Moments'!BD12</f>
        <v>937750.59100393113</v>
      </c>
      <c r="AZ1" s="64">
        <f ca="1">'Statistical Moments'!BE12</f>
        <v>921752.31190289115</v>
      </c>
      <c r="BA1" s="64">
        <f ca="1">'Statistical Moments'!BF12</f>
        <v>929373.95503071358</v>
      </c>
      <c r="BB1" s="64">
        <f ca="1">'Statistical Moments'!BG12</f>
        <v>941473.728131023</v>
      </c>
      <c r="BC1" s="64">
        <f ca="1">'Statistical Moments'!BH12</f>
        <v>939006.16470949701</v>
      </c>
      <c r="BD1" s="64">
        <f ca="1">'Statistical Moments'!BI12</f>
        <v>927284.02831498976</v>
      </c>
      <c r="BE1" s="64">
        <f ca="1">'Statistical Moments'!BJ12</f>
        <v>946069.73101281677</v>
      </c>
      <c r="BF1" s="64">
        <f ca="1">'Statistical Moments'!BK12</f>
        <v>946242.63098431006</v>
      </c>
      <c r="BG1" s="64">
        <f ca="1">'Statistical Moments'!BL12</f>
        <v>921320.80319938355</v>
      </c>
      <c r="BH1" s="64">
        <f ca="1">'Statistical Moments'!BM12</f>
        <v>937937.75224410777</v>
      </c>
      <c r="BI1" s="64">
        <f ca="1">'Statistical Moments'!BO12</f>
        <v>944296.30783268344</v>
      </c>
      <c r="BJ1" s="64">
        <f ca="1">'Statistical Moments'!BP12</f>
        <v>944139.05287835293</v>
      </c>
      <c r="BK1" s="64">
        <f ca="1">'Statistical Moments'!BQ12</f>
        <v>916663.10521301581</v>
      </c>
      <c r="BL1" s="64">
        <f ca="1">'Statistical Moments'!BR12</f>
        <v>926437.53003025625</v>
      </c>
      <c r="BM1" s="64">
        <f ca="1">'Statistical Moments'!BS12</f>
        <v>914543.07569614472</v>
      </c>
      <c r="BN1" s="64">
        <f ca="1">'Statistical Moments'!BT12</f>
        <v>936495.74120935891</v>
      </c>
      <c r="BO1" s="64">
        <f ca="1">'Statistical Moments'!BU12</f>
        <v>917508.18638739362</v>
      </c>
      <c r="BP1" s="64">
        <f ca="1">'Statistical Moments'!BV12</f>
        <v>916208.89026357315</v>
      </c>
      <c r="BQ1" s="64">
        <f ca="1">'Statistical Moments'!BW12</f>
        <v>924733.715008648</v>
      </c>
      <c r="BR1" s="64">
        <f ca="1">'Statistical Moments'!BX12</f>
        <v>921038.00291202357</v>
      </c>
      <c r="BS1" s="64">
        <f ca="1">'Statistical Moments'!BY12</f>
        <v>916040.46999242459</v>
      </c>
      <c r="BT1" s="64">
        <f ca="1">'Statistical Moments'!BZ12</f>
        <v>941700.67500029737</v>
      </c>
      <c r="BU1" s="64">
        <f ca="1">'Statistical Moments'!CB12</f>
        <v>924798.36117687146</v>
      </c>
      <c r="BV1" s="64">
        <f ca="1">'Statistical Moments'!CC12</f>
        <v>941940.30198698072</v>
      </c>
      <c r="BW1" s="64">
        <f ca="1">'Statistical Moments'!CD12</f>
        <v>928956.43116412614</v>
      </c>
      <c r="BX1" s="64">
        <f ca="1">'Statistical Moments'!CE12</f>
        <v>921124.06802859658</v>
      </c>
      <c r="BY1" s="64">
        <f ca="1">'Statistical Moments'!CF12</f>
        <v>921417.53639733105</v>
      </c>
      <c r="BZ1" s="64">
        <f ca="1">'Statistical Moments'!CG12</f>
        <v>928319.29918622528</v>
      </c>
      <c r="CA1" s="64">
        <f ca="1">'Statistical Moments'!CH12</f>
        <v>917061.06281897158</v>
      </c>
      <c r="CB1" s="64">
        <f ca="1">'Statistical Moments'!CI12</f>
        <v>929926.36525026546</v>
      </c>
      <c r="CC1" s="64">
        <f ca="1">'Statistical Moments'!CJ12</f>
        <v>920502.90826744086</v>
      </c>
      <c r="CD1" s="64">
        <f ca="1">'Statistical Moments'!CK12</f>
        <v>914520.51303781953</v>
      </c>
      <c r="CE1" s="64">
        <f ca="1">'Statistical Moments'!CL12</f>
        <v>900212.45380907564</v>
      </c>
      <c r="CF1" s="64">
        <f ca="1">'Statistical Moments'!CM12</f>
        <v>912205.21417884587</v>
      </c>
      <c r="CG1" s="64">
        <f ca="1">'Statistical Moments'!CO12</f>
        <v>933840.02812306909</v>
      </c>
      <c r="CH1" s="64">
        <f ca="1">'Statistical Moments'!CP12</f>
        <v>919112.41842726781</v>
      </c>
      <c r="CI1" s="64">
        <f ca="1">'Statistical Moments'!CQ12</f>
        <v>916744.17142344406</v>
      </c>
      <c r="CJ1" s="64">
        <f ca="1">'Statistical Moments'!CR12</f>
        <v>925739.83011640504</v>
      </c>
      <c r="CK1" s="64">
        <f ca="1">'Statistical Moments'!CS12</f>
        <v>919815.48567449348</v>
      </c>
      <c r="CL1" s="64">
        <f ca="1">'Statistical Moments'!CT12</f>
        <v>919788.70049840841</v>
      </c>
      <c r="CM1" s="64">
        <f ca="1">'Statistical Moments'!CU12</f>
        <v>910024.96487134905</v>
      </c>
      <c r="CN1" s="64">
        <f ca="1">'Statistical Moments'!CV12</f>
        <v>910149.17193189834</v>
      </c>
      <c r="CO1" s="64">
        <f ca="1">'Statistical Moments'!CW12</f>
        <v>905274.37593265052</v>
      </c>
      <c r="CP1" s="64">
        <f ca="1">'Statistical Moments'!CX12</f>
        <v>926022.58768891986</v>
      </c>
      <c r="CQ1" s="64">
        <f ca="1">'Statistical Moments'!CY12</f>
        <v>922407.46998793923</v>
      </c>
      <c r="CR1" s="64">
        <f ca="1">'Statistical Moments'!CZ12</f>
        <v>939831.39909929188</v>
      </c>
      <c r="CS1" s="64">
        <f ca="1">'Statistical Moments'!DB12</f>
        <v>912912.00960184133</v>
      </c>
      <c r="CT1" s="64">
        <f ca="1">'Statistical Moments'!DC12</f>
        <v>924760.57418409036</v>
      </c>
      <c r="CU1" s="64">
        <f ca="1">'Statistical Moments'!DD12</f>
        <v>895196.77842107648</v>
      </c>
      <c r="CV1" s="64">
        <f ca="1">'Statistical Moments'!DE12</f>
        <v>921182.2914698486</v>
      </c>
      <c r="CW1" s="64">
        <f ca="1">'Statistical Moments'!DF12</f>
        <v>912124.99542248924</v>
      </c>
      <c r="CX1" s="64">
        <f ca="1">'Statistical Moments'!DG12</f>
        <v>901375.28615119541</v>
      </c>
      <c r="CY1" s="64">
        <f ca="1">'Statistical Moments'!DH12</f>
        <v>919107.17410717288</v>
      </c>
      <c r="CZ1" s="64">
        <f ca="1">'Statistical Moments'!DI12</f>
        <v>904160.42945743701</v>
      </c>
      <c r="DA1" s="64">
        <f ca="1">'Statistical Moments'!DJ12</f>
        <v>925174.86769229779</v>
      </c>
      <c r="DB1" s="64">
        <f ca="1">'Statistical Moments'!DK12</f>
        <v>924443.68886658456</v>
      </c>
      <c r="DC1" s="64">
        <f ca="1">'Statistical Moments'!DL12</f>
        <v>915327.96548101364</v>
      </c>
      <c r="DD1" s="64">
        <f ca="1">'Statistical Moments'!DM12</f>
        <v>929404.51180234645</v>
      </c>
      <c r="DE1" s="64">
        <f ca="1">'Statistical Moments'!DO12</f>
        <v>906744.00396845175</v>
      </c>
      <c r="DF1" s="64">
        <f ca="1">'Statistical Moments'!DP12</f>
        <v>915231.59660876507</v>
      </c>
      <c r="DG1" s="64">
        <f ca="1">'Statistical Moments'!DQ12</f>
        <v>918845.56427497591</v>
      </c>
      <c r="DH1" s="64">
        <f ca="1">'Statistical Moments'!DR12</f>
        <v>896131.03125174239</v>
      </c>
      <c r="DI1" s="64">
        <f ca="1">'Statistical Moments'!DS12</f>
        <v>900757.79169756814</v>
      </c>
      <c r="DJ1" s="64">
        <f ca="1">'Statistical Moments'!DT12</f>
        <v>912061.54950612609</v>
      </c>
      <c r="DK1" s="64">
        <f ca="1">'Statistical Moments'!DU12</f>
        <v>911142.95895709656</v>
      </c>
      <c r="DL1" s="64">
        <f ca="1">'Statistical Moments'!DV12</f>
        <v>915919.63797869917</v>
      </c>
      <c r="DM1" s="64">
        <f ca="1">'Statistical Moments'!DW12</f>
        <v>895393.22212185641</v>
      </c>
      <c r="DN1" s="64">
        <f ca="1">'Statistical Moments'!DX12</f>
        <v>907245.81228318298</v>
      </c>
      <c r="DO1" s="64">
        <f ca="1">'Statistical Moments'!DY12</f>
        <v>903771.2285963879</v>
      </c>
      <c r="DP1" s="64">
        <f ca="1">'Statistical Moments'!DZ12</f>
        <v>912114.5362810184</v>
      </c>
      <c r="DQ1" s="64">
        <f ca="1">'Statistical Moments'!EB12</f>
        <v>914083.27844227001</v>
      </c>
      <c r="DR1" s="64">
        <f ca="1">'Statistical Moments'!EC12</f>
        <v>914515.10482874117</v>
      </c>
      <c r="DS1" s="64">
        <f ca="1">'Statistical Moments'!ED12</f>
        <v>891876.01480584091</v>
      </c>
      <c r="DT1" s="64">
        <f ca="1">'Statistical Moments'!EE12</f>
        <v>904504.03091129288</v>
      </c>
      <c r="DU1" s="64">
        <f ca="1">'Statistical Moments'!EF12</f>
        <v>898618.75814137398</v>
      </c>
      <c r="DV1" s="64">
        <f ca="1">'Statistical Moments'!EG12</f>
        <v>901860.27465986134</v>
      </c>
      <c r="DW1" s="64">
        <f ca="1">'Statistical Moments'!EH12</f>
        <v>901259.88921701035</v>
      </c>
      <c r="DX1" s="64">
        <f ca="1">'Statistical Moments'!EI12</f>
        <v>910749.87553652504</v>
      </c>
      <c r="DY1" s="64">
        <f ca="1">'Statistical Moments'!EJ12</f>
        <v>910078.81632311724</v>
      </c>
      <c r="DZ1" s="64">
        <f ca="1">'Statistical Moments'!EK12</f>
        <v>904675.30986449961</v>
      </c>
      <c r="EA1" s="64">
        <f ca="1">'Statistical Moments'!EL12</f>
        <v>913000.85813754238</v>
      </c>
      <c r="EB1" s="64">
        <f ca="1">'Statistical Moments'!EM12</f>
        <v>899984.03771175211</v>
      </c>
    </row>
    <row r="2" spans="1:132" ht="12.75" customHeight="1" x14ac:dyDescent="0.2">
      <c r="A2" s="4" t="str">
        <f>'(Intermediate Computations)'!B11</f>
        <v>MMM 2010</v>
      </c>
      <c r="B2" s="4" t="str">
        <f>'(Intermediate Computations)'!C11</f>
        <v>MMM 2010</v>
      </c>
      <c r="C2" s="4" t="str">
        <f>'(Intermediate Computations)'!D11</f>
        <v>MMM 2010</v>
      </c>
      <c r="D2" s="4" t="str">
        <f>'(Intermediate Computations)'!E11</f>
        <v>MMM 2010</v>
      </c>
      <c r="E2" s="4" t="str">
        <f>'(Intermediate Computations)'!F11</f>
        <v>MMM 2010</v>
      </c>
      <c r="F2" s="4" t="str">
        <f>'(Intermediate Computations)'!G11</f>
        <v>MMM 2010</v>
      </c>
      <c r="G2" s="4" t="str">
        <f>'(Intermediate Computations)'!H11</f>
        <v>MMM 2010</v>
      </c>
      <c r="H2" s="4" t="str">
        <f>'(Intermediate Computations)'!I11</f>
        <v>MMM 2010</v>
      </c>
      <c r="I2" s="4" t="str">
        <f>'(Intermediate Computations)'!J11</f>
        <v>MMM 2010</v>
      </c>
      <c r="J2" s="4" t="str">
        <f>'(Intermediate Computations)'!K11</f>
        <v>MMM 2010</v>
      </c>
      <c r="K2" s="4" t="str">
        <f>'(Intermediate Computations)'!L11</f>
        <v>MMM 2010</v>
      </c>
      <c r="L2" s="4" t="str">
        <f>'(Intermediate Computations)'!M11</f>
        <v>MMM 2010</v>
      </c>
      <c r="M2" s="4" t="str">
        <f>'(Intermediate Computations)'!O11</f>
        <v>MMM 2011</v>
      </c>
      <c r="N2" s="4" t="str">
        <f>'(Intermediate Computations)'!P11</f>
        <v>MMM 2011</v>
      </c>
      <c r="O2" s="4" t="str">
        <f>'(Intermediate Computations)'!Q11</f>
        <v>MMM 2011</v>
      </c>
      <c r="P2" s="4" t="str">
        <f>'(Intermediate Computations)'!R11</f>
        <v>MMM 2011</v>
      </c>
      <c r="Q2" s="4" t="str">
        <f>'(Intermediate Computations)'!S11</f>
        <v>MMM 2011</v>
      </c>
      <c r="R2" s="4" t="str">
        <f>'(Intermediate Computations)'!T11</f>
        <v>MMM 2011</v>
      </c>
      <c r="S2" s="4" t="str">
        <f>'(Intermediate Computations)'!U11</f>
        <v>MMM 2011</v>
      </c>
      <c r="T2" s="4" t="str">
        <f>'(Intermediate Computations)'!V11</f>
        <v>MMM 2011</v>
      </c>
      <c r="U2" s="4" t="str">
        <f>'(Intermediate Computations)'!W11</f>
        <v>MMM 2011</v>
      </c>
      <c r="V2" s="4" t="str">
        <f>'(Intermediate Computations)'!X11</f>
        <v>MMM 2011</v>
      </c>
      <c r="W2" s="4" t="str">
        <f>'(Intermediate Computations)'!Y11</f>
        <v>MMM 2011</v>
      </c>
      <c r="X2" s="4" t="str">
        <f>'(Intermediate Computations)'!Z11</f>
        <v>MMM 2011</v>
      </c>
      <c r="Y2" s="4" t="str">
        <f>'(Intermediate Computations)'!AB11</f>
        <v>MMM 2012</v>
      </c>
      <c r="Z2" s="4" t="str">
        <f>'(Intermediate Computations)'!AC11</f>
        <v>MMM 2012</v>
      </c>
      <c r="AA2" s="4" t="str">
        <f>'(Intermediate Computations)'!AD11</f>
        <v>MMM 2012</v>
      </c>
      <c r="AB2" s="4" t="str">
        <f>'(Intermediate Computations)'!AE11</f>
        <v>MMM 2012</v>
      </c>
      <c r="AC2" s="4" t="str">
        <f>'(Intermediate Computations)'!AF11</f>
        <v>MMM 2012</v>
      </c>
      <c r="AD2" s="4" t="str">
        <f>'(Intermediate Computations)'!AG11</f>
        <v>MMM 2012</v>
      </c>
      <c r="AE2" s="4" t="str">
        <f>'(Intermediate Computations)'!AH11</f>
        <v>MMM 2012</v>
      </c>
      <c r="AF2" s="4" t="str">
        <f>'(Intermediate Computations)'!AI11</f>
        <v>MMM 2012</v>
      </c>
      <c r="AG2" s="4" t="str">
        <f>'(Intermediate Computations)'!AJ11</f>
        <v>MMM 2012</v>
      </c>
      <c r="AH2" s="4" t="str">
        <f>'(Intermediate Computations)'!AK11</f>
        <v>MMM 2012</v>
      </c>
      <c r="AI2" s="4" t="str">
        <f>'(Intermediate Computations)'!AL11</f>
        <v>MMM 2012</v>
      </c>
      <c r="AJ2" s="4" t="str">
        <f>'(Intermediate Computations)'!AM11</f>
        <v>MMM 2012</v>
      </c>
      <c r="AK2" s="4" t="str">
        <f>'(Intermediate Computations)'!AO11</f>
        <v>MMM 2013</v>
      </c>
      <c r="AL2" s="4" t="str">
        <f>'(Intermediate Computations)'!AP11</f>
        <v>MMM 2013</v>
      </c>
      <c r="AM2" s="4" t="str">
        <f>'(Intermediate Computations)'!AQ11</f>
        <v>MMM 2013</v>
      </c>
      <c r="AN2" s="4" t="str">
        <f>'(Intermediate Computations)'!AR11</f>
        <v>MMM 2013</v>
      </c>
      <c r="AO2" s="4" t="str">
        <f>'(Intermediate Computations)'!AS11</f>
        <v>MMM 2013</v>
      </c>
      <c r="AP2" s="4" t="str">
        <f>'(Intermediate Computations)'!AT11</f>
        <v>MMM 2013</v>
      </c>
      <c r="AQ2" s="4" t="str">
        <f>'(Intermediate Computations)'!AU11</f>
        <v>MMM 2013</v>
      </c>
      <c r="AR2" s="4" t="str">
        <f>'(Intermediate Computations)'!AV11</f>
        <v>MMM 2013</v>
      </c>
      <c r="AS2" s="4" t="str">
        <f>'(Intermediate Computations)'!AW11</f>
        <v>MMM 2013</v>
      </c>
      <c r="AT2" s="4" t="str">
        <f>'(Intermediate Computations)'!AX11</f>
        <v>MMM 2013</v>
      </c>
      <c r="AU2" s="4" t="str">
        <f>'(Intermediate Computations)'!AY11</f>
        <v>MMM 2013</v>
      </c>
      <c r="AV2" s="4" t="str">
        <f>'(Intermediate Computations)'!AZ11</f>
        <v>MMM 2013</v>
      </c>
      <c r="AW2" s="4" t="str">
        <f>'(Intermediate Computations)'!BB11</f>
        <v>MMM 2014</v>
      </c>
      <c r="AX2" s="4" t="str">
        <f>'(Intermediate Computations)'!BC11</f>
        <v>MMM 2014</v>
      </c>
      <c r="AY2" s="4" t="str">
        <f>'(Intermediate Computations)'!BD11</f>
        <v>MMM 2014</v>
      </c>
      <c r="AZ2" s="4" t="str">
        <f>'(Intermediate Computations)'!BE11</f>
        <v>MMM 2014</v>
      </c>
      <c r="BA2" s="4" t="str">
        <f>'(Intermediate Computations)'!BF11</f>
        <v>MMM 2014</v>
      </c>
      <c r="BB2" s="4" t="str">
        <f>'(Intermediate Computations)'!BG11</f>
        <v>MMM 2014</v>
      </c>
      <c r="BC2" s="4" t="str">
        <f>'(Intermediate Computations)'!BH11</f>
        <v>MMM 2014</v>
      </c>
      <c r="BD2" s="4" t="str">
        <f>'(Intermediate Computations)'!BI11</f>
        <v>MMM 2014</v>
      </c>
      <c r="BE2" s="4" t="str">
        <f>'(Intermediate Computations)'!BJ11</f>
        <v>MMM 2014</v>
      </c>
      <c r="BF2" s="4" t="str">
        <f>'(Intermediate Computations)'!BK11</f>
        <v>MMM 2014</v>
      </c>
      <c r="BG2" s="4" t="str">
        <f>'(Intermediate Computations)'!BL11</f>
        <v>MMM 2014</v>
      </c>
      <c r="BH2" s="4" t="str">
        <f>'(Intermediate Computations)'!BM11</f>
        <v>MMM 2014</v>
      </c>
      <c r="BI2" s="4" t="str">
        <f>'(Intermediate Computations)'!BO11</f>
        <v>MMM 2015</v>
      </c>
      <c r="BJ2" s="4" t="str">
        <f>'(Intermediate Computations)'!BP11</f>
        <v>MMM 2015</v>
      </c>
      <c r="BK2" s="4" t="str">
        <f>'(Intermediate Computations)'!BQ11</f>
        <v>MMM 2015</v>
      </c>
      <c r="BL2" s="4" t="str">
        <f>'(Intermediate Computations)'!BR11</f>
        <v>MMM 2015</v>
      </c>
      <c r="BM2" s="4" t="str">
        <f>'(Intermediate Computations)'!BS11</f>
        <v>MMM 2015</v>
      </c>
      <c r="BN2" s="4" t="str">
        <f>'(Intermediate Computations)'!BT11</f>
        <v>MMM 2015</v>
      </c>
      <c r="BO2" s="4" t="str">
        <f>'(Intermediate Computations)'!BU11</f>
        <v>MMM 2015</v>
      </c>
      <c r="BP2" s="4" t="str">
        <f>'(Intermediate Computations)'!BV11</f>
        <v>MMM 2015</v>
      </c>
      <c r="BQ2" s="4" t="str">
        <f>'(Intermediate Computations)'!BW11</f>
        <v>MMM 2015</v>
      </c>
      <c r="BR2" s="4" t="str">
        <f>'(Intermediate Computations)'!BX11</f>
        <v>MMM 2015</v>
      </c>
      <c r="BS2" s="4" t="str">
        <f>'(Intermediate Computations)'!BY11</f>
        <v>MMM 2015</v>
      </c>
      <c r="BT2" s="4" t="str">
        <f>'(Intermediate Computations)'!BZ11</f>
        <v>MMM 2015</v>
      </c>
      <c r="BU2" s="4" t="str">
        <f>'(Intermediate Computations)'!CB11</f>
        <v>MMM 2016</v>
      </c>
      <c r="BV2" s="4" t="str">
        <f>'(Intermediate Computations)'!CC11</f>
        <v>MMM 2016</v>
      </c>
      <c r="BW2" s="4" t="str">
        <f>'(Intermediate Computations)'!CD11</f>
        <v>MMM 2016</v>
      </c>
      <c r="BX2" s="4" t="str">
        <f>'(Intermediate Computations)'!CE11</f>
        <v>MMM 2016</v>
      </c>
      <c r="BY2" s="4" t="str">
        <f>'(Intermediate Computations)'!CF11</f>
        <v>MMM 2016</v>
      </c>
      <c r="BZ2" s="4" t="str">
        <f>'(Intermediate Computations)'!CG11</f>
        <v>MMM 2016</v>
      </c>
      <c r="CA2" s="4" t="str">
        <f>'(Intermediate Computations)'!CH11</f>
        <v>MMM 2016</v>
      </c>
      <c r="CB2" s="4" t="str">
        <f>'(Intermediate Computations)'!CI11</f>
        <v>MMM 2016</v>
      </c>
      <c r="CC2" s="4" t="str">
        <f>'(Intermediate Computations)'!CJ11</f>
        <v>MMM 2016</v>
      </c>
      <c r="CD2" s="4" t="str">
        <f>'(Intermediate Computations)'!CK11</f>
        <v>MMM 2016</v>
      </c>
      <c r="CE2" s="4" t="str">
        <f>'(Intermediate Computations)'!CL11</f>
        <v>MMM 2016</v>
      </c>
      <c r="CF2" s="4" t="str">
        <f>'(Intermediate Computations)'!CM11</f>
        <v>MMM 2016</v>
      </c>
      <c r="CG2" s="4" t="str">
        <f>'(Intermediate Computations)'!CO11</f>
        <v>MMM 2017</v>
      </c>
      <c r="CH2" s="4" t="str">
        <f>'(Intermediate Computations)'!CP11</f>
        <v>MMM 2017</v>
      </c>
      <c r="CI2" s="4" t="str">
        <f>'(Intermediate Computations)'!CQ11</f>
        <v>MMM 2017</v>
      </c>
      <c r="CJ2" s="4" t="str">
        <f>'(Intermediate Computations)'!CR11</f>
        <v>MMM 2017</v>
      </c>
      <c r="CK2" s="4" t="str">
        <f>'(Intermediate Computations)'!CS11</f>
        <v>MMM 2017</v>
      </c>
      <c r="CL2" s="4" t="str">
        <f>'(Intermediate Computations)'!CT11</f>
        <v>MMM 2017</v>
      </c>
      <c r="CM2" s="4" t="str">
        <f>'(Intermediate Computations)'!CU11</f>
        <v>MMM 2017</v>
      </c>
      <c r="CN2" s="4" t="str">
        <f>'(Intermediate Computations)'!CV11</f>
        <v>MMM 2017</v>
      </c>
      <c r="CO2" s="4" t="str">
        <f>'(Intermediate Computations)'!CW11</f>
        <v>MMM 2017</v>
      </c>
      <c r="CP2" s="4" t="str">
        <f>'(Intermediate Computations)'!CX11</f>
        <v>MMM 2017</v>
      </c>
      <c r="CQ2" s="4" t="str">
        <f>'(Intermediate Computations)'!CY11</f>
        <v>MMM 2017</v>
      </c>
      <c r="CR2" s="4" t="str">
        <f>'(Intermediate Computations)'!CZ11</f>
        <v>MMM 2017</v>
      </c>
      <c r="CS2" s="4" t="str">
        <f>'(Intermediate Computations)'!DB11</f>
        <v>MMM 2018</v>
      </c>
      <c r="CT2" s="4" t="str">
        <f>'(Intermediate Computations)'!DC11</f>
        <v>MMM 2018</v>
      </c>
      <c r="CU2" s="4" t="str">
        <f>'(Intermediate Computations)'!DD11</f>
        <v>MMM 2018</v>
      </c>
      <c r="CV2" s="4" t="str">
        <f>'(Intermediate Computations)'!DE11</f>
        <v>MMM 2018</v>
      </c>
      <c r="CW2" s="4" t="str">
        <f>'(Intermediate Computations)'!DF11</f>
        <v>MMM 2018</v>
      </c>
      <c r="CX2" s="4" t="str">
        <f>'(Intermediate Computations)'!DG11</f>
        <v>MMM 2018</v>
      </c>
      <c r="CY2" s="4" t="str">
        <f>'(Intermediate Computations)'!DH11</f>
        <v>MMM 2018</v>
      </c>
      <c r="CZ2" s="4" t="str">
        <f>'(Intermediate Computations)'!DI11</f>
        <v>MMM 2018</v>
      </c>
      <c r="DA2" s="4" t="str">
        <f>'(Intermediate Computations)'!DJ11</f>
        <v>MMM 2018</v>
      </c>
      <c r="DB2" s="4" t="str">
        <f>'(Intermediate Computations)'!DK11</f>
        <v>MMM 2018</v>
      </c>
      <c r="DC2" s="4" t="str">
        <f>'(Intermediate Computations)'!DL11</f>
        <v>MMM 2018</v>
      </c>
      <c r="DD2" s="4" t="str">
        <f>'(Intermediate Computations)'!DM11</f>
        <v>MMM 2018</v>
      </c>
      <c r="DE2" s="4" t="str">
        <f>'(Intermediate Computations)'!DO11</f>
        <v>MMM 2019</v>
      </c>
      <c r="DF2" s="4" t="str">
        <f>'(Intermediate Computations)'!DP11</f>
        <v>MMM 2019</v>
      </c>
      <c r="DG2" s="4" t="str">
        <f>'(Intermediate Computations)'!DQ11</f>
        <v>MMM 2019</v>
      </c>
      <c r="DH2" s="4" t="str">
        <f>'(Intermediate Computations)'!DR11</f>
        <v>MMM 2019</v>
      </c>
      <c r="DI2" s="4" t="str">
        <f>'(Intermediate Computations)'!DS11</f>
        <v>MMM 2019</v>
      </c>
      <c r="DJ2" s="4" t="str">
        <f>'(Intermediate Computations)'!DT11</f>
        <v>MMM 2019</v>
      </c>
      <c r="DK2" s="4" t="str">
        <f>'(Intermediate Computations)'!DU11</f>
        <v>MMM 2019</v>
      </c>
      <c r="DL2" s="4" t="str">
        <f>'(Intermediate Computations)'!DV11</f>
        <v>MMM 2019</v>
      </c>
      <c r="DM2" s="4" t="str">
        <f>'(Intermediate Computations)'!DW11</f>
        <v>MMM 2019</v>
      </c>
      <c r="DN2" s="4" t="str">
        <f>'(Intermediate Computations)'!DX11</f>
        <v>MMM 2019</v>
      </c>
      <c r="DO2" s="4" t="str">
        <f>'(Intermediate Computations)'!DY11</f>
        <v>MMM 2019</v>
      </c>
      <c r="DP2" s="4" t="str">
        <f>'(Intermediate Computations)'!DZ11</f>
        <v>MMM 2019</v>
      </c>
      <c r="DQ2" s="4" t="str">
        <f>'(Intermediate Computations)'!EB11</f>
        <v>MMM 2020</v>
      </c>
      <c r="DR2" s="4" t="str">
        <f>'(Intermediate Computations)'!EC11</f>
        <v>MMM 2020</v>
      </c>
      <c r="DS2" s="4" t="str">
        <f>'(Intermediate Computations)'!ED11</f>
        <v>MMM 2020</v>
      </c>
      <c r="DT2" s="4" t="str">
        <f>'(Intermediate Computations)'!EE11</f>
        <v>MMM 2020</v>
      </c>
      <c r="DU2" s="4" t="str">
        <f>'(Intermediate Computations)'!EF11</f>
        <v>MMM 2020</v>
      </c>
      <c r="DV2" s="4" t="str">
        <f>'(Intermediate Computations)'!EG11</f>
        <v>MMM 2020</v>
      </c>
      <c r="DW2" s="4" t="str">
        <f>'(Intermediate Computations)'!EH11</f>
        <v>MMM 2020</v>
      </c>
      <c r="DX2" s="4" t="str">
        <f>'(Intermediate Computations)'!EI11</f>
        <v>MMM 2020</v>
      </c>
      <c r="DY2" s="4" t="str">
        <f>'(Intermediate Computations)'!EJ11</f>
        <v>MMM 2020</v>
      </c>
      <c r="DZ2" s="4" t="str">
        <f>'(Intermediate Computations)'!EK11</f>
        <v>MMM 2020</v>
      </c>
      <c r="EA2" s="4" t="str">
        <f>'(Intermediate Computations)'!EL11</f>
        <v>MMM 2020</v>
      </c>
      <c r="EB2" s="4" t="str">
        <f>'(Intermediate Computations)'!EM11</f>
        <v>MMM 2020</v>
      </c>
    </row>
    <row r="3" spans="1:132" ht="12.75" customHeight="1" x14ac:dyDescent="0.2">
      <c r="A3" s="4">
        <f>'(Intermediate Computations)'!B8</f>
        <v>40179</v>
      </c>
      <c r="B3" s="4">
        <f>'(Intermediate Computations)'!C8</f>
        <v>40210</v>
      </c>
      <c r="C3" s="4">
        <f>'(Intermediate Computations)'!D8</f>
        <v>40238</v>
      </c>
      <c r="D3" s="4">
        <f>'(Intermediate Computations)'!E8</f>
        <v>40269</v>
      </c>
      <c r="E3" s="4">
        <f>'(Intermediate Computations)'!F8</f>
        <v>40299</v>
      </c>
      <c r="F3" s="4">
        <f>'(Intermediate Computations)'!G8</f>
        <v>40330</v>
      </c>
      <c r="G3" s="4">
        <f>'(Intermediate Computations)'!H8</f>
        <v>40360</v>
      </c>
      <c r="H3" s="4">
        <f>'(Intermediate Computations)'!I8</f>
        <v>40391</v>
      </c>
      <c r="I3" s="4">
        <f>'(Intermediate Computations)'!J8</f>
        <v>40422</v>
      </c>
      <c r="J3" s="4">
        <f>'(Intermediate Computations)'!K8</f>
        <v>40452</v>
      </c>
      <c r="K3" s="4">
        <f>'(Intermediate Computations)'!L8</f>
        <v>40483</v>
      </c>
      <c r="L3" s="4">
        <f>'(Intermediate Computations)'!M8</f>
        <v>40513</v>
      </c>
      <c r="M3" s="4">
        <f>'(Intermediate Computations)'!O8</f>
        <v>40544</v>
      </c>
      <c r="N3" s="4">
        <f>'(Intermediate Computations)'!P8</f>
        <v>40575</v>
      </c>
      <c r="O3" s="4">
        <f>'(Intermediate Computations)'!Q8</f>
        <v>40603</v>
      </c>
      <c r="P3" s="4">
        <f>'(Intermediate Computations)'!R8</f>
        <v>40634</v>
      </c>
      <c r="Q3" s="4">
        <f>'(Intermediate Computations)'!S8</f>
        <v>40664</v>
      </c>
      <c r="R3" s="4">
        <f>'(Intermediate Computations)'!T8</f>
        <v>40695</v>
      </c>
      <c r="S3" s="4">
        <f>'(Intermediate Computations)'!U8</f>
        <v>40725</v>
      </c>
      <c r="T3" s="4">
        <f>'(Intermediate Computations)'!V8</f>
        <v>40756</v>
      </c>
      <c r="U3" s="4">
        <f>'(Intermediate Computations)'!W8</f>
        <v>40787</v>
      </c>
      <c r="V3" s="4">
        <f>'(Intermediate Computations)'!X8</f>
        <v>40817</v>
      </c>
      <c r="W3" s="4">
        <f>'(Intermediate Computations)'!Y8</f>
        <v>40848</v>
      </c>
      <c r="X3" s="4">
        <f>'(Intermediate Computations)'!Z8</f>
        <v>40878</v>
      </c>
      <c r="Y3" s="4">
        <f>'(Intermediate Computations)'!AB8</f>
        <v>40909</v>
      </c>
      <c r="Z3" s="4">
        <f>'(Intermediate Computations)'!AC8</f>
        <v>40940</v>
      </c>
      <c r="AA3" s="4">
        <f>'(Intermediate Computations)'!AD8</f>
        <v>40969</v>
      </c>
      <c r="AB3" s="4">
        <f>'(Intermediate Computations)'!AE8</f>
        <v>41000</v>
      </c>
      <c r="AC3" s="4">
        <f>'(Intermediate Computations)'!AF8</f>
        <v>41030</v>
      </c>
      <c r="AD3" s="4">
        <f>'(Intermediate Computations)'!AG8</f>
        <v>41061</v>
      </c>
      <c r="AE3" s="4">
        <f>'(Intermediate Computations)'!AH8</f>
        <v>41091</v>
      </c>
      <c r="AF3" s="4">
        <f>'(Intermediate Computations)'!AI8</f>
        <v>41122</v>
      </c>
      <c r="AG3" s="4">
        <f>'(Intermediate Computations)'!AJ8</f>
        <v>41153</v>
      </c>
      <c r="AH3" s="4">
        <f>'(Intermediate Computations)'!AK8</f>
        <v>41183</v>
      </c>
      <c r="AI3" s="4">
        <f>'(Intermediate Computations)'!AL8</f>
        <v>41214</v>
      </c>
      <c r="AJ3" s="4">
        <f>'(Intermediate Computations)'!AM8</f>
        <v>41244</v>
      </c>
      <c r="AK3" s="4">
        <f>'(Intermediate Computations)'!AO8</f>
        <v>41275</v>
      </c>
      <c r="AL3" s="4">
        <f>'(Intermediate Computations)'!AP8</f>
        <v>41306</v>
      </c>
      <c r="AM3" s="4">
        <f>'(Intermediate Computations)'!AQ8</f>
        <v>41334</v>
      </c>
      <c r="AN3" s="4">
        <f>'(Intermediate Computations)'!AR8</f>
        <v>41365</v>
      </c>
      <c r="AO3" s="4">
        <f>'(Intermediate Computations)'!AS8</f>
        <v>41395</v>
      </c>
      <c r="AP3" s="4">
        <f>'(Intermediate Computations)'!AT8</f>
        <v>41426</v>
      </c>
      <c r="AQ3" s="4">
        <f>'(Intermediate Computations)'!AU8</f>
        <v>41456</v>
      </c>
      <c r="AR3" s="4">
        <f>'(Intermediate Computations)'!AV8</f>
        <v>41487</v>
      </c>
      <c r="AS3" s="4">
        <f>'(Intermediate Computations)'!AW8</f>
        <v>41518</v>
      </c>
      <c r="AT3" s="4">
        <f>'(Intermediate Computations)'!AX8</f>
        <v>41548</v>
      </c>
      <c r="AU3" s="4">
        <f>'(Intermediate Computations)'!AY8</f>
        <v>41579</v>
      </c>
      <c r="AV3" s="4">
        <f>'(Intermediate Computations)'!AZ8</f>
        <v>41609</v>
      </c>
      <c r="AW3" s="4">
        <f>'(Intermediate Computations)'!BB8</f>
        <v>41640</v>
      </c>
      <c r="AX3" s="4">
        <f>'(Intermediate Computations)'!BC8</f>
        <v>41671</v>
      </c>
      <c r="AY3" s="4">
        <f>'(Intermediate Computations)'!BD8</f>
        <v>41699</v>
      </c>
      <c r="AZ3" s="4">
        <f>'(Intermediate Computations)'!BE8</f>
        <v>41730</v>
      </c>
      <c r="BA3" s="4">
        <f>'(Intermediate Computations)'!BF8</f>
        <v>41760</v>
      </c>
      <c r="BB3" s="4">
        <f>'(Intermediate Computations)'!BG8</f>
        <v>41791</v>
      </c>
      <c r="BC3" s="4">
        <f>'(Intermediate Computations)'!BH8</f>
        <v>41821</v>
      </c>
      <c r="BD3" s="4">
        <f>'(Intermediate Computations)'!BI8</f>
        <v>41852</v>
      </c>
      <c r="BE3" s="4">
        <f>'(Intermediate Computations)'!BJ8</f>
        <v>41883</v>
      </c>
      <c r="BF3" s="4">
        <f>'(Intermediate Computations)'!BK8</f>
        <v>41913</v>
      </c>
      <c r="BG3" s="4">
        <f>'(Intermediate Computations)'!BL8</f>
        <v>41944</v>
      </c>
      <c r="BH3" s="4">
        <f>'(Intermediate Computations)'!BM8</f>
        <v>41974</v>
      </c>
      <c r="BI3" s="4">
        <f>'(Intermediate Computations)'!BO8</f>
        <v>42005</v>
      </c>
      <c r="BJ3" s="4">
        <f>'(Intermediate Computations)'!BP8</f>
        <v>42036</v>
      </c>
      <c r="BK3" s="4">
        <f>'(Intermediate Computations)'!BQ8</f>
        <v>42064</v>
      </c>
      <c r="BL3" s="4">
        <f>'(Intermediate Computations)'!BR8</f>
        <v>42095</v>
      </c>
      <c r="BM3" s="4">
        <f>'(Intermediate Computations)'!BS8</f>
        <v>42125</v>
      </c>
      <c r="BN3" s="4">
        <f>'(Intermediate Computations)'!BT8</f>
        <v>42156</v>
      </c>
      <c r="BO3" s="4">
        <f>'(Intermediate Computations)'!BU8</f>
        <v>42186</v>
      </c>
      <c r="BP3" s="4">
        <f>'(Intermediate Computations)'!BV8</f>
        <v>42217</v>
      </c>
      <c r="BQ3" s="4">
        <f>'(Intermediate Computations)'!BW8</f>
        <v>42248</v>
      </c>
      <c r="BR3" s="4">
        <f>'(Intermediate Computations)'!BX8</f>
        <v>42278</v>
      </c>
      <c r="BS3" s="4">
        <f>'(Intermediate Computations)'!BY8</f>
        <v>42309</v>
      </c>
      <c r="BT3" s="4">
        <f>'(Intermediate Computations)'!BZ8</f>
        <v>42339</v>
      </c>
      <c r="BU3" s="4">
        <f>'(Intermediate Computations)'!CB8</f>
        <v>42370</v>
      </c>
      <c r="BV3" s="4">
        <f>'(Intermediate Computations)'!CC8</f>
        <v>42401</v>
      </c>
      <c r="BW3" s="4">
        <f>'(Intermediate Computations)'!CD8</f>
        <v>42430</v>
      </c>
      <c r="BX3" s="4">
        <f>'(Intermediate Computations)'!CE8</f>
        <v>42461</v>
      </c>
      <c r="BY3" s="4">
        <f>'(Intermediate Computations)'!CF8</f>
        <v>42491</v>
      </c>
      <c r="BZ3" s="4">
        <f>'(Intermediate Computations)'!CG8</f>
        <v>42522</v>
      </c>
      <c r="CA3" s="4">
        <f>'(Intermediate Computations)'!CH8</f>
        <v>42552</v>
      </c>
      <c r="CB3" s="4">
        <f>'(Intermediate Computations)'!CI8</f>
        <v>42583</v>
      </c>
      <c r="CC3" s="4">
        <f>'(Intermediate Computations)'!CJ8</f>
        <v>42614</v>
      </c>
      <c r="CD3" s="4">
        <f>'(Intermediate Computations)'!CK8</f>
        <v>42644</v>
      </c>
      <c r="CE3" s="4">
        <f>'(Intermediate Computations)'!CL8</f>
        <v>42675</v>
      </c>
      <c r="CF3" s="4">
        <f>'(Intermediate Computations)'!CM8</f>
        <v>42705</v>
      </c>
      <c r="CG3" s="4">
        <f>'(Intermediate Computations)'!CO8</f>
        <v>42736</v>
      </c>
      <c r="CH3" s="4">
        <f>'(Intermediate Computations)'!CP8</f>
        <v>42767</v>
      </c>
      <c r="CI3" s="4">
        <f>'(Intermediate Computations)'!CQ8</f>
        <v>42795</v>
      </c>
      <c r="CJ3" s="4">
        <f>'(Intermediate Computations)'!CR8</f>
        <v>42826</v>
      </c>
      <c r="CK3" s="4">
        <f>'(Intermediate Computations)'!CS8</f>
        <v>42856</v>
      </c>
      <c r="CL3" s="4">
        <f>'(Intermediate Computations)'!CT8</f>
        <v>42887</v>
      </c>
      <c r="CM3" s="4">
        <f>'(Intermediate Computations)'!CU8</f>
        <v>42917</v>
      </c>
      <c r="CN3" s="4">
        <f>'(Intermediate Computations)'!CV8</f>
        <v>42948</v>
      </c>
      <c r="CO3" s="4">
        <f>'(Intermediate Computations)'!CW8</f>
        <v>42979</v>
      </c>
      <c r="CP3" s="4">
        <f>'(Intermediate Computations)'!CX8</f>
        <v>43009</v>
      </c>
      <c r="CQ3" s="4">
        <f>'(Intermediate Computations)'!CY8</f>
        <v>43040</v>
      </c>
      <c r="CR3" s="4">
        <f>'(Intermediate Computations)'!CZ8</f>
        <v>43070</v>
      </c>
      <c r="CS3" s="4">
        <f>'(Intermediate Computations)'!DB8</f>
        <v>43101</v>
      </c>
      <c r="CT3" s="4">
        <f>'(Intermediate Computations)'!DC8</f>
        <v>43132</v>
      </c>
      <c r="CU3" s="4">
        <f>'(Intermediate Computations)'!DD8</f>
        <v>43160</v>
      </c>
      <c r="CV3" s="4">
        <f>'(Intermediate Computations)'!DE8</f>
        <v>43191</v>
      </c>
      <c r="CW3" s="4">
        <f>'(Intermediate Computations)'!DF8</f>
        <v>43221</v>
      </c>
      <c r="CX3" s="4">
        <f>'(Intermediate Computations)'!DG8</f>
        <v>43252</v>
      </c>
      <c r="CY3" s="4">
        <f>'(Intermediate Computations)'!DH8</f>
        <v>43282</v>
      </c>
      <c r="CZ3" s="4">
        <f>'(Intermediate Computations)'!DI8</f>
        <v>43313</v>
      </c>
      <c r="DA3" s="4">
        <f>'(Intermediate Computations)'!DJ8</f>
        <v>43344</v>
      </c>
      <c r="DB3" s="4">
        <f>'(Intermediate Computations)'!DK8</f>
        <v>43374</v>
      </c>
      <c r="DC3" s="4">
        <f>'(Intermediate Computations)'!DL8</f>
        <v>43405</v>
      </c>
      <c r="DD3" s="4">
        <f>'(Intermediate Computations)'!DM8</f>
        <v>43435</v>
      </c>
      <c r="DE3" s="4">
        <f>'(Intermediate Computations)'!DO8</f>
        <v>43466</v>
      </c>
      <c r="DF3" s="4">
        <f>'(Intermediate Computations)'!DP8</f>
        <v>43497</v>
      </c>
      <c r="DG3" s="4">
        <f>'(Intermediate Computations)'!DQ8</f>
        <v>43525</v>
      </c>
      <c r="DH3" s="4">
        <f>'(Intermediate Computations)'!DR8</f>
        <v>43556</v>
      </c>
      <c r="DI3" s="4">
        <f>'(Intermediate Computations)'!DS8</f>
        <v>43586</v>
      </c>
      <c r="DJ3" s="4">
        <f>'(Intermediate Computations)'!DT8</f>
        <v>43617</v>
      </c>
      <c r="DK3" s="4">
        <f>'(Intermediate Computations)'!DU8</f>
        <v>43647</v>
      </c>
      <c r="DL3" s="4">
        <f>'(Intermediate Computations)'!DV8</f>
        <v>43678</v>
      </c>
      <c r="DM3" s="4">
        <f>'(Intermediate Computations)'!DW8</f>
        <v>43709</v>
      </c>
      <c r="DN3" s="4">
        <f>'(Intermediate Computations)'!DX8</f>
        <v>43739</v>
      </c>
      <c r="DO3" s="4">
        <f>'(Intermediate Computations)'!DY8</f>
        <v>43770</v>
      </c>
      <c r="DP3" s="4">
        <f>'(Intermediate Computations)'!DZ8</f>
        <v>43800</v>
      </c>
      <c r="DQ3" s="4">
        <f>'(Intermediate Computations)'!EB8</f>
        <v>43831</v>
      </c>
      <c r="DR3" s="4">
        <f>'(Intermediate Computations)'!EC8</f>
        <v>43862</v>
      </c>
      <c r="DS3" s="4">
        <f>'(Intermediate Computations)'!ED8</f>
        <v>43891</v>
      </c>
      <c r="DT3" s="4">
        <f>'(Intermediate Computations)'!EE8</f>
        <v>43922</v>
      </c>
      <c r="DU3" s="4">
        <f>'(Intermediate Computations)'!EF8</f>
        <v>43952</v>
      </c>
      <c r="DV3" s="4">
        <f>'(Intermediate Computations)'!EG8</f>
        <v>43983</v>
      </c>
      <c r="DW3" s="4">
        <f>'(Intermediate Computations)'!EH8</f>
        <v>44013</v>
      </c>
      <c r="DX3" s="4">
        <f>'(Intermediate Computations)'!EI8</f>
        <v>44044</v>
      </c>
      <c r="DY3" s="4">
        <f>'(Intermediate Computations)'!EJ8</f>
        <v>44075</v>
      </c>
      <c r="DZ3" s="4">
        <f>'(Intermediate Computations)'!EK8</f>
        <v>44105</v>
      </c>
      <c r="EA3" s="4">
        <f>'(Intermediate Computations)'!EL8</f>
        <v>44136</v>
      </c>
      <c r="EB3" s="4">
        <f>'(Intermediate Computations)'!EM8</f>
        <v>44166</v>
      </c>
    </row>
    <row r="4" spans="1:132" ht="12.75" customHeight="1" x14ac:dyDescent="0.2">
      <c r="A4" s="64">
        <f ca="1">'Trial 1'!B9</f>
        <v>910673.51132306992</v>
      </c>
      <c r="B4" s="64">
        <f ca="1">'Trial 1'!C9</f>
        <v>906749.95804443047</v>
      </c>
      <c r="C4" s="64">
        <f ca="1">'Trial 1'!D9</f>
        <v>988566.76029424625</v>
      </c>
      <c r="D4" s="64">
        <f ca="1">'Trial 1'!E9</f>
        <v>942691.79082611331</v>
      </c>
      <c r="E4" s="64">
        <f ca="1">'Trial 1'!F9</f>
        <v>928225.28784894128</v>
      </c>
      <c r="F4" s="64">
        <f ca="1">'Trial 1'!G9</f>
        <v>949344.14668344893</v>
      </c>
      <c r="G4" s="64">
        <f ca="1">'Trial 1'!H9</f>
        <v>991134.89047507104</v>
      </c>
      <c r="H4" s="64">
        <f ca="1">'Trial 1'!I9</f>
        <v>934830.76948415569</v>
      </c>
      <c r="I4" s="64">
        <f ca="1">'Trial 1'!J9</f>
        <v>1012500.5975007555</v>
      </c>
      <c r="J4" s="64">
        <f ca="1">'Trial 1'!K9</f>
        <v>942586.13354290754</v>
      </c>
      <c r="K4" s="64">
        <f ca="1">'Trial 1'!L9</f>
        <v>993169.89090747386</v>
      </c>
      <c r="L4" s="64">
        <f ca="1">'Trial 1'!M9</f>
        <v>903079.94082524383</v>
      </c>
      <c r="M4" s="64">
        <f ca="1">'Trial 1'!O9</f>
        <v>918741.29533692112</v>
      </c>
      <c r="N4" s="64">
        <f ca="1">'Trial 1'!P9</f>
        <v>981676.41753192816</v>
      </c>
      <c r="O4" s="64">
        <f ca="1">'Trial 1'!Q9</f>
        <v>914658.34021458577</v>
      </c>
      <c r="P4" s="64">
        <f ca="1">'Trial 1'!R9</f>
        <v>978058.47315136832</v>
      </c>
      <c r="Q4" s="64">
        <f ca="1">'Trial 1'!S9</f>
        <v>975679.56631171284</v>
      </c>
      <c r="R4" s="64">
        <f ca="1">'Trial 1'!T9</f>
        <v>966260.36071658786</v>
      </c>
      <c r="S4" s="64">
        <f ca="1">'Trial 1'!U9</f>
        <v>957731.44884252455</v>
      </c>
      <c r="T4" s="64">
        <f ca="1">'Trial 1'!V9</f>
        <v>986696.74353721843</v>
      </c>
      <c r="U4" s="64">
        <f ca="1">'Trial 1'!W9</f>
        <v>895103.91644213093</v>
      </c>
      <c r="V4" s="64">
        <f ca="1">'Trial 1'!X9</f>
        <v>980760.1403612952</v>
      </c>
      <c r="W4" s="64">
        <f ca="1">'Trial 1'!Y9</f>
        <v>928652.15362814046</v>
      </c>
      <c r="X4" s="64">
        <f ca="1">'Trial 1'!Z9</f>
        <v>938462.14412673924</v>
      </c>
      <c r="Y4" s="64">
        <f ca="1">'Trial 1'!AB9</f>
        <v>941386.13763243065</v>
      </c>
      <c r="Z4" s="64">
        <f ca="1">'Trial 1'!AC9</f>
        <v>967039.6713915735</v>
      </c>
      <c r="AA4" s="64">
        <f ca="1">'Trial 1'!AD9</f>
        <v>932259.47552211769</v>
      </c>
      <c r="AB4" s="64">
        <f ca="1">'Trial 1'!AE9</f>
        <v>961850.7497863014</v>
      </c>
      <c r="AC4" s="64">
        <f ca="1">'Trial 1'!AF9</f>
        <v>925760.24332761974</v>
      </c>
      <c r="AD4" s="64">
        <f ca="1">'Trial 1'!AG9</f>
        <v>940140.04391381028</v>
      </c>
      <c r="AE4" s="64">
        <f ca="1">'Trial 1'!AH9</f>
        <v>938997.59154259798</v>
      </c>
      <c r="AF4" s="64">
        <f ca="1">'Trial 1'!AI9</f>
        <v>1007281.1323676743</v>
      </c>
      <c r="AG4" s="64">
        <f ca="1">'Trial 1'!AJ9</f>
        <v>924950.00851402304</v>
      </c>
      <c r="AH4" s="64">
        <f ca="1">'Trial 1'!AK9</f>
        <v>998103.76090648328</v>
      </c>
      <c r="AI4" s="64">
        <f ca="1">'Trial 1'!AL9</f>
        <v>924182.16899419797</v>
      </c>
      <c r="AJ4" s="64">
        <f ca="1">'Trial 1'!AM9</f>
        <v>881257.57517330733</v>
      </c>
      <c r="AK4" s="64">
        <f ca="1">'Trial 1'!AO9</f>
        <v>944199.58149444708</v>
      </c>
      <c r="AL4" s="64">
        <f ca="1">'Trial 1'!AP9</f>
        <v>921035.17414632859</v>
      </c>
      <c r="AM4" s="64">
        <f ca="1">'Trial 1'!AQ9</f>
        <v>957674.15241874696</v>
      </c>
      <c r="AN4" s="64">
        <f ca="1">'Trial 1'!AR9</f>
        <v>897635.71950311656</v>
      </c>
      <c r="AO4" s="64">
        <f ca="1">'Trial 1'!AS9</f>
        <v>949597.56117183075</v>
      </c>
      <c r="AP4" s="64">
        <f ca="1">'Trial 1'!AT9</f>
        <v>928032.01319142699</v>
      </c>
      <c r="AQ4" s="64">
        <f ca="1">'Trial 1'!AU9</f>
        <v>944555.54116718227</v>
      </c>
      <c r="AR4" s="64">
        <f ca="1">'Trial 1'!AV9</f>
        <v>947851.44775996916</v>
      </c>
      <c r="AS4" s="64">
        <f ca="1">'Trial 1'!AW9</f>
        <v>962282.0054433042</v>
      </c>
      <c r="AT4" s="64">
        <f ca="1">'Trial 1'!AX9</f>
        <v>937286.16470450209</v>
      </c>
      <c r="AU4" s="64">
        <f ca="1">'Trial 1'!AY9</f>
        <v>902045.80896362546</v>
      </c>
      <c r="AV4" s="64">
        <f ca="1">'Trial 1'!AZ9</f>
        <v>929187.20286884299</v>
      </c>
      <c r="AW4" s="64">
        <f ca="1">'Trial 1'!BB9</f>
        <v>919136.66432027158</v>
      </c>
      <c r="AX4" s="64">
        <f ca="1">'Trial 1'!BC9</f>
        <v>986828.51185613661</v>
      </c>
      <c r="AY4" s="64">
        <f ca="1">'Trial 1'!BD9</f>
        <v>918948.14053256926</v>
      </c>
      <c r="AZ4" s="64">
        <f ca="1">'Trial 1'!BE9</f>
        <v>943298.76563077664</v>
      </c>
      <c r="BA4" s="64">
        <f ca="1">'Trial 1'!BF9</f>
        <v>945720.11467808962</v>
      </c>
      <c r="BB4" s="64">
        <f ca="1">'Trial 1'!BG9</f>
        <v>971931.79989925073</v>
      </c>
      <c r="BC4" s="64">
        <f ca="1">'Trial 1'!BH9</f>
        <v>898877.04771382152</v>
      </c>
      <c r="BD4" s="64">
        <f ca="1">'Trial 1'!BI9</f>
        <v>915797.42751761153</v>
      </c>
      <c r="BE4" s="64">
        <f ca="1">'Trial 1'!BJ9</f>
        <v>905950.48434010951</v>
      </c>
      <c r="BF4" s="64">
        <f ca="1">'Trial 1'!BK9</f>
        <v>916570.8313475016</v>
      </c>
      <c r="BG4" s="64">
        <f ca="1">'Trial 1'!BL9</f>
        <v>880263.18244300818</v>
      </c>
      <c r="BH4" s="64">
        <f ca="1">'Trial 1'!BM9</f>
        <v>910732.53502483154</v>
      </c>
      <c r="BI4" s="64">
        <f ca="1">'Trial 1'!BO9</f>
        <v>942185.99630375684</v>
      </c>
      <c r="BJ4" s="64">
        <f ca="1">'Trial 1'!BP9</f>
        <v>977045.09796479647</v>
      </c>
      <c r="BK4" s="64">
        <f ca="1">'Trial 1'!BQ9</f>
        <v>949750.36020188406</v>
      </c>
      <c r="BL4" s="64">
        <f ca="1">'Trial 1'!BR9</f>
        <v>943969.02235259814</v>
      </c>
      <c r="BM4" s="64">
        <f ca="1">'Trial 1'!BS9</f>
        <v>873209.30783222232</v>
      </c>
      <c r="BN4" s="64">
        <f ca="1">'Trial 1'!BT9</f>
        <v>911707.92585761007</v>
      </c>
      <c r="BO4" s="64">
        <f ca="1">'Trial 1'!BU9</f>
        <v>940583.3710448395</v>
      </c>
      <c r="BP4" s="64">
        <f ca="1">'Trial 1'!BV9</f>
        <v>896716.65162142331</v>
      </c>
      <c r="BQ4" s="64">
        <f ca="1">'Trial 1'!BW9</f>
        <v>912219.855740909</v>
      </c>
      <c r="BR4" s="64">
        <f ca="1">'Trial 1'!BX9</f>
        <v>893228.51582003909</v>
      </c>
      <c r="BS4" s="64">
        <f ca="1">'Trial 1'!BY9</f>
        <v>893749.15450663923</v>
      </c>
      <c r="BT4" s="64">
        <f ca="1">'Trial 1'!BZ9</f>
        <v>913155.07313379715</v>
      </c>
      <c r="BU4" s="64">
        <f ca="1">'Trial 1'!CB9</f>
        <v>886955.46544468787</v>
      </c>
      <c r="BV4" s="64">
        <f ca="1">'Trial 1'!CC9</f>
        <v>957936.60746657639</v>
      </c>
      <c r="BW4" s="64">
        <f ca="1">'Trial 1'!CD9</f>
        <v>923282.1093070464</v>
      </c>
      <c r="BX4" s="64">
        <f ca="1">'Trial 1'!CE9</f>
        <v>872424.72067449626</v>
      </c>
      <c r="BY4" s="64">
        <f ca="1">'Trial 1'!CF9</f>
        <v>870880.79527689412</v>
      </c>
      <c r="BZ4" s="64">
        <f ca="1">'Trial 1'!CG9</f>
        <v>936079.00727831712</v>
      </c>
      <c r="CA4" s="64">
        <f ca="1">'Trial 1'!CH9</f>
        <v>874347.43065740133</v>
      </c>
      <c r="CB4" s="64">
        <f ca="1">'Trial 1'!CI9</f>
        <v>882060.67885880149</v>
      </c>
      <c r="CC4" s="64">
        <f ca="1">'Trial 1'!CJ9</f>
        <v>942498.94765894453</v>
      </c>
      <c r="CD4" s="64">
        <f ca="1">'Trial 1'!CK9</f>
        <v>916784.32344710734</v>
      </c>
      <c r="CE4" s="64">
        <f ca="1">'Trial 1'!CL9</f>
        <v>912335.51990007423</v>
      </c>
      <c r="CF4" s="64">
        <f ca="1">'Trial 1'!CM9</f>
        <v>969308.69164706289</v>
      </c>
      <c r="CG4" s="64">
        <f ca="1">'Trial 1'!CO9</f>
        <v>942114.32192362333</v>
      </c>
      <c r="CH4" s="64">
        <f ca="1">'Trial 1'!CP9</f>
        <v>921668.66782524076</v>
      </c>
      <c r="CI4" s="64">
        <f ca="1">'Trial 1'!CQ9</f>
        <v>894454.64405943942</v>
      </c>
      <c r="CJ4" s="64">
        <f ca="1">'Trial 1'!CR9</f>
        <v>963098.62420253921</v>
      </c>
      <c r="CK4" s="64">
        <f ca="1">'Trial 1'!CS9</f>
        <v>938661.59191368648</v>
      </c>
      <c r="CL4" s="64">
        <f ca="1">'Trial 1'!CT9</f>
        <v>955564.09224569949</v>
      </c>
      <c r="CM4" s="64">
        <f ca="1">'Trial 1'!CU9</f>
        <v>938304.53613335593</v>
      </c>
      <c r="CN4" s="64">
        <f ca="1">'Trial 1'!CV9</f>
        <v>950147.6225613975</v>
      </c>
      <c r="CO4" s="64">
        <f ca="1">'Trial 1'!CW9</f>
        <v>888423.25726875244</v>
      </c>
      <c r="CP4" s="64">
        <f ca="1">'Trial 1'!CX9</f>
        <v>934008.99342372641</v>
      </c>
      <c r="CQ4" s="64">
        <f ca="1">'Trial 1'!CY9</f>
        <v>866750.24621300679</v>
      </c>
      <c r="CR4" s="64">
        <f ca="1">'Trial 1'!CZ9</f>
        <v>942050.73773488833</v>
      </c>
      <c r="CS4" s="64">
        <f ca="1">'Trial 1'!DB9</f>
        <v>929192.37472077645</v>
      </c>
      <c r="CT4" s="64">
        <f ca="1">'Trial 1'!DC9</f>
        <v>928856.42653828592</v>
      </c>
      <c r="CU4" s="64">
        <f ca="1">'Trial 1'!DD9</f>
        <v>886866.2233285394</v>
      </c>
      <c r="CV4" s="64">
        <f ca="1">'Trial 1'!DE9</f>
        <v>889544.17043972854</v>
      </c>
      <c r="CW4" s="64">
        <f ca="1">'Trial 1'!DF9</f>
        <v>931735.69110756554</v>
      </c>
      <c r="CX4" s="64">
        <f ca="1">'Trial 1'!DG9</f>
        <v>940726.97349341295</v>
      </c>
      <c r="CY4" s="64">
        <f ca="1">'Trial 1'!DH9</f>
        <v>953884.78158604866</v>
      </c>
      <c r="CZ4" s="64">
        <f ca="1">'Trial 1'!DI9</f>
        <v>869477.5567102707</v>
      </c>
      <c r="DA4" s="64">
        <f ca="1">'Trial 1'!DJ9</f>
        <v>961615.55574020732</v>
      </c>
      <c r="DB4" s="64">
        <f ca="1">'Trial 1'!DK9</f>
        <v>938564.72606845188</v>
      </c>
      <c r="DC4" s="64">
        <f ca="1">'Trial 1'!DL9</f>
        <v>922957.82587906206</v>
      </c>
      <c r="DD4" s="64">
        <f ca="1">'Trial 1'!DM9</f>
        <v>906830.015822293</v>
      </c>
      <c r="DE4" s="64">
        <f ca="1">'Trial 1'!DO9</f>
        <v>917493.26878215862</v>
      </c>
      <c r="DF4" s="64">
        <f ca="1">'Trial 1'!DP9</f>
        <v>917124.31799686991</v>
      </c>
      <c r="DG4" s="64">
        <f ca="1">'Trial 1'!DQ9</f>
        <v>932818.5450015692</v>
      </c>
      <c r="DH4" s="64">
        <f ca="1">'Trial 1'!DR9</f>
        <v>928724.61020974373</v>
      </c>
      <c r="DI4" s="64">
        <f ca="1">'Trial 1'!DS9</f>
        <v>913597.25277729775</v>
      </c>
      <c r="DJ4" s="64">
        <f ca="1">'Trial 1'!DT9</f>
        <v>922716.29428861639</v>
      </c>
      <c r="DK4" s="64">
        <f ca="1">'Trial 1'!DU9</f>
        <v>897723.96851448959</v>
      </c>
      <c r="DL4" s="64">
        <f ca="1">'Trial 1'!DV9</f>
        <v>880858.90782130847</v>
      </c>
      <c r="DM4" s="64">
        <f ca="1">'Trial 1'!DW9</f>
        <v>886914.15830709902</v>
      </c>
      <c r="DN4" s="64">
        <f ca="1">'Trial 1'!DX9</f>
        <v>908595.62162405194</v>
      </c>
      <c r="DO4" s="64">
        <f ca="1">'Trial 1'!DY9</f>
        <v>892066.78706143075</v>
      </c>
      <c r="DP4" s="64">
        <f ca="1">'Trial 1'!DZ9</f>
        <v>944926.95851617807</v>
      </c>
      <c r="DQ4" s="64">
        <f ca="1">'Trial 1'!EB9</f>
        <v>901957.47357464326</v>
      </c>
      <c r="DR4" s="64">
        <f ca="1">'Trial 1'!EC9</f>
        <v>893234.83952553966</v>
      </c>
      <c r="DS4" s="64">
        <f ca="1">'Trial 1'!ED9</f>
        <v>903498.60154995229</v>
      </c>
      <c r="DT4" s="64">
        <f ca="1">'Trial 1'!EE9</f>
        <v>875421.963407406</v>
      </c>
      <c r="DU4" s="64">
        <f ca="1">'Trial 1'!EF9</f>
        <v>853873.23770359391</v>
      </c>
      <c r="DV4" s="64">
        <f ca="1">'Trial 1'!EG9</f>
        <v>891079.62367201305</v>
      </c>
      <c r="DW4" s="64">
        <f ca="1">'Trial 1'!EH9</f>
        <v>943532.49888131744</v>
      </c>
      <c r="DX4" s="64">
        <f ca="1">'Trial 1'!EI9</f>
        <v>942286.08909873932</v>
      </c>
      <c r="DY4" s="64">
        <f ca="1">'Trial 1'!EJ9</f>
        <v>910769.46234467067</v>
      </c>
      <c r="DZ4" s="64">
        <f ca="1">'Trial 1'!EK9</f>
        <v>959466.64532968448</v>
      </c>
      <c r="EA4" s="64">
        <f ca="1">'Trial 1'!EL9</f>
        <v>901130.80165430636</v>
      </c>
      <c r="EB4" s="64">
        <f ca="1">'Trial 1'!EM9</f>
        <v>861345.42288952193</v>
      </c>
    </row>
    <row r="5" spans="1:132" ht="12.75" customHeight="1" x14ac:dyDescent="0.2">
      <c r="A5" s="64">
        <f ca="1">'Trial 2'!B9</f>
        <v>954053.92253857723</v>
      </c>
      <c r="B5" s="64">
        <f ca="1">'Trial 2'!C9</f>
        <v>982688.37478936824</v>
      </c>
      <c r="C5" s="64">
        <f ca="1">'Trial 2'!D9</f>
        <v>934884.71681692114</v>
      </c>
      <c r="D5" s="64">
        <f ca="1">'Trial 2'!E9</f>
        <v>990264.66254327365</v>
      </c>
      <c r="E5" s="64">
        <f ca="1">'Trial 2'!F9</f>
        <v>993358.69521783269</v>
      </c>
      <c r="F5" s="64">
        <f ca="1">'Trial 2'!G9</f>
        <v>914481.05392138497</v>
      </c>
      <c r="G5" s="64">
        <f ca="1">'Trial 2'!H9</f>
        <v>937944.28987201361</v>
      </c>
      <c r="H5" s="64">
        <f ca="1">'Trial 2'!I9</f>
        <v>982807.53486057965</v>
      </c>
      <c r="I5" s="64">
        <f ca="1">'Trial 2'!J9</f>
        <v>945661.98975281219</v>
      </c>
      <c r="J5" s="64">
        <f ca="1">'Trial 2'!K9</f>
        <v>971641.51241317659</v>
      </c>
      <c r="K5" s="64">
        <f ca="1">'Trial 2'!L9</f>
        <v>955776.9530524622</v>
      </c>
      <c r="L5" s="64">
        <f ca="1">'Trial 2'!M9</f>
        <v>1005415.7589052683</v>
      </c>
      <c r="M5" s="64">
        <f ca="1">'Trial 2'!O9</f>
        <v>959602.42507790425</v>
      </c>
      <c r="N5" s="64">
        <f ca="1">'Trial 2'!P9</f>
        <v>906952.47216429352</v>
      </c>
      <c r="O5" s="64">
        <f ca="1">'Trial 2'!Q9</f>
        <v>958400.1108164544</v>
      </c>
      <c r="P5" s="64">
        <f ca="1">'Trial 2'!R9</f>
        <v>936432.01253069786</v>
      </c>
      <c r="Q5" s="64">
        <f ca="1">'Trial 2'!S9</f>
        <v>976501.31638556358</v>
      </c>
      <c r="R5" s="64">
        <f ca="1">'Trial 2'!T9</f>
        <v>968172.46431989165</v>
      </c>
      <c r="S5" s="64">
        <f ca="1">'Trial 2'!U9</f>
        <v>1000997.1887931402</v>
      </c>
      <c r="T5" s="64">
        <f ca="1">'Trial 2'!V9</f>
        <v>954243.60609509482</v>
      </c>
      <c r="U5" s="64">
        <f ca="1">'Trial 2'!W9</f>
        <v>950972.7471329387</v>
      </c>
      <c r="V5" s="64">
        <f ca="1">'Trial 2'!X9</f>
        <v>1014711.1558569437</v>
      </c>
      <c r="W5" s="64">
        <f ca="1">'Trial 2'!Y9</f>
        <v>966952.93265339604</v>
      </c>
      <c r="X5" s="64">
        <f ca="1">'Trial 2'!Z9</f>
        <v>985890.48630150023</v>
      </c>
      <c r="Y5" s="64">
        <f ca="1">'Trial 2'!AB9</f>
        <v>955829.49867403263</v>
      </c>
      <c r="Z5" s="64">
        <f ca="1">'Trial 2'!AC9</f>
        <v>962691.33435571031</v>
      </c>
      <c r="AA5" s="64">
        <f ca="1">'Trial 2'!AD9</f>
        <v>972306.8855388274</v>
      </c>
      <c r="AB5" s="64">
        <f ca="1">'Trial 2'!AE9</f>
        <v>1001123.3378891291</v>
      </c>
      <c r="AC5" s="64">
        <f ca="1">'Trial 2'!AF9</f>
        <v>983404.38969692448</v>
      </c>
      <c r="AD5" s="64">
        <f ca="1">'Trial 2'!AG9</f>
        <v>942728.4873180635</v>
      </c>
      <c r="AE5" s="64">
        <f ca="1">'Trial 2'!AH9</f>
        <v>953616.53117431095</v>
      </c>
      <c r="AF5" s="64">
        <f ca="1">'Trial 2'!AI9</f>
        <v>928814.10405331419</v>
      </c>
      <c r="AG5" s="64">
        <f ca="1">'Trial 2'!AJ9</f>
        <v>962244.35739855969</v>
      </c>
      <c r="AH5" s="64">
        <f ca="1">'Trial 2'!AK9</f>
        <v>902075.95359171915</v>
      </c>
      <c r="AI5" s="64">
        <f ca="1">'Trial 2'!AL9</f>
        <v>957845.84889004834</v>
      </c>
      <c r="AJ5" s="64">
        <f ca="1">'Trial 2'!AM9</f>
        <v>915853.1239845535</v>
      </c>
      <c r="AK5" s="64">
        <f ca="1">'Trial 2'!AO9</f>
        <v>956798.43085234484</v>
      </c>
      <c r="AL5" s="64">
        <f ca="1">'Trial 2'!AP9</f>
        <v>930141.30148477457</v>
      </c>
      <c r="AM5" s="64">
        <f ca="1">'Trial 2'!AQ9</f>
        <v>996823.32981007663</v>
      </c>
      <c r="AN5" s="64">
        <f ca="1">'Trial 2'!AR9</f>
        <v>950375.98035400035</v>
      </c>
      <c r="AO5" s="64">
        <f ca="1">'Trial 2'!AS9</f>
        <v>933573.98923868302</v>
      </c>
      <c r="AP5" s="64">
        <f ca="1">'Trial 2'!AT9</f>
        <v>924049.578932776</v>
      </c>
      <c r="AQ5" s="64">
        <f ca="1">'Trial 2'!AU9</f>
        <v>953074.13399237336</v>
      </c>
      <c r="AR5" s="64">
        <f ca="1">'Trial 2'!AV9</f>
        <v>935668.54900962685</v>
      </c>
      <c r="AS5" s="64">
        <f ca="1">'Trial 2'!AW9</f>
        <v>981601.90739218413</v>
      </c>
      <c r="AT5" s="64">
        <f ca="1">'Trial 2'!AX9</f>
        <v>966869.45283647429</v>
      </c>
      <c r="AU5" s="64">
        <f ca="1">'Trial 2'!AY9</f>
        <v>944840.01207410684</v>
      </c>
      <c r="AV5" s="64">
        <f ca="1">'Trial 2'!AZ9</f>
        <v>943209.2054474646</v>
      </c>
      <c r="AW5" s="64">
        <f ca="1">'Trial 2'!BB9</f>
        <v>925729.29497365991</v>
      </c>
      <c r="AX5" s="64">
        <f ca="1">'Trial 2'!BC9</f>
        <v>1000743.194827472</v>
      </c>
      <c r="AY5" s="64">
        <f ca="1">'Trial 2'!BD9</f>
        <v>949299.48964982573</v>
      </c>
      <c r="AZ5" s="64">
        <f ca="1">'Trial 2'!BE9</f>
        <v>891315.75380616239</v>
      </c>
      <c r="BA5" s="64">
        <f ca="1">'Trial 2'!BF9</f>
        <v>921716.4543932291</v>
      </c>
      <c r="BB5" s="64">
        <f ca="1">'Trial 2'!BG9</f>
        <v>913492.92206967482</v>
      </c>
      <c r="BC5" s="64">
        <f ca="1">'Trial 2'!BH9</f>
        <v>938117.00382853299</v>
      </c>
      <c r="BD5" s="64">
        <f ca="1">'Trial 2'!BI9</f>
        <v>949948.36771810253</v>
      </c>
      <c r="BE5" s="64">
        <f ca="1">'Trial 2'!BJ9</f>
        <v>928488.45573084778</v>
      </c>
      <c r="BF5" s="64">
        <f ca="1">'Trial 2'!BK9</f>
        <v>904230.87722259737</v>
      </c>
      <c r="BG5" s="64">
        <f ca="1">'Trial 2'!BL9</f>
        <v>898041.07501695608</v>
      </c>
      <c r="BH5" s="64">
        <f ca="1">'Trial 2'!BM9</f>
        <v>973827.33972625993</v>
      </c>
      <c r="BI5" s="64">
        <f ca="1">'Trial 2'!BO9</f>
        <v>929508.31419527659</v>
      </c>
      <c r="BJ5" s="64">
        <f ca="1">'Trial 2'!BP9</f>
        <v>944245.95023261127</v>
      </c>
      <c r="BK5" s="64">
        <f ca="1">'Trial 2'!BQ9</f>
        <v>891711.60884242028</v>
      </c>
      <c r="BL5" s="64">
        <f ca="1">'Trial 2'!BR9</f>
        <v>887185.2387115052</v>
      </c>
      <c r="BM5" s="64">
        <f ca="1">'Trial 2'!BS9</f>
        <v>947112.20292723668</v>
      </c>
      <c r="BN5" s="64">
        <f ca="1">'Trial 2'!BT9</f>
        <v>946733.21093534667</v>
      </c>
      <c r="BO5" s="64">
        <f ca="1">'Trial 2'!BU9</f>
        <v>920178.49299076933</v>
      </c>
      <c r="BP5" s="64">
        <f ca="1">'Trial 2'!BV9</f>
        <v>871194.50868760131</v>
      </c>
      <c r="BQ5" s="64">
        <f ca="1">'Trial 2'!BW9</f>
        <v>943050.37095717236</v>
      </c>
      <c r="BR5" s="64">
        <f ca="1">'Trial 2'!BX9</f>
        <v>968981.9803131572</v>
      </c>
      <c r="BS5" s="64">
        <f ca="1">'Trial 2'!BY9</f>
        <v>917501.45435615967</v>
      </c>
      <c r="BT5" s="64">
        <f ca="1">'Trial 2'!BZ9</f>
        <v>921149.01019394805</v>
      </c>
      <c r="BU5" s="64">
        <f ca="1">'Trial 2'!CB9</f>
        <v>923394.02845956304</v>
      </c>
      <c r="BV5" s="64">
        <f ca="1">'Trial 2'!CC9</f>
        <v>984333.58326585998</v>
      </c>
      <c r="BW5" s="64">
        <f ca="1">'Trial 2'!CD9</f>
        <v>943427.60138382926</v>
      </c>
      <c r="BX5" s="64">
        <f ca="1">'Trial 2'!CE9</f>
        <v>913646.10198743909</v>
      </c>
      <c r="BY5" s="64">
        <f ca="1">'Trial 2'!CF9</f>
        <v>968854.25549851533</v>
      </c>
      <c r="BZ5" s="64">
        <f ca="1">'Trial 2'!CG9</f>
        <v>929391.85723171243</v>
      </c>
      <c r="CA5" s="64">
        <f ca="1">'Trial 2'!CH9</f>
        <v>865528.14771601371</v>
      </c>
      <c r="CB5" s="64">
        <f ca="1">'Trial 2'!CI9</f>
        <v>978841.54672721343</v>
      </c>
      <c r="CC5" s="64">
        <f ca="1">'Trial 2'!CJ9</f>
        <v>866244.89056220429</v>
      </c>
      <c r="CD5" s="64">
        <f ca="1">'Trial 2'!CK9</f>
        <v>890535.02147982805</v>
      </c>
      <c r="CE5" s="64">
        <f ca="1">'Trial 2'!CL9</f>
        <v>913662.14768726623</v>
      </c>
      <c r="CF5" s="64">
        <f ca="1">'Trial 2'!CM9</f>
        <v>872529.69955260237</v>
      </c>
      <c r="CG5" s="64">
        <f ca="1">'Trial 2'!CO9</f>
        <v>924423.88244516589</v>
      </c>
      <c r="CH5" s="64">
        <f ca="1">'Trial 2'!CP9</f>
        <v>938766.21020683891</v>
      </c>
      <c r="CI5" s="64">
        <f ca="1">'Trial 2'!CQ9</f>
        <v>934335.55519339617</v>
      </c>
      <c r="CJ5" s="64">
        <f ca="1">'Trial 2'!CR9</f>
        <v>959609.85121536907</v>
      </c>
      <c r="CK5" s="64">
        <f ca="1">'Trial 2'!CS9</f>
        <v>903758.72341971309</v>
      </c>
      <c r="CL5" s="64">
        <f ca="1">'Trial 2'!CT9</f>
        <v>880241.47667460737</v>
      </c>
      <c r="CM5" s="64">
        <f ca="1">'Trial 2'!CU9</f>
        <v>943824.45772914623</v>
      </c>
      <c r="CN5" s="64">
        <f ca="1">'Trial 2'!CV9</f>
        <v>899981.31995326083</v>
      </c>
      <c r="CO5" s="64">
        <f ca="1">'Trial 2'!CW9</f>
        <v>894452.87634930736</v>
      </c>
      <c r="CP5" s="64">
        <f ca="1">'Trial 2'!CX9</f>
        <v>955813.08378190908</v>
      </c>
      <c r="CQ5" s="64">
        <f ca="1">'Trial 2'!CY9</f>
        <v>909146.97441668785</v>
      </c>
      <c r="CR5" s="64">
        <f ca="1">'Trial 2'!CZ9</f>
        <v>975986.88252070255</v>
      </c>
      <c r="CS5" s="64">
        <f ca="1">'Trial 2'!DB9</f>
        <v>951914.00450551684</v>
      </c>
      <c r="CT5" s="64">
        <f ca="1">'Trial 2'!DC9</f>
        <v>963135.33458886005</v>
      </c>
      <c r="CU5" s="64">
        <f ca="1">'Trial 2'!DD9</f>
        <v>929837.59506325657</v>
      </c>
      <c r="CV5" s="64">
        <f ca="1">'Trial 2'!DE9</f>
        <v>924933.33701820963</v>
      </c>
      <c r="CW5" s="64">
        <f ca="1">'Trial 2'!DF9</f>
        <v>942173.35740954685</v>
      </c>
      <c r="CX5" s="64">
        <f ca="1">'Trial 2'!DG9</f>
        <v>918458.81931975728</v>
      </c>
      <c r="CY5" s="64">
        <f ca="1">'Trial 2'!DH9</f>
        <v>944803.20620731742</v>
      </c>
      <c r="CZ5" s="64">
        <f ca="1">'Trial 2'!DI9</f>
        <v>907014.34039105114</v>
      </c>
      <c r="DA5" s="64">
        <f ca="1">'Trial 2'!DJ9</f>
        <v>863150.40859029454</v>
      </c>
      <c r="DB5" s="64">
        <f ca="1">'Trial 2'!DK9</f>
        <v>927243.5705988768</v>
      </c>
      <c r="DC5" s="64">
        <f ca="1">'Trial 2'!DL9</f>
        <v>861001.928904242</v>
      </c>
      <c r="DD5" s="64">
        <f ca="1">'Trial 2'!DM9</f>
        <v>945822.72907984722</v>
      </c>
      <c r="DE5" s="64">
        <f ca="1">'Trial 2'!DO9</f>
        <v>877419.93016087473</v>
      </c>
      <c r="DF5" s="64">
        <f ca="1">'Trial 2'!DP9</f>
        <v>889541.73406903469</v>
      </c>
      <c r="DG5" s="64">
        <f ca="1">'Trial 2'!DQ9</f>
        <v>900874.75113676162</v>
      </c>
      <c r="DH5" s="64">
        <f ca="1">'Trial 2'!DR9</f>
        <v>884460.57862549392</v>
      </c>
      <c r="DI5" s="64">
        <f ca="1">'Trial 2'!DS9</f>
        <v>930536.01845984953</v>
      </c>
      <c r="DJ5" s="64">
        <f ca="1">'Trial 2'!DT9</f>
        <v>915480.17968859931</v>
      </c>
      <c r="DK5" s="64">
        <f ca="1">'Trial 2'!DU9</f>
        <v>913991.88528759487</v>
      </c>
      <c r="DL5" s="64">
        <f ca="1">'Trial 2'!DV9</f>
        <v>900578.94172433426</v>
      </c>
      <c r="DM5" s="64">
        <f ca="1">'Trial 2'!DW9</f>
        <v>856772.80259942485</v>
      </c>
      <c r="DN5" s="64">
        <f ca="1">'Trial 2'!DX9</f>
        <v>896631.34360203461</v>
      </c>
      <c r="DO5" s="64">
        <f ca="1">'Trial 2'!DY9</f>
        <v>898476.46047340415</v>
      </c>
      <c r="DP5" s="64">
        <f ca="1">'Trial 2'!DZ9</f>
        <v>914153.48809269059</v>
      </c>
      <c r="DQ5" s="64">
        <f ca="1">'Trial 2'!EB9</f>
        <v>941782.91107154952</v>
      </c>
      <c r="DR5" s="64">
        <f ca="1">'Trial 2'!EC9</f>
        <v>934103.86731709098</v>
      </c>
      <c r="DS5" s="64">
        <f ca="1">'Trial 2'!ED9</f>
        <v>887401.37353223364</v>
      </c>
      <c r="DT5" s="64">
        <f ca="1">'Trial 2'!EE9</f>
        <v>900440.1930995899</v>
      </c>
      <c r="DU5" s="64">
        <f ca="1">'Trial 2'!EF9</f>
        <v>936075.06875029451</v>
      </c>
      <c r="DV5" s="64">
        <f ca="1">'Trial 2'!EG9</f>
        <v>891628.50832272763</v>
      </c>
      <c r="DW5" s="64">
        <f ca="1">'Trial 2'!EH9</f>
        <v>906133.56006161717</v>
      </c>
      <c r="DX5" s="64">
        <f ca="1">'Trial 2'!EI9</f>
        <v>945038.99953493266</v>
      </c>
      <c r="DY5" s="64">
        <f ca="1">'Trial 2'!EJ9</f>
        <v>882449.26688258525</v>
      </c>
      <c r="DZ5" s="64">
        <f ca="1">'Trial 2'!EK9</f>
        <v>867112.12014522194</v>
      </c>
      <c r="EA5" s="64">
        <f ca="1">'Trial 2'!EL9</f>
        <v>899730.09300252434</v>
      </c>
      <c r="EB5" s="64">
        <f ca="1">'Trial 2'!EM9</f>
        <v>928863.78294875752</v>
      </c>
    </row>
    <row r="6" spans="1:132" ht="12.75" customHeight="1" x14ac:dyDescent="0.2">
      <c r="A6" s="64">
        <f ca="1">'Trial 3'!B9</f>
        <v>902070.51337422547</v>
      </c>
      <c r="B6" s="64">
        <f ca="1">'Trial 3'!C9</f>
        <v>981847.55965725449</v>
      </c>
      <c r="C6" s="64">
        <f ca="1">'Trial 3'!D9</f>
        <v>986052.20907079428</v>
      </c>
      <c r="D6" s="64">
        <f ca="1">'Trial 3'!E9</f>
        <v>933392.07943650719</v>
      </c>
      <c r="E6" s="64">
        <f ca="1">'Trial 3'!F9</f>
        <v>1003431.7065950165</v>
      </c>
      <c r="F6" s="64">
        <f ca="1">'Trial 3'!G9</f>
        <v>897641.19810558076</v>
      </c>
      <c r="G6" s="64">
        <f ca="1">'Trial 3'!H9</f>
        <v>960078.05413885147</v>
      </c>
      <c r="H6" s="64">
        <f ca="1">'Trial 3'!I9</f>
        <v>977423.63584833906</v>
      </c>
      <c r="I6" s="64">
        <f ca="1">'Trial 3'!J9</f>
        <v>964906.10344730283</v>
      </c>
      <c r="J6" s="64">
        <f ca="1">'Trial 3'!K9</f>
        <v>973783.40807669808</v>
      </c>
      <c r="K6" s="64">
        <f ca="1">'Trial 3'!L9</f>
        <v>935685.53743440274</v>
      </c>
      <c r="L6" s="64">
        <f ca="1">'Trial 3'!M9</f>
        <v>957025.01759021974</v>
      </c>
      <c r="M6" s="64">
        <f ca="1">'Trial 3'!O9</f>
        <v>990350.41437333159</v>
      </c>
      <c r="N6" s="64">
        <f ca="1">'Trial 3'!P9</f>
        <v>972850.66306304222</v>
      </c>
      <c r="O6" s="64">
        <f ca="1">'Trial 3'!Q9</f>
        <v>938345.23847791541</v>
      </c>
      <c r="P6" s="64">
        <f ca="1">'Trial 3'!R9</f>
        <v>912174.94834304671</v>
      </c>
      <c r="Q6" s="64">
        <f ca="1">'Trial 3'!S9</f>
        <v>978995.16387946031</v>
      </c>
      <c r="R6" s="64">
        <f ca="1">'Trial 3'!T9</f>
        <v>947172.66430636065</v>
      </c>
      <c r="S6" s="64">
        <f ca="1">'Trial 3'!U9</f>
        <v>918546.1297152784</v>
      </c>
      <c r="T6" s="64">
        <f ca="1">'Trial 3'!V9</f>
        <v>910272.19593806646</v>
      </c>
      <c r="U6" s="64">
        <f ca="1">'Trial 3'!W9</f>
        <v>1014008.9808493084</v>
      </c>
      <c r="V6" s="64">
        <f ca="1">'Trial 3'!X9</f>
        <v>959213.18127729464</v>
      </c>
      <c r="W6" s="64">
        <f ca="1">'Trial 3'!Y9</f>
        <v>924948.56601359672</v>
      </c>
      <c r="X6" s="64">
        <f ca="1">'Trial 3'!Z9</f>
        <v>900748.30798342812</v>
      </c>
      <c r="Y6" s="64">
        <f ca="1">'Trial 3'!AB9</f>
        <v>959664.05404256331</v>
      </c>
      <c r="Z6" s="64">
        <f ca="1">'Trial 3'!AC9</f>
        <v>910625.4803947726</v>
      </c>
      <c r="AA6" s="64">
        <f ca="1">'Trial 3'!AD9</f>
        <v>908888.52577213454</v>
      </c>
      <c r="AB6" s="64">
        <f ca="1">'Trial 3'!AE9</f>
        <v>916619.62701889558</v>
      </c>
      <c r="AC6" s="64">
        <f ca="1">'Trial 3'!AF9</f>
        <v>960435.10299963399</v>
      </c>
      <c r="AD6" s="64">
        <f ca="1">'Trial 3'!AG9</f>
        <v>956243.61912986287</v>
      </c>
      <c r="AE6" s="64">
        <f ca="1">'Trial 3'!AH9</f>
        <v>934815.62542426621</v>
      </c>
      <c r="AF6" s="64">
        <f ca="1">'Trial 3'!AI9</f>
        <v>967055.75383569114</v>
      </c>
      <c r="AG6" s="64">
        <f ca="1">'Trial 3'!AJ9</f>
        <v>945016.90598208294</v>
      </c>
      <c r="AH6" s="64">
        <f ca="1">'Trial 3'!AK9</f>
        <v>951222.86486076145</v>
      </c>
      <c r="AI6" s="64">
        <f ca="1">'Trial 3'!AL9</f>
        <v>990643.35156618361</v>
      </c>
      <c r="AJ6" s="64">
        <f ca="1">'Trial 3'!AM9</f>
        <v>966876.79259253689</v>
      </c>
      <c r="AK6" s="64">
        <f ca="1">'Trial 3'!AO9</f>
        <v>948632.51127990731</v>
      </c>
      <c r="AL6" s="64">
        <f ca="1">'Trial 3'!AP9</f>
        <v>975050.03901932971</v>
      </c>
      <c r="AM6" s="64">
        <f ca="1">'Trial 3'!AQ9</f>
        <v>986049.37314925261</v>
      </c>
      <c r="AN6" s="64">
        <f ca="1">'Trial 3'!AR9</f>
        <v>955682.29151128908</v>
      </c>
      <c r="AO6" s="64">
        <f ca="1">'Trial 3'!AS9</f>
        <v>954158.54756894324</v>
      </c>
      <c r="AP6" s="64">
        <f ca="1">'Trial 3'!AT9</f>
        <v>945167.94479446101</v>
      </c>
      <c r="AQ6" s="64">
        <f ca="1">'Trial 3'!AU9</f>
        <v>921629.62629904237</v>
      </c>
      <c r="AR6" s="64">
        <f ca="1">'Trial 3'!AV9</f>
        <v>904127.54698306264</v>
      </c>
      <c r="AS6" s="64">
        <f ca="1">'Trial 3'!AW9</f>
        <v>923172.42132269277</v>
      </c>
      <c r="AT6" s="64">
        <f ca="1">'Trial 3'!AX9</f>
        <v>932241.89937547094</v>
      </c>
      <c r="AU6" s="64">
        <f ca="1">'Trial 3'!AY9</f>
        <v>948209.45460448251</v>
      </c>
      <c r="AV6" s="64">
        <f ca="1">'Trial 3'!AZ9</f>
        <v>936085.85573941644</v>
      </c>
      <c r="AW6" s="64">
        <f ca="1">'Trial 3'!BB9</f>
        <v>912714.61574472126</v>
      </c>
      <c r="AX6" s="64">
        <f ca="1">'Trial 3'!BC9</f>
        <v>941664.72287703631</v>
      </c>
      <c r="AY6" s="64">
        <f ca="1">'Trial 3'!BD9</f>
        <v>894110.63462169049</v>
      </c>
      <c r="AZ6" s="64">
        <f ca="1">'Trial 3'!BE9</f>
        <v>952399.54853371682</v>
      </c>
      <c r="BA6" s="64">
        <f ca="1">'Trial 3'!BF9</f>
        <v>876304.41525718966</v>
      </c>
      <c r="BB6" s="64">
        <f ca="1">'Trial 3'!BG9</f>
        <v>916241.51790254842</v>
      </c>
      <c r="BC6" s="64">
        <f ca="1">'Trial 3'!BH9</f>
        <v>938806.06920589344</v>
      </c>
      <c r="BD6" s="64">
        <f ca="1">'Trial 3'!BI9</f>
        <v>895600.71004034881</v>
      </c>
      <c r="BE6" s="64">
        <f ca="1">'Trial 3'!BJ9</f>
        <v>921329.48540617945</v>
      </c>
      <c r="BF6" s="64">
        <f ca="1">'Trial 3'!BK9</f>
        <v>947466.97943277471</v>
      </c>
      <c r="BG6" s="64">
        <f ca="1">'Trial 3'!BL9</f>
        <v>923961.05733707501</v>
      </c>
      <c r="BH6" s="64">
        <f ca="1">'Trial 3'!BM9</f>
        <v>889681.13809200446</v>
      </c>
      <c r="BI6" s="64">
        <f ca="1">'Trial 3'!BO9</f>
        <v>924611.21753056988</v>
      </c>
      <c r="BJ6" s="64">
        <f ca="1">'Trial 3'!BP9</f>
        <v>880148.97073827777</v>
      </c>
      <c r="BK6" s="64">
        <f ca="1">'Trial 3'!BQ9</f>
        <v>953393.734899748</v>
      </c>
      <c r="BL6" s="64">
        <f ca="1">'Trial 3'!BR9</f>
        <v>922715.66228615143</v>
      </c>
      <c r="BM6" s="64">
        <f ca="1">'Trial 3'!BS9</f>
        <v>931674.07094598492</v>
      </c>
      <c r="BN6" s="64">
        <f ca="1">'Trial 3'!BT9</f>
        <v>903773.97473225452</v>
      </c>
      <c r="BO6" s="64">
        <f ca="1">'Trial 3'!BU9</f>
        <v>888763.90681935777</v>
      </c>
      <c r="BP6" s="64">
        <f ca="1">'Trial 3'!BV9</f>
        <v>929728.99283331365</v>
      </c>
      <c r="BQ6" s="64">
        <f ca="1">'Trial 3'!BW9</f>
        <v>911944.54609985196</v>
      </c>
      <c r="BR6" s="64">
        <f ca="1">'Trial 3'!BX9</f>
        <v>910773.34781003185</v>
      </c>
      <c r="BS6" s="64">
        <f ca="1">'Trial 3'!BY9</f>
        <v>921992.05202997045</v>
      </c>
      <c r="BT6" s="64">
        <f ca="1">'Trial 3'!BZ9</f>
        <v>956621.0698893388</v>
      </c>
      <c r="BU6" s="64">
        <f ca="1">'Trial 3'!CB9</f>
        <v>915285.77306206478</v>
      </c>
      <c r="BV6" s="64">
        <f ca="1">'Trial 3'!CC9</f>
        <v>868835.45062153984</v>
      </c>
      <c r="BW6" s="64">
        <f ca="1">'Trial 3'!CD9</f>
        <v>952573.7947335596</v>
      </c>
      <c r="BX6" s="64">
        <f ca="1">'Trial 3'!CE9</f>
        <v>925775.55992085929</v>
      </c>
      <c r="BY6" s="64">
        <f ca="1">'Trial 3'!CF9</f>
        <v>927576.83851248433</v>
      </c>
      <c r="BZ6" s="64">
        <f ca="1">'Trial 3'!CG9</f>
        <v>985208.24647885503</v>
      </c>
      <c r="CA6" s="64">
        <f ca="1">'Trial 3'!CH9</f>
        <v>915851.6943599995</v>
      </c>
      <c r="CB6" s="64">
        <f ca="1">'Trial 3'!CI9</f>
        <v>923866.94305352191</v>
      </c>
      <c r="CC6" s="64">
        <f ca="1">'Trial 3'!CJ9</f>
        <v>926610.58345717948</v>
      </c>
      <c r="CD6" s="64">
        <f ca="1">'Trial 3'!CK9</f>
        <v>917355.68076101993</v>
      </c>
      <c r="CE6" s="64">
        <f ca="1">'Trial 3'!CL9</f>
        <v>924284.17744617572</v>
      </c>
      <c r="CF6" s="64">
        <f ca="1">'Trial 3'!CM9</f>
        <v>888648.98865261686</v>
      </c>
      <c r="CG6" s="64">
        <f ca="1">'Trial 3'!CO9</f>
        <v>962042.87728420319</v>
      </c>
      <c r="CH6" s="64">
        <f ca="1">'Trial 3'!CP9</f>
        <v>888127.99556002545</v>
      </c>
      <c r="CI6" s="64">
        <f ca="1">'Trial 3'!CQ9</f>
        <v>926129.22900620627</v>
      </c>
      <c r="CJ6" s="64">
        <f ca="1">'Trial 3'!CR9</f>
        <v>922643.36159524717</v>
      </c>
      <c r="CK6" s="64">
        <f ca="1">'Trial 3'!CS9</f>
        <v>934493.15891624393</v>
      </c>
      <c r="CL6" s="64">
        <f ca="1">'Trial 3'!CT9</f>
        <v>924214.70749969513</v>
      </c>
      <c r="CM6" s="64">
        <f ca="1">'Trial 3'!CU9</f>
        <v>896614.65359480632</v>
      </c>
      <c r="CN6" s="64">
        <f ca="1">'Trial 3'!CV9</f>
        <v>874348.16820313537</v>
      </c>
      <c r="CO6" s="64">
        <f ca="1">'Trial 3'!CW9</f>
        <v>900347.03227745148</v>
      </c>
      <c r="CP6" s="64">
        <f ca="1">'Trial 3'!CX9</f>
        <v>943774.38250392559</v>
      </c>
      <c r="CQ6" s="64">
        <f ca="1">'Trial 3'!CY9</f>
        <v>877928.19919405179</v>
      </c>
      <c r="CR6" s="64">
        <f ca="1">'Trial 3'!CZ9</f>
        <v>951928.54252572625</v>
      </c>
      <c r="CS6" s="64">
        <f ca="1">'Trial 3'!DB9</f>
        <v>867752.03260533605</v>
      </c>
      <c r="CT6" s="64">
        <f ca="1">'Trial 3'!DC9</f>
        <v>881372.39966865967</v>
      </c>
      <c r="CU6" s="64">
        <f ca="1">'Trial 3'!DD9</f>
        <v>938189.25421706226</v>
      </c>
      <c r="CV6" s="64">
        <f ca="1">'Trial 3'!DE9</f>
        <v>897822.12904186989</v>
      </c>
      <c r="CW6" s="64">
        <f ca="1">'Trial 3'!DF9</f>
        <v>886185.73271202215</v>
      </c>
      <c r="CX6" s="64">
        <f ca="1">'Trial 3'!DG9</f>
        <v>911626.56121989782</v>
      </c>
      <c r="CY6" s="64">
        <f ca="1">'Trial 3'!DH9</f>
        <v>918703.10012643947</v>
      </c>
      <c r="CZ6" s="64">
        <f ca="1">'Trial 3'!DI9</f>
        <v>907475.22752196423</v>
      </c>
      <c r="DA6" s="64">
        <f ca="1">'Trial 3'!DJ9</f>
        <v>921203.49379221001</v>
      </c>
      <c r="DB6" s="64">
        <f ca="1">'Trial 3'!DK9</f>
        <v>909701.84167117474</v>
      </c>
      <c r="DC6" s="64">
        <f ca="1">'Trial 3'!DL9</f>
        <v>885590.55192237103</v>
      </c>
      <c r="DD6" s="64">
        <f ca="1">'Trial 3'!DM9</f>
        <v>904078.49712232209</v>
      </c>
      <c r="DE6" s="64">
        <f ca="1">'Trial 3'!DO9</f>
        <v>870519.50721611443</v>
      </c>
      <c r="DF6" s="64">
        <f ca="1">'Trial 3'!DP9</f>
        <v>956168.85159887769</v>
      </c>
      <c r="DG6" s="64">
        <f ca="1">'Trial 3'!DQ9</f>
        <v>964480.02377200429</v>
      </c>
      <c r="DH6" s="64">
        <f ca="1">'Trial 3'!DR9</f>
        <v>911109.49732856906</v>
      </c>
      <c r="DI6" s="64">
        <f ca="1">'Trial 3'!DS9</f>
        <v>965595.93795354164</v>
      </c>
      <c r="DJ6" s="64">
        <f ca="1">'Trial 3'!DT9</f>
        <v>888289.47414138063</v>
      </c>
      <c r="DK6" s="64">
        <f ca="1">'Trial 3'!DU9</f>
        <v>933884.49966701458</v>
      </c>
      <c r="DL6" s="64">
        <f ca="1">'Trial 3'!DV9</f>
        <v>913542.37993542885</v>
      </c>
      <c r="DM6" s="64">
        <f ca="1">'Trial 3'!DW9</f>
        <v>906814.00234695792</v>
      </c>
      <c r="DN6" s="64">
        <f ca="1">'Trial 3'!DX9</f>
        <v>898482.78943410481</v>
      </c>
      <c r="DO6" s="64">
        <f ca="1">'Trial 3'!DY9</f>
        <v>923441.56292247213</v>
      </c>
      <c r="DP6" s="64">
        <f ca="1">'Trial 3'!DZ9</f>
        <v>966595.65694765979</v>
      </c>
      <c r="DQ6" s="64">
        <f ca="1">'Trial 3'!EB9</f>
        <v>919095.25170180667</v>
      </c>
      <c r="DR6" s="64">
        <f ca="1">'Trial 3'!EC9</f>
        <v>902068.07890626881</v>
      </c>
      <c r="DS6" s="64">
        <f ca="1">'Trial 3'!ED9</f>
        <v>872766.11107568105</v>
      </c>
      <c r="DT6" s="64">
        <f ca="1">'Trial 3'!EE9</f>
        <v>902978.69509554224</v>
      </c>
      <c r="DU6" s="64">
        <f ca="1">'Trial 3'!EF9</f>
        <v>924730.86543556361</v>
      </c>
      <c r="DV6" s="64">
        <f ca="1">'Trial 3'!EG9</f>
        <v>864384.93795895157</v>
      </c>
      <c r="DW6" s="64">
        <f ca="1">'Trial 3'!EH9</f>
        <v>868142.0507259093</v>
      </c>
      <c r="DX6" s="64">
        <f ca="1">'Trial 3'!EI9</f>
        <v>896581.46869699366</v>
      </c>
      <c r="DY6" s="64">
        <f ca="1">'Trial 3'!EJ9</f>
        <v>904349.85925683111</v>
      </c>
      <c r="DZ6" s="64">
        <f ca="1">'Trial 3'!EK9</f>
        <v>854131.61505518598</v>
      </c>
      <c r="EA6" s="64">
        <f ca="1">'Trial 3'!EL9</f>
        <v>875421.50272976165</v>
      </c>
      <c r="EB6" s="64">
        <f ca="1">'Trial 3'!EM9</f>
        <v>891344.01515520015</v>
      </c>
    </row>
    <row r="7" spans="1:132" ht="12.75" customHeight="1" x14ac:dyDescent="0.2">
      <c r="A7" s="64">
        <f ca="1">'Trial 4'!B9</f>
        <v>947761.16914861719</v>
      </c>
      <c r="B7" s="64">
        <f ca="1">'Trial 4'!C9</f>
        <v>938945.79074174957</v>
      </c>
      <c r="C7" s="64">
        <f ca="1">'Trial 4'!D9</f>
        <v>957276.6746666535</v>
      </c>
      <c r="D7" s="64">
        <f ca="1">'Trial 4'!E9</f>
        <v>955541.3296980561</v>
      </c>
      <c r="E7" s="64">
        <f ca="1">'Trial 4'!F9</f>
        <v>990712.48313247599</v>
      </c>
      <c r="F7" s="64">
        <f ca="1">'Trial 4'!G9</f>
        <v>977343.28582208627</v>
      </c>
      <c r="G7" s="64">
        <f ca="1">'Trial 4'!H9</f>
        <v>953061.50234861032</v>
      </c>
      <c r="H7" s="64">
        <f ca="1">'Trial 4'!I9</f>
        <v>956146.63682509458</v>
      </c>
      <c r="I7" s="64">
        <f ca="1">'Trial 4'!J9</f>
        <v>939591.81466487038</v>
      </c>
      <c r="J7" s="64">
        <f ca="1">'Trial 4'!K9</f>
        <v>981888.01425544149</v>
      </c>
      <c r="K7" s="64">
        <f ca="1">'Trial 4'!L9</f>
        <v>945183.45297573181</v>
      </c>
      <c r="L7" s="64">
        <f ca="1">'Trial 4'!M9</f>
        <v>934975.05361163861</v>
      </c>
      <c r="M7" s="64">
        <f ca="1">'Trial 4'!O9</f>
        <v>967317.68684554135</v>
      </c>
      <c r="N7" s="64">
        <f ca="1">'Trial 4'!P9</f>
        <v>933559.31267108419</v>
      </c>
      <c r="O7" s="64">
        <f ca="1">'Trial 4'!Q9</f>
        <v>988492.67826022301</v>
      </c>
      <c r="P7" s="64">
        <f ca="1">'Trial 4'!R9</f>
        <v>919019.81923728529</v>
      </c>
      <c r="Q7" s="64">
        <f ca="1">'Trial 4'!S9</f>
        <v>906732.72405955067</v>
      </c>
      <c r="R7" s="64">
        <f ca="1">'Trial 4'!T9</f>
        <v>945346.93661688</v>
      </c>
      <c r="S7" s="64">
        <f ca="1">'Trial 4'!U9</f>
        <v>929017.14051876811</v>
      </c>
      <c r="T7" s="64">
        <f ca="1">'Trial 4'!V9</f>
        <v>915019.64593597094</v>
      </c>
      <c r="U7" s="64">
        <f ca="1">'Trial 4'!W9</f>
        <v>970016.57722478197</v>
      </c>
      <c r="V7" s="64">
        <f ca="1">'Trial 4'!X9</f>
        <v>951442.09586153866</v>
      </c>
      <c r="W7" s="64">
        <f ca="1">'Trial 4'!Y9</f>
        <v>956715.42418462737</v>
      </c>
      <c r="X7" s="64">
        <f ca="1">'Trial 4'!Z9</f>
        <v>950614.85369583324</v>
      </c>
      <c r="Y7" s="64">
        <f ca="1">'Trial 4'!AB9</f>
        <v>950841.69054852449</v>
      </c>
      <c r="Z7" s="64">
        <f ca="1">'Trial 4'!AC9</f>
        <v>952211.8010404238</v>
      </c>
      <c r="AA7" s="64">
        <f ca="1">'Trial 4'!AD9</f>
        <v>908563.2883496572</v>
      </c>
      <c r="AB7" s="64">
        <f ca="1">'Trial 4'!AE9</f>
        <v>941686.83652645897</v>
      </c>
      <c r="AC7" s="64">
        <f ca="1">'Trial 4'!AF9</f>
        <v>959024.34138638456</v>
      </c>
      <c r="AD7" s="64">
        <f ca="1">'Trial 4'!AG9</f>
        <v>916834.8346906309</v>
      </c>
      <c r="AE7" s="64">
        <f ca="1">'Trial 4'!AH9</f>
        <v>1002234.0001712808</v>
      </c>
      <c r="AF7" s="64">
        <f ca="1">'Trial 4'!AI9</f>
        <v>932713.21163387923</v>
      </c>
      <c r="AG7" s="64">
        <f ca="1">'Trial 4'!AJ9</f>
        <v>903243.1038030273</v>
      </c>
      <c r="AH7" s="64">
        <f ca="1">'Trial 4'!AK9</f>
        <v>931796.29510111059</v>
      </c>
      <c r="AI7" s="64">
        <f ca="1">'Trial 4'!AL9</f>
        <v>952062.03174994641</v>
      </c>
      <c r="AJ7" s="64">
        <f ca="1">'Trial 4'!AM9</f>
        <v>959277.67912557395</v>
      </c>
      <c r="AK7" s="64">
        <f ca="1">'Trial 4'!AO9</f>
        <v>914815.84968948131</v>
      </c>
      <c r="AL7" s="64">
        <f ca="1">'Trial 4'!AP9</f>
        <v>966732.01379936526</v>
      </c>
      <c r="AM7" s="64">
        <f ca="1">'Trial 4'!AQ9</f>
        <v>945790.13450547552</v>
      </c>
      <c r="AN7" s="64">
        <f ca="1">'Trial 4'!AR9</f>
        <v>959174.84489826672</v>
      </c>
      <c r="AO7" s="64">
        <f ca="1">'Trial 4'!AS9</f>
        <v>948135.10280442261</v>
      </c>
      <c r="AP7" s="64">
        <f ca="1">'Trial 4'!AT9</f>
        <v>903148.15119768959</v>
      </c>
      <c r="AQ7" s="64">
        <f ca="1">'Trial 4'!AU9</f>
        <v>924622.9893038912</v>
      </c>
      <c r="AR7" s="64">
        <f ca="1">'Trial 4'!AV9</f>
        <v>998203.91960652731</v>
      </c>
      <c r="AS7" s="64">
        <f ca="1">'Trial 4'!AW9</f>
        <v>934195.85131024884</v>
      </c>
      <c r="AT7" s="64">
        <f ca="1">'Trial 4'!AX9</f>
        <v>955855.45421568607</v>
      </c>
      <c r="AU7" s="64">
        <f ca="1">'Trial 4'!AY9</f>
        <v>888144.47872471483</v>
      </c>
      <c r="AV7" s="64">
        <f ca="1">'Trial 4'!AZ9</f>
        <v>991860.80537679675</v>
      </c>
      <c r="AW7" s="64">
        <f ca="1">'Trial 4'!BB9</f>
        <v>987032.36510398926</v>
      </c>
      <c r="AX7" s="64">
        <f ca="1">'Trial 4'!BC9</f>
        <v>906059.26940775733</v>
      </c>
      <c r="AY7" s="64">
        <f ca="1">'Trial 4'!BD9</f>
        <v>938645.60289598664</v>
      </c>
      <c r="AZ7" s="64">
        <f ca="1">'Trial 4'!BE9</f>
        <v>924059.93558987626</v>
      </c>
      <c r="BA7" s="64">
        <f ca="1">'Trial 4'!BF9</f>
        <v>908533.67987089755</v>
      </c>
      <c r="BB7" s="64">
        <f ca="1">'Trial 4'!BG9</f>
        <v>950429.99949551641</v>
      </c>
      <c r="BC7" s="64">
        <f ca="1">'Trial 4'!BH9</f>
        <v>990161.96400393604</v>
      </c>
      <c r="BD7" s="64">
        <f ca="1">'Trial 4'!BI9</f>
        <v>904130.48785445082</v>
      </c>
      <c r="BE7" s="64">
        <f ca="1">'Trial 4'!BJ9</f>
        <v>952891.85088907776</v>
      </c>
      <c r="BF7" s="64">
        <f ca="1">'Trial 4'!BK9</f>
        <v>942459.95642668032</v>
      </c>
      <c r="BG7" s="64">
        <f ca="1">'Trial 4'!BL9</f>
        <v>919391.2126474916</v>
      </c>
      <c r="BH7" s="64">
        <f ca="1">'Trial 4'!BM9</f>
        <v>932114.80255892407</v>
      </c>
      <c r="BI7" s="64">
        <f ca="1">'Trial 4'!BO9</f>
        <v>986677.57668082544</v>
      </c>
      <c r="BJ7" s="64">
        <f ca="1">'Trial 4'!BP9</f>
        <v>920950.15624010505</v>
      </c>
      <c r="BK7" s="64">
        <f ca="1">'Trial 4'!BQ9</f>
        <v>935467.13223942008</v>
      </c>
      <c r="BL7" s="64">
        <f ca="1">'Trial 4'!BR9</f>
        <v>925713.63980889984</v>
      </c>
      <c r="BM7" s="64">
        <f ca="1">'Trial 4'!BS9</f>
        <v>934040.09813099541</v>
      </c>
      <c r="BN7" s="64">
        <f ca="1">'Trial 4'!BT9</f>
        <v>967631.97875077347</v>
      </c>
      <c r="BO7" s="64">
        <f ca="1">'Trial 4'!BU9</f>
        <v>944253.66640131164</v>
      </c>
      <c r="BP7" s="64">
        <f ca="1">'Trial 4'!BV9</f>
        <v>962653.00931968004</v>
      </c>
      <c r="BQ7" s="64">
        <f ca="1">'Trial 4'!BW9</f>
        <v>929614.70078282477</v>
      </c>
      <c r="BR7" s="64">
        <f ca="1">'Trial 4'!BX9</f>
        <v>923922.9544920004</v>
      </c>
      <c r="BS7" s="64">
        <f ca="1">'Trial 4'!BY9</f>
        <v>892710.29819978005</v>
      </c>
      <c r="BT7" s="64">
        <f ca="1">'Trial 4'!BZ9</f>
        <v>965597.91747329268</v>
      </c>
      <c r="BU7" s="64">
        <f ca="1">'Trial 4'!CB9</f>
        <v>914970.76310100744</v>
      </c>
      <c r="BV7" s="64">
        <f ca="1">'Trial 4'!CC9</f>
        <v>934290.33590875019</v>
      </c>
      <c r="BW7" s="64">
        <f ca="1">'Trial 4'!CD9</f>
        <v>919556.62721513875</v>
      </c>
      <c r="BX7" s="64">
        <f ca="1">'Trial 4'!CE9</f>
        <v>951203.95670149685</v>
      </c>
      <c r="BY7" s="64">
        <f ca="1">'Trial 4'!CF9</f>
        <v>911544.3643658302</v>
      </c>
      <c r="BZ7" s="64">
        <f ca="1">'Trial 4'!CG9</f>
        <v>943154.64497855492</v>
      </c>
      <c r="CA7" s="64">
        <f ca="1">'Trial 4'!CH9</f>
        <v>929501.78400998237</v>
      </c>
      <c r="CB7" s="64">
        <f ca="1">'Trial 4'!CI9</f>
        <v>944310.46463404456</v>
      </c>
      <c r="CC7" s="64">
        <f ca="1">'Trial 4'!CJ9</f>
        <v>902656.82815094746</v>
      </c>
      <c r="CD7" s="64">
        <f ca="1">'Trial 4'!CK9</f>
        <v>915413.52324549528</v>
      </c>
      <c r="CE7" s="64">
        <f ca="1">'Trial 4'!CL9</f>
        <v>943323.60500594554</v>
      </c>
      <c r="CF7" s="64">
        <f ca="1">'Trial 4'!CM9</f>
        <v>886119.94515925553</v>
      </c>
      <c r="CG7" s="64">
        <f ca="1">'Trial 4'!CO9</f>
        <v>946706.89456322917</v>
      </c>
      <c r="CH7" s="64">
        <f ca="1">'Trial 4'!CP9</f>
        <v>966024.78216106235</v>
      </c>
      <c r="CI7" s="64">
        <f ca="1">'Trial 4'!CQ9</f>
        <v>928510.03008398879</v>
      </c>
      <c r="CJ7" s="64">
        <f ca="1">'Trial 4'!CR9</f>
        <v>946072.48157924926</v>
      </c>
      <c r="CK7" s="64">
        <f ca="1">'Trial 4'!CS9</f>
        <v>949804.93158543541</v>
      </c>
      <c r="CL7" s="64">
        <f ca="1">'Trial 4'!CT9</f>
        <v>861667.03822289989</v>
      </c>
      <c r="CM7" s="64">
        <f ca="1">'Trial 4'!CU9</f>
        <v>887209.16929489176</v>
      </c>
      <c r="CN7" s="64">
        <f ca="1">'Trial 4'!CV9</f>
        <v>875738.83796014113</v>
      </c>
      <c r="CO7" s="64">
        <f ca="1">'Trial 4'!CW9</f>
        <v>890691.6001083469</v>
      </c>
      <c r="CP7" s="64">
        <f ca="1">'Trial 4'!CX9</f>
        <v>891251.15098746843</v>
      </c>
      <c r="CQ7" s="64">
        <f ca="1">'Trial 4'!CY9</f>
        <v>960010.94597830367</v>
      </c>
      <c r="CR7" s="64">
        <f ca="1">'Trial 4'!CZ9</f>
        <v>905975.1832493603</v>
      </c>
      <c r="CS7" s="64">
        <f ca="1">'Trial 4'!DB9</f>
        <v>922916.92991100322</v>
      </c>
      <c r="CT7" s="64">
        <f ca="1">'Trial 4'!DC9</f>
        <v>947241.71948074782</v>
      </c>
      <c r="CU7" s="64">
        <f ca="1">'Trial 4'!DD9</f>
        <v>867790.62955786672</v>
      </c>
      <c r="CV7" s="64">
        <f ca="1">'Trial 4'!DE9</f>
        <v>935843.26550899562</v>
      </c>
      <c r="CW7" s="64">
        <f ca="1">'Trial 4'!DF9</f>
        <v>901877.56319428387</v>
      </c>
      <c r="CX7" s="64">
        <f ca="1">'Trial 4'!DG9</f>
        <v>867971.31830510031</v>
      </c>
      <c r="CY7" s="64">
        <f ca="1">'Trial 4'!DH9</f>
        <v>873180.82993838342</v>
      </c>
      <c r="CZ7" s="64">
        <f ca="1">'Trial 4'!DI9</f>
        <v>967734.43767976272</v>
      </c>
      <c r="DA7" s="64">
        <f ca="1">'Trial 4'!DJ9</f>
        <v>958777.86709102942</v>
      </c>
      <c r="DB7" s="64">
        <f ca="1">'Trial 4'!DK9</f>
        <v>918254.84368802002</v>
      </c>
      <c r="DC7" s="64">
        <f ca="1">'Trial 4'!DL9</f>
        <v>946993.34504621837</v>
      </c>
      <c r="DD7" s="64">
        <f ca="1">'Trial 4'!DM9</f>
        <v>972967.49465291714</v>
      </c>
      <c r="DE7" s="64">
        <f ca="1">'Trial 4'!DO9</f>
        <v>891271.94336869847</v>
      </c>
      <c r="DF7" s="64">
        <f ca="1">'Trial 4'!DP9</f>
        <v>894707.98016120121</v>
      </c>
      <c r="DG7" s="64">
        <f ca="1">'Trial 4'!DQ9</f>
        <v>897439.585126739</v>
      </c>
      <c r="DH7" s="64">
        <f ca="1">'Trial 4'!DR9</f>
        <v>877014.42030774313</v>
      </c>
      <c r="DI7" s="64">
        <f ca="1">'Trial 4'!DS9</f>
        <v>894726.04877799028</v>
      </c>
      <c r="DJ7" s="64">
        <f ca="1">'Trial 4'!DT9</f>
        <v>903970.81363906595</v>
      </c>
      <c r="DK7" s="64">
        <f ca="1">'Trial 4'!DU9</f>
        <v>911660.61112827074</v>
      </c>
      <c r="DL7" s="64">
        <f ca="1">'Trial 4'!DV9</f>
        <v>922947.47084804624</v>
      </c>
      <c r="DM7" s="64">
        <f ca="1">'Trial 4'!DW9</f>
        <v>902007.14268320356</v>
      </c>
      <c r="DN7" s="64">
        <f ca="1">'Trial 4'!DX9</f>
        <v>927586.96929771756</v>
      </c>
      <c r="DO7" s="64">
        <f ca="1">'Trial 4'!DY9</f>
        <v>917214.00352903013</v>
      </c>
      <c r="DP7" s="64">
        <f ca="1">'Trial 4'!DZ9</f>
        <v>895531.43697853899</v>
      </c>
      <c r="DQ7" s="64">
        <f ca="1">'Trial 4'!EB9</f>
        <v>936321.14063295082</v>
      </c>
      <c r="DR7" s="64">
        <f ca="1">'Trial 4'!EC9</f>
        <v>955032.7387382231</v>
      </c>
      <c r="DS7" s="64">
        <f ca="1">'Trial 4'!ED9</f>
        <v>916459.15961781505</v>
      </c>
      <c r="DT7" s="64">
        <f ca="1">'Trial 4'!EE9</f>
        <v>950083.04880179057</v>
      </c>
      <c r="DU7" s="64">
        <f ca="1">'Trial 4'!EF9</f>
        <v>909565.92941642099</v>
      </c>
      <c r="DV7" s="64">
        <f ca="1">'Trial 4'!EG9</f>
        <v>939708.9844633271</v>
      </c>
      <c r="DW7" s="64">
        <f ca="1">'Trial 4'!EH9</f>
        <v>869747.75906786486</v>
      </c>
      <c r="DX7" s="64">
        <f ca="1">'Trial 4'!EI9</f>
        <v>946042.84906349715</v>
      </c>
      <c r="DY7" s="64">
        <f ca="1">'Trial 4'!EJ9</f>
        <v>888556.69146888237</v>
      </c>
      <c r="DZ7" s="64">
        <f ca="1">'Trial 4'!EK9</f>
        <v>889074.96358948038</v>
      </c>
      <c r="EA7" s="64">
        <f ca="1">'Trial 4'!EL9</f>
        <v>923216.44844363385</v>
      </c>
      <c r="EB7" s="64">
        <f ca="1">'Trial 4'!EM9</f>
        <v>928296.61432527122</v>
      </c>
    </row>
    <row r="8" spans="1:132" ht="12.75" customHeight="1" x14ac:dyDescent="0.2">
      <c r="A8" s="64">
        <f ca="1">'Trial 5'!B9</f>
        <v>925694.2646176155</v>
      </c>
      <c r="B8" s="64">
        <f ca="1">'Trial 5'!C9</f>
        <v>942985.46457070042</v>
      </c>
      <c r="C8" s="64">
        <f ca="1">'Trial 5'!D9</f>
        <v>930937.15247401269</v>
      </c>
      <c r="D8" s="64">
        <f ca="1">'Trial 5'!E9</f>
        <v>901721.57891241449</v>
      </c>
      <c r="E8" s="64">
        <f ca="1">'Trial 5'!F9</f>
        <v>964489.88582236937</v>
      </c>
      <c r="F8" s="64">
        <f ca="1">'Trial 5'!G9</f>
        <v>907788.63345284923</v>
      </c>
      <c r="G8" s="64">
        <f ca="1">'Trial 5'!H9</f>
        <v>916773.21467984118</v>
      </c>
      <c r="H8" s="64">
        <f ca="1">'Trial 5'!I9</f>
        <v>1000623.4524425435</v>
      </c>
      <c r="I8" s="64">
        <f ca="1">'Trial 5'!J9</f>
        <v>954834.38776740246</v>
      </c>
      <c r="J8" s="64">
        <f ca="1">'Trial 5'!K9</f>
        <v>982684.11063806945</v>
      </c>
      <c r="K8" s="64">
        <f ca="1">'Trial 5'!L9</f>
        <v>976290.10707765026</v>
      </c>
      <c r="L8" s="64">
        <f ca="1">'Trial 5'!M9</f>
        <v>972413.91696302453</v>
      </c>
      <c r="M8" s="64">
        <f ca="1">'Trial 5'!O9</f>
        <v>975837.17928189563</v>
      </c>
      <c r="N8" s="64">
        <f ca="1">'Trial 5'!P9</f>
        <v>915115.09989667905</v>
      </c>
      <c r="O8" s="64">
        <f ca="1">'Trial 5'!Q9</f>
        <v>893082.89542307332</v>
      </c>
      <c r="P8" s="64">
        <f ca="1">'Trial 5'!R9</f>
        <v>962372.58568211435</v>
      </c>
      <c r="Q8" s="64">
        <f ca="1">'Trial 5'!S9</f>
        <v>934067.892044393</v>
      </c>
      <c r="R8" s="64">
        <f ca="1">'Trial 5'!T9</f>
        <v>948273.50836196006</v>
      </c>
      <c r="S8" s="64">
        <f ca="1">'Trial 5'!U9</f>
        <v>999871.01797092985</v>
      </c>
      <c r="T8" s="64">
        <f ca="1">'Trial 5'!V9</f>
        <v>953223.1800970094</v>
      </c>
      <c r="U8" s="64">
        <f ca="1">'Trial 5'!W9</f>
        <v>945362.90349242126</v>
      </c>
      <c r="V8" s="64">
        <f ca="1">'Trial 5'!X9</f>
        <v>919695.36546931521</v>
      </c>
      <c r="W8" s="64">
        <f ca="1">'Trial 5'!Y9</f>
        <v>944594.2242625925</v>
      </c>
      <c r="X8" s="64">
        <f ca="1">'Trial 5'!Z9</f>
        <v>945830.13282057934</v>
      </c>
      <c r="Y8" s="64">
        <f ca="1">'Trial 5'!AB9</f>
        <v>922184.37584495021</v>
      </c>
      <c r="Z8" s="64">
        <f ca="1">'Trial 5'!AC9</f>
        <v>915862.10577560251</v>
      </c>
      <c r="AA8" s="64">
        <f ca="1">'Trial 5'!AD9</f>
        <v>946875.93131918216</v>
      </c>
      <c r="AB8" s="64">
        <f ca="1">'Trial 5'!AE9</f>
        <v>896870.42071086122</v>
      </c>
      <c r="AC8" s="64">
        <f ca="1">'Trial 5'!AF9</f>
        <v>952188.54463469726</v>
      </c>
      <c r="AD8" s="64">
        <f ca="1">'Trial 5'!AG9</f>
        <v>966313.35483407951</v>
      </c>
      <c r="AE8" s="64">
        <f ca="1">'Trial 5'!AH9</f>
        <v>961981.2166572659</v>
      </c>
      <c r="AF8" s="64">
        <f ca="1">'Trial 5'!AI9</f>
        <v>967186.89795537875</v>
      </c>
      <c r="AG8" s="64">
        <f ca="1">'Trial 5'!AJ9</f>
        <v>883243.05777485238</v>
      </c>
      <c r="AH8" s="64">
        <f ca="1">'Trial 5'!AK9</f>
        <v>907760.83245063247</v>
      </c>
      <c r="AI8" s="64">
        <f ca="1">'Trial 5'!AL9</f>
        <v>942026.49314443069</v>
      </c>
      <c r="AJ8" s="64">
        <f ca="1">'Trial 5'!AM9</f>
        <v>944211.24138373707</v>
      </c>
      <c r="AK8" s="64">
        <f ca="1">'Trial 5'!AO9</f>
        <v>953481.36573100765</v>
      </c>
      <c r="AL8" s="64">
        <f ca="1">'Trial 5'!AP9</f>
        <v>978889.47091473336</v>
      </c>
      <c r="AM8" s="64">
        <f ca="1">'Trial 5'!AQ9</f>
        <v>958005.41936155816</v>
      </c>
      <c r="AN8" s="64">
        <f ca="1">'Trial 5'!AR9</f>
        <v>917122.62679968437</v>
      </c>
      <c r="AO8" s="64">
        <f ca="1">'Trial 5'!AS9</f>
        <v>964126.51956813957</v>
      </c>
      <c r="AP8" s="64">
        <f ca="1">'Trial 5'!AT9</f>
        <v>962103.32759347418</v>
      </c>
      <c r="AQ8" s="64">
        <f ca="1">'Trial 5'!AU9</f>
        <v>970218.37573090883</v>
      </c>
      <c r="AR8" s="64">
        <f ca="1">'Trial 5'!AV9</f>
        <v>967438.504428279</v>
      </c>
      <c r="AS8" s="64">
        <f ca="1">'Trial 5'!AW9</f>
        <v>963644.60135145567</v>
      </c>
      <c r="AT8" s="64">
        <f ca="1">'Trial 5'!AX9</f>
        <v>956139.77094733459</v>
      </c>
      <c r="AU8" s="64">
        <f ca="1">'Trial 5'!AY9</f>
        <v>998880.78770425462</v>
      </c>
      <c r="AV8" s="64">
        <f ca="1">'Trial 5'!AZ9</f>
        <v>879051.06381853565</v>
      </c>
      <c r="AW8" s="64">
        <f ca="1">'Trial 5'!BB9</f>
        <v>976366.93254437961</v>
      </c>
      <c r="AX8" s="64">
        <f ca="1">'Trial 5'!BC9</f>
        <v>931940.67130957358</v>
      </c>
      <c r="AY8" s="64">
        <f ca="1">'Trial 5'!BD9</f>
        <v>919636.2607547408</v>
      </c>
      <c r="AZ8" s="64">
        <f ca="1">'Trial 5'!BE9</f>
        <v>880472.09912306687</v>
      </c>
      <c r="BA8" s="64">
        <f ca="1">'Trial 5'!BF9</f>
        <v>936479.34307863924</v>
      </c>
      <c r="BB8" s="64">
        <f ca="1">'Trial 5'!BG9</f>
        <v>955641.52362968272</v>
      </c>
      <c r="BC8" s="64">
        <f ca="1">'Trial 5'!BH9</f>
        <v>929819.67223947041</v>
      </c>
      <c r="BD8" s="64">
        <f ca="1">'Trial 5'!BI9</f>
        <v>907641.69297981507</v>
      </c>
      <c r="BE8" s="64">
        <f ca="1">'Trial 5'!BJ9</f>
        <v>998309.62237391947</v>
      </c>
      <c r="BF8" s="64">
        <f ca="1">'Trial 5'!BK9</f>
        <v>948232.31396944192</v>
      </c>
      <c r="BG8" s="64">
        <f ca="1">'Trial 5'!BL9</f>
        <v>938935.13214885083</v>
      </c>
      <c r="BH8" s="64">
        <f ca="1">'Trial 5'!BM9</f>
        <v>960274.29806585459</v>
      </c>
      <c r="BI8" s="64">
        <f ca="1">'Trial 5'!BO9</f>
        <v>926649.82382612128</v>
      </c>
      <c r="BJ8" s="64">
        <f ca="1">'Trial 5'!BP9</f>
        <v>958873.43267882185</v>
      </c>
      <c r="BK8" s="64">
        <f ca="1">'Trial 5'!BQ9</f>
        <v>917030.43824265082</v>
      </c>
      <c r="BL8" s="64">
        <f ca="1">'Trial 5'!BR9</f>
        <v>937860.79707441037</v>
      </c>
      <c r="BM8" s="64">
        <f ca="1">'Trial 5'!BS9</f>
        <v>879391.40010323888</v>
      </c>
      <c r="BN8" s="64">
        <f ca="1">'Trial 5'!BT9</f>
        <v>909158.86225832207</v>
      </c>
      <c r="BO8" s="64">
        <f ca="1">'Trial 5'!BU9</f>
        <v>890773.83373315213</v>
      </c>
      <c r="BP8" s="64">
        <f ca="1">'Trial 5'!BV9</f>
        <v>887819.17280665552</v>
      </c>
      <c r="BQ8" s="64">
        <f ca="1">'Trial 5'!BW9</f>
        <v>941403.2707309738</v>
      </c>
      <c r="BR8" s="64">
        <f ca="1">'Trial 5'!BX9</f>
        <v>908574.51207454538</v>
      </c>
      <c r="BS8" s="64">
        <f ca="1">'Trial 5'!BY9</f>
        <v>932882.39204081066</v>
      </c>
      <c r="BT8" s="64">
        <f ca="1">'Trial 5'!BZ9</f>
        <v>922215.18469145638</v>
      </c>
      <c r="BU8" s="64">
        <f ca="1">'Trial 5'!CB9</f>
        <v>939047.84274538537</v>
      </c>
      <c r="BV8" s="64">
        <f ca="1">'Trial 5'!CC9</f>
        <v>934077.54522444133</v>
      </c>
      <c r="BW8" s="64">
        <f ca="1">'Trial 5'!CD9</f>
        <v>924186.70147297776</v>
      </c>
      <c r="BX8" s="64">
        <f ca="1">'Trial 5'!CE9</f>
        <v>908503.67541014578</v>
      </c>
      <c r="BY8" s="64">
        <f ca="1">'Trial 5'!CF9</f>
        <v>912964.57864530617</v>
      </c>
      <c r="BZ8" s="64">
        <f ca="1">'Trial 5'!CG9</f>
        <v>928915.87576760422</v>
      </c>
      <c r="CA8" s="64">
        <f ca="1">'Trial 5'!CH9</f>
        <v>951661.47280747141</v>
      </c>
      <c r="CB8" s="64">
        <f ca="1">'Trial 5'!CI9</f>
        <v>924217.45467194752</v>
      </c>
      <c r="CC8" s="64">
        <f ca="1">'Trial 5'!CJ9</f>
        <v>973632.21243966499</v>
      </c>
      <c r="CD8" s="64">
        <f ca="1">'Trial 5'!CK9</f>
        <v>910369.71064547601</v>
      </c>
      <c r="CE8" s="64">
        <f ca="1">'Trial 5'!CL9</f>
        <v>864496.29237149085</v>
      </c>
      <c r="CF8" s="64">
        <f ca="1">'Trial 5'!CM9</f>
        <v>949659.21862770314</v>
      </c>
      <c r="CG8" s="64">
        <f ca="1">'Trial 5'!CO9</f>
        <v>917877.14604756632</v>
      </c>
      <c r="CH8" s="64">
        <f ca="1">'Trial 5'!CP9</f>
        <v>891278.22276463034</v>
      </c>
      <c r="CI8" s="64">
        <f ca="1">'Trial 5'!CQ9</f>
        <v>938500.96887810808</v>
      </c>
      <c r="CJ8" s="64">
        <f ca="1">'Trial 5'!CR9</f>
        <v>926978.11064142827</v>
      </c>
      <c r="CK8" s="64">
        <f ca="1">'Trial 5'!CS9</f>
        <v>903322.79945016606</v>
      </c>
      <c r="CL8" s="64">
        <f ca="1">'Trial 5'!CT9</f>
        <v>939734.86490022962</v>
      </c>
      <c r="CM8" s="64">
        <f ca="1">'Trial 5'!CU9</f>
        <v>903445.98752736277</v>
      </c>
      <c r="CN8" s="64">
        <f ca="1">'Trial 5'!CV9</f>
        <v>944684.07866359968</v>
      </c>
      <c r="CO8" s="64">
        <f ca="1">'Trial 5'!CW9</f>
        <v>968688.83850505482</v>
      </c>
      <c r="CP8" s="64">
        <f ca="1">'Trial 5'!CX9</f>
        <v>953236.92655522993</v>
      </c>
      <c r="CQ8" s="64">
        <f ca="1">'Trial 5'!CY9</f>
        <v>966713.98405116785</v>
      </c>
      <c r="CR8" s="64">
        <f ca="1">'Trial 5'!CZ9</f>
        <v>933195.80262368638</v>
      </c>
      <c r="CS8" s="64">
        <f ca="1">'Trial 5'!DB9</f>
        <v>921961.88831950841</v>
      </c>
      <c r="CT8" s="64">
        <f ca="1">'Trial 5'!DC9</f>
        <v>918912.2628801252</v>
      </c>
      <c r="CU8" s="64">
        <f ca="1">'Trial 5'!DD9</f>
        <v>897788.31553807587</v>
      </c>
      <c r="CV8" s="64">
        <f ca="1">'Trial 5'!DE9</f>
        <v>924335.35856598371</v>
      </c>
      <c r="CW8" s="64">
        <f ca="1">'Trial 5'!DF9</f>
        <v>925855.96909170225</v>
      </c>
      <c r="CX8" s="64">
        <f ca="1">'Trial 5'!DG9</f>
        <v>856927.29449377512</v>
      </c>
      <c r="CY8" s="64">
        <f ca="1">'Trial 5'!DH9</f>
        <v>922648.88012889342</v>
      </c>
      <c r="CZ8" s="64">
        <f ca="1">'Trial 5'!DI9</f>
        <v>941967.5399524048</v>
      </c>
      <c r="DA8" s="64">
        <f ca="1">'Trial 5'!DJ9</f>
        <v>943959.23782078433</v>
      </c>
      <c r="DB8" s="64">
        <f ca="1">'Trial 5'!DK9</f>
        <v>937508.77280990221</v>
      </c>
      <c r="DC8" s="64">
        <f ca="1">'Trial 5'!DL9</f>
        <v>943922.63406141289</v>
      </c>
      <c r="DD8" s="64">
        <f ca="1">'Trial 5'!DM9</f>
        <v>894290.36635854549</v>
      </c>
      <c r="DE8" s="64">
        <f ca="1">'Trial 5'!DO9</f>
        <v>914125.1233917271</v>
      </c>
      <c r="DF8" s="64">
        <f ca="1">'Trial 5'!DP9</f>
        <v>935351.69856803434</v>
      </c>
      <c r="DG8" s="64">
        <f ca="1">'Trial 5'!DQ9</f>
        <v>905195.89548812178</v>
      </c>
      <c r="DH8" s="64">
        <f ca="1">'Trial 5'!DR9</f>
        <v>902576.92545388697</v>
      </c>
      <c r="DI8" s="64">
        <f ca="1">'Trial 5'!DS9</f>
        <v>873577.27510141768</v>
      </c>
      <c r="DJ8" s="64">
        <f ca="1">'Trial 5'!DT9</f>
        <v>896275.55305727944</v>
      </c>
      <c r="DK8" s="64">
        <f ca="1">'Trial 5'!DU9</f>
        <v>906606.69225205167</v>
      </c>
      <c r="DL8" s="64">
        <f ca="1">'Trial 5'!DV9</f>
        <v>972745.63964657485</v>
      </c>
      <c r="DM8" s="64">
        <f ca="1">'Trial 5'!DW9</f>
        <v>922969.95228211465</v>
      </c>
      <c r="DN8" s="64">
        <f ca="1">'Trial 5'!DX9</f>
        <v>874020.00581072073</v>
      </c>
      <c r="DO8" s="64">
        <f ca="1">'Trial 5'!DY9</f>
        <v>857298.26096380095</v>
      </c>
      <c r="DP8" s="64">
        <f ca="1">'Trial 5'!DZ9</f>
        <v>886789.4437269537</v>
      </c>
      <c r="DQ8" s="64">
        <f ca="1">'Trial 5'!EB9</f>
        <v>906123.21694491908</v>
      </c>
      <c r="DR8" s="64">
        <f ca="1">'Trial 5'!EC9</f>
        <v>891076.57145645551</v>
      </c>
      <c r="DS8" s="64">
        <f ca="1">'Trial 5'!ED9</f>
        <v>915223.77291621652</v>
      </c>
      <c r="DT8" s="64">
        <f ca="1">'Trial 5'!EE9</f>
        <v>954141.88633399073</v>
      </c>
      <c r="DU8" s="64">
        <f ca="1">'Trial 5'!EF9</f>
        <v>915313.01587522391</v>
      </c>
      <c r="DV8" s="64">
        <f ca="1">'Trial 5'!EG9</f>
        <v>905135.32648984832</v>
      </c>
      <c r="DW8" s="64">
        <f ca="1">'Trial 5'!EH9</f>
        <v>854775.79874914419</v>
      </c>
      <c r="DX8" s="64">
        <f ca="1">'Trial 5'!EI9</f>
        <v>916855.61154679558</v>
      </c>
      <c r="DY8" s="64">
        <f ca="1">'Trial 5'!EJ9</f>
        <v>930303.63848589675</v>
      </c>
      <c r="DZ8" s="64">
        <f ca="1">'Trial 5'!EK9</f>
        <v>924088.52164201497</v>
      </c>
      <c r="EA8" s="64">
        <f ca="1">'Trial 5'!EL9</f>
        <v>934288.41318526771</v>
      </c>
      <c r="EB8" s="64">
        <f ca="1">'Trial 5'!EM9</f>
        <v>923990.54158725543</v>
      </c>
    </row>
    <row r="9" spans="1:132" ht="12.75" customHeight="1" x14ac:dyDescent="0.2">
      <c r="A9" s="64">
        <f ca="1">'Trial 6'!B9</f>
        <v>952278.56769389904</v>
      </c>
      <c r="B9" s="64">
        <f ca="1">'Trial 6'!C9</f>
        <v>936629.66623556102</v>
      </c>
      <c r="C9" s="64">
        <f ca="1">'Trial 6'!D9</f>
        <v>981605.023614662</v>
      </c>
      <c r="D9" s="64">
        <f ca="1">'Trial 6'!E9</f>
        <v>907966.00267117214</v>
      </c>
      <c r="E9" s="64">
        <f ca="1">'Trial 6'!F9</f>
        <v>962740.8084115166</v>
      </c>
      <c r="F9" s="64">
        <f ca="1">'Trial 6'!G9</f>
        <v>996718.0911237062</v>
      </c>
      <c r="G9" s="64">
        <f ca="1">'Trial 6'!H9</f>
        <v>917530.15884279367</v>
      </c>
      <c r="H9" s="64">
        <f ca="1">'Trial 6'!I9</f>
        <v>959279.73566978367</v>
      </c>
      <c r="I9" s="64">
        <f ca="1">'Trial 6'!J9</f>
        <v>945437.37409190985</v>
      </c>
      <c r="J9" s="64">
        <f ca="1">'Trial 6'!K9</f>
        <v>995503.647440164</v>
      </c>
      <c r="K9" s="64">
        <f ca="1">'Trial 6'!L9</f>
        <v>937588.82436336554</v>
      </c>
      <c r="L9" s="64">
        <f ca="1">'Trial 6'!M9</f>
        <v>934874.6921212197</v>
      </c>
      <c r="M9" s="64">
        <f ca="1">'Trial 6'!O9</f>
        <v>959235.02794049634</v>
      </c>
      <c r="N9" s="64">
        <f ca="1">'Trial 6'!P9</f>
        <v>933475.69755411614</v>
      </c>
      <c r="O9" s="64">
        <f ca="1">'Trial 6'!Q9</f>
        <v>959171.42008977127</v>
      </c>
      <c r="P9" s="64">
        <f ca="1">'Trial 6'!R9</f>
        <v>989654.5698426005</v>
      </c>
      <c r="Q9" s="64">
        <f ca="1">'Trial 6'!S9</f>
        <v>934403.96074788086</v>
      </c>
      <c r="R9" s="64">
        <f ca="1">'Trial 6'!T9</f>
        <v>963157.08080871508</v>
      </c>
      <c r="S9" s="64">
        <f ca="1">'Trial 6'!U9</f>
        <v>913213.01726730843</v>
      </c>
      <c r="T9" s="64">
        <f ca="1">'Trial 6'!V9</f>
        <v>987962.74252347113</v>
      </c>
      <c r="U9" s="64">
        <f ca="1">'Trial 6'!W9</f>
        <v>983244.056702564</v>
      </c>
      <c r="V9" s="64">
        <f ca="1">'Trial 6'!X9</f>
        <v>954680.31851907086</v>
      </c>
      <c r="W9" s="64">
        <f ca="1">'Trial 6'!Y9</f>
        <v>973339.06207647244</v>
      </c>
      <c r="X9" s="64">
        <f ca="1">'Trial 6'!Z9</f>
        <v>948200.4730018035</v>
      </c>
      <c r="Y9" s="64">
        <f ca="1">'Trial 6'!AB9</f>
        <v>986914.85107772471</v>
      </c>
      <c r="Z9" s="64">
        <f ca="1">'Trial 6'!AC9</f>
        <v>961522.88014366454</v>
      </c>
      <c r="AA9" s="64">
        <f ca="1">'Trial 6'!AD9</f>
        <v>964421.95336649637</v>
      </c>
      <c r="AB9" s="64">
        <f ca="1">'Trial 6'!AE9</f>
        <v>890034.32561533025</v>
      </c>
      <c r="AC9" s="64">
        <f ca="1">'Trial 6'!AF9</f>
        <v>982240.83160385827</v>
      </c>
      <c r="AD9" s="64">
        <f ca="1">'Trial 6'!AG9</f>
        <v>971769.66354386054</v>
      </c>
      <c r="AE9" s="64">
        <f ca="1">'Trial 6'!AH9</f>
        <v>996721.17482543411</v>
      </c>
      <c r="AF9" s="64">
        <f ca="1">'Trial 6'!AI9</f>
        <v>977112.22753314604</v>
      </c>
      <c r="AG9" s="64">
        <f ca="1">'Trial 6'!AJ9</f>
        <v>948932.86369942257</v>
      </c>
      <c r="AH9" s="64">
        <f ca="1">'Trial 6'!AK9</f>
        <v>961735.16144384374</v>
      </c>
      <c r="AI9" s="64">
        <f ca="1">'Trial 6'!AL9</f>
        <v>944578.2451381993</v>
      </c>
      <c r="AJ9" s="64">
        <f ca="1">'Trial 6'!AM9</f>
        <v>940843.17070622765</v>
      </c>
      <c r="AK9" s="64">
        <f ca="1">'Trial 6'!AO9</f>
        <v>908955.85417469242</v>
      </c>
      <c r="AL9" s="64">
        <f ca="1">'Trial 6'!AP9</f>
        <v>942365.38201423164</v>
      </c>
      <c r="AM9" s="64">
        <f ca="1">'Trial 6'!AQ9</f>
        <v>994298.01574350754</v>
      </c>
      <c r="AN9" s="64">
        <f ca="1">'Trial 6'!AR9</f>
        <v>907608.460274262</v>
      </c>
      <c r="AO9" s="64">
        <f ca="1">'Trial 6'!AS9</f>
        <v>950294.84483114269</v>
      </c>
      <c r="AP9" s="64">
        <f ca="1">'Trial 6'!AT9</f>
        <v>936312.60924667318</v>
      </c>
      <c r="AQ9" s="64">
        <f ca="1">'Trial 6'!AU9</f>
        <v>888424.64848202665</v>
      </c>
      <c r="AR9" s="64">
        <f ca="1">'Trial 6'!AV9</f>
        <v>943087.45422959933</v>
      </c>
      <c r="AS9" s="64">
        <f ca="1">'Trial 6'!AW9</f>
        <v>939911.83636201243</v>
      </c>
      <c r="AT9" s="64">
        <f ca="1">'Trial 6'!AX9</f>
        <v>961675.69572167564</v>
      </c>
      <c r="AU9" s="64">
        <f ca="1">'Trial 6'!AY9</f>
        <v>922459.75892258994</v>
      </c>
      <c r="AV9" s="64">
        <f ca="1">'Trial 6'!AZ9</f>
        <v>962271.57480346609</v>
      </c>
      <c r="AW9" s="64">
        <f ca="1">'Trial 6'!BB9</f>
        <v>885621.08513094322</v>
      </c>
      <c r="AX9" s="64">
        <f ca="1">'Trial 6'!BC9</f>
        <v>949794.03613423964</v>
      </c>
      <c r="AY9" s="64">
        <f ca="1">'Trial 6'!BD9</f>
        <v>953021.1062148771</v>
      </c>
      <c r="AZ9" s="64">
        <f ca="1">'Trial 6'!BE9</f>
        <v>994618.49612660578</v>
      </c>
      <c r="BA9" s="64">
        <f ca="1">'Trial 6'!BF9</f>
        <v>943552.17705442815</v>
      </c>
      <c r="BB9" s="64">
        <f ca="1">'Trial 6'!BG9</f>
        <v>948292.23746043339</v>
      </c>
      <c r="BC9" s="64">
        <f ca="1">'Trial 6'!BH9</f>
        <v>873109.58032221778</v>
      </c>
      <c r="BD9" s="64">
        <f ca="1">'Trial 6'!BI9</f>
        <v>911920.24171003432</v>
      </c>
      <c r="BE9" s="64">
        <f ca="1">'Trial 6'!BJ9</f>
        <v>977022.44400479342</v>
      </c>
      <c r="BF9" s="64">
        <f ca="1">'Trial 6'!BK9</f>
        <v>936742.34118028881</v>
      </c>
      <c r="BG9" s="64">
        <f ca="1">'Trial 6'!BL9</f>
        <v>936704.28945766494</v>
      </c>
      <c r="BH9" s="64">
        <f ca="1">'Trial 6'!BM9</f>
        <v>922572.10842438019</v>
      </c>
      <c r="BI9" s="64">
        <f ca="1">'Trial 6'!BO9</f>
        <v>982284.25061326905</v>
      </c>
      <c r="BJ9" s="64">
        <f ca="1">'Trial 6'!BP9</f>
        <v>926006.47266801773</v>
      </c>
      <c r="BK9" s="64">
        <f ca="1">'Trial 6'!BQ9</f>
        <v>915016.72397874726</v>
      </c>
      <c r="BL9" s="64">
        <f ca="1">'Trial 6'!BR9</f>
        <v>971704.98086635559</v>
      </c>
      <c r="BM9" s="64">
        <f ca="1">'Trial 6'!BS9</f>
        <v>968337.50363849557</v>
      </c>
      <c r="BN9" s="64">
        <f ca="1">'Trial 6'!BT9</f>
        <v>943358.31234000227</v>
      </c>
      <c r="BO9" s="64">
        <f ca="1">'Trial 6'!BU9</f>
        <v>893684.83519803081</v>
      </c>
      <c r="BP9" s="64">
        <f ca="1">'Trial 6'!BV9</f>
        <v>908700.23190954328</v>
      </c>
      <c r="BQ9" s="64">
        <f ca="1">'Trial 6'!BW9</f>
        <v>886018.5685413304</v>
      </c>
      <c r="BR9" s="64">
        <f ca="1">'Trial 6'!BX9</f>
        <v>871370.94197627832</v>
      </c>
      <c r="BS9" s="64">
        <f ca="1">'Trial 6'!BY9</f>
        <v>896145.83935557259</v>
      </c>
      <c r="BT9" s="64">
        <f ca="1">'Trial 6'!BZ9</f>
        <v>968925.35834232578</v>
      </c>
      <c r="BU9" s="64">
        <f ca="1">'Trial 6'!CB9</f>
        <v>949012.00914255285</v>
      </c>
      <c r="BV9" s="64">
        <f ca="1">'Trial 6'!CC9</f>
        <v>980268.47346486885</v>
      </c>
      <c r="BW9" s="64">
        <f ca="1">'Trial 6'!CD9</f>
        <v>939008.98409394338</v>
      </c>
      <c r="BX9" s="64">
        <f ca="1">'Trial 6'!CE9</f>
        <v>921325.44269494049</v>
      </c>
      <c r="BY9" s="64">
        <f ca="1">'Trial 6'!CF9</f>
        <v>934053.67286099889</v>
      </c>
      <c r="BZ9" s="64">
        <f ca="1">'Trial 6'!CG9</f>
        <v>880813.35439635918</v>
      </c>
      <c r="CA9" s="64">
        <f ca="1">'Trial 6'!CH9</f>
        <v>901492.14267864381</v>
      </c>
      <c r="CB9" s="64">
        <f ca="1">'Trial 6'!CI9</f>
        <v>947299.63643053698</v>
      </c>
      <c r="CC9" s="64">
        <f ca="1">'Trial 6'!CJ9</f>
        <v>913797.73030974704</v>
      </c>
      <c r="CD9" s="64">
        <f ca="1">'Trial 6'!CK9</f>
        <v>903799.96830125211</v>
      </c>
      <c r="CE9" s="64">
        <f ca="1">'Trial 6'!CL9</f>
        <v>892555.5703843917</v>
      </c>
      <c r="CF9" s="64">
        <f ca="1">'Trial 6'!CM9</f>
        <v>915662.79998733266</v>
      </c>
      <c r="CG9" s="64">
        <f ca="1">'Trial 6'!CO9</f>
        <v>928507.29419856449</v>
      </c>
      <c r="CH9" s="64">
        <f ca="1">'Trial 6'!CP9</f>
        <v>864243.96294382308</v>
      </c>
      <c r="CI9" s="64">
        <f ca="1">'Trial 6'!CQ9</f>
        <v>905995.69577266462</v>
      </c>
      <c r="CJ9" s="64">
        <f ca="1">'Trial 6'!CR9</f>
        <v>896600.66990037134</v>
      </c>
      <c r="CK9" s="64">
        <f ca="1">'Trial 6'!CS9</f>
        <v>927365.19001257466</v>
      </c>
      <c r="CL9" s="64">
        <f ca="1">'Trial 6'!CT9</f>
        <v>912324.30384799268</v>
      </c>
      <c r="CM9" s="64">
        <f ca="1">'Trial 6'!CU9</f>
        <v>892082.70443958859</v>
      </c>
      <c r="CN9" s="64">
        <f ca="1">'Trial 6'!CV9</f>
        <v>911257.34273850603</v>
      </c>
      <c r="CO9" s="64">
        <f ca="1">'Trial 6'!CW9</f>
        <v>857035.42552725575</v>
      </c>
      <c r="CP9" s="64">
        <f ca="1">'Trial 6'!CX9</f>
        <v>940491.18053214916</v>
      </c>
      <c r="CQ9" s="64">
        <f ca="1">'Trial 6'!CY9</f>
        <v>951304.35566088953</v>
      </c>
      <c r="CR9" s="64">
        <f ca="1">'Trial 6'!CZ9</f>
        <v>978850.11305243091</v>
      </c>
      <c r="CS9" s="64">
        <f ca="1">'Trial 6'!DB9</f>
        <v>901832.63564554916</v>
      </c>
      <c r="CT9" s="64">
        <f ca="1">'Trial 6'!DC9</f>
        <v>905096.13715905999</v>
      </c>
      <c r="CU9" s="64">
        <f ca="1">'Trial 6'!DD9</f>
        <v>879816.52485402068</v>
      </c>
      <c r="CV9" s="64">
        <f ca="1">'Trial 6'!DE9</f>
        <v>930928.52132388833</v>
      </c>
      <c r="CW9" s="64">
        <f ca="1">'Trial 6'!DF9</f>
        <v>927377.47874006198</v>
      </c>
      <c r="CX9" s="64">
        <f ca="1">'Trial 6'!DG9</f>
        <v>955656.48455066141</v>
      </c>
      <c r="CY9" s="64">
        <f ca="1">'Trial 6'!DH9</f>
        <v>944171.52816373797</v>
      </c>
      <c r="CZ9" s="64">
        <f ca="1">'Trial 6'!DI9</f>
        <v>913813.03146691178</v>
      </c>
      <c r="DA9" s="64">
        <f ca="1">'Trial 6'!DJ9</f>
        <v>916061.41692634427</v>
      </c>
      <c r="DB9" s="64">
        <f ca="1">'Trial 6'!DK9</f>
        <v>898209.89476061671</v>
      </c>
      <c r="DC9" s="64">
        <f ca="1">'Trial 6'!DL9</f>
        <v>949523.26053248369</v>
      </c>
      <c r="DD9" s="64">
        <f ca="1">'Trial 6'!DM9</f>
        <v>958333.68584913202</v>
      </c>
      <c r="DE9" s="64">
        <f ca="1">'Trial 6'!DO9</f>
        <v>916312.52171291492</v>
      </c>
      <c r="DF9" s="64">
        <f ca="1">'Trial 6'!DP9</f>
        <v>890116.60438161227</v>
      </c>
      <c r="DG9" s="64">
        <f ca="1">'Trial 6'!DQ9</f>
        <v>933595.01605177787</v>
      </c>
      <c r="DH9" s="64">
        <f ca="1">'Trial 6'!DR9</f>
        <v>929104.46358101361</v>
      </c>
      <c r="DI9" s="64">
        <f ca="1">'Trial 6'!DS9</f>
        <v>859339.26245732815</v>
      </c>
      <c r="DJ9" s="64">
        <f ca="1">'Trial 6'!DT9</f>
        <v>940370.27231404942</v>
      </c>
      <c r="DK9" s="64">
        <f ca="1">'Trial 6'!DU9</f>
        <v>911025.14736883284</v>
      </c>
      <c r="DL9" s="64">
        <f ca="1">'Trial 6'!DV9</f>
        <v>894551.81239920598</v>
      </c>
      <c r="DM9" s="64">
        <f ca="1">'Trial 6'!DW9</f>
        <v>930178.31595591817</v>
      </c>
      <c r="DN9" s="64">
        <f ca="1">'Trial 6'!DX9</f>
        <v>902396.98561209405</v>
      </c>
      <c r="DO9" s="64">
        <f ca="1">'Trial 6'!DY9</f>
        <v>911937.61732921831</v>
      </c>
      <c r="DP9" s="64">
        <f ca="1">'Trial 6'!DZ9</f>
        <v>894550.00328151113</v>
      </c>
      <c r="DQ9" s="64">
        <f ca="1">'Trial 6'!EB9</f>
        <v>911093.3031497125</v>
      </c>
      <c r="DR9" s="64">
        <f ca="1">'Trial 6'!EC9</f>
        <v>921286.05790243682</v>
      </c>
      <c r="DS9" s="64">
        <f ca="1">'Trial 6'!ED9</f>
        <v>878669.98339342279</v>
      </c>
      <c r="DT9" s="64">
        <f ca="1">'Trial 6'!EE9</f>
        <v>904525.54796431458</v>
      </c>
      <c r="DU9" s="64">
        <f ca="1">'Trial 6'!EF9</f>
        <v>907520.31103351107</v>
      </c>
      <c r="DV9" s="64">
        <f ca="1">'Trial 6'!EG9</f>
        <v>911353.55731363129</v>
      </c>
      <c r="DW9" s="64">
        <f ca="1">'Trial 6'!EH9</f>
        <v>902352.83686764794</v>
      </c>
      <c r="DX9" s="64">
        <f ca="1">'Trial 6'!EI9</f>
        <v>859399.83232508309</v>
      </c>
      <c r="DY9" s="64">
        <f ca="1">'Trial 6'!EJ9</f>
        <v>931553.17236263072</v>
      </c>
      <c r="DZ9" s="64">
        <f ca="1">'Trial 6'!EK9</f>
        <v>929788.09225021605</v>
      </c>
      <c r="EA9" s="64">
        <f ca="1">'Trial 6'!EL9</f>
        <v>923071.55470931635</v>
      </c>
      <c r="EB9" s="64">
        <f ca="1">'Trial 6'!EM9</f>
        <v>867810.53826970223</v>
      </c>
    </row>
    <row r="10" spans="1:132" ht="12.75" customHeight="1" x14ac:dyDescent="0.2">
      <c r="A10" s="64">
        <f ca="1">'Trial 7'!B9</f>
        <v>937332.62066218851</v>
      </c>
      <c r="B10" s="64">
        <f ca="1">'Trial 7'!C9</f>
        <v>964847.91688037978</v>
      </c>
      <c r="C10" s="64">
        <f ca="1">'Trial 7'!D9</f>
        <v>996958.15326087817</v>
      </c>
      <c r="D10" s="64">
        <f ca="1">'Trial 7'!E9</f>
        <v>913993.35100968962</v>
      </c>
      <c r="E10" s="64">
        <f ca="1">'Trial 7'!F9</f>
        <v>902359.77820704121</v>
      </c>
      <c r="F10" s="64">
        <f ca="1">'Trial 7'!G9</f>
        <v>963654.40849497193</v>
      </c>
      <c r="G10" s="64">
        <f ca="1">'Trial 7'!H9</f>
        <v>909733.31276311306</v>
      </c>
      <c r="H10" s="64">
        <f ca="1">'Trial 7'!I9</f>
        <v>934062.44838527089</v>
      </c>
      <c r="I10" s="64">
        <f ca="1">'Trial 7'!J9</f>
        <v>950236.70319832698</v>
      </c>
      <c r="J10" s="64">
        <f ca="1">'Trial 7'!K9</f>
        <v>924621.75922596222</v>
      </c>
      <c r="K10" s="64">
        <f ca="1">'Trial 7'!L9</f>
        <v>910648.68250054738</v>
      </c>
      <c r="L10" s="64">
        <f ca="1">'Trial 7'!M9</f>
        <v>926593.47128375329</v>
      </c>
      <c r="M10" s="64">
        <f ca="1">'Trial 7'!O9</f>
        <v>954904.99802154303</v>
      </c>
      <c r="N10" s="64">
        <f ca="1">'Trial 7'!P9</f>
        <v>976953.50675995811</v>
      </c>
      <c r="O10" s="64">
        <f ca="1">'Trial 7'!Q9</f>
        <v>955453.51111334201</v>
      </c>
      <c r="P10" s="64">
        <f ca="1">'Trial 7'!R9</f>
        <v>894659.44492974156</v>
      </c>
      <c r="Q10" s="64">
        <f ca="1">'Trial 7'!S9</f>
        <v>934370.04728496436</v>
      </c>
      <c r="R10" s="64">
        <f ca="1">'Trial 7'!T9</f>
        <v>944771.40376455104</v>
      </c>
      <c r="S10" s="64">
        <f ca="1">'Trial 7'!U9</f>
        <v>947403.62557970849</v>
      </c>
      <c r="T10" s="64">
        <f ca="1">'Trial 7'!V9</f>
        <v>903055.28009879356</v>
      </c>
      <c r="U10" s="64">
        <f ca="1">'Trial 7'!W9</f>
        <v>936540.74995486834</v>
      </c>
      <c r="V10" s="64">
        <f ca="1">'Trial 7'!X9</f>
        <v>942158.64863130648</v>
      </c>
      <c r="W10" s="64">
        <f ca="1">'Trial 7'!Y9</f>
        <v>974258.12031704013</v>
      </c>
      <c r="X10" s="64">
        <f ca="1">'Trial 7'!Z9</f>
        <v>950209.01492099499</v>
      </c>
      <c r="Y10" s="64">
        <f ca="1">'Trial 7'!AB9</f>
        <v>952331.89304918353</v>
      </c>
      <c r="Z10" s="64">
        <f ca="1">'Trial 7'!AC9</f>
        <v>928907.93462306017</v>
      </c>
      <c r="AA10" s="64">
        <f ca="1">'Trial 7'!AD9</f>
        <v>980563.50476413267</v>
      </c>
      <c r="AB10" s="64">
        <f ca="1">'Trial 7'!AE9</f>
        <v>892694.00720210071</v>
      </c>
      <c r="AC10" s="64">
        <f ca="1">'Trial 7'!AF9</f>
        <v>1006123.348950248</v>
      </c>
      <c r="AD10" s="64">
        <f ca="1">'Trial 7'!AG9</f>
        <v>930872.93214674632</v>
      </c>
      <c r="AE10" s="64">
        <f ca="1">'Trial 7'!AH9</f>
        <v>965532.48663702642</v>
      </c>
      <c r="AF10" s="64">
        <f ca="1">'Trial 7'!AI9</f>
        <v>904831.36194058112</v>
      </c>
      <c r="AG10" s="64">
        <f ca="1">'Trial 7'!AJ9</f>
        <v>952219.87622365158</v>
      </c>
      <c r="AH10" s="64">
        <f ca="1">'Trial 7'!AK9</f>
        <v>906730.22537668305</v>
      </c>
      <c r="AI10" s="64">
        <f ca="1">'Trial 7'!AL9</f>
        <v>929087.72719447105</v>
      </c>
      <c r="AJ10" s="64">
        <f ca="1">'Trial 7'!AM9</f>
        <v>1004473.5566702296</v>
      </c>
      <c r="AK10" s="64">
        <f ca="1">'Trial 7'!AO9</f>
        <v>965930.99775801308</v>
      </c>
      <c r="AL10" s="64">
        <f ca="1">'Trial 7'!AP9</f>
        <v>921323.67024638748</v>
      </c>
      <c r="AM10" s="64">
        <f ca="1">'Trial 7'!AQ9</f>
        <v>909703.91917143867</v>
      </c>
      <c r="AN10" s="64">
        <f ca="1">'Trial 7'!AR9</f>
        <v>918933.12489574437</v>
      </c>
      <c r="AO10" s="64">
        <f ca="1">'Trial 7'!AS9</f>
        <v>890863.7651099097</v>
      </c>
      <c r="AP10" s="64">
        <f ca="1">'Trial 7'!AT9</f>
        <v>923147.63456671231</v>
      </c>
      <c r="AQ10" s="64">
        <f ca="1">'Trial 7'!AU9</f>
        <v>978823.52139944676</v>
      </c>
      <c r="AR10" s="64">
        <f ca="1">'Trial 7'!AV9</f>
        <v>951263.74591866718</v>
      </c>
      <c r="AS10" s="64">
        <f ca="1">'Trial 7'!AW9</f>
        <v>941781.43897025753</v>
      </c>
      <c r="AT10" s="64">
        <f ca="1">'Trial 7'!AX9</f>
        <v>968489.93010210071</v>
      </c>
      <c r="AU10" s="64">
        <f ca="1">'Trial 7'!AY9</f>
        <v>925823.42887720268</v>
      </c>
      <c r="AV10" s="64">
        <f ca="1">'Trial 7'!AZ9</f>
        <v>953498.59460744762</v>
      </c>
      <c r="AW10" s="64">
        <f ca="1">'Trial 7'!BB9</f>
        <v>935228.80956601293</v>
      </c>
      <c r="AX10" s="64">
        <f ca="1">'Trial 7'!BC9</f>
        <v>981969.48834043415</v>
      </c>
      <c r="AY10" s="64">
        <f ca="1">'Trial 7'!BD9</f>
        <v>970465.16749979288</v>
      </c>
      <c r="AZ10" s="64">
        <f ca="1">'Trial 7'!BE9</f>
        <v>906899.77878999629</v>
      </c>
      <c r="BA10" s="64">
        <f ca="1">'Trial 7'!BF9</f>
        <v>935874.37811028329</v>
      </c>
      <c r="BB10" s="64">
        <f ca="1">'Trial 7'!BG9</f>
        <v>942411.55770750588</v>
      </c>
      <c r="BC10" s="64">
        <f ca="1">'Trial 7'!BH9</f>
        <v>954195.75103338098</v>
      </c>
      <c r="BD10" s="64">
        <f ca="1">'Trial 7'!BI9</f>
        <v>963822.57688477356</v>
      </c>
      <c r="BE10" s="64">
        <f ca="1">'Trial 7'!BJ9</f>
        <v>941012.79284428421</v>
      </c>
      <c r="BF10" s="64">
        <f ca="1">'Trial 7'!BK9</f>
        <v>992492.33456196985</v>
      </c>
      <c r="BG10" s="64">
        <f ca="1">'Trial 7'!BL9</f>
        <v>947662.98500241863</v>
      </c>
      <c r="BH10" s="64">
        <f ca="1">'Trial 7'!BM9</f>
        <v>936348.86982115894</v>
      </c>
      <c r="BI10" s="64">
        <f ca="1">'Trial 7'!BO9</f>
        <v>950834.6611335401</v>
      </c>
      <c r="BJ10" s="64">
        <f ca="1">'Trial 7'!BP9</f>
        <v>955087.55177959159</v>
      </c>
      <c r="BK10" s="64">
        <f ca="1">'Trial 7'!BQ9</f>
        <v>871054.85395922081</v>
      </c>
      <c r="BL10" s="64">
        <f ca="1">'Trial 7'!BR9</f>
        <v>945750.71554488083</v>
      </c>
      <c r="BM10" s="64">
        <f ca="1">'Trial 7'!BS9</f>
        <v>891601.28581079503</v>
      </c>
      <c r="BN10" s="64">
        <f ca="1">'Trial 7'!BT9</f>
        <v>959165.36243520037</v>
      </c>
      <c r="BO10" s="64">
        <f ca="1">'Trial 7'!BU9</f>
        <v>920053.73584675335</v>
      </c>
      <c r="BP10" s="64">
        <f ca="1">'Trial 7'!BV9</f>
        <v>923802.32084753225</v>
      </c>
      <c r="BQ10" s="64">
        <f ca="1">'Trial 7'!BW9</f>
        <v>934919.70576901734</v>
      </c>
      <c r="BR10" s="64">
        <f ca="1">'Trial 7'!BX9</f>
        <v>943483.12686059985</v>
      </c>
      <c r="BS10" s="64">
        <f ca="1">'Trial 7'!BY9</f>
        <v>926697.39008902025</v>
      </c>
      <c r="BT10" s="64">
        <f ca="1">'Trial 7'!BZ9</f>
        <v>904065.03510492656</v>
      </c>
      <c r="BU10" s="64">
        <f ca="1">'Trial 7'!CB9</f>
        <v>941118.14686159615</v>
      </c>
      <c r="BV10" s="64">
        <f ca="1">'Trial 7'!CC9</f>
        <v>967036.22391599696</v>
      </c>
      <c r="BW10" s="64">
        <f ca="1">'Trial 7'!CD9</f>
        <v>921714.53914246534</v>
      </c>
      <c r="BX10" s="64">
        <f ca="1">'Trial 7'!CE9</f>
        <v>942632.31860777189</v>
      </c>
      <c r="BY10" s="64">
        <f ca="1">'Trial 7'!CF9</f>
        <v>976739.36434257741</v>
      </c>
      <c r="BZ10" s="64">
        <f ca="1">'Trial 7'!CG9</f>
        <v>956682.61629784387</v>
      </c>
      <c r="CA10" s="64">
        <f ca="1">'Trial 7'!CH9</f>
        <v>963684.15172720468</v>
      </c>
      <c r="CB10" s="64">
        <f ca="1">'Trial 7'!CI9</f>
        <v>953357.53084765701</v>
      </c>
      <c r="CC10" s="64">
        <f ca="1">'Trial 7'!CJ9</f>
        <v>907557.75679497083</v>
      </c>
      <c r="CD10" s="64">
        <f ca="1">'Trial 7'!CK9</f>
        <v>940155.09857053903</v>
      </c>
      <c r="CE10" s="64">
        <f ca="1">'Trial 7'!CL9</f>
        <v>877332.20917777333</v>
      </c>
      <c r="CF10" s="64">
        <f ca="1">'Trial 7'!CM9</f>
        <v>929733.57560742181</v>
      </c>
      <c r="CG10" s="64">
        <f ca="1">'Trial 7'!CO9</f>
        <v>936749.38513943891</v>
      </c>
      <c r="CH10" s="64">
        <f ca="1">'Trial 7'!CP9</f>
        <v>928123.44661470572</v>
      </c>
      <c r="CI10" s="64">
        <f ca="1">'Trial 7'!CQ9</f>
        <v>921617.41136386641</v>
      </c>
      <c r="CJ10" s="64">
        <f ca="1">'Trial 7'!CR9</f>
        <v>917981.68971348915</v>
      </c>
      <c r="CK10" s="64">
        <f ca="1">'Trial 7'!CS9</f>
        <v>884986.2259058432</v>
      </c>
      <c r="CL10" s="64">
        <f ca="1">'Trial 7'!CT9</f>
        <v>958358.2251850391</v>
      </c>
      <c r="CM10" s="64">
        <f ca="1">'Trial 7'!CU9</f>
        <v>946206.14035311912</v>
      </c>
      <c r="CN10" s="64">
        <f ca="1">'Trial 7'!CV9</f>
        <v>919447.9468832023</v>
      </c>
      <c r="CO10" s="64">
        <f ca="1">'Trial 7'!CW9</f>
        <v>891582.81278031331</v>
      </c>
      <c r="CP10" s="64">
        <f ca="1">'Trial 7'!CX9</f>
        <v>893048.22579657263</v>
      </c>
      <c r="CQ10" s="64">
        <f ca="1">'Trial 7'!CY9</f>
        <v>950761.96749218507</v>
      </c>
      <c r="CR10" s="64">
        <f ca="1">'Trial 7'!CZ9</f>
        <v>946207.81618868466</v>
      </c>
      <c r="CS10" s="64">
        <f ca="1">'Trial 7'!DB9</f>
        <v>916441.34629433276</v>
      </c>
      <c r="CT10" s="64">
        <f ca="1">'Trial 7'!DC9</f>
        <v>956064.12501957198</v>
      </c>
      <c r="CU10" s="64">
        <f ca="1">'Trial 7'!DD9</f>
        <v>865447.09181570355</v>
      </c>
      <c r="CV10" s="64">
        <f ca="1">'Trial 7'!DE9</f>
        <v>921880.32732670265</v>
      </c>
      <c r="CW10" s="64">
        <f ca="1">'Trial 7'!DF9</f>
        <v>912438.23490633885</v>
      </c>
      <c r="CX10" s="64">
        <f ca="1">'Trial 7'!DG9</f>
        <v>895390.57528906502</v>
      </c>
      <c r="CY10" s="64">
        <f ca="1">'Trial 7'!DH9</f>
        <v>869734.24250683002</v>
      </c>
      <c r="CZ10" s="64">
        <f ca="1">'Trial 7'!DI9</f>
        <v>874860.62453905016</v>
      </c>
      <c r="DA10" s="64">
        <f ca="1">'Trial 7'!DJ9</f>
        <v>897975.475935361</v>
      </c>
      <c r="DB10" s="64">
        <f ca="1">'Trial 7'!DK9</f>
        <v>921415.56786242686</v>
      </c>
      <c r="DC10" s="64">
        <f ca="1">'Trial 7'!DL9</f>
        <v>946611.56257997197</v>
      </c>
      <c r="DD10" s="64">
        <f ca="1">'Trial 7'!DM9</f>
        <v>898483.93440497573</v>
      </c>
      <c r="DE10" s="64">
        <f ca="1">'Trial 7'!DO9</f>
        <v>914203.54864331905</v>
      </c>
      <c r="DF10" s="64">
        <f ca="1">'Trial 7'!DP9</f>
        <v>924356.31325015484</v>
      </c>
      <c r="DG10" s="64">
        <f ca="1">'Trial 7'!DQ9</f>
        <v>904993.72694615845</v>
      </c>
      <c r="DH10" s="64">
        <f ca="1">'Trial 7'!DR9</f>
        <v>870876.90474041714</v>
      </c>
      <c r="DI10" s="64">
        <f ca="1">'Trial 7'!DS9</f>
        <v>865935.25255070918</v>
      </c>
      <c r="DJ10" s="64">
        <f ca="1">'Trial 7'!DT9</f>
        <v>906582.00274207222</v>
      </c>
      <c r="DK10" s="64">
        <f ca="1">'Trial 7'!DU9</f>
        <v>923249.02880590688</v>
      </c>
      <c r="DL10" s="64">
        <f ca="1">'Trial 7'!DV9</f>
        <v>919575.27639549063</v>
      </c>
      <c r="DM10" s="64">
        <f ca="1">'Trial 7'!DW9</f>
        <v>872522.33946270682</v>
      </c>
      <c r="DN10" s="64">
        <f ca="1">'Trial 7'!DX9</f>
        <v>908928.3144608218</v>
      </c>
      <c r="DO10" s="64">
        <f ca="1">'Trial 7'!DY9</f>
        <v>947439.41795222252</v>
      </c>
      <c r="DP10" s="64">
        <f ca="1">'Trial 7'!DZ9</f>
        <v>941845.62741509103</v>
      </c>
      <c r="DQ10" s="64">
        <f ca="1">'Trial 7'!EB9</f>
        <v>880534.00657030591</v>
      </c>
      <c r="DR10" s="64">
        <f ca="1">'Trial 7'!EC9</f>
        <v>918485.03368402948</v>
      </c>
      <c r="DS10" s="64">
        <f ca="1">'Trial 7'!ED9</f>
        <v>882913.88308776193</v>
      </c>
      <c r="DT10" s="64">
        <f ca="1">'Trial 7'!EE9</f>
        <v>844248.42544667714</v>
      </c>
      <c r="DU10" s="64">
        <f ca="1">'Trial 7'!EF9</f>
        <v>841130.9411298834</v>
      </c>
      <c r="DV10" s="64">
        <f ca="1">'Trial 7'!EG9</f>
        <v>886864.46204392938</v>
      </c>
      <c r="DW10" s="64">
        <f ca="1">'Trial 7'!EH9</f>
        <v>915516.22906231461</v>
      </c>
      <c r="DX10" s="64">
        <f ca="1">'Trial 7'!EI9</f>
        <v>885071.89024037973</v>
      </c>
      <c r="DY10" s="64">
        <f ca="1">'Trial 7'!EJ9</f>
        <v>902784.57641922485</v>
      </c>
      <c r="DZ10" s="64">
        <f ca="1">'Trial 7'!EK9</f>
        <v>902888.53549600008</v>
      </c>
      <c r="EA10" s="64">
        <f ca="1">'Trial 7'!EL9</f>
        <v>911981.62902303133</v>
      </c>
      <c r="EB10" s="64">
        <f ca="1">'Trial 7'!EM9</f>
        <v>909356.85268420656</v>
      </c>
    </row>
    <row r="11" spans="1:132" ht="12.75" customHeight="1" x14ac:dyDescent="0.2">
      <c r="A11" s="64">
        <f ca="1">'Trial 8'!B9</f>
        <v>973750.51342407381</v>
      </c>
      <c r="B11" s="64">
        <f ca="1">'Trial 8'!C9</f>
        <v>943327.33622386272</v>
      </c>
      <c r="C11" s="64">
        <f ca="1">'Trial 8'!D9</f>
        <v>980524.96851034113</v>
      </c>
      <c r="D11" s="64">
        <f ca="1">'Trial 8'!E9</f>
        <v>984942.5599940219</v>
      </c>
      <c r="E11" s="64">
        <f ca="1">'Trial 8'!F9</f>
        <v>1004151.2025508601</v>
      </c>
      <c r="F11" s="64">
        <f ca="1">'Trial 8'!G9</f>
        <v>967035.88310007623</v>
      </c>
      <c r="G11" s="64">
        <f ca="1">'Trial 8'!H9</f>
        <v>945677.41535172483</v>
      </c>
      <c r="H11" s="64">
        <f ca="1">'Trial 8'!I9</f>
        <v>1002336.580221839</v>
      </c>
      <c r="I11" s="64">
        <f ca="1">'Trial 8'!J9</f>
        <v>953540.11484691442</v>
      </c>
      <c r="J11" s="64">
        <f ca="1">'Trial 8'!K9</f>
        <v>999617.13137241139</v>
      </c>
      <c r="K11" s="64">
        <f ca="1">'Trial 8'!L9</f>
        <v>951913.0466825671</v>
      </c>
      <c r="L11" s="64">
        <f ca="1">'Trial 8'!M9</f>
        <v>984315.16971831059</v>
      </c>
      <c r="M11" s="64">
        <f ca="1">'Trial 8'!O9</f>
        <v>959839.8264992513</v>
      </c>
      <c r="N11" s="64">
        <f ca="1">'Trial 8'!P9</f>
        <v>985940.23084904451</v>
      </c>
      <c r="O11" s="64">
        <f ca="1">'Trial 8'!Q9</f>
        <v>994498.41955704195</v>
      </c>
      <c r="P11" s="64">
        <f ca="1">'Trial 8'!R9</f>
        <v>994929.77359240921</v>
      </c>
      <c r="Q11" s="64">
        <f ca="1">'Trial 8'!S9</f>
        <v>978188.10316043987</v>
      </c>
      <c r="R11" s="64">
        <f ca="1">'Trial 8'!T9</f>
        <v>958523.39405310643</v>
      </c>
      <c r="S11" s="64">
        <f ca="1">'Trial 8'!U9</f>
        <v>936814.98205960437</v>
      </c>
      <c r="T11" s="64">
        <f ca="1">'Trial 8'!V9</f>
        <v>897759.85077757435</v>
      </c>
      <c r="U11" s="64">
        <f ca="1">'Trial 8'!W9</f>
        <v>959818.19602981035</v>
      </c>
      <c r="V11" s="64">
        <f ca="1">'Trial 8'!X9</f>
        <v>1012291.0759423079</v>
      </c>
      <c r="W11" s="64">
        <f ca="1">'Trial 8'!Y9</f>
        <v>921951.15667798126</v>
      </c>
      <c r="X11" s="64">
        <f ca="1">'Trial 8'!Z9</f>
        <v>985853.85027940897</v>
      </c>
      <c r="Y11" s="64">
        <f ca="1">'Trial 8'!AB9</f>
        <v>942013.51886394795</v>
      </c>
      <c r="Z11" s="64">
        <f ca="1">'Trial 8'!AC9</f>
        <v>940230.42881603225</v>
      </c>
      <c r="AA11" s="64">
        <f ca="1">'Trial 8'!AD9</f>
        <v>977064.39719815738</v>
      </c>
      <c r="AB11" s="64">
        <f ca="1">'Trial 8'!AE9</f>
        <v>964027.43052522175</v>
      </c>
      <c r="AC11" s="64">
        <f ca="1">'Trial 8'!AF9</f>
        <v>942788.18405406154</v>
      </c>
      <c r="AD11" s="64">
        <f ca="1">'Trial 8'!AG9</f>
        <v>924660.2776936295</v>
      </c>
      <c r="AE11" s="64">
        <f ca="1">'Trial 8'!AH9</f>
        <v>972776.70406274893</v>
      </c>
      <c r="AF11" s="64">
        <f ca="1">'Trial 8'!AI9</f>
        <v>1007187.8246883933</v>
      </c>
      <c r="AG11" s="64">
        <f ca="1">'Trial 8'!AJ9</f>
        <v>970879.3961019445</v>
      </c>
      <c r="AH11" s="64">
        <f ca="1">'Trial 8'!AK9</f>
        <v>1000664.4424811447</v>
      </c>
      <c r="AI11" s="64">
        <f ca="1">'Trial 8'!AL9</f>
        <v>906936.67875578767</v>
      </c>
      <c r="AJ11" s="64">
        <f ca="1">'Trial 8'!AM9</f>
        <v>928867.09177036409</v>
      </c>
      <c r="AK11" s="64">
        <f ca="1">'Trial 8'!AO9</f>
        <v>986190.02418186469</v>
      </c>
      <c r="AL11" s="64">
        <f ca="1">'Trial 8'!AP9</f>
        <v>939167.17738076171</v>
      </c>
      <c r="AM11" s="64">
        <f ca="1">'Trial 8'!AQ9</f>
        <v>930489.8212850634</v>
      </c>
      <c r="AN11" s="64">
        <f ca="1">'Trial 8'!AR9</f>
        <v>999493.49211603065</v>
      </c>
      <c r="AO11" s="64">
        <f ca="1">'Trial 8'!AS9</f>
        <v>924952.922006879</v>
      </c>
      <c r="AP11" s="64">
        <f ca="1">'Trial 8'!AT9</f>
        <v>910604.42485016817</v>
      </c>
      <c r="AQ11" s="64">
        <f ca="1">'Trial 8'!AU9</f>
        <v>906942.02215291595</v>
      </c>
      <c r="AR11" s="64">
        <f ca="1">'Trial 8'!AV9</f>
        <v>978370.59728059033</v>
      </c>
      <c r="AS11" s="64">
        <f ca="1">'Trial 8'!AW9</f>
        <v>963420.14574877813</v>
      </c>
      <c r="AT11" s="64">
        <f ca="1">'Trial 8'!AX9</f>
        <v>916676.75986570842</v>
      </c>
      <c r="AU11" s="64">
        <f ca="1">'Trial 8'!AY9</f>
        <v>928607.40233517485</v>
      </c>
      <c r="AV11" s="64">
        <f ca="1">'Trial 8'!AZ9</f>
        <v>938701.6435540067</v>
      </c>
      <c r="AW11" s="64">
        <f ca="1">'Trial 8'!BB9</f>
        <v>929657.14892213268</v>
      </c>
      <c r="AX11" s="64">
        <f ca="1">'Trial 8'!BC9</f>
        <v>935688.86248997098</v>
      </c>
      <c r="AY11" s="64">
        <f ca="1">'Trial 8'!BD9</f>
        <v>957878.32586196554</v>
      </c>
      <c r="AZ11" s="64">
        <f ca="1">'Trial 8'!BE9</f>
        <v>880954.1176229273</v>
      </c>
      <c r="BA11" s="64">
        <f ca="1">'Trial 8'!BF9</f>
        <v>966811.0778029525</v>
      </c>
      <c r="BB11" s="64">
        <f ca="1">'Trial 8'!BG9</f>
        <v>933348.26688357035</v>
      </c>
      <c r="BC11" s="64">
        <f ca="1">'Trial 8'!BH9</f>
        <v>988962.22932872223</v>
      </c>
      <c r="BD11" s="64">
        <f ca="1">'Trial 8'!BI9</f>
        <v>969410.72181478143</v>
      </c>
      <c r="BE11" s="64">
        <f ca="1">'Trial 8'!BJ9</f>
        <v>943552.71251332236</v>
      </c>
      <c r="BF11" s="64">
        <f ca="1">'Trial 8'!BK9</f>
        <v>981745.41373322578</v>
      </c>
      <c r="BG11" s="64">
        <f ca="1">'Trial 8'!BL9</f>
        <v>925607.491541603</v>
      </c>
      <c r="BH11" s="64">
        <f ca="1">'Trial 8'!BM9</f>
        <v>977950.92623944825</v>
      </c>
      <c r="BI11" s="64">
        <f ca="1">'Trial 8'!BO9</f>
        <v>911618.62237810809</v>
      </c>
      <c r="BJ11" s="64">
        <f ca="1">'Trial 8'!BP9</f>
        <v>990754.79072460171</v>
      </c>
      <c r="BK11" s="64">
        <f ca="1">'Trial 8'!BQ9</f>
        <v>899879.98934003513</v>
      </c>
      <c r="BL11" s="64">
        <f ca="1">'Trial 8'!BR9</f>
        <v>876600.18359724886</v>
      </c>
      <c r="BM11" s="64">
        <f ca="1">'Trial 8'!BS9</f>
        <v>890978.73618018941</v>
      </c>
      <c r="BN11" s="64">
        <f ca="1">'Trial 8'!BT9</f>
        <v>950436.30236536195</v>
      </c>
      <c r="BO11" s="64">
        <f ca="1">'Trial 8'!BU9</f>
        <v>941773.64906493423</v>
      </c>
      <c r="BP11" s="64">
        <f ca="1">'Trial 8'!BV9</f>
        <v>949056.23408283608</v>
      </c>
      <c r="BQ11" s="64">
        <f ca="1">'Trial 8'!BW9</f>
        <v>938698.70144710445</v>
      </c>
      <c r="BR11" s="64">
        <f ca="1">'Trial 8'!BX9</f>
        <v>947968.64394953637</v>
      </c>
      <c r="BS11" s="64">
        <f ca="1">'Trial 8'!BY9</f>
        <v>946645.17936144385</v>
      </c>
      <c r="BT11" s="64">
        <f ca="1">'Trial 8'!BZ9</f>
        <v>981876.75117329275</v>
      </c>
      <c r="BU11" s="64">
        <f ca="1">'Trial 8'!CB9</f>
        <v>928602.86059811397</v>
      </c>
      <c r="BV11" s="64">
        <f ca="1">'Trial 8'!CC9</f>
        <v>908744.19602781208</v>
      </c>
      <c r="BW11" s="64">
        <f ca="1">'Trial 8'!CD9</f>
        <v>907901.09196404868</v>
      </c>
      <c r="BX11" s="64">
        <f ca="1">'Trial 8'!CE9</f>
        <v>933480.76823162322</v>
      </c>
      <c r="BY11" s="64">
        <f ca="1">'Trial 8'!CF9</f>
        <v>868726.42167604249</v>
      </c>
      <c r="BZ11" s="64">
        <f ca="1">'Trial 8'!CG9</f>
        <v>866308.79106055596</v>
      </c>
      <c r="CA11" s="64">
        <f ca="1">'Trial 8'!CH9</f>
        <v>934421.67859505594</v>
      </c>
      <c r="CB11" s="64">
        <f ca="1">'Trial 8'!CI9</f>
        <v>885456.66677840054</v>
      </c>
      <c r="CC11" s="64">
        <f ca="1">'Trial 8'!CJ9</f>
        <v>931024.31676586776</v>
      </c>
      <c r="CD11" s="64">
        <f ca="1">'Trial 8'!CK9</f>
        <v>921750.77785183897</v>
      </c>
      <c r="CE11" s="64">
        <f ca="1">'Trial 8'!CL9</f>
        <v>873710.10849948786</v>
      </c>
      <c r="CF11" s="64">
        <f ca="1">'Trial 8'!CM9</f>
        <v>885978.79419677169</v>
      </c>
      <c r="CG11" s="64">
        <f ca="1">'Trial 8'!CO9</f>
        <v>912298.42338276072</v>
      </c>
      <c r="CH11" s="64">
        <f ca="1">'Trial 8'!CP9</f>
        <v>954666.0593418167</v>
      </c>
      <c r="CI11" s="64">
        <f ca="1">'Trial 8'!CQ9</f>
        <v>884409.8370298841</v>
      </c>
      <c r="CJ11" s="64">
        <f ca="1">'Trial 8'!CR9</f>
        <v>872933.85208354727</v>
      </c>
      <c r="CK11" s="64">
        <f ca="1">'Trial 8'!CS9</f>
        <v>916131.26419228478</v>
      </c>
      <c r="CL11" s="64">
        <f ca="1">'Trial 8'!CT9</f>
        <v>926204.8954111042</v>
      </c>
      <c r="CM11" s="64">
        <f ca="1">'Trial 8'!CU9</f>
        <v>872512.06989852164</v>
      </c>
      <c r="CN11" s="64">
        <f ca="1">'Trial 8'!CV9</f>
        <v>905588.05849194282</v>
      </c>
      <c r="CO11" s="64">
        <f ca="1">'Trial 8'!CW9</f>
        <v>950973.16464472155</v>
      </c>
      <c r="CP11" s="64">
        <f ca="1">'Trial 8'!CX9</f>
        <v>896556.75793037692</v>
      </c>
      <c r="CQ11" s="64">
        <f ca="1">'Trial 8'!CY9</f>
        <v>896643.08689722151</v>
      </c>
      <c r="CR11" s="64">
        <f ca="1">'Trial 8'!CZ9</f>
        <v>884456.1148988558</v>
      </c>
      <c r="CS11" s="64">
        <f ca="1">'Trial 8'!DB9</f>
        <v>891284.86481270846</v>
      </c>
      <c r="CT11" s="64">
        <f ca="1">'Trial 8'!DC9</f>
        <v>897406.18813741312</v>
      </c>
      <c r="CU11" s="64">
        <f ca="1">'Trial 8'!DD9</f>
        <v>895838.59299408738</v>
      </c>
      <c r="CV11" s="64">
        <f ca="1">'Trial 8'!DE9</f>
        <v>944171.22253341053</v>
      </c>
      <c r="CW11" s="64">
        <f ca="1">'Trial 8'!DF9</f>
        <v>869355.9362183921</v>
      </c>
      <c r="CX11" s="64">
        <f ca="1">'Trial 8'!DG9</f>
        <v>864244.26253789361</v>
      </c>
      <c r="CY11" s="64">
        <f ca="1">'Trial 8'!DH9</f>
        <v>925730.82419973356</v>
      </c>
      <c r="CZ11" s="64">
        <f ca="1">'Trial 8'!DI9</f>
        <v>850940.67739808082</v>
      </c>
      <c r="DA11" s="64">
        <f ca="1">'Trial 8'!DJ9</f>
        <v>938655.48564215167</v>
      </c>
      <c r="DB11" s="64">
        <f ca="1">'Trial 8'!DK9</f>
        <v>944650.29347320751</v>
      </c>
      <c r="DC11" s="64">
        <f ca="1">'Trial 8'!DL9</f>
        <v>866022.61492234783</v>
      </c>
      <c r="DD11" s="64">
        <f ca="1">'Trial 8'!DM9</f>
        <v>954429.37112873909</v>
      </c>
      <c r="DE11" s="64">
        <f ca="1">'Trial 8'!DO9</f>
        <v>952606.18847180647</v>
      </c>
      <c r="DF11" s="64">
        <f ca="1">'Trial 8'!DP9</f>
        <v>914485.27284433495</v>
      </c>
      <c r="DG11" s="64">
        <f ca="1">'Trial 8'!DQ9</f>
        <v>911366.97067667567</v>
      </c>
      <c r="DH11" s="64">
        <f ca="1">'Trial 8'!DR9</f>
        <v>865180.84976707131</v>
      </c>
      <c r="DI11" s="64">
        <f ca="1">'Trial 8'!DS9</f>
        <v>902755.28550241119</v>
      </c>
      <c r="DJ11" s="64">
        <f ca="1">'Trial 8'!DT9</f>
        <v>922807.80617794476</v>
      </c>
      <c r="DK11" s="64">
        <f ca="1">'Trial 8'!DU9</f>
        <v>891001.83863261202</v>
      </c>
      <c r="DL11" s="64">
        <f ca="1">'Trial 8'!DV9</f>
        <v>922556.67505920527</v>
      </c>
      <c r="DM11" s="64">
        <f ca="1">'Trial 8'!DW9</f>
        <v>884967.06333742535</v>
      </c>
      <c r="DN11" s="64">
        <f ca="1">'Trial 8'!DX9</f>
        <v>941324.46842391824</v>
      </c>
      <c r="DO11" s="64">
        <f ca="1">'Trial 8'!DY9</f>
        <v>882295.71853952389</v>
      </c>
      <c r="DP11" s="64">
        <f ca="1">'Trial 8'!DZ9</f>
        <v>852523.67528952379</v>
      </c>
      <c r="DQ11" s="64">
        <f ca="1">'Trial 8'!EB9</f>
        <v>915758.92389227299</v>
      </c>
      <c r="DR11" s="64">
        <f ca="1">'Trial 8'!EC9</f>
        <v>900833.65109988558</v>
      </c>
      <c r="DS11" s="64">
        <f ca="1">'Trial 8'!ED9</f>
        <v>878075.23327364272</v>
      </c>
      <c r="DT11" s="64">
        <f ca="1">'Trial 8'!EE9</f>
        <v>904192.48714103166</v>
      </c>
      <c r="DU11" s="64">
        <f ca="1">'Trial 8'!EF9</f>
        <v>900740.69578650058</v>
      </c>
      <c r="DV11" s="64">
        <f ca="1">'Trial 8'!EG9</f>
        <v>924726.79701446136</v>
      </c>
      <c r="DW11" s="64">
        <f ca="1">'Trial 8'!EH9</f>
        <v>949878.38032026647</v>
      </c>
      <c r="DX11" s="64">
        <f ca="1">'Trial 8'!EI9</f>
        <v>894722.26378577913</v>
      </c>
      <c r="DY11" s="64">
        <f ca="1">'Trial 8'!EJ9</f>
        <v>929863.86336421676</v>
      </c>
      <c r="DZ11" s="64">
        <f ca="1">'Trial 8'!EK9</f>
        <v>910851.98540819297</v>
      </c>
      <c r="EA11" s="64">
        <f ca="1">'Trial 8'!EL9</f>
        <v>935166.42235249793</v>
      </c>
      <c r="EB11" s="64">
        <f ca="1">'Trial 8'!EM9</f>
        <v>888864.53383410303</v>
      </c>
    </row>
    <row r="12" spans="1:132" ht="12.75" customHeight="1" x14ac:dyDescent="0.2">
      <c r="A12" s="64">
        <f ca="1">'(Other Computations)'!B25</f>
        <v>7503615.0827822667</v>
      </c>
      <c r="B12" s="64">
        <f ca="1">'(Other Computations)'!C25</f>
        <v>7598022.0671433071</v>
      </c>
      <c r="C12" s="64">
        <f ca="1">'(Other Computations)'!D25</f>
        <v>7756805.6587085081</v>
      </c>
      <c r="D12" s="64">
        <f ca="1">'(Other Computations)'!E25</f>
        <v>7530513.3550912477</v>
      </c>
      <c r="E12" s="64">
        <f ca="1">'(Other Computations)'!F25</f>
        <v>7749469.847786054</v>
      </c>
      <c r="F12" s="64">
        <f ca="1">'(Other Computations)'!G25</f>
        <v>7574006.7007041043</v>
      </c>
      <c r="G12" s="64">
        <f ca="1">'(Other Computations)'!H25</f>
        <v>7531932.8384720189</v>
      </c>
      <c r="H12" s="64">
        <f ca="1">'(Other Computations)'!I25</f>
        <v>7747510.7937376061</v>
      </c>
      <c r="I12" s="64">
        <f ca="1">'(Other Computations)'!J25</f>
        <v>7666709.085270294</v>
      </c>
      <c r="J12" s="64">
        <f ca="1">'(Other Computations)'!K25</f>
        <v>7772325.7169648306</v>
      </c>
      <c r="K12" s="64">
        <f ca="1">'(Other Computations)'!L25</f>
        <v>7606256.4949942017</v>
      </c>
      <c r="L12" s="64">
        <f ca="1">'(Other Computations)'!M25</f>
        <v>7618693.0210186783</v>
      </c>
      <c r="M12" s="64">
        <f ca="1">'(Other Computations)'!O25</f>
        <v>7685828.8533768859</v>
      </c>
      <c r="N12" s="64">
        <f ca="1">'(Other Computations)'!P25</f>
        <v>7606523.4004901461</v>
      </c>
      <c r="O12" s="64">
        <f ca="1">'(Other Computations)'!Q25</f>
        <v>7602102.6139524058</v>
      </c>
      <c r="P12" s="64">
        <f ca="1">'(Other Computations)'!R25</f>
        <v>7587301.6273092628</v>
      </c>
      <c r="Q12" s="64">
        <f ca="1">'(Other Computations)'!S25</f>
        <v>7618938.7738739653</v>
      </c>
      <c r="R12" s="64">
        <f ca="1">'(Other Computations)'!T25</f>
        <v>7641677.8129480528</v>
      </c>
      <c r="S12" s="64">
        <f ca="1">'(Other Computations)'!U25</f>
        <v>7603594.5507472623</v>
      </c>
      <c r="T12" s="64">
        <f ca="1">'(Other Computations)'!V25</f>
        <v>7508233.2450031973</v>
      </c>
      <c r="U12" s="64">
        <f ca="1">'(Other Computations)'!W25</f>
        <v>7655068.1278288234</v>
      </c>
      <c r="V12" s="64">
        <f ca="1">'(Other Computations)'!X25</f>
        <v>7734951.9819190726</v>
      </c>
      <c r="W12" s="64">
        <f ca="1">'(Other Computations)'!Y25</f>
        <v>7591411.6398138469</v>
      </c>
      <c r="X12" s="64">
        <f ca="1">'(Other Computations)'!Z25</f>
        <v>7605809.2631302867</v>
      </c>
      <c r="Y12" s="64">
        <f ca="1">'(Other Computations)'!AB25</f>
        <v>7611166.0197333572</v>
      </c>
      <c r="Z12" s="64">
        <f ca="1">'(Other Computations)'!AC25</f>
        <v>7539091.6365408394</v>
      </c>
      <c r="AA12" s="64">
        <f ca="1">'(Other Computations)'!AD25</f>
        <v>7590943.9618307054</v>
      </c>
      <c r="AB12" s="64">
        <f ca="1">'(Other Computations)'!AE25</f>
        <v>7464906.735274299</v>
      </c>
      <c r="AC12" s="64">
        <f ca="1">'(Other Computations)'!AF25</f>
        <v>7711964.9866534285</v>
      </c>
      <c r="AD12" s="64">
        <f ca="1">'(Other Computations)'!AG25</f>
        <v>7549563.2132706828</v>
      </c>
      <c r="AE12" s="64">
        <f ca="1">'(Other Computations)'!AH25</f>
        <v>7726675.330494931</v>
      </c>
      <c r="AF12" s="64">
        <f ca="1">'(Other Computations)'!AI25</f>
        <v>7692182.5140080582</v>
      </c>
      <c r="AG12" s="64">
        <f ca="1">'(Other Computations)'!AJ25</f>
        <v>7490729.5694975629</v>
      </c>
      <c r="AH12" s="64">
        <f ca="1">'(Other Computations)'!AK25</f>
        <v>7560089.5362123782</v>
      </c>
      <c r="AI12" s="64">
        <f ca="1">'(Other Computations)'!AL25</f>
        <v>7547362.5454332642</v>
      </c>
      <c r="AJ12" s="64">
        <f ca="1">'(Other Computations)'!AM25</f>
        <v>7541660.2314065304</v>
      </c>
      <c r="AK12" s="64">
        <f ca="1">'(Other Computations)'!AO25</f>
        <v>7579004.6151617579</v>
      </c>
      <c r="AL12" s="64">
        <f ca="1">'(Other Computations)'!AP25</f>
        <v>7574704.2290059133</v>
      </c>
      <c r="AM12" s="64">
        <f ca="1">'(Other Computations)'!AQ25</f>
        <v>7678834.1654451182</v>
      </c>
      <c r="AN12" s="64">
        <f ca="1">'(Other Computations)'!AR25</f>
        <v>7506026.5403523939</v>
      </c>
      <c r="AO12" s="64">
        <f ca="1">'(Other Computations)'!AS25</f>
        <v>7515703.2522999505</v>
      </c>
      <c r="AP12" s="64">
        <f ca="1">'(Other Computations)'!AT25</f>
        <v>7432565.6843733806</v>
      </c>
      <c r="AQ12" s="64">
        <f ca="1">'(Other Computations)'!AU25</f>
        <v>7488290.858527787</v>
      </c>
      <c r="AR12" s="64">
        <f ca="1">'(Other Computations)'!AV25</f>
        <v>7626011.7652163208</v>
      </c>
      <c r="AS12" s="64">
        <f ca="1">'(Other Computations)'!AW25</f>
        <v>7610010.2079009339</v>
      </c>
      <c r="AT12" s="64">
        <f ca="1">'(Other Computations)'!AX25</f>
        <v>7595235.1277689524</v>
      </c>
      <c r="AU12" s="64">
        <f ca="1">'(Other Computations)'!AY25</f>
        <v>7459011.1322061513</v>
      </c>
      <c r="AV12" s="64">
        <f ca="1">'(Other Computations)'!AZ25</f>
        <v>7533865.946215977</v>
      </c>
      <c r="AW12" s="64">
        <f ca="1">'(Other Computations)'!BB25</f>
        <v>7471486.9163061101</v>
      </c>
      <c r="AX12" s="64">
        <f ca="1">'(Other Computations)'!BC25</f>
        <v>7634688.7572426209</v>
      </c>
      <c r="AY12" s="64">
        <f ca="1">'(Other Computations)'!BD25</f>
        <v>7502004.728031449</v>
      </c>
      <c r="AZ12" s="64">
        <f ca="1">'(Other Computations)'!BE25</f>
        <v>7374018.4952231292</v>
      </c>
      <c r="BA12" s="64">
        <f ca="1">'(Other Computations)'!BF25</f>
        <v>7434991.6402457086</v>
      </c>
      <c r="BB12" s="64">
        <f ca="1">'(Other Computations)'!BG25</f>
        <v>7531789.825048184</v>
      </c>
      <c r="BC12" s="64">
        <f ca="1">'(Other Computations)'!BH25</f>
        <v>7512049.3176759761</v>
      </c>
      <c r="BD12" s="64">
        <f ca="1">'(Other Computations)'!BI25</f>
        <v>7418272.2265199181</v>
      </c>
      <c r="BE12" s="64">
        <f ca="1">'(Other Computations)'!BJ25</f>
        <v>7568557.8481025342</v>
      </c>
      <c r="BF12" s="64">
        <f ca="1">'(Other Computations)'!BK25</f>
        <v>7569941.0478744805</v>
      </c>
      <c r="BG12" s="64">
        <f ca="1">'(Other Computations)'!BL25</f>
        <v>7370566.4255950684</v>
      </c>
      <c r="BH12" s="64">
        <f ca="1">'(Other Computations)'!BM25</f>
        <v>7503502.0179528622</v>
      </c>
      <c r="BI12" s="64">
        <f ca="1">'(Other Computations)'!BO25</f>
        <v>7554370.4626614675</v>
      </c>
      <c r="BJ12" s="64">
        <f ca="1">'(Other Computations)'!BP25</f>
        <v>7553112.4230268234</v>
      </c>
      <c r="BK12" s="64">
        <f ca="1">'(Other Computations)'!BQ25</f>
        <v>7333304.8417041264</v>
      </c>
      <c r="BL12" s="64">
        <f ca="1">'(Other Computations)'!BR25</f>
        <v>7411500.24024205</v>
      </c>
      <c r="BM12" s="64">
        <f ca="1">'(Other Computations)'!BS25</f>
        <v>7316344.6055691577</v>
      </c>
      <c r="BN12" s="64">
        <f ca="1">'(Other Computations)'!BT25</f>
        <v>7491965.9296748713</v>
      </c>
      <c r="BO12" s="64">
        <f ca="1">'(Other Computations)'!BU25</f>
        <v>7340065.491099149</v>
      </c>
      <c r="BP12" s="64">
        <f ca="1">'(Other Computations)'!BV25</f>
        <v>7329671.1221085852</v>
      </c>
      <c r="BQ12" s="64">
        <f ca="1">'(Other Computations)'!BW25</f>
        <v>7397869.720069184</v>
      </c>
      <c r="BR12" s="64">
        <f ca="1">'(Other Computations)'!BX25</f>
        <v>7368304.0232961886</v>
      </c>
      <c r="BS12" s="64">
        <f ca="1">'(Other Computations)'!BY25</f>
        <v>7328323.7599393968</v>
      </c>
      <c r="BT12" s="64">
        <f ca="1">'(Other Computations)'!BZ25</f>
        <v>7533605.400002379</v>
      </c>
      <c r="BU12" s="64">
        <f ca="1">'(Other Computations)'!CB25</f>
        <v>7398386.8894149717</v>
      </c>
      <c r="BV12" s="64">
        <f ca="1">'(Other Computations)'!CC25</f>
        <v>7535522.4158958457</v>
      </c>
      <c r="BW12" s="64">
        <f ca="1">'(Other Computations)'!CD25</f>
        <v>7431651.4493130092</v>
      </c>
      <c r="BX12" s="64">
        <f ca="1">'(Other Computations)'!CE25</f>
        <v>7368992.5442287726</v>
      </c>
      <c r="BY12" s="64">
        <f ca="1">'(Other Computations)'!CF25</f>
        <v>7371340.2911786484</v>
      </c>
      <c r="BZ12" s="64">
        <f ca="1">'(Other Computations)'!CG25</f>
        <v>7426554.3934898023</v>
      </c>
      <c r="CA12" s="64">
        <f ca="1">'(Other Computations)'!CH25</f>
        <v>7336488.5025517726</v>
      </c>
      <c r="CB12" s="64">
        <f ca="1">'(Other Computations)'!CI25</f>
        <v>7439410.9220021237</v>
      </c>
      <c r="CC12" s="64">
        <f ca="1">'(Other Computations)'!CJ25</f>
        <v>7364023.2661395269</v>
      </c>
      <c r="CD12" s="64">
        <f ca="1">'(Other Computations)'!CK25</f>
        <v>7316164.1043025563</v>
      </c>
      <c r="CE12" s="64">
        <f ca="1">'(Other Computations)'!CL25</f>
        <v>7201699.6304726051</v>
      </c>
      <c r="CF12" s="64">
        <f ca="1">'(Other Computations)'!CM25</f>
        <v>7297641.7134307669</v>
      </c>
      <c r="CG12" s="64">
        <f ca="1">'(Other Computations)'!CO25</f>
        <v>7470720.2249845527</v>
      </c>
      <c r="CH12" s="64">
        <f ca="1">'(Other Computations)'!CP25</f>
        <v>7352899.3474181425</v>
      </c>
      <c r="CI12" s="64">
        <f ca="1">'(Other Computations)'!CQ25</f>
        <v>7333953.3713875525</v>
      </c>
      <c r="CJ12" s="64">
        <f ca="1">'(Other Computations)'!CR25</f>
        <v>7405918.6409312403</v>
      </c>
      <c r="CK12" s="64">
        <f ca="1">'(Other Computations)'!CS25</f>
        <v>7358523.8853959478</v>
      </c>
      <c r="CL12" s="64">
        <f ca="1">'(Other Computations)'!CT25</f>
        <v>7358309.6039872672</v>
      </c>
      <c r="CM12" s="64">
        <f ca="1">'(Other Computations)'!CU25</f>
        <v>7280199.7189707924</v>
      </c>
      <c r="CN12" s="64">
        <f ca="1">'(Other Computations)'!CV25</f>
        <v>7281193.3754551867</v>
      </c>
      <c r="CO12" s="64">
        <f ca="1">'(Other Computations)'!CW25</f>
        <v>7242195.0074612042</v>
      </c>
      <c r="CP12" s="64">
        <f ca="1">'(Other Computations)'!CX25</f>
        <v>7408180.7015113588</v>
      </c>
      <c r="CQ12" s="64">
        <f ca="1">'(Other Computations)'!CY25</f>
        <v>7379259.7599035138</v>
      </c>
      <c r="CR12" s="64">
        <f ca="1">'(Other Computations)'!CZ25</f>
        <v>7518651.1927943351</v>
      </c>
      <c r="CS12" s="64">
        <f ca="1">'(Other Computations)'!DB25</f>
        <v>7303296.0768147307</v>
      </c>
      <c r="CT12" s="64">
        <f ca="1">'(Other Computations)'!DC25</f>
        <v>7398084.5934727229</v>
      </c>
      <c r="CU12" s="64">
        <f ca="1">'(Other Computations)'!DD25</f>
        <v>7161574.2273686118</v>
      </c>
      <c r="CV12" s="64">
        <f ca="1">'(Other Computations)'!DE25</f>
        <v>7369458.3317587888</v>
      </c>
      <c r="CW12" s="64">
        <f ca="1">'(Other Computations)'!DF25</f>
        <v>7296999.9633799139</v>
      </c>
      <c r="CX12" s="64">
        <f ca="1">'(Other Computations)'!DG25</f>
        <v>7211002.2892095633</v>
      </c>
      <c r="CY12" s="64">
        <f ca="1">'(Other Computations)'!DH25</f>
        <v>7352857.392857383</v>
      </c>
      <c r="CZ12" s="64">
        <f ca="1">'(Other Computations)'!DI25</f>
        <v>7233283.4356594961</v>
      </c>
      <c r="DA12" s="64">
        <f ca="1">'(Other Computations)'!DJ25</f>
        <v>7401398.9415383823</v>
      </c>
      <c r="DB12" s="64">
        <f ca="1">'(Other Computations)'!DK25</f>
        <v>7395549.5109326765</v>
      </c>
      <c r="DC12" s="64">
        <f ca="1">'(Other Computations)'!DL25</f>
        <v>7322623.7238481091</v>
      </c>
      <c r="DD12" s="64">
        <f ca="1">'(Other Computations)'!DM25</f>
        <v>7435236.0944187716</v>
      </c>
      <c r="DE12" s="64">
        <f ca="1">'(Other Computations)'!DO25</f>
        <v>7253952.031747614</v>
      </c>
      <c r="DF12" s="64">
        <f ca="1">'(Other Computations)'!DP25</f>
        <v>7321852.7728701206</v>
      </c>
      <c r="DG12" s="64">
        <f ca="1">'(Other Computations)'!DQ25</f>
        <v>7350764.5141998073</v>
      </c>
      <c r="DH12" s="64">
        <f ca="1">'(Other Computations)'!DR25</f>
        <v>7169048.2500139391</v>
      </c>
      <c r="DI12" s="64">
        <f ca="1">'(Other Computations)'!DS25</f>
        <v>7206062.3335805451</v>
      </c>
      <c r="DJ12" s="64">
        <f ca="1">'(Other Computations)'!DT25</f>
        <v>7296492.3960490087</v>
      </c>
      <c r="DK12" s="64">
        <f ca="1">'(Other Computations)'!DU25</f>
        <v>7289143.6716567725</v>
      </c>
      <c r="DL12" s="64">
        <f ca="1">'(Other Computations)'!DV25</f>
        <v>7327357.1038295934</v>
      </c>
      <c r="DM12" s="64">
        <f ca="1">'(Other Computations)'!DW25</f>
        <v>7163145.7769748513</v>
      </c>
      <c r="DN12" s="64">
        <f ca="1">'(Other Computations)'!DX25</f>
        <v>7257966.4982654639</v>
      </c>
      <c r="DO12" s="64">
        <f ca="1">'(Other Computations)'!DY25</f>
        <v>7230169.8287711032</v>
      </c>
      <c r="DP12" s="64">
        <f ca="1">'(Other Computations)'!DZ25</f>
        <v>7296916.2902481472</v>
      </c>
      <c r="DQ12" s="64">
        <f ca="1">'(Other Computations)'!EB25</f>
        <v>7312666.22753816</v>
      </c>
      <c r="DR12" s="64">
        <f ca="1">'(Other Computations)'!EC25</f>
        <v>7316120.8386299293</v>
      </c>
      <c r="DS12" s="64">
        <f ca="1">'(Other Computations)'!ED25</f>
        <v>7135008.1184467273</v>
      </c>
      <c r="DT12" s="64">
        <f ca="1">'(Other Computations)'!EE25</f>
        <v>7236032.247290343</v>
      </c>
      <c r="DU12" s="64">
        <f ca="1">'(Other Computations)'!EF25</f>
        <v>7188950.0651309919</v>
      </c>
      <c r="DV12" s="64">
        <f ca="1">'(Other Computations)'!EG25</f>
        <v>7214882.1972788908</v>
      </c>
      <c r="DW12" s="64">
        <f ca="1">'(Other Computations)'!EH25</f>
        <v>7210079.1137360828</v>
      </c>
      <c r="DX12" s="64">
        <f ca="1">'(Other Computations)'!EI25</f>
        <v>7285999.0042922003</v>
      </c>
      <c r="DY12" s="64">
        <f ca="1">'(Other Computations)'!EJ25</f>
        <v>7280630.5305849379</v>
      </c>
      <c r="DZ12" s="64">
        <f ca="1">'(Other Computations)'!EK25</f>
        <v>7237402.4789159968</v>
      </c>
      <c r="EA12" s="64">
        <f ca="1">'(Other Computations)'!EL25</f>
        <v>7304006.8651003391</v>
      </c>
      <c r="EB12" s="64">
        <f ca="1">'(Other Computations)'!EM25</f>
        <v>7199872.3016940169</v>
      </c>
    </row>
    <row r="13" spans="1:132" ht="12.75" customHeight="1" x14ac:dyDescent="0.2">
      <c r="A13" s="4" t="str">
        <f>'(Intermediate Computations)'!B17</f>
        <v>MMM 2010</v>
      </c>
      <c r="B13" s="4" t="str">
        <f>'(Intermediate Computations)'!C17</f>
        <v>MMM 2010</v>
      </c>
      <c r="C13" s="4" t="str">
        <f>'(Intermediate Computations)'!D17</f>
        <v>MMM 2010</v>
      </c>
      <c r="D13" s="4" t="str">
        <f>'(Intermediate Computations)'!E17</f>
        <v>MMM 2010</v>
      </c>
      <c r="E13" s="4" t="str">
        <f>'(Intermediate Computations)'!F17</f>
        <v>MMM 2010</v>
      </c>
      <c r="F13" s="4" t="str">
        <f>'(Intermediate Computations)'!G17</f>
        <v>MMM 2010</v>
      </c>
      <c r="G13" s="4" t="str">
        <f>'(Intermediate Computations)'!H17</f>
        <v>MMM 2010</v>
      </c>
      <c r="H13" s="4" t="str">
        <f>'(Intermediate Computations)'!I17</f>
        <v>MMM 2010</v>
      </c>
      <c r="I13" s="4" t="str">
        <f>'(Intermediate Computations)'!J17</f>
        <v>MMM 2010</v>
      </c>
      <c r="J13" s="4" t="str">
        <f>'(Intermediate Computations)'!K17</f>
        <v>MMM 2010</v>
      </c>
      <c r="K13" s="4" t="str">
        <f>'(Intermediate Computations)'!L17</f>
        <v>MMM 2010</v>
      </c>
      <c r="L13" s="4" t="str">
        <f>'(Intermediate Computations)'!M17</f>
        <v>MMM 2010</v>
      </c>
      <c r="M13" s="4" t="str">
        <f>'(Intermediate Computations)'!O17</f>
        <v>MMM 2011</v>
      </c>
      <c r="N13" s="4" t="str">
        <f>'(Intermediate Computations)'!P17</f>
        <v>MMM 2011</v>
      </c>
      <c r="O13" s="4" t="str">
        <f>'(Intermediate Computations)'!Q17</f>
        <v>MMM 2011</v>
      </c>
      <c r="P13" s="4" t="str">
        <f>'(Intermediate Computations)'!R17</f>
        <v>MMM 2011</v>
      </c>
      <c r="Q13" s="4" t="str">
        <f>'(Intermediate Computations)'!S17</f>
        <v>MMM 2011</v>
      </c>
      <c r="R13" s="4" t="str">
        <f>'(Intermediate Computations)'!T17</f>
        <v>MMM 2011</v>
      </c>
      <c r="S13" s="4" t="str">
        <f>'(Intermediate Computations)'!U17</f>
        <v>MMM 2011</v>
      </c>
      <c r="T13" s="4" t="str">
        <f>'(Intermediate Computations)'!V17</f>
        <v>MMM 2011</v>
      </c>
      <c r="U13" s="4" t="str">
        <f>'(Intermediate Computations)'!W17</f>
        <v>MMM 2011</v>
      </c>
      <c r="V13" s="4" t="str">
        <f>'(Intermediate Computations)'!X17</f>
        <v>MMM 2011</v>
      </c>
      <c r="W13" s="4" t="str">
        <f>'(Intermediate Computations)'!Y17</f>
        <v>MMM 2011</v>
      </c>
      <c r="X13" s="4" t="str">
        <f>'(Intermediate Computations)'!Z17</f>
        <v>MMM 2011</v>
      </c>
      <c r="Y13" s="4" t="str">
        <f>'(Intermediate Computations)'!AB17</f>
        <v>MMM 2012</v>
      </c>
      <c r="Z13" s="4" t="str">
        <f>'(Intermediate Computations)'!AC17</f>
        <v>MMM 2012</v>
      </c>
      <c r="AA13" s="4" t="str">
        <f>'(Intermediate Computations)'!AD17</f>
        <v>MMM 2012</v>
      </c>
      <c r="AB13" s="4" t="str">
        <f>'(Intermediate Computations)'!AE17</f>
        <v>MMM 2012</v>
      </c>
      <c r="AC13" s="4" t="str">
        <f>'(Intermediate Computations)'!AF17</f>
        <v>MMM 2012</v>
      </c>
      <c r="AD13" s="4" t="str">
        <f>'(Intermediate Computations)'!AG17</f>
        <v>MMM 2012</v>
      </c>
      <c r="AE13" s="4" t="str">
        <f>'(Intermediate Computations)'!AH17</f>
        <v>MMM 2012</v>
      </c>
      <c r="AF13" s="4" t="str">
        <f>'(Intermediate Computations)'!AI17</f>
        <v>MMM 2012</v>
      </c>
      <c r="AG13" s="4" t="str">
        <f>'(Intermediate Computations)'!AJ17</f>
        <v>MMM 2012</v>
      </c>
      <c r="AH13" s="4" t="str">
        <f>'(Intermediate Computations)'!AK17</f>
        <v>MMM 2012</v>
      </c>
      <c r="AI13" s="4" t="str">
        <f>'(Intermediate Computations)'!AL17</f>
        <v>MMM 2012</v>
      </c>
      <c r="AJ13" s="4" t="str">
        <f>'(Intermediate Computations)'!AM17</f>
        <v>MMM 2012</v>
      </c>
      <c r="AK13" s="4" t="str">
        <f>'(Intermediate Computations)'!AO17</f>
        <v>MMM 2013</v>
      </c>
      <c r="AL13" s="4" t="str">
        <f>'(Intermediate Computations)'!AP17</f>
        <v>MMM 2013</v>
      </c>
      <c r="AM13" s="4" t="str">
        <f>'(Intermediate Computations)'!AQ17</f>
        <v>MMM 2013</v>
      </c>
      <c r="AN13" s="4" t="str">
        <f>'(Intermediate Computations)'!AR17</f>
        <v>MMM 2013</v>
      </c>
      <c r="AO13" s="4" t="str">
        <f>'(Intermediate Computations)'!AS17</f>
        <v>MMM 2013</v>
      </c>
      <c r="AP13" s="4" t="str">
        <f>'(Intermediate Computations)'!AT17</f>
        <v>MMM 2013</v>
      </c>
      <c r="AQ13" s="4" t="str">
        <f>'(Intermediate Computations)'!AU17</f>
        <v>MMM 2013</v>
      </c>
      <c r="AR13" s="4" t="str">
        <f>'(Intermediate Computations)'!AV17</f>
        <v>MMM 2013</v>
      </c>
      <c r="AS13" s="4" t="str">
        <f>'(Intermediate Computations)'!AW17</f>
        <v>MMM 2013</v>
      </c>
      <c r="AT13" s="4" t="str">
        <f>'(Intermediate Computations)'!AX17</f>
        <v>MMM 2013</v>
      </c>
      <c r="AU13" s="4" t="str">
        <f>'(Intermediate Computations)'!AY17</f>
        <v>MMM 2013</v>
      </c>
      <c r="AV13" s="4" t="str">
        <f>'(Intermediate Computations)'!AZ17</f>
        <v>MMM 2013</v>
      </c>
      <c r="AW13" s="4" t="str">
        <f>'(Intermediate Computations)'!BB17</f>
        <v>MMM 2014</v>
      </c>
      <c r="AX13" s="4" t="str">
        <f>'(Intermediate Computations)'!BC17</f>
        <v>MMM 2014</v>
      </c>
      <c r="AY13" s="4" t="str">
        <f>'(Intermediate Computations)'!BD17</f>
        <v>MMM 2014</v>
      </c>
      <c r="AZ13" s="4" t="str">
        <f>'(Intermediate Computations)'!BE17</f>
        <v>MMM 2014</v>
      </c>
      <c r="BA13" s="4" t="str">
        <f>'(Intermediate Computations)'!BF17</f>
        <v>MMM 2014</v>
      </c>
      <c r="BB13" s="4" t="str">
        <f>'(Intermediate Computations)'!BG17</f>
        <v>MMM 2014</v>
      </c>
      <c r="BC13" s="4" t="str">
        <f>'(Intermediate Computations)'!BH17</f>
        <v>MMM 2014</v>
      </c>
      <c r="BD13" s="4" t="str">
        <f>'(Intermediate Computations)'!BI17</f>
        <v>MMM 2014</v>
      </c>
      <c r="BE13" s="4" t="str">
        <f>'(Intermediate Computations)'!BJ17</f>
        <v>MMM 2014</v>
      </c>
      <c r="BF13" s="4" t="str">
        <f>'(Intermediate Computations)'!BK17</f>
        <v>MMM 2014</v>
      </c>
      <c r="BG13" s="4" t="str">
        <f>'(Intermediate Computations)'!BL17</f>
        <v>MMM 2014</v>
      </c>
      <c r="BH13" s="4" t="str">
        <f>'(Intermediate Computations)'!BM17</f>
        <v>MMM 2014</v>
      </c>
      <c r="BI13" s="4" t="str">
        <f>'(Intermediate Computations)'!BO17</f>
        <v>MMM 2015</v>
      </c>
      <c r="BJ13" s="4" t="str">
        <f>'(Intermediate Computations)'!BP17</f>
        <v>MMM 2015</v>
      </c>
      <c r="BK13" s="4" t="str">
        <f>'(Intermediate Computations)'!BQ17</f>
        <v>MMM 2015</v>
      </c>
      <c r="BL13" s="4" t="str">
        <f>'(Intermediate Computations)'!BR17</f>
        <v>MMM 2015</v>
      </c>
      <c r="BM13" s="4" t="str">
        <f>'(Intermediate Computations)'!BS17</f>
        <v>MMM 2015</v>
      </c>
      <c r="BN13" s="4" t="str">
        <f>'(Intermediate Computations)'!BT17</f>
        <v>MMM 2015</v>
      </c>
      <c r="BO13" s="4" t="str">
        <f>'(Intermediate Computations)'!BU17</f>
        <v>MMM 2015</v>
      </c>
      <c r="BP13" s="4" t="str">
        <f>'(Intermediate Computations)'!BV17</f>
        <v>MMM 2015</v>
      </c>
      <c r="BQ13" s="4" t="str">
        <f>'(Intermediate Computations)'!BW17</f>
        <v>MMM 2015</v>
      </c>
      <c r="BR13" s="4" t="str">
        <f>'(Intermediate Computations)'!BX17</f>
        <v>MMM 2015</v>
      </c>
      <c r="BS13" s="4" t="str">
        <f>'(Intermediate Computations)'!BY17</f>
        <v>MMM 2015</v>
      </c>
      <c r="BT13" s="4" t="str">
        <f>'(Intermediate Computations)'!BZ17</f>
        <v>MMM 2015</v>
      </c>
      <c r="BU13" s="4" t="str">
        <f>'(Intermediate Computations)'!CB17</f>
        <v>MMM 2016</v>
      </c>
      <c r="BV13" s="4" t="str">
        <f>'(Intermediate Computations)'!CC17</f>
        <v>MMM 2016</v>
      </c>
      <c r="BW13" s="4" t="str">
        <f>'(Intermediate Computations)'!CD17</f>
        <v>MMM 2016</v>
      </c>
      <c r="BX13" s="4" t="str">
        <f>'(Intermediate Computations)'!CE17</f>
        <v>MMM 2016</v>
      </c>
      <c r="BY13" s="4" t="str">
        <f>'(Intermediate Computations)'!CF17</f>
        <v>MMM 2016</v>
      </c>
      <c r="BZ13" s="4" t="str">
        <f>'(Intermediate Computations)'!CG17</f>
        <v>MMM 2016</v>
      </c>
      <c r="CA13" s="4" t="str">
        <f>'(Intermediate Computations)'!CH17</f>
        <v>MMM 2016</v>
      </c>
      <c r="CB13" s="4" t="str">
        <f>'(Intermediate Computations)'!CI17</f>
        <v>MMM 2016</v>
      </c>
      <c r="CC13" s="4" t="str">
        <f>'(Intermediate Computations)'!CJ17</f>
        <v>MMM 2016</v>
      </c>
      <c r="CD13" s="4" t="str">
        <f>'(Intermediate Computations)'!CK17</f>
        <v>MMM 2016</v>
      </c>
      <c r="CE13" s="4" t="str">
        <f>'(Intermediate Computations)'!CL17</f>
        <v>MMM 2016</v>
      </c>
      <c r="CF13" s="4" t="str">
        <f>'(Intermediate Computations)'!CM17</f>
        <v>MMM 2016</v>
      </c>
      <c r="CG13" s="4" t="str">
        <f>'(Intermediate Computations)'!CO17</f>
        <v>MMM 2017</v>
      </c>
      <c r="CH13" s="4" t="str">
        <f>'(Intermediate Computations)'!CP17</f>
        <v>MMM 2017</v>
      </c>
      <c r="CI13" s="4" t="str">
        <f>'(Intermediate Computations)'!CQ17</f>
        <v>MMM 2017</v>
      </c>
      <c r="CJ13" s="4" t="str">
        <f>'(Intermediate Computations)'!CR17</f>
        <v>MMM 2017</v>
      </c>
      <c r="CK13" s="4" t="str">
        <f>'(Intermediate Computations)'!CS17</f>
        <v>MMM 2017</v>
      </c>
      <c r="CL13" s="4" t="str">
        <f>'(Intermediate Computations)'!CT17</f>
        <v>MMM 2017</v>
      </c>
      <c r="CM13" s="4" t="str">
        <f>'(Intermediate Computations)'!CU17</f>
        <v>MMM 2017</v>
      </c>
      <c r="CN13" s="4" t="str">
        <f>'(Intermediate Computations)'!CV17</f>
        <v>MMM 2017</v>
      </c>
      <c r="CO13" s="4" t="str">
        <f>'(Intermediate Computations)'!CW17</f>
        <v>MMM 2017</v>
      </c>
      <c r="CP13" s="4" t="str">
        <f>'(Intermediate Computations)'!CX17</f>
        <v>MMM 2017</v>
      </c>
      <c r="CQ13" s="4" t="str">
        <f>'(Intermediate Computations)'!CY17</f>
        <v>MMM 2017</v>
      </c>
      <c r="CR13" s="4" t="str">
        <f>'(Intermediate Computations)'!CZ17</f>
        <v>MMM 2017</v>
      </c>
      <c r="CS13" s="4" t="str">
        <f>'(Intermediate Computations)'!DB17</f>
        <v>MMM 2018</v>
      </c>
      <c r="CT13" s="4" t="str">
        <f>'(Intermediate Computations)'!DC17</f>
        <v>MMM 2018</v>
      </c>
      <c r="CU13" s="4" t="str">
        <f>'(Intermediate Computations)'!DD17</f>
        <v>MMM 2018</v>
      </c>
      <c r="CV13" s="4" t="str">
        <f>'(Intermediate Computations)'!DE17</f>
        <v>MMM 2018</v>
      </c>
      <c r="CW13" s="4" t="str">
        <f>'(Intermediate Computations)'!DF17</f>
        <v>MMM 2018</v>
      </c>
      <c r="CX13" s="4" t="str">
        <f>'(Intermediate Computations)'!DG17</f>
        <v>MMM 2018</v>
      </c>
      <c r="CY13" s="4" t="str">
        <f>'(Intermediate Computations)'!DH17</f>
        <v>MMM 2018</v>
      </c>
      <c r="CZ13" s="4" t="str">
        <f>'(Intermediate Computations)'!DI17</f>
        <v>MMM 2018</v>
      </c>
      <c r="DA13" s="4" t="str">
        <f>'(Intermediate Computations)'!DJ17</f>
        <v>MMM 2018</v>
      </c>
      <c r="DB13" s="4" t="str">
        <f>'(Intermediate Computations)'!DK17</f>
        <v>MMM 2018</v>
      </c>
      <c r="DC13" s="4" t="str">
        <f>'(Intermediate Computations)'!DL17</f>
        <v>MMM 2018</v>
      </c>
      <c r="DD13" s="4" t="str">
        <f>'(Intermediate Computations)'!DM17</f>
        <v>MMM 2018</v>
      </c>
      <c r="DE13" s="4" t="str">
        <f>'(Intermediate Computations)'!DO17</f>
        <v>MMM 2019</v>
      </c>
      <c r="DF13" s="4" t="str">
        <f>'(Intermediate Computations)'!DP17</f>
        <v>MMM 2019</v>
      </c>
      <c r="DG13" s="4" t="str">
        <f>'(Intermediate Computations)'!DQ17</f>
        <v>MMM 2019</v>
      </c>
      <c r="DH13" s="4" t="str">
        <f>'(Intermediate Computations)'!DR17</f>
        <v>MMM 2019</v>
      </c>
      <c r="DI13" s="4" t="str">
        <f>'(Intermediate Computations)'!DS17</f>
        <v>MMM 2019</v>
      </c>
      <c r="DJ13" s="4" t="str">
        <f>'(Intermediate Computations)'!DT17</f>
        <v>MMM 2019</v>
      </c>
      <c r="DK13" s="4" t="str">
        <f>'(Intermediate Computations)'!DU17</f>
        <v>MMM 2019</v>
      </c>
      <c r="DL13" s="4" t="str">
        <f>'(Intermediate Computations)'!DV17</f>
        <v>MMM 2019</v>
      </c>
      <c r="DM13" s="4" t="str">
        <f>'(Intermediate Computations)'!DW17</f>
        <v>MMM 2019</v>
      </c>
      <c r="DN13" s="4" t="str">
        <f>'(Intermediate Computations)'!DX17</f>
        <v>MMM 2019</v>
      </c>
      <c r="DO13" s="4" t="str">
        <f>'(Intermediate Computations)'!DY17</f>
        <v>MMM 2019</v>
      </c>
      <c r="DP13" s="4" t="str">
        <f>'(Intermediate Computations)'!DZ17</f>
        <v>MMM 2019</v>
      </c>
      <c r="DQ13" s="4" t="str">
        <f>'(Intermediate Computations)'!EB17</f>
        <v>MMM 2020</v>
      </c>
      <c r="DR13" s="4" t="str">
        <f>'(Intermediate Computations)'!EC17</f>
        <v>MMM 2020</v>
      </c>
      <c r="DS13" s="4" t="str">
        <f>'(Intermediate Computations)'!ED17</f>
        <v>MMM 2020</v>
      </c>
      <c r="DT13" s="4" t="str">
        <f>'(Intermediate Computations)'!EE17</f>
        <v>MMM 2020</v>
      </c>
      <c r="DU13" s="4" t="str">
        <f>'(Intermediate Computations)'!EF17</f>
        <v>MMM 2020</v>
      </c>
      <c r="DV13" s="4" t="str">
        <f>'(Intermediate Computations)'!EG17</f>
        <v>MMM 2020</v>
      </c>
      <c r="DW13" s="4" t="str">
        <f>'(Intermediate Computations)'!EH17</f>
        <v>MMM 2020</v>
      </c>
      <c r="DX13" s="4" t="str">
        <f>'(Intermediate Computations)'!EI17</f>
        <v>MMM 2020</v>
      </c>
      <c r="DY13" s="4" t="str">
        <f>'(Intermediate Computations)'!EJ17</f>
        <v>MMM 2020</v>
      </c>
      <c r="DZ13" s="4" t="str">
        <f>'(Intermediate Computations)'!EK17</f>
        <v>MMM 2020</v>
      </c>
      <c r="EA13" s="4" t="str">
        <f>'(Intermediate Computations)'!EL17</f>
        <v>MMM 2020</v>
      </c>
      <c r="EB13" s="4" t="str">
        <f>'(Intermediate Computations)'!EM17</f>
        <v>MMM 2020</v>
      </c>
    </row>
    <row r="14" spans="1:132" ht="12.75" customHeight="1" x14ac:dyDescent="0.2">
      <c r="A14" s="4">
        <f>'(Intermediate Computations)'!B14</f>
        <v>40179</v>
      </c>
      <c r="B14" s="4">
        <f>'(Intermediate Computations)'!C14</f>
        <v>40210</v>
      </c>
      <c r="C14" s="4">
        <f>'(Intermediate Computations)'!D14</f>
        <v>40238</v>
      </c>
      <c r="D14" s="4">
        <f>'(Intermediate Computations)'!E14</f>
        <v>40269</v>
      </c>
      <c r="E14" s="4">
        <f>'(Intermediate Computations)'!F14</f>
        <v>40299</v>
      </c>
      <c r="F14" s="4">
        <f>'(Intermediate Computations)'!G14</f>
        <v>40330</v>
      </c>
      <c r="G14" s="4">
        <f>'(Intermediate Computations)'!H14</f>
        <v>40360</v>
      </c>
      <c r="H14" s="4">
        <f>'(Intermediate Computations)'!I14</f>
        <v>40391</v>
      </c>
      <c r="I14" s="4">
        <f>'(Intermediate Computations)'!J14</f>
        <v>40422</v>
      </c>
      <c r="J14" s="4">
        <f>'(Intermediate Computations)'!K14</f>
        <v>40452</v>
      </c>
      <c r="K14" s="4">
        <f>'(Intermediate Computations)'!L14</f>
        <v>40483</v>
      </c>
      <c r="L14" s="4">
        <f>'(Intermediate Computations)'!M14</f>
        <v>40513</v>
      </c>
      <c r="M14" s="4">
        <f>'(Intermediate Computations)'!O14</f>
        <v>40544</v>
      </c>
      <c r="N14" s="4">
        <f>'(Intermediate Computations)'!P14</f>
        <v>40575</v>
      </c>
      <c r="O14" s="4">
        <f>'(Intermediate Computations)'!Q14</f>
        <v>40603</v>
      </c>
      <c r="P14" s="4">
        <f>'(Intermediate Computations)'!R14</f>
        <v>40634</v>
      </c>
      <c r="Q14" s="4">
        <f>'(Intermediate Computations)'!S14</f>
        <v>40664</v>
      </c>
      <c r="R14" s="4">
        <f>'(Intermediate Computations)'!T14</f>
        <v>40695</v>
      </c>
      <c r="S14" s="4">
        <f>'(Intermediate Computations)'!U14</f>
        <v>40725</v>
      </c>
      <c r="T14" s="4">
        <f>'(Intermediate Computations)'!V14</f>
        <v>40756</v>
      </c>
      <c r="U14" s="4">
        <f>'(Intermediate Computations)'!W14</f>
        <v>40787</v>
      </c>
      <c r="V14" s="4">
        <f>'(Intermediate Computations)'!X14</f>
        <v>40817</v>
      </c>
      <c r="W14" s="4">
        <f>'(Intermediate Computations)'!Y14</f>
        <v>40848</v>
      </c>
      <c r="X14" s="4">
        <f>'(Intermediate Computations)'!Z14</f>
        <v>40878</v>
      </c>
      <c r="Y14" s="4">
        <f>'(Intermediate Computations)'!AB14</f>
        <v>40909</v>
      </c>
      <c r="Z14" s="4">
        <f>'(Intermediate Computations)'!AC14</f>
        <v>40940</v>
      </c>
      <c r="AA14" s="4">
        <f>'(Intermediate Computations)'!AD14</f>
        <v>40969</v>
      </c>
      <c r="AB14" s="4">
        <f>'(Intermediate Computations)'!AE14</f>
        <v>41000</v>
      </c>
      <c r="AC14" s="4">
        <f>'(Intermediate Computations)'!AF14</f>
        <v>41030</v>
      </c>
      <c r="AD14" s="4">
        <f>'(Intermediate Computations)'!AG14</f>
        <v>41061</v>
      </c>
      <c r="AE14" s="4">
        <f>'(Intermediate Computations)'!AH14</f>
        <v>41091</v>
      </c>
      <c r="AF14" s="4">
        <f>'(Intermediate Computations)'!AI14</f>
        <v>41122</v>
      </c>
      <c r="AG14" s="4">
        <f>'(Intermediate Computations)'!AJ14</f>
        <v>41153</v>
      </c>
      <c r="AH14" s="4">
        <f>'(Intermediate Computations)'!AK14</f>
        <v>41183</v>
      </c>
      <c r="AI14" s="4">
        <f>'(Intermediate Computations)'!AL14</f>
        <v>41214</v>
      </c>
      <c r="AJ14" s="4">
        <f>'(Intermediate Computations)'!AM14</f>
        <v>41244</v>
      </c>
      <c r="AK14" s="4">
        <f>'(Intermediate Computations)'!AO14</f>
        <v>41275</v>
      </c>
      <c r="AL14" s="4">
        <f>'(Intermediate Computations)'!AP14</f>
        <v>41306</v>
      </c>
      <c r="AM14" s="4">
        <f>'(Intermediate Computations)'!AQ14</f>
        <v>41334</v>
      </c>
      <c r="AN14" s="4">
        <f>'(Intermediate Computations)'!AR14</f>
        <v>41365</v>
      </c>
      <c r="AO14" s="4">
        <f>'(Intermediate Computations)'!AS14</f>
        <v>41395</v>
      </c>
      <c r="AP14" s="4">
        <f>'(Intermediate Computations)'!AT14</f>
        <v>41426</v>
      </c>
      <c r="AQ14" s="4">
        <f>'(Intermediate Computations)'!AU14</f>
        <v>41456</v>
      </c>
      <c r="AR14" s="4">
        <f>'(Intermediate Computations)'!AV14</f>
        <v>41487</v>
      </c>
      <c r="AS14" s="4">
        <f>'(Intermediate Computations)'!AW14</f>
        <v>41518</v>
      </c>
      <c r="AT14" s="4">
        <f>'(Intermediate Computations)'!AX14</f>
        <v>41548</v>
      </c>
      <c r="AU14" s="4">
        <f>'(Intermediate Computations)'!AY14</f>
        <v>41579</v>
      </c>
      <c r="AV14" s="4">
        <f>'(Intermediate Computations)'!AZ14</f>
        <v>41609</v>
      </c>
      <c r="AW14" s="4">
        <f>'(Intermediate Computations)'!BB14</f>
        <v>41640</v>
      </c>
      <c r="AX14" s="4">
        <f>'(Intermediate Computations)'!BC14</f>
        <v>41671</v>
      </c>
      <c r="AY14" s="4">
        <f>'(Intermediate Computations)'!BD14</f>
        <v>41699</v>
      </c>
      <c r="AZ14" s="4">
        <f>'(Intermediate Computations)'!BE14</f>
        <v>41730</v>
      </c>
      <c r="BA14" s="4">
        <f>'(Intermediate Computations)'!BF14</f>
        <v>41760</v>
      </c>
      <c r="BB14" s="4">
        <f>'(Intermediate Computations)'!BG14</f>
        <v>41791</v>
      </c>
      <c r="BC14" s="4">
        <f>'(Intermediate Computations)'!BH14</f>
        <v>41821</v>
      </c>
      <c r="BD14" s="4">
        <f>'(Intermediate Computations)'!BI14</f>
        <v>41852</v>
      </c>
      <c r="BE14" s="4">
        <f>'(Intermediate Computations)'!BJ14</f>
        <v>41883</v>
      </c>
      <c r="BF14" s="4">
        <f>'(Intermediate Computations)'!BK14</f>
        <v>41913</v>
      </c>
      <c r="BG14" s="4">
        <f>'(Intermediate Computations)'!BL14</f>
        <v>41944</v>
      </c>
      <c r="BH14" s="4">
        <f>'(Intermediate Computations)'!BM14</f>
        <v>41974</v>
      </c>
      <c r="BI14" s="4">
        <f>'(Intermediate Computations)'!BO14</f>
        <v>42005</v>
      </c>
      <c r="BJ14" s="4">
        <f>'(Intermediate Computations)'!BP14</f>
        <v>42036</v>
      </c>
      <c r="BK14" s="4">
        <f>'(Intermediate Computations)'!BQ14</f>
        <v>42064</v>
      </c>
      <c r="BL14" s="4">
        <f>'(Intermediate Computations)'!BR14</f>
        <v>42095</v>
      </c>
      <c r="BM14" s="4">
        <f>'(Intermediate Computations)'!BS14</f>
        <v>42125</v>
      </c>
      <c r="BN14" s="4">
        <f>'(Intermediate Computations)'!BT14</f>
        <v>42156</v>
      </c>
      <c r="BO14" s="4">
        <f>'(Intermediate Computations)'!BU14</f>
        <v>42186</v>
      </c>
      <c r="BP14" s="4">
        <f>'(Intermediate Computations)'!BV14</f>
        <v>42217</v>
      </c>
      <c r="BQ14" s="4">
        <f>'(Intermediate Computations)'!BW14</f>
        <v>42248</v>
      </c>
      <c r="BR14" s="4">
        <f>'(Intermediate Computations)'!BX14</f>
        <v>42278</v>
      </c>
      <c r="BS14" s="4">
        <f>'(Intermediate Computations)'!BY14</f>
        <v>42309</v>
      </c>
      <c r="BT14" s="4">
        <f>'(Intermediate Computations)'!BZ14</f>
        <v>42339</v>
      </c>
      <c r="BU14" s="4">
        <f>'(Intermediate Computations)'!CB14</f>
        <v>42370</v>
      </c>
      <c r="BV14" s="4">
        <f>'(Intermediate Computations)'!CC14</f>
        <v>42401</v>
      </c>
      <c r="BW14" s="4">
        <f>'(Intermediate Computations)'!CD14</f>
        <v>42430</v>
      </c>
      <c r="BX14" s="4">
        <f>'(Intermediate Computations)'!CE14</f>
        <v>42461</v>
      </c>
      <c r="BY14" s="4">
        <f>'(Intermediate Computations)'!CF14</f>
        <v>42491</v>
      </c>
      <c r="BZ14" s="4">
        <f>'(Intermediate Computations)'!CG14</f>
        <v>42522</v>
      </c>
      <c r="CA14" s="4">
        <f>'(Intermediate Computations)'!CH14</f>
        <v>42552</v>
      </c>
      <c r="CB14" s="4">
        <f>'(Intermediate Computations)'!CI14</f>
        <v>42583</v>
      </c>
      <c r="CC14" s="4">
        <f>'(Intermediate Computations)'!CJ14</f>
        <v>42614</v>
      </c>
      <c r="CD14" s="4">
        <f>'(Intermediate Computations)'!CK14</f>
        <v>42644</v>
      </c>
      <c r="CE14" s="4">
        <f>'(Intermediate Computations)'!CL14</f>
        <v>42675</v>
      </c>
      <c r="CF14" s="4">
        <f>'(Intermediate Computations)'!CM14</f>
        <v>42705</v>
      </c>
      <c r="CG14" s="4">
        <f>'(Intermediate Computations)'!CO14</f>
        <v>42736</v>
      </c>
      <c r="CH14" s="4">
        <f>'(Intermediate Computations)'!CP14</f>
        <v>42767</v>
      </c>
      <c r="CI14" s="4">
        <f>'(Intermediate Computations)'!CQ14</f>
        <v>42795</v>
      </c>
      <c r="CJ14" s="4">
        <f>'(Intermediate Computations)'!CR14</f>
        <v>42826</v>
      </c>
      <c r="CK14" s="4">
        <f>'(Intermediate Computations)'!CS14</f>
        <v>42856</v>
      </c>
      <c r="CL14" s="4">
        <f>'(Intermediate Computations)'!CT14</f>
        <v>42887</v>
      </c>
      <c r="CM14" s="4">
        <f>'(Intermediate Computations)'!CU14</f>
        <v>42917</v>
      </c>
      <c r="CN14" s="4">
        <f>'(Intermediate Computations)'!CV14</f>
        <v>42948</v>
      </c>
      <c r="CO14" s="4">
        <f>'(Intermediate Computations)'!CW14</f>
        <v>42979</v>
      </c>
      <c r="CP14" s="4">
        <f>'(Intermediate Computations)'!CX14</f>
        <v>43009</v>
      </c>
      <c r="CQ14" s="4">
        <f>'(Intermediate Computations)'!CY14</f>
        <v>43040</v>
      </c>
      <c r="CR14" s="4">
        <f>'(Intermediate Computations)'!CZ14</f>
        <v>43070</v>
      </c>
      <c r="CS14" s="4">
        <f>'(Intermediate Computations)'!DB14</f>
        <v>43101</v>
      </c>
      <c r="CT14" s="4">
        <f>'(Intermediate Computations)'!DC14</f>
        <v>43132</v>
      </c>
      <c r="CU14" s="4">
        <f>'(Intermediate Computations)'!DD14</f>
        <v>43160</v>
      </c>
      <c r="CV14" s="4">
        <f>'(Intermediate Computations)'!DE14</f>
        <v>43191</v>
      </c>
      <c r="CW14" s="4">
        <f>'(Intermediate Computations)'!DF14</f>
        <v>43221</v>
      </c>
      <c r="CX14" s="4">
        <f>'(Intermediate Computations)'!DG14</f>
        <v>43252</v>
      </c>
      <c r="CY14" s="4">
        <f>'(Intermediate Computations)'!DH14</f>
        <v>43282</v>
      </c>
      <c r="CZ14" s="4">
        <f>'(Intermediate Computations)'!DI14</f>
        <v>43313</v>
      </c>
      <c r="DA14" s="4">
        <f>'(Intermediate Computations)'!DJ14</f>
        <v>43344</v>
      </c>
      <c r="DB14" s="4">
        <f>'(Intermediate Computations)'!DK14</f>
        <v>43374</v>
      </c>
      <c r="DC14" s="4">
        <f>'(Intermediate Computations)'!DL14</f>
        <v>43405</v>
      </c>
      <c r="DD14" s="4">
        <f>'(Intermediate Computations)'!DM14</f>
        <v>43435</v>
      </c>
      <c r="DE14" s="4">
        <f>'(Intermediate Computations)'!DO14</f>
        <v>43466</v>
      </c>
      <c r="DF14" s="4">
        <f>'(Intermediate Computations)'!DP14</f>
        <v>43497</v>
      </c>
      <c r="DG14" s="4">
        <f>'(Intermediate Computations)'!DQ14</f>
        <v>43525</v>
      </c>
      <c r="DH14" s="4">
        <f>'(Intermediate Computations)'!DR14</f>
        <v>43556</v>
      </c>
      <c r="DI14" s="4">
        <f>'(Intermediate Computations)'!DS14</f>
        <v>43586</v>
      </c>
      <c r="DJ14" s="4">
        <f>'(Intermediate Computations)'!DT14</f>
        <v>43617</v>
      </c>
      <c r="DK14" s="4">
        <f>'(Intermediate Computations)'!DU14</f>
        <v>43647</v>
      </c>
      <c r="DL14" s="4">
        <f>'(Intermediate Computations)'!DV14</f>
        <v>43678</v>
      </c>
      <c r="DM14" s="4">
        <f>'(Intermediate Computations)'!DW14</f>
        <v>43709</v>
      </c>
      <c r="DN14" s="4">
        <f>'(Intermediate Computations)'!DX14</f>
        <v>43739</v>
      </c>
      <c r="DO14" s="4">
        <f>'(Intermediate Computations)'!DY14</f>
        <v>43770</v>
      </c>
      <c r="DP14" s="4">
        <f>'(Intermediate Computations)'!DZ14</f>
        <v>43800</v>
      </c>
      <c r="DQ14" s="4">
        <f>'(Intermediate Computations)'!EB14</f>
        <v>43831</v>
      </c>
      <c r="DR14" s="4">
        <f>'(Intermediate Computations)'!EC14</f>
        <v>43862</v>
      </c>
      <c r="DS14" s="4">
        <f>'(Intermediate Computations)'!ED14</f>
        <v>43891</v>
      </c>
      <c r="DT14" s="4">
        <f>'(Intermediate Computations)'!EE14</f>
        <v>43922</v>
      </c>
      <c r="DU14" s="4">
        <f>'(Intermediate Computations)'!EF14</f>
        <v>43952</v>
      </c>
      <c r="DV14" s="4">
        <f>'(Intermediate Computations)'!EG14</f>
        <v>43983</v>
      </c>
      <c r="DW14" s="4">
        <f>'(Intermediate Computations)'!EH14</f>
        <v>44013</v>
      </c>
      <c r="DX14" s="4">
        <f>'(Intermediate Computations)'!EI14</f>
        <v>44044</v>
      </c>
      <c r="DY14" s="4">
        <f>'(Intermediate Computations)'!EJ14</f>
        <v>44075</v>
      </c>
      <c r="DZ14" s="4">
        <f>'(Intermediate Computations)'!EK14</f>
        <v>44105</v>
      </c>
      <c r="EA14" s="4">
        <f>'(Intermediate Computations)'!EL14</f>
        <v>44136</v>
      </c>
      <c r="EB14" s="4">
        <f>'(Intermediate Computations)'!EM14</f>
        <v>44166</v>
      </c>
    </row>
    <row r="15" spans="1:132" ht="12.75" customHeight="1" x14ac:dyDescent="0.2">
      <c r="A15" s="64">
        <f>'Trial 1'!B36</f>
        <v>963388.68108289549</v>
      </c>
      <c r="B15" s="64">
        <f ca="1">'Trial 1'!C36</f>
        <v>962678.33157742582</v>
      </c>
      <c r="C15" s="64">
        <f ca="1">'Trial 1'!D36</f>
        <v>961960.1112583495</v>
      </c>
      <c r="D15" s="64">
        <f ca="1">'Trial 1'!E36</f>
        <v>961423.58269595343</v>
      </c>
      <c r="E15" s="64">
        <f ca="1">'Trial 1'!F36</f>
        <v>960738.4875561737</v>
      </c>
      <c r="F15" s="64">
        <f ca="1">'Trial 1'!G36</f>
        <v>960120.0157993756</v>
      </c>
      <c r="G15" s="64">
        <f ca="1">'Trial 1'!H36</f>
        <v>959526.54089132196</v>
      </c>
      <c r="H15" s="64">
        <f ca="1">'Trial 1'!I36</f>
        <v>958950.81008971122</v>
      </c>
      <c r="I15" s="64">
        <f ca="1">'Trial 1'!J36</f>
        <v>958359.63927940361</v>
      </c>
      <c r="J15" s="64">
        <f ca="1">'Trial 1'!K36</f>
        <v>957984.28545205842</v>
      </c>
      <c r="K15" s="64">
        <f ca="1">'Trial 1'!L36</f>
        <v>957401.39863629546</v>
      </c>
      <c r="L15" s="64">
        <f ca="1">'Trial 1'!M36</f>
        <v>956933.66504226089</v>
      </c>
      <c r="M15" s="64">
        <f ca="1">'Trial 1'!O36</f>
        <v>956294.26386116515</v>
      </c>
      <c r="N15" s="64">
        <f ca="1">'Trial 1'!P36</f>
        <v>955711.71897542605</v>
      </c>
      <c r="O15" s="64">
        <f ca="1">'Trial 1'!Q36</f>
        <v>955296.35388009693</v>
      </c>
      <c r="P15" s="64">
        <f ca="1">'Trial 1'!R36</f>
        <v>954703.38240639388</v>
      </c>
      <c r="Q15" s="64">
        <f ca="1">'Trial 1'!S36</f>
        <v>954308.05246000655</v>
      </c>
      <c r="R15" s="64">
        <f ca="1">'Trial 1'!T36</f>
        <v>953782.66952294379</v>
      </c>
      <c r="S15" s="64">
        <f ca="1">'Trial 1'!U36</f>
        <v>953234.98249221442</v>
      </c>
      <c r="T15" s="64">
        <f ca="1">'Trial 1'!V36</f>
        <v>952744.96326234646</v>
      </c>
      <c r="U15" s="64">
        <f ca="1">'Trial 1'!W36</f>
        <v>952286.80992115417</v>
      </c>
      <c r="V15" s="64">
        <f ca="1">'Trial 1'!X36</f>
        <v>951627.95733578817</v>
      </c>
      <c r="W15" s="64">
        <f ca="1">'Trial 1'!Y36</f>
        <v>951254.03971022437</v>
      </c>
      <c r="X15" s="64">
        <f ca="1">'Trial 1'!Z36</f>
        <v>950720.64699258225</v>
      </c>
      <c r="Y15" s="64">
        <f ca="1">'Trial 1'!AB36</f>
        <v>950160.88725196396</v>
      </c>
      <c r="Z15" s="64">
        <f ca="1">'Trial 1'!AC36</f>
        <v>949567.35537264589</v>
      </c>
      <c r="AA15" s="64">
        <f ca="1">'Trial 1'!AD36</f>
        <v>949139.29537260532</v>
      </c>
      <c r="AB15" s="64">
        <f ca="1">'Trial 1'!AE36</f>
        <v>948531.73617354536</v>
      </c>
      <c r="AC15" s="64">
        <f ca="1">'Trial 1'!AF36</f>
        <v>948072.79869736522</v>
      </c>
      <c r="AD15" s="64">
        <f ca="1">'Trial 1'!AG36</f>
        <v>947512.30935284833</v>
      </c>
      <c r="AE15" s="64">
        <f ca="1">'Trial 1'!AH36</f>
        <v>946969.04199892981</v>
      </c>
      <c r="AF15" s="64">
        <f ca="1">'Trial 1'!AI36</f>
        <v>946460.52464064443</v>
      </c>
      <c r="AG15" s="64">
        <f ca="1">'Trial 1'!AJ36</f>
        <v>946089.77135103859</v>
      </c>
      <c r="AH15" s="64">
        <f ca="1">'Trial 1'!AK36</f>
        <v>945501.99201971397</v>
      </c>
      <c r="AI15" s="64">
        <f ca="1">'Trial 1'!AL36</f>
        <v>945104.58256903605</v>
      </c>
      <c r="AJ15" s="64">
        <f ca="1">'Trial 1'!AM36</f>
        <v>944556.7984130343</v>
      </c>
      <c r="AK15" s="64">
        <f ca="1">'Trial 1'!AO36</f>
        <v>943940.41135379102</v>
      </c>
      <c r="AL15" s="64">
        <f ca="1">'Trial 1'!AP36</f>
        <v>943477.92281386978</v>
      </c>
      <c r="AM15" s="64">
        <f ca="1">'Trial 1'!AQ36</f>
        <v>943050.36303493066</v>
      </c>
      <c r="AN15" s="64">
        <f ca="1">'Trial 1'!AR36</f>
        <v>942598.63461745984</v>
      </c>
      <c r="AO15" s="64">
        <f ca="1">'Trial 1'!AS36</f>
        <v>942010.24648709234</v>
      </c>
      <c r="AP15" s="64">
        <f ca="1">'Trial 1'!AT36</f>
        <v>941560.57172475196</v>
      </c>
      <c r="AQ15" s="64">
        <f ca="1">'Trial 1'!AU36</f>
        <v>941059.29032628646</v>
      </c>
      <c r="AR15" s="64">
        <f ca="1">'Trial 1'!AV36</f>
        <v>940631.18382968393</v>
      </c>
      <c r="AS15" s="64">
        <f ca="1">'Trial 1'!AW36</f>
        <v>940164.90107558924</v>
      </c>
      <c r="AT15" s="64">
        <f ca="1">'Trial 1'!AX36</f>
        <v>939788.68075456517</v>
      </c>
      <c r="AU15" s="64">
        <f ca="1">'Trial 1'!AY36</f>
        <v>939327.10653805861</v>
      </c>
      <c r="AV15" s="64">
        <f ca="1">'Trial 1'!AZ36</f>
        <v>938836.54924026586</v>
      </c>
      <c r="AW15" s="64">
        <f ca="1">'Trial 1'!BB36</f>
        <v>938274.4770473371</v>
      </c>
      <c r="AX15" s="64">
        <f ca="1">'Trial 1'!BC36</f>
        <v>937854.87675287155</v>
      </c>
      <c r="AY15" s="64">
        <f ca="1">'Trial 1'!BD36</f>
        <v>937434.20875509758</v>
      </c>
      <c r="AZ15" s="64">
        <f ca="1">'Trial 1'!BE36</f>
        <v>937021.20601073839</v>
      </c>
      <c r="BA15" s="64">
        <f ca="1">'Trial 1'!BF36</f>
        <v>936589.17489568668</v>
      </c>
      <c r="BB15" s="64">
        <f ca="1">'Trial 1'!BG36</f>
        <v>936156.78780005604</v>
      </c>
      <c r="BC15" s="64">
        <f ca="1">'Trial 1'!BH36</f>
        <v>935775.70791839575</v>
      </c>
      <c r="BD15" s="64">
        <f ca="1">'Trial 1'!BI36</f>
        <v>935262.73896039044</v>
      </c>
      <c r="BE15" s="64">
        <f ca="1">'Trial 1'!BJ36</f>
        <v>934797.84232598264</v>
      </c>
      <c r="BF15" s="64">
        <f ca="1">'Trial 1'!BK36</f>
        <v>934306.8208346375</v>
      </c>
      <c r="BG15" s="64">
        <f ca="1">'Trial 1'!BL36</f>
        <v>933785.850862019</v>
      </c>
      <c r="BH15" s="64">
        <f ca="1">'Trial 1'!BM36</f>
        <v>933150.19282395055</v>
      </c>
      <c r="BI15" s="64">
        <f ca="1">'Trial 1'!BO36</f>
        <v>932622.24851858628</v>
      </c>
      <c r="BJ15" s="64">
        <f ca="1">'Trial 1'!BP36</f>
        <v>932140.93232082599</v>
      </c>
      <c r="BK15" s="64">
        <f ca="1">'Trial 1'!BQ36</f>
        <v>931880.122791128</v>
      </c>
      <c r="BL15" s="64">
        <f ca="1">'Trial 1'!BR36</f>
        <v>931531.76700035913</v>
      </c>
      <c r="BM15" s="64">
        <f ca="1">'Trial 1'!BS36</f>
        <v>931113.50105440652</v>
      </c>
      <c r="BN15" s="64">
        <f ca="1">'Trial 1'!BT36</f>
        <v>930566.65400756767</v>
      </c>
      <c r="BO15" s="64">
        <f ca="1">'Trial 1'!BU36</f>
        <v>930046.64889002789</v>
      </c>
      <c r="BP15" s="64">
        <f ca="1">'Trial 1'!BV36</f>
        <v>929599.36788996251</v>
      </c>
      <c r="BQ15" s="64">
        <f ca="1">'Trial 1'!BW36</f>
        <v>929111.629379711</v>
      </c>
      <c r="BR15" s="64">
        <f ca="1">'Trial 1'!BX36</f>
        <v>928664.22283806896</v>
      </c>
      <c r="BS15" s="64">
        <f ca="1">'Trial 1'!BY36</f>
        <v>928220.92728528765</v>
      </c>
      <c r="BT15" s="64">
        <f ca="1">'Trial 1'!BZ36</f>
        <v>927737.62506185484</v>
      </c>
      <c r="BU15" s="64">
        <f ca="1">'Trial 1'!CB36</f>
        <v>927260.92134943849</v>
      </c>
      <c r="BV15" s="64">
        <f ca="1">'Trial 1'!CC36</f>
        <v>926713.14144946018</v>
      </c>
      <c r="BW15" s="64">
        <f ca="1">'Trial 1'!CD36</f>
        <v>926283.45357677841</v>
      </c>
      <c r="BX15" s="64">
        <f ca="1">'Trial 1'!CE36</f>
        <v>925873.25574284687</v>
      </c>
      <c r="BY15" s="64">
        <f ca="1">'Trial 1'!CF36</f>
        <v>925319.33348884631</v>
      </c>
      <c r="BZ15" s="64">
        <f ca="1">'Trial 1'!CG36</f>
        <v>924805.58965932135</v>
      </c>
      <c r="CA15" s="64">
        <f ca="1">'Trial 1'!CH36</f>
        <v>924409.2520583166</v>
      </c>
      <c r="CB15" s="64">
        <f ca="1">'Trial 1'!CI36</f>
        <v>923888.03786812292</v>
      </c>
      <c r="CC15" s="64">
        <f ca="1">'Trial 1'!CJ36</f>
        <v>923410.52829487191</v>
      </c>
      <c r="CD15" s="64">
        <f ca="1">'Trial 1'!CK36</f>
        <v>923055.45909865724</v>
      </c>
      <c r="CE15" s="64">
        <f ca="1">'Trial 1'!CL36</f>
        <v>922567.90863013652</v>
      </c>
      <c r="CF15" s="64">
        <f ca="1">'Trial 1'!CM36</f>
        <v>922136.34432006965</v>
      </c>
      <c r="CG15" s="64">
        <f ca="1">'Trial 1'!CO36</f>
        <v>921776.87627783383</v>
      </c>
      <c r="CH15" s="64">
        <f ca="1">'Trial 1'!CP36</f>
        <v>921360.13208558946</v>
      </c>
      <c r="CI15" s="64">
        <f ca="1">'Trial 1'!CQ36</f>
        <v>920934.81404967455</v>
      </c>
      <c r="CJ15" s="64">
        <f ca="1">'Trial 1'!CR36</f>
        <v>920478.44852463435</v>
      </c>
      <c r="CK15" s="64">
        <f ca="1">'Trial 1'!CS36</f>
        <v>920099.26169933425</v>
      </c>
      <c r="CL15" s="64">
        <f ca="1">'Trial 1'!CT36</f>
        <v>919769.89022190298</v>
      </c>
      <c r="CM15" s="64">
        <f ca="1">'Trial 1'!CU36</f>
        <v>919362.18112022046</v>
      </c>
      <c r="CN15" s="64">
        <f ca="1">'Trial 1'!CV36</f>
        <v>918957.8576090748</v>
      </c>
      <c r="CO15" s="64">
        <f ca="1">'Trial 1'!CW36</f>
        <v>918565.3333604146</v>
      </c>
      <c r="CP15" s="64">
        <f ca="1">'Trial 1'!CX36</f>
        <v>918085.58294088359</v>
      </c>
      <c r="CQ15" s="64">
        <f ca="1">'Trial 1'!CY36</f>
        <v>917679.58696284622</v>
      </c>
      <c r="CR15" s="64">
        <f ca="1">'Trial 1'!CZ36</f>
        <v>917121.84140043892</v>
      </c>
      <c r="CS15" s="64">
        <f ca="1">'Trial 1'!DB36</f>
        <v>916672.21404947271</v>
      </c>
      <c r="CT15" s="64">
        <f ca="1">'Trial 1'!DC36</f>
        <v>916244.99094084313</v>
      </c>
      <c r="CU15" s="64">
        <f ca="1">'Trial 1'!DD36</f>
        <v>915820.7155983923</v>
      </c>
      <c r="CV15" s="64">
        <f ca="1">'Trial 1'!DE36</f>
        <v>915352.91887598624</v>
      </c>
      <c r="CW15" s="64">
        <f ca="1">'Trial 1'!DF36</f>
        <v>914944.499887296</v>
      </c>
      <c r="CX15" s="64">
        <f ca="1">'Trial 1'!DG36</f>
        <v>914482.70163322659</v>
      </c>
      <c r="CY15" s="64">
        <f ca="1">'Trial 1'!DH36</f>
        <v>914118.15163247427</v>
      </c>
      <c r="CZ15" s="64">
        <f ca="1">'Trial 1'!DI36</f>
        <v>913753.86859147414</v>
      </c>
      <c r="DA15" s="64">
        <f ca="1">'Trial 1'!DJ36</f>
        <v>913146.72910373891</v>
      </c>
      <c r="DB15" s="64">
        <f ca="1">'Trial 1'!DK36</f>
        <v>912782.81266176642</v>
      </c>
      <c r="DC15" s="64">
        <f ca="1">'Trial 1'!DL36</f>
        <v>912473.83170690399</v>
      </c>
      <c r="DD15" s="64">
        <f ca="1">'Trial 1'!DM36</f>
        <v>912050.06232833781</v>
      </c>
      <c r="DE15" s="64">
        <f ca="1">'Trial 1'!DO36</f>
        <v>911595.60071255662</v>
      </c>
      <c r="DF15" s="64">
        <f ca="1">'Trial 1'!DP36</f>
        <v>911193.03192430735</v>
      </c>
      <c r="DG15" s="64">
        <f ca="1">'Trial 1'!DQ36</f>
        <v>910706.52806504362</v>
      </c>
      <c r="DH15" s="64">
        <f ca="1">'Trial 1'!DR36</f>
        <v>910319.13255174772</v>
      </c>
      <c r="DI15" s="64">
        <f ca="1">'Trial 1'!DS36</f>
        <v>909927.60087342595</v>
      </c>
      <c r="DJ15" s="64">
        <f ca="1">'Trial 1'!DT36</f>
        <v>909498.52682410402</v>
      </c>
      <c r="DK15" s="64">
        <f ca="1">'Trial 1'!DU36</f>
        <v>909025.70120868529</v>
      </c>
      <c r="DL15" s="64">
        <f ca="1">'Trial 1'!DV36</f>
        <v>908594.58815936884</v>
      </c>
      <c r="DM15" s="64">
        <f ca="1">'Trial 1'!DW36</f>
        <v>908114.56335191929</v>
      </c>
      <c r="DN15" s="64">
        <f ca="1">'Trial 1'!DX36</f>
        <v>907620.54560783354</v>
      </c>
      <c r="DO15" s="64">
        <f ca="1">'Trial 1'!DY36</f>
        <v>907189.39805535204</v>
      </c>
      <c r="DP15" s="64">
        <f ca="1">'Trial 1'!DZ36</f>
        <v>906781.18364987068</v>
      </c>
      <c r="DQ15" s="64">
        <f ca="1">'Trial 1'!EB36</f>
        <v>906423.67755291704</v>
      </c>
      <c r="DR15" s="64">
        <f ca="1">'Trial 1'!EC36</f>
        <v>905933.95185403118</v>
      </c>
      <c r="DS15" s="64">
        <f ca="1">'Trial 1'!ED36</f>
        <v>905439.41615887941</v>
      </c>
      <c r="DT15" s="64">
        <f ca="1">'Trial 1'!EE36</f>
        <v>904932.84416668594</v>
      </c>
      <c r="DU15" s="64">
        <f ca="1">'Trial 1'!EF36</f>
        <v>904370.27365986281</v>
      </c>
      <c r="DV15" s="64">
        <f ca="1">'Trial 1'!EG36</f>
        <v>903851.12974594289</v>
      </c>
      <c r="DW15" s="64">
        <f ca="1">'Trial 1'!EH36</f>
        <v>903366.36229154817</v>
      </c>
      <c r="DX15" s="64">
        <f ca="1">'Trial 1'!EI36</f>
        <v>902995.51877835498</v>
      </c>
      <c r="DY15" s="64">
        <f ca="1">'Trial 1'!EJ36</f>
        <v>902598.77914349374</v>
      </c>
      <c r="DZ15" s="64">
        <f ca="1">'Trial 1'!EK36</f>
        <v>902233.28976324399</v>
      </c>
      <c r="EA15" s="64">
        <f ca="1">'Trial 1'!EL36</f>
        <v>901825.03099669004</v>
      </c>
      <c r="EB15" s="64">
        <f ca="1">'Trial 1'!EM36</f>
        <v>901338.30939618824</v>
      </c>
    </row>
    <row r="16" spans="1:132" ht="12.75" customHeight="1" x14ac:dyDescent="0.2">
      <c r="A16" s="64">
        <f>'Trial 2'!B36</f>
        <v>963388.68108289549</v>
      </c>
      <c r="B16" s="64">
        <f ca="1">'Trial 2'!C36</f>
        <v>962703.12451825838</v>
      </c>
      <c r="C16" s="64">
        <f ca="1">'Trial 2'!D36</f>
        <v>962140.43065125297</v>
      </c>
      <c r="D16" s="64">
        <f ca="1">'Trial 2'!E36</f>
        <v>961428.16522995289</v>
      </c>
      <c r="E16" s="64">
        <f ca="1">'Trial 2'!F36</f>
        <v>960812.40744004131</v>
      </c>
      <c r="F16" s="64">
        <f ca="1">'Trial 2'!G36</f>
        <v>960321.13278516103</v>
      </c>
      <c r="G16" s="64">
        <f ca="1">'Trial 2'!H36</f>
        <v>959742.70917991886</v>
      </c>
      <c r="H16" s="64">
        <f ca="1">'Trial 2'!I36</f>
        <v>959093.91716008598</v>
      </c>
      <c r="I16" s="64">
        <f ca="1">'Trial 2'!J36</f>
        <v>958604.27183118125</v>
      </c>
      <c r="J16" s="64">
        <f ca="1">'Trial 2'!K36</f>
        <v>957953.61583995575</v>
      </c>
      <c r="K16" s="64">
        <f ca="1">'Trial 2'!L36</f>
        <v>957445.64592066559</v>
      </c>
      <c r="L16" s="64">
        <f ca="1">'Trial 2'!M36</f>
        <v>956835.43741488759</v>
      </c>
      <c r="M16" s="64">
        <f ca="1">'Trial 2'!O36</f>
        <v>956344.90621407586</v>
      </c>
      <c r="N16" s="64">
        <f ca="1">'Trial 2'!P36</f>
        <v>955824.95180588157</v>
      </c>
      <c r="O16" s="64">
        <f ca="1">'Trial 2'!Q36</f>
        <v>955191.64764048555</v>
      </c>
      <c r="P16" s="64">
        <f ca="1">'Trial 2'!R36</f>
        <v>954612.10000397393</v>
      </c>
      <c r="Q16" s="64">
        <f ca="1">'Trial 2'!S36</f>
        <v>954097.74872322159</v>
      </c>
      <c r="R16" s="64">
        <f ca="1">'Trial 2'!T36</f>
        <v>953600.65439874039</v>
      </c>
      <c r="S16" s="64">
        <f ca="1">'Trial 2'!U36</f>
        <v>953081.24091366632</v>
      </c>
      <c r="T16" s="64">
        <f ca="1">'Trial 2'!V36</f>
        <v>952588.79967549432</v>
      </c>
      <c r="U16" s="64">
        <f ca="1">'Trial 2'!W36</f>
        <v>952039.44949887961</v>
      </c>
      <c r="V16" s="64">
        <f ca="1">'Trial 2'!X36</f>
        <v>951601.29845780798</v>
      </c>
      <c r="W16" s="64">
        <f ca="1">'Trial 2'!Y36</f>
        <v>951256.49203196377</v>
      </c>
      <c r="X16" s="64">
        <f ca="1">'Trial 2'!Z36</f>
        <v>950714.27012435917</v>
      </c>
      <c r="Y16" s="64">
        <f ca="1">'Trial 2'!AB36</f>
        <v>950250.60949549254</v>
      </c>
      <c r="Z16" s="64">
        <f ca="1">'Trial 2'!AC36</f>
        <v>949790.64255524031</v>
      </c>
      <c r="AA16" s="64">
        <f ca="1">'Trial 2'!AD36</f>
        <v>949381.22654507996</v>
      </c>
      <c r="AB16" s="64">
        <f ca="1">'Trial 2'!AE36</f>
        <v>948982.97653871693</v>
      </c>
      <c r="AC16" s="64">
        <f ca="1">'Trial 2'!AF36</f>
        <v>948558.5166751662</v>
      </c>
      <c r="AD16" s="64">
        <f ca="1">'Trial 2'!AG36</f>
        <v>948089.3226922279</v>
      </c>
      <c r="AE16" s="64">
        <f ca="1">'Trial 2'!AH36</f>
        <v>947536.80116585235</v>
      </c>
      <c r="AF16" s="64">
        <f ca="1">'Trial 2'!AI36</f>
        <v>947022.54938045319</v>
      </c>
      <c r="AG16" s="64">
        <f ca="1">'Trial 2'!AJ36</f>
        <v>946539.35882102943</v>
      </c>
      <c r="AH16" s="64">
        <f ca="1">'Trial 2'!AK36</f>
        <v>946029.59085051192</v>
      </c>
      <c r="AI16" s="64">
        <f ca="1">'Trial 2'!AL36</f>
        <v>945454.25937349442</v>
      </c>
      <c r="AJ16" s="64">
        <f ca="1">'Trial 2'!AM36</f>
        <v>945028.11673545488</v>
      </c>
      <c r="AK16" s="64">
        <f ca="1">'Trial 2'!AO36</f>
        <v>944515.38452647161</v>
      </c>
      <c r="AL16" s="64">
        <f ca="1">'Trial 2'!AP36</f>
        <v>944091.58093893318</v>
      </c>
      <c r="AM16" s="64">
        <f ca="1">'Trial 2'!AQ36</f>
        <v>943664.02652042545</v>
      </c>
      <c r="AN16" s="64">
        <f ca="1">'Trial 2'!AR36</f>
        <v>943235.16058553057</v>
      </c>
      <c r="AO16" s="64">
        <f ca="1">'Trial 2'!AS36</f>
        <v>942800.70001893188</v>
      </c>
      <c r="AP16" s="64">
        <f ca="1">'Trial 2'!AT36</f>
        <v>942401.9426369922</v>
      </c>
      <c r="AQ16" s="64">
        <f ca="1">'Trial 2'!AU36</f>
        <v>941947.9572368972</v>
      </c>
      <c r="AR16" s="64">
        <f ca="1">'Trial 2'!AV36</f>
        <v>941565.82959528931</v>
      </c>
      <c r="AS16" s="64">
        <f ca="1">'Trial 2'!AW36</f>
        <v>941092.57314108487</v>
      </c>
      <c r="AT16" s="64">
        <f ca="1">'Trial 2'!AX36</f>
        <v>940619.41693619895</v>
      </c>
      <c r="AU16" s="64">
        <f ca="1">'Trial 2'!AY36</f>
        <v>940166.97480510001</v>
      </c>
      <c r="AV16" s="64">
        <f ca="1">'Trial 2'!AZ36</f>
        <v>939758.99644459388</v>
      </c>
      <c r="AW16" s="64">
        <f ca="1">'Trial 2'!BB36</f>
        <v>939349.71653729049</v>
      </c>
      <c r="AX16" s="64">
        <f ca="1">'Trial 2'!BC36</f>
        <v>938840.71180197608</v>
      </c>
      <c r="AY16" s="64">
        <f ca="1">'Trial 2'!BD36</f>
        <v>938440.51324957062</v>
      </c>
      <c r="AZ16" s="64">
        <f ca="1">'Trial 2'!BE36</f>
        <v>938055.51226329093</v>
      </c>
      <c r="BA16" s="64">
        <f ca="1">'Trial 2'!BF36</f>
        <v>937483.77262809419</v>
      </c>
      <c r="BB16" s="64">
        <f ca="1">'Trial 2'!BG36</f>
        <v>936940.60324885952</v>
      </c>
      <c r="BC16" s="64">
        <f ca="1">'Trial 2'!BH36</f>
        <v>936436.13964533212</v>
      </c>
      <c r="BD16" s="64">
        <f ca="1">'Trial 2'!BI36</f>
        <v>935927.80280207889</v>
      </c>
      <c r="BE16" s="64">
        <f ca="1">'Trial 2'!BJ36</f>
        <v>935523.00133402052</v>
      </c>
      <c r="BF16" s="64">
        <f ca="1">'Trial 2'!BK36</f>
        <v>935059.2892125611</v>
      </c>
      <c r="BG16" s="64">
        <f ca="1">'Trial 2'!BL36</f>
        <v>934555.91189136612</v>
      </c>
      <c r="BH16" s="64">
        <f ca="1">'Trial 2'!BM36</f>
        <v>934110.46696585498</v>
      </c>
      <c r="BI16" s="64">
        <f ca="1">'Trial 2'!BO36</f>
        <v>933768.46155349945</v>
      </c>
      <c r="BJ16" s="64">
        <f ca="1">'Trial 2'!BP36</f>
        <v>933313.98943684995</v>
      </c>
      <c r="BK16" s="64">
        <f ca="1">'Trial 2'!BQ36</f>
        <v>932892.79013478628</v>
      </c>
      <c r="BL16" s="64">
        <f ca="1">'Trial 2'!BR36</f>
        <v>932400.32328263775</v>
      </c>
      <c r="BM16" s="64">
        <f ca="1">'Trial 2'!BS36</f>
        <v>931889.69307898579</v>
      </c>
      <c r="BN16" s="64">
        <f ca="1">'Trial 2'!BT36</f>
        <v>931504.57804724167</v>
      </c>
      <c r="BO16" s="64">
        <f ca="1">'Trial 2'!BU36</f>
        <v>931035.81179537519</v>
      </c>
      <c r="BP16" s="64">
        <f ca="1">'Trial 2'!BV36</f>
        <v>930562.3595691839</v>
      </c>
      <c r="BQ16" s="64">
        <f ca="1">'Trial 2'!BW36</f>
        <v>930045.27131922822</v>
      </c>
      <c r="BR16" s="64">
        <f ca="1">'Trial 2'!BX36</f>
        <v>929611.47668735997</v>
      </c>
      <c r="BS16" s="64">
        <f ca="1">'Trial 2'!BY36</f>
        <v>929231.22902327054</v>
      </c>
      <c r="BT16" s="64">
        <f ca="1">'Trial 2'!BZ36</f>
        <v>928796.91607735911</v>
      </c>
      <c r="BU16" s="64">
        <f ca="1">'Trial 2'!CB36</f>
        <v>928302.16431776504</v>
      </c>
      <c r="BV16" s="64">
        <f ca="1">'Trial 2'!CC36</f>
        <v>927878.04639162892</v>
      </c>
      <c r="BW16" s="64">
        <f ca="1">'Trial 2'!CD36</f>
        <v>927539.8191261465</v>
      </c>
      <c r="BX16" s="64">
        <f ca="1">'Trial 2'!CE36</f>
        <v>927174.85838175064</v>
      </c>
      <c r="BY16" s="64">
        <f ca="1">'Trial 2'!CF36</f>
        <v>926715.68614951975</v>
      </c>
      <c r="BZ16" s="64">
        <f ca="1">'Trial 2'!CG36</f>
        <v>926329.8705785512</v>
      </c>
      <c r="CA16" s="64">
        <f ca="1">'Trial 2'!CH36</f>
        <v>925919.89625565032</v>
      </c>
      <c r="CB16" s="64">
        <f ca="1">'Trial 2'!CI36</f>
        <v>925446.18405802979</v>
      </c>
      <c r="CC16" s="64">
        <f ca="1">'Trial 2'!CJ36</f>
        <v>925157.16033589456</v>
      </c>
      <c r="CD16" s="64">
        <f ca="1">'Trial 2'!CK36</f>
        <v>924611.81999970519</v>
      </c>
      <c r="CE16" s="64">
        <f ca="1">'Trial 2'!CL36</f>
        <v>924069.34372073296</v>
      </c>
      <c r="CF16" s="64">
        <f ca="1">'Trial 2'!CM36</f>
        <v>923588.16176254384</v>
      </c>
      <c r="CG16" s="64">
        <f ca="1">'Trial 2'!CO36</f>
        <v>923101.2724543286</v>
      </c>
      <c r="CH16" s="64">
        <f ca="1">'Trial 2'!CP36</f>
        <v>922699.73032007867</v>
      </c>
      <c r="CI16" s="64">
        <f ca="1">'Trial 2'!CQ36</f>
        <v>922268.80668285966</v>
      </c>
      <c r="CJ16" s="64">
        <f ca="1">'Trial 2'!CR36</f>
        <v>921798.98112300527</v>
      </c>
      <c r="CK16" s="64">
        <f ca="1">'Trial 2'!CS36</f>
        <v>921348.69516744709</v>
      </c>
      <c r="CL16" s="64">
        <f ca="1">'Trial 2'!CT36</f>
        <v>920851.83999918133</v>
      </c>
      <c r="CM16" s="64">
        <f ca="1">'Trial 2'!CU36</f>
        <v>920428.19977203768</v>
      </c>
      <c r="CN16" s="64">
        <f ca="1">'Trial 2'!CV36</f>
        <v>920107.93008850771</v>
      </c>
      <c r="CO16" s="64">
        <f ca="1">'Trial 2'!CW36</f>
        <v>919616.5690133631</v>
      </c>
      <c r="CP16" s="64">
        <f ca="1">'Trial 2'!CX36</f>
        <v>919063.00593863789</v>
      </c>
      <c r="CQ16" s="64">
        <f ca="1">'Trial 2'!CY36</f>
        <v>918758.01693919871</v>
      </c>
      <c r="CR16" s="64">
        <f ca="1">'Trial 2'!CZ36</f>
        <v>918340.73130231199</v>
      </c>
      <c r="CS16" s="64">
        <f ca="1">'Trial 2'!DB36</f>
        <v>917951.28856866644</v>
      </c>
      <c r="CT16" s="64">
        <f ca="1">'Trial 2'!DC36</f>
        <v>917672.06842294999</v>
      </c>
      <c r="CU16" s="64">
        <f ca="1">'Trial 2'!DD36</f>
        <v>917397.49368221965</v>
      </c>
      <c r="CV16" s="64">
        <f ca="1">'Trial 2'!DE36</f>
        <v>917007.64076157438</v>
      </c>
      <c r="CW16" s="64">
        <f ca="1">'Trial 2'!DF36</f>
        <v>916566.33803715848</v>
      </c>
      <c r="CX16" s="64">
        <f ca="1">'Trial 2'!DG36</f>
        <v>916266.89475530351</v>
      </c>
      <c r="CY16" s="64">
        <f ca="1">'Trial 2'!DH36</f>
        <v>915866.02520707913</v>
      </c>
      <c r="CZ16" s="64">
        <f ca="1">'Trial 2'!DI36</f>
        <v>915483.37385542772</v>
      </c>
      <c r="DA16" s="64">
        <f ca="1">'Trial 2'!DJ36</f>
        <v>915097.04913288855</v>
      </c>
      <c r="DB16" s="64">
        <f ca="1">'Trial 2'!DK36</f>
        <v>914551.0402946762</v>
      </c>
      <c r="DC16" s="64">
        <f ca="1">'Trial 2'!DL36</f>
        <v>914155.3074336166</v>
      </c>
      <c r="DD16" s="64">
        <f ca="1">'Trial 2'!DM36</f>
        <v>913657.05395790038</v>
      </c>
      <c r="DE16" s="64">
        <f ca="1">'Trial 2'!DO36</f>
        <v>913358.08896932018</v>
      </c>
      <c r="DF16" s="64">
        <f ca="1">'Trial 2'!DP36</f>
        <v>912782.24433981685</v>
      </c>
      <c r="DG16" s="64">
        <f ca="1">'Trial 2'!DQ36</f>
        <v>912271.41427682724</v>
      </c>
      <c r="DH16" s="64">
        <f ca="1">'Trial 2'!DR36</f>
        <v>911742.58410885639</v>
      </c>
      <c r="DI16" s="64">
        <f ca="1">'Trial 2'!DS36</f>
        <v>911313.0497188489</v>
      </c>
      <c r="DJ16" s="64">
        <f ca="1">'Trial 2'!DT36</f>
        <v>910924.95330496982</v>
      </c>
      <c r="DK16" s="64">
        <f ca="1">'Trial 2'!DU36</f>
        <v>910540.50948061061</v>
      </c>
      <c r="DL16" s="64">
        <f ca="1">'Trial 2'!DV36</f>
        <v>910103.05168720672</v>
      </c>
      <c r="DM16" s="64">
        <f ca="1">'Trial 2'!DW36</f>
        <v>909652.0257869754</v>
      </c>
      <c r="DN16" s="64">
        <f ca="1">'Trial 2'!DX36</f>
        <v>909116.68585854524</v>
      </c>
      <c r="DO16" s="64">
        <f ca="1">'Trial 2'!DY36</f>
        <v>908652.5983785952</v>
      </c>
      <c r="DP16" s="64">
        <f ca="1">'Trial 2'!DZ36</f>
        <v>908254.59882970259</v>
      </c>
      <c r="DQ16" s="64">
        <f ca="1">'Trial 2'!EB36</f>
        <v>907794.64151299419</v>
      </c>
      <c r="DR16" s="64">
        <f ca="1">'Trial 2'!EC36</f>
        <v>907401.71454529511</v>
      </c>
      <c r="DS16" s="64">
        <f ca="1">'Trial 2'!ED36</f>
        <v>907006.79049230891</v>
      </c>
      <c r="DT16" s="64">
        <f ca="1">'Trial 2'!EE36</f>
        <v>906536.8088567761</v>
      </c>
      <c r="DU16" s="64">
        <f ca="1">'Trial 2'!EF36</f>
        <v>906085.08604088717</v>
      </c>
      <c r="DV16" s="64">
        <f ca="1">'Trial 2'!EG36</f>
        <v>905758.10812544264</v>
      </c>
      <c r="DW16" s="64">
        <f ca="1">'Trial 2'!EH36</f>
        <v>905354.63110440725</v>
      </c>
      <c r="DX16" s="64">
        <f ca="1">'Trial 2'!EI36</f>
        <v>904992.86067246646</v>
      </c>
      <c r="DY16" s="64">
        <f ca="1">'Trial 2'!EJ36</f>
        <v>904592.79280365026</v>
      </c>
      <c r="DZ16" s="64">
        <f ca="1">'Trial 2'!EK36</f>
        <v>904120.66831468942</v>
      </c>
      <c r="EA16" s="64">
        <f ca="1">'Trial 2'!EL36</f>
        <v>903680.6964144368</v>
      </c>
      <c r="EB16" s="64">
        <f ca="1">'Trial 2'!EM36</f>
        <v>903176.06236861611</v>
      </c>
    </row>
    <row r="17" spans="1:132" ht="12.75" customHeight="1" x14ac:dyDescent="0.2">
      <c r="A17" s="64">
        <f>'Trial 3'!B36</f>
        <v>963388.68108289549</v>
      </c>
      <c r="B17" s="64">
        <f ca="1">'Trial 3'!C36</f>
        <v>962689.59130317008</v>
      </c>
      <c r="C17" s="64">
        <f ca="1">'Trial 3'!D36</f>
        <v>962142.74405349896</v>
      </c>
      <c r="D17" s="64">
        <f ca="1">'Trial 3'!E36</f>
        <v>961670.06177082693</v>
      </c>
      <c r="E17" s="64">
        <f ca="1">'Trial 3'!F36</f>
        <v>961032.10101978364</v>
      </c>
      <c r="F17" s="64">
        <f ca="1">'Trial 3'!G36</f>
        <v>960523.26178677962</v>
      </c>
      <c r="G17" s="64">
        <f ca="1">'Trial 3'!H36</f>
        <v>959800.47611510439</v>
      </c>
      <c r="H17" s="64">
        <f ca="1">'Trial 3'!I36</f>
        <v>959259.95604377042</v>
      </c>
      <c r="I17" s="64">
        <f ca="1">'Trial 3'!J36</f>
        <v>958778.73043078172</v>
      </c>
      <c r="J17" s="64">
        <f ca="1">'Trial 3'!K36</f>
        <v>958319.29915151978</v>
      </c>
      <c r="K17" s="64">
        <f ca="1">'Trial 3'!L36</f>
        <v>957809.90598095395</v>
      </c>
      <c r="L17" s="64">
        <f ca="1">'Trial 3'!M36</f>
        <v>957175.63975948701</v>
      </c>
      <c r="M17" s="64">
        <f ca="1">'Trial 3'!O36</f>
        <v>956573.96194917697</v>
      </c>
      <c r="N17" s="64">
        <f ca="1">'Trial 3'!P36</f>
        <v>956054.49150165438</v>
      </c>
      <c r="O17" s="64">
        <f ca="1">'Trial 3'!Q36</f>
        <v>955532.71542091772</v>
      </c>
      <c r="P17" s="64">
        <f ca="1">'Trial 3'!R36</f>
        <v>954966.34168947581</v>
      </c>
      <c r="Q17" s="64">
        <f ca="1">'Trial 3'!S36</f>
        <v>954328.29531668825</v>
      </c>
      <c r="R17" s="64">
        <f ca="1">'Trial 3'!T36</f>
        <v>953863.25037428609</v>
      </c>
      <c r="S17" s="64">
        <f ca="1">'Trial 3'!U36</f>
        <v>953279.13357728056</v>
      </c>
      <c r="T17" s="64">
        <f ca="1">'Trial 3'!V36</f>
        <v>952719.70296025067</v>
      </c>
      <c r="U17" s="64">
        <f ca="1">'Trial 3'!W36</f>
        <v>952146.92721720377</v>
      </c>
      <c r="V17" s="64">
        <f ca="1">'Trial 3'!X36</f>
        <v>951805.49321423413</v>
      </c>
      <c r="W17" s="64">
        <f ca="1">'Trial 3'!Y36</f>
        <v>951244.66082424344</v>
      </c>
      <c r="X17" s="64">
        <f ca="1">'Trial 3'!Z36</f>
        <v>950733.74872721371</v>
      </c>
      <c r="Y17" s="64">
        <f ca="1">'Trial 3'!AB36</f>
        <v>950164.26718253689</v>
      </c>
      <c r="Z17" s="64">
        <f ca="1">'Trial 3'!AC36</f>
        <v>949754.7050286592</v>
      </c>
      <c r="AA17" s="64">
        <f ca="1">'Trial 3'!AD36</f>
        <v>949170.77334800444</v>
      </c>
      <c r="AB17" s="64">
        <f ca="1">'Trial 3'!AE36</f>
        <v>948569.91502518125</v>
      </c>
      <c r="AC17" s="64">
        <f ca="1">'Trial 3'!AF36</f>
        <v>947973.36715600407</v>
      </c>
      <c r="AD17" s="64">
        <f ca="1">'Trial 3'!AG36</f>
        <v>947495.7635982848</v>
      </c>
      <c r="AE17" s="64">
        <f ca="1">'Trial 3'!AH36</f>
        <v>947079.62833760388</v>
      </c>
      <c r="AF17" s="64">
        <f ca="1">'Trial 3'!AI36</f>
        <v>946568.0640965685</v>
      </c>
      <c r="AG17" s="64">
        <f ca="1">'Trial 3'!AJ36</f>
        <v>946216.95147783484</v>
      </c>
      <c r="AH17" s="64">
        <f ca="1">'Trial 3'!AK36</f>
        <v>945806.72187685245</v>
      </c>
      <c r="AI17" s="64">
        <f ca="1">'Trial 3'!AL36</f>
        <v>945318.112929272</v>
      </c>
      <c r="AJ17" s="64">
        <f ca="1">'Trial 3'!AM36</f>
        <v>944889.50054613396</v>
      </c>
      <c r="AK17" s="64">
        <f ca="1">'Trial 3'!AO36</f>
        <v>944451.36141767027</v>
      </c>
      <c r="AL17" s="64">
        <f ca="1">'Trial 3'!AP36</f>
        <v>943903.03228893632</v>
      </c>
      <c r="AM17" s="64">
        <f ca="1">'Trial 3'!AQ36</f>
        <v>943467.99183784809</v>
      </c>
      <c r="AN17" s="64">
        <f ca="1">'Trial 3'!AR36</f>
        <v>943175.62838582986</v>
      </c>
      <c r="AO17" s="64">
        <f ca="1">'Trial 3'!AS36</f>
        <v>942683.17168020573</v>
      </c>
      <c r="AP17" s="64">
        <f ca="1">'Trial 3'!AT36</f>
        <v>942255.25826740602</v>
      </c>
      <c r="AQ17" s="64">
        <f ca="1">'Trial 3'!AU36</f>
        <v>941866.49800415104</v>
      </c>
      <c r="AR17" s="64">
        <f ca="1">'Trial 3'!AV36</f>
        <v>941346.74303527817</v>
      </c>
      <c r="AS17" s="64">
        <f ca="1">'Trial 3'!AW36</f>
        <v>940863.40367895167</v>
      </c>
      <c r="AT17" s="64">
        <f ca="1">'Trial 3'!AX36</f>
        <v>940346.17063269322</v>
      </c>
      <c r="AU17" s="64">
        <f ca="1">'Trial 3'!AY36</f>
        <v>939820.22492414713</v>
      </c>
      <c r="AV17" s="64">
        <f ca="1">'Trial 3'!AZ36</f>
        <v>939430.31328480097</v>
      </c>
      <c r="AW17" s="64">
        <f ca="1">'Trial 3'!BB36</f>
        <v>938985.23286359396</v>
      </c>
      <c r="AX17" s="64">
        <f ca="1">'Trial 3'!BC36</f>
        <v>938424.153600491</v>
      </c>
      <c r="AY17" s="64">
        <f ca="1">'Trial 3'!BD36</f>
        <v>937955.57264937612</v>
      </c>
      <c r="AZ17" s="64">
        <f ca="1">'Trial 3'!BE36</f>
        <v>937492.05697535945</v>
      </c>
      <c r="BA17" s="64">
        <f ca="1">'Trial 3'!BF36</f>
        <v>937113.02218352875</v>
      </c>
      <c r="BB17" s="64">
        <f ca="1">'Trial 3'!BG36</f>
        <v>936536.00855797064</v>
      </c>
      <c r="BC17" s="64">
        <f ca="1">'Trial 3'!BH36</f>
        <v>936083.31280786719</v>
      </c>
      <c r="BD17" s="64">
        <f ca="1">'Trial 3'!BI36</f>
        <v>935578.38842188043</v>
      </c>
      <c r="BE17" s="64">
        <f ca="1">'Trial 3'!BJ36</f>
        <v>935056.36046815442</v>
      </c>
      <c r="BF17" s="64">
        <f ca="1">'Trial 3'!BK36</f>
        <v>934618.28774411371</v>
      </c>
      <c r="BG17" s="64">
        <f ca="1">'Trial 3'!BL36</f>
        <v>934245.07107734599</v>
      </c>
      <c r="BH17" s="64">
        <f ca="1">'Trial 3'!BM36</f>
        <v>933702.07938942756</v>
      </c>
      <c r="BI17" s="64">
        <f ca="1">'Trial 3'!BO36</f>
        <v>933260.76594895939</v>
      </c>
      <c r="BJ17" s="64">
        <f ca="1">'Trial 3'!BP36</f>
        <v>932802.60925303854</v>
      </c>
      <c r="BK17" s="64">
        <f ca="1">'Trial 3'!BQ36</f>
        <v>932323.77626026142</v>
      </c>
      <c r="BL17" s="64">
        <f ca="1">'Trial 3'!BR36</f>
        <v>931961.16506254859</v>
      </c>
      <c r="BM17" s="64">
        <f ca="1">'Trial 3'!BS36</f>
        <v>931495.1769741812</v>
      </c>
      <c r="BN17" s="64">
        <f ca="1">'Trial 3'!BT36</f>
        <v>931135.26227302116</v>
      </c>
      <c r="BO17" s="64">
        <f ca="1">'Trial 3'!BU36</f>
        <v>930691.60744071298</v>
      </c>
      <c r="BP17" s="64">
        <f ca="1">'Trial 3'!BV36</f>
        <v>930249.8747593133</v>
      </c>
      <c r="BQ17" s="64">
        <f ca="1">'Trial 3'!BW36</f>
        <v>929876.48081245704</v>
      </c>
      <c r="BR17" s="64">
        <f ca="1">'Trial 3'!BX36</f>
        <v>929338.52176800219</v>
      </c>
      <c r="BS17" s="64">
        <f ca="1">'Trial 3'!BY36</f>
        <v>928831.47331881034</v>
      </c>
      <c r="BT17" s="64">
        <f ca="1">'Trial 3'!BZ36</f>
        <v>928346.98758601421</v>
      </c>
      <c r="BU17" s="64">
        <f ca="1">'Trial 3'!CB36</f>
        <v>927917.77240891347</v>
      </c>
      <c r="BV17" s="64">
        <f ca="1">'Trial 3'!CC36</f>
        <v>927456.67435799597</v>
      </c>
      <c r="BW17" s="64">
        <f ca="1">'Trial 3'!CD36</f>
        <v>926969.76177656127</v>
      </c>
      <c r="BX17" s="64">
        <f ca="1">'Trial 3'!CE36</f>
        <v>926581.7081463004</v>
      </c>
      <c r="BY17" s="64">
        <f ca="1">'Trial 3'!CF36</f>
        <v>926174.46727671695</v>
      </c>
      <c r="BZ17" s="64">
        <f ca="1">'Trial 3'!CG36</f>
        <v>925766.98893492203</v>
      </c>
      <c r="CA17" s="64">
        <f ca="1">'Trial 3'!CH36</f>
        <v>925478.90720551938</v>
      </c>
      <c r="CB17" s="64">
        <f ca="1">'Trial 3'!CI36</f>
        <v>925073.34034112992</v>
      </c>
      <c r="CC17" s="64">
        <f ca="1">'Trial 3'!CJ36</f>
        <v>924660.09307558194</v>
      </c>
      <c r="CD17" s="64">
        <f ca="1">'Trial 3'!CK36</f>
        <v>924199.54747392854</v>
      </c>
      <c r="CE17" s="64">
        <f ca="1">'Trial 3'!CL36</f>
        <v>923766.07945257809</v>
      </c>
      <c r="CF17" s="64">
        <f ca="1">'Trial 3'!CM36</f>
        <v>923342.06169140746</v>
      </c>
      <c r="CG17" s="64">
        <f ca="1">'Trial 3'!CO36</f>
        <v>922772.62099724845</v>
      </c>
      <c r="CH17" s="64">
        <f ca="1">'Trial 3'!CP36</f>
        <v>922414.60191165551</v>
      </c>
      <c r="CI17" s="64">
        <f ca="1">'Trial 3'!CQ36</f>
        <v>921942.66538545443</v>
      </c>
      <c r="CJ17" s="64">
        <f ca="1">'Trial 3'!CR36</f>
        <v>921578.34422251128</v>
      </c>
      <c r="CK17" s="64">
        <f ca="1">'Trial 3'!CS36</f>
        <v>921203.66355491069</v>
      </c>
      <c r="CL17" s="64">
        <f ca="1">'Trial 3'!CT36</f>
        <v>920821.03844877542</v>
      </c>
      <c r="CM17" s="64">
        <f ca="1">'Trial 3'!CU36</f>
        <v>920472.4213698922</v>
      </c>
      <c r="CN17" s="64">
        <f ca="1">'Trial 3'!CV36</f>
        <v>920004.11636577128</v>
      </c>
      <c r="CO17" s="64">
        <f ca="1">'Trial 3'!CW36</f>
        <v>919532.83886515524</v>
      </c>
      <c r="CP17" s="64">
        <f ca="1">'Trial 3'!CX36</f>
        <v>918969.71343088313</v>
      </c>
      <c r="CQ17" s="64">
        <f ca="1">'Trial 3'!CY36</f>
        <v>918628.40396983654</v>
      </c>
      <c r="CR17" s="64">
        <f ca="1">'Trial 3'!CZ36</f>
        <v>918094.63588048925</v>
      </c>
      <c r="CS17" s="64">
        <f ca="1">'Trial 3'!DB36</f>
        <v>917759.06759481237</v>
      </c>
      <c r="CT17" s="64">
        <f ca="1">'Trial 3'!DC36</f>
        <v>917191.93892623531</v>
      </c>
      <c r="CU17" s="64">
        <f ca="1">'Trial 3'!DD36</f>
        <v>916653.52532581938</v>
      </c>
      <c r="CV17" s="64">
        <f ca="1">'Trial 3'!DE36</f>
        <v>916196.41925035103</v>
      </c>
      <c r="CW17" s="64">
        <f ca="1">'Trial 3'!DF36</f>
        <v>915662.41015390016</v>
      </c>
      <c r="CX17" s="64">
        <f ca="1">'Trial 3'!DG36</f>
        <v>915221.21186035592</v>
      </c>
      <c r="CY17" s="64">
        <f ca="1">'Trial 3'!DH36</f>
        <v>914764.44307552942</v>
      </c>
      <c r="CZ17" s="64">
        <f ca="1">'Trial 3'!DI36</f>
        <v>914329.03384353069</v>
      </c>
      <c r="DA17" s="64">
        <f ca="1">'Trial 3'!DJ36</f>
        <v>913962.0674936513</v>
      </c>
      <c r="DB17" s="64">
        <f ca="1">'Trial 3'!DK36</f>
        <v>913586.81784346746</v>
      </c>
      <c r="DC17" s="64">
        <f ca="1">'Trial 3'!DL36</f>
        <v>913091.66779138928</v>
      </c>
      <c r="DD17" s="64">
        <f ca="1">'Trial 3'!DM36</f>
        <v>912617.98390244332</v>
      </c>
      <c r="DE17" s="64">
        <f ca="1">'Trial 3'!DO36</f>
        <v>912180.21108184941</v>
      </c>
      <c r="DF17" s="64">
        <f ca="1">'Trial 3'!DP36</f>
        <v>911708.79493392224</v>
      </c>
      <c r="DG17" s="64">
        <f ca="1">'Trial 3'!DQ36</f>
        <v>911368.88282160636</v>
      </c>
      <c r="DH17" s="64">
        <f ca="1">'Trial 3'!DR36</f>
        <v>911012.35249531467</v>
      </c>
      <c r="DI17" s="64">
        <f ca="1">'Trial 3'!DS36</f>
        <v>910587.20654439449</v>
      </c>
      <c r="DJ17" s="64">
        <f ca="1">'Trial 3'!DT36</f>
        <v>910241.99769105227</v>
      </c>
      <c r="DK17" s="64">
        <f ca="1">'Trial 3'!DU36</f>
        <v>909720.21955869766</v>
      </c>
      <c r="DL17" s="64">
        <f ca="1">'Trial 3'!DV36</f>
        <v>909346.67892698559</v>
      </c>
      <c r="DM17" s="64">
        <f ca="1">'Trial 3'!DW36</f>
        <v>908891.44258348737</v>
      </c>
      <c r="DN17" s="64">
        <f ca="1">'Trial 3'!DX36</f>
        <v>908407.80365072086</v>
      </c>
      <c r="DO17" s="64">
        <f ca="1">'Trial 3'!DY36</f>
        <v>907978.14209303353</v>
      </c>
      <c r="DP17" s="64">
        <f ca="1">'Trial 3'!DZ36</f>
        <v>907508.99803910754</v>
      </c>
      <c r="DQ17" s="64">
        <f ca="1">'Trial 3'!EB36</f>
        <v>907212.49542012194</v>
      </c>
      <c r="DR17" s="64">
        <f ca="1">'Trial 3'!EC36</f>
        <v>906766.03549132065</v>
      </c>
      <c r="DS17" s="64">
        <f ca="1">'Trial 3'!ED36</f>
        <v>906303.18607001647</v>
      </c>
      <c r="DT17" s="64">
        <f ca="1">'Trial 3'!EE36</f>
        <v>905748.07469101215</v>
      </c>
      <c r="DU17" s="64">
        <f ca="1">'Trial 3'!EF36</f>
        <v>905332.19358182698</v>
      </c>
      <c r="DV17" s="64">
        <f ca="1">'Trial 3'!EG36</f>
        <v>904992.23202077567</v>
      </c>
      <c r="DW17" s="64">
        <f ca="1">'Trial 3'!EH36</f>
        <v>904430.32178282482</v>
      </c>
      <c r="DX17" s="64">
        <f ca="1">'Trial 3'!EI36</f>
        <v>903852.01839091431</v>
      </c>
      <c r="DY17" s="64">
        <f ca="1">'Trial 3'!EJ36</f>
        <v>903418.05868941289</v>
      </c>
      <c r="DZ17" s="64">
        <f ca="1">'Trial 3'!EK36</f>
        <v>902949.39155482699</v>
      </c>
      <c r="EA17" s="64">
        <f ca="1">'Trial 3'!EL36</f>
        <v>902437.23245665873</v>
      </c>
      <c r="EB17" s="64">
        <f ca="1">'Trial 3'!EM36</f>
        <v>901979.961461814</v>
      </c>
    </row>
    <row r="18" spans="1:132" ht="12.75" customHeight="1" x14ac:dyDescent="0.2">
      <c r="A18" s="64">
        <f>'Trial 4'!B36</f>
        <v>963388.68108289549</v>
      </c>
      <c r="B18" s="64">
        <f ca="1">'Trial 4'!C36</f>
        <v>962683.7720335169</v>
      </c>
      <c r="C18" s="64">
        <f ca="1">'Trial 4'!D36</f>
        <v>961985.65809475258</v>
      </c>
      <c r="D18" s="64">
        <f ca="1">'Trial 4'!E36</f>
        <v>961463.89491026092</v>
      </c>
      <c r="E18" s="64">
        <f ca="1">'Trial 4'!F36</f>
        <v>960875.42862018605</v>
      </c>
      <c r="F18" s="64">
        <f ca="1">'Trial 4'!G36</f>
        <v>960321.86088890769</v>
      </c>
      <c r="G18" s="64">
        <f ca="1">'Trial 4'!H36</f>
        <v>959793.4989436469</v>
      </c>
      <c r="H18" s="64">
        <f ca="1">'Trial 4'!I36</f>
        <v>959211.09609134041</v>
      </c>
      <c r="I18" s="64">
        <f ca="1">'Trial 4'!J36</f>
        <v>958623.10474513622</v>
      </c>
      <c r="J18" s="64">
        <f ca="1">'Trial 4'!K36</f>
        <v>958015.3956515406</v>
      </c>
      <c r="K18" s="64">
        <f ca="1">'Trial 4'!L36</f>
        <v>957542.55299622857</v>
      </c>
      <c r="L18" s="64">
        <f ca="1">'Trial 4'!M36</f>
        <v>956992.29130911152</v>
      </c>
      <c r="M18" s="64">
        <f ca="1">'Trial 4'!O36</f>
        <v>956329.56551393797</v>
      </c>
      <c r="N18" s="64">
        <f ca="1">'Trial 4'!P36</f>
        <v>955862.99771586037</v>
      </c>
      <c r="O18" s="64">
        <f ca="1">'Trial 4'!Q36</f>
        <v>955309.80282515078</v>
      </c>
      <c r="P18" s="64">
        <f ca="1">'Trial 4'!R36</f>
        <v>954826.18482692807</v>
      </c>
      <c r="Q18" s="64">
        <f ca="1">'Trial 4'!S36</f>
        <v>954211.21497895999</v>
      </c>
      <c r="R18" s="64">
        <f ca="1">'Trial 4'!T36</f>
        <v>953637.79992629669</v>
      </c>
      <c r="S18" s="64">
        <f ca="1">'Trial 4'!U36</f>
        <v>953073.26631043013</v>
      </c>
      <c r="T18" s="64">
        <f ca="1">'Trial 4'!V36</f>
        <v>952488.86299434479</v>
      </c>
      <c r="U18" s="64">
        <f ca="1">'Trial 4'!W36</f>
        <v>951908.22287540627</v>
      </c>
      <c r="V18" s="64">
        <f ca="1">'Trial 4'!X36</f>
        <v>951439.8392969768</v>
      </c>
      <c r="W18" s="64">
        <f ca="1">'Trial 4'!Y36</f>
        <v>951008.67908559449</v>
      </c>
      <c r="X18" s="64">
        <f ca="1">'Trial 4'!Z36</f>
        <v>950497.90693812422</v>
      </c>
      <c r="Y18" s="64">
        <f ca="1">'Trial 4'!AB36</f>
        <v>949972.92913887289</v>
      </c>
      <c r="Z18" s="64">
        <f ca="1">'Trial 4'!AC36</f>
        <v>949444.97956844757</v>
      </c>
      <c r="AA18" s="64">
        <f ca="1">'Trial 4'!AD36</f>
        <v>948984.9492729475</v>
      </c>
      <c r="AB18" s="64">
        <f ca="1">'Trial 4'!AE36</f>
        <v>948448.9128845263</v>
      </c>
      <c r="AC18" s="64">
        <f ca="1">'Trial 4'!AF36</f>
        <v>948009.58594963863</v>
      </c>
      <c r="AD18" s="64">
        <f ca="1">'Trial 4'!AG36</f>
        <v>947600.53955040395</v>
      </c>
      <c r="AE18" s="64">
        <f ca="1">'Trial 4'!AH36</f>
        <v>947077.9736590978</v>
      </c>
      <c r="AF18" s="64">
        <f ca="1">'Trial 4'!AI36</f>
        <v>946747.47129920369</v>
      </c>
      <c r="AG18" s="64">
        <f ca="1">'Trial 4'!AJ36</f>
        <v>946235.72491486382</v>
      </c>
      <c r="AH18" s="64">
        <f ca="1">'Trial 4'!AK36</f>
        <v>945682.8395100577</v>
      </c>
      <c r="AI18" s="64">
        <f ca="1">'Trial 4'!AL36</f>
        <v>945218.51620478346</v>
      </c>
      <c r="AJ18" s="64">
        <f ca="1">'Trial 4'!AM36</f>
        <v>944780.17858892016</v>
      </c>
      <c r="AK18" s="64">
        <f ca="1">'Trial 4'!AO36</f>
        <v>944247.98978681013</v>
      </c>
      <c r="AL18" s="64">
        <f ca="1">'Trial 4'!AP36</f>
        <v>943696.7312690129</v>
      </c>
      <c r="AM18" s="64">
        <f ca="1">'Trial 4'!AQ36</f>
        <v>943321.69056806958</v>
      </c>
      <c r="AN18" s="64">
        <f ca="1">'Trial 4'!AR36</f>
        <v>942819.85918770486</v>
      </c>
      <c r="AO18" s="64">
        <f ca="1">'Trial 4'!AS36</f>
        <v>942345.4048303751</v>
      </c>
      <c r="AP18" s="64">
        <f ca="1">'Trial 4'!AT36</f>
        <v>941833.72383622278</v>
      </c>
      <c r="AQ18" s="64">
        <f ca="1">'Trial 4'!AU36</f>
        <v>941367.15161653946</v>
      </c>
      <c r="AR18" s="64">
        <f ca="1">'Trial 4'!AV36</f>
        <v>940787.00781111722</v>
      </c>
      <c r="AS18" s="64">
        <f ca="1">'Trial 4'!AW36</f>
        <v>940453.52283376746</v>
      </c>
      <c r="AT18" s="64">
        <f ca="1">'Trial 4'!AX36</f>
        <v>940066.10809912463</v>
      </c>
      <c r="AU18" s="64">
        <f ca="1">'Trial 4'!AY36</f>
        <v>939687.1119960252</v>
      </c>
      <c r="AV18" s="64">
        <f ca="1">'Trial 4'!AZ36</f>
        <v>939173.34763112164</v>
      </c>
      <c r="AW18" s="64">
        <f ca="1">'Trial 4'!BB36</f>
        <v>938807.98913507897</v>
      </c>
      <c r="AX18" s="64">
        <f ca="1">'Trial 4'!BC36</f>
        <v>938509.76487025595</v>
      </c>
      <c r="AY18" s="64">
        <f ca="1">'Trial 4'!BD36</f>
        <v>937979.96671412664</v>
      </c>
      <c r="AZ18" s="64">
        <f ca="1">'Trial 4'!BE36</f>
        <v>937561.06077473331</v>
      </c>
      <c r="BA18" s="64">
        <f ca="1">'Trial 4'!BF36</f>
        <v>936998.58141445625</v>
      </c>
      <c r="BB18" s="64">
        <f ca="1">'Trial 4'!BG36</f>
        <v>936547.28291839117</v>
      </c>
      <c r="BC18" s="64">
        <f ca="1">'Trial 4'!BH36</f>
        <v>936124.54208844225</v>
      </c>
      <c r="BD18" s="64">
        <f ca="1">'Trial 4'!BI36</f>
        <v>935755.48215299391</v>
      </c>
      <c r="BE18" s="64">
        <f ca="1">'Trial 4'!BJ36</f>
        <v>935273.07984352601</v>
      </c>
      <c r="BF18" s="64">
        <f ca="1">'Trial 4'!BK36</f>
        <v>934863.49807749712</v>
      </c>
      <c r="BG18" s="64">
        <f ca="1">'Trial 4'!BL36</f>
        <v>934385.6377712047</v>
      </c>
      <c r="BH18" s="64">
        <f ca="1">'Trial 4'!BM36</f>
        <v>933905.73243661935</v>
      </c>
      <c r="BI18" s="64">
        <f ca="1">'Trial 4'!BO36</f>
        <v>933452.44301859895</v>
      </c>
      <c r="BJ18" s="64">
        <f ca="1">'Trial 4'!BP36</f>
        <v>933149.04586703412</v>
      </c>
      <c r="BK18" s="64">
        <f ca="1">'Trial 4'!BQ36</f>
        <v>932622.13944553153</v>
      </c>
      <c r="BL18" s="64">
        <f ca="1">'Trial 4'!BR36</f>
        <v>932156.19020858977</v>
      </c>
      <c r="BM18" s="64">
        <f ca="1">'Trial 4'!BS36</f>
        <v>931700.37739295431</v>
      </c>
      <c r="BN18" s="64">
        <f ca="1">'Trial 4'!BT36</f>
        <v>931225.21111286827</v>
      </c>
      <c r="BO18" s="64">
        <f ca="1">'Trial 4'!BU36</f>
        <v>930911.11183589883</v>
      </c>
      <c r="BP18" s="64">
        <f ca="1">'Trial 4'!BV36</f>
        <v>930481.61109487829</v>
      </c>
      <c r="BQ18" s="64">
        <f ca="1">'Trial 4'!BW36</f>
        <v>930169.5161821614</v>
      </c>
      <c r="BR18" s="64">
        <f ca="1">'Trial 4'!BX36</f>
        <v>929661.93030876783</v>
      </c>
      <c r="BS18" s="64">
        <f ca="1">'Trial 4'!BY36</f>
        <v>929176.25177898386</v>
      </c>
      <c r="BT18" s="64">
        <f ca="1">'Trial 4'!BZ36</f>
        <v>928626.71932045498</v>
      </c>
      <c r="BU18" s="64">
        <f ca="1">'Trial 4'!CB36</f>
        <v>928169.12681363092</v>
      </c>
      <c r="BV18" s="64">
        <f ca="1">'Trial 4'!CC36</f>
        <v>927753.69616988825</v>
      </c>
      <c r="BW18" s="64">
        <f ca="1">'Trial 4'!CD36</f>
        <v>927342.36868515203</v>
      </c>
      <c r="BX18" s="64">
        <f ca="1">'Trial 4'!CE36</f>
        <v>926897.40701879072</v>
      </c>
      <c r="BY18" s="64">
        <f ca="1">'Trial 4'!CF36</f>
        <v>926489.38257141074</v>
      </c>
      <c r="BZ18" s="64">
        <f ca="1">'Trial 4'!CG36</f>
        <v>925973.78530604998</v>
      </c>
      <c r="CA18" s="64">
        <f ca="1">'Trial 4'!CH36</f>
        <v>925517.31895177916</v>
      </c>
      <c r="CB18" s="64">
        <f ca="1">'Trial 4'!CI36</f>
        <v>925060.16743812908</v>
      </c>
      <c r="CC18" s="64">
        <f ca="1">'Trial 4'!CJ36</f>
        <v>924626.15419720835</v>
      </c>
      <c r="CD18" s="64">
        <f ca="1">'Trial 4'!CK36</f>
        <v>924155.93681113957</v>
      </c>
      <c r="CE18" s="64">
        <f ca="1">'Trial 4'!CL36</f>
        <v>923605.10977171117</v>
      </c>
      <c r="CF18" s="64">
        <f ca="1">'Trial 4'!CM36</f>
        <v>923229.66954905819</v>
      </c>
      <c r="CG18" s="64">
        <f ca="1">'Trial 4'!CO36</f>
        <v>922738.53328619653</v>
      </c>
      <c r="CH18" s="64">
        <f ca="1">'Trial 4'!CP36</f>
        <v>922425.28781945352</v>
      </c>
      <c r="CI18" s="64">
        <f ca="1">'Trial 4'!CQ36</f>
        <v>921990.03479099635</v>
      </c>
      <c r="CJ18" s="64">
        <f ca="1">'Trial 4'!CR36</f>
        <v>921512.09282632207</v>
      </c>
      <c r="CK18" s="64">
        <f ca="1">'Trial 4'!CS36</f>
        <v>921098.47549053025</v>
      </c>
      <c r="CL18" s="64">
        <f ca="1">'Trial 4'!CT36</f>
        <v>920702.81226619426</v>
      </c>
      <c r="CM18" s="64">
        <f ca="1">'Trial 4'!CU36</f>
        <v>920141.12770662399</v>
      </c>
      <c r="CN18" s="64">
        <f ca="1">'Trial 4'!CV36</f>
        <v>919610.67291821458</v>
      </c>
      <c r="CO18" s="64">
        <f ca="1">'Trial 4'!CW36</f>
        <v>919120.12217218638</v>
      </c>
      <c r="CP18" s="64">
        <f ca="1">'Trial 4'!CX36</f>
        <v>918655.7135017527</v>
      </c>
      <c r="CQ18" s="64">
        <f ca="1">'Trial 4'!CY36</f>
        <v>918163.36068188783</v>
      </c>
      <c r="CR18" s="64">
        <f ca="1">'Trial 4'!CZ36</f>
        <v>917813.31674781058</v>
      </c>
      <c r="CS18" s="64">
        <f ca="1">'Trial 4'!DB36</f>
        <v>917374.54378427088</v>
      </c>
      <c r="CT18" s="64">
        <f ca="1">'Trial 4'!DC36</f>
        <v>916980.82136330009</v>
      </c>
      <c r="CU18" s="64">
        <f ca="1">'Trial 4'!DD36</f>
        <v>916602.05281995691</v>
      </c>
      <c r="CV18" s="64">
        <f ca="1">'Trial 4'!DE36</f>
        <v>916037.53123209439</v>
      </c>
      <c r="CW18" s="64">
        <f ca="1">'Trial 4'!DF36</f>
        <v>915628.45830331009</v>
      </c>
      <c r="CX18" s="64">
        <f ca="1">'Trial 4'!DG36</f>
        <v>915187.23224689451</v>
      </c>
      <c r="CY18" s="64">
        <f ca="1">'Trial 4'!DH36</f>
        <v>914625.51364212844</v>
      </c>
      <c r="CZ18" s="64">
        <f ca="1">'Trial 4'!DI36</f>
        <v>914177.5664583561</v>
      </c>
      <c r="DA18" s="64">
        <f ca="1">'Trial 4'!DJ36</f>
        <v>913808.5651790211</v>
      </c>
      <c r="DB18" s="64">
        <f ca="1">'Trial 4'!DK36</f>
        <v>913407.35894522432</v>
      </c>
      <c r="DC18" s="64">
        <f ca="1">'Trial 4'!DL36</f>
        <v>913001.7142867021</v>
      </c>
      <c r="DD18" s="64">
        <f ca="1">'Trial 4'!DM36</f>
        <v>912626.71883328178</v>
      </c>
      <c r="DE18" s="64">
        <f ca="1">'Trial 4'!DO36</f>
        <v>912239.46605076699</v>
      </c>
      <c r="DF18" s="64">
        <f ca="1">'Trial 4'!DP36</f>
        <v>911734.98050393688</v>
      </c>
      <c r="DG18" s="64">
        <f ca="1">'Trial 4'!DQ36</f>
        <v>911306.6994524356</v>
      </c>
      <c r="DH18" s="64">
        <f ca="1">'Trial 4'!DR36</f>
        <v>910851.84192056337</v>
      </c>
      <c r="DI18" s="64">
        <f ca="1">'Trial 4'!DS36</f>
        <v>910333.34658183833</v>
      </c>
      <c r="DJ18" s="64">
        <f ca="1">'Trial 4'!DT36</f>
        <v>909859.82853322092</v>
      </c>
      <c r="DK18" s="64">
        <f ca="1">'Trial 4'!DU36</f>
        <v>909424.93220588018</v>
      </c>
      <c r="DL18" s="64">
        <f ca="1">'Trial 4'!DV36</f>
        <v>908997.6836556223</v>
      </c>
      <c r="DM18" s="64">
        <f ca="1">'Trial 4'!DW36</f>
        <v>908609.11613749119</v>
      </c>
      <c r="DN18" s="64">
        <f ca="1">'Trial 4'!DX36</f>
        <v>908066.80881799303</v>
      </c>
      <c r="DO18" s="64">
        <f ca="1">'Trial 4'!DY36</f>
        <v>907605.22944232996</v>
      </c>
      <c r="DP18" s="64">
        <f ca="1">'Trial 4'!DZ36</f>
        <v>907219.28376737994</v>
      </c>
      <c r="DQ18" s="64">
        <f ca="1">'Trial 4'!EB36</f>
        <v>906757.40344100457</v>
      </c>
      <c r="DR18" s="64">
        <f ca="1">'Trial 4'!EC36</f>
        <v>906341.49380047922</v>
      </c>
      <c r="DS18" s="64">
        <f ca="1">'Trial 4'!ED36</f>
        <v>905911.71172196814</v>
      </c>
      <c r="DT18" s="64">
        <f ca="1">'Trial 4'!EE36</f>
        <v>905534.36873485986</v>
      </c>
      <c r="DU18" s="64">
        <f ca="1">'Trial 4'!EF36</f>
        <v>905162.62262410193</v>
      </c>
      <c r="DV18" s="64">
        <f ca="1">'Trial 4'!EG36</f>
        <v>904651.67156054138</v>
      </c>
      <c r="DW18" s="64">
        <f ca="1">'Trial 4'!EH36</f>
        <v>904325.058030913</v>
      </c>
      <c r="DX18" s="64">
        <f ca="1">'Trial 4'!EI36</f>
        <v>903837.90618583839</v>
      </c>
      <c r="DY18" s="64">
        <f ca="1">'Trial 4'!EJ36</f>
        <v>903461.56479951192</v>
      </c>
      <c r="DZ18" s="64">
        <f ca="1">'Trial 4'!EK36</f>
        <v>903032.76686632261</v>
      </c>
      <c r="EA18" s="64">
        <f ca="1">'Trial 4'!EL36</f>
        <v>902584.36364846479</v>
      </c>
      <c r="EB18" s="64">
        <f ca="1">'Trial 4'!EM36</f>
        <v>902266.30428369285</v>
      </c>
    </row>
    <row r="19" spans="1:132" ht="12.75" customHeight="1" x14ac:dyDescent="0.2">
      <c r="A19" s="64">
        <f>'Trial 5'!B36</f>
        <v>963388.68108289549</v>
      </c>
      <c r="B19" s="64">
        <f ca="1">'Trial 5'!C36</f>
        <v>962687.62962592521</v>
      </c>
      <c r="C19" s="64">
        <f ca="1">'Trial 5'!D36</f>
        <v>962057.98222996434</v>
      </c>
      <c r="D19" s="64">
        <f ca="1">'Trial 5'!E36</f>
        <v>961420.99644398899</v>
      </c>
      <c r="E19" s="64">
        <f ca="1">'Trial 5'!F36</f>
        <v>960787.16108141758</v>
      </c>
      <c r="F19" s="64">
        <f ca="1">'Trial 5'!G36</f>
        <v>960178.06305680971</v>
      </c>
      <c r="G19" s="64">
        <f ca="1">'Trial 5'!H36</f>
        <v>959480.73720698955</v>
      </c>
      <c r="H19" s="64">
        <f ca="1">'Trial 5'!I36</f>
        <v>958897.63642504823</v>
      </c>
      <c r="I19" s="64">
        <f ca="1">'Trial 5'!J36</f>
        <v>958328.23007696262</v>
      </c>
      <c r="J19" s="64">
        <f ca="1">'Trial 5'!K36</f>
        <v>957743.40510844742</v>
      </c>
      <c r="K19" s="64">
        <f ca="1">'Trial 5'!L36</f>
        <v>957244.5842483131</v>
      </c>
      <c r="L19" s="64">
        <f ca="1">'Trial 5'!M36</f>
        <v>956761.9324311791</v>
      </c>
      <c r="M19" s="64">
        <f ca="1">'Trial 5'!O36</f>
        <v>956240.4140236415</v>
      </c>
      <c r="N19" s="64">
        <f ca="1">'Trial 5'!P36</f>
        <v>955745.05446815642</v>
      </c>
      <c r="O19" s="64">
        <f ca="1">'Trial 5'!Q36</f>
        <v>955152.93795834365</v>
      </c>
      <c r="P19" s="64">
        <f ca="1">'Trial 5'!R36</f>
        <v>954550.3884739771</v>
      </c>
      <c r="Q19" s="64">
        <f ca="1">'Trial 5'!S36</f>
        <v>954014.19123742031</v>
      </c>
      <c r="R19" s="64">
        <f ca="1">'Trial 5'!T36</f>
        <v>953433.83782629389</v>
      </c>
      <c r="S19" s="64">
        <f ca="1">'Trial 5'!U36</f>
        <v>952871.55743040552</v>
      </c>
      <c r="T19" s="64">
        <f ca="1">'Trial 5'!V36</f>
        <v>952487.20876296761</v>
      </c>
      <c r="U19" s="64">
        <f ca="1">'Trial 5'!W36</f>
        <v>952026.74944299879</v>
      </c>
      <c r="V19" s="64">
        <f ca="1">'Trial 5'!X36</f>
        <v>951437.90381367086</v>
      </c>
      <c r="W19" s="64">
        <f ca="1">'Trial 5'!Y36</f>
        <v>950877.92225022439</v>
      </c>
      <c r="X19" s="64">
        <f ca="1">'Trial 5'!Z36</f>
        <v>950361.92278623697</v>
      </c>
      <c r="Y19" s="64">
        <f ca="1">'Trial 5'!AB36</f>
        <v>949861.22731679119</v>
      </c>
      <c r="Z19" s="64">
        <f ca="1">'Trial 5'!AC36</f>
        <v>949365.94664258149</v>
      </c>
      <c r="AA19" s="64">
        <f ca="1">'Trial 5'!AD36</f>
        <v>948757.18375895871</v>
      </c>
      <c r="AB19" s="64">
        <f ca="1">'Trial 5'!AE36</f>
        <v>948275.98516578204</v>
      </c>
      <c r="AC19" s="64">
        <f ca="1">'Trial 5'!AF36</f>
        <v>947664.33680605225</v>
      </c>
      <c r="AD19" s="64">
        <f ca="1">'Trial 5'!AG36</f>
        <v>947233.31519559096</v>
      </c>
      <c r="AE19" s="64">
        <f ca="1">'Trial 5'!AH36</f>
        <v>946813.41879586002</v>
      </c>
      <c r="AF19" s="64">
        <f ca="1">'Trial 5'!AI36</f>
        <v>946310.87148525217</v>
      </c>
      <c r="AG19" s="64">
        <f ca="1">'Trial 5'!AJ36</f>
        <v>945884.7627212957</v>
      </c>
      <c r="AH19" s="64">
        <f ca="1">'Trial 5'!AK36</f>
        <v>945290.51388524845</v>
      </c>
      <c r="AI19" s="64">
        <f ca="1">'Trial 5'!AL36</f>
        <v>944800.31301163824</v>
      </c>
      <c r="AJ19" s="64">
        <f ca="1">'Trial 5'!AM36</f>
        <v>944344.45534710702</v>
      </c>
      <c r="AK19" s="64">
        <f ca="1">'Trial 5'!AO36</f>
        <v>943915.46966129809</v>
      </c>
      <c r="AL19" s="64">
        <f ca="1">'Trial 5'!AP36</f>
        <v>943562.58816974051</v>
      </c>
      <c r="AM19" s="64">
        <f ca="1">'Trial 5'!AQ36</f>
        <v>943161.81946924375</v>
      </c>
      <c r="AN19" s="64">
        <f ca="1">'Trial 5'!AR36</f>
        <v>942682.70907038369</v>
      </c>
      <c r="AO19" s="64">
        <f ca="1">'Trial 5'!AS36</f>
        <v>942232.60244147643</v>
      </c>
      <c r="AP19" s="64">
        <f ca="1">'Trial 5'!AT36</f>
        <v>941898.46297864453</v>
      </c>
      <c r="AQ19" s="64">
        <f ca="1">'Trial 5'!AU36</f>
        <v>941428.37768930895</v>
      </c>
      <c r="AR19" s="64">
        <f ca="1">'Trial 5'!AV36</f>
        <v>941015.56878162117</v>
      </c>
      <c r="AS19" s="64">
        <f ca="1">'Trial 5'!AW36</f>
        <v>940603.59254006529</v>
      </c>
      <c r="AT19" s="64">
        <f ca="1">'Trial 5'!AX36</f>
        <v>940231.67249604582</v>
      </c>
      <c r="AU19" s="64">
        <f ca="1">'Trial 5'!AY36</f>
        <v>939847.23515522329</v>
      </c>
      <c r="AV19" s="64">
        <f ca="1">'Trial 5'!AZ36</f>
        <v>939480.21414343908</v>
      </c>
      <c r="AW19" s="64">
        <f ca="1">'Trial 5'!BB36</f>
        <v>938939.78831512143</v>
      </c>
      <c r="AX19" s="64">
        <f ca="1">'Trial 5'!BC36</f>
        <v>938630.74134661735</v>
      </c>
      <c r="AY19" s="64">
        <f ca="1">'Trial 5'!BD36</f>
        <v>938236.41575327166</v>
      </c>
      <c r="AZ19" s="64">
        <f ca="1">'Trial 5'!BE36</f>
        <v>937803.22772479698</v>
      </c>
      <c r="BA19" s="64">
        <f ca="1">'Trial 5'!BF36</f>
        <v>937218.77257728053</v>
      </c>
      <c r="BB19" s="64">
        <f ca="1">'Trial 5'!BG36</f>
        <v>936804.53000012122</v>
      </c>
      <c r="BC19" s="64">
        <f ca="1">'Trial 5'!BH36</f>
        <v>936351.0392084826</v>
      </c>
      <c r="BD19" s="64">
        <f ca="1">'Trial 5'!BI36</f>
        <v>935892.98423174908</v>
      </c>
      <c r="BE19" s="64">
        <f ca="1">'Trial 5'!BJ36</f>
        <v>935437.85650527617</v>
      </c>
      <c r="BF19" s="64">
        <f ca="1">'Trial 5'!BK36</f>
        <v>935123.79444196913</v>
      </c>
      <c r="BG19" s="64">
        <f ca="1">'Trial 5'!BL36</f>
        <v>934671.71917975973</v>
      </c>
      <c r="BH19" s="64">
        <f ca="1">'Trial 5'!BM36</f>
        <v>934299.6109244707</v>
      </c>
      <c r="BI19" s="64">
        <f ca="1">'Trial 5'!BO36</f>
        <v>933966.02645366604</v>
      </c>
      <c r="BJ19" s="64">
        <f ca="1">'Trial 5'!BP36</f>
        <v>933503.20792118984</v>
      </c>
      <c r="BK19" s="64">
        <f ca="1">'Trial 5'!BQ36</f>
        <v>933146.08364281571</v>
      </c>
      <c r="BL19" s="64">
        <f ca="1">'Trial 5'!BR36</f>
        <v>932688.60950770997</v>
      </c>
      <c r="BM19" s="64">
        <f ca="1">'Trial 5'!BS36</f>
        <v>932274.70582432824</v>
      </c>
      <c r="BN19" s="64">
        <f ca="1">'Trial 5'!BT36</f>
        <v>931681.62964642444</v>
      </c>
      <c r="BO19" s="64">
        <f ca="1">'Trial 5'!BU36</f>
        <v>931163.94615998084</v>
      </c>
      <c r="BP19" s="64">
        <f ca="1">'Trial 5'!BV36</f>
        <v>930610.78733894776</v>
      </c>
      <c r="BQ19" s="64">
        <f ca="1">'Trial 5'!BW36</f>
        <v>930044.41023990058</v>
      </c>
      <c r="BR19" s="64">
        <f ca="1">'Trial 5'!BX36</f>
        <v>929639.18618447112</v>
      </c>
      <c r="BS19" s="64">
        <f ca="1">'Trial 5'!BY36</f>
        <v>929101.12415407598</v>
      </c>
      <c r="BT19" s="64">
        <f ca="1">'Trial 5'!BZ36</f>
        <v>928730.06044648017</v>
      </c>
      <c r="BU19" s="64">
        <f ca="1">'Trial 5'!CB36</f>
        <v>928235.18390877743</v>
      </c>
      <c r="BV19" s="64">
        <f ca="1">'Trial 5'!CC36</f>
        <v>927893.52150378865</v>
      </c>
      <c r="BW19" s="64">
        <f ca="1">'Trial 5'!CD36</f>
        <v>927534.92116389866</v>
      </c>
      <c r="BX19" s="64">
        <f ca="1">'Trial 5'!CE36</f>
        <v>927127.67422284035</v>
      </c>
      <c r="BY19" s="64">
        <f ca="1">'Trial 5'!CF36</f>
        <v>926639.83747876191</v>
      </c>
      <c r="BZ19" s="64">
        <f ca="1">'Trial 5'!CG36</f>
        <v>926136.51141650451</v>
      </c>
      <c r="CA19" s="64">
        <f ca="1">'Trial 5'!CH36</f>
        <v>925704.45594282553</v>
      </c>
      <c r="CB19" s="64">
        <f ca="1">'Trial 5'!CI36</f>
        <v>925271.19717242743</v>
      </c>
      <c r="CC19" s="64">
        <f ca="1">'Trial 5'!CJ36</f>
        <v>924852.76485538238</v>
      </c>
      <c r="CD19" s="64">
        <f ca="1">'Trial 5'!CK36</f>
        <v>924551.68911177898</v>
      </c>
      <c r="CE19" s="64">
        <f ca="1">'Trial 5'!CL36</f>
        <v>924149.82225517754</v>
      </c>
      <c r="CF19" s="64">
        <f ca="1">'Trial 5'!CM36</f>
        <v>923575.64739533339</v>
      </c>
      <c r="CG19" s="64">
        <f ca="1">'Trial 5'!CO36</f>
        <v>923210.60660449101</v>
      </c>
      <c r="CH19" s="64">
        <f ca="1">'Trial 5'!CP36</f>
        <v>922771.74169686157</v>
      </c>
      <c r="CI19" s="64">
        <f ca="1">'Trial 5'!CQ36</f>
        <v>922274.37807908515</v>
      </c>
      <c r="CJ19" s="64">
        <f ca="1">'Trial 5'!CR36</f>
        <v>921871.61151569337</v>
      </c>
      <c r="CK19" s="64">
        <f ca="1">'Trial 5'!CS36</f>
        <v>921451.27860253502</v>
      </c>
      <c r="CL19" s="64">
        <f ca="1">'Trial 5'!CT36</f>
        <v>920983.62263494555</v>
      </c>
      <c r="CM19" s="64">
        <f ca="1">'Trial 5'!CU36</f>
        <v>920512.20374863199</v>
      </c>
      <c r="CN19" s="64">
        <f ca="1">'Trial 5'!CV36</f>
        <v>920096.28291317949</v>
      </c>
      <c r="CO19" s="64">
        <f ca="1">'Trial 5'!CW36</f>
        <v>919671.27825960831</v>
      </c>
      <c r="CP19" s="64">
        <f ca="1">'Trial 5'!CX36</f>
        <v>919308.75847086927</v>
      </c>
      <c r="CQ19" s="64">
        <f ca="1">'Trial 5'!CY36</f>
        <v>918849.94766994368</v>
      </c>
      <c r="CR19" s="64">
        <f ca="1">'Trial 5'!CZ36</f>
        <v>918471.54427735659</v>
      </c>
      <c r="CS19" s="64">
        <f ca="1">'Trial 5'!DB36</f>
        <v>918032.547823239</v>
      </c>
      <c r="CT19" s="64">
        <f ca="1">'Trial 5'!DC36</f>
        <v>917600.26038398163</v>
      </c>
      <c r="CU19" s="64">
        <f ca="1">'Trial 5'!DD36</f>
        <v>917240.89368621539</v>
      </c>
      <c r="CV19" s="64">
        <f ca="1">'Trial 5'!DE36</f>
        <v>916697.55672698759</v>
      </c>
      <c r="CW19" s="64">
        <f ca="1">'Trial 5'!DF36</f>
        <v>916308.98734764941</v>
      </c>
      <c r="CX19" s="64">
        <f ca="1">'Trial 5'!DG36</f>
        <v>915979.44822614535</v>
      </c>
      <c r="CY19" s="64">
        <f ca="1">'Trial 5'!DH36</f>
        <v>915421.68431253452</v>
      </c>
      <c r="CZ19" s="64">
        <f ca="1">'Trial 5'!DI36</f>
        <v>914969.73422424111</v>
      </c>
      <c r="DA19" s="64">
        <f ca="1">'Trial 5'!DJ36</f>
        <v>914547.45348810882</v>
      </c>
      <c r="DB19" s="64">
        <f ca="1">'Trial 5'!DK36</f>
        <v>914139.9107554754</v>
      </c>
      <c r="DC19" s="64">
        <f ca="1">'Trial 5'!DL36</f>
        <v>913653.09405117563</v>
      </c>
      <c r="DD19" s="64">
        <f ca="1">'Trial 5'!DM36</f>
        <v>913185.82901988004</v>
      </c>
      <c r="DE19" s="64">
        <f ca="1">'Trial 5'!DO36</f>
        <v>912692.99440794101</v>
      </c>
      <c r="DF19" s="64">
        <f ca="1">'Trial 5'!DP36</f>
        <v>912346.2801594882</v>
      </c>
      <c r="DG19" s="64">
        <f ca="1">'Trial 5'!DQ36</f>
        <v>912009.8680944416</v>
      </c>
      <c r="DH19" s="64">
        <f ca="1">'Trial 5'!DR36</f>
        <v>911536.89389968512</v>
      </c>
      <c r="DI19" s="64">
        <f ca="1">'Trial 5'!DS36</f>
        <v>911148.24665823567</v>
      </c>
      <c r="DJ19" s="64">
        <f ca="1">'Trial 5'!DT36</f>
        <v>910599.68924827897</v>
      </c>
      <c r="DK19" s="64">
        <f ca="1">'Trial 5'!DU36</f>
        <v>910173.29016459326</v>
      </c>
      <c r="DL19" s="64">
        <f ca="1">'Trial 5'!DV36</f>
        <v>909739.95974700106</v>
      </c>
      <c r="DM19" s="64">
        <f ca="1">'Trial 5'!DW36</f>
        <v>909430.06545287499</v>
      </c>
      <c r="DN19" s="64">
        <f ca="1">'Trial 5'!DX36</f>
        <v>909084.7475958789</v>
      </c>
      <c r="DO19" s="64">
        <f ca="1">'Trial 5'!DY36</f>
        <v>908529.13406207541</v>
      </c>
      <c r="DP19" s="64">
        <f ca="1">'Trial 5'!DZ36</f>
        <v>907959.69824787776</v>
      </c>
      <c r="DQ19" s="64">
        <f ca="1">'Trial 5'!EB36</f>
        <v>907460.33690273715</v>
      </c>
      <c r="DR19" s="64">
        <f ca="1">'Trial 5'!EC36</f>
        <v>907046.68357547116</v>
      </c>
      <c r="DS19" s="64">
        <f ca="1">'Trial 5'!ED36</f>
        <v>906615.78281536128</v>
      </c>
      <c r="DT19" s="64">
        <f ca="1">'Trial 5'!EE36</f>
        <v>906200.50629103917</v>
      </c>
      <c r="DU19" s="64">
        <f ca="1">'Trial 5'!EF36</f>
        <v>905819.76713055314</v>
      </c>
      <c r="DV19" s="64">
        <f ca="1">'Trial 5'!EG36</f>
        <v>905406.1097975357</v>
      </c>
      <c r="DW19" s="64">
        <f ca="1">'Trial 5'!EH36</f>
        <v>905012.24799828895</v>
      </c>
      <c r="DX19" s="64">
        <f ca="1">'Trial 5'!EI36</f>
        <v>904438.73720222956</v>
      </c>
      <c r="DY19" s="64">
        <f ca="1">'Trial 5'!EJ36</f>
        <v>904050.42642373429</v>
      </c>
      <c r="DZ19" s="64">
        <f ca="1">'Trial 5'!EK36</f>
        <v>903683.64725193998</v>
      </c>
      <c r="EA19" s="64">
        <f ca="1">'Trial 5'!EL36</f>
        <v>903259.17805347452</v>
      </c>
      <c r="EB19" s="64">
        <f ca="1">'Trial 5'!EM36</f>
        <v>902939.55043751711</v>
      </c>
    </row>
    <row r="20" spans="1:132" ht="12.75" customHeight="1" x14ac:dyDescent="0.2">
      <c r="A20" s="64">
        <f>'Trial 6'!B36</f>
        <v>963388.68108289549</v>
      </c>
      <c r="B20" s="64">
        <f ca="1">'Trial 6'!C36</f>
        <v>962808.82938183704</v>
      </c>
      <c r="C20" s="64">
        <f ca="1">'Trial 6'!D36</f>
        <v>962154.94623581239</v>
      </c>
      <c r="D20" s="64">
        <f ca="1">'Trial 6'!E36</f>
        <v>961563.11702447862</v>
      </c>
      <c r="E20" s="64">
        <f ca="1">'Trial 6'!F36</f>
        <v>960875.28982155921</v>
      </c>
      <c r="F20" s="64">
        <f ca="1">'Trial 6'!G36</f>
        <v>960388.59041645855</v>
      </c>
      <c r="G20" s="64">
        <f ca="1">'Trial 6'!H36</f>
        <v>959867.56990931078</v>
      </c>
      <c r="H20" s="64">
        <f ca="1">'Trial 6'!I36</f>
        <v>959202.22413211653</v>
      </c>
      <c r="I20" s="64">
        <f ca="1">'Trial 6'!J36</f>
        <v>958576.49135834945</v>
      </c>
      <c r="J20" s="64">
        <f ca="1">'Trial 6'!K36</f>
        <v>958004.15967101941</v>
      </c>
      <c r="K20" s="64">
        <f ca="1">'Trial 6'!L36</f>
        <v>957502.15925770008</v>
      </c>
      <c r="L20" s="64">
        <f ca="1">'Trial 6'!M36</f>
        <v>956916.01469363563</v>
      </c>
      <c r="M20" s="64">
        <f ca="1">'Trial 6'!O36</f>
        <v>956334.41564078419</v>
      </c>
      <c r="N20" s="64">
        <f ca="1">'Trial 6'!P36</f>
        <v>955812.84869390551</v>
      </c>
      <c r="O20" s="64">
        <f ca="1">'Trial 6'!Q36</f>
        <v>955261.64733710152</v>
      </c>
      <c r="P20" s="64">
        <f ca="1">'Trial 6'!R36</f>
        <v>954802.77969288209</v>
      </c>
      <c r="Q20" s="64">
        <f ca="1">'Trial 6'!S36</f>
        <v>954396.37767527287</v>
      </c>
      <c r="R20" s="64">
        <f ca="1">'Trial 6'!T36</f>
        <v>953889.50706631923</v>
      </c>
      <c r="S20" s="64">
        <f ca="1">'Trial 6'!U36</f>
        <v>953329.33626216406</v>
      </c>
      <c r="T20" s="64">
        <f ca="1">'Trial 6'!V36</f>
        <v>952665.03003991896</v>
      </c>
      <c r="U20" s="64">
        <f ca="1">'Trial 6'!W36</f>
        <v>952170.29822427093</v>
      </c>
      <c r="V20" s="64">
        <f ca="1">'Trial 6'!X36</f>
        <v>951764.51757502067</v>
      </c>
      <c r="W20" s="64">
        <f ca="1">'Trial 6'!Y36</f>
        <v>951273.15549545083</v>
      </c>
      <c r="X20" s="64">
        <f ca="1">'Trial 6'!Z36</f>
        <v>950898.67753047042</v>
      </c>
      <c r="Y20" s="64">
        <f ca="1">'Trial 6'!AB36</f>
        <v>950302.27672390721</v>
      </c>
      <c r="Z20" s="64">
        <f ca="1">'Trial 6'!AC36</f>
        <v>949890.65287709783</v>
      </c>
      <c r="AA20" s="64">
        <f ca="1">'Trial 6'!AD36</f>
        <v>949421.23307754146</v>
      </c>
      <c r="AB20" s="64">
        <f ca="1">'Trial 6'!AE36</f>
        <v>949001.90998638957</v>
      </c>
      <c r="AC20" s="64">
        <f ca="1">'Trial 6'!AF36</f>
        <v>948399.83413868595</v>
      </c>
      <c r="AD20" s="64">
        <f ca="1">'Trial 6'!AG36</f>
        <v>947997.97704864875</v>
      </c>
      <c r="AE20" s="64">
        <f ca="1">'Trial 6'!AH36</f>
        <v>947511.24742625619</v>
      </c>
      <c r="AF20" s="64">
        <f ca="1">'Trial 6'!AI36</f>
        <v>947122.80622616282</v>
      </c>
      <c r="AG20" s="64">
        <f ca="1">'Trial 6'!AJ36</f>
        <v>946652.56342404045</v>
      </c>
      <c r="AH20" s="64">
        <f ca="1">'Trial 6'!AK36</f>
        <v>946157.65694231738</v>
      </c>
      <c r="AI20" s="64">
        <f ca="1">'Trial 6'!AL36</f>
        <v>945672.81556479319</v>
      </c>
      <c r="AJ20" s="64">
        <f ca="1">'Trial 6'!AM36</f>
        <v>945168.85944234952</v>
      </c>
      <c r="AK20" s="64">
        <f ca="1">'Trial 6'!AO36</f>
        <v>944674.80456431315</v>
      </c>
      <c r="AL20" s="64">
        <f ca="1">'Trial 6'!AP36</f>
        <v>944063.85862549266</v>
      </c>
      <c r="AM20" s="64">
        <f ca="1">'Trial 6'!AQ36</f>
        <v>943543.64883537462</v>
      </c>
      <c r="AN20" s="64">
        <f ca="1">'Trial 6'!AR36</f>
        <v>943139.50755195052</v>
      </c>
      <c r="AO20" s="64">
        <f ca="1">'Trial 6'!AS36</f>
        <v>942676.82043515809</v>
      </c>
      <c r="AP20" s="64">
        <f ca="1">'Trial 6'!AT36</f>
        <v>942224.33952642151</v>
      </c>
      <c r="AQ20" s="64">
        <f ca="1">'Trial 6'!AU36</f>
        <v>941723.60666611034</v>
      </c>
      <c r="AR20" s="64">
        <f ca="1">'Trial 6'!AV36</f>
        <v>941226.76692101301</v>
      </c>
      <c r="AS20" s="64">
        <f ca="1">'Trial 6'!AW36</f>
        <v>940806.35467338085</v>
      </c>
      <c r="AT20" s="64">
        <f ca="1">'Trial 6'!AX36</f>
        <v>940388.71762255265</v>
      </c>
      <c r="AU20" s="64">
        <f ca="1">'Trial 6'!AY36</f>
        <v>939936.81743165967</v>
      </c>
      <c r="AV20" s="64">
        <f ca="1">'Trial 6'!AZ36</f>
        <v>939420.43144734728</v>
      </c>
      <c r="AW20" s="64">
        <f ca="1">'Trial 6'!BB36</f>
        <v>938984.55037153547</v>
      </c>
      <c r="AX20" s="64">
        <f ca="1">'Trial 6'!BC36</f>
        <v>938396.32551335264</v>
      </c>
      <c r="AY20" s="64">
        <f ca="1">'Trial 6'!BD36</f>
        <v>938027.0335265171</v>
      </c>
      <c r="AZ20" s="64">
        <f ca="1">'Trial 6'!BE36</f>
        <v>937521.55485193094</v>
      </c>
      <c r="BA20" s="64">
        <f ca="1">'Trial 6'!BF36</f>
        <v>937089.58315876988</v>
      </c>
      <c r="BB20" s="64">
        <f ca="1">'Trial 6'!BG36</f>
        <v>936628.64682881325</v>
      </c>
      <c r="BC20" s="64">
        <f ca="1">'Trial 6'!BH36</f>
        <v>936241.53408461576</v>
      </c>
      <c r="BD20" s="64">
        <f ca="1">'Trial 6'!BI36</f>
        <v>935589.21183989488</v>
      </c>
      <c r="BE20" s="64">
        <f ca="1">'Trial 6'!BJ36</f>
        <v>935152.89843965042</v>
      </c>
      <c r="BF20" s="64">
        <f ca="1">'Trial 6'!BK36</f>
        <v>934756.38031885016</v>
      </c>
      <c r="BG20" s="64">
        <f ca="1">'Trial 6'!BL36</f>
        <v>934370.04816555174</v>
      </c>
      <c r="BH20" s="64">
        <f ca="1">'Trial 6'!BM36</f>
        <v>934014.70652052748</v>
      </c>
      <c r="BI20" s="64">
        <f ca="1">'Trial 6'!BO36</f>
        <v>933563.96766217682</v>
      </c>
      <c r="BJ20" s="64">
        <f ca="1">'Trial 6'!BP36</f>
        <v>933177.45656584611</v>
      </c>
      <c r="BK20" s="64">
        <f ca="1">'Trial 6'!BQ36</f>
        <v>932634.78115753597</v>
      </c>
      <c r="BL20" s="64">
        <f ca="1">'Trial 6'!BR36</f>
        <v>932142.39904551394</v>
      </c>
      <c r="BM20" s="64">
        <f ca="1">'Trial 6'!BS36</f>
        <v>931760.87545574119</v>
      </c>
      <c r="BN20" s="64">
        <f ca="1">'Trial 6'!BT36</f>
        <v>931338.34146693186</v>
      </c>
      <c r="BO20" s="64">
        <f ca="1">'Trial 6'!BU36</f>
        <v>930929.31249273324</v>
      </c>
      <c r="BP20" s="64">
        <f ca="1">'Trial 6'!BV36</f>
        <v>930405.59870888328</v>
      </c>
      <c r="BQ20" s="64">
        <f ca="1">'Trial 6'!BW36</f>
        <v>929961.44720099028</v>
      </c>
      <c r="BR20" s="64">
        <f ca="1">'Trial 6'!BX36</f>
        <v>929465.29486668459</v>
      </c>
      <c r="BS20" s="64">
        <f ca="1">'Trial 6'!BY36</f>
        <v>928895.93863095099</v>
      </c>
      <c r="BT20" s="64">
        <f ca="1">'Trial 6'!BZ36</f>
        <v>928433.78921970271</v>
      </c>
      <c r="BU20" s="64">
        <f ca="1">'Trial 6'!CB36</f>
        <v>928061.57881762588</v>
      </c>
      <c r="BV20" s="64">
        <f ca="1">'Trial 6'!CC36</f>
        <v>927743.63017719309</v>
      </c>
      <c r="BW20" s="64">
        <f ca="1">'Trial 6'!CD36</f>
        <v>927406.70336202823</v>
      </c>
      <c r="BX20" s="64">
        <f ca="1">'Trial 6'!CE36</f>
        <v>926974.15838822024</v>
      </c>
      <c r="BY20" s="64">
        <f ca="1">'Trial 6'!CF36</f>
        <v>926473.40581975295</v>
      </c>
      <c r="BZ20" s="64">
        <f ca="1">'Trial 6'!CG36</f>
        <v>926012.85318886442</v>
      </c>
      <c r="CA20" s="64">
        <f ca="1">'Trial 6'!CH36</f>
        <v>925490.76316675008</v>
      </c>
      <c r="CB20" s="64">
        <f ca="1">'Trial 6'!CI36</f>
        <v>924983.44375499396</v>
      </c>
      <c r="CC20" s="64">
        <f ca="1">'Trial 6'!CJ36</f>
        <v>924614.98782083241</v>
      </c>
      <c r="CD20" s="64">
        <f ca="1">'Trial 6'!CK36</f>
        <v>924110.26914675429</v>
      </c>
      <c r="CE20" s="64">
        <f ca="1">'Trial 6'!CL36</f>
        <v>923671.59078290255</v>
      </c>
      <c r="CF20" s="64">
        <f ca="1">'Trial 6'!CM36</f>
        <v>923148.33225288137</v>
      </c>
      <c r="CG20" s="64">
        <f ca="1">'Trial 6'!CO36</f>
        <v>922745.87180204166</v>
      </c>
      <c r="CH20" s="64">
        <f ca="1">'Trial 6'!CP36</f>
        <v>922336.67350316059</v>
      </c>
      <c r="CI20" s="64">
        <f ca="1">'Trial 6'!CQ36</f>
        <v>921790.32707407838</v>
      </c>
      <c r="CJ20" s="64">
        <f ca="1">'Trial 6'!CR36</f>
        <v>921312.34269926243</v>
      </c>
      <c r="CK20" s="64">
        <f ca="1">'Trial 6'!CS36</f>
        <v>920874.82767225802</v>
      </c>
      <c r="CL20" s="64">
        <f ca="1">'Trial 6'!CT36</f>
        <v>920462.7544524949</v>
      </c>
      <c r="CM20" s="64">
        <f ca="1">'Trial 6'!CU36</f>
        <v>919929.95603469224</v>
      </c>
      <c r="CN20" s="64">
        <f ca="1">'Trial 6'!CV36</f>
        <v>919415.98247337202</v>
      </c>
      <c r="CO20" s="64">
        <f ca="1">'Trial 6'!CW36</f>
        <v>919004.23738673155</v>
      </c>
      <c r="CP20" s="64">
        <f ca="1">'Trial 6'!CX36</f>
        <v>918540.40555865853</v>
      </c>
      <c r="CQ20" s="64">
        <f ca="1">'Trial 6'!CY36</f>
        <v>918160.3067773314</v>
      </c>
      <c r="CR20" s="64">
        <f ca="1">'Trial 6'!CZ36</f>
        <v>917882.46315605892</v>
      </c>
      <c r="CS20" s="64">
        <f ca="1">'Trial 6'!DB36</f>
        <v>917646.41242841072</v>
      </c>
      <c r="CT20" s="64">
        <f ca="1">'Trial 6'!DC36</f>
        <v>917241.93893607345</v>
      </c>
      <c r="CU20" s="64">
        <f ca="1">'Trial 6'!DD36</f>
        <v>916833.88458765834</v>
      </c>
      <c r="CV20" s="64">
        <f ca="1">'Trial 6'!DE36</f>
        <v>916297.12817744014</v>
      </c>
      <c r="CW20" s="64">
        <f ca="1">'Trial 6'!DF36</f>
        <v>915944.46748502646</v>
      </c>
      <c r="CX20" s="64">
        <f ca="1">'Trial 6'!DG36</f>
        <v>915453.39210696379</v>
      </c>
      <c r="CY20" s="64">
        <f ca="1">'Trial 6'!DH36</f>
        <v>915065.33486228739</v>
      </c>
      <c r="CZ20" s="64">
        <f ca="1">'Trial 6'!DI36</f>
        <v>914667.95893710887</v>
      </c>
      <c r="DA20" s="64">
        <f ca="1">'Trial 6'!DJ36</f>
        <v>914195.53406547138</v>
      </c>
      <c r="DB20" s="64">
        <f ca="1">'Trial 6'!DK36</f>
        <v>913822.12270881759</v>
      </c>
      <c r="DC20" s="64">
        <f ca="1">'Trial 6'!DL36</f>
        <v>913415.21042490879</v>
      </c>
      <c r="DD20" s="64">
        <f ca="1">'Trial 6'!DM36</f>
        <v>913010.06132841995</v>
      </c>
      <c r="DE20" s="64">
        <f ca="1">'Trial 6'!DO36</f>
        <v>912677.98117322952</v>
      </c>
      <c r="DF20" s="64">
        <f ca="1">'Trial 6'!DP36</f>
        <v>912296.58221307048</v>
      </c>
      <c r="DG20" s="64">
        <f ca="1">'Trial 6'!DQ36</f>
        <v>911801.72711595159</v>
      </c>
      <c r="DH20" s="64">
        <f ca="1">'Trial 6'!DR36</f>
        <v>911366.27184536157</v>
      </c>
      <c r="DI20" s="64">
        <f ca="1">'Trial 6'!DS36</f>
        <v>910888.97741600976</v>
      </c>
      <c r="DJ20" s="64">
        <f ca="1">'Trial 6'!DT36</f>
        <v>910310.71955012588</v>
      </c>
      <c r="DK20" s="64">
        <f ca="1">'Trial 6'!DU36</f>
        <v>909965.69052107027</v>
      </c>
      <c r="DL20" s="64">
        <f ca="1">'Trial 6'!DV36</f>
        <v>909449.34508810053</v>
      </c>
      <c r="DM20" s="64">
        <f ca="1">'Trial 6'!DW36</f>
        <v>908941.26221944357</v>
      </c>
      <c r="DN20" s="64">
        <f ca="1">'Trial 6'!DX36</f>
        <v>908581.66063388996</v>
      </c>
      <c r="DO20" s="64">
        <f ca="1">'Trial 6'!DY36</f>
        <v>908174.47813331324</v>
      </c>
      <c r="DP20" s="64">
        <f ca="1">'Trial 6'!DZ36</f>
        <v>907727.78865101386</v>
      </c>
      <c r="DQ20" s="64">
        <f ca="1">'Trial 6'!EB36</f>
        <v>907226.2655654432</v>
      </c>
      <c r="DR20" s="64">
        <f ca="1">'Trial 6'!EC36</f>
        <v>906813.40632215329</v>
      </c>
      <c r="DS20" s="64">
        <f ca="1">'Trial 6'!ED36</f>
        <v>906338.9053261017</v>
      </c>
      <c r="DT20" s="64">
        <f ca="1">'Trial 6'!EE36</f>
        <v>905908.56737677043</v>
      </c>
      <c r="DU20" s="64">
        <f ca="1">'Trial 6'!EF36</f>
        <v>905551.22012650548</v>
      </c>
      <c r="DV20" s="64">
        <f ca="1">'Trial 6'!EG36</f>
        <v>905123.82735827519</v>
      </c>
      <c r="DW20" s="64">
        <f ca="1">'Trial 6'!EH36</f>
        <v>904627.34068394569</v>
      </c>
      <c r="DX20" s="64">
        <f ca="1">'Trial 6'!EI36</f>
        <v>904171.03408101073</v>
      </c>
      <c r="DY20" s="64">
        <f ca="1">'Trial 6'!EJ36</f>
        <v>903649.73320828797</v>
      </c>
      <c r="DZ20" s="64">
        <f ca="1">'Trial 6'!EK36</f>
        <v>903327.87006295589</v>
      </c>
      <c r="EA20" s="64">
        <f ca="1">'Trial 6'!EL36</f>
        <v>902950.692935528</v>
      </c>
      <c r="EB20" s="64">
        <f ca="1">'Trial 6'!EM36</f>
        <v>902619.64958073921</v>
      </c>
    </row>
    <row r="21" spans="1:132" ht="12.75" customHeight="1" x14ac:dyDescent="0.2">
      <c r="A21" s="64">
        <f>'Trial 7'!B36</f>
        <v>963388.68108289549</v>
      </c>
      <c r="B21" s="64">
        <f ca="1">'Trial 7'!C36</f>
        <v>962679.02357734239</v>
      </c>
      <c r="C21" s="64">
        <f ca="1">'Trial 7'!D36</f>
        <v>962088.27280297817</v>
      </c>
      <c r="D21" s="64">
        <f ca="1">'Trial 7'!E36</f>
        <v>961496.33069646172</v>
      </c>
      <c r="E21" s="64">
        <f ca="1">'Trial 7'!F36</f>
        <v>960776.22731171909</v>
      </c>
      <c r="F21" s="64">
        <f ca="1">'Trial 7'!G36</f>
        <v>960026.36545360251</v>
      </c>
      <c r="G21" s="64">
        <f ca="1">'Trial 7'!H36</f>
        <v>959508.57261391671</v>
      </c>
      <c r="H21" s="64">
        <f ca="1">'Trial 7'!I36</f>
        <v>958853.25140011683</v>
      </c>
      <c r="I21" s="64">
        <f ca="1">'Trial 7'!J36</f>
        <v>958309.85291326442</v>
      </c>
      <c r="J21" s="64">
        <f ca="1">'Trial 7'!K36</f>
        <v>957797.68878654635</v>
      </c>
      <c r="K21" s="64">
        <f ca="1">'Trial 7'!L36</f>
        <v>957197.03017432813</v>
      </c>
      <c r="L21" s="64">
        <f ca="1">'Trial 7'!M36</f>
        <v>956524.18457749032</v>
      </c>
      <c r="M21" s="64">
        <f ca="1">'Trial 7'!O36</f>
        <v>955905.82305710227</v>
      </c>
      <c r="N21" s="64">
        <f ca="1">'Trial 7'!P36</f>
        <v>955332.6215111363</v>
      </c>
      <c r="O21" s="64">
        <f ca="1">'Trial 7'!Q36</f>
        <v>954913.77366360184</v>
      </c>
      <c r="P21" s="64">
        <f ca="1">'Trial 7'!R36</f>
        <v>954339.24720625521</v>
      </c>
      <c r="Q21" s="64">
        <f ca="1">'Trial 7'!S36</f>
        <v>953751.57501751871</v>
      </c>
      <c r="R21" s="64">
        <f ca="1">'Trial 7'!T36</f>
        <v>953178.69331859436</v>
      </c>
      <c r="S21" s="64">
        <f ca="1">'Trial 7'!U36</f>
        <v>952669.56206563953</v>
      </c>
      <c r="T21" s="64">
        <f ca="1">'Trial 7'!V36</f>
        <v>952231.60950442019</v>
      </c>
      <c r="U21" s="64">
        <f ca="1">'Trial 7'!W36</f>
        <v>951537.34250285628</v>
      </c>
      <c r="V21" s="64">
        <f ca="1">'Trial 7'!X36</f>
        <v>951063.62474092725</v>
      </c>
      <c r="W21" s="64">
        <f ca="1">'Trial 7'!Y36</f>
        <v>950589.90823134047</v>
      </c>
      <c r="X21" s="64">
        <f ca="1">'Trial 7'!Z36</f>
        <v>950097.58838237717</v>
      </c>
      <c r="Y21" s="64">
        <f ca="1">'Trial 7'!AB36</f>
        <v>949611.2330287334</v>
      </c>
      <c r="Z21" s="64">
        <f ca="1">'Trial 7'!AC36</f>
        <v>949097.75045035302</v>
      </c>
      <c r="AA21" s="64">
        <f ca="1">'Trial 7'!AD36</f>
        <v>948562.84350455448</v>
      </c>
      <c r="AB21" s="64">
        <f ca="1">'Trial 7'!AE36</f>
        <v>948173.2620480879</v>
      </c>
      <c r="AC21" s="64">
        <f ca="1">'Trial 7'!AF36</f>
        <v>947532.64201467403</v>
      </c>
      <c r="AD21" s="64">
        <f ca="1">'Trial 7'!AG36</f>
        <v>947133.22553031088</v>
      </c>
      <c r="AE21" s="64">
        <f ca="1">'Trial 7'!AH36</f>
        <v>946619.08278746065</v>
      </c>
      <c r="AF21" s="64">
        <f ca="1">'Trial 7'!AI36</f>
        <v>946242.75000626256</v>
      </c>
      <c r="AG21" s="64">
        <f ca="1">'Trial 7'!AJ36</f>
        <v>945718.45023002347</v>
      </c>
      <c r="AH21" s="64">
        <f ca="1">'Trial 7'!AK36</f>
        <v>945343.3813313389</v>
      </c>
      <c r="AI21" s="64">
        <f ca="1">'Trial 7'!AL36</f>
        <v>944850.79001039069</v>
      </c>
      <c r="AJ21" s="64">
        <f ca="1">'Trial 7'!AM36</f>
        <v>944358.89614182222</v>
      </c>
      <c r="AK21" s="64">
        <f ca="1">'Trial 7'!AO36</f>
        <v>943966.22392432019</v>
      </c>
      <c r="AL21" s="64">
        <f ca="1">'Trial 7'!AP36</f>
        <v>943501.16841851675</v>
      </c>
      <c r="AM21" s="64">
        <f ca="1">'Trial 7'!AQ36</f>
        <v>942998.27690565749</v>
      </c>
      <c r="AN21" s="64">
        <f ca="1">'Trial 7'!AR36</f>
        <v>942451.78657628247</v>
      </c>
      <c r="AO21" s="64">
        <f ca="1">'Trial 7'!AS36</f>
        <v>941987.76892226911</v>
      </c>
      <c r="AP21" s="64">
        <f ca="1">'Trial 7'!AT36</f>
        <v>941421.92651585292</v>
      </c>
      <c r="AQ21" s="64">
        <f ca="1">'Trial 7'!AU36</f>
        <v>940968.99297372391</v>
      </c>
      <c r="AR21" s="64">
        <f ca="1">'Trial 7'!AV36</f>
        <v>940500.48411426239</v>
      </c>
      <c r="AS21" s="64">
        <f ca="1">'Trial 7'!AW36</f>
        <v>940011.15089979884</v>
      </c>
      <c r="AT21" s="64">
        <f ca="1">'Trial 7'!AX36</f>
        <v>939612.98580227105</v>
      </c>
      <c r="AU21" s="64">
        <f ca="1">'Trial 7'!AY36</f>
        <v>939237.10938564281</v>
      </c>
      <c r="AV21" s="64">
        <f ca="1">'Trial 7'!AZ36</f>
        <v>938743.0804142477</v>
      </c>
      <c r="AW21" s="64">
        <f ca="1">'Trial 7'!BB36</f>
        <v>938280.13906398788</v>
      </c>
      <c r="AX21" s="64">
        <f ca="1">'Trial 7'!BC36</f>
        <v>937844.94287856191</v>
      </c>
      <c r="AY21" s="64">
        <f ca="1">'Trial 7'!BD36</f>
        <v>937470.46908900735</v>
      </c>
      <c r="AZ21" s="64">
        <f ca="1">'Trial 7'!BE36</f>
        <v>937072.82013424265</v>
      </c>
      <c r="BA21" s="64">
        <f ca="1">'Trial 7'!BF36</f>
        <v>936565.98708344135</v>
      </c>
      <c r="BB21" s="64">
        <f ca="1">'Trial 7'!BG36</f>
        <v>936077.54803389695</v>
      </c>
      <c r="BC21" s="64">
        <f ca="1">'Trial 7'!BH36</f>
        <v>935714.01726544695</v>
      </c>
      <c r="BD21" s="64">
        <f ca="1">'Trial 7'!BI36</f>
        <v>935241.48465862707</v>
      </c>
      <c r="BE21" s="64">
        <f ca="1">'Trial 7'!BJ36</f>
        <v>934822.4567924618</v>
      </c>
      <c r="BF21" s="64">
        <f ca="1">'Trial 7'!BK36</f>
        <v>934435.61023814697</v>
      </c>
      <c r="BG21" s="64">
        <f ca="1">'Trial 7'!BL36</f>
        <v>934078.43705098203</v>
      </c>
      <c r="BH21" s="64">
        <f ca="1">'Trial 7'!BM36</f>
        <v>933700.42241546698</v>
      </c>
      <c r="BI21" s="64">
        <f ca="1">'Trial 7'!BO36</f>
        <v>933256.29386442923</v>
      </c>
      <c r="BJ21" s="64">
        <f ca="1">'Trial 7'!BP36</f>
        <v>932817.2463948708</v>
      </c>
      <c r="BK21" s="64">
        <f ca="1">'Trial 7'!BQ36</f>
        <v>932391.14770349895</v>
      </c>
      <c r="BL21" s="64">
        <f ca="1">'Trial 7'!BR36</f>
        <v>931781.13413038361</v>
      </c>
      <c r="BM21" s="64">
        <f ca="1">'Trial 7'!BS36</f>
        <v>931392.79556256172</v>
      </c>
      <c r="BN21" s="64">
        <f ca="1">'Trial 7'!BT36</f>
        <v>930870.7480036082</v>
      </c>
      <c r="BO21" s="64">
        <f ca="1">'Trial 7'!BU36</f>
        <v>930558.51352155965</v>
      </c>
      <c r="BP21" s="64">
        <f ca="1">'Trial 7'!BV36</f>
        <v>930041.23093543481</v>
      </c>
      <c r="BQ21" s="64">
        <f ca="1">'Trial 7'!BW36</f>
        <v>929605.16511081171</v>
      </c>
      <c r="BR21" s="64">
        <f ca="1">'Trial 7'!BX36</f>
        <v>929168.90616359003</v>
      </c>
      <c r="BS21" s="64">
        <f ca="1">'Trial 7'!BY36</f>
        <v>928772.5669069076</v>
      </c>
      <c r="BT21" s="64">
        <f ca="1">'Trial 7'!BZ36</f>
        <v>928347.60984975973</v>
      </c>
      <c r="BU21" s="64">
        <f ca="1">'Trial 7'!CB36</f>
        <v>927906.8524314668</v>
      </c>
      <c r="BV21" s="64">
        <f ca="1">'Trial 7'!CC36</f>
        <v>927575.151181794</v>
      </c>
      <c r="BW21" s="64">
        <f ca="1">'Trial 7'!CD36</f>
        <v>927147.81092517066</v>
      </c>
      <c r="BX21" s="64">
        <f ca="1">'Trial 7'!CE36</f>
        <v>926640.93797674589</v>
      </c>
      <c r="BY21" s="64">
        <f ca="1">'Trial 7'!CF36</f>
        <v>926204.23634908593</v>
      </c>
      <c r="BZ21" s="64">
        <f ca="1">'Trial 7'!CG36</f>
        <v>925812.67494995124</v>
      </c>
      <c r="CA21" s="64">
        <f ca="1">'Trial 7'!CH36</f>
        <v>925420.52565469546</v>
      </c>
      <c r="CB21" s="64">
        <f ca="1">'Trial 7'!CI36</f>
        <v>925046.61666108691</v>
      </c>
      <c r="CC21" s="64">
        <f ca="1">'Trial 7'!CJ36</f>
        <v>924640.31142823782</v>
      </c>
      <c r="CD21" s="64">
        <f ca="1">'Trial 7'!CK36</f>
        <v>924190.53127775644</v>
      </c>
      <c r="CE21" s="64">
        <f ca="1">'Trial 7'!CL36</f>
        <v>923816.58006819454</v>
      </c>
      <c r="CF21" s="64">
        <f ca="1">'Trial 7'!CM36</f>
        <v>923251.2222600932</v>
      </c>
      <c r="CG21" s="64">
        <f ca="1">'Trial 7'!CO36</f>
        <v>922799.14392871375</v>
      </c>
      <c r="CH21" s="64">
        <f ca="1">'Trial 7'!CP36</f>
        <v>922410.81198027474</v>
      </c>
      <c r="CI21" s="64">
        <f ca="1">'Trial 7'!CQ36</f>
        <v>921954.80591869017</v>
      </c>
      <c r="CJ21" s="64">
        <f ca="1">'Trial 7'!CR36</f>
        <v>921554.20407442807</v>
      </c>
      <c r="CK21" s="64">
        <f ca="1">'Trial 7'!CS36</f>
        <v>921036.29428475618</v>
      </c>
      <c r="CL21" s="64">
        <f ca="1">'Trial 7'!CT36</f>
        <v>920540.04109487135</v>
      </c>
      <c r="CM21" s="64">
        <f ca="1">'Trial 7'!CU36</f>
        <v>920133.08500443806</v>
      </c>
      <c r="CN21" s="64">
        <f ca="1">'Trial 7'!CV36</f>
        <v>919722.15413379029</v>
      </c>
      <c r="CO21" s="64">
        <f ca="1">'Trial 7'!CW36</f>
        <v>919258.07149174542</v>
      </c>
      <c r="CP21" s="64">
        <f ca="1">'Trial 7'!CX36</f>
        <v>918774.77779517591</v>
      </c>
      <c r="CQ21" s="64">
        <f ca="1">'Trial 7'!CY36</f>
        <v>918245.43559151608</v>
      </c>
      <c r="CR21" s="64">
        <f ca="1">'Trial 7'!CZ36</f>
        <v>917788.64003734465</v>
      </c>
      <c r="CS21" s="64">
        <f ca="1">'Trial 7'!DB36</f>
        <v>917448.54305866687</v>
      </c>
      <c r="CT21" s="64">
        <f ca="1">'Trial 7'!DC36</f>
        <v>916951.14727474807</v>
      </c>
      <c r="CU21" s="64">
        <f ca="1">'Trial 7'!DD36</f>
        <v>916520.37797867705</v>
      </c>
      <c r="CV21" s="64">
        <f ca="1">'Trial 7'!DE36</f>
        <v>915984.15343222639</v>
      </c>
      <c r="CW21" s="64">
        <f ca="1">'Trial 7'!DF36</f>
        <v>915614.45180753269</v>
      </c>
      <c r="CX21" s="64">
        <f ca="1">'Trial 7'!DG36</f>
        <v>915172.16032320587</v>
      </c>
      <c r="CY21" s="64">
        <f ca="1">'Trial 7'!DH36</f>
        <v>914680.1358811392</v>
      </c>
      <c r="CZ21" s="64">
        <f ca="1">'Trial 7'!DI36</f>
        <v>914131.20273619902</v>
      </c>
      <c r="DA21" s="64">
        <f ca="1">'Trial 7'!DJ36</f>
        <v>913668.08663074218</v>
      </c>
      <c r="DB21" s="64">
        <f ca="1">'Trial 7'!DK36</f>
        <v>913200.04650517961</v>
      </c>
      <c r="DC21" s="64">
        <f ca="1">'Trial 7'!DL36</f>
        <v>912726.80099575932</v>
      </c>
      <c r="DD21" s="64">
        <f ca="1">'Trial 7'!DM36</f>
        <v>912329.48228617606</v>
      </c>
      <c r="DE21" s="64">
        <f ca="1">'Trial 7'!DO36</f>
        <v>911866.49747808441</v>
      </c>
      <c r="DF21" s="64">
        <f ca="1">'Trial 7'!DP36</f>
        <v>911492.21246824856</v>
      </c>
      <c r="DG21" s="64">
        <f ca="1">'Trial 7'!DQ36</f>
        <v>911023.93767674221</v>
      </c>
      <c r="DH21" s="64">
        <f ca="1">'Trial 7'!DR36</f>
        <v>910617.21484362567</v>
      </c>
      <c r="DI21" s="64">
        <f ca="1">'Trial 7'!DS36</f>
        <v>910133.64351860958</v>
      </c>
      <c r="DJ21" s="64">
        <f ca="1">'Trial 7'!DT36</f>
        <v>909516.20755807217</v>
      </c>
      <c r="DK21" s="64">
        <f ca="1">'Trial 7'!DU36</f>
        <v>909129.85385643085</v>
      </c>
      <c r="DL21" s="64">
        <f ca="1">'Trial 7'!DV36</f>
        <v>908654.21206690755</v>
      </c>
      <c r="DM21" s="64">
        <f ca="1">'Trial 7'!DW36</f>
        <v>908231.78437841206</v>
      </c>
      <c r="DN21" s="64">
        <f ca="1">'Trial 7'!DX36</f>
        <v>907675.93924911611</v>
      </c>
      <c r="DO21" s="64">
        <f ca="1">'Trial 7'!DY36</f>
        <v>907227.93084326712</v>
      </c>
      <c r="DP21" s="64">
        <f ca="1">'Trial 7'!DZ36</f>
        <v>906773.24724618904</v>
      </c>
      <c r="DQ21" s="64">
        <f ca="1">'Trial 7'!EB36</f>
        <v>906355.69066214643</v>
      </c>
      <c r="DR21" s="64">
        <f ca="1">'Trial 7'!EC36</f>
        <v>905807.81473537965</v>
      </c>
      <c r="DS21" s="64">
        <f ca="1">'Trial 7'!ED36</f>
        <v>905372.86713537155</v>
      </c>
      <c r="DT21" s="64">
        <f ca="1">'Trial 7'!EE36</f>
        <v>904935.7887711582</v>
      </c>
      <c r="DU21" s="64">
        <f ca="1">'Trial 7'!EF36</f>
        <v>904421.37480448175</v>
      </c>
      <c r="DV21" s="64">
        <f ca="1">'Trial 7'!EG36</f>
        <v>903813.56863441656</v>
      </c>
      <c r="DW21" s="64">
        <f ca="1">'Trial 7'!EH36</f>
        <v>903334.8747020592</v>
      </c>
      <c r="DX21" s="64">
        <f ca="1">'Trial 7'!EI36</f>
        <v>902980.54989386245</v>
      </c>
      <c r="DY21" s="64">
        <f ca="1">'Trial 7'!EJ36</f>
        <v>902549.62146295386</v>
      </c>
      <c r="DZ21" s="64">
        <f ca="1">'Trial 7'!EK36</f>
        <v>902151.48133945663</v>
      </c>
      <c r="EA21" s="64">
        <f ca="1">'Trial 7'!EL36</f>
        <v>901632.90603882284</v>
      </c>
      <c r="EB21" s="64">
        <f ca="1">'Trial 7'!EM36</f>
        <v>901291.17433969944</v>
      </c>
    </row>
    <row r="22" spans="1:132" ht="12.75" customHeight="1" x14ac:dyDescent="0.2">
      <c r="A22" s="64">
        <f>'Trial 8'!B36</f>
        <v>963388.68108289549</v>
      </c>
      <c r="B22" s="64">
        <f ca="1">'Trial 8'!C36</f>
        <v>962757.18527136603</v>
      </c>
      <c r="C22" s="64">
        <f ca="1">'Trial 8'!D36</f>
        <v>962146.67833516526</v>
      </c>
      <c r="D22" s="64">
        <f ca="1">'Trial 8'!E36</f>
        <v>961533.75995735079</v>
      </c>
      <c r="E22" s="64">
        <f ca="1">'Trial 8'!F36</f>
        <v>960960.38773226761</v>
      </c>
      <c r="F22" s="64">
        <f ca="1">'Trial 8'!G36</f>
        <v>960542.79198704567</v>
      </c>
      <c r="G22" s="64">
        <f ca="1">'Trial 8'!H36</f>
        <v>959959.67223264882</v>
      </c>
      <c r="H22" s="64">
        <f ca="1">'Trial 8'!I36</f>
        <v>959289.5547206609</v>
      </c>
      <c r="I22" s="64">
        <f ca="1">'Trial 8'!J36</f>
        <v>958845.24418063718</v>
      </c>
      <c r="J22" s="64">
        <f ca="1">'Trial 8'!K36</f>
        <v>958276.60440188786</v>
      </c>
      <c r="K22" s="64">
        <f ca="1">'Trial 8'!L36</f>
        <v>957791.20545263088</v>
      </c>
      <c r="L22" s="64">
        <f ca="1">'Trial 8'!M36</f>
        <v>957209.76422972279</v>
      </c>
      <c r="M22" s="64">
        <f ca="1">'Trial 8'!O36</f>
        <v>956715.80797475285</v>
      </c>
      <c r="N22" s="64">
        <f ca="1">'Trial 8'!P36</f>
        <v>956160.94999739283</v>
      </c>
      <c r="O22" s="64">
        <f ca="1">'Trial 8'!Q36</f>
        <v>955657.63596769853</v>
      </c>
      <c r="P22" s="64">
        <f ca="1">'Trial 8'!R36</f>
        <v>955195.15780145535</v>
      </c>
      <c r="Q22" s="64">
        <f ca="1">'Trial 8'!S36</f>
        <v>954789.83882248355</v>
      </c>
      <c r="R22" s="64">
        <f ca="1">'Trial 8'!T36</f>
        <v>954393.24307293212</v>
      </c>
      <c r="S22" s="64">
        <f ca="1">'Trial 8'!U36</f>
        <v>953957.47199240036</v>
      </c>
      <c r="T22" s="64">
        <f ca="1">'Trial 8'!V36</f>
        <v>953495.42738709529</v>
      </c>
      <c r="U22" s="64">
        <f ca="1">'Trial 8'!W36</f>
        <v>952793.09169888811</v>
      </c>
      <c r="V22" s="64">
        <f ca="1">'Trial 8'!X36</f>
        <v>952283.94443502708</v>
      </c>
      <c r="W22" s="64">
        <f ca="1">'Trial 8'!Y36</f>
        <v>951932.70326536207</v>
      </c>
      <c r="X22" s="64">
        <f ca="1">'Trial 8'!Z36</f>
        <v>951302.92397008277</v>
      </c>
      <c r="Y22" s="64">
        <f ca="1">'Trial 8'!AB36</f>
        <v>950821.64157928445</v>
      </c>
      <c r="Z22" s="64">
        <f ca="1">'Trial 8'!AC36</f>
        <v>950277.95072680083</v>
      </c>
      <c r="AA22" s="64">
        <f ca="1">'Trial 8'!AD36</f>
        <v>949780.54266586888</v>
      </c>
      <c r="AB22" s="64">
        <f ca="1">'Trial 8'!AE36</f>
        <v>949305.51966532168</v>
      </c>
      <c r="AC22" s="64">
        <f ca="1">'Trial 8'!AF36</f>
        <v>948836.81372485764</v>
      </c>
      <c r="AD22" s="64">
        <f ca="1">'Trial 8'!AG36</f>
        <v>948353.67227093875</v>
      </c>
      <c r="AE22" s="64">
        <f ca="1">'Trial 8'!AH36</f>
        <v>947794.54240583221</v>
      </c>
      <c r="AF22" s="64">
        <f ca="1">'Trial 8'!AI36</f>
        <v>947379.58750473079</v>
      </c>
      <c r="AG22" s="64">
        <f ca="1">'Trial 8'!AJ36</f>
        <v>947031.86542818183</v>
      </c>
      <c r="AH22" s="64">
        <f ca="1">'Trial 8'!AK36</f>
        <v>946592.32752737764</v>
      </c>
      <c r="AI22" s="64">
        <f ca="1">'Trial 8'!AL36</f>
        <v>946123.20727830846</v>
      </c>
      <c r="AJ22" s="64">
        <f ca="1">'Trial 8'!AM36</f>
        <v>945573.3325018856</v>
      </c>
      <c r="AK22" s="64">
        <f ca="1">'Trial 8'!AO36</f>
        <v>945143.72064921004</v>
      </c>
      <c r="AL22" s="64">
        <f ca="1">'Trial 8'!AP36</f>
        <v>944799.71150252945</v>
      </c>
      <c r="AM22" s="64">
        <f ca="1">'Trial 8'!AQ36</f>
        <v>944285.95686173625</v>
      </c>
      <c r="AN22" s="64">
        <f ca="1">'Trial 8'!AR36</f>
        <v>943723.69054225215</v>
      </c>
      <c r="AO22" s="64">
        <f ca="1">'Trial 8'!AS36</f>
        <v>943405.68795432069</v>
      </c>
      <c r="AP22" s="64">
        <f ca="1">'Trial 8'!AT36</f>
        <v>942836.46539028082</v>
      </c>
      <c r="AQ22" s="64">
        <f ca="1">'Trial 8'!AU36</f>
        <v>942252.83666491555</v>
      </c>
      <c r="AR22" s="64">
        <f ca="1">'Trial 8'!AV36</f>
        <v>941682.03339118056</v>
      </c>
      <c r="AS22" s="64">
        <f ca="1">'Trial 8'!AW36</f>
        <v>941294.66832751001</v>
      </c>
      <c r="AT22" s="64">
        <f ca="1">'Trial 8'!AX36</f>
        <v>940872.37843285454</v>
      </c>
      <c r="AU22" s="64">
        <f ca="1">'Trial 8'!AY36</f>
        <v>940331.00762288517</v>
      </c>
      <c r="AV22" s="64">
        <f ca="1">'Trial 8'!AZ36</f>
        <v>939837.77647819871</v>
      </c>
      <c r="AW22" s="64">
        <f ca="1">'Trial 8'!BB36</f>
        <v>939431.9270182777</v>
      </c>
      <c r="AX22" s="64">
        <f ca="1">'Trial 8'!BC36</f>
        <v>938990.74310449057</v>
      </c>
      <c r="AY22" s="64">
        <f ca="1">'Trial 8'!BD36</f>
        <v>938524.07625757414</v>
      </c>
      <c r="AZ22" s="64">
        <f ca="1">'Trial 8'!BE36</f>
        <v>938103.17550930416</v>
      </c>
      <c r="BA22" s="64">
        <f ca="1">'Trial 8'!BF36</f>
        <v>937539.18463649822</v>
      </c>
      <c r="BB22" s="64">
        <f ca="1">'Trial 8'!BG36</f>
        <v>937060.53572415363</v>
      </c>
      <c r="BC22" s="64">
        <f ca="1">'Trial 8'!BH36</f>
        <v>936575.48511528317</v>
      </c>
      <c r="BD22" s="64">
        <f ca="1">'Trial 8'!BI36</f>
        <v>936305.92234544631</v>
      </c>
      <c r="BE22" s="64">
        <f ca="1">'Trial 8'!BJ36</f>
        <v>935945.47244594293</v>
      </c>
      <c r="BF22" s="64">
        <f ca="1">'Trial 8'!BK36</f>
        <v>935454.18293594534</v>
      </c>
      <c r="BG22" s="64">
        <f ca="1">'Trial 8'!BL36</f>
        <v>935061.55968855671</v>
      </c>
      <c r="BH22" s="64">
        <f ca="1">'Trial 8'!BM36</f>
        <v>934596.1272119052</v>
      </c>
      <c r="BI22" s="64">
        <f ca="1">'Trial 8'!BO36</f>
        <v>934203.66352513235</v>
      </c>
      <c r="BJ22" s="64">
        <f ca="1">'Trial 8'!BP36</f>
        <v>933700.74330669909</v>
      </c>
      <c r="BK22" s="64">
        <f ca="1">'Trial 8'!BQ36</f>
        <v>933386.89794712514</v>
      </c>
      <c r="BL22" s="64">
        <f ca="1">'Trial 8'!BR36</f>
        <v>932780.65635301534</v>
      </c>
      <c r="BM22" s="64">
        <f ca="1">'Trial 8'!BS36</f>
        <v>932233.01387306827</v>
      </c>
      <c r="BN22" s="64">
        <f ca="1">'Trial 8'!BT36</f>
        <v>931667.00742164347</v>
      </c>
      <c r="BO22" s="64">
        <f ca="1">'Trial 8'!BU36</f>
        <v>931242.37121687864</v>
      </c>
      <c r="BP22" s="64">
        <f ca="1">'Trial 8'!BV36</f>
        <v>930899.37990397564</v>
      </c>
      <c r="BQ22" s="64">
        <f ca="1">'Trial 8'!BW36</f>
        <v>930433.59051555023</v>
      </c>
      <c r="BR22" s="64">
        <f ca="1">'Trial 8'!BX36</f>
        <v>929972.94916849106</v>
      </c>
      <c r="BS22" s="64">
        <f ca="1">'Trial 8'!BY36</f>
        <v>929630.22992061626</v>
      </c>
      <c r="BT22" s="64">
        <f ca="1">'Trial 8'!BZ36</f>
        <v>929187.5225660716</v>
      </c>
      <c r="BU22" s="64">
        <f ca="1">'Trial 8'!CB36</f>
        <v>928794.5075849226</v>
      </c>
      <c r="BV22" s="64">
        <f ca="1">'Trial 8'!CC36</f>
        <v>928318.3390058123</v>
      </c>
      <c r="BW22" s="64">
        <f ca="1">'Trial 8'!CD36</f>
        <v>927793.01963462459</v>
      </c>
      <c r="BX22" s="64">
        <f ca="1">'Trial 8'!CE36</f>
        <v>927265.2602438631</v>
      </c>
      <c r="BY22" s="64">
        <f ca="1">'Trial 8'!CF36</f>
        <v>926864.79778662173</v>
      </c>
      <c r="BZ22" s="64">
        <f ca="1">'Trial 8'!CG36</f>
        <v>926341.35257903114</v>
      </c>
      <c r="CA22" s="64">
        <f ca="1">'Trial 8'!CH36</f>
        <v>925757.1413606453</v>
      </c>
      <c r="CB22" s="64">
        <f ca="1">'Trial 8'!CI36</f>
        <v>925262.86289150745</v>
      </c>
      <c r="CC22" s="64">
        <f ca="1">'Trial 8'!CJ36</f>
        <v>924761.60445602029</v>
      </c>
      <c r="CD22" s="64">
        <f ca="1">'Trial 8'!CK36</f>
        <v>924278.07406457618</v>
      </c>
      <c r="CE22" s="64">
        <f ca="1">'Trial 8'!CL36</f>
        <v>923924.14932885149</v>
      </c>
      <c r="CF22" s="64">
        <f ca="1">'Trial 8'!CM36</f>
        <v>923381.51114007074</v>
      </c>
      <c r="CG22" s="64">
        <f ca="1">'Trial 8'!CO36</f>
        <v>922854.6865020463</v>
      </c>
      <c r="CH22" s="64">
        <f ca="1">'Trial 8'!CP36</f>
        <v>922372.90436458169</v>
      </c>
      <c r="CI22" s="64">
        <f ca="1">'Trial 8'!CQ36</f>
        <v>922043.71068636538</v>
      </c>
      <c r="CJ22" s="64">
        <f ca="1">'Trial 8'!CR36</f>
        <v>921459.20470718166</v>
      </c>
      <c r="CK22" s="64">
        <f ca="1">'Trial 8'!CS36</f>
        <v>920969.15483776887</v>
      </c>
      <c r="CL22" s="64">
        <f ca="1">'Trial 8'!CT36</f>
        <v>920457.3917029294</v>
      </c>
      <c r="CM22" s="64">
        <f ca="1">'Trial 8'!CU36</f>
        <v>920051.38986320666</v>
      </c>
      <c r="CN22" s="64">
        <f ca="1">'Trial 8'!CV36</f>
        <v>919478.57194982807</v>
      </c>
      <c r="CO22" s="64">
        <f ca="1">'Trial 8'!CW36</f>
        <v>918946.51571745402</v>
      </c>
      <c r="CP22" s="64">
        <f ca="1">'Trial 8'!CX36</f>
        <v>918644.23703148391</v>
      </c>
      <c r="CQ22" s="64">
        <f ca="1">'Trial 8'!CY36</f>
        <v>918167.29359986063</v>
      </c>
      <c r="CR22" s="64">
        <f ca="1">'Trial 8'!CZ36</f>
        <v>917674.41328094259</v>
      </c>
      <c r="CS22" s="64">
        <f ca="1">'Trial 8'!DB36</f>
        <v>917168.98642597953</v>
      </c>
      <c r="CT22" s="64">
        <f ca="1">'Trial 8'!DC36</f>
        <v>916626.98132486735</v>
      </c>
      <c r="CU22" s="64">
        <f ca="1">'Trial 8'!DD36</f>
        <v>916155.62567113969</v>
      </c>
      <c r="CV22" s="64">
        <f ca="1">'Trial 8'!DE36</f>
        <v>915682.74797990581</v>
      </c>
      <c r="CW22" s="64">
        <f ca="1">'Trial 8'!DF36</f>
        <v>915247.50637469336</v>
      </c>
      <c r="CX22" s="64">
        <f ca="1">'Trial 8'!DG36</f>
        <v>914708.83871852129</v>
      </c>
      <c r="CY22" s="64">
        <f ca="1">'Trial 8'!DH36</f>
        <v>914167.80110785051</v>
      </c>
      <c r="CZ22" s="64">
        <f ca="1">'Trial 8'!DI36</f>
        <v>913732.8907769596</v>
      </c>
      <c r="DA22" s="64">
        <f ca="1">'Trial 8'!DJ36</f>
        <v>913219.20724513801</v>
      </c>
      <c r="DB22" s="64">
        <f ca="1">'Trial 8'!DK36</f>
        <v>912816.9953007123</v>
      </c>
      <c r="DC22" s="64">
        <f ca="1">'Trial 8'!DL36</f>
        <v>912417.61475799198</v>
      </c>
      <c r="DD22" s="64">
        <f ca="1">'Trial 8'!DM36</f>
        <v>911892.96562845411</v>
      </c>
      <c r="DE22" s="64">
        <f ca="1">'Trial 8'!DO36</f>
        <v>911624.29484830936</v>
      </c>
      <c r="DF22" s="64">
        <f ca="1">'Trial 8'!DP36</f>
        <v>911291.27224484796</v>
      </c>
      <c r="DG22" s="64">
        <f ca="1">'Trial 8'!DQ36</f>
        <v>910863.02756362653</v>
      </c>
      <c r="DH22" s="64">
        <f ca="1">'Trial 8'!DR36</f>
        <v>910390.96868652268</v>
      </c>
      <c r="DI22" s="64">
        <f ca="1">'Trial 8'!DS36</f>
        <v>909880.88800955529</v>
      </c>
      <c r="DJ22" s="64">
        <f ca="1">'Trial 8'!DT36</f>
        <v>909373.85334060027</v>
      </c>
      <c r="DK22" s="64">
        <f ca="1">'Trial 8'!DU36</f>
        <v>909025.81257865147</v>
      </c>
      <c r="DL22" s="64">
        <f ca="1">'Trial 8'!DV36</f>
        <v>908546.59434409719</v>
      </c>
      <c r="DM22" s="64">
        <f ca="1">'Trial 8'!DW36</f>
        <v>908132.93373928545</v>
      </c>
      <c r="DN22" s="64">
        <f ca="1">'Trial 8'!DX36</f>
        <v>907650.37217275565</v>
      </c>
      <c r="DO22" s="64">
        <f ca="1">'Trial 8'!DY36</f>
        <v>907279.19275268947</v>
      </c>
      <c r="DP22" s="64">
        <f ca="1">'Trial 8'!DZ36</f>
        <v>906722.77141077851</v>
      </c>
      <c r="DQ22" s="64">
        <f ca="1">'Trial 8'!EB36</f>
        <v>906194.70156100928</v>
      </c>
      <c r="DR22" s="64">
        <f ca="1">'Trial 8'!EC36</f>
        <v>905771.39775419212</v>
      </c>
      <c r="DS22" s="64">
        <f ca="1">'Trial 8'!ED36</f>
        <v>905256.90633458376</v>
      </c>
      <c r="DT22" s="64">
        <f ca="1">'Trial 8'!EE36</f>
        <v>904858.09207796818</v>
      </c>
      <c r="DU22" s="64">
        <f ca="1">'Trial 8'!EF36</f>
        <v>904443.55127331242</v>
      </c>
      <c r="DV22" s="64">
        <f ca="1">'Trial 8'!EG36</f>
        <v>904000.78687501489</v>
      </c>
      <c r="DW22" s="64">
        <f ca="1">'Trial 8'!EH36</f>
        <v>903604.00934259756</v>
      </c>
      <c r="DX22" s="64">
        <f ca="1">'Trial 8'!EI36</f>
        <v>903274.78233069857</v>
      </c>
      <c r="DY22" s="64">
        <f ca="1">'Trial 8'!EJ36</f>
        <v>902865.8693951458</v>
      </c>
      <c r="DZ22" s="64">
        <f ca="1">'Trial 8'!EK36</f>
        <v>902471.63668582775</v>
      </c>
      <c r="EA22" s="64">
        <f ca="1">'Trial 8'!EL36</f>
        <v>902024.62283794896</v>
      </c>
      <c r="EB22" s="64">
        <f ca="1">'Trial 8'!EM36</f>
        <v>901584.2485134321</v>
      </c>
    </row>
    <row r="23" spans="1:132" ht="12.75" customHeight="1" x14ac:dyDescent="0.2">
      <c r="A23" s="64">
        <f>'(Other Computations)'!B36</f>
        <v>7707109.4486631621</v>
      </c>
      <c r="B23" s="64">
        <f ca="1">'(Other Computations)'!C36</f>
        <v>7701687.487288842</v>
      </c>
      <c r="C23" s="64">
        <f ca="1">'(Other Computations)'!D36</f>
        <v>7696676.8236617744</v>
      </c>
      <c r="D23" s="64">
        <f ca="1">'(Other Computations)'!E36</f>
        <v>7691999.9087292748</v>
      </c>
      <c r="E23" s="64">
        <f ca="1">'(Other Computations)'!F36</f>
        <v>7686857.4905831488</v>
      </c>
      <c r="F23" s="64">
        <f ca="1">'(Other Computations)'!G36</f>
        <v>7682422.082174141</v>
      </c>
      <c r="G23" s="64">
        <f ca="1">'(Other Computations)'!H36</f>
        <v>7677679.7770928573</v>
      </c>
      <c r="H23" s="64">
        <f ca="1">'(Other Computations)'!I36</f>
        <v>7672758.4460628508</v>
      </c>
      <c r="I23" s="64">
        <f ca="1">'(Other Computations)'!J36</f>
        <v>7668425.5648157159</v>
      </c>
      <c r="J23" s="64">
        <f ca="1">'(Other Computations)'!K36</f>
        <v>7664094.4540629759</v>
      </c>
      <c r="K23" s="64">
        <f ca="1">'(Other Computations)'!L36</f>
        <v>7659934.4826671155</v>
      </c>
      <c r="L23" s="64">
        <f ca="1">'(Other Computations)'!M36</f>
        <v>7655348.9294577744</v>
      </c>
      <c r="M23" s="64">
        <f ca="1">'(Other Computations)'!O36</f>
        <v>7650739.1582346372</v>
      </c>
      <c r="N23" s="64">
        <f ca="1">'(Other Computations)'!P36</f>
        <v>7646505.6346694129</v>
      </c>
      <c r="O23" s="64">
        <f ca="1">'(Other Computations)'!Q36</f>
        <v>7642316.5146933971</v>
      </c>
      <c r="P23" s="64">
        <f ca="1">'(Other Computations)'!R36</f>
        <v>7637995.5821013413</v>
      </c>
      <c r="Q23" s="64">
        <f ca="1">'(Other Computations)'!S36</f>
        <v>7633897.2942315713</v>
      </c>
      <c r="R23" s="64">
        <f ca="1">'(Other Computations)'!T36</f>
        <v>7629779.655506406</v>
      </c>
      <c r="S23" s="64">
        <f ca="1">'(Other Computations)'!U36</f>
        <v>7625496.5510442005</v>
      </c>
      <c r="T23" s="64">
        <f ca="1">'(Other Computations)'!V36</f>
        <v>7621421.6045868378</v>
      </c>
      <c r="U23" s="64">
        <f ca="1">'(Other Computations)'!W36</f>
        <v>7616908.8913816586</v>
      </c>
      <c r="V23" s="64">
        <f ca="1">'(Other Computations)'!X36</f>
        <v>7613024.5788694536</v>
      </c>
      <c r="W23" s="64">
        <f ca="1">'(Other Computations)'!Y36</f>
        <v>7609437.5608944045</v>
      </c>
      <c r="X23" s="64">
        <f ca="1">'(Other Computations)'!Z36</f>
        <v>7605327.6854514461</v>
      </c>
      <c r="Y23" s="64">
        <f ca="1">'(Other Computations)'!AB36</f>
        <v>7601145.0717175817</v>
      </c>
      <c r="Z23" s="64">
        <f ca="1">'(Other Computations)'!AC36</f>
        <v>7597189.9832218261</v>
      </c>
      <c r="AA23" s="64">
        <f ca="1">'(Other Computations)'!AD36</f>
        <v>7593198.0475455606</v>
      </c>
      <c r="AB23" s="64">
        <f ca="1">'(Other Computations)'!AE36</f>
        <v>7589290.2174875513</v>
      </c>
      <c r="AC23" s="64">
        <f ca="1">'(Other Computations)'!AF36</f>
        <v>7585047.8951624436</v>
      </c>
      <c r="AD23" s="64">
        <f ca="1">'(Other Computations)'!AG36</f>
        <v>7581416.125239254</v>
      </c>
      <c r="AE23" s="64">
        <f ca="1">'(Other Computations)'!AH36</f>
        <v>7577401.7365768934</v>
      </c>
      <c r="AF23" s="64">
        <f ca="1">'(Other Computations)'!AI36</f>
        <v>7573854.6246392783</v>
      </c>
      <c r="AG23" s="64">
        <f ca="1">'(Other Computations)'!AJ36</f>
        <v>7570369.4483683091</v>
      </c>
      <c r="AH23" s="64">
        <f ca="1">'(Other Computations)'!AK36</f>
        <v>7566405.0239434177</v>
      </c>
      <c r="AI23" s="64">
        <f ca="1">'(Other Computations)'!AL36</f>
        <v>7562542.596941717</v>
      </c>
      <c r="AJ23" s="64">
        <f ca="1">'(Other Computations)'!AM36</f>
        <v>7558700.1377167078</v>
      </c>
      <c r="AK23" s="64">
        <f ca="1">'(Other Computations)'!AO36</f>
        <v>7554855.365883884</v>
      </c>
      <c r="AL23" s="64">
        <f ca="1">'(Other Computations)'!AP36</f>
        <v>7551096.5940270321</v>
      </c>
      <c r="AM23" s="64">
        <f ca="1">'(Other Computations)'!AQ36</f>
        <v>7547493.7740332866</v>
      </c>
      <c r="AN23" s="64">
        <f ca="1">'(Other Computations)'!AR36</f>
        <v>7543826.9765173933</v>
      </c>
      <c r="AO23" s="64">
        <f ca="1">'(Other Computations)'!AS36</f>
        <v>7540142.4027698291</v>
      </c>
      <c r="AP23" s="64">
        <f ca="1">'(Other Computations)'!AT36</f>
        <v>7536432.6908765724</v>
      </c>
      <c r="AQ23" s="64">
        <f ca="1">'(Other Computations)'!AU36</f>
        <v>7532614.7111779321</v>
      </c>
      <c r="AR23" s="64">
        <f ca="1">'(Other Computations)'!AV36</f>
        <v>7528755.6174794445</v>
      </c>
      <c r="AS23" s="64">
        <f ca="1">'(Other Computations)'!AW36</f>
        <v>7525290.1671701483</v>
      </c>
      <c r="AT23" s="64">
        <f ca="1">'(Other Computations)'!AX36</f>
        <v>7521926.1307763066</v>
      </c>
      <c r="AU23" s="64">
        <f ca="1">'(Other Computations)'!AY36</f>
        <v>7518353.5878587421</v>
      </c>
      <c r="AV23" s="64">
        <f ca="1">'(Other Computations)'!AZ36</f>
        <v>7514680.7090840144</v>
      </c>
      <c r="AW23" s="64">
        <f ca="1">'(Other Computations)'!BB36</f>
        <v>7511053.8203522218</v>
      </c>
      <c r="AX23" s="64">
        <f ca="1">'(Other Computations)'!BC36</f>
        <v>7507492.2598686172</v>
      </c>
      <c r="AY23" s="64">
        <f ca="1">'(Other Computations)'!BD36</f>
        <v>7504068.2559945416</v>
      </c>
      <c r="AZ23" s="64">
        <f ca="1">'(Other Computations)'!BE36</f>
        <v>7500630.6142443968</v>
      </c>
      <c r="BA23" s="64">
        <f ca="1">'(Other Computations)'!BF36</f>
        <v>7496598.078577755</v>
      </c>
      <c r="BB23" s="64">
        <f ca="1">'(Other Computations)'!BG36</f>
        <v>7492751.9431122625</v>
      </c>
      <c r="BC23" s="64">
        <f ca="1">'(Other Computations)'!BH36</f>
        <v>7489301.7781338664</v>
      </c>
      <c r="BD23" s="64">
        <f ca="1">'(Other Computations)'!BI36</f>
        <v>7485554.0154130608</v>
      </c>
      <c r="BE23" s="64">
        <f ca="1">'(Other Computations)'!BJ36</f>
        <v>7482008.9681550134</v>
      </c>
      <c r="BF23" s="64">
        <f ca="1">'(Other Computations)'!BK36</f>
        <v>7478617.863803721</v>
      </c>
      <c r="BG23" s="64">
        <f ca="1">'(Other Computations)'!BL36</f>
        <v>7475154.2356867865</v>
      </c>
      <c r="BH23" s="64">
        <f ca="1">'(Other Computations)'!BM36</f>
        <v>7471479.3386882227</v>
      </c>
      <c r="BI23" s="64">
        <f ca="1">'(Other Computations)'!BO36</f>
        <v>7468093.8705450483</v>
      </c>
      <c r="BJ23" s="64">
        <f ca="1">'(Other Computations)'!BP36</f>
        <v>7464605.2310663546</v>
      </c>
      <c r="BK23" s="64">
        <f ca="1">'(Other Computations)'!BQ36</f>
        <v>7461277.7390826829</v>
      </c>
      <c r="BL23" s="64">
        <f ca="1">'(Other Computations)'!BR36</f>
        <v>7457442.2445907583</v>
      </c>
      <c r="BM23" s="64">
        <f ca="1">'(Other Computations)'!BS36</f>
        <v>7453860.1392162275</v>
      </c>
      <c r="BN23" s="64">
        <f ca="1">'(Other Computations)'!BT36</f>
        <v>7449989.431979307</v>
      </c>
      <c r="BO23" s="64">
        <f ca="1">'(Other Computations)'!BU36</f>
        <v>7446579.3233531667</v>
      </c>
      <c r="BP23" s="64">
        <f ca="1">'(Other Computations)'!BV36</f>
        <v>7442850.2102005798</v>
      </c>
      <c r="BQ23" s="64">
        <f ca="1">'(Other Computations)'!BW36</f>
        <v>7439247.5107608102</v>
      </c>
      <c r="BR23" s="64">
        <f ca="1">'(Other Computations)'!BX36</f>
        <v>7435522.4879854368</v>
      </c>
      <c r="BS23" s="64">
        <f ca="1">'(Other Computations)'!BY36</f>
        <v>7431859.7410189025</v>
      </c>
      <c r="BT23" s="64">
        <f ca="1">'(Other Computations)'!BZ36</f>
        <v>7428207.2301276969</v>
      </c>
      <c r="BU23" s="64">
        <f ca="1">'(Other Computations)'!CB36</f>
        <v>7424648.1076325411</v>
      </c>
      <c r="BV23" s="64">
        <f ca="1">'(Other Computations)'!CC36</f>
        <v>7421332.200237561</v>
      </c>
      <c r="BW23" s="64">
        <f ca="1">'(Other Computations)'!CD36</f>
        <v>7418017.8582503609</v>
      </c>
      <c r="BX23" s="64">
        <f ca="1">'(Other Computations)'!CE36</f>
        <v>7414535.2601213586</v>
      </c>
      <c r="BY23" s="64">
        <f ca="1">'(Other Computations)'!CF36</f>
        <v>7410881.1469207164</v>
      </c>
      <c r="BZ23" s="64">
        <f ca="1">'(Other Computations)'!CG36</f>
        <v>7407179.626613196</v>
      </c>
      <c r="CA23" s="64">
        <f ca="1">'(Other Computations)'!CH36</f>
        <v>7403698.2605961813</v>
      </c>
      <c r="CB23" s="64">
        <f ca="1">'(Other Computations)'!CI36</f>
        <v>7400031.8501854269</v>
      </c>
      <c r="CC23" s="64">
        <f ca="1">'(Other Computations)'!CJ36</f>
        <v>7396723.604464029</v>
      </c>
      <c r="CD23" s="64">
        <f ca="1">'(Other Computations)'!CK36</f>
        <v>7393153.3269842966</v>
      </c>
      <c r="CE23" s="64">
        <f ca="1">'(Other Computations)'!CL36</f>
        <v>7389570.5840102844</v>
      </c>
      <c r="CF23" s="64">
        <f ca="1">'(Other Computations)'!CM36</f>
        <v>7385652.9503714582</v>
      </c>
      <c r="CG23" s="64">
        <f ca="1">'(Other Computations)'!CO36</f>
        <v>7381999.6118529001</v>
      </c>
      <c r="CH23" s="64">
        <f ca="1">'(Other Computations)'!CP36</f>
        <v>7378791.8836816549</v>
      </c>
      <c r="CI23" s="64">
        <f ca="1">'(Other Computations)'!CQ36</f>
        <v>7375199.5426672045</v>
      </c>
      <c r="CJ23" s="64">
        <f ca="1">'(Other Computations)'!CR36</f>
        <v>7371565.2296930393</v>
      </c>
      <c r="CK23" s="64">
        <f ca="1">'(Other Computations)'!CS36</f>
        <v>7368081.6513095396</v>
      </c>
      <c r="CL23" s="64">
        <f ca="1">'(Other Computations)'!CT36</f>
        <v>7364589.3908212949</v>
      </c>
      <c r="CM23" s="64">
        <f ca="1">'(Other Computations)'!CU36</f>
        <v>7361030.5646197433</v>
      </c>
      <c r="CN23" s="64">
        <f ca="1">'(Other Computations)'!CV36</f>
        <v>7357393.5684517389</v>
      </c>
      <c r="CO23" s="64">
        <f ca="1">'(Other Computations)'!CW36</f>
        <v>7353714.9662666582</v>
      </c>
      <c r="CP23" s="64">
        <f ca="1">'(Other Computations)'!CX36</f>
        <v>7350042.1946683452</v>
      </c>
      <c r="CQ23" s="64">
        <f ca="1">'(Other Computations)'!CY36</f>
        <v>7346652.3521924205</v>
      </c>
      <c r="CR23" s="64">
        <f ca="1">'(Other Computations)'!CZ36</f>
        <v>7343187.5860827537</v>
      </c>
      <c r="CS23" s="64">
        <f ca="1">'(Other Computations)'!DB36</f>
        <v>7340053.6037335172</v>
      </c>
      <c r="CT23" s="64">
        <f ca="1">'(Other Computations)'!DC36</f>
        <v>7336510.1475729989</v>
      </c>
      <c r="CU23" s="64">
        <f ca="1">'(Other Computations)'!DD36</f>
        <v>7333224.5693500796</v>
      </c>
      <c r="CV23" s="64">
        <f ca="1">'(Other Computations)'!DE36</f>
        <v>7329256.0964365657</v>
      </c>
      <c r="CW23" s="64">
        <f ca="1">'(Other Computations)'!DF36</f>
        <v>7325917.1193965664</v>
      </c>
      <c r="CX23" s="64">
        <f ca="1">'(Other Computations)'!DG36</f>
        <v>7322471.8798706168</v>
      </c>
      <c r="CY23" s="64">
        <f ca="1">'(Other Computations)'!DH36</f>
        <v>7318709.0897210222</v>
      </c>
      <c r="CZ23" s="64">
        <f ca="1">'(Other Computations)'!DI36</f>
        <v>7315245.6294232961</v>
      </c>
      <c r="DA23" s="64">
        <f ca="1">'(Other Computations)'!DJ36</f>
        <v>7311644.6923387591</v>
      </c>
      <c r="DB23" s="64">
        <f ca="1">'(Other Computations)'!DK36</f>
        <v>7308307.1050153188</v>
      </c>
      <c r="DC23" s="64">
        <f ca="1">'(Other Computations)'!DL36</f>
        <v>7304935.241448448</v>
      </c>
      <c r="DD23" s="64">
        <f ca="1">'(Other Computations)'!DM36</f>
        <v>7301370.1572848931</v>
      </c>
      <c r="DE23" s="64">
        <f ca="1">'(Other Computations)'!DO36</f>
        <v>7298235.1347220577</v>
      </c>
      <c r="DF23" s="64">
        <f ca="1">'(Other Computations)'!DP36</f>
        <v>7294845.3987876382</v>
      </c>
      <c r="DG23" s="64">
        <f ca="1">'(Other Computations)'!DQ36</f>
        <v>7291352.0850666752</v>
      </c>
      <c r="DH23" s="64">
        <f ca="1">'(Other Computations)'!DR36</f>
        <v>7287837.2603516765</v>
      </c>
      <c r="DI23" s="64">
        <f ca="1">'(Other Computations)'!DS36</f>
        <v>7284212.9593209187</v>
      </c>
      <c r="DJ23" s="64">
        <f ca="1">'(Other Computations)'!DT36</f>
        <v>7280325.7760504251</v>
      </c>
      <c r="DK23" s="64">
        <f ca="1">'(Other Computations)'!DU36</f>
        <v>7277006.0095746191</v>
      </c>
      <c r="DL23" s="64">
        <f ca="1">'(Other Computations)'!DV36</f>
        <v>7273432.1136752898</v>
      </c>
      <c r="DM23" s="64">
        <f ca="1">'(Other Computations)'!DW36</f>
        <v>7270003.1936498899</v>
      </c>
      <c r="DN23" s="64">
        <f ca="1">'(Other Computations)'!DX36</f>
        <v>7266204.5635867324</v>
      </c>
      <c r="DO23" s="64">
        <f ca="1">'(Other Computations)'!DY36</f>
        <v>7262636.103760656</v>
      </c>
      <c r="DP23" s="64">
        <f ca="1">'(Other Computations)'!DZ36</f>
        <v>7258947.5698419195</v>
      </c>
      <c r="DQ23" s="64">
        <f ca="1">'(Other Computations)'!EB36</f>
        <v>7255425.2126183733</v>
      </c>
      <c r="DR23" s="64">
        <f ca="1">'(Other Computations)'!EC36</f>
        <v>7251882.498078323</v>
      </c>
      <c r="DS23" s="64">
        <f ca="1">'(Other Computations)'!ED36</f>
        <v>7248245.566054591</v>
      </c>
      <c r="DT23" s="64">
        <f ca="1">'(Other Computations)'!EE36</f>
        <v>7244655.0509662703</v>
      </c>
      <c r="DU23" s="64">
        <f ca="1">'(Other Computations)'!EF36</f>
        <v>7241186.0892415326</v>
      </c>
      <c r="DV23" s="64">
        <f ca="1">'(Other Computations)'!EG36</f>
        <v>7237597.4341179449</v>
      </c>
      <c r="DW23" s="64">
        <f ca="1">'(Other Computations)'!EH36</f>
        <v>7234054.8459365852</v>
      </c>
      <c r="DX23" s="64">
        <f ca="1">'(Other Computations)'!EI36</f>
        <v>7230543.407535376</v>
      </c>
      <c r="DY23" s="64">
        <f ca="1">'(Other Computations)'!EJ36</f>
        <v>7227186.8459261917</v>
      </c>
      <c r="DZ23" s="64">
        <f ca="1">'(Other Computations)'!EK36</f>
        <v>7223970.7518392634</v>
      </c>
      <c r="EA23" s="64">
        <f ca="1">'(Other Computations)'!EL36</f>
        <v>7220394.723382025</v>
      </c>
      <c r="EB23" s="64">
        <f ca="1">'(Other Computations)'!EM36</f>
        <v>7217195.2603816995</v>
      </c>
    </row>
    <row r="24" spans="1:132" ht="12.75" customHeight="1" x14ac:dyDescent="0.2">
      <c r="A24" s="4" t="str">
        <f>'(Intermediate Computations)'!B23</f>
        <v>MMM 2010</v>
      </c>
      <c r="B24" s="4" t="str">
        <f>'(Intermediate Computations)'!C23</f>
        <v>MMM 2010</v>
      </c>
      <c r="C24" s="4" t="str">
        <f>'(Intermediate Computations)'!D23</f>
        <v>MMM 2010</v>
      </c>
      <c r="D24" s="4" t="str">
        <f>'(Intermediate Computations)'!E23</f>
        <v>MMM 2010</v>
      </c>
      <c r="E24" s="4" t="str">
        <f>'(Intermediate Computations)'!F23</f>
        <v>MMM 2010</v>
      </c>
      <c r="F24" s="4" t="str">
        <f>'(Intermediate Computations)'!G23</f>
        <v>MMM 2010</v>
      </c>
      <c r="G24" s="4" t="str">
        <f>'(Intermediate Computations)'!H23</f>
        <v>MMM 2010</v>
      </c>
      <c r="H24" s="4" t="str">
        <f>'(Intermediate Computations)'!I23</f>
        <v>MMM 2010</v>
      </c>
      <c r="I24" s="4" t="str">
        <f>'(Intermediate Computations)'!J23</f>
        <v>MMM 2010</v>
      </c>
      <c r="J24" s="4" t="str">
        <f>'(Intermediate Computations)'!K23</f>
        <v>MMM 2010</v>
      </c>
      <c r="K24" s="4" t="str">
        <f>'(Intermediate Computations)'!L23</f>
        <v>MMM 2010</v>
      </c>
      <c r="L24" s="4" t="str">
        <f>'(Intermediate Computations)'!M23</f>
        <v>MMM 2010</v>
      </c>
      <c r="M24" s="4" t="str">
        <f>'(Intermediate Computations)'!O23</f>
        <v>MMM 2011</v>
      </c>
      <c r="N24" s="4" t="str">
        <f>'(Intermediate Computations)'!P23</f>
        <v>MMM 2011</v>
      </c>
      <c r="O24" s="4" t="str">
        <f>'(Intermediate Computations)'!Q23</f>
        <v>MMM 2011</v>
      </c>
      <c r="P24" s="4" t="str">
        <f>'(Intermediate Computations)'!R23</f>
        <v>MMM 2011</v>
      </c>
      <c r="Q24" s="4" t="str">
        <f>'(Intermediate Computations)'!S23</f>
        <v>MMM 2011</v>
      </c>
      <c r="R24" s="4" t="str">
        <f>'(Intermediate Computations)'!T23</f>
        <v>MMM 2011</v>
      </c>
      <c r="S24" s="4" t="str">
        <f>'(Intermediate Computations)'!U23</f>
        <v>MMM 2011</v>
      </c>
      <c r="T24" s="4" t="str">
        <f>'(Intermediate Computations)'!V23</f>
        <v>MMM 2011</v>
      </c>
      <c r="U24" s="4" t="str">
        <f>'(Intermediate Computations)'!W23</f>
        <v>MMM 2011</v>
      </c>
      <c r="V24" s="4" t="str">
        <f>'(Intermediate Computations)'!X23</f>
        <v>MMM 2011</v>
      </c>
      <c r="W24" s="4" t="str">
        <f>'(Intermediate Computations)'!Y23</f>
        <v>MMM 2011</v>
      </c>
      <c r="X24" s="4" t="str">
        <f>'(Intermediate Computations)'!Z23</f>
        <v>MMM 2011</v>
      </c>
      <c r="Y24" s="4" t="str">
        <f>'(Intermediate Computations)'!AB23</f>
        <v>MMM 2012</v>
      </c>
      <c r="Z24" s="4" t="str">
        <f>'(Intermediate Computations)'!AC23</f>
        <v>MMM 2012</v>
      </c>
      <c r="AA24" s="4" t="str">
        <f>'(Intermediate Computations)'!AD23</f>
        <v>MMM 2012</v>
      </c>
      <c r="AB24" s="4" t="str">
        <f>'(Intermediate Computations)'!AE23</f>
        <v>MMM 2012</v>
      </c>
      <c r="AC24" s="4" t="str">
        <f>'(Intermediate Computations)'!AF23</f>
        <v>MMM 2012</v>
      </c>
      <c r="AD24" s="4" t="str">
        <f>'(Intermediate Computations)'!AG23</f>
        <v>MMM 2012</v>
      </c>
      <c r="AE24" s="4" t="str">
        <f>'(Intermediate Computations)'!AH23</f>
        <v>MMM 2012</v>
      </c>
      <c r="AF24" s="4" t="str">
        <f>'(Intermediate Computations)'!AI23</f>
        <v>MMM 2012</v>
      </c>
      <c r="AG24" s="4" t="str">
        <f>'(Intermediate Computations)'!AJ23</f>
        <v>MMM 2012</v>
      </c>
      <c r="AH24" s="4" t="str">
        <f>'(Intermediate Computations)'!AK23</f>
        <v>MMM 2012</v>
      </c>
      <c r="AI24" s="4" t="str">
        <f>'(Intermediate Computations)'!AL23</f>
        <v>MMM 2012</v>
      </c>
      <c r="AJ24" s="4" t="str">
        <f>'(Intermediate Computations)'!AM23</f>
        <v>MMM 2012</v>
      </c>
      <c r="AK24" s="4" t="str">
        <f>'(Intermediate Computations)'!AO23</f>
        <v>MMM 2013</v>
      </c>
      <c r="AL24" s="4" t="str">
        <f>'(Intermediate Computations)'!AP23</f>
        <v>MMM 2013</v>
      </c>
      <c r="AM24" s="4" t="str">
        <f>'(Intermediate Computations)'!AQ23</f>
        <v>MMM 2013</v>
      </c>
      <c r="AN24" s="4" t="str">
        <f>'(Intermediate Computations)'!AR23</f>
        <v>MMM 2013</v>
      </c>
      <c r="AO24" s="4" t="str">
        <f>'(Intermediate Computations)'!AS23</f>
        <v>MMM 2013</v>
      </c>
      <c r="AP24" s="4" t="str">
        <f>'(Intermediate Computations)'!AT23</f>
        <v>MMM 2013</v>
      </c>
      <c r="AQ24" s="4" t="str">
        <f>'(Intermediate Computations)'!AU23</f>
        <v>MMM 2013</v>
      </c>
      <c r="AR24" s="4" t="str">
        <f>'(Intermediate Computations)'!AV23</f>
        <v>MMM 2013</v>
      </c>
      <c r="AS24" s="4" t="str">
        <f>'(Intermediate Computations)'!AW23</f>
        <v>MMM 2013</v>
      </c>
      <c r="AT24" s="4" t="str">
        <f>'(Intermediate Computations)'!AX23</f>
        <v>MMM 2013</v>
      </c>
      <c r="AU24" s="4" t="str">
        <f>'(Intermediate Computations)'!AY23</f>
        <v>MMM 2013</v>
      </c>
      <c r="AV24" s="4" t="str">
        <f>'(Intermediate Computations)'!AZ23</f>
        <v>MMM 2013</v>
      </c>
      <c r="AW24" s="4" t="str">
        <f>'(Intermediate Computations)'!BB23</f>
        <v>MMM 2014</v>
      </c>
      <c r="AX24" s="4" t="str">
        <f>'(Intermediate Computations)'!BC23</f>
        <v>MMM 2014</v>
      </c>
      <c r="AY24" s="4" t="str">
        <f>'(Intermediate Computations)'!BD23</f>
        <v>MMM 2014</v>
      </c>
      <c r="AZ24" s="4" t="str">
        <f>'(Intermediate Computations)'!BE23</f>
        <v>MMM 2014</v>
      </c>
      <c r="BA24" s="4" t="str">
        <f>'(Intermediate Computations)'!BF23</f>
        <v>MMM 2014</v>
      </c>
      <c r="BB24" s="4" t="str">
        <f>'(Intermediate Computations)'!BG23</f>
        <v>MMM 2014</v>
      </c>
      <c r="BC24" s="4" t="str">
        <f>'(Intermediate Computations)'!BH23</f>
        <v>MMM 2014</v>
      </c>
      <c r="BD24" s="4" t="str">
        <f>'(Intermediate Computations)'!BI23</f>
        <v>MMM 2014</v>
      </c>
      <c r="BE24" s="4" t="str">
        <f>'(Intermediate Computations)'!BJ23</f>
        <v>MMM 2014</v>
      </c>
      <c r="BF24" s="4" t="str">
        <f>'(Intermediate Computations)'!BK23</f>
        <v>MMM 2014</v>
      </c>
      <c r="BG24" s="4" t="str">
        <f>'(Intermediate Computations)'!BL23</f>
        <v>MMM 2014</v>
      </c>
      <c r="BH24" s="4" t="str">
        <f>'(Intermediate Computations)'!BM23</f>
        <v>MMM 2014</v>
      </c>
      <c r="BI24" s="4" t="str">
        <f>'(Intermediate Computations)'!BO23</f>
        <v>MMM 2015</v>
      </c>
      <c r="BJ24" s="4" t="str">
        <f>'(Intermediate Computations)'!BP23</f>
        <v>MMM 2015</v>
      </c>
      <c r="BK24" s="4" t="str">
        <f>'(Intermediate Computations)'!BQ23</f>
        <v>MMM 2015</v>
      </c>
      <c r="BL24" s="4" t="str">
        <f>'(Intermediate Computations)'!BR23</f>
        <v>MMM 2015</v>
      </c>
      <c r="BM24" s="4" t="str">
        <f>'(Intermediate Computations)'!BS23</f>
        <v>MMM 2015</v>
      </c>
      <c r="BN24" s="4" t="str">
        <f>'(Intermediate Computations)'!BT23</f>
        <v>MMM 2015</v>
      </c>
      <c r="BO24" s="4" t="str">
        <f>'(Intermediate Computations)'!BU23</f>
        <v>MMM 2015</v>
      </c>
      <c r="BP24" s="4" t="str">
        <f>'(Intermediate Computations)'!BV23</f>
        <v>MMM 2015</v>
      </c>
      <c r="BQ24" s="4" t="str">
        <f>'(Intermediate Computations)'!BW23</f>
        <v>MMM 2015</v>
      </c>
      <c r="BR24" s="4" t="str">
        <f>'(Intermediate Computations)'!BX23</f>
        <v>MMM 2015</v>
      </c>
      <c r="BS24" s="4" t="str">
        <f>'(Intermediate Computations)'!BY23</f>
        <v>MMM 2015</v>
      </c>
      <c r="BT24" s="4" t="str">
        <f>'(Intermediate Computations)'!BZ23</f>
        <v>MMM 2015</v>
      </c>
      <c r="BU24" s="4" t="str">
        <f>'(Intermediate Computations)'!CB23</f>
        <v>MMM 2016</v>
      </c>
      <c r="BV24" s="4" t="str">
        <f>'(Intermediate Computations)'!CC23</f>
        <v>MMM 2016</v>
      </c>
      <c r="BW24" s="4" t="str">
        <f>'(Intermediate Computations)'!CD23</f>
        <v>MMM 2016</v>
      </c>
      <c r="BX24" s="4" t="str">
        <f>'(Intermediate Computations)'!CE23</f>
        <v>MMM 2016</v>
      </c>
      <c r="BY24" s="4" t="str">
        <f>'(Intermediate Computations)'!CF23</f>
        <v>MMM 2016</v>
      </c>
      <c r="BZ24" s="4" t="str">
        <f>'(Intermediate Computations)'!CG23</f>
        <v>MMM 2016</v>
      </c>
      <c r="CA24" s="4" t="str">
        <f>'(Intermediate Computations)'!CH23</f>
        <v>MMM 2016</v>
      </c>
      <c r="CB24" s="4" t="str">
        <f>'(Intermediate Computations)'!CI23</f>
        <v>MMM 2016</v>
      </c>
      <c r="CC24" s="4" t="str">
        <f>'(Intermediate Computations)'!CJ23</f>
        <v>MMM 2016</v>
      </c>
      <c r="CD24" s="4" t="str">
        <f>'(Intermediate Computations)'!CK23</f>
        <v>MMM 2016</v>
      </c>
      <c r="CE24" s="4" t="str">
        <f>'(Intermediate Computations)'!CL23</f>
        <v>MMM 2016</v>
      </c>
      <c r="CF24" s="4" t="str">
        <f>'(Intermediate Computations)'!CM23</f>
        <v>MMM 2016</v>
      </c>
      <c r="CG24" s="4" t="str">
        <f>'(Intermediate Computations)'!CO23</f>
        <v>MMM 2017</v>
      </c>
      <c r="CH24" s="4" t="str">
        <f>'(Intermediate Computations)'!CP23</f>
        <v>MMM 2017</v>
      </c>
      <c r="CI24" s="4" t="str">
        <f>'(Intermediate Computations)'!CQ23</f>
        <v>MMM 2017</v>
      </c>
      <c r="CJ24" s="4" t="str">
        <f>'(Intermediate Computations)'!CR23</f>
        <v>MMM 2017</v>
      </c>
      <c r="CK24" s="4" t="str">
        <f>'(Intermediate Computations)'!CS23</f>
        <v>MMM 2017</v>
      </c>
      <c r="CL24" s="4" t="str">
        <f>'(Intermediate Computations)'!CT23</f>
        <v>MMM 2017</v>
      </c>
      <c r="CM24" s="4" t="str">
        <f>'(Intermediate Computations)'!CU23</f>
        <v>MMM 2017</v>
      </c>
      <c r="CN24" s="4" t="str">
        <f>'(Intermediate Computations)'!CV23</f>
        <v>MMM 2017</v>
      </c>
      <c r="CO24" s="4" t="str">
        <f>'(Intermediate Computations)'!CW23</f>
        <v>MMM 2017</v>
      </c>
      <c r="CP24" s="4" t="str">
        <f>'(Intermediate Computations)'!CX23</f>
        <v>MMM 2017</v>
      </c>
      <c r="CQ24" s="4" t="str">
        <f>'(Intermediate Computations)'!CY23</f>
        <v>MMM 2017</v>
      </c>
      <c r="CR24" s="4" t="str">
        <f>'(Intermediate Computations)'!CZ23</f>
        <v>MMM 2017</v>
      </c>
      <c r="CS24" s="4" t="str">
        <f>'(Intermediate Computations)'!DB23</f>
        <v>MMM 2018</v>
      </c>
      <c r="CT24" s="4" t="str">
        <f>'(Intermediate Computations)'!DC23</f>
        <v>MMM 2018</v>
      </c>
      <c r="CU24" s="4" t="str">
        <f>'(Intermediate Computations)'!DD23</f>
        <v>MMM 2018</v>
      </c>
      <c r="CV24" s="4" t="str">
        <f>'(Intermediate Computations)'!DE23</f>
        <v>MMM 2018</v>
      </c>
      <c r="CW24" s="4" t="str">
        <f>'(Intermediate Computations)'!DF23</f>
        <v>MMM 2018</v>
      </c>
      <c r="CX24" s="4" t="str">
        <f>'(Intermediate Computations)'!DG23</f>
        <v>MMM 2018</v>
      </c>
      <c r="CY24" s="4" t="str">
        <f>'(Intermediate Computations)'!DH23</f>
        <v>MMM 2018</v>
      </c>
      <c r="CZ24" s="4" t="str">
        <f>'(Intermediate Computations)'!DI23</f>
        <v>MMM 2018</v>
      </c>
      <c r="DA24" s="4" t="str">
        <f>'(Intermediate Computations)'!DJ23</f>
        <v>MMM 2018</v>
      </c>
      <c r="DB24" s="4" t="str">
        <f>'(Intermediate Computations)'!DK23</f>
        <v>MMM 2018</v>
      </c>
      <c r="DC24" s="4" t="str">
        <f>'(Intermediate Computations)'!DL23</f>
        <v>MMM 2018</v>
      </c>
      <c r="DD24" s="4" t="str">
        <f>'(Intermediate Computations)'!DM23</f>
        <v>MMM 2018</v>
      </c>
      <c r="DE24" s="4" t="str">
        <f>'(Intermediate Computations)'!DO23</f>
        <v>MMM 2019</v>
      </c>
      <c r="DF24" s="4" t="str">
        <f>'(Intermediate Computations)'!DP23</f>
        <v>MMM 2019</v>
      </c>
      <c r="DG24" s="4" t="str">
        <f>'(Intermediate Computations)'!DQ23</f>
        <v>MMM 2019</v>
      </c>
      <c r="DH24" s="4" t="str">
        <f>'(Intermediate Computations)'!DR23</f>
        <v>MMM 2019</v>
      </c>
      <c r="DI24" s="4" t="str">
        <f>'(Intermediate Computations)'!DS23</f>
        <v>MMM 2019</v>
      </c>
      <c r="DJ24" s="4" t="str">
        <f>'(Intermediate Computations)'!DT23</f>
        <v>MMM 2019</v>
      </c>
      <c r="DK24" s="4" t="str">
        <f>'(Intermediate Computations)'!DU23</f>
        <v>MMM 2019</v>
      </c>
      <c r="DL24" s="4" t="str">
        <f>'(Intermediate Computations)'!DV23</f>
        <v>MMM 2019</v>
      </c>
      <c r="DM24" s="4" t="str">
        <f>'(Intermediate Computations)'!DW23</f>
        <v>MMM 2019</v>
      </c>
      <c r="DN24" s="4" t="str">
        <f>'(Intermediate Computations)'!DX23</f>
        <v>MMM 2019</v>
      </c>
      <c r="DO24" s="4" t="str">
        <f>'(Intermediate Computations)'!DY23</f>
        <v>MMM 2019</v>
      </c>
      <c r="DP24" s="4" t="str">
        <f>'(Intermediate Computations)'!DZ23</f>
        <v>MMM 2019</v>
      </c>
      <c r="DQ24" s="4" t="str">
        <f>'(Intermediate Computations)'!EB23</f>
        <v>MMM 2020</v>
      </c>
      <c r="DR24" s="4" t="str">
        <f>'(Intermediate Computations)'!EC23</f>
        <v>MMM 2020</v>
      </c>
      <c r="DS24" s="4" t="str">
        <f>'(Intermediate Computations)'!ED23</f>
        <v>MMM 2020</v>
      </c>
      <c r="DT24" s="4" t="str">
        <f>'(Intermediate Computations)'!EE23</f>
        <v>MMM 2020</v>
      </c>
      <c r="DU24" s="4" t="str">
        <f>'(Intermediate Computations)'!EF23</f>
        <v>MMM 2020</v>
      </c>
      <c r="DV24" s="4" t="str">
        <f>'(Intermediate Computations)'!EG23</f>
        <v>MMM 2020</v>
      </c>
      <c r="DW24" s="4" t="str">
        <f>'(Intermediate Computations)'!EH23</f>
        <v>MMM 2020</v>
      </c>
      <c r="DX24" s="4" t="str">
        <f>'(Intermediate Computations)'!EI23</f>
        <v>MMM 2020</v>
      </c>
      <c r="DY24" s="4" t="str">
        <f>'(Intermediate Computations)'!EJ23</f>
        <v>MMM 2020</v>
      </c>
      <c r="DZ24" s="4" t="str">
        <f>'(Intermediate Computations)'!EK23</f>
        <v>MMM 2020</v>
      </c>
      <c r="EA24" s="4" t="str">
        <f>'(Intermediate Computations)'!EL23</f>
        <v>MMM 2020</v>
      </c>
      <c r="EB24" s="4" t="str">
        <f>'(Intermediate Computations)'!EM23</f>
        <v>MMM 2020</v>
      </c>
    </row>
    <row r="25" spans="1:132" ht="12.75" customHeight="1" x14ac:dyDescent="0.2">
      <c r="A25" s="4">
        <f>'(Intermediate Computations)'!B20</f>
        <v>40179</v>
      </c>
      <c r="B25" s="4">
        <f>'(Intermediate Computations)'!C20</f>
        <v>40210</v>
      </c>
      <c r="C25" s="4">
        <f>'(Intermediate Computations)'!D20</f>
        <v>40238</v>
      </c>
      <c r="D25" s="4">
        <f>'(Intermediate Computations)'!E20</f>
        <v>40269</v>
      </c>
      <c r="E25" s="4">
        <f>'(Intermediate Computations)'!F20</f>
        <v>40299</v>
      </c>
      <c r="F25" s="4">
        <f>'(Intermediate Computations)'!G20</f>
        <v>40330</v>
      </c>
      <c r="G25" s="4">
        <f>'(Intermediate Computations)'!H20</f>
        <v>40360</v>
      </c>
      <c r="H25" s="4">
        <f>'(Intermediate Computations)'!I20</f>
        <v>40391</v>
      </c>
      <c r="I25" s="4">
        <f>'(Intermediate Computations)'!J20</f>
        <v>40422</v>
      </c>
      <c r="J25" s="4">
        <f>'(Intermediate Computations)'!K20</f>
        <v>40452</v>
      </c>
      <c r="K25" s="4">
        <f>'(Intermediate Computations)'!L20</f>
        <v>40483</v>
      </c>
      <c r="L25" s="4">
        <f>'(Intermediate Computations)'!M20</f>
        <v>40513</v>
      </c>
      <c r="M25" s="4">
        <f>'(Intermediate Computations)'!O20</f>
        <v>40544</v>
      </c>
      <c r="N25" s="4">
        <f>'(Intermediate Computations)'!P20</f>
        <v>40575</v>
      </c>
      <c r="O25" s="4">
        <f>'(Intermediate Computations)'!Q20</f>
        <v>40603</v>
      </c>
      <c r="P25" s="4">
        <f>'(Intermediate Computations)'!R20</f>
        <v>40634</v>
      </c>
      <c r="Q25" s="4">
        <f>'(Intermediate Computations)'!S20</f>
        <v>40664</v>
      </c>
      <c r="R25" s="4">
        <f>'(Intermediate Computations)'!T20</f>
        <v>40695</v>
      </c>
      <c r="S25" s="4">
        <f>'(Intermediate Computations)'!U20</f>
        <v>40725</v>
      </c>
      <c r="T25" s="4">
        <f>'(Intermediate Computations)'!V20</f>
        <v>40756</v>
      </c>
      <c r="U25" s="4">
        <f>'(Intermediate Computations)'!W20</f>
        <v>40787</v>
      </c>
      <c r="V25" s="4">
        <f>'(Intermediate Computations)'!X20</f>
        <v>40817</v>
      </c>
      <c r="W25" s="4">
        <f>'(Intermediate Computations)'!Y20</f>
        <v>40848</v>
      </c>
      <c r="X25" s="4">
        <f>'(Intermediate Computations)'!Z20</f>
        <v>40878</v>
      </c>
      <c r="Y25" s="4">
        <f>'(Intermediate Computations)'!AB20</f>
        <v>40909</v>
      </c>
      <c r="Z25" s="4">
        <f>'(Intermediate Computations)'!AC20</f>
        <v>40940</v>
      </c>
      <c r="AA25" s="4">
        <f>'(Intermediate Computations)'!AD20</f>
        <v>40969</v>
      </c>
      <c r="AB25" s="4">
        <f>'(Intermediate Computations)'!AE20</f>
        <v>41000</v>
      </c>
      <c r="AC25" s="4">
        <f>'(Intermediate Computations)'!AF20</f>
        <v>41030</v>
      </c>
      <c r="AD25" s="4">
        <f>'(Intermediate Computations)'!AG20</f>
        <v>41061</v>
      </c>
      <c r="AE25" s="4">
        <f>'(Intermediate Computations)'!AH20</f>
        <v>41091</v>
      </c>
      <c r="AF25" s="4">
        <f>'(Intermediate Computations)'!AI20</f>
        <v>41122</v>
      </c>
      <c r="AG25" s="4">
        <f>'(Intermediate Computations)'!AJ20</f>
        <v>41153</v>
      </c>
      <c r="AH25" s="4">
        <f>'(Intermediate Computations)'!AK20</f>
        <v>41183</v>
      </c>
      <c r="AI25" s="4">
        <f>'(Intermediate Computations)'!AL20</f>
        <v>41214</v>
      </c>
      <c r="AJ25" s="4">
        <f>'(Intermediate Computations)'!AM20</f>
        <v>41244</v>
      </c>
      <c r="AK25" s="4">
        <f>'(Intermediate Computations)'!AO20</f>
        <v>41275</v>
      </c>
      <c r="AL25" s="4">
        <f>'(Intermediate Computations)'!AP20</f>
        <v>41306</v>
      </c>
      <c r="AM25" s="4">
        <f>'(Intermediate Computations)'!AQ20</f>
        <v>41334</v>
      </c>
      <c r="AN25" s="4">
        <f>'(Intermediate Computations)'!AR20</f>
        <v>41365</v>
      </c>
      <c r="AO25" s="4">
        <f>'(Intermediate Computations)'!AS20</f>
        <v>41395</v>
      </c>
      <c r="AP25" s="4">
        <f>'(Intermediate Computations)'!AT20</f>
        <v>41426</v>
      </c>
      <c r="AQ25" s="4">
        <f>'(Intermediate Computations)'!AU20</f>
        <v>41456</v>
      </c>
      <c r="AR25" s="4">
        <f>'(Intermediate Computations)'!AV20</f>
        <v>41487</v>
      </c>
      <c r="AS25" s="4">
        <f>'(Intermediate Computations)'!AW20</f>
        <v>41518</v>
      </c>
      <c r="AT25" s="4">
        <f>'(Intermediate Computations)'!AX20</f>
        <v>41548</v>
      </c>
      <c r="AU25" s="4">
        <f>'(Intermediate Computations)'!AY20</f>
        <v>41579</v>
      </c>
      <c r="AV25" s="4">
        <f>'(Intermediate Computations)'!AZ20</f>
        <v>41609</v>
      </c>
      <c r="AW25" s="4">
        <f>'(Intermediate Computations)'!BB20</f>
        <v>41640</v>
      </c>
      <c r="AX25" s="4">
        <f>'(Intermediate Computations)'!BC20</f>
        <v>41671</v>
      </c>
      <c r="AY25" s="4">
        <f>'(Intermediate Computations)'!BD20</f>
        <v>41699</v>
      </c>
      <c r="AZ25" s="4">
        <f>'(Intermediate Computations)'!BE20</f>
        <v>41730</v>
      </c>
      <c r="BA25" s="4">
        <f>'(Intermediate Computations)'!BF20</f>
        <v>41760</v>
      </c>
      <c r="BB25" s="4">
        <f>'(Intermediate Computations)'!BG20</f>
        <v>41791</v>
      </c>
      <c r="BC25" s="4">
        <f>'(Intermediate Computations)'!BH20</f>
        <v>41821</v>
      </c>
      <c r="BD25" s="4">
        <f>'(Intermediate Computations)'!BI20</f>
        <v>41852</v>
      </c>
      <c r="BE25" s="4">
        <f>'(Intermediate Computations)'!BJ20</f>
        <v>41883</v>
      </c>
      <c r="BF25" s="4">
        <f>'(Intermediate Computations)'!BK20</f>
        <v>41913</v>
      </c>
      <c r="BG25" s="4">
        <f>'(Intermediate Computations)'!BL20</f>
        <v>41944</v>
      </c>
      <c r="BH25" s="4">
        <f>'(Intermediate Computations)'!BM20</f>
        <v>41974</v>
      </c>
      <c r="BI25" s="4">
        <f>'(Intermediate Computations)'!BO20</f>
        <v>42005</v>
      </c>
      <c r="BJ25" s="4">
        <f>'(Intermediate Computations)'!BP20</f>
        <v>42036</v>
      </c>
      <c r="BK25" s="4">
        <f>'(Intermediate Computations)'!BQ20</f>
        <v>42064</v>
      </c>
      <c r="BL25" s="4">
        <f>'(Intermediate Computations)'!BR20</f>
        <v>42095</v>
      </c>
      <c r="BM25" s="4">
        <f>'(Intermediate Computations)'!BS20</f>
        <v>42125</v>
      </c>
      <c r="BN25" s="4">
        <f>'(Intermediate Computations)'!BT20</f>
        <v>42156</v>
      </c>
      <c r="BO25" s="4">
        <f>'(Intermediate Computations)'!BU20</f>
        <v>42186</v>
      </c>
      <c r="BP25" s="4">
        <f>'(Intermediate Computations)'!BV20</f>
        <v>42217</v>
      </c>
      <c r="BQ25" s="4">
        <f>'(Intermediate Computations)'!BW20</f>
        <v>42248</v>
      </c>
      <c r="BR25" s="4">
        <f>'(Intermediate Computations)'!BX20</f>
        <v>42278</v>
      </c>
      <c r="BS25" s="4">
        <f>'(Intermediate Computations)'!BY20</f>
        <v>42309</v>
      </c>
      <c r="BT25" s="4">
        <f>'(Intermediate Computations)'!BZ20</f>
        <v>42339</v>
      </c>
      <c r="BU25" s="4">
        <f>'(Intermediate Computations)'!CB20</f>
        <v>42370</v>
      </c>
      <c r="BV25" s="4">
        <f>'(Intermediate Computations)'!CC20</f>
        <v>42401</v>
      </c>
      <c r="BW25" s="4">
        <f>'(Intermediate Computations)'!CD20</f>
        <v>42430</v>
      </c>
      <c r="BX25" s="4">
        <f>'(Intermediate Computations)'!CE20</f>
        <v>42461</v>
      </c>
      <c r="BY25" s="4">
        <f>'(Intermediate Computations)'!CF20</f>
        <v>42491</v>
      </c>
      <c r="BZ25" s="4">
        <f>'(Intermediate Computations)'!CG20</f>
        <v>42522</v>
      </c>
      <c r="CA25" s="4">
        <f>'(Intermediate Computations)'!CH20</f>
        <v>42552</v>
      </c>
      <c r="CB25" s="4">
        <f>'(Intermediate Computations)'!CI20</f>
        <v>42583</v>
      </c>
      <c r="CC25" s="4">
        <f>'(Intermediate Computations)'!CJ20</f>
        <v>42614</v>
      </c>
      <c r="CD25" s="4">
        <f>'(Intermediate Computations)'!CK20</f>
        <v>42644</v>
      </c>
      <c r="CE25" s="4">
        <f>'(Intermediate Computations)'!CL20</f>
        <v>42675</v>
      </c>
      <c r="CF25" s="4">
        <f>'(Intermediate Computations)'!CM20</f>
        <v>42705</v>
      </c>
      <c r="CG25" s="4">
        <f>'(Intermediate Computations)'!CO20</f>
        <v>42736</v>
      </c>
      <c r="CH25" s="4">
        <f>'(Intermediate Computations)'!CP20</f>
        <v>42767</v>
      </c>
      <c r="CI25" s="4">
        <f>'(Intermediate Computations)'!CQ20</f>
        <v>42795</v>
      </c>
      <c r="CJ25" s="4">
        <f>'(Intermediate Computations)'!CR20</f>
        <v>42826</v>
      </c>
      <c r="CK25" s="4">
        <f>'(Intermediate Computations)'!CS20</f>
        <v>42856</v>
      </c>
      <c r="CL25" s="4">
        <f>'(Intermediate Computations)'!CT20</f>
        <v>42887</v>
      </c>
      <c r="CM25" s="4">
        <f>'(Intermediate Computations)'!CU20</f>
        <v>42917</v>
      </c>
      <c r="CN25" s="4">
        <f>'(Intermediate Computations)'!CV20</f>
        <v>42948</v>
      </c>
      <c r="CO25" s="4">
        <f>'(Intermediate Computations)'!CW20</f>
        <v>42979</v>
      </c>
      <c r="CP25" s="4">
        <f>'(Intermediate Computations)'!CX20</f>
        <v>43009</v>
      </c>
      <c r="CQ25" s="4">
        <f>'(Intermediate Computations)'!CY20</f>
        <v>43040</v>
      </c>
      <c r="CR25" s="4">
        <f>'(Intermediate Computations)'!CZ20</f>
        <v>43070</v>
      </c>
      <c r="CS25" s="4">
        <f>'(Intermediate Computations)'!DB20</f>
        <v>43101</v>
      </c>
      <c r="CT25" s="4">
        <f>'(Intermediate Computations)'!DC20</f>
        <v>43132</v>
      </c>
      <c r="CU25" s="4">
        <f>'(Intermediate Computations)'!DD20</f>
        <v>43160</v>
      </c>
      <c r="CV25" s="4">
        <f>'(Intermediate Computations)'!DE20</f>
        <v>43191</v>
      </c>
      <c r="CW25" s="4">
        <f>'(Intermediate Computations)'!DF20</f>
        <v>43221</v>
      </c>
      <c r="CX25" s="4">
        <f>'(Intermediate Computations)'!DG20</f>
        <v>43252</v>
      </c>
      <c r="CY25" s="4">
        <f>'(Intermediate Computations)'!DH20</f>
        <v>43282</v>
      </c>
      <c r="CZ25" s="4">
        <f>'(Intermediate Computations)'!DI20</f>
        <v>43313</v>
      </c>
      <c r="DA25" s="4">
        <f>'(Intermediate Computations)'!DJ20</f>
        <v>43344</v>
      </c>
      <c r="DB25" s="4">
        <f>'(Intermediate Computations)'!DK20</f>
        <v>43374</v>
      </c>
      <c r="DC25" s="4">
        <f>'(Intermediate Computations)'!DL20</f>
        <v>43405</v>
      </c>
      <c r="DD25" s="4">
        <f>'(Intermediate Computations)'!DM20</f>
        <v>43435</v>
      </c>
      <c r="DE25" s="4">
        <f>'(Intermediate Computations)'!DO20</f>
        <v>43466</v>
      </c>
      <c r="DF25" s="4">
        <f>'(Intermediate Computations)'!DP20</f>
        <v>43497</v>
      </c>
      <c r="DG25" s="4">
        <f>'(Intermediate Computations)'!DQ20</f>
        <v>43525</v>
      </c>
      <c r="DH25" s="4">
        <f>'(Intermediate Computations)'!DR20</f>
        <v>43556</v>
      </c>
      <c r="DI25" s="4">
        <f>'(Intermediate Computations)'!DS20</f>
        <v>43586</v>
      </c>
      <c r="DJ25" s="4">
        <f>'(Intermediate Computations)'!DT20</f>
        <v>43617</v>
      </c>
      <c r="DK25" s="4">
        <f>'(Intermediate Computations)'!DU20</f>
        <v>43647</v>
      </c>
      <c r="DL25" s="4">
        <f>'(Intermediate Computations)'!DV20</f>
        <v>43678</v>
      </c>
      <c r="DM25" s="4">
        <f>'(Intermediate Computations)'!DW20</f>
        <v>43709</v>
      </c>
      <c r="DN25" s="4">
        <f>'(Intermediate Computations)'!DX20</f>
        <v>43739</v>
      </c>
      <c r="DO25" s="4">
        <f>'(Intermediate Computations)'!DY20</f>
        <v>43770</v>
      </c>
      <c r="DP25" s="4">
        <f>'(Intermediate Computations)'!DZ20</f>
        <v>43800</v>
      </c>
      <c r="DQ25" s="4">
        <f>'(Intermediate Computations)'!EB20</f>
        <v>43831</v>
      </c>
      <c r="DR25" s="4">
        <f>'(Intermediate Computations)'!EC20</f>
        <v>43862</v>
      </c>
      <c r="DS25" s="4">
        <f>'(Intermediate Computations)'!ED20</f>
        <v>43891</v>
      </c>
      <c r="DT25" s="4">
        <f>'(Intermediate Computations)'!EE20</f>
        <v>43922</v>
      </c>
      <c r="DU25" s="4">
        <f>'(Intermediate Computations)'!EF20</f>
        <v>43952</v>
      </c>
      <c r="DV25" s="4">
        <f>'(Intermediate Computations)'!EG20</f>
        <v>43983</v>
      </c>
      <c r="DW25" s="4">
        <f>'(Intermediate Computations)'!EH20</f>
        <v>44013</v>
      </c>
      <c r="DX25" s="4">
        <f>'(Intermediate Computations)'!EI20</f>
        <v>44044</v>
      </c>
      <c r="DY25" s="4">
        <f>'(Intermediate Computations)'!EJ20</f>
        <v>44075</v>
      </c>
      <c r="DZ25" s="4">
        <f>'(Intermediate Computations)'!EK20</f>
        <v>44105</v>
      </c>
      <c r="EA25" s="4">
        <f>'(Intermediate Computations)'!EL20</f>
        <v>44136</v>
      </c>
      <c r="EB25" s="4">
        <f>'(Intermediate Computations)'!EM20</f>
        <v>44166</v>
      </c>
    </row>
    <row r="26" spans="1:132" ht="12.75" customHeight="1" x14ac:dyDescent="0.2">
      <c r="A26" s="64">
        <f>'Trial 1'!B12</f>
        <v>728000</v>
      </c>
      <c r="B26" s="64">
        <f ca="1">'Trial 1'!C12</f>
        <v>727778.45997760189</v>
      </c>
      <c r="C26" s="64">
        <f ca="1">'Trial 1'!D12</f>
        <v>727541.83147716022</v>
      </c>
      <c r="D26" s="64">
        <f ca="1">'Trial 1'!E12</f>
        <v>727319.05437204486</v>
      </c>
      <c r="E26" s="64">
        <f ca="1">'Trial 1'!F12</f>
        <v>727028.75743359467</v>
      </c>
      <c r="F26" s="64">
        <f ca="1">'Trial 1'!G12</f>
        <v>726822.76831585111</v>
      </c>
      <c r="G26" s="64">
        <f ca="1">'Trial 1'!H12</f>
        <v>726591.47540126008</v>
      </c>
      <c r="H26" s="64">
        <f ca="1">'Trial 1'!I12</f>
        <v>726289.80532422021</v>
      </c>
      <c r="I26" s="64">
        <f ca="1">'Trial 1'!J12</f>
        <v>726074.27096901799</v>
      </c>
      <c r="J26" s="64">
        <f ca="1">'Trial 1'!K12</f>
        <v>725916.76172910549</v>
      </c>
      <c r="K26" s="64">
        <f ca="1">'Trial 1'!L12</f>
        <v>725681.09854934528</v>
      </c>
      <c r="L26" s="64">
        <f ca="1">'Trial 1'!M12</f>
        <v>725455.09059083345</v>
      </c>
      <c r="M26" s="64">
        <f ca="1">'Trial 1'!O12</f>
        <v>725224.47531694931</v>
      </c>
      <c r="N26" s="64">
        <f ca="1">'Trial 1'!P12</f>
        <v>725010.23064934777</v>
      </c>
      <c r="O26" s="64">
        <f ca="1">'Trial 1'!Q12</f>
        <v>724834.62855152355</v>
      </c>
      <c r="P26" s="64">
        <f ca="1">'Trial 1'!R12</f>
        <v>724604.69002515101</v>
      </c>
      <c r="Q26" s="64">
        <f ca="1">'Trial 1'!S12</f>
        <v>724442.19397582696</v>
      </c>
      <c r="R26" s="64">
        <f ca="1">'Trial 1'!T12</f>
        <v>724149.70493587304</v>
      </c>
      <c r="S26" s="64">
        <f ca="1">'Trial 1'!U12</f>
        <v>723847.67761957459</v>
      </c>
      <c r="T26" s="64">
        <f ca="1">'Trial 1'!V12</f>
        <v>723614.01184504316</v>
      </c>
      <c r="U26" s="64">
        <f ca="1">'Trial 1'!W12</f>
        <v>723351.08135520527</v>
      </c>
      <c r="V26" s="64">
        <f ca="1">'Trial 1'!X12</f>
        <v>723058.44233482191</v>
      </c>
      <c r="W26" s="64">
        <f ca="1">'Trial 1'!Y12</f>
        <v>722877.79114403902</v>
      </c>
      <c r="X26" s="64">
        <f ca="1">'Trial 1'!Z12</f>
        <v>722633.99531756982</v>
      </c>
      <c r="Y26" s="64">
        <f ca="1">'Trial 1'!AB12</f>
        <v>722338.04801575234</v>
      </c>
      <c r="Z26" s="64">
        <f ca="1">'Trial 1'!AC12</f>
        <v>721997.0422314771</v>
      </c>
      <c r="AA26" s="64">
        <f ca="1">'Trial 1'!AD12</f>
        <v>721767.03193760652</v>
      </c>
      <c r="AB26" s="64">
        <f ca="1">'Trial 1'!AE12</f>
        <v>721420.03189691831</v>
      </c>
      <c r="AC26" s="64">
        <f ca="1">'Trial 1'!AF12</f>
        <v>721159.06270420889</v>
      </c>
      <c r="AD26" s="64">
        <f ca="1">'Trial 1'!AG12</f>
        <v>720861.62977884954</v>
      </c>
      <c r="AE26" s="64">
        <f ca="1">'Trial 1'!AH12</f>
        <v>720547.82806077739</v>
      </c>
      <c r="AF26" s="64">
        <f ca="1">'Trial 1'!AI12</f>
        <v>720266.2288426914</v>
      </c>
      <c r="AG26" s="64">
        <f ca="1">'Trial 1'!AJ12</f>
        <v>719987.17829302687</v>
      </c>
      <c r="AH26" s="64">
        <f ca="1">'Trial 1'!AK12</f>
        <v>719647.5468213401</v>
      </c>
      <c r="AI26" s="64">
        <f ca="1">'Trial 1'!AL12</f>
        <v>719352.3478803722</v>
      </c>
      <c r="AJ26" s="64">
        <f ca="1">'Trial 1'!AM12</f>
        <v>719046.98326705478</v>
      </c>
      <c r="AK26" s="64">
        <f ca="1">'Trial 1'!AO12</f>
        <v>718748.97987932351</v>
      </c>
      <c r="AL26" s="64">
        <f ca="1">'Trial 1'!AP12</f>
        <v>718477.2294102232</v>
      </c>
      <c r="AM26" s="64">
        <f ca="1">'Trial 1'!AQ12</f>
        <v>718281.48771011038</v>
      </c>
      <c r="AN26" s="64">
        <f ca="1">'Trial 1'!AR12</f>
        <v>717986.50116359117</v>
      </c>
      <c r="AO26" s="64">
        <f ca="1">'Trial 1'!AS12</f>
        <v>717666.88826018374</v>
      </c>
      <c r="AP26" s="64">
        <f ca="1">'Trial 1'!AT12</f>
        <v>717380.36380379868</v>
      </c>
      <c r="AQ26" s="64">
        <f ca="1">'Trial 1'!AU12</f>
        <v>717080.84926068434</v>
      </c>
      <c r="AR26" s="64">
        <f ca="1">'Trial 1'!AV12</f>
        <v>716818.6333306022</v>
      </c>
      <c r="AS26" s="64">
        <f ca="1">'Trial 1'!AW12</f>
        <v>716508.93425675493</v>
      </c>
      <c r="AT26" s="64">
        <f ca="1">'Trial 1'!AX12</f>
        <v>716258.81112189172</v>
      </c>
      <c r="AU26" s="64">
        <f ca="1">'Trial 1'!AY12</f>
        <v>715969.00073873752</v>
      </c>
      <c r="AV26" s="64">
        <f ca="1">'Trial 1'!AZ12</f>
        <v>715713.889093337</v>
      </c>
      <c r="AW26" s="64">
        <f ca="1">'Trial 1'!BB12</f>
        <v>715330.18542649865</v>
      </c>
      <c r="AX26" s="64">
        <f ca="1">'Trial 1'!BC12</f>
        <v>715104.99615044275</v>
      </c>
      <c r="AY26" s="64">
        <f ca="1">'Trial 1'!BD12</f>
        <v>714745.5327317249</v>
      </c>
      <c r="AZ26" s="64">
        <f ca="1">'Trial 1'!BE12</f>
        <v>714523.50853521726</v>
      </c>
      <c r="BA26" s="64">
        <f ca="1">'Trial 1'!BF12</f>
        <v>714231.43970663939</v>
      </c>
      <c r="BB26" s="64">
        <f ca="1">'Trial 1'!BG12</f>
        <v>713932.16622926469</v>
      </c>
      <c r="BC26" s="64">
        <f ca="1">'Trial 1'!BH12</f>
        <v>713631.84485762054</v>
      </c>
      <c r="BD26" s="64">
        <f ca="1">'Trial 1'!BI12</f>
        <v>713338.36432132334</v>
      </c>
      <c r="BE26" s="64">
        <f ca="1">'Trial 1'!BJ12</f>
        <v>713055.40397253667</v>
      </c>
      <c r="BF26" s="64">
        <f ca="1">'Trial 1'!BK12</f>
        <v>712761.82410356984</v>
      </c>
      <c r="BG26" s="64">
        <f ca="1">'Trial 1'!BL12</f>
        <v>712414.04894590576</v>
      </c>
      <c r="BH26" s="64">
        <f ca="1">'Trial 1'!BM12</f>
        <v>712017.77506436827</v>
      </c>
      <c r="BI26" s="64">
        <f ca="1">'Trial 1'!BO12</f>
        <v>711665.77238240396</v>
      </c>
      <c r="BJ26" s="64">
        <f ca="1">'Trial 1'!BP12</f>
        <v>711297.38258083106</v>
      </c>
      <c r="BK26" s="64">
        <f ca="1">'Trial 1'!BQ12</f>
        <v>711081.51994377468</v>
      </c>
      <c r="BL26" s="64">
        <f ca="1">'Trial 1'!BR12</f>
        <v>710830.49292769691</v>
      </c>
      <c r="BM26" s="64">
        <f ca="1">'Trial 1'!BS12</f>
        <v>710518.88319514855</v>
      </c>
      <c r="BN26" s="64">
        <f ca="1">'Trial 1'!BT12</f>
        <v>710212.11689559789</v>
      </c>
      <c r="BO26" s="64">
        <f ca="1">'Trial 1'!BU12</f>
        <v>709853.03606690571</v>
      </c>
      <c r="BP26" s="64">
        <f ca="1">'Trial 1'!BV12</f>
        <v>709509.06882084243</v>
      </c>
      <c r="BQ26" s="64">
        <f ca="1">'Trial 1'!BW12</f>
        <v>709207.2177418971</v>
      </c>
      <c r="BR26" s="64">
        <f ca="1">'Trial 1'!BX12</f>
        <v>708912.08793764573</v>
      </c>
      <c r="BS26" s="64">
        <f ca="1">'Trial 1'!BY12</f>
        <v>708654.82255012391</v>
      </c>
      <c r="BT26" s="64">
        <f ca="1">'Trial 1'!BZ12</f>
        <v>708352.84478999942</v>
      </c>
      <c r="BU26" s="64">
        <f ca="1">'Trial 1'!CB12</f>
        <v>708017.04459153768</v>
      </c>
      <c r="BV26" s="64">
        <f ca="1">'Trial 1'!CC12</f>
        <v>707658.0281200764</v>
      </c>
      <c r="BW26" s="64">
        <f ca="1">'Trial 1'!CD12</f>
        <v>707277.73068135721</v>
      </c>
      <c r="BX26" s="64">
        <f ca="1">'Trial 1'!CE12</f>
        <v>706983.73738146434</v>
      </c>
      <c r="BY26" s="64">
        <f ca="1">'Trial 1'!CF12</f>
        <v>706640.95203653595</v>
      </c>
      <c r="BZ26" s="64">
        <f ca="1">'Trial 1'!CG12</f>
        <v>706336.64489751542</v>
      </c>
      <c r="CA26" s="64">
        <f ca="1">'Trial 1'!CH12</f>
        <v>706021.2177454409</v>
      </c>
      <c r="CB26" s="64">
        <f ca="1">'Trial 1'!CI12</f>
        <v>705698.62727880455</v>
      </c>
      <c r="CC26" s="64">
        <f ca="1">'Trial 1'!CJ12</f>
        <v>705400.56384009612</v>
      </c>
      <c r="CD26" s="64">
        <f ca="1">'Trial 1'!CK12</f>
        <v>705106.35267205164</v>
      </c>
      <c r="CE26" s="64">
        <f ca="1">'Trial 1'!CL12</f>
        <v>704729.04731266282</v>
      </c>
      <c r="CF26" s="64">
        <f ca="1">'Trial 1'!CM12</f>
        <v>704414.33186200715</v>
      </c>
      <c r="CG26" s="64">
        <f ca="1">'Trial 1'!CO12</f>
        <v>704061.11989016156</v>
      </c>
      <c r="CH26" s="64">
        <f ca="1">'Trial 1'!CP12</f>
        <v>703704.12486839853</v>
      </c>
      <c r="CI26" s="64">
        <f ca="1">'Trial 1'!CQ12</f>
        <v>703376.90498266136</v>
      </c>
      <c r="CJ26" s="64">
        <f ca="1">'Trial 1'!CR12</f>
        <v>703069.06176465505</v>
      </c>
      <c r="CK26" s="64">
        <f ca="1">'Trial 1'!CS12</f>
        <v>702704.49276319484</v>
      </c>
      <c r="CL26" s="64">
        <f ca="1">'Trial 1'!CT12</f>
        <v>702437.89867820195</v>
      </c>
      <c r="CM26" s="64">
        <f ca="1">'Trial 1'!CU12</f>
        <v>702059.9598420799</v>
      </c>
      <c r="CN26" s="64">
        <f ca="1">'Trial 1'!CV12</f>
        <v>701718.89763679286</v>
      </c>
      <c r="CO26" s="64">
        <f ca="1">'Trial 1'!CW12</f>
        <v>701366.35345456423</v>
      </c>
      <c r="CP26" s="64">
        <f ca="1">'Trial 1'!CX12</f>
        <v>701044.66889087984</v>
      </c>
      <c r="CQ26" s="64">
        <f ca="1">'Trial 1'!CY12</f>
        <v>700706.22919446195</v>
      </c>
      <c r="CR26" s="64">
        <f ca="1">'Trial 1'!CZ12</f>
        <v>700344.41777010146</v>
      </c>
      <c r="CS26" s="64">
        <f ca="1">'Trial 1'!DB12</f>
        <v>699942.505121044</v>
      </c>
      <c r="CT26" s="64">
        <f ca="1">'Trial 1'!DC12</f>
        <v>699588.3255189578</v>
      </c>
      <c r="CU26" s="64">
        <f ca="1">'Trial 1'!DD12</f>
        <v>699236.89026698715</v>
      </c>
      <c r="CV26" s="64">
        <f ca="1">'Trial 1'!DE12</f>
        <v>698921.41505262</v>
      </c>
      <c r="CW26" s="64">
        <f ca="1">'Trial 1'!DF12</f>
        <v>698657.11413767491</v>
      </c>
      <c r="CX26" s="64">
        <f ca="1">'Trial 1'!DG12</f>
        <v>698256.49513523758</v>
      </c>
      <c r="CY26" s="64">
        <f ca="1">'Trial 1'!DH12</f>
        <v>697936.03633397946</v>
      </c>
      <c r="CZ26" s="64">
        <f ca="1">'Trial 1'!DI12</f>
        <v>697590.83136062883</v>
      </c>
      <c r="DA26" s="64">
        <f ca="1">'Trial 1'!DJ12</f>
        <v>697164.70131997601</v>
      </c>
      <c r="DB26" s="64">
        <f ca="1">'Trial 1'!DK12</f>
        <v>696801.59540316393</v>
      </c>
      <c r="DC26" s="64">
        <f ca="1">'Trial 1'!DL12</f>
        <v>696539.54524283577</v>
      </c>
      <c r="DD26" s="64">
        <f ca="1">'Trial 1'!DM12</f>
        <v>696192.17786210566</v>
      </c>
      <c r="DE26" s="64">
        <f ca="1">'Trial 1'!DO12</f>
        <v>695843.95621536055</v>
      </c>
      <c r="DF26" s="64">
        <f ca="1">'Trial 1'!DP12</f>
        <v>695525.58339232532</v>
      </c>
      <c r="DG26" s="64">
        <f ca="1">'Trial 1'!DQ12</f>
        <v>695123.13691662834</v>
      </c>
      <c r="DH26" s="64">
        <f ca="1">'Trial 1'!DR12</f>
        <v>694788.86571954365</v>
      </c>
      <c r="DI26" s="64">
        <f ca="1">'Trial 1'!DS12</f>
        <v>694458.23969948373</v>
      </c>
      <c r="DJ26" s="64">
        <f ca="1">'Trial 1'!DT12</f>
        <v>694118.50460890506</v>
      </c>
      <c r="DK26" s="64">
        <f ca="1">'Trial 1'!DU12</f>
        <v>693716.34063177544</v>
      </c>
      <c r="DL26" s="64">
        <f ca="1">'Trial 1'!DV12</f>
        <v>693403.07453706011</v>
      </c>
      <c r="DM26" s="64">
        <f ca="1">'Trial 1'!DW12</f>
        <v>693071.03517003055</v>
      </c>
      <c r="DN26" s="64">
        <f ca="1">'Trial 1'!DX12</f>
        <v>692710.74540011527</v>
      </c>
      <c r="DO26" s="64">
        <f ca="1">'Trial 1'!DY12</f>
        <v>692369.84189319483</v>
      </c>
      <c r="DP26" s="64">
        <f ca="1">'Trial 1'!DZ12</f>
        <v>692082.57988067495</v>
      </c>
      <c r="DQ26" s="64">
        <f ca="1">'Trial 1'!EB12</f>
        <v>691743.06245297939</v>
      </c>
      <c r="DR26" s="64">
        <f ca="1">'Trial 1'!EC12</f>
        <v>691354.62342446588</v>
      </c>
      <c r="DS26" s="64">
        <f ca="1">'Trial 1'!ED12</f>
        <v>690976.17069248902</v>
      </c>
      <c r="DT26" s="64">
        <f ca="1">'Trial 1'!EE12</f>
        <v>690564.26074684667</v>
      </c>
      <c r="DU26" s="64">
        <f ca="1">'Trial 1'!EF12</f>
        <v>690148.87723607279</v>
      </c>
      <c r="DV26" s="64">
        <f ca="1">'Trial 1'!EG12</f>
        <v>689815.27710468927</v>
      </c>
      <c r="DW26" s="64">
        <f ca="1">'Trial 1'!EH12</f>
        <v>689441.37489742634</v>
      </c>
      <c r="DX26" s="64">
        <f ca="1">'Trial 1'!EI12</f>
        <v>689080.08574722626</v>
      </c>
      <c r="DY26" s="64">
        <f ca="1">'Trial 1'!EJ12</f>
        <v>688696.7450904299</v>
      </c>
      <c r="DZ26" s="64">
        <f ca="1">'Trial 1'!EK12</f>
        <v>688405.58668515633</v>
      </c>
      <c r="EA26" s="64">
        <f ca="1">'Trial 1'!EL12</f>
        <v>687977.60528415814</v>
      </c>
      <c r="EB26" s="64">
        <f ca="1">'Trial 1'!EM12</f>
        <v>687584.66680504614</v>
      </c>
    </row>
    <row r="27" spans="1:132" ht="12.75" customHeight="1" x14ac:dyDescent="0.2">
      <c r="A27" s="64">
        <f>'Trial 2'!B12</f>
        <v>728000</v>
      </c>
      <c r="B27" s="64">
        <f ca="1">'Trial 2'!C12</f>
        <v>727720.41962410987</v>
      </c>
      <c r="C27" s="64">
        <f ca="1">'Trial 2'!D12</f>
        <v>727496.80863994127</v>
      </c>
      <c r="D27" s="64">
        <f ca="1">'Trial 2'!E12</f>
        <v>727207.09195970034</v>
      </c>
      <c r="E27" s="64">
        <f ca="1">'Trial 2'!F12</f>
        <v>726897.46452347329</v>
      </c>
      <c r="F27" s="64">
        <f ca="1">'Trial 2'!G12</f>
        <v>726699.75934667327</v>
      </c>
      <c r="G27" s="64">
        <f ca="1">'Trial 2'!H12</f>
        <v>726558.5950950596</v>
      </c>
      <c r="H27" s="64">
        <f ca="1">'Trial 2'!I12</f>
        <v>726290.95813220274</v>
      </c>
      <c r="I27" s="64">
        <f ca="1">'Trial 2'!J12</f>
        <v>726088.05775546341</v>
      </c>
      <c r="J27" s="64">
        <f ca="1">'Trial 2'!K12</f>
        <v>725788.87922659819</v>
      </c>
      <c r="K27" s="64">
        <f ca="1">'Trial 2'!L12</f>
        <v>725574.10797663196</v>
      </c>
      <c r="L27" s="64">
        <f ca="1">'Trial 2'!M12</f>
        <v>725280.87242815504</v>
      </c>
      <c r="M27" s="64">
        <f ca="1">'Trial 2'!O12</f>
        <v>725004.982651892</v>
      </c>
      <c r="N27" s="64">
        <f ca="1">'Trial 2'!P12</f>
        <v>724782.83982755337</v>
      </c>
      <c r="O27" s="64">
        <f ca="1">'Trial 2'!Q12</f>
        <v>724540.49088260834</v>
      </c>
      <c r="P27" s="64">
        <f ca="1">'Trial 2'!R12</f>
        <v>724243.97021826496</v>
      </c>
      <c r="Q27" s="64">
        <f ca="1">'Trial 2'!S12</f>
        <v>724048.72341556253</v>
      </c>
      <c r="R27" s="64">
        <f ca="1">'Trial 2'!T12</f>
        <v>723786.66433435457</v>
      </c>
      <c r="S27" s="64">
        <f ca="1">'Trial 2'!U12</f>
        <v>723513.39037927403</v>
      </c>
      <c r="T27" s="64">
        <f ca="1">'Trial 2'!V12</f>
        <v>723198.80703072168</v>
      </c>
      <c r="U27" s="64">
        <f ca="1">'Trial 2'!W12</f>
        <v>722913.11855338386</v>
      </c>
      <c r="V27" s="64">
        <f ca="1">'Trial 2'!X12</f>
        <v>722738.43778856436</v>
      </c>
      <c r="W27" s="64">
        <f ca="1">'Trial 2'!Y12</f>
        <v>722529.47869333124</v>
      </c>
      <c r="X27" s="64">
        <f ca="1">'Trial 2'!Z12</f>
        <v>722212.24061489967</v>
      </c>
      <c r="Y27" s="64">
        <f ca="1">'Trial 2'!AB12</f>
        <v>721931.9316644998</v>
      </c>
      <c r="Z27" s="64">
        <f ca="1">'Trial 2'!AC12</f>
        <v>721709.02632403653</v>
      </c>
      <c r="AA27" s="64">
        <f ca="1">'Trial 2'!AD12</f>
        <v>721518.03576466581</v>
      </c>
      <c r="AB27" s="64">
        <f ca="1">'Trial 2'!AE12</f>
        <v>721315.20417757391</v>
      </c>
      <c r="AC27" s="64">
        <f ca="1">'Trial 2'!AF12</f>
        <v>721027.09259535221</v>
      </c>
      <c r="AD27" s="64">
        <f ca="1">'Trial 2'!AG12</f>
        <v>720725.69010499632</v>
      </c>
      <c r="AE27" s="64">
        <f ca="1">'Trial 2'!AH12</f>
        <v>720414.9562407604</v>
      </c>
      <c r="AF27" s="64">
        <f ca="1">'Trial 2'!AI12</f>
        <v>720115.99269990751</v>
      </c>
      <c r="AG27" s="64">
        <f ca="1">'Trial 2'!AJ12</f>
        <v>719890.9848100706</v>
      </c>
      <c r="AH27" s="64">
        <f ca="1">'Trial 2'!AK12</f>
        <v>719569.672380351</v>
      </c>
      <c r="AI27" s="64">
        <f ca="1">'Trial 2'!AL12</f>
        <v>719294.15606658859</v>
      </c>
      <c r="AJ27" s="64">
        <f ca="1">'Trial 2'!AM12</f>
        <v>719054.06512983236</v>
      </c>
      <c r="AK27" s="64">
        <f ca="1">'Trial 2'!AO12</f>
        <v>718804.38330008485</v>
      </c>
      <c r="AL27" s="64">
        <f ca="1">'Trial 2'!AP12</f>
        <v>718559.29873336246</v>
      </c>
      <c r="AM27" s="64">
        <f ca="1">'Trial 2'!AQ12</f>
        <v>718358.21445252269</v>
      </c>
      <c r="AN27" s="64">
        <f ca="1">'Trial 2'!AR12</f>
        <v>718023.42827017966</v>
      </c>
      <c r="AO27" s="64">
        <f ca="1">'Trial 2'!AS12</f>
        <v>717770.94583179441</v>
      </c>
      <c r="AP27" s="64">
        <f ca="1">'Trial 2'!AT12</f>
        <v>717582.04919857264</v>
      </c>
      <c r="AQ27" s="64">
        <f ca="1">'Trial 2'!AU12</f>
        <v>717351.58804779407</v>
      </c>
      <c r="AR27" s="64">
        <f ca="1">'Trial 2'!AV12</f>
        <v>717132.80663398036</v>
      </c>
      <c r="AS27" s="64">
        <f ca="1">'Trial 2'!AW12</f>
        <v>716853.27981804113</v>
      </c>
      <c r="AT27" s="64">
        <f ca="1">'Trial 2'!AX12</f>
        <v>716482.03857935395</v>
      </c>
      <c r="AU27" s="64">
        <f ca="1">'Trial 2'!AY12</f>
        <v>716158.48418733315</v>
      </c>
      <c r="AV27" s="64">
        <f ca="1">'Trial 2'!AZ12</f>
        <v>715918.95935907972</v>
      </c>
      <c r="AW27" s="64">
        <f ca="1">'Trial 2'!BB12</f>
        <v>715677.71686016826</v>
      </c>
      <c r="AX27" s="64">
        <f ca="1">'Trial 2'!BC12</f>
        <v>715366.84876226552</v>
      </c>
      <c r="AY27" s="64">
        <f ca="1">'Trial 2'!BD12</f>
        <v>715017.37452561688</v>
      </c>
      <c r="AZ27" s="64">
        <f ca="1">'Trial 2'!BE12</f>
        <v>714781.77361625445</v>
      </c>
      <c r="BA27" s="64">
        <f ca="1">'Trial 2'!BF12</f>
        <v>714466.77249840193</v>
      </c>
      <c r="BB27" s="64">
        <f ca="1">'Trial 2'!BG12</f>
        <v>714116.25826035743</v>
      </c>
      <c r="BC27" s="64">
        <f ca="1">'Trial 2'!BH12</f>
        <v>713816.68893032218</v>
      </c>
      <c r="BD27" s="64">
        <f ca="1">'Trial 2'!BI12</f>
        <v>713462.03796108265</v>
      </c>
      <c r="BE27" s="64">
        <f ca="1">'Trial 2'!BJ12</f>
        <v>713185.76247640071</v>
      </c>
      <c r="BF27" s="64">
        <f ca="1">'Trial 2'!BK12</f>
        <v>712889.45228101138</v>
      </c>
      <c r="BG27" s="64">
        <f ca="1">'Trial 2'!BL12</f>
        <v>712596.38225385104</v>
      </c>
      <c r="BH27" s="64">
        <f ca="1">'Trial 2'!BM12</f>
        <v>712368.59225066227</v>
      </c>
      <c r="BI27" s="64">
        <f ca="1">'Trial 2'!BO12</f>
        <v>712095.10019036185</v>
      </c>
      <c r="BJ27" s="64">
        <f ca="1">'Trial 2'!BP12</f>
        <v>711793.88088848861</v>
      </c>
      <c r="BK27" s="64">
        <f ca="1">'Trial 2'!BQ12</f>
        <v>711494.49153704243</v>
      </c>
      <c r="BL27" s="64">
        <f ca="1">'Trial 2'!BR12</f>
        <v>711222.28519623191</v>
      </c>
      <c r="BM27" s="64">
        <f ca="1">'Trial 2'!BS12</f>
        <v>710935.55864435318</v>
      </c>
      <c r="BN27" s="64">
        <f ca="1">'Trial 2'!BT12</f>
        <v>710655.39244459418</v>
      </c>
      <c r="BO27" s="64">
        <f ca="1">'Trial 2'!BU12</f>
        <v>710291.38891068276</v>
      </c>
      <c r="BP27" s="64">
        <f ca="1">'Trial 2'!BV12</f>
        <v>709971.81260255375</v>
      </c>
      <c r="BQ27" s="64">
        <f ca="1">'Trial 2'!BW12</f>
        <v>709699.06095491978</v>
      </c>
      <c r="BR27" s="64">
        <f ca="1">'Trial 2'!BX12</f>
        <v>709366.8941082072</v>
      </c>
      <c r="BS27" s="64">
        <f ca="1">'Trial 2'!BY12</f>
        <v>709038.09159033257</v>
      </c>
      <c r="BT27" s="64">
        <f ca="1">'Trial 2'!BZ12</f>
        <v>708753.54365521378</v>
      </c>
      <c r="BU27" s="64">
        <f ca="1">'Trial 2'!CB12</f>
        <v>708398.35499082494</v>
      </c>
      <c r="BV27" s="64">
        <f ca="1">'Trial 2'!CC12</f>
        <v>708107.15883020603</v>
      </c>
      <c r="BW27" s="64">
        <f ca="1">'Trial 2'!CD12</f>
        <v>707783.28637235053</v>
      </c>
      <c r="BX27" s="64">
        <f ca="1">'Trial 2'!CE12</f>
        <v>707512.11769522564</v>
      </c>
      <c r="BY27" s="64">
        <f ca="1">'Trial 2'!CF12</f>
        <v>707201.8489750782</v>
      </c>
      <c r="BZ27" s="64">
        <f ca="1">'Trial 2'!CG12</f>
        <v>706856.56420940079</v>
      </c>
      <c r="CA27" s="64">
        <f ca="1">'Trial 2'!CH12</f>
        <v>706563.10804320336</v>
      </c>
      <c r="CB27" s="64">
        <f ca="1">'Trial 2'!CI12</f>
        <v>706325.57800678804</v>
      </c>
      <c r="CC27" s="64">
        <f ca="1">'Trial 2'!CJ12</f>
        <v>706050.92733156099</v>
      </c>
      <c r="CD27" s="64">
        <f ca="1">'Trial 2'!CK12</f>
        <v>705736.90333161317</v>
      </c>
      <c r="CE27" s="64">
        <f ca="1">'Trial 2'!CL12</f>
        <v>705373.48919637955</v>
      </c>
      <c r="CF27" s="64">
        <f ca="1">'Trial 2'!CM12</f>
        <v>705024.17325129546</v>
      </c>
      <c r="CG27" s="64">
        <f ca="1">'Trial 2'!CO12</f>
        <v>704745.78777348495</v>
      </c>
      <c r="CH27" s="64">
        <f ca="1">'Trial 2'!CP12</f>
        <v>704449.17879886623</v>
      </c>
      <c r="CI27" s="64">
        <f ca="1">'Trial 2'!CQ12</f>
        <v>704094.89234050666</v>
      </c>
      <c r="CJ27" s="64">
        <f ca="1">'Trial 2'!CR12</f>
        <v>703709.50922714511</v>
      </c>
      <c r="CK27" s="64">
        <f ca="1">'Trial 2'!CS12</f>
        <v>703294.34765661682</v>
      </c>
      <c r="CL27" s="64">
        <f ca="1">'Trial 2'!CT12</f>
        <v>702939.73385169636</v>
      </c>
      <c r="CM27" s="64">
        <f ca="1">'Trial 2'!CU12</f>
        <v>702700.19866358</v>
      </c>
      <c r="CN27" s="64">
        <f ca="1">'Trial 2'!CV12</f>
        <v>702438.94888700813</v>
      </c>
      <c r="CO27" s="64">
        <f ca="1">'Trial 2'!CW12</f>
        <v>702090.66838768322</v>
      </c>
      <c r="CP27" s="64">
        <f ca="1">'Trial 2'!CX12</f>
        <v>701687.82998986344</v>
      </c>
      <c r="CQ27" s="64">
        <f ca="1">'Trial 2'!CY12</f>
        <v>701413.74744133523</v>
      </c>
      <c r="CR27" s="64">
        <f ca="1">'Trial 2'!CZ12</f>
        <v>701117.48107960739</v>
      </c>
      <c r="CS27" s="64">
        <f ca="1">'Trial 2'!DB12</f>
        <v>700719.02376695944</v>
      </c>
      <c r="CT27" s="64">
        <f ca="1">'Trial 2'!DC12</f>
        <v>700478.785472458</v>
      </c>
      <c r="CU27" s="64">
        <f ca="1">'Trial 2'!DD12</f>
        <v>700221.59257541085</v>
      </c>
      <c r="CV27" s="64">
        <f ca="1">'Trial 2'!DE12</f>
        <v>699913.4501138638</v>
      </c>
      <c r="CW27" s="64">
        <f ca="1">'Trial 2'!DF12</f>
        <v>699561.90568644484</v>
      </c>
      <c r="CX27" s="64">
        <f ca="1">'Trial 2'!DG12</f>
        <v>699318.1158798621</v>
      </c>
      <c r="CY27" s="64">
        <f ca="1">'Trial 2'!DH12</f>
        <v>699018.07247531612</v>
      </c>
      <c r="CZ27" s="64">
        <f ca="1">'Trial 2'!DI12</f>
        <v>698684.27537709323</v>
      </c>
      <c r="DA27" s="64">
        <f ca="1">'Trial 2'!DJ12</f>
        <v>698419.1201187073</v>
      </c>
      <c r="DB27" s="64">
        <f ca="1">'Trial 2'!DK12</f>
        <v>698075.71734975942</v>
      </c>
      <c r="DC27" s="64">
        <f ca="1">'Trial 2'!DL12</f>
        <v>697755.85814926808</v>
      </c>
      <c r="DD27" s="64">
        <f ca="1">'Trial 2'!DM12</f>
        <v>697459.91465331393</v>
      </c>
      <c r="DE27" s="64">
        <f ca="1">'Trial 2'!DO12</f>
        <v>697196.70965695078</v>
      </c>
      <c r="DF27" s="64">
        <f ca="1">'Trial 2'!DP12</f>
        <v>696788.40164508205</v>
      </c>
      <c r="DG27" s="64">
        <f ca="1">'Trial 2'!DQ12</f>
        <v>696418.19420736434</v>
      </c>
      <c r="DH27" s="64">
        <f ca="1">'Trial 2'!DR12</f>
        <v>696006.15542687254</v>
      </c>
      <c r="DI27" s="64">
        <f ca="1">'Trial 2'!DS12</f>
        <v>695723.13374809315</v>
      </c>
      <c r="DJ27" s="64">
        <f ca="1">'Trial 2'!DT12</f>
        <v>695390.91904969257</v>
      </c>
      <c r="DK27" s="64">
        <f ca="1">'Trial 2'!DU12</f>
        <v>695091.35832745384</v>
      </c>
      <c r="DL27" s="64">
        <f ca="1">'Trial 2'!DV12</f>
        <v>694740.47829077835</v>
      </c>
      <c r="DM27" s="64">
        <f ca="1">'Trial 2'!DW12</f>
        <v>694400.60914725985</v>
      </c>
      <c r="DN27" s="64">
        <f ca="1">'Trial 2'!DX12</f>
        <v>694058.3113637499</v>
      </c>
      <c r="DO27" s="64">
        <f ca="1">'Trial 2'!DY12</f>
        <v>693707.07795622468</v>
      </c>
      <c r="DP27" s="64">
        <f ca="1">'Trial 2'!DZ12</f>
        <v>693417.22818620014</v>
      </c>
      <c r="DQ27" s="64">
        <f ca="1">'Trial 2'!EB12</f>
        <v>693033.98611323419</v>
      </c>
      <c r="DR27" s="64">
        <f ca="1">'Trial 2'!EC12</f>
        <v>692664.43521755747</v>
      </c>
      <c r="DS27" s="64">
        <f ca="1">'Trial 2'!ED12</f>
        <v>692308.39027746301</v>
      </c>
      <c r="DT27" s="64">
        <f ca="1">'Trial 2'!EE12</f>
        <v>691966.52257171029</v>
      </c>
      <c r="DU27" s="64">
        <f ca="1">'Trial 2'!EF12</f>
        <v>691615.47414125118</v>
      </c>
      <c r="DV27" s="64">
        <f ca="1">'Trial 2'!EG12</f>
        <v>691319.93303454178</v>
      </c>
      <c r="DW27" s="64">
        <f ca="1">'Trial 2'!EH12</f>
        <v>691033.49665994151</v>
      </c>
      <c r="DX27" s="64">
        <f ca="1">'Trial 2'!EI12</f>
        <v>690758.82170070172</v>
      </c>
      <c r="DY27" s="64">
        <f ca="1">'Trial 2'!EJ12</f>
        <v>690370.71126610297</v>
      </c>
      <c r="DZ27" s="64">
        <f ca="1">'Trial 2'!EK12</f>
        <v>690031.29809435562</v>
      </c>
      <c r="EA27" s="64">
        <f ca="1">'Trial 2'!EL12</f>
        <v>689750.48756556504</v>
      </c>
      <c r="EB27" s="64">
        <f ca="1">'Trial 2'!EM12</f>
        <v>689339.80331582797</v>
      </c>
    </row>
    <row r="28" spans="1:132" ht="12.75" customHeight="1" x14ac:dyDescent="0.2">
      <c r="A28" s="64">
        <f>'Trial 3'!B12</f>
        <v>728000</v>
      </c>
      <c r="B28" s="64">
        <f ca="1">'Trial 3'!C12</f>
        <v>727806.14681044826</v>
      </c>
      <c r="C28" s="64">
        <f ca="1">'Trial 3'!D12</f>
        <v>727597.00094625901</v>
      </c>
      <c r="D28" s="64">
        <f ca="1">'Trial 3'!E12</f>
        <v>727446.80398970388</v>
      </c>
      <c r="E28" s="64">
        <f ca="1">'Trial 3'!F12</f>
        <v>727224.2231447472</v>
      </c>
      <c r="F28" s="64">
        <f ca="1">'Trial 3'!G12</f>
        <v>726986.50377615029</v>
      </c>
      <c r="G28" s="64">
        <f ca="1">'Trial 3'!H12</f>
        <v>726731.23205925582</v>
      </c>
      <c r="H28" s="64">
        <f ca="1">'Trial 3'!I12</f>
        <v>726526.67258821987</v>
      </c>
      <c r="I28" s="64">
        <f ca="1">'Trial 3'!J12</f>
        <v>726341.08546473773</v>
      </c>
      <c r="J28" s="64">
        <f ca="1">'Trial 3'!K12</f>
        <v>726194.47522492742</v>
      </c>
      <c r="K28" s="64">
        <f ca="1">'Trial 3'!L12</f>
        <v>725973.49976753141</v>
      </c>
      <c r="L28" s="64">
        <f ca="1">'Trial 3'!M12</f>
        <v>725693.80181383563</v>
      </c>
      <c r="M28" s="64">
        <f ca="1">'Trial 3'!O12</f>
        <v>725397.23931280233</v>
      </c>
      <c r="N28" s="64">
        <f ca="1">'Trial 3'!P12</f>
        <v>725112.44293418305</v>
      </c>
      <c r="O28" s="64">
        <f ca="1">'Trial 3'!Q12</f>
        <v>724853.80602577154</v>
      </c>
      <c r="P28" s="64">
        <f ca="1">'Trial 3'!R12</f>
        <v>724610.2578257058</v>
      </c>
      <c r="Q28" s="64">
        <f ca="1">'Trial 3'!S12</f>
        <v>724337.19357404509</v>
      </c>
      <c r="R28" s="64">
        <f ca="1">'Trial 3'!T12</f>
        <v>724100.82822826714</v>
      </c>
      <c r="S28" s="64">
        <f ca="1">'Trial 3'!U12</f>
        <v>723801.81880309456</v>
      </c>
      <c r="T28" s="64">
        <f ca="1">'Trial 3'!V12</f>
        <v>723575.34852500923</v>
      </c>
      <c r="U28" s="64">
        <f ca="1">'Trial 3'!W12</f>
        <v>723343.42688529508</v>
      </c>
      <c r="V28" s="64">
        <f ca="1">'Trial 3'!X12</f>
        <v>723136.92682793096</v>
      </c>
      <c r="W28" s="64">
        <f ca="1">'Trial 3'!Y12</f>
        <v>722814.08914013184</v>
      </c>
      <c r="X28" s="64">
        <f ca="1">'Trial 3'!Z12</f>
        <v>722600.73986452864</v>
      </c>
      <c r="Y28" s="64">
        <f ca="1">'Trial 3'!AB12</f>
        <v>722367.98668042081</v>
      </c>
      <c r="Z28" s="64">
        <f ca="1">'Trial 3'!AC12</f>
        <v>722174.80320423492</v>
      </c>
      <c r="AA28" s="64">
        <f ca="1">'Trial 3'!AD12</f>
        <v>721896.91034672549</v>
      </c>
      <c r="AB28" s="64">
        <f ca="1">'Trial 3'!AE12</f>
        <v>721598.04864946764</v>
      </c>
      <c r="AC28" s="64">
        <f ca="1">'Trial 3'!AF12</f>
        <v>721282.03563193989</v>
      </c>
      <c r="AD28" s="64">
        <f ca="1">'Trial 3'!AG12</f>
        <v>720995.24953392055</v>
      </c>
      <c r="AE28" s="64">
        <f ca="1">'Trial 3'!AH12</f>
        <v>720774.47577906516</v>
      </c>
      <c r="AF28" s="64">
        <f ca="1">'Trial 3'!AI12</f>
        <v>720495.08255744888</v>
      </c>
      <c r="AG28" s="64">
        <f ca="1">'Trial 3'!AJ12</f>
        <v>720309.40055735235</v>
      </c>
      <c r="AH28" s="64">
        <f ca="1">'Trial 3'!AK12</f>
        <v>720103.74188671494</v>
      </c>
      <c r="AI28" s="64">
        <f ca="1">'Trial 3'!AL12</f>
        <v>719803.35685783415</v>
      </c>
      <c r="AJ28" s="64">
        <f ca="1">'Trial 3'!AM12</f>
        <v>719483.92872684333</v>
      </c>
      <c r="AK28" s="64">
        <f ca="1">'Trial 3'!AO12</f>
        <v>719198.88338547293</v>
      </c>
      <c r="AL28" s="64">
        <f ca="1">'Trial 3'!AP12</f>
        <v>718835.23657362908</v>
      </c>
      <c r="AM28" s="64">
        <f ca="1">'Trial 3'!AQ12</f>
        <v>718530.49659545696</v>
      </c>
      <c r="AN28" s="64">
        <f ca="1">'Trial 3'!AR12</f>
        <v>718345.32422141579</v>
      </c>
      <c r="AO28" s="64">
        <f ca="1">'Trial 3'!AS12</f>
        <v>718016.32362869871</v>
      </c>
      <c r="AP28" s="64">
        <f ca="1">'Trial 3'!AT12</f>
        <v>717751.23100482358</v>
      </c>
      <c r="AQ28" s="64">
        <f ca="1">'Trial 3'!AU12</f>
        <v>717539.26765389589</v>
      </c>
      <c r="AR28" s="64">
        <f ca="1">'Trial 3'!AV12</f>
        <v>717237.65031847532</v>
      </c>
      <c r="AS28" s="64">
        <f ca="1">'Trial 3'!AW12</f>
        <v>717001.11010903842</v>
      </c>
      <c r="AT28" s="64">
        <f ca="1">'Trial 3'!AX12</f>
        <v>716688.94367126585</v>
      </c>
      <c r="AU28" s="64">
        <f ca="1">'Trial 3'!AY12</f>
        <v>716346.81858091278</v>
      </c>
      <c r="AV28" s="64">
        <f ca="1">'Trial 3'!AZ12</f>
        <v>716106.71964550624</v>
      </c>
      <c r="AW28" s="64">
        <f ca="1">'Trial 3'!BB12</f>
        <v>715831.99152028875</v>
      </c>
      <c r="AX28" s="64">
        <f ca="1">'Trial 3'!BC12</f>
        <v>715482.47189342475</v>
      </c>
      <c r="AY28" s="64">
        <f ca="1">'Trial 3'!BD12</f>
        <v>715165.63904290518</v>
      </c>
      <c r="AZ28" s="64">
        <f ca="1">'Trial 3'!BE12</f>
        <v>714942.19378650875</v>
      </c>
      <c r="BA28" s="64">
        <f ca="1">'Trial 3'!BF12</f>
        <v>714686.45177507249</v>
      </c>
      <c r="BB28" s="64">
        <f ca="1">'Trial 3'!BG12</f>
        <v>714376.59386949358</v>
      </c>
      <c r="BC28" s="64">
        <f ca="1">'Trial 3'!BH12</f>
        <v>714108.35786670074</v>
      </c>
      <c r="BD28" s="64">
        <f ca="1">'Trial 3'!BI12</f>
        <v>713741.70574503171</v>
      </c>
      <c r="BE28" s="64">
        <f ca="1">'Trial 3'!BJ12</f>
        <v>713438.27191061003</v>
      </c>
      <c r="BF28" s="64">
        <f ca="1">'Trial 3'!BK12</f>
        <v>713164.80552571942</v>
      </c>
      <c r="BG28" s="64">
        <f ca="1">'Trial 3'!BL12</f>
        <v>712903.52862703754</v>
      </c>
      <c r="BH28" s="64">
        <f ca="1">'Trial 3'!BM12</f>
        <v>712515.88426717184</v>
      </c>
      <c r="BI28" s="64">
        <f ca="1">'Trial 3'!BO12</f>
        <v>712292.28774600744</v>
      </c>
      <c r="BJ28" s="64">
        <f ca="1">'Trial 3'!BP12</f>
        <v>711980.4439354795</v>
      </c>
      <c r="BK28" s="64">
        <f ca="1">'Trial 3'!BQ12</f>
        <v>711730.64086495852</v>
      </c>
      <c r="BL28" s="64">
        <f ca="1">'Trial 3'!BR12</f>
        <v>711452.12384458119</v>
      </c>
      <c r="BM28" s="64">
        <f ca="1">'Trial 3'!BS12</f>
        <v>711128.58312724053</v>
      </c>
      <c r="BN28" s="64">
        <f ca="1">'Trial 3'!BT12</f>
        <v>710891.19069722737</v>
      </c>
      <c r="BO28" s="64">
        <f ca="1">'Trial 3'!BU12</f>
        <v>710621.45211194665</v>
      </c>
      <c r="BP28" s="64">
        <f ca="1">'Trial 3'!BV12</f>
        <v>710378.76034394745</v>
      </c>
      <c r="BQ28" s="64">
        <f ca="1">'Trial 3'!BW12</f>
        <v>710122.19934524561</v>
      </c>
      <c r="BR28" s="64">
        <f ca="1">'Trial 3'!BX12</f>
        <v>709733.67700301413</v>
      </c>
      <c r="BS28" s="64">
        <f ca="1">'Trial 3'!BY12</f>
        <v>709375.49237830914</v>
      </c>
      <c r="BT28" s="64">
        <f ca="1">'Trial 3'!BZ12</f>
        <v>709015.84929657285</v>
      </c>
      <c r="BU28" s="64">
        <f ca="1">'Trial 3'!CB12</f>
        <v>708643.48106618074</v>
      </c>
      <c r="BV28" s="64">
        <f ca="1">'Trial 3'!CC12</f>
        <v>708318.1959426275</v>
      </c>
      <c r="BW28" s="64">
        <f ca="1">'Trial 3'!CD12</f>
        <v>708053.05568720831</v>
      </c>
      <c r="BX28" s="64">
        <f ca="1">'Trial 3'!CE12</f>
        <v>707722.01766412274</v>
      </c>
      <c r="BY28" s="64">
        <f ca="1">'Trial 3'!CF12</f>
        <v>707423.57284538297</v>
      </c>
      <c r="BZ28" s="64">
        <f ca="1">'Trial 3'!CG12</f>
        <v>707119.54765114957</v>
      </c>
      <c r="CA28" s="64">
        <f ca="1">'Trial 3'!CH12</f>
        <v>706823.42896526027</v>
      </c>
      <c r="CB28" s="64">
        <f ca="1">'Trial 3'!CI12</f>
        <v>706544.14176494628</v>
      </c>
      <c r="CC28" s="64">
        <f ca="1">'Trial 3'!CJ12</f>
        <v>706239.05573707714</v>
      </c>
      <c r="CD28" s="64">
        <f ca="1">'Trial 3'!CK12</f>
        <v>705879.94429507433</v>
      </c>
      <c r="CE28" s="64">
        <f ca="1">'Trial 3'!CL12</f>
        <v>705564.19851088442</v>
      </c>
      <c r="CF28" s="64">
        <f ca="1">'Trial 3'!CM12</f>
        <v>705242.76160394168</v>
      </c>
      <c r="CG28" s="64">
        <f ca="1">'Trial 3'!CO12</f>
        <v>704842.58743147983</v>
      </c>
      <c r="CH28" s="64">
        <f ca="1">'Trial 3'!CP12</f>
        <v>704510.2414463904</v>
      </c>
      <c r="CI28" s="64">
        <f ca="1">'Trial 3'!CQ12</f>
        <v>704206.38049896527</v>
      </c>
      <c r="CJ28" s="64">
        <f ca="1">'Trial 3'!CR12</f>
        <v>703933.71660664305</v>
      </c>
      <c r="CK28" s="64">
        <f ca="1">'Trial 3'!CS12</f>
        <v>703656.62191284774</v>
      </c>
      <c r="CL28" s="64">
        <f ca="1">'Trial 3'!CT12</f>
        <v>703347.6123778004</v>
      </c>
      <c r="CM28" s="64">
        <f ca="1">'Trial 3'!CU12</f>
        <v>703091.64821823884</v>
      </c>
      <c r="CN28" s="64">
        <f ca="1">'Trial 3'!CV12</f>
        <v>702767.39614268031</v>
      </c>
      <c r="CO28" s="64">
        <f ca="1">'Trial 3'!CW12</f>
        <v>702479.95143381576</v>
      </c>
      <c r="CP28" s="64">
        <f ca="1">'Trial 3'!CX12</f>
        <v>702047.38510708453</v>
      </c>
      <c r="CQ28" s="64">
        <f ca="1">'Trial 3'!CY12</f>
        <v>701751.92641855648</v>
      </c>
      <c r="CR28" s="64">
        <f ca="1">'Trial 3'!CZ12</f>
        <v>701390.19974558684</v>
      </c>
      <c r="CS28" s="64">
        <f ca="1">'Trial 3'!DB12</f>
        <v>701081.53779767547</v>
      </c>
      <c r="CT28" s="64">
        <f ca="1">'Trial 3'!DC12</f>
        <v>700703.31807866506</v>
      </c>
      <c r="CU28" s="64">
        <f ca="1">'Trial 3'!DD12</f>
        <v>700323.35862645123</v>
      </c>
      <c r="CV28" s="64">
        <f ca="1">'Trial 3'!DE12</f>
        <v>699913.63085381209</v>
      </c>
      <c r="CW28" s="64">
        <f ca="1">'Trial 3'!DF12</f>
        <v>699504.67100208777</v>
      </c>
      <c r="CX28" s="64">
        <f ca="1">'Trial 3'!DG12</f>
        <v>699208.34649030096</v>
      </c>
      <c r="CY28" s="64">
        <f ca="1">'Trial 3'!DH12</f>
        <v>698845.33262604347</v>
      </c>
      <c r="CZ28" s="64">
        <f ca="1">'Trial 3'!DI12</f>
        <v>698489.28662788717</v>
      </c>
      <c r="DA28" s="64">
        <f ca="1">'Trial 3'!DJ12</f>
        <v>698222.38132140611</v>
      </c>
      <c r="DB28" s="64">
        <f ca="1">'Trial 3'!DK12</f>
        <v>697919.52931323345</v>
      </c>
      <c r="DC28" s="64">
        <f ca="1">'Trial 3'!DL12</f>
        <v>697518.24274371122</v>
      </c>
      <c r="DD28" s="64">
        <f ca="1">'Trial 3'!DM12</f>
        <v>697183.15916414408</v>
      </c>
      <c r="DE28" s="64">
        <f ca="1">'Trial 3'!DO12</f>
        <v>696846.16025618929</v>
      </c>
      <c r="DF28" s="64">
        <f ca="1">'Trial 3'!DP12</f>
        <v>696538.47675366444</v>
      </c>
      <c r="DG28" s="64">
        <f ca="1">'Trial 3'!DQ12</f>
        <v>696195.52090185683</v>
      </c>
      <c r="DH28" s="64">
        <f ca="1">'Trial 3'!DR12</f>
        <v>695822.23446919292</v>
      </c>
      <c r="DI28" s="64">
        <f ca="1">'Trial 3'!DS12</f>
        <v>695483.83833088633</v>
      </c>
      <c r="DJ28" s="64">
        <f ca="1">'Trial 3'!DT12</f>
        <v>695119.72816325433</v>
      </c>
      <c r="DK28" s="64">
        <f ca="1">'Trial 3'!DU12</f>
        <v>694728.83161686489</v>
      </c>
      <c r="DL28" s="64">
        <f ca="1">'Trial 3'!DV12</f>
        <v>694396.15418774483</v>
      </c>
      <c r="DM28" s="64">
        <f ca="1">'Trial 3'!DW12</f>
        <v>694021.24633362365</v>
      </c>
      <c r="DN28" s="64">
        <f ca="1">'Trial 3'!DX12</f>
        <v>693629.69777217403</v>
      </c>
      <c r="DO28" s="64">
        <f ca="1">'Trial 3'!DY12</f>
        <v>693306.82111748611</v>
      </c>
      <c r="DP28" s="64">
        <f ca="1">'Trial 3'!DZ12</f>
        <v>692895.21885346586</v>
      </c>
      <c r="DQ28" s="64">
        <f ca="1">'Trial 3'!EB12</f>
        <v>692573.84129615698</v>
      </c>
      <c r="DR28" s="64">
        <f ca="1">'Trial 3'!EC12</f>
        <v>692195.38387703395</v>
      </c>
      <c r="DS28" s="64">
        <f ca="1">'Trial 3'!ED12</f>
        <v>691831.94309384504</v>
      </c>
      <c r="DT28" s="64">
        <f ca="1">'Trial 3'!EE12</f>
        <v>691430.67516767653</v>
      </c>
      <c r="DU28" s="64">
        <f ca="1">'Trial 3'!EF12</f>
        <v>691107.98053719103</v>
      </c>
      <c r="DV28" s="64">
        <f ca="1">'Trial 3'!EG12</f>
        <v>690818.85180364153</v>
      </c>
      <c r="DW28" s="64">
        <f ca="1">'Trial 3'!EH12</f>
        <v>690423.10917755426</v>
      </c>
      <c r="DX28" s="64">
        <f ca="1">'Trial 3'!EI12</f>
        <v>690000.18456896069</v>
      </c>
      <c r="DY28" s="64">
        <f ca="1">'Trial 3'!EJ12</f>
        <v>689664.68473334971</v>
      </c>
      <c r="DZ28" s="64">
        <f ca="1">'Trial 3'!EK12</f>
        <v>689278.68925532163</v>
      </c>
      <c r="EA28" s="64">
        <f ca="1">'Trial 3'!EL12</f>
        <v>688944.28248247481</v>
      </c>
      <c r="EB28" s="64">
        <f ca="1">'Trial 3'!EM12</f>
        <v>688620.34750877647</v>
      </c>
    </row>
    <row r="29" spans="1:132" ht="12.75" customHeight="1" x14ac:dyDescent="0.2">
      <c r="A29" s="64">
        <f>'Trial 4'!B12</f>
        <v>728000</v>
      </c>
      <c r="B29" s="64">
        <f ca="1">'Trial 4'!C12</f>
        <v>727713.0829197414</v>
      </c>
      <c r="C29" s="64">
        <f ca="1">'Trial 4'!D12</f>
        <v>727437.21512781258</v>
      </c>
      <c r="D29" s="64">
        <f ca="1">'Trial 4'!E12</f>
        <v>727292.45063288568</v>
      </c>
      <c r="E29" s="64">
        <f ca="1">'Trial 4'!F12</f>
        <v>727075.48595564242</v>
      </c>
      <c r="F29" s="64">
        <f ca="1">'Trial 4'!G12</f>
        <v>726817.38399775326</v>
      </c>
      <c r="G29" s="64">
        <f ca="1">'Trial 4'!H12</f>
        <v>726603.4219463811</v>
      </c>
      <c r="H29" s="64">
        <f ca="1">'Trial 4'!I12</f>
        <v>726374.20176356635</v>
      </c>
      <c r="I29" s="64">
        <f ca="1">'Trial 4'!J12</f>
        <v>726124.88440457429</v>
      </c>
      <c r="J29" s="64">
        <f ca="1">'Trial 4'!K12</f>
        <v>725879.53226555057</v>
      </c>
      <c r="K29" s="64">
        <f ca="1">'Trial 4'!L12</f>
        <v>725679.58615400235</v>
      </c>
      <c r="L29" s="64">
        <f ca="1">'Trial 4'!M12</f>
        <v>725466.46659296367</v>
      </c>
      <c r="M29" s="64">
        <f ca="1">'Trial 4'!O12</f>
        <v>725152.10346697795</v>
      </c>
      <c r="N29" s="64">
        <f ca="1">'Trial 4'!P12</f>
        <v>724963.92709972884</v>
      </c>
      <c r="O29" s="64">
        <f ca="1">'Trial 4'!Q12</f>
        <v>724747.56907903287</v>
      </c>
      <c r="P29" s="64">
        <f ca="1">'Trial 4'!R12</f>
        <v>724487.73550892191</v>
      </c>
      <c r="Q29" s="64">
        <f ca="1">'Trial 4'!S12</f>
        <v>724224.81081703131</v>
      </c>
      <c r="R29" s="64">
        <f ca="1">'Trial 4'!T12</f>
        <v>724018.00909095362</v>
      </c>
      <c r="S29" s="64">
        <f ca="1">'Trial 4'!U12</f>
        <v>723737.79139104893</v>
      </c>
      <c r="T29" s="64">
        <f ca="1">'Trial 4'!V12</f>
        <v>723462.912759564</v>
      </c>
      <c r="U29" s="64">
        <f ca="1">'Trial 4'!W12</f>
        <v>723211.33688794018</v>
      </c>
      <c r="V29" s="64">
        <f ca="1">'Trial 4'!X12</f>
        <v>722959.39251285465</v>
      </c>
      <c r="W29" s="64">
        <f ca="1">'Trial 4'!Y12</f>
        <v>722776.05547230388</v>
      </c>
      <c r="X29" s="64">
        <f ca="1">'Trial 4'!Z12</f>
        <v>722497.37052157987</v>
      </c>
      <c r="Y29" s="64">
        <f ca="1">'Trial 4'!AB12</f>
        <v>722211.13070096041</v>
      </c>
      <c r="Z29" s="64">
        <f ca="1">'Trial 4'!AC12</f>
        <v>721916.2129417978</v>
      </c>
      <c r="AA29" s="64">
        <f ca="1">'Trial 4'!AD12</f>
        <v>721681.55095196771</v>
      </c>
      <c r="AB29" s="64">
        <f ca="1">'Trial 4'!AE12</f>
        <v>721449.39381576038</v>
      </c>
      <c r="AC29" s="64">
        <f ca="1">'Trial 4'!AF12</f>
        <v>721243.47100088885</v>
      </c>
      <c r="AD29" s="64">
        <f ca="1">'Trial 4'!AG12</f>
        <v>721030.09379903099</v>
      </c>
      <c r="AE29" s="64">
        <f ca="1">'Trial 4'!AH12</f>
        <v>720779.87087060348</v>
      </c>
      <c r="AF29" s="64">
        <f ca="1">'Trial 4'!AI12</f>
        <v>720552.24242853641</v>
      </c>
      <c r="AG29" s="64">
        <f ca="1">'Trial 4'!AJ12</f>
        <v>720275.27662291715</v>
      </c>
      <c r="AH29" s="64">
        <f ca="1">'Trial 4'!AK12</f>
        <v>720007.656498431</v>
      </c>
      <c r="AI29" s="64">
        <f ca="1">'Trial 4'!AL12</f>
        <v>719767.54567758716</v>
      </c>
      <c r="AJ29" s="64">
        <f ca="1">'Trial 4'!AM12</f>
        <v>719510.34618619608</v>
      </c>
      <c r="AK29" s="64">
        <f ca="1">'Trial 4'!AO12</f>
        <v>719142.09708334401</v>
      </c>
      <c r="AL29" s="64">
        <f ca="1">'Trial 4'!AP12</f>
        <v>718836.53163506777</v>
      </c>
      <c r="AM29" s="64">
        <f ca="1">'Trial 4'!AQ12</f>
        <v>718602.3544276905</v>
      </c>
      <c r="AN29" s="64">
        <f ca="1">'Trial 4'!AR12</f>
        <v>718279.32085221307</v>
      </c>
      <c r="AO29" s="64">
        <f ca="1">'Trial 4'!AS12</f>
        <v>717954.31258407678</v>
      </c>
      <c r="AP29" s="64">
        <f ca="1">'Trial 4'!AT12</f>
        <v>717610.47334884363</v>
      </c>
      <c r="AQ29" s="64">
        <f ca="1">'Trial 4'!AU12</f>
        <v>717394.24419012351</v>
      </c>
      <c r="AR29" s="64">
        <f ca="1">'Trial 4'!AV12</f>
        <v>717017.67041863548</v>
      </c>
      <c r="AS29" s="64">
        <f ca="1">'Trial 4'!AW12</f>
        <v>716743.39052754932</v>
      </c>
      <c r="AT29" s="64">
        <f ca="1">'Trial 4'!AX12</f>
        <v>716537.62419289316</v>
      </c>
      <c r="AU29" s="64">
        <f ca="1">'Trial 4'!AY12</f>
        <v>716294.61579317134</v>
      </c>
      <c r="AV29" s="64">
        <f ca="1">'Trial 4'!AZ12</f>
        <v>716043.91813128185</v>
      </c>
      <c r="AW29" s="64">
        <f ca="1">'Trial 4'!BB12</f>
        <v>715737.29217026057</v>
      </c>
      <c r="AX29" s="64">
        <f ca="1">'Trial 4'!BC12</f>
        <v>715507.63012170419</v>
      </c>
      <c r="AY29" s="64">
        <f ca="1">'Trial 4'!BD12</f>
        <v>715200.14087109664</v>
      </c>
      <c r="AZ29" s="64">
        <f ca="1">'Trial 4'!BE12</f>
        <v>714935.87682147382</v>
      </c>
      <c r="BA29" s="64">
        <f ca="1">'Trial 4'!BF12</f>
        <v>714553.38783950382</v>
      </c>
      <c r="BB29" s="64">
        <f ca="1">'Trial 4'!BG12</f>
        <v>714308.08111243416</v>
      </c>
      <c r="BC29" s="64">
        <f ca="1">'Trial 4'!BH12</f>
        <v>714007.05890946847</v>
      </c>
      <c r="BD29" s="64">
        <f ca="1">'Trial 4'!BI12</f>
        <v>713682.27643630689</v>
      </c>
      <c r="BE29" s="64">
        <f ca="1">'Trial 4'!BJ12</f>
        <v>713408.69746475096</v>
      </c>
      <c r="BF29" s="64">
        <f ca="1">'Trial 4'!BK12</f>
        <v>713109.69691349578</v>
      </c>
      <c r="BG29" s="64">
        <f ca="1">'Trial 4'!BL12</f>
        <v>712761.12379335344</v>
      </c>
      <c r="BH29" s="64">
        <f ca="1">'Trial 4'!BM12</f>
        <v>712452.21697770304</v>
      </c>
      <c r="BI29" s="64">
        <f ca="1">'Trial 4'!BO12</f>
        <v>712142.14832308714</v>
      </c>
      <c r="BJ29" s="64">
        <f ca="1">'Trial 4'!BP12</f>
        <v>711875.39090648876</v>
      </c>
      <c r="BK29" s="64">
        <f ca="1">'Trial 4'!BQ12</f>
        <v>711511.28635477158</v>
      </c>
      <c r="BL29" s="64">
        <f ca="1">'Trial 4'!BR12</f>
        <v>711176.65835465968</v>
      </c>
      <c r="BM29" s="64">
        <f ca="1">'Trial 4'!BS12</f>
        <v>710868.71362045116</v>
      </c>
      <c r="BN29" s="64">
        <f ca="1">'Trial 4'!BT12</f>
        <v>710522.76788838115</v>
      </c>
      <c r="BO29" s="64">
        <f ca="1">'Trial 4'!BU12</f>
        <v>710271.66073591984</v>
      </c>
      <c r="BP29" s="64">
        <f ca="1">'Trial 4'!BV12</f>
        <v>709949.59621571295</v>
      </c>
      <c r="BQ29" s="64">
        <f ca="1">'Trial 4'!BW12</f>
        <v>709707.88544028683</v>
      </c>
      <c r="BR29" s="64">
        <f ca="1">'Trial 4'!BX12</f>
        <v>709333.22371737694</v>
      </c>
      <c r="BS29" s="64">
        <f ca="1">'Trial 4'!BY12</f>
        <v>708988.69645877427</v>
      </c>
      <c r="BT29" s="64">
        <f ca="1">'Trial 4'!BZ12</f>
        <v>708637.39301400911</v>
      </c>
      <c r="BU29" s="64">
        <f ca="1">'Trial 4'!CB12</f>
        <v>708234.6696272135</v>
      </c>
      <c r="BV29" s="64">
        <f ca="1">'Trial 4'!CC12</f>
        <v>707971.25119500142</v>
      </c>
      <c r="BW29" s="64">
        <f ca="1">'Trial 4'!CD12</f>
        <v>707671.76307357091</v>
      </c>
      <c r="BX29" s="64">
        <f ca="1">'Trial 4'!CE12</f>
        <v>707365.26595806947</v>
      </c>
      <c r="BY29" s="64">
        <f ca="1">'Trial 4'!CF12</f>
        <v>707032.74037268443</v>
      </c>
      <c r="BZ29" s="64">
        <f ca="1">'Trial 4'!CG12</f>
        <v>706667.88757483766</v>
      </c>
      <c r="CA29" s="64">
        <f ca="1">'Trial 4'!CH12</f>
        <v>706298.69521250133</v>
      </c>
      <c r="CB29" s="64">
        <f ca="1">'Trial 4'!CI12</f>
        <v>705954.12657696498</v>
      </c>
      <c r="CC29" s="64">
        <f ca="1">'Trial 4'!CJ12</f>
        <v>705602.53233747976</v>
      </c>
      <c r="CD29" s="64">
        <f ca="1">'Trial 4'!CK12</f>
        <v>705293.43843354494</v>
      </c>
      <c r="CE29" s="64">
        <f ca="1">'Trial 4'!CL12</f>
        <v>704876.00280201843</v>
      </c>
      <c r="CF29" s="64">
        <f ca="1">'Trial 4'!CM12</f>
        <v>704578.58467917377</v>
      </c>
      <c r="CG29" s="64">
        <f ca="1">'Trial 4'!CO12</f>
        <v>704274.13539482886</v>
      </c>
      <c r="CH29" s="64">
        <f ca="1">'Trial 4'!CP12</f>
        <v>704027.73271720961</v>
      </c>
      <c r="CI29" s="64">
        <f ca="1">'Trial 4'!CQ12</f>
        <v>703622.52462566178</v>
      </c>
      <c r="CJ29" s="64">
        <f ca="1">'Trial 4'!CR12</f>
        <v>703246.76399628562</v>
      </c>
      <c r="CK29" s="64">
        <f ca="1">'Trial 4'!CS12</f>
        <v>702899.90423910716</v>
      </c>
      <c r="CL29" s="64">
        <f ca="1">'Trial 4'!CT12</f>
        <v>702563.4685236545</v>
      </c>
      <c r="CM29" s="64">
        <f ca="1">'Trial 4'!CU12</f>
        <v>702228.92712811811</v>
      </c>
      <c r="CN29" s="64">
        <f ca="1">'Trial 4'!CV12</f>
        <v>701871.36409920559</v>
      </c>
      <c r="CO29" s="64">
        <f ca="1">'Trial 4'!CW12</f>
        <v>701572.74736145756</v>
      </c>
      <c r="CP29" s="64">
        <f ca="1">'Trial 4'!CX12</f>
        <v>701267.98657046619</v>
      </c>
      <c r="CQ29" s="64">
        <f ca="1">'Trial 4'!CY12</f>
        <v>700931.56840893475</v>
      </c>
      <c r="CR29" s="64">
        <f ca="1">'Trial 4'!CZ12</f>
        <v>700603.45158692996</v>
      </c>
      <c r="CS29" s="64">
        <f ca="1">'Trial 4'!DB12</f>
        <v>700291.08802313404</v>
      </c>
      <c r="CT29" s="64">
        <f ca="1">'Trial 4'!DC12</f>
        <v>699988.80128824385</v>
      </c>
      <c r="CU29" s="64">
        <f ca="1">'Trial 4'!DD12</f>
        <v>699654.05555335502</v>
      </c>
      <c r="CV29" s="64">
        <f ca="1">'Trial 4'!DE12</f>
        <v>699285.52844818961</v>
      </c>
      <c r="CW29" s="64">
        <f ca="1">'Trial 4'!DF12</f>
        <v>698937.91623088461</v>
      </c>
      <c r="CX29" s="64">
        <f ca="1">'Trial 4'!DG12</f>
        <v>698623.35626356187</v>
      </c>
      <c r="CY29" s="64">
        <f ca="1">'Trial 4'!DH12</f>
        <v>698250.65596675745</v>
      </c>
      <c r="CZ29" s="64">
        <f ca="1">'Trial 4'!DI12</f>
        <v>697977.89078078268</v>
      </c>
      <c r="DA29" s="64">
        <f ca="1">'Trial 4'!DJ12</f>
        <v>697600.42552452057</v>
      </c>
      <c r="DB29" s="64">
        <f ca="1">'Trial 4'!DK12</f>
        <v>697210.21411338693</v>
      </c>
      <c r="DC29" s="64">
        <f ca="1">'Trial 4'!DL12</f>
        <v>696893.63835007185</v>
      </c>
      <c r="DD29" s="64">
        <f ca="1">'Trial 4'!DM12</f>
        <v>696551.28517969279</v>
      </c>
      <c r="DE29" s="64">
        <f ca="1">'Trial 4'!DO12</f>
        <v>696147.67937027011</v>
      </c>
      <c r="DF29" s="64">
        <f ca="1">'Trial 4'!DP12</f>
        <v>695784.58246648242</v>
      </c>
      <c r="DG29" s="64">
        <f ca="1">'Trial 4'!DQ12</f>
        <v>695487.8350795625</v>
      </c>
      <c r="DH29" s="64">
        <f ca="1">'Trial 4'!DR12</f>
        <v>695157.21733041795</v>
      </c>
      <c r="DI29" s="64">
        <f ca="1">'Trial 4'!DS12</f>
        <v>694800.05687056517</v>
      </c>
      <c r="DJ29" s="64">
        <f ca="1">'Trial 4'!DT12</f>
        <v>694450.99267425993</v>
      </c>
      <c r="DK29" s="64">
        <f ca="1">'Trial 4'!DU12</f>
        <v>694121.16795747902</v>
      </c>
      <c r="DL29" s="64">
        <f ca="1">'Trial 4'!DV12</f>
        <v>693782.95188056782</v>
      </c>
      <c r="DM29" s="64">
        <f ca="1">'Trial 4'!DW12</f>
        <v>693460.8800694329</v>
      </c>
      <c r="DN29" s="64">
        <f ca="1">'Trial 4'!DX12</f>
        <v>693024.65338035312</v>
      </c>
      <c r="DO29" s="64">
        <f ca="1">'Trial 4'!DY12</f>
        <v>692618.58726628928</v>
      </c>
      <c r="DP29" s="64">
        <f ca="1">'Trial 4'!DZ12</f>
        <v>692307.99090125517</v>
      </c>
      <c r="DQ29" s="64">
        <f ca="1">'Trial 4'!EB12</f>
        <v>691961.99997427757</v>
      </c>
      <c r="DR29" s="64">
        <f ca="1">'Trial 4'!EC12</f>
        <v>691582.12442432716</v>
      </c>
      <c r="DS29" s="64">
        <f ca="1">'Trial 4'!ED12</f>
        <v>691153.32049772993</v>
      </c>
      <c r="DT29" s="64">
        <f ca="1">'Trial 4'!EE12</f>
        <v>690851.87265310809</v>
      </c>
      <c r="DU29" s="64">
        <f ca="1">'Trial 4'!EF12</f>
        <v>690490.6130914035</v>
      </c>
      <c r="DV29" s="64">
        <f ca="1">'Trial 4'!EG12</f>
        <v>690068.71135890728</v>
      </c>
      <c r="DW29" s="64">
        <f ca="1">'Trial 4'!EH12</f>
        <v>689772.03995066625</v>
      </c>
      <c r="DX29" s="64">
        <f ca="1">'Trial 4'!EI12</f>
        <v>689449.10192144685</v>
      </c>
      <c r="DY29" s="64">
        <f ca="1">'Trial 4'!EJ12</f>
        <v>689087.58989839756</v>
      </c>
      <c r="DZ29" s="64">
        <f ca="1">'Trial 4'!EK12</f>
        <v>688784.96720654995</v>
      </c>
      <c r="EA29" s="64">
        <f ca="1">'Trial 4'!EL12</f>
        <v>688459.10899176367</v>
      </c>
      <c r="EB29" s="64">
        <f ca="1">'Trial 4'!EM12</f>
        <v>688196.51661720139</v>
      </c>
    </row>
    <row r="30" spans="1:132" ht="12.75" customHeight="1" x14ac:dyDescent="0.2">
      <c r="A30" s="64">
        <f>'Trial 5'!B12</f>
        <v>728000</v>
      </c>
      <c r="B30" s="64">
        <f ca="1">'Trial 5'!C12</f>
        <v>727759.07645200461</v>
      </c>
      <c r="C30" s="64">
        <f ca="1">'Trial 5'!D12</f>
        <v>727542.69361510966</v>
      </c>
      <c r="D30" s="64">
        <f ca="1">'Trial 5'!E12</f>
        <v>727332.25126370147</v>
      </c>
      <c r="E30" s="64">
        <f ca="1">'Trial 5'!F12</f>
        <v>727170.39576534543</v>
      </c>
      <c r="F30" s="64">
        <f ca="1">'Trial 5'!G12</f>
        <v>726901.81642181764</v>
      </c>
      <c r="G30" s="64">
        <f ca="1">'Trial 5'!H12</f>
        <v>726645.92850373976</v>
      </c>
      <c r="H30" s="64">
        <f ca="1">'Trial 5'!I12</f>
        <v>726475.98799633281</v>
      </c>
      <c r="I30" s="64">
        <f ca="1">'Trial 5'!J12</f>
        <v>726149.97807863425</v>
      </c>
      <c r="J30" s="64">
        <f ca="1">'Trial 5'!K12</f>
        <v>725891.30711061717</v>
      </c>
      <c r="K30" s="64">
        <f ca="1">'Trial 5'!L12</f>
        <v>725657.328204102</v>
      </c>
      <c r="L30" s="64">
        <f ca="1">'Trial 5'!M12</f>
        <v>725445.93792394584</v>
      </c>
      <c r="M30" s="64">
        <f ca="1">'Trial 5'!O12</f>
        <v>725196.76621771115</v>
      </c>
      <c r="N30" s="64">
        <f ca="1">'Trial 5'!P12</f>
        <v>724960.92306846823</v>
      </c>
      <c r="O30" s="64">
        <f ca="1">'Trial 5'!Q12</f>
        <v>724738.38847366942</v>
      </c>
      <c r="P30" s="64">
        <f ca="1">'Trial 5'!R12</f>
        <v>724538.24177292071</v>
      </c>
      <c r="Q30" s="64">
        <f ca="1">'Trial 5'!S12</f>
        <v>724262.57112955255</v>
      </c>
      <c r="R30" s="64">
        <f ca="1">'Trial 5'!T12</f>
        <v>723991.71495815995</v>
      </c>
      <c r="S30" s="64">
        <f ca="1">'Trial 5'!U12</f>
        <v>723704.45263844111</v>
      </c>
      <c r="T30" s="64">
        <f ca="1">'Trial 5'!V12</f>
        <v>723490.58381683694</v>
      </c>
      <c r="U30" s="64">
        <f ca="1">'Trial 5'!W12</f>
        <v>723286.62866145279</v>
      </c>
      <c r="V30" s="64">
        <f ca="1">'Trial 5'!X12</f>
        <v>722963.06199226901</v>
      </c>
      <c r="W30" s="64">
        <f ca="1">'Trial 5'!Y12</f>
        <v>722711.38613579236</v>
      </c>
      <c r="X30" s="64">
        <f ca="1">'Trial 5'!Z12</f>
        <v>722448.94195178896</v>
      </c>
      <c r="Y30" s="64">
        <f ca="1">'Trial 5'!AB12</f>
        <v>722194.15435711097</v>
      </c>
      <c r="Z30" s="64">
        <f ca="1">'Trial 5'!AC12</f>
        <v>721984.57560436963</v>
      </c>
      <c r="AA30" s="64">
        <f ca="1">'Trial 5'!AD12</f>
        <v>721667.00276480045</v>
      </c>
      <c r="AB30" s="64">
        <f ca="1">'Trial 5'!AE12</f>
        <v>721411.2756731055</v>
      </c>
      <c r="AC30" s="64">
        <f ca="1">'Trial 5'!AF12</f>
        <v>721116.11448043771</v>
      </c>
      <c r="AD30" s="64">
        <f ca="1">'Trial 5'!AG12</f>
        <v>720888.37821549841</v>
      </c>
      <c r="AE30" s="64">
        <f ca="1">'Trial 5'!AH12</f>
        <v>720641.1769933881</v>
      </c>
      <c r="AF30" s="64">
        <f ca="1">'Trial 5'!AI12</f>
        <v>720316.25628282991</v>
      </c>
      <c r="AG30" s="64">
        <f ca="1">'Trial 5'!AJ12</f>
        <v>720054.17338288797</v>
      </c>
      <c r="AH30" s="64">
        <f ca="1">'Trial 5'!AK12</f>
        <v>719781.02449453459</v>
      </c>
      <c r="AI30" s="64">
        <f ca="1">'Trial 5'!AL12</f>
        <v>719557.09772100893</v>
      </c>
      <c r="AJ30" s="64">
        <f ca="1">'Trial 5'!AM12</f>
        <v>719296.65837861446</v>
      </c>
      <c r="AK30" s="64">
        <f ca="1">'Trial 5'!AO12</f>
        <v>719055.32900255837</v>
      </c>
      <c r="AL30" s="64">
        <f ca="1">'Trial 5'!AP12</f>
        <v>718868.6440993445</v>
      </c>
      <c r="AM30" s="64">
        <f ca="1">'Trial 5'!AQ12</f>
        <v>718582.40626767545</v>
      </c>
      <c r="AN30" s="64">
        <f ca="1">'Trial 5'!AR12</f>
        <v>718255.99288915074</v>
      </c>
      <c r="AO30" s="64">
        <f ca="1">'Trial 5'!AS12</f>
        <v>718033.49162243144</v>
      </c>
      <c r="AP30" s="64">
        <f ca="1">'Trial 5'!AT12</f>
        <v>717832.02284167183</v>
      </c>
      <c r="AQ30" s="64">
        <f ca="1">'Trial 5'!AU12</f>
        <v>717496.59582662967</v>
      </c>
      <c r="AR30" s="64">
        <f ca="1">'Trial 5'!AV12</f>
        <v>717200.47160823981</v>
      </c>
      <c r="AS30" s="64">
        <f ca="1">'Trial 5'!AW12</f>
        <v>716908.56512608391</v>
      </c>
      <c r="AT30" s="64">
        <f ca="1">'Trial 5'!AX12</f>
        <v>716661.834564975</v>
      </c>
      <c r="AU30" s="64">
        <f ca="1">'Trial 5'!AY12</f>
        <v>716414.66211867461</v>
      </c>
      <c r="AV30" s="64">
        <f ca="1">'Trial 5'!AZ12</f>
        <v>716100.71051288315</v>
      </c>
      <c r="AW30" s="64">
        <f ca="1">'Trial 5'!BB12</f>
        <v>715842.19156498404</v>
      </c>
      <c r="AX30" s="64">
        <f ca="1">'Trial 5'!BC12</f>
        <v>715621.88194234192</v>
      </c>
      <c r="AY30" s="64">
        <f ca="1">'Trial 5'!BD12</f>
        <v>715400.93233892939</v>
      </c>
      <c r="AZ30" s="64">
        <f ca="1">'Trial 5'!BE12</f>
        <v>715160.76467617543</v>
      </c>
      <c r="BA30" s="64">
        <f ca="1">'Trial 5'!BF12</f>
        <v>714840.16461758385</v>
      </c>
      <c r="BB30" s="64">
        <f ca="1">'Trial 5'!BG12</f>
        <v>714576.88140409777</v>
      </c>
      <c r="BC30" s="64">
        <f ca="1">'Trial 5'!BH12</f>
        <v>714235.63403286855</v>
      </c>
      <c r="BD30" s="64">
        <f ca="1">'Trial 5'!BI12</f>
        <v>713937.52066852723</v>
      </c>
      <c r="BE30" s="64">
        <f ca="1">'Trial 5'!BJ12</f>
        <v>713681.41453300754</v>
      </c>
      <c r="BF30" s="64">
        <f ca="1">'Trial 5'!BK12</f>
        <v>713389.08612620586</v>
      </c>
      <c r="BG30" s="64">
        <f ca="1">'Trial 5'!BL12</f>
        <v>713055.77875166782</v>
      </c>
      <c r="BH30" s="64">
        <f ca="1">'Trial 5'!BM12</f>
        <v>712817.65254112252</v>
      </c>
      <c r="BI30" s="64">
        <f ca="1">'Trial 5'!BO12</f>
        <v>712574.86899772764</v>
      </c>
      <c r="BJ30" s="64">
        <f ca="1">'Trial 5'!BP12</f>
        <v>712266.01780491474</v>
      </c>
      <c r="BK30" s="64">
        <f ca="1">'Trial 5'!BQ12</f>
        <v>711998.143576378</v>
      </c>
      <c r="BL30" s="64">
        <f ca="1">'Trial 5'!BR12</f>
        <v>711708.94942860515</v>
      </c>
      <c r="BM30" s="64">
        <f ca="1">'Trial 5'!BS12</f>
        <v>711419.93301156862</v>
      </c>
      <c r="BN30" s="64">
        <f ca="1">'Trial 5'!BT12</f>
        <v>711061.54189655883</v>
      </c>
      <c r="BO30" s="64">
        <f ca="1">'Trial 5'!BU12</f>
        <v>710716.30735787831</v>
      </c>
      <c r="BP30" s="64">
        <f ca="1">'Trial 5'!BV12</f>
        <v>710367.82908364234</v>
      </c>
      <c r="BQ30" s="64">
        <f ca="1">'Trial 5'!BW12</f>
        <v>710007.58105945378</v>
      </c>
      <c r="BR30" s="64">
        <f ca="1">'Trial 5'!BX12</f>
        <v>709702.12814389984</v>
      </c>
      <c r="BS30" s="64">
        <f ca="1">'Trial 5'!BY12</f>
        <v>709325.70239315741</v>
      </c>
      <c r="BT30" s="64">
        <f ca="1">'Trial 5'!BZ12</f>
        <v>709066.56267539982</v>
      </c>
      <c r="BU30" s="64">
        <f ca="1">'Trial 5'!CB12</f>
        <v>708702.54018145485</v>
      </c>
      <c r="BV30" s="64">
        <f ca="1">'Trial 5'!CC12</f>
        <v>708457.29876507865</v>
      </c>
      <c r="BW30" s="64">
        <f ca="1">'Trial 5'!CD12</f>
        <v>708203.46730554895</v>
      </c>
      <c r="BX30" s="64">
        <f ca="1">'Trial 5'!CE12</f>
        <v>707918.28401092906</v>
      </c>
      <c r="BY30" s="64">
        <f ca="1">'Trial 5'!CF12</f>
        <v>707580.39494837215</v>
      </c>
      <c r="BZ30" s="64">
        <f ca="1">'Trial 5'!CG12</f>
        <v>707215.7019793205</v>
      </c>
      <c r="CA30" s="64">
        <f ca="1">'Trial 5'!CH12</f>
        <v>706889.53362198919</v>
      </c>
      <c r="CB30" s="64">
        <f ca="1">'Trial 5'!CI12</f>
        <v>706517.36832133261</v>
      </c>
      <c r="CC30" s="64">
        <f ca="1">'Trial 5'!CJ12</f>
        <v>706212.23089371924</v>
      </c>
      <c r="CD30" s="64">
        <f ca="1">'Trial 5'!CK12</f>
        <v>705928.05913553783</v>
      </c>
      <c r="CE30" s="64">
        <f ca="1">'Trial 5'!CL12</f>
        <v>705665.06372122862</v>
      </c>
      <c r="CF30" s="64">
        <f ca="1">'Trial 5'!CM12</f>
        <v>705314.29090254975</v>
      </c>
      <c r="CG30" s="64">
        <f ca="1">'Trial 5'!CO12</f>
        <v>705005.14004542551</v>
      </c>
      <c r="CH30" s="64">
        <f ca="1">'Trial 5'!CP12</f>
        <v>704683.50302289182</v>
      </c>
      <c r="CI30" s="64">
        <f ca="1">'Trial 5'!CQ12</f>
        <v>704351.99084835965</v>
      </c>
      <c r="CJ30" s="64">
        <f ca="1">'Trial 5'!CR12</f>
        <v>704021.6300165283</v>
      </c>
      <c r="CK30" s="64">
        <f ca="1">'Trial 5'!CS12</f>
        <v>703695.53336566663</v>
      </c>
      <c r="CL30" s="64">
        <f ca="1">'Trial 5'!CT12</f>
        <v>703365.91234257736</v>
      </c>
      <c r="CM30" s="64">
        <f ca="1">'Trial 5'!CU12</f>
        <v>702960.43753573974</v>
      </c>
      <c r="CN30" s="64">
        <f ca="1">'Trial 5'!CV12</f>
        <v>702679.61907022342</v>
      </c>
      <c r="CO30" s="64">
        <f ca="1">'Trial 5'!CW12</f>
        <v>702308.34094507212</v>
      </c>
      <c r="CP30" s="64">
        <f ca="1">'Trial 5'!CX12</f>
        <v>701953.93083028146</v>
      </c>
      <c r="CQ30" s="64">
        <f ca="1">'Trial 5'!CY12</f>
        <v>701533.85447627516</v>
      </c>
      <c r="CR30" s="64">
        <f ca="1">'Trial 5'!CZ12</f>
        <v>701168.37656918983</v>
      </c>
      <c r="CS30" s="64">
        <f ca="1">'Trial 5'!DB12</f>
        <v>700807.18210565008</v>
      </c>
      <c r="CT30" s="64">
        <f ca="1">'Trial 5'!DC12</f>
        <v>700472.91586475552</v>
      </c>
      <c r="CU30" s="64">
        <f ca="1">'Trial 5'!DD12</f>
        <v>700215.9294871781</v>
      </c>
      <c r="CV30" s="64">
        <f ca="1">'Trial 5'!DE12</f>
        <v>699813.83442355634</v>
      </c>
      <c r="CW30" s="64">
        <f ca="1">'Trial 5'!DF12</f>
        <v>699513.20115129568</v>
      </c>
      <c r="CX30" s="64">
        <f ca="1">'Trial 5'!DG12</f>
        <v>699267.91451675852</v>
      </c>
      <c r="CY30" s="64">
        <f ca="1">'Trial 5'!DH12</f>
        <v>698925.04324571439</v>
      </c>
      <c r="CZ30" s="64">
        <f ca="1">'Trial 5'!DI12</f>
        <v>698557.56225126353</v>
      </c>
      <c r="DA30" s="64">
        <f ca="1">'Trial 5'!DJ12</f>
        <v>698182.62613278208</v>
      </c>
      <c r="DB30" s="64">
        <f ca="1">'Trial 5'!DK12</f>
        <v>697818.75349457515</v>
      </c>
      <c r="DC30" s="64">
        <f ca="1">'Trial 5'!DL12</f>
        <v>697387.94031857746</v>
      </c>
      <c r="DD30" s="64">
        <f ca="1">'Trial 5'!DM12</f>
        <v>696964.05170285213</v>
      </c>
      <c r="DE30" s="64">
        <f ca="1">'Trial 5'!DO12</f>
        <v>696609.434105227</v>
      </c>
      <c r="DF30" s="64">
        <f ca="1">'Trial 5'!DP12</f>
        <v>696360.20306206134</v>
      </c>
      <c r="DG30" s="64">
        <f ca="1">'Trial 5'!DQ12</f>
        <v>696079.66377940017</v>
      </c>
      <c r="DH30" s="64">
        <f ca="1">'Trial 5'!DR12</f>
        <v>695720.08515760093</v>
      </c>
      <c r="DI30" s="64">
        <f ca="1">'Trial 5'!DS12</f>
        <v>695447.79985253548</v>
      </c>
      <c r="DJ30" s="64">
        <f ca="1">'Trial 5'!DT12</f>
        <v>695069.18986735609</v>
      </c>
      <c r="DK30" s="64">
        <f ca="1">'Trial 5'!DU12</f>
        <v>694766.01816900738</v>
      </c>
      <c r="DL30" s="64">
        <f ca="1">'Trial 5'!DV12</f>
        <v>694434.53429753496</v>
      </c>
      <c r="DM30" s="64">
        <f ca="1">'Trial 5'!DW12</f>
        <v>694098.92025611014</v>
      </c>
      <c r="DN30" s="64">
        <f ca="1">'Trial 5'!DX12</f>
        <v>693825.36590533215</v>
      </c>
      <c r="DO30" s="64">
        <f ca="1">'Trial 5'!DY12</f>
        <v>693433.73881398689</v>
      </c>
      <c r="DP30" s="64">
        <f ca="1">'Trial 5'!DZ12</f>
        <v>693056.75971823407</v>
      </c>
      <c r="DQ30" s="64">
        <f ca="1">'Trial 5'!EB12</f>
        <v>692689.77255669772</v>
      </c>
      <c r="DR30" s="64">
        <f ca="1">'Trial 5'!EC12</f>
        <v>692369.7917979476</v>
      </c>
      <c r="DS30" s="64">
        <f ca="1">'Trial 5'!ED12</f>
        <v>692060.3310598348</v>
      </c>
      <c r="DT30" s="64">
        <f ca="1">'Trial 5'!EE12</f>
        <v>691718.36144398584</v>
      </c>
      <c r="DU30" s="64">
        <f ca="1">'Trial 5'!EF12</f>
        <v>691336.20322663814</v>
      </c>
      <c r="DV30" s="64">
        <f ca="1">'Trial 5'!EG12</f>
        <v>690996.82539885107</v>
      </c>
      <c r="DW30" s="64">
        <f ca="1">'Trial 5'!EH12</f>
        <v>690695.51308174594</v>
      </c>
      <c r="DX30" s="64">
        <f ca="1">'Trial 5'!EI12</f>
        <v>690309.43423823826</v>
      </c>
      <c r="DY30" s="64">
        <f ca="1">'Trial 5'!EJ12</f>
        <v>689985.99357897032</v>
      </c>
      <c r="DZ30" s="64">
        <f ca="1">'Trial 5'!EK12</f>
        <v>689658.63182378339</v>
      </c>
      <c r="EA30" s="64">
        <f ca="1">'Trial 5'!EL12</f>
        <v>689285.72956340434</v>
      </c>
      <c r="EB30" s="64">
        <f ca="1">'Trial 5'!EM12</f>
        <v>688997.95356083254</v>
      </c>
    </row>
    <row r="31" spans="1:132" ht="12.75" customHeight="1" x14ac:dyDescent="0.2">
      <c r="A31" s="64">
        <f>'Trial 6'!B12</f>
        <v>728000</v>
      </c>
      <c r="B31" s="64">
        <f ca="1">'Trial 6'!C12</f>
        <v>727829.51446224749</v>
      </c>
      <c r="C31" s="64">
        <f ca="1">'Trial 6'!D12</f>
        <v>727602.55959018972</v>
      </c>
      <c r="D31" s="64">
        <f ca="1">'Trial 6'!E12</f>
        <v>727341.34286998364</v>
      </c>
      <c r="E31" s="64">
        <f ca="1">'Trial 6'!F12</f>
        <v>727117.35095651064</v>
      </c>
      <c r="F31" s="64">
        <f ca="1">'Trial 6'!G12</f>
        <v>726977.96671489172</v>
      </c>
      <c r="G31" s="64">
        <f ca="1">'Trial 6'!H12</f>
        <v>726731.76688605628</v>
      </c>
      <c r="H31" s="64">
        <f ca="1">'Trial 6'!I12</f>
        <v>726486.36875601206</v>
      </c>
      <c r="I31" s="64">
        <f ca="1">'Trial 6'!J12</f>
        <v>726190.01378902688</v>
      </c>
      <c r="J31" s="64">
        <f ca="1">'Trial 6'!K12</f>
        <v>725966.23933975468</v>
      </c>
      <c r="K31" s="64">
        <f ca="1">'Trial 6'!L12</f>
        <v>725708.87155839254</v>
      </c>
      <c r="L31" s="64">
        <f ca="1">'Trial 6'!M12</f>
        <v>725472.88321760937</v>
      </c>
      <c r="M31" s="64">
        <f ca="1">'Trial 6'!O12</f>
        <v>725237.80004305369</v>
      </c>
      <c r="N31" s="64">
        <f ca="1">'Trial 6'!P12</f>
        <v>725008.15621538879</v>
      </c>
      <c r="O31" s="64">
        <f ca="1">'Trial 6'!Q12</f>
        <v>724791.63827671169</v>
      </c>
      <c r="P31" s="64">
        <f ca="1">'Trial 6'!R12</f>
        <v>724610.38040985505</v>
      </c>
      <c r="Q31" s="64">
        <f ca="1">'Trial 6'!S12</f>
        <v>724417.36186351464</v>
      </c>
      <c r="R31" s="64">
        <f ca="1">'Trial 6'!T12</f>
        <v>724224.97670024191</v>
      </c>
      <c r="S31" s="64">
        <f ca="1">'Trial 6'!U12</f>
        <v>723916.58868726075</v>
      </c>
      <c r="T31" s="64">
        <f ca="1">'Trial 6'!V12</f>
        <v>723594.12660369091</v>
      </c>
      <c r="U31" s="64">
        <f ca="1">'Trial 6'!W12</f>
        <v>723290.14891327848</v>
      </c>
      <c r="V31" s="64">
        <f ca="1">'Trial 6'!X12</f>
        <v>723080.86674043222</v>
      </c>
      <c r="W31" s="64">
        <f ca="1">'Trial 6'!Y12</f>
        <v>722836.24401366897</v>
      </c>
      <c r="X31" s="64">
        <f ca="1">'Trial 6'!Z12</f>
        <v>722667.10581041675</v>
      </c>
      <c r="Y31" s="64">
        <f ca="1">'Trial 6'!AB12</f>
        <v>722319.8291716862</v>
      </c>
      <c r="Z31" s="64">
        <f ca="1">'Trial 6'!AC12</f>
        <v>722077.64615220297</v>
      </c>
      <c r="AA31" s="64">
        <f ca="1">'Trial 6'!AD12</f>
        <v>721823.06012814085</v>
      </c>
      <c r="AB31" s="64">
        <f ca="1">'Trial 6'!AE12</f>
        <v>721608.12614738103</v>
      </c>
      <c r="AC31" s="64">
        <f ca="1">'Trial 6'!AF12</f>
        <v>721348.15994285198</v>
      </c>
      <c r="AD31" s="64">
        <f ca="1">'Trial 6'!AG12</f>
        <v>721103.83721768693</v>
      </c>
      <c r="AE31" s="64">
        <f ca="1">'Trial 6'!AH12</f>
        <v>720792.50374090008</v>
      </c>
      <c r="AF31" s="64">
        <f ca="1">'Trial 6'!AI12</f>
        <v>720528.08652587223</v>
      </c>
      <c r="AG31" s="64">
        <f ca="1">'Trial 6'!AJ12</f>
        <v>720217.23575668049</v>
      </c>
      <c r="AH31" s="64">
        <f ca="1">'Trial 6'!AK12</f>
        <v>719932.0983636328</v>
      </c>
      <c r="AI31" s="64">
        <f ca="1">'Trial 6'!AL12</f>
        <v>719627.84680731467</v>
      </c>
      <c r="AJ31" s="64">
        <f ca="1">'Trial 6'!AM12</f>
        <v>719333.6921262762</v>
      </c>
      <c r="AK31" s="64">
        <f ca="1">'Trial 6'!AO12</f>
        <v>719051.98562369659</v>
      </c>
      <c r="AL31" s="64">
        <f ca="1">'Trial 6'!AP12</f>
        <v>718709.7955305553</v>
      </c>
      <c r="AM31" s="64">
        <f ca="1">'Trial 6'!AQ12</f>
        <v>718388.39849289157</v>
      </c>
      <c r="AN31" s="64">
        <f ca="1">'Trial 6'!AR12</f>
        <v>718080.20759597956</v>
      </c>
      <c r="AO31" s="64">
        <f ca="1">'Trial 6'!AS12</f>
        <v>717878.00533816847</v>
      </c>
      <c r="AP31" s="64">
        <f ca="1">'Trial 6'!AT12</f>
        <v>717597.95748072152</v>
      </c>
      <c r="AQ31" s="64">
        <f ca="1">'Trial 6'!AU12</f>
        <v>717293.43076142366</v>
      </c>
      <c r="AR31" s="64">
        <f ca="1">'Trial 6'!AV12</f>
        <v>717080.10032951413</v>
      </c>
      <c r="AS31" s="64">
        <f ca="1">'Trial 6'!AW12</f>
        <v>716832.20278816624</v>
      </c>
      <c r="AT31" s="64">
        <f ca="1">'Trial 6'!AX12</f>
        <v>716590.39234535152</v>
      </c>
      <c r="AU31" s="64">
        <f ca="1">'Trial 6'!AY12</f>
        <v>716269.27760696795</v>
      </c>
      <c r="AV31" s="64">
        <f ca="1">'Trial 6'!AZ12</f>
        <v>715956.45478307595</v>
      </c>
      <c r="AW31" s="64">
        <f ca="1">'Trial 6'!BB12</f>
        <v>715643.56815398671</v>
      </c>
      <c r="AX31" s="64">
        <f ca="1">'Trial 6'!BC12</f>
        <v>715323.00665821601</v>
      </c>
      <c r="AY31" s="64">
        <f ca="1">'Trial 6'!BD12</f>
        <v>715092.33591986576</v>
      </c>
      <c r="AZ31" s="64">
        <f ca="1">'Trial 6'!BE12</f>
        <v>714717.54748934018</v>
      </c>
      <c r="BA31" s="64">
        <f ca="1">'Trial 6'!BF12</f>
        <v>714334.56869693205</v>
      </c>
      <c r="BB31" s="64">
        <f ca="1">'Trial 6'!BG12</f>
        <v>714020.27926013712</v>
      </c>
      <c r="BC31" s="64">
        <f ca="1">'Trial 6'!BH12</f>
        <v>713767.49257751007</v>
      </c>
      <c r="BD31" s="64">
        <f ca="1">'Trial 6'!BI12</f>
        <v>713390.72679100942</v>
      </c>
      <c r="BE31" s="64">
        <f ca="1">'Trial 6'!BJ12</f>
        <v>713149.22170983546</v>
      </c>
      <c r="BF31" s="64">
        <f ca="1">'Trial 6'!BK12</f>
        <v>712819.82775924157</v>
      </c>
      <c r="BG31" s="64">
        <f ca="1">'Trial 6'!BL12</f>
        <v>712577.54795452254</v>
      </c>
      <c r="BH31" s="64">
        <f ca="1">'Trial 6'!BM12</f>
        <v>712363.28689852275</v>
      </c>
      <c r="BI31" s="64">
        <f ca="1">'Trial 6'!BO12</f>
        <v>712078.10707243904</v>
      </c>
      <c r="BJ31" s="64">
        <f ca="1">'Trial 6'!BP12</f>
        <v>711739.88518267323</v>
      </c>
      <c r="BK31" s="64">
        <f ca="1">'Trial 6'!BQ12</f>
        <v>711353.38655913144</v>
      </c>
      <c r="BL31" s="64">
        <f ca="1">'Trial 6'!BR12</f>
        <v>711034.66458819644</v>
      </c>
      <c r="BM31" s="64">
        <f ca="1">'Trial 6'!BS12</f>
        <v>710715.15932487103</v>
      </c>
      <c r="BN31" s="64">
        <f ca="1">'Trial 6'!BT12</f>
        <v>710361.14938897279</v>
      </c>
      <c r="BO31" s="64">
        <f ca="1">'Trial 6'!BU12</f>
        <v>710067.57289231371</v>
      </c>
      <c r="BP31" s="64">
        <f ca="1">'Trial 6'!BV12</f>
        <v>709752.01450830151</v>
      </c>
      <c r="BQ31" s="64">
        <f ca="1">'Trial 6'!BW12</f>
        <v>709482.68712004134</v>
      </c>
      <c r="BR31" s="64">
        <f ca="1">'Trial 6'!BX12</f>
        <v>709201.56299176603</v>
      </c>
      <c r="BS31" s="64">
        <f ca="1">'Trial 6'!BY12</f>
        <v>708870.7066024408</v>
      </c>
      <c r="BT31" s="64">
        <f ca="1">'Trial 6'!BZ12</f>
        <v>708594.79047084844</v>
      </c>
      <c r="BU31" s="64">
        <f ca="1">'Trial 6'!CB12</f>
        <v>708266.60771187057</v>
      </c>
      <c r="BV31" s="64">
        <f ca="1">'Trial 6'!CC12</f>
        <v>708031.46046268311</v>
      </c>
      <c r="BW31" s="64">
        <f ca="1">'Trial 6'!CD12</f>
        <v>707716.40508151124</v>
      </c>
      <c r="BX31" s="64">
        <f ca="1">'Trial 6'!CE12</f>
        <v>707385.32267031644</v>
      </c>
      <c r="BY31" s="64">
        <f ca="1">'Trial 6'!CF12</f>
        <v>707017.85462437687</v>
      </c>
      <c r="BZ31" s="64">
        <f ca="1">'Trial 6'!CG12</f>
        <v>706663.84314031014</v>
      </c>
      <c r="CA31" s="64">
        <f ca="1">'Trial 6'!CH12</f>
        <v>706348.51259421802</v>
      </c>
      <c r="CB31" s="64">
        <f ca="1">'Trial 6'!CI12</f>
        <v>706003.85783406103</v>
      </c>
      <c r="CC31" s="64">
        <f ca="1">'Trial 6'!CJ12</f>
        <v>705707.90814575471</v>
      </c>
      <c r="CD31" s="64">
        <f ca="1">'Trial 6'!CK12</f>
        <v>705339.44329277333</v>
      </c>
      <c r="CE31" s="64">
        <f ca="1">'Trial 6'!CL12</f>
        <v>705053.44239628757</v>
      </c>
      <c r="CF31" s="64">
        <f ca="1">'Trial 6'!CM12</f>
        <v>704701.5431715895</v>
      </c>
      <c r="CG31" s="64">
        <f ca="1">'Trial 6'!CO12</f>
        <v>704423.07232989662</v>
      </c>
      <c r="CH31" s="64">
        <f ca="1">'Trial 6'!CP12</f>
        <v>704111.63251913944</v>
      </c>
      <c r="CI31" s="64">
        <f ca="1">'Trial 6'!CQ12</f>
        <v>703784.56676084152</v>
      </c>
      <c r="CJ31" s="64">
        <f ca="1">'Trial 6'!CR12</f>
        <v>703441.14419487352</v>
      </c>
      <c r="CK31" s="64">
        <f ca="1">'Trial 6'!CS12</f>
        <v>703154.40068087971</v>
      </c>
      <c r="CL31" s="64">
        <f ca="1">'Trial 6'!CT12</f>
        <v>702831.65451885364</v>
      </c>
      <c r="CM31" s="64">
        <f ca="1">'Trial 6'!CU12</f>
        <v>702416.14854717802</v>
      </c>
      <c r="CN31" s="64">
        <f ca="1">'Trial 6'!CV12</f>
        <v>702056.16643060779</v>
      </c>
      <c r="CO31" s="64">
        <f ca="1">'Trial 6'!CW12</f>
        <v>701758.90697855316</v>
      </c>
      <c r="CP31" s="64">
        <f ca="1">'Trial 6'!CX12</f>
        <v>701511.61198261066</v>
      </c>
      <c r="CQ31" s="64">
        <f ca="1">'Trial 6'!CY12</f>
        <v>701183.91451397585</v>
      </c>
      <c r="CR31" s="64">
        <f ca="1">'Trial 6'!CZ12</f>
        <v>700938.58662964404</v>
      </c>
      <c r="CS31" s="64">
        <f ca="1">'Trial 6'!DB12</f>
        <v>700682.86230820895</v>
      </c>
      <c r="CT31" s="64">
        <f ca="1">'Trial 6'!DC12</f>
        <v>700407.63104999624</v>
      </c>
      <c r="CU31" s="64">
        <f ca="1">'Trial 6'!DD12</f>
        <v>700119.64811770734</v>
      </c>
      <c r="CV31" s="64">
        <f ca="1">'Trial 6'!DE12</f>
        <v>699749.4373607036</v>
      </c>
      <c r="CW31" s="64">
        <f ca="1">'Trial 6'!DF12</f>
        <v>699462.48625736008</v>
      </c>
      <c r="CX31" s="64">
        <f ca="1">'Trial 6'!DG12</f>
        <v>699043.97249400476</v>
      </c>
      <c r="CY31" s="64">
        <f ca="1">'Trial 6'!DH12</f>
        <v>698673.75923516089</v>
      </c>
      <c r="CZ31" s="64">
        <f ca="1">'Trial 6'!DI12</f>
        <v>698317.11977552029</v>
      </c>
      <c r="DA31" s="64">
        <f ca="1">'Trial 6'!DJ12</f>
        <v>697943.35072141793</v>
      </c>
      <c r="DB31" s="64">
        <f ca="1">'Trial 6'!DK12</f>
        <v>697662.63786960626</v>
      </c>
      <c r="DC31" s="64">
        <f ca="1">'Trial 6'!DL12</f>
        <v>697381.36478724668</v>
      </c>
      <c r="DD31" s="64">
        <f ca="1">'Trial 6'!DM12</f>
        <v>697001.70500159345</v>
      </c>
      <c r="DE31" s="64">
        <f ca="1">'Trial 6'!DO12</f>
        <v>696679.33065177675</v>
      </c>
      <c r="DF31" s="64">
        <f ca="1">'Trial 6'!DP12</f>
        <v>696388.80514324061</v>
      </c>
      <c r="DG31" s="64">
        <f ca="1">'Trial 6'!DQ12</f>
        <v>696033.23011224228</v>
      </c>
      <c r="DH31" s="64">
        <f ca="1">'Trial 6'!DR12</f>
        <v>695651.43604486564</v>
      </c>
      <c r="DI31" s="64">
        <f ca="1">'Trial 6'!DS12</f>
        <v>695236.64419932966</v>
      </c>
      <c r="DJ31" s="64">
        <f ca="1">'Trial 6'!DT12</f>
        <v>694853.60615091608</v>
      </c>
      <c r="DK31" s="64">
        <f ca="1">'Trial 6'!DU12</f>
        <v>694544.62758740387</v>
      </c>
      <c r="DL31" s="64">
        <f ca="1">'Trial 6'!DV12</f>
        <v>694121.4926308638</v>
      </c>
      <c r="DM31" s="64">
        <f ca="1">'Trial 6'!DW12</f>
        <v>693736.55864415271</v>
      </c>
      <c r="DN31" s="64">
        <f ca="1">'Trial 6'!DX12</f>
        <v>693429.98824169266</v>
      </c>
      <c r="DO31" s="64">
        <f ca="1">'Trial 6'!DY12</f>
        <v>693129.08348252007</v>
      </c>
      <c r="DP31" s="64">
        <f ca="1">'Trial 6'!DZ12</f>
        <v>692768.64272822218</v>
      </c>
      <c r="DQ31" s="64">
        <f ca="1">'Trial 6'!EB12</f>
        <v>692385.66949851019</v>
      </c>
      <c r="DR31" s="64">
        <f ca="1">'Trial 6'!EC12</f>
        <v>692057.78540306981</v>
      </c>
      <c r="DS31" s="64">
        <f ca="1">'Trial 6'!ED12</f>
        <v>691648.01133064774</v>
      </c>
      <c r="DT31" s="64">
        <f ca="1">'Trial 6'!EE12</f>
        <v>691363.40442029911</v>
      </c>
      <c r="DU31" s="64">
        <f ca="1">'Trial 6'!EF12</f>
        <v>691099.49062124453</v>
      </c>
      <c r="DV31" s="64">
        <f ca="1">'Trial 6'!EG12</f>
        <v>690758.93434069713</v>
      </c>
      <c r="DW31" s="64">
        <f ca="1">'Trial 6'!EH12</f>
        <v>690340.98477918713</v>
      </c>
      <c r="DX31" s="64">
        <f ca="1">'Trial 6'!EI12</f>
        <v>689979.63202810439</v>
      </c>
      <c r="DY31" s="64">
        <f ca="1">'Trial 6'!EJ12</f>
        <v>689633.98973947193</v>
      </c>
      <c r="DZ31" s="64">
        <f ca="1">'Trial 6'!EK12</f>
        <v>689346.36617398064</v>
      </c>
      <c r="EA31" s="64">
        <f ca="1">'Trial 6'!EL12</f>
        <v>689007.88668461097</v>
      </c>
      <c r="EB31" s="64">
        <f ca="1">'Trial 6'!EM12</f>
        <v>688728.49721101543</v>
      </c>
    </row>
    <row r="32" spans="1:132" ht="12.75" customHeight="1" x14ac:dyDescent="0.2">
      <c r="A32" s="64">
        <f>'Trial 7'!B12</f>
        <v>728000</v>
      </c>
      <c r="B32" s="64">
        <f ca="1">'Trial 7'!C12</f>
        <v>727728.24739205127</v>
      </c>
      <c r="C32" s="64">
        <f ca="1">'Trial 7'!D12</f>
        <v>727509.68437889707</v>
      </c>
      <c r="D32" s="64">
        <f ca="1">'Trial 7'!E12</f>
        <v>727219.99504684424</v>
      </c>
      <c r="E32" s="64">
        <f ca="1">'Trial 7'!F12</f>
        <v>726953.70884786779</v>
      </c>
      <c r="F32" s="64">
        <f ca="1">'Trial 7'!G12</f>
        <v>726668.07887531898</v>
      </c>
      <c r="G32" s="64">
        <f ca="1">'Trial 7'!H12</f>
        <v>726486.27928820439</v>
      </c>
      <c r="H32" s="64">
        <f ca="1">'Trial 7'!I12</f>
        <v>726262.67427904462</v>
      </c>
      <c r="I32" s="64">
        <f ca="1">'Trial 7'!J12</f>
        <v>726093.70019785734</v>
      </c>
      <c r="J32" s="64">
        <f ca="1">'Trial 7'!K12</f>
        <v>725916.54928020772</v>
      </c>
      <c r="K32" s="64">
        <f ca="1">'Trial 7'!L12</f>
        <v>725692.17300146224</v>
      </c>
      <c r="L32" s="64">
        <f ca="1">'Trial 7'!M12</f>
        <v>725413.2018760026</v>
      </c>
      <c r="M32" s="64">
        <f ca="1">'Trial 7'!O12</f>
        <v>725148.91745229356</v>
      </c>
      <c r="N32" s="64">
        <f ca="1">'Trial 7'!P12</f>
        <v>724867.7128943709</v>
      </c>
      <c r="O32" s="64">
        <f ca="1">'Trial 7'!Q12</f>
        <v>724692.4050859944</v>
      </c>
      <c r="P32" s="64">
        <f ca="1">'Trial 7'!R12</f>
        <v>724397.23361602763</v>
      </c>
      <c r="Q32" s="64">
        <f ca="1">'Trial 7'!S12</f>
        <v>724198.41791604063</v>
      </c>
      <c r="R32" s="64">
        <f ca="1">'Trial 7'!T12</f>
        <v>723928.91547069326</v>
      </c>
      <c r="S32" s="64">
        <f ca="1">'Trial 7'!U12</f>
        <v>723696.88936385349</v>
      </c>
      <c r="T32" s="64">
        <f ca="1">'Trial 7'!V12</f>
        <v>723524.92252100096</v>
      </c>
      <c r="U32" s="64">
        <f ca="1">'Trial 7'!W12</f>
        <v>723175.42804371601</v>
      </c>
      <c r="V32" s="64">
        <f ca="1">'Trial 7'!X12</f>
        <v>722974.23089425056</v>
      </c>
      <c r="W32" s="64">
        <f ca="1">'Trial 7'!Y12</f>
        <v>722756.65131911892</v>
      </c>
      <c r="X32" s="64">
        <f ca="1">'Trial 7'!Z12</f>
        <v>722453.61405347812</v>
      </c>
      <c r="Y32" s="64">
        <f ca="1">'Trial 7'!AB12</f>
        <v>722198.83206671826</v>
      </c>
      <c r="Z32" s="64">
        <f ca="1">'Trial 7'!AC12</f>
        <v>721907.58955397701</v>
      </c>
      <c r="AA32" s="64">
        <f ca="1">'Trial 7'!AD12</f>
        <v>721634.90942574095</v>
      </c>
      <c r="AB32" s="64">
        <f ca="1">'Trial 7'!AE12</f>
        <v>721402.9382261819</v>
      </c>
      <c r="AC32" s="64">
        <f ca="1">'Trial 7'!AF12</f>
        <v>721085.12741231406</v>
      </c>
      <c r="AD32" s="64">
        <f ca="1">'Trial 7'!AG12</f>
        <v>720783.77789607842</v>
      </c>
      <c r="AE32" s="64">
        <f ca="1">'Trial 7'!AH12</f>
        <v>720510.97793786589</v>
      </c>
      <c r="AF32" s="64">
        <f ca="1">'Trial 7'!AI12</f>
        <v>720303.78765609453</v>
      </c>
      <c r="AG32" s="64">
        <f ca="1">'Trial 7'!AJ12</f>
        <v>720061.5302522399</v>
      </c>
      <c r="AH32" s="64">
        <f ca="1">'Trial 7'!AK12</f>
        <v>719871.20816098666</v>
      </c>
      <c r="AI32" s="64">
        <f ca="1">'Trial 7'!AL12</f>
        <v>719647.01517163985</v>
      </c>
      <c r="AJ32" s="64">
        <f ca="1">'Trial 7'!AM12</f>
        <v>719374.55174326932</v>
      </c>
      <c r="AK32" s="64">
        <f ca="1">'Trial 7'!AO12</f>
        <v>719053.05978114426</v>
      </c>
      <c r="AL32" s="64">
        <f ca="1">'Trial 7'!AP12</f>
        <v>718732.66941005562</v>
      </c>
      <c r="AM32" s="64">
        <f ca="1">'Trial 7'!AQ12</f>
        <v>718456.43561145954</v>
      </c>
      <c r="AN32" s="64">
        <f ca="1">'Trial 7'!AR12</f>
        <v>718153.56841374084</v>
      </c>
      <c r="AO32" s="64">
        <f ca="1">'Trial 7'!AS12</f>
        <v>717910.31088786316</v>
      </c>
      <c r="AP32" s="64">
        <f ca="1">'Trial 7'!AT12</f>
        <v>717614.39025080553</v>
      </c>
      <c r="AQ32" s="64">
        <f ca="1">'Trial 7'!AU12</f>
        <v>717363.6993612753</v>
      </c>
      <c r="AR32" s="64">
        <f ca="1">'Trial 7'!AV12</f>
        <v>716987.42615991191</v>
      </c>
      <c r="AS32" s="64">
        <f ca="1">'Trial 7'!AW12</f>
        <v>716642.18749224895</v>
      </c>
      <c r="AT32" s="64">
        <f ca="1">'Trial 7'!AX12</f>
        <v>716403.25826810685</v>
      </c>
      <c r="AU32" s="64">
        <f ca="1">'Trial 7'!AY12</f>
        <v>716132.50239129644</v>
      </c>
      <c r="AV32" s="64">
        <f ca="1">'Trial 7'!AZ12</f>
        <v>715823.67362012179</v>
      </c>
      <c r="AW32" s="64">
        <f ca="1">'Trial 7'!BB12</f>
        <v>715488.97718465084</v>
      </c>
      <c r="AX32" s="64">
        <f ca="1">'Trial 7'!BC12</f>
        <v>715214.98778142862</v>
      </c>
      <c r="AY32" s="64">
        <f ca="1">'Trial 7'!BD12</f>
        <v>714909.23285387433</v>
      </c>
      <c r="AZ32" s="64">
        <f ca="1">'Trial 7'!BE12</f>
        <v>714602.01200553239</v>
      </c>
      <c r="BA32" s="64">
        <f ca="1">'Trial 7'!BF12</f>
        <v>714305.53603970853</v>
      </c>
      <c r="BB32" s="64">
        <f ca="1">'Trial 7'!BG12</f>
        <v>713967.1973295568</v>
      </c>
      <c r="BC32" s="64">
        <f ca="1">'Trial 7'!BH12</f>
        <v>713738.87581028882</v>
      </c>
      <c r="BD32" s="64">
        <f ca="1">'Trial 7'!BI12</f>
        <v>713376.75152235618</v>
      </c>
      <c r="BE32" s="64">
        <f ca="1">'Trial 7'!BJ12</f>
        <v>713048.11378802767</v>
      </c>
      <c r="BF32" s="64">
        <f ca="1">'Trial 7'!BK12</f>
        <v>712794.03705051425</v>
      </c>
      <c r="BG32" s="64">
        <f ca="1">'Trial 7'!BL12</f>
        <v>712468.77009532775</v>
      </c>
      <c r="BH32" s="64">
        <f ca="1">'Trial 7'!BM12</f>
        <v>712208.98234295764</v>
      </c>
      <c r="BI32" s="64">
        <f ca="1">'Trial 7'!BO12</f>
        <v>711902.22045040573</v>
      </c>
      <c r="BJ32" s="64">
        <f ca="1">'Trial 7'!BP12</f>
        <v>711570.34140157537</v>
      </c>
      <c r="BK32" s="64">
        <f ca="1">'Trial 7'!BQ12</f>
        <v>711241.78074445482</v>
      </c>
      <c r="BL32" s="64">
        <f ca="1">'Trial 7'!BR12</f>
        <v>710888.37116120546</v>
      </c>
      <c r="BM32" s="64">
        <f ca="1">'Trial 7'!BS12</f>
        <v>710607.77489586815</v>
      </c>
      <c r="BN32" s="64">
        <f ca="1">'Trial 7'!BT12</f>
        <v>710296.05151849927</v>
      </c>
      <c r="BO32" s="64">
        <f ca="1">'Trial 7'!BU12</f>
        <v>710060.37278374541</v>
      </c>
      <c r="BP32" s="64">
        <f ca="1">'Trial 7'!BV12</f>
        <v>709694.19819865201</v>
      </c>
      <c r="BQ32" s="64">
        <f ca="1">'Trial 7'!BW12</f>
        <v>709398.93632001814</v>
      </c>
      <c r="BR32" s="64">
        <f ca="1">'Trial 7'!BX12</f>
        <v>709079.85170860298</v>
      </c>
      <c r="BS32" s="64">
        <f ca="1">'Trial 7'!BY12</f>
        <v>708782.59329384705</v>
      </c>
      <c r="BT32" s="64">
        <f ca="1">'Trial 7'!BZ12</f>
        <v>708487.43745344412</v>
      </c>
      <c r="BU32" s="64">
        <f ca="1">'Trial 7'!CB12</f>
        <v>708217.33737119264</v>
      </c>
      <c r="BV32" s="64">
        <f ca="1">'Trial 7'!CC12</f>
        <v>707982.13535209384</v>
      </c>
      <c r="BW32" s="64">
        <f ca="1">'Trial 7'!CD12</f>
        <v>707600.8760307288</v>
      </c>
      <c r="BX32" s="64">
        <f ca="1">'Trial 7'!CE12</f>
        <v>707226.78529056092</v>
      </c>
      <c r="BY32" s="64">
        <f ca="1">'Trial 7'!CF12</f>
        <v>706880.17872153374</v>
      </c>
      <c r="BZ32" s="64">
        <f ca="1">'Trial 7'!CG12</f>
        <v>706512.631962799</v>
      </c>
      <c r="CA32" s="64">
        <f ca="1">'Trial 7'!CH12</f>
        <v>706183.58564467065</v>
      </c>
      <c r="CB32" s="64">
        <f ca="1">'Trial 7'!CI12</f>
        <v>705858.63570200035</v>
      </c>
      <c r="CC32" s="64">
        <f ca="1">'Trial 7'!CJ12</f>
        <v>705520.88260078838</v>
      </c>
      <c r="CD32" s="64">
        <f ca="1">'Trial 7'!CK12</f>
        <v>705226.31000644516</v>
      </c>
      <c r="CE32" s="64">
        <f ca="1">'Trial 7'!CL12</f>
        <v>704942.03065450699</v>
      </c>
      <c r="CF32" s="64">
        <f ca="1">'Trial 7'!CM12</f>
        <v>704585.49312819436</v>
      </c>
      <c r="CG32" s="64">
        <f ca="1">'Trial 7'!CO12</f>
        <v>704237.40529098129</v>
      </c>
      <c r="CH32" s="64">
        <f ca="1">'Trial 7'!CP12</f>
        <v>703938.75130360317</v>
      </c>
      <c r="CI32" s="64">
        <f ca="1">'Trial 7'!CQ12</f>
        <v>703587.80643908505</v>
      </c>
      <c r="CJ32" s="64">
        <f ca="1">'Trial 7'!CR12</f>
        <v>703303.05272239086</v>
      </c>
      <c r="CK32" s="64">
        <f ca="1">'Trial 7'!CS12</f>
        <v>702906.063911848</v>
      </c>
      <c r="CL32" s="64">
        <f ca="1">'Trial 7'!CT12</f>
        <v>702591.77973911911</v>
      </c>
      <c r="CM32" s="64">
        <f ca="1">'Trial 7'!CU12</f>
        <v>702222.93241250888</v>
      </c>
      <c r="CN32" s="64">
        <f ca="1">'Trial 7'!CV12</f>
        <v>701874.2475836809</v>
      </c>
      <c r="CO32" s="64">
        <f ca="1">'Trial 7'!CW12</f>
        <v>701522.87534792966</v>
      </c>
      <c r="CP32" s="64">
        <f ca="1">'Trial 7'!CX12</f>
        <v>701203.48559720442</v>
      </c>
      <c r="CQ32" s="64">
        <f ca="1">'Trial 7'!CY12</f>
        <v>700831.99161762279</v>
      </c>
      <c r="CR32" s="64">
        <f ca="1">'Trial 7'!CZ12</f>
        <v>700420.07286217378</v>
      </c>
      <c r="CS32" s="64">
        <f ca="1">'Trial 7'!DB12</f>
        <v>700134.15229834267</v>
      </c>
      <c r="CT32" s="64">
        <f ca="1">'Trial 7'!DC12</f>
        <v>699747.43583633157</v>
      </c>
      <c r="CU32" s="64">
        <f ca="1">'Trial 7'!DD12</f>
        <v>699349.70051898016</v>
      </c>
      <c r="CV32" s="64">
        <f ca="1">'Trial 7'!DE12</f>
        <v>699020.22047686554</v>
      </c>
      <c r="CW32" s="64">
        <f ca="1">'Trial 7'!DF12</f>
        <v>698744.50694988633</v>
      </c>
      <c r="CX32" s="64">
        <f ca="1">'Trial 7'!DG12</f>
        <v>698413.64344292006</v>
      </c>
      <c r="CY32" s="64">
        <f ca="1">'Trial 7'!DH12</f>
        <v>698063.83714129473</v>
      </c>
      <c r="CZ32" s="64">
        <f ca="1">'Trial 7'!DI12</f>
        <v>697703.5238403189</v>
      </c>
      <c r="DA32" s="64">
        <f ca="1">'Trial 7'!DJ12</f>
        <v>697415.43909333018</v>
      </c>
      <c r="DB32" s="64">
        <f ca="1">'Trial 7'!DK12</f>
        <v>697075.18191282684</v>
      </c>
      <c r="DC32" s="64">
        <f ca="1">'Trial 7'!DL12</f>
        <v>696683.20220723492</v>
      </c>
      <c r="DD32" s="64">
        <f ca="1">'Trial 7'!DM12</f>
        <v>696318.40821357851</v>
      </c>
      <c r="DE32" s="64">
        <f ca="1">'Trial 7'!DO12</f>
        <v>695980.41088918957</v>
      </c>
      <c r="DF32" s="64">
        <f ca="1">'Trial 7'!DP12</f>
        <v>695698.59126793966</v>
      </c>
      <c r="DG32" s="64">
        <f ca="1">'Trial 7'!DQ12</f>
        <v>695302.40711273707</v>
      </c>
      <c r="DH32" s="64">
        <f ca="1">'Trial 7'!DR12</f>
        <v>695004.18715373683</v>
      </c>
      <c r="DI32" s="64">
        <f ca="1">'Trial 7'!DS12</f>
        <v>694692.48784070695</v>
      </c>
      <c r="DJ32" s="64">
        <f ca="1">'Trial 7'!DT12</f>
        <v>694252.89027340536</v>
      </c>
      <c r="DK32" s="64">
        <f ca="1">'Trial 7'!DU12</f>
        <v>693963.48914569884</v>
      </c>
      <c r="DL32" s="64">
        <f ca="1">'Trial 7'!DV12</f>
        <v>693552.18130410532</v>
      </c>
      <c r="DM32" s="64">
        <f ca="1">'Trial 7'!DW12</f>
        <v>693200.82226337958</v>
      </c>
      <c r="DN32" s="64">
        <f ca="1">'Trial 7'!DX12</f>
        <v>692805.21519746725</v>
      </c>
      <c r="DO32" s="64">
        <f ca="1">'Trial 7'!DY12</f>
        <v>692444.60640490043</v>
      </c>
      <c r="DP32" s="64">
        <f ca="1">'Trial 7'!DZ12</f>
        <v>692003.18069696845</v>
      </c>
      <c r="DQ32" s="64">
        <f ca="1">'Trial 7'!EB12</f>
        <v>691610.76865740877</v>
      </c>
      <c r="DR32" s="64">
        <f ca="1">'Trial 7'!EC12</f>
        <v>691205.51880699047</v>
      </c>
      <c r="DS32" s="64">
        <f ca="1">'Trial 7'!ED12</f>
        <v>690837.66708957788</v>
      </c>
      <c r="DT32" s="64">
        <f ca="1">'Trial 7'!EE12</f>
        <v>690535.50288654224</v>
      </c>
      <c r="DU32" s="64">
        <f ca="1">'Trial 7'!EF12</f>
        <v>690227.2533368679</v>
      </c>
      <c r="DV32" s="64">
        <f ca="1">'Trial 7'!EG12</f>
        <v>689827.23581288103</v>
      </c>
      <c r="DW32" s="64">
        <f ca="1">'Trial 7'!EH12</f>
        <v>689465.05289610499</v>
      </c>
      <c r="DX32" s="64">
        <f ca="1">'Trial 7'!EI12</f>
        <v>689171.34730419517</v>
      </c>
      <c r="DY32" s="64">
        <f ca="1">'Trial 7'!EJ12</f>
        <v>688859.1427605449</v>
      </c>
      <c r="DZ32" s="64">
        <f ca="1">'Trial 7'!EK12</f>
        <v>688543.79906343506</v>
      </c>
      <c r="EA32" s="64">
        <f ca="1">'Trial 7'!EL12</f>
        <v>688107.13548518484</v>
      </c>
      <c r="EB32" s="64">
        <f ca="1">'Trial 7'!EM12</f>
        <v>687829.08636336669</v>
      </c>
    </row>
    <row r="33" spans="1:132" ht="12.75" customHeight="1" x14ac:dyDescent="0.2">
      <c r="A33" s="64">
        <f>'Trial 8'!B12</f>
        <v>728000</v>
      </c>
      <c r="B33" s="64">
        <f ca="1">'Trial 8'!C12</f>
        <v>727736.87046379573</v>
      </c>
      <c r="C33" s="64">
        <f ca="1">'Trial 8'!D12</f>
        <v>727541.7366408126</v>
      </c>
      <c r="D33" s="64">
        <f ca="1">'Trial 8'!E12</f>
        <v>727262.83318651712</v>
      </c>
      <c r="E33" s="64">
        <f ca="1">'Trial 8'!F12</f>
        <v>727007.47732898383</v>
      </c>
      <c r="F33" s="64">
        <f ca="1">'Trial 8'!G12</f>
        <v>726863.69360711658</v>
      </c>
      <c r="G33" s="64">
        <f ca="1">'Trial 8'!H12</f>
        <v>726618.98962382553</v>
      </c>
      <c r="H33" s="64">
        <f ca="1">'Trial 8'!I12</f>
        <v>726319.62448078231</v>
      </c>
      <c r="I33" s="64">
        <f ca="1">'Trial 8'!J12</f>
        <v>726128.85811206594</v>
      </c>
      <c r="J33" s="64">
        <f ca="1">'Trial 8'!K12</f>
        <v>725901.66395744029</v>
      </c>
      <c r="K33" s="64">
        <f ca="1">'Trial 8'!L12</f>
        <v>725661.14920733182</v>
      </c>
      <c r="L33" s="64">
        <f ca="1">'Trial 8'!M12</f>
        <v>725410.54075243161</v>
      </c>
      <c r="M33" s="64">
        <f ca="1">'Trial 8'!O12</f>
        <v>725177.28012091992</v>
      </c>
      <c r="N33" s="64">
        <f ca="1">'Trial 8'!P12</f>
        <v>724924.21757868992</v>
      </c>
      <c r="O33" s="64">
        <f ca="1">'Trial 8'!Q12</f>
        <v>724665.60443178785</v>
      </c>
      <c r="P33" s="64">
        <f ca="1">'Trial 8'!R12</f>
        <v>724426.20571005216</v>
      </c>
      <c r="Q33" s="64">
        <f ca="1">'Trial 8'!S12</f>
        <v>724238.20088564092</v>
      </c>
      <c r="R33" s="64">
        <f ca="1">'Trial 8'!T12</f>
        <v>724086.00713449484</v>
      </c>
      <c r="S33" s="64">
        <f ca="1">'Trial 8'!U12</f>
        <v>723926.47331114882</v>
      </c>
      <c r="T33" s="64">
        <f ca="1">'Trial 8'!V12</f>
        <v>723775.62015977362</v>
      </c>
      <c r="U33" s="64">
        <f ca="1">'Trial 8'!W12</f>
        <v>723451.70692416409</v>
      </c>
      <c r="V33" s="64">
        <f ca="1">'Trial 8'!X12</f>
        <v>723193.3442293742</v>
      </c>
      <c r="W33" s="64">
        <f ca="1">'Trial 8'!Y12</f>
        <v>722987.81335452443</v>
      </c>
      <c r="X33" s="64">
        <f ca="1">'Trial 8'!Z12</f>
        <v>722673.8063353555</v>
      </c>
      <c r="Y33" s="64">
        <f ca="1">'Trial 8'!AB12</f>
        <v>722378.11425067182</v>
      </c>
      <c r="Z33" s="64">
        <f ca="1">'Trial 8'!AC12</f>
        <v>722100.48706330475</v>
      </c>
      <c r="AA33" s="64">
        <f ca="1">'Trial 8'!AD12</f>
        <v>721866.14938207949</v>
      </c>
      <c r="AB33" s="64">
        <f ca="1">'Trial 8'!AE12</f>
        <v>721578.03687828628</v>
      </c>
      <c r="AC33" s="64">
        <f ca="1">'Trial 8'!AF12</f>
        <v>721317.60346083017</v>
      </c>
      <c r="AD33" s="64">
        <f ca="1">'Trial 8'!AG12</f>
        <v>721078.685000155</v>
      </c>
      <c r="AE33" s="64">
        <f ca="1">'Trial 8'!AH12</f>
        <v>720792.84055077343</v>
      </c>
      <c r="AF33" s="64">
        <f ca="1">'Trial 8'!AI12</f>
        <v>720553.09351403068</v>
      </c>
      <c r="AG33" s="64">
        <f ca="1">'Trial 8'!AJ12</f>
        <v>720311.8114005446</v>
      </c>
      <c r="AH33" s="64">
        <f ca="1">'Trial 8'!AK12</f>
        <v>720046.49318525521</v>
      </c>
      <c r="AI33" s="64">
        <f ca="1">'Trial 8'!AL12</f>
        <v>719690.73166938638</v>
      </c>
      <c r="AJ33" s="64">
        <f ca="1">'Trial 8'!AM12</f>
        <v>719431.43076434522</v>
      </c>
      <c r="AK33" s="64">
        <f ca="1">'Trial 8'!AO12</f>
        <v>719243.08421655546</v>
      </c>
      <c r="AL33" s="64">
        <f ca="1">'Trial 8'!AP12</f>
        <v>719025.98153303855</v>
      </c>
      <c r="AM33" s="64">
        <f ca="1">'Trial 8'!AQ12</f>
        <v>718727.19551111455</v>
      </c>
      <c r="AN33" s="64">
        <f ca="1">'Trial 8'!AR12</f>
        <v>718391.43096412334</v>
      </c>
      <c r="AO33" s="64">
        <f ca="1">'Trial 8'!AS12</f>
        <v>718163.30781774025</v>
      </c>
      <c r="AP33" s="64">
        <f ca="1">'Trial 8'!AT12</f>
        <v>717825.63017661718</v>
      </c>
      <c r="AQ33" s="64">
        <f ca="1">'Trial 8'!AU12</f>
        <v>717495.22416714102</v>
      </c>
      <c r="AR33" s="64">
        <f ca="1">'Trial 8'!AV12</f>
        <v>717179.09668689664</v>
      </c>
      <c r="AS33" s="64">
        <f ca="1">'Trial 8'!AW12</f>
        <v>716904.58011698024</v>
      </c>
      <c r="AT33" s="64">
        <f ca="1">'Trial 8'!AX12</f>
        <v>716622.54218177276</v>
      </c>
      <c r="AU33" s="64">
        <f ca="1">'Trial 8'!AY12</f>
        <v>716307.8904876865</v>
      </c>
      <c r="AV33" s="64">
        <f ca="1">'Trial 8'!AZ12</f>
        <v>716013.36860890547</v>
      </c>
      <c r="AW33" s="64">
        <f ca="1">'Trial 8'!BB12</f>
        <v>715783.08469459706</v>
      </c>
      <c r="AX33" s="64">
        <f ca="1">'Trial 8'!BC12</f>
        <v>715531.41539149359</v>
      </c>
      <c r="AY33" s="64">
        <f ca="1">'Trial 8'!BD12</f>
        <v>715238.878975022</v>
      </c>
      <c r="AZ33" s="64">
        <f ca="1">'Trial 8'!BE12</f>
        <v>714946.42541237129</v>
      </c>
      <c r="BA33" s="64">
        <f ca="1">'Trial 8'!BF12</f>
        <v>714655.74735370744</v>
      </c>
      <c r="BB33" s="64">
        <f ca="1">'Trial 8'!BG12</f>
        <v>714279.83240643761</v>
      </c>
      <c r="BC33" s="64">
        <f ca="1">'Trial 8'!BH12</f>
        <v>713960.76350799692</v>
      </c>
      <c r="BD33" s="64">
        <f ca="1">'Trial 8'!BI12</f>
        <v>713747.45565050212</v>
      </c>
      <c r="BE33" s="64">
        <f ca="1">'Trial 8'!BJ12</f>
        <v>713480.73118075519</v>
      </c>
      <c r="BF33" s="64">
        <f ca="1">'Trial 8'!BK12</f>
        <v>713130.91634807712</v>
      </c>
      <c r="BG33" s="64">
        <f ca="1">'Trial 8'!BL12</f>
        <v>712803.99385182816</v>
      </c>
      <c r="BH33" s="64">
        <f ca="1">'Trial 8'!BM12</f>
        <v>712511.17407971621</v>
      </c>
      <c r="BI33" s="64">
        <f ca="1">'Trial 8'!BO12</f>
        <v>712187.43832822703</v>
      </c>
      <c r="BJ33" s="64">
        <f ca="1">'Trial 8'!BP12</f>
        <v>711879.72133731574</v>
      </c>
      <c r="BK33" s="64">
        <f ca="1">'Trial 8'!BQ12</f>
        <v>711605.38250172802</v>
      </c>
      <c r="BL33" s="64">
        <f ca="1">'Trial 8'!BR12</f>
        <v>711213.00708971417</v>
      </c>
      <c r="BM33" s="64">
        <f ca="1">'Trial 8'!BS12</f>
        <v>710918.37137588952</v>
      </c>
      <c r="BN33" s="64">
        <f ca="1">'Trial 8'!BT12</f>
        <v>710572.44630530698</v>
      </c>
      <c r="BO33" s="64">
        <f ca="1">'Trial 8'!BU12</f>
        <v>710250.12851979397</v>
      </c>
      <c r="BP33" s="64">
        <f ca="1">'Trial 8'!BV12</f>
        <v>710025.1319267872</v>
      </c>
      <c r="BQ33" s="64">
        <f ca="1">'Trial 8'!BW12</f>
        <v>709661.41260924062</v>
      </c>
      <c r="BR33" s="64">
        <f ca="1">'Trial 8'!BX12</f>
        <v>709321.16992301866</v>
      </c>
      <c r="BS33" s="64">
        <f ca="1">'Trial 8'!BY12</f>
        <v>709079.05909576721</v>
      </c>
      <c r="BT33" s="64">
        <f ca="1">'Trial 8'!BZ12</f>
        <v>708738.10316167027</v>
      </c>
      <c r="BU33" s="64">
        <f ca="1">'Trial 8'!CB12</f>
        <v>708378.03588201525</v>
      </c>
      <c r="BV33" s="64">
        <f ca="1">'Trial 8'!CC12</f>
        <v>708037.08818163408</v>
      </c>
      <c r="BW33" s="64">
        <f ca="1">'Trial 8'!CD12</f>
        <v>707681.97750506632</v>
      </c>
      <c r="BX33" s="64">
        <f ca="1">'Trial 8'!CE12</f>
        <v>707322.64904806553</v>
      </c>
      <c r="BY33" s="64">
        <f ca="1">'Trial 8'!CF12</f>
        <v>707038.65470335947</v>
      </c>
      <c r="BZ33" s="64">
        <f ca="1">'Trial 8'!CG12</f>
        <v>706753.76671843952</v>
      </c>
      <c r="CA33" s="64">
        <f ca="1">'Trial 8'!CH12</f>
        <v>706407.19997261139</v>
      </c>
      <c r="CB33" s="64">
        <f ca="1">'Trial 8'!CI12</f>
        <v>706015.72592033108</v>
      </c>
      <c r="CC33" s="64">
        <f ca="1">'Trial 8'!CJ12</f>
        <v>705710.05765887687</v>
      </c>
      <c r="CD33" s="64">
        <f ca="1">'Trial 8'!CK12</f>
        <v>705330.82363417931</v>
      </c>
      <c r="CE33" s="64">
        <f ca="1">'Trial 8'!CL12</f>
        <v>705097.90990417323</v>
      </c>
      <c r="CF33" s="64">
        <f ca="1">'Trial 8'!CM12</f>
        <v>704765.9941567349</v>
      </c>
      <c r="CG33" s="64">
        <f ca="1">'Trial 8'!CO12</f>
        <v>704421.84287876729</v>
      </c>
      <c r="CH33" s="64">
        <f ca="1">'Trial 8'!CP12</f>
        <v>704069.23180517438</v>
      </c>
      <c r="CI33" s="64">
        <f ca="1">'Trial 8'!CQ12</f>
        <v>703786.5226507067</v>
      </c>
      <c r="CJ33" s="64">
        <f ca="1">'Trial 8'!CR12</f>
        <v>703383.04655790492</v>
      </c>
      <c r="CK33" s="64">
        <f ca="1">'Trial 8'!CS12</f>
        <v>703091.7998914303</v>
      </c>
      <c r="CL33" s="64">
        <f ca="1">'Trial 8'!CT12</f>
        <v>702692.46847838943</v>
      </c>
      <c r="CM33" s="64">
        <f ca="1">'Trial 8'!CU12</f>
        <v>702378.49230955914</v>
      </c>
      <c r="CN33" s="64">
        <f ca="1">'Trial 8'!CV12</f>
        <v>701999.16957827436</v>
      </c>
      <c r="CO33" s="64">
        <f ca="1">'Trial 8'!CW12</f>
        <v>701593.22229738906</v>
      </c>
      <c r="CP33" s="64">
        <f ca="1">'Trial 8'!CX12</f>
        <v>701328.7881758326</v>
      </c>
      <c r="CQ33" s="64">
        <f ca="1">'Trial 8'!CY12</f>
        <v>700994.2642859373</v>
      </c>
      <c r="CR33" s="64">
        <f ca="1">'Trial 8'!CZ12</f>
        <v>700640.64231762523</v>
      </c>
      <c r="CS33" s="64">
        <f ca="1">'Trial 8'!DB12</f>
        <v>700295.45249702455</v>
      </c>
      <c r="CT33" s="64">
        <f ca="1">'Trial 8'!DC12</f>
        <v>699897.71205623227</v>
      </c>
      <c r="CU33" s="64">
        <f ca="1">'Trial 8'!DD12</f>
        <v>699556.6083559026</v>
      </c>
      <c r="CV33" s="64">
        <f ca="1">'Trial 8'!DE12</f>
        <v>699214.98640505527</v>
      </c>
      <c r="CW33" s="64">
        <f ca="1">'Trial 8'!DF12</f>
        <v>698816.61353382142</v>
      </c>
      <c r="CX33" s="64">
        <f ca="1">'Trial 8'!DG12</f>
        <v>698458.42373293382</v>
      </c>
      <c r="CY33" s="64">
        <f ca="1">'Trial 8'!DH12</f>
        <v>698103.50333988108</v>
      </c>
      <c r="CZ33" s="64">
        <f ca="1">'Trial 8'!DI12</f>
        <v>697733.85174788767</v>
      </c>
      <c r="DA33" s="64">
        <f ca="1">'Trial 8'!DJ12</f>
        <v>697428.46689803258</v>
      </c>
      <c r="DB33" s="64">
        <f ca="1">'Trial 8'!DK12</f>
        <v>697062.28887795203</v>
      </c>
      <c r="DC33" s="64">
        <f ca="1">'Trial 8'!DL12</f>
        <v>696688.73938018666</v>
      </c>
      <c r="DD33" s="64">
        <f ca="1">'Trial 8'!DM12</f>
        <v>696340.60969167738</v>
      </c>
      <c r="DE33" s="64">
        <f ca="1">'Trial 8'!DO12</f>
        <v>696075.59625807463</v>
      </c>
      <c r="DF33" s="64">
        <f ca="1">'Trial 8'!DP12</f>
        <v>695751.74383397342</v>
      </c>
      <c r="DG33" s="64">
        <f ca="1">'Trial 8'!DQ12</f>
        <v>695406.32039783511</v>
      </c>
      <c r="DH33" s="64">
        <f ca="1">'Trial 8'!DR12</f>
        <v>695021.70141371968</v>
      </c>
      <c r="DI33" s="64">
        <f ca="1">'Trial 8'!DS12</f>
        <v>694686.20465232397</v>
      </c>
      <c r="DJ33" s="64">
        <f ca="1">'Trial 8'!DT12</f>
        <v>694278.36765984353</v>
      </c>
      <c r="DK33" s="64">
        <f ca="1">'Trial 8'!DU12</f>
        <v>693990.37807162432</v>
      </c>
      <c r="DL33" s="64">
        <f ca="1">'Trial 8'!DV12</f>
        <v>693631.83095339022</v>
      </c>
      <c r="DM33" s="64">
        <f ca="1">'Trial 8'!DW12</f>
        <v>693276.42030401574</v>
      </c>
      <c r="DN33" s="64">
        <f ca="1">'Trial 8'!DX12</f>
        <v>692923.94846137729</v>
      </c>
      <c r="DO33" s="64">
        <f ca="1">'Trial 8'!DY12</f>
        <v>692572.78593406628</v>
      </c>
      <c r="DP33" s="64">
        <f ca="1">'Trial 8'!DZ12</f>
        <v>692150.36550852703</v>
      </c>
      <c r="DQ33" s="64">
        <f ca="1">'Trial 8'!EB12</f>
        <v>691810.34408531303</v>
      </c>
      <c r="DR33" s="64">
        <f ca="1">'Trial 8'!EC12</f>
        <v>691450.5780897435</v>
      </c>
      <c r="DS33" s="64">
        <f ca="1">'Trial 8'!ED12</f>
        <v>691028.43163753743</v>
      </c>
      <c r="DT33" s="64">
        <f ca="1">'Trial 8'!EE12</f>
        <v>690764.1369158664</v>
      </c>
      <c r="DU33" s="64">
        <f ca="1">'Trial 8'!EF12</f>
        <v>690431.85848082497</v>
      </c>
      <c r="DV33" s="64">
        <f ca="1">'Trial 8'!EG12</f>
        <v>690077.38286018756</v>
      </c>
      <c r="DW33" s="64">
        <f ca="1">'Trial 8'!EH12</f>
        <v>689722.04538556386</v>
      </c>
      <c r="DX33" s="64">
        <f ca="1">'Trial 8'!EI12</f>
        <v>689386.62762155908</v>
      </c>
      <c r="DY33" s="64">
        <f ca="1">'Trial 8'!EJ12</f>
        <v>689078.39576068008</v>
      </c>
      <c r="DZ33" s="64">
        <f ca="1">'Trial 8'!EK12</f>
        <v>688715.79427476192</v>
      </c>
      <c r="EA33" s="64">
        <f ca="1">'Trial 8'!EL12</f>
        <v>688337.46417735796</v>
      </c>
      <c r="EB33" s="64">
        <f ca="1">'Trial 8'!EM12</f>
        <v>687918.57967627025</v>
      </c>
    </row>
    <row r="34" spans="1:132" ht="12.75" customHeight="1" x14ac:dyDescent="0.2">
      <c r="A34" s="64">
        <f>'(Other Computations)'!B47</f>
        <v>5824000</v>
      </c>
      <c r="B34" s="64">
        <f ca="1">'(Other Computations)'!C47</f>
        <v>5822071.8181020003</v>
      </c>
      <c r="C34" s="64">
        <f ca="1">'(Other Computations)'!D47</f>
        <v>5820269.5304161822</v>
      </c>
      <c r="D34" s="64">
        <f ca="1">'(Other Computations)'!E47</f>
        <v>5818421.8233213807</v>
      </c>
      <c r="E34" s="64">
        <f ca="1">'(Other Computations)'!F47</f>
        <v>5816474.8639561664</v>
      </c>
      <c r="F34" s="64">
        <f ca="1">'(Other Computations)'!G47</f>
        <v>5814737.9710555729</v>
      </c>
      <c r="G34" s="64">
        <f ca="1">'(Other Computations)'!H47</f>
        <v>5812967.6888037827</v>
      </c>
      <c r="H34" s="64">
        <f ca="1">'(Other Computations)'!I47</f>
        <v>5811026.2933203811</v>
      </c>
      <c r="I34" s="64">
        <f ca="1">'(Other Computations)'!J47</f>
        <v>5809190.8487713775</v>
      </c>
      <c r="J34" s="64">
        <f ca="1">'(Other Computations)'!K47</f>
        <v>5807455.4081342015</v>
      </c>
      <c r="K34" s="64">
        <f ca="1">'(Other Computations)'!L47</f>
        <v>5805627.8144188002</v>
      </c>
      <c r="L34" s="64">
        <f ca="1">'(Other Computations)'!M47</f>
        <v>5803638.795195777</v>
      </c>
      <c r="M34" s="64">
        <f ca="1">'(Other Computations)'!O47</f>
        <v>5801539.5645825993</v>
      </c>
      <c r="N34" s="64">
        <f ca="1">'(Other Computations)'!P47</f>
        <v>5799630.4502677312</v>
      </c>
      <c r="O34" s="64">
        <f ca="1">'(Other Computations)'!Q47</f>
        <v>5797864.5308070984</v>
      </c>
      <c r="P34" s="64">
        <f ca="1">'(Other Computations)'!R47</f>
        <v>5795918.7150869006</v>
      </c>
      <c r="Q34" s="64">
        <f ca="1">'(Other Computations)'!S47</f>
        <v>5794169.4735772144</v>
      </c>
      <c r="R34" s="64">
        <f ca="1">'(Other Computations)'!T47</f>
        <v>5792286.8208530378</v>
      </c>
      <c r="S34" s="64">
        <f ca="1">'(Other Computations)'!U47</f>
        <v>5790145.0821936959</v>
      </c>
      <c r="T34" s="64">
        <f ca="1">'(Other Computations)'!V47</f>
        <v>5788236.3332616407</v>
      </c>
      <c r="U34" s="64">
        <f ca="1">'(Other Computations)'!W47</f>
        <v>5786022.8762244349</v>
      </c>
      <c r="V34" s="64">
        <f ca="1">'(Other Computations)'!X47</f>
        <v>5784104.7033204976</v>
      </c>
      <c r="W34" s="64">
        <f ca="1">'(Other Computations)'!Y47</f>
        <v>5782289.5092729116</v>
      </c>
      <c r="X34" s="64">
        <f ca="1">'(Other Computations)'!Z47</f>
        <v>5780187.8144696169</v>
      </c>
      <c r="Y34" s="64">
        <f ca="1">'(Other Computations)'!AB47</f>
        <v>5777940.0269078212</v>
      </c>
      <c r="Z34" s="64">
        <f ca="1">'(Other Computations)'!AC47</f>
        <v>5775867.3830754012</v>
      </c>
      <c r="AA34" s="64">
        <f ca="1">'(Other Computations)'!AD47</f>
        <v>5773854.6507017277</v>
      </c>
      <c r="AB34" s="64">
        <f ca="1">'(Other Computations)'!AE47</f>
        <v>5771783.0554646747</v>
      </c>
      <c r="AC34" s="64">
        <f ca="1">'(Other Computations)'!AF47</f>
        <v>5769578.6672288235</v>
      </c>
      <c r="AD34" s="64">
        <f ca="1">'(Other Computations)'!AG47</f>
        <v>5767467.341546216</v>
      </c>
      <c r="AE34" s="64">
        <f ca="1">'(Other Computations)'!AH47</f>
        <v>5765254.6301741339</v>
      </c>
      <c r="AF34" s="64">
        <f ca="1">'(Other Computations)'!AI47</f>
        <v>5763130.770507412</v>
      </c>
      <c r="AG34" s="64">
        <f ca="1">'(Other Computations)'!AJ47</f>
        <v>5761107.5910757203</v>
      </c>
      <c r="AH34" s="64">
        <f ca="1">'(Other Computations)'!AK47</f>
        <v>5758959.4417912476</v>
      </c>
      <c r="AI34" s="64">
        <f ca="1">'(Other Computations)'!AL47</f>
        <v>5756740.0978517327</v>
      </c>
      <c r="AJ34" s="64">
        <f ca="1">'(Other Computations)'!AM47</f>
        <v>5754531.6563224318</v>
      </c>
      <c r="AK34" s="64">
        <f ca="1">'(Other Computations)'!AO47</f>
        <v>5752297.8022721801</v>
      </c>
      <c r="AL34" s="64">
        <f ca="1">'(Other Computations)'!AP47</f>
        <v>5750045.3869252764</v>
      </c>
      <c r="AM34" s="64">
        <f ca="1">'(Other Computations)'!AQ47</f>
        <v>5747926.9890689217</v>
      </c>
      <c r="AN34" s="64">
        <f ca="1">'(Other Computations)'!AR47</f>
        <v>5745515.7743703946</v>
      </c>
      <c r="AO34" s="64">
        <f ca="1">'(Other Computations)'!AS47</f>
        <v>5743393.5859709568</v>
      </c>
      <c r="AP34" s="64">
        <f ca="1">'(Other Computations)'!AT47</f>
        <v>5741194.1181058548</v>
      </c>
      <c r="AQ34" s="64">
        <f ca="1">'(Other Computations)'!AU47</f>
        <v>5739014.8992689671</v>
      </c>
      <c r="AR34" s="64">
        <f ca="1">'(Other Computations)'!AV47</f>
        <v>5736653.8554862561</v>
      </c>
      <c r="AS34" s="64">
        <f ca="1">'(Other Computations)'!AW47</f>
        <v>5734394.2502348628</v>
      </c>
      <c r="AT34" s="64">
        <f ca="1">'(Other Computations)'!AX47</f>
        <v>5732245.4449256109</v>
      </c>
      <c r="AU34" s="64">
        <f ca="1">'(Other Computations)'!AY47</f>
        <v>5729893.251904781</v>
      </c>
      <c r="AV34" s="64">
        <f ca="1">'(Other Computations)'!AZ47</f>
        <v>5727677.6937541906</v>
      </c>
      <c r="AW34" s="64">
        <f ca="1">'(Other Computations)'!BB47</f>
        <v>5725335.0075754346</v>
      </c>
      <c r="AX34" s="64">
        <f ca="1">'(Other Computations)'!BC47</f>
        <v>5723153.2387013175</v>
      </c>
      <c r="AY34" s="64">
        <f ca="1">'(Other Computations)'!BD47</f>
        <v>5720770.0672590351</v>
      </c>
      <c r="AZ34" s="64">
        <f ca="1">'(Other Computations)'!BE47</f>
        <v>5718610.1023428738</v>
      </c>
      <c r="BA34" s="64">
        <f ca="1">'(Other Computations)'!BF47</f>
        <v>5716074.0685275495</v>
      </c>
      <c r="BB34" s="64">
        <f ca="1">'(Other Computations)'!BG47</f>
        <v>5713577.2898717793</v>
      </c>
      <c r="BC34" s="64">
        <f ca="1">'(Other Computations)'!BH47</f>
        <v>5711266.7164927758</v>
      </c>
      <c r="BD34" s="64">
        <f ca="1">'(Other Computations)'!BI47</f>
        <v>5708676.8390961392</v>
      </c>
      <c r="BE34" s="64">
        <f ca="1">'(Other Computations)'!BJ47</f>
        <v>5706447.6170359245</v>
      </c>
      <c r="BF34" s="64">
        <f ca="1">'(Other Computations)'!BK47</f>
        <v>5704059.6461078357</v>
      </c>
      <c r="BG34" s="64">
        <f ca="1">'(Other Computations)'!BL47</f>
        <v>5701581.1742734937</v>
      </c>
      <c r="BH34" s="64">
        <f ca="1">'(Other Computations)'!BM47</f>
        <v>5699255.5644222246</v>
      </c>
      <c r="BI34" s="64">
        <f ca="1">'(Other Computations)'!BO47</f>
        <v>5696937.9434906598</v>
      </c>
      <c r="BJ34" s="64">
        <f ca="1">'(Other Computations)'!BP47</f>
        <v>5694403.0640377672</v>
      </c>
      <c r="BK34" s="64">
        <f ca="1">'(Other Computations)'!BQ47</f>
        <v>5692016.6320822397</v>
      </c>
      <c r="BL34" s="64">
        <f ca="1">'(Other Computations)'!BR47</f>
        <v>5689526.5525908908</v>
      </c>
      <c r="BM34" s="64">
        <f ca="1">'(Other Computations)'!BS47</f>
        <v>5687112.9771953914</v>
      </c>
      <c r="BN34" s="64">
        <f ca="1">'(Other Computations)'!BT47</f>
        <v>5684572.6570351385</v>
      </c>
      <c r="BO34" s="64">
        <f ca="1">'(Other Computations)'!BU47</f>
        <v>5682131.9193791868</v>
      </c>
      <c r="BP34" s="64">
        <f ca="1">'(Other Computations)'!BV47</f>
        <v>5679648.4117004396</v>
      </c>
      <c r="BQ34" s="64">
        <f ca="1">'(Other Computations)'!BW47</f>
        <v>5677286.9805911025</v>
      </c>
      <c r="BR34" s="64">
        <f ca="1">'(Other Computations)'!BX47</f>
        <v>5674650.5955335321</v>
      </c>
      <c r="BS34" s="64">
        <f ca="1">'(Other Computations)'!BY47</f>
        <v>5672115.1643627519</v>
      </c>
      <c r="BT34" s="64">
        <f ca="1">'(Other Computations)'!BZ47</f>
        <v>5669646.524517158</v>
      </c>
      <c r="BU34" s="64">
        <f ca="1">'(Other Computations)'!CB47</f>
        <v>5666858.0714222901</v>
      </c>
      <c r="BV34" s="64">
        <f ca="1">'(Other Computations)'!CC47</f>
        <v>5664562.616849401</v>
      </c>
      <c r="BW34" s="64">
        <f ca="1">'(Other Computations)'!CD47</f>
        <v>5661988.5617373427</v>
      </c>
      <c r="BX34" s="64">
        <f ca="1">'(Other Computations)'!CE47</f>
        <v>5659436.1797187543</v>
      </c>
      <c r="BY34" s="64">
        <f ca="1">'(Other Computations)'!CF47</f>
        <v>5656816.1972273234</v>
      </c>
      <c r="BZ34" s="64">
        <f ca="1">'(Other Computations)'!CG47</f>
        <v>5654126.5881337728</v>
      </c>
      <c r="CA34" s="64">
        <f ca="1">'(Other Computations)'!CH47</f>
        <v>5651535.2817998957</v>
      </c>
      <c r="CB34" s="64">
        <f ca="1">'(Other Computations)'!CI47</f>
        <v>5648918.0614052285</v>
      </c>
      <c r="CC34" s="64">
        <f ca="1">'(Other Computations)'!CJ47</f>
        <v>5646444.1585453534</v>
      </c>
      <c r="CD34" s="64">
        <f ca="1">'(Other Computations)'!CK47</f>
        <v>5643841.2748012198</v>
      </c>
      <c r="CE34" s="64">
        <f ca="1">'(Other Computations)'!CL47</f>
        <v>5641301.1844981425</v>
      </c>
      <c r="CF34" s="64">
        <f ca="1">'(Other Computations)'!CM47</f>
        <v>5638627.1727554873</v>
      </c>
      <c r="CG34" s="64">
        <f ca="1">'(Other Computations)'!CO47</f>
        <v>5636011.0910350261</v>
      </c>
      <c r="CH34" s="64">
        <f ca="1">'(Other Computations)'!CP47</f>
        <v>5633494.3964816742</v>
      </c>
      <c r="CI34" s="64">
        <f ca="1">'(Other Computations)'!CQ47</f>
        <v>5630811.5891467882</v>
      </c>
      <c r="CJ34" s="64">
        <f ca="1">'(Other Computations)'!CR47</f>
        <v>5628107.9250864256</v>
      </c>
      <c r="CK34" s="64">
        <f ca="1">'(Other Computations)'!CS47</f>
        <v>5625403.164421591</v>
      </c>
      <c r="CL34" s="64">
        <f ca="1">'(Other Computations)'!CT47</f>
        <v>5622770.5285102921</v>
      </c>
      <c r="CM34" s="64">
        <f ca="1">'(Other Computations)'!CU47</f>
        <v>5620058.7446570024</v>
      </c>
      <c r="CN34" s="64">
        <f ca="1">'(Other Computations)'!CV47</f>
        <v>5617405.809428473</v>
      </c>
      <c r="CO34" s="64">
        <f ca="1">'(Other Computations)'!CW47</f>
        <v>5614693.0662064645</v>
      </c>
      <c r="CP34" s="64">
        <f ca="1">'(Other Computations)'!CX47</f>
        <v>5612045.6871442236</v>
      </c>
      <c r="CQ34" s="64">
        <f ca="1">'(Other Computations)'!CY47</f>
        <v>5609347.4963570992</v>
      </c>
      <c r="CR34" s="64">
        <f ca="1">'(Other Computations)'!CZ47</f>
        <v>5606623.2285608593</v>
      </c>
      <c r="CS34" s="64">
        <f ca="1">'(Other Computations)'!DB47</f>
        <v>5603953.8039180394</v>
      </c>
      <c r="CT34" s="64">
        <f ca="1">'(Other Computations)'!DC47</f>
        <v>5601284.9251656402</v>
      </c>
      <c r="CU34" s="64">
        <f ca="1">'(Other Computations)'!DD47</f>
        <v>5598677.7835019715</v>
      </c>
      <c r="CV34" s="64">
        <f ca="1">'(Other Computations)'!DE47</f>
        <v>5595832.5031346669</v>
      </c>
      <c r="CW34" s="64">
        <f ca="1">'(Other Computations)'!DF47</f>
        <v>5593198.4149494562</v>
      </c>
      <c r="CX34" s="64">
        <f ca="1">'(Other Computations)'!DG47</f>
        <v>5590590.2679555798</v>
      </c>
      <c r="CY34" s="64">
        <f ca="1">'(Other Computations)'!DH47</f>
        <v>5587816.2403641474</v>
      </c>
      <c r="CZ34" s="64">
        <f ca="1">'(Other Computations)'!DI47</f>
        <v>5585054.3417613823</v>
      </c>
      <c r="DA34" s="64">
        <f ca="1">'(Other Computations)'!DJ47</f>
        <v>5582376.5111301728</v>
      </c>
      <c r="DB34" s="64">
        <f ca="1">'(Other Computations)'!DK47</f>
        <v>5579625.9183345037</v>
      </c>
      <c r="DC34" s="64">
        <f ca="1">'(Other Computations)'!DL47</f>
        <v>5576848.5311791319</v>
      </c>
      <c r="DD34" s="64">
        <f ca="1">'(Other Computations)'!DM47</f>
        <v>5574011.3114689579</v>
      </c>
      <c r="DE34" s="64">
        <f ca="1">'(Other Computations)'!DO47</f>
        <v>5571379.2774030389</v>
      </c>
      <c r="DF34" s="64">
        <f ca="1">'(Other Computations)'!DP47</f>
        <v>5568836.387564769</v>
      </c>
      <c r="DG34" s="64">
        <f ca="1">'(Other Computations)'!DQ47</f>
        <v>5566046.3085076269</v>
      </c>
      <c r="DH34" s="64">
        <f ca="1">'(Other Computations)'!DR47</f>
        <v>5563171.8827159507</v>
      </c>
      <c r="DI34" s="64">
        <f ca="1">'(Other Computations)'!DS47</f>
        <v>5560528.4051939249</v>
      </c>
      <c r="DJ34" s="64">
        <f ca="1">'(Other Computations)'!DT47</f>
        <v>5557534.1984476326</v>
      </c>
      <c r="DK34" s="64">
        <f ca="1">'(Other Computations)'!DU47</f>
        <v>5554922.2115073074</v>
      </c>
      <c r="DL34" s="64">
        <f ca="1">'(Other Computations)'!DV47</f>
        <v>5552062.6980820457</v>
      </c>
      <c r="DM34" s="64">
        <f ca="1">'(Other Computations)'!DW47</f>
        <v>5549266.4921880048</v>
      </c>
      <c r="DN34" s="64">
        <f ca="1">'(Other Computations)'!DX47</f>
        <v>5546407.925722261</v>
      </c>
      <c r="DO34" s="64">
        <f ca="1">'(Other Computations)'!DY47</f>
        <v>5543582.5428686691</v>
      </c>
      <c r="DP34" s="64">
        <f ca="1">'(Other Computations)'!DZ47</f>
        <v>5540681.9664735477</v>
      </c>
      <c r="DQ34" s="64">
        <f ca="1">'(Other Computations)'!EB47</f>
        <v>5537809.4446345791</v>
      </c>
      <c r="DR34" s="64">
        <f ca="1">'(Other Computations)'!EC47</f>
        <v>5534880.241041136</v>
      </c>
      <c r="DS34" s="64">
        <f ca="1">'(Other Computations)'!ED47</f>
        <v>5531844.2656791257</v>
      </c>
      <c r="DT34" s="64">
        <f ca="1">'(Other Computations)'!EE47</f>
        <v>5529194.736806035</v>
      </c>
      <c r="DU34" s="64">
        <f ca="1">'(Other Computations)'!EF47</f>
        <v>5526457.7506714938</v>
      </c>
      <c r="DV34" s="64">
        <f ca="1">'(Other Computations)'!EG47</f>
        <v>5523683.1517143967</v>
      </c>
      <c r="DW34" s="64">
        <f ca="1">'(Other Computations)'!EH47</f>
        <v>5520893.6168281902</v>
      </c>
      <c r="DX34" s="64">
        <f ca="1">'(Other Computations)'!EI47</f>
        <v>5518135.235130433</v>
      </c>
      <c r="DY34" s="64">
        <f ca="1">'(Other Computations)'!EJ47</f>
        <v>5515377.252827948</v>
      </c>
      <c r="DZ34" s="64">
        <f ca="1">'(Other Computations)'!EK47</f>
        <v>5512765.1325773448</v>
      </c>
      <c r="EA34" s="64">
        <f ca="1">'(Other Computations)'!EL47</f>
        <v>5509869.7002345202</v>
      </c>
      <c r="EB34" s="64">
        <f ca="1">'(Other Computations)'!EM47</f>
        <v>5507215.4510583365</v>
      </c>
    </row>
    <row r="35" spans="1:132" ht="12.75" customHeight="1" x14ac:dyDescent="0.2">
      <c r="A35" s="4" t="str">
        <f>'(Intermediate Computations)'!B29</f>
        <v>MMM 2010</v>
      </c>
      <c r="B35" s="4" t="str">
        <f>'(Intermediate Computations)'!C29</f>
        <v>MMM 2010</v>
      </c>
      <c r="C35" s="4" t="str">
        <f>'(Intermediate Computations)'!D29</f>
        <v>MMM 2010</v>
      </c>
      <c r="D35" s="4" t="str">
        <f>'(Intermediate Computations)'!E29</f>
        <v>MMM 2010</v>
      </c>
      <c r="E35" s="4" t="str">
        <f>'(Intermediate Computations)'!F29</f>
        <v>MMM 2010</v>
      </c>
      <c r="F35" s="4" t="str">
        <f>'(Intermediate Computations)'!G29</f>
        <v>MMM 2010</v>
      </c>
      <c r="G35" s="4" t="str">
        <f>'(Intermediate Computations)'!H29</f>
        <v>MMM 2010</v>
      </c>
      <c r="H35" s="4" t="str">
        <f>'(Intermediate Computations)'!I29</f>
        <v>MMM 2010</v>
      </c>
      <c r="I35" s="4" t="str">
        <f>'(Intermediate Computations)'!J29</f>
        <v>MMM 2010</v>
      </c>
      <c r="J35" s="4" t="str">
        <f>'(Intermediate Computations)'!K29</f>
        <v>MMM 2010</v>
      </c>
      <c r="K35" s="4" t="str">
        <f>'(Intermediate Computations)'!L29</f>
        <v>MMM 2010</v>
      </c>
      <c r="L35" s="4" t="str">
        <f>'(Intermediate Computations)'!M29</f>
        <v>MMM 2010</v>
      </c>
      <c r="M35" s="4" t="str">
        <f>'(Intermediate Computations)'!O29</f>
        <v>MMM 2011</v>
      </c>
      <c r="N35" s="4" t="str">
        <f>'(Intermediate Computations)'!P29</f>
        <v>MMM 2011</v>
      </c>
      <c r="O35" s="4" t="str">
        <f>'(Intermediate Computations)'!Q29</f>
        <v>MMM 2011</v>
      </c>
      <c r="P35" s="4" t="str">
        <f>'(Intermediate Computations)'!R29</f>
        <v>MMM 2011</v>
      </c>
      <c r="Q35" s="4" t="str">
        <f>'(Intermediate Computations)'!S29</f>
        <v>MMM 2011</v>
      </c>
      <c r="R35" s="4" t="str">
        <f>'(Intermediate Computations)'!T29</f>
        <v>MMM 2011</v>
      </c>
      <c r="S35" s="4" t="str">
        <f>'(Intermediate Computations)'!U29</f>
        <v>MMM 2011</v>
      </c>
      <c r="T35" s="4" t="str">
        <f>'(Intermediate Computations)'!V29</f>
        <v>MMM 2011</v>
      </c>
      <c r="U35" s="4" t="str">
        <f>'(Intermediate Computations)'!W29</f>
        <v>MMM 2011</v>
      </c>
      <c r="V35" s="4" t="str">
        <f>'(Intermediate Computations)'!X29</f>
        <v>MMM 2011</v>
      </c>
      <c r="W35" s="4" t="str">
        <f>'(Intermediate Computations)'!Y29</f>
        <v>MMM 2011</v>
      </c>
      <c r="X35" s="4" t="str">
        <f>'(Intermediate Computations)'!Z29</f>
        <v>MMM 2011</v>
      </c>
      <c r="Y35" s="4" t="str">
        <f>'(Intermediate Computations)'!AB29</f>
        <v>MMM 2012</v>
      </c>
      <c r="Z35" s="4" t="str">
        <f>'(Intermediate Computations)'!AC29</f>
        <v>MMM 2012</v>
      </c>
      <c r="AA35" s="4" t="str">
        <f>'(Intermediate Computations)'!AD29</f>
        <v>MMM 2012</v>
      </c>
      <c r="AB35" s="4" t="str">
        <f>'(Intermediate Computations)'!AE29</f>
        <v>MMM 2012</v>
      </c>
      <c r="AC35" s="4" t="str">
        <f>'(Intermediate Computations)'!AF29</f>
        <v>MMM 2012</v>
      </c>
      <c r="AD35" s="4" t="str">
        <f>'(Intermediate Computations)'!AG29</f>
        <v>MMM 2012</v>
      </c>
      <c r="AE35" s="4" t="str">
        <f>'(Intermediate Computations)'!AH29</f>
        <v>MMM 2012</v>
      </c>
      <c r="AF35" s="4" t="str">
        <f>'(Intermediate Computations)'!AI29</f>
        <v>MMM 2012</v>
      </c>
      <c r="AG35" s="4" t="str">
        <f>'(Intermediate Computations)'!AJ29</f>
        <v>MMM 2012</v>
      </c>
      <c r="AH35" s="4" t="str">
        <f>'(Intermediate Computations)'!AK29</f>
        <v>MMM 2012</v>
      </c>
      <c r="AI35" s="4" t="str">
        <f>'(Intermediate Computations)'!AL29</f>
        <v>MMM 2012</v>
      </c>
      <c r="AJ35" s="4" t="str">
        <f>'(Intermediate Computations)'!AM29</f>
        <v>MMM 2012</v>
      </c>
      <c r="AK35" s="4" t="str">
        <f>'(Intermediate Computations)'!AO29</f>
        <v>MMM 2013</v>
      </c>
      <c r="AL35" s="4" t="str">
        <f>'(Intermediate Computations)'!AP29</f>
        <v>MMM 2013</v>
      </c>
      <c r="AM35" s="4" t="str">
        <f>'(Intermediate Computations)'!AQ29</f>
        <v>MMM 2013</v>
      </c>
      <c r="AN35" s="4" t="str">
        <f>'(Intermediate Computations)'!AR29</f>
        <v>MMM 2013</v>
      </c>
      <c r="AO35" s="4" t="str">
        <f>'(Intermediate Computations)'!AS29</f>
        <v>MMM 2013</v>
      </c>
      <c r="AP35" s="4" t="str">
        <f>'(Intermediate Computations)'!AT29</f>
        <v>MMM 2013</v>
      </c>
      <c r="AQ35" s="4" t="str">
        <f>'(Intermediate Computations)'!AU29</f>
        <v>MMM 2013</v>
      </c>
      <c r="AR35" s="4" t="str">
        <f>'(Intermediate Computations)'!AV29</f>
        <v>MMM 2013</v>
      </c>
      <c r="AS35" s="4" t="str">
        <f>'(Intermediate Computations)'!AW29</f>
        <v>MMM 2013</v>
      </c>
      <c r="AT35" s="4" t="str">
        <f>'(Intermediate Computations)'!AX29</f>
        <v>MMM 2013</v>
      </c>
      <c r="AU35" s="4" t="str">
        <f>'(Intermediate Computations)'!AY29</f>
        <v>MMM 2013</v>
      </c>
      <c r="AV35" s="4" t="str">
        <f>'(Intermediate Computations)'!AZ29</f>
        <v>MMM 2013</v>
      </c>
      <c r="AW35" s="4" t="str">
        <f>'(Intermediate Computations)'!BB29</f>
        <v>MMM 2014</v>
      </c>
      <c r="AX35" s="4" t="str">
        <f>'(Intermediate Computations)'!BC29</f>
        <v>MMM 2014</v>
      </c>
      <c r="AY35" s="4" t="str">
        <f>'(Intermediate Computations)'!BD29</f>
        <v>MMM 2014</v>
      </c>
      <c r="AZ35" s="4" t="str">
        <f>'(Intermediate Computations)'!BE29</f>
        <v>MMM 2014</v>
      </c>
      <c r="BA35" s="4" t="str">
        <f>'(Intermediate Computations)'!BF29</f>
        <v>MMM 2014</v>
      </c>
      <c r="BB35" s="4" t="str">
        <f>'(Intermediate Computations)'!BG29</f>
        <v>MMM 2014</v>
      </c>
      <c r="BC35" s="4" t="str">
        <f>'(Intermediate Computations)'!BH29</f>
        <v>MMM 2014</v>
      </c>
      <c r="BD35" s="4" t="str">
        <f>'(Intermediate Computations)'!BI29</f>
        <v>MMM 2014</v>
      </c>
      <c r="BE35" s="4" t="str">
        <f>'(Intermediate Computations)'!BJ29</f>
        <v>MMM 2014</v>
      </c>
      <c r="BF35" s="4" t="str">
        <f>'(Intermediate Computations)'!BK29</f>
        <v>MMM 2014</v>
      </c>
      <c r="BG35" s="4" t="str">
        <f>'(Intermediate Computations)'!BL29</f>
        <v>MMM 2014</v>
      </c>
      <c r="BH35" s="4" t="str">
        <f>'(Intermediate Computations)'!BM29</f>
        <v>MMM 2014</v>
      </c>
      <c r="BI35" s="4" t="str">
        <f>'(Intermediate Computations)'!BO29</f>
        <v>MMM 2015</v>
      </c>
      <c r="BJ35" s="4" t="str">
        <f>'(Intermediate Computations)'!BP29</f>
        <v>MMM 2015</v>
      </c>
      <c r="BK35" s="4" t="str">
        <f>'(Intermediate Computations)'!BQ29</f>
        <v>MMM 2015</v>
      </c>
      <c r="BL35" s="4" t="str">
        <f>'(Intermediate Computations)'!BR29</f>
        <v>MMM 2015</v>
      </c>
      <c r="BM35" s="4" t="str">
        <f>'(Intermediate Computations)'!BS29</f>
        <v>MMM 2015</v>
      </c>
      <c r="BN35" s="4" t="str">
        <f>'(Intermediate Computations)'!BT29</f>
        <v>MMM 2015</v>
      </c>
      <c r="BO35" s="4" t="str">
        <f>'(Intermediate Computations)'!BU29</f>
        <v>MMM 2015</v>
      </c>
      <c r="BP35" s="4" t="str">
        <f>'(Intermediate Computations)'!BV29</f>
        <v>MMM 2015</v>
      </c>
      <c r="BQ35" s="4" t="str">
        <f>'(Intermediate Computations)'!BW29</f>
        <v>MMM 2015</v>
      </c>
      <c r="BR35" s="4" t="str">
        <f>'(Intermediate Computations)'!BX29</f>
        <v>MMM 2015</v>
      </c>
      <c r="BS35" s="4" t="str">
        <f>'(Intermediate Computations)'!BY29</f>
        <v>MMM 2015</v>
      </c>
      <c r="BT35" s="4" t="str">
        <f>'(Intermediate Computations)'!BZ29</f>
        <v>MMM 2015</v>
      </c>
      <c r="BU35" s="4" t="str">
        <f>'(Intermediate Computations)'!CB29</f>
        <v>MMM 2016</v>
      </c>
      <c r="BV35" s="4" t="str">
        <f>'(Intermediate Computations)'!CC29</f>
        <v>MMM 2016</v>
      </c>
      <c r="BW35" s="4" t="str">
        <f>'(Intermediate Computations)'!CD29</f>
        <v>MMM 2016</v>
      </c>
      <c r="BX35" s="4" t="str">
        <f>'(Intermediate Computations)'!CE29</f>
        <v>MMM 2016</v>
      </c>
      <c r="BY35" s="4" t="str">
        <f>'(Intermediate Computations)'!CF29</f>
        <v>MMM 2016</v>
      </c>
      <c r="BZ35" s="4" t="str">
        <f>'(Intermediate Computations)'!CG29</f>
        <v>MMM 2016</v>
      </c>
      <c r="CA35" s="4" t="str">
        <f>'(Intermediate Computations)'!CH29</f>
        <v>MMM 2016</v>
      </c>
      <c r="CB35" s="4" t="str">
        <f>'(Intermediate Computations)'!CI29</f>
        <v>MMM 2016</v>
      </c>
      <c r="CC35" s="4" t="str">
        <f>'(Intermediate Computations)'!CJ29</f>
        <v>MMM 2016</v>
      </c>
      <c r="CD35" s="4" t="str">
        <f>'(Intermediate Computations)'!CK29</f>
        <v>MMM 2016</v>
      </c>
      <c r="CE35" s="4" t="str">
        <f>'(Intermediate Computations)'!CL29</f>
        <v>MMM 2016</v>
      </c>
      <c r="CF35" s="4" t="str">
        <f>'(Intermediate Computations)'!CM29</f>
        <v>MMM 2016</v>
      </c>
      <c r="CG35" s="4" t="str">
        <f>'(Intermediate Computations)'!CO29</f>
        <v>MMM 2017</v>
      </c>
      <c r="CH35" s="4" t="str">
        <f>'(Intermediate Computations)'!CP29</f>
        <v>MMM 2017</v>
      </c>
      <c r="CI35" s="4" t="str">
        <f>'(Intermediate Computations)'!CQ29</f>
        <v>MMM 2017</v>
      </c>
      <c r="CJ35" s="4" t="str">
        <f>'(Intermediate Computations)'!CR29</f>
        <v>MMM 2017</v>
      </c>
      <c r="CK35" s="4" t="str">
        <f>'(Intermediate Computations)'!CS29</f>
        <v>MMM 2017</v>
      </c>
      <c r="CL35" s="4" t="str">
        <f>'(Intermediate Computations)'!CT29</f>
        <v>MMM 2017</v>
      </c>
      <c r="CM35" s="4" t="str">
        <f>'(Intermediate Computations)'!CU29</f>
        <v>MMM 2017</v>
      </c>
      <c r="CN35" s="4" t="str">
        <f>'(Intermediate Computations)'!CV29</f>
        <v>MMM 2017</v>
      </c>
      <c r="CO35" s="4" t="str">
        <f>'(Intermediate Computations)'!CW29</f>
        <v>MMM 2017</v>
      </c>
      <c r="CP35" s="4" t="str">
        <f>'(Intermediate Computations)'!CX29</f>
        <v>MMM 2017</v>
      </c>
      <c r="CQ35" s="4" t="str">
        <f>'(Intermediate Computations)'!CY29</f>
        <v>MMM 2017</v>
      </c>
      <c r="CR35" s="4" t="str">
        <f>'(Intermediate Computations)'!CZ29</f>
        <v>MMM 2017</v>
      </c>
      <c r="CS35" s="4" t="str">
        <f>'(Intermediate Computations)'!DB29</f>
        <v>MMM 2018</v>
      </c>
      <c r="CT35" s="4" t="str">
        <f>'(Intermediate Computations)'!DC29</f>
        <v>MMM 2018</v>
      </c>
      <c r="CU35" s="4" t="str">
        <f>'(Intermediate Computations)'!DD29</f>
        <v>MMM 2018</v>
      </c>
      <c r="CV35" s="4" t="str">
        <f>'(Intermediate Computations)'!DE29</f>
        <v>MMM 2018</v>
      </c>
      <c r="CW35" s="4" t="str">
        <f>'(Intermediate Computations)'!DF29</f>
        <v>MMM 2018</v>
      </c>
      <c r="CX35" s="4" t="str">
        <f>'(Intermediate Computations)'!DG29</f>
        <v>MMM 2018</v>
      </c>
      <c r="CY35" s="4" t="str">
        <f>'(Intermediate Computations)'!DH29</f>
        <v>MMM 2018</v>
      </c>
      <c r="CZ35" s="4" t="str">
        <f>'(Intermediate Computations)'!DI29</f>
        <v>MMM 2018</v>
      </c>
      <c r="DA35" s="4" t="str">
        <f>'(Intermediate Computations)'!DJ29</f>
        <v>MMM 2018</v>
      </c>
      <c r="DB35" s="4" t="str">
        <f>'(Intermediate Computations)'!DK29</f>
        <v>MMM 2018</v>
      </c>
      <c r="DC35" s="4" t="str">
        <f>'(Intermediate Computations)'!DL29</f>
        <v>MMM 2018</v>
      </c>
      <c r="DD35" s="4" t="str">
        <f>'(Intermediate Computations)'!DM29</f>
        <v>MMM 2018</v>
      </c>
      <c r="DE35" s="4" t="str">
        <f>'(Intermediate Computations)'!DO29</f>
        <v>MMM 2019</v>
      </c>
      <c r="DF35" s="4" t="str">
        <f>'(Intermediate Computations)'!DP29</f>
        <v>MMM 2019</v>
      </c>
      <c r="DG35" s="4" t="str">
        <f>'(Intermediate Computations)'!DQ29</f>
        <v>MMM 2019</v>
      </c>
      <c r="DH35" s="4" t="str">
        <f>'(Intermediate Computations)'!DR29</f>
        <v>MMM 2019</v>
      </c>
      <c r="DI35" s="4" t="str">
        <f>'(Intermediate Computations)'!DS29</f>
        <v>MMM 2019</v>
      </c>
      <c r="DJ35" s="4" t="str">
        <f>'(Intermediate Computations)'!DT29</f>
        <v>MMM 2019</v>
      </c>
      <c r="DK35" s="4" t="str">
        <f>'(Intermediate Computations)'!DU29</f>
        <v>MMM 2019</v>
      </c>
      <c r="DL35" s="4" t="str">
        <f>'(Intermediate Computations)'!DV29</f>
        <v>MMM 2019</v>
      </c>
      <c r="DM35" s="4" t="str">
        <f>'(Intermediate Computations)'!DW29</f>
        <v>MMM 2019</v>
      </c>
      <c r="DN35" s="4" t="str">
        <f>'(Intermediate Computations)'!DX29</f>
        <v>MMM 2019</v>
      </c>
      <c r="DO35" s="4" t="str">
        <f>'(Intermediate Computations)'!DY29</f>
        <v>MMM 2019</v>
      </c>
      <c r="DP35" s="4" t="str">
        <f>'(Intermediate Computations)'!DZ29</f>
        <v>MMM 2019</v>
      </c>
      <c r="DQ35" s="4" t="str">
        <f>'(Intermediate Computations)'!EB29</f>
        <v>MMM 2020</v>
      </c>
      <c r="DR35" s="4" t="str">
        <f>'(Intermediate Computations)'!EC29</f>
        <v>MMM 2020</v>
      </c>
      <c r="DS35" s="4" t="str">
        <f>'(Intermediate Computations)'!ED29</f>
        <v>MMM 2020</v>
      </c>
      <c r="DT35" s="4" t="str">
        <f>'(Intermediate Computations)'!EE29</f>
        <v>MMM 2020</v>
      </c>
      <c r="DU35" s="4" t="str">
        <f>'(Intermediate Computations)'!EF29</f>
        <v>MMM 2020</v>
      </c>
      <c r="DV35" s="4" t="str">
        <f>'(Intermediate Computations)'!EG29</f>
        <v>MMM 2020</v>
      </c>
      <c r="DW35" s="4" t="str">
        <f>'(Intermediate Computations)'!EH29</f>
        <v>MMM 2020</v>
      </c>
      <c r="DX35" s="4" t="str">
        <f>'(Intermediate Computations)'!EI29</f>
        <v>MMM 2020</v>
      </c>
      <c r="DY35" s="4" t="str">
        <f>'(Intermediate Computations)'!EJ29</f>
        <v>MMM 2020</v>
      </c>
      <c r="DZ35" s="4" t="str">
        <f>'(Intermediate Computations)'!EK29</f>
        <v>MMM 2020</v>
      </c>
      <c r="EA35" s="4" t="str">
        <f>'(Intermediate Computations)'!EL29</f>
        <v>MMM 2020</v>
      </c>
      <c r="EB35" s="4" t="str">
        <f>'(Intermediate Computations)'!EM29</f>
        <v>MMM 2020</v>
      </c>
    </row>
    <row r="36" spans="1:132" ht="12.75" customHeight="1" x14ac:dyDescent="0.2">
      <c r="A36" s="4">
        <f>'(Intermediate Computations)'!B26</f>
        <v>40179</v>
      </c>
      <c r="B36" s="4">
        <f>'(Intermediate Computations)'!C26</f>
        <v>40210</v>
      </c>
      <c r="C36" s="4">
        <f>'(Intermediate Computations)'!D26</f>
        <v>40238</v>
      </c>
      <c r="D36" s="4">
        <f>'(Intermediate Computations)'!E26</f>
        <v>40269</v>
      </c>
      <c r="E36" s="4">
        <f>'(Intermediate Computations)'!F26</f>
        <v>40299</v>
      </c>
      <c r="F36" s="4">
        <f>'(Intermediate Computations)'!G26</f>
        <v>40330</v>
      </c>
      <c r="G36" s="4">
        <f>'(Intermediate Computations)'!H26</f>
        <v>40360</v>
      </c>
      <c r="H36" s="4">
        <f>'(Intermediate Computations)'!I26</f>
        <v>40391</v>
      </c>
      <c r="I36" s="4">
        <f>'(Intermediate Computations)'!J26</f>
        <v>40422</v>
      </c>
      <c r="J36" s="4">
        <f>'(Intermediate Computations)'!K26</f>
        <v>40452</v>
      </c>
      <c r="K36" s="4">
        <f>'(Intermediate Computations)'!L26</f>
        <v>40483</v>
      </c>
      <c r="L36" s="4">
        <f>'(Intermediate Computations)'!M26</f>
        <v>40513</v>
      </c>
      <c r="M36" s="4">
        <f>'(Intermediate Computations)'!O26</f>
        <v>40544</v>
      </c>
      <c r="N36" s="4">
        <f>'(Intermediate Computations)'!P26</f>
        <v>40575</v>
      </c>
      <c r="O36" s="4">
        <f>'(Intermediate Computations)'!Q26</f>
        <v>40603</v>
      </c>
      <c r="P36" s="4">
        <f>'(Intermediate Computations)'!R26</f>
        <v>40634</v>
      </c>
      <c r="Q36" s="4">
        <f>'(Intermediate Computations)'!S26</f>
        <v>40664</v>
      </c>
      <c r="R36" s="4">
        <f>'(Intermediate Computations)'!T26</f>
        <v>40695</v>
      </c>
      <c r="S36" s="4">
        <f>'(Intermediate Computations)'!U26</f>
        <v>40725</v>
      </c>
      <c r="T36" s="4">
        <f>'(Intermediate Computations)'!V26</f>
        <v>40756</v>
      </c>
      <c r="U36" s="4">
        <f>'(Intermediate Computations)'!W26</f>
        <v>40787</v>
      </c>
      <c r="V36" s="4">
        <f>'(Intermediate Computations)'!X26</f>
        <v>40817</v>
      </c>
      <c r="W36" s="4">
        <f>'(Intermediate Computations)'!Y26</f>
        <v>40848</v>
      </c>
      <c r="X36" s="4">
        <f>'(Intermediate Computations)'!Z26</f>
        <v>40878</v>
      </c>
      <c r="Y36" s="4">
        <f>'(Intermediate Computations)'!AB26</f>
        <v>40909</v>
      </c>
      <c r="Z36" s="4">
        <f>'(Intermediate Computations)'!AC26</f>
        <v>40940</v>
      </c>
      <c r="AA36" s="4">
        <f>'(Intermediate Computations)'!AD26</f>
        <v>40969</v>
      </c>
      <c r="AB36" s="4">
        <f>'(Intermediate Computations)'!AE26</f>
        <v>41000</v>
      </c>
      <c r="AC36" s="4">
        <f>'(Intermediate Computations)'!AF26</f>
        <v>41030</v>
      </c>
      <c r="AD36" s="4">
        <f>'(Intermediate Computations)'!AG26</f>
        <v>41061</v>
      </c>
      <c r="AE36" s="4">
        <f>'(Intermediate Computations)'!AH26</f>
        <v>41091</v>
      </c>
      <c r="AF36" s="4">
        <f>'(Intermediate Computations)'!AI26</f>
        <v>41122</v>
      </c>
      <c r="AG36" s="4">
        <f>'(Intermediate Computations)'!AJ26</f>
        <v>41153</v>
      </c>
      <c r="AH36" s="4">
        <f>'(Intermediate Computations)'!AK26</f>
        <v>41183</v>
      </c>
      <c r="AI36" s="4">
        <f>'(Intermediate Computations)'!AL26</f>
        <v>41214</v>
      </c>
      <c r="AJ36" s="4">
        <f>'(Intermediate Computations)'!AM26</f>
        <v>41244</v>
      </c>
      <c r="AK36" s="4">
        <f>'(Intermediate Computations)'!AO26</f>
        <v>41275</v>
      </c>
      <c r="AL36" s="4">
        <f>'(Intermediate Computations)'!AP26</f>
        <v>41306</v>
      </c>
      <c r="AM36" s="4">
        <f>'(Intermediate Computations)'!AQ26</f>
        <v>41334</v>
      </c>
      <c r="AN36" s="4">
        <f>'(Intermediate Computations)'!AR26</f>
        <v>41365</v>
      </c>
      <c r="AO36" s="4">
        <f>'(Intermediate Computations)'!AS26</f>
        <v>41395</v>
      </c>
      <c r="AP36" s="4">
        <f>'(Intermediate Computations)'!AT26</f>
        <v>41426</v>
      </c>
      <c r="AQ36" s="4">
        <f>'(Intermediate Computations)'!AU26</f>
        <v>41456</v>
      </c>
      <c r="AR36" s="4">
        <f>'(Intermediate Computations)'!AV26</f>
        <v>41487</v>
      </c>
      <c r="AS36" s="4">
        <f>'(Intermediate Computations)'!AW26</f>
        <v>41518</v>
      </c>
      <c r="AT36" s="4">
        <f>'(Intermediate Computations)'!AX26</f>
        <v>41548</v>
      </c>
      <c r="AU36" s="4">
        <f>'(Intermediate Computations)'!AY26</f>
        <v>41579</v>
      </c>
      <c r="AV36" s="4">
        <f>'(Intermediate Computations)'!AZ26</f>
        <v>41609</v>
      </c>
      <c r="AW36" s="4">
        <f>'(Intermediate Computations)'!BB26</f>
        <v>41640</v>
      </c>
      <c r="AX36" s="4">
        <f>'(Intermediate Computations)'!BC26</f>
        <v>41671</v>
      </c>
      <c r="AY36" s="4">
        <f>'(Intermediate Computations)'!BD26</f>
        <v>41699</v>
      </c>
      <c r="AZ36" s="4">
        <f>'(Intermediate Computations)'!BE26</f>
        <v>41730</v>
      </c>
      <c r="BA36" s="4">
        <f>'(Intermediate Computations)'!BF26</f>
        <v>41760</v>
      </c>
      <c r="BB36" s="4">
        <f>'(Intermediate Computations)'!BG26</f>
        <v>41791</v>
      </c>
      <c r="BC36" s="4">
        <f>'(Intermediate Computations)'!BH26</f>
        <v>41821</v>
      </c>
      <c r="BD36" s="4">
        <f>'(Intermediate Computations)'!BI26</f>
        <v>41852</v>
      </c>
      <c r="BE36" s="4">
        <f>'(Intermediate Computations)'!BJ26</f>
        <v>41883</v>
      </c>
      <c r="BF36" s="4">
        <f>'(Intermediate Computations)'!BK26</f>
        <v>41913</v>
      </c>
      <c r="BG36" s="4">
        <f>'(Intermediate Computations)'!BL26</f>
        <v>41944</v>
      </c>
      <c r="BH36" s="4">
        <f>'(Intermediate Computations)'!BM26</f>
        <v>41974</v>
      </c>
      <c r="BI36" s="4">
        <f>'(Intermediate Computations)'!BO26</f>
        <v>42005</v>
      </c>
      <c r="BJ36" s="4">
        <f>'(Intermediate Computations)'!BP26</f>
        <v>42036</v>
      </c>
      <c r="BK36" s="4">
        <f>'(Intermediate Computations)'!BQ26</f>
        <v>42064</v>
      </c>
      <c r="BL36" s="4">
        <f>'(Intermediate Computations)'!BR26</f>
        <v>42095</v>
      </c>
      <c r="BM36" s="4">
        <f>'(Intermediate Computations)'!BS26</f>
        <v>42125</v>
      </c>
      <c r="BN36" s="4">
        <f>'(Intermediate Computations)'!BT26</f>
        <v>42156</v>
      </c>
      <c r="BO36" s="4">
        <f>'(Intermediate Computations)'!BU26</f>
        <v>42186</v>
      </c>
      <c r="BP36" s="4">
        <f>'(Intermediate Computations)'!BV26</f>
        <v>42217</v>
      </c>
      <c r="BQ36" s="4">
        <f>'(Intermediate Computations)'!BW26</f>
        <v>42248</v>
      </c>
      <c r="BR36" s="4">
        <f>'(Intermediate Computations)'!BX26</f>
        <v>42278</v>
      </c>
      <c r="BS36" s="4">
        <f>'(Intermediate Computations)'!BY26</f>
        <v>42309</v>
      </c>
      <c r="BT36" s="4">
        <f>'(Intermediate Computations)'!BZ26</f>
        <v>42339</v>
      </c>
      <c r="BU36" s="4">
        <f>'(Intermediate Computations)'!CB26</f>
        <v>42370</v>
      </c>
      <c r="BV36" s="4">
        <f>'(Intermediate Computations)'!CC26</f>
        <v>42401</v>
      </c>
      <c r="BW36" s="4">
        <f>'(Intermediate Computations)'!CD26</f>
        <v>42430</v>
      </c>
      <c r="BX36" s="4">
        <f>'(Intermediate Computations)'!CE26</f>
        <v>42461</v>
      </c>
      <c r="BY36" s="4">
        <f>'(Intermediate Computations)'!CF26</f>
        <v>42491</v>
      </c>
      <c r="BZ36" s="4">
        <f>'(Intermediate Computations)'!CG26</f>
        <v>42522</v>
      </c>
      <c r="CA36" s="4">
        <f>'(Intermediate Computations)'!CH26</f>
        <v>42552</v>
      </c>
      <c r="CB36" s="4">
        <f>'(Intermediate Computations)'!CI26</f>
        <v>42583</v>
      </c>
      <c r="CC36" s="4">
        <f>'(Intermediate Computations)'!CJ26</f>
        <v>42614</v>
      </c>
      <c r="CD36" s="4">
        <f>'(Intermediate Computations)'!CK26</f>
        <v>42644</v>
      </c>
      <c r="CE36" s="4">
        <f>'(Intermediate Computations)'!CL26</f>
        <v>42675</v>
      </c>
      <c r="CF36" s="4">
        <f>'(Intermediate Computations)'!CM26</f>
        <v>42705</v>
      </c>
      <c r="CG36" s="4">
        <f>'(Intermediate Computations)'!CO26</f>
        <v>42736</v>
      </c>
      <c r="CH36" s="4">
        <f>'(Intermediate Computations)'!CP26</f>
        <v>42767</v>
      </c>
      <c r="CI36" s="4">
        <f>'(Intermediate Computations)'!CQ26</f>
        <v>42795</v>
      </c>
      <c r="CJ36" s="4">
        <f>'(Intermediate Computations)'!CR26</f>
        <v>42826</v>
      </c>
      <c r="CK36" s="4">
        <f>'(Intermediate Computations)'!CS26</f>
        <v>42856</v>
      </c>
      <c r="CL36" s="4">
        <f>'(Intermediate Computations)'!CT26</f>
        <v>42887</v>
      </c>
      <c r="CM36" s="4">
        <f>'(Intermediate Computations)'!CU26</f>
        <v>42917</v>
      </c>
      <c r="CN36" s="4">
        <f>'(Intermediate Computations)'!CV26</f>
        <v>42948</v>
      </c>
      <c r="CO36" s="4">
        <f>'(Intermediate Computations)'!CW26</f>
        <v>42979</v>
      </c>
      <c r="CP36" s="4">
        <f>'(Intermediate Computations)'!CX26</f>
        <v>43009</v>
      </c>
      <c r="CQ36" s="4">
        <f>'(Intermediate Computations)'!CY26</f>
        <v>43040</v>
      </c>
      <c r="CR36" s="4">
        <f>'(Intermediate Computations)'!CZ26</f>
        <v>43070</v>
      </c>
      <c r="CS36" s="4">
        <f>'(Intermediate Computations)'!DB26</f>
        <v>43101</v>
      </c>
      <c r="CT36" s="4">
        <f>'(Intermediate Computations)'!DC26</f>
        <v>43132</v>
      </c>
      <c r="CU36" s="4">
        <f>'(Intermediate Computations)'!DD26</f>
        <v>43160</v>
      </c>
      <c r="CV36" s="4">
        <f>'(Intermediate Computations)'!DE26</f>
        <v>43191</v>
      </c>
      <c r="CW36" s="4">
        <f>'(Intermediate Computations)'!DF26</f>
        <v>43221</v>
      </c>
      <c r="CX36" s="4">
        <f>'(Intermediate Computations)'!DG26</f>
        <v>43252</v>
      </c>
      <c r="CY36" s="4">
        <f>'(Intermediate Computations)'!DH26</f>
        <v>43282</v>
      </c>
      <c r="CZ36" s="4">
        <f>'(Intermediate Computations)'!DI26</f>
        <v>43313</v>
      </c>
      <c r="DA36" s="4">
        <f>'(Intermediate Computations)'!DJ26</f>
        <v>43344</v>
      </c>
      <c r="DB36" s="4">
        <f>'(Intermediate Computations)'!DK26</f>
        <v>43374</v>
      </c>
      <c r="DC36" s="4">
        <f>'(Intermediate Computations)'!DL26</f>
        <v>43405</v>
      </c>
      <c r="DD36" s="4">
        <f>'(Intermediate Computations)'!DM26</f>
        <v>43435</v>
      </c>
      <c r="DE36" s="4">
        <f>'(Intermediate Computations)'!DO26</f>
        <v>43466</v>
      </c>
      <c r="DF36" s="4">
        <f>'(Intermediate Computations)'!DP26</f>
        <v>43497</v>
      </c>
      <c r="DG36" s="4">
        <f>'(Intermediate Computations)'!DQ26</f>
        <v>43525</v>
      </c>
      <c r="DH36" s="4">
        <f>'(Intermediate Computations)'!DR26</f>
        <v>43556</v>
      </c>
      <c r="DI36" s="4">
        <f>'(Intermediate Computations)'!DS26</f>
        <v>43586</v>
      </c>
      <c r="DJ36" s="4">
        <f>'(Intermediate Computations)'!DT26</f>
        <v>43617</v>
      </c>
      <c r="DK36" s="4">
        <f>'(Intermediate Computations)'!DU26</f>
        <v>43647</v>
      </c>
      <c r="DL36" s="4">
        <f>'(Intermediate Computations)'!DV26</f>
        <v>43678</v>
      </c>
      <c r="DM36" s="4">
        <f>'(Intermediate Computations)'!DW26</f>
        <v>43709</v>
      </c>
      <c r="DN36" s="4">
        <f>'(Intermediate Computations)'!DX26</f>
        <v>43739</v>
      </c>
      <c r="DO36" s="4">
        <f>'(Intermediate Computations)'!DY26</f>
        <v>43770</v>
      </c>
      <c r="DP36" s="4">
        <f>'(Intermediate Computations)'!DZ26</f>
        <v>43800</v>
      </c>
      <c r="DQ36" s="4">
        <f>'(Intermediate Computations)'!EB26</f>
        <v>43831</v>
      </c>
      <c r="DR36" s="4">
        <f>'(Intermediate Computations)'!EC26</f>
        <v>43862</v>
      </c>
      <c r="DS36" s="4">
        <f>'(Intermediate Computations)'!ED26</f>
        <v>43891</v>
      </c>
      <c r="DT36" s="4">
        <f>'(Intermediate Computations)'!EE26</f>
        <v>43922</v>
      </c>
      <c r="DU36" s="4">
        <f>'(Intermediate Computations)'!EF26</f>
        <v>43952</v>
      </c>
      <c r="DV36" s="4">
        <f>'(Intermediate Computations)'!EG26</f>
        <v>43983</v>
      </c>
      <c r="DW36" s="4">
        <f>'(Intermediate Computations)'!EH26</f>
        <v>44013</v>
      </c>
      <c r="DX36" s="4">
        <f>'(Intermediate Computations)'!EI26</f>
        <v>44044</v>
      </c>
      <c r="DY36" s="4">
        <f>'(Intermediate Computations)'!EJ26</f>
        <v>44075</v>
      </c>
      <c r="DZ36" s="4">
        <f>'(Intermediate Computations)'!EK26</f>
        <v>44105</v>
      </c>
      <c r="EA36" s="4">
        <f>'(Intermediate Computations)'!EL26</f>
        <v>44136</v>
      </c>
      <c r="EB36" s="4">
        <f>'(Intermediate Computations)'!EM26</f>
        <v>44166</v>
      </c>
    </row>
    <row r="37" spans="1:132" ht="12.75" customHeight="1" x14ac:dyDescent="0.2">
      <c r="A37" s="64">
        <f>'(Other Computations)'!B50</f>
        <v>933333.33333333337</v>
      </c>
      <c r="B37" s="64">
        <f ca="1">'(Other Computations)'!C50</f>
        <v>933049.30766359216</v>
      </c>
      <c r="C37" s="64">
        <f ca="1">'(Other Computations)'!D50</f>
        <v>932745.93779123097</v>
      </c>
      <c r="D37" s="64">
        <f ca="1">'(Other Computations)'!E50</f>
        <v>932460.32611800614</v>
      </c>
      <c r="E37" s="64">
        <f ca="1">'(Other Computations)'!F50</f>
        <v>932088.15055589052</v>
      </c>
      <c r="F37" s="64">
        <f ca="1">'(Other Computations)'!G50</f>
        <v>931824.06194339879</v>
      </c>
      <c r="G37" s="64">
        <f ca="1">'(Other Computations)'!H50</f>
        <v>931527.53256571805</v>
      </c>
      <c r="H37" s="64">
        <f ca="1">'(Other Computations)'!I50</f>
        <v>931140.77605669259</v>
      </c>
      <c r="I37" s="64">
        <f ca="1">'(Other Computations)'!J50</f>
        <v>930864.44996027939</v>
      </c>
      <c r="J37" s="64">
        <f ca="1">'(Other Computations)'!K50</f>
        <v>930662.51503731473</v>
      </c>
      <c r="K37" s="64">
        <f ca="1">'(Other Computations)'!L50</f>
        <v>930360.38275557081</v>
      </c>
      <c r="L37" s="64">
        <f ca="1">'(Other Computations)'!M50</f>
        <v>930070.62896260689</v>
      </c>
      <c r="M37" s="64">
        <f ca="1">'(Other Computations)'!O50</f>
        <v>929774.96835506323</v>
      </c>
      <c r="N37" s="64">
        <f ca="1">'(Other Computations)'!P50</f>
        <v>929500.29570429202</v>
      </c>
      <c r="O37" s="64">
        <f ca="1">'(Other Computations)'!Q50</f>
        <v>929275.1648096455</v>
      </c>
      <c r="P37" s="64">
        <f ca="1">'(Other Computations)'!R50</f>
        <v>928980.37182711659</v>
      </c>
      <c r="Q37" s="64">
        <f ca="1">'(Other Computations)'!S50</f>
        <v>928772.04355875251</v>
      </c>
      <c r="R37" s="64">
        <f ca="1">'(Other Computations)'!T50</f>
        <v>928397.05761009362</v>
      </c>
      <c r="S37" s="64">
        <f ca="1">'(Other Computations)'!U50</f>
        <v>928009.8431020187</v>
      </c>
      <c r="T37" s="64">
        <f ca="1">'(Other Computations)'!V50</f>
        <v>927710.27159620915</v>
      </c>
      <c r="U37" s="64">
        <f ca="1">'(Other Computations)'!W50</f>
        <v>927373.18122462218</v>
      </c>
      <c r="V37" s="64">
        <f ca="1">'(Other Computations)'!X50</f>
        <v>926998.00299336133</v>
      </c>
      <c r="W37" s="64">
        <f ca="1">'(Other Computations)'!Y50</f>
        <v>926766.39890261402</v>
      </c>
      <c r="X37" s="64">
        <f ca="1">'(Other Computations)'!Z50</f>
        <v>926453.84015073057</v>
      </c>
      <c r="Y37" s="64">
        <f ca="1">'(Other Computations)'!AB50</f>
        <v>926074.42053301574</v>
      </c>
      <c r="Z37" s="64">
        <f ca="1">'(Other Computations)'!AC50</f>
        <v>925637.23363009887</v>
      </c>
      <c r="AA37" s="64">
        <f ca="1">'(Other Computations)'!AD50</f>
        <v>925342.34863795701</v>
      </c>
      <c r="AB37" s="64">
        <f ca="1">'(Other Computations)'!AE50</f>
        <v>924897.47679092095</v>
      </c>
      <c r="AC37" s="64">
        <f ca="1">'(Other Computations)'!AF50</f>
        <v>924562.90090283193</v>
      </c>
      <c r="AD37" s="64">
        <f ca="1">'(Other Computations)'!AG50</f>
        <v>924181.57663955074</v>
      </c>
      <c r="AE37" s="64">
        <f ca="1">'(Other Computations)'!AH50</f>
        <v>923779.26674458641</v>
      </c>
      <c r="AF37" s="64">
        <f ca="1">'(Other Computations)'!AI50</f>
        <v>923418.24210601463</v>
      </c>
      <c r="AG37" s="64">
        <f ca="1">'(Other Computations)'!AJ50</f>
        <v>923060.48499105999</v>
      </c>
      <c r="AH37" s="64">
        <f ca="1">'(Other Computations)'!AK50</f>
        <v>922625.06002735905</v>
      </c>
      <c r="AI37" s="64">
        <f ca="1">'(Other Computations)'!AL50</f>
        <v>922246.59984663094</v>
      </c>
      <c r="AJ37" s="64">
        <f ca="1">'(Other Computations)'!AM50</f>
        <v>921855.10675263428</v>
      </c>
      <c r="AK37" s="64">
        <f ca="1">'(Other Computations)'!AO50</f>
        <v>921473.05112733785</v>
      </c>
      <c r="AL37" s="64">
        <f ca="1">'(Other Computations)'!AP50</f>
        <v>921124.65309002972</v>
      </c>
      <c r="AM37" s="64">
        <f ca="1">'(Other Computations)'!AQ50</f>
        <v>920873.70219244913</v>
      </c>
      <c r="AN37" s="64">
        <f ca="1">'(Other Computations)'!AR50</f>
        <v>920495.51431229641</v>
      </c>
      <c r="AO37" s="64">
        <f ca="1">'(Other Computations)'!AS50</f>
        <v>920085.75417972275</v>
      </c>
      <c r="AP37" s="64">
        <f ca="1">'(Other Computations)'!AT50</f>
        <v>919718.41513307521</v>
      </c>
      <c r="AQ37" s="64">
        <f ca="1">'(Other Computations)'!AU50</f>
        <v>919334.42212908238</v>
      </c>
      <c r="AR37" s="64">
        <f ca="1">'(Other Computations)'!AV50</f>
        <v>918998.24785974633</v>
      </c>
      <c r="AS37" s="64">
        <f ca="1">'(Other Computations)'!AW50</f>
        <v>918601.19776507036</v>
      </c>
      <c r="AT37" s="64">
        <f ca="1">'(Other Computations)'!AX50</f>
        <v>918280.52707934834</v>
      </c>
      <c r="AU37" s="64">
        <f ca="1">'(Other Computations)'!AY50</f>
        <v>917908.97530607379</v>
      </c>
      <c r="AV37" s="64">
        <f ca="1">'(Other Computations)'!AZ50</f>
        <v>917581.90909402177</v>
      </c>
      <c r="AW37" s="64">
        <f ca="1">'(Other Computations)'!BB50</f>
        <v>917089.98131602386</v>
      </c>
      <c r="AX37" s="64">
        <f ca="1">'(Other Computations)'!BC50</f>
        <v>916801.27711595222</v>
      </c>
      <c r="AY37" s="64">
        <f ca="1">'(Other Computations)'!BD50</f>
        <v>916340.42657913442</v>
      </c>
      <c r="AZ37" s="64">
        <f ca="1">'(Other Computations)'!BE50</f>
        <v>916055.78017335536</v>
      </c>
      <c r="BA37" s="64">
        <f ca="1">'(Other Computations)'!BF50</f>
        <v>915681.33295722993</v>
      </c>
      <c r="BB37" s="64">
        <f ca="1">'(Other Computations)'!BG50</f>
        <v>915297.64901187771</v>
      </c>
      <c r="BC37" s="64">
        <f ca="1">'(Other Computations)'!BH50</f>
        <v>914912.62161233404</v>
      </c>
      <c r="BD37" s="64">
        <f ca="1">'(Other Computations)'!BI50</f>
        <v>914536.36451451702</v>
      </c>
      <c r="BE37" s="64">
        <f ca="1">'(Other Computations)'!BJ50</f>
        <v>914173.59483658546</v>
      </c>
      <c r="BF37" s="64">
        <f ca="1">'(Other Computations)'!BK50</f>
        <v>913797.2103891921</v>
      </c>
      <c r="BG37" s="64">
        <f ca="1">'(Other Computations)'!BL50</f>
        <v>913351.34480244329</v>
      </c>
      <c r="BH37" s="64">
        <f ca="1">'(Other Computations)'!BM50</f>
        <v>912843.3013645747</v>
      </c>
      <c r="BI37" s="64">
        <f ca="1">'(Other Computations)'!BO50</f>
        <v>912392.01587487687</v>
      </c>
      <c r="BJ37" s="64">
        <f ca="1">'(Other Computations)'!BP50</f>
        <v>911919.72125747567</v>
      </c>
      <c r="BK37" s="64">
        <f ca="1">'(Other Computations)'!BQ50</f>
        <v>911642.97428689059</v>
      </c>
      <c r="BL37" s="64">
        <f ca="1">'(Other Computations)'!BR50</f>
        <v>911321.14477909857</v>
      </c>
      <c r="BM37" s="64">
        <f ca="1">'(Other Computations)'!BS50</f>
        <v>910921.64512198523</v>
      </c>
      <c r="BN37" s="64">
        <f ca="1">'(Other Computations)'!BT50</f>
        <v>910528.35499435628</v>
      </c>
      <c r="BO37" s="64">
        <f ca="1">'(Other Computations)'!BU50</f>
        <v>910067.99495757138</v>
      </c>
      <c r="BP37" s="64">
        <f ca="1">'(Other Computations)'!BV50</f>
        <v>909627.01130877226</v>
      </c>
      <c r="BQ37" s="64">
        <f ca="1">'(Other Computations)'!BW50</f>
        <v>909240.02274602186</v>
      </c>
      <c r="BR37" s="64">
        <f ca="1">'(Other Computations)'!BX50</f>
        <v>908861.65120210988</v>
      </c>
      <c r="BS37" s="64">
        <f ca="1">'(Other Computations)'!BY50</f>
        <v>908531.82378221012</v>
      </c>
      <c r="BT37" s="64">
        <f ca="1">'(Other Computations)'!BZ50</f>
        <v>908144.6728076915</v>
      </c>
      <c r="BU37" s="64">
        <f ca="1">'(Other Computations)'!CB50</f>
        <v>907714.15973274061</v>
      </c>
      <c r="BV37" s="64">
        <f ca="1">'(Other Computations)'!CC50</f>
        <v>907253.88220522611</v>
      </c>
      <c r="BW37" s="64">
        <f ca="1">'(Other Computations)'!CD50</f>
        <v>906766.32138635532</v>
      </c>
      <c r="BX37" s="64">
        <f ca="1">'(Other Computations)'!CE50</f>
        <v>906389.40689931321</v>
      </c>
      <c r="BY37" s="64">
        <f ca="1">'(Other Computations)'!CF50</f>
        <v>905949.93850837939</v>
      </c>
      <c r="BZ37" s="64">
        <f ca="1">'(Other Computations)'!CG50</f>
        <v>905559.80115066073</v>
      </c>
      <c r="CA37" s="64">
        <f ca="1">'(Other Computations)'!CH50</f>
        <v>905155.40736594982</v>
      </c>
      <c r="CB37" s="64">
        <f ca="1">'(Other Computations)'!CI50</f>
        <v>904741.82984462124</v>
      </c>
      <c r="CC37" s="64">
        <f ca="1">'(Other Computations)'!CJ50</f>
        <v>904359.69723089237</v>
      </c>
      <c r="CD37" s="64">
        <f ca="1">'(Other Computations)'!CK50</f>
        <v>903982.50342570723</v>
      </c>
      <c r="CE37" s="64">
        <f ca="1">'(Other Computations)'!CL50</f>
        <v>903498.77860597789</v>
      </c>
      <c r="CF37" s="64">
        <f ca="1">'(Other Computations)'!CM50</f>
        <v>903095.29725898348</v>
      </c>
      <c r="CG37" s="64">
        <f ca="1">'(Other Computations)'!CO50</f>
        <v>902642.46139764297</v>
      </c>
      <c r="CH37" s="64">
        <f ca="1">'(Other Computations)'!CP50</f>
        <v>902184.77547230583</v>
      </c>
      <c r="CI37" s="64">
        <f ca="1">'(Other Computations)'!CQ50</f>
        <v>901765.26279828383</v>
      </c>
      <c r="CJ37" s="64">
        <f ca="1">'(Other Computations)'!CR50</f>
        <v>901370.59200596798</v>
      </c>
      <c r="CK37" s="64">
        <f ca="1">'(Other Computations)'!CS50</f>
        <v>900903.19585024973</v>
      </c>
      <c r="CL37" s="64">
        <f ca="1">'(Other Computations)'!CT50</f>
        <v>900561.40856179735</v>
      </c>
      <c r="CM37" s="64">
        <f ca="1">'(Other Computations)'!CU50</f>
        <v>900076.87159241014</v>
      </c>
      <c r="CN37" s="64">
        <f ca="1">'(Other Computations)'!CV50</f>
        <v>899639.61235486262</v>
      </c>
      <c r="CO37" s="64">
        <f ca="1">'(Other Computations)'!CW50</f>
        <v>899187.63263405673</v>
      </c>
      <c r="CP37" s="64">
        <f ca="1">'(Other Computations)'!CX50</f>
        <v>898775.21652676899</v>
      </c>
      <c r="CQ37" s="64">
        <f ca="1">'(Other Computations)'!CY50</f>
        <v>898341.31948007934</v>
      </c>
      <c r="CR37" s="64">
        <f ca="1">'(Other Computations)'!CZ50</f>
        <v>897877.45867961727</v>
      </c>
      <c r="CS37" s="64">
        <f ca="1">'(Other Computations)'!DB50</f>
        <v>897362.18605262053</v>
      </c>
      <c r="CT37" s="64">
        <f ca="1">'(Other Computations)'!DC50</f>
        <v>896908.10963968944</v>
      </c>
      <c r="CU37" s="64">
        <f ca="1">'(Other Computations)'!DD50</f>
        <v>896457.55162434245</v>
      </c>
      <c r="CV37" s="64">
        <f ca="1">'(Other Computations)'!DE50</f>
        <v>896053.09622130764</v>
      </c>
      <c r="CW37" s="64">
        <f ca="1">'(Other Computations)'!DF50</f>
        <v>895714.24889445503</v>
      </c>
      <c r="CX37" s="64">
        <f ca="1">'(Other Computations)'!DG50</f>
        <v>895200.63478876615</v>
      </c>
      <c r="CY37" s="64">
        <f ca="1">'(Other Computations)'!DH50</f>
        <v>894789.79017176852</v>
      </c>
      <c r="CZ37" s="64">
        <f ca="1">'(Other Computations)'!DI50</f>
        <v>894347.21969311382</v>
      </c>
      <c r="DA37" s="64">
        <f ca="1">'(Other Computations)'!DJ50</f>
        <v>893800.89912817441</v>
      </c>
      <c r="DB37" s="64">
        <f ca="1">'(Other Computations)'!DK50</f>
        <v>893335.37872200494</v>
      </c>
      <c r="DC37" s="64">
        <f ca="1">'(Other Computations)'!DL50</f>
        <v>892999.41697799461</v>
      </c>
      <c r="DD37" s="64">
        <f ca="1">'(Other Computations)'!DM50</f>
        <v>892554.07418218674</v>
      </c>
      <c r="DE37" s="64">
        <f ca="1">'(Other Computations)'!DO50</f>
        <v>892107.6361735391</v>
      </c>
      <c r="DF37" s="64">
        <f ca="1">'(Other Computations)'!DP50</f>
        <v>891699.4658875966</v>
      </c>
      <c r="DG37" s="64">
        <f ca="1">'(Other Computations)'!DQ50</f>
        <v>891183.50886747218</v>
      </c>
      <c r="DH37" s="64">
        <f ca="1">'(Other Computations)'!DR50</f>
        <v>890754.9560506969</v>
      </c>
      <c r="DI37" s="64">
        <f ca="1">'(Other Computations)'!DS50</f>
        <v>890331.07653779956</v>
      </c>
      <c r="DJ37" s="64">
        <f ca="1">'(Other Computations)'!DT50</f>
        <v>889895.51872936543</v>
      </c>
      <c r="DK37" s="64">
        <f ca="1">'(Other Computations)'!DU50</f>
        <v>889379.92388689157</v>
      </c>
      <c r="DL37" s="64">
        <f ca="1">'(Other Computations)'!DV50</f>
        <v>888978.30068853858</v>
      </c>
      <c r="DM37" s="64">
        <f ca="1">'(Other Computations)'!DW50</f>
        <v>888552.6091923468</v>
      </c>
      <c r="DN37" s="64">
        <f ca="1">'(Other Computations)'!DX50</f>
        <v>888090.69923091691</v>
      </c>
      <c r="DO37" s="64">
        <f ca="1">'(Other Computations)'!DY50</f>
        <v>887653.64345281385</v>
      </c>
      <c r="DP37" s="64">
        <f ca="1">'(Other Computations)'!DZ50</f>
        <v>887285.35882137809</v>
      </c>
      <c r="DQ37" s="64">
        <f ca="1">'(Other Computations)'!EB50</f>
        <v>886850.08006792224</v>
      </c>
      <c r="DR37" s="64">
        <f ca="1">'(Other Computations)'!EC50</f>
        <v>886352.08131341776</v>
      </c>
      <c r="DS37" s="64">
        <f ca="1">'(Other Computations)'!ED50</f>
        <v>885866.88550319104</v>
      </c>
      <c r="DT37" s="64">
        <f ca="1">'(Other Computations)'!EE50</f>
        <v>885338.79582929052</v>
      </c>
      <c r="DU37" s="64">
        <f ca="1">'(Other Computations)'!EF50</f>
        <v>884806.25286676001</v>
      </c>
      <c r="DV37" s="64">
        <f ca="1">'(Other Computations)'!EG50</f>
        <v>884378.56039062724</v>
      </c>
      <c r="DW37" s="64">
        <f ca="1">'(Other Computations)'!EH50</f>
        <v>883899.19858644402</v>
      </c>
      <c r="DX37" s="64">
        <f ca="1">'(Other Computations)'!EI50</f>
        <v>883436.00736823876</v>
      </c>
      <c r="DY37" s="64">
        <f ca="1">'(Other Computations)'!EJ50</f>
        <v>882944.54498773057</v>
      </c>
      <c r="DZ37" s="64">
        <f ca="1">'(Other Computations)'!EK50</f>
        <v>882571.2649809696</v>
      </c>
      <c r="EA37" s="64">
        <f ca="1">'(Other Computations)'!EL50</f>
        <v>882022.57087712572</v>
      </c>
      <c r="EB37" s="64">
        <f ca="1">'(Other Computations)'!EM50</f>
        <v>881518.80359621299</v>
      </c>
    </row>
    <row r="38" spans="1:132" ht="12.75" customHeight="1" x14ac:dyDescent="0.2">
      <c r="A38" s="64">
        <f>'(Other Computations)'!B51</f>
        <v>933333.33333333337</v>
      </c>
      <c r="B38" s="64">
        <f ca="1">'(Other Computations)'!C51</f>
        <v>932974.89695398696</v>
      </c>
      <c r="C38" s="64">
        <f ca="1">'(Other Computations)'!D51</f>
        <v>932688.21620505292</v>
      </c>
      <c r="D38" s="64">
        <f ca="1">'(Other Computations)'!E51</f>
        <v>932316.78456371836</v>
      </c>
      <c r="E38" s="64">
        <f ca="1">'(Other Computations)'!F51</f>
        <v>931919.82631214522</v>
      </c>
      <c r="F38" s="64">
        <f ca="1">'(Other Computations)'!G51</f>
        <v>931666.35813676054</v>
      </c>
      <c r="G38" s="64">
        <f ca="1">'(Other Computations)'!H51</f>
        <v>931485.37832699949</v>
      </c>
      <c r="H38" s="64">
        <f ca="1">'(Other Computations)'!I51</f>
        <v>931142.25401564443</v>
      </c>
      <c r="I38" s="64">
        <f ca="1">'(Other Computations)'!J51</f>
        <v>930882.12532751716</v>
      </c>
      <c r="J38" s="64">
        <f ca="1">'(Other Computations)'!K51</f>
        <v>930498.56311102328</v>
      </c>
      <c r="K38" s="64">
        <f ca="1">'(Other Computations)'!L51</f>
        <v>930223.21535465633</v>
      </c>
      <c r="L38" s="64">
        <f ca="1">'(Other Computations)'!M51</f>
        <v>929847.27234378853</v>
      </c>
      <c r="M38" s="64">
        <f ca="1">'(Other Computations)'!O51</f>
        <v>929493.56750242563</v>
      </c>
      <c r="N38" s="64">
        <f ca="1">'(Other Computations)'!P51</f>
        <v>929208.76900968375</v>
      </c>
      <c r="O38" s="64">
        <f ca="1">'(Other Computations)'!Q51</f>
        <v>928898.06523411325</v>
      </c>
      <c r="P38" s="64">
        <f ca="1">'(Other Computations)'!R51</f>
        <v>928517.91053623706</v>
      </c>
      <c r="Q38" s="64">
        <f ca="1">'(Other Computations)'!S51</f>
        <v>928267.59412251611</v>
      </c>
      <c r="R38" s="64">
        <f ca="1">'(Other Computations)'!T51</f>
        <v>927931.62094148016</v>
      </c>
      <c r="S38" s="64">
        <f ca="1">'(Other Computations)'!U51</f>
        <v>927581.269717018</v>
      </c>
      <c r="T38" s="64">
        <f ca="1">'(Other Computations)'!V51</f>
        <v>927177.95773169445</v>
      </c>
      <c r="U38" s="64">
        <f ca="1">'(Other Computations)'!W51</f>
        <v>926811.69045305625</v>
      </c>
      <c r="V38" s="64">
        <f ca="1">'(Other Computations)'!X51</f>
        <v>926587.74075456965</v>
      </c>
      <c r="W38" s="64">
        <f ca="1">'(Other Computations)'!Y51</f>
        <v>926319.84447862976</v>
      </c>
      <c r="X38" s="64">
        <f ca="1">'(Other Computations)'!Z51</f>
        <v>925913.12899346102</v>
      </c>
      <c r="Y38" s="64">
        <f ca="1">'(Other Computations)'!AB51</f>
        <v>925553.75854423048</v>
      </c>
      <c r="Z38" s="64">
        <f ca="1">'(Other Computations)'!AC51</f>
        <v>925267.98246671353</v>
      </c>
      <c r="AA38" s="64">
        <f ca="1">'(Other Computations)'!AD51</f>
        <v>925023.12277521251</v>
      </c>
      <c r="AB38" s="64">
        <f ca="1">'(Other Computations)'!AE51</f>
        <v>924763.08227894083</v>
      </c>
      <c r="AC38" s="64">
        <f ca="1">'(Other Computations)'!AF51</f>
        <v>924393.7084555797</v>
      </c>
      <c r="AD38" s="64">
        <f ca="1">'(Other Computations)'!AG51</f>
        <v>924007.29500640556</v>
      </c>
      <c r="AE38" s="64">
        <f ca="1">'(Other Computations)'!AH51</f>
        <v>923608.91825738503</v>
      </c>
      <c r="AF38" s="64">
        <f ca="1">'(Other Computations)'!AI51</f>
        <v>923225.63166654808</v>
      </c>
      <c r="AG38" s="64">
        <f ca="1">'(Other Computations)'!AJ51</f>
        <v>922937.16001291096</v>
      </c>
      <c r="AH38" s="64">
        <f ca="1">'(Other Computations)'!AK51</f>
        <v>922525.22100044996</v>
      </c>
      <c r="AI38" s="64">
        <f ca="1">'(Other Computations)'!AL51</f>
        <v>922171.99495716486</v>
      </c>
      <c r="AJ38" s="64">
        <f ca="1">'(Other Computations)'!AM51</f>
        <v>921864.18606388755</v>
      </c>
      <c r="AK38" s="64">
        <f ca="1">'(Other Computations)'!AO51</f>
        <v>921544.08115395496</v>
      </c>
      <c r="AL38" s="64">
        <f ca="1">'(Other Computations)'!AP51</f>
        <v>921229.87017097755</v>
      </c>
      <c r="AM38" s="64">
        <f ca="1">'(Other Computations)'!AQ51</f>
        <v>920972.06981092656</v>
      </c>
      <c r="AN38" s="64">
        <f ca="1">'(Other Computations)'!AR51</f>
        <v>920542.8567566406</v>
      </c>
      <c r="AO38" s="64">
        <f ca="1">'(Other Computations)'!AS51</f>
        <v>920219.16132281325</v>
      </c>
      <c r="AP38" s="64">
        <f ca="1">'(Other Computations)'!AT51</f>
        <v>919976.98615201621</v>
      </c>
      <c r="AQ38" s="64">
        <f ca="1">'(Other Computations)'!AU51</f>
        <v>919681.52313819749</v>
      </c>
      <c r="AR38" s="64">
        <f ca="1">'(Other Computations)'!AV51</f>
        <v>919401.03414612857</v>
      </c>
      <c r="AS38" s="64">
        <f ca="1">'(Other Computations)'!AW51</f>
        <v>919042.66643338604</v>
      </c>
      <c r="AT38" s="64">
        <f ca="1">'(Other Computations)'!AX51</f>
        <v>918566.71612737689</v>
      </c>
      <c r="AU38" s="64">
        <f ca="1">'(Other Computations)'!AY51</f>
        <v>918151.90280427318</v>
      </c>
      <c r="AV38" s="64">
        <f ca="1">'(Other Computations)'!AZ51</f>
        <v>917844.81969112786</v>
      </c>
      <c r="AW38" s="64">
        <f ca="1">'(Other Computations)'!BB51</f>
        <v>917535.5344361132</v>
      </c>
      <c r="AX38" s="64">
        <f ca="1">'(Other Computations)'!BC51</f>
        <v>917136.98559264804</v>
      </c>
      <c r="AY38" s="64">
        <f ca="1">'(Other Computations)'!BD51</f>
        <v>916688.94169950881</v>
      </c>
      <c r="AZ38" s="64">
        <f ca="1">'(Other Computations)'!BE51</f>
        <v>916386.88925160829</v>
      </c>
      <c r="BA38" s="64">
        <f ca="1">'(Other Computations)'!BF51</f>
        <v>915983.04166461783</v>
      </c>
      <c r="BB38" s="64">
        <f ca="1">'(Other Computations)'!BG51</f>
        <v>915533.66443635558</v>
      </c>
      <c r="BC38" s="64">
        <f ca="1">'(Other Computations)'!BH51</f>
        <v>915149.6011927207</v>
      </c>
      <c r="BD38" s="64">
        <f ca="1">'(Other Computations)'!BI51</f>
        <v>914694.92046292638</v>
      </c>
      <c r="BE38" s="64">
        <f ca="1">'(Other Computations)'!BJ51</f>
        <v>914340.7211235906</v>
      </c>
      <c r="BF38" s="64">
        <f ca="1">'(Other Computations)'!BK51</f>
        <v>913960.83625770686</v>
      </c>
      <c r="BG38" s="64">
        <f ca="1">'(Other Computations)'!BL51</f>
        <v>913585.10545365512</v>
      </c>
      <c r="BH38" s="64">
        <f ca="1">'(Other Computations)'!BM51</f>
        <v>913293.06698802847</v>
      </c>
      <c r="BI38" s="64">
        <f ca="1">'(Other Computations)'!BO51</f>
        <v>912942.43614148954</v>
      </c>
      <c r="BJ38" s="64">
        <f ca="1">'(Other Computations)'!BP51</f>
        <v>912556.25754934433</v>
      </c>
      <c r="BK38" s="64">
        <f ca="1">'(Other Computations)'!BQ51</f>
        <v>912172.42504749028</v>
      </c>
      <c r="BL38" s="64">
        <f ca="1">'(Other Computations)'!BR51</f>
        <v>911823.44255927159</v>
      </c>
      <c r="BM38" s="64">
        <f ca="1">'(Other Computations)'!BS51</f>
        <v>911455.84441583743</v>
      </c>
      <c r="BN38" s="64">
        <f ca="1">'(Other Computations)'!BT51</f>
        <v>911096.65698024887</v>
      </c>
      <c r="BO38" s="64">
        <f ca="1">'(Other Computations)'!BU51</f>
        <v>910629.98578292655</v>
      </c>
      <c r="BP38" s="64">
        <f ca="1">'(Other Computations)'!BV51</f>
        <v>910220.27256737661</v>
      </c>
      <c r="BQ38" s="64">
        <f ca="1">'(Other Computations)'!BW51</f>
        <v>909870.59096784587</v>
      </c>
      <c r="BR38" s="64">
        <f ca="1">'(Other Computations)'!BX51</f>
        <v>909444.73603616306</v>
      </c>
      <c r="BS38" s="64">
        <f ca="1">'(Other Computations)'!BY51</f>
        <v>909023.19434658019</v>
      </c>
      <c r="BT38" s="64">
        <f ca="1">'(Other Computations)'!BZ51</f>
        <v>908658.38930155605</v>
      </c>
      <c r="BU38" s="64">
        <f ca="1">'(Other Computations)'!CB51</f>
        <v>908203.0192190063</v>
      </c>
      <c r="BV38" s="64">
        <f ca="1">'(Other Computations)'!CC51</f>
        <v>907829.69080795639</v>
      </c>
      <c r="BW38" s="64">
        <f ca="1">'(Other Computations)'!CD51</f>
        <v>907414.46970814164</v>
      </c>
      <c r="BX38" s="64">
        <f ca="1">'(Other Computations)'!CE51</f>
        <v>907066.81755798159</v>
      </c>
      <c r="BY38" s="64">
        <f ca="1">'(Other Computations)'!CF51</f>
        <v>906669.03714753606</v>
      </c>
      <c r="BZ38" s="64">
        <f ca="1">'(Other Computations)'!CG51</f>
        <v>906226.36437102663</v>
      </c>
      <c r="CA38" s="64">
        <f ca="1">'(Other Computations)'!CH51</f>
        <v>905850.13851692737</v>
      </c>
      <c r="CB38" s="64">
        <f ca="1">'(Other Computations)'!CI51</f>
        <v>905545.61282921536</v>
      </c>
      <c r="CC38" s="64">
        <f ca="1">'(Other Computations)'!CJ51</f>
        <v>905193.49657892424</v>
      </c>
      <c r="CD38" s="64">
        <f ca="1">'(Other Computations)'!CK51</f>
        <v>904790.90170719638</v>
      </c>
      <c r="CE38" s="64">
        <f ca="1">'(Other Computations)'!CL51</f>
        <v>904324.98614920455</v>
      </c>
      <c r="CF38" s="64">
        <f ca="1">'(Other Computations)'!CM51</f>
        <v>903877.14519396855</v>
      </c>
      <c r="CG38" s="64">
        <f ca="1">'(Other Computations)'!CO51</f>
        <v>903520.24073523714</v>
      </c>
      <c r="CH38" s="64">
        <f ca="1">'(Other Computations)'!CP51</f>
        <v>903139.97281905927</v>
      </c>
      <c r="CI38" s="64">
        <f ca="1">'(Other Computations)'!CQ51</f>
        <v>902685.759410906</v>
      </c>
      <c r="CJ38" s="64">
        <f ca="1">'(Other Computations)'!CR51</f>
        <v>902191.67849633982</v>
      </c>
      <c r="CK38" s="64">
        <f ca="1">'(Other Computations)'!CS51</f>
        <v>901659.42007258558</v>
      </c>
      <c r="CL38" s="64">
        <f ca="1">'(Other Computations)'!CT51</f>
        <v>901204.7869893543</v>
      </c>
      <c r="CM38" s="64">
        <f ca="1">'(Other Computations)'!CU51</f>
        <v>900897.69059433334</v>
      </c>
      <c r="CN38" s="64">
        <f ca="1">'(Other Computations)'!CV51</f>
        <v>900562.75498334377</v>
      </c>
      <c r="CO38" s="64">
        <f ca="1">'(Other Computations)'!CW51</f>
        <v>900116.24152267084</v>
      </c>
      <c r="CP38" s="64">
        <f ca="1">'(Other Computations)'!CX51</f>
        <v>899599.78203828644</v>
      </c>
      <c r="CQ38" s="64">
        <f ca="1">'(Other Computations)'!CY51</f>
        <v>899248.39415555797</v>
      </c>
      <c r="CR38" s="64">
        <f ca="1">'(Other Computations)'!CZ51</f>
        <v>898868.56548667618</v>
      </c>
      <c r="CS38" s="64">
        <f ca="1">'(Other Computations)'!DB51</f>
        <v>898357.72277815314</v>
      </c>
      <c r="CT38" s="64">
        <f ca="1">'(Other Computations)'!DC51</f>
        <v>898049.7249646897</v>
      </c>
      <c r="CU38" s="64">
        <f ca="1">'(Other Computations)'!DD51</f>
        <v>897719.99048129586</v>
      </c>
      <c r="CV38" s="64">
        <f ca="1">'(Other Computations)'!DE51</f>
        <v>897324.9360434151</v>
      </c>
      <c r="CW38" s="64">
        <f ca="1">'(Other Computations)'!DF51</f>
        <v>896874.2380595447</v>
      </c>
      <c r="CX38" s="64">
        <f ca="1">'(Other Computations)'!DG51</f>
        <v>896561.68702546426</v>
      </c>
      <c r="CY38" s="64">
        <f ca="1">'(Other Computations)'!DH51</f>
        <v>896177.01599399501</v>
      </c>
      <c r="CZ38" s="64">
        <f ca="1">'(Other Computations)'!DI51</f>
        <v>895749.07099627331</v>
      </c>
      <c r="DA38" s="64">
        <f ca="1">'(Other Computations)'!DJ51</f>
        <v>895409.12835731707</v>
      </c>
      <c r="DB38" s="64">
        <f ca="1">'(Other Computations)'!DK51</f>
        <v>894968.86839712749</v>
      </c>
      <c r="DC38" s="64">
        <f ca="1">'(Other Computations)'!DL51</f>
        <v>894558.79249906167</v>
      </c>
      <c r="DD38" s="64">
        <f ca="1">'(Other Computations)'!DM51</f>
        <v>894179.37776065886</v>
      </c>
      <c r="DE38" s="64">
        <f ca="1">'(Other Computations)'!DO51</f>
        <v>893841.93545762915</v>
      </c>
      <c r="DF38" s="64">
        <f ca="1">'(Other Computations)'!DP51</f>
        <v>893318.46364754112</v>
      </c>
      <c r="DG38" s="64">
        <f ca="1">'(Other Computations)'!DQ51</f>
        <v>892843.83872739016</v>
      </c>
      <c r="DH38" s="64">
        <f ca="1">'(Other Computations)'!DR51</f>
        <v>892315.58388060576</v>
      </c>
      <c r="DI38" s="64">
        <f ca="1">'(Other Computations)'!DS51</f>
        <v>891952.7355744784</v>
      </c>
      <c r="DJ38" s="64">
        <f ca="1">'(Other Computations)'!DT51</f>
        <v>891526.81929447758</v>
      </c>
      <c r="DK38" s="64">
        <f ca="1">'(Other Computations)'!DU51</f>
        <v>891142.76708647923</v>
      </c>
      <c r="DL38" s="64">
        <f ca="1">'(Other Computations)'!DV51</f>
        <v>890692.92088561319</v>
      </c>
      <c r="DM38" s="64">
        <f ca="1">'(Other Computations)'!DW51</f>
        <v>890257.19121443573</v>
      </c>
      <c r="DN38" s="64">
        <f ca="1">'(Other Computations)'!DX51</f>
        <v>889818.34790224349</v>
      </c>
      <c r="DO38" s="64">
        <f ca="1">'(Other Computations)'!DY51</f>
        <v>889368.04866182641</v>
      </c>
      <c r="DP38" s="64">
        <f ca="1">'(Other Computations)'!DZ51</f>
        <v>888996.44639256422</v>
      </c>
      <c r="DQ38" s="64">
        <f ca="1">'(Other Computations)'!EB51</f>
        <v>888505.11040158232</v>
      </c>
      <c r="DR38" s="64">
        <f ca="1">'(Other Computations)'!EC51</f>
        <v>888031.3272019967</v>
      </c>
      <c r="DS38" s="64">
        <f ca="1">'(Other Computations)'!ED51</f>
        <v>887574.8593300808</v>
      </c>
      <c r="DT38" s="64">
        <f ca="1">'(Other Computations)'!EE51</f>
        <v>887136.56739962858</v>
      </c>
      <c r="DU38" s="64">
        <f ca="1">'(Other Computations)'!EF51</f>
        <v>886686.50530929642</v>
      </c>
      <c r="DV38" s="64">
        <f ca="1">'(Other Computations)'!EG51</f>
        <v>886307.60645454074</v>
      </c>
      <c r="DW38" s="64">
        <f ca="1">'(Other Computations)'!EH51</f>
        <v>885940.3803332583</v>
      </c>
      <c r="DX38" s="64">
        <f ca="1">'(Other Computations)'!EI51</f>
        <v>885588.23294961755</v>
      </c>
      <c r="DY38" s="64">
        <f ca="1">'(Other Computations)'!EJ51</f>
        <v>885090.65546936274</v>
      </c>
      <c r="DZ38" s="64">
        <f ca="1">'(Other Computations)'!EK51</f>
        <v>884655.5103773789</v>
      </c>
      <c r="EA38" s="64">
        <f ca="1">'(Other Computations)'!EL51</f>
        <v>884295.49687892955</v>
      </c>
      <c r="EB38" s="64">
        <f ca="1">'(Other Computations)'!EM51</f>
        <v>883768.97861003585</v>
      </c>
    </row>
    <row r="39" spans="1:132" ht="12.75" customHeight="1" x14ac:dyDescent="0.2">
      <c r="A39" s="64">
        <f>'(Other Computations)'!B52</f>
        <v>933333.33333333337</v>
      </c>
      <c r="B39" s="64">
        <f ca="1">'(Other Computations)'!C52</f>
        <v>933084.80360313877</v>
      </c>
      <c r="C39" s="64">
        <f ca="1">'(Other Computations)'!D52</f>
        <v>932816.66787981917</v>
      </c>
      <c r="D39" s="64">
        <f ca="1">'(Other Computations)'!E52</f>
        <v>932624.10767910746</v>
      </c>
      <c r="E39" s="64">
        <f ca="1">'(Other Computations)'!F52</f>
        <v>932338.74762147071</v>
      </c>
      <c r="F39" s="64">
        <f ca="1">'(Other Computations)'!G52</f>
        <v>932033.97920019261</v>
      </c>
      <c r="G39" s="64">
        <f ca="1">'(Other Computations)'!H52</f>
        <v>931706.70776827668</v>
      </c>
      <c r="H39" s="64">
        <f ca="1">'(Other Computations)'!I52</f>
        <v>931444.45203617925</v>
      </c>
      <c r="I39" s="64">
        <f ca="1">'(Other Computations)'!J52</f>
        <v>931206.51982658682</v>
      </c>
      <c r="J39" s="64">
        <f ca="1">'(Other Computations)'!K52</f>
        <v>931018.55798067618</v>
      </c>
      <c r="K39" s="64">
        <f ca="1">'(Other Computations)'!L52</f>
        <v>930735.25611221965</v>
      </c>
      <c r="L39" s="64">
        <f ca="1">'(Other Computations)'!M52</f>
        <v>930376.66899209691</v>
      </c>
      <c r="M39" s="64">
        <f ca="1">'(Other Computations)'!O52</f>
        <v>929996.46065743885</v>
      </c>
      <c r="N39" s="64">
        <f ca="1">'(Other Computations)'!P52</f>
        <v>929631.33709510649</v>
      </c>
      <c r="O39" s="64">
        <f ca="1">'(Other Computations)'!Q52</f>
        <v>929299.75131509162</v>
      </c>
      <c r="P39" s="64">
        <f ca="1">'(Other Computations)'!R52</f>
        <v>928987.51003295614</v>
      </c>
      <c r="Q39" s="64">
        <f ca="1">'(Other Computations)'!S52</f>
        <v>928637.42765903217</v>
      </c>
      <c r="R39" s="64">
        <f ca="1">'(Other Computations)'!T52</f>
        <v>928334.39516444504</v>
      </c>
      <c r="S39" s="64">
        <f ca="1">'(Other Computations)'!U52</f>
        <v>927951.04974755715</v>
      </c>
      <c r="T39" s="64">
        <f ca="1">'(Other Computations)'!V52</f>
        <v>927660.70323719131</v>
      </c>
      <c r="U39" s="64">
        <f ca="1">'(Other Computations)'!W52</f>
        <v>927363.36780166032</v>
      </c>
      <c r="V39" s="64">
        <f ca="1">'(Other Computations)'!X52</f>
        <v>927098.62413837307</v>
      </c>
      <c r="W39" s="64">
        <f ca="1">'(Other Computations)'!Y52</f>
        <v>926684.72966683563</v>
      </c>
      <c r="X39" s="64">
        <f ca="1">'(Other Computations)'!Z52</f>
        <v>926411.20495452383</v>
      </c>
      <c r="Y39" s="64">
        <f ca="1">'(Other Computations)'!AB52</f>
        <v>926112.80343643692</v>
      </c>
      <c r="Z39" s="64">
        <f ca="1">'(Other Computations)'!AC52</f>
        <v>925865.13231312169</v>
      </c>
      <c r="AA39" s="64">
        <f ca="1">'(Other Computations)'!AD52</f>
        <v>925508.8594188788</v>
      </c>
      <c r="AB39" s="64">
        <f ca="1">'(Other Computations)'!AE52</f>
        <v>925125.70339675341</v>
      </c>
      <c r="AC39" s="64">
        <f ca="1">'(Other Computations)'!AF52</f>
        <v>924720.55850248702</v>
      </c>
      <c r="AD39" s="64">
        <f ca="1">'(Other Computations)'!AG52</f>
        <v>924352.8840178469</v>
      </c>
      <c r="AE39" s="64">
        <f ca="1">'(Other Computations)'!AH52</f>
        <v>924069.84074239118</v>
      </c>
      <c r="AF39" s="64">
        <f ca="1">'(Other Computations)'!AI52</f>
        <v>923711.64430442161</v>
      </c>
      <c r="AG39" s="64">
        <f ca="1">'(Other Computations)'!AJ52</f>
        <v>923473.59045814397</v>
      </c>
      <c r="AH39" s="64">
        <f ca="1">'(Other Computations)'!AK52</f>
        <v>923209.92549578834</v>
      </c>
      <c r="AI39" s="64">
        <f ca="1">'(Other Computations)'!AL52</f>
        <v>922824.81648440275</v>
      </c>
      <c r="AJ39" s="64">
        <f ca="1">'(Other Computations)'!AM52</f>
        <v>922415.29323954263</v>
      </c>
      <c r="AK39" s="64">
        <f ca="1">'(Other Computations)'!AO52</f>
        <v>922049.85049419606</v>
      </c>
      <c r="AL39" s="64">
        <f ca="1">'(Other Computations)'!AP52</f>
        <v>921583.63663285773</v>
      </c>
      <c r="AM39" s="64">
        <f ca="1">'(Other Computations)'!AQ52</f>
        <v>921192.94435314985</v>
      </c>
      <c r="AN39" s="64">
        <f ca="1">'(Other Computations)'!AR52</f>
        <v>920955.54387360997</v>
      </c>
      <c r="AO39" s="64">
        <f ca="1">'(Other Computations)'!AS52</f>
        <v>920533.74824192142</v>
      </c>
      <c r="AP39" s="64">
        <f ca="1">'(Other Computations)'!AT52</f>
        <v>920193.88590361993</v>
      </c>
      <c r="AQ39" s="64">
        <f ca="1">'(Other Computations)'!AU52</f>
        <v>919922.13801781519</v>
      </c>
      <c r="AR39" s="64">
        <f ca="1">'(Other Computations)'!AV52</f>
        <v>919535.44912625034</v>
      </c>
      <c r="AS39" s="64">
        <f ca="1">'(Other Computations)'!AW52</f>
        <v>919232.19244748517</v>
      </c>
      <c r="AT39" s="64">
        <f ca="1">'(Other Computations)'!AX52</f>
        <v>918831.97906572535</v>
      </c>
      <c r="AU39" s="64">
        <f ca="1">'(Other Computations)'!AY52</f>
        <v>918393.35715501639</v>
      </c>
      <c r="AV39" s="64">
        <f ca="1">'(Other Computations)'!AZ52</f>
        <v>918085.53800705925</v>
      </c>
      <c r="AW39" s="64">
        <f ca="1">'(Other Computations)'!BB52</f>
        <v>917733.32246190868</v>
      </c>
      <c r="AX39" s="64">
        <f ca="1">'(Other Computations)'!BC52</f>
        <v>917285.22037618549</v>
      </c>
      <c r="AY39" s="64">
        <f ca="1">'(Other Computations)'!BD52</f>
        <v>916879.02441398101</v>
      </c>
      <c r="AZ39" s="64">
        <f ca="1">'(Other Computations)'!BE52</f>
        <v>916592.55613654968</v>
      </c>
      <c r="BA39" s="64">
        <f ca="1">'(Other Computations)'!BF52</f>
        <v>916264.68176291336</v>
      </c>
      <c r="BB39" s="64">
        <f ca="1">'(Other Computations)'!BG52</f>
        <v>915867.42803781223</v>
      </c>
      <c r="BC39" s="64">
        <f ca="1">'(Other Computations)'!BH52</f>
        <v>915523.53572653944</v>
      </c>
      <c r="BD39" s="64">
        <f ca="1">'(Other Computations)'!BI52</f>
        <v>915053.46890388674</v>
      </c>
      <c r="BE39" s="64">
        <f ca="1">'(Other Computations)'!BJ52</f>
        <v>914664.45116744866</v>
      </c>
      <c r="BF39" s="64">
        <f ca="1">'(Other Computations)'!BK52</f>
        <v>914313.85323810182</v>
      </c>
      <c r="BG39" s="64">
        <f ca="1">'(Other Computations)'!BL52</f>
        <v>913978.88285517634</v>
      </c>
      <c r="BH39" s="64">
        <f ca="1">'(Other Computations)'!BM52</f>
        <v>913481.90290663054</v>
      </c>
      <c r="BI39" s="64">
        <f ca="1">'(Other Computations)'!BO52</f>
        <v>913195.24070000951</v>
      </c>
      <c r="BJ39" s="64">
        <f ca="1">'(Other Computations)'!BP52</f>
        <v>912795.44094292237</v>
      </c>
      <c r="BK39" s="64">
        <f ca="1">'(Other Computations)'!BQ52</f>
        <v>912475.18059610063</v>
      </c>
      <c r="BL39" s="64">
        <f ca="1">'(Other Computations)'!BR52</f>
        <v>912118.10749305272</v>
      </c>
      <c r="BM39" s="64">
        <f ca="1">'(Other Computations)'!BS52</f>
        <v>911703.31170159043</v>
      </c>
      <c r="BN39" s="64">
        <f ca="1">'(Other Computations)'!BT52</f>
        <v>911398.96243234281</v>
      </c>
      <c r="BO39" s="64">
        <f ca="1">'(Other Computations)'!BU52</f>
        <v>911053.14373326488</v>
      </c>
      <c r="BP39" s="64">
        <f ca="1">'(Other Computations)'!BV52</f>
        <v>910742.00044095819</v>
      </c>
      <c r="BQ39" s="64">
        <f ca="1">'(Other Computations)'!BW52</f>
        <v>910413.07608364813</v>
      </c>
      <c r="BR39" s="64">
        <f ca="1">'(Other Computations)'!BX52</f>
        <v>909914.9705166847</v>
      </c>
      <c r="BS39" s="64">
        <f ca="1">'(Other Computations)'!BY52</f>
        <v>909455.75945937063</v>
      </c>
      <c r="BT39" s="64">
        <f ca="1">'(Other Computations)'!BZ52</f>
        <v>908994.67858534981</v>
      </c>
      <c r="BU39" s="64">
        <f ca="1">'(Other Computations)'!CB52</f>
        <v>908517.28341818042</v>
      </c>
      <c r="BV39" s="64">
        <f ca="1">'(Other Computations)'!CC52</f>
        <v>908100.25120849675</v>
      </c>
      <c r="BW39" s="64">
        <f ca="1">'(Other Computations)'!CD52</f>
        <v>907760.32780411316</v>
      </c>
      <c r="BX39" s="64">
        <f ca="1">'(Other Computations)'!CE52</f>
        <v>907335.92008220858</v>
      </c>
      <c r="BY39" s="64">
        <f ca="1">'(Other Computations)'!CF52</f>
        <v>906953.29851972172</v>
      </c>
      <c r="BZ39" s="64">
        <f ca="1">'(Other Computations)'!CG52</f>
        <v>906563.52262967895</v>
      </c>
      <c r="CA39" s="64">
        <f ca="1">'(Other Computations)'!CH52</f>
        <v>906183.88328879524</v>
      </c>
      <c r="CB39" s="64">
        <f ca="1">'(Other Computations)'!CI52</f>
        <v>905825.82277557219</v>
      </c>
      <c r="CC39" s="64">
        <f ca="1">'(Other Computations)'!CJ52</f>
        <v>905434.68684240652</v>
      </c>
      <c r="CD39" s="64">
        <f ca="1">'(Other Computations)'!CK52</f>
        <v>904974.28755778749</v>
      </c>
      <c r="CE39" s="64">
        <f ca="1">'(Other Computations)'!CL52</f>
        <v>904569.48527036456</v>
      </c>
      <c r="CF39" s="64">
        <f ca="1">'(Other Computations)'!CM52</f>
        <v>904157.38667172007</v>
      </c>
      <c r="CG39" s="64">
        <f ca="1">'(Other Computations)'!CO52</f>
        <v>903644.34286087158</v>
      </c>
      <c r="CH39" s="64">
        <f ca="1">'(Other Computations)'!CP52</f>
        <v>903218.25826460309</v>
      </c>
      <c r="CI39" s="64">
        <f ca="1">'(Other Computations)'!CQ52</f>
        <v>902828.6929473913</v>
      </c>
      <c r="CJ39" s="64">
        <f ca="1">'(Other Computations)'!CR52</f>
        <v>902479.12385467056</v>
      </c>
      <c r="CK39" s="64">
        <f ca="1">'(Other Computations)'!CS52</f>
        <v>902123.87424724072</v>
      </c>
      <c r="CL39" s="64">
        <f ca="1">'(Other Computations)'!CT52</f>
        <v>901727.7081766671</v>
      </c>
      <c r="CM39" s="64">
        <f ca="1">'(Other Computations)'!CU52</f>
        <v>901399.54899774212</v>
      </c>
      <c r="CN39" s="64">
        <f ca="1">'(Other Computations)'!CV52</f>
        <v>900983.84120856447</v>
      </c>
      <c r="CO39" s="64">
        <f ca="1">'(Other Computations)'!CW52</f>
        <v>900615.32235104579</v>
      </c>
      <c r="CP39" s="64">
        <f ca="1">'(Other Computations)'!CX52</f>
        <v>900060.75013728789</v>
      </c>
      <c r="CQ39" s="64">
        <f ca="1">'(Other Computations)'!CY52</f>
        <v>899681.95694686729</v>
      </c>
      <c r="CR39" s="64">
        <f ca="1">'(Other Computations)'!CZ52</f>
        <v>899218.20480203431</v>
      </c>
      <c r="CS39" s="64">
        <f ca="1">'(Other Computations)'!DB52</f>
        <v>898822.48435599415</v>
      </c>
      <c r="CT39" s="64">
        <f ca="1">'(Other Computations)'!DC52</f>
        <v>898337.58728033979</v>
      </c>
      <c r="CU39" s="64">
        <f ca="1">'(Other Computations)'!DD52</f>
        <v>897850.45977750153</v>
      </c>
      <c r="CV39" s="64">
        <f ca="1">'(Other Computations)'!DE52</f>
        <v>897325.16776129755</v>
      </c>
      <c r="CW39" s="64">
        <f ca="1">'(Other Computations)'!DF52</f>
        <v>896800.86025908682</v>
      </c>
      <c r="CX39" s="64">
        <f ca="1">'(Other Computations)'!DG52</f>
        <v>896420.95703884738</v>
      </c>
      <c r="CY39" s="64">
        <f ca="1">'(Other Computations)'!DH52</f>
        <v>895955.55464877363</v>
      </c>
      <c r="CZ39" s="64">
        <f ca="1">'(Other Computations)'!DI52</f>
        <v>895499.08542036812</v>
      </c>
      <c r="DA39" s="64">
        <f ca="1">'(Other Computations)'!DJ52</f>
        <v>895156.89913000783</v>
      </c>
      <c r="DB39" s="64">
        <f ca="1">'(Other Computations)'!DK52</f>
        <v>894768.62732465821</v>
      </c>
      <c r="DC39" s="64">
        <f ca="1">'(Other Computations)'!DL52</f>
        <v>894254.15736373223</v>
      </c>
      <c r="DD39" s="64">
        <f ca="1">'(Other Computations)'!DM52</f>
        <v>893824.56303095387</v>
      </c>
      <c r="DE39" s="64">
        <f ca="1">'(Other Computations)'!DO52</f>
        <v>893392.51314896066</v>
      </c>
      <c r="DF39" s="64">
        <f ca="1">'(Other Computations)'!DP52</f>
        <v>892998.04712008254</v>
      </c>
      <c r="DG39" s="64">
        <f ca="1">'(Other Computations)'!DQ52</f>
        <v>892558.36013058561</v>
      </c>
      <c r="DH39" s="64">
        <f ca="1">'(Other Computations)'!DR52</f>
        <v>892079.78778101655</v>
      </c>
      <c r="DI39" s="64">
        <f ca="1">'(Other Computations)'!DS52</f>
        <v>891645.94657805935</v>
      </c>
      <c r="DJ39" s="64">
        <f ca="1">'(Other Computations)'!DT52</f>
        <v>891179.1386708389</v>
      </c>
      <c r="DK39" s="64">
        <f ca="1">'(Other Computations)'!DU52</f>
        <v>890677.98925239081</v>
      </c>
      <c r="DL39" s="64">
        <f ca="1">'(Other Computations)'!DV52</f>
        <v>890251.47972787789</v>
      </c>
      <c r="DM39" s="64">
        <f ca="1">'(Other Computations)'!DW52</f>
        <v>889770.82863285078</v>
      </c>
      <c r="DN39" s="64">
        <f ca="1">'(Other Computations)'!DX52</f>
        <v>889268.84329765895</v>
      </c>
      <c r="DO39" s="64">
        <f ca="1">'(Other Computations)'!DY52</f>
        <v>888854.89886857185</v>
      </c>
      <c r="DP39" s="64">
        <f ca="1">'(Other Computations)'!DZ52</f>
        <v>888327.20365828951</v>
      </c>
      <c r="DQ39" s="64">
        <f ca="1">'(Other Computations)'!EB52</f>
        <v>887915.18114891916</v>
      </c>
      <c r="DR39" s="64">
        <f ca="1">'(Other Computations)'!EC52</f>
        <v>887429.97932953062</v>
      </c>
      <c r="DS39" s="64">
        <f ca="1">'(Other Computations)'!ED52</f>
        <v>886964.02960749366</v>
      </c>
      <c r="DT39" s="64">
        <f ca="1">'(Other Computations)'!EE52</f>
        <v>886449.58354830323</v>
      </c>
      <c r="DU39" s="64">
        <f ca="1">'(Other Computations)'!EF52</f>
        <v>886035.87248357828</v>
      </c>
      <c r="DV39" s="64">
        <f ca="1">'(Other Computations)'!EG52</f>
        <v>885665.19462005328</v>
      </c>
      <c r="DW39" s="64">
        <f ca="1">'(Other Computations)'!EH52</f>
        <v>885157.83227891568</v>
      </c>
      <c r="DX39" s="64">
        <f ca="1">'(Other Computations)'!EI52</f>
        <v>884615.62124225718</v>
      </c>
      <c r="DY39" s="64">
        <f ca="1">'(Other Computations)'!EJ52</f>
        <v>884185.49324788421</v>
      </c>
      <c r="DZ39" s="64">
        <f ca="1">'(Other Computations)'!EK52</f>
        <v>883690.62725041236</v>
      </c>
      <c r="EA39" s="64">
        <f ca="1">'(Other Computations)'!EL52</f>
        <v>883261.90061855747</v>
      </c>
      <c r="EB39" s="64">
        <f ca="1">'(Other Computations)'!EM52</f>
        <v>882846.59937022626</v>
      </c>
    </row>
    <row r="40" spans="1:132" ht="12.75" customHeight="1" x14ac:dyDescent="0.2">
      <c r="A40" s="64">
        <f>'(Other Computations)'!B53</f>
        <v>933333.33333333337</v>
      </c>
      <c r="B40" s="64">
        <f ca="1">'(Other Computations)'!C53</f>
        <v>932965.49092274532</v>
      </c>
      <c r="C40" s="64">
        <f ca="1">'(Other Computations)'!D53</f>
        <v>932611.81426642637</v>
      </c>
      <c r="D40" s="64">
        <f ca="1">'(Other Computations)'!E53</f>
        <v>932426.21876010986</v>
      </c>
      <c r="E40" s="64">
        <f ca="1">'(Other Computations)'!F53</f>
        <v>932148.05891749018</v>
      </c>
      <c r="F40" s="64">
        <f ca="1">'(Other Computations)'!G53</f>
        <v>931817.15897147858</v>
      </c>
      <c r="G40" s="64">
        <f ca="1">'(Other Computations)'!H53</f>
        <v>931542.84864920645</v>
      </c>
      <c r="H40" s="64">
        <f ca="1">'(Other Computations)'!I53</f>
        <v>931248.97661995678</v>
      </c>
      <c r="I40" s="64">
        <f ca="1">'(Other Computations)'!J53</f>
        <v>930929.3389802234</v>
      </c>
      <c r="J40" s="64">
        <f ca="1">'(Other Computations)'!K53</f>
        <v>930614.78495583404</v>
      </c>
      <c r="K40" s="64">
        <f ca="1">'(Other Computations)'!L53</f>
        <v>930358.44378718245</v>
      </c>
      <c r="L40" s="64">
        <f ca="1">'(Other Computations)'!M53</f>
        <v>930085.21358072257</v>
      </c>
      <c r="M40" s="64">
        <f ca="1">'(Other Computations)'!O53</f>
        <v>929682.18393202301</v>
      </c>
      <c r="N40" s="64">
        <f ca="1">'(Other Computations)'!P53</f>
        <v>929440.93217913946</v>
      </c>
      <c r="O40" s="64">
        <f ca="1">'(Other Computations)'!Q53</f>
        <v>929163.55010132422</v>
      </c>
      <c r="P40" s="64">
        <f ca="1">'(Other Computations)'!R53</f>
        <v>928830.43013964337</v>
      </c>
      <c r="Q40" s="64">
        <f ca="1">'(Other Computations)'!S53</f>
        <v>928493.34720132221</v>
      </c>
      <c r="R40" s="64">
        <f ca="1">'(Other Computations)'!T53</f>
        <v>928228.21678327385</v>
      </c>
      <c r="S40" s="64">
        <f ca="1">'(Other Computations)'!U53</f>
        <v>927868.96332185762</v>
      </c>
      <c r="T40" s="64">
        <f ca="1">'(Other Computations)'!V53</f>
        <v>927516.55481995386</v>
      </c>
      <c r="U40" s="64">
        <f ca="1">'(Other Computations)'!W53</f>
        <v>927194.02165120537</v>
      </c>
      <c r="V40" s="64">
        <f ca="1">'(Other Computations)'!X53</f>
        <v>926871.01604212134</v>
      </c>
      <c r="W40" s="64">
        <f ca="1">'(Other Computations)'!Y53</f>
        <v>926635.96855423576</v>
      </c>
      <c r="X40" s="64">
        <f ca="1">'(Other Computations)'!Z53</f>
        <v>926278.68015587167</v>
      </c>
      <c r="Y40" s="64">
        <f ca="1">'(Other Computations)'!AB53</f>
        <v>925911.70602687227</v>
      </c>
      <c r="Z40" s="64">
        <f ca="1">'(Other Computations)'!AC53</f>
        <v>925533.60633563821</v>
      </c>
      <c r="AA40" s="64">
        <f ca="1">'(Other Computations)'!AD53</f>
        <v>925232.75763072784</v>
      </c>
      <c r="AB40" s="64">
        <f ca="1">'(Other Computations)'!AE53</f>
        <v>924935.12027661584</v>
      </c>
      <c r="AC40" s="64">
        <f ca="1">'(Other Computations)'!AF53</f>
        <v>924671.11666780617</v>
      </c>
      <c r="AD40" s="64">
        <f ca="1">'(Other Computations)'!AG53</f>
        <v>924397.55615260382</v>
      </c>
      <c r="AE40" s="64">
        <f ca="1">'(Other Computations)'!AH53</f>
        <v>924076.7575264147</v>
      </c>
      <c r="AF40" s="64">
        <f ca="1">'(Other Computations)'!AI53</f>
        <v>923784.92619043123</v>
      </c>
      <c r="AG40" s="64">
        <f ca="1">'(Other Computations)'!AJ53</f>
        <v>923429.84182425274</v>
      </c>
      <c r="AH40" s="64">
        <f ca="1">'(Other Computations)'!AK53</f>
        <v>923086.73910055251</v>
      </c>
      <c r="AI40" s="64">
        <f ca="1">'(Other Computations)'!AL53</f>
        <v>922778.90471485537</v>
      </c>
      <c r="AJ40" s="64">
        <f ca="1">'(Other Computations)'!AM53</f>
        <v>922449.16177717445</v>
      </c>
      <c r="AK40" s="64">
        <f ca="1">'(Other Computations)'!AO53</f>
        <v>921977.04754274862</v>
      </c>
      <c r="AL40" s="64">
        <f ca="1">'(Other Computations)'!AP53</f>
        <v>921585.29696803563</v>
      </c>
      <c r="AM40" s="64">
        <f ca="1">'(Other Computations)'!AQ53</f>
        <v>921285.06977909035</v>
      </c>
      <c r="AN40" s="64">
        <f ca="1">'(Other Computations)'!AR53</f>
        <v>920870.92416950397</v>
      </c>
      <c r="AO40" s="64">
        <f ca="1">'(Other Computations)'!AS53</f>
        <v>920454.24690266256</v>
      </c>
      <c r="AP40" s="64">
        <f ca="1">'(Other Computations)'!AT53</f>
        <v>920013.42737031227</v>
      </c>
      <c r="AQ40" s="64">
        <f ca="1">'(Other Computations)'!AU53</f>
        <v>919736.21050015825</v>
      </c>
      <c r="AR40" s="64">
        <f ca="1">'(Other Computations)'!AV53</f>
        <v>919253.42361363512</v>
      </c>
      <c r="AS40" s="64">
        <f ca="1">'(Other Computations)'!AW53</f>
        <v>918901.78272762732</v>
      </c>
      <c r="AT40" s="64">
        <f ca="1">'(Other Computations)'!AX53</f>
        <v>918637.9797344784</v>
      </c>
      <c r="AU40" s="64">
        <f ca="1">'(Other Computations)'!AY53</f>
        <v>918326.43050406582</v>
      </c>
      <c r="AV40" s="64">
        <f ca="1">'(Other Computations)'!AZ53</f>
        <v>918005.02324523311</v>
      </c>
      <c r="AW40" s="64">
        <f ca="1">'(Other Computations)'!BB53</f>
        <v>917611.91303879558</v>
      </c>
      <c r="AX40" s="64">
        <f ca="1">'(Other Computations)'!BC53</f>
        <v>917317.47451500536</v>
      </c>
      <c r="AY40" s="64">
        <f ca="1">'(Other Computations)'!BD53</f>
        <v>916923.25752704695</v>
      </c>
      <c r="AZ40" s="64">
        <f ca="1">'(Other Computations)'!BE53</f>
        <v>916584.45746342791</v>
      </c>
      <c r="BA40" s="64">
        <f ca="1">'(Other Computations)'!BF53</f>
        <v>916094.08697372279</v>
      </c>
      <c r="BB40" s="64">
        <f ca="1">'(Other Computations)'!BG53</f>
        <v>915779.59116978734</v>
      </c>
      <c r="BC40" s="64">
        <f ca="1">'(Other Computations)'!BH53</f>
        <v>915393.66526854935</v>
      </c>
      <c r="BD40" s="64">
        <f ca="1">'(Other Computations)'!BI53</f>
        <v>914977.27748244465</v>
      </c>
      <c r="BE40" s="64">
        <f ca="1">'(Other Computations)'!BJ53</f>
        <v>914626.53521121922</v>
      </c>
      <c r="BF40" s="64">
        <f ca="1">'(Other Computations)'!BK53</f>
        <v>914243.20117114834</v>
      </c>
      <c r="BG40" s="64">
        <f ca="1">'(Other Computations)'!BL53</f>
        <v>913796.31255558133</v>
      </c>
      <c r="BH40" s="64">
        <f ca="1">'(Other Computations)'!BM53</f>
        <v>913400.27817654226</v>
      </c>
      <c r="BI40" s="64">
        <f ca="1">'(Other Computations)'!BO53</f>
        <v>913002.75426036806</v>
      </c>
      <c r="BJ40" s="64">
        <f ca="1">'(Other Computations)'!BP53</f>
        <v>912660.75757242145</v>
      </c>
      <c r="BK40" s="64">
        <f ca="1">'(Other Computations)'!BQ53</f>
        <v>912193.95686509181</v>
      </c>
      <c r="BL40" s="64">
        <f ca="1">'(Other Computations)'!BR53</f>
        <v>911764.94660853804</v>
      </c>
      <c r="BM40" s="64">
        <f ca="1">'(Other Computations)'!BS53</f>
        <v>911370.14566724503</v>
      </c>
      <c r="BN40" s="64">
        <f ca="1">'(Other Computations)'!BT53</f>
        <v>910926.62549792451</v>
      </c>
      <c r="BO40" s="64">
        <f ca="1">'(Other Computations)'!BU53</f>
        <v>910604.69325117918</v>
      </c>
      <c r="BP40" s="64">
        <f ca="1">'(Other Computations)'!BV53</f>
        <v>910191.79002014478</v>
      </c>
      <c r="BQ40" s="64">
        <f ca="1">'(Other Computations)'!BW53</f>
        <v>909881.90441062418</v>
      </c>
      <c r="BR40" s="64">
        <f ca="1">'(Other Computations)'!BX53</f>
        <v>909401.56886843196</v>
      </c>
      <c r="BS40" s="64">
        <f ca="1">'(Other Computations)'!BY53</f>
        <v>908959.86725483881</v>
      </c>
      <c r="BT40" s="64">
        <f ca="1">'(Other Computations)'!BZ53</f>
        <v>908509.47822308855</v>
      </c>
      <c r="BU40" s="64">
        <f ca="1">'(Other Computations)'!CB53</f>
        <v>907993.16618873528</v>
      </c>
      <c r="BV40" s="64">
        <f ca="1">'(Other Computations)'!CC53</f>
        <v>907655.45025000186</v>
      </c>
      <c r="BW40" s="64">
        <f ca="1">'(Other Computations)'!CD53</f>
        <v>907271.49111996265</v>
      </c>
      <c r="BX40" s="64">
        <f ca="1">'(Other Computations)'!CE53</f>
        <v>906878.54610008898</v>
      </c>
      <c r="BY40" s="64">
        <f ca="1">'(Other Computations)'!CF53</f>
        <v>906452.23124703136</v>
      </c>
      <c r="BZ40" s="64">
        <f ca="1">'(Other Computations)'!CG53</f>
        <v>905984.47124979191</v>
      </c>
      <c r="CA40" s="64">
        <f ca="1">'(Other Computations)'!CH53</f>
        <v>905511.14770833508</v>
      </c>
      <c r="CB40" s="64">
        <f ca="1">'(Other Computations)'!CI53</f>
        <v>905069.39304739097</v>
      </c>
      <c r="CC40" s="64">
        <f ca="1">'(Other Computations)'!CJ53</f>
        <v>904618.63120189705</v>
      </c>
      <c r="CD40" s="64">
        <f ca="1">'(Other Computations)'!CK53</f>
        <v>904222.35696608329</v>
      </c>
      <c r="CE40" s="64">
        <f ca="1">'(Other Computations)'!CL53</f>
        <v>903687.18307951081</v>
      </c>
      <c r="CF40" s="64">
        <f ca="1">'(Other Computations)'!CM53</f>
        <v>903305.87779381254</v>
      </c>
      <c r="CG40" s="64">
        <f ca="1">'(Other Computations)'!CO53</f>
        <v>902915.55819849845</v>
      </c>
      <c r="CH40" s="64">
        <f ca="1">'(Other Computations)'!CP53</f>
        <v>902599.65732975595</v>
      </c>
      <c r="CI40" s="64">
        <f ca="1">'(Other Computations)'!CQ53</f>
        <v>902080.15977648937</v>
      </c>
      <c r="CJ40" s="64">
        <f ca="1">'(Other Computations)'!CR53</f>
        <v>901598.41537985334</v>
      </c>
      <c r="CK40" s="64">
        <f ca="1">'(Other Computations)'!CS53</f>
        <v>901153.72338347067</v>
      </c>
      <c r="CL40" s="64">
        <f ca="1">'(Other Computations)'!CT53</f>
        <v>900722.39554314676</v>
      </c>
      <c r="CM40" s="64">
        <f ca="1">'(Other Computations)'!CU53</f>
        <v>900293.49631810014</v>
      </c>
      <c r="CN40" s="64">
        <f ca="1">'(Other Computations)'!CV53</f>
        <v>899835.0821784687</v>
      </c>
      <c r="CO40" s="64">
        <f ca="1">'(Other Computations)'!CW53</f>
        <v>899452.24020699691</v>
      </c>
      <c r="CP40" s="64">
        <f ca="1">'(Other Computations)'!CX53</f>
        <v>899061.52124418737</v>
      </c>
      <c r="CQ40" s="64">
        <f ca="1">'(Other Computations)'!CY53</f>
        <v>898630.21590889071</v>
      </c>
      <c r="CR40" s="64">
        <f ca="1">'(Other Computations)'!CZ53</f>
        <v>898209.55331657687</v>
      </c>
      <c r="CS40" s="64">
        <f ca="1">'(Other Computations)'!DB53</f>
        <v>897809.08720914624</v>
      </c>
      <c r="CT40" s="64">
        <f ca="1">'(Other Computations)'!DC53</f>
        <v>897421.54011313315</v>
      </c>
      <c r="CU40" s="64">
        <f ca="1">'(Other Computations)'!DD53</f>
        <v>896992.37891455775</v>
      </c>
      <c r="CV40" s="64">
        <f ca="1">'(Other Computations)'!DE53</f>
        <v>896519.90826690965</v>
      </c>
      <c r="CW40" s="64">
        <f ca="1">'(Other Computations)'!DF53</f>
        <v>896074.25157805718</v>
      </c>
      <c r="CX40" s="64">
        <f ca="1">'(Other Computations)'!DG53</f>
        <v>895670.9695686691</v>
      </c>
      <c r="CY40" s="64">
        <f ca="1">'(Other Computations)'!DH53</f>
        <v>895193.1486753301</v>
      </c>
      <c r="CZ40" s="64">
        <f ca="1">'(Other Computations)'!DI53</f>
        <v>894843.44971895218</v>
      </c>
      <c r="DA40" s="64">
        <f ca="1">'(Other Computations)'!DJ53</f>
        <v>894359.51990323141</v>
      </c>
      <c r="DB40" s="64">
        <f ca="1">'(Other Computations)'!DK53</f>
        <v>893859.24886331661</v>
      </c>
      <c r="DC40" s="64">
        <f ca="1">'(Other Computations)'!DL53</f>
        <v>893453.38250009215</v>
      </c>
      <c r="DD40" s="64">
        <f ca="1">'(Other Computations)'!DM53</f>
        <v>893014.46817909332</v>
      </c>
      <c r="DE40" s="64">
        <f ca="1">'(Other Computations)'!DO53</f>
        <v>892497.02483367966</v>
      </c>
      <c r="DF40" s="64">
        <f ca="1">'(Other Computations)'!DP53</f>
        <v>892031.51598266966</v>
      </c>
      <c r="DG40" s="64">
        <f ca="1">'(Other Computations)'!DQ53</f>
        <v>891651.07061482372</v>
      </c>
      <c r="DH40" s="64">
        <f ca="1">'(Other Computations)'!DR53</f>
        <v>891227.20170566405</v>
      </c>
      <c r="DI40" s="64">
        <f ca="1">'(Other Computations)'!DS53</f>
        <v>890769.30368021177</v>
      </c>
      <c r="DJ40" s="64">
        <f ca="1">'(Other Computations)'!DT53</f>
        <v>890321.78547982045</v>
      </c>
      <c r="DK40" s="64">
        <f ca="1">'(Other Computations)'!DU53</f>
        <v>889898.9332788192</v>
      </c>
      <c r="DL40" s="64">
        <f ca="1">'(Other Computations)'!DV53</f>
        <v>889465.32292380487</v>
      </c>
      <c r="DM40" s="64">
        <f ca="1">'(Other Computations)'!DW53</f>
        <v>889052.41034542676</v>
      </c>
      <c r="DN40" s="64">
        <f ca="1">'(Other Computations)'!DX53</f>
        <v>888493.14535942709</v>
      </c>
      <c r="DO40" s="64">
        <f ca="1">'(Other Computations)'!DY53</f>
        <v>887972.54777729395</v>
      </c>
      <c r="DP40" s="64">
        <f ca="1">'(Other Computations)'!DZ53</f>
        <v>887574.34730930149</v>
      </c>
      <c r="DQ40" s="64">
        <f ca="1">'(Other Computations)'!EB53</f>
        <v>887130.7691977917</v>
      </c>
      <c r="DR40" s="64">
        <f ca="1">'(Other Computations)'!EC53</f>
        <v>886643.74926195794</v>
      </c>
      <c r="DS40" s="64">
        <f ca="1">'(Other Computations)'!ED53</f>
        <v>886094.00063811534</v>
      </c>
      <c r="DT40" s="64">
        <f ca="1">'(Other Computations)'!EE53</f>
        <v>885707.52904244617</v>
      </c>
      <c r="DU40" s="64">
        <f ca="1">'(Other Computations)'!EF53</f>
        <v>885244.37575820962</v>
      </c>
      <c r="DV40" s="64">
        <f ca="1">'(Other Computations)'!EG53</f>
        <v>884703.47610116319</v>
      </c>
      <c r="DW40" s="64">
        <f ca="1">'(Other Computations)'!EH53</f>
        <v>884323.1281418798</v>
      </c>
      <c r="DX40" s="64">
        <f ca="1">'(Other Computations)'!EI53</f>
        <v>883909.105027496</v>
      </c>
      <c r="DY40" s="64">
        <f ca="1">'(Other Computations)'!EJ53</f>
        <v>883445.6280748687</v>
      </c>
      <c r="DZ40" s="64">
        <f ca="1">'(Other Computations)'!EK53</f>
        <v>883057.65026480763</v>
      </c>
      <c r="EA40" s="64">
        <f ca="1">'(Other Computations)'!EL53</f>
        <v>882639.88332277385</v>
      </c>
      <c r="EB40" s="64">
        <f ca="1">'(Other Computations)'!EM53</f>
        <v>882303.22643230937</v>
      </c>
    </row>
    <row r="41" spans="1:132" ht="12.75" customHeight="1" x14ac:dyDescent="0.2">
      <c r="A41" s="64">
        <f>'(Other Computations)'!B54</f>
        <v>933333.33333333337</v>
      </c>
      <c r="B41" s="64">
        <f ca="1">'(Other Computations)'!C54</f>
        <v>933024.45698974945</v>
      </c>
      <c r="C41" s="64">
        <f ca="1">'(Other Computations)'!D54</f>
        <v>932747.04309629439</v>
      </c>
      <c r="D41" s="64">
        <f ca="1">'(Other Computations)'!E54</f>
        <v>932477.24520987365</v>
      </c>
      <c r="E41" s="64">
        <f ca="1">'(Other Computations)'!F54</f>
        <v>932269.73816069926</v>
      </c>
      <c r="F41" s="64">
        <f ca="1">'(Other Computations)'!G54</f>
        <v>931925.40566899697</v>
      </c>
      <c r="G41" s="64">
        <f ca="1">'(Other Computations)'!H54</f>
        <v>931597.34423556377</v>
      </c>
      <c r="H41" s="64">
        <f ca="1">'(Other Computations)'!I54</f>
        <v>931379.4717901703</v>
      </c>
      <c r="I41" s="64">
        <f ca="1">'(Other Computations)'!J54</f>
        <v>930961.51035722333</v>
      </c>
      <c r="J41" s="64">
        <f ca="1">'(Other Computations)'!K54</f>
        <v>930629.88091104757</v>
      </c>
      <c r="K41" s="64">
        <f ca="1">'(Other Computations)'!L54</f>
        <v>930329.90795397689</v>
      </c>
      <c r="L41" s="64">
        <f ca="1">'(Other Computations)'!M54</f>
        <v>930058.89477428945</v>
      </c>
      <c r="M41" s="64">
        <f ca="1">'(Other Computations)'!O54</f>
        <v>929739.44386886049</v>
      </c>
      <c r="N41" s="64">
        <f ca="1">'(Other Computations)'!P54</f>
        <v>929437.08085701044</v>
      </c>
      <c r="O41" s="64">
        <f ca="1">'(Other Computations)'!Q54</f>
        <v>929151.78009444789</v>
      </c>
      <c r="P41" s="64">
        <f ca="1">'(Other Computations)'!R54</f>
        <v>928895.18176015466</v>
      </c>
      <c r="Q41" s="64">
        <f ca="1">'(Other Computations)'!S54</f>
        <v>928541.7578584007</v>
      </c>
      <c r="R41" s="64">
        <f ca="1">'(Other Computations)'!T54</f>
        <v>928194.50635661534</v>
      </c>
      <c r="S41" s="64">
        <f ca="1">'(Other Computations)'!U54</f>
        <v>927826.22133133467</v>
      </c>
      <c r="T41" s="64">
        <f ca="1">'(Other Computations)'!V54</f>
        <v>927552.03053440631</v>
      </c>
      <c r="U41" s="64">
        <f ca="1">'(Other Computations)'!W54</f>
        <v>927290.54956596508</v>
      </c>
      <c r="V41" s="64">
        <f ca="1">'(Other Computations)'!X54</f>
        <v>926875.72050290892</v>
      </c>
      <c r="W41" s="64">
        <f ca="1">'(Other Computations)'!Y54</f>
        <v>926553.05914845178</v>
      </c>
      <c r="X41" s="64">
        <f ca="1">'(Other Computations)'!Z54</f>
        <v>926216.59224588319</v>
      </c>
      <c r="Y41" s="64">
        <f ca="1">'(Other Computations)'!AB54</f>
        <v>925889.94148347562</v>
      </c>
      <c r="Z41" s="64">
        <f ca="1">'(Other Computations)'!AC54</f>
        <v>925621.25077483279</v>
      </c>
      <c r="AA41" s="64">
        <f ca="1">'(Other Computations)'!AD54</f>
        <v>925214.10610871844</v>
      </c>
      <c r="AB41" s="64">
        <f ca="1">'(Other Computations)'!AE54</f>
        <v>924886.2508629557</v>
      </c>
      <c r="AC41" s="64">
        <f ca="1">'(Other Computations)'!AF54</f>
        <v>924507.83907748421</v>
      </c>
      <c r="AD41" s="64">
        <f ca="1">'(Other Computations)'!AG54</f>
        <v>924215.86950704921</v>
      </c>
      <c r="AE41" s="64">
        <f ca="1">'(Other Computations)'!AH54</f>
        <v>923898.944863318</v>
      </c>
      <c r="AF41" s="64">
        <f ca="1">'(Other Computations)'!AI54</f>
        <v>923482.37984978186</v>
      </c>
      <c r="AG41" s="64">
        <f ca="1">'(Other Computations)'!AJ54</f>
        <v>923146.37613190769</v>
      </c>
      <c r="AH41" s="64">
        <f ca="1">'(Other Computations)'!AK54</f>
        <v>922796.18524940324</v>
      </c>
      <c r="AI41" s="64">
        <f ca="1">'(Other Computations)'!AL54</f>
        <v>922509.09964231914</v>
      </c>
      <c r="AJ41" s="64">
        <f ca="1">'(Other Computations)'!AM54</f>
        <v>922175.20304950571</v>
      </c>
      <c r="AK41" s="64">
        <f ca="1">'(Other Computations)'!AO54</f>
        <v>921865.80641353631</v>
      </c>
      <c r="AL41" s="64">
        <f ca="1">'(Other Computations)'!AP54</f>
        <v>921626.46679403132</v>
      </c>
      <c r="AM41" s="64">
        <f ca="1">'(Other Computations)'!AQ54</f>
        <v>921259.49521496857</v>
      </c>
      <c r="AN41" s="64">
        <f ca="1">'(Other Computations)'!AR54</f>
        <v>920841.01652455213</v>
      </c>
      <c r="AO41" s="64">
        <f ca="1">'(Other Computations)'!AS54</f>
        <v>920555.75849029666</v>
      </c>
      <c r="AP41" s="64">
        <f ca="1">'(Other Computations)'!AT54</f>
        <v>920297.46518163057</v>
      </c>
      <c r="AQ41" s="64">
        <f ca="1">'(Other Computations)'!AU54</f>
        <v>919867.43054696114</v>
      </c>
      <c r="AR41" s="64">
        <f ca="1">'(Other Computations)'!AV54</f>
        <v>919487.78411312797</v>
      </c>
      <c r="AS41" s="64">
        <f ca="1">'(Other Computations)'!AW54</f>
        <v>919113.54503344081</v>
      </c>
      <c r="AT41" s="64">
        <f ca="1">'(Other Computations)'!AX54</f>
        <v>918797.22380124999</v>
      </c>
      <c r="AU41" s="64">
        <f ca="1">'(Other Computations)'!AY54</f>
        <v>918480.33604958281</v>
      </c>
      <c r="AV41" s="64">
        <f ca="1">'(Other Computations)'!AZ54</f>
        <v>918077.83399087575</v>
      </c>
      <c r="AW41" s="64">
        <f ca="1">'(Other Computations)'!BB54</f>
        <v>917746.39944228716</v>
      </c>
      <c r="AX41" s="64">
        <f ca="1">'(Other Computations)'!BC54</f>
        <v>917463.95120813057</v>
      </c>
      <c r="AY41" s="64">
        <f ca="1">'(Other Computations)'!BD54</f>
        <v>917180.68248580687</v>
      </c>
      <c r="AZ41" s="64">
        <f ca="1">'(Other Computations)'!BE54</f>
        <v>916872.77522586589</v>
      </c>
      <c r="BA41" s="64">
        <f ca="1">'(Other Computations)'!BF54</f>
        <v>916461.74950972281</v>
      </c>
      <c r="BB41" s="64">
        <f ca="1">'(Other Computations)'!BG54</f>
        <v>916124.20692833047</v>
      </c>
      <c r="BC41" s="64">
        <f ca="1">'(Other Computations)'!BH54</f>
        <v>915686.71029854938</v>
      </c>
      <c r="BD41" s="64">
        <f ca="1">'(Other Computations)'!BI54</f>
        <v>915304.51367759902</v>
      </c>
      <c r="BE41" s="64">
        <f ca="1">'(Other Computations)'!BJ54</f>
        <v>914976.17247821472</v>
      </c>
      <c r="BF41" s="64">
        <f ca="1">'(Other Computations)'!BK54</f>
        <v>914601.39246949472</v>
      </c>
      <c r="BG41" s="64">
        <f ca="1">'(Other Computations)'!BL54</f>
        <v>914174.07532265096</v>
      </c>
      <c r="BH41" s="64">
        <f ca="1">'(Other Computations)'!BM54</f>
        <v>913868.78530913137</v>
      </c>
      <c r="BI41" s="64">
        <f ca="1">'(Other Computations)'!BO54</f>
        <v>913557.52435606101</v>
      </c>
      <c r="BJ41" s="64">
        <f ca="1">'(Other Computations)'!BP54</f>
        <v>913161.56128835224</v>
      </c>
      <c r="BK41" s="64">
        <f ca="1">'(Other Computations)'!BQ54</f>
        <v>912818.13279022824</v>
      </c>
      <c r="BL41" s="64">
        <f ca="1">'(Other Computations)'!BR54</f>
        <v>912447.37106231425</v>
      </c>
      <c r="BM41" s="64">
        <f ca="1">'(Other Computations)'!BS54</f>
        <v>912076.83719431865</v>
      </c>
      <c r="BN41" s="64">
        <f ca="1">'(Other Computations)'!BT54</f>
        <v>911617.36140584468</v>
      </c>
      <c r="BO41" s="64">
        <f ca="1">'(Other Computations)'!BU54</f>
        <v>911174.75302292081</v>
      </c>
      <c r="BP41" s="64">
        <f ca="1">'(Other Computations)'!BV54</f>
        <v>910727.98600466968</v>
      </c>
      <c r="BQ41" s="64">
        <f ca="1">'(Other Computations)'!BW54</f>
        <v>910266.12956340227</v>
      </c>
      <c r="BR41" s="64">
        <f ca="1">'(Other Computations)'!BX54</f>
        <v>909874.52326140995</v>
      </c>
      <c r="BS41" s="64">
        <f ca="1">'(Other Computations)'!BY54</f>
        <v>909391.92614507361</v>
      </c>
      <c r="BT41" s="64">
        <f ca="1">'(Other Computations)'!BZ54</f>
        <v>909059.69573769206</v>
      </c>
      <c r="BU41" s="64">
        <f ca="1">'(Other Computations)'!CB54</f>
        <v>908593.00023263437</v>
      </c>
      <c r="BV41" s="64">
        <f ca="1">'(Other Computations)'!CC54</f>
        <v>908278.58816035721</v>
      </c>
      <c r="BW41" s="64">
        <f ca="1">'(Other Computations)'!CD54</f>
        <v>907953.16321224219</v>
      </c>
      <c r="BX41" s="64">
        <f ca="1">'(Other Computations)'!CE54</f>
        <v>907587.54360375518</v>
      </c>
      <c r="BY41" s="64">
        <f ca="1">'(Other Computations)'!CF54</f>
        <v>907154.35249791294</v>
      </c>
      <c r="BZ41" s="64">
        <f ca="1">'(Other Computations)'!CG54</f>
        <v>906686.79740938521</v>
      </c>
      <c r="CA41" s="64">
        <f ca="1">'(Other Computations)'!CH54</f>
        <v>906268.632848704</v>
      </c>
      <c r="CB41" s="64">
        <f ca="1">'(Other Computations)'!CI54</f>
        <v>905791.49784786231</v>
      </c>
      <c r="CC41" s="64">
        <f ca="1">'(Other Computations)'!CJ54</f>
        <v>905400.2960175887</v>
      </c>
      <c r="CD41" s="64">
        <f ca="1">'(Other Computations)'!CK54</f>
        <v>905035.97325068945</v>
      </c>
      <c r="CE41" s="64">
        <f ca="1">'(Other Computations)'!CL54</f>
        <v>904698.7996426007</v>
      </c>
      <c r="CF41" s="64">
        <f ca="1">'(Other Computations)'!CM54</f>
        <v>904249.09090070485</v>
      </c>
      <c r="CG41" s="64">
        <f ca="1">'(Other Computations)'!CO54</f>
        <v>903852.74364798132</v>
      </c>
      <c r="CH41" s="64">
        <f ca="1">'(Other Computations)'!CP54</f>
        <v>903440.38849088689</v>
      </c>
      <c r="CI41" s="64">
        <f ca="1">'(Other Computations)'!CQ54</f>
        <v>903015.3728825124</v>
      </c>
      <c r="CJ41" s="64">
        <f ca="1">'(Other Computations)'!CR54</f>
        <v>902591.83335452341</v>
      </c>
      <c r="CK41" s="64">
        <f ca="1">'(Other Computations)'!CS54</f>
        <v>902173.76072521356</v>
      </c>
      <c r="CL41" s="64">
        <f ca="1">'(Other Computations)'!CT54</f>
        <v>901751.16966997099</v>
      </c>
      <c r="CM41" s="64">
        <f ca="1">'(Other Computations)'!CU54</f>
        <v>901231.33017402526</v>
      </c>
      <c r="CN41" s="64">
        <f ca="1">'(Other Computations)'!CV54</f>
        <v>900871.30650028633</v>
      </c>
      <c r="CO41" s="64">
        <f ca="1">'(Other Computations)'!CW54</f>
        <v>900395.30890393863</v>
      </c>
      <c r="CP41" s="64">
        <f ca="1">'(Other Computations)'!CX54</f>
        <v>899940.93696189928</v>
      </c>
      <c r="CQ41" s="64">
        <f ca="1">'(Other Computations)'!CY54</f>
        <v>899402.37753368611</v>
      </c>
      <c r="CR41" s="64">
        <f ca="1">'(Other Computations)'!CZ54</f>
        <v>898933.81611434591</v>
      </c>
      <c r="CS41" s="64">
        <f ca="1">'(Other Computations)'!DB54</f>
        <v>898470.74628929491</v>
      </c>
      <c r="CT41" s="64">
        <f ca="1">'(Other Computations)'!DC54</f>
        <v>898042.19982660958</v>
      </c>
      <c r="CU41" s="64">
        <f ca="1">'(Other Computations)'!DD54</f>
        <v>897712.73011176684</v>
      </c>
      <c r="CV41" s="64">
        <f ca="1">'(Other Computations)'!DE54</f>
        <v>897197.22361994407</v>
      </c>
      <c r="CW41" s="64">
        <f ca="1">'(Other Computations)'!DF54</f>
        <v>896811.79634781496</v>
      </c>
      <c r="CX41" s="64">
        <f ca="1">'(Other Computations)'!DG54</f>
        <v>896497.32630353654</v>
      </c>
      <c r="CY41" s="64">
        <f ca="1">'(Other Computations)'!DH54</f>
        <v>896057.74775091582</v>
      </c>
      <c r="CZ41" s="64">
        <f ca="1">'(Other Computations)'!DI54</f>
        <v>895586.61827085062</v>
      </c>
      <c r="DA41" s="64">
        <f ca="1">'(Other Computations)'!DJ54</f>
        <v>895105.93093946425</v>
      </c>
      <c r="DB41" s="64">
        <f ca="1">'(Other Computations)'!DK54</f>
        <v>894639.42755714757</v>
      </c>
      <c r="DC41" s="64">
        <f ca="1">'(Other Computations)'!DL54</f>
        <v>894087.10297253518</v>
      </c>
      <c r="DD41" s="64">
        <f ca="1">'(Other Computations)'!DM54</f>
        <v>893543.65602929762</v>
      </c>
      <c r="DE41" s="64">
        <f ca="1">'(Other Computations)'!DO54</f>
        <v>893089.01808362431</v>
      </c>
      <c r="DF41" s="64">
        <f ca="1">'(Other Computations)'!DP54</f>
        <v>892769.49110520678</v>
      </c>
      <c r="DG41" s="64">
        <f ca="1">'(Other Computations)'!DQ54</f>
        <v>892409.82535820536</v>
      </c>
      <c r="DH41" s="64">
        <f ca="1">'(Other Computations)'!DR54</f>
        <v>891948.82712512941</v>
      </c>
      <c r="DI41" s="64">
        <f ca="1">'(Other Computations)'!DS54</f>
        <v>891599.74340068642</v>
      </c>
      <c r="DJ41" s="64">
        <f ca="1">'(Other Computations)'!DT54</f>
        <v>891114.34598378977</v>
      </c>
      <c r="DK41" s="64">
        <f ca="1">'(Other Computations)'!DU54</f>
        <v>890725.66431924014</v>
      </c>
      <c r="DL41" s="64">
        <f ca="1">'(Other Computations)'!DV54</f>
        <v>890300.68499683973</v>
      </c>
      <c r="DM41" s="64">
        <f ca="1">'(Other Computations)'!DW54</f>
        <v>889870.41058475652</v>
      </c>
      <c r="DN41" s="64">
        <f ca="1">'(Other Computations)'!DX54</f>
        <v>889519.69987863093</v>
      </c>
      <c r="DO41" s="64">
        <f ca="1">'(Other Computations)'!DY54</f>
        <v>889017.61386408575</v>
      </c>
      <c r="DP41" s="64">
        <f ca="1">'(Other Computations)'!DZ54</f>
        <v>888534.30733106926</v>
      </c>
      <c r="DQ41" s="64">
        <f ca="1">'(Other Computations)'!EB54</f>
        <v>888063.81097012525</v>
      </c>
      <c r="DR41" s="64">
        <f ca="1">'(Other Computations)'!EC54</f>
        <v>887653.57922813797</v>
      </c>
      <c r="DS41" s="64">
        <f ca="1">'(Other Computations)'!ED54</f>
        <v>887256.83469209587</v>
      </c>
      <c r="DT41" s="64">
        <f ca="1">'(Other Computations)'!EE54</f>
        <v>886818.41210767417</v>
      </c>
      <c r="DU41" s="64">
        <f ca="1">'(Other Computations)'!EF54</f>
        <v>886328.46567517705</v>
      </c>
      <c r="DV41" s="64">
        <f ca="1">'(Other Computations)'!EG54</f>
        <v>885893.36589596281</v>
      </c>
      <c r="DW41" s="64">
        <f ca="1">'(Other Computations)'!EH54</f>
        <v>885507.0680535204</v>
      </c>
      <c r="DX41" s="64">
        <f ca="1">'(Other Computations)'!EI54</f>
        <v>885012.09517722845</v>
      </c>
      <c r="DY41" s="64">
        <f ca="1">'(Other Computations)'!EJ54</f>
        <v>884597.42766534653</v>
      </c>
      <c r="DZ41" s="64">
        <f ca="1">'(Other Computations)'!EK54</f>
        <v>884177.73310741456</v>
      </c>
      <c r="EA41" s="64">
        <f ca="1">'(Other Computations)'!EL54</f>
        <v>883699.65328641573</v>
      </c>
      <c r="EB41" s="64">
        <f ca="1">'(Other Computations)'!EM54</f>
        <v>883330.70969337504</v>
      </c>
    </row>
    <row r="42" spans="1:132" ht="12.75" customHeight="1" x14ac:dyDescent="0.2">
      <c r="A42" s="64">
        <f>'(Other Computations)'!B55</f>
        <v>933333.33333333337</v>
      </c>
      <c r="B42" s="64">
        <f ca="1">'(Other Computations)'!C55</f>
        <v>933114.76213108643</v>
      </c>
      <c r="C42" s="64">
        <f ca="1">'(Other Computations)'!D55</f>
        <v>932823.79434639704</v>
      </c>
      <c r="D42" s="64">
        <f ca="1">'(Other Computations)'!E55</f>
        <v>932488.90111536358</v>
      </c>
      <c r="E42" s="64">
        <f ca="1">'(Other Computations)'!F55</f>
        <v>932201.73199552635</v>
      </c>
      <c r="F42" s="64">
        <f ca="1">'(Other Computations)'!G55</f>
        <v>932023.03424986114</v>
      </c>
      <c r="G42" s="64">
        <f ca="1">'(Other Computations)'!H55</f>
        <v>931707.39344366186</v>
      </c>
      <c r="H42" s="64">
        <f ca="1">'(Other Computations)'!I55</f>
        <v>931392.78045642574</v>
      </c>
      <c r="I42" s="64">
        <f ca="1">'(Other Computations)'!J55</f>
        <v>931012.83819106012</v>
      </c>
      <c r="J42" s="64">
        <f ca="1">'(Other Computations)'!K55</f>
        <v>930725.94787148037</v>
      </c>
      <c r="K42" s="64">
        <f ca="1">'(Other Computations)'!L55</f>
        <v>930395.98917742632</v>
      </c>
      <c r="L42" s="64">
        <f ca="1">'(Other Computations)'!M55</f>
        <v>930093.44002257602</v>
      </c>
      <c r="M42" s="64">
        <f ca="1">'(Other Computations)'!O55</f>
        <v>929792.0513372483</v>
      </c>
      <c r="N42" s="64">
        <f ca="1">'(Other Computations)'!P55</f>
        <v>929497.6361735753</v>
      </c>
      <c r="O42" s="64">
        <f ca="1">'(Other Computations)'!Q55</f>
        <v>929220.0490727073</v>
      </c>
      <c r="P42" s="64">
        <f ca="1">'(Other Computations)'!R55</f>
        <v>928987.66719212185</v>
      </c>
      <c r="Q42" s="64">
        <f ca="1">'(Other Computations)'!S55</f>
        <v>928740.20751732646</v>
      </c>
      <c r="R42" s="64">
        <f ca="1">'(Other Computations)'!T55</f>
        <v>928493.55987210502</v>
      </c>
      <c r="S42" s="64">
        <f ca="1">'(Other Computations)'!U55</f>
        <v>928098.19062469329</v>
      </c>
      <c r="T42" s="64">
        <f ca="1">'(Other Computations)'!V55</f>
        <v>927684.77769703965</v>
      </c>
      <c r="U42" s="64">
        <f ca="1">'(Other Computations)'!W55</f>
        <v>927295.0627093314</v>
      </c>
      <c r="V42" s="64">
        <f ca="1">'(Other Computations)'!X55</f>
        <v>927026.75223132328</v>
      </c>
      <c r="W42" s="64">
        <f ca="1">'(Other Computations)'!Y55</f>
        <v>926713.13335085765</v>
      </c>
      <c r="X42" s="64">
        <f ca="1">'(Other Computations)'!Z55</f>
        <v>926496.2895005343</v>
      </c>
      <c r="Y42" s="64">
        <f ca="1">'(Other Computations)'!AB55</f>
        <v>926051.06304062332</v>
      </c>
      <c r="Z42" s="64">
        <f ca="1">'(Other Computations)'!AC55</f>
        <v>925740.57199000381</v>
      </c>
      <c r="AA42" s="64">
        <f ca="1">'(Other Computations)'!AD55</f>
        <v>925414.17965146259</v>
      </c>
      <c r="AB42" s="64">
        <f ca="1">'(Other Computations)'!AE55</f>
        <v>925138.62326587306</v>
      </c>
      <c r="AC42" s="64">
        <f ca="1">'(Other Computations)'!AF55</f>
        <v>924805.33326006657</v>
      </c>
      <c r="AD42" s="64">
        <f ca="1">'(Other Computations)'!AG55</f>
        <v>924492.09899703448</v>
      </c>
      <c r="AE42" s="64">
        <f ca="1">'(Other Computations)'!AH55</f>
        <v>924092.95351397444</v>
      </c>
      <c r="AF42" s="64">
        <f ca="1">'(Other Computations)'!AI55</f>
        <v>923753.95708445157</v>
      </c>
      <c r="AG42" s="64">
        <f ca="1">'(Other Computations)'!AJ55</f>
        <v>923355.43045728258</v>
      </c>
      <c r="AH42" s="64">
        <f ca="1">'(Other Computations)'!AK55</f>
        <v>922989.86969696509</v>
      </c>
      <c r="AI42" s="64">
        <f ca="1">'(Other Computations)'!AL55</f>
        <v>922599.80359912128</v>
      </c>
      <c r="AJ42" s="64">
        <f ca="1">'(Other Computations)'!AM55</f>
        <v>922222.68221317453</v>
      </c>
      <c r="AK42" s="64">
        <f ca="1">'(Other Computations)'!AO55</f>
        <v>921861.52003038023</v>
      </c>
      <c r="AL42" s="64">
        <f ca="1">'(Other Computations)'!AP55</f>
        <v>921422.81478276313</v>
      </c>
      <c r="AM42" s="64">
        <f ca="1">'(Other Computations)'!AQ55</f>
        <v>921010.76729857898</v>
      </c>
      <c r="AN42" s="64">
        <f ca="1">'(Other Computations)'!AR55</f>
        <v>920615.65076407627</v>
      </c>
      <c r="AO42" s="64">
        <f ca="1">'(Other Computations)'!AS55</f>
        <v>920356.41710021603</v>
      </c>
      <c r="AP42" s="64">
        <f ca="1">'(Other Computations)'!AT55</f>
        <v>919997.38138554036</v>
      </c>
      <c r="AQ42" s="64">
        <f ca="1">'(Other Computations)'!AU55</f>
        <v>919606.96251464565</v>
      </c>
      <c r="AR42" s="64">
        <f ca="1">'(Other Computations)'!AV55</f>
        <v>919333.46196091548</v>
      </c>
      <c r="AS42" s="64">
        <f ca="1">'(Other Computations)'!AW55</f>
        <v>919015.64460021304</v>
      </c>
      <c r="AT42" s="64">
        <f ca="1">'(Other Computations)'!AX55</f>
        <v>918705.63121198909</v>
      </c>
      <c r="AU42" s="64">
        <f ca="1">'(Other Computations)'!AY55</f>
        <v>918293.94564995891</v>
      </c>
      <c r="AV42" s="64">
        <f ca="1">'(Other Computations)'!AZ55</f>
        <v>917892.89074753318</v>
      </c>
      <c r="AW42" s="64">
        <f ca="1">'(Other Computations)'!BB55</f>
        <v>917491.7540435727</v>
      </c>
      <c r="AX42" s="64">
        <f ca="1">'(Other Computations)'!BC55</f>
        <v>917080.77776694356</v>
      </c>
      <c r="AY42" s="64">
        <f ca="1">'(Other Computations)'!BD55</f>
        <v>916785.04605110991</v>
      </c>
      <c r="AZ42" s="64">
        <f ca="1">'(Other Computations)'!BE55</f>
        <v>916304.54806325666</v>
      </c>
      <c r="BA42" s="64">
        <f ca="1">'(Other Computations)'!BF55</f>
        <v>915813.54961145134</v>
      </c>
      <c r="BB42" s="64">
        <f ca="1">'(Other Computations)'!BG55</f>
        <v>915410.61443607323</v>
      </c>
      <c r="BC42" s="64">
        <f ca="1">'(Other Computations)'!BH55</f>
        <v>915086.52894552564</v>
      </c>
      <c r="BD42" s="64">
        <f ca="1">'(Other Computations)'!BI55</f>
        <v>914603.49588590942</v>
      </c>
      <c r="BE42" s="64">
        <f ca="1">'(Other Computations)'!BJ55</f>
        <v>914293.87398696854</v>
      </c>
      <c r="BF42" s="64">
        <f ca="1">'(Other Computations)'!BK55</f>
        <v>913871.5740503096</v>
      </c>
      <c r="BG42" s="64">
        <f ca="1">'(Other Computations)'!BL55</f>
        <v>913560.95891605446</v>
      </c>
      <c r="BH42" s="64">
        <f ca="1">'(Other Computations)'!BM55</f>
        <v>913286.26525451639</v>
      </c>
      <c r="BI42" s="64">
        <f ca="1">'(Other Computations)'!BO55</f>
        <v>912920.65009287058</v>
      </c>
      <c r="BJ42" s="64">
        <f ca="1">'(Other Computations)'!BP55</f>
        <v>912487.03228547843</v>
      </c>
      <c r="BK42" s="64">
        <f ca="1">'(Other Computations)'!BQ55</f>
        <v>911991.52122965571</v>
      </c>
      <c r="BL42" s="64">
        <f ca="1">'(Other Computations)'!BR55</f>
        <v>911582.90331820049</v>
      </c>
      <c r="BM42" s="64">
        <f ca="1">'(Other Computations)'!BS55</f>
        <v>911173.28118573199</v>
      </c>
      <c r="BN42" s="64">
        <f ca="1">'(Other Computations)'!BT55</f>
        <v>910719.42229355476</v>
      </c>
      <c r="BO42" s="64">
        <f ca="1">'(Other Computations)'!BU55</f>
        <v>910343.04216963286</v>
      </c>
      <c r="BP42" s="64">
        <f ca="1">'(Other Computations)'!BV55</f>
        <v>909938.48013884807</v>
      </c>
      <c r="BQ42" s="64">
        <f ca="1">'(Other Computations)'!BW55</f>
        <v>909593.1886154376</v>
      </c>
      <c r="BR42" s="64">
        <f ca="1">'(Other Computations)'!BX55</f>
        <v>909232.77306636667</v>
      </c>
      <c r="BS42" s="64">
        <f ca="1">'(Other Computations)'!BY55</f>
        <v>908808.59820825735</v>
      </c>
      <c r="BT42" s="64">
        <f ca="1">'(Other Computations)'!BZ55</f>
        <v>908454.85957801074</v>
      </c>
      <c r="BU42" s="64">
        <f ca="1">'(Other Computations)'!CB55</f>
        <v>908034.11245111609</v>
      </c>
      <c r="BV42" s="64">
        <f ca="1">'(Other Computations)'!CC55</f>
        <v>907732.64161882445</v>
      </c>
      <c r="BW42" s="64">
        <f ca="1">'(Other Computations)'!CD55</f>
        <v>907328.72446347587</v>
      </c>
      <c r="BX42" s="64">
        <f ca="1">'(Other Computations)'!CE55</f>
        <v>906904.25983373902</v>
      </c>
      <c r="BY42" s="64">
        <f ca="1">'(Other Computations)'!CF55</f>
        <v>906433.14695432922</v>
      </c>
      <c r="BZ42" s="64">
        <f ca="1">'(Other Computations)'!CG55</f>
        <v>905979.28607732069</v>
      </c>
      <c r="CA42" s="64">
        <f ca="1">'(Other Computations)'!CH55</f>
        <v>905575.01614643331</v>
      </c>
      <c r="CB42" s="64">
        <f ca="1">'(Other Computations)'!CI55</f>
        <v>905133.15106930898</v>
      </c>
      <c r="CC42" s="64">
        <f ca="1">'(Other Computations)'!CJ55</f>
        <v>904753.72839199321</v>
      </c>
      <c r="CD42" s="64">
        <f ca="1">'(Other Computations)'!CK55</f>
        <v>904281.33755483758</v>
      </c>
      <c r="CE42" s="64">
        <f ca="1">'(Other Computations)'!CL55</f>
        <v>903914.66973883018</v>
      </c>
      <c r="CF42" s="64">
        <f ca="1">'(Other Computations)'!CM55</f>
        <v>903463.51688665315</v>
      </c>
      <c r="CG42" s="64">
        <f ca="1">'(Other Computations)'!CO55</f>
        <v>903106.50298704684</v>
      </c>
      <c r="CH42" s="64">
        <f ca="1">'(Other Computations)'!CP55</f>
        <v>902707.22117838392</v>
      </c>
      <c r="CI42" s="64">
        <f ca="1">'(Other Computations)'!CQ55</f>
        <v>902287.90610364301</v>
      </c>
      <c r="CJ42" s="64">
        <f ca="1">'(Other Computations)'!CR55</f>
        <v>901847.62076265831</v>
      </c>
      <c r="CK42" s="64">
        <f ca="1">'(Other Computations)'!CS55</f>
        <v>901480.00087292271</v>
      </c>
      <c r="CL42" s="64">
        <f ca="1">'(Other Computations)'!CT55</f>
        <v>901066.22374212008</v>
      </c>
      <c r="CM42" s="64">
        <f ca="1">'(Other Computations)'!CU55</f>
        <v>900533.52377843333</v>
      </c>
      <c r="CN42" s="64">
        <f ca="1">'(Other Computations)'!CV55</f>
        <v>900072.00824436895</v>
      </c>
      <c r="CO42" s="64">
        <f ca="1">'(Other Computations)'!CW55</f>
        <v>899690.90638276038</v>
      </c>
      <c r="CP42" s="64">
        <f ca="1">'(Other Computations)'!CX55</f>
        <v>899373.86151616741</v>
      </c>
      <c r="CQ42" s="64">
        <f ca="1">'(Other Computations)'!CY55</f>
        <v>898953.73655637924</v>
      </c>
      <c r="CR42" s="64">
        <f ca="1">'(Other Computations)'!CZ55</f>
        <v>898639.21362774877</v>
      </c>
      <c r="CS42" s="64">
        <f ca="1">'(Other Computations)'!DB55</f>
        <v>898311.36193360121</v>
      </c>
      <c r="CT42" s="64">
        <f ca="1">'(Other Computations)'!DC55</f>
        <v>897958.50134614902</v>
      </c>
      <c r="CU42" s="64">
        <f ca="1">'(Other Computations)'!DD55</f>
        <v>897589.2924585992</v>
      </c>
      <c r="CV42" s="64">
        <f ca="1">'(Other Computations)'!DE55</f>
        <v>897114.66328295332</v>
      </c>
      <c r="CW42" s="64">
        <f ca="1">'(Other Computations)'!DF55</f>
        <v>896746.77725302568</v>
      </c>
      <c r="CX42" s="64">
        <f ca="1">'(Other Computations)'!DG55</f>
        <v>896210.22114615992</v>
      </c>
      <c r="CY42" s="64">
        <f ca="1">'(Other Computations)'!DH55</f>
        <v>895735.58876302675</v>
      </c>
      <c r="CZ42" s="64">
        <f ca="1">'(Other Computations)'!DI55</f>
        <v>895278.35868656449</v>
      </c>
      <c r="DA42" s="64">
        <f ca="1">'(Other Computations)'!DJ55</f>
        <v>894799.16759156145</v>
      </c>
      <c r="DB42" s="64">
        <f ca="1">'(Other Computations)'!DK55</f>
        <v>894439.27932000801</v>
      </c>
      <c r="DC42" s="64">
        <f ca="1">'(Other Computations)'!DL55</f>
        <v>894078.67280416237</v>
      </c>
      <c r="DD42" s="64">
        <f ca="1">'(Other Computations)'!DM55</f>
        <v>893591.92948922236</v>
      </c>
      <c r="DE42" s="64">
        <f ca="1">'(Other Computations)'!DO55</f>
        <v>893178.62904073938</v>
      </c>
      <c r="DF42" s="64">
        <f ca="1">'(Other Computations)'!DP55</f>
        <v>892806.16044005204</v>
      </c>
      <c r="DG42" s="64">
        <f ca="1">'(Other Computations)'!DQ55</f>
        <v>892350.29501569516</v>
      </c>
      <c r="DH42" s="64">
        <f ca="1">'(Other Computations)'!DR55</f>
        <v>891860.81544213544</v>
      </c>
      <c r="DI42" s="64">
        <f ca="1">'(Other Computations)'!DS55</f>
        <v>891329.03102478152</v>
      </c>
      <c r="DJ42" s="64">
        <f ca="1">'(Other Computations)'!DT55</f>
        <v>890837.95660373848</v>
      </c>
      <c r="DK42" s="64">
        <f ca="1">'(Other Computations)'!DU55</f>
        <v>890441.83024026128</v>
      </c>
      <c r="DL42" s="64">
        <f ca="1">'(Other Computations)'!DV55</f>
        <v>889899.34952674841</v>
      </c>
      <c r="DM42" s="64">
        <f ca="1">'(Other Computations)'!DW55</f>
        <v>889405.84441558039</v>
      </c>
      <c r="DN42" s="64">
        <f ca="1">'(Other Computations)'!DX55</f>
        <v>889012.80543806753</v>
      </c>
      <c r="DO42" s="64">
        <f ca="1">'(Other Computations)'!DY55</f>
        <v>888627.0301057949</v>
      </c>
      <c r="DP42" s="64">
        <f ca="1">'(Other Computations)'!DZ55</f>
        <v>888164.92657464382</v>
      </c>
      <c r="DQ42" s="64">
        <f ca="1">'(Other Computations)'!EB55</f>
        <v>887673.93525450025</v>
      </c>
      <c r="DR42" s="64">
        <f ca="1">'(Other Computations)'!EC55</f>
        <v>887253.57102957659</v>
      </c>
      <c r="DS42" s="64">
        <f ca="1">'(Other Computations)'!ED55</f>
        <v>886728.2196546765</v>
      </c>
      <c r="DT42" s="64">
        <f ca="1">'(Other Computations)'!EE55</f>
        <v>886363.33900038351</v>
      </c>
      <c r="DU42" s="64">
        <f ca="1">'(Other Computations)'!EF55</f>
        <v>886024.98797595443</v>
      </c>
      <c r="DV42" s="64">
        <f ca="1">'(Other Computations)'!EG55</f>
        <v>885588.37735986803</v>
      </c>
      <c r="DW42" s="64">
        <f ca="1">'(Other Computations)'!EH55</f>
        <v>885052.54458870145</v>
      </c>
      <c r="DX42" s="64">
        <f ca="1">'(Other Computations)'!EI55</f>
        <v>884589.27183090302</v>
      </c>
      <c r="DY42" s="64">
        <f ca="1">'(Other Computations)'!EJ55</f>
        <v>884146.14069163066</v>
      </c>
      <c r="DZ42" s="64">
        <f ca="1">'(Other Computations)'!EK55</f>
        <v>883777.39253074431</v>
      </c>
      <c r="EA42" s="64">
        <f ca="1">'(Other Computations)'!EL55</f>
        <v>883343.44446744991</v>
      </c>
      <c r="EB42" s="64">
        <f ca="1">'(Other Computations)'!EM55</f>
        <v>882985.2528346352</v>
      </c>
    </row>
    <row r="43" spans="1:132" ht="12.75" customHeight="1" x14ac:dyDescent="0.2">
      <c r="A43" s="64">
        <f>'(Other Computations)'!B56</f>
        <v>933333.33333333337</v>
      </c>
      <c r="B43" s="64">
        <f ca="1">'(Other Computations)'!C56</f>
        <v>932984.93255391181</v>
      </c>
      <c r="C43" s="64">
        <f ca="1">'(Other Computations)'!D56</f>
        <v>932704.72356268857</v>
      </c>
      <c r="D43" s="64">
        <f ca="1">'(Other Computations)'!E56</f>
        <v>932333.32698313356</v>
      </c>
      <c r="E43" s="64">
        <f ca="1">'(Other Computations)'!F56</f>
        <v>931991.93442034326</v>
      </c>
      <c r="F43" s="64">
        <f ca="1">'(Other Computations)'!G56</f>
        <v>931625.74214784475</v>
      </c>
      <c r="G43" s="64">
        <f ca="1">'(Other Computations)'!H56</f>
        <v>931392.66575410822</v>
      </c>
      <c r="H43" s="64">
        <f ca="1">'(Other Computations)'!I56</f>
        <v>931105.99266544182</v>
      </c>
      <c r="I43" s="64">
        <f ca="1">'(Other Computations)'!J56</f>
        <v>930889.35922802216</v>
      </c>
      <c r="J43" s="64">
        <f ca="1">'(Other Computations)'!K56</f>
        <v>930662.24266693287</v>
      </c>
      <c r="K43" s="64">
        <f ca="1">'(Other Computations)'!L56</f>
        <v>930374.58077110536</v>
      </c>
      <c r="L43" s="64">
        <f ca="1">'(Other Computations)'!M56</f>
        <v>930016.92548205459</v>
      </c>
      <c r="M43" s="64">
        <f ca="1">'(Other Computations)'!O56</f>
        <v>929678.09929781221</v>
      </c>
      <c r="N43" s="64">
        <f ca="1">'(Other Computations)'!P56</f>
        <v>929317.58063380886</v>
      </c>
      <c r="O43" s="64">
        <f ca="1">'(Other Computations)'!Q56</f>
        <v>929092.82703332615</v>
      </c>
      <c r="P43" s="64">
        <f ca="1">'(Other Computations)'!R56</f>
        <v>928714.40207183023</v>
      </c>
      <c r="Q43" s="64">
        <f ca="1">'(Other Computations)'!S56</f>
        <v>928459.51014876994</v>
      </c>
      <c r="R43" s="64">
        <f ca="1">'(Other Computations)'!T56</f>
        <v>928113.99419319641</v>
      </c>
      <c r="S43" s="64">
        <f ca="1">'(Other Computations)'!U56</f>
        <v>927816.52482545318</v>
      </c>
      <c r="T43" s="64">
        <f ca="1">'(Other Computations)'!V56</f>
        <v>927596.0545141038</v>
      </c>
      <c r="U43" s="64">
        <f ca="1">'(Other Computations)'!W56</f>
        <v>927147.98467143078</v>
      </c>
      <c r="V43" s="64">
        <f ca="1">'(Other Computations)'!X56</f>
        <v>926890.03960801347</v>
      </c>
      <c r="W43" s="64">
        <f ca="1">'(Other Computations)'!Y56</f>
        <v>926611.09143476782</v>
      </c>
      <c r="X43" s="64">
        <f ca="1">'(Other Computations)'!Z56</f>
        <v>926222.58211984369</v>
      </c>
      <c r="Y43" s="64">
        <f ca="1">'(Other Computations)'!AB56</f>
        <v>925895.93854707468</v>
      </c>
      <c r="Z43" s="64">
        <f ca="1">'(Other Computations)'!AC56</f>
        <v>925522.55071022687</v>
      </c>
      <c r="AA43" s="64">
        <f ca="1">'(Other Computations)'!AD56</f>
        <v>925172.96080223192</v>
      </c>
      <c r="AB43" s="64">
        <f ca="1">'(Other Computations)'!AE56</f>
        <v>924875.56182843831</v>
      </c>
      <c r="AC43" s="64">
        <f ca="1">'(Other Computations)'!AF56</f>
        <v>924468.11206706928</v>
      </c>
      <c r="AD43" s="64">
        <f ca="1">'(Other Computations)'!AG56</f>
        <v>924081.76653343381</v>
      </c>
      <c r="AE43" s="64">
        <f ca="1">'(Other Computations)'!AH56</f>
        <v>923732.02299726394</v>
      </c>
      <c r="AF43" s="64">
        <f ca="1">'(Other Computations)'!AI56</f>
        <v>923466.39443089033</v>
      </c>
      <c r="AG43" s="64">
        <f ca="1">'(Other Computations)'!AJ56</f>
        <v>923155.80801569216</v>
      </c>
      <c r="AH43" s="64">
        <f ca="1">'(Other Computations)'!AK56</f>
        <v>922911.80533459818</v>
      </c>
      <c r="AI43" s="64">
        <f ca="1">'(Other Computations)'!AL56</f>
        <v>922624.37842517928</v>
      </c>
      <c r="AJ43" s="64">
        <f ca="1">'(Other Computations)'!AM56</f>
        <v>922275.0663375248</v>
      </c>
      <c r="AK43" s="64">
        <f ca="1">'(Other Computations)'!AO56</f>
        <v>921862.89715531305</v>
      </c>
      <c r="AL43" s="64">
        <f ca="1">'(Other Computations)'!AP56</f>
        <v>921452.14026930206</v>
      </c>
      <c r="AM43" s="64">
        <f ca="1">'(Other Computations)'!AQ56</f>
        <v>921097.99437366601</v>
      </c>
      <c r="AN43" s="64">
        <f ca="1">'(Other Computations)'!AR56</f>
        <v>920709.70309453947</v>
      </c>
      <c r="AO43" s="64">
        <f ca="1">'(Other Computations)'!AS56</f>
        <v>920397.83447161934</v>
      </c>
      <c r="AP43" s="64">
        <f ca="1">'(Other Computations)'!AT56</f>
        <v>920018.44903949427</v>
      </c>
      <c r="AQ43" s="64">
        <f ca="1">'(Other Computations)'!AU56</f>
        <v>919697.05046317342</v>
      </c>
      <c r="AR43" s="64">
        <f ca="1">'(Other Computations)'!AV56</f>
        <v>919214.648922964</v>
      </c>
      <c r="AS43" s="64">
        <f ca="1">'(Other Computations)'!AW56</f>
        <v>918772.03524647304</v>
      </c>
      <c r="AT43" s="64">
        <f ca="1">'(Other Computations)'!AX56</f>
        <v>918465.71572834207</v>
      </c>
      <c r="AU43" s="64">
        <f ca="1">'(Other Computations)'!AY56</f>
        <v>918118.59280935442</v>
      </c>
      <c r="AV43" s="64">
        <f ca="1">'(Other Computations)'!AZ56</f>
        <v>917722.65848733555</v>
      </c>
      <c r="AW43" s="64">
        <f ca="1">'(Other Computations)'!BB56</f>
        <v>917293.56049314211</v>
      </c>
      <c r="AX43" s="64">
        <f ca="1">'(Other Computations)'!BC56</f>
        <v>916942.29202747252</v>
      </c>
      <c r="AY43" s="64">
        <f ca="1">'(Other Computations)'!BD56</f>
        <v>916550.29853060807</v>
      </c>
      <c r="AZ43" s="64">
        <f ca="1">'(Other Computations)'!BE56</f>
        <v>916156.42564811837</v>
      </c>
      <c r="BA43" s="64">
        <f ca="1">'(Other Computations)'!BF56</f>
        <v>915776.3282560365</v>
      </c>
      <c r="BB43" s="64">
        <f ca="1">'(Other Computations)'!BG56</f>
        <v>915342.56067891896</v>
      </c>
      <c r="BC43" s="64">
        <f ca="1">'(Other Computations)'!BH56</f>
        <v>915049.84078242152</v>
      </c>
      <c r="BD43" s="64">
        <f ca="1">'(Other Computations)'!BI56</f>
        <v>914585.5788748156</v>
      </c>
      <c r="BE43" s="64">
        <f ca="1">'(Other Computations)'!BJ56</f>
        <v>914164.24844618922</v>
      </c>
      <c r="BF43" s="64">
        <f ca="1">'(Other Computations)'!BK56</f>
        <v>913838.50903912087</v>
      </c>
      <c r="BG43" s="64">
        <f ca="1">'(Other Computations)'!BL56</f>
        <v>913421.50012221502</v>
      </c>
      <c r="BH43" s="64">
        <f ca="1">'(Other Computations)'!BM56</f>
        <v>913088.43890122767</v>
      </c>
      <c r="BI43" s="64">
        <f ca="1">'(Other Computations)'!BO56</f>
        <v>912695.15442359704</v>
      </c>
      <c r="BJ43" s="64">
        <f ca="1">'(Other Computations)'!BP56</f>
        <v>912269.66846355808</v>
      </c>
      <c r="BK43" s="64">
        <f ca="1">'(Other Computations)'!BQ56</f>
        <v>911848.43685186515</v>
      </c>
      <c r="BL43" s="64">
        <f ca="1">'(Other Computations)'!BR56</f>
        <v>911395.34764257108</v>
      </c>
      <c r="BM43" s="64">
        <f ca="1">'(Other Computations)'!BS56</f>
        <v>911035.60884085658</v>
      </c>
      <c r="BN43" s="64">
        <f ca="1">'(Other Computations)'!BT56</f>
        <v>910635.96348525537</v>
      </c>
      <c r="BO43" s="64">
        <f ca="1">'(Other Computations)'!BU56</f>
        <v>910333.81126121199</v>
      </c>
      <c r="BP43" s="64">
        <f ca="1">'(Other Computations)'!BV56</f>
        <v>909864.35666493839</v>
      </c>
      <c r="BQ43" s="64">
        <f ca="1">'(Other Computations)'!BW56</f>
        <v>909485.81579489505</v>
      </c>
      <c r="BR43" s="64">
        <f ca="1">'(Other Computations)'!BX56</f>
        <v>909076.73295974743</v>
      </c>
      <c r="BS43" s="64">
        <f ca="1">'(Other Computations)'!BY56</f>
        <v>908695.63242800895</v>
      </c>
      <c r="BT43" s="64">
        <f ca="1">'(Other Computations)'!BZ56</f>
        <v>908317.22750441544</v>
      </c>
      <c r="BU43" s="64">
        <f ca="1">'(Other Computations)'!CB56</f>
        <v>907970.94534768281</v>
      </c>
      <c r="BV43" s="64">
        <f ca="1">'(Other Computations)'!CC56</f>
        <v>907669.40429755615</v>
      </c>
      <c r="BW43" s="64">
        <f ca="1">'(Other Computations)'!CD56</f>
        <v>907180.61029580608</v>
      </c>
      <c r="BX43" s="64">
        <f ca="1">'(Other Computations)'!CE56</f>
        <v>906701.00678277039</v>
      </c>
      <c r="BY43" s="64">
        <f ca="1">'(Other Computations)'!CF56</f>
        <v>906256.63938658172</v>
      </c>
      <c r="BZ43" s="64">
        <f ca="1">'(Other Computations)'!CG56</f>
        <v>905785.42559333204</v>
      </c>
      <c r="CA43" s="64">
        <f ca="1">'(Other Computations)'!CH56</f>
        <v>905363.57133932132</v>
      </c>
      <c r="CB43" s="64">
        <f ca="1">'(Other Computations)'!CI56</f>
        <v>904946.96884871833</v>
      </c>
      <c r="CC43" s="64">
        <f ca="1">'(Other Computations)'!CJ56</f>
        <v>904513.95205229276</v>
      </c>
      <c r="CD43" s="64">
        <f ca="1">'(Other Computations)'!CK56</f>
        <v>904136.2948800578</v>
      </c>
      <c r="CE43" s="64">
        <f ca="1">'(Other Computations)'!CL56</f>
        <v>903771.83417244477</v>
      </c>
      <c r="CF43" s="64">
        <f ca="1">'(Other Computations)'!CM56</f>
        <v>903314.73477973626</v>
      </c>
      <c r="CG43" s="64">
        <f ca="1">'(Other Computations)'!CO56</f>
        <v>902868.4683217709</v>
      </c>
      <c r="CH43" s="64">
        <f ca="1">'(Other Computations)'!CP56</f>
        <v>902485.57859436295</v>
      </c>
      <c r="CI43" s="64">
        <f ca="1">'(Other Computations)'!CQ56</f>
        <v>902035.64928087825</v>
      </c>
      <c r="CJ43" s="64">
        <f ca="1">'(Other Computations)'!CR56</f>
        <v>901670.58041332162</v>
      </c>
      <c r="CK43" s="64">
        <f ca="1">'(Other Computations)'!CS56</f>
        <v>901161.62039980514</v>
      </c>
      <c r="CL43" s="64">
        <f ca="1">'(Other Computations)'!CT56</f>
        <v>900758.69197322964</v>
      </c>
      <c r="CM43" s="64">
        <f ca="1">'(Other Computations)'!CU56</f>
        <v>900285.81078526773</v>
      </c>
      <c r="CN43" s="64">
        <f ca="1">'(Other Computations)'!CV56</f>
        <v>899838.77895343699</v>
      </c>
      <c r="CO43" s="64">
        <f ca="1">'(Other Computations)'!CW56</f>
        <v>899388.30172811495</v>
      </c>
      <c r="CP43" s="64">
        <f ca="1">'(Other Computations)'!CX56</f>
        <v>898978.82768872357</v>
      </c>
      <c r="CQ43" s="64">
        <f ca="1">'(Other Computations)'!CY56</f>
        <v>898502.55335592665</v>
      </c>
      <c r="CR43" s="64">
        <f ca="1">'(Other Computations)'!CZ56</f>
        <v>897974.45238740218</v>
      </c>
      <c r="CS43" s="64">
        <f ca="1">'(Other Computations)'!DB56</f>
        <v>897607.88756197772</v>
      </c>
      <c r="CT43" s="64">
        <f ca="1">'(Other Computations)'!DC56</f>
        <v>897112.09722606605</v>
      </c>
      <c r="CU43" s="64">
        <f ca="1">'(Other Computations)'!DD56</f>
        <v>896602.18015253858</v>
      </c>
      <c r="CV43" s="64">
        <f ca="1">'(Other Computations)'!DE56</f>
        <v>896179.76984213525</v>
      </c>
      <c r="CW43" s="64">
        <f ca="1">'(Other Computations)'!DF56</f>
        <v>895826.29096139269</v>
      </c>
      <c r="CX43" s="64">
        <f ca="1">'(Other Computations)'!DG56</f>
        <v>895402.10697810259</v>
      </c>
      <c r="CY43" s="64">
        <f ca="1">'(Other Computations)'!DH56</f>
        <v>894953.63736063428</v>
      </c>
      <c r="CZ43" s="64">
        <f ca="1">'(Other Computations)'!DI56</f>
        <v>894491.69723117806</v>
      </c>
      <c r="DA43" s="64">
        <f ca="1">'(Other Computations)'!DJ56</f>
        <v>894122.35781196179</v>
      </c>
      <c r="DB43" s="64">
        <f ca="1">'(Other Computations)'!DK56</f>
        <v>893686.13065747032</v>
      </c>
      <c r="DC43" s="64">
        <f ca="1">'(Other Computations)'!DL56</f>
        <v>893183.592573378</v>
      </c>
      <c r="DD43" s="64">
        <f ca="1">'(Other Computations)'!DM56</f>
        <v>892715.90796612634</v>
      </c>
      <c r="DE43" s="64">
        <f ca="1">'(Other Computations)'!DO56</f>
        <v>892282.57806306356</v>
      </c>
      <c r="DF43" s="64">
        <f ca="1">'(Other Computations)'!DP56</f>
        <v>891921.27085633285</v>
      </c>
      <c r="DG43" s="64">
        <f ca="1">'(Other Computations)'!DQ56</f>
        <v>891413.34245222702</v>
      </c>
      <c r="DH43" s="64">
        <f ca="1">'(Other Computations)'!DR56</f>
        <v>891031.00917145738</v>
      </c>
      <c r="DI43" s="64">
        <f ca="1">'(Other Computations)'!DS56</f>
        <v>890631.39466757304</v>
      </c>
      <c r="DJ43" s="64">
        <f ca="1">'(Other Computations)'!DT56</f>
        <v>890067.80804282741</v>
      </c>
      <c r="DK43" s="64">
        <f ca="1">'(Other Computations)'!DU56</f>
        <v>889696.78095602419</v>
      </c>
      <c r="DL43" s="64">
        <f ca="1">'(Other Computations)'!DV56</f>
        <v>889169.46321039146</v>
      </c>
      <c r="DM43" s="64">
        <f ca="1">'(Other Computations)'!DW56</f>
        <v>888719.00290176866</v>
      </c>
      <c r="DN43" s="64">
        <f ca="1">'(Other Computations)'!DX56</f>
        <v>888211.81435572717</v>
      </c>
      <c r="DO43" s="64">
        <f ca="1">'(Other Computations)'!DY56</f>
        <v>887749.49539089797</v>
      </c>
      <c r="DP43" s="64">
        <f ca="1">'(Other Computations)'!DZ56</f>
        <v>887183.56499611342</v>
      </c>
      <c r="DQ43" s="64">
        <f ca="1">'(Other Computations)'!EB56</f>
        <v>886680.47263770353</v>
      </c>
      <c r="DR43" s="64">
        <f ca="1">'(Other Computations)'!EC56</f>
        <v>886160.9215474237</v>
      </c>
      <c r="DS43" s="64">
        <f ca="1">'(Other Computations)'!ED56</f>
        <v>885689.31678151013</v>
      </c>
      <c r="DT43" s="64">
        <f ca="1">'(Other Computations)'!EE56</f>
        <v>885301.92677761824</v>
      </c>
      <c r="DU43" s="64">
        <f ca="1">'(Other Computations)'!EF56</f>
        <v>884906.73504726647</v>
      </c>
      <c r="DV43" s="64">
        <f ca="1">'(Other Computations)'!EG56</f>
        <v>884393.8920677962</v>
      </c>
      <c r="DW43" s="64">
        <f ca="1">'(Other Computations)'!EH56</f>
        <v>883929.5549950063</v>
      </c>
      <c r="DX43" s="64">
        <f ca="1">'(Other Computations)'!EI56</f>
        <v>883553.00936435279</v>
      </c>
      <c r="DY43" s="64">
        <f ca="1">'(Other Computations)'!EJ56</f>
        <v>883152.74712890375</v>
      </c>
      <c r="DZ43" s="64">
        <f ca="1">'(Other Computations)'!EK56</f>
        <v>882748.46033773723</v>
      </c>
      <c r="EA43" s="64">
        <f ca="1">'(Other Computations)'!EL56</f>
        <v>882188.63523741649</v>
      </c>
      <c r="EB43" s="64">
        <f ca="1">'(Other Computations)'!EM56</f>
        <v>881832.16200431623</v>
      </c>
    </row>
    <row r="44" spans="1:132" ht="12.75" customHeight="1" x14ac:dyDescent="0.2">
      <c r="A44" s="64">
        <f>'(Other Computations)'!B57</f>
        <v>933333.33333333337</v>
      </c>
      <c r="B44" s="64">
        <f ca="1">'(Other Computations)'!C57</f>
        <v>932995.98777409701</v>
      </c>
      <c r="C44" s="64">
        <f ca="1">'(Other Computations)'!D57</f>
        <v>932745.81620617001</v>
      </c>
      <c r="D44" s="64">
        <f ca="1">'(Other Computations)'!E57</f>
        <v>932388.24767502188</v>
      </c>
      <c r="E44" s="64">
        <f ca="1">'(Other Computations)'!F57</f>
        <v>932060.86837049213</v>
      </c>
      <c r="F44" s="64">
        <f ca="1">'(Other Computations)'!G57</f>
        <v>931876.53026553406</v>
      </c>
      <c r="G44" s="64">
        <f ca="1">'(Other Computations)'!H57</f>
        <v>931562.80721003271</v>
      </c>
      <c r="H44" s="64">
        <f ca="1">'(Other Computations)'!I57</f>
        <v>931179.00574459264</v>
      </c>
      <c r="I44" s="64">
        <f ca="1">'(Other Computations)'!J57</f>
        <v>930934.43347700755</v>
      </c>
      <c r="J44" s="64">
        <f ca="1">'(Other Computations)'!K57</f>
        <v>930643.15891979518</v>
      </c>
      <c r="K44" s="64">
        <f ca="1">'(Other Computations)'!L57</f>
        <v>930334.80667606648</v>
      </c>
      <c r="L44" s="64">
        <f ca="1">'(Other Computations)'!M57</f>
        <v>930013.51378516864</v>
      </c>
      <c r="M44" s="64">
        <f ca="1">'(Other Computations)'!O57</f>
        <v>929714.46169348701</v>
      </c>
      <c r="N44" s="64">
        <f ca="1">'(Other Computations)'!P57</f>
        <v>929390.02253678197</v>
      </c>
      <c r="O44" s="64">
        <f ca="1">'(Other Computations)'!Q57</f>
        <v>929058.46722024074</v>
      </c>
      <c r="P44" s="64">
        <f ca="1">'(Other Computations)'!R57</f>
        <v>928751.5457821181</v>
      </c>
      <c r="Q44" s="64">
        <f ca="1">'(Other Computations)'!S57</f>
        <v>928510.51395594992</v>
      </c>
      <c r="R44" s="64">
        <f ca="1">'(Other Computations)'!T57</f>
        <v>928315.39376217278</v>
      </c>
      <c r="S44" s="64">
        <f ca="1">'(Other Computations)'!U57</f>
        <v>928110.86321942159</v>
      </c>
      <c r="T44" s="64">
        <f ca="1">'(Other Computations)'!V57</f>
        <v>927917.4617432995</v>
      </c>
      <c r="U44" s="64">
        <f ca="1">'(Other Computations)'!W57</f>
        <v>927502.18836431287</v>
      </c>
      <c r="V44" s="64">
        <f ca="1">'(Other Computations)'!X57</f>
        <v>927170.95414022333</v>
      </c>
      <c r="W44" s="64">
        <f ca="1">'(Other Computations)'!Y57</f>
        <v>926907.45301862108</v>
      </c>
      <c r="X44" s="64">
        <f ca="1">'(Other Computations)'!Z57</f>
        <v>926504.87991712242</v>
      </c>
      <c r="Y44" s="64">
        <f ca="1">'(Other Computations)'!AB57</f>
        <v>926125.78750086122</v>
      </c>
      <c r="Z44" s="64">
        <f ca="1">'(Other Computations)'!AC57</f>
        <v>925769.85520936502</v>
      </c>
      <c r="AA44" s="64">
        <f ca="1">'(Other Computations)'!AD57</f>
        <v>925469.42228471721</v>
      </c>
      <c r="AB44" s="64">
        <f ca="1">'(Other Computations)'!AE57</f>
        <v>925100.04727985419</v>
      </c>
      <c r="AC44" s="64">
        <f ca="1">'(Other Computations)'!AF57</f>
        <v>924766.1582831156</v>
      </c>
      <c r="AD44" s="64">
        <f ca="1">'(Other Computations)'!AG57</f>
        <v>924459.85256430123</v>
      </c>
      <c r="AE44" s="64">
        <f ca="1">'(Other Computations)'!AH57</f>
        <v>924093.38532150444</v>
      </c>
      <c r="AF44" s="64">
        <f ca="1">'(Other Computations)'!AI57</f>
        <v>923786.01732568035</v>
      </c>
      <c r="AG44" s="64">
        <f ca="1">'(Other Computations)'!AJ57</f>
        <v>923476.6812827494</v>
      </c>
      <c r="AH44" s="64">
        <f ca="1">'(Other Computations)'!AK57</f>
        <v>923136.52972468617</v>
      </c>
      <c r="AI44" s="64">
        <f ca="1">'(Other Computations)'!AL57</f>
        <v>922680.425217162</v>
      </c>
      <c r="AJ44" s="64">
        <f ca="1">'(Other Computations)'!AM57</f>
        <v>922347.98815941694</v>
      </c>
      <c r="AK44" s="64">
        <f ca="1">'(Other Computations)'!AO57</f>
        <v>922106.5182263531</v>
      </c>
      <c r="AL44" s="64">
        <f ca="1">'(Other Computations)'!AP57</f>
        <v>921828.18145261356</v>
      </c>
      <c r="AM44" s="64">
        <f ca="1">'(Other Computations)'!AQ57</f>
        <v>921445.12245014682</v>
      </c>
      <c r="AN44" s="64">
        <f ca="1">'(Other Computations)'!AR57</f>
        <v>921014.65508220939</v>
      </c>
      <c r="AO44" s="64">
        <f ca="1">'(Other Computations)'!AS57</f>
        <v>920722.18950992334</v>
      </c>
      <c r="AP44" s="64">
        <f ca="1">'(Other Computations)'!AT57</f>
        <v>920289.26945720147</v>
      </c>
      <c r="AQ44" s="64">
        <f ca="1">'(Other Computations)'!AU57</f>
        <v>919865.67200915515</v>
      </c>
      <c r="AR44" s="64">
        <f ca="1">'(Other Computations)'!AV57</f>
        <v>919460.38036781619</v>
      </c>
      <c r="AS44" s="64">
        <f ca="1">'(Other Computations)'!AW57</f>
        <v>919108.43604741048</v>
      </c>
      <c r="AT44" s="64">
        <f ca="1">'(Other Computations)'!AX57</f>
        <v>918746.84895099071</v>
      </c>
      <c r="AU44" s="64">
        <f ca="1">'(Other Computations)'!AY57</f>
        <v>918343.44934318773</v>
      </c>
      <c r="AV44" s="64">
        <f ca="1">'(Other Computations)'!AZ57</f>
        <v>917965.85719090444</v>
      </c>
      <c r="AW44" s="64">
        <f ca="1">'(Other Computations)'!BB57</f>
        <v>917670.62140332954</v>
      </c>
      <c r="AX44" s="64">
        <f ca="1">'(Other Computations)'!BC57</f>
        <v>917347.96845063276</v>
      </c>
      <c r="AY44" s="64">
        <f ca="1">'(Other Computations)'!BD57</f>
        <v>916972.92176284862</v>
      </c>
      <c r="AZ44" s="64">
        <f ca="1">'(Other Computations)'!BE57</f>
        <v>916597.98129791184</v>
      </c>
      <c r="BA44" s="64">
        <f ca="1">'(Other Computations)'!BF57</f>
        <v>916225.31712013774</v>
      </c>
      <c r="BB44" s="64">
        <f ca="1">'(Other Computations)'!BG57</f>
        <v>915743.37488004821</v>
      </c>
      <c r="BC44" s="64">
        <f ca="1">'(Other Computations)'!BH57</f>
        <v>915334.31218973955</v>
      </c>
      <c r="BD44" s="64">
        <f ca="1">'(Other Computations)'!BI57</f>
        <v>915060.84057756676</v>
      </c>
      <c r="BE44" s="64">
        <f ca="1">'(Other Computations)'!BJ57</f>
        <v>914718.88612917333</v>
      </c>
      <c r="BF44" s="64">
        <f ca="1">'(Other Computations)'!BK57</f>
        <v>914270.40557445784</v>
      </c>
      <c r="BG44" s="64">
        <f ca="1">'(Other Computations)'!BL57</f>
        <v>913851.27416901046</v>
      </c>
      <c r="BH44" s="64">
        <f ca="1">'(Other Computations)'!BM57</f>
        <v>913475.86420476437</v>
      </c>
      <c r="BI44" s="64">
        <f ca="1">'(Other Computations)'!BO57</f>
        <v>913060.81836952176</v>
      </c>
      <c r="BJ44" s="64">
        <f ca="1">'(Other Computations)'!BP57</f>
        <v>912666.30940681498</v>
      </c>
      <c r="BK44" s="64">
        <f ca="1">'(Other Computations)'!BQ57</f>
        <v>912314.59295093338</v>
      </c>
      <c r="BL44" s="64">
        <f ca="1">'(Other Computations)'!BR57</f>
        <v>911811.54755091551</v>
      </c>
      <c r="BM44" s="64">
        <f ca="1">'(Other Computations)'!BS57</f>
        <v>911433.80945626856</v>
      </c>
      <c r="BN44" s="64">
        <f ca="1">'(Other Computations)'!BT57</f>
        <v>910990.31577603449</v>
      </c>
      <c r="BO44" s="64">
        <f ca="1">'(Other Computations)'!BU57</f>
        <v>910577.08784588974</v>
      </c>
      <c r="BP44" s="64">
        <f ca="1">'(Other Computations)'!BV57</f>
        <v>910288.63067536813</v>
      </c>
      <c r="BQ44" s="64">
        <f ca="1">'(Other Computations)'!BW57</f>
        <v>909822.3238580008</v>
      </c>
      <c r="BR44" s="64">
        <f ca="1">'(Other Computations)'!BX57</f>
        <v>909386.11528592126</v>
      </c>
      <c r="BS44" s="64">
        <f ca="1">'(Other Computations)'!BY57</f>
        <v>909075.71678944514</v>
      </c>
      <c r="BT44" s="64">
        <f ca="1">'(Other Computations)'!BZ57</f>
        <v>908638.59379701316</v>
      </c>
      <c r="BU44" s="64">
        <f ca="1">'(Other Computations)'!CB57</f>
        <v>908176.9690795067</v>
      </c>
      <c r="BV44" s="64">
        <f ca="1">'(Other Computations)'!CC57</f>
        <v>907739.85664312064</v>
      </c>
      <c r="BW44" s="64">
        <f ca="1">'(Other Computations)'!CD57</f>
        <v>907284.58654495678</v>
      </c>
      <c r="BX44" s="64">
        <f ca="1">'(Other Computations)'!CE57</f>
        <v>906823.9090359814</v>
      </c>
      <c r="BY44" s="64">
        <f ca="1">'(Other Computations)'!CF57</f>
        <v>906459.81372225576</v>
      </c>
      <c r="BZ44" s="64">
        <f ca="1">'(Other Computations)'!CG57</f>
        <v>906094.5727159481</v>
      </c>
      <c r="CA44" s="64">
        <f ca="1">'(Other Computations)'!CH57</f>
        <v>905650.25637514284</v>
      </c>
      <c r="CB44" s="64">
        <f ca="1">'(Other Computations)'!CI57</f>
        <v>905148.36656452704</v>
      </c>
      <c r="CC44" s="64">
        <f ca="1">'(Other Computations)'!CJ57</f>
        <v>904756.48417804728</v>
      </c>
      <c r="CD44" s="64">
        <f ca="1">'(Other Computations)'!CK57</f>
        <v>904270.28671048628</v>
      </c>
      <c r="CE44" s="64">
        <f ca="1">'(Other Computations)'!CL57</f>
        <v>903971.67936432466</v>
      </c>
      <c r="CF44" s="64">
        <f ca="1">'(Other Computations)'!CM57</f>
        <v>903546.14635478833</v>
      </c>
      <c r="CG44" s="64">
        <f ca="1">'(Other Computations)'!CO57</f>
        <v>903104.92676765041</v>
      </c>
      <c r="CH44" s="64">
        <f ca="1">'(Other Computations)'!CP57</f>
        <v>902652.861288685</v>
      </c>
      <c r="CI44" s="64">
        <f ca="1">'(Other Computations)'!CQ57</f>
        <v>902290.41365475219</v>
      </c>
      <c r="CJ44" s="64">
        <f ca="1">'(Other Computations)'!CR57</f>
        <v>901773.13661269855</v>
      </c>
      <c r="CK44" s="64">
        <f ca="1">'(Other Computations)'!CS57</f>
        <v>901399.74345055164</v>
      </c>
      <c r="CL44" s="64">
        <f ca="1">'(Other Computations)'!CT57</f>
        <v>900887.78010049928</v>
      </c>
      <c r="CM44" s="64">
        <f ca="1">'(Other Computations)'!CU57</f>
        <v>900485.24655071681</v>
      </c>
      <c r="CN44" s="64">
        <f ca="1">'(Other Computations)'!CV57</f>
        <v>899998.93535676191</v>
      </c>
      <c r="CO44" s="64">
        <f ca="1">'(Other Computations)'!CW57</f>
        <v>899478.49012485775</v>
      </c>
      <c r="CP44" s="64">
        <f ca="1">'(Other Computations)'!CX57</f>
        <v>899139.47202029824</v>
      </c>
      <c r="CQ44" s="64">
        <f ca="1">'(Other Computations)'!CY57</f>
        <v>898710.59523838107</v>
      </c>
      <c r="CR44" s="64">
        <f ca="1">'(Other Computations)'!CZ57</f>
        <v>898257.23374054511</v>
      </c>
      <c r="CS44" s="64">
        <f ca="1">'(Other Computations)'!DB57</f>
        <v>897814.68268849293</v>
      </c>
      <c r="CT44" s="64">
        <f ca="1">'(Other Computations)'!DC57</f>
        <v>897304.75904645165</v>
      </c>
      <c r="CU44" s="64">
        <f ca="1">'(Other Computations)'!DD57</f>
        <v>896867.44661013153</v>
      </c>
      <c r="CV44" s="64">
        <f ca="1">'(Other Computations)'!DE57</f>
        <v>896429.46975007083</v>
      </c>
      <c r="CW44" s="64">
        <f ca="1">'(Other Computations)'!DF57</f>
        <v>895918.73529977107</v>
      </c>
      <c r="CX44" s="64">
        <f ca="1">'(Other Computations)'!DG57</f>
        <v>895459.51760632533</v>
      </c>
      <c r="CY44" s="64">
        <f ca="1">'(Other Computations)'!DH57</f>
        <v>895004.49146138597</v>
      </c>
      <c r="CZ44" s="64">
        <f ca="1">'(Other Computations)'!DI57</f>
        <v>894530.57916395855</v>
      </c>
      <c r="DA44" s="64">
        <f ca="1">'(Other Computations)'!DJ57</f>
        <v>894139.06012568274</v>
      </c>
      <c r="DB44" s="64">
        <f ca="1">'(Other Computations)'!DK57</f>
        <v>893669.60112557944</v>
      </c>
      <c r="DC44" s="64">
        <f ca="1">'(Other Computations)'!DL57</f>
        <v>893190.69151305978</v>
      </c>
      <c r="DD44" s="64">
        <f ca="1">'(Other Computations)'!DM57</f>
        <v>892744.37139958632</v>
      </c>
      <c r="DE44" s="64">
        <f ca="1">'(Other Computations)'!DO57</f>
        <v>892404.61058727512</v>
      </c>
      <c r="DF44" s="64">
        <f ca="1">'(Other Computations)'!DP57</f>
        <v>891989.41517176072</v>
      </c>
      <c r="DG44" s="64">
        <f ca="1">'(Other Computations)'!DQ57</f>
        <v>891546.5646126091</v>
      </c>
      <c r="DH44" s="64">
        <f ca="1">'(Other Computations)'!DR57</f>
        <v>891053.46335092268</v>
      </c>
      <c r="DI44" s="64">
        <f ca="1">'(Other Computations)'!DS57</f>
        <v>890623.3392978512</v>
      </c>
      <c r="DJ44" s="64">
        <f ca="1">'(Other Computations)'!DT57</f>
        <v>890100.47135877365</v>
      </c>
      <c r="DK44" s="64">
        <f ca="1">'(Other Computations)'!DU57</f>
        <v>889731.25393797993</v>
      </c>
      <c r="DL44" s="64">
        <f ca="1">'(Other Computations)'!DV57</f>
        <v>889271.5781453721</v>
      </c>
      <c r="DM44" s="64">
        <f ca="1">'(Other Computations)'!DW57</f>
        <v>888815.92346668686</v>
      </c>
      <c r="DN44" s="64">
        <f ca="1">'(Other Computations)'!DX57</f>
        <v>888364.03648894525</v>
      </c>
      <c r="DO44" s="64">
        <f ca="1">'(Other Computations)'!DY57</f>
        <v>887913.82812059775</v>
      </c>
      <c r="DP44" s="64">
        <f ca="1">'(Other Computations)'!DZ57</f>
        <v>887372.26347247057</v>
      </c>
      <c r="DQ44" s="64">
        <f ca="1">'(Other Computations)'!EB57</f>
        <v>886936.33857091411</v>
      </c>
      <c r="DR44" s="64">
        <f ca="1">'(Other Computations)'!EC57</f>
        <v>886475.1001150558</v>
      </c>
      <c r="DS44" s="64">
        <f ca="1">'(Other Computations)'!ED57</f>
        <v>885933.88671479153</v>
      </c>
      <c r="DT44" s="64">
        <f ca="1">'(Other Computations)'!EE57</f>
        <v>885595.04732803383</v>
      </c>
      <c r="DU44" s="64">
        <f ca="1">'(Other Computations)'!EF57</f>
        <v>885169.04933439102</v>
      </c>
      <c r="DV44" s="64">
        <f ca="1">'(Other Computations)'!EG57</f>
        <v>884714.59341049683</v>
      </c>
      <c r="DW44" s="64">
        <f ca="1">'(Other Computations)'!EH57</f>
        <v>884259.03254559461</v>
      </c>
      <c r="DX44" s="64">
        <f ca="1">'(Other Computations)'!EI57</f>
        <v>883829.00977122958</v>
      </c>
      <c r="DY44" s="64">
        <f ca="1">'(Other Computations)'!EJ57</f>
        <v>883433.84071882057</v>
      </c>
      <c r="DZ44" s="64">
        <f ca="1">'(Other Computations)'!EK57</f>
        <v>882968.96701892547</v>
      </c>
      <c r="EA44" s="64">
        <f ca="1">'(Other Computations)'!EL57</f>
        <v>882483.92843251012</v>
      </c>
      <c r="EB44" s="64">
        <f ca="1">'(Other Computations)'!EM57</f>
        <v>881946.89702085929</v>
      </c>
    </row>
    <row r="45" spans="1:132" ht="12.75" customHeight="1" x14ac:dyDescent="0.2">
      <c r="A45" s="64">
        <f>'(Other Computations)'!B58</f>
        <v>7466666.666666666</v>
      </c>
      <c r="B45" s="64">
        <f ca="1">'(Other Computations)'!C58</f>
        <v>7464194.6385923084</v>
      </c>
      <c r="C45" s="64">
        <f ca="1">'(Other Computations)'!D58</f>
        <v>7461884.0133540798</v>
      </c>
      <c r="D45" s="64">
        <f ca="1">'(Other Computations)'!E58</f>
        <v>7459515.158104334</v>
      </c>
      <c r="E45" s="64">
        <f ca="1">'(Other Computations)'!F58</f>
        <v>7457019.056354058</v>
      </c>
      <c r="F45" s="64">
        <f ca="1">'(Other Computations)'!G58</f>
        <v>7454792.2705840673</v>
      </c>
      <c r="G45" s="64">
        <f ca="1">'(Other Computations)'!H58</f>
        <v>7452522.6779535683</v>
      </c>
      <c r="H45" s="64">
        <f ca="1">'(Other Computations)'!I58</f>
        <v>7450033.7093851026</v>
      </c>
      <c r="I45" s="64">
        <f ca="1">'(Other Computations)'!J58</f>
        <v>7447680.5753479209</v>
      </c>
      <c r="J45" s="64">
        <f ca="1">'(Other Computations)'!K58</f>
        <v>7445455.6514541041</v>
      </c>
      <c r="K45" s="64">
        <f ca="1">'(Other Computations)'!L58</f>
        <v>7443112.5825882042</v>
      </c>
      <c r="L45" s="64">
        <f ca="1">'(Other Computations)'!M58</f>
        <v>7440562.5579433031</v>
      </c>
      <c r="M45" s="64">
        <f ca="1">'(Other Computations)'!O58</f>
        <v>7437871.2366443593</v>
      </c>
      <c r="N45" s="64">
        <f ca="1">'(Other Computations)'!P58</f>
        <v>7435423.6541893976</v>
      </c>
      <c r="O45" s="64">
        <f ca="1">'(Other Computations)'!Q58</f>
        <v>7433159.6548808962</v>
      </c>
      <c r="P45" s="64">
        <f ca="1">'(Other Computations)'!R58</f>
        <v>7430665.0193421775</v>
      </c>
      <c r="Q45" s="64">
        <f ca="1">'(Other Computations)'!S58</f>
        <v>7428422.4020220703</v>
      </c>
      <c r="R45" s="64">
        <f ca="1">'(Other Computations)'!T58</f>
        <v>7426008.7446833821</v>
      </c>
      <c r="S45" s="64">
        <f ca="1">'(Other Computations)'!U58</f>
        <v>7423262.9258893533</v>
      </c>
      <c r="T45" s="64">
        <f ca="1">'(Other Computations)'!V58</f>
        <v>7420815.8118738979</v>
      </c>
      <c r="U45" s="64">
        <f ca="1">'(Other Computations)'!W58</f>
        <v>7417978.0464415848</v>
      </c>
      <c r="V45" s="64">
        <f ca="1">'(Other Computations)'!X58</f>
        <v>7415518.8504108945</v>
      </c>
      <c r="W45" s="64">
        <f ca="1">'(Other Computations)'!Y58</f>
        <v>7413191.6785550136</v>
      </c>
      <c r="X45" s="64">
        <f ca="1">'(Other Computations)'!Z58</f>
        <v>7410497.1980379708</v>
      </c>
      <c r="Y45" s="64">
        <f ca="1">'(Other Computations)'!AB58</f>
        <v>7407615.4191125901</v>
      </c>
      <c r="Z45" s="64">
        <f ca="1">'(Other Computations)'!AC58</f>
        <v>7404958.1834300011</v>
      </c>
      <c r="AA45" s="64">
        <f ca="1">'(Other Computations)'!AD58</f>
        <v>7402377.7573099062</v>
      </c>
      <c r="AB45" s="64">
        <f ca="1">'(Other Computations)'!AE58</f>
        <v>7399721.8659803523</v>
      </c>
      <c r="AC45" s="64">
        <f ca="1">'(Other Computations)'!AF58</f>
        <v>7396895.7272164403</v>
      </c>
      <c r="AD45" s="64">
        <f ca="1">'(Other Computations)'!AG58</f>
        <v>7394188.8994182255</v>
      </c>
      <c r="AE45" s="64">
        <f ca="1">'(Other Computations)'!AH58</f>
        <v>7391352.0899668382</v>
      </c>
      <c r="AF45" s="64">
        <f ca="1">'(Other Computations)'!AI58</f>
        <v>7388629.1929582208</v>
      </c>
      <c r="AG45" s="64">
        <f ca="1">'(Other Computations)'!AJ58</f>
        <v>7386035.3731739996</v>
      </c>
      <c r="AH45" s="64">
        <f ca="1">'(Other Computations)'!AK58</f>
        <v>7383281.3356298031</v>
      </c>
      <c r="AI45" s="64">
        <f ca="1">'(Other Computations)'!AL58</f>
        <v>7380436.022886835</v>
      </c>
      <c r="AJ45" s="64">
        <f ca="1">'(Other Computations)'!AM58</f>
        <v>7377604.6875928612</v>
      </c>
      <c r="AK45" s="64">
        <f ca="1">'(Other Computations)'!AO58</f>
        <v>7374740.7721438203</v>
      </c>
      <c r="AL45" s="64">
        <f ca="1">'(Other Computations)'!AP58</f>
        <v>7371853.0601606108</v>
      </c>
      <c r="AM45" s="64">
        <f ca="1">'(Other Computations)'!AQ58</f>
        <v>7369137.1654729769</v>
      </c>
      <c r="AN45" s="64">
        <f ca="1">'(Other Computations)'!AR58</f>
        <v>7366045.8645774275</v>
      </c>
      <c r="AO45" s="64">
        <f ca="1">'(Other Computations)'!AS58</f>
        <v>7363325.1102191769</v>
      </c>
      <c r="AP45" s="64">
        <f ca="1">'(Other Computations)'!AT58</f>
        <v>7360505.279622891</v>
      </c>
      <c r="AQ45" s="64">
        <f ca="1">'(Other Computations)'!AU58</f>
        <v>7357711.4093191884</v>
      </c>
      <c r="AR45" s="64">
        <f ca="1">'(Other Computations)'!AV58</f>
        <v>7354684.430110584</v>
      </c>
      <c r="AS45" s="64">
        <f ca="1">'(Other Computations)'!AW58</f>
        <v>7351787.5003011059</v>
      </c>
      <c r="AT45" s="64">
        <f ca="1">'(Other Computations)'!AX58</f>
        <v>7349032.6216995018</v>
      </c>
      <c r="AU45" s="64">
        <f ca="1">'(Other Computations)'!AY58</f>
        <v>7346016.9896215126</v>
      </c>
      <c r="AV45" s="64">
        <f ca="1">'(Other Computations)'!AZ58</f>
        <v>7343176.5304540908</v>
      </c>
      <c r="AW45" s="64">
        <f ca="1">'(Other Computations)'!BB58</f>
        <v>7340173.0866351724</v>
      </c>
      <c r="AX45" s="64">
        <f ca="1">'(Other Computations)'!BC58</f>
        <v>7337375.9470529715</v>
      </c>
      <c r="AY45" s="64">
        <f ca="1">'(Other Computations)'!BD58</f>
        <v>7334320.599050045</v>
      </c>
      <c r="AZ45" s="64">
        <f ca="1">'(Other Computations)'!BE58</f>
        <v>7331551.4132600948</v>
      </c>
      <c r="BA45" s="64">
        <f ca="1">'(Other Computations)'!BF58</f>
        <v>7328300.0878558317</v>
      </c>
      <c r="BB45" s="64">
        <f ca="1">'(Other Computations)'!BG58</f>
        <v>7325099.0895792041</v>
      </c>
      <c r="BC45" s="64">
        <f ca="1">'(Other Computations)'!BH58</f>
        <v>7322136.8160163788</v>
      </c>
      <c r="BD45" s="64">
        <f ca="1">'(Other Computations)'!BI58</f>
        <v>7318816.4603796657</v>
      </c>
      <c r="BE45" s="64">
        <f ca="1">'(Other Computations)'!BJ58</f>
        <v>7315958.4833793901</v>
      </c>
      <c r="BF45" s="64">
        <f ca="1">'(Other Computations)'!BK58</f>
        <v>7312896.9821895324</v>
      </c>
      <c r="BG45" s="64">
        <f ca="1">'(Other Computations)'!BL58</f>
        <v>7309719.4541967865</v>
      </c>
      <c r="BH45" s="64">
        <f ca="1">'(Other Computations)'!BM58</f>
        <v>7306737.9031054163</v>
      </c>
      <c r="BI45" s="64">
        <f ca="1">'(Other Computations)'!BO58</f>
        <v>7303766.5942187952</v>
      </c>
      <c r="BJ45" s="64">
        <f ca="1">'(Other Computations)'!BP58</f>
        <v>7300516.7487663683</v>
      </c>
      <c r="BK45" s="64">
        <f ca="1">'(Other Computations)'!BQ58</f>
        <v>7297457.2206182564</v>
      </c>
      <c r="BL45" s="64">
        <f ca="1">'(Other Computations)'!BR58</f>
        <v>7294264.8110139621</v>
      </c>
      <c r="BM45" s="64">
        <f ca="1">'(Other Computations)'!BS58</f>
        <v>7291170.483583834</v>
      </c>
      <c r="BN45" s="64">
        <f ca="1">'(Other Computations)'!BT58</f>
        <v>7287913.6628655614</v>
      </c>
      <c r="BO45" s="64">
        <f ca="1">'(Other Computations)'!BU58</f>
        <v>7284784.5120245982</v>
      </c>
      <c r="BP45" s="64">
        <f ca="1">'(Other Computations)'!BV58</f>
        <v>7281600.5278210752</v>
      </c>
      <c r="BQ45" s="64">
        <f ca="1">'(Other Computations)'!BW58</f>
        <v>7278573.0520398766</v>
      </c>
      <c r="BR45" s="64">
        <f ca="1">'(Other Computations)'!BX58</f>
        <v>7275193.0711968355</v>
      </c>
      <c r="BS45" s="64">
        <f ca="1">'(Other Computations)'!BY58</f>
        <v>7271942.5184137849</v>
      </c>
      <c r="BT45" s="64">
        <f ca="1">'(Other Computations)'!BZ58</f>
        <v>7268777.5955348173</v>
      </c>
      <c r="BU45" s="64">
        <f ca="1">'(Other Computations)'!CB58</f>
        <v>7265202.6556696016</v>
      </c>
      <c r="BV45" s="64">
        <f ca="1">'(Other Computations)'!CC58</f>
        <v>7262259.7651915392</v>
      </c>
      <c r="BW45" s="64">
        <f ca="1">'(Other Computations)'!CD58</f>
        <v>7258959.6945350543</v>
      </c>
      <c r="BX45" s="64">
        <f ca="1">'(Other Computations)'!CE58</f>
        <v>7255687.4098958382</v>
      </c>
      <c r="BY45" s="64">
        <f ca="1">'(Other Computations)'!CF58</f>
        <v>7252328.4579837481</v>
      </c>
      <c r="BZ45" s="64">
        <f ca="1">'(Other Computations)'!CG58</f>
        <v>7248880.2411971446</v>
      </c>
      <c r="CA45" s="64">
        <f ca="1">'(Other Computations)'!CH58</f>
        <v>7245558.0535896085</v>
      </c>
      <c r="CB45" s="64">
        <f ca="1">'(Other Computations)'!CI58</f>
        <v>7242202.6428272165</v>
      </c>
      <c r="CC45" s="64">
        <f ca="1">'(Other Computations)'!CJ58</f>
        <v>7239030.9724940425</v>
      </c>
      <c r="CD45" s="64">
        <f ca="1">'(Other Computations)'!CK58</f>
        <v>7235693.9420528449</v>
      </c>
      <c r="CE45" s="64">
        <f ca="1">'(Other Computations)'!CL58</f>
        <v>7232437.4160232581</v>
      </c>
      <c r="CF45" s="64">
        <f ca="1">'(Other Computations)'!CM58</f>
        <v>7229009.1958403671</v>
      </c>
      <c r="CG45" s="64">
        <f ca="1">'(Other Computations)'!CO58</f>
        <v>7225655.2449166989</v>
      </c>
      <c r="CH45" s="64">
        <f ca="1">'(Other Computations)'!CP58</f>
        <v>7222428.7134380434</v>
      </c>
      <c r="CI45" s="64">
        <f ca="1">'(Other Computations)'!CQ58</f>
        <v>7218989.2168548554</v>
      </c>
      <c r="CJ45" s="64">
        <f ca="1">'(Other Computations)'!CR58</f>
        <v>7215522.9808800342</v>
      </c>
      <c r="CK45" s="64">
        <f ca="1">'(Other Computations)'!CS58</f>
        <v>7212055.3390020393</v>
      </c>
      <c r="CL45" s="64">
        <f ca="1">'(Other Computations)'!CT58</f>
        <v>7208680.1647567861</v>
      </c>
      <c r="CM45" s="64">
        <f ca="1">'(Other Computations)'!CU58</f>
        <v>7205203.5187910283</v>
      </c>
      <c r="CN45" s="64">
        <f ca="1">'(Other Computations)'!CV58</f>
        <v>7201802.3197800945</v>
      </c>
      <c r="CO45" s="64">
        <f ca="1">'(Other Computations)'!CW58</f>
        <v>7198324.4438544409</v>
      </c>
      <c r="CP45" s="64">
        <f ca="1">'(Other Computations)'!CX58</f>
        <v>7194930.3681336194</v>
      </c>
      <c r="CQ45" s="64">
        <f ca="1">'(Other Computations)'!CY58</f>
        <v>7191471.1491757687</v>
      </c>
      <c r="CR45" s="64">
        <f ca="1">'(Other Computations)'!CZ58</f>
        <v>7187978.4981549466</v>
      </c>
      <c r="CS45" s="64">
        <f ca="1">'(Other Computations)'!DB58</f>
        <v>7184556.1588692814</v>
      </c>
      <c r="CT45" s="64">
        <f ca="1">'(Other Computations)'!DC58</f>
        <v>7181134.5194431301</v>
      </c>
      <c r="CU45" s="64">
        <f ca="1">'(Other Computations)'!DD58</f>
        <v>7177792.0301307337</v>
      </c>
      <c r="CV45" s="64">
        <f ca="1">'(Other Computations)'!DE58</f>
        <v>7174144.2347880341</v>
      </c>
      <c r="CW45" s="64">
        <f ca="1">'(Other Computations)'!DF58</f>
        <v>7170767.1986531476</v>
      </c>
      <c r="CX45" s="64">
        <f ca="1">'(Other Computations)'!DG58</f>
        <v>7167423.4204558711</v>
      </c>
      <c r="CY45" s="64">
        <f ca="1">'(Other Computations)'!DH58</f>
        <v>7163866.9748258302</v>
      </c>
      <c r="CZ45" s="64">
        <f ca="1">'(Other Computations)'!DI58</f>
        <v>7160326.0791812586</v>
      </c>
      <c r="DA45" s="64">
        <f ca="1">'(Other Computations)'!DJ58</f>
        <v>7156892.9629874006</v>
      </c>
      <c r="DB45" s="64">
        <f ca="1">'(Other Computations)'!DK58</f>
        <v>7153366.5619673133</v>
      </c>
      <c r="DC45" s="64">
        <f ca="1">'(Other Computations)'!DL58</f>
        <v>7149805.8092040159</v>
      </c>
      <c r="DD45" s="64">
        <f ca="1">'(Other Computations)'!DM58</f>
        <v>7146168.3480371255</v>
      </c>
      <c r="DE45" s="64">
        <f ca="1">'(Other Computations)'!DO58</f>
        <v>7142793.9453885108</v>
      </c>
      <c r="DF45" s="64">
        <f ca="1">'(Other Computations)'!DP58</f>
        <v>7139533.8302112427</v>
      </c>
      <c r="DG45" s="64">
        <f ca="1">'(Other Computations)'!DQ58</f>
        <v>7135956.8057790091</v>
      </c>
      <c r="DH45" s="64">
        <f ca="1">'(Other Computations)'!DR58</f>
        <v>7132271.6445076279</v>
      </c>
      <c r="DI45" s="64">
        <f ca="1">'(Other Computations)'!DS58</f>
        <v>7128882.5707614422</v>
      </c>
      <c r="DJ45" s="64">
        <f ca="1">'(Other Computations)'!DT58</f>
        <v>7125043.8441636311</v>
      </c>
      <c r="DK45" s="64">
        <f ca="1">'(Other Computations)'!DU58</f>
        <v>7121695.142958086</v>
      </c>
      <c r="DL45" s="64">
        <f ca="1">'(Other Computations)'!DV58</f>
        <v>7118029.100105186</v>
      </c>
      <c r="DM45" s="64">
        <f ca="1">'(Other Computations)'!DW58</f>
        <v>7114444.2207538513</v>
      </c>
      <c r="DN45" s="64">
        <f ca="1">'(Other Computations)'!DX58</f>
        <v>7110779.3919516178</v>
      </c>
      <c r="DO45" s="64">
        <f ca="1">'(Other Computations)'!DY58</f>
        <v>7107157.1062418818</v>
      </c>
      <c r="DP45" s="64">
        <f ca="1">'(Other Computations)'!DZ58</f>
        <v>7103438.4185558297</v>
      </c>
      <c r="DQ45" s="64">
        <f ca="1">'(Other Computations)'!EB58</f>
        <v>7099755.6982494593</v>
      </c>
      <c r="DR45" s="64">
        <f ca="1">'(Other Computations)'!EC58</f>
        <v>7096000.3090270981</v>
      </c>
      <c r="DS45" s="64">
        <f ca="1">'(Other Computations)'!ED58</f>
        <v>7092108.032921955</v>
      </c>
      <c r="DT45" s="64">
        <f ca="1">'(Other Computations)'!EE58</f>
        <v>7088711.2010333771</v>
      </c>
      <c r="DU45" s="64">
        <f ca="1">'(Other Computations)'!EF58</f>
        <v>7085202.2444506334</v>
      </c>
      <c r="DV45" s="64">
        <f ca="1">'(Other Computations)'!EG58</f>
        <v>7081645.0663005086</v>
      </c>
      <c r="DW45" s="64">
        <f ca="1">'(Other Computations)'!EH58</f>
        <v>7078068.7395233205</v>
      </c>
      <c r="DX45" s="64">
        <f ca="1">'(Other Computations)'!EI58</f>
        <v>7074532.3527313238</v>
      </c>
      <c r="DY45" s="64">
        <f ca="1">'(Other Computations)'!EJ58</f>
        <v>7070996.4779845476</v>
      </c>
      <c r="DZ45" s="64">
        <f ca="1">'(Other Computations)'!EK58</f>
        <v>7067647.6058683898</v>
      </c>
      <c r="EA45" s="64">
        <f ca="1">'(Other Computations)'!EL58</f>
        <v>7063935.5131211784</v>
      </c>
      <c r="EB45" s="64">
        <f ca="1">'(Other Computations)'!EM58</f>
        <v>7060532.62956197</v>
      </c>
    </row>
    <row r="46" spans="1:132" ht="12.75" customHeight="1" x14ac:dyDescent="0.2">
      <c r="A46" s="4" t="str">
        <f>'(Intermediate Computations)'!B35</f>
        <v>MMM 2010</v>
      </c>
      <c r="B46" s="4" t="str">
        <f>'(Intermediate Computations)'!C35</f>
        <v>MMM 2010</v>
      </c>
      <c r="C46" s="4" t="str">
        <f>'(Intermediate Computations)'!D35</f>
        <v>MMM 2010</v>
      </c>
      <c r="D46" s="4" t="str">
        <f>'(Intermediate Computations)'!E35</f>
        <v>MMM 2010</v>
      </c>
      <c r="E46" s="4" t="str">
        <f>'(Intermediate Computations)'!F35</f>
        <v>MMM 2010</v>
      </c>
      <c r="F46" s="4" t="str">
        <f>'(Intermediate Computations)'!G35</f>
        <v>MMM 2010</v>
      </c>
      <c r="G46" s="4" t="str">
        <f>'(Intermediate Computations)'!H35</f>
        <v>MMM 2010</v>
      </c>
      <c r="H46" s="4" t="str">
        <f>'(Intermediate Computations)'!I35</f>
        <v>MMM 2010</v>
      </c>
      <c r="I46" s="4" t="str">
        <f>'(Intermediate Computations)'!J35</f>
        <v>MMM 2010</v>
      </c>
      <c r="J46" s="4" t="str">
        <f>'(Intermediate Computations)'!K35</f>
        <v>MMM 2010</v>
      </c>
      <c r="K46" s="4" t="str">
        <f>'(Intermediate Computations)'!L35</f>
        <v>MMM 2010</v>
      </c>
      <c r="L46" s="4" t="str">
        <f>'(Intermediate Computations)'!M35</f>
        <v>MMM 2010</v>
      </c>
      <c r="M46" s="4" t="str">
        <f>'(Intermediate Computations)'!O35</f>
        <v>MMM 2011</v>
      </c>
      <c r="N46" s="4" t="str">
        <f>'(Intermediate Computations)'!P35</f>
        <v>MMM 2011</v>
      </c>
      <c r="O46" s="4" t="str">
        <f>'(Intermediate Computations)'!Q35</f>
        <v>MMM 2011</v>
      </c>
      <c r="P46" s="4" t="str">
        <f>'(Intermediate Computations)'!R35</f>
        <v>MMM 2011</v>
      </c>
      <c r="Q46" s="4" t="str">
        <f>'(Intermediate Computations)'!S35</f>
        <v>MMM 2011</v>
      </c>
      <c r="R46" s="4" t="str">
        <f>'(Intermediate Computations)'!T35</f>
        <v>MMM 2011</v>
      </c>
      <c r="S46" s="4" t="str">
        <f>'(Intermediate Computations)'!U35</f>
        <v>MMM 2011</v>
      </c>
      <c r="T46" s="4" t="str">
        <f>'(Intermediate Computations)'!V35</f>
        <v>MMM 2011</v>
      </c>
      <c r="U46" s="4" t="str">
        <f>'(Intermediate Computations)'!W35</f>
        <v>MMM 2011</v>
      </c>
      <c r="V46" s="4" t="str">
        <f>'(Intermediate Computations)'!X35</f>
        <v>MMM 2011</v>
      </c>
      <c r="W46" s="4" t="str">
        <f>'(Intermediate Computations)'!Y35</f>
        <v>MMM 2011</v>
      </c>
      <c r="X46" s="4" t="str">
        <f>'(Intermediate Computations)'!Z35</f>
        <v>MMM 2011</v>
      </c>
      <c r="Y46" s="4" t="str">
        <f>'(Intermediate Computations)'!AB35</f>
        <v>MMM 2012</v>
      </c>
      <c r="Z46" s="4" t="str">
        <f>'(Intermediate Computations)'!AC35</f>
        <v>MMM 2012</v>
      </c>
      <c r="AA46" s="4" t="str">
        <f>'(Intermediate Computations)'!AD35</f>
        <v>MMM 2012</v>
      </c>
      <c r="AB46" s="4" t="str">
        <f>'(Intermediate Computations)'!AE35</f>
        <v>MMM 2012</v>
      </c>
      <c r="AC46" s="4" t="str">
        <f>'(Intermediate Computations)'!AF35</f>
        <v>MMM 2012</v>
      </c>
      <c r="AD46" s="4" t="str">
        <f>'(Intermediate Computations)'!AG35</f>
        <v>MMM 2012</v>
      </c>
      <c r="AE46" s="4" t="str">
        <f>'(Intermediate Computations)'!AH35</f>
        <v>MMM 2012</v>
      </c>
      <c r="AF46" s="4" t="str">
        <f>'(Intermediate Computations)'!AI35</f>
        <v>MMM 2012</v>
      </c>
      <c r="AG46" s="4" t="str">
        <f>'(Intermediate Computations)'!AJ35</f>
        <v>MMM 2012</v>
      </c>
      <c r="AH46" s="4" t="str">
        <f>'(Intermediate Computations)'!AK35</f>
        <v>MMM 2012</v>
      </c>
      <c r="AI46" s="4" t="str">
        <f>'(Intermediate Computations)'!AL35</f>
        <v>MMM 2012</v>
      </c>
      <c r="AJ46" s="4" t="str">
        <f>'(Intermediate Computations)'!AM35</f>
        <v>MMM 2012</v>
      </c>
      <c r="AK46" s="4" t="str">
        <f>'(Intermediate Computations)'!AO35</f>
        <v>MMM 2013</v>
      </c>
      <c r="AL46" s="4" t="str">
        <f>'(Intermediate Computations)'!AP35</f>
        <v>MMM 2013</v>
      </c>
      <c r="AM46" s="4" t="str">
        <f>'(Intermediate Computations)'!AQ35</f>
        <v>MMM 2013</v>
      </c>
      <c r="AN46" s="4" t="str">
        <f>'(Intermediate Computations)'!AR35</f>
        <v>MMM 2013</v>
      </c>
      <c r="AO46" s="4" t="str">
        <f>'(Intermediate Computations)'!AS35</f>
        <v>MMM 2013</v>
      </c>
      <c r="AP46" s="4" t="str">
        <f>'(Intermediate Computations)'!AT35</f>
        <v>MMM 2013</v>
      </c>
      <c r="AQ46" s="4" t="str">
        <f>'(Intermediate Computations)'!AU35</f>
        <v>MMM 2013</v>
      </c>
      <c r="AR46" s="4" t="str">
        <f>'(Intermediate Computations)'!AV35</f>
        <v>MMM 2013</v>
      </c>
      <c r="AS46" s="4" t="str">
        <f>'(Intermediate Computations)'!AW35</f>
        <v>MMM 2013</v>
      </c>
      <c r="AT46" s="4" t="str">
        <f>'(Intermediate Computations)'!AX35</f>
        <v>MMM 2013</v>
      </c>
      <c r="AU46" s="4" t="str">
        <f>'(Intermediate Computations)'!AY35</f>
        <v>MMM 2013</v>
      </c>
      <c r="AV46" s="4" t="str">
        <f>'(Intermediate Computations)'!AZ35</f>
        <v>MMM 2013</v>
      </c>
      <c r="AW46" s="4" t="str">
        <f>'(Intermediate Computations)'!BB35</f>
        <v>MMM 2014</v>
      </c>
      <c r="AX46" s="4" t="str">
        <f>'(Intermediate Computations)'!BC35</f>
        <v>MMM 2014</v>
      </c>
      <c r="AY46" s="4" t="str">
        <f>'(Intermediate Computations)'!BD35</f>
        <v>MMM 2014</v>
      </c>
      <c r="AZ46" s="4" t="str">
        <f>'(Intermediate Computations)'!BE35</f>
        <v>MMM 2014</v>
      </c>
      <c r="BA46" s="4" t="str">
        <f>'(Intermediate Computations)'!BF35</f>
        <v>MMM 2014</v>
      </c>
      <c r="BB46" s="4" t="str">
        <f>'(Intermediate Computations)'!BG35</f>
        <v>MMM 2014</v>
      </c>
      <c r="BC46" s="4" t="str">
        <f>'(Intermediate Computations)'!BH35</f>
        <v>MMM 2014</v>
      </c>
      <c r="BD46" s="4" t="str">
        <f>'(Intermediate Computations)'!BI35</f>
        <v>MMM 2014</v>
      </c>
      <c r="BE46" s="4" t="str">
        <f>'(Intermediate Computations)'!BJ35</f>
        <v>MMM 2014</v>
      </c>
      <c r="BF46" s="4" t="str">
        <f>'(Intermediate Computations)'!BK35</f>
        <v>MMM 2014</v>
      </c>
      <c r="BG46" s="4" t="str">
        <f>'(Intermediate Computations)'!BL35</f>
        <v>MMM 2014</v>
      </c>
      <c r="BH46" s="4" t="str">
        <f>'(Intermediate Computations)'!BM35</f>
        <v>MMM 2014</v>
      </c>
      <c r="BI46" s="4" t="str">
        <f>'(Intermediate Computations)'!BO35</f>
        <v>MMM 2015</v>
      </c>
      <c r="BJ46" s="4" t="str">
        <f>'(Intermediate Computations)'!BP35</f>
        <v>MMM 2015</v>
      </c>
      <c r="BK46" s="4" t="str">
        <f>'(Intermediate Computations)'!BQ35</f>
        <v>MMM 2015</v>
      </c>
      <c r="BL46" s="4" t="str">
        <f>'(Intermediate Computations)'!BR35</f>
        <v>MMM 2015</v>
      </c>
      <c r="BM46" s="4" t="str">
        <f>'(Intermediate Computations)'!BS35</f>
        <v>MMM 2015</v>
      </c>
      <c r="BN46" s="4" t="str">
        <f>'(Intermediate Computations)'!BT35</f>
        <v>MMM 2015</v>
      </c>
      <c r="BO46" s="4" t="str">
        <f>'(Intermediate Computations)'!BU35</f>
        <v>MMM 2015</v>
      </c>
      <c r="BP46" s="4" t="str">
        <f>'(Intermediate Computations)'!BV35</f>
        <v>MMM 2015</v>
      </c>
      <c r="BQ46" s="4" t="str">
        <f>'(Intermediate Computations)'!BW35</f>
        <v>MMM 2015</v>
      </c>
      <c r="BR46" s="4" t="str">
        <f>'(Intermediate Computations)'!BX35</f>
        <v>MMM 2015</v>
      </c>
      <c r="BS46" s="4" t="str">
        <f>'(Intermediate Computations)'!BY35</f>
        <v>MMM 2015</v>
      </c>
      <c r="BT46" s="4" t="str">
        <f>'(Intermediate Computations)'!BZ35</f>
        <v>MMM 2015</v>
      </c>
      <c r="BU46" s="4" t="str">
        <f>'(Intermediate Computations)'!CB35</f>
        <v>MMM 2016</v>
      </c>
      <c r="BV46" s="4" t="str">
        <f>'(Intermediate Computations)'!CC35</f>
        <v>MMM 2016</v>
      </c>
      <c r="BW46" s="4" t="str">
        <f>'(Intermediate Computations)'!CD35</f>
        <v>MMM 2016</v>
      </c>
      <c r="BX46" s="4" t="str">
        <f>'(Intermediate Computations)'!CE35</f>
        <v>MMM 2016</v>
      </c>
      <c r="BY46" s="4" t="str">
        <f>'(Intermediate Computations)'!CF35</f>
        <v>MMM 2016</v>
      </c>
      <c r="BZ46" s="4" t="str">
        <f>'(Intermediate Computations)'!CG35</f>
        <v>MMM 2016</v>
      </c>
      <c r="CA46" s="4" t="str">
        <f>'(Intermediate Computations)'!CH35</f>
        <v>MMM 2016</v>
      </c>
      <c r="CB46" s="4" t="str">
        <f>'(Intermediate Computations)'!CI35</f>
        <v>MMM 2016</v>
      </c>
      <c r="CC46" s="4" t="str">
        <f>'(Intermediate Computations)'!CJ35</f>
        <v>MMM 2016</v>
      </c>
      <c r="CD46" s="4" t="str">
        <f>'(Intermediate Computations)'!CK35</f>
        <v>MMM 2016</v>
      </c>
      <c r="CE46" s="4" t="str">
        <f>'(Intermediate Computations)'!CL35</f>
        <v>MMM 2016</v>
      </c>
      <c r="CF46" s="4" t="str">
        <f>'(Intermediate Computations)'!CM35</f>
        <v>MMM 2016</v>
      </c>
      <c r="CG46" s="4" t="str">
        <f>'(Intermediate Computations)'!CO35</f>
        <v>MMM 2017</v>
      </c>
      <c r="CH46" s="4" t="str">
        <f>'(Intermediate Computations)'!CP35</f>
        <v>MMM 2017</v>
      </c>
      <c r="CI46" s="4" t="str">
        <f>'(Intermediate Computations)'!CQ35</f>
        <v>MMM 2017</v>
      </c>
      <c r="CJ46" s="4" t="str">
        <f>'(Intermediate Computations)'!CR35</f>
        <v>MMM 2017</v>
      </c>
      <c r="CK46" s="4" t="str">
        <f>'(Intermediate Computations)'!CS35</f>
        <v>MMM 2017</v>
      </c>
      <c r="CL46" s="4" t="str">
        <f>'(Intermediate Computations)'!CT35</f>
        <v>MMM 2017</v>
      </c>
      <c r="CM46" s="4" t="str">
        <f>'(Intermediate Computations)'!CU35</f>
        <v>MMM 2017</v>
      </c>
      <c r="CN46" s="4" t="str">
        <f>'(Intermediate Computations)'!CV35</f>
        <v>MMM 2017</v>
      </c>
      <c r="CO46" s="4" t="str">
        <f>'(Intermediate Computations)'!CW35</f>
        <v>MMM 2017</v>
      </c>
      <c r="CP46" s="4" t="str">
        <f>'(Intermediate Computations)'!CX35</f>
        <v>MMM 2017</v>
      </c>
      <c r="CQ46" s="4" t="str">
        <f>'(Intermediate Computations)'!CY35</f>
        <v>MMM 2017</v>
      </c>
      <c r="CR46" s="4" t="str">
        <f>'(Intermediate Computations)'!CZ35</f>
        <v>MMM 2017</v>
      </c>
      <c r="CS46" s="4" t="str">
        <f>'(Intermediate Computations)'!DB35</f>
        <v>MMM 2018</v>
      </c>
      <c r="CT46" s="4" t="str">
        <f>'(Intermediate Computations)'!DC35</f>
        <v>MMM 2018</v>
      </c>
      <c r="CU46" s="4" t="str">
        <f>'(Intermediate Computations)'!DD35</f>
        <v>MMM 2018</v>
      </c>
      <c r="CV46" s="4" t="str">
        <f>'(Intermediate Computations)'!DE35</f>
        <v>MMM 2018</v>
      </c>
      <c r="CW46" s="4" t="str">
        <f>'(Intermediate Computations)'!DF35</f>
        <v>MMM 2018</v>
      </c>
      <c r="CX46" s="4" t="str">
        <f>'(Intermediate Computations)'!DG35</f>
        <v>MMM 2018</v>
      </c>
      <c r="CY46" s="4" t="str">
        <f>'(Intermediate Computations)'!DH35</f>
        <v>MMM 2018</v>
      </c>
      <c r="CZ46" s="4" t="str">
        <f>'(Intermediate Computations)'!DI35</f>
        <v>MMM 2018</v>
      </c>
      <c r="DA46" s="4" t="str">
        <f>'(Intermediate Computations)'!DJ35</f>
        <v>MMM 2018</v>
      </c>
      <c r="DB46" s="4" t="str">
        <f>'(Intermediate Computations)'!DK35</f>
        <v>MMM 2018</v>
      </c>
      <c r="DC46" s="4" t="str">
        <f>'(Intermediate Computations)'!DL35</f>
        <v>MMM 2018</v>
      </c>
      <c r="DD46" s="4" t="str">
        <f>'(Intermediate Computations)'!DM35</f>
        <v>MMM 2018</v>
      </c>
      <c r="DE46" s="4" t="str">
        <f>'(Intermediate Computations)'!DO35</f>
        <v>MMM 2019</v>
      </c>
      <c r="DF46" s="4" t="str">
        <f>'(Intermediate Computations)'!DP35</f>
        <v>MMM 2019</v>
      </c>
      <c r="DG46" s="4" t="str">
        <f>'(Intermediate Computations)'!DQ35</f>
        <v>MMM 2019</v>
      </c>
      <c r="DH46" s="4" t="str">
        <f>'(Intermediate Computations)'!DR35</f>
        <v>MMM 2019</v>
      </c>
      <c r="DI46" s="4" t="str">
        <f>'(Intermediate Computations)'!DS35</f>
        <v>MMM 2019</v>
      </c>
      <c r="DJ46" s="4" t="str">
        <f>'(Intermediate Computations)'!DT35</f>
        <v>MMM 2019</v>
      </c>
      <c r="DK46" s="4" t="str">
        <f>'(Intermediate Computations)'!DU35</f>
        <v>MMM 2019</v>
      </c>
      <c r="DL46" s="4" t="str">
        <f>'(Intermediate Computations)'!DV35</f>
        <v>MMM 2019</v>
      </c>
      <c r="DM46" s="4" t="str">
        <f>'(Intermediate Computations)'!DW35</f>
        <v>MMM 2019</v>
      </c>
      <c r="DN46" s="4" t="str">
        <f>'(Intermediate Computations)'!DX35</f>
        <v>MMM 2019</v>
      </c>
      <c r="DO46" s="4" t="str">
        <f>'(Intermediate Computations)'!DY35</f>
        <v>MMM 2019</v>
      </c>
      <c r="DP46" s="4" t="str">
        <f>'(Intermediate Computations)'!DZ35</f>
        <v>MMM 2019</v>
      </c>
      <c r="DQ46" s="4" t="str">
        <f>'(Intermediate Computations)'!EB35</f>
        <v>MMM 2020</v>
      </c>
      <c r="DR46" s="4" t="str">
        <f>'(Intermediate Computations)'!EC35</f>
        <v>MMM 2020</v>
      </c>
      <c r="DS46" s="4" t="str">
        <f>'(Intermediate Computations)'!ED35</f>
        <v>MMM 2020</v>
      </c>
      <c r="DT46" s="4" t="str">
        <f>'(Intermediate Computations)'!EE35</f>
        <v>MMM 2020</v>
      </c>
      <c r="DU46" s="4" t="str">
        <f>'(Intermediate Computations)'!EF35</f>
        <v>MMM 2020</v>
      </c>
      <c r="DV46" s="4" t="str">
        <f>'(Intermediate Computations)'!EG35</f>
        <v>MMM 2020</v>
      </c>
      <c r="DW46" s="4" t="str">
        <f>'(Intermediate Computations)'!EH35</f>
        <v>MMM 2020</v>
      </c>
      <c r="DX46" s="4" t="str">
        <f>'(Intermediate Computations)'!EI35</f>
        <v>MMM 2020</v>
      </c>
      <c r="DY46" s="4" t="str">
        <f>'(Intermediate Computations)'!EJ35</f>
        <v>MMM 2020</v>
      </c>
      <c r="DZ46" s="4" t="str">
        <f>'(Intermediate Computations)'!EK35</f>
        <v>MMM 2020</v>
      </c>
      <c r="EA46" s="4" t="str">
        <f>'(Intermediate Computations)'!EL35</f>
        <v>MMM 2020</v>
      </c>
      <c r="EB46" s="4" t="str">
        <f>'(Intermediate Computations)'!EM35</f>
        <v>MMM 2020</v>
      </c>
    </row>
    <row r="47" spans="1:132" ht="12.75" customHeight="1" x14ac:dyDescent="0.2">
      <c r="A47" s="4">
        <f>'(Intermediate Computations)'!B32</f>
        <v>40179</v>
      </c>
      <c r="B47" s="4">
        <f>'(Intermediate Computations)'!C32</f>
        <v>40210</v>
      </c>
      <c r="C47" s="4">
        <f>'(Intermediate Computations)'!D32</f>
        <v>40238</v>
      </c>
      <c r="D47" s="4">
        <f>'(Intermediate Computations)'!E32</f>
        <v>40269</v>
      </c>
      <c r="E47" s="4">
        <f>'(Intermediate Computations)'!F32</f>
        <v>40299</v>
      </c>
      <c r="F47" s="4">
        <f>'(Intermediate Computations)'!G32</f>
        <v>40330</v>
      </c>
      <c r="G47" s="4">
        <f>'(Intermediate Computations)'!H32</f>
        <v>40360</v>
      </c>
      <c r="H47" s="4">
        <f>'(Intermediate Computations)'!I32</f>
        <v>40391</v>
      </c>
      <c r="I47" s="4">
        <f>'(Intermediate Computations)'!J32</f>
        <v>40422</v>
      </c>
      <c r="J47" s="4">
        <f>'(Intermediate Computations)'!K32</f>
        <v>40452</v>
      </c>
      <c r="K47" s="4">
        <f>'(Intermediate Computations)'!L32</f>
        <v>40483</v>
      </c>
      <c r="L47" s="4">
        <f>'(Intermediate Computations)'!M32</f>
        <v>40513</v>
      </c>
      <c r="M47" s="4">
        <f>'(Intermediate Computations)'!O32</f>
        <v>40544</v>
      </c>
      <c r="N47" s="4">
        <f>'(Intermediate Computations)'!P32</f>
        <v>40575</v>
      </c>
      <c r="O47" s="4">
        <f>'(Intermediate Computations)'!Q32</f>
        <v>40603</v>
      </c>
      <c r="P47" s="4">
        <f>'(Intermediate Computations)'!R32</f>
        <v>40634</v>
      </c>
      <c r="Q47" s="4">
        <f>'(Intermediate Computations)'!S32</f>
        <v>40664</v>
      </c>
      <c r="R47" s="4">
        <f>'(Intermediate Computations)'!T32</f>
        <v>40695</v>
      </c>
      <c r="S47" s="4">
        <f>'(Intermediate Computations)'!U32</f>
        <v>40725</v>
      </c>
      <c r="T47" s="4">
        <f>'(Intermediate Computations)'!V32</f>
        <v>40756</v>
      </c>
      <c r="U47" s="4">
        <f>'(Intermediate Computations)'!W32</f>
        <v>40787</v>
      </c>
      <c r="V47" s="4">
        <f>'(Intermediate Computations)'!X32</f>
        <v>40817</v>
      </c>
      <c r="W47" s="4">
        <f>'(Intermediate Computations)'!Y32</f>
        <v>40848</v>
      </c>
      <c r="X47" s="4">
        <f>'(Intermediate Computations)'!Z32</f>
        <v>40878</v>
      </c>
      <c r="Y47" s="4">
        <f>'(Intermediate Computations)'!AB32</f>
        <v>40909</v>
      </c>
      <c r="Z47" s="4">
        <f>'(Intermediate Computations)'!AC32</f>
        <v>40940</v>
      </c>
      <c r="AA47" s="4">
        <f>'(Intermediate Computations)'!AD32</f>
        <v>40969</v>
      </c>
      <c r="AB47" s="4">
        <f>'(Intermediate Computations)'!AE32</f>
        <v>41000</v>
      </c>
      <c r="AC47" s="4">
        <f>'(Intermediate Computations)'!AF32</f>
        <v>41030</v>
      </c>
      <c r="AD47" s="4">
        <f>'(Intermediate Computations)'!AG32</f>
        <v>41061</v>
      </c>
      <c r="AE47" s="4">
        <f>'(Intermediate Computations)'!AH32</f>
        <v>41091</v>
      </c>
      <c r="AF47" s="4">
        <f>'(Intermediate Computations)'!AI32</f>
        <v>41122</v>
      </c>
      <c r="AG47" s="4">
        <f>'(Intermediate Computations)'!AJ32</f>
        <v>41153</v>
      </c>
      <c r="AH47" s="4">
        <f>'(Intermediate Computations)'!AK32</f>
        <v>41183</v>
      </c>
      <c r="AI47" s="4">
        <f>'(Intermediate Computations)'!AL32</f>
        <v>41214</v>
      </c>
      <c r="AJ47" s="4">
        <f>'(Intermediate Computations)'!AM32</f>
        <v>41244</v>
      </c>
      <c r="AK47" s="4">
        <f>'(Intermediate Computations)'!AO32</f>
        <v>41275</v>
      </c>
      <c r="AL47" s="4">
        <f>'(Intermediate Computations)'!AP32</f>
        <v>41306</v>
      </c>
      <c r="AM47" s="4">
        <f>'(Intermediate Computations)'!AQ32</f>
        <v>41334</v>
      </c>
      <c r="AN47" s="4">
        <f>'(Intermediate Computations)'!AR32</f>
        <v>41365</v>
      </c>
      <c r="AO47" s="4">
        <f>'(Intermediate Computations)'!AS32</f>
        <v>41395</v>
      </c>
      <c r="AP47" s="4">
        <f>'(Intermediate Computations)'!AT32</f>
        <v>41426</v>
      </c>
      <c r="AQ47" s="4">
        <f>'(Intermediate Computations)'!AU32</f>
        <v>41456</v>
      </c>
      <c r="AR47" s="4">
        <f>'(Intermediate Computations)'!AV32</f>
        <v>41487</v>
      </c>
      <c r="AS47" s="4">
        <f>'(Intermediate Computations)'!AW32</f>
        <v>41518</v>
      </c>
      <c r="AT47" s="4">
        <f>'(Intermediate Computations)'!AX32</f>
        <v>41548</v>
      </c>
      <c r="AU47" s="4">
        <f>'(Intermediate Computations)'!AY32</f>
        <v>41579</v>
      </c>
      <c r="AV47" s="4">
        <f>'(Intermediate Computations)'!AZ32</f>
        <v>41609</v>
      </c>
      <c r="AW47" s="4">
        <f>'(Intermediate Computations)'!BB32</f>
        <v>41640</v>
      </c>
      <c r="AX47" s="4">
        <f>'(Intermediate Computations)'!BC32</f>
        <v>41671</v>
      </c>
      <c r="AY47" s="4">
        <f>'(Intermediate Computations)'!BD32</f>
        <v>41699</v>
      </c>
      <c r="AZ47" s="4">
        <f>'(Intermediate Computations)'!BE32</f>
        <v>41730</v>
      </c>
      <c r="BA47" s="4">
        <f>'(Intermediate Computations)'!BF32</f>
        <v>41760</v>
      </c>
      <c r="BB47" s="4">
        <f>'(Intermediate Computations)'!BG32</f>
        <v>41791</v>
      </c>
      <c r="BC47" s="4">
        <f>'(Intermediate Computations)'!BH32</f>
        <v>41821</v>
      </c>
      <c r="BD47" s="4">
        <f>'(Intermediate Computations)'!BI32</f>
        <v>41852</v>
      </c>
      <c r="BE47" s="4">
        <f>'(Intermediate Computations)'!BJ32</f>
        <v>41883</v>
      </c>
      <c r="BF47" s="4">
        <f>'(Intermediate Computations)'!BK32</f>
        <v>41913</v>
      </c>
      <c r="BG47" s="4">
        <f>'(Intermediate Computations)'!BL32</f>
        <v>41944</v>
      </c>
      <c r="BH47" s="4">
        <f>'(Intermediate Computations)'!BM32</f>
        <v>41974</v>
      </c>
      <c r="BI47" s="4">
        <f>'(Intermediate Computations)'!BO32</f>
        <v>42005</v>
      </c>
      <c r="BJ47" s="4">
        <f>'(Intermediate Computations)'!BP32</f>
        <v>42036</v>
      </c>
      <c r="BK47" s="4">
        <f>'(Intermediate Computations)'!BQ32</f>
        <v>42064</v>
      </c>
      <c r="BL47" s="4">
        <f>'(Intermediate Computations)'!BR32</f>
        <v>42095</v>
      </c>
      <c r="BM47" s="4">
        <f>'(Intermediate Computations)'!BS32</f>
        <v>42125</v>
      </c>
      <c r="BN47" s="4">
        <f>'(Intermediate Computations)'!BT32</f>
        <v>42156</v>
      </c>
      <c r="BO47" s="4">
        <f>'(Intermediate Computations)'!BU32</f>
        <v>42186</v>
      </c>
      <c r="BP47" s="4">
        <f>'(Intermediate Computations)'!BV32</f>
        <v>42217</v>
      </c>
      <c r="BQ47" s="4">
        <f>'(Intermediate Computations)'!BW32</f>
        <v>42248</v>
      </c>
      <c r="BR47" s="4">
        <f>'(Intermediate Computations)'!BX32</f>
        <v>42278</v>
      </c>
      <c r="BS47" s="4">
        <f>'(Intermediate Computations)'!BY32</f>
        <v>42309</v>
      </c>
      <c r="BT47" s="4">
        <f>'(Intermediate Computations)'!BZ32</f>
        <v>42339</v>
      </c>
      <c r="BU47" s="4">
        <f>'(Intermediate Computations)'!CB32</f>
        <v>42370</v>
      </c>
      <c r="BV47" s="4">
        <f>'(Intermediate Computations)'!CC32</f>
        <v>42401</v>
      </c>
      <c r="BW47" s="4">
        <f>'(Intermediate Computations)'!CD32</f>
        <v>42430</v>
      </c>
      <c r="BX47" s="4">
        <f>'(Intermediate Computations)'!CE32</f>
        <v>42461</v>
      </c>
      <c r="BY47" s="4">
        <f>'(Intermediate Computations)'!CF32</f>
        <v>42491</v>
      </c>
      <c r="BZ47" s="4">
        <f>'(Intermediate Computations)'!CG32</f>
        <v>42522</v>
      </c>
      <c r="CA47" s="4">
        <f>'(Intermediate Computations)'!CH32</f>
        <v>42552</v>
      </c>
      <c r="CB47" s="4">
        <f>'(Intermediate Computations)'!CI32</f>
        <v>42583</v>
      </c>
      <c r="CC47" s="4">
        <f>'(Intermediate Computations)'!CJ32</f>
        <v>42614</v>
      </c>
      <c r="CD47" s="4">
        <f>'(Intermediate Computations)'!CK32</f>
        <v>42644</v>
      </c>
      <c r="CE47" s="4">
        <f>'(Intermediate Computations)'!CL32</f>
        <v>42675</v>
      </c>
      <c r="CF47" s="4">
        <f>'(Intermediate Computations)'!CM32</f>
        <v>42705</v>
      </c>
      <c r="CG47" s="4">
        <f>'(Intermediate Computations)'!CO32</f>
        <v>42736</v>
      </c>
      <c r="CH47" s="4">
        <f>'(Intermediate Computations)'!CP32</f>
        <v>42767</v>
      </c>
      <c r="CI47" s="4">
        <f>'(Intermediate Computations)'!CQ32</f>
        <v>42795</v>
      </c>
      <c r="CJ47" s="4">
        <f>'(Intermediate Computations)'!CR32</f>
        <v>42826</v>
      </c>
      <c r="CK47" s="4">
        <f>'(Intermediate Computations)'!CS32</f>
        <v>42856</v>
      </c>
      <c r="CL47" s="4">
        <f>'(Intermediate Computations)'!CT32</f>
        <v>42887</v>
      </c>
      <c r="CM47" s="4">
        <f>'(Intermediate Computations)'!CU32</f>
        <v>42917</v>
      </c>
      <c r="CN47" s="4">
        <f>'(Intermediate Computations)'!CV32</f>
        <v>42948</v>
      </c>
      <c r="CO47" s="4">
        <f>'(Intermediate Computations)'!CW32</f>
        <v>42979</v>
      </c>
      <c r="CP47" s="4">
        <f>'(Intermediate Computations)'!CX32</f>
        <v>43009</v>
      </c>
      <c r="CQ47" s="4">
        <f>'(Intermediate Computations)'!CY32</f>
        <v>43040</v>
      </c>
      <c r="CR47" s="4">
        <f>'(Intermediate Computations)'!CZ32</f>
        <v>43070</v>
      </c>
      <c r="CS47" s="4">
        <f>'(Intermediate Computations)'!DB32</f>
        <v>43101</v>
      </c>
      <c r="CT47" s="4">
        <f>'(Intermediate Computations)'!DC32</f>
        <v>43132</v>
      </c>
      <c r="CU47" s="4">
        <f>'(Intermediate Computations)'!DD32</f>
        <v>43160</v>
      </c>
      <c r="CV47" s="4">
        <f>'(Intermediate Computations)'!DE32</f>
        <v>43191</v>
      </c>
      <c r="CW47" s="4">
        <f>'(Intermediate Computations)'!DF32</f>
        <v>43221</v>
      </c>
      <c r="CX47" s="4">
        <f>'(Intermediate Computations)'!DG32</f>
        <v>43252</v>
      </c>
      <c r="CY47" s="4">
        <f>'(Intermediate Computations)'!DH32</f>
        <v>43282</v>
      </c>
      <c r="CZ47" s="4">
        <f>'(Intermediate Computations)'!DI32</f>
        <v>43313</v>
      </c>
      <c r="DA47" s="4">
        <f>'(Intermediate Computations)'!DJ32</f>
        <v>43344</v>
      </c>
      <c r="DB47" s="4">
        <f>'(Intermediate Computations)'!DK32</f>
        <v>43374</v>
      </c>
      <c r="DC47" s="4">
        <f>'(Intermediate Computations)'!DL32</f>
        <v>43405</v>
      </c>
      <c r="DD47" s="4">
        <f>'(Intermediate Computations)'!DM32</f>
        <v>43435</v>
      </c>
      <c r="DE47" s="4">
        <f>'(Intermediate Computations)'!DO32</f>
        <v>43466</v>
      </c>
      <c r="DF47" s="4">
        <f>'(Intermediate Computations)'!DP32</f>
        <v>43497</v>
      </c>
      <c r="DG47" s="4">
        <f>'(Intermediate Computations)'!DQ32</f>
        <v>43525</v>
      </c>
      <c r="DH47" s="4">
        <f>'(Intermediate Computations)'!DR32</f>
        <v>43556</v>
      </c>
      <c r="DI47" s="4">
        <f>'(Intermediate Computations)'!DS32</f>
        <v>43586</v>
      </c>
      <c r="DJ47" s="4">
        <f>'(Intermediate Computations)'!DT32</f>
        <v>43617</v>
      </c>
      <c r="DK47" s="4">
        <f>'(Intermediate Computations)'!DU32</f>
        <v>43647</v>
      </c>
      <c r="DL47" s="4">
        <f>'(Intermediate Computations)'!DV32</f>
        <v>43678</v>
      </c>
      <c r="DM47" s="4">
        <f>'(Intermediate Computations)'!DW32</f>
        <v>43709</v>
      </c>
      <c r="DN47" s="4">
        <f>'(Intermediate Computations)'!DX32</f>
        <v>43739</v>
      </c>
      <c r="DO47" s="4">
        <f>'(Intermediate Computations)'!DY32</f>
        <v>43770</v>
      </c>
      <c r="DP47" s="4">
        <f>'(Intermediate Computations)'!DZ32</f>
        <v>43800</v>
      </c>
      <c r="DQ47" s="4">
        <f>'(Intermediate Computations)'!EB32</f>
        <v>43831</v>
      </c>
      <c r="DR47" s="4">
        <f>'(Intermediate Computations)'!EC32</f>
        <v>43862</v>
      </c>
      <c r="DS47" s="4">
        <f>'(Intermediate Computations)'!ED32</f>
        <v>43891</v>
      </c>
      <c r="DT47" s="4">
        <f>'(Intermediate Computations)'!EE32</f>
        <v>43922</v>
      </c>
      <c r="DU47" s="4">
        <f>'(Intermediate Computations)'!EF32</f>
        <v>43952</v>
      </c>
      <c r="DV47" s="4">
        <f>'(Intermediate Computations)'!EG32</f>
        <v>43983</v>
      </c>
      <c r="DW47" s="4">
        <f>'(Intermediate Computations)'!EH32</f>
        <v>44013</v>
      </c>
      <c r="DX47" s="4">
        <f>'(Intermediate Computations)'!EI32</f>
        <v>44044</v>
      </c>
      <c r="DY47" s="4">
        <f>'(Intermediate Computations)'!EJ32</f>
        <v>44075</v>
      </c>
      <c r="DZ47" s="4">
        <f>'(Intermediate Computations)'!EK32</f>
        <v>44105</v>
      </c>
      <c r="EA47" s="4">
        <f>'(Intermediate Computations)'!EL32</f>
        <v>44136</v>
      </c>
      <c r="EB47" s="4">
        <f>'(Intermediate Computations)'!EM32</f>
        <v>44166</v>
      </c>
    </row>
    <row r="48" spans="1:132" ht="12.75" customHeight="1" x14ac:dyDescent="0.2">
      <c r="A48" s="64">
        <f ca="1">'Trial 1'!B35</f>
        <v>831084.09222648665</v>
      </c>
      <c r="B48" s="64">
        <f ca="1">'Trial 1'!C35</f>
        <v>823836.1536135542</v>
      </c>
      <c r="C48" s="64">
        <f ca="1">'Trial 1'!D35</f>
        <v>829925.73543028859</v>
      </c>
      <c r="D48" s="64">
        <f ca="1">'Trial 1'!E35</f>
        <v>798477.12375639507</v>
      </c>
      <c r="E48" s="64">
        <f ca="1">'Trial 1'!F35</f>
        <v>837016.2500588469</v>
      </c>
      <c r="F48" s="64">
        <f ca="1">'Trial 1'!G35</f>
        <v>825073.48597832955</v>
      </c>
      <c r="G48" s="64">
        <f ca="1">'Trial 1'!H35</f>
        <v>792295.18931656459</v>
      </c>
      <c r="H48" s="64">
        <f ca="1">'Trial 1'!I35</f>
        <v>831663.3813479417</v>
      </c>
      <c r="I48" s="64">
        <f ca="1">'Trial 1'!J35</f>
        <v>858167.87769302039</v>
      </c>
      <c r="J48" s="64">
        <f ca="1">'Trial 1'!K35</f>
        <v>821894.8936095048</v>
      </c>
      <c r="K48" s="64">
        <f ca="1">'Trial 1'!L35</f>
        <v>826049.01728857646</v>
      </c>
      <c r="L48" s="64">
        <f ca="1">'Trial 1'!M35</f>
        <v>823632.81024690077</v>
      </c>
      <c r="M48" s="64">
        <f ca="1">'Trial 1'!O35</f>
        <v>830892.81407743809</v>
      </c>
      <c r="N48" s="64">
        <f ca="1">'Trial 1'!P35</f>
        <v>848453.17363155761</v>
      </c>
      <c r="O48" s="64">
        <f ca="1">'Trial 1'!Q35</f>
        <v>823149.6910992309</v>
      </c>
      <c r="P48" s="64">
        <f ca="1">'Trial 1'!R35</f>
        <v>853982.19521605142</v>
      </c>
      <c r="Q48" s="64">
        <f ca="1">'Trial 1'!S35</f>
        <v>793777.10204155149</v>
      </c>
      <c r="R48" s="64">
        <f ca="1">'Trial 1'!T35</f>
        <v>788999.83470312727</v>
      </c>
      <c r="S48" s="64">
        <f ca="1">'Trial 1'!U35</f>
        <v>820164.10101057903</v>
      </c>
      <c r="T48" s="64">
        <f ca="1">'Trial 1'!V35</f>
        <v>806357.73782491975</v>
      </c>
      <c r="U48" s="64">
        <f ca="1">'Trial 1'!W35</f>
        <v>792309.01797069411</v>
      </c>
      <c r="V48" s="64">
        <f ca="1">'Trial 1'!X35</f>
        <v>843620.53032435081</v>
      </c>
      <c r="W48" s="64">
        <f ca="1">'Trial 1'!Y35</f>
        <v>814245.2482245781</v>
      </c>
      <c r="X48" s="64">
        <f ca="1">'Trial 1'!Z35</f>
        <v>789862.77777340868</v>
      </c>
      <c r="Y48" s="64">
        <f ca="1">'Trial 1'!AB35</f>
        <v>768687.13548292464</v>
      </c>
      <c r="Z48" s="64">
        <f ca="1">'Trial 1'!AC35</f>
        <v>819478.63645904383</v>
      </c>
      <c r="AA48" s="64">
        <f ca="1">'Trial 1'!AD35</f>
        <v>765188.48370497336</v>
      </c>
      <c r="AB48" s="64">
        <f ca="1">'Trial 1'!AE35</f>
        <v>804450.15707889234</v>
      </c>
      <c r="AC48" s="64">
        <f ca="1">'Trial 1'!AF35</f>
        <v>787286.16612158599</v>
      </c>
      <c r="AD48" s="64">
        <f ca="1">'Trial 1'!AG35</f>
        <v>779350.01445239515</v>
      </c>
      <c r="AE48" s="64">
        <f ca="1">'Trial 1'!AH35</f>
        <v>793810.39685875166</v>
      </c>
      <c r="AF48" s="64">
        <f ca="1">'Trial 1'!AI35</f>
        <v>794625.6807223357</v>
      </c>
      <c r="AG48" s="64">
        <f ca="1">'Trial 1'!AJ35</f>
        <v>766307.49805870338</v>
      </c>
      <c r="AH48" s="64">
        <f ca="1">'Trial 1'!AK35</f>
        <v>786379.39496523363</v>
      </c>
      <c r="AI48" s="64">
        <f ca="1">'Trial 1'!AL35</f>
        <v>781309.08600781683</v>
      </c>
      <c r="AJ48" s="64">
        <f ca="1">'Trial 1'!AM35</f>
        <v>784315.08164592134</v>
      </c>
      <c r="AK48" s="64">
        <f ca="1">'Trial 1'!AO35</f>
        <v>796049.75769641751</v>
      </c>
      <c r="AL48" s="64">
        <f ca="1">'Trial 1'!AP35</f>
        <v>830782.32996100013</v>
      </c>
      <c r="AM48" s="64">
        <f ca="1">'Trial 1'!AQ35</f>
        <v>784726.0653374804</v>
      </c>
      <c r="AN48" s="64">
        <f ca="1">'Trial 1'!AR35</f>
        <v>772981.86658578122</v>
      </c>
      <c r="AO48" s="64">
        <f ca="1">'Trial 1'!AS35</f>
        <v>787843.69738660043</v>
      </c>
      <c r="AP48" s="64">
        <f ca="1">'Trial 1'!AT35</f>
        <v>781480.93369567592</v>
      </c>
      <c r="AQ48" s="64">
        <f ca="1">'Trial 1'!AU35</f>
        <v>798311.68516810064</v>
      </c>
      <c r="AR48" s="64">
        <f ca="1">'Trial 1'!AV35</f>
        <v>776060.21377639496</v>
      </c>
      <c r="AS48" s="64">
        <f ca="1">'Trial 1'!AW35</f>
        <v>803159.75090512016</v>
      </c>
      <c r="AT48" s="64">
        <f ca="1">'Trial 1'!AX35</f>
        <v>784521.88870049606</v>
      </c>
      <c r="AU48" s="64">
        <f ca="1">'Trial 1'!AY35</f>
        <v>800165.13896736689</v>
      </c>
      <c r="AV48" s="64">
        <f ca="1">'Trial 1'!AZ35</f>
        <v>740487.90901477938</v>
      </c>
      <c r="AW48" s="64">
        <f ca="1">'Trial 1'!BB35</f>
        <v>813156.46929023333</v>
      </c>
      <c r="AX48" s="64">
        <f ca="1">'Trial 1'!BC35</f>
        <v>750895.08386152529</v>
      </c>
      <c r="AY48" s="64">
        <f ca="1">'Trial 1'!BD35</f>
        <v>813867.72049868701</v>
      </c>
      <c r="AZ48" s="64">
        <f ca="1">'Trial 1'!BE35</f>
        <v>781254.78236820258</v>
      </c>
      <c r="BA48" s="64">
        <f ca="1">'Trial 1'!BF35</f>
        <v>777555.1126304263</v>
      </c>
      <c r="BB48" s="64">
        <f ca="1">'Trial 1'!BG35</f>
        <v>776687.78517614969</v>
      </c>
      <c r="BC48" s="64">
        <f ca="1">'Trial 1'!BH35</f>
        <v>779460.06639819476</v>
      </c>
      <c r="BD48" s="64">
        <f ca="1">'Trial 1'!BI35</f>
        <v>783939.28045916429</v>
      </c>
      <c r="BE48" s="64">
        <f ca="1">'Trial 1'!BJ35</f>
        <v>778675.19377499039</v>
      </c>
      <c r="BF48" s="64">
        <f ca="1">'Trial 1'!BK35</f>
        <v>753285.59915960557</v>
      </c>
      <c r="BG48" s="64">
        <f ca="1">'Trial 1'!BL35</f>
        <v>730455.70716976922</v>
      </c>
      <c r="BH48" s="64">
        <f ca="1">'Trial 1'!BM35</f>
        <v>750380.52507334307</v>
      </c>
      <c r="BI48" s="64">
        <f ca="1">'Trial 1'!BO35</f>
        <v>742365.95361044502</v>
      </c>
      <c r="BJ48" s="64">
        <f ca="1">'Trial 1'!BP35</f>
        <v>812290.81184683519</v>
      </c>
      <c r="BK48" s="64">
        <f ca="1">'Trial 1'!BQ35</f>
        <v>795784.35148175398</v>
      </c>
      <c r="BL48" s="64">
        <f ca="1">'Trial 1'!BR35</f>
        <v>767501.26821829739</v>
      </c>
      <c r="BM48" s="64">
        <f ca="1">'Trial 1'!BS35</f>
        <v>769337.19917554955</v>
      </c>
      <c r="BN48" s="64">
        <f ca="1">'Trial 1'!BT35</f>
        <v>744798.74175178807</v>
      </c>
      <c r="BO48" s="64">
        <f ca="1">'Trial 1'!BU35</f>
        <v>751313.88138989441</v>
      </c>
      <c r="BP48" s="64">
        <f ca="1">'Trial 1'!BV35</f>
        <v>770311.12871863763</v>
      </c>
      <c r="BQ48" s="64">
        <f ca="1">'Trial 1'!BW35</f>
        <v>773026.26693770557</v>
      </c>
      <c r="BR48" s="64">
        <f ca="1">'Trial 1'!BX35</f>
        <v>790123.78003817913</v>
      </c>
      <c r="BS48" s="64">
        <f ca="1">'Trial 1'!BY35</f>
        <v>769157.47295550897</v>
      </c>
      <c r="BT48" s="64">
        <f ca="1">'Trial 1'!BZ35</f>
        <v>753159.96582536981</v>
      </c>
      <c r="BU48" s="64">
        <f ca="1">'Trial 1'!CB35</f>
        <v>742014.24982751394</v>
      </c>
      <c r="BV48" s="64">
        <f ca="1">'Trial 1'!CC35</f>
        <v>731731.98741174466</v>
      </c>
      <c r="BW48" s="64">
        <f ca="1">'Trial 1'!CD35</f>
        <v>771077.1060512003</v>
      </c>
      <c r="BX48" s="64">
        <f ca="1">'Trial 1'!CE35</f>
        <v>748180.78616312088</v>
      </c>
      <c r="BY48" s="64">
        <f ca="1">'Trial 1'!CF35</f>
        <v>765500.48972967756</v>
      </c>
      <c r="BZ48" s="64">
        <f ca="1">'Trial 1'!CG35</f>
        <v>759978.03865471727</v>
      </c>
      <c r="CA48" s="64">
        <f ca="1">'Trial 1'!CH35</f>
        <v>756267.49968766002</v>
      </c>
      <c r="CB48" s="64">
        <f ca="1">'Trial 1'!CI35</f>
        <v>767174.0889022284</v>
      </c>
      <c r="CC48" s="64">
        <f ca="1">'Trial 1'!CJ35</f>
        <v>768569.92736425786</v>
      </c>
      <c r="CD48" s="64">
        <f ca="1">'Trial 1'!CK35</f>
        <v>729841.56832315947</v>
      </c>
      <c r="CE48" s="64">
        <f ca="1">'Trial 1'!CL35</f>
        <v>758245.49368801247</v>
      </c>
      <c r="CF48" s="64">
        <f ca="1">'Trial 1'!CM35</f>
        <v>740074.38717641414</v>
      </c>
      <c r="CG48" s="64">
        <f ca="1">'Trial 1'!CO35</f>
        <v>737875.52827626851</v>
      </c>
      <c r="CH48" s="64">
        <f ca="1">'Trial 1'!CP35</f>
        <v>751160.21282440424</v>
      </c>
      <c r="CI48" s="64">
        <f ca="1">'Trial 1'!CQ35</f>
        <v>759683.77756455832</v>
      </c>
      <c r="CJ48" s="64">
        <f ca="1">'Trial 1'!CR35</f>
        <v>733107.97594738624</v>
      </c>
      <c r="CK48" s="64">
        <f ca="1">'Trial 1'!CS35</f>
        <v>777859.77200740587</v>
      </c>
      <c r="CL48" s="64">
        <f ca="1">'Trial 1'!CT35</f>
        <v>726128.09958240681</v>
      </c>
      <c r="CM48" s="64">
        <f ca="1">'Trial 1'!CU35</f>
        <v>742663.54607529088</v>
      </c>
      <c r="CN48" s="64">
        <f ca="1">'Trial 1'!CV35</f>
        <v>736926.91286474804</v>
      </c>
      <c r="CO48" s="64">
        <f ca="1">'Trial 1'!CW35</f>
        <v>750717.83401045494</v>
      </c>
      <c r="CP48" s="64">
        <f ca="1">'Trial 1'!CX35</f>
        <v>742572.27971848485</v>
      </c>
      <c r="CQ48" s="64">
        <f ca="1">'Trial 1'!CY35</f>
        <v>731351.43131374416</v>
      </c>
      <c r="CR48" s="64">
        <f ca="1">'Trial 1'!CZ35</f>
        <v>712379.31296078174</v>
      </c>
      <c r="CS48" s="64">
        <f ca="1">'Trial 1'!DB35</f>
        <v>733894.67739744706</v>
      </c>
      <c r="CT48" s="64">
        <f ca="1">'Trial 1'!DC35</f>
        <v>734707.22411477927</v>
      </c>
      <c r="CU48" s="64">
        <f ca="1">'Trial 1'!DD35</f>
        <v>750853.60653182864</v>
      </c>
      <c r="CV48" s="64">
        <f ca="1">'Trial 1'!DE35</f>
        <v>774068.05855437485</v>
      </c>
      <c r="CW48" s="64">
        <f ca="1">'Trial 1'!DF35</f>
        <v>710813.17084647936</v>
      </c>
      <c r="CX48" s="64">
        <f ca="1">'Trial 1'!DG35</f>
        <v>747296.57266962866</v>
      </c>
      <c r="CY48" s="64">
        <f ca="1">'Trial 1'!DH35</f>
        <v>735464.41785606986</v>
      </c>
      <c r="CZ48" s="64">
        <f ca="1">'Trial 1'!DI35</f>
        <v>697671.81631494698</v>
      </c>
      <c r="DA48" s="64">
        <f ca="1">'Trial 1'!DJ35</f>
        <v>726213.55290716083</v>
      </c>
      <c r="DB48" s="64">
        <f ca="1">'Trial 1'!DK35</f>
        <v>772389.15087828471</v>
      </c>
      <c r="DC48" s="64">
        <f ca="1">'Trial 1'!DL35</f>
        <v>732676.01048715145</v>
      </c>
      <c r="DD48" s="64">
        <f ca="1">'Trial 1'!DM35</f>
        <v>731836.39106904611</v>
      </c>
      <c r="DE48" s="64">
        <f ca="1">'Trial 1'!DO35</f>
        <v>745166.33323422947</v>
      </c>
      <c r="DF48" s="64">
        <f ca="1">'Trial 1'!DP35</f>
        <v>705954.93864280509</v>
      </c>
      <c r="DG48" s="64">
        <f ca="1">'Trial 1'!DQ35</f>
        <v>736904.4948283796</v>
      </c>
      <c r="DH48" s="64">
        <f ca="1">'Trial 1'!DR35</f>
        <v>738158.33140764688</v>
      </c>
      <c r="DI48" s="64">
        <f ca="1">'Trial 1'!DS35</f>
        <v>733530.26550150255</v>
      </c>
      <c r="DJ48" s="64">
        <f ca="1">'Trial 1'!DT35</f>
        <v>704281.37543878343</v>
      </c>
      <c r="DK48" s="64">
        <f ca="1">'Trial 1'!DU35</f>
        <v>744795.57247979625</v>
      </c>
      <c r="DL48" s="64">
        <f ca="1">'Trial 1'!DV35</f>
        <v>735729.36205950251</v>
      </c>
      <c r="DM48" s="64">
        <f ca="1">'Trial 1'!DW35</f>
        <v>722265.02307757444</v>
      </c>
      <c r="DN48" s="64">
        <f ca="1">'Trial 1'!DX35</f>
        <v>730750.6191138007</v>
      </c>
      <c r="DO48" s="64">
        <f ca="1">'Trial 1'!DY35</f>
        <v>755071.17613596143</v>
      </c>
      <c r="DP48" s="64">
        <f ca="1">'Trial 1'!DZ35</f>
        <v>730585.00757728855</v>
      </c>
      <c r="DQ48" s="64">
        <f ca="1">'Trial 1'!EB35</f>
        <v>707570.52844631567</v>
      </c>
      <c r="DR48" s="64">
        <f ca="1">'Trial 1'!EC35</f>
        <v>711681.58963179833</v>
      </c>
      <c r="DS48" s="64">
        <f ca="1">'Trial 1'!ED35</f>
        <v>695754.60289900715</v>
      </c>
      <c r="DT48" s="64">
        <f ca="1">'Trial 1'!EE35</f>
        <v>693623.32931832003</v>
      </c>
      <c r="DU48" s="64">
        <f ca="1">'Trial 1'!EF35</f>
        <v>730836.96145895461</v>
      </c>
      <c r="DV48" s="64">
        <f ca="1">'Trial 1'!EG35</f>
        <v>711808.31088468514</v>
      </c>
      <c r="DW48" s="64">
        <f ca="1">'Trial 1'!EH35</f>
        <v>717150.36003254505</v>
      </c>
      <c r="DX48" s="64">
        <f ca="1">'Trial 1'!EI35</f>
        <v>706509.55038526922</v>
      </c>
      <c r="DY48" s="64">
        <f ca="1">'Trial 1'!EJ35</f>
        <v>748563.7425537986</v>
      </c>
      <c r="DZ48" s="64">
        <f ca="1">'Trial 1'!EK35</f>
        <v>685041.38759716379</v>
      </c>
      <c r="EA48" s="64">
        <f ca="1">'Trial 1'!EL35</f>
        <v>700666.3497485515</v>
      </c>
      <c r="EB48" s="64">
        <f ca="1">'Trial 1'!EM35</f>
        <v>759195.893832954</v>
      </c>
    </row>
    <row r="49" spans="1:132" ht="12.75" customHeight="1" x14ac:dyDescent="0.2">
      <c r="A49" s="64">
        <f ca="1">'Trial 2'!B35</f>
        <v>804296.23676861974</v>
      </c>
      <c r="B49" s="64">
        <f ca="1">'Trial 2'!C35</f>
        <v>829769.82733771496</v>
      </c>
      <c r="C49" s="64">
        <f ca="1">'Trial 2'!D35</f>
        <v>798972.82532461861</v>
      </c>
      <c r="D49" s="64">
        <f ca="1">'Trial 2'!E35</f>
        <v>789411.81399738672</v>
      </c>
      <c r="E49" s="64">
        <f ca="1">'Trial 2'!F35</f>
        <v>840671.28317366622</v>
      </c>
      <c r="F49" s="64">
        <f ca="1">'Trial 2'!G35</f>
        <v>866513.62662279222</v>
      </c>
      <c r="G49" s="64">
        <f ca="1">'Trial 2'!H35</f>
        <v>807960.62623919325</v>
      </c>
      <c r="H49" s="64">
        <f ca="1">'Trial 2'!I35</f>
        <v>837495.92628981394</v>
      </c>
      <c r="I49" s="64">
        <f ca="1">'Trial 2'!J35</f>
        <v>792799.72738970036</v>
      </c>
      <c r="J49" s="64">
        <f ca="1">'Trial 2'!K35</f>
        <v>831373.37081894302</v>
      </c>
      <c r="K49" s="64">
        <f ca="1">'Trial 2'!L35</f>
        <v>794883.73144224391</v>
      </c>
      <c r="L49" s="64">
        <f ca="1">'Trial 2'!M35</f>
        <v>802513.52945315302</v>
      </c>
      <c r="M49" s="64">
        <f ca="1">'Trial 2'!O35</f>
        <v>826966.11011536478</v>
      </c>
      <c r="N49" s="64">
        <f ca="1">'Trial 2'!P35</f>
        <v>817355.40980429796</v>
      </c>
      <c r="O49" s="64">
        <f ca="1">'Trial 2'!Q35</f>
        <v>792042.3739986961</v>
      </c>
      <c r="P49" s="64">
        <f ca="1">'Trial 2'!R35</f>
        <v>838404.00159669912</v>
      </c>
      <c r="Q49" s="64">
        <f ca="1">'Trial 2'!S35</f>
        <v>807317.24894957559</v>
      </c>
      <c r="R49" s="64">
        <f ca="1">'Trial 2'!T35</f>
        <v>801805.18013512017</v>
      </c>
      <c r="S49" s="64">
        <f ca="1">'Trial 2'!U35</f>
        <v>782388.9550005506</v>
      </c>
      <c r="T49" s="64">
        <f ca="1">'Trial 2'!V35</f>
        <v>795321.73742193205</v>
      </c>
      <c r="U49" s="64">
        <f ca="1">'Trial 2'!W35</f>
        <v>846189.79899790103</v>
      </c>
      <c r="V49" s="64">
        <f ca="1">'Trial 2'!X35</f>
        <v>830145.08141619537</v>
      </c>
      <c r="W49" s="64">
        <f ca="1">'Trial 2'!Y35</f>
        <v>779902.26981789677</v>
      </c>
      <c r="X49" s="64">
        <f ca="1">'Trial 2'!Z35</f>
        <v>796539.76727046655</v>
      </c>
      <c r="Y49" s="64">
        <f ca="1">'Trial 2'!AB35</f>
        <v>822674.37063813617</v>
      </c>
      <c r="Z49" s="64">
        <f ca="1">'Trial 2'!AC35</f>
        <v>837118.49352633406</v>
      </c>
      <c r="AA49" s="64">
        <f ca="1">'Trial 2'!AD35</f>
        <v>831408.54411739111</v>
      </c>
      <c r="AB49" s="64">
        <f ca="1">'Trial 2'!AE35</f>
        <v>791788.50586892373</v>
      </c>
      <c r="AC49" s="64">
        <f ca="1">'Trial 2'!AF35</f>
        <v>785284.86675288167</v>
      </c>
      <c r="AD49" s="64">
        <f ca="1">'Trial 2'!AG35</f>
        <v>780591.66535902699</v>
      </c>
      <c r="AE49" s="64">
        <f ca="1">'Trial 2'!AH35</f>
        <v>785625.74555609154</v>
      </c>
      <c r="AF49" s="64">
        <f ca="1">'Trial 2'!AI35</f>
        <v>819375.83635720052</v>
      </c>
      <c r="AG49" s="64">
        <f ca="1">'Trial 2'!AJ35</f>
        <v>774639.11552695336</v>
      </c>
      <c r="AH49" s="64">
        <f ca="1">'Trial 2'!AK35</f>
        <v>795363.84541783121</v>
      </c>
      <c r="AI49" s="64">
        <f ca="1">'Trial 2'!AL35</f>
        <v>811360.79337733972</v>
      </c>
      <c r="AJ49" s="64">
        <f ca="1">'Trial 2'!AM35</f>
        <v>806626.41848814429</v>
      </c>
      <c r="AK49" s="64">
        <f ca="1">'Trial 2'!AO35</f>
        <v>808428.12728208501</v>
      </c>
      <c r="AL49" s="64">
        <f ca="1">'Trial 2'!AP35</f>
        <v>828421.7405526177</v>
      </c>
      <c r="AM49" s="64">
        <f ca="1">'Trial 2'!AQ35</f>
        <v>766455.37026797154</v>
      </c>
      <c r="AN49" s="64">
        <f ca="1">'Trial 2'!AR35</f>
        <v>804012.50057878206</v>
      </c>
      <c r="AO49" s="64">
        <f ca="1">'Trial 2'!AS35</f>
        <v>833036.09983589861</v>
      </c>
      <c r="AP49" s="64">
        <f ca="1">'Trial 2'!AT35</f>
        <v>813610.30117725639</v>
      </c>
      <c r="AQ49" s="64">
        <f ca="1">'Trial 2'!AU35</f>
        <v>818705.48599339172</v>
      </c>
      <c r="AR49" s="64">
        <f ca="1">'Trial 2'!AV35</f>
        <v>790388.65755880217</v>
      </c>
      <c r="AS49" s="64">
        <f ca="1">'Trial 2'!AW35</f>
        <v>747700.55627010122</v>
      </c>
      <c r="AT49" s="64">
        <f ca="1">'Trial 2'!AX35</f>
        <v>769233.91981003119</v>
      </c>
      <c r="AU49" s="64">
        <f ca="1">'Trial 2'!AY35</f>
        <v>807601.98207193927</v>
      </c>
      <c r="AV49" s="64">
        <f ca="1">'Trial 2'!AZ35</f>
        <v>806502.12788583094</v>
      </c>
      <c r="AW49" s="64">
        <f ca="1">'Trial 2'!BB35</f>
        <v>774057.95078866708</v>
      </c>
      <c r="AX49" s="64">
        <f ca="1">'Trial 2'!BC35</f>
        <v>755841.18406253972</v>
      </c>
      <c r="AY49" s="64">
        <f ca="1">'Trial 2'!BD35</f>
        <v>807950.06045532634</v>
      </c>
      <c r="AZ49" s="64">
        <f ca="1">'Trial 2'!BE35</f>
        <v>771001.7579350631</v>
      </c>
      <c r="BA49" s="64">
        <f ca="1">'Trial 2'!BF35</f>
        <v>754207.23949020775</v>
      </c>
      <c r="BB49" s="64">
        <f ca="1">'Trial 2'!BG35</f>
        <v>777270.89672780607</v>
      </c>
      <c r="BC49" s="64">
        <f ca="1">'Trial 2'!BH35</f>
        <v>751464.53846678592</v>
      </c>
      <c r="BD49" s="64">
        <f ca="1">'Trial 2'!BI35</f>
        <v>787183.15830203716</v>
      </c>
      <c r="BE49" s="64">
        <f ca="1">'Trial 2'!BJ35</f>
        <v>777582.16940543917</v>
      </c>
      <c r="BF49" s="64">
        <f ca="1">'Trial 2'!BK35</f>
        <v>778697.7467990882</v>
      </c>
      <c r="BG49" s="64">
        <f ca="1">'Trial 2'!BL35</f>
        <v>808451.25782807078</v>
      </c>
      <c r="BH49" s="64">
        <f ca="1">'Trial 2'!BM35</f>
        <v>787065.96223400987</v>
      </c>
      <c r="BI49" s="64">
        <f ca="1">'Trial 2'!BO35</f>
        <v>773918.14296919864</v>
      </c>
      <c r="BJ49" s="64">
        <f ca="1">'Trial 2'!BP35</f>
        <v>774376.55688187887</v>
      </c>
      <c r="BK49" s="64">
        <f ca="1">'Trial 2'!BQ35</f>
        <v>786538.7292887459</v>
      </c>
      <c r="BL49" s="64">
        <f ca="1">'Trial 2'!BR35</f>
        <v>779488.1109229672</v>
      </c>
      <c r="BM49" s="64">
        <f ca="1">'Trial 2'!BS35</f>
        <v>782148.36760395986</v>
      </c>
      <c r="BN49" s="64">
        <f ca="1">'Trial 2'!BT35</f>
        <v>743095.02594423434</v>
      </c>
      <c r="BO49" s="64">
        <f ca="1">'Trial 2'!BU35</f>
        <v>763133.22818493226</v>
      </c>
      <c r="BP49" s="64">
        <f ca="1">'Trial 2'!BV35</f>
        <v>784334.89673629915</v>
      </c>
      <c r="BQ49" s="64">
        <f ca="1">'Trial 2'!BW35</f>
        <v>756562.8155620324</v>
      </c>
      <c r="BR49" s="64">
        <f ca="1">'Trial 2'!BX35</f>
        <v>757689.72778631316</v>
      </c>
      <c r="BS49" s="64">
        <f ca="1">'Trial 2'!BY35</f>
        <v>777693.37813788897</v>
      </c>
      <c r="BT49" s="64">
        <f ca="1">'Trial 2'!BZ35</f>
        <v>744725.15958365623</v>
      </c>
      <c r="BU49" s="64">
        <f ca="1">'Trial 2'!CB35</f>
        <v>773804.79124102241</v>
      </c>
      <c r="BV49" s="64">
        <f ca="1">'Trial 2'!CC35</f>
        <v>758350.09487464081</v>
      </c>
      <c r="BW49" s="64">
        <f ca="1">'Trial 2'!CD35</f>
        <v>782259.6956505141</v>
      </c>
      <c r="BX49" s="64">
        <f ca="1">'Trial 2'!CE35</f>
        <v>763865.8697976087</v>
      </c>
      <c r="BY49" s="64">
        <f ca="1">'Trial 2'!CF35</f>
        <v>747306.83760413993</v>
      </c>
      <c r="BZ49" s="64">
        <f ca="1">'Trial 2'!CG35</f>
        <v>770785.05689527583</v>
      </c>
      <c r="CA49" s="64">
        <f ca="1">'Trial 2'!CH35</f>
        <v>796220.89094062208</v>
      </c>
      <c r="CB49" s="64">
        <f ca="1">'Trial 2'!CI35</f>
        <v>778783.76272442203</v>
      </c>
      <c r="CC49" s="64">
        <f ca="1">'Trial 2'!CJ35</f>
        <v>760259.34275691013</v>
      </c>
      <c r="CD49" s="64">
        <f ca="1">'Trial 2'!CK35</f>
        <v>737061.30083014641</v>
      </c>
      <c r="CE49" s="64">
        <f ca="1">'Trial 2'!CL35</f>
        <v>743102.242264239</v>
      </c>
      <c r="CF49" s="64">
        <f ca="1">'Trial 2'!CM35</f>
        <v>775391.54005066014</v>
      </c>
      <c r="CG49" s="64">
        <f ca="1">'Trial 2'!CO35</f>
        <v>766623.79091120616</v>
      </c>
      <c r="CH49" s="64">
        <f ca="1">'Trial 2'!CP35</f>
        <v>739623.14588386472</v>
      </c>
      <c r="CI49" s="64">
        <f ca="1">'Trial 2'!CQ35</f>
        <v>724816.63016706856</v>
      </c>
      <c r="CJ49" s="64">
        <f ca="1">'Trial 2'!CR35</f>
        <v>710578.64594482153</v>
      </c>
      <c r="CK49" s="64">
        <f ca="1">'Trial 2'!CS35</f>
        <v>737991.51010934031</v>
      </c>
      <c r="CL49" s="64">
        <f ca="1">'Trial 2'!CT35</f>
        <v>790650.08478180913</v>
      </c>
      <c r="CM49" s="64">
        <f ca="1">'Trial 2'!CU35</f>
        <v>780320.8706380903</v>
      </c>
      <c r="CN49" s="64">
        <f ca="1">'Trial 2'!CV35</f>
        <v>739817.90914107033</v>
      </c>
      <c r="CO49" s="64">
        <f ca="1">'Trial 2'!CW35</f>
        <v>714190.82714430185</v>
      </c>
      <c r="CP49" s="64">
        <f ca="1">'Trial 2'!CX35</f>
        <v>773100.14425603638</v>
      </c>
      <c r="CQ49" s="64">
        <f ca="1">'Trial 2'!CY35</f>
        <v>762510.07335811423</v>
      </c>
      <c r="CR49" s="64">
        <f ca="1">'Trial 2'!CZ35</f>
        <v>714965.19041837414</v>
      </c>
      <c r="CS49" s="64">
        <f ca="1">'Trial 2'!DB35</f>
        <v>787478.50993133336</v>
      </c>
      <c r="CT49" s="64">
        <f ca="1">'Trial 2'!DC35</f>
        <v>779345.31094290048</v>
      </c>
      <c r="CU49" s="64">
        <f ca="1">'Trial 2'!DD35</f>
        <v>755500.39284424158</v>
      </c>
      <c r="CV49" s="64">
        <f ca="1">'Trial 2'!DE35</f>
        <v>735073.66185006232</v>
      </c>
      <c r="CW49" s="64">
        <f ca="1">'Trial 2'!DF35</f>
        <v>784355.8657905705</v>
      </c>
      <c r="CX49" s="64">
        <f ca="1">'Trial 2'!DG35</f>
        <v>758080.11569653207</v>
      </c>
      <c r="CY49" s="64">
        <f ca="1">'Trial 2'!DH35</f>
        <v>742116.816814202</v>
      </c>
      <c r="CZ49" s="64">
        <f ca="1">'Trial 2'!DI35</f>
        <v>773369.72097200935</v>
      </c>
      <c r="DA49" s="64">
        <f ca="1">'Trial 2'!DJ35</f>
        <v>736915.54268906882</v>
      </c>
      <c r="DB49" s="64">
        <f ca="1">'Trial 2'!DK35</f>
        <v>747341.54509343568</v>
      </c>
      <c r="DC49" s="64">
        <f ca="1">'Trial 2'!DL35</f>
        <v>757969.48667405185</v>
      </c>
      <c r="DD49" s="64">
        <f ca="1">'Trial 2'!DM35</f>
        <v>772700.1486699708</v>
      </c>
      <c r="DE49" s="64">
        <f ca="1">'Trial 2'!DO35</f>
        <v>705392.08382593037</v>
      </c>
      <c r="DF49" s="64">
        <f ca="1">'Trial 2'!DP35</f>
        <v>722453.49239318527</v>
      </c>
      <c r="DG49" s="64">
        <f ca="1">'Trial 2'!DQ35</f>
        <v>702672.09388500592</v>
      </c>
      <c r="DH49" s="64">
        <f ca="1">'Trial 2'!DR35</f>
        <v>761690.19367477461</v>
      </c>
      <c r="DI49" s="64">
        <f ca="1">'Trial 2'!DS35</f>
        <v>738622.87477417209</v>
      </c>
      <c r="DJ49" s="64">
        <f ca="1">'Trial 2'!DT35</f>
        <v>753268.02441505145</v>
      </c>
      <c r="DK49" s="64">
        <f ca="1">'Trial 2'!DU35</f>
        <v>729198.13477471808</v>
      </c>
      <c r="DL49" s="64">
        <f ca="1">'Trial 2'!DV35</f>
        <v>733830.23926172266</v>
      </c>
      <c r="DM49" s="64">
        <f ca="1">'Trial 2'!DW35</f>
        <v>732273.59882522014</v>
      </c>
      <c r="DN49" s="64">
        <f ca="1">'Trial 2'!DX35</f>
        <v>727710.6213520976</v>
      </c>
      <c r="DO49" s="64">
        <f ca="1">'Trial 2'!DY35</f>
        <v>755591.23172743095</v>
      </c>
      <c r="DP49" s="64">
        <f ca="1">'Trial 2'!DZ35</f>
        <v>712115.48963908397</v>
      </c>
      <c r="DQ49" s="64">
        <f ca="1">'Trial 2'!EB35</f>
        <v>717943.15855077503</v>
      </c>
      <c r="DR49" s="64">
        <f ca="1">'Trial 2'!EC35</f>
        <v>723702.89331225341</v>
      </c>
      <c r="DS49" s="64">
        <f ca="1">'Trial 2'!ED35</f>
        <v>729789.76436726202</v>
      </c>
      <c r="DT49" s="64">
        <f ca="1">'Trial 2'!EE35</f>
        <v>725114.21488003759</v>
      </c>
      <c r="DU49" s="64">
        <f ca="1">'Trial 2'!EF35</f>
        <v>750282.91759726044</v>
      </c>
      <c r="DV49" s="64">
        <f ca="1">'Trial 2'!EG35</f>
        <v>754106.20279288292</v>
      </c>
      <c r="DW49" s="64">
        <f ca="1">'Trial 2'!EH35</f>
        <v>759167.32222257706</v>
      </c>
      <c r="DX49" s="64">
        <f ca="1">'Trial 2'!EI35</f>
        <v>706460.3400578677</v>
      </c>
      <c r="DY49" s="64">
        <f ca="1">'Trial 2'!EJ35</f>
        <v>728438.42235517886</v>
      </c>
      <c r="DZ49" s="64">
        <f ca="1">'Trial 2'!EK35</f>
        <v>755050.65093559294</v>
      </c>
      <c r="EA49" s="64">
        <f ca="1">'Trial 2'!EL35</f>
        <v>694748.92007719784</v>
      </c>
      <c r="EB49" s="64">
        <f ca="1">'Trial 2'!EM35</f>
        <v>730506.12035012629</v>
      </c>
    </row>
    <row r="50" spans="1:132" ht="12.75" customHeight="1" x14ac:dyDescent="0.2">
      <c r="A50" s="64">
        <f ca="1">'Trial 3'!B35</f>
        <v>843862.63046327757</v>
      </c>
      <c r="B50" s="64">
        <f ca="1">'Trial 3'!C35</f>
        <v>836555.94320806081</v>
      </c>
      <c r="C50" s="64">
        <f ca="1">'Trial 3'!D35</f>
        <v>863494.99562361219</v>
      </c>
      <c r="D50" s="64">
        <f ca="1">'Trial 3'!E35</f>
        <v>829894.48692989338</v>
      </c>
      <c r="E50" s="64">
        <f ca="1">'Trial 3'!F35</f>
        <v>822622.11596136133</v>
      </c>
      <c r="F50" s="64">
        <f ca="1">'Trial 3'!G35</f>
        <v>814216.263710447</v>
      </c>
      <c r="G50" s="64">
        <f ca="1">'Trial 3'!H35</f>
        <v>837294.64421320939</v>
      </c>
      <c r="H50" s="64">
        <f ca="1">'Trial 3'!I35</f>
        <v>845788.85658289201</v>
      </c>
      <c r="I50" s="64">
        <f ca="1">'Trial 3'!J35</f>
        <v>863540.25529877131</v>
      </c>
      <c r="J50" s="64">
        <f ca="1">'Trial 3'!K35</f>
        <v>829029.88533631514</v>
      </c>
      <c r="K50" s="64">
        <f ca="1">'Trial 3'!L35</f>
        <v>801643.89286805235</v>
      </c>
      <c r="L50" s="64">
        <f ca="1">'Trial 3'!M35</f>
        <v>793501.66851517768</v>
      </c>
      <c r="M50" s="64">
        <f ca="1">'Trial 3'!O35</f>
        <v>798551.97821778397</v>
      </c>
      <c r="N50" s="64">
        <f ca="1">'Trial 3'!P35</f>
        <v>810260.4562897546</v>
      </c>
      <c r="O50" s="64">
        <f ca="1">'Trial 3'!Q35</f>
        <v>816892.88974630658</v>
      </c>
      <c r="P50" s="64">
        <f ca="1">'Trial 3'!R35</f>
        <v>802957.85542033683</v>
      </c>
      <c r="Q50" s="64">
        <f ca="1">'Trial 3'!S35</f>
        <v>819545.72960767441</v>
      </c>
      <c r="R50" s="64">
        <f ca="1">'Trial 3'!T35</f>
        <v>790330.04508480337</v>
      </c>
      <c r="S50" s="64">
        <f ca="1">'Trial 3'!U35</f>
        <v>823426.30601584679</v>
      </c>
      <c r="T50" s="64">
        <f ca="1">'Trial 3'!V35</f>
        <v>820619.94644602586</v>
      </c>
      <c r="U50" s="64">
        <f ca="1">'Trial 3'!W35</f>
        <v>832055.64901825995</v>
      </c>
      <c r="V50" s="64">
        <f ca="1">'Trial 3'!X35</f>
        <v>778096.61438489181</v>
      </c>
      <c r="W50" s="64">
        <f ca="1">'Trial 3'!Y35</f>
        <v>828215.83323460608</v>
      </c>
      <c r="X50" s="64">
        <f ca="1">'Trial 3'!Z35</f>
        <v>818986.65844323614</v>
      </c>
      <c r="Y50" s="64">
        <f ca="1">'Trial 3'!AB35</f>
        <v>836951.19904294179</v>
      </c>
      <c r="Z50" s="64">
        <f ca="1">'Trial 3'!AC35</f>
        <v>797606.89038568817</v>
      </c>
      <c r="AA50" s="64">
        <f ca="1">'Trial 3'!AD35</f>
        <v>787572.69145373872</v>
      </c>
      <c r="AB50" s="64">
        <f ca="1">'Trial 3'!AE35</f>
        <v>779273.54146084306</v>
      </c>
      <c r="AC50" s="64">
        <f ca="1">'Trial 3'!AF35</f>
        <v>792357.74403206084</v>
      </c>
      <c r="AD50" s="64">
        <f ca="1">'Trial 3'!AG35</f>
        <v>822457.30485379358</v>
      </c>
      <c r="AE50" s="64">
        <f ca="1">'Trial 3'!AH35</f>
        <v>795119.12307333306</v>
      </c>
      <c r="AF50" s="64">
        <f ca="1">'Trial 3'!AI35</f>
        <v>838012.25964448729</v>
      </c>
      <c r="AG50" s="64">
        <f ca="1">'Trial 3'!AJ35</f>
        <v>828554.20401010115</v>
      </c>
      <c r="AH50" s="64">
        <f ca="1">'Trial 3'!AK35</f>
        <v>784570.68139696936</v>
      </c>
      <c r="AI50" s="64">
        <f ca="1">'Trial 3'!AL35</f>
        <v>775396.4483347428</v>
      </c>
      <c r="AJ50" s="64">
        <f ca="1">'Trial 3'!AM35</f>
        <v>790855.90491479088</v>
      </c>
      <c r="AK50" s="64">
        <f ca="1">'Trial 3'!AO35</f>
        <v>754212.86041241477</v>
      </c>
      <c r="AL50" s="64">
        <f ca="1">'Trial 3'!AP35</f>
        <v>780934.41593802744</v>
      </c>
      <c r="AM50" s="64">
        <f ca="1">'Trial 3'!AQ35</f>
        <v>835728.77171879786</v>
      </c>
      <c r="AN50" s="64">
        <f ca="1">'Trial 3'!AR35</f>
        <v>769109.11646573443</v>
      </c>
      <c r="AO50" s="64">
        <f ca="1">'Trial 3'!AS35</f>
        <v>798183.30645337503</v>
      </c>
      <c r="AP50" s="64">
        <f ca="1">'Trial 3'!AT35</f>
        <v>822364.6470138951</v>
      </c>
      <c r="AQ50" s="64">
        <f ca="1">'Trial 3'!AU35</f>
        <v>780714.13705448923</v>
      </c>
      <c r="AR50" s="64">
        <f ca="1">'Trial 3'!AV35</f>
        <v>810363.04477079399</v>
      </c>
      <c r="AS50" s="64">
        <f ca="1">'Trial 3'!AW35</f>
        <v>775155.37501395878</v>
      </c>
      <c r="AT50" s="64">
        <f ca="1">'Trial 3'!AX35</f>
        <v>760928.09121050395</v>
      </c>
      <c r="AU50" s="64">
        <f ca="1">'Trial 3'!AY35</f>
        <v>807578.46389044554</v>
      </c>
      <c r="AV50" s="64">
        <f ca="1">'Trial 3'!AZ35</f>
        <v>791287.94175285345</v>
      </c>
      <c r="AW50" s="64">
        <f ca="1">'Trial 3'!BB35</f>
        <v>756416.57160154439</v>
      </c>
      <c r="AX50" s="64">
        <f ca="1">'Trial 3'!BC35</f>
        <v>771054.67398256634</v>
      </c>
      <c r="AY50" s="64">
        <f ca="1">'Trial 3'!BD35</f>
        <v>813750.44453869213</v>
      </c>
      <c r="AZ50" s="64">
        <f ca="1">'Trial 3'!BE35</f>
        <v>798557.78162748332</v>
      </c>
      <c r="BA50" s="64">
        <f ca="1">'Trial 3'!BF35</f>
        <v>773253.34072651109</v>
      </c>
      <c r="BB50" s="64">
        <f ca="1">'Trial 3'!BG35</f>
        <v>792066.19597959972</v>
      </c>
      <c r="BC50" s="64">
        <f ca="1">'Trial 3'!BH35</f>
        <v>746299.47957157204</v>
      </c>
      <c r="BD50" s="64">
        <f ca="1">'Trial 3'!BI35</f>
        <v>775007.08378618525</v>
      </c>
      <c r="BE50" s="64">
        <f ca="1">'Trial 3'!BJ35</f>
        <v>788449.19660257746</v>
      </c>
      <c r="BF50" s="64">
        <f ca="1">'Trial 3'!BK35</f>
        <v>793724.51538491796</v>
      </c>
      <c r="BG50" s="64">
        <f ca="1">'Trial 3'!BL35</f>
        <v>735066.1013786929</v>
      </c>
      <c r="BH50" s="64">
        <f ca="1">'Trial 3'!BM35</f>
        <v>810283.50852307363</v>
      </c>
      <c r="BI50" s="64">
        <f ca="1">'Trial 3'!BO35</f>
        <v>769267.32814862742</v>
      </c>
      <c r="BJ50" s="64">
        <f ca="1">'Trial 3'!BP35</f>
        <v>797501.71608708275</v>
      </c>
      <c r="BK50" s="64">
        <f ca="1">'Trial 3'!BQ35</f>
        <v>783928.86349887261</v>
      </c>
      <c r="BL50" s="64">
        <f ca="1">'Trial 3'!BR35</f>
        <v>762791.62256662978</v>
      </c>
      <c r="BM50" s="64">
        <f ca="1">'Trial 3'!BS35</f>
        <v>802137.57477244723</v>
      </c>
      <c r="BN50" s="64">
        <f ca="1">'Trial 3'!BT35</f>
        <v>786904.2307642767</v>
      </c>
      <c r="BO50" s="64">
        <f ca="1">'Trial 3'!BU35</f>
        <v>799041.55850286316</v>
      </c>
      <c r="BP50" s="64">
        <f ca="1">'Trial 3'!BV35</f>
        <v>792329.23180935474</v>
      </c>
      <c r="BQ50" s="64">
        <f ca="1">'Trial 3'!BW35</f>
        <v>731095.07197681628</v>
      </c>
      <c r="BR50" s="64">
        <f ca="1">'Trial 3'!BX35</f>
        <v>744598.98988363112</v>
      </c>
      <c r="BS50" s="64">
        <f ca="1">'Trial 3'!BY35</f>
        <v>743466.64481188636</v>
      </c>
      <c r="BT50" s="64">
        <f ca="1">'Trial 3'!BZ35</f>
        <v>737132.41840437753</v>
      </c>
      <c r="BU50" s="64">
        <f ca="1">'Trial 3'!CB35</f>
        <v>758385.68793207488</v>
      </c>
      <c r="BV50" s="64">
        <f ca="1">'Trial 3'!CC35</f>
        <v>785727.8256303888</v>
      </c>
      <c r="BW50" s="64">
        <f ca="1">'Trial 3'!CD35</f>
        <v>754973.5479184686</v>
      </c>
      <c r="BX50" s="64">
        <f ca="1">'Trial 3'!CE35</f>
        <v>769592.15758694976</v>
      </c>
      <c r="BY50" s="64">
        <f ca="1">'Trial 3'!CF35</f>
        <v>766633.97810432687</v>
      </c>
      <c r="BZ50" s="64">
        <f ca="1">'Trial 3'!CG35</f>
        <v>769893.35991153854</v>
      </c>
      <c r="CA50" s="64">
        <f ca="1">'Trial 3'!CH35</f>
        <v>777282.09852850833</v>
      </c>
      <c r="CB50" s="64">
        <f ca="1">'Trial 3'!CI35</f>
        <v>765016.88683591329</v>
      </c>
      <c r="CC50" s="64">
        <f ca="1">'Trial 3'!CJ35</f>
        <v>739690.94437957637</v>
      </c>
      <c r="CD50" s="64">
        <f ca="1">'Trial 3'!CK35</f>
        <v>759245.46408551489</v>
      </c>
      <c r="CE50" s="64">
        <f ca="1">'Trial 3'!CL35</f>
        <v>756213.98975833994</v>
      </c>
      <c r="CF50" s="64">
        <f ca="1">'Trial 3'!CM35</f>
        <v>719461.6147662421</v>
      </c>
      <c r="CG50" s="64">
        <f ca="1">'Trial 3'!CO35</f>
        <v>750253.88820422452</v>
      </c>
      <c r="CH50" s="64">
        <f ca="1">'Trial 3'!CP35</f>
        <v>762974.74406835053</v>
      </c>
      <c r="CI50" s="64">
        <f ca="1">'Trial 3'!CQ35</f>
        <v>776983.81956792541</v>
      </c>
      <c r="CJ50" s="64">
        <f ca="1">'Trial 3'!CR35</f>
        <v>774589.26517994772</v>
      </c>
      <c r="CK50" s="64">
        <f ca="1">'Trial 3'!CS35</f>
        <v>759504.08884073712</v>
      </c>
      <c r="CL50" s="64">
        <f ca="1">'Trial 3'!CT35</f>
        <v>783590.40376369481</v>
      </c>
      <c r="CM50" s="64">
        <f ca="1">'Trial 3'!CU35</f>
        <v>751744.74489380035</v>
      </c>
      <c r="CN50" s="64">
        <f ca="1">'Trial 3'!CV35</f>
        <v>768317.05250182527</v>
      </c>
      <c r="CO50" s="64">
        <f ca="1">'Trial 3'!CW35</f>
        <v>700969.3253982045</v>
      </c>
      <c r="CP50" s="64">
        <f ca="1">'Trial 3'!CX35</f>
        <v>763695.20158585999</v>
      </c>
      <c r="CQ50" s="64">
        <f ca="1">'Trial 3'!CY35</f>
        <v>732731.18480701128</v>
      </c>
      <c r="CR50" s="64">
        <f ca="1">'Trial 3'!CZ35</f>
        <v>756758.84422756417</v>
      </c>
      <c r="CS50" s="64">
        <f ca="1">'Trial 3'!DB35</f>
        <v>724259.53712044144</v>
      </c>
      <c r="CT50" s="64">
        <f ca="1">'Trial 3'!DC35</f>
        <v>722971.68625858414</v>
      </c>
      <c r="CU50" s="64">
        <f ca="1">'Trial 3'!DD35</f>
        <v>708745.33394406526</v>
      </c>
      <c r="CV50" s="64">
        <f ca="1">'Trial 3'!DE35</f>
        <v>708574.46696542157</v>
      </c>
      <c r="CW50" s="64">
        <f ca="1">'Trial 3'!DF35</f>
        <v>760035.70097288827</v>
      </c>
      <c r="CX50" s="64">
        <f ca="1">'Trial 3'!DG35</f>
        <v>728876.09661229502</v>
      </c>
      <c r="CY50" s="64">
        <f ca="1">'Trial 3'!DH35</f>
        <v>731626.63242277433</v>
      </c>
      <c r="CZ50" s="64">
        <f ca="1">'Trial 3'!DI35</f>
        <v>772312.02089065046</v>
      </c>
      <c r="DA50" s="64">
        <f ca="1">'Trial 3'!DJ35</f>
        <v>755379.04920412728</v>
      </c>
      <c r="DB50" s="64">
        <f ca="1">'Trial 3'!DK35</f>
        <v>709559.44139128749</v>
      </c>
      <c r="DC50" s="64">
        <f ca="1">'Trial 3'!DL35</f>
        <v>739600.19756353111</v>
      </c>
      <c r="DD50" s="64">
        <f ca="1">'Trial 3'!DM35</f>
        <v>738286.60551338096</v>
      </c>
      <c r="DE50" s="64">
        <f ca="1">'Trial 3'!DO35</f>
        <v>751384.7427528525</v>
      </c>
      <c r="DF50" s="64">
        <f ca="1">'Trial 3'!DP35</f>
        <v>734710.73090117064</v>
      </c>
      <c r="DG50" s="64">
        <f ca="1">'Trial 3'!DQ35</f>
        <v>720272.31428570498</v>
      </c>
      <c r="DH50" s="64">
        <f ca="1">'Trial 3'!DR35</f>
        <v>735896.95471640234</v>
      </c>
      <c r="DI50" s="64">
        <f ca="1">'Trial 3'!DS35</f>
        <v>723595.09997868864</v>
      </c>
      <c r="DJ50" s="64">
        <f ca="1">'Trial 3'!DT35</f>
        <v>710765.34802953782</v>
      </c>
      <c r="DK50" s="64">
        <f ca="1">'Trial 3'!DU35</f>
        <v>737134.56042773195</v>
      </c>
      <c r="DL50" s="64">
        <f ca="1">'Trial 3'!DV35</f>
        <v>717217.08551812707</v>
      </c>
      <c r="DM50" s="64">
        <f ca="1">'Trial 3'!DW35</f>
        <v>709056.10796380858</v>
      </c>
      <c r="DN50" s="64">
        <f ca="1">'Trial 3'!DX35</f>
        <v>740248.84882630745</v>
      </c>
      <c r="DO50" s="64">
        <f ca="1">'Trial 3'!DY35</f>
        <v>698884.62316691258</v>
      </c>
      <c r="DP50" s="64">
        <f ca="1">'Trial 3'!DZ35</f>
        <v>739999.10028497304</v>
      </c>
      <c r="DQ50" s="64">
        <f ca="1">'Trial 3'!EB35</f>
        <v>713242.52616906178</v>
      </c>
      <c r="DR50" s="64">
        <f ca="1">'Trial 3'!EC35</f>
        <v>719688.07939623517</v>
      </c>
      <c r="DS50" s="64">
        <f ca="1">'Trial 3'!ED35</f>
        <v>701763.44829894416</v>
      </c>
      <c r="DT50" s="64">
        <f ca="1">'Trial 3'!EE35</f>
        <v>737513.60024732735</v>
      </c>
      <c r="DU50" s="64">
        <f ca="1">'Trial 3'!EF35</f>
        <v>752591.84161458851</v>
      </c>
      <c r="DV50" s="64">
        <f ca="1">'Trial 3'!EG35</f>
        <v>703014.75181052485</v>
      </c>
      <c r="DW50" s="64">
        <f ca="1">'Trial 3'!EH35</f>
        <v>689961.85908183933</v>
      </c>
      <c r="DX50" s="64">
        <f ca="1">'Trial 3'!EI35</f>
        <v>729769.54326797079</v>
      </c>
      <c r="DY50" s="64">
        <f ca="1">'Trial 3'!EJ35</f>
        <v>706033.73415801546</v>
      </c>
      <c r="DZ50" s="64">
        <f ca="1">'Trial 3'!EK35</f>
        <v>729349.03978264553</v>
      </c>
      <c r="EA50" s="64">
        <f ca="1">'Trial 3'!EL35</f>
        <v>733753.4512193047</v>
      </c>
      <c r="EB50" s="64">
        <f ca="1">'Trial 3'!EM35</f>
        <v>706437.92227836733</v>
      </c>
    </row>
    <row r="51" spans="1:132" ht="12.75" customHeight="1" x14ac:dyDescent="0.2">
      <c r="A51" s="64">
        <f ca="1">'Trial 4'!B35</f>
        <v>800910.06552162615</v>
      </c>
      <c r="B51" s="64">
        <f ca="1">'Trial 4'!C35</f>
        <v>805641.89464794204</v>
      </c>
      <c r="C51" s="64">
        <f ca="1">'Trial 4'!D35</f>
        <v>865797.43199249066</v>
      </c>
      <c r="D51" s="64">
        <f ca="1">'Trial 4'!E35</f>
        <v>832288.67541704234</v>
      </c>
      <c r="E51" s="64">
        <f ca="1">'Trial 4'!F35</f>
        <v>813024.07835331606</v>
      </c>
      <c r="F51" s="64">
        <f ca="1">'Trial 4'!G35</f>
        <v>833065.4429535314</v>
      </c>
      <c r="G51" s="64">
        <f ca="1">'Trial 4'!H35</f>
        <v>825748.918119343</v>
      </c>
      <c r="H51" s="64">
        <f ca="1">'Trial 4'!I35</f>
        <v>816179.42631593056</v>
      </c>
      <c r="I51" s="64">
        <f ca="1">'Trial 4'!J35</f>
        <v>817689.89020005928</v>
      </c>
      <c r="J51" s="64">
        <f ca="1">'Trial 4'!K35</f>
        <v>838331.9642412815</v>
      </c>
      <c r="K51" s="64">
        <f ca="1">'Trial 4'!L35</f>
        <v>831995.56946161564</v>
      </c>
      <c r="L51" s="64">
        <f ca="1">'Trial 4'!M35</f>
        <v>784994.5400488606</v>
      </c>
      <c r="M51" s="64">
        <f ca="1">'Trial 4'!O35</f>
        <v>842831.55289395375</v>
      </c>
      <c r="N51" s="64">
        <f ca="1">'Trial 4'!P35</f>
        <v>829583.38416563685</v>
      </c>
      <c r="O51" s="64">
        <f ca="1">'Trial 4'!Q35</f>
        <v>809240.36389622407</v>
      </c>
      <c r="P51" s="64">
        <f ca="1">'Trial 4'!R35</f>
        <v>807480.57234402536</v>
      </c>
      <c r="Q51" s="64">
        <f ca="1">'Trial 4'!S35</f>
        <v>833046.39670391206</v>
      </c>
      <c r="R51" s="64">
        <f ca="1">'Trial 4'!T35</f>
        <v>798896.97067342547</v>
      </c>
      <c r="S51" s="64">
        <f ca="1">'Trial 4'!U35</f>
        <v>801001.90263651719</v>
      </c>
      <c r="T51" s="64">
        <f ca="1">'Trial 4'!V35</f>
        <v>811404.61407047848</v>
      </c>
      <c r="U51" s="64">
        <f ca="1">'Trial 4'!W35</f>
        <v>810912.00238096982</v>
      </c>
      <c r="V51" s="64">
        <f ca="1">'Trial 4'!X35</f>
        <v>842253.92040331429</v>
      </c>
      <c r="W51" s="64">
        <f ca="1">'Trial 4'!Y35</f>
        <v>798012.14514317072</v>
      </c>
      <c r="X51" s="64">
        <f ca="1">'Trial 4'!Z35</f>
        <v>794167.99371608312</v>
      </c>
      <c r="Y51" s="64">
        <f ca="1">'Trial 4'!AB35</f>
        <v>789795.81718261121</v>
      </c>
      <c r="Z51" s="64">
        <f ca="1">'Trial 4'!AC35</f>
        <v>817228.07256790961</v>
      </c>
      <c r="AA51" s="64">
        <f ca="1">'Trial 4'!AD35</f>
        <v>818083.31015038944</v>
      </c>
      <c r="AB51" s="64">
        <f ca="1">'Trial 4'!AE35</f>
        <v>829893.82110512268</v>
      </c>
      <c r="AC51" s="64">
        <f ca="1">'Trial 4'!AF35</f>
        <v>826189.33119495516</v>
      </c>
      <c r="AD51" s="64">
        <f ca="1">'Trial 4'!AG35</f>
        <v>808910.0507245122</v>
      </c>
      <c r="AE51" s="64">
        <f ca="1">'Trial 4'!AH35</f>
        <v>819017.47657238075</v>
      </c>
      <c r="AF51" s="64">
        <f ca="1">'Trial 4'!AI35</f>
        <v>795954.55436618056</v>
      </c>
      <c r="AG51" s="64">
        <f ca="1">'Trial 4'!AJ35</f>
        <v>799912.86129215558</v>
      </c>
      <c r="AH51" s="64">
        <f ca="1">'Trial 4'!AK35</f>
        <v>812266.360249597</v>
      </c>
      <c r="AI51" s="64">
        <f ca="1">'Trial 4'!AL35</f>
        <v>804071.44714971702</v>
      </c>
      <c r="AJ51" s="64">
        <f ca="1">'Trial 4'!AM35</f>
        <v>752488.03738389455</v>
      </c>
      <c r="AK51" s="64">
        <f ca="1">'Trial 4'!AO35</f>
        <v>780946.8406460738</v>
      </c>
      <c r="AL51" s="64">
        <f ca="1">'Trial 4'!AP35</f>
        <v>813503.50894775277</v>
      </c>
      <c r="AM51" s="64">
        <f ca="1">'Trial 4'!AQ35</f>
        <v>772192.65032799658</v>
      </c>
      <c r="AN51" s="64">
        <f ca="1">'Trial 4'!AR35</f>
        <v>770867.10810659186</v>
      </c>
      <c r="AO51" s="64">
        <f ca="1">'Trial 4'!AS35</f>
        <v>761759.21525657782</v>
      </c>
      <c r="AP51" s="64">
        <f ca="1">'Trial 4'!AT35</f>
        <v>820215.35411485715</v>
      </c>
      <c r="AQ51" s="64">
        <f ca="1">'Trial 4'!AU35</f>
        <v>745932.93135181803</v>
      </c>
      <c r="AR51" s="64">
        <f ca="1">'Trial 4'!AV35</f>
        <v>792662.7046508278</v>
      </c>
      <c r="AS51" s="64">
        <f ca="1">'Trial 4'!AW35</f>
        <v>823932.70519399969</v>
      </c>
      <c r="AT51" s="64">
        <f ca="1">'Trial 4'!AX35</f>
        <v>806480.25678594282</v>
      </c>
      <c r="AU51" s="64">
        <f ca="1">'Trial 4'!AY35</f>
        <v>802619.81732428365</v>
      </c>
      <c r="AV51" s="64">
        <f ca="1">'Trial 4'!AZ35</f>
        <v>776485.34892771847</v>
      </c>
      <c r="AW51" s="64">
        <f ca="1">'Trial 4'!BB35</f>
        <v>811614.04447431304</v>
      </c>
      <c r="AX51" s="64">
        <f ca="1">'Trial 4'!BC35</f>
        <v>775399.35884996958</v>
      </c>
      <c r="AY51" s="64">
        <f ca="1">'Trial 4'!BD35</f>
        <v>794955.23462419969</v>
      </c>
      <c r="AZ51" s="64">
        <f ca="1">'Trial 4'!BE35</f>
        <v>740051.08116960316</v>
      </c>
      <c r="BA51" s="64">
        <f ca="1">'Trial 4'!BF35</f>
        <v>802875.59755695786</v>
      </c>
      <c r="BB51" s="64">
        <f ca="1">'Trial 4'!BG35</f>
        <v>776846.26672411163</v>
      </c>
      <c r="BC51" s="64">
        <f ca="1">'Trial 4'!BH35</f>
        <v>765494.0622708447</v>
      </c>
      <c r="BD51" s="64">
        <f ca="1">'Trial 4'!BI35</f>
        <v>788710.05984127556</v>
      </c>
      <c r="BE51" s="64">
        <f ca="1">'Trial 4'!BJ35</f>
        <v>776626.28078569297</v>
      </c>
      <c r="BF51" s="64">
        <f ca="1">'Trial 4'!BK35</f>
        <v>753363.29956701293</v>
      </c>
      <c r="BG51" s="64">
        <f ca="1">'Trial 4'!BL35</f>
        <v>771223.93610153114</v>
      </c>
      <c r="BH51" s="64">
        <f ca="1">'Trial 4'!BM35</f>
        <v>770291.66835385037</v>
      </c>
      <c r="BI51" s="64">
        <f ca="1">'Trial 4'!BO35</f>
        <v>789883.94659957464</v>
      </c>
      <c r="BJ51" s="64">
        <f ca="1">'Trial 4'!BP35</f>
        <v>744612.50293374504</v>
      </c>
      <c r="BK51" s="64">
        <f ca="1">'Trial 4'!BQ35</f>
        <v>757750.26450571686</v>
      </c>
      <c r="BL51" s="64">
        <f ca="1">'Trial 4'!BR35</f>
        <v>769636.60774304194</v>
      </c>
      <c r="BM51" s="64">
        <f ca="1">'Trial 4'!BS35</f>
        <v>751702.88471185963</v>
      </c>
      <c r="BN51" s="64">
        <f ca="1">'Trial 4'!BT35</f>
        <v>795031.01666959946</v>
      </c>
      <c r="BO51" s="64">
        <f ca="1">'Trial 4'!BU35</f>
        <v>761959.5300787926</v>
      </c>
      <c r="BP51" s="64">
        <f ca="1">'Trial 4'!BV35</f>
        <v>798632.97059270821</v>
      </c>
      <c r="BQ51" s="64">
        <f ca="1">'Trial 4'!BW35</f>
        <v>736961.10922144016</v>
      </c>
      <c r="BR51" s="64">
        <f ca="1">'Trial 4'!BX35</f>
        <v>750388.98797490506</v>
      </c>
      <c r="BS51" s="64">
        <f ca="1">'Trial 4'!BY35</f>
        <v>746819.81582474709</v>
      </c>
      <c r="BT51" s="64">
        <f ca="1">'Trial 4'!BZ35</f>
        <v>722637.14585589676</v>
      </c>
      <c r="BU51" s="64">
        <f ca="1">'Trial 4'!CB35</f>
        <v>786415.42824471893</v>
      </c>
      <c r="BV51" s="64">
        <f ca="1">'Trial 4'!CC35</f>
        <v>769430.16343586927</v>
      </c>
      <c r="BW51" s="64">
        <f ca="1">'Trial 4'!CD35</f>
        <v>765811.28396544361</v>
      </c>
      <c r="BX51" s="64">
        <f ca="1">'Trial 4'!CE35</f>
        <v>753405.19899934402</v>
      </c>
      <c r="BY51" s="64">
        <f ca="1">'Trial 4'!CF35</f>
        <v>738058.63224082824</v>
      </c>
      <c r="BZ51" s="64">
        <f ca="1">'Trial 4'!CG35</f>
        <v>735587.99632535165</v>
      </c>
      <c r="CA51" s="64">
        <f ca="1">'Trial 4'!CH35</f>
        <v>746479.46976845933</v>
      </c>
      <c r="CB51" s="64">
        <f ca="1">'Trial 4'!CI35</f>
        <v>742795.12866957474</v>
      </c>
      <c r="CC51" s="64">
        <f ca="1">'Trial 4'!CJ35</f>
        <v>761959.90630894282</v>
      </c>
      <c r="CD51" s="64">
        <f ca="1">'Trial 4'!CK35</f>
        <v>711559.75780000328</v>
      </c>
      <c r="CE51" s="64">
        <f ca="1">'Trial 4'!CL35</f>
        <v>766417.2802281467</v>
      </c>
      <c r="CF51" s="64">
        <f ca="1">'Trial 4'!CM35</f>
        <v>762790.8234807346</v>
      </c>
      <c r="CG51" s="64">
        <f ca="1">'Trial 4'!CO35</f>
        <v>789191.24545118038</v>
      </c>
      <c r="CH51" s="64">
        <f ca="1">'Trial 4'!CP35</f>
        <v>715580.53815377434</v>
      </c>
      <c r="CI51" s="64">
        <f ca="1">'Trial 4'!CQ35</f>
        <v>728652.17698751832</v>
      </c>
      <c r="CJ51" s="64">
        <f ca="1">'Trial 4'!CR35</f>
        <v>741509.29668208782</v>
      </c>
      <c r="CK51" s="64">
        <f ca="1">'Trial 4'!CS35</f>
        <v>745875.70086684893</v>
      </c>
      <c r="CL51" s="64">
        <f ca="1">'Trial 4'!CT35</f>
        <v>746318.67452637281</v>
      </c>
      <c r="CM51" s="64">
        <f ca="1">'Trial 4'!CU35</f>
        <v>735264.40605079348</v>
      </c>
      <c r="CN51" s="64">
        <f ca="1">'Trial 4'!CV35</f>
        <v>762011.97244862688</v>
      </c>
      <c r="CO51" s="64">
        <f ca="1">'Trial 4'!CW35</f>
        <v>758793.41359558294</v>
      </c>
      <c r="CP51" s="64">
        <f ca="1">'Trial 4'!CX35</f>
        <v>743791.60053739592</v>
      </c>
      <c r="CQ51" s="64">
        <f ca="1">'Trial 4'!CY35</f>
        <v>747191.68267590634</v>
      </c>
      <c r="CR51" s="64">
        <f ca="1">'Trial 4'!CZ35</f>
        <v>754041.75464152824</v>
      </c>
      <c r="CS51" s="64">
        <f ca="1">'Trial 4'!DB35</f>
        <v>758292.13264442561</v>
      </c>
      <c r="CT51" s="64">
        <f ca="1">'Trial 4'!DC35</f>
        <v>742923.50862600061</v>
      </c>
      <c r="CU51" s="64">
        <f ca="1">'Trial 4'!DD35</f>
        <v>726902.94576124393</v>
      </c>
      <c r="CV51" s="64">
        <f ca="1">'Trial 4'!DE35</f>
        <v>736083.50028001191</v>
      </c>
      <c r="CW51" s="64">
        <f ca="1">'Trial 4'!DF35</f>
        <v>750892.72819836554</v>
      </c>
      <c r="CX51" s="64">
        <f ca="1">'Trial 4'!DG35</f>
        <v>723655.44796661648</v>
      </c>
      <c r="CY51" s="64">
        <f ca="1">'Trial 4'!DH35</f>
        <v>769301.52437927306</v>
      </c>
      <c r="CZ51" s="64">
        <f ca="1">'Trial 4'!DI35</f>
        <v>720628.71605946671</v>
      </c>
      <c r="DA51" s="64">
        <f ca="1">'Trial 4'!DJ35</f>
        <v>714261.94553391438</v>
      </c>
      <c r="DB51" s="64">
        <f ca="1">'Trial 4'!DK35</f>
        <v>747747.35810249171</v>
      </c>
      <c r="DC51" s="64">
        <f ca="1">'Trial 4'!DL35</f>
        <v>735444.22694049624</v>
      </c>
      <c r="DD51" s="64">
        <f ca="1">'Trial 4'!DM35</f>
        <v>706734.86383015814</v>
      </c>
      <c r="DE51" s="64">
        <f ca="1">'Trial 4'!DO35</f>
        <v>724913.83847006364</v>
      </c>
      <c r="DF51" s="64">
        <f ca="1">'Trial 4'!DP35</f>
        <v>755071.18355812377</v>
      </c>
      <c r="DG51" s="64">
        <f ca="1">'Trial 4'!DQ35</f>
        <v>739058.26331733016</v>
      </c>
      <c r="DH51" s="64">
        <f ca="1">'Trial 4'!DR35</f>
        <v>726383.91254282498</v>
      </c>
      <c r="DI51" s="64">
        <f ca="1">'Trial 4'!DS35</f>
        <v>729662.75153932383</v>
      </c>
      <c r="DJ51" s="64">
        <f ca="1">'Trial 4'!DT35</f>
        <v>738094.99311937648</v>
      </c>
      <c r="DK51" s="64">
        <f ca="1">'Trial 4'!DU35</f>
        <v>733799.20547365316</v>
      </c>
      <c r="DL51" s="64">
        <f ca="1">'Trial 4'!DV35</f>
        <v>740816.7947076899</v>
      </c>
      <c r="DM51" s="64">
        <f ca="1">'Trial 4'!DW35</f>
        <v>687717.01538555638</v>
      </c>
      <c r="DN51" s="64">
        <f ca="1">'Trial 4'!DX35</f>
        <v>701078.0157914809</v>
      </c>
      <c r="DO51" s="64">
        <f ca="1">'Trial 4'!DY35</f>
        <v>744620.37929998932</v>
      </c>
      <c r="DP51" s="64">
        <f ca="1">'Trial 4'!DZ35</f>
        <v>727886.22716579237</v>
      </c>
      <c r="DQ51" s="64">
        <f ca="1">'Trial 4'!EB35</f>
        <v>711803.59229763586</v>
      </c>
      <c r="DR51" s="64">
        <f ca="1">'Trial 4'!EC35</f>
        <v>688734.24467863666</v>
      </c>
      <c r="DS51" s="64">
        <f ca="1">'Trial 4'!ED35</f>
        <v>746964.22619723354</v>
      </c>
      <c r="DT51" s="64">
        <f ca="1">'Trial 4'!EE35</f>
        <v>718972.34671729372</v>
      </c>
      <c r="DU51" s="64">
        <f ca="1">'Trial 4'!EF35</f>
        <v>690520.49922151014</v>
      </c>
      <c r="DV51" s="64">
        <f ca="1">'Trial 4'!EG35</f>
        <v>747778.21075912693</v>
      </c>
      <c r="DW51" s="64">
        <f ca="1">'Trial 4'!EH35</f>
        <v>735274.80696369929</v>
      </c>
      <c r="DX51" s="64">
        <f ca="1">'Trial 4'!EI35</f>
        <v>717057.40208168013</v>
      </c>
      <c r="DY51" s="64">
        <f ca="1">'Trial 4'!EJ35</f>
        <v>743773.61645288381</v>
      </c>
      <c r="DZ51" s="64">
        <f ca="1">'Trial 4'!EK35</f>
        <v>732661.55113265582</v>
      </c>
      <c r="EA51" s="64">
        <f ca="1">'Trial 4'!EL35</f>
        <v>761443.40275557421</v>
      </c>
      <c r="EB51" s="64">
        <f ca="1">'Trial 4'!EM35</f>
        <v>727022.47003941773</v>
      </c>
    </row>
    <row r="52" spans="1:132" ht="12.75" customHeight="1" x14ac:dyDescent="0.2">
      <c r="A52" s="64">
        <f ca="1">'Trial 5'!B35</f>
        <v>822137.84964311228</v>
      </c>
      <c r="B52" s="64">
        <f ca="1">'Trial 5'!C35</f>
        <v>833155.45534591004</v>
      </c>
      <c r="C52" s="64">
        <f ca="1">'Trial 5'!D35</f>
        <v>835619.80398481269</v>
      </c>
      <c r="D52" s="64">
        <f ca="1">'Trial 5'!E35</f>
        <v>857774.70750708296</v>
      </c>
      <c r="E52" s="64">
        <f ca="1">'Trial 5'!F35</f>
        <v>808310.04114787595</v>
      </c>
      <c r="F52" s="64">
        <f ca="1">'Trial 5'!G35</f>
        <v>813823.28963303275</v>
      </c>
      <c r="G52" s="64">
        <f ca="1">'Trial 5'!H35</f>
        <v>853163.26389393455</v>
      </c>
      <c r="H52" s="64">
        <f ca="1">'Trial 5'!I35</f>
        <v>780913.35592926992</v>
      </c>
      <c r="I52" s="64">
        <f ca="1">'Trial 5'!J35</f>
        <v>811574.90973394318</v>
      </c>
      <c r="J52" s="64">
        <f ca="1">'Trial 5'!K35</f>
        <v>822639.61636559863</v>
      </c>
      <c r="K52" s="64">
        <f ca="1">'Trial 5'!L35</f>
        <v>832765.16326651082</v>
      </c>
      <c r="L52" s="64">
        <f ca="1">'Trial 5'!M35</f>
        <v>815056.56881985522</v>
      </c>
      <c r="M52" s="64">
        <f ca="1">'Trial 5'!O35</f>
        <v>820888.75960283435</v>
      </c>
      <c r="N52" s="64">
        <f ca="1">'Trial 5'!P35</f>
        <v>826728.80633450288</v>
      </c>
      <c r="O52" s="64">
        <f ca="1">'Trial 5'!Q35</f>
        <v>836776.37974886596</v>
      </c>
      <c r="P52" s="64">
        <f ca="1">'Trial 5'!R35</f>
        <v>801662.57712872152</v>
      </c>
      <c r="Q52" s="64">
        <f ca="1">'Trial 5'!S35</f>
        <v>803531.21721565735</v>
      </c>
      <c r="R52" s="64">
        <f ca="1">'Trial 5'!T35</f>
        <v>795611.89725559496</v>
      </c>
      <c r="S52" s="64">
        <f ca="1">'Trial 5'!U35</f>
        <v>829117.53443714266</v>
      </c>
      <c r="T52" s="64">
        <f ca="1">'Trial 5'!V35</f>
        <v>833418.88189557788</v>
      </c>
      <c r="U52" s="64">
        <f ca="1">'Trial 5'!W35</f>
        <v>777952.08686574828</v>
      </c>
      <c r="V52" s="64">
        <f ca="1">'Trial 5'!X35</f>
        <v>810717.63289833278</v>
      </c>
      <c r="W52" s="64">
        <f ca="1">'Trial 5'!Y35</f>
        <v>805424.9742237801</v>
      </c>
      <c r="X52" s="64">
        <f ca="1">'Trial 5'!Z35</f>
        <v>808622.31777916045</v>
      </c>
      <c r="Y52" s="64">
        <f ca="1">'Trial 5'!AB35</f>
        <v>829161.28637205809</v>
      </c>
      <c r="Z52" s="64">
        <f ca="1">'Trial 5'!AC35</f>
        <v>779049.17097364471</v>
      </c>
      <c r="AA52" s="64">
        <f ca="1">'Trial 5'!AD35</f>
        <v>807186.21763411898</v>
      </c>
      <c r="AB52" s="64">
        <f ca="1">'Trial 5'!AE35</f>
        <v>788658.00809321331</v>
      </c>
      <c r="AC52" s="64">
        <f ca="1">'Trial 5'!AF35</f>
        <v>819398.79372090288</v>
      </c>
      <c r="AD52" s="64">
        <f ca="1">'Trial 5'!AG35</f>
        <v>810122.99776382081</v>
      </c>
      <c r="AE52" s="64">
        <f ca="1">'Trial 5'!AH35</f>
        <v>773935.53999029531</v>
      </c>
      <c r="AF52" s="64">
        <f ca="1">'Trial 5'!AI35</f>
        <v>802521.04141507728</v>
      </c>
      <c r="AG52" s="64">
        <f ca="1">'Trial 5'!AJ35</f>
        <v>797077.65843031229</v>
      </c>
      <c r="AH52" s="64">
        <f ca="1">'Trial 5'!AK35</f>
        <v>819445.36669913423</v>
      </c>
      <c r="AI52" s="64">
        <f ca="1">'Trial 5'!AL35</f>
        <v>802306.32622947556</v>
      </c>
      <c r="AJ52" s="64">
        <f ca="1">'Trial 5'!AM35</f>
        <v>810792.41410054138</v>
      </c>
      <c r="AK52" s="64">
        <f ca="1">'Trial 5'!AO35</f>
        <v>835703.54339172516</v>
      </c>
      <c r="AL52" s="64">
        <f ca="1">'Trial 5'!AP35</f>
        <v>789516.6983314344</v>
      </c>
      <c r="AM52" s="64">
        <f ca="1">'Trial 5'!AQ35</f>
        <v>770607.16666506103</v>
      </c>
      <c r="AN52" s="64">
        <f ca="1">'Trial 5'!AR35</f>
        <v>818148.124192597</v>
      </c>
      <c r="AO52" s="64">
        <f ca="1">'Trial 5'!AS35</f>
        <v>827570.16737051494</v>
      </c>
      <c r="AP52" s="64">
        <f ca="1">'Trial 5'!AT35</f>
        <v>765484.99670065485</v>
      </c>
      <c r="AQ52" s="64">
        <f ca="1">'Trial 5'!AU35</f>
        <v>783194.71436700399</v>
      </c>
      <c r="AR52" s="64">
        <f ca="1">'Trial 5'!AV35</f>
        <v>784761.71542573674</v>
      </c>
      <c r="AS52" s="64">
        <f ca="1">'Trial 5'!AW35</f>
        <v>805237.9014447456</v>
      </c>
      <c r="AT52" s="64">
        <f ca="1">'Trial 5'!AX35</f>
        <v>804717.63320107269</v>
      </c>
      <c r="AU52" s="64">
        <f ca="1">'Trial 5'!AY35</f>
        <v>773579.59491504857</v>
      </c>
      <c r="AV52" s="64">
        <f ca="1">'Trial 5'!AZ35</f>
        <v>798761.39649900293</v>
      </c>
      <c r="AW52" s="64">
        <f ca="1">'Trial 5'!BB35</f>
        <v>816065.0351459072</v>
      </c>
      <c r="AX52" s="64">
        <f ca="1">'Trial 5'!BC35</f>
        <v>815487.21117158676</v>
      </c>
      <c r="AY52" s="64">
        <f ca="1">'Trial 5'!BD35</f>
        <v>806334.06890704308</v>
      </c>
      <c r="AZ52" s="64">
        <f ca="1">'Trial 5'!BE35</f>
        <v>768903.51741434692</v>
      </c>
      <c r="BA52" s="64">
        <f ca="1">'Trial 5'!BF35</f>
        <v>794946.42020846519</v>
      </c>
      <c r="BB52" s="64">
        <f ca="1">'Trial 5'!BG35</f>
        <v>758625.42020715692</v>
      </c>
      <c r="BC52" s="64">
        <f ca="1">'Trial 5'!BH35</f>
        <v>778095.92675642867</v>
      </c>
      <c r="BD52" s="64">
        <f ca="1">'Trial 5'!BI35</f>
        <v>797101.68189925898</v>
      </c>
      <c r="BE52" s="64">
        <f ca="1">'Trial 5'!BJ35</f>
        <v>780055.36933902558</v>
      </c>
      <c r="BF52" s="64">
        <f ca="1">'Trial 5'!BK35</f>
        <v>760767.2196057284</v>
      </c>
      <c r="BG52" s="64">
        <f ca="1">'Trial 5'!BL35</f>
        <v>804269.67045561783</v>
      </c>
      <c r="BH52" s="64">
        <f ca="1">'Trial 5'!BM35</f>
        <v>801814.84220380534</v>
      </c>
      <c r="BI52" s="64">
        <f ca="1">'Trial 5'!BO35</f>
        <v>771010.8199809175</v>
      </c>
      <c r="BJ52" s="64">
        <f ca="1">'Trial 5'!BP35</f>
        <v>789527.30196371605</v>
      </c>
      <c r="BK52" s="64">
        <f ca="1">'Trial 5'!BQ35</f>
        <v>779343.91074118426</v>
      </c>
      <c r="BL52" s="64">
        <f ca="1">'Trial 5'!BR35</f>
        <v>779055.17858388787</v>
      </c>
      <c r="BM52" s="64">
        <f ca="1">'Trial 5'!BS35</f>
        <v>746665.55334367522</v>
      </c>
      <c r="BN52" s="64">
        <f ca="1">'Trial 5'!BT35</f>
        <v>752278.34355326544</v>
      </c>
      <c r="BO52" s="64">
        <f ca="1">'Trial 5'!BU35</f>
        <v>750338.62645252654</v>
      </c>
      <c r="BP52" s="64">
        <f ca="1">'Trial 5'!BV35</f>
        <v>744459.66714841337</v>
      </c>
      <c r="BQ52" s="64">
        <f ca="1">'Trial 5'!BW35</f>
        <v>769287.86084615684</v>
      </c>
      <c r="BR52" s="64">
        <f ca="1">'Trial 5'!BX35</f>
        <v>736139.56138033059</v>
      </c>
      <c r="BS52" s="64">
        <f ca="1">'Trial 5'!BY35</f>
        <v>789788.97948772169</v>
      </c>
      <c r="BT52" s="64">
        <f ca="1">'Trial 5'!BZ35</f>
        <v>741049.31391691661</v>
      </c>
      <c r="BU52" s="64">
        <f ca="1">'Trial 5'!CB35</f>
        <v>795404.65421284514</v>
      </c>
      <c r="BV52" s="64">
        <f ca="1">'Trial 5'!CC35</f>
        <v>791125.60683894146</v>
      </c>
      <c r="BW52" s="64">
        <f ca="1">'Trial 5'!CD35</f>
        <v>776330.10415693093</v>
      </c>
      <c r="BX52" s="64">
        <f ca="1">'Trial 5'!CE35</f>
        <v>751638.74550053745</v>
      </c>
      <c r="BY52" s="64">
        <f ca="1">'Trial 5'!CF35</f>
        <v>738834.52062793192</v>
      </c>
      <c r="BZ52" s="64">
        <f ca="1">'Trial 5'!CG35</f>
        <v>756147.55556413962</v>
      </c>
      <c r="CA52" s="64">
        <f ca="1">'Trial 5'!CH35</f>
        <v>734500.03254569077</v>
      </c>
      <c r="CB52" s="64">
        <f ca="1">'Trial 5'!CI35</f>
        <v>764958.83894934331</v>
      </c>
      <c r="CC52" s="64">
        <f ca="1">'Trial 5'!CJ35</f>
        <v>774244.0999338628</v>
      </c>
      <c r="CD52" s="64">
        <f ca="1">'Trial 5'!CK35</f>
        <v>783653.4743387528</v>
      </c>
      <c r="CE52" s="64">
        <f ca="1">'Trial 5'!CL35</f>
        <v>742803.65256007691</v>
      </c>
      <c r="CF52" s="64">
        <f ca="1">'Trial 5'!CM35</f>
        <v>761564.07992024824</v>
      </c>
      <c r="CG52" s="64">
        <f ca="1">'Trial 5'!CO35</f>
        <v>755404.88709399896</v>
      </c>
      <c r="CH52" s="64">
        <f ca="1">'Trial 5'!CP35</f>
        <v>750434.76947607135</v>
      </c>
      <c r="CI52" s="64">
        <f ca="1">'Trial 5'!CQ35</f>
        <v>750541.14280646492</v>
      </c>
      <c r="CJ52" s="64">
        <f ca="1">'Trial 5'!CR35</f>
        <v>752085.68680297222</v>
      </c>
      <c r="CK52" s="64">
        <f ca="1">'Trial 5'!CS35</f>
        <v>750040.98083788331</v>
      </c>
      <c r="CL52" s="64">
        <f ca="1">'Trial 5'!CT35</f>
        <v>714608.95112949249</v>
      </c>
      <c r="CM52" s="64">
        <f ca="1">'Trial 5'!CU35</f>
        <v>771622.80762799038</v>
      </c>
      <c r="CN52" s="64">
        <f ca="1">'Trial 5'!CV35</f>
        <v>729512.1718150985</v>
      </c>
      <c r="CO52" s="64">
        <f ca="1">'Trial 5'!CW35</f>
        <v>736821.40976975369</v>
      </c>
      <c r="CP52" s="64">
        <f ca="1">'Trial 5'!CX35</f>
        <v>706059.54280514922</v>
      </c>
      <c r="CQ52" s="64">
        <f ca="1">'Trial 5'!CY35</f>
        <v>730720.26657120755</v>
      </c>
      <c r="CR52" s="64">
        <f ca="1">'Trial 5'!CZ35</f>
        <v>732228.67909597897</v>
      </c>
      <c r="CS52" s="64">
        <f ca="1">'Trial 5'!DB35</f>
        <v>744194.01972257404</v>
      </c>
      <c r="CT52" s="64">
        <f ca="1">'Trial 5'!DC35</f>
        <v>779433.10248321504</v>
      </c>
      <c r="CU52" s="64">
        <f ca="1">'Trial 5'!DD35</f>
        <v>712130.39305555413</v>
      </c>
      <c r="CV52" s="64">
        <f ca="1">'Trial 5'!DE35</f>
        <v>758443.40565348568</v>
      </c>
      <c r="CW52" s="64">
        <f ca="1">'Trial 5'!DF35</f>
        <v>783602.58040758374</v>
      </c>
      <c r="CX52" s="64">
        <f ca="1">'Trial 5'!DG35</f>
        <v>738249.04736009578</v>
      </c>
      <c r="CY52" s="64">
        <f ca="1">'Trial 5'!DH35</f>
        <v>726451.1349274501</v>
      </c>
      <c r="CZ52" s="64">
        <f ca="1">'Trial 5'!DI35</f>
        <v>722539.17897174566</v>
      </c>
      <c r="DA52" s="64">
        <f ca="1">'Trial 5'!DJ35</f>
        <v>727164.71330544131</v>
      </c>
      <c r="DB52" s="64">
        <f ca="1">'Trial 5'!DK35</f>
        <v>695802.57709668356</v>
      </c>
      <c r="DC52" s="64">
        <f ca="1">'Trial 5'!DL35</f>
        <v>698446.20340703067</v>
      </c>
      <c r="DD52" s="64">
        <f ca="1">'Trial 5'!DM35</f>
        <v>729873.99558688945</v>
      </c>
      <c r="DE52" s="64">
        <f ca="1">'Trial 5'!DO35</f>
        <v>778059.30585331132</v>
      </c>
      <c r="DF52" s="64">
        <f ca="1">'Trial 5'!DP35</f>
        <v>763289.82218470296</v>
      </c>
      <c r="DG52" s="64">
        <f ca="1">'Trial 5'!DQ35</f>
        <v>726450.46145085094</v>
      </c>
      <c r="DH52" s="64">
        <f ca="1">'Trial 5'!DR35</f>
        <v>766278.68632564007</v>
      </c>
      <c r="DI52" s="64">
        <f ca="1">'Trial 5'!DS35</f>
        <v>716856.67331788922</v>
      </c>
      <c r="DJ52" s="64">
        <f ca="1">'Trial 5'!DT35</f>
        <v>751188.94674590987</v>
      </c>
      <c r="DK52" s="64">
        <f ca="1">'Trial 5'!DU35</f>
        <v>737733.10825508682</v>
      </c>
      <c r="DL52" s="64">
        <f ca="1">'Trial 5'!DV35</f>
        <v>735401.89664688252</v>
      </c>
      <c r="DM52" s="64">
        <f ca="1">'Trial 5'!DW35</f>
        <v>763614.55637954338</v>
      </c>
      <c r="DN52" s="64">
        <f ca="1">'Trial 5'!DX35</f>
        <v>708768.73464237805</v>
      </c>
      <c r="DO52" s="64">
        <f ca="1">'Trial 5'!DY35</f>
        <v>715027.26197813975</v>
      </c>
      <c r="DP52" s="64">
        <f ca="1">'Trial 5'!DZ35</f>
        <v>719155.61739123368</v>
      </c>
      <c r="DQ52" s="64">
        <f ca="1">'Trial 5'!EB35</f>
        <v>740380.38385471934</v>
      </c>
      <c r="DR52" s="64">
        <f ca="1">'Trial 5'!EC35</f>
        <v>744825.54625300143</v>
      </c>
      <c r="DS52" s="64">
        <f ca="1">'Trial 5'!ED35</f>
        <v>729424.70430028846</v>
      </c>
      <c r="DT52" s="64">
        <f ca="1">'Trial 5'!EE35</f>
        <v>710437.69640873012</v>
      </c>
      <c r="DU52" s="64">
        <f ca="1">'Trial 5'!EF35</f>
        <v>729692.54515806318</v>
      </c>
      <c r="DV52" s="64">
        <f ca="1">'Trial 5'!EG35</f>
        <v>746826.14261670259</v>
      </c>
      <c r="DW52" s="64">
        <f ca="1">'Trial 5'!EH35</f>
        <v>707316.83258841117</v>
      </c>
      <c r="DX52" s="64">
        <f ca="1">'Trial 5'!EI35</f>
        <v>735731.79089973401</v>
      </c>
      <c r="DY52" s="64">
        <f ca="1">'Trial 5'!EJ35</f>
        <v>733507.38680982788</v>
      </c>
      <c r="DZ52" s="64">
        <f ca="1">'Trial 5'!EK35</f>
        <v>712068.99754782976</v>
      </c>
      <c r="EA52" s="64">
        <f ca="1">'Trial 5'!EL35</f>
        <v>750879.95979178417</v>
      </c>
      <c r="EB52" s="64">
        <f ca="1">'Trial 5'!EM35</f>
        <v>712121.88920702517</v>
      </c>
    </row>
    <row r="53" spans="1:132" ht="12.75" customHeight="1" x14ac:dyDescent="0.2">
      <c r="A53" s="64">
        <f ca="1">'Trial 6'!B35</f>
        <v>854647.70052441733</v>
      </c>
      <c r="B53" s="64">
        <f ca="1">'Trial 6'!C35</f>
        <v>828366.35964289831</v>
      </c>
      <c r="C53" s="64">
        <f ca="1">'Trial 6'!D35</f>
        <v>812262.23117434897</v>
      </c>
      <c r="D53" s="64">
        <f ca="1">'Trial 6'!E35</f>
        <v>829108.01797395211</v>
      </c>
      <c r="E53" s="64">
        <f ca="1">'Trial 6'!F35</f>
        <v>867870.54355606751</v>
      </c>
      <c r="F53" s="64">
        <f ca="1">'Trial 6'!G35</f>
        <v>818392.34401813697</v>
      </c>
      <c r="G53" s="64">
        <f ca="1">'Trial 6'!H35</f>
        <v>818446.71803865966</v>
      </c>
      <c r="H53" s="64">
        <f ca="1">'Trial 6'!I35</f>
        <v>794613.56492482231</v>
      </c>
      <c r="I53" s="64">
        <f ca="1">'Trial 6'!J35</f>
        <v>827732.32314234867</v>
      </c>
      <c r="J53" s="64">
        <f ca="1">'Trial 6'!K35</f>
        <v>811940.81801202253</v>
      </c>
      <c r="K53" s="64">
        <f ca="1">'Trial 6'!L35</f>
        <v>821478.29343131569</v>
      </c>
      <c r="L53" s="64">
        <f ca="1">'Trial 6'!M35</f>
        <v>821593.51330458757</v>
      </c>
      <c r="M53" s="64">
        <f ca="1">'Trial 6'!O35</f>
        <v>823802.59241498832</v>
      </c>
      <c r="N53" s="64">
        <f ca="1">'Trial 6'!P35</f>
        <v>829566.27986109385</v>
      </c>
      <c r="O53" s="64">
        <f ca="1">'Trial 6'!Q35</f>
        <v>845562.57206194464</v>
      </c>
      <c r="P53" s="64">
        <f ca="1">'Trial 6'!R35</f>
        <v>839902.1842657628</v>
      </c>
      <c r="Q53" s="64">
        <f ca="1">'Trial 6'!S35</f>
        <v>839947.0552376163</v>
      </c>
      <c r="R53" s="64">
        <f ca="1">'Trial 6'!T35</f>
        <v>786160.63080388878</v>
      </c>
      <c r="S53" s="64">
        <f ca="1">'Trial 6'!U35</f>
        <v>779269.53666939179</v>
      </c>
      <c r="T53" s="64">
        <f ca="1">'Trial 6'!V35</f>
        <v>787387.38212208403</v>
      </c>
      <c r="U53" s="64">
        <f ca="1">'Trial 6'!W35</f>
        <v>830703.29062638804</v>
      </c>
      <c r="V53" s="64">
        <f ca="1">'Trial 6'!X35</f>
        <v>814123.95526370557</v>
      </c>
      <c r="W53" s="64">
        <f ca="1">'Trial 6'!Y35</f>
        <v>848649.34723443922</v>
      </c>
      <c r="X53" s="64">
        <f ca="1">'Trial 6'!Z35</f>
        <v>766214.76393259864</v>
      </c>
      <c r="Y53" s="64">
        <f ca="1">'Trial 6'!AB35</f>
        <v>814274.28481761459</v>
      </c>
      <c r="Z53" s="64">
        <f ca="1">'Trial 6'!AC35</f>
        <v>808239.33011516358</v>
      </c>
      <c r="AA53" s="64">
        <f ca="1">'Trial 6'!AD35</f>
        <v>826213.88083922083</v>
      </c>
      <c r="AB53" s="64">
        <f ca="1">'Trial 6'!AE35</f>
        <v>805154.22117555584</v>
      </c>
      <c r="AC53" s="64">
        <f ca="1">'Trial 6'!AF35</f>
        <v>812040.99856852798</v>
      </c>
      <c r="AD53" s="64">
        <f ca="1">'Trial 6'!AG35</f>
        <v>780799.72509541863</v>
      </c>
      <c r="AE53" s="64">
        <f ca="1">'Trial 6'!AH35</f>
        <v>802054.23888575868</v>
      </c>
      <c r="AF53" s="64">
        <f ca="1">'Trial 6'!AI35</f>
        <v>780284.37130361295</v>
      </c>
      <c r="AG53" s="64">
        <f ca="1">'Trial 6'!AJ35</f>
        <v>791753.55674299493</v>
      </c>
      <c r="AH53" s="64">
        <f ca="1">'Trial 6'!AK35</f>
        <v>782566.07447321026</v>
      </c>
      <c r="AI53" s="64">
        <f ca="1">'Trial 6'!AL35</f>
        <v>786836.10465830518</v>
      </c>
      <c r="AJ53" s="64">
        <f ca="1">'Trial 6'!AM35</f>
        <v>792204.29640723916</v>
      </c>
      <c r="AK53" s="64">
        <f ca="1">'Trial 6'!AO35</f>
        <v>763927.630888229</v>
      </c>
      <c r="AL53" s="64">
        <f ca="1">'Trial 6'!AP35</f>
        <v>773085.72047646844</v>
      </c>
      <c r="AM53" s="64">
        <f ca="1">'Trial 6'!AQ35</f>
        <v>778768.81487759028</v>
      </c>
      <c r="AN53" s="64">
        <f ca="1">'Trial 6'!AR35</f>
        <v>827291.5317743799</v>
      </c>
      <c r="AO53" s="64">
        <f ca="1">'Trial 6'!AS35</f>
        <v>791103.55981698039</v>
      </c>
      <c r="AP53" s="64">
        <f ca="1">'Trial 6'!AT35</f>
        <v>779446.5878634305</v>
      </c>
      <c r="AQ53" s="64">
        <f ca="1">'Trial 6'!AU35</f>
        <v>821146.76317177864</v>
      </c>
      <c r="AR53" s="64">
        <f ca="1">'Trial 6'!AV35</f>
        <v>804919.2121080322</v>
      </c>
      <c r="AS53" s="64">
        <f ca="1">'Trial 6'!AW35</f>
        <v>807410.82483959931</v>
      </c>
      <c r="AT53" s="64">
        <f ca="1">'Trial 6'!AX35</f>
        <v>770498.82888112788</v>
      </c>
      <c r="AU53" s="64">
        <f ca="1">'Trial 6'!AY35</f>
        <v>773914.18077670748</v>
      </c>
      <c r="AV53" s="64">
        <f ca="1">'Trial 6'!AZ35</f>
        <v>773483.67732176872</v>
      </c>
      <c r="AW53" s="64">
        <f ca="1">'Trial 6'!BB35</f>
        <v>769540.29445706378</v>
      </c>
      <c r="AX53" s="64">
        <f ca="1">'Trial 6'!BC35</f>
        <v>810617.36006682506</v>
      </c>
      <c r="AY53" s="64">
        <f ca="1">'Trial 6'!BD35</f>
        <v>743805.77042394166</v>
      </c>
      <c r="AZ53" s="64">
        <f ca="1">'Trial 6'!BE35</f>
        <v>739545.10541333666</v>
      </c>
      <c r="BA53" s="64">
        <f ca="1">'Trial 6'!BF35</f>
        <v>770756.88647534046</v>
      </c>
      <c r="BB53" s="64">
        <f ca="1">'Trial 6'!BG35</f>
        <v>798739.83783892763</v>
      </c>
      <c r="BC53" s="64">
        <f ca="1">'Trial 6'!BH35</f>
        <v>741194.62748367351</v>
      </c>
      <c r="BD53" s="64">
        <f ca="1">'Trial 6'!BI35</f>
        <v>803139.61226719862</v>
      </c>
      <c r="BE53" s="64">
        <f ca="1">'Trial 6'!BJ35</f>
        <v>762265.89678976301</v>
      </c>
      <c r="BF53" s="64">
        <f ca="1">'Trial 6'!BK35</f>
        <v>802050.12571845006</v>
      </c>
      <c r="BG53" s="64">
        <f ca="1">'Trial 6'!BL35</f>
        <v>814671.24076233793</v>
      </c>
      <c r="BH53" s="64">
        <f ca="1">'Trial 6'!BM35</f>
        <v>781664.80706204323</v>
      </c>
      <c r="BI53" s="64">
        <f ca="1">'Trial 6'!BO35</f>
        <v>756818.23943171371</v>
      </c>
      <c r="BJ53" s="64">
        <f ca="1">'Trial 6'!BP35</f>
        <v>734103.05218928435</v>
      </c>
      <c r="BK53" s="64">
        <f ca="1">'Trial 6'!BQ35</f>
        <v>764889.07310575561</v>
      </c>
      <c r="BL53" s="64">
        <f ca="1">'Trial 6'!BR35</f>
        <v>764118.93562955561</v>
      </c>
      <c r="BM53" s="64">
        <f ca="1">'Trial 6'!BS35</f>
        <v>747784.0800019399</v>
      </c>
      <c r="BN53" s="64">
        <f ca="1">'Trial 6'!BT35</f>
        <v>775222.57768165553</v>
      </c>
      <c r="BO53" s="64">
        <f ca="1">'Trial 6'!BU35</f>
        <v>764700.71108709264</v>
      </c>
      <c r="BP53" s="64">
        <f ca="1">'Trial 6'!BV35</f>
        <v>785633.53171108454</v>
      </c>
      <c r="BQ53" s="64">
        <f ca="1">'Trial 6'!BW35</f>
        <v>779843.59094992361</v>
      </c>
      <c r="BR53" s="64">
        <f ca="1">'Trial 6'!BX35</f>
        <v>756529.82414699788</v>
      </c>
      <c r="BS53" s="64">
        <f ca="1">'Trial 6'!BY35</f>
        <v>781462.69131948869</v>
      </c>
      <c r="BT53" s="64">
        <f ca="1">'Trial 6'!BZ35</f>
        <v>756985.89389593981</v>
      </c>
      <c r="BU53" s="64">
        <f ca="1">'Trial 6'!CB35</f>
        <v>799504.61282613163</v>
      </c>
      <c r="BV53" s="64">
        <f ca="1">'Trial 6'!CC35</f>
        <v>762322.46569332283</v>
      </c>
      <c r="BW53" s="64">
        <f ca="1">'Trial 6'!CD35</f>
        <v>754521.45775822073</v>
      </c>
      <c r="BX53" s="64">
        <f ca="1">'Trial 6'!CE35</f>
        <v>737303.62324622006</v>
      </c>
      <c r="BY53" s="64">
        <f ca="1">'Trial 6'!CF35</f>
        <v>743043.23123127932</v>
      </c>
      <c r="BZ53" s="64">
        <f ca="1">'Trial 6'!CG35</f>
        <v>760442.11095787783</v>
      </c>
      <c r="CA53" s="64">
        <f ca="1">'Trial 6'!CH35</f>
        <v>746503.58838167344</v>
      </c>
      <c r="CB53" s="64">
        <f ca="1">'Trial 6'!CI35</f>
        <v>768540.98723562108</v>
      </c>
      <c r="CC53" s="64">
        <f ca="1">'Trial 6'!CJ35</f>
        <v>734693.02701595309</v>
      </c>
      <c r="CD53" s="64">
        <f ca="1">'Trial 6'!CK35</f>
        <v>772280.92379218561</v>
      </c>
      <c r="CE53" s="64">
        <f ca="1">'Trial 6'!CL35</f>
        <v>741499.6429551082</v>
      </c>
      <c r="CF53" s="64">
        <f ca="1">'Trial 6'!CM35</f>
        <v>774938.51302839268</v>
      </c>
      <c r="CG53" s="64">
        <f ca="1">'Trial 6'!CO35</f>
        <v>759365.0518683776</v>
      </c>
      <c r="CH53" s="64">
        <f ca="1">'Trial 6'!CP35</f>
        <v>751753.79427166365</v>
      </c>
      <c r="CI53" s="64">
        <f ca="1">'Trial 6'!CQ35</f>
        <v>743785.18334917037</v>
      </c>
      <c r="CJ53" s="64">
        <f ca="1">'Trial 6'!CR35</f>
        <v>769504.46045785432</v>
      </c>
      <c r="CK53" s="64">
        <f ca="1">'Trial 6'!CS35</f>
        <v>752520.23378395999</v>
      </c>
      <c r="CL53" s="64">
        <f ca="1">'Trial 6'!CT35</f>
        <v>709294.23681490414</v>
      </c>
      <c r="CM53" s="64">
        <f ca="1">'Trial 6'!CU35</f>
        <v>734387.93151524675</v>
      </c>
      <c r="CN53" s="64">
        <f ca="1">'Trial 6'!CV35</f>
        <v>762875.3380652942</v>
      </c>
      <c r="CO53" s="64">
        <f ca="1">'Trial 6'!CW35</f>
        <v>785554.75440929318</v>
      </c>
      <c r="CP53" s="64">
        <f ca="1">'Trial 6'!CX35</f>
        <v>748128.87599242933</v>
      </c>
      <c r="CQ53" s="64">
        <f ca="1">'Trial 6'!CY35</f>
        <v>785725.48224939313</v>
      </c>
      <c r="CR53" s="64">
        <f ca="1">'Trial 6'!CZ35</f>
        <v>780612.60373461724</v>
      </c>
      <c r="CS53" s="64">
        <f ca="1">'Trial 6'!DB35</f>
        <v>771281.5504508341</v>
      </c>
      <c r="CT53" s="64">
        <f ca="1">'Trial 6'!DC35</f>
        <v>765043.30182823574</v>
      </c>
      <c r="CU53" s="64">
        <f ca="1">'Trial 6'!DD35</f>
        <v>726722.78922610218</v>
      </c>
      <c r="CV53" s="64">
        <f ca="1">'Trial 6'!DE35</f>
        <v>764675.6925090173</v>
      </c>
      <c r="CW53" s="64">
        <f ca="1">'Trial 6'!DF35</f>
        <v>703586.57878137112</v>
      </c>
      <c r="CX53" s="64">
        <f ca="1">'Trial 6'!DG35</f>
        <v>725342.5632182277</v>
      </c>
      <c r="CY53" s="64">
        <f ca="1">'Trial 6'!DH35</f>
        <v>731132.76123661606</v>
      </c>
      <c r="CZ53" s="64">
        <f ca="1">'Trial 6'!DI35</f>
        <v>722769.56448545924</v>
      </c>
      <c r="DA53" s="64">
        <f ca="1">'Trial 6'!DJ35</f>
        <v>765239.38983230828</v>
      </c>
      <c r="DB53" s="64">
        <f ca="1">'Trial 6'!DK35</f>
        <v>764620.93361557031</v>
      </c>
      <c r="DC53" s="64">
        <f ca="1">'Trial 6'!DL35</f>
        <v>718851.07942574914</v>
      </c>
      <c r="DD53" s="64">
        <f ca="1">'Trial 6'!DM35</f>
        <v>744803.76803533139</v>
      </c>
      <c r="DE53" s="64">
        <f ca="1">'Trial 6'!DO35</f>
        <v>759089.93279329722</v>
      </c>
      <c r="DF53" s="64">
        <f ca="1">'Trial 6'!DP35</f>
        <v>728694.60767158121</v>
      </c>
      <c r="DG53" s="64">
        <f ca="1">'Trial 6'!DQ35</f>
        <v>716137.64853419608</v>
      </c>
      <c r="DH53" s="64">
        <f ca="1">'Trial 6'!DR35</f>
        <v>700418.42519472912</v>
      </c>
      <c r="DI53" s="64">
        <f ca="1">'Trial 6'!DS35</f>
        <v>714542.23944927787</v>
      </c>
      <c r="DJ53" s="64">
        <f ca="1">'Trial 6'!DT35</f>
        <v>748232.46575196472</v>
      </c>
      <c r="DK53" s="64">
        <f ca="1">'Trial 6'!DU35</f>
        <v>695148.7733756149</v>
      </c>
      <c r="DL53" s="64">
        <f ca="1">'Trial 6'!DV35</f>
        <v>712237.50950624654</v>
      </c>
      <c r="DM53" s="64">
        <f ca="1">'Trial 6'!DW35</f>
        <v>747911.81251093163</v>
      </c>
      <c r="DN53" s="64">
        <f ca="1">'Trial 6'!DX35</f>
        <v>750133.68581990281</v>
      </c>
      <c r="DO53" s="64">
        <f ca="1">'Trial 6'!DY35</f>
        <v>722269.75889142102</v>
      </c>
      <c r="DP53" s="64">
        <f ca="1">'Trial 6'!DZ35</f>
        <v>711408.05132294062</v>
      </c>
      <c r="DQ53" s="64">
        <f ca="1">'Trial 6'!EB35</f>
        <v>736342.81428199215</v>
      </c>
      <c r="DR53" s="64">
        <f ca="1">'Trial 6'!EC35</f>
        <v>698127.07606554357</v>
      </c>
      <c r="DS53" s="64">
        <f ca="1">'Trial 6'!ED35</f>
        <v>755371.18410919979</v>
      </c>
      <c r="DT53" s="64">
        <f ca="1">'Trial 6'!EE35</f>
        <v>764556.97020590934</v>
      </c>
      <c r="DU53" s="64">
        <f ca="1">'Trial 6'!EF35</f>
        <v>728845.16618483025</v>
      </c>
      <c r="DV53" s="64">
        <f ca="1">'Trial 6'!EG35</f>
        <v>692688.57973989611</v>
      </c>
      <c r="DW53" s="64">
        <f ca="1">'Trial 6'!EH35</f>
        <v>718274.35178127757</v>
      </c>
      <c r="DX53" s="64">
        <f ca="1">'Trial 6'!EI35</f>
        <v>725062.06169283751</v>
      </c>
      <c r="DY53" s="64">
        <f ca="1">'Trial 6'!EJ35</f>
        <v>751396.80277256144</v>
      </c>
      <c r="DZ53" s="64">
        <f ca="1">'Trial 6'!EK35</f>
        <v>727556.08974476729</v>
      </c>
      <c r="EA53" s="64">
        <f ca="1">'Trial 6'!EL35</f>
        <v>754394.45665416389</v>
      </c>
      <c r="EB53" s="64">
        <f ca="1">'Trial 6'!EM35</f>
        <v>760523.49205480225</v>
      </c>
    </row>
    <row r="54" spans="1:132" ht="12.75" customHeight="1" x14ac:dyDescent="0.2">
      <c r="A54" s="64">
        <f ca="1">'Trial 7'!B35</f>
        <v>807909.0527415619</v>
      </c>
      <c r="B54" s="64">
        <f ca="1">'Trial 7'!C35</f>
        <v>832109.695713553</v>
      </c>
      <c r="C54" s="64">
        <f ca="1">'Trial 7'!D35</f>
        <v>799001.95492288901</v>
      </c>
      <c r="D54" s="64">
        <f ca="1">'Trial 7'!E35</f>
        <v>809432.0043786274</v>
      </c>
      <c r="E54" s="64">
        <f ca="1">'Trial 7'!F35</f>
        <v>800162.71632087068</v>
      </c>
      <c r="F54" s="64">
        <f ca="1">'Trial 7'!G35</f>
        <v>847718.24040267803</v>
      </c>
      <c r="G54" s="64">
        <f ca="1">'Trial 7'!H35</f>
        <v>828190.35383421509</v>
      </c>
      <c r="H54" s="64">
        <f ca="1">'Trial 7'!I35</f>
        <v>853117.95519437583</v>
      </c>
      <c r="I54" s="64">
        <f ca="1">'Trial 7'!J35</f>
        <v>849127.39723585814</v>
      </c>
      <c r="J54" s="64">
        <f ca="1">'Trial 7'!K35</f>
        <v>827103.96016902558</v>
      </c>
      <c r="K54" s="64">
        <f ca="1">'Trial 7'!L35</f>
        <v>801618.67671283113</v>
      </c>
      <c r="L54" s="64">
        <f ca="1">'Trial 7'!M35</f>
        <v>808039.49915477959</v>
      </c>
      <c r="M54" s="64">
        <f ca="1">'Trial 7'!O35</f>
        <v>799891.38025658589</v>
      </c>
      <c r="N54" s="64">
        <f ca="1">'Trial 7'!P35</f>
        <v>848406.28446003108</v>
      </c>
      <c r="O54" s="64">
        <f ca="1">'Trial 7'!Q35</f>
        <v>792859.84089480143</v>
      </c>
      <c r="P54" s="64">
        <f ca="1">'Trial 7'!R35</f>
        <v>836953.30977012508</v>
      </c>
      <c r="Q54" s="64">
        <f ca="1">'Trial 7'!S35</f>
        <v>804073.76614228857</v>
      </c>
      <c r="R54" s="64">
        <f ca="1">'Trial 7'!T35</f>
        <v>821025.02180562075</v>
      </c>
      <c r="S54" s="64">
        <f ca="1">'Trial 7'!U35</f>
        <v>848447.21273965796</v>
      </c>
      <c r="T54" s="64">
        <f ca="1">'Trial 7'!V35</f>
        <v>766290.91115182452</v>
      </c>
      <c r="U54" s="64">
        <f ca="1">'Trial 7'!W35</f>
        <v>834287.76184119366</v>
      </c>
      <c r="V54" s="64">
        <f ca="1">'Trial 7'!X35</f>
        <v>826468.69723959197</v>
      </c>
      <c r="W54" s="64">
        <f ca="1">'Trial 7'!Y35</f>
        <v>786747.73806206544</v>
      </c>
      <c r="X54" s="64">
        <f ca="1">'Trial 7'!Z35</f>
        <v>808630.89592298411</v>
      </c>
      <c r="Y54" s="64">
        <f ca="1">'Trial 7'!AB35</f>
        <v>791476.31728184933</v>
      </c>
      <c r="Z54" s="64">
        <f ca="1">'Trial 7'!AC35</f>
        <v>799670.18383203016</v>
      </c>
      <c r="AA54" s="64">
        <f ca="1">'Trial 7'!AD35</f>
        <v>818109.33023653401</v>
      </c>
      <c r="AB54" s="64">
        <f ca="1">'Trial 7'!AE35</f>
        <v>778193.64773559093</v>
      </c>
      <c r="AC54" s="64">
        <f ca="1">'Trial 7'!AF35</f>
        <v>785383.71995829756</v>
      </c>
      <c r="AD54" s="64">
        <f ca="1">'Trial 7'!AG35</f>
        <v>798174.09351227456</v>
      </c>
      <c r="AE54" s="64">
        <f ca="1">'Trial 7'!AH35</f>
        <v>828105.73910275521</v>
      </c>
      <c r="AF54" s="64">
        <f ca="1">'Trial 7'!AI35</f>
        <v>811655.28495955176</v>
      </c>
      <c r="AG54" s="64">
        <f ca="1">'Trial 7'!AJ35</f>
        <v>835314.84282186464</v>
      </c>
      <c r="AH54" s="64">
        <f ca="1">'Trial 7'!AK35</f>
        <v>819438.1179438004</v>
      </c>
      <c r="AI54" s="64">
        <f ca="1">'Trial 7'!AL35</f>
        <v>796872.02686957014</v>
      </c>
      <c r="AJ54" s="64">
        <f ca="1">'Trial 7'!AM35</f>
        <v>773894.16074131813</v>
      </c>
      <c r="AK54" s="64">
        <f ca="1">'Trial 7'!AO35</f>
        <v>773990.41819135321</v>
      </c>
      <c r="AL54" s="64">
        <f ca="1">'Trial 7'!AP35</f>
        <v>793959.61784032837</v>
      </c>
      <c r="AM54" s="64">
        <f ca="1">'Trial 7'!AQ35</f>
        <v>781313.13388812426</v>
      </c>
      <c r="AN54" s="64">
        <f ca="1">'Trial 7'!AR35</f>
        <v>808436.99884330633</v>
      </c>
      <c r="AO54" s="64">
        <f ca="1">'Trial 7'!AS35</f>
        <v>783819.07890659699</v>
      </c>
      <c r="AP54" s="64">
        <f ca="1">'Trial 7'!AT35</f>
        <v>804314.96156399406</v>
      </c>
      <c r="AQ54" s="64">
        <f ca="1">'Trial 7'!AU35</f>
        <v>746032.49598776398</v>
      </c>
      <c r="AR54" s="64">
        <f ca="1">'Trial 7'!AV35</f>
        <v>759873.72538621363</v>
      </c>
      <c r="AS54" s="64">
        <f ca="1">'Trial 7'!AW35</f>
        <v>808497.008719309</v>
      </c>
      <c r="AT54" s="64">
        <f ca="1">'Trial 7'!AX35</f>
        <v>793501.46489277401</v>
      </c>
      <c r="AU54" s="64">
        <f ca="1">'Trial 7'!AY35</f>
        <v>775582.23688254168</v>
      </c>
      <c r="AV54" s="64">
        <f ca="1">'Trial 7'!AZ35</f>
        <v>763247.3805777129</v>
      </c>
      <c r="AW54" s="64">
        <f ca="1">'Trial 7'!BB35</f>
        <v>790836.91285209486</v>
      </c>
      <c r="AX54" s="64">
        <f ca="1">'Trial 7'!BC35</f>
        <v>775824.63315629063</v>
      </c>
      <c r="AY54" s="64">
        <f ca="1">'Trial 7'!BD35</f>
        <v>774756.06083433272</v>
      </c>
      <c r="AZ54" s="64">
        <f ca="1">'Trial 7'!BE35</f>
        <v>779321.36449865566</v>
      </c>
      <c r="BA54" s="64">
        <f ca="1">'Trial 7'!BF35</f>
        <v>759620.00049373705</v>
      </c>
      <c r="BB54" s="64">
        <f ca="1">'Trial 7'!BG35</f>
        <v>809963.3979398245</v>
      </c>
      <c r="BC54" s="64">
        <f ca="1">'Trial 7'!BH35</f>
        <v>747915.5540442823</v>
      </c>
      <c r="BD54" s="64">
        <f ca="1">'Trial 7'!BI35</f>
        <v>762906.62456933514</v>
      </c>
      <c r="BE54" s="64">
        <f ca="1">'Trial 7'!BJ35</f>
        <v>796898.06190156972</v>
      </c>
      <c r="BF54" s="64">
        <f ca="1">'Trial 7'!BK35</f>
        <v>763715.29895299708</v>
      </c>
      <c r="BG54" s="64">
        <f ca="1">'Trial 7'!BL35</f>
        <v>793519.46056676947</v>
      </c>
      <c r="BH54" s="64">
        <f ca="1">'Trial 7'!BM35</f>
        <v>771506.02695421258</v>
      </c>
      <c r="BI54" s="64">
        <f ca="1">'Trial 7'!BO35</f>
        <v>759520.20880955819</v>
      </c>
      <c r="BJ54" s="64">
        <f ca="1">'Trial 7'!BP35</f>
        <v>760626.28825410886</v>
      </c>
      <c r="BK54" s="64">
        <f ca="1">'Trial 7'!BQ35</f>
        <v>748736.32150601491</v>
      </c>
      <c r="BL54" s="64">
        <f ca="1">'Trial 7'!BR35</f>
        <v>781889.37902537233</v>
      </c>
      <c r="BM54" s="64">
        <f ca="1">'Trial 7'!BS35</f>
        <v>767163.28082443064</v>
      </c>
      <c r="BN54" s="64">
        <f ca="1">'Trial 7'!BT35</f>
        <v>801861.16282963927</v>
      </c>
      <c r="BO54" s="64">
        <f ca="1">'Trial 7'!BU35</f>
        <v>741330.156602712</v>
      </c>
      <c r="BP54" s="64">
        <f ca="1">'Trial 7'!BV35</f>
        <v>773589.64344934281</v>
      </c>
      <c r="BQ54" s="64">
        <f ca="1">'Trial 7'!BW35</f>
        <v>762215.99514176359</v>
      </c>
      <c r="BR54" s="64">
        <f ca="1">'Trial 7'!BX35</f>
        <v>771880.54153389484</v>
      </c>
      <c r="BS54" s="64">
        <f ca="1">'Trial 7'!BY35</f>
        <v>772469.85993434687</v>
      </c>
      <c r="BT54" s="64">
        <f ca="1">'Trial 7'!BZ35</f>
        <v>783655.6510806611</v>
      </c>
      <c r="BU54" s="64">
        <f ca="1">'Trial 7'!CB35</f>
        <v>799416.1673021029</v>
      </c>
      <c r="BV54" s="64">
        <f ca="1">'Trial 7'!CC35</f>
        <v>731703.56366752123</v>
      </c>
      <c r="BW54" s="64">
        <f ca="1">'Trial 7'!CD35</f>
        <v>734523.34560295439</v>
      </c>
      <c r="BX54" s="64">
        <f ca="1">'Trial 7'!CE35</f>
        <v>746728.7441548541</v>
      </c>
      <c r="BY54" s="64">
        <f ca="1">'Trial 7'!CF35</f>
        <v>736619.67381670221</v>
      </c>
      <c r="BZ54" s="64">
        <f ca="1">'Trial 7'!CG35</f>
        <v>753917.89414949424</v>
      </c>
      <c r="CA54" s="64">
        <f ca="1">'Trial 7'!CH35</f>
        <v>755386.67472224368</v>
      </c>
      <c r="CB54" s="64">
        <f ca="1">'Trial 7'!CI35</f>
        <v>749060.92213550082</v>
      </c>
      <c r="CC54" s="64">
        <f ca="1">'Trial 7'!CJ35</f>
        <v>768557.37004768837</v>
      </c>
      <c r="CD54" s="64">
        <f ca="1">'Trial 7'!CK35</f>
        <v>772930.440139374</v>
      </c>
      <c r="CE54" s="64">
        <f ca="1">'Trial 7'!CL35</f>
        <v>739216.05279737071</v>
      </c>
      <c r="CF54" s="64">
        <f ca="1">'Trial 7'!CM35</f>
        <v>742658.80991222593</v>
      </c>
      <c r="CG54" s="64">
        <f ca="1">'Trial 7'!CO35</f>
        <v>765028.16645492392</v>
      </c>
      <c r="CH54" s="64">
        <f ca="1">'Trial 7'!CP35</f>
        <v>740511.02573988342</v>
      </c>
      <c r="CI54" s="64">
        <f ca="1">'Trial 7'!CQ35</f>
        <v>770610.856960473</v>
      </c>
      <c r="CJ54" s="64">
        <f ca="1">'Trial 7'!CR35</f>
        <v>718444.97554738994</v>
      </c>
      <c r="CK54" s="64">
        <f ca="1">'Trial 7'!CS35</f>
        <v>756107.38683260744</v>
      </c>
      <c r="CL54" s="64">
        <f ca="1">'Trial 7'!CT35</f>
        <v>730521.46430695069</v>
      </c>
      <c r="CM54" s="64">
        <f ca="1">'Trial 7'!CU35</f>
        <v>739354.35132621776</v>
      </c>
      <c r="CN54" s="64">
        <f ca="1">'Trial 7'!CV35</f>
        <v>737666.97783749516</v>
      </c>
      <c r="CO54" s="64">
        <f ca="1">'Trial 7'!CW35</f>
        <v>751977.64754720859</v>
      </c>
      <c r="CP54" s="64">
        <f ca="1">'Trial 7'!CX35</f>
        <v>727520.06788184459</v>
      </c>
      <c r="CQ54" s="64">
        <f ca="1">'Trial 7'!CY35</f>
        <v>708386.2046871233</v>
      </c>
      <c r="CR54" s="64">
        <f ca="1">'Trial 7'!CZ35</f>
        <v>766011.1152345828</v>
      </c>
      <c r="CS54" s="64">
        <f ca="1">'Trial 7'!DB35</f>
        <v>719123.3666337555</v>
      </c>
      <c r="CT54" s="64">
        <f ca="1">'Trial 7'!DC35</f>
        <v>713541.95075618813</v>
      </c>
      <c r="CU54" s="64">
        <f ca="1">'Trial 7'!DD35</f>
        <v>744534.46840733394</v>
      </c>
      <c r="CV54" s="64">
        <f ca="1">'Trial 7'!DE35</f>
        <v>768927.37277481356</v>
      </c>
      <c r="CW54" s="64">
        <f ca="1">'Trial 7'!DF35</f>
        <v>743120.05697694491</v>
      </c>
      <c r="CX54" s="64">
        <f ca="1">'Trial 7'!DG35</f>
        <v>733953.04468952667</v>
      </c>
      <c r="CY54" s="64">
        <f ca="1">'Trial 7'!DH35</f>
        <v>728655.19075638137</v>
      </c>
      <c r="CZ54" s="64">
        <f ca="1">'Trial 7'!DI35</f>
        <v>761529.5063133206</v>
      </c>
      <c r="DA54" s="64">
        <f ca="1">'Trial 7'!DJ35</f>
        <v>737080.58219501667</v>
      </c>
      <c r="DB54" s="64">
        <f ca="1">'Trial 7'!DK35</f>
        <v>712772.42038422695</v>
      </c>
      <c r="DC54" s="64">
        <f ca="1">'Trial 7'!DL35</f>
        <v>724817.13396278711</v>
      </c>
      <c r="DD54" s="64">
        <f ca="1">'Trial 7'!DM35</f>
        <v>736717.14286351798</v>
      </c>
      <c r="DE54" s="64">
        <f ca="1">'Trial 7'!DO35</f>
        <v>762211.98364000791</v>
      </c>
      <c r="DF54" s="64">
        <f ca="1">'Trial 7'!DP35</f>
        <v>709067.04537822271</v>
      </c>
      <c r="DG54" s="64">
        <f ca="1">'Trial 7'!DQ35</f>
        <v>753773.36137515504</v>
      </c>
      <c r="DH54" s="64">
        <f ca="1">'Trial 7'!DR35</f>
        <v>747169.78777309868</v>
      </c>
      <c r="DI54" s="64">
        <f ca="1">'Trial 7'!DS35</f>
        <v>687740.20975914772</v>
      </c>
      <c r="DJ54" s="64">
        <f ca="1">'Trial 7'!DT35</f>
        <v>756498.05679367401</v>
      </c>
      <c r="DK54" s="64">
        <f ca="1">'Trial 7'!DU35</f>
        <v>699862.39252825698</v>
      </c>
      <c r="DL54" s="64">
        <f ca="1">'Trial 7'!DV35</f>
        <v>727003.75210616505</v>
      </c>
      <c r="DM54" s="64">
        <f ca="1">'Trial 7'!DW35</f>
        <v>706131.12632683676</v>
      </c>
      <c r="DN54" s="64">
        <f ca="1">'Trial 7'!DX35</f>
        <v>721776.98701723001</v>
      </c>
      <c r="DO54" s="64">
        <f ca="1">'Trial 7'!DY35</f>
        <v>684014.55326847895</v>
      </c>
      <c r="DP54" s="64">
        <f ca="1">'Trial 7'!DZ35</f>
        <v>706070.31596854876</v>
      </c>
      <c r="DQ54" s="64">
        <f ca="1">'Trial 7'!EB35</f>
        <v>699642.08013695164</v>
      </c>
      <c r="DR54" s="64">
        <f ca="1">'Trial 7'!EC35</f>
        <v>716383.20581853949</v>
      </c>
      <c r="DS54" s="64">
        <f ca="1">'Trial 7'!ED35</f>
        <v>746228.91538043425</v>
      </c>
      <c r="DT54" s="64">
        <f ca="1">'Trial 7'!EE35</f>
        <v>743032.90385099757</v>
      </c>
      <c r="DU54" s="64">
        <f ca="1">'Trial 7'!EF35</f>
        <v>700283.2624379819</v>
      </c>
      <c r="DV54" s="64">
        <f ca="1">'Trial 7'!EG35</f>
        <v>717232.54586342641</v>
      </c>
      <c r="DW54" s="64">
        <f ca="1">'Trial 7'!EH35</f>
        <v>748373.12795972987</v>
      </c>
      <c r="DX54" s="64">
        <f ca="1">'Trial 7'!EI35</f>
        <v>739458.60460268927</v>
      </c>
      <c r="DY54" s="64">
        <f ca="1">'Trial 7'!EJ35</f>
        <v>737609.50230897043</v>
      </c>
      <c r="DZ54" s="64">
        <f ca="1">'Trial 7'!EK35</f>
        <v>681211.42422229028</v>
      </c>
      <c r="EA54" s="64">
        <f ca="1">'Trial 7'!EL35</f>
        <v>753858.27132131497</v>
      </c>
      <c r="EB54" s="64">
        <f ca="1">'Trial 7'!EM35</f>
        <v>702762.18933230825</v>
      </c>
    </row>
    <row r="55" spans="1:132" ht="12.75" customHeight="1" x14ac:dyDescent="0.2">
      <c r="A55" s="64">
        <f ca="1">'Trial 8'!B35</f>
        <v>811888.93200825329</v>
      </c>
      <c r="B55" s="64">
        <f ca="1">'Trial 8'!C35</f>
        <v>842934.22332038905</v>
      </c>
      <c r="C55" s="64">
        <f ca="1">'Trial 8'!D35</f>
        <v>804021.14499282429</v>
      </c>
      <c r="D55" s="64">
        <f ca="1">'Trial 8'!E35</f>
        <v>814531.69804430462</v>
      </c>
      <c r="E55" s="64">
        <f ca="1">'Trial 8'!F35</f>
        <v>865699.15058557189</v>
      </c>
      <c r="F55" s="64">
        <f ca="1">'Trial 8'!G35</f>
        <v>818936.23028505081</v>
      </c>
      <c r="G55" s="64">
        <f ca="1">'Trial 8'!H35</f>
        <v>793394.27965161006</v>
      </c>
      <c r="H55" s="64">
        <f ca="1">'Trial 8'!I35</f>
        <v>843132.98941397085</v>
      </c>
      <c r="I55" s="64">
        <f ca="1">'Trial 8'!J35</f>
        <v>826075.59288053447</v>
      </c>
      <c r="J55" s="64">
        <f ca="1">'Trial 8'!K35</f>
        <v>819636.35117747041</v>
      </c>
      <c r="K55" s="64">
        <f ca="1">'Trial 8'!L35</f>
        <v>814669.36595282785</v>
      </c>
      <c r="L55" s="64">
        <f ca="1">'Trial 8'!M35</f>
        <v>822354.76077976765</v>
      </c>
      <c r="M55" s="64">
        <f ca="1">'Trial 8'!O35</f>
        <v>812916.36527965742</v>
      </c>
      <c r="N55" s="64">
        <f ca="1">'Trial 8'!P35</f>
        <v>810030.10858194961</v>
      </c>
      <c r="O55" s="64">
        <f ca="1">'Trial 8'!Q35</f>
        <v>818566.74949609558</v>
      </c>
      <c r="P55" s="64">
        <f ca="1">'Trial 8'!R35</f>
        <v>841980.08836157143</v>
      </c>
      <c r="Q55" s="64">
        <f ca="1">'Trial 8'!S35</f>
        <v>858267.24419617385</v>
      </c>
      <c r="R55" s="64">
        <f ca="1">'Trial 8'!T35</f>
        <v>854684.39837172313</v>
      </c>
      <c r="S55" s="64">
        <f ca="1">'Trial 8'!U35</f>
        <v>858486.33181547618</v>
      </c>
      <c r="T55" s="64">
        <f ca="1">'Trial 8'!V35</f>
        <v>778419.04530811904</v>
      </c>
      <c r="U55" s="64">
        <f ca="1">'Trial 8'!W35</f>
        <v>808257.86769207648</v>
      </c>
      <c r="V55" s="64">
        <f ca="1">'Trial 8'!X35</f>
        <v>832310.55036339757</v>
      </c>
      <c r="W55" s="64">
        <f ca="1">'Trial 8'!Y35</f>
        <v>781981.13647912245</v>
      </c>
      <c r="X55" s="64">
        <f ca="1">'Trial 8'!Z35</f>
        <v>790031.610063078</v>
      </c>
      <c r="Y55" s="64">
        <f ca="1">'Trial 8'!AB35</f>
        <v>797990.16256224737</v>
      </c>
      <c r="Z55" s="64">
        <f ca="1">'Trial 8'!AC35</f>
        <v>817614.00233616622</v>
      </c>
      <c r="AA55" s="64">
        <f ca="1">'Trial 8'!AD35</f>
        <v>792494.42053402949</v>
      </c>
      <c r="AB55" s="64">
        <f ca="1">'Trial 8'!AE35</f>
        <v>804900.0084539816</v>
      </c>
      <c r="AC55" s="64">
        <f ca="1">'Trial 8'!AF35</f>
        <v>814496.09950992942</v>
      </c>
      <c r="AD55" s="64">
        <f ca="1">'Trial 8'!AG35</f>
        <v>792531.64515745861</v>
      </c>
      <c r="AE55" s="64">
        <f ca="1">'Trial 8'!AH35</f>
        <v>813440.9068248457</v>
      </c>
      <c r="AF55" s="64">
        <f ca="1">'Trial 8'!AI35</f>
        <v>812425.04187052639</v>
      </c>
      <c r="AG55" s="64">
        <f ca="1">'Trial 8'!AJ35</f>
        <v>801022.12037998589</v>
      </c>
      <c r="AH55" s="64">
        <f ca="1">'Trial 8'!AK35</f>
        <v>758938.90701599244</v>
      </c>
      <c r="AI55" s="64">
        <f ca="1">'Trial 8'!AL35</f>
        <v>803003.08442894148</v>
      </c>
      <c r="AJ55" s="64">
        <f ca="1">'Trial 8'!AM35</f>
        <v>835418.81225644588</v>
      </c>
      <c r="AK55" s="64">
        <f ca="1">'Trial 8'!AO35</f>
        <v>821905.27968009666</v>
      </c>
      <c r="AL55" s="64">
        <f ca="1">'Trial 8'!AP35</f>
        <v>783926.94056459831</v>
      </c>
      <c r="AM55" s="64">
        <f ca="1">'Trial 8'!AQ35</f>
        <v>766476.86999267957</v>
      </c>
      <c r="AN55" s="64">
        <f ca="1">'Trial 8'!AR35</f>
        <v>815727.04905922886</v>
      </c>
      <c r="AO55" s="64">
        <f ca="1">'Trial 8'!AS35</f>
        <v>764870.97053006652</v>
      </c>
      <c r="AP55" s="64">
        <f ca="1">'Trial 8'!AT35</f>
        <v>767794.1881605282</v>
      </c>
      <c r="AQ55" s="64">
        <f ca="1">'Trial 8'!AU35</f>
        <v>773960.68112712982</v>
      </c>
      <c r="AR55" s="64">
        <f ca="1">'Trial 8'!AV35</f>
        <v>792760.42502176983</v>
      </c>
      <c r="AS55" s="64">
        <f ca="1">'Trial 8'!AW35</f>
        <v>788937.08133627975</v>
      </c>
      <c r="AT55" s="64">
        <f ca="1">'Trial 8'!AX35</f>
        <v>773522.99014192761</v>
      </c>
      <c r="AU55" s="64">
        <f ca="1">'Trial 8'!AY35</f>
        <v>782410.27452118986</v>
      </c>
      <c r="AV55" s="64">
        <f ca="1">'Trial 8'!AZ35</f>
        <v>811680.97366395721</v>
      </c>
      <c r="AW55" s="64">
        <f ca="1">'Trial 8'!BB35</f>
        <v>801515.55843247776</v>
      </c>
      <c r="AX55" s="64">
        <f ca="1">'Trial 8'!BC35</f>
        <v>782331.16084834305</v>
      </c>
      <c r="AY55" s="64">
        <f ca="1">'Trial 8'!BD35</f>
        <v>781994.3543856052</v>
      </c>
      <c r="AZ55" s="64">
        <f ca="1">'Trial 8'!BE35</f>
        <v>782438.87729922787</v>
      </c>
      <c r="BA55" s="64">
        <f ca="1">'Trial 8'!BF35</f>
        <v>742726.11068790394</v>
      </c>
      <c r="BB55" s="64">
        <f ca="1">'Trial 8'!BG35</f>
        <v>768480.80636894144</v>
      </c>
      <c r="BC55" s="64">
        <f ca="1">'Trial 8'!BH35</f>
        <v>816884.53180755221</v>
      </c>
      <c r="BD55" s="64">
        <f ca="1">'Trial 8'!BI35</f>
        <v>791957.23915593524</v>
      </c>
      <c r="BE55" s="64">
        <f ca="1">'Trial 8'!BJ35</f>
        <v>753265.88643157645</v>
      </c>
      <c r="BF55" s="64">
        <f ca="1">'Trial 8'!BK35</f>
        <v>763383.09961338912</v>
      </c>
      <c r="BG55" s="64">
        <f ca="1">'Trial 8'!BL35</f>
        <v>778703.68704041664</v>
      </c>
      <c r="BH55" s="64">
        <f ca="1">'Trial 8'!BM35</f>
        <v>764059.36351743119</v>
      </c>
      <c r="BI55" s="64">
        <f ca="1">'Trial 8'!BO35</f>
        <v>771037.59179509908</v>
      </c>
      <c r="BJ55" s="64">
        <f ca="1">'Trial 8'!BP35</f>
        <v>786048.38528945239</v>
      </c>
      <c r="BK55" s="64">
        <f ca="1">'Trial 8'!BQ35</f>
        <v>731218.24894449941</v>
      </c>
      <c r="BL55" s="64">
        <f ca="1">'Trial 8'!BR35</f>
        <v>775825.83347802598</v>
      </c>
      <c r="BM55" s="64">
        <f ca="1">'Trial 8'!BS35</f>
        <v>751776.08457201696</v>
      </c>
      <c r="BN55" s="64">
        <f ca="1">'Trial 8'!BT35</f>
        <v>762228.26092393475</v>
      </c>
      <c r="BO55" s="64">
        <f ca="1">'Trial 8'!BU35</f>
        <v>806732.50645811006</v>
      </c>
      <c r="BP55" s="64">
        <f ca="1">'Trial 8'!BV35</f>
        <v>742418.17642314802</v>
      </c>
      <c r="BQ55" s="64">
        <f ca="1">'Trial 8'!BW35</f>
        <v>752787.23790935881</v>
      </c>
      <c r="BR55" s="64">
        <f ca="1">'Trial 8'!BX35</f>
        <v>797642.65655451443</v>
      </c>
      <c r="BS55" s="64">
        <f ca="1">'Trial 8'!BY35</f>
        <v>751711.43951394793</v>
      </c>
      <c r="BT55" s="64">
        <f ca="1">'Trial 8'!BZ35</f>
        <v>742453.69549468358</v>
      </c>
      <c r="BU55" s="64">
        <f ca="1">'Trial 8'!CB35</f>
        <v>750816.49198051041</v>
      </c>
      <c r="BV55" s="64">
        <f ca="1">'Trial 8'!CC35</f>
        <v>743842.62130412355</v>
      </c>
      <c r="BW55" s="64">
        <f ca="1">'Trial 8'!CD35</f>
        <v>741440.68331383192</v>
      </c>
      <c r="BX55" s="64">
        <f ca="1">'Trial 8'!CE35</f>
        <v>775749.59609476628</v>
      </c>
      <c r="BY55" s="64">
        <f ca="1">'Trial 8'!CF35</f>
        <v>774973.05145149631</v>
      </c>
      <c r="BZ55" s="64">
        <f ca="1">'Trial 8'!CG35</f>
        <v>746140.69002604834</v>
      </c>
      <c r="CA55" s="64">
        <f ca="1">'Trial 8'!CH35</f>
        <v>724969.9245534502</v>
      </c>
      <c r="CB55" s="64">
        <f ca="1">'Trial 8'!CI35</f>
        <v>764070.70743180753</v>
      </c>
      <c r="CC55" s="64">
        <f ca="1">'Trial 8'!CJ35</f>
        <v>729725.39585607324</v>
      </c>
      <c r="CD55" s="64">
        <f ca="1">'Trial 8'!CK35</f>
        <v>796771.64209228929</v>
      </c>
      <c r="CE55" s="64">
        <f ca="1">'Trial 8'!CL35</f>
        <v>750779.79593123763</v>
      </c>
      <c r="CF55" s="64">
        <f ca="1">'Trial 8'!CM35</f>
        <v>744707.09498515318</v>
      </c>
      <c r="CG55" s="64">
        <f ca="1">'Trial 8'!CO35</f>
        <v>740361.35434012162</v>
      </c>
      <c r="CH55" s="64">
        <f ca="1">'Trial 8'!CP35</f>
        <v>772171.71307285258</v>
      </c>
      <c r="CI55" s="64">
        <f ca="1">'Trial 8'!CQ35</f>
        <v>716070.67851545301</v>
      </c>
      <c r="CJ55" s="64">
        <f ca="1">'Trial 8'!CR35</f>
        <v>767351.59823981498</v>
      </c>
      <c r="CK55" s="64">
        <f ca="1">'Trial 8'!CS35</f>
        <v>717092.93743169203</v>
      </c>
      <c r="CL55" s="64">
        <f ca="1">'Trial 8'!CT35</f>
        <v>755975.70217879734</v>
      </c>
      <c r="CM55" s="64">
        <f ca="1">'Trial 8'!CU35</f>
        <v>725413.21672696213</v>
      </c>
      <c r="CN55" s="64">
        <f ca="1">'Trial 8'!CV35</f>
        <v>712638.6518712804</v>
      </c>
      <c r="CO55" s="64">
        <f ca="1">'Trial 8'!CW35</f>
        <v>777431.97248344007</v>
      </c>
      <c r="CP55" s="64">
        <f ca="1">'Trial 8'!CX35</f>
        <v>744743.83053011599</v>
      </c>
      <c r="CQ55" s="64">
        <f ca="1">'Trial 8'!CY35</f>
        <v>735500.45601744158</v>
      </c>
      <c r="CR55" s="64">
        <f ca="1">'Trial 8'!CZ35</f>
        <v>738938.85500176798</v>
      </c>
      <c r="CS55" s="64">
        <f ca="1">'Trial 8'!DB35</f>
        <v>714242.17155364773</v>
      </c>
      <c r="CT55" s="64">
        <f ca="1">'Trial 8'!DC35</f>
        <v>739872.28197122074</v>
      </c>
      <c r="CU55" s="64">
        <f ca="1">'Trial 8'!DD35</f>
        <v>739195.77698829689</v>
      </c>
      <c r="CV55" s="64">
        <f ca="1">'Trial 8'!DE35</f>
        <v>712565.06764214707</v>
      </c>
      <c r="CW55" s="64">
        <f ca="1">'Trial 8'!DF35</f>
        <v>730600.36565931456</v>
      </c>
      <c r="CX55" s="64">
        <f ca="1">'Trial 8'!DG35</f>
        <v>731650.10542815074</v>
      </c>
      <c r="CY55" s="64">
        <f ca="1">'Trial 8'!DH35</f>
        <v>724396.06438750913</v>
      </c>
      <c r="CZ55" s="64">
        <f ca="1">'Trial 8'!DI35</f>
        <v>753583.72538465902</v>
      </c>
      <c r="DA55" s="64">
        <f ca="1">'Trial 8'!DJ35</f>
        <v>725133.82008850656</v>
      </c>
      <c r="DB55" s="64">
        <f ca="1">'Trial 8'!DK35</f>
        <v>721262.14061847865</v>
      </c>
      <c r="DC55" s="64">
        <f ca="1">'Trial 8'!DL35</f>
        <v>732515.45066260605</v>
      </c>
      <c r="DD55" s="64">
        <f ca="1">'Trial 8'!DM35</f>
        <v>770430.4789675452</v>
      </c>
      <c r="DE55" s="64">
        <f ca="1">'Trial 8'!DO35</f>
        <v>742934.26100209798</v>
      </c>
      <c r="DF55" s="64">
        <f ca="1">'Trial 8'!DP35</f>
        <v>732563.2138771906</v>
      </c>
      <c r="DG55" s="64">
        <f ca="1">'Trial 8'!DQ35</f>
        <v>714030.11040551704</v>
      </c>
      <c r="DH55" s="64">
        <f ca="1">'Trial 8'!DR35</f>
        <v>736208.80424516939</v>
      </c>
      <c r="DI55" s="64">
        <f ca="1">'Trial 8'!DS35</f>
        <v>702390.88122992183</v>
      </c>
      <c r="DJ55" s="64">
        <f ca="1">'Trial 8'!DT35</f>
        <v>757182.19987302797</v>
      </c>
      <c r="DK55" s="64">
        <f ca="1">'Trial 8'!DU35</f>
        <v>724247.96859915985</v>
      </c>
      <c r="DL55" s="64">
        <f ca="1">'Trial 8'!DV35</f>
        <v>725235.8938186731</v>
      </c>
      <c r="DM55" s="64">
        <f ca="1">'Trial 8'!DW35</f>
        <v>726136.61147970892</v>
      </c>
      <c r="DN55" s="64">
        <f ca="1">'Trial 8'!DX35</f>
        <v>726289.02388385439</v>
      </c>
      <c r="DO55" s="64">
        <f ca="1">'Trial 8'!DY35</f>
        <v>692950.55479480268</v>
      </c>
      <c r="DP55" s="64">
        <f ca="1">'Trial 8'!DZ35</f>
        <v>730439.29891214275</v>
      </c>
      <c r="DQ55" s="64">
        <f ca="1">'Trial 8'!EB35</f>
        <v>720890.49446190021</v>
      </c>
      <c r="DR55" s="64">
        <f ca="1">'Trial 8'!EC35</f>
        <v>691638.27601991768</v>
      </c>
      <c r="DS55" s="64">
        <f ca="1">'Trial 8'!ED35</f>
        <v>763951.70748203679</v>
      </c>
      <c r="DT55" s="64">
        <f ca="1">'Trial 8'!EE35</f>
        <v>732235.76961662306</v>
      </c>
      <c r="DU55" s="64">
        <f ca="1">'Trial 8'!EF35</f>
        <v>721564.91673249856</v>
      </c>
      <c r="DV55" s="64">
        <f ca="1">'Trial 8'!EG35</f>
        <v>720712.68204568035</v>
      </c>
      <c r="DW55" s="64">
        <f ca="1">'Trial 8'!EH35</f>
        <v>729450.83377417771</v>
      </c>
      <c r="DX55" s="64">
        <f ca="1">'Trial 8'!EI35</f>
        <v>741568.15090398793</v>
      </c>
      <c r="DY55" s="64">
        <f ca="1">'Trial 8'!EJ35</f>
        <v>716079.30875656742</v>
      </c>
      <c r="DZ55" s="64">
        <f ca="1">'Trial 8'!EK35</f>
        <v>708355.07590941421</v>
      </c>
      <c r="EA55" s="64">
        <f ca="1">'Trial 8'!EL35</f>
        <v>689152.62023822917</v>
      </c>
      <c r="EB55" s="64">
        <f ca="1">'Trial 8'!EM35</f>
        <v>722865.44337730145</v>
      </c>
    </row>
    <row r="56" spans="1:132" ht="12.75" customHeight="1" x14ac:dyDescent="0.2">
      <c r="A56" s="64">
        <f ca="1">'(Other Computations)'!B72</f>
        <v>6576736.5598973548</v>
      </c>
      <c r="B56" s="64">
        <f ca="1">'(Other Computations)'!C72</f>
        <v>6632369.5528300218</v>
      </c>
      <c r="C56" s="64">
        <f ca="1">'(Other Computations)'!D72</f>
        <v>6609096.1234458862</v>
      </c>
      <c r="D56" s="64">
        <f ca="1">'(Other Computations)'!E72</f>
        <v>6560918.5280046845</v>
      </c>
      <c r="E56" s="64">
        <f ca="1">'(Other Computations)'!F72</f>
        <v>6655376.1791575765</v>
      </c>
      <c r="F56" s="64">
        <f ca="1">'(Other Computations)'!G72</f>
        <v>6637738.9236039985</v>
      </c>
      <c r="G56" s="64">
        <f ca="1">'(Other Computations)'!H72</f>
        <v>6556493.9933067299</v>
      </c>
      <c r="H56" s="64">
        <f ca="1">'(Other Computations)'!I72</f>
        <v>6602905.4559990177</v>
      </c>
      <c r="I56" s="64">
        <f ca="1">'(Other Computations)'!J72</f>
        <v>6646707.973574236</v>
      </c>
      <c r="J56" s="64">
        <f ca="1">'(Other Computations)'!K72</f>
        <v>6601950.8597301627</v>
      </c>
      <c r="K56" s="64">
        <f ca="1">'(Other Computations)'!L72</f>
        <v>6525103.7104239743</v>
      </c>
      <c r="L56" s="64">
        <f ca="1">'(Other Computations)'!M72</f>
        <v>6471686.8903230829</v>
      </c>
      <c r="M56" s="64">
        <f ca="1">'(Other Computations)'!O72</f>
        <v>6556741.5528586069</v>
      </c>
      <c r="N56" s="64">
        <f ca="1">'(Other Computations)'!P72</f>
        <v>6620383.9031288251</v>
      </c>
      <c r="O56" s="64">
        <f ca="1">'(Other Computations)'!Q72</f>
        <v>6535090.8609421654</v>
      </c>
      <c r="P56" s="64">
        <f ca="1">'(Other Computations)'!R72</f>
        <v>6623322.784103293</v>
      </c>
      <c r="Q56" s="64">
        <f ca="1">'(Other Computations)'!S72</f>
        <v>6559505.7600944489</v>
      </c>
      <c r="R56" s="64">
        <f ca="1">'(Other Computations)'!T72</f>
        <v>6437513.9788333047</v>
      </c>
      <c r="S56" s="64">
        <f ca="1">'(Other Computations)'!U72</f>
        <v>6542301.8803251628</v>
      </c>
      <c r="T56" s="64">
        <f ca="1">'(Other Computations)'!V72</f>
        <v>6399220.2562409611</v>
      </c>
      <c r="U56" s="64">
        <f ca="1">'(Other Computations)'!W72</f>
        <v>6532667.475393232</v>
      </c>
      <c r="V56" s="64">
        <f ca="1">'(Other Computations)'!X72</f>
        <v>6577736.98229378</v>
      </c>
      <c r="W56" s="64">
        <f ca="1">'(Other Computations)'!Y72</f>
        <v>6443178.6924196593</v>
      </c>
      <c r="X56" s="64">
        <f ca="1">'(Other Computations)'!Z72</f>
        <v>6373056.7849010155</v>
      </c>
      <c r="Y56" s="64">
        <f ca="1">'(Other Computations)'!AB72</f>
        <v>6451010.5733803837</v>
      </c>
      <c r="Z56" s="64">
        <f ca="1">'(Other Computations)'!AC72</f>
        <v>6476004.7801959794</v>
      </c>
      <c r="AA56" s="64">
        <f ca="1">'(Other Computations)'!AD72</f>
        <v>6446256.8786703963</v>
      </c>
      <c r="AB56" s="64">
        <f ca="1">'(Other Computations)'!AE72</f>
        <v>6382311.910972124</v>
      </c>
      <c r="AC56" s="64">
        <f ca="1">'(Other Computations)'!AF72</f>
        <v>6422437.7198591419</v>
      </c>
      <c r="AD56" s="64">
        <f ca="1">'(Other Computations)'!AG72</f>
        <v>6372937.4969186997</v>
      </c>
      <c r="AE56" s="64">
        <f ca="1">'(Other Computations)'!AH72</f>
        <v>6411109.1668642126</v>
      </c>
      <c r="AF56" s="64">
        <f ca="1">'(Other Computations)'!AI72</f>
        <v>6454854.0706389723</v>
      </c>
      <c r="AG56" s="64">
        <f ca="1">'(Other Computations)'!AJ72</f>
        <v>6394581.8572630715</v>
      </c>
      <c r="AH56" s="64">
        <f ca="1">'(Other Computations)'!AK72</f>
        <v>6358968.7481617685</v>
      </c>
      <c r="AI56" s="64">
        <f ca="1">'(Other Computations)'!AL72</f>
        <v>6361155.317055908</v>
      </c>
      <c r="AJ56" s="64">
        <f ca="1">'(Other Computations)'!AM72</f>
        <v>6346595.1259382954</v>
      </c>
      <c r="AK56" s="64">
        <f ca="1">'(Other Computations)'!AO72</f>
        <v>6335164.4581883941</v>
      </c>
      <c r="AL56" s="64">
        <f ca="1">'(Other Computations)'!AP72</f>
        <v>6394130.9726122273</v>
      </c>
      <c r="AM56" s="64">
        <f ca="1">'(Other Computations)'!AQ72</f>
        <v>6256268.843075702</v>
      </c>
      <c r="AN56" s="64">
        <f ca="1">'(Other Computations)'!AR72</f>
        <v>6386574.2956064017</v>
      </c>
      <c r="AO56" s="64">
        <f ca="1">'(Other Computations)'!AS72</f>
        <v>6348186.0955566103</v>
      </c>
      <c r="AP56" s="64">
        <f ca="1">'(Other Computations)'!AT72</f>
        <v>6354711.9702902921</v>
      </c>
      <c r="AQ56" s="64">
        <f ca="1">'(Other Computations)'!AU72</f>
        <v>6267998.8942214763</v>
      </c>
      <c r="AR56" s="64">
        <f ca="1">'(Other Computations)'!AV72</f>
        <v>6311789.698698571</v>
      </c>
      <c r="AS56" s="64">
        <f ca="1">'(Other Computations)'!AW72</f>
        <v>6360031.2037231131</v>
      </c>
      <c r="AT56" s="64">
        <f ca="1">'(Other Computations)'!AX72</f>
        <v>6263405.0736238752</v>
      </c>
      <c r="AU56" s="64">
        <f ca="1">'(Other Computations)'!AY72</f>
        <v>6323451.6893495228</v>
      </c>
      <c r="AV56" s="64">
        <f ca="1">'(Other Computations)'!AZ72</f>
        <v>6261936.7556436239</v>
      </c>
      <c r="AW56" s="64">
        <f ca="1">'(Other Computations)'!BB72</f>
        <v>6333202.837042301</v>
      </c>
      <c r="AX56" s="64">
        <f ca="1">'(Other Computations)'!BC72</f>
        <v>6237450.6659996463</v>
      </c>
      <c r="AY56" s="64">
        <f ca="1">'(Other Computations)'!BD72</f>
        <v>6337413.7146678269</v>
      </c>
      <c r="AZ56" s="64">
        <f ca="1">'(Other Computations)'!BE72</f>
        <v>6161074.2677259184</v>
      </c>
      <c r="BA56" s="64">
        <f ca="1">'(Other Computations)'!BF72</f>
        <v>6175940.7082695495</v>
      </c>
      <c r="BB56" s="64">
        <f ca="1">'(Other Computations)'!BG72</f>
        <v>6258680.6069625169</v>
      </c>
      <c r="BC56" s="64">
        <f ca="1">'(Other Computations)'!BH72</f>
        <v>6126808.786799334</v>
      </c>
      <c r="BD56" s="64">
        <f ca="1">'(Other Computations)'!BI72</f>
        <v>6289944.7402803898</v>
      </c>
      <c r="BE56" s="64">
        <f ca="1">'(Other Computations)'!BJ72</f>
        <v>6213818.0550306346</v>
      </c>
      <c r="BF56" s="64">
        <f ca="1">'(Other Computations)'!BK72</f>
        <v>6168986.904801189</v>
      </c>
      <c r="BG56" s="64">
        <f ca="1">'(Other Computations)'!BL72</f>
        <v>6236361.0613032058</v>
      </c>
      <c r="BH56" s="64">
        <f ca="1">'(Other Computations)'!BM72</f>
        <v>6237066.7039217688</v>
      </c>
      <c r="BI56" s="64">
        <f ca="1">'(Other Computations)'!BO72</f>
        <v>6133822.2313451348</v>
      </c>
      <c r="BJ56" s="64">
        <f ca="1">'(Other Computations)'!BP72</f>
        <v>6199086.6154461028</v>
      </c>
      <c r="BK56" s="64">
        <f ca="1">'(Other Computations)'!BQ72</f>
        <v>6148189.7630725438</v>
      </c>
      <c r="BL56" s="64">
        <f ca="1">'(Other Computations)'!BR72</f>
        <v>6180306.9361677784</v>
      </c>
      <c r="BM56" s="64">
        <f ca="1">'(Other Computations)'!BS72</f>
        <v>6118715.0250058789</v>
      </c>
      <c r="BN56" s="64">
        <f ca="1">'(Other Computations)'!BT72</f>
        <v>6161419.3601183947</v>
      </c>
      <c r="BO56" s="64">
        <f ca="1">'(Other Computations)'!BU72</f>
        <v>6138550.1987569239</v>
      </c>
      <c r="BP56" s="64">
        <f ca="1">'(Other Computations)'!BV72</f>
        <v>6191709.2465889892</v>
      </c>
      <c r="BQ56" s="64">
        <f ca="1">'(Other Computations)'!BW72</f>
        <v>6061779.948545197</v>
      </c>
      <c r="BR56" s="64">
        <f ca="1">'(Other Computations)'!BX72</f>
        <v>6104994.0692987656</v>
      </c>
      <c r="BS56" s="64">
        <f ca="1">'(Other Computations)'!BY72</f>
        <v>6132570.2819855362</v>
      </c>
      <c r="BT56" s="64">
        <f ca="1">'(Other Computations)'!BZ72</f>
        <v>5981799.2440575017</v>
      </c>
      <c r="BU56" s="64">
        <f ca="1">'(Other Computations)'!CB72</f>
        <v>6205762.0835669199</v>
      </c>
      <c r="BV56" s="64">
        <f ca="1">'(Other Computations)'!CC72</f>
        <v>6074234.328856552</v>
      </c>
      <c r="BW56" s="64">
        <f ca="1">'(Other Computations)'!CD72</f>
        <v>6080937.2244175645</v>
      </c>
      <c r="BX56" s="64">
        <f ca="1">'(Other Computations)'!CE72</f>
        <v>6046464.7215434015</v>
      </c>
      <c r="BY56" s="64">
        <f ca="1">'(Other Computations)'!CF72</f>
        <v>6010970.4148063827</v>
      </c>
      <c r="BZ56" s="64">
        <f ca="1">'(Other Computations)'!CG72</f>
        <v>6052892.7024844438</v>
      </c>
      <c r="CA56" s="64">
        <f ca="1">'(Other Computations)'!CH72</f>
        <v>6037610.1791283078</v>
      </c>
      <c r="CB56" s="64">
        <f ca="1">'(Other Computations)'!CI72</f>
        <v>6100401.3228844106</v>
      </c>
      <c r="CC56" s="64">
        <f ca="1">'(Other Computations)'!CJ72</f>
        <v>6037700.0136632649</v>
      </c>
      <c r="CD56" s="64">
        <f ca="1">'(Other Computations)'!CK72</f>
        <v>6063344.5714014256</v>
      </c>
      <c r="CE56" s="64">
        <f ca="1">'(Other Computations)'!CL72</f>
        <v>5998278.1501825321</v>
      </c>
      <c r="CF56" s="64">
        <f ca="1">'(Other Computations)'!CM72</f>
        <v>6021586.8633200713</v>
      </c>
      <c r="CG56" s="64">
        <f ca="1">'(Other Computations)'!CO72</f>
        <v>6064103.9126003012</v>
      </c>
      <c r="CH56" s="64">
        <f ca="1">'(Other Computations)'!CP72</f>
        <v>5984209.9434908638</v>
      </c>
      <c r="CI56" s="64">
        <f ca="1">'(Other Computations)'!CQ72</f>
        <v>5971144.265918632</v>
      </c>
      <c r="CJ56" s="64">
        <f ca="1">'(Other Computations)'!CR72</f>
        <v>5967171.904802274</v>
      </c>
      <c r="CK56" s="64">
        <f ca="1">'(Other Computations)'!CS72</f>
        <v>5996992.6107104747</v>
      </c>
      <c r="CL56" s="64">
        <f ca="1">'(Other Computations)'!CT72</f>
        <v>5957087.6170844287</v>
      </c>
      <c r="CM56" s="64">
        <f ca="1">'(Other Computations)'!CU72</f>
        <v>5980771.8748543924</v>
      </c>
      <c r="CN56" s="64">
        <f ca="1">'(Other Computations)'!CV72</f>
        <v>5949766.9865454398</v>
      </c>
      <c r="CO56" s="64">
        <f ca="1">'(Other Computations)'!CW72</f>
        <v>5976457.1843582392</v>
      </c>
      <c r="CP56" s="64">
        <f ca="1">'(Other Computations)'!CX72</f>
        <v>5949611.5433073174</v>
      </c>
      <c r="CQ56" s="64">
        <f ca="1">'(Other Computations)'!CY72</f>
        <v>5934116.7816799413</v>
      </c>
      <c r="CR56" s="64">
        <f ca="1">'(Other Computations)'!CZ72</f>
        <v>5955936.3553151954</v>
      </c>
      <c r="CS56" s="64">
        <f ca="1">'(Other Computations)'!DB72</f>
        <v>5952765.9654544592</v>
      </c>
      <c r="CT56" s="64">
        <f ca="1">'(Other Computations)'!DC72</f>
        <v>5977838.3669811245</v>
      </c>
      <c r="CU56" s="64">
        <f ca="1">'(Other Computations)'!DD72</f>
        <v>5864585.7067586659</v>
      </c>
      <c r="CV56" s="64">
        <f ca="1">'(Other Computations)'!DE72</f>
        <v>5958411.2262293333</v>
      </c>
      <c r="CW56" s="64">
        <f ca="1">'(Other Computations)'!DF72</f>
        <v>5967007.0476335185</v>
      </c>
      <c r="CX56" s="64">
        <f ca="1">'(Other Computations)'!DG72</f>
        <v>5887102.9936410738</v>
      </c>
      <c r="CY56" s="64">
        <f ca="1">'(Other Computations)'!DH72</f>
        <v>5889144.5427802764</v>
      </c>
      <c r="CZ56" s="64">
        <f ca="1">'(Other Computations)'!DI72</f>
        <v>5924404.249392258</v>
      </c>
      <c r="DA56" s="64">
        <f ca="1">'(Other Computations)'!DJ72</f>
        <v>5887388.5957555445</v>
      </c>
      <c r="DB56" s="64">
        <f ca="1">'(Other Computations)'!DK72</f>
        <v>5871495.5671804594</v>
      </c>
      <c r="DC56" s="64">
        <f ca="1">'(Other Computations)'!DL72</f>
        <v>5840319.7891234038</v>
      </c>
      <c r="DD56" s="64">
        <f ca="1">'(Other Computations)'!DM72</f>
        <v>5931383.3945358396</v>
      </c>
      <c r="DE56" s="64">
        <f ca="1">'(Other Computations)'!DO72</f>
        <v>5969152.4815717908</v>
      </c>
      <c r="DF56" s="64">
        <f ca="1">'(Other Computations)'!DP72</f>
        <v>5851805.034606983</v>
      </c>
      <c r="DG56" s="64">
        <f ca="1">'(Other Computations)'!DQ72</f>
        <v>5809298.7480821395</v>
      </c>
      <c r="DH56" s="64">
        <f ca="1">'(Other Computations)'!DR72</f>
        <v>5912205.0958802858</v>
      </c>
      <c r="DI56" s="64">
        <f ca="1">'(Other Computations)'!DS72</f>
        <v>5746940.9955499237</v>
      </c>
      <c r="DJ56" s="64">
        <f ca="1">'(Other Computations)'!DT72</f>
        <v>5919511.4101673262</v>
      </c>
      <c r="DK56" s="64">
        <f ca="1">'(Other Computations)'!DU72</f>
        <v>5801919.7159140185</v>
      </c>
      <c r="DL56" s="64">
        <f ca="1">'(Other Computations)'!DV72</f>
        <v>5827472.5336250085</v>
      </c>
      <c r="DM56" s="64">
        <f ca="1">'(Other Computations)'!DW72</f>
        <v>5795105.8519491805</v>
      </c>
      <c r="DN56" s="64">
        <f ca="1">'(Other Computations)'!DX72</f>
        <v>5806756.5364470519</v>
      </c>
      <c r="DO56" s="64">
        <f ca="1">'(Other Computations)'!DY72</f>
        <v>5768429.5392631367</v>
      </c>
      <c r="DP56" s="64">
        <f ca="1">'(Other Computations)'!DZ72</f>
        <v>5777659.1082620034</v>
      </c>
      <c r="DQ56" s="64">
        <f ca="1">'(Other Computations)'!EB72</f>
        <v>5747815.5781993531</v>
      </c>
      <c r="DR56" s="64">
        <f ca="1">'(Other Computations)'!EC72</f>
        <v>5694780.9111759253</v>
      </c>
      <c r="DS56" s="64">
        <f ca="1">'(Other Computations)'!ED72</f>
        <v>5869248.5530344062</v>
      </c>
      <c r="DT56" s="64">
        <f ca="1">'(Other Computations)'!EE72</f>
        <v>5825486.8312452389</v>
      </c>
      <c r="DU56" s="64">
        <f ca="1">'(Other Computations)'!EF72</f>
        <v>5804618.1104056872</v>
      </c>
      <c r="DV56" s="64">
        <f ca="1">'(Other Computations)'!EG72</f>
        <v>5794167.426512925</v>
      </c>
      <c r="DW56" s="64">
        <f ca="1">'(Other Computations)'!EH72</f>
        <v>5804969.4944042573</v>
      </c>
      <c r="DX56" s="64">
        <f ca="1">'(Other Computations)'!EI72</f>
        <v>5801617.4438920356</v>
      </c>
      <c r="DY56" s="64">
        <f ca="1">'(Other Computations)'!EJ72</f>
        <v>5865402.5161678037</v>
      </c>
      <c r="DZ56" s="64">
        <f ca="1">'(Other Computations)'!EK72</f>
        <v>5731294.2168723596</v>
      </c>
      <c r="EA56" s="64">
        <f ca="1">'(Other Computations)'!EL72</f>
        <v>5838897.431806121</v>
      </c>
      <c r="EB56" s="64">
        <f ca="1">'(Other Computations)'!EM72</f>
        <v>5821435.4204723025</v>
      </c>
    </row>
    <row r="57" spans="1:132" ht="12.75" customHeight="1" x14ac:dyDescent="0.2">
      <c r="A57" s="4" t="str">
        <f>'(Intermediate Computations)'!B41</f>
        <v>MMM 2010</v>
      </c>
      <c r="B57" s="4" t="str">
        <f>'(Intermediate Computations)'!C41</f>
        <v>MMM 2010</v>
      </c>
      <c r="C57" s="4" t="str">
        <f>'(Intermediate Computations)'!D41</f>
        <v>MMM 2010</v>
      </c>
      <c r="D57" s="4" t="str">
        <f>'(Intermediate Computations)'!E41</f>
        <v>MMM 2010</v>
      </c>
      <c r="E57" s="4" t="str">
        <f>'(Intermediate Computations)'!F41</f>
        <v>MMM 2010</v>
      </c>
      <c r="F57" s="4" t="str">
        <f>'(Intermediate Computations)'!G41</f>
        <v>MMM 2010</v>
      </c>
      <c r="G57" s="4" t="str">
        <f>'(Intermediate Computations)'!H41</f>
        <v>MMM 2010</v>
      </c>
      <c r="H57" s="4" t="str">
        <f>'(Intermediate Computations)'!I41</f>
        <v>MMM 2010</v>
      </c>
      <c r="I57" s="4" t="str">
        <f>'(Intermediate Computations)'!J41</f>
        <v>MMM 2010</v>
      </c>
      <c r="J57" s="4" t="str">
        <f>'(Intermediate Computations)'!K41</f>
        <v>MMM 2010</v>
      </c>
      <c r="K57" s="4" t="str">
        <f>'(Intermediate Computations)'!L41</f>
        <v>MMM 2010</v>
      </c>
      <c r="L57" s="4" t="str">
        <f>'(Intermediate Computations)'!M41</f>
        <v>MMM 2010</v>
      </c>
      <c r="M57" s="4" t="str">
        <f>'(Intermediate Computations)'!O41</f>
        <v>MMM 2011</v>
      </c>
      <c r="N57" s="4" t="str">
        <f>'(Intermediate Computations)'!P41</f>
        <v>MMM 2011</v>
      </c>
      <c r="O57" s="4" t="str">
        <f>'(Intermediate Computations)'!Q41</f>
        <v>MMM 2011</v>
      </c>
      <c r="P57" s="4" t="str">
        <f>'(Intermediate Computations)'!R41</f>
        <v>MMM 2011</v>
      </c>
      <c r="Q57" s="4" t="str">
        <f>'(Intermediate Computations)'!S41</f>
        <v>MMM 2011</v>
      </c>
      <c r="R57" s="4" t="str">
        <f>'(Intermediate Computations)'!T41</f>
        <v>MMM 2011</v>
      </c>
      <c r="S57" s="4" t="str">
        <f>'(Intermediate Computations)'!U41</f>
        <v>MMM 2011</v>
      </c>
      <c r="T57" s="4" t="str">
        <f>'(Intermediate Computations)'!V41</f>
        <v>MMM 2011</v>
      </c>
      <c r="U57" s="4" t="str">
        <f>'(Intermediate Computations)'!W41</f>
        <v>MMM 2011</v>
      </c>
      <c r="V57" s="4" t="str">
        <f>'(Intermediate Computations)'!X41</f>
        <v>MMM 2011</v>
      </c>
      <c r="W57" s="4" t="str">
        <f>'(Intermediate Computations)'!Y41</f>
        <v>MMM 2011</v>
      </c>
      <c r="X57" s="4" t="str">
        <f>'(Intermediate Computations)'!Z41</f>
        <v>MMM 2011</v>
      </c>
      <c r="Y57" s="4" t="str">
        <f>'(Intermediate Computations)'!AB41</f>
        <v>MMM 2012</v>
      </c>
      <c r="Z57" s="4" t="str">
        <f>'(Intermediate Computations)'!AC41</f>
        <v>MMM 2012</v>
      </c>
      <c r="AA57" s="4" t="str">
        <f>'(Intermediate Computations)'!AD41</f>
        <v>MMM 2012</v>
      </c>
      <c r="AB57" s="4" t="str">
        <f>'(Intermediate Computations)'!AE41</f>
        <v>MMM 2012</v>
      </c>
      <c r="AC57" s="4" t="str">
        <f>'(Intermediate Computations)'!AF41</f>
        <v>MMM 2012</v>
      </c>
      <c r="AD57" s="4" t="str">
        <f>'(Intermediate Computations)'!AG41</f>
        <v>MMM 2012</v>
      </c>
      <c r="AE57" s="4" t="str">
        <f>'(Intermediate Computations)'!AH41</f>
        <v>MMM 2012</v>
      </c>
      <c r="AF57" s="4" t="str">
        <f>'(Intermediate Computations)'!AI41</f>
        <v>MMM 2012</v>
      </c>
      <c r="AG57" s="4" t="str">
        <f>'(Intermediate Computations)'!AJ41</f>
        <v>MMM 2012</v>
      </c>
      <c r="AH57" s="4" t="str">
        <f>'(Intermediate Computations)'!AK41</f>
        <v>MMM 2012</v>
      </c>
      <c r="AI57" s="4" t="str">
        <f>'(Intermediate Computations)'!AL41</f>
        <v>MMM 2012</v>
      </c>
      <c r="AJ57" s="4" t="str">
        <f>'(Intermediate Computations)'!AM41</f>
        <v>MMM 2012</v>
      </c>
      <c r="AK57" s="4" t="str">
        <f>'(Intermediate Computations)'!AO41</f>
        <v>MMM 2013</v>
      </c>
      <c r="AL57" s="4" t="str">
        <f>'(Intermediate Computations)'!AP41</f>
        <v>MMM 2013</v>
      </c>
      <c r="AM57" s="4" t="str">
        <f>'(Intermediate Computations)'!AQ41</f>
        <v>MMM 2013</v>
      </c>
      <c r="AN57" s="4" t="str">
        <f>'(Intermediate Computations)'!AR41</f>
        <v>MMM 2013</v>
      </c>
      <c r="AO57" s="4" t="str">
        <f>'(Intermediate Computations)'!AS41</f>
        <v>MMM 2013</v>
      </c>
      <c r="AP57" s="4" t="str">
        <f>'(Intermediate Computations)'!AT41</f>
        <v>MMM 2013</v>
      </c>
      <c r="AQ57" s="4" t="str">
        <f>'(Intermediate Computations)'!AU41</f>
        <v>MMM 2013</v>
      </c>
      <c r="AR57" s="4" t="str">
        <f>'(Intermediate Computations)'!AV41</f>
        <v>MMM 2013</v>
      </c>
      <c r="AS57" s="4" t="str">
        <f>'(Intermediate Computations)'!AW41</f>
        <v>MMM 2013</v>
      </c>
      <c r="AT57" s="4" t="str">
        <f>'(Intermediate Computations)'!AX41</f>
        <v>MMM 2013</v>
      </c>
      <c r="AU57" s="4" t="str">
        <f>'(Intermediate Computations)'!AY41</f>
        <v>MMM 2013</v>
      </c>
      <c r="AV57" s="4" t="str">
        <f>'(Intermediate Computations)'!AZ41</f>
        <v>MMM 2013</v>
      </c>
      <c r="AW57" s="4" t="str">
        <f>'(Intermediate Computations)'!BB41</f>
        <v>MMM 2014</v>
      </c>
      <c r="AX57" s="4" t="str">
        <f>'(Intermediate Computations)'!BC41</f>
        <v>MMM 2014</v>
      </c>
      <c r="AY57" s="4" t="str">
        <f>'(Intermediate Computations)'!BD41</f>
        <v>MMM 2014</v>
      </c>
      <c r="AZ57" s="4" t="str">
        <f>'(Intermediate Computations)'!BE41</f>
        <v>MMM 2014</v>
      </c>
      <c r="BA57" s="4" t="str">
        <f>'(Intermediate Computations)'!BF41</f>
        <v>MMM 2014</v>
      </c>
      <c r="BB57" s="4" t="str">
        <f>'(Intermediate Computations)'!BG41</f>
        <v>MMM 2014</v>
      </c>
      <c r="BC57" s="4" t="str">
        <f>'(Intermediate Computations)'!BH41</f>
        <v>MMM 2014</v>
      </c>
      <c r="BD57" s="4" t="str">
        <f>'(Intermediate Computations)'!BI41</f>
        <v>MMM 2014</v>
      </c>
      <c r="BE57" s="4" t="str">
        <f>'(Intermediate Computations)'!BJ41</f>
        <v>MMM 2014</v>
      </c>
      <c r="BF57" s="4" t="str">
        <f>'(Intermediate Computations)'!BK41</f>
        <v>MMM 2014</v>
      </c>
      <c r="BG57" s="4" t="str">
        <f>'(Intermediate Computations)'!BL41</f>
        <v>MMM 2014</v>
      </c>
      <c r="BH57" s="4" t="str">
        <f>'(Intermediate Computations)'!BM41</f>
        <v>MMM 2014</v>
      </c>
      <c r="BI57" s="4" t="str">
        <f>'(Intermediate Computations)'!BO41</f>
        <v>MMM 2015</v>
      </c>
      <c r="BJ57" s="4" t="str">
        <f>'(Intermediate Computations)'!BP41</f>
        <v>MMM 2015</v>
      </c>
      <c r="BK57" s="4" t="str">
        <f>'(Intermediate Computations)'!BQ41</f>
        <v>MMM 2015</v>
      </c>
      <c r="BL57" s="4" t="str">
        <f>'(Intermediate Computations)'!BR41</f>
        <v>MMM 2015</v>
      </c>
      <c r="BM57" s="4" t="str">
        <f>'(Intermediate Computations)'!BS41</f>
        <v>MMM 2015</v>
      </c>
      <c r="BN57" s="4" t="str">
        <f>'(Intermediate Computations)'!BT41</f>
        <v>MMM 2015</v>
      </c>
      <c r="BO57" s="4" t="str">
        <f>'(Intermediate Computations)'!BU41</f>
        <v>MMM 2015</v>
      </c>
      <c r="BP57" s="4" t="str">
        <f>'(Intermediate Computations)'!BV41</f>
        <v>MMM 2015</v>
      </c>
      <c r="BQ57" s="4" t="str">
        <f>'(Intermediate Computations)'!BW41</f>
        <v>MMM 2015</v>
      </c>
      <c r="BR57" s="4" t="str">
        <f>'(Intermediate Computations)'!BX41</f>
        <v>MMM 2015</v>
      </c>
      <c r="BS57" s="4" t="str">
        <f>'(Intermediate Computations)'!BY41</f>
        <v>MMM 2015</v>
      </c>
      <c r="BT57" s="4" t="str">
        <f>'(Intermediate Computations)'!BZ41</f>
        <v>MMM 2015</v>
      </c>
      <c r="BU57" s="4" t="str">
        <f>'(Intermediate Computations)'!CB41</f>
        <v>MMM 2016</v>
      </c>
      <c r="BV57" s="4" t="str">
        <f>'(Intermediate Computations)'!CC41</f>
        <v>MMM 2016</v>
      </c>
      <c r="BW57" s="4" t="str">
        <f>'(Intermediate Computations)'!CD41</f>
        <v>MMM 2016</v>
      </c>
      <c r="BX57" s="4" t="str">
        <f>'(Intermediate Computations)'!CE41</f>
        <v>MMM 2016</v>
      </c>
      <c r="BY57" s="4" t="str">
        <f>'(Intermediate Computations)'!CF41</f>
        <v>MMM 2016</v>
      </c>
      <c r="BZ57" s="4" t="str">
        <f>'(Intermediate Computations)'!CG41</f>
        <v>MMM 2016</v>
      </c>
      <c r="CA57" s="4" t="str">
        <f>'(Intermediate Computations)'!CH41</f>
        <v>MMM 2016</v>
      </c>
      <c r="CB57" s="4" t="str">
        <f>'(Intermediate Computations)'!CI41</f>
        <v>MMM 2016</v>
      </c>
      <c r="CC57" s="4" t="str">
        <f>'(Intermediate Computations)'!CJ41</f>
        <v>MMM 2016</v>
      </c>
      <c r="CD57" s="4" t="str">
        <f>'(Intermediate Computations)'!CK41</f>
        <v>MMM 2016</v>
      </c>
      <c r="CE57" s="4" t="str">
        <f>'(Intermediate Computations)'!CL41</f>
        <v>MMM 2016</v>
      </c>
      <c r="CF57" s="4" t="str">
        <f>'(Intermediate Computations)'!CM41</f>
        <v>MMM 2016</v>
      </c>
      <c r="CG57" s="4" t="str">
        <f>'(Intermediate Computations)'!CO41</f>
        <v>MMM 2017</v>
      </c>
      <c r="CH57" s="4" t="str">
        <f>'(Intermediate Computations)'!CP41</f>
        <v>MMM 2017</v>
      </c>
      <c r="CI57" s="4" t="str">
        <f>'(Intermediate Computations)'!CQ41</f>
        <v>MMM 2017</v>
      </c>
      <c r="CJ57" s="4" t="str">
        <f>'(Intermediate Computations)'!CR41</f>
        <v>MMM 2017</v>
      </c>
      <c r="CK57" s="4" t="str">
        <f>'(Intermediate Computations)'!CS41</f>
        <v>MMM 2017</v>
      </c>
      <c r="CL57" s="4" t="str">
        <f>'(Intermediate Computations)'!CT41</f>
        <v>MMM 2017</v>
      </c>
      <c r="CM57" s="4" t="str">
        <f>'(Intermediate Computations)'!CU41</f>
        <v>MMM 2017</v>
      </c>
      <c r="CN57" s="4" t="str">
        <f>'(Intermediate Computations)'!CV41</f>
        <v>MMM 2017</v>
      </c>
      <c r="CO57" s="4" t="str">
        <f>'(Intermediate Computations)'!CW41</f>
        <v>MMM 2017</v>
      </c>
      <c r="CP57" s="4" t="str">
        <f>'(Intermediate Computations)'!CX41</f>
        <v>MMM 2017</v>
      </c>
      <c r="CQ57" s="4" t="str">
        <f>'(Intermediate Computations)'!CY41</f>
        <v>MMM 2017</v>
      </c>
      <c r="CR57" s="4" t="str">
        <f>'(Intermediate Computations)'!CZ41</f>
        <v>MMM 2017</v>
      </c>
      <c r="CS57" s="4" t="str">
        <f>'(Intermediate Computations)'!DB41</f>
        <v>MMM 2018</v>
      </c>
      <c r="CT57" s="4" t="str">
        <f>'(Intermediate Computations)'!DC41</f>
        <v>MMM 2018</v>
      </c>
      <c r="CU57" s="4" t="str">
        <f>'(Intermediate Computations)'!DD41</f>
        <v>MMM 2018</v>
      </c>
      <c r="CV57" s="4" t="str">
        <f>'(Intermediate Computations)'!DE41</f>
        <v>MMM 2018</v>
      </c>
      <c r="CW57" s="4" t="str">
        <f>'(Intermediate Computations)'!DF41</f>
        <v>MMM 2018</v>
      </c>
      <c r="CX57" s="4" t="str">
        <f>'(Intermediate Computations)'!DG41</f>
        <v>MMM 2018</v>
      </c>
      <c r="CY57" s="4" t="str">
        <f>'(Intermediate Computations)'!DH41</f>
        <v>MMM 2018</v>
      </c>
      <c r="CZ57" s="4" t="str">
        <f>'(Intermediate Computations)'!DI41</f>
        <v>MMM 2018</v>
      </c>
      <c r="DA57" s="4" t="str">
        <f>'(Intermediate Computations)'!DJ41</f>
        <v>MMM 2018</v>
      </c>
      <c r="DB57" s="4" t="str">
        <f>'(Intermediate Computations)'!DK41</f>
        <v>MMM 2018</v>
      </c>
      <c r="DC57" s="4" t="str">
        <f>'(Intermediate Computations)'!DL41</f>
        <v>MMM 2018</v>
      </c>
      <c r="DD57" s="4" t="str">
        <f>'(Intermediate Computations)'!DM41</f>
        <v>MMM 2018</v>
      </c>
      <c r="DE57" s="4" t="str">
        <f>'(Intermediate Computations)'!DO41</f>
        <v>MMM 2019</v>
      </c>
      <c r="DF57" s="4" t="str">
        <f>'(Intermediate Computations)'!DP41</f>
        <v>MMM 2019</v>
      </c>
      <c r="DG57" s="4" t="str">
        <f>'(Intermediate Computations)'!DQ41</f>
        <v>MMM 2019</v>
      </c>
      <c r="DH57" s="4" t="str">
        <f>'(Intermediate Computations)'!DR41</f>
        <v>MMM 2019</v>
      </c>
      <c r="DI57" s="4" t="str">
        <f>'(Intermediate Computations)'!DS41</f>
        <v>MMM 2019</v>
      </c>
      <c r="DJ57" s="4" t="str">
        <f>'(Intermediate Computations)'!DT41</f>
        <v>MMM 2019</v>
      </c>
      <c r="DK57" s="4" t="str">
        <f>'(Intermediate Computations)'!DU41</f>
        <v>MMM 2019</v>
      </c>
      <c r="DL57" s="4" t="str">
        <f>'(Intermediate Computations)'!DV41</f>
        <v>MMM 2019</v>
      </c>
      <c r="DM57" s="4" t="str">
        <f>'(Intermediate Computations)'!DW41</f>
        <v>MMM 2019</v>
      </c>
      <c r="DN57" s="4" t="str">
        <f>'(Intermediate Computations)'!DX41</f>
        <v>MMM 2019</v>
      </c>
      <c r="DO57" s="4" t="str">
        <f>'(Intermediate Computations)'!DY41</f>
        <v>MMM 2019</v>
      </c>
      <c r="DP57" s="4" t="str">
        <f>'(Intermediate Computations)'!DZ41</f>
        <v>MMM 2019</v>
      </c>
      <c r="DQ57" s="4" t="str">
        <f>'(Intermediate Computations)'!EB41</f>
        <v>MMM 2020</v>
      </c>
      <c r="DR57" s="4" t="str">
        <f>'(Intermediate Computations)'!EC41</f>
        <v>MMM 2020</v>
      </c>
      <c r="DS57" s="4" t="str">
        <f>'(Intermediate Computations)'!ED41</f>
        <v>MMM 2020</v>
      </c>
      <c r="DT57" s="4" t="str">
        <f>'(Intermediate Computations)'!EE41</f>
        <v>MMM 2020</v>
      </c>
      <c r="DU57" s="4" t="str">
        <f>'(Intermediate Computations)'!EF41</f>
        <v>MMM 2020</v>
      </c>
      <c r="DV57" s="4" t="str">
        <f>'(Intermediate Computations)'!EG41</f>
        <v>MMM 2020</v>
      </c>
      <c r="DW57" s="4" t="str">
        <f>'(Intermediate Computations)'!EH41</f>
        <v>MMM 2020</v>
      </c>
      <c r="DX57" s="4" t="str">
        <f>'(Intermediate Computations)'!EI41</f>
        <v>MMM 2020</v>
      </c>
      <c r="DY57" s="4" t="str">
        <f>'(Intermediate Computations)'!EJ41</f>
        <v>MMM 2020</v>
      </c>
      <c r="DZ57" s="4" t="str">
        <f>'(Intermediate Computations)'!EK41</f>
        <v>MMM 2020</v>
      </c>
      <c r="EA57" s="4" t="str">
        <f>'(Intermediate Computations)'!EL41</f>
        <v>MMM 2020</v>
      </c>
      <c r="EB57" s="4" t="str">
        <f>'(Intermediate Computations)'!EM41</f>
        <v>MMM 2020</v>
      </c>
    </row>
    <row r="58" spans="1:132" ht="12.75" customHeight="1" x14ac:dyDescent="0.2">
      <c r="A58" s="4">
        <f>'(Intermediate Computations)'!B38</f>
        <v>40179</v>
      </c>
      <c r="B58" s="4">
        <f>'(Intermediate Computations)'!C38</f>
        <v>40210</v>
      </c>
      <c r="C58" s="4">
        <f>'(Intermediate Computations)'!D38</f>
        <v>40238</v>
      </c>
      <c r="D58" s="4">
        <f>'(Intermediate Computations)'!E38</f>
        <v>40269</v>
      </c>
      <c r="E58" s="4">
        <f>'(Intermediate Computations)'!F38</f>
        <v>40299</v>
      </c>
      <c r="F58" s="4">
        <f>'(Intermediate Computations)'!G38</f>
        <v>40330</v>
      </c>
      <c r="G58" s="4">
        <f>'(Intermediate Computations)'!H38</f>
        <v>40360</v>
      </c>
      <c r="H58" s="4">
        <f>'(Intermediate Computations)'!I38</f>
        <v>40391</v>
      </c>
      <c r="I58" s="4">
        <f>'(Intermediate Computations)'!J38</f>
        <v>40422</v>
      </c>
      <c r="J58" s="4">
        <f>'(Intermediate Computations)'!K38</f>
        <v>40452</v>
      </c>
      <c r="K58" s="4">
        <f>'(Intermediate Computations)'!L38</f>
        <v>40483</v>
      </c>
      <c r="L58" s="4">
        <f>'(Intermediate Computations)'!M38</f>
        <v>40513</v>
      </c>
      <c r="M58" s="4">
        <f>'(Intermediate Computations)'!O38</f>
        <v>40544</v>
      </c>
      <c r="N58" s="4">
        <f>'(Intermediate Computations)'!P38</f>
        <v>40575</v>
      </c>
      <c r="O58" s="4">
        <f>'(Intermediate Computations)'!Q38</f>
        <v>40603</v>
      </c>
      <c r="P58" s="4">
        <f>'(Intermediate Computations)'!R38</f>
        <v>40634</v>
      </c>
      <c r="Q58" s="4">
        <f>'(Intermediate Computations)'!S38</f>
        <v>40664</v>
      </c>
      <c r="R58" s="4">
        <f>'(Intermediate Computations)'!T38</f>
        <v>40695</v>
      </c>
      <c r="S58" s="4">
        <f>'(Intermediate Computations)'!U38</f>
        <v>40725</v>
      </c>
      <c r="T58" s="4">
        <f>'(Intermediate Computations)'!V38</f>
        <v>40756</v>
      </c>
      <c r="U58" s="4">
        <f>'(Intermediate Computations)'!W38</f>
        <v>40787</v>
      </c>
      <c r="V58" s="4">
        <f>'(Intermediate Computations)'!X38</f>
        <v>40817</v>
      </c>
      <c r="W58" s="4">
        <f>'(Intermediate Computations)'!Y38</f>
        <v>40848</v>
      </c>
      <c r="X58" s="4">
        <f>'(Intermediate Computations)'!Z38</f>
        <v>40878</v>
      </c>
      <c r="Y58" s="4">
        <f>'(Intermediate Computations)'!AB38</f>
        <v>40909</v>
      </c>
      <c r="Z58" s="4">
        <f>'(Intermediate Computations)'!AC38</f>
        <v>40940</v>
      </c>
      <c r="AA58" s="4">
        <f>'(Intermediate Computations)'!AD38</f>
        <v>40969</v>
      </c>
      <c r="AB58" s="4">
        <f>'(Intermediate Computations)'!AE38</f>
        <v>41000</v>
      </c>
      <c r="AC58" s="4">
        <f>'(Intermediate Computations)'!AF38</f>
        <v>41030</v>
      </c>
      <c r="AD58" s="4">
        <f>'(Intermediate Computations)'!AG38</f>
        <v>41061</v>
      </c>
      <c r="AE58" s="4">
        <f>'(Intermediate Computations)'!AH38</f>
        <v>41091</v>
      </c>
      <c r="AF58" s="4">
        <f>'(Intermediate Computations)'!AI38</f>
        <v>41122</v>
      </c>
      <c r="AG58" s="4">
        <f>'(Intermediate Computations)'!AJ38</f>
        <v>41153</v>
      </c>
      <c r="AH58" s="4">
        <f>'(Intermediate Computations)'!AK38</f>
        <v>41183</v>
      </c>
      <c r="AI58" s="4">
        <f>'(Intermediate Computations)'!AL38</f>
        <v>41214</v>
      </c>
      <c r="AJ58" s="4">
        <f>'(Intermediate Computations)'!AM38</f>
        <v>41244</v>
      </c>
      <c r="AK58" s="4">
        <f>'(Intermediate Computations)'!AO38</f>
        <v>41275</v>
      </c>
      <c r="AL58" s="4">
        <f>'(Intermediate Computations)'!AP38</f>
        <v>41306</v>
      </c>
      <c r="AM58" s="4">
        <f>'(Intermediate Computations)'!AQ38</f>
        <v>41334</v>
      </c>
      <c r="AN58" s="4">
        <f>'(Intermediate Computations)'!AR38</f>
        <v>41365</v>
      </c>
      <c r="AO58" s="4">
        <f>'(Intermediate Computations)'!AS38</f>
        <v>41395</v>
      </c>
      <c r="AP58" s="4">
        <f>'(Intermediate Computations)'!AT38</f>
        <v>41426</v>
      </c>
      <c r="AQ58" s="4">
        <f>'(Intermediate Computations)'!AU38</f>
        <v>41456</v>
      </c>
      <c r="AR58" s="4">
        <f>'(Intermediate Computations)'!AV38</f>
        <v>41487</v>
      </c>
      <c r="AS58" s="4">
        <f>'(Intermediate Computations)'!AW38</f>
        <v>41518</v>
      </c>
      <c r="AT58" s="4">
        <f>'(Intermediate Computations)'!AX38</f>
        <v>41548</v>
      </c>
      <c r="AU58" s="4">
        <f>'(Intermediate Computations)'!AY38</f>
        <v>41579</v>
      </c>
      <c r="AV58" s="4">
        <f>'(Intermediate Computations)'!AZ38</f>
        <v>41609</v>
      </c>
      <c r="AW58" s="4">
        <f>'(Intermediate Computations)'!BB38</f>
        <v>41640</v>
      </c>
      <c r="AX58" s="4">
        <f>'(Intermediate Computations)'!BC38</f>
        <v>41671</v>
      </c>
      <c r="AY58" s="4">
        <f>'(Intermediate Computations)'!BD38</f>
        <v>41699</v>
      </c>
      <c r="AZ58" s="4">
        <f>'(Intermediate Computations)'!BE38</f>
        <v>41730</v>
      </c>
      <c r="BA58" s="4">
        <f>'(Intermediate Computations)'!BF38</f>
        <v>41760</v>
      </c>
      <c r="BB58" s="4">
        <f>'(Intermediate Computations)'!BG38</f>
        <v>41791</v>
      </c>
      <c r="BC58" s="4">
        <f>'(Intermediate Computations)'!BH38</f>
        <v>41821</v>
      </c>
      <c r="BD58" s="4">
        <f>'(Intermediate Computations)'!BI38</f>
        <v>41852</v>
      </c>
      <c r="BE58" s="4">
        <f>'(Intermediate Computations)'!BJ38</f>
        <v>41883</v>
      </c>
      <c r="BF58" s="4">
        <f>'(Intermediate Computations)'!BK38</f>
        <v>41913</v>
      </c>
      <c r="BG58" s="4">
        <f>'(Intermediate Computations)'!BL38</f>
        <v>41944</v>
      </c>
      <c r="BH58" s="4">
        <f>'(Intermediate Computations)'!BM38</f>
        <v>41974</v>
      </c>
      <c r="BI58" s="4">
        <f>'(Intermediate Computations)'!BO38</f>
        <v>42005</v>
      </c>
      <c r="BJ58" s="4">
        <f>'(Intermediate Computations)'!BP38</f>
        <v>42036</v>
      </c>
      <c r="BK58" s="4">
        <f>'(Intermediate Computations)'!BQ38</f>
        <v>42064</v>
      </c>
      <c r="BL58" s="4">
        <f>'(Intermediate Computations)'!BR38</f>
        <v>42095</v>
      </c>
      <c r="BM58" s="4">
        <f>'(Intermediate Computations)'!BS38</f>
        <v>42125</v>
      </c>
      <c r="BN58" s="4">
        <f>'(Intermediate Computations)'!BT38</f>
        <v>42156</v>
      </c>
      <c r="BO58" s="4">
        <f>'(Intermediate Computations)'!BU38</f>
        <v>42186</v>
      </c>
      <c r="BP58" s="4">
        <f>'(Intermediate Computations)'!BV38</f>
        <v>42217</v>
      </c>
      <c r="BQ58" s="4">
        <f>'(Intermediate Computations)'!BW38</f>
        <v>42248</v>
      </c>
      <c r="BR58" s="4">
        <f>'(Intermediate Computations)'!BX38</f>
        <v>42278</v>
      </c>
      <c r="BS58" s="4">
        <f>'(Intermediate Computations)'!BY38</f>
        <v>42309</v>
      </c>
      <c r="BT58" s="4">
        <f>'(Intermediate Computations)'!BZ38</f>
        <v>42339</v>
      </c>
      <c r="BU58" s="4">
        <f>'(Intermediate Computations)'!CB38</f>
        <v>42370</v>
      </c>
      <c r="BV58" s="4">
        <f>'(Intermediate Computations)'!CC38</f>
        <v>42401</v>
      </c>
      <c r="BW58" s="4">
        <f>'(Intermediate Computations)'!CD38</f>
        <v>42430</v>
      </c>
      <c r="BX58" s="4">
        <f>'(Intermediate Computations)'!CE38</f>
        <v>42461</v>
      </c>
      <c r="BY58" s="4">
        <f>'(Intermediate Computations)'!CF38</f>
        <v>42491</v>
      </c>
      <c r="BZ58" s="4">
        <f>'(Intermediate Computations)'!CG38</f>
        <v>42522</v>
      </c>
      <c r="CA58" s="4">
        <f>'(Intermediate Computations)'!CH38</f>
        <v>42552</v>
      </c>
      <c r="CB58" s="4">
        <f>'(Intermediate Computations)'!CI38</f>
        <v>42583</v>
      </c>
      <c r="CC58" s="4">
        <f>'(Intermediate Computations)'!CJ38</f>
        <v>42614</v>
      </c>
      <c r="CD58" s="4">
        <f>'(Intermediate Computations)'!CK38</f>
        <v>42644</v>
      </c>
      <c r="CE58" s="4">
        <f>'(Intermediate Computations)'!CL38</f>
        <v>42675</v>
      </c>
      <c r="CF58" s="4">
        <f>'(Intermediate Computations)'!CM38</f>
        <v>42705</v>
      </c>
      <c r="CG58" s="4">
        <f>'(Intermediate Computations)'!CO38</f>
        <v>42736</v>
      </c>
      <c r="CH58" s="4">
        <f>'(Intermediate Computations)'!CP38</f>
        <v>42767</v>
      </c>
      <c r="CI58" s="4">
        <f>'(Intermediate Computations)'!CQ38</f>
        <v>42795</v>
      </c>
      <c r="CJ58" s="4">
        <f>'(Intermediate Computations)'!CR38</f>
        <v>42826</v>
      </c>
      <c r="CK58" s="4">
        <f>'(Intermediate Computations)'!CS38</f>
        <v>42856</v>
      </c>
      <c r="CL58" s="4">
        <f>'(Intermediate Computations)'!CT38</f>
        <v>42887</v>
      </c>
      <c r="CM58" s="4">
        <f>'(Intermediate Computations)'!CU38</f>
        <v>42917</v>
      </c>
      <c r="CN58" s="4">
        <f>'(Intermediate Computations)'!CV38</f>
        <v>42948</v>
      </c>
      <c r="CO58" s="4">
        <f>'(Intermediate Computations)'!CW38</f>
        <v>42979</v>
      </c>
      <c r="CP58" s="4">
        <f>'(Intermediate Computations)'!CX38</f>
        <v>43009</v>
      </c>
      <c r="CQ58" s="4">
        <f>'(Intermediate Computations)'!CY38</f>
        <v>43040</v>
      </c>
      <c r="CR58" s="4">
        <f>'(Intermediate Computations)'!CZ38</f>
        <v>43070</v>
      </c>
      <c r="CS58" s="4">
        <f>'(Intermediate Computations)'!DB38</f>
        <v>43101</v>
      </c>
      <c r="CT58" s="4">
        <f>'(Intermediate Computations)'!DC38</f>
        <v>43132</v>
      </c>
      <c r="CU58" s="4">
        <f>'(Intermediate Computations)'!DD38</f>
        <v>43160</v>
      </c>
      <c r="CV58" s="4">
        <f>'(Intermediate Computations)'!DE38</f>
        <v>43191</v>
      </c>
      <c r="CW58" s="4">
        <f>'(Intermediate Computations)'!DF38</f>
        <v>43221</v>
      </c>
      <c r="CX58" s="4">
        <f>'(Intermediate Computations)'!DG38</f>
        <v>43252</v>
      </c>
      <c r="CY58" s="4">
        <f>'(Intermediate Computations)'!DH38</f>
        <v>43282</v>
      </c>
      <c r="CZ58" s="4">
        <f>'(Intermediate Computations)'!DI38</f>
        <v>43313</v>
      </c>
      <c r="DA58" s="4">
        <f>'(Intermediate Computations)'!DJ38</f>
        <v>43344</v>
      </c>
      <c r="DB58" s="4">
        <f>'(Intermediate Computations)'!DK38</f>
        <v>43374</v>
      </c>
      <c r="DC58" s="4">
        <f>'(Intermediate Computations)'!DL38</f>
        <v>43405</v>
      </c>
      <c r="DD58" s="4">
        <f>'(Intermediate Computations)'!DM38</f>
        <v>43435</v>
      </c>
      <c r="DE58" s="4">
        <f>'(Intermediate Computations)'!DO38</f>
        <v>43466</v>
      </c>
      <c r="DF58" s="4">
        <f>'(Intermediate Computations)'!DP38</f>
        <v>43497</v>
      </c>
      <c r="DG58" s="4">
        <f>'(Intermediate Computations)'!DQ38</f>
        <v>43525</v>
      </c>
      <c r="DH58" s="4">
        <f>'(Intermediate Computations)'!DR38</f>
        <v>43556</v>
      </c>
      <c r="DI58" s="4">
        <f>'(Intermediate Computations)'!DS38</f>
        <v>43586</v>
      </c>
      <c r="DJ58" s="4">
        <f>'(Intermediate Computations)'!DT38</f>
        <v>43617</v>
      </c>
      <c r="DK58" s="4">
        <f>'(Intermediate Computations)'!DU38</f>
        <v>43647</v>
      </c>
      <c r="DL58" s="4">
        <f>'(Intermediate Computations)'!DV38</f>
        <v>43678</v>
      </c>
      <c r="DM58" s="4">
        <f>'(Intermediate Computations)'!DW38</f>
        <v>43709</v>
      </c>
      <c r="DN58" s="4">
        <f>'(Intermediate Computations)'!DX38</f>
        <v>43739</v>
      </c>
      <c r="DO58" s="4">
        <f>'(Intermediate Computations)'!DY38</f>
        <v>43770</v>
      </c>
      <c r="DP58" s="4">
        <f>'(Intermediate Computations)'!DZ38</f>
        <v>43800</v>
      </c>
      <c r="DQ58" s="4">
        <f>'(Intermediate Computations)'!EB38</f>
        <v>43831</v>
      </c>
      <c r="DR58" s="4">
        <f>'(Intermediate Computations)'!EC38</f>
        <v>43862</v>
      </c>
      <c r="DS58" s="4">
        <f>'(Intermediate Computations)'!ED38</f>
        <v>43891</v>
      </c>
      <c r="DT58" s="4">
        <f>'(Intermediate Computations)'!EE38</f>
        <v>43922</v>
      </c>
      <c r="DU58" s="4">
        <f>'(Intermediate Computations)'!EF38</f>
        <v>43952</v>
      </c>
      <c r="DV58" s="4">
        <f>'(Intermediate Computations)'!EG38</f>
        <v>43983</v>
      </c>
      <c r="DW58" s="4">
        <f>'(Intermediate Computations)'!EH38</f>
        <v>44013</v>
      </c>
      <c r="DX58" s="4">
        <f>'(Intermediate Computations)'!EI38</f>
        <v>44044</v>
      </c>
      <c r="DY58" s="4">
        <f>'(Intermediate Computations)'!EJ38</f>
        <v>44075</v>
      </c>
      <c r="DZ58" s="4">
        <f>'(Intermediate Computations)'!EK38</f>
        <v>44105</v>
      </c>
      <c r="EA58" s="4">
        <f>'(Intermediate Computations)'!EL38</f>
        <v>44136</v>
      </c>
      <c r="EB58" s="4">
        <f>'(Intermediate Computations)'!EM38</f>
        <v>44166</v>
      </c>
    </row>
    <row r="59" spans="1:132" ht="12.75" customHeight="1" x14ac:dyDescent="0.2">
      <c r="A59" s="64">
        <f ca="1">'Trial 1'!B44</f>
        <v>1166429.6555616476</v>
      </c>
      <c r="B59" s="64">
        <f ca="1">'Trial 1'!C44</f>
        <v>1156075.4575431726</v>
      </c>
      <c r="C59" s="64">
        <f ca="1">'Trial 1'!D44</f>
        <v>1164774.8601385076</v>
      </c>
      <c r="D59" s="64">
        <f ca="1">'Trial 1'!E44</f>
        <v>1119848.2720329454</v>
      </c>
      <c r="E59" s="64">
        <f ca="1">'Trial 1'!F44</f>
        <v>1174904.1667507337</v>
      </c>
      <c r="F59" s="64">
        <f ca="1">'Trial 1'!G44</f>
        <v>1157843.0752071375</v>
      </c>
      <c r="G59" s="64">
        <f ca="1">'Trial 1'!H44</f>
        <v>1111016.9371189019</v>
      </c>
      <c r="H59" s="64">
        <f ca="1">'Trial 1'!I44</f>
        <v>1167257.2114494406</v>
      </c>
      <c r="I59" s="64">
        <f ca="1">'Trial 1'!J44</f>
        <v>1205120.7776566958</v>
      </c>
      <c r="J59" s="64">
        <f ca="1">'Trial 1'!K44</f>
        <v>1153302.2289659593</v>
      </c>
      <c r="K59" s="64">
        <f ca="1">'Trial 1'!L44</f>
        <v>1159236.6913646332</v>
      </c>
      <c r="L59" s="64">
        <f ca="1">'Trial 1'!M44</f>
        <v>1155784.9670193822</v>
      </c>
      <c r="M59" s="64">
        <f ca="1">'Trial 1'!O44</f>
        <v>1166156.4010630068</v>
      </c>
      <c r="N59" s="64">
        <f ca="1">'Trial 1'!P44</f>
        <v>1191242.6289974633</v>
      </c>
      <c r="O59" s="64">
        <f ca="1">'Trial 1'!Q44</f>
        <v>1155094.7968084251</v>
      </c>
      <c r="P59" s="64">
        <f ca="1">'Trial 1'!R44</f>
        <v>1199141.2312610259</v>
      </c>
      <c r="Q59" s="64">
        <f ca="1">'Trial 1'!S44</f>
        <v>1113133.9552974545</v>
      </c>
      <c r="R59" s="64">
        <f ca="1">'Trial 1'!T44</f>
        <v>1106309.2876711341</v>
      </c>
      <c r="S59" s="64">
        <f ca="1">'Trial 1'!U44</f>
        <v>1150829.6681103511</v>
      </c>
      <c r="T59" s="64">
        <f ca="1">'Trial 1'!V44</f>
        <v>1131106.2921308377</v>
      </c>
      <c r="U59" s="64">
        <f ca="1">'Trial 1'!W44</f>
        <v>1111036.6923390869</v>
      </c>
      <c r="V59" s="64">
        <f ca="1">'Trial 1'!X44</f>
        <v>1184338.8528443107</v>
      </c>
      <c r="W59" s="64">
        <f ca="1">'Trial 1'!Y44</f>
        <v>1142374.1641303496</v>
      </c>
      <c r="X59" s="64">
        <f ca="1">'Trial 1'!Z44</f>
        <v>1107542.0634858219</v>
      </c>
      <c r="Y59" s="64">
        <f ca="1">'Trial 1'!AB44</f>
        <v>1077291.1459279875</v>
      </c>
      <c r="Z59" s="64">
        <f ca="1">'Trial 1'!AC44</f>
        <v>1149850.4330367292</v>
      </c>
      <c r="AA59" s="64">
        <f ca="1">'Trial 1'!AD44</f>
        <v>1072293.0719594858</v>
      </c>
      <c r="AB59" s="64">
        <f ca="1">'Trial 1'!AE44</f>
        <v>1128381.1767793701</v>
      </c>
      <c r="AC59" s="64">
        <f ca="1">'Trial 1'!AF44</f>
        <v>1103861.1896975038</v>
      </c>
      <c r="AD59" s="64">
        <f ca="1">'Trial 1'!AG44</f>
        <v>1092523.8301700882</v>
      </c>
      <c r="AE59" s="64">
        <f ca="1">'Trial 1'!AH44</f>
        <v>1113181.5193220263</v>
      </c>
      <c r="AF59" s="64">
        <f ca="1">'Trial 1'!AI44</f>
        <v>1114346.2105557176</v>
      </c>
      <c r="AG59" s="64">
        <f ca="1">'Trial 1'!AJ44</f>
        <v>1073891.6638933858</v>
      </c>
      <c r="AH59" s="64">
        <f ca="1">'Trial 1'!AK44</f>
        <v>1102565.8023312862</v>
      </c>
      <c r="AI59" s="64">
        <f ca="1">'Trial 1'!AL44</f>
        <v>1095322.5038206908</v>
      </c>
      <c r="AJ59" s="64">
        <f ca="1">'Trial 1'!AM44</f>
        <v>1099616.7833036971</v>
      </c>
      <c r="AK59" s="64">
        <f ca="1">'Trial 1'!AO44</f>
        <v>1116380.6062329775</v>
      </c>
      <c r="AL59" s="64">
        <f ca="1">'Trial 1'!AP44</f>
        <v>1165998.5666109526</v>
      </c>
      <c r="AM59" s="64">
        <f ca="1">'Trial 1'!AQ44</f>
        <v>1100203.9028630673</v>
      </c>
      <c r="AN59" s="64">
        <f ca="1">'Trial 1'!AR44</f>
        <v>1083426.4760749256</v>
      </c>
      <c r="AO59" s="64">
        <f ca="1">'Trial 1'!AS44</f>
        <v>1104657.6629332388</v>
      </c>
      <c r="AP59" s="64">
        <f ca="1">'Trial 1'!AT44</f>
        <v>1095568.0005176323</v>
      </c>
      <c r="AQ59" s="64">
        <f ca="1">'Trial 1'!AU44</f>
        <v>1119611.9311925247</v>
      </c>
      <c r="AR59" s="64">
        <f ca="1">'Trial 1'!AV44</f>
        <v>1087824.1149186594</v>
      </c>
      <c r="AS59" s="64">
        <f ca="1">'Trial 1'!AW44</f>
        <v>1126537.7393882668</v>
      </c>
      <c r="AT59" s="64">
        <f ca="1">'Trial 1'!AX44</f>
        <v>1099912.2219530896</v>
      </c>
      <c r="AU59" s="64">
        <f ca="1">'Trial 1'!AY44</f>
        <v>1122259.7223343337</v>
      </c>
      <c r="AV59" s="64">
        <f ca="1">'Trial 1'!AZ44</f>
        <v>1037006.5366877801</v>
      </c>
      <c r="AW59" s="64">
        <f ca="1">'Trial 1'!BB44</f>
        <v>1140818.7656527143</v>
      </c>
      <c r="AX59" s="64">
        <f ca="1">'Trial 1'!BC44</f>
        <v>1051873.9293259885</v>
      </c>
      <c r="AY59" s="64">
        <f ca="1">'Trial 1'!BD44</f>
        <v>1141834.838807648</v>
      </c>
      <c r="AZ59" s="64">
        <f ca="1">'Trial 1'!BE44</f>
        <v>1095244.9271926703</v>
      </c>
      <c r="BA59" s="64">
        <f ca="1">'Trial 1'!BF44</f>
        <v>1089959.6847101329</v>
      </c>
      <c r="BB59" s="64">
        <f ca="1">'Trial 1'!BG44</f>
        <v>1088720.6454897376</v>
      </c>
      <c r="BC59" s="64">
        <f ca="1">'Trial 1'!BH44</f>
        <v>1092681.0472355164</v>
      </c>
      <c r="BD59" s="64">
        <f ca="1">'Trial 1'!BI44</f>
        <v>1099079.9244654728</v>
      </c>
      <c r="BE59" s="64">
        <f ca="1">'Trial 1'!BJ44</f>
        <v>1091559.8006309387</v>
      </c>
      <c r="BF59" s="64">
        <f ca="1">'Trial 1'!BK44</f>
        <v>1055288.9511803889</v>
      </c>
      <c r="BG59" s="64">
        <f ca="1">'Trial 1'!BL44</f>
        <v>1022674.8197663369</v>
      </c>
      <c r="BH59" s="64">
        <f ca="1">'Trial 1'!BM44</f>
        <v>1051138.845342871</v>
      </c>
      <c r="BI59" s="64">
        <f ca="1">'Trial 1'!BO44</f>
        <v>1039689.457538731</v>
      </c>
      <c r="BJ59" s="64">
        <f ca="1">'Trial 1'!BP44</f>
        <v>1139582.1121621456</v>
      </c>
      <c r="BK59" s="64">
        <f ca="1">'Trial 1'!BQ44</f>
        <v>1116001.4544977439</v>
      </c>
      <c r="BL59" s="64">
        <f ca="1">'Trial 1'!BR44</f>
        <v>1075597.0498356631</v>
      </c>
      <c r="BM59" s="64">
        <f ca="1">'Trial 1'!BS44</f>
        <v>1078219.8083460231</v>
      </c>
      <c r="BN59" s="64">
        <f ca="1">'Trial 1'!BT44</f>
        <v>1043164.869169221</v>
      </c>
      <c r="BO59" s="64">
        <f ca="1">'Trial 1'!BU44</f>
        <v>1052472.211509373</v>
      </c>
      <c r="BP59" s="64">
        <f ca="1">'Trial 1'!BV44</f>
        <v>1079611.1362647205</v>
      </c>
      <c r="BQ59" s="64">
        <f ca="1">'Trial 1'!BW44</f>
        <v>1083489.9051491031</v>
      </c>
      <c r="BR59" s="64">
        <f ca="1">'Trial 1'!BX44</f>
        <v>1107914.9238640654</v>
      </c>
      <c r="BS59" s="64">
        <f ca="1">'Trial 1'!BY44</f>
        <v>1077963.0566031081</v>
      </c>
      <c r="BT59" s="64">
        <f ca="1">'Trial 1'!BZ44</f>
        <v>1055109.4749886235</v>
      </c>
      <c r="BU59" s="64">
        <f ca="1">'Trial 1'!CB44</f>
        <v>1039187.0235631152</v>
      </c>
      <c r="BV59" s="64">
        <f ca="1">'Trial 1'!CC44</f>
        <v>1024498.0772548734</v>
      </c>
      <c r="BW59" s="64">
        <f ca="1">'Trial 1'!CD44</f>
        <v>1080705.3895969528</v>
      </c>
      <c r="BX59" s="64">
        <f ca="1">'Trial 1'!CE44</f>
        <v>1047996.3611854109</v>
      </c>
      <c r="BY59" s="64">
        <f ca="1">'Trial 1'!CF44</f>
        <v>1072738.7948519203</v>
      </c>
      <c r="BZ59" s="64">
        <f ca="1">'Trial 1'!CG44</f>
        <v>1064849.5790305485</v>
      </c>
      <c r="CA59" s="64">
        <f ca="1">'Trial 1'!CH44</f>
        <v>1059548.8090776096</v>
      </c>
      <c r="CB59" s="64">
        <f ca="1">'Trial 1'!CI44</f>
        <v>1075129.6508127071</v>
      </c>
      <c r="CC59" s="64">
        <f ca="1">'Trial 1'!CJ44</f>
        <v>1077123.7057584636</v>
      </c>
      <c r="CD59" s="64">
        <f ca="1">'Trial 1'!CK44</f>
        <v>1021797.4785568946</v>
      </c>
      <c r="CE59" s="64">
        <f ca="1">'Trial 1'!CL44</f>
        <v>1062374.5147923988</v>
      </c>
      <c r="CF59" s="64">
        <f ca="1">'Trial 1'!CM44</f>
        <v>1036415.7912044011</v>
      </c>
      <c r="CG59" s="64">
        <f ca="1">'Trial 1'!CO44</f>
        <v>1033274.5642041932</v>
      </c>
      <c r="CH59" s="64">
        <f ca="1">'Trial 1'!CP44</f>
        <v>1052252.6849872442</v>
      </c>
      <c r="CI59" s="64">
        <f ca="1">'Trial 1'!CQ44</f>
        <v>1064429.2060446071</v>
      </c>
      <c r="CJ59" s="64">
        <f ca="1">'Trial 1'!CR44</f>
        <v>1026463.7751629327</v>
      </c>
      <c r="CK59" s="64">
        <f ca="1">'Trial 1'!CS44</f>
        <v>1090394.9123915322</v>
      </c>
      <c r="CL59" s="64">
        <f ca="1">'Trial 1'!CT44</f>
        <v>1016492.5232129622</v>
      </c>
      <c r="CM59" s="64">
        <f ca="1">'Trial 1'!CU44</f>
        <v>1040114.5896313681</v>
      </c>
      <c r="CN59" s="64">
        <f ca="1">'Trial 1'!CV44</f>
        <v>1031919.3993305925</v>
      </c>
      <c r="CO59" s="64">
        <f ca="1">'Trial 1'!CW44</f>
        <v>1051620.7152530309</v>
      </c>
      <c r="CP59" s="64">
        <f ca="1">'Trial 1'!CX44</f>
        <v>1039984.209121645</v>
      </c>
      <c r="CQ59" s="64">
        <f ca="1">'Trial 1'!CY44</f>
        <v>1023954.4256863011</v>
      </c>
      <c r="CR59" s="64">
        <f ca="1">'Trial 1'!CZ44</f>
        <v>996851.39946778351</v>
      </c>
      <c r="CS59" s="64">
        <f ca="1">'Trial 1'!DB44</f>
        <v>1027587.6343773054</v>
      </c>
      <c r="CT59" s="64">
        <f ca="1">'Trial 1'!DC44</f>
        <v>1028748.4154020656</v>
      </c>
      <c r="CU59" s="64">
        <f ca="1">'Trial 1'!DD44</f>
        <v>1051814.6759978505</v>
      </c>
      <c r="CV59" s="64">
        <f ca="1">'Trial 1'!DE44</f>
        <v>1084978.1788872022</v>
      </c>
      <c r="CW59" s="64">
        <f ca="1">'Trial 1'!DF44</f>
        <v>994614.05359020864</v>
      </c>
      <c r="CX59" s="64">
        <f ca="1">'Trial 1'!DG44</f>
        <v>1046733.1990518505</v>
      </c>
      <c r="CY59" s="64">
        <f ca="1">'Trial 1'!DH44</f>
        <v>1029830.1207467664</v>
      </c>
      <c r="CZ59" s="64">
        <f ca="1">'Trial 1'!DI44</f>
        <v>975840.68997373374</v>
      </c>
      <c r="DA59" s="64">
        <f ca="1">'Trial 1'!DJ44</f>
        <v>1016614.5993911822</v>
      </c>
      <c r="DB59" s="64">
        <f ca="1">'Trial 1'!DK44</f>
        <v>1082579.7393499305</v>
      </c>
      <c r="DC59" s="64">
        <f ca="1">'Trial 1'!DL44</f>
        <v>1025846.6816483117</v>
      </c>
      <c r="DD59" s="64">
        <f ca="1">'Trial 1'!DM44</f>
        <v>1024647.2253367325</v>
      </c>
      <c r="DE59" s="64">
        <f ca="1">'Trial 1'!DO44</f>
        <v>1043689.999858423</v>
      </c>
      <c r="DF59" s="64">
        <f ca="1">'Trial 1'!DP44</f>
        <v>987673.72187067405</v>
      </c>
      <c r="DG59" s="64">
        <f ca="1">'Trial 1'!DQ44</f>
        <v>1031887.3735643517</v>
      </c>
      <c r="DH59" s="64">
        <f ca="1">'Trial 1'!DR44</f>
        <v>1033678.5686775908</v>
      </c>
      <c r="DI59" s="64">
        <f ca="1">'Trial 1'!DS44</f>
        <v>1027067.0459545276</v>
      </c>
      <c r="DJ59" s="64">
        <f ca="1">'Trial 1'!DT44</f>
        <v>985282.91729350016</v>
      </c>
      <c r="DK59" s="64">
        <f ca="1">'Trial 1'!DU44</f>
        <v>1043160.3416378042</v>
      </c>
      <c r="DL59" s="64">
        <f ca="1">'Trial 1'!DV44</f>
        <v>1030208.612465956</v>
      </c>
      <c r="DM59" s="64">
        <f ca="1">'Trial 1'!DW44</f>
        <v>1010973.842491773</v>
      </c>
      <c r="DN59" s="64">
        <f ca="1">'Trial 1'!DX44</f>
        <v>1023096.1225435248</v>
      </c>
      <c r="DO59" s="64">
        <f ca="1">'Trial 1'!DY44</f>
        <v>1057839.7754323259</v>
      </c>
      <c r="DP59" s="64">
        <f ca="1">'Trial 1'!DZ44</f>
        <v>1022859.5346342217</v>
      </c>
      <c r="DQ59" s="64">
        <f ca="1">'Trial 1'!EB44</f>
        <v>989981.70730426058</v>
      </c>
      <c r="DR59" s="64">
        <f ca="1">'Trial 1'!EC44</f>
        <v>995854.65185495012</v>
      </c>
      <c r="DS59" s="64">
        <f ca="1">'Trial 1'!ED44</f>
        <v>973101.81366524822</v>
      </c>
      <c r="DT59" s="64">
        <f ca="1">'Trial 1'!EE44</f>
        <v>970057.13712140964</v>
      </c>
      <c r="DU59" s="64">
        <f ca="1">'Trial 1'!EF44</f>
        <v>1023219.4687508876</v>
      </c>
      <c r="DV59" s="64">
        <f ca="1">'Trial 1'!EG44</f>
        <v>996035.68221621681</v>
      </c>
      <c r="DW59" s="64">
        <f ca="1">'Trial 1'!EH44</f>
        <v>1003667.180998874</v>
      </c>
      <c r="DX59" s="64">
        <f ca="1">'Trial 1'!EI44</f>
        <v>988466.02435990854</v>
      </c>
      <c r="DY59" s="64">
        <f ca="1">'Trial 1'!EJ44</f>
        <v>1048543.4417435217</v>
      </c>
      <c r="DZ59" s="64">
        <f ca="1">'Trial 1'!EK44</f>
        <v>957797.22037690075</v>
      </c>
      <c r="EA59" s="64">
        <f ca="1">'Trial 1'!EL44</f>
        <v>980118.59487888298</v>
      </c>
      <c r="EB59" s="64">
        <f ca="1">'Trial 1'!EM44</f>
        <v>1063732.2292851724</v>
      </c>
    </row>
    <row r="60" spans="1:132" ht="12.75" customHeight="1" x14ac:dyDescent="0.2">
      <c r="A60" s="64">
        <f ca="1">'Trial 2'!B44</f>
        <v>1128161.2906218378</v>
      </c>
      <c r="B60" s="64">
        <f ca="1">'Trial 2'!C44</f>
        <v>1164552.1342919737</v>
      </c>
      <c r="C60" s="64">
        <f ca="1">'Trial 2'!D44</f>
        <v>1120556.4171304076</v>
      </c>
      <c r="D60" s="64">
        <f ca="1">'Trial 2'!E44</f>
        <v>1106897.8295200763</v>
      </c>
      <c r="E60" s="64">
        <f ca="1">'Trial 2'!F44</f>
        <v>1180125.6426290469</v>
      </c>
      <c r="F60" s="64">
        <f ca="1">'Trial 2'!G44</f>
        <v>1217043.2761277985</v>
      </c>
      <c r="G60" s="64">
        <f ca="1">'Trial 2'!H44</f>
        <v>1133396.1327226569</v>
      </c>
      <c r="H60" s="64">
        <f ca="1">'Trial 2'!I44</f>
        <v>1175589.418509258</v>
      </c>
      <c r="I60" s="64">
        <f ca="1">'Trial 2'!J44</f>
        <v>1111737.7057948101</v>
      </c>
      <c r="J60" s="64">
        <f ca="1">'Trial 2'!K44</f>
        <v>1166842.9106937281</v>
      </c>
      <c r="K60" s="64">
        <f ca="1">'Trial 2'!L44</f>
        <v>1114714.8544413007</v>
      </c>
      <c r="L60" s="64">
        <f ca="1">'Trial 2'!M44</f>
        <v>1125614.5658854567</v>
      </c>
      <c r="M60" s="64">
        <f ca="1">'Trial 2'!O44</f>
        <v>1160546.8239743307</v>
      </c>
      <c r="N60" s="64">
        <f ca="1">'Trial 2'!P44</f>
        <v>1146817.252101378</v>
      </c>
      <c r="O60" s="64">
        <f ca="1">'Trial 2'!Q44</f>
        <v>1110655.7723790896</v>
      </c>
      <c r="P60" s="64">
        <f ca="1">'Trial 2'!R44</f>
        <v>1176886.6689476655</v>
      </c>
      <c r="Q60" s="64">
        <f ca="1">'Trial 2'!S44</f>
        <v>1132477.0223089175</v>
      </c>
      <c r="R60" s="64">
        <f ca="1">'Trial 2'!T44</f>
        <v>1124602.638288267</v>
      </c>
      <c r="S60" s="64">
        <f ca="1">'Trial 2'!U44</f>
        <v>1096865.1738103104</v>
      </c>
      <c r="T60" s="64">
        <f ca="1">'Trial 2'!V44</f>
        <v>1115340.5772694268</v>
      </c>
      <c r="U60" s="64">
        <f ca="1">'Trial 2'!W44</f>
        <v>1188009.2366636682</v>
      </c>
      <c r="V60" s="64">
        <f ca="1">'Trial 2'!X44</f>
        <v>1165088.2115469459</v>
      </c>
      <c r="W60" s="64">
        <f ca="1">'Trial 2'!Y44</f>
        <v>1093312.7664065191</v>
      </c>
      <c r="X60" s="64">
        <f ca="1">'Trial 2'!Z44</f>
        <v>1117080.6199101903</v>
      </c>
      <c r="Y60" s="64">
        <f ca="1">'Trial 2'!AB44</f>
        <v>1154415.7675782898</v>
      </c>
      <c r="Z60" s="64">
        <f ca="1">'Trial 2'!AC44</f>
        <v>1175050.2288471439</v>
      </c>
      <c r="AA60" s="64">
        <f ca="1">'Trial 2'!AD44</f>
        <v>1166893.1582629397</v>
      </c>
      <c r="AB60" s="64">
        <f ca="1">'Trial 2'!AE44</f>
        <v>1110293.1036222719</v>
      </c>
      <c r="AC60" s="64">
        <f ca="1">'Trial 2'!AF44</f>
        <v>1101002.1905993547</v>
      </c>
      <c r="AD60" s="64">
        <f ca="1">'Trial 2'!AG44</f>
        <v>1094297.6171795623</v>
      </c>
      <c r="AE60" s="64">
        <f ca="1">'Trial 2'!AH44</f>
        <v>1101489.1603182261</v>
      </c>
      <c r="AF60" s="64">
        <f ca="1">'Trial 2'!AI44</f>
        <v>1149703.5757483817</v>
      </c>
      <c r="AG60" s="64">
        <f ca="1">'Trial 2'!AJ44</f>
        <v>1085793.9745623143</v>
      </c>
      <c r="AH60" s="64">
        <f ca="1">'Trial 2'!AK44</f>
        <v>1115400.7315492828</v>
      </c>
      <c r="AI60" s="64">
        <f ca="1">'Trial 2'!AL44</f>
        <v>1138253.5143485805</v>
      </c>
      <c r="AJ60" s="64">
        <f ca="1">'Trial 2'!AM44</f>
        <v>1131490.12164973</v>
      </c>
      <c r="AK60" s="64">
        <f ca="1">'Trial 2'!AO44</f>
        <v>1134063.9913553596</v>
      </c>
      <c r="AL60" s="64">
        <f ca="1">'Trial 2'!AP44</f>
        <v>1162626.2960275491</v>
      </c>
      <c r="AM60" s="64">
        <f ca="1">'Trial 2'!AQ44</f>
        <v>1074102.909906626</v>
      </c>
      <c r="AN60" s="64">
        <f ca="1">'Trial 2'!AR44</f>
        <v>1127755.9532077839</v>
      </c>
      <c r="AO60" s="64">
        <f ca="1">'Trial 2'!AS44</f>
        <v>1169218.2378608075</v>
      </c>
      <c r="AP60" s="64">
        <f ca="1">'Trial 2'!AT44</f>
        <v>1141467.09691989</v>
      </c>
      <c r="AQ60" s="64">
        <f ca="1">'Trial 2'!AU44</f>
        <v>1148745.9323715121</v>
      </c>
      <c r="AR60" s="64">
        <f ca="1">'Trial 2'!AV44</f>
        <v>1108293.3203220984</v>
      </c>
      <c r="AS60" s="64">
        <f ca="1">'Trial 2'!AW44</f>
        <v>1047310.3184810969</v>
      </c>
      <c r="AT60" s="64">
        <f ca="1">'Trial 2'!AX44</f>
        <v>1078072.2663952827</v>
      </c>
      <c r="AU60" s="64">
        <f ca="1">'Trial 2'!AY44</f>
        <v>1132883.7839122943</v>
      </c>
      <c r="AV60" s="64">
        <f ca="1">'Trial 2'!AZ44</f>
        <v>1131312.5636464253</v>
      </c>
      <c r="AW60" s="64">
        <f ca="1">'Trial 2'!BB44</f>
        <v>1084963.7392219054</v>
      </c>
      <c r="AX60" s="64">
        <f ca="1">'Trial 2'!BC44</f>
        <v>1058939.7867560091</v>
      </c>
      <c r="AY60" s="64">
        <f ca="1">'Trial 2'!BD44</f>
        <v>1133381.0387457043</v>
      </c>
      <c r="AZ60" s="64">
        <f ca="1">'Trial 2'!BE44</f>
        <v>1080597.7494310425</v>
      </c>
      <c r="BA60" s="64">
        <f ca="1">'Trial 2'!BF44</f>
        <v>1056605.5802241063</v>
      </c>
      <c r="BB60" s="64">
        <f ca="1">'Trial 2'!BG44</f>
        <v>1089553.661992104</v>
      </c>
      <c r="BC60" s="64">
        <f ca="1">'Trial 2'!BH44</f>
        <v>1052687.4359049322</v>
      </c>
      <c r="BD60" s="64">
        <f ca="1">'Trial 2'!BI44</f>
        <v>1103714.0356695768</v>
      </c>
      <c r="BE60" s="64">
        <f ca="1">'Trial 2'!BJ44</f>
        <v>1089998.3372458655</v>
      </c>
      <c r="BF60" s="64">
        <f ca="1">'Trial 2'!BK44</f>
        <v>1091592.0192367926</v>
      </c>
      <c r="BG60" s="64">
        <f ca="1">'Trial 2'!BL44</f>
        <v>1134097.034992482</v>
      </c>
      <c r="BH60" s="64">
        <f ca="1">'Trial 2'!BM44</f>
        <v>1103546.6127152522</v>
      </c>
      <c r="BI60" s="64">
        <f ca="1">'Trial 2'!BO44</f>
        <v>1084764.0137655218</v>
      </c>
      <c r="BJ60" s="64">
        <f ca="1">'Trial 2'!BP44</f>
        <v>1085418.8907836366</v>
      </c>
      <c r="BK60" s="64">
        <f ca="1">'Trial 2'!BQ44</f>
        <v>1102793.4227934466</v>
      </c>
      <c r="BL60" s="64">
        <f ca="1">'Trial 2'!BR44</f>
        <v>1092721.1108423341</v>
      </c>
      <c r="BM60" s="64">
        <f ca="1">'Trial 2'!BS44</f>
        <v>1096521.4775294664</v>
      </c>
      <c r="BN60" s="64">
        <f ca="1">'Trial 2'!BT44</f>
        <v>1040730.9894441443</v>
      </c>
      <c r="BO60" s="64">
        <f ca="1">'Trial 2'!BU44</f>
        <v>1069356.9926451414</v>
      </c>
      <c r="BP60" s="64">
        <f ca="1">'Trial 2'!BV44</f>
        <v>1099645.0905756655</v>
      </c>
      <c r="BQ60" s="64">
        <f ca="1">'Trial 2'!BW44</f>
        <v>1059970.6888981415</v>
      </c>
      <c r="BR60" s="64">
        <f ca="1">'Trial 2'!BX44</f>
        <v>1061580.563504257</v>
      </c>
      <c r="BS60" s="64">
        <f ca="1">'Trial 2'!BY44</f>
        <v>1090157.2068636508</v>
      </c>
      <c r="BT60" s="64">
        <f ca="1">'Trial 2'!BZ44</f>
        <v>1043059.7517861756</v>
      </c>
      <c r="BU60" s="64">
        <f ca="1">'Trial 2'!CB44</f>
        <v>1084602.0827252702</v>
      </c>
      <c r="BV60" s="64">
        <f ca="1">'Trial 2'!CC44</f>
        <v>1062523.9450590108</v>
      </c>
      <c r="BW60" s="64">
        <f ca="1">'Trial 2'!CD44</f>
        <v>1096680.5175959726</v>
      </c>
      <c r="BX60" s="64">
        <f ca="1">'Trial 2'!CE44</f>
        <v>1070403.6235203934</v>
      </c>
      <c r="BY60" s="64">
        <f ca="1">'Trial 2'!CF44</f>
        <v>1046747.8632440094</v>
      </c>
      <c r="BZ60" s="64">
        <f ca="1">'Trial 2'!CG44</f>
        <v>1080288.1765170607</v>
      </c>
      <c r="CA60" s="64">
        <f ca="1">'Trial 2'!CH44</f>
        <v>1116625.0822961268</v>
      </c>
      <c r="CB60" s="64">
        <f ca="1">'Trial 2'!CI44</f>
        <v>1091714.8991301267</v>
      </c>
      <c r="CC60" s="64">
        <f ca="1">'Trial 2'!CJ44</f>
        <v>1065251.4420336811</v>
      </c>
      <c r="CD60" s="64">
        <f ca="1">'Trial 2'!CK44</f>
        <v>1032111.3821383045</v>
      </c>
      <c r="CE60" s="64">
        <f ca="1">'Trial 2'!CL44</f>
        <v>1040741.2984727223</v>
      </c>
      <c r="CF60" s="64">
        <f ca="1">'Trial 2'!CM44</f>
        <v>1086868.8667390384</v>
      </c>
      <c r="CG60" s="64">
        <f ca="1">'Trial 2'!CO44</f>
        <v>1074343.5108255327</v>
      </c>
      <c r="CH60" s="64">
        <f ca="1">'Trial 2'!CP44</f>
        <v>1035771.1607864734</v>
      </c>
      <c r="CI60" s="64">
        <f ca="1">'Trial 2'!CQ44</f>
        <v>1014618.9954767645</v>
      </c>
      <c r="CJ60" s="64">
        <f ca="1">'Trial 2'!CR44</f>
        <v>994279.01801641181</v>
      </c>
      <c r="CK60" s="64">
        <f ca="1">'Trial 2'!CS44</f>
        <v>1033440.2525371528</v>
      </c>
      <c r="CL60" s="64">
        <f ca="1">'Trial 2'!CT44</f>
        <v>1108666.7877835368</v>
      </c>
      <c r="CM60" s="64">
        <f ca="1">'Trial 2'!CU44</f>
        <v>1093910.7675782242</v>
      </c>
      <c r="CN60" s="64">
        <f ca="1">'Trial 2'!CV44</f>
        <v>1036049.3940110529</v>
      </c>
      <c r="CO60" s="64">
        <f ca="1">'Trial 2'!CW44</f>
        <v>999439.27687281219</v>
      </c>
      <c r="CP60" s="64">
        <f ca="1">'Trial 2'!CX44</f>
        <v>1083595.4441752902</v>
      </c>
      <c r="CQ60" s="64">
        <f ca="1">'Trial 2'!CY44</f>
        <v>1068466.7714639727</v>
      </c>
      <c r="CR60" s="64">
        <f ca="1">'Trial 2'!CZ44</f>
        <v>1000545.510121487</v>
      </c>
      <c r="CS60" s="64">
        <f ca="1">'Trial 2'!DB44</f>
        <v>1104135.9665685715</v>
      </c>
      <c r="CT60" s="64">
        <f ca="1">'Trial 2'!DC44</f>
        <v>1092517.1108708102</v>
      </c>
      <c r="CU60" s="64">
        <f ca="1">'Trial 2'!DD44</f>
        <v>1058452.9421584404</v>
      </c>
      <c r="CV60" s="64">
        <f ca="1">'Trial 2'!DE44</f>
        <v>1029271.8978810415</v>
      </c>
      <c r="CW60" s="64">
        <f ca="1">'Trial 2'!DF44</f>
        <v>1099675.0463674816</v>
      </c>
      <c r="CX60" s="64">
        <f ca="1">'Trial 2'!DG44</f>
        <v>1062138.2605188554</v>
      </c>
      <c r="CY60" s="64">
        <f ca="1">'Trial 2'!DH44</f>
        <v>1039333.5478298124</v>
      </c>
      <c r="CZ60" s="64">
        <f ca="1">'Trial 2'!DI44</f>
        <v>1083980.5537695372</v>
      </c>
      <c r="DA60" s="64">
        <f ca="1">'Trial 2'!DJ44</f>
        <v>1031903.1562224793</v>
      </c>
      <c r="DB60" s="64">
        <f ca="1">'Trial 2'!DK44</f>
        <v>1046797.4453715747</v>
      </c>
      <c r="DC60" s="64">
        <f ca="1">'Trial 2'!DL44</f>
        <v>1061980.2190581693</v>
      </c>
      <c r="DD60" s="64">
        <f ca="1">'Trial 2'!DM44</f>
        <v>1083024.0219094821</v>
      </c>
      <c r="DE60" s="64">
        <f ca="1">'Trial 2'!DO44</f>
        <v>986869.64356085297</v>
      </c>
      <c r="DF60" s="64">
        <f ca="1">'Trial 2'!DP44</f>
        <v>1011243.0843712169</v>
      </c>
      <c r="DG60" s="64">
        <f ca="1">'Trial 2'!DQ44</f>
        <v>982983.94364524656</v>
      </c>
      <c r="DH60" s="64">
        <f ca="1">'Trial 2'!DR44</f>
        <v>1067295.5147734876</v>
      </c>
      <c r="DI60" s="64">
        <f ca="1">'Trial 2'!DS44</f>
        <v>1034342.2020583411</v>
      </c>
      <c r="DJ60" s="64">
        <f ca="1">'Trial 2'!DT44</f>
        <v>1055263.8444024546</v>
      </c>
      <c r="DK60" s="64">
        <f ca="1">'Trial 2'!DU44</f>
        <v>1020878.2877734068</v>
      </c>
      <c r="DL60" s="64">
        <f ca="1">'Trial 2'!DV44</f>
        <v>1027495.5798976991</v>
      </c>
      <c r="DM60" s="64">
        <f ca="1">'Trial 2'!DW44</f>
        <v>1025271.8078455526</v>
      </c>
      <c r="DN60" s="64">
        <f ca="1">'Trial 2'!DX44</f>
        <v>1018753.2685982346</v>
      </c>
      <c r="DO60" s="64">
        <f ca="1">'Trial 2'!DY44</f>
        <v>1058582.7119915681</v>
      </c>
      <c r="DP60" s="64">
        <f ca="1">'Trial 2'!DZ44</f>
        <v>996474.50900821516</v>
      </c>
      <c r="DQ60" s="64">
        <f ca="1">'Trial 2'!EB44</f>
        <v>1004799.750310631</v>
      </c>
      <c r="DR60" s="64">
        <f ca="1">'Trial 2'!EC44</f>
        <v>1013027.9428270286</v>
      </c>
      <c r="DS60" s="64">
        <f ca="1">'Trial 2'!ED44</f>
        <v>1021723.4729056124</v>
      </c>
      <c r="DT60" s="64">
        <f ca="1">'Trial 2'!EE44</f>
        <v>1015044.1164952918</v>
      </c>
      <c r="DU60" s="64">
        <f ca="1">'Trial 2'!EF44</f>
        <v>1050999.4060913245</v>
      </c>
      <c r="DV60" s="64">
        <f ca="1">'Trial 2'!EG44</f>
        <v>1056461.2420850708</v>
      </c>
      <c r="DW60" s="64">
        <f ca="1">'Trial 2'!EH44</f>
        <v>1063691.4126989197</v>
      </c>
      <c r="DX60" s="64">
        <f ca="1">'Trial 2'!EI44</f>
        <v>988395.72389219189</v>
      </c>
      <c r="DY60" s="64">
        <f ca="1">'Trial 2'!EJ44</f>
        <v>1019792.9843169223</v>
      </c>
      <c r="DZ60" s="64">
        <f ca="1">'Trial 2'!EK44</f>
        <v>1057810.4537175137</v>
      </c>
      <c r="EA60" s="64">
        <f ca="1">'Trial 2'!EL44</f>
        <v>971665.12391980644</v>
      </c>
      <c r="EB60" s="64">
        <f ca="1">'Trial 2'!EM44</f>
        <v>1022746.8385954185</v>
      </c>
    </row>
    <row r="61" spans="1:132" ht="12.75" customHeight="1" x14ac:dyDescent="0.2">
      <c r="A61" s="64">
        <f ca="1">'Trial 3'!B44</f>
        <v>1184684.7101856347</v>
      </c>
      <c r="B61" s="64">
        <f ca="1">'Trial 3'!C44</f>
        <v>1174246.5855353249</v>
      </c>
      <c r="C61" s="64">
        <f ca="1">'Trial 3'!D44</f>
        <v>1212730.9461289698</v>
      </c>
      <c r="D61" s="64">
        <f ca="1">'Trial 3'!E44</f>
        <v>1164730.2194236573</v>
      </c>
      <c r="E61" s="64">
        <f ca="1">'Trial 3'!F44</f>
        <v>1154341.1180400399</v>
      </c>
      <c r="F61" s="64">
        <f ca="1">'Trial 3'!G44</f>
        <v>1142332.757681591</v>
      </c>
      <c r="G61" s="64">
        <f ca="1">'Trial 3'!H44</f>
        <v>1175301.8726855372</v>
      </c>
      <c r="H61" s="64">
        <f ca="1">'Trial 3'!I44</f>
        <v>1187436.4617850839</v>
      </c>
      <c r="I61" s="64">
        <f ca="1">'Trial 3'!J44</f>
        <v>1212795.6028077686</v>
      </c>
      <c r="J61" s="64">
        <f ca="1">'Trial 3'!K44</f>
        <v>1163495.0742899741</v>
      </c>
      <c r="K61" s="64">
        <f ca="1">'Trial 3'!L44</f>
        <v>1124372.2279067414</v>
      </c>
      <c r="L61" s="64">
        <f ca="1">'Trial 3'!M44</f>
        <v>1112740.4788312062</v>
      </c>
      <c r="M61" s="64">
        <f ca="1">'Trial 3'!O44</f>
        <v>1119955.2069777867</v>
      </c>
      <c r="N61" s="64">
        <f ca="1">'Trial 3'!P44</f>
        <v>1136681.604223459</v>
      </c>
      <c r="O61" s="64">
        <f ca="1">'Trial 3'!Q44</f>
        <v>1146156.5091613904</v>
      </c>
      <c r="P61" s="64">
        <f ca="1">'Trial 3'!R44</f>
        <v>1126249.3172671478</v>
      </c>
      <c r="Q61" s="64">
        <f ca="1">'Trial 3'!S44</f>
        <v>1149946.2803919159</v>
      </c>
      <c r="R61" s="64">
        <f ca="1">'Trial 3'!T44</f>
        <v>1108209.5882163858</v>
      </c>
      <c r="S61" s="64">
        <f ca="1">'Trial 3'!U44</f>
        <v>1155489.9609750193</v>
      </c>
      <c r="T61" s="64">
        <f ca="1">'Trial 3'!V44</f>
        <v>1151480.8758752751</v>
      </c>
      <c r="U61" s="64">
        <f ca="1">'Trial 3'!W44</f>
        <v>1167817.5938356095</v>
      </c>
      <c r="V61" s="64">
        <f ca="1">'Trial 3'!X44</f>
        <v>1090733.2586450835</v>
      </c>
      <c r="W61" s="64">
        <f ca="1">'Trial 3'!Y44</f>
        <v>1162332.1427161039</v>
      </c>
      <c r="X61" s="64">
        <f ca="1">'Trial 3'!Z44</f>
        <v>1149147.6072998613</v>
      </c>
      <c r="Y61" s="64">
        <f ca="1">'Trial 3'!AB44</f>
        <v>1174811.2367280121</v>
      </c>
      <c r="Z61" s="64">
        <f ca="1">'Trial 3'!AC44</f>
        <v>1118605.081503364</v>
      </c>
      <c r="AA61" s="64">
        <f ca="1">'Trial 3'!AD44</f>
        <v>1104270.5116005791</v>
      </c>
      <c r="AB61" s="64">
        <f ca="1">'Trial 3'!AE44</f>
        <v>1092414.5830392996</v>
      </c>
      <c r="AC61" s="64">
        <f ca="1">'Trial 3'!AF44</f>
        <v>1111106.3009981823</v>
      </c>
      <c r="AD61" s="64">
        <f ca="1">'Trial 3'!AG44</f>
        <v>1154105.6736006576</v>
      </c>
      <c r="AE61" s="64">
        <f ca="1">'Trial 3'!AH44</f>
        <v>1115051.1281999997</v>
      </c>
      <c r="AF61" s="64">
        <f ca="1">'Trial 3'!AI44</f>
        <v>1176327.0375873628</v>
      </c>
      <c r="AG61" s="64">
        <f ca="1">'Trial 3'!AJ44</f>
        <v>1162815.5295382398</v>
      </c>
      <c r="AH61" s="64">
        <f ca="1">'Trial 3'!AK44</f>
        <v>1099981.9258051943</v>
      </c>
      <c r="AI61" s="64">
        <f ca="1">'Trial 3'!AL44</f>
        <v>1086875.8785734421</v>
      </c>
      <c r="AJ61" s="64">
        <f ca="1">'Trial 3'!AM44</f>
        <v>1108960.8165449393</v>
      </c>
      <c r="AK61" s="64">
        <f ca="1">'Trial 3'!AO44</f>
        <v>1056613.6101129735</v>
      </c>
      <c r="AL61" s="64">
        <f ca="1">'Trial 3'!AP44</f>
        <v>1094787.2608638487</v>
      </c>
      <c r="AM61" s="64">
        <f ca="1">'Trial 3'!AQ44</f>
        <v>1173064.911979235</v>
      </c>
      <c r="AN61" s="64">
        <f ca="1">'Trial 3'!AR44</f>
        <v>1077893.9759034303</v>
      </c>
      <c r="AO61" s="64">
        <f ca="1">'Trial 3'!AS44</f>
        <v>1119428.533028631</v>
      </c>
      <c r="AP61" s="64">
        <f ca="1">'Trial 3'!AT44</f>
        <v>1153973.3052579453</v>
      </c>
      <c r="AQ61" s="64">
        <f ca="1">'Trial 3'!AU44</f>
        <v>1094472.5767445085</v>
      </c>
      <c r="AR61" s="64">
        <f ca="1">'Trial 3'!AV44</f>
        <v>1136828.1591963724</v>
      </c>
      <c r="AS61" s="64">
        <f ca="1">'Trial 3'!AW44</f>
        <v>1086531.4881151791</v>
      </c>
      <c r="AT61" s="64">
        <f ca="1">'Trial 3'!AX44</f>
        <v>1066206.7969673865</v>
      </c>
      <c r="AU61" s="64">
        <f ca="1">'Trial 3'!AY44</f>
        <v>1132850.1865101603</v>
      </c>
      <c r="AV61" s="64">
        <f ca="1">'Trial 3'!AZ44</f>
        <v>1109578.012027886</v>
      </c>
      <c r="AW61" s="64">
        <f ca="1">'Trial 3'!BB44</f>
        <v>1059761.7689545872</v>
      </c>
      <c r="AX61" s="64">
        <f ca="1">'Trial 3'!BC44</f>
        <v>1080673.3437846187</v>
      </c>
      <c r="AY61" s="64">
        <f ca="1">'Trial 3'!BD44</f>
        <v>1141667.3017219412</v>
      </c>
      <c r="AZ61" s="64">
        <f ca="1">'Trial 3'!BE44</f>
        <v>1119963.4975630713</v>
      </c>
      <c r="BA61" s="64">
        <f ca="1">'Trial 3'!BF44</f>
        <v>1083814.2962759682</v>
      </c>
      <c r="BB61" s="64">
        <f ca="1">'Trial 3'!BG44</f>
        <v>1110689.8037803806</v>
      </c>
      <c r="BC61" s="64">
        <f ca="1">'Trial 3'!BH44</f>
        <v>1045308.780340341</v>
      </c>
      <c r="BD61" s="64">
        <f ca="1">'Trial 3'!BI44</f>
        <v>1086319.6435040741</v>
      </c>
      <c r="BE61" s="64">
        <f ca="1">'Trial 3'!BJ44</f>
        <v>1105522.6618132058</v>
      </c>
      <c r="BF61" s="64">
        <f ca="1">'Trial 3'!BK44</f>
        <v>1113058.8315022637</v>
      </c>
      <c r="BG61" s="64">
        <f ca="1">'Trial 3'!BL44</f>
        <v>1029261.0972076566</v>
      </c>
      <c r="BH61" s="64">
        <f ca="1">'Trial 3'!BM44</f>
        <v>1136714.5359853434</v>
      </c>
      <c r="BI61" s="64">
        <f ca="1">'Trial 3'!BO44</f>
        <v>1078119.9925932772</v>
      </c>
      <c r="BJ61" s="64">
        <f ca="1">'Trial 3'!BP44</f>
        <v>1118454.8325053563</v>
      </c>
      <c r="BK61" s="64">
        <f ca="1">'Trial 3'!BQ44</f>
        <v>1099065.0430936276</v>
      </c>
      <c r="BL61" s="64">
        <f ca="1">'Trial 3'!BR44</f>
        <v>1068868.9846189949</v>
      </c>
      <c r="BM61" s="64">
        <f ca="1">'Trial 3'!BS44</f>
        <v>1125077.4877701628</v>
      </c>
      <c r="BN61" s="64">
        <f ca="1">'Trial 3'!BT44</f>
        <v>1103315.5677584906</v>
      </c>
      <c r="BO61" s="64">
        <f ca="1">'Trial 3'!BU44</f>
        <v>1120654.6073850426</v>
      </c>
      <c r="BP61" s="64">
        <f ca="1">'Trial 3'!BV44</f>
        <v>1111065.5692514591</v>
      </c>
      <c r="BQ61" s="64">
        <f ca="1">'Trial 3'!BW44</f>
        <v>1023588.1980621185</v>
      </c>
      <c r="BR61" s="64">
        <f ca="1">'Trial 3'!BX44</f>
        <v>1042879.5093575682</v>
      </c>
      <c r="BS61" s="64">
        <f ca="1">'Trial 3'!BY44</f>
        <v>1041261.8735407901</v>
      </c>
      <c r="BT61" s="64">
        <f ca="1">'Trial 3'!BZ44</f>
        <v>1032212.9786729203</v>
      </c>
      <c r="BU61" s="64">
        <f ca="1">'Trial 3'!CB44</f>
        <v>1062574.7922839166</v>
      </c>
      <c r="BV61" s="64">
        <f ca="1">'Trial 3'!CC44</f>
        <v>1101634.9889957935</v>
      </c>
      <c r="BW61" s="64">
        <f ca="1">'Trial 3'!CD44</f>
        <v>1057700.3065501933</v>
      </c>
      <c r="BX61" s="64">
        <f ca="1">'Trial 3'!CE44</f>
        <v>1078584.0346480235</v>
      </c>
      <c r="BY61" s="64">
        <f ca="1">'Trial 3'!CF44</f>
        <v>1074358.0639585622</v>
      </c>
      <c r="BZ61" s="64">
        <f ca="1">'Trial 3'!CG44</f>
        <v>1079014.3236831503</v>
      </c>
      <c r="CA61" s="64">
        <f ca="1">'Trial 3'!CH44</f>
        <v>1089569.6645645357</v>
      </c>
      <c r="CB61" s="64">
        <f ca="1">'Trial 3'!CI44</f>
        <v>1072047.9335751142</v>
      </c>
      <c r="CC61" s="64">
        <f ca="1">'Trial 3'!CJ44</f>
        <v>1035868.0157803473</v>
      </c>
      <c r="CD61" s="64">
        <f ca="1">'Trial 3'!CK44</f>
        <v>1063803.0439316879</v>
      </c>
      <c r="CE61" s="64">
        <f ca="1">'Trial 3'!CL44</f>
        <v>1059472.366321438</v>
      </c>
      <c r="CF61" s="64">
        <f ca="1">'Trial 3'!CM44</f>
        <v>1006968.9734755839</v>
      </c>
      <c r="CG61" s="64">
        <f ca="1">'Trial 3'!CO44</f>
        <v>1050957.9355298446</v>
      </c>
      <c r="CH61" s="64">
        <f ca="1">'Trial 3'!CP44</f>
        <v>1069130.5867643103</v>
      </c>
      <c r="CI61" s="64">
        <f ca="1">'Trial 3'!CQ44</f>
        <v>1089143.5517637029</v>
      </c>
      <c r="CJ61" s="64">
        <f ca="1">'Trial 3'!CR44</f>
        <v>1085722.7597808777</v>
      </c>
      <c r="CK61" s="64">
        <f ca="1">'Trial 3'!CS44</f>
        <v>1064172.5078677197</v>
      </c>
      <c r="CL61" s="64">
        <f ca="1">'Trial 3'!CT44</f>
        <v>1098581.5291862306</v>
      </c>
      <c r="CM61" s="64">
        <f ca="1">'Trial 3'!CU44</f>
        <v>1053087.7308006671</v>
      </c>
      <c r="CN61" s="64">
        <f ca="1">'Trial 3'!CV44</f>
        <v>1076762.4559549885</v>
      </c>
      <c r="CO61" s="64">
        <f ca="1">'Trial 3'!CW44</f>
        <v>980551.41723553033</v>
      </c>
      <c r="CP61" s="64">
        <f ca="1">'Trial 3'!CX44</f>
        <v>1070159.8117893238</v>
      </c>
      <c r="CQ61" s="64">
        <f ca="1">'Trial 3'!CY44</f>
        <v>1025925.5021052542</v>
      </c>
      <c r="CR61" s="64">
        <f ca="1">'Trial 3'!CZ44</f>
        <v>1060250.7298489013</v>
      </c>
      <c r="CS61" s="64">
        <f ca="1">'Trial 3'!DB44</f>
        <v>1013823.1482672973</v>
      </c>
      <c r="CT61" s="64">
        <f ca="1">'Trial 3'!DC44</f>
        <v>1011983.3613217868</v>
      </c>
      <c r="CU61" s="64">
        <f ca="1">'Trial 3'!DD44</f>
        <v>991660.00087247416</v>
      </c>
      <c r="CV61" s="64">
        <f ca="1">'Trial 3'!DE44</f>
        <v>991415.90518869751</v>
      </c>
      <c r="CW61" s="64">
        <f ca="1">'Trial 3'!DF44</f>
        <v>1064931.9537707928</v>
      </c>
      <c r="CX61" s="64">
        <f ca="1">'Trial 3'!DG44</f>
        <v>1020418.2332556596</v>
      </c>
      <c r="CY61" s="64">
        <f ca="1">'Trial 3'!DH44</f>
        <v>1024347.5701277729</v>
      </c>
      <c r="CZ61" s="64">
        <f ca="1">'Trial 3'!DI44</f>
        <v>1082469.5536533103</v>
      </c>
      <c r="DA61" s="64">
        <f ca="1">'Trial 3'!DJ44</f>
        <v>1058279.5941011342</v>
      </c>
      <c r="DB61" s="64">
        <f ca="1">'Trial 3'!DK44</f>
        <v>992823.01151136309</v>
      </c>
      <c r="DC61" s="64">
        <f ca="1">'Trial 3'!DL44</f>
        <v>1035738.3774717111</v>
      </c>
      <c r="DD61" s="64">
        <f ca="1">'Trial 3'!DM44</f>
        <v>1033861.8174000682</v>
      </c>
      <c r="DE61" s="64">
        <f ca="1">'Trial 3'!DO44</f>
        <v>1052573.4420278845</v>
      </c>
      <c r="DF61" s="64">
        <f ca="1">'Trial 3'!DP44</f>
        <v>1028753.4250969103</v>
      </c>
      <c r="DG61" s="64">
        <f ca="1">'Trial 3'!DQ44</f>
        <v>1008127.1156462453</v>
      </c>
      <c r="DH61" s="64">
        <f ca="1">'Trial 3'!DR44</f>
        <v>1030448.0305472414</v>
      </c>
      <c r="DI61" s="64">
        <f ca="1">'Trial 3'!DS44</f>
        <v>1012873.9523505076</v>
      </c>
      <c r="DJ61" s="64">
        <f ca="1">'Trial 3'!DT44</f>
        <v>994545.73528029211</v>
      </c>
      <c r="DK61" s="64">
        <f ca="1">'Trial 3'!DU44</f>
        <v>1032216.0387062838</v>
      </c>
      <c r="DL61" s="64">
        <f ca="1">'Trial 3'!DV44</f>
        <v>1003762.5031211339</v>
      </c>
      <c r="DM61" s="64">
        <f ca="1">'Trial 3'!DW44</f>
        <v>992103.96375782182</v>
      </c>
      <c r="DN61" s="64">
        <f ca="1">'Trial 3'!DX44</f>
        <v>1036665.0221328201</v>
      </c>
      <c r="DO61" s="64">
        <f ca="1">'Trial 3'!DY44</f>
        <v>977573.27119082748</v>
      </c>
      <c r="DP61" s="64">
        <f ca="1">'Trial 3'!DZ44</f>
        <v>1036308.2385023425</v>
      </c>
      <c r="DQ61" s="64">
        <f ca="1">'Trial 3'!EB44</f>
        <v>998084.56119389774</v>
      </c>
      <c r="DR61" s="64">
        <f ca="1">'Trial 3'!EC44</f>
        <v>1007292.4943755741</v>
      </c>
      <c r="DS61" s="64">
        <f ca="1">'Trial 3'!ED44</f>
        <v>981685.87852230121</v>
      </c>
      <c r="DT61" s="64">
        <f ca="1">'Trial 3'!EE44</f>
        <v>1032757.5241628486</v>
      </c>
      <c r="DU61" s="64">
        <f ca="1">'Trial 3'!EF44</f>
        <v>1054297.8689732216</v>
      </c>
      <c r="DV61" s="64">
        <f ca="1">'Trial 3'!EG44</f>
        <v>983473.45496741647</v>
      </c>
      <c r="DW61" s="64">
        <f ca="1">'Trial 3'!EH44</f>
        <v>964826.46535500849</v>
      </c>
      <c r="DX61" s="64">
        <f ca="1">'Trial 3'!EI44</f>
        <v>1021694.5856209107</v>
      </c>
      <c r="DY61" s="64">
        <f ca="1">'Trial 3'!EJ44</f>
        <v>987786.28689240315</v>
      </c>
      <c r="DZ61" s="64">
        <f ca="1">'Trial 3'!EK44</f>
        <v>1021093.8663561604</v>
      </c>
      <c r="EA61" s="64">
        <f ca="1">'Trial 3'!EL44</f>
        <v>1027385.8826942449</v>
      </c>
      <c r="EB61" s="64">
        <f ca="1">'Trial 3'!EM44</f>
        <v>988363.69849290571</v>
      </c>
    </row>
    <row r="62" spans="1:132" ht="12.75" customHeight="1" x14ac:dyDescent="0.2">
      <c r="A62" s="64">
        <f ca="1">'Trial 4'!B44</f>
        <v>1123323.9031261327</v>
      </c>
      <c r="B62" s="64">
        <f ca="1">'Trial 4'!C44</f>
        <v>1130083.6590208695</v>
      </c>
      <c r="C62" s="64">
        <f ca="1">'Trial 4'!D44</f>
        <v>1216020.1409416534</v>
      </c>
      <c r="D62" s="64">
        <f ca="1">'Trial 4'!E44</f>
        <v>1168150.4886910128</v>
      </c>
      <c r="E62" s="64">
        <f ca="1">'Trial 4'!F44</f>
        <v>1140629.6357428324</v>
      </c>
      <c r="F62" s="64">
        <f ca="1">'Trial 4'!G44</f>
        <v>1169260.156600283</v>
      </c>
      <c r="G62" s="64">
        <f ca="1">'Trial 4'!H44</f>
        <v>1158807.9782657281</v>
      </c>
      <c r="H62" s="64">
        <f ca="1">'Trial 4'!I44</f>
        <v>1145137.2756894247</v>
      </c>
      <c r="I62" s="64">
        <f ca="1">'Trial 4'!J44</f>
        <v>1147295.0812381799</v>
      </c>
      <c r="J62" s="64">
        <f ca="1">'Trial 4'!K44</f>
        <v>1176783.758439926</v>
      </c>
      <c r="K62" s="64">
        <f ca="1">'Trial 4'!L44</f>
        <v>1167731.7658975462</v>
      </c>
      <c r="L62" s="64">
        <f ca="1">'Trial 4'!M44</f>
        <v>1100587.4381650391</v>
      </c>
      <c r="M62" s="64">
        <f ca="1">'Trial 4'!O44</f>
        <v>1183211.7422294577</v>
      </c>
      <c r="N62" s="64">
        <f ca="1">'Trial 4'!P44</f>
        <v>1164285.7869032908</v>
      </c>
      <c r="O62" s="64">
        <f ca="1">'Trial 4'!Q44</f>
        <v>1135224.3293755583</v>
      </c>
      <c r="P62" s="64">
        <f ca="1">'Trial 4'!R44</f>
        <v>1132710.3414438458</v>
      </c>
      <c r="Q62" s="64">
        <f ca="1">'Trial 4'!S44</f>
        <v>1169232.9476722553</v>
      </c>
      <c r="R62" s="64">
        <f ca="1">'Trial 4'!T44</f>
        <v>1120448.0533429887</v>
      </c>
      <c r="S62" s="64">
        <f ca="1">'Trial 4'!U44</f>
        <v>1123455.0990045483</v>
      </c>
      <c r="T62" s="64">
        <f ca="1">'Trial 4'!V44</f>
        <v>1138316.1153387788</v>
      </c>
      <c r="U62" s="64">
        <f ca="1">'Trial 4'!W44</f>
        <v>1137612.3843537665</v>
      </c>
      <c r="V62" s="64">
        <f ca="1">'Trial 4'!X44</f>
        <v>1182386.5529571157</v>
      </c>
      <c r="W62" s="64">
        <f ca="1">'Trial 4'!Y44</f>
        <v>1119184.0168711962</v>
      </c>
      <c r="X62" s="64">
        <f ca="1">'Trial 4'!Z44</f>
        <v>1113692.3719753569</v>
      </c>
      <c r="Y62" s="64">
        <f ca="1">'Trial 4'!AB44</f>
        <v>1107446.4054989684</v>
      </c>
      <c r="Z62" s="64">
        <f ca="1">'Trial 4'!AC44</f>
        <v>1146635.3417636803</v>
      </c>
      <c r="AA62" s="64">
        <f ca="1">'Trial 4'!AD44</f>
        <v>1147857.1097386517</v>
      </c>
      <c r="AB62" s="64">
        <f ca="1">'Trial 4'!AE44</f>
        <v>1164729.2682454134</v>
      </c>
      <c r="AC62" s="64">
        <f ca="1">'Trial 4'!AF44</f>
        <v>1159437.1398023169</v>
      </c>
      <c r="AD62" s="64">
        <f ca="1">'Trial 4'!AG44</f>
        <v>1134752.4534159699</v>
      </c>
      <c r="AE62" s="64">
        <f ca="1">'Trial 4'!AH44</f>
        <v>1149191.6331986391</v>
      </c>
      <c r="AF62" s="64">
        <f ca="1">'Trial 4'!AI44</f>
        <v>1116244.6014754961</v>
      </c>
      <c r="AG62" s="64">
        <f ca="1">'Trial 4'!AJ44</f>
        <v>1121899.3256554604</v>
      </c>
      <c r="AH62" s="64">
        <f ca="1">'Trial 4'!AK44</f>
        <v>1139547.1813089482</v>
      </c>
      <c r="AI62" s="64">
        <f ca="1">'Trial 4'!AL44</f>
        <v>1127840.1625948339</v>
      </c>
      <c r="AJ62" s="64">
        <f ca="1">'Trial 4'!AM44</f>
        <v>1054149.5772150874</v>
      </c>
      <c r="AK62" s="64">
        <f ca="1">'Trial 4'!AO44</f>
        <v>1094805.0104467722</v>
      </c>
      <c r="AL62" s="64">
        <f ca="1">'Trial 4'!AP44</f>
        <v>1141314.5365920279</v>
      </c>
      <c r="AM62" s="64">
        <f ca="1">'Trial 4'!AQ44</f>
        <v>1082299.0242780903</v>
      </c>
      <c r="AN62" s="64">
        <f ca="1">'Trial 4'!AR44</f>
        <v>1080405.3925332264</v>
      </c>
      <c r="AO62" s="64">
        <f ca="1">'Trial 4'!AS44</f>
        <v>1067394.1170332064</v>
      </c>
      <c r="AP62" s="64">
        <f ca="1">'Trial 4'!AT44</f>
        <v>1150902.8868307483</v>
      </c>
      <c r="AQ62" s="64">
        <f ca="1">'Trial 4'!AU44</f>
        <v>1044785.1400264067</v>
      </c>
      <c r="AR62" s="64">
        <f ca="1">'Trial 4'!AV44</f>
        <v>1111541.9590249921</v>
      </c>
      <c r="AS62" s="64">
        <f ca="1">'Trial 4'!AW44</f>
        <v>1156213.3883723805</v>
      </c>
      <c r="AT62" s="64">
        <f ca="1">'Trial 4'!AX44</f>
        <v>1131281.3192180137</v>
      </c>
      <c r="AU62" s="64">
        <f ca="1">'Trial 4'!AY44</f>
        <v>1125766.4057013576</v>
      </c>
      <c r="AV62" s="64">
        <f ca="1">'Trial 4'!AZ44</f>
        <v>1088431.4508491217</v>
      </c>
      <c r="AW62" s="64">
        <f ca="1">'Trial 4'!BB44</f>
        <v>1138615.301629971</v>
      </c>
      <c r="AX62" s="64">
        <f ca="1">'Trial 4'!BC44</f>
        <v>1086880.0364523374</v>
      </c>
      <c r="AY62" s="64">
        <f ca="1">'Trial 4'!BD44</f>
        <v>1114817.0018440948</v>
      </c>
      <c r="AZ62" s="64">
        <f ca="1">'Trial 4'!BE44</f>
        <v>1036382.4969089569</v>
      </c>
      <c r="BA62" s="64">
        <f ca="1">'Trial 4'!BF44</f>
        <v>1126131.8060337494</v>
      </c>
      <c r="BB62" s="64">
        <f ca="1">'Trial 4'!BG44</f>
        <v>1088947.0477011118</v>
      </c>
      <c r="BC62" s="64">
        <f ca="1">'Trial 4'!BH44</f>
        <v>1072729.6127678733</v>
      </c>
      <c r="BD62" s="64">
        <f ca="1">'Trial 4'!BI44</f>
        <v>1105895.3235827747</v>
      </c>
      <c r="BE62" s="64">
        <f ca="1">'Trial 4'!BJ44</f>
        <v>1088632.7820747995</v>
      </c>
      <c r="BF62" s="64">
        <f ca="1">'Trial 4'!BK44</f>
        <v>1055399.9517623994</v>
      </c>
      <c r="BG62" s="64">
        <f ca="1">'Trial 4'!BL44</f>
        <v>1080915.1468117111</v>
      </c>
      <c r="BH62" s="64">
        <f ca="1">'Trial 4'!BM44</f>
        <v>1079583.3357435958</v>
      </c>
      <c r="BI62" s="64">
        <f ca="1">'Trial 4'!BO44</f>
        <v>1107572.3046660591</v>
      </c>
      <c r="BJ62" s="64">
        <f ca="1">'Trial 4'!BP44</f>
        <v>1042898.8137148739</v>
      </c>
      <c r="BK62" s="64">
        <f ca="1">'Trial 4'!BQ44</f>
        <v>1061667.0445319766</v>
      </c>
      <c r="BL62" s="64">
        <f ca="1">'Trial 4'!BR44</f>
        <v>1078647.5348710122</v>
      </c>
      <c r="BM62" s="64">
        <f ca="1">'Trial 4'!BS44</f>
        <v>1053027.9305407519</v>
      </c>
      <c r="BN62" s="64">
        <f ca="1">'Trial 4'!BT44</f>
        <v>1114925.2619089517</v>
      </c>
      <c r="BO62" s="64">
        <f ca="1">'Trial 4'!BU44</f>
        <v>1067680.2810649418</v>
      </c>
      <c r="BP62" s="64">
        <f ca="1">'Trial 4'!BV44</f>
        <v>1120070.9103705355</v>
      </c>
      <c r="BQ62" s="64">
        <f ca="1">'Trial 4'!BW44</f>
        <v>1031968.2512687241</v>
      </c>
      <c r="BR62" s="64">
        <f ca="1">'Trial 4'!BX44</f>
        <v>1051150.9352022454</v>
      </c>
      <c r="BS62" s="64">
        <f ca="1">'Trial 4'!BY44</f>
        <v>1046052.1178448768</v>
      </c>
      <c r="BT62" s="64">
        <f ca="1">'Trial 4'!BZ44</f>
        <v>1011505.4464608048</v>
      </c>
      <c r="BU62" s="64">
        <f ca="1">'Trial 4'!CB44</f>
        <v>1102617.2784448366</v>
      </c>
      <c r="BV62" s="64">
        <f ca="1">'Trial 4'!CC44</f>
        <v>1078352.6144321943</v>
      </c>
      <c r="BW62" s="64">
        <f ca="1">'Trial 4'!CD44</f>
        <v>1073182.7866173005</v>
      </c>
      <c r="BX62" s="64">
        <f ca="1">'Trial 4'!CE44</f>
        <v>1055459.808094301</v>
      </c>
      <c r="BY62" s="64">
        <f ca="1">'Trial 4'!CF44</f>
        <v>1033536.1412964213</v>
      </c>
      <c r="BZ62" s="64">
        <f ca="1">'Trial 4'!CG44</f>
        <v>1030006.6614171691</v>
      </c>
      <c r="CA62" s="64">
        <f ca="1">'Trial 4'!CH44</f>
        <v>1045565.9091930371</v>
      </c>
      <c r="CB62" s="64">
        <f ca="1">'Trial 4'!CI44</f>
        <v>1040302.5647660592</v>
      </c>
      <c r="CC62" s="64">
        <f ca="1">'Trial 4'!CJ44</f>
        <v>1067680.818536585</v>
      </c>
      <c r="CD62" s="64">
        <f ca="1">'Trial 4'!CK44</f>
        <v>995680.60638095706</v>
      </c>
      <c r="CE62" s="64">
        <f ca="1">'Trial 4'!CL44</f>
        <v>1074048.4955640191</v>
      </c>
      <c r="CF62" s="64">
        <f ca="1">'Trial 4'!CM44</f>
        <v>1068867.8430677161</v>
      </c>
      <c r="CG62" s="64">
        <f ca="1">'Trial 4'!CO44</f>
        <v>1106582.7315969244</v>
      </c>
      <c r="CH62" s="64">
        <f ca="1">'Trial 4'!CP44</f>
        <v>1001424.5783149158</v>
      </c>
      <c r="CI62" s="64">
        <f ca="1">'Trial 4'!CQ44</f>
        <v>1020098.3480774071</v>
      </c>
      <c r="CJ62" s="64">
        <f ca="1">'Trial 4'!CR44</f>
        <v>1038465.6619267921</v>
      </c>
      <c r="CK62" s="64">
        <f ca="1">'Trial 4'!CS44</f>
        <v>1044703.3821907366</v>
      </c>
      <c r="CL62" s="64">
        <f ca="1">'Trial 4'!CT44</f>
        <v>1045336.2017043422</v>
      </c>
      <c r="CM62" s="64">
        <f ca="1">'Trial 4'!CU44</f>
        <v>1029544.3895963716</v>
      </c>
      <c r="CN62" s="64">
        <f ca="1">'Trial 4'!CV44</f>
        <v>1067755.1987361338</v>
      </c>
      <c r="CO62" s="64">
        <f ca="1">'Trial 4'!CW44</f>
        <v>1063157.2575174994</v>
      </c>
      <c r="CP62" s="64">
        <f ca="1">'Trial 4'!CX44</f>
        <v>1041726.0960058038</v>
      </c>
      <c r="CQ62" s="64">
        <f ca="1">'Trial 4'!CY44</f>
        <v>1046583.3562036757</v>
      </c>
      <c r="CR62" s="64">
        <f ca="1">'Trial 4'!CZ44</f>
        <v>1056369.1732974213</v>
      </c>
      <c r="CS62" s="64">
        <f ca="1">'Trial 4'!DB44</f>
        <v>1062441.141872989</v>
      </c>
      <c r="CT62" s="64">
        <f ca="1">'Trial 4'!DC44</f>
        <v>1040485.9647038105</v>
      </c>
      <c r="CU62" s="64">
        <f ca="1">'Trial 4'!DD44</f>
        <v>1017599.4463255866</v>
      </c>
      <c r="CV62" s="64">
        <f ca="1">'Trial 4'!DE44</f>
        <v>1030714.5242095408</v>
      </c>
      <c r="CW62" s="64">
        <f ca="1">'Trial 4'!DF44</f>
        <v>1051870.5640929032</v>
      </c>
      <c r="CX62" s="64">
        <f ca="1">'Trial 4'!DG44</f>
        <v>1012960.1637618331</v>
      </c>
      <c r="CY62" s="64">
        <f ca="1">'Trial 4'!DH44</f>
        <v>1078168.8443513424</v>
      </c>
      <c r="CZ62" s="64">
        <f ca="1">'Trial 4'!DI44</f>
        <v>1008636.2610373334</v>
      </c>
      <c r="DA62" s="64">
        <f ca="1">'Trial 4'!DJ44</f>
        <v>999540.87457225868</v>
      </c>
      <c r="DB62" s="64">
        <f ca="1">'Trial 4'!DK44</f>
        <v>1047377.1782416549</v>
      </c>
      <c r="DC62" s="64">
        <f ca="1">'Trial 4'!DL44</f>
        <v>1029801.2765816612</v>
      </c>
      <c r="DD62" s="64">
        <f ca="1">'Trial 4'!DM44</f>
        <v>988787.90070974978</v>
      </c>
      <c r="DE62" s="64">
        <f ca="1">'Trial 4'!DO44</f>
        <v>1014757.8644810433</v>
      </c>
      <c r="DF62" s="64">
        <f ca="1">'Trial 4'!DP44</f>
        <v>1057839.786035415</v>
      </c>
      <c r="DG62" s="64">
        <f ca="1">'Trial 4'!DQ44</f>
        <v>1034964.1856914241</v>
      </c>
      <c r="DH62" s="64">
        <f ca="1">'Trial 4'!DR44</f>
        <v>1016857.9702992738</v>
      </c>
      <c r="DI62" s="64">
        <f ca="1">'Trial 4'!DS44</f>
        <v>1021542.0260085579</v>
      </c>
      <c r="DJ62" s="64">
        <f ca="1">'Trial 4'!DT44</f>
        <v>1033588.0854086331</v>
      </c>
      <c r="DK62" s="64">
        <f ca="1">'Trial 4'!DU44</f>
        <v>1027451.2459147427</v>
      </c>
      <c r="DL62" s="64">
        <f ca="1">'Trial 4'!DV44</f>
        <v>1037476.3733919379</v>
      </c>
      <c r="DM62" s="64">
        <f ca="1">'Trial 4'!DW44</f>
        <v>961619.54578888998</v>
      </c>
      <c r="DN62" s="64">
        <f ca="1">'Trial 4'!DX44</f>
        <v>980706.68922592513</v>
      </c>
      <c r="DO62" s="64">
        <f ca="1">'Trial 4'!DY44</f>
        <v>1042910.0656666514</v>
      </c>
      <c r="DP62" s="64">
        <f ca="1">'Trial 4'!DZ44</f>
        <v>1019004.13404637</v>
      </c>
      <c r="DQ62" s="64">
        <f ca="1">'Trial 4'!EB44</f>
        <v>996028.94137757493</v>
      </c>
      <c r="DR62" s="64">
        <f ca="1">'Trial 4'!EC44</f>
        <v>963072.73049329058</v>
      </c>
      <c r="DS62" s="64">
        <f ca="1">'Trial 4'!ED44</f>
        <v>1046258.4183770004</v>
      </c>
      <c r="DT62" s="64">
        <f ca="1">'Trial 4'!EE44</f>
        <v>1006270.0191199434</v>
      </c>
      <c r="DU62" s="64">
        <f ca="1">'Trial 4'!EF44</f>
        <v>965624.52269739541</v>
      </c>
      <c r="DV62" s="64">
        <f ca="1">'Trial 4'!EG44</f>
        <v>1047421.2534654195</v>
      </c>
      <c r="DW62" s="64">
        <f ca="1">'Trial 4'!EH44</f>
        <v>1029559.2480433799</v>
      </c>
      <c r="DX62" s="64">
        <f ca="1">'Trial 4'!EI44</f>
        <v>1003534.3839262098</v>
      </c>
      <c r="DY62" s="64">
        <f ca="1">'Trial 4'!EJ44</f>
        <v>1041700.4044565007</v>
      </c>
      <c r="DZ62" s="64">
        <f ca="1">'Trial 4'!EK44</f>
        <v>1025826.0254276036</v>
      </c>
      <c r="EA62" s="64">
        <f ca="1">'Trial 4'!EL44</f>
        <v>1066942.9563174869</v>
      </c>
      <c r="EB62" s="64">
        <f ca="1">'Trial 4'!EM44</f>
        <v>1017770.1952944063</v>
      </c>
    </row>
    <row r="63" spans="1:132" ht="12.75" customHeight="1" x14ac:dyDescent="0.2">
      <c r="A63" s="64">
        <f ca="1">'Trial 5'!B44</f>
        <v>1153649.30901397</v>
      </c>
      <c r="B63" s="64">
        <f ca="1">'Trial 5'!C44</f>
        <v>1169388.7457322525</v>
      </c>
      <c r="C63" s="64">
        <f ca="1">'Trial 5'!D44</f>
        <v>1172909.2437878277</v>
      </c>
      <c r="D63" s="64">
        <f ca="1">'Trial 5'!E44</f>
        <v>1204559.1059624995</v>
      </c>
      <c r="E63" s="64">
        <f ca="1">'Trial 5'!F44</f>
        <v>1133895.2968779181</v>
      </c>
      <c r="F63" s="64">
        <f ca="1">'Trial 5'!G44</f>
        <v>1141771.3661424278</v>
      </c>
      <c r="G63" s="64">
        <f ca="1">'Trial 5'!H44</f>
        <v>1197971.3293722875</v>
      </c>
      <c r="H63" s="64">
        <f ca="1">'Trial 5'!I44</f>
        <v>1094757.1751370523</v>
      </c>
      <c r="I63" s="64">
        <f ca="1">'Trial 5'!J44</f>
        <v>1138559.3948580141</v>
      </c>
      <c r="J63" s="64">
        <f ca="1">'Trial 5'!K44</f>
        <v>1154366.1186175218</v>
      </c>
      <c r="K63" s="64">
        <f ca="1">'Trial 5'!L44</f>
        <v>1168831.185618825</v>
      </c>
      <c r="L63" s="64">
        <f ca="1">'Trial 5'!M44</f>
        <v>1143533.1935521741</v>
      </c>
      <c r="M63" s="64">
        <f ca="1">'Trial 5'!O44</f>
        <v>1151864.8946707158</v>
      </c>
      <c r="N63" s="64">
        <f ca="1">'Trial 5'!P44</f>
        <v>1160207.8185730993</v>
      </c>
      <c r="O63" s="64">
        <f ca="1">'Trial 5'!Q44</f>
        <v>1174561.4948793324</v>
      </c>
      <c r="P63" s="64">
        <f ca="1">'Trial 5'!R44</f>
        <v>1124398.9197076974</v>
      </c>
      <c r="Q63" s="64">
        <f ca="1">'Trial 5'!S44</f>
        <v>1127068.4055461772</v>
      </c>
      <c r="R63" s="64">
        <f ca="1">'Trial 5'!T44</f>
        <v>1115755.0913175165</v>
      </c>
      <c r="S63" s="64">
        <f ca="1">'Trial 5'!U44</f>
        <v>1163620.2872911561</v>
      </c>
      <c r="T63" s="64">
        <f ca="1">'Trial 5'!V44</f>
        <v>1169765.0693746351</v>
      </c>
      <c r="U63" s="64">
        <f ca="1">'Trial 5'!W44</f>
        <v>1090526.7907605928</v>
      </c>
      <c r="V63" s="64">
        <f ca="1">'Trial 5'!X44</f>
        <v>1137334.7136642849</v>
      </c>
      <c r="W63" s="64">
        <f ca="1">'Trial 5'!Y44</f>
        <v>1129773.7727006383</v>
      </c>
      <c r="X63" s="64">
        <f ca="1">'Trial 5'!Z44</f>
        <v>1134341.4063511817</v>
      </c>
      <c r="Y63" s="64">
        <f ca="1">'Trial 5'!AB44</f>
        <v>1163682.7900553211</v>
      </c>
      <c r="Z63" s="64">
        <f ca="1">'Trial 5'!AC44</f>
        <v>1092094.0537718735</v>
      </c>
      <c r="AA63" s="64">
        <f ca="1">'Trial 5'!AD44</f>
        <v>1132289.834715408</v>
      </c>
      <c r="AB63" s="64">
        <f ca="1">'Trial 5'!AE44</f>
        <v>1105820.9639426856</v>
      </c>
      <c r="AC63" s="64">
        <f ca="1">'Trial 5'!AF44</f>
        <v>1149736.3719822422</v>
      </c>
      <c r="AD63" s="64">
        <f ca="1">'Trial 5'!AG44</f>
        <v>1136485.2349006964</v>
      </c>
      <c r="AE63" s="64">
        <f ca="1">'Trial 5'!AH44</f>
        <v>1084788.8666528028</v>
      </c>
      <c r="AF63" s="64">
        <f ca="1">'Trial 5'!AI44</f>
        <v>1125625.2972596341</v>
      </c>
      <c r="AG63" s="64">
        <f ca="1">'Trial 5'!AJ44</f>
        <v>1117849.0358528271</v>
      </c>
      <c r="AH63" s="64">
        <f ca="1">'Trial 5'!AK44</f>
        <v>1149802.904808287</v>
      </c>
      <c r="AI63" s="64">
        <f ca="1">'Trial 5'!AL44</f>
        <v>1125318.5612802033</v>
      </c>
      <c r="AJ63" s="64">
        <f ca="1">'Trial 5'!AM44</f>
        <v>1137441.5439531545</v>
      </c>
      <c r="AK63" s="64">
        <f ca="1">'Trial 5'!AO44</f>
        <v>1173028.8715119883</v>
      </c>
      <c r="AL63" s="64">
        <f ca="1">'Trial 5'!AP44</f>
        <v>1107047.6642830016</v>
      </c>
      <c r="AM63" s="64">
        <f ca="1">'Trial 5'!AQ44</f>
        <v>1080034.047616754</v>
      </c>
      <c r="AN63" s="64">
        <f ca="1">'Trial 5'!AR44</f>
        <v>1147949.7012275194</v>
      </c>
      <c r="AO63" s="64">
        <f ca="1">'Trial 5'!AS44</f>
        <v>1161409.7629102594</v>
      </c>
      <c r="AP63" s="64">
        <f ca="1">'Trial 5'!AT44</f>
        <v>1072716.6619533165</v>
      </c>
      <c r="AQ63" s="64">
        <f ca="1">'Trial 5'!AU44</f>
        <v>1098016.2586195294</v>
      </c>
      <c r="AR63" s="64">
        <f ca="1">'Trial 5'!AV44</f>
        <v>1100254.8315605763</v>
      </c>
      <c r="AS63" s="64">
        <f ca="1">'Trial 5'!AW44</f>
        <v>1129506.5258734461</v>
      </c>
      <c r="AT63" s="64">
        <f ca="1">'Trial 5'!AX44</f>
        <v>1128763.285525342</v>
      </c>
      <c r="AU63" s="64">
        <f ca="1">'Trial 5'!AY44</f>
        <v>1084280.3736881646</v>
      </c>
      <c r="AV63" s="64">
        <f ca="1">'Trial 5'!AZ44</f>
        <v>1120254.3759509565</v>
      </c>
      <c r="AW63" s="64">
        <f ca="1">'Trial 5'!BB44</f>
        <v>1144973.8597322484</v>
      </c>
      <c r="AX63" s="64">
        <f ca="1">'Trial 5'!BC44</f>
        <v>1144148.3969117906</v>
      </c>
      <c r="AY63" s="64">
        <f ca="1">'Trial 5'!BD44</f>
        <v>1131072.479391014</v>
      </c>
      <c r="AZ63" s="64">
        <f ca="1">'Trial 5'!BE44</f>
        <v>1077600.2629728767</v>
      </c>
      <c r="BA63" s="64">
        <f ca="1">'Trial 5'!BF44</f>
        <v>1114804.409821617</v>
      </c>
      <c r="BB63" s="64">
        <f ca="1">'Trial 5'!BG44</f>
        <v>1062917.2669626051</v>
      </c>
      <c r="BC63" s="64">
        <f ca="1">'Trial 5'!BH44</f>
        <v>1090732.2763187077</v>
      </c>
      <c r="BD63" s="64">
        <f ca="1">'Trial 5'!BI44</f>
        <v>1117883.3550941795</v>
      </c>
      <c r="BE63" s="64">
        <f ca="1">'Trial 5'!BJ44</f>
        <v>1093531.4800081318</v>
      </c>
      <c r="BF63" s="64">
        <f ca="1">'Trial 5'!BK44</f>
        <v>1065976.9803891359</v>
      </c>
      <c r="BG63" s="64">
        <f ca="1">'Trial 5'!BL44</f>
        <v>1128123.3387461207</v>
      </c>
      <c r="BH63" s="64">
        <f ca="1">'Trial 5'!BM44</f>
        <v>1124616.4412435314</v>
      </c>
      <c r="BI63" s="64">
        <f ca="1">'Trial 5'!BO44</f>
        <v>1080610.6952108345</v>
      </c>
      <c r="BJ63" s="64">
        <f ca="1">'Trial 5'!BP44</f>
        <v>1107062.8123291181</v>
      </c>
      <c r="BK63" s="64">
        <f ca="1">'Trial 5'!BQ44</f>
        <v>1092515.1105826441</v>
      </c>
      <c r="BL63" s="64">
        <f ca="1">'Trial 5'!BR44</f>
        <v>1092102.6360722207</v>
      </c>
      <c r="BM63" s="64">
        <f ca="1">'Trial 5'!BS44</f>
        <v>1045831.742871917</v>
      </c>
      <c r="BN63" s="64">
        <f ca="1">'Trial 5'!BT44</f>
        <v>1053850.014599903</v>
      </c>
      <c r="BO63" s="64">
        <f ca="1">'Trial 5'!BU44</f>
        <v>1051078.990170276</v>
      </c>
      <c r="BP63" s="64">
        <f ca="1">'Trial 5'!BV44</f>
        <v>1042680.4768786858</v>
      </c>
      <c r="BQ63" s="64">
        <f ca="1">'Trial 5'!BW44</f>
        <v>1078149.3250183193</v>
      </c>
      <c r="BR63" s="64">
        <f ca="1">'Trial 5'!BX44</f>
        <v>1030794.6114957104</v>
      </c>
      <c r="BS63" s="64">
        <f ca="1">'Trial 5'!BY44</f>
        <v>1107436.637363412</v>
      </c>
      <c r="BT63" s="64">
        <f ca="1">'Trial 5'!BZ44</f>
        <v>1037808.5436908334</v>
      </c>
      <c r="BU63" s="64">
        <f ca="1">'Trial 5'!CB44</f>
        <v>1115459.0298278739</v>
      </c>
      <c r="BV63" s="64">
        <f ca="1">'Trial 5'!CC44</f>
        <v>1109346.1050080117</v>
      </c>
      <c r="BW63" s="64">
        <f ca="1">'Trial 5'!CD44</f>
        <v>1088209.6726051394</v>
      </c>
      <c r="BX63" s="64">
        <f ca="1">'Trial 5'!CE44</f>
        <v>1052936.3030960059</v>
      </c>
      <c r="BY63" s="64">
        <f ca="1">'Trial 5'!CF44</f>
        <v>1034644.553277998</v>
      </c>
      <c r="BZ63" s="64">
        <f ca="1">'Trial 5'!CG44</f>
        <v>1059377.4603297233</v>
      </c>
      <c r="CA63" s="64">
        <f ca="1">'Trial 5'!CH44</f>
        <v>1028452.4274462248</v>
      </c>
      <c r="CB63" s="64">
        <f ca="1">'Trial 5'!CI44</f>
        <v>1071965.0080228713</v>
      </c>
      <c r="CC63" s="64">
        <f ca="1">'Trial 5'!CJ44</f>
        <v>1085229.666572185</v>
      </c>
      <c r="CD63" s="64">
        <f ca="1">'Trial 5'!CK44</f>
        <v>1098671.6300077422</v>
      </c>
      <c r="CE63" s="64">
        <f ca="1">'Trial 5'!CL44</f>
        <v>1040314.7417524909</v>
      </c>
      <c r="CF63" s="64">
        <f ca="1">'Trial 5'!CM44</f>
        <v>1067115.3522670213</v>
      </c>
      <c r="CG63" s="64">
        <f ca="1">'Trial 5'!CO44</f>
        <v>1058316.5053723794</v>
      </c>
      <c r="CH63" s="64">
        <f ca="1">'Trial 5'!CP44</f>
        <v>1051216.3373467687</v>
      </c>
      <c r="CI63" s="64">
        <f ca="1">'Trial 5'!CQ44</f>
        <v>1051368.2992473308</v>
      </c>
      <c r="CJ63" s="64">
        <f ca="1">'Trial 5'!CR44</f>
        <v>1053574.7906709127</v>
      </c>
      <c r="CK63" s="64">
        <f ca="1">'Trial 5'!CS44</f>
        <v>1050653.782149357</v>
      </c>
      <c r="CL63" s="64">
        <f ca="1">'Trial 5'!CT44</f>
        <v>1000036.596851656</v>
      </c>
      <c r="CM63" s="64">
        <f ca="1">'Trial 5'!CU44</f>
        <v>1081484.9632780815</v>
      </c>
      <c r="CN63" s="64">
        <f ca="1">'Trial 5'!CV44</f>
        <v>1021326.9121168074</v>
      </c>
      <c r="CO63" s="64">
        <f ca="1">'Trial 5'!CW44</f>
        <v>1031768.6806234577</v>
      </c>
      <c r="CP63" s="64">
        <f ca="1">'Trial 5'!CX44</f>
        <v>987823.15638830839</v>
      </c>
      <c r="CQ63" s="64">
        <f ca="1">'Trial 5'!CY44</f>
        <v>1023052.7617683917</v>
      </c>
      <c r="CR63" s="64">
        <f ca="1">'Trial 5'!CZ44</f>
        <v>1025207.6368037794</v>
      </c>
      <c r="CS63" s="64">
        <f ca="1">'Trial 5'!DB44</f>
        <v>1042300.9805560582</v>
      </c>
      <c r="CT63" s="64">
        <f ca="1">'Trial 5'!DC44</f>
        <v>1092642.5273569738</v>
      </c>
      <c r="CU63" s="64">
        <f ca="1">'Trial 5'!DD44</f>
        <v>996495.79960317269</v>
      </c>
      <c r="CV63" s="64">
        <f ca="1">'Trial 5'!DE44</f>
        <v>1062657.2461716463</v>
      </c>
      <c r="CW63" s="64">
        <f ca="1">'Trial 5'!DF44</f>
        <v>1098598.9243917863</v>
      </c>
      <c r="CX63" s="64">
        <f ca="1">'Trial 5'!DG44</f>
        <v>1033808.162895375</v>
      </c>
      <c r="CY63" s="64">
        <f ca="1">'Trial 5'!DH44</f>
        <v>1016954.0022773098</v>
      </c>
      <c r="CZ63" s="64">
        <f ca="1">'Trial 5'!DI44</f>
        <v>1011365.4937691604</v>
      </c>
      <c r="DA63" s="64">
        <f ca="1">'Trial 5'!DJ44</f>
        <v>1017973.3999601542</v>
      </c>
      <c r="DB63" s="64">
        <f ca="1">'Trial 5'!DK44</f>
        <v>973170.34823335754</v>
      </c>
      <c r="DC63" s="64">
        <f ca="1">'Trial 5'!DL44</f>
        <v>976946.95724813908</v>
      </c>
      <c r="DD63" s="64">
        <f ca="1">'Trial 5'!DM44</f>
        <v>1021843.8032193659</v>
      </c>
      <c r="DE63" s="64">
        <f ca="1">'Trial 5'!DO44</f>
        <v>1090679.9607428256</v>
      </c>
      <c r="DF63" s="64">
        <f ca="1">'Trial 5'!DP44</f>
        <v>1069580.6983590994</v>
      </c>
      <c r="DG63" s="64">
        <f ca="1">'Trial 5'!DQ44</f>
        <v>1016953.0401678822</v>
      </c>
      <c r="DH63" s="64">
        <f ca="1">'Trial 5'!DR44</f>
        <v>1073850.5042747238</v>
      </c>
      <c r="DI63" s="64">
        <f ca="1">'Trial 5'!DS44</f>
        <v>1003247.6285493656</v>
      </c>
      <c r="DJ63" s="64">
        <f ca="1">'Trial 5'!DT44</f>
        <v>1052293.733446538</v>
      </c>
      <c r="DK63" s="64">
        <f ca="1">'Trial 5'!DU44</f>
        <v>1033071.1070310763</v>
      </c>
      <c r="DL63" s="64">
        <f ca="1">'Trial 5'!DV44</f>
        <v>1029740.8047336418</v>
      </c>
      <c r="DM63" s="64">
        <f ca="1">'Trial 5'!DW44</f>
        <v>1070044.6043517287</v>
      </c>
      <c r="DN63" s="64">
        <f ca="1">'Trial 5'!DX44</f>
        <v>991693.43044149247</v>
      </c>
      <c r="DO63" s="64">
        <f ca="1">'Trial 5'!DY44</f>
        <v>1000634.1837782949</v>
      </c>
      <c r="DP63" s="64">
        <f ca="1">'Trial 5'!DZ44</f>
        <v>1006531.834368429</v>
      </c>
      <c r="DQ63" s="64">
        <f ca="1">'Trial 5'!EB44</f>
        <v>1036852.9293162657</v>
      </c>
      <c r="DR63" s="64">
        <f ca="1">'Trial 5'!EC44</f>
        <v>1043203.1613138115</v>
      </c>
      <c r="DS63" s="64">
        <f ca="1">'Trial 5'!ED44</f>
        <v>1021201.9585242216</v>
      </c>
      <c r="DT63" s="64">
        <f ca="1">'Trial 5'!EE44</f>
        <v>994077.66153628111</v>
      </c>
      <c r="DU63" s="64">
        <f ca="1">'Trial 5'!EF44</f>
        <v>1021584.5883210427</v>
      </c>
      <c r="DV63" s="64">
        <f ca="1">'Trial 5'!EG44</f>
        <v>1046061.1561190989</v>
      </c>
      <c r="DW63" s="64">
        <f ca="1">'Trial 5'!EH44</f>
        <v>989619.28465011122</v>
      </c>
      <c r="DX63" s="64">
        <f ca="1">'Trial 5'!EI44</f>
        <v>1030212.0822377153</v>
      </c>
      <c r="DY63" s="64">
        <f ca="1">'Trial 5'!EJ44</f>
        <v>1027034.362109278</v>
      </c>
      <c r="DZ63" s="64">
        <f ca="1">'Trial 5'!EK44</f>
        <v>996408.0917349949</v>
      </c>
      <c r="EA63" s="64">
        <f ca="1">'Trial 5'!EL44</f>
        <v>1051852.3235120727</v>
      </c>
      <c r="EB63" s="64">
        <f ca="1">'Trial 5'!EM44</f>
        <v>996483.6512481313</v>
      </c>
    </row>
    <row r="64" spans="1:132" ht="12.75" customHeight="1" x14ac:dyDescent="0.2">
      <c r="A64" s="64">
        <f ca="1">'Trial 6'!B44</f>
        <v>1200091.9531301199</v>
      </c>
      <c r="B64" s="64">
        <f ca="1">'Trial 6'!C44</f>
        <v>1162547.1804422357</v>
      </c>
      <c r="C64" s="64">
        <f ca="1">'Trial 6'!D44</f>
        <v>1139541.2826300224</v>
      </c>
      <c r="D64" s="64">
        <f ca="1">'Trial 6'!E44</f>
        <v>1163606.6923437412</v>
      </c>
      <c r="E64" s="64">
        <f ca="1">'Trial 6'!F44</f>
        <v>1218981.7288896202</v>
      </c>
      <c r="F64" s="64">
        <f ca="1">'Trial 6'!G44</f>
        <v>1148298.5866925765</v>
      </c>
      <c r="G64" s="64">
        <f ca="1">'Trial 6'!H44</f>
        <v>1148376.2638647519</v>
      </c>
      <c r="H64" s="64">
        <f ca="1">'Trial 6'!I44</f>
        <v>1114328.9022735558</v>
      </c>
      <c r="I64" s="64">
        <f ca="1">'Trial 6'!J44</f>
        <v>1161641.4140128791</v>
      </c>
      <c r="J64" s="64">
        <f ca="1">'Trial 6'!K44</f>
        <v>1139082.120969556</v>
      </c>
      <c r="K64" s="64">
        <f ca="1">'Trial 6'!L44</f>
        <v>1152707.0858542605</v>
      </c>
      <c r="L64" s="64">
        <f ca="1">'Trial 6'!M44</f>
        <v>1152871.6856732203</v>
      </c>
      <c r="M64" s="64">
        <f ca="1">'Trial 6'!O44</f>
        <v>1156027.5129737929</v>
      </c>
      <c r="N64" s="64">
        <f ca="1">'Trial 6'!P44</f>
        <v>1164261.352182515</v>
      </c>
      <c r="O64" s="64">
        <f ca="1">'Trial 6'!Q44</f>
        <v>1187113.1981837305</v>
      </c>
      <c r="P64" s="64">
        <f ca="1">'Trial 6'!R44</f>
        <v>1179026.9299034707</v>
      </c>
      <c r="Q64" s="64">
        <f ca="1">'Trial 6'!S44</f>
        <v>1179091.0312918329</v>
      </c>
      <c r="R64" s="64">
        <f ca="1">'Trial 6'!T44</f>
        <v>1102253.2821007934</v>
      </c>
      <c r="S64" s="64">
        <f ca="1">'Trial 6'!U44</f>
        <v>1092408.8619086549</v>
      </c>
      <c r="T64" s="64">
        <f ca="1">'Trial 6'!V44</f>
        <v>1104005.7839839295</v>
      </c>
      <c r="U64" s="64">
        <f ca="1">'Trial 6'!W44</f>
        <v>1165885.6532757925</v>
      </c>
      <c r="V64" s="64">
        <f ca="1">'Trial 6'!X44</f>
        <v>1142200.8884719603</v>
      </c>
      <c r="W64" s="64">
        <f ca="1">'Trial 6'!Y44</f>
        <v>1191522.8770015799</v>
      </c>
      <c r="X64" s="64">
        <f ca="1">'Trial 6'!Z44</f>
        <v>1073759.186570379</v>
      </c>
      <c r="Y64" s="64">
        <f ca="1">'Trial 6'!AB44</f>
        <v>1142415.6449775447</v>
      </c>
      <c r="Z64" s="64">
        <f ca="1">'Trial 6'!AC44</f>
        <v>1133794.2811169003</v>
      </c>
      <c r="AA64" s="64">
        <f ca="1">'Trial 6'!AD44</f>
        <v>1159472.2107226965</v>
      </c>
      <c r="AB64" s="64">
        <f ca="1">'Trial 6'!AE44</f>
        <v>1129386.9826317464</v>
      </c>
      <c r="AC64" s="64">
        <f ca="1">'Trial 6'!AF44</f>
        <v>1139225.2360502782</v>
      </c>
      <c r="AD64" s="64">
        <f ca="1">'Trial 6'!AG44</f>
        <v>1094594.8453744075</v>
      </c>
      <c r="AE64" s="64">
        <f ca="1">'Trial 6'!AH44</f>
        <v>1124958.4365034648</v>
      </c>
      <c r="AF64" s="64">
        <f ca="1">'Trial 6'!AI44</f>
        <v>1093858.6256718279</v>
      </c>
      <c r="AG64" s="64">
        <f ca="1">'Trial 6'!AJ44</f>
        <v>1110243.1762995166</v>
      </c>
      <c r="AH64" s="64">
        <f ca="1">'Trial 6'!AK44</f>
        <v>1097118.2016283956</v>
      </c>
      <c r="AI64" s="64">
        <f ca="1">'Trial 6'!AL44</f>
        <v>1103218.2447499598</v>
      </c>
      <c r="AJ64" s="64">
        <f ca="1">'Trial 6'!AM44</f>
        <v>1110887.0901055797</v>
      </c>
      <c r="AK64" s="64">
        <f ca="1">'Trial 6'!AO44</f>
        <v>1070491.8536498509</v>
      </c>
      <c r="AL64" s="64">
        <f ca="1">'Trial 6'!AP44</f>
        <v>1083574.8387759074</v>
      </c>
      <c r="AM64" s="64">
        <f ca="1">'Trial 6'!AQ44</f>
        <v>1091693.5450632242</v>
      </c>
      <c r="AN64" s="64">
        <f ca="1">'Trial 6'!AR44</f>
        <v>1161011.712058638</v>
      </c>
      <c r="AO64" s="64">
        <f ca="1">'Trial 6'!AS44</f>
        <v>1109314.609262353</v>
      </c>
      <c r="AP64" s="64">
        <f ca="1">'Trial 6'!AT44</f>
        <v>1092661.792185853</v>
      </c>
      <c r="AQ64" s="64">
        <f ca="1">'Trial 6'!AU44</f>
        <v>1152233.4711977791</v>
      </c>
      <c r="AR64" s="64">
        <f ca="1">'Trial 6'!AV44</f>
        <v>1129051.2553924269</v>
      </c>
      <c r="AS64" s="64">
        <f ca="1">'Trial 6'!AW44</f>
        <v>1132610.7021518087</v>
      </c>
      <c r="AT64" s="64">
        <f ca="1">'Trial 6'!AX44</f>
        <v>1079879.2793539923</v>
      </c>
      <c r="AU64" s="64">
        <f ca="1">'Trial 6'!AY44</f>
        <v>1084758.3534905345</v>
      </c>
      <c r="AV64" s="64">
        <f ca="1">'Trial 6'!AZ44</f>
        <v>1084143.3485549076</v>
      </c>
      <c r="AW64" s="64">
        <f ca="1">'Trial 6'!BB44</f>
        <v>1078509.9444624721</v>
      </c>
      <c r="AX64" s="64">
        <f ca="1">'Trial 6'!BC44</f>
        <v>1137191.4667621311</v>
      </c>
      <c r="AY64" s="64">
        <f ca="1">'Trial 6'!BD44</f>
        <v>1041746.3387008691</v>
      </c>
      <c r="AZ64" s="64">
        <f ca="1">'Trial 6'!BE44</f>
        <v>1035659.6744000047</v>
      </c>
      <c r="BA64" s="64">
        <f ca="1">'Trial 6'!BF44</f>
        <v>1080247.9330600102</v>
      </c>
      <c r="BB64" s="64">
        <f ca="1">'Trial 6'!BG44</f>
        <v>1120223.5778651347</v>
      </c>
      <c r="BC64" s="64">
        <f ca="1">'Trial 6'!BH44</f>
        <v>1038016.1345004861</v>
      </c>
      <c r="BD64" s="64">
        <f ca="1">'Trial 6'!BI44</f>
        <v>1126508.969905522</v>
      </c>
      <c r="BE64" s="64">
        <f ca="1">'Trial 6'!BJ44</f>
        <v>1068117.9477948996</v>
      </c>
      <c r="BF64" s="64">
        <f ca="1">'Trial 6'!BK44</f>
        <v>1124952.5605501668</v>
      </c>
      <c r="BG64" s="64">
        <f ca="1">'Trial 6'!BL44</f>
        <v>1142982.7248985779</v>
      </c>
      <c r="BH64" s="64">
        <f ca="1">'Trial 6'!BM44</f>
        <v>1095830.6767552998</v>
      </c>
      <c r="BI64" s="64">
        <f ca="1">'Trial 6'!BO44</f>
        <v>1060335.5801405434</v>
      </c>
      <c r="BJ64" s="64">
        <f ca="1">'Trial 6'!BP44</f>
        <v>1027885.3126513587</v>
      </c>
      <c r="BK64" s="64">
        <f ca="1">'Trial 6'!BQ44</f>
        <v>1071865.3425320319</v>
      </c>
      <c r="BL64" s="64">
        <f ca="1">'Trial 6'!BR44</f>
        <v>1070765.1461374604</v>
      </c>
      <c r="BM64" s="64">
        <f ca="1">'Trial 6'!BS44</f>
        <v>1047429.6380980093</v>
      </c>
      <c r="BN64" s="64">
        <f ca="1">'Trial 6'!BT44</f>
        <v>1086627.4919261746</v>
      </c>
      <c r="BO64" s="64">
        <f ca="1">'Trial 6'!BU44</f>
        <v>1071596.2539339419</v>
      </c>
      <c r="BP64" s="64">
        <f ca="1">'Trial 6'!BV44</f>
        <v>1101500.2833967875</v>
      </c>
      <c r="BQ64" s="64">
        <f ca="1">'Trial 6'!BW44</f>
        <v>1093228.9394522719</v>
      </c>
      <c r="BR64" s="64">
        <f ca="1">'Trial 6'!BX44</f>
        <v>1059923.5583052351</v>
      </c>
      <c r="BS64" s="64">
        <f ca="1">'Trial 6'!BY44</f>
        <v>1095541.9399802219</v>
      </c>
      <c r="BT64" s="64">
        <f ca="1">'Trial 6'!BZ44</f>
        <v>1060575.0865180092</v>
      </c>
      <c r="BU64" s="64">
        <f ca="1">'Trial 6'!CB44</f>
        <v>1121316.1135611404</v>
      </c>
      <c r="BV64" s="64">
        <f ca="1">'Trial 6'!CC44</f>
        <v>1068198.7605142707</v>
      </c>
      <c r="BW64" s="64">
        <f ca="1">'Trial 6'!CD44</f>
        <v>1057054.4634641248</v>
      </c>
      <c r="BX64" s="64">
        <f ca="1">'Trial 6'!CE44</f>
        <v>1032457.5570184096</v>
      </c>
      <c r="BY64" s="64">
        <f ca="1">'Trial 6'!CF44</f>
        <v>1040656.9969970657</v>
      </c>
      <c r="BZ64" s="64">
        <f ca="1">'Trial 6'!CG44</f>
        <v>1065512.5394636351</v>
      </c>
      <c r="CA64" s="64">
        <f ca="1">'Trial 6'!CH44</f>
        <v>1045600.3643547716</v>
      </c>
      <c r="CB64" s="64">
        <f ca="1">'Trial 6'!CI44</f>
        <v>1077082.362717554</v>
      </c>
      <c r="CC64" s="64">
        <f ca="1">'Trial 6'!CJ44</f>
        <v>1028728.1338323139</v>
      </c>
      <c r="CD64" s="64">
        <f ca="1">'Trial 6'!CK44</f>
        <v>1082425.1292269318</v>
      </c>
      <c r="CE64" s="64">
        <f ca="1">'Trial 6'!CL44</f>
        <v>1038451.8708882497</v>
      </c>
      <c r="CF64" s="64">
        <f ca="1">'Trial 6'!CM44</f>
        <v>1086221.6852786562</v>
      </c>
      <c r="CG64" s="64">
        <f ca="1">'Trial 6'!CO44</f>
        <v>1063973.8836214917</v>
      </c>
      <c r="CH64" s="64">
        <f ca="1">'Trial 6'!CP44</f>
        <v>1053100.658483329</v>
      </c>
      <c r="CI64" s="64">
        <f ca="1">'Trial 6'!CQ44</f>
        <v>1041716.9285940529</v>
      </c>
      <c r="CJ64" s="64">
        <f ca="1">'Trial 6'!CR44</f>
        <v>1078458.7530350301</v>
      </c>
      <c r="CK64" s="64">
        <f ca="1">'Trial 6'!CS44</f>
        <v>1054195.5720723239</v>
      </c>
      <c r="CL64" s="64">
        <f ca="1">'Trial 6'!CT44</f>
        <v>992444.14783081552</v>
      </c>
      <c r="CM64" s="64">
        <f ca="1">'Trial 6'!CU44</f>
        <v>1028292.2831170191</v>
      </c>
      <c r="CN64" s="64">
        <f ca="1">'Trial 6'!CV44</f>
        <v>1068988.5781885155</v>
      </c>
      <c r="CO64" s="64">
        <f ca="1">'Trial 6'!CW44</f>
        <v>1101387.7443942283</v>
      </c>
      <c r="CP64" s="64">
        <f ca="1">'Trial 6'!CX44</f>
        <v>1047922.2037987086</v>
      </c>
      <c r="CQ64" s="64">
        <f ca="1">'Trial 6'!CY44</f>
        <v>1101631.6413086569</v>
      </c>
      <c r="CR64" s="64">
        <f ca="1">'Trial 6'!CZ44</f>
        <v>1094327.5291446913</v>
      </c>
      <c r="CS64" s="64">
        <f ca="1">'Trial 6'!DB44</f>
        <v>1080997.4530250011</v>
      </c>
      <c r="CT64" s="64">
        <f ca="1">'Trial 6'!DC44</f>
        <v>1072085.6692784319</v>
      </c>
      <c r="CU64" s="64">
        <f ca="1">'Trial 6'!DD44</f>
        <v>1017342.0798468126</v>
      </c>
      <c r="CV64" s="64">
        <f ca="1">'Trial 6'!DE44</f>
        <v>1071560.5131081201</v>
      </c>
      <c r="CW64" s="64">
        <f ca="1">'Trial 6'!DF44</f>
        <v>984290.35064005398</v>
      </c>
      <c r="CX64" s="64">
        <f ca="1">'Trial 6'!DG44</f>
        <v>1015370.3284069919</v>
      </c>
      <c r="CY64" s="64">
        <f ca="1">'Trial 6'!DH44</f>
        <v>1023642.0398618325</v>
      </c>
      <c r="CZ64" s="64">
        <f ca="1">'Trial 6'!DI44</f>
        <v>1011694.6159316085</v>
      </c>
      <c r="DA64" s="64">
        <f ca="1">'Trial 6'!DJ44</f>
        <v>1072365.7949985357</v>
      </c>
      <c r="DB64" s="64">
        <f ca="1">'Trial 6'!DK44</f>
        <v>1071482.2861174813</v>
      </c>
      <c r="DC64" s="64">
        <f ca="1">'Trial 6'!DL44</f>
        <v>1006096.7801320226</v>
      </c>
      <c r="DD64" s="64">
        <f ca="1">'Trial 6'!DM44</f>
        <v>1043172.049574283</v>
      </c>
      <c r="DE64" s="64">
        <f ca="1">'Trial 6'!DO44</f>
        <v>1063580.8563713769</v>
      </c>
      <c r="DF64" s="64">
        <f ca="1">'Trial 6'!DP44</f>
        <v>1020158.9633403542</v>
      </c>
      <c r="DG64" s="64">
        <f ca="1">'Trial 6'!DQ44</f>
        <v>1002220.4502869467</v>
      </c>
      <c r="DH64" s="64">
        <f ca="1">'Trial 6'!DR44</f>
        <v>979764.41694485117</v>
      </c>
      <c r="DI64" s="64">
        <f ca="1">'Trial 6'!DS44</f>
        <v>999941.2944513493</v>
      </c>
      <c r="DJ64" s="64">
        <f ca="1">'Trial 6'!DT44</f>
        <v>1048070.1891694735</v>
      </c>
      <c r="DK64" s="64">
        <f ca="1">'Trial 6'!DU44</f>
        <v>972236.34291754512</v>
      </c>
      <c r="DL64" s="64">
        <f ca="1">'Trial 6'!DV44</f>
        <v>996648.82310416177</v>
      </c>
      <c r="DM64" s="64">
        <f ca="1">'Trial 6'!DW44</f>
        <v>1047612.1131108548</v>
      </c>
      <c r="DN64" s="64">
        <f ca="1">'Trial 6'!DX44</f>
        <v>1050786.2178379565</v>
      </c>
      <c r="DO64" s="64">
        <f ca="1">'Trial 6'!DY44</f>
        <v>1010980.6079401253</v>
      </c>
      <c r="DP64" s="64">
        <f ca="1">'Trial 6'!DZ44</f>
        <v>995463.88284229604</v>
      </c>
      <c r="DQ64" s="64">
        <f ca="1">'Trial 6'!EB44</f>
        <v>1031084.9727837984</v>
      </c>
      <c r="DR64" s="64">
        <f ca="1">'Trial 6'!EC44</f>
        <v>976491.06104601466</v>
      </c>
      <c r="DS64" s="64">
        <f ca="1">'Trial 6'!ED44</f>
        <v>1058268.3582512378</v>
      </c>
      <c r="DT64" s="64">
        <f ca="1">'Trial 6'!EE44</f>
        <v>1071390.9098179657</v>
      </c>
      <c r="DU64" s="64">
        <f ca="1">'Trial 6'!EF44</f>
        <v>1020374.0469307099</v>
      </c>
      <c r="DV64" s="64">
        <f ca="1">'Trial 6'!EG44</f>
        <v>968721.78058080398</v>
      </c>
      <c r="DW64" s="64">
        <f ca="1">'Trial 6'!EH44</f>
        <v>1005272.8834970633</v>
      </c>
      <c r="DX64" s="64">
        <f ca="1">'Trial 6'!EI44</f>
        <v>1014969.6119421488</v>
      </c>
      <c r="DY64" s="64">
        <f ca="1">'Trial 6'!EJ44</f>
        <v>1052590.6706274687</v>
      </c>
      <c r="DZ64" s="64">
        <f ca="1">'Trial 6'!EK44</f>
        <v>1018532.5091591913</v>
      </c>
      <c r="EA64" s="64">
        <f ca="1">'Trial 6'!EL44</f>
        <v>1056873.0333154723</v>
      </c>
      <c r="EB64" s="64">
        <f ca="1">'Trial 6'!EM44</f>
        <v>1065628.798173527</v>
      </c>
    </row>
    <row r="65" spans="1:132" ht="12.75" customHeight="1" x14ac:dyDescent="0.2">
      <c r="A65" s="64">
        <f ca="1">'Trial 7'!B44</f>
        <v>1133322.4562974693</v>
      </c>
      <c r="B65" s="64">
        <f ca="1">'Trial 7'!C44</f>
        <v>1167894.8034003137</v>
      </c>
      <c r="C65" s="64">
        <f ca="1">'Trial 7'!D44</f>
        <v>1120598.0308422225</v>
      </c>
      <c r="D65" s="64">
        <f ca="1">'Trial 7'!E44</f>
        <v>1135498.1014932774</v>
      </c>
      <c r="E65" s="64">
        <f ca="1">'Trial 7'!F44</f>
        <v>1122256.2614107677</v>
      </c>
      <c r="F65" s="64">
        <f ca="1">'Trial 7'!G44</f>
        <v>1190192.7243847782</v>
      </c>
      <c r="G65" s="64">
        <f ca="1">'Trial 7'!H44</f>
        <v>1162295.7435726882</v>
      </c>
      <c r="H65" s="64">
        <f ca="1">'Trial 7'!I44</f>
        <v>1197906.6026586322</v>
      </c>
      <c r="I65" s="64">
        <f ca="1">'Trial 7'!J44</f>
        <v>1192205.8055750355</v>
      </c>
      <c r="J65" s="64">
        <f ca="1">'Trial 7'!K44</f>
        <v>1160743.7526224174</v>
      </c>
      <c r="K65" s="64">
        <f ca="1">'Trial 7'!L44</f>
        <v>1124336.2048278539</v>
      </c>
      <c r="L65" s="64">
        <f ca="1">'Trial 7'!M44</f>
        <v>1133508.8083163518</v>
      </c>
      <c r="M65" s="64">
        <f ca="1">'Trial 7'!O44</f>
        <v>1121868.6384617893</v>
      </c>
      <c r="N65" s="64">
        <f ca="1">'Trial 7'!P44</f>
        <v>1191175.644466711</v>
      </c>
      <c r="O65" s="64">
        <f ca="1">'Trial 7'!Q44</f>
        <v>1111823.5822306687</v>
      </c>
      <c r="P65" s="64">
        <f ca="1">'Trial 7'!R44</f>
        <v>1174814.2520525598</v>
      </c>
      <c r="Q65" s="64">
        <f ca="1">'Trial 7'!S44</f>
        <v>1127843.4754413646</v>
      </c>
      <c r="R65" s="64">
        <f ca="1">'Trial 7'!T44</f>
        <v>1152059.5549604106</v>
      </c>
      <c r="S65" s="64">
        <f ca="1">'Trial 7'!U44</f>
        <v>1191234.1134376067</v>
      </c>
      <c r="T65" s="64">
        <f ca="1">'Trial 7'!V44</f>
        <v>1073867.9683121303</v>
      </c>
      <c r="U65" s="64">
        <f ca="1">'Trial 7'!W44</f>
        <v>1171006.3264398004</v>
      </c>
      <c r="V65" s="64">
        <f ca="1">'Trial 7'!X44</f>
        <v>1159836.2341517981</v>
      </c>
      <c r="W65" s="64">
        <f ca="1">'Trial 7'!Y44</f>
        <v>1103092.0067553315</v>
      </c>
      <c r="X65" s="64">
        <f ca="1">'Trial 7'!Z44</f>
        <v>1134353.6608423584</v>
      </c>
      <c r="Y65" s="64">
        <f ca="1">'Trial 7'!AB44</f>
        <v>1109847.1199264515</v>
      </c>
      <c r="Z65" s="64">
        <f ca="1">'Trial 7'!AC44</f>
        <v>1121552.643569567</v>
      </c>
      <c r="AA65" s="64">
        <f ca="1">'Trial 7'!AD44</f>
        <v>1147894.2812902867</v>
      </c>
      <c r="AB65" s="64">
        <f ca="1">'Trial 7'!AE44</f>
        <v>1090871.8777175108</v>
      </c>
      <c r="AC65" s="64">
        <f ca="1">'Trial 7'!AF44</f>
        <v>1101143.4094642347</v>
      </c>
      <c r="AD65" s="64">
        <f ca="1">'Trial 7'!AG44</f>
        <v>1119415.3716842018</v>
      </c>
      <c r="AE65" s="64">
        <f ca="1">'Trial 7'!AH44</f>
        <v>1162174.8653848884</v>
      </c>
      <c r="AF65" s="64">
        <f ca="1">'Trial 7'!AI44</f>
        <v>1138674.2166088836</v>
      </c>
      <c r="AG65" s="64">
        <f ca="1">'Trial 7'!AJ44</f>
        <v>1172473.5849836161</v>
      </c>
      <c r="AH65" s="64">
        <f ca="1">'Trial 7'!AK44</f>
        <v>1149792.5494435243</v>
      </c>
      <c r="AI65" s="64">
        <f ca="1">'Trial 7'!AL44</f>
        <v>1117555.2764803383</v>
      </c>
      <c r="AJ65" s="64">
        <f ca="1">'Trial 7'!AM44</f>
        <v>1084729.7534399782</v>
      </c>
      <c r="AK65" s="64">
        <f ca="1">'Trial 7'!AO44</f>
        <v>1084867.2640828856</v>
      </c>
      <c r="AL65" s="64">
        <f ca="1">'Trial 7'!AP44</f>
        <v>1113394.6921528501</v>
      </c>
      <c r="AM65" s="64">
        <f ca="1">'Trial 7'!AQ44</f>
        <v>1095328.2865068442</v>
      </c>
      <c r="AN65" s="64">
        <f ca="1">'Trial 7'!AR44</f>
        <v>1134076.6650142472</v>
      </c>
      <c r="AO65" s="64">
        <f ca="1">'Trial 7'!AS44</f>
        <v>1098908.2079618052</v>
      </c>
      <c r="AP65" s="64">
        <f ca="1">'Trial 7'!AT44</f>
        <v>1128188.0403295152</v>
      </c>
      <c r="AQ65" s="64">
        <f ca="1">'Trial 7'!AU44</f>
        <v>1044927.3752206152</v>
      </c>
      <c r="AR65" s="64">
        <f ca="1">'Trial 7'!AV44</f>
        <v>1064700.5600755434</v>
      </c>
      <c r="AS65" s="64">
        <f ca="1">'Trial 7'!AW44</f>
        <v>1134162.3934085367</v>
      </c>
      <c r="AT65" s="64">
        <f ca="1">'Trial 7'!AX44</f>
        <v>1112740.1879420581</v>
      </c>
      <c r="AU65" s="64">
        <f ca="1">'Trial 7'!AY44</f>
        <v>1087141.2907845834</v>
      </c>
      <c r="AV65" s="64">
        <f ca="1">'Trial 7'!AZ44</f>
        <v>1069520.0674919707</v>
      </c>
      <c r="AW65" s="64">
        <f ca="1">'Trial 7'!BB44</f>
        <v>1108933.6850268021</v>
      </c>
      <c r="AX65" s="64">
        <f ca="1">'Trial 7'!BC44</f>
        <v>1087487.5711756533</v>
      </c>
      <c r="AY65" s="64">
        <f ca="1">'Trial 7'!BD44</f>
        <v>1085961.039287142</v>
      </c>
      <c r="AZ65" s="64">
        <f ca="1">'Trial 7'!BE44</f>
        <v>1092482.9016647462</v>
      </c>
      <c r="BA65" s="64">
        <f ca="1">'Trial 7'!BF44</f>
        <v>1064338.0959434339</v>
      </c>
      <c r="BB65" s="64">
        <f ca="1">'Trial 7'!BG44</f>
        <v>1136257.2351521302</v>
      </c>
      <c r="BC65" s="64">
        <f ca="1">'Trial 7'!BH44</f>
        <v>1047617.4581584985</v>
      </c>
      <c r="BD65" s="64">
        <f ca="1">'Trial 7'!BI44</f>
        <v>1069033.2731942884</v>
      </c>
      <c r="BE65" s="64">
        <f ca="1">'Trial 7'!BJ44</f>
        <v>1117592.4693831948</v>
      </c>
      <c r="BF65" s="64">
        <f ca="1">'Trial 7'!BK44</f>
        <v>1070188.5223138053</v>
      </c>
      <c r="BG65" s="64">
        <f ca="1">'Trial 7'!BL44</f>
        <v>1112765.8960477659</v>
      </c>
      <c r="BH65" s="64">
        <f ca="1">'Trial 7'!BM44</f>
        <v>1081318.1337441131</v>
      </c>
      <c r="BI65" s="64">
        <f ca="1">'Trial 7'!BO44</f>
        <v>1064195.536394607</v>
      </c>
      <c r="BJ65" s="64">
        <f ca="1">'Trial 7'!BP44</f>
        <v>1065775.6498868221</v>
      </c>
      <c r="BK65" s="64">
        <f ca="1">'Trial 7'!BQ44</f>
        <v>1048789.9831038308</v>
      </c>
      <c r="BL65" s="64">
        <f ca="1">'Trial 7'!BR44</f>
        <v>1096151.4938457699</v>
      </c>
      <c r="BM65" s="64">
        <f ca="1">'Trial 7'!BS44</f>
        <v>1075114.2107015676</v>
      </c>
      <c r="BN65" s="64">
        <f ca="1">'Trial 7'!BT44</f>
        <v>1124682.6135661514</v>
      </c>
      <c r="BO65" s="64">
        <f ca="1">'Trial 7'!BU44</f>
        <v>1038209.7475276839</v>
      </c>
      <c r="BP65" s="64">
        <f ca="1">'Trial 7'!BV44</f>
        <v>1084294.7287371564</v>
      </c>
      <c r="BQ65" s="64">
        <f ca="1">'Trial 7'!BW44</f>
        <v>1068046.6597263289</v>
      </c>
      <c r="BR65" s="64">
        <f ca="1">'Trial 7'!BX44</f>
        <v>1081853.1545722308</v>
      </c>
      <c r="BS65" s="64">
        <f ca="1">'Trial 7'!BY44</f>
        <v>1082695.0380014479</v>
      </c>
      <c r="BT65" s="64">
        <f ca="1">'Trial 7'!BZ44</f>
        <v>1098674.7396390396</v>
      </c>
      <c r="BU65" s="64">
        <f ca="1">'Trial 7'!CB44</f>
        <v>1121189.7628125281</v>
      </c>
      <c r="BV65" s="64">
        <f ca="1">'Trial 7'!CC44</f>
        <v>1024457.4719059828</v>
      </c>
      <c r="BW65" s="64">
        <f ca="1">'Trial 7'!CD44</f>
        <v>1028485.7318137443</v>
      </c>
      <c r="BX65" s="64">
        <f ca="1">'Trial 7'!CE44</f>
        <v>1045922.0154593155</v>
      </c>
      <c r="BY65" s="64">
        <f ca="1">'Trial 7'!CF44</f>
        <v>1031480.4864048128</v>
      </c>
      <c r="BZ65" s="64">
        <f ca="1">'Trial 7'!CG44</f>
        <v>1056192.2297373728</v>
      </c>
      <c r="CA65" s="64">
        <f ca="1">'Trial 7'!CH44</f>
        <v>1058290.4876984435</v>
      </c>
      <c r="CB65" s="64">
        <f ca="1">'Trial 7'!CI44</f>
        <v>1049253.6982888107</v>
      </c>
      <c r="CC65" s="64">
        <f ca="1">'Trial 7'!CJ44</f>
        <v>1077105.7667347929</v>
      </c>
      <c r="CD65" s="64">
        <f ca="1">'Trial 7'!CK44</f>
        <v>1083353.0097229152</v>
      </c>
      <c r="CE65" s="64">
        <f ca="1">'Trial 7'!CL44</f>
        <v>1035189.5992343391</v>
      </c>
      <c r="CF65" s="64">
        <f ca="1">'Trial 7'!CM44</f>
        <v>1040107.8236841323</v>
      </c>
      <c r="CG65" s="64">
        <f ca="1">'Trial 7'!CO44</f>
        <v>1072064.047316558</v>
      </c>
      <c r="CH65" s="64">
        <f ca="1">'Trial 7'!CP44</f>
        <v>1037039.5605807857</v>
      </c>
      <c r="CI65" s="64">
        <f ca="1">'Trial 7'!CQ44</f>
        <v>1080039.3194673425</v>
      </c>
      <c r="CJ65" s="64">
        <f ca="1">'Trial 7'!CR44</f>
        <v>1005516.6317343665</v>
      </c>
      <c r="CK65" s="64">
        <f ca="1">'Trial 7'!CS44</f>
        <v>1059320.0764275345</v>
      </c>
      <c r="CL65" s="64">
        <f ca="1">'Trial 7'!CT44</f>
        <v>1022768.758533739</v>
      </c>
      <c r="CM65" s="64">
        <f ca="1">'Trial 7'!CU44</f>
        <v>1035387.1685612636</v>
      </c>
      <c r="CN65" s="64">
        <f ca="1">'Trial 7'!CV44</f>
        <v>1032976.6350059456</v>
      </c>
      <c r="CO65" s="64">
        <f ca="1">'Trial 7'!CW44</f>
        <v>1053420.4488769646</v>
      </c>
      <c r="CP65" s="64">
        <f ca="1">'Trial 7'!CX44</f>
        <v>1018481.049355016</v>
      </c>
      <c r="CQ65" s="64">
        <f ca="1">'Trial 7'!CY44</f>
        <v>991146.95907684276</v>
      </c>
      <c r="CR65" s="64">
        <f ca="1">'Trial 7'!CZ44</f>
        <v>1073468.2598589279</v>
      </c>
      <c r="CS65" s="64">
        <f ca="1">'Trial 7'!DB44</f>
        <v>1006485.7618577461</v>
      </c>
      <c r="CT65" s="64">
        <f ca="1">'Trial 7'!DC44</f>
        <v>998512.31060407823</v>
      </c>
      <c r="CU65" s="64">
        <f ca="1">'Trial 7'!DD44</f>
        <v>1042787.335820001</v>
      </c>
      <c r="CV65" s="64">
        <f ca="1">'Trial 7'!DE44</f>
        <v>1077634.3420592574</v>
      </c>
      <c r="CW65" s="64">
        <f ca="1">'Trial 7'!DF44</f>
        <v>1040766.7480623022</v>
      </c>
      <c r="CX65" s="64">
        <f ca="1">'Trial 7'!DG44</f>
        <v>1027671.0162231334</v>
      </c>
      <c r="CY65" s="64">
        <f ca="1">'Trial 7'!DH44</f>
        <v>1020102.6534614972</v>
      </c>
      <c r="CZ65" s="64">
        <f ca="1">'Trial 7'!DI44</f>
        <v>1067065.9613999818</v>
      </c>
      <c r="DA65" s="64">
        <f ca="1">'Trial 7'!DJ44</f>
        <v>1032138.926945262</v>
      </c>
      <c r="DB65" s="64">
        <f ca="1">'Trial 7'!DK44</f>
        <v>997412.9815012766</v>
      </c>
      <c r="DC65" s="64">
        <f ca="1">'Trial 7'!DL44</f>
        <v>1014619.7151849339</v>
      </c>
      <c r="DD65" s="64">
        <f ca="1">'Trial 7'!DM44</f>
        <v>1031619.7279002637</v>
      </c>
      <c r="DE65" s="64">
        <f ca="1">'Trial 7'!DO44</f>
        <v>1068040.9290095351</v>
      </c>
      <c r="DF65" s="64">
        <f ca="1">'Trial 7'!DP44</f>
        <v>992119.58863555617</v>
      </c>
      <c r="DG65" s="64">
        <f ca="1">'Trial 7'!DQ44</f>
        <v>1055985.7543454596</v>
      </c>
      <c r="DH65" s="64">
        <f ca="1">'Trial 7'!DR44</f>
        <v>1046552.0777710935</v>
      </c>
      <c r="DI65" s="64">
        <f ca="1">'Trial 7'!DS44</f>
        <v>961652.68060830631</v>
      </c>
      <c r="DJ65" s="64">
        <f ca="1">'Trial 7'!DT44</f>
        <v>1059878.1763719153</v>
      </c>
      <c r="DK65" s="64">
        <f ca="1">'Trial 7'!DU44</f>
        <v>978970.08456417662</v>
      </c>
      <c r="DL65" s="64">
        <f ca="1">'Trial 7'!DV44</f>
        <v>1017743.4553897596</v>
      </c>
      <c r="DM65" s="64">
        <f ca="1">'Trial 7'!DW44</f>
        <v>987925.41856214777</v>
      </c>
      <c r="DN65" s="64">
        <f ca="1">'Trial 7'!DX44</f>
        <v>1010276.6481198524</v>
      </c>
      <c r="DO65" s="64">
        <f ca="1">'Trial 7'!DY44</f>
        <v>956330.31419306516</v>
      </c>
      <c r="DP65" s="64">
        <f ca="1">'Trial 7'!DZ44</f>
        <v>987838.54662173637</v>
      </c>
      <c r="DQ65" s="64">
        <f ca="1">'Trial 7'!EB44</f>
        <v>978655.35257659759</v>
      </c>
      <c r="DR65" s="64">
        <f ca="1">'Trial 7'!EC44</f>
        <v>1002571.2464074374</v>
      </c>
      <c r="DS65" s="64">
        <f ca="1">'Trial 7'!ED44</f>
        <v>1045207.9743530013</v>
      </c>
      <c r="DT65" s="64">
        <f ca="1">'Trial 7'!EE44</f>
        <v>1040642.2435966632</v>
      </c>
      <c r="DU65" s="64">
        <f ca="1">'Trial 7'!EF44</f>
        <v>979571.32729235513</v>
      </c>
      <c r="DV65" s="64">
        <f ca="1">'Trial 7'!EG44</f>
        <v>1003784.5893287044</v>
      </c>
      <c r="DW65" s="64">
        <f ca="1">'Trial 7'!EH44</f>
        <v>1048271.1351805665</v>
      </c>
      <c r="DX65" s="64">
        <f ca="1">'Trial 7'!EI44</f>
        <v>1035536.1018133656</v>
      </c>
      <c r="DY65" s="64">
        <f ca="1">'Trial 7'!EJ44</f>
        <v>1032894.5271080531</v>
      </c>
      <c r="DZ65" s="64">
        <f ca="1">'Trial 7'!EK44</f>
        <v>952325.84412708133</v>
      </c>
      <c r="EA65" s="64">
        <f ca="1">'Trial 7'!EL44</f>
        <v>1056107.0542685452</v>
      </c>
      <c r="EB65" s="64">
        <f ca="1">'Trial 7'!EM44</f>
        <v>983112.65142710705</v>
      </c>
    </row>
    <row r="66" spans="1:132" ht="12.75" customHeight="1" x14ac:dyDescent="0.2">
      <c r="A66" s="64">
        <f ca="1">'Trial 8'!B44</f>
        <v>1139007.9981070284</v>
      </c>
      <c r="B66" s="64">
        <f ca="1">'Trial 8'!C44</f>
        <v>1183358.4142672224</v>
      </c>
      <c r="C66" s="64">
        <f ca="1">'Trial 8'!D44</f>
        <v>1127768.3023707015</v>
      </c>
      <c r="D66" s="64">
        <f ca="1">'Trial 8'!E44</f>
        <v>1142783.3781585305</v>
      </c>
      <c r="E66" s="64">
        <f ca="1">'Trial 8'!F44</f>
        <v>1215879.7389317695</v>
      </c>
      <c r="F66" s="64">
        <f ca="1">'Trial 8'!G44</f>
        <v>1149075.5670738821</v>
      </c>
      <c r="G66" s="64">
        <f ca="1">'Trial 8'!H44</f>
        <v>1112587.0661689667</v>
      </c>
      <c r="H66" s="64">
        <f ca="1">'Trial 8'!I44</f>
        <v>1183642.3658294822</v>
      </c>
      <c r="I66" s="64">
        <f ca="1">'Trial 8'!J44</f>
        <v>1159274.6564960016</v>
      </c>
      <c r="J66" s="64">
        <f ca="1">'Trial 8'!K44</f>
        <v>1150075.7397773387</v>
      </c>
      <c r="K66" s="64">
        <f ca="1">'Trial 8'!L44</f>
        <v>1142980.046599278</v>
      </c>
      <c r="L66" s="64">
        <f ca="1">'Trial 8'!M44</f>
        <v>1153959.1820663346</v>
      </c>
      <c r="M66" s="64">
        <f ca="1">'Trial 8'!O44</f>
        <v>1140475.75992332</v>
      </c>
      <c r="N66" s="64">
        <f ca="1">'Trial 8'!P44</f>
        <v>1136352.5360694518</v>
      </c>
      <c r="O66" s="64">
        <f ca="1">'Trial 8'!Q44</f>
        <v>1148547.7373753747</v>
      </c>
      <c r="P66" s="64">
        <f ca="1">'Trial 8'!R44</f>
        <v>1181995.3643260545</v>
      </c>
      <c r="Q66" s="64">
        <f ca="1">'Trial 8'!S44</f>
        <v>1205262.7298040579</v>
      </c>
      <c r="R66" s="64">
        <f ca="1">'Trial 8'!T44</f>
        <v>1200144.3786262712</v>
      </c>
      <c r="S66" s="64">
        <f ca="1">'Trial 8'!U44</f>
        <v>1205575.7121173469</v>
      </c>
      <c r="T66" s="64">
        <f ca="1">'Trial 8'!V44</f>
        <v>1091193.8742496939</v>
      </c>
      <c r="U66" s="64">
        <f ca="1">'Trial 8'!W44</f>
        <v>1133820.7633696331</v>
      </c>
      <c r="V66" s="64">
        <f ca="1">'Trial 8'!X44</f>
        <v>1168181.7386143776</v>
      </c>
      <c r="W66" s="64">
        <f ca="1">'Trial 8'!Y44</f>
        <v>1096282.575922556</v>
      </c>
      <c r="X66" s="64">
        <f ca="1">'Trial 8'!Z44</f>
        <v>1107783.2524710638</v>
      </c>
      <c r="Y66" s="64">
        <f ca="1">'Trial 8'!AB44</f>
        <v>1119152.6131841629</v>
      </c>
      <c r="Z66" s="64">
        <f ca="1">'Trial 8'!AC44</f>
        <v>1147186.670004047</v>
      </c>
      <c r="AA66" s="64">
        <f ca="1">'Trial 8'!AD44</f>
        <v>1111301.5531438517</v>
      </c>
      <c r="AB66" s="64">
        <f ca="1">'Trial 8'!AE44</f>
        <v>1129023.8216009261</v>
      </c>
      <c r="AC66" s="64">
        <f ca="1">'Trial 8'!AF44</f>
        <v>1142732.523109423</v>
      </c>
      <c r="AD66" s="64">
        <f ca="1">'Trial 8'!AG44</f>
        <v>1111354.7311773219</v>
      </c>
      <c r="AE66" s="64">
        <f ca="1">'Trial 8'!AH44</f>
        <v>1141225.1049878749</v>
      </c>
      <c r="AF66" s="64">
        <f ca="1">'Trial 8'!AI44</f>
        <v>1139773.8693388472</v>
      </c>
      <c r="AG66" s="64">
        <f ca="1">'Trial 8'!AJ44</f>
        <v>1123483.9814952179</v>
      </c>
      <c r="AH66" s="64">
        <f ca="1">'Trial 8'!AK44</f>
        <v>1063365.1052609417</v>
      </c>
      <c r="AI66" s="64">
        <f ca="1">'Trial 8'!AL44</f>
        <v>1126313.930136583</v>
      </c>
      <c r="AJ66" s="64">
        <f ca="1">'Trial 8'!AM44</f>
        <v>1172622.1127473037</v>
      </c>
      <c r="AK66" s="64">
        <f ca="1">'Trial 8'!AO44</f>
        <v>1153317.066209662</v>
      </c>
      <c r="AL66" s="64">
        <f ca="1">'Trial 8'!AP44</f>
        <v>1099062.2960446642</v>
      </c>
      <c r="AM66" s="64">
        <f ca="1">'Trial 8'!AQ44</f>
        <v>1074133.6237990661</v>
      </c>
      <c r="AN66" s="64">
        <f ca="1">'Trial 8'!AR44</f>
        <v>1144491.022465565</v>
      </c>
      <c r="AO66" s="64">
        <f ca="1">'Trial 8'!AS44</f>
        <v>1071839.4817096188</v>
      </c>
      <c r="AP66" s="64">
        <f ca="1">'Trial 8'!AT44</f>
        <v>1076015.5068959927</v>
      </c>
      <c r="AQ66" s="64">
        <f ca="1">'Trial 8'!AU44</f>
        <v>1084824.7825625665</v>
      </c>
      <c r="AR66" s="64">
        <f ca="1">'Trial 8'!AV44</f>
        <v>1111681.5595549094</v>
      </c>
      <c r="AS66" s="64">
        <f ca="1">'Trial 8'!AW44</f>
        <v>1106219.6400042092</v>
      </c>
      <c r="AT66" s="64">
        <f ca="1">'Trial 8'!AX44</f>
        <v>1084199.5097265632</v>
      </c>
      <c r="AU66" s="64">
        <f ca="1">'Trial 8'!AY44</f>
        <v>1096895.6302683665</v>
      </c>
      <c r="AV66" s="64">
        <f ca="1">'Trial 8'!AZ44</f>
        <v>1138710.9147580341</v>
      </c>
      <c r="AW66" s="64">
        <f ca="1">'Trial 8'!BB44</f>
        <v>1124188.8929987778</v>
      </c>
      <c r="AX66" s="64">
        <f ca="1">'Trial 8'!BC44</f>
        <v>1096782.6107357282</v>
      </c>
      <c r="AY66" s="64">
        <f ca="1">'Trial 8'!BD44</f>
        <v>1096301.4586461026</v>
      </c>
      <c r="AZ66" s="64">
        <f ca="1">'Trial 8'!BE44</f>
        <v>1096936.4913798494</v>
      </c>
      <c r="BA66" s="64">
        <f ca="1">'Trial 8'!BF44</f>
        <v>1040203.9676493865</v>
      </c>
      <c r="BB66" s="64">
        <f ca="1">'Trial 8'!BG44</f>
        <v>1076996.3900508687</v>
      </c>
      <c r="BC66" s="64">
        <f ca="1">'Trial 8'!BH44</f>
        <v>1146144.5692488842</v>
      </c>
      <c r="BD66" s="64">
        <f ca="1">'Trial 8'!BI44</f>
        <v>1110534.1511751455</v>
      </c>
      <c r="BE66" s="64">
        <f ca="1">'Trial 8'!BJ44</f>
        <v>1055260.7901403473</v>
      </c>
      <c r="BF66" s="64">
        <f ca="1">'Trial 8'!BK44</f>
        <v>1069713.9518286511</v>
      </c>
      <c r="BG66" s="64">
        <f ca="1">'Trial 8'!BL44</f>
        <v>1091600.5052958333</v>
      </c>
      <c r="BH66" s="64">
        <f ca="1">'Trial 8'!BM44</f>
        <v>1070680.0431201397</v>
      </c>
      <c r="BI66" s="64">
        <f ca="1">'Trial 8'!BO44</f>
        <v>1080648.9406596653</v>
      </c>
      <c r="BJ66" s="64">
        <f ca="1">'Trial 8'!BP44</f>
        <v>1102092.9313658844</v>
      </c>
      <c r="BK66" s="64">
        <f ca="1">'Trial 8'!BQ44</f>
        <v>1023764.1651588088</v>
      </c>
      <c r="BL66" s="64">
        <f ca="1">'Trial 8'!BR44</f>
        <v>1087489.2859209895</v>
      </c>
      <c r="BM66" s="64">
        <f ca="1">'Trial 8'!BS44</f>
        <v>1053132.501769548</v>
      </c>
      <c r="BN66" s="64">
        <f ca="1">'Trial 8'!BT44</f>
        <v>1068064.1822722878</v>
      </c>
      <c r="BO66" s="64">
        <f ca="1">'Trial 8'!BU44</f>
        <v>1131641.6758925382</v>
      </c>
      <c r="BP66" s="64">
        <f ca="1">'Trial 8'!BV44</f>
        <v>1039764.0615568782</v>
      </c>
      <c r="BQ66" s="64">
        <f ca="1">'Trial 8'!BW44</f>
        <v>1054577.0065371792</v>
      </c>
      <c r="BR66" s="64">
        <f ca="1">'Trial 8'!BX44</f>
        <v>1118656.1760302586</v>
      </c>
      <c r="BS66" s="64">
        <f ca="1">'Trial 8'!BY44</f>
        <v>1053040.1516865923</v>
      </c>
      <c r="BT66" s="64">
        <f ca="1">'Trial 8'!BZ44</f>
        <v>1039814.8030876431</v>
      </c>
      <c r="BU66" s="64">
        <f ca="1">'Trial 8'!CB44</f>
        <v>1051761.6552102531</v>
      </c>
      <c r="BV66" s="64">
        <f ca="1">'Trial 8'!CC44</f>
        <v>1041798.9828154147</v>
      </c>
      <c r="BW66" s="64">
        <f ca="1">'Trial 8'!CD44</f>
        <v>1038367.6428292837</v>
      </c>
      <c r="BX66" s="64">
        <f ca="1">'Trial 8'!CE44</f>
        <v>1087380.3753734757</v>
      </c>
      <c r="BY66" s="64">
        <f ca="1">'Trial 8'!CF44</f>
        <v>1086271.02588309</v>
      </c>
      <c r="BZ66" s="64">
        <f ca="1">'Trial 8'!CG44</f>
        <v>1045081.93813245</v>
      </c>
      <c r="CA66" s="64">
        <f ca="1">'Trial 8'!CH44</f>
        <v>1014837.9874573098</v>
      </c>
      <c r="CB66" s="64">
        <f ca="1">'Trial 8'!CI44</f>
        <v>1070696.2487121059</v>
      </c>
      <c r="CC66" s="64">
        <f ca="1">'Trial 8'!CJ44</f>
        <v>1021631.5178896284</v>
      </c>
      <c r="CD66" s="64">
        <f ca="1">'Trial 8'!CK44</f>
        <v>1117411.8696556513</v>
      </c>
      <c r="CE66" s="64">
        <f ca="1">'Trial 8'!CL44</f>
        <v>1051709.2322827205</v>
      </c>
      <c r="CF66" s="64">
        <f ca="1">'Trial 8'!CM44</f>
        <v>1043033.9452168855</v>
      </c>
      <c r="CG66" s="64">
        <f ca="1">'Trial 8'!CO44</f>
        <v>1036825.7442954119</v>
      </c>
      <c r="CH66" s="64">
        <f ca="1">'Trial 8'!CP44</f>
        <v>1082269.1139135989</v>
      </c>
      <c r="CI66" s="64">
        <f ca="1">'Trial 8'!CQ44</f>
        <v>1002124.7788315996</v>
      </c>
      <c r="CJ66" s="64">
        <f ca="1">'Trial 8'!CR44</f>
        <v>1075383.2355806881</v>
      </c>
      <c r="CK66" s="64">
        <f ca="1">'Trial 8'!CS44</f>
        <v>1003585.148711941</v>
      </c>
      <c r="CL66" s="64">
        <f ca="1">'Trial 8'!CT44</f>
        <v>1059131.95549352</v>
      </c>
      <c r="CM66" s="64">
        <f ca="1">'Trial 8'!CU44</f>
        <v>1015471.2619908984</v>
      </c>
      <c r="CN66" s="64">
        <f ca="1">'Trial 8'!CV44</f>
        <v>997221.88362563855</v>
      </c>
      <c r="CO66" s="64">
        <f ca="1">'Trial 8'!CW44</f>
        <v>1089783.7702144382</v>
      </c>
      <c r="CP66" s="64">
        <f ca="1">'Trial 8'!CX44</f>
        <v>1043086.4245668325</v>
      </c>
      <c r="CQ66" s="64">
        <f ca="1">'Trial 8'!CY44</f>
        <v>1029881.6038344403</v>
      </c>
      <c r="CR66" s="64">
        <f ca="1">'Trial 8'!CZ44</f>
        <v>1034793.6023834782</v>
      </c>
      <c r="CS66" s="64">
        <f ca="1">'Trial 8'!DB44</f>
        <v>999512.62602902052</v>
      </c>
      <c r="CT66" s="64">
        <f ca="1">'Trial 8'!DC44</f>
        <v>1036127.0694826962</v>
      </c>
      <c r="CU66" s="64">
        <f ca="1">'Trial 8'!DD44</f>
        <v>1035160.6337928051</v>
      </c>
      <c r="CV66" s="64">
        <f ca="1">'Trial 8'!DE44</f>
        <v>997116.76329830545</v>
      </c>
      <c r="CW66" s="64">
        <f ca="1">'Trial 8'!DF44</f>
        <v>1022881.4747514018</v>
      </c>
      <c r="CX66" s="64">
        <f ca="1">'Trial 8'!DG44</f>
        <v>1024381.1029925963</v>
      </c>
      <c r="CY66" s="64">
        <f ca="1">'Trial 8'!DH44</f>
        <v>1014018.1872202512</v>
      </c>
      <c r="CZ66" s="64">
        <f ca="1">'Trial 8'!DI44</f>
        <v>1055714.8457876081</v>
      </c>
      <c r="DA66" s="64">
        <f ca="1">'Trial 8'!DJ44</f>
        <v>1015072.1239359619</v>
      </c>
      <c r="DB66" s="64">
        <f ca="1">'Trial 8'!DK44</f>
        <v>1009541.1532644933</v>
      </c>
      <c r="DC66" s="64">
        <f ca="1">'Trial 8'!DL44</f>
        <v>1025617.3104703897</v>
      </c>
      <c r="DD66" s="64">
        <f ca="1">'Trial 8'!DM44</f>
        <v>1079781.6366203027</v>
      </c>
      <c r="DE66" s="64">
        <f ca="1">'Trial 8'!DO44</f>
        <v>1040501.3252410924</v>
      </c>
      <c r="DF66" s="64">
        <f ca="1">'Trial 8'!DP44</f>
        <v>1025685.5436340818</v>
      </c>
      <c r="DG66" s="64">
        <f ca="1">'Trial 8'!DQ44</f>
        <v>999209.68153169099</v>
      </c>
      <c r="DH66" s="64">
        <f ca="1">'Trial 8'!DR44</f>
        <v>1030893.5298740515</v>
      </c>
      <c r="DI66" s="64">
        <f ca="1">'Trial 8'!DS44</f>
        <v>982582.21128084068</v>
      </c>
      <c r="DJ66" s="64">
        <f ca="1">'Trial 8'!DT44</f>
        <v>1060855.5236281352</v>
      </c>
      <c r="DK66" s="64">
        <f ca="1">'Trial 8'!DU44</f>
        <v>1013806.6218083235</v>
      </c>
      <c r="DL66" s="64">
        <f ca="1">'Trial 8'!DV44</f>
        <v>1015217.9435504854</v>
      </c>
      <c r="DM66" s="64">
        <f ca="1">'Trial 8'!DW44</f>
        <v>1016504.6830662509</v>
      </c>
      <c r="DN66" s="64">
        <f ca="1">'Trial 8'!DX44</f>
        <v>1016722.4150721729</v>
      </c>
      <c r="DO66" s="64">
        <f ca="1">'Trial 8'!DY44</f>
        <v>969096.03065924183</v>
      </c>
      <c r="DP66" s="64">
        <f ca="1">'Trial 8'!DZ44</f>
        <v>1022651.3793982991</v>
      </c>
      <c r="DQ66" s="64">
        <f ca="1">'Trial 8'!EB44</f>
        <v>1009010.2301836669</v>
      </c>
      <c r="DR66" s="64">
        <f ca="1">'Trial 8'!EC44</f>
        <v>967221.34669512056</v>
      </c>
      <c r="DS66" s="64">
        <f ca="1">'Trial 8'!ED44</f>
        <v>1070526.248783862</v>
      </c>
      <c r="DT66" s="64">
        <f ca="1">'Trial 8'!EE44</f>
        <v>1025217.7661189854</v>
      </c>
      <c r="DU66" s="64">
        <f ca="1">'Trial 8'!EF44</f>
        <v>1009973.6905702361</v>
      </c>
      <c r="DV66" s="64">
        <f ca="1">'Trial 8'!EG44</f>
        <v>1008756.2124462101</v>
      </c>
      <c r="DW66" s="64">
        <f ca="1">'Trial 8'!EH44</f>
        <v>1021239.2863440635</v>
      </c>
      <c r="DX66" s="64">
        <f ca="1">'Trial 8'!EI44</f>
        <v>1038549.7393866495</v>
      </c>
      <c r="DY66" s="64">
        <f ca="1">'Trial 8'!EJ44</f>
        <v>1002137.1077474774</v>
      </c>
      <c r="DZ66" s="64">
        <f ca="1">'Trial 8'!EK44</f>
        <v>991102.4893944012</v>
      </c>
      <c r="EA66" s="64">
        <f ca="1">'Trial 8'!EL44</f>
        <v>963670.40986413695</v>
      </c>
      <c r="EB66" s="64">
        <f ca="1">'Trial 8'!EM44</f>
        <v>1011831.5857770974</v>
      </c>
    </row>
    <row r="67" spans="1:132" ht="12.75" customHeight="1" x14ac:dyDescent="0.2">
      <c r="A67" s="64">
        <f ca="1">'(Other Computations)'!B83</f>
        <v>9228671.2760438398</v>
      </c>
      <c r="B67" s="64">
        <f ca="1">'(Other Computations)'!C83</f>
        <v>9308146.9802333638</v>
      </c>
      <c r="C67" s="64">
        <f ca="1">'(Other Computations)'!D83</f>
        <v>9274899.2239703126</v>
      </c>
      <c r="D67" s="64">
        <f ca="1">'(Other Computations)'!E83</f>
        <v>9206074.087625742</v>
      </c>
      <c r="E67" s="64">
        <f ca="1">'(Other Computations)'!F83</f>
        <v>9341013.5892727282</v>
      </c>
      <c r="F67" s="64">
        <f ca="1">'(Other Computations)'!G83</f>
        <v>9315817.5099104736</v>
      </c>
      <c r="G67" s="64">
        <f ca="1">'(Other Computations)'!H83</f>
        <v>9199753.3237715177</v>
      </c>
      <c r="H67" s="64">
        <f ca="1">'(Other Computations)'!I83</f>
        <v>9266055.4133319296</v>
      </c>
      <c r="I67" s="64">
        <f ca="1">'(Other Computations)'!J83</f>
        <v>9328630.4384393841</v>
      </c>
      <c r="J67" s="64">
        <f ca="1">'(Other Computations)'!K83</f>
        <v>9264691.7043764219</v>
      </c>
      <c r="K67" s="64">
        <f ca="1">'(Other Computations)'!L83</f>
        <v>9154910.0625104383</v>
      </c>
      <c r="L67" s="64">
        <f ca="1">'(Other Computations)'!M83</f>
        <v>9078600.3195091654</v>
      </c>
      <c r="M67" s="64">
        <f ca="1">'(Other Computations)'!O83</f>
        <v>9200106.9802741986</v>
      </c>
      <c r="N67" s="64">
        <f ca="1">'(Other Computations)'!P83</f>
        <v>9291024.623517368</v>
      </c>
      <c r="O67" s="64">
        <f ca="1">'(Other Computations)'!Q83</f>
        <v>9169177.4203935694</v>
      </c>
      <c r="P67" s="64">
        <f ca="1">'(Other Computations)'!R83</f>
        <v>9295223.0249094665</v>
      </c>
      <c r="Q67" s="64">
        <f ca="1">'(Other Computations)'!S83</f>
        <v>9204055.8477539755</v>
      </c>
      <c r="R67" s="64">
        <f ca="1">'(Other Computations)'!T83</f>
        <v>9029781.8745237663</v>
      </c>
      <c r="S67" s="64">
        <f ca="1">'(Other Computations)'!U83</f>
        <v>9179478.8766549937</v>
      </c>
      <c r="T67" s="64">
        <f ca="1">'(Other Computations)'!V83</f>
        <v>8975076.5565347075</v>
      </c>
      <c r="U67" s="64">
        <f ca="1">'(Other Computations)'!W83</f>
        <v>9165715.441037951</v>
      </c>
      <c r="V67" s="64">
        <f ca="1">'(Other Computations)'!X83</f>
        <v>9230100.4508958757</v>
      </c>
      <c r="W67" s="64">
        <f ca="1">'(Other Computations)'!Y83</f>
        <v>9037874.3225042745</v>
      </c>
      <c r="X67" s="64">
        <f ca="1">'(Other Computations)'!Z83</f>
        <v>8937700.1689062137</v>
      </c>
      <c r="Y67" s="64">
        <f ca="1">'(Other Computations)'!AB83</f>
        <v>9049062.7238767389</v>
      </c>
      <c r="Z67" s="64">
        <f ca="1">'(Other Computations)'!AC83</f>
        <v>9084768.7336133067</v>
      </c>
      <c r="AA67" s="64">
        <f ca="1">'(Other Computations)'!AD83</f>
        <v>9042271.7314339001</v>
      </c>
      <c r="AB67" s="64">
        <f ca="1">'(Other Computations)'!AE83</f>
        <v>8950921.7775792237</v>
      </c>
      <c r="AC67" s="64">
        <f ca="1">'(Other Computations)'!AF83</f>
        <v>9008244.3617035355</v>
      </c>
      <c r="AD67" s="64">
        <f ca="1">'(Other Computations)'!AG83</f>
        <v>8937529.757502906</v>
      </c>
      <c r="AE67" s="64">
        <f ca="1">'(Other Computations)'!AH83</f>
        <v>8992060.7145679202</v>
      </c>
      <c r="AF67" s="64">
        <f ca="1">'(Other Computations)'!AI83</f>
        <v>9054553.4342461526</v>
      </c>
      <c r="AG67" s="64">
        <f ca="1">'(Other Computations)'!AJ83</f>
        <v>8968450.2722805776</v>
      </c>
      <c r="AH67" s="64">
        <f ca="1">'(Other Computations)'!AK83</f>
        <v>8917574.4021358602</v>
      </c>
      <c r="AI67" s="64">
        <f ca="1">'(Other Computations)'!AL83</f>
        <v>8920698.0719846319</v>
      </c>
      <c r="AJ67" s="64">
        <f ca="1">'(Other Computations)'!AM83</f>
        <v>8899897.7989594694</v>
      </c>
      <c r="AK67" s="64">
        <f ca="1">'(Other Computations)'!AO83</f>
        <v>8883568.2736024689</v>
      </c>
      <c r="AL67" s="64">
        <f ca="1">'(Other Computations)'!AP83</f>
        <v>8967806.1513508018</v>
      </c>
      <c r="AM67" s="64">
        <f ca="1">'(Other Computations)'!AQ83</f>
        <v>8770860.2520129085</v>
      </c>
      <c r="AN67" s="64">
        <f ca="1">'(Other Computations)'!AR83</f>
        <v>8957010.8984853365</v>
      </c>
      <c r="AO67" s="64">
        <f ca="1">'(Other Computations)'!AS83</f>
        <v>8902170.6126999184</v>
      </c>
      <c r="AP67" s="64">
        <f ca="1">'(Other Computations)'!AT83</f>
        <v>8911493.290890893</v>
      </c>
      <c r="AQ67" s="64">
        <f ca="1">'(Other Computations)'!AU83</f>
        <v>8787617.4679354429</v>
      </c>
      <c r="AR67" s="64">
        <f ca="1">'(Other Computations)'!AV83</f>
        <v>8850175.7600455768</v>
      </c>
      <c r="AS67" s="64">
        <f ca="1">'(Other Computations)'!AW83</f>
        <v>8919092.1957949251</v>
      </c>
      <c r="AT67" s="64">
        <f ca="1">'(Other Computations)'!AX83</f>
        <v>8781054.867081726</v>
      </c>
      <c r="AU67" s="64">
        <f ca="1">'(Other Computations)'!AY83</f>
        <v>8866835.7466897964</v>
      </c>
      <c r="AV67" s="64">
        <f ca="1">'(Other Computations)'!AZ83</f>
        <v>8778957.2699670829</v>
      </c>
      <c r="AW67" s="64">
        <f ca="1">'(Other Computations)'!BB83</f>
        <v>8880765.9576794785</v>
      </c>
      <c r="AX67" s="64">
        <f ca="1">'(Other Computations)'!BC83</f>
        <v>8743977.1419042572</v>
      </c>
      <c r="AY67" s="64">
        <f ca="1">'(Other Computations)'!BD83</f>
        <v>8886781.4971445147</v>
      </c>
      <c r="AZ67" s="64">
        <f ca="1">'(Other Computations)'!BE83</f>
        <v>8634868.0015132166</v>
      </c>
      <c r="BA67" s="64">
        <f ca="1">'(Other Computations)'!BF83</f>
        <v>8656105.7737184037</v>
      </c>
      <c r="BB67" s="64">
        <f ca="1">'(Other Computations)'!BG83</f>
        <v>8774305.6289940719</v>
      </c>
      <c r="BC67" s="64">
        <f ca="1">'(Other Computations)'!BH83</f>
        <v>8585917.3144752402</v>
      </c>
      <c r="BD67" s="64">
        <f ca="1">'(Other Computations)'!BI83</f>
        <v>8818968.6765910331</v>
      </c>
      <c r="BE67" s="64">
        <f ca="1">'(Other Computations)'!BJ83</f>
        <v>8710216.2690913826</v>
      </c>
      <c r="BF67" s="64">
        <f ca="1">'(Other Computations)'!BK83</f>
        <v>8646171.7687636036</v>
      </c>
      <c r="BG67" s="64">
        <f ca="1">'(Other Computations)'!BL83</f>
        <v>8742420.5637664851</v>
      </c>
      <c r="BH67" s="64">
        <f ca="1">'(Other Computations)'!BM83</f>
        <v>8743428.6246501468</v>
      </c>
      <c r="BI67" s="64">
        <f ca="1">'(Other Computations)'!BO83</f>
        <v>8595936.52096924</v>
      </c>
      <c r="BJ67" s="64">
        <f ca="1">'(Other Computations)'!BP83</f>
        <v>8689171.3553991951</v>
      </c>
      <c r="BK67" s="64">
        <f ca="1">'(Other Computations)'!BQ83</f>
        <v>8616461.5662941094</v>
      </c>
      <c r="BL67" s="64">
        <f ca="1">'(Other Computations)'!BR83</f>
        <v>8662343.242144445</v>
      </c>
      <c r="BM67" s="64">
        <f ca="1">'(Other Computations)'!BS83</f>
        <v>8574354.7976274453</v>
      </c>
      <c r="BN67" s="64">
        <f ca="1">'(Other Computations)'!BT83</f>
        <v>8635360.9906453229</v>
      </c>
      <c r="BO67" s="64">
        <f ca="1">'(Other Computations)'!BU83</f>
        <v>8602690.7601289395</v>
      </c>
      <c r="BP67" s="64">
        <f ca="1">'(Other Computations)'!BV83</f>
        <v>8678632.2570318878</v>
      </c>
      <c r="BQ67" s="64">
        <f ca="1">'(Other Computations)'!BW83</f>
        <v>8493018.9741121866</v>
      </c>
      <c r="BR67" s="64">
        <f ca="1">'(Other Computations)'!BX83</f>
        <v>8554753.4323315714</v>
      </c>
      <c r="BS67" s="64">
        <f ca="1">'(Other Computations)'!BY83</f>
        <v>8594148.0218840986</v>
      </c>
      <c r="BT67" s="64">
        <f ca="1">'(Other Computations)'!BZ83</f>
        <v>8378760.8248440502</v>
      </c>
      <c r="BU67" s="64">
        <f ca="1">'(Other Computations)'!CB83</f>
        <v>8698707.7384289354</v>
      </c>
      <c r="BV67" s="64">
        <f ca="1">'(Other Computations)'!CC83</f>
        <v>8510810.9459855519</v>
      </c>
      <c r="BW67" s="64">
        <f ca="1">'(Other Computations)'!CD83</f>
        <v>8520386.511072712</v>
      </c>
      <c r="BX67" s="64">
        <f ca="1">'(Other Computations)'!CE83</f>
        <v>8471140.078395335</v>
      </c>
      <c r="BY67" s="64">
        <f ca="1">'(Other Computations)'!CF83</f>
        <v>8420433.9259138796</v>
      </c>
      <c r="BZ67" s="64">
        <f ca="1">'(Other Computations)'!CG83</f>
        <v>8480322.90831111</v>
      </c>
      <c r="CA67" s="64">
        <f ca="1">'(Other Computations)'!CH83</f>
        <v>8458490.7320880592</v>
      </c>
      <c r="CB67" s="64">
        <f ca="1">'(Other Computations)'!CI83</f>
        <v>8548192.3660253491</v>
      </c>
      <c r="CC67" s="64">
        <f ca="1">'(Other Computations)'!CJ83</f>
        <v>8458619.0671379976</v>
      </c>
      <c r="CD67" s="64">
        <f ca="1">'(Other Computations)'!CK83</f>
        <v>8495254.1496210843</v>
      </c>
      <c r="CE67" s="64">
        <f ca="1">'(Other Computations)'!CL83</f>
        <v>8402302.1193083785</v>
      </c>
      <c r="CF67" s="64">
        <f ca="1">'(Other Computations)'!CM83</f>
        <v>8435600.2809334341</v>
      </c>
      <c r="CG67" s="64">
        <f ca="1">'(Other Computations)'!CO83</f>
        <v>8496338.9227623362</v>
      </c>
      <c r="CH67" s="64">
        <f ca="1">'(Other Computations)'!CP83</f>
        <v>8382204.6811774261</v>
      </c>
      <c r="CI67" s="64">
        <f ca="1">'(Other Computations)'!CQ83</f>
        <v>8363539.4275028072</v>
      </c>
      <c r="CJ67" s="64">
        <f ca="1">'(Other Computations)'!CR83</f>
        <v>8357864.6259080116</v>
      </c>
      <c r="CK67" s="64">
        <f ca="1">'(Other Computations)'!CS83</f>
        <v>8400465.6343482975</v>
      </c>
      <c r="CL67" s="64">
        <f ca="1">'(Other Computations)'!CT83</f>
        <v>8343458.5005968018</v>
      </c>
      <c r="CM67" s="64">
        <f ca="1">'(Other Computations)'!CU83</f>
        <v>8377293.154553894</v>
      </c>
      <c r="CN67" s="64">
        <f ca="1">'(Other Computations)'!CV83</f>
        <v>8333000.4569696747</v>
      </c>
      <c r="CO67" s="64">
        <f ca="1">'(Other Computations)'!CW83</f>
        <v>8371129.3109879615</v>
      </c>
      <c r="CP67" s="64">
        <f ca="1">'(Other Computations)'!CX83</f>
        <v>8332778.3952009277</v>
      </c>
      <c r="CQ67" s="64">
        <f ca="1">'(Other Computations)'!CY83</f>
        <v>8310643.0214475347</v>
      </c>
      <c r="CR67" s="64">
        <f ca="1">'(Other Computations)'!CZ83</f>
        <v>8341813.8409264702</v>
      </c>
      <c r="CS67" s="64">
        <f ca="1">'(Other Computations)'!DB83</f>
        <v>8337284.7125539882</v>
      </c>
      <c r="CT67" s="64">
        <f ca="1">'(Other Computations)'!DC83</f>
        <v>8373102.4290206535</v>
      </c>
      <c r="CU67" s="64">
        <f ca="1">'(Other Computations)'!DD83</f>
        <v>8211312.914417143</v>
      </c>
      <c r="CV67" s="64">
        <f ca="1">'(Other Computations)'!DE83</f>
        <v>8345349.3708038116</v>
      </c>
      <c r="CW67" s="64">
        <f ca="1">'(Other Computations)'!DF83</f>
        <v>8357629.1156669306</v>
      </c>
      <c r="CX67" s="64">
        <f ca="1">'(Other Computations)'!DG83</f>
        <v>8243480.4671062948</v>
      </c>
      <c r="CY67" s="64">
        <f ca="1">'(Other Computations)'!DH83</f>
        <v>8246396.9658765849</v>
      </c>
      <c r="CZ67" s="64">
        <f ca="1">'(Other Computations)'!DI83</f>
        <v>8296767.9753222736</v>
      </c>
      <c r="DA67" s="64">
        <f ca="1">'(Other Computations)'!DJ83</f>
        <v>8243888.4701269679</v>
      </c>
      <c r="DB67" s="64">
        <f ca="1">'(Other Computations)'!DK83</f>
        <v>8221184.143591132</v>
      </c>
      <c r="DC67" s="64">
        <f ca="1">'(Other Computations)'!DL83</f>
        <v>8176647.3177953381</v>
      </c>
      <c r="DD67" s="64">
        <f ca="1">'(Other Computations)'!DM83</f>
        <v>8306738.1826702477</v>
      </c>
      <c r="DE67" s="64">
        <f ca="1">'(Other Computations)'!DO83</f>
        <v>8360694.0212930338</v>
      </c>
      <c r="DF67" s="64">
        <f ca="1">'(Other Computations)'!DP83</f>
        <v>8193054.8113433085</v>
      </c>
      <c r="DG67" s="64">
        <f ca="1">'(Other Computations)'!DQ83</f>
        <v>8132331.5448792474</v>
      </c>
      <c r="DH67" s="64">
        <f ca="1">'(Other Computations)'!DR83</f>
        <v>8279340.6131623145</v>
      </c>
      <c r="DI67" s="64">
        <f ca="1">'(Other Computations)'!DS83</f>
        <v>8043249.0412617959</v>
      </c>
      <c r="DJ67" s="64">
        <f ca="1">'(Other Computations)'!DT83</f>
        <v>8289778.2050009416</v>
      </c>
      <c r="DK67" s="64">
        <f ca="1">'(Other Computations)'!DU83</f>
        <v>8121790.070353359</v>
      </c>
      <c r="DL67" s="64">
        <f ca="1">'(Other Computations)'!DV83</f>
        <v>8158294.0956547754</v>
      </c>
      <c r="DM67" s="64">
        <f ca="1">'(Other Computations)'!DW83</f>
        <v>8112055.9789750203</v>
      </c>
      <c r="DN67" s="64">
        <f ca="1">'(Other Computations)'!DX83</f>
        <v>8128699.8139719795</v>
      </c>
      <c r="DO67" s="64">
        <f ca="1">'(Other Computations)'!DY83</f>
        <v>8073946.9608521005</v>
      </c>
      <c r="DP67" s="64">
        <f ca="1">'(Other Computations)'!DZ83</f>
        <v>8087132.05942191</v>
      </c>
      <c r="DQ67" s="64">
        <f ca="1">'(Other Computations)'!EB83</f>
        <v>8044498.4450466931</v>
      </c>
      <c r="DR67" s="64">
        <f ca="1">'(Other Computations)'!EC83</f>
        <v>7968734.6350132264</v>
      </c>
      <c r="DS67" s="64">
        <f ca="1">'(Other Computations)'!ED83</f>
        <v>8217974.1233824855</v>
      </c>
      <c r="DT67" s="64">
        <f ca="1">'(Other Computations)'!EE83</f>
        <v>8155457.3779693889</v>
      </c>
      <c r="DU67" s="64">
        <f ca="1">'(Other Computations)'!EF83</f>
        <v>8125644.9196271719</v>
      </c>
      <c r="DV67" s="64">
        <f ca="1">'(Other Computations)'!EG83</f>
        <v>8110715.3712089406</v>
      </c>
      <c r="DW67" s="64">
        <f ca="1">'(Other Computations)'!EH83</f>
        <v>8126146.896767986</v>
      </c>
      <c r="DX67" s="64">
        <f ca="1">'(Other Computations)'!EI83</f>
        <v>8121358.2531791003</v>
      </c>
      <c r="DY67" s="64">
        <f ca="1">'(Other Computations)'!EJ83</f>
        <v>8212479.7850016253</v>
      </c>
      <c r="DZ67" s="64">
        <f ca="1">'(Other Computations)'!EK83</f>
        <v>8020896.5002938472</v>
      </c>
      <c r="EA67" s="64">
        <f ca="1">'(Other Computations)'!EL83</f>
        <v>8174615.3787706485</v>
      </c>
      <c r="EB67" s="64">
        <f ca="1">'(Other Computations)'!EM83</f>
        <v>8149669.6482937653</v>
      </c>
    </row>
    <row r="68" spans="1:132" ht="12.75" customHeight="1" x14ac:dyDescent="0.2">
      <c r="A68" s="4" t="str">
        <f>'(Intermediate Computations)'!B47</f>
        <v>MMM 2010</v>
      </c>
      <c r="B68" s="4" t="str">
        <f>'(Intermediate Computations)'!C47</f>
        <v>MMM 2010</v>
      </c>
      <c r="C68" s="4" t="str">
        <f>'(Intermediate Computations)'!D47</f>
        <v>MMM 2010</v>
      </c>
      <c r="D68" s="4" t="str">
        <f>'(Intermediate Computations)'!E47</f>
        <v>MMM 2010</v>
      </c>
      <c r="E68" s="4" t="str">
        <f>'(Intermediate Computations)'!F47</f>
        <v>MMM 2010</v>
      </c>
      <c r="F68" s="4" t="str">
        <f>'(Intermediate Computations)'!G47</f>
        <v>MMM 2010</v>
      </c>
      <c r="G68" s="4" t="str">
        <f>'(Intermediate Computations)'!H47</f>
        <v>MMM 2010</v>
      </c>
      <c r="H68" s="4" t="str">
        <f>'(Intermediate Computations)'!I47</f>
        <v>MMM 2010</v>
      </c>
      <c r="I68" s="4" t="str">
        <f>'(Intermediate Computations)'!J47</f>
        <v>MMM 2010</v>
      </c>
      <c r="J68" s="4" t="str">
        <f>'(Intermediate Computations)'!K47</f>
        <v>MMM 2010</v>
      </c>
      <c r="K68" s="4" t="str">
        <f>'(Intermediate Computations)'!L47</f>
        <v>MMM 2010</v>
      </c>
      <c r="L68" s="4" t="str">
        <f>'(Intermediate Computations)'!M47</f>
        <v>MMM 2010</v>
      </c>
      <c r="M68" s="4" t="str">
        <f>'(Intermediate Computations)'!O47</f>
        <v>MMM 2011</v>
      </c>
      <c r="N68" s="4" t="str">
        <f>'(Intermediate Computations)'!P47</f>
        <v>MMM 2011</v>
      </c>
      <c r="O68" s="4" t="str">
        <f>'(Intermediate Computations)'!Q47</f>
        <v>MMM 2011</v>
      </c>
      <c r="P68" s="4" t="str">
        <f>'(Intermediate Computations)'!R47</f>
        <v>MMM 2011</v>
      </c>
      <c r="Q68" s="4" t="str">
        <f>'(Intermediate Computations)'!S47</f>
        <v>MMM 2011</v>
      </c>
      <c r="R68" s="4" t="str">
        <f>'(Intermediate Computations)'!T47</f>
        <v>MMM 2011</v>
      </c>
      <c r="S68" s="4" t="str">
        <f>'(Intermediate Computations)'!U47</f>
        <v>MMM 2011</v>
      </c>
      <c r="T68" s="4" t="str">
        <f>'(Intermediate Computations)'!V47</f>
        <v>MMM 2011</v>
      </c>
      <c r="U68" s="4" t="str">
        <f>'(Intermediate Computations)'!W47</f>
        <v>MMM 2011</v>
      </c>
      <c r="V68" s="4" t="str">
        <f>'(Intermediate Computations)'!X47</f>
        <v>MMM 2011</v>
      </c>
      <c r="W68" s="4" t="str">
        <f>'(Intermediate Computations)'!Y47</f>
        <v>MMM 2011</v>
      </c>
      <c r="X68" s="4" t="str">
        <f>'(Intermediate Computations)'!Z47</f>
        <v>MMM 2011</v>
      </c>
      <c r="Y68" s="4" t="str">
        <f>'(Intermediate Computations)'!AB47</f>
        <v>MMM 2012</v>
      </c>
      <c r="Z68" s="4" t="str">
        <f>'(Intermediate Computations)'!AC47</f>
        <v>MMM 2012</v>
      </c>
      <c r="AA68" s="4" t="str">
        <f>'(Intermediate Computations)'!AD47</f>
        <v>MMM 2012</v>
      </c>
      <c r="AB68" s="4" t="str">
        <f>'(Intermediate Computations)'!AE47</f>
        <v>MMM 2012</v>
      </c>
      <c r="AC68" s="4" t="str">
        <f>'(Intermediate Computations)'!AF47</f>
        <v>MMM 2012</v>
      </c>
      <c r="AD68" s="4" t="str">
        <f>'(Intermediate Computations)'!AG47</f>
        <v>MMM 2012</v>
      </c>
      <c r="AE68" s="4" t="str">
        <f>'(Intermediate Computations)'!AH47</f>
        <v>MMM 2012</v>
      </c>
      <c r="AF68" s="4" t="str">
        <f>'(Intermediate Computations)'!AI47</f>
        <v>MMM 2012</v>
      </c>
      <c r="AG68" s="4" t="str">
        <f>'(Intermediate Computations)'!AJ47</f>
        <v>MMM 2012</v>
      </c>
      <c r="AH68" s="4" t="str">
        <f>'(Intermediate Computations)'!AK47</f>
        <v>MMM 2012</v>
      </c>
      <c r="AI68" s="4" t="str">
        <f>'(Intermediate Computations)'!AL47</f>
        <v>MMM 2012</v>
      </c>
      <c r="AJ68" s="4" t="str">
        <f>'(Intermediate Computations)'!AM47</f>
        <v>MMM 2012</v>
      </c>
      <c r="AK68" s="4" t="str">
        <f>'(Intermediate Computations)'!AO47</f>
        <v>MMM 2013</v>
      </c>
      <c r="AL68" s="4" t="str">
        <f>'(Intermediate Computations)'!AP47</f>
        <v>MMM 2013</v>
      </c>
      <c r="AM68" s="4" t="str">
        <f>'(Intermediate Computations)'!AQ47</f>
        <v>MMM 2013</v>
      </c>
      <c r="AN68" s="4" t="str">
        <f>'(Intermediate Computations)'!AR47</f>
        <v>MMM 2013</v>
      </c>
      <c r="AO68" s="4" t="str">
        <f>'(Intermediate Computations)'!AS47</f>
        <v>MMM 2013</v>
      </c>
      <c r="AP68" s="4" t="str">
        <f>'(Intermediate Computations)'!AT47</f>
        <v>MMM 2013</v>
      </c>
      <c r="AQ68" s="4" t="str">
        <f>'(Intermediate Computations)'!AU47</f>
        <v>MMM 2013</v>
      </c>
      <c r="AR68" s="4" t="str">
        <f>'(Intermediate Computations)'!AV47</f>
        <v>MMM 2013</v>
      </c>
      <c r="AS68" s="4" t="str">
        <f>'(Intermediate Computations)'!AW47</f>
        <v>MMM 2013</v>
      </c>
      <c r="AT68" s="4" t="str">
        <f>'(Intermediate Computations)'!AX47</f>
        <v>MMM 2013</v>
      </c>
      <c r="AU68" s="4" t="str">
        <f>'(Intermediate Computations)'!AY47</f>
        <v>MMM 2013</v>
      </c>
      <c r="AV68" s="4" t="str">
        <f>'(Intermediate Computations)'!AZ47</f>
        <v>MMM 2013</v>
      </c>
      <c r="AW68" s="4" t="str">
        <f>'(Intermediate Computations)'!BB47</f>
        <v>MMM 2014</v>
      </c>
      <c r="AX68" s="4" t="str">
        <f>'(Intermediate Computations)'!BC47</f>
        <v>MMM 2014</v>
      </c>
      <c r="AY68" s="4" t="str">
        <f>'(Intermediate Computations)'!BD47</f>
        <v>MMM 2014</v>
      </c>
      <c r="AZ68" s="4" t="str">
        <f>'(Intermediate Computations)'!BE47</f>
        <v>MMM 2014</v>
      </c>
      <c r="BA68" s="4" t="str">
        <f>'(Intermediate Computations)'!BF47</f>
        <v>MMM 2014</v>
      </c>
      <c r="BB68" s="4" t="str">
        <f>'(Intermediate Computations)'!BG47</f>
        <v>MMM 2014</v>
      </c>
      <c r="BC68" s="4" t="str">
        <f>'(Intermediate Computations)'!BH47</f>
        <v>MMM 2014</v>
      </c>
      <c r="BD68" s="4" t="str">
        <f>'(Intermediate Computations)'!BI47</f>
        <v>MMM 2014</v>
      </c>
      <c r="BE68" s="4" t="str">
        <f>'(Intermediate Computations)'!BJ47</f>
        <v>MMM 2014</v>
      </c>
      <c r="BF68" s="4" t="str">
        <f>'(Intermediate Computations)'!BK47</f>
        <v>MMM 2014</v>
      </c>
      <c r="BG68" s="4" t="str">
        <f>'(Intermediate Computations)'!BL47</f>
        <v>MMM 2014</v>
      </c>
      <c r="BH68" s="4" t="str">
        <f>'(Intermediate Computations)'!BM47</f>
        <v>MMM 2014</v>
      </c>
      <c r="BI68" s="4" t="str">
        <f>'(Intermediate Computations)'!BO47</f>
        <v>MMM 2015</v>
      </c>
      <c r="BJ68" s="4" t="str">
        <f>'(Intermediate Computations)'!BP47</f>
        <v>MMM 2015</v>
      </c>
      <c r="BK68" s="4" t="str">
        <f>'(Intermediate Computations)'!BQ47</f>
        <v>MMM 2015</v>
      </c>
      <c r="BL68" s="4" t="str">
        <f>'(Intermediate Computations)'!BR47</f>
        <v>MMM 2015</v>
      </c>
      <c r="BM68" s="4" t="str">
        <f>'(Intermediate Computations)'!BS47</f>
        <v>MMM 2015</v>
      </c>
      <c r="BN68" s="4" t="str">
        <f>'(Intermediate Computations)'!BT47</f>
        <v>MMM 2015</v>
      </c>
      <c r="BO68" s="4" t="str">
        <f>'(Intermediate Computations)'!BU47</f>
        <v>MMM 2015</v>
      </c>
      <c r="BP68" s="4" t="str">
        <f>'(Intermediate Computations)'!BV47</f>
        <v>MMM 2015</v>
      </c>
      <c r="BQ68" s="4" t="str">
        <f>'(Intermediate Computations)'!BW47</f>
        <v>MMM 2015</v>
      </c>
      <c r="BR68" s="4" t="str">
        <f>'(Intermediate Computations)'!BX47</f>
        <v>MMM 2015</v>
      </c>
      <c r="BS68" s="4" t="str">
        <f>'(Intermediate Computations)'!BY47</f>
        <v>MMM 2015</v>
      </c>
      <c r="BT68" s="4" t="str">
        <f>'(Intermediate Computations)'!BZ47</f>
        <v>MMM 2015</v>
      </c>
      <c r="BU68" s="4" t="str">
        <f>'(Intermediate Computations)'!CB47</f>
        <v>MMM 2016</v>
      </c>
      <c r="BV68" s="4" t="str">
        <f>'(Intermediate Computations)'!CC47</f>
        <v>MMM 2016</v>
      </c>
      <c r="BW68" s="4" t="str">
        <f>'(Intermediate Computations)'!CD47</f>
        <v>MMM 2016</v>
      </c>
      <c r="BX68" s="4" t="str">
        <f>'(Intermediate Computations)'!CE47</f>
        <v>MMM 2016</v>
      </c>
      <c r="BY68" s="4" t="str">
        <f>'(Intermediate Computations)'!CF47</f>
        <v>MMM 2016</v>
      </c>
      <c r="BZ68" s="4" t="str">
        <f>'(Intermediate Computations)'!CG47</f>
        <v>MMM 2016</v>
      </c>
      <c r="CA68" s="4" t="str">
        <f>'(Intermediate Computations)'!CH47</f>
        <v>MMM 2016</v>
      </c>
      <c r="CB68" s="4" t="str">
        <f>'(Intermediate Computations)'!CI47</f>
        <v>MMM 2016</v>
      </c>
      <c r="CC68" s="4" t="str">
        <f>'(Intermediate Computations)'!CJ47</f>
        <v>MMM 2016</v>
      </c>
      <c r="CD68" s="4" t="str">
        <f>'(Intermediate Computations)'!CK47</f>
        <v>MMM 2016</v>
      </c>
      <c r="CE68" s="4" t="str">
        <f>'(Intermediate Computations)'!CL47</f>
        <v>MMM 2016</v>
      </c>
      <c r="CF68" s="4" t="str">
        <f>'(Intermediate Computations)'!CM47</f>
        <v>MMM 2016</v>
      </c>
      <c r="CG68" s="4" t="str">
        <f>'(Intermediate Computations)'!CO47</f>
        <v>MMM 2017</v>
      </c>
      <c r="CH68" s="4" t="str">
        <f>'(Intermediate Computations)'!CP47</f>
        <v>MMM 2017</v>
      </c>
      <c r="CI68" s="4" t="str">
        <f>'(Intermediate Computations)'!CQ47</f>
        <v>MMM 2017</v>
      </c>
      <c r="CJ68" s="4" t="str">
        <f>'(Intermediate Computations)'!CR47</f>
        <v>MMM 2017</v>
      </c>
      <c r="CK68" s="4" t="str">
        <f>'(Intermediate Computations)'!CS47</f>
        <v>MMM 2017</v>
      </c>
      <c r="CL68" s="4" t="str">
        <f>'(Intermediate Computations)'!CT47</f>
        <v>MMM 2017</v>
      </c>
      <c r="CM68" s="4" t="str">
        <f>'(Intermediate Computations)'!CU47</f>
        <v>MMM 2017</v>
      </c>
      <c r="CN68" s="4" t="str">
        <f>'(Intermediate Computations)'!CV47</f>
        <v>MMM 2017</v>
      </c>
      <c r="CO68" s="4" t="str">
        <f>'(Intermediate Computations)'!CW47</f>
        <v>MMM 2017</v>
      </c>
      <c r="CP68" s="4" t="str">
        <f>'(Intermediate Computations)'!CX47</f>
        <v>MMM 2017</v>
      </c>
      <c r="CQ68" s="4" t="str">
        <f>'(Intermediate Computations)'!CY47</f>
        <v>MMM 2017</v>
      </c>
      <c r="CR68" s="4" t="str">
        <f>'(Intermediate Computations)'!CZ47</f>
        <v>MMM 2017</v>
      </c>
      <c r="CS68" s="4" t="str">
        <f>'(Intermediate Computations)'!DB47</f>
        <v>MMM 2018</v>
      </c>
      <c r="CT68" s="4" t="str">
        <f>'(Intermediate Computations)'!DC47</f>
        <v>MMM 2018</v>
      </c>
      <c r="CU68" s="4" t="str">
        <f>'(Intermediate Computations)'!DD47</f>
        <v>MMM 2018</v>
      </c>
      <c r="CV68" s="4" t="str">
        <f>'(Intermediate Computations)'!DE47</f>
        <v>MMM 2018</v>
      </c>
      <c r="CW68" s="4" t="str">
        <f>'(Intermediate Computations)'!DF47</f>
        <v>MMM 2018</v>
      </c>
      <c r="CX68" s="4" t="str">
        <f>'(Intermediate Computations)'!DG47</f>
        <v>MMM 2018</v>
      </c>
      <c r="CY68" s="4" t="str">
        <f>'(Intermediate Computations)'!DH47</f>
        <v>MMM 2018</v>
      </c>
      <c r="CZ68" s="4" t="str">
        <f>'(Intermediate Computations)'!DI47</f>
        <v>MMM 2018</v>
      </c>
      <c r="DA68" s="4" t="str">
        <f>'(Intermediate Computations)'!DJ47</f>
        <v>MMM 2018</v>
      </c>
      <c r="DB68" s="4" t="str">
        <f>'(Intermediate Computations)'!DK47</f>
        <v>MMM 2018</v>
      </c>
      <c r="DC68" s="4" t="str">
        <f>'(Intermediate Computations)'!DL47</f>
        <v>MMM 2018</v>
      </c>
      <c r="DD68" s="4" t="str">
        <f>'(Intermediate Computations)'!DM47</f>
        <v>MMM 2018</v>
      </c>
      <c r="DE68" s="4" t="str">
        <f>'(Intermediate Computations)'!DO47</f>
        <v>MMM 2019</v>
      </c>
      <c r="DF68" s="4" t="str">
        <f>'(Intermediate Computations)'!DP47</f>
        <v>MMM 2019</v>
      </c>
      <c r="DG68" s="4" t="str">
        <f>'(Intermediate Computations)'!DQ47</f>
        <v>MMM 2019</v>
      </c>
      <c r="DH68" s="4" t="str">
        <f>'(Intermediate Computations)'!DR47</f>
        <v>MMM 2019</v>
      </c>
      <c r="DI68" s="4" t="str">
        <f>'(Intermediate Computations)'!DS47</f>
        <v>MMM 2019</v>
      </c>
      <c r="DJ68" s="4" t="str">
        <f>'(Intermediate Computations)'!DT47</f>
        <v>MMM 2019</v>
      </c>
      <c r="DK68" s="4" t="str">
        <f>'(Intermediate Computations)'!DU47</f>
        <v>MMM 2019</v>
      </c>
      <c r="DL68" s="4" t="str">
        <f>'(Intermediate Computations)'!DV47</f>
        <v>MMM 2019</v>
      </c>
      <c r="DM68" s="4" t="str">
        <f>'(Intermediate Computations)'!DW47</f>
        <v>MMM 2019</v>
      </c>
      <c r="DN68" s="4" t="str">
        <f>'(Intermediate Computations)'!DX47</f>
        <v>MMM 2019</v>
      </c>
      <c r="DO68" s="4" t="str">
        <f>'(Intermediate Computations)'!DY47</f>
        <v>MMM 2019</v>
      </c>
      <c r="DP68" s="4" t="str">
        <f>'(Intermediate Computations)'!DZ47</f>
        <v>MMM 2019</v>
      </c>
      <c r="DQ68" s="4" t="str">
        <f>'(Intermediate Computations)'!EB47</f>
        <v>MMM 2020</v>
      </c>
      <c r="DR68" s="4" t="str">
        <f>'(Intermediate Computations)'!EC47</f>
        <v>MMM 2020</v>
      </c>
      <c r="DS68" s="4" t="str">
        <f>'(Intermediate Computations)'!ED47</f>
        <v>MMM 2020</v>
      </c>
      <c r="DT68" s="4" t="str">
        <f>'(Intermediate Computations)'!EE47</f>
        <v>MMM 2020</v>
      </c>
      <c r="DU68" s="4" t="str">
        <f>'(Intermediate Computations)'!EF47</f>
        <v>MMM 2020</v>
      </c>
      <c r="DV68" s="4" t="str">
        <f>'(Intermediate Computations)'!EG47</f>
        <v>MMM 2020</v>
      </c>
      <c r="DW68" s="4" t="str">
        <f>'(Intermediate Computations)'!EH47</f>
        <v>MMM 2020</v>
      </c>
      <c r="DX68" s="4" t="str">
        <f>'(Intermediate Computations)'!EI47</f>
        <v>MMM 2020</v>
      </c>
      <c r="DY68" s="4" t="str">
        <f>'(Intermediate Computations)'!EJ47</f>
        <v>MMM 2020</v>
      </c>
      <c r="DZ68" s="4" t="str">
        <f>'(Intermediate Computations)'!EK47</f>
        <v>MMM 2020</v>
      </c>
      <c r="EA68" s="4" t="str">
        <f>'(Intermediate Computations)'!EL47</f>
        <v>MMM 2020</v>
      </c>
      <c r="EB68" s="4" t="str">
        <f>'(Intermediate Computations)'!EM47</f>
        <v>MMM 2020</v>
      </c>
    </row>
    <row r="69" spans="1:132" ht="12.75" customHeight="1" x14ac:dyDescent="0.2">
      <c r="A69" s="4">
        <f>'(Intermediate Computations)'!B44</f>
        <v>40179</v>
      </c>
      <c r="B69" s="4">
        <f>'(Intermediate Computations)'!C44</f>
        <v>40210</v>
      </c>
      <c r="C69" s="4">
        <f>'(Intermediate Computations)'!D44</f>
        <v>40238</v>
      </c>
      <c r="D69" s="4">
        <f>'(Intermediate Computations)'!E44</f>
        <v>40269</v>
      </c>
      <c r="E69" s="4">
        <f>'(Intermediate Computations)'!F44</f>
        <v>40299</v>
      </c>
      <c r="F69" s="4">
        <f>'(Intermediate Computations)'!G44</f>
        <v>40330</v>
      </c>
      <c r="G69" s="4">
        <f>'(Intermediate Computations)'!H44</f>
        <v>40360</v>
      </c>
      <c r="H69" s="4">
        <f>'(Intermediate Computations)'!I44</f>
        <v>40391</v>
      </c>
      <c r="I69" s="4">
        <f>'(Intermediate Computations)'!J44</f>
        <v>40422</v>
      </c>
      <c r="J69" s="4">
        <f>'(Intermediate Computations)'!K44</f>
        <v>40452</v>
      </c>
      <c r="K69" s="4">
        <f>'(Intermediate Computations)'!L44</f>
        <v>40483</v>
      </c>
      <c r="L69" s="4">
        <f>'(Intermediate Computations)'!M44</f>
        <v>40513</v>
      </c>
      <c r="M69" s="4">
        <f>'(Intermediate Computations)'!O44</f>
        <v>40544</v>
      </c>
      <c r="N69" s="4">
        <f>'(Intermediate Computations)'!P44</f>
        <v>40575</v>
      </c>
      <c r="O69" s="4">
        <f>'(Intermediate Computations)'!Q44</f>
        <v>40603</v>
      </c>
      <c r="P69" s="4">
        <f>'(Intermediate Computations)'!R44</f>
        <v>40634</v>
      </c>
      <c r="Q69" s="4">
        <f>'(Intermediate Computations)'!S44</f>
        <v>40664</v>
      </c>
      <c r="R69" s="4">
        <f>'(Intermediate Computations)'!T44</f>
        <v>40695</v>
      </c>
      <c r="S69" s="4">
        <f>'(Intermediate Computations)'!U44</f>
        <v>40725</v>
      </c>
      <c r="T69" s="4">
        <f>'(Intermediate Computations)'!V44</f>
        <v>40756</v>
      </c>
      <c r="U69" s="4">
        <f>'(Intermediate Computations)'!W44</f>
        <v>40787</v>
      </c>
      <c r="V69" s="4">
        <f>'(Intermediate Computations)'!X44</f>
        <v>40817</v>
      </c>
      <c r="W69" s="4">
        <f>'(Intermediate Computations)'!Y44</f>
        <v>40848</v>
      </c>
      <c r="X69" s="4">
        <f>'(Intermediate Computations)'!Z44</f>
        <v>40878</v>
      </c>
      <c r="Y69" s="4">
        <f>'(Intermediate Computations)'!AB44</f>
        <v>40909</v>
      </c>
      <c r="Z69" s="4">
        <f>'(Intermediate Computations)'!AC44</f>
        <v>40940</v>
      </c>
      <c r="AA69" s="4">
        <f>'(Intermediate Computations)'!AD44</f>
        <v>40969</v>
      </c>
      <c r="AB69" s="4">
        <f>'(Intermediate Computations)'!AE44</f>
        <v>41000</v>
      </c>
      <c r="AC69" s="4">
        <f>'(Intermediate Computations)'!AF44</f>
        <v>41030</v>
      </c>
      <c r="AD69" s="4">
        <f>'(Intermediate Computations)'!AG44</f>
        <v>41061</v>
      </c>
      <c r="AE69" s="4">
        <f>'(Intermediate Computations)'!AH44</f>
        <v>41091</v>
      </c>
      <c r="AF69" s="4">
        <f>'(Intermediate Computations)'!AI44</f>
        <v>41122</v>
      </c>
      <c r="AG69" s="4">
        <f>'(Intermediate Computations)'!AJ44</f>
        <v>41153</v>
      </c>
      <c r="AH69" s="4">
        <f>'(Intermediate Computations)'!AK44</f>
        <v>41183</v>
      </c>
      <c r="AI69" s="4">
        <f>'(Intermediate Computations)'!AL44</f>
        <v>41214</v>
      </c>
      <c r="AJ69" s="4">
        <f>'(Intermediate Computations)'!AM44</f>
        <v>41244</v>
      </c>
      <c r="AK69" s="4">
        <f>'(Intermediate Computations)'!AO44</f>
        <v>41275</v>
      </c>
      <c r="AL69" s="4">
        <f>'(Intermediate Computations)'!AP44</f>
        <v>41306</v>
      </c>
      <c r="AM69" s="4">
        <f>'(Intermediate Computations)'!AQ44</f>
        <v>41334</v>
      </c>
      <c r="AN69" s="4">
        <f>'(Intermediate Computations)'!AR44</f>
        <v>41365</v>
      </c>
      <c r="AO69" s="4">
        <f>'(Intermediate Computations)'!AS44</f>
        <v>41395</v>
      </c>
      <c r="AP69" s="4">
        <f>'(Intermediate Computations)'!AT44</f>
        <v>41426</v>
      </c>
      <c r="AQ69" s="4">
        <f>'(Intermediate Computations)'!AU44</f>
        <v>41456</v>
      </c>
      <c r="AR69" s="4">
        <f>'(Intermediate Computations)'!AV44</f>
        <v>41487</v>
      </c>
      <c r="AS69" s="4">
        <f>'(Intermediate Computations)'!AW44</f>
        <v>41518</v>
      </c>
      <c r="AT69" s="4">
        <f>'(Intermediate Computations)'!AX44</f>
        <v>41548</v>
      </c>
      <c r="AU69" s="4">
        <f>'(Intermediate Computations)'!AY44</f>
        <v>41579</v>
      </c>
      <c r="AV69" s="4">
        <f>'(Intermediate Computations)'!AZ44</f>
        <v>41609</v>
      </c>
      <c r="AW69" s="4">
        <f>'(Intermediate Computations)'!BB44</f>
        <v>41640</v>
      </c>
      <c r="AX69" s="4">
        <f>'(Intermediate Computations)'!BC44</f>
        <v>41671</v>
      </c>
      <c r="AY69" s="4">
        <f>'(Intermediate Computations)'!BD44</f>
        <v>41699</v>
      </c>
      <c r="AZ69" s="4">
        <f>'(Intermediate Computations)'!BE44</f>
        <v>41730</v>
      </c>
      <c r="BA69" s="4">
        <f>'(Intermediate Computations)'!BF44</f>
        <v>41760</v>
      </c>
      <c r="BB69" s="4">
        <f>'(Intermediate Computations)'!BG44</f>
        <v>41791</v>
      </c>
      <c r="BC69" s="4">
        <f>'(Intermediate Computations)'!BH44</f>
        <v>41821</v>
      </c>
      <c r="BD69" s="4">
        <f>'(Intermediate Computations)'!BI44</f>
        <v>41852</v>
      </c>
      <c r="BE69" s="4">
        <f>'(Intermediate Computations)'!BJ44</f>
        <v>41883</v>
      </c>
      <c r="BF69" s="4">
        <f>'(Intermediate Computations)'!BK44</f>
        <v>41913</v>
      </c>
      <c r="BG69" s="4">
        <f>'(Intermediate Computations)'!BL44</f>
        <v>41944</v>
      </c>
      <c r="BH69" s="4">
        <f>'(Intermediate Computations)'!BM44</f>
        <v>41974</v>
      </c>
      <c r="BI69" s="4">
        <f>'(Intermediate Computations)'!BO44</f>
        <v>42005</v>
      </c>
      <c r="BJ69" s="4">
        <f>'(Intermediate Computations)'!BP44</f>
        <v>42036</v>
      </c>
      <c r="BK69" s="4">
        <f>'(Intermediate Computations)'!BQ44</f>
        <v>42064</v>
      </c>
      <c r="BL69" s="4">
        <f>'(Intermediate Computations)'!BR44</f>
        <v>42095</v>
      </c>
      <c r="BM69" s="4">
        <f>'(Intermediate Computations)'!BS44</f>
        <v>42125</v>
      </c>
      <c r="BN69" s="4">
        <f>'(Intermediate Computations)'!BT44</f>
        <v>42156</v>
      </c>
      <c r="BO69" s="4">
        <f>'(Intermediate Computations)'!BU44</f>
        <v>42186</v>
      </c>
      <c r="BP69" s="4">
        <f>'(Intermediate Computations)'!BV44</f>
        <v>42217</v>
      </c>
      <c r="BQ69" s="4">
        <f>'(Intermediate Computations)'!BW44</f>
        <v>42248</v>
      </c>
      <c r="BR69" s="4">
        <f>'(Intermediate Computations)'!BX44</f>
        <v>42278</v>
      </c>
      <c r="BS69" s="4">
        <f>'(Intermediate Computations)'!BY44</f>
        <v>42309</v>
      </c>
      <c r="BT69" s="4">
        <f>'(Intermediate Computations)'!BZ44</f>
        <v>42339</v>
      </c>
      <c r="BU69" s="4">
        <f>'(Intermediate Computations)'!CB44</f>
        <v>42370</v>
      </c>
      <c r="BV69" s="4">
        <f>'(Intermediate Computations)'!CC44</f>
        <v>42401</v>
      </c>
      <c r="BW69" s="4">
        <f>'(Intermediate Computations)'!CD44</f>
        <v>42430</v>
      </c>
      <c r="BX69" s="4">
        <f>'(Intermediate Computations)'!CE44</f>
        <v>42461</v>
      </c>
      <c r="BY69" s="4">
        <f>'(Intermediate Computations)'!CF44</f>
        <v>42491</v>
      </c>
      <c r="BZ69" s="4">
        <f>'(Intermediate Computations)'!CG44</f>
        <v>42522</v>
      </c>
      <c r="CA69" s="4">
        <f>'(Intermediate Computations)'!CH44</f>
        <v>42552</v>
      </c>
      <c r="CB69" s="4">
        <f>'(Intermediate Computations)'!CI44</f>
        <v>42583</v>
      </c>
      <c r="CC69" s="4">
        <f>'(Intermediate Computations)'!CJ44</f>
        <v>42614</v>
      </c>
      <c r="CD69" s="4">
        <f>'(Intermediate Computations)'!CK44</f>
        <v>42644</v>
      </c>
      <c r="CE69" s="4">
        <f>'(Intermediate Computations)'!CL44</f>
        <v>42675</v>
      </c>
      <c r="CF69" s="4">
        <f>'(Intermediate Computations)'!CM44</f>
        <v>42705</v>
      </c>
      <c r="CG69" s="4">
        <f>'(Intermediate Computations)'!CO44</f>
        <v>42736</v>
      </c>
      <c r="CH69" s="4">
        <f>'(Intermediate Computations)'!CP44</f>
        <v>42767</v>
      </c>
      <c r="CI69" s="4">
        <f>'(Intermediate Computations)'!CQ44</f>
        <v>42795</v>
      </c>
      <c r="CJ69" s="4">
        <f>'(Intermediate Computations)'!CR44</f>
        <v>42826</v>
      </c>
      <c r="CK69" s="4">
        <f>'(Intermediate Computations)'!CS44</f>
        <v>42856</v>
      </c>
      <c r="CL69" s="4">
        <f>'(Intermediate Computations)'!CT44</f>
        <v>42887</v>
      </c>
      <c r="CM69" s="4">
        <f>'(Intermediate Computations)'!CU44</f>
        <v>42917</v>
      </c>
      <c r="CN69" s="4">
        <f>'(Intermediate Computations)'!CV44</f>
        <v>42948</v>
      </c>
      <c r="CO69" s="4">
        <f>'(Intermediate Computations)'!CW44</f>
        <v>42979</v>
      </c>
      <c r="CP69" s="4">
        <f>'(Intermediate Computations)'!CX44</f>
        <v>43009</v>
      </c>
      <c r="CQ69" s="4">
        <f>'(Intermediate Computations)'!CY44</f>
        <v>43040</v>
      </c>
      <c r="CR69" s="4">
        <f>'(Intermediate Computations)'!CZ44</f>
        <v>43070</v>
      </c>
      <c r="CS69" s="4">
        <f>'(Intermediate Computations)'!DB44</f>
        <v>43101</v>
      </c>
      <c r="CT69" s="4">
        <f>'(Intermediate Computations)'!DC44</f>
        <v>43132</v>
      </c>
      <c r="CU69" s="4">
        <f>'(Intermediate Computations)'!DD44</f>
        <v>43160</v>
      </c>
      <c r="CV69" s="4">
        <f>'(Intermediate Computations)'!DE44</f>
        <v>43191</v>
      </c>
      <c r="CW69" s="4">
        <f>'(Intermediate Computations)'!DF44</f>
        <v>43221</v>
      </c>
      <c r="CX69" s="4">
        <f>'(Intermediate Computations)'!DG44</f>
        <v>43252</v>
      </c>
      <c r="CY69" s="4">
        <f>'(Intermediate Computations)'!DH44</f>
        <v>43282</v>
      </c>
      <c r="CZ69" s="4">
        <f>'(Intermediate Computations)'!DI44</f>
        <v>43313</v>
      </c>
      <c r="DA69" s="4">
        <f>'(Intermediate Computations)'!DJ44</f>
        <v>43344</v>
      </c>
      <c r="DB69" s="4">
        <f>'(Intermediate Computations)'!DK44</f>
        <v>43374</v>
      </c>
      <c r="DC69" s="4">
        <f>'(Intermediate Computations)'!DL44</f>
        <v>43405</v>
      </c>
      <c r="DD69" s="4">
        <f>'(Intermediate Computations)'!DM44</f>
        <v>43435</v>
      </c>
      <c r="DE69" s="4">
        <f>'(Intermediate Computations)'!DO44</f>
        <v>43466</v>
      </c>
      <c r="DF69" s="4">
        <f>'(Intermediate Computations)'!DP44</f>
        <v>43497</v>
      </c>
      <c r="DG69" s="4">
        <f>'(Intermediate Computations)'!DQ44</f>
        <v>43525</v>
      </c>
      <c r="DH69" s="4">
        <f>'(Intermediate Computations)'!DR44</f>
        <v>43556</v>
      </c>
      <c r="DI69" s="4">
        <f>'(Intermediate Computations)'!DS44</f>
        <v>43586</v>
      </c>
      <c r="DJ69" s="4">
        <f>'(Intermediate Computations)'!DT44</f>
        <v>43617</v>
      </c>
      <c r="DK69" s="4">
        <f>'(Intermediate Computations)'!DU44</f>
        <v>43647</v>
      </c>
      <c r="DL69" s="4">
        <f>'(Intermediate Computations)'!DV44</f>
        <v>43678</v>
      </c>
      <c r="DM69" s="4">
        <f>'(Intermediate Computations)'!DW44</f>
        <v>43709</v>
      </c>
      <c r="DN69" s="4">
        <f>'(Intermediate Computations)'!DX44</f>
        <v>43739</v>
      </c>
      <c r="DO69" s="4">
        <f>'(Intermediate Computations)'!DY44</f>
        <v>43770</v>
      </c>
      <c r="DP69" s="4">
        <f>'(Intermediate Computations)'!DZ44</f>
        <v>43800</v>
      </c>
      <c r="DQ69" s="4">
        <f>'(Intermediate Computations)'!EB44</f>
        <v>43831</v>
      </c>
      <c r="DR69" s="4">
        <f>'(Intermediate Computations)'!EC44</f>
        <v>43862</v>
      </c>
      <c r="DS69" s="4">
        <f>'(Intermediate Computations)'!ED44</f>
        <v>43891</v>
      </c>
      <c r="DT69" s="4">
        <f>'(Intermediate Computations)'!EE44</f>
        <v>43922</v>
      </c>
      <c r="DU69" s="4">
        <f>'(Intermediate Computations)'!EF44</f>
        <v>43952</v>
      </c>
      <c r="DV69" s="4">
        <f>'(Intermediate Computations)'!EG44</f>
        <v>43983</v>
      </c>
      <c r="DW69" s="4">
        <f>'(Intermediate Computations)'!EH44</f>
        <v>44013</v>
      </c>
      <c r="DX69" s="4">
        <f>'(Intermediate Computations)'!EI44</f>
        <v>44044</v>
      </c>
      <c r="DY69" s="4">
        <f>'(Intermediate Computations)'!EJ44</f>
        <v>44075</v>
      </c>
      <c r="DZ69" s="4">
        <f>'(Intermediate Computations)'!EK44</f>
        <v>44105</v>
      </c>
      <c r="EA69" s="4">
        <f>'(Intermediate Computations)'!EL44</f>
        <v>44136</v>
      </c>
      <c r="EB69" s="4">
        <f>'(Intermediate Computations)'!EM44</f>
        <v>44166</v>
      </c>
    </row>
    <row r="70" spans="1:132" ht="12.75" customHeight="1" x14ac:dyDescent="0.2">
      <c r="A70" s="64">
        <f>'Trial 1'!B45</f>
        <v>1166666.6666666667</v>
      </c>
      <c r="B70" s="64">
        <f>'Trial 1'!C45</f>
        <v>1166666.6666666667</v>
      </c>
      <c r="C70" s="64">
        <f ca="1">'Trial 1'!D45</f>
        <v>1166616.256327223</v>
      </c>
      <c r="D70" s="64">
        <f ca="1">'Trial 1'!E45</f>
        <v>1166516.2326053369</v>
      </c>
      <c r="E70" s="64">
        <f ca="1">'Trial 1'!F45</f>
        <v>1166384.2627237823</v>
      </c>
      <c r="F70" s="64">
        <f ca="1">'Trial 1'!G45</f>
        <v>1166212.3287677504</v>
      </c>
      <c r="G70" s="64">
        <f ca="1">'Trial 1'!H45</f>
        <v>1165998.8540528987</v>
      </c>
      <c r="H70" s="64">
        <f ca="1">'Trial 1'!I45</f>
        <v>1165749.3274692425</v>
      </c>
      <c r="I70" s="64">
        <f ca="1">'Trial 1'!J45</f>
        <v>1165473.1476842621</v>
      </c>
      <c r="J70" s="64">
        <f ca="1">'Trial 1'!K45</f>
        <v>1165160.1089967766</v>
      </c>
      <c r="K70" s="64">
        <f ca="1">'Trial 1'!L45</f>
        <v>1164826.7160191003</v>
      </c>
      <c r="L70" s="64">
        <f ca="1">'Trial 1'!M45</f>
        <v>1164459.8993525528</v>
      </c>
      <c r="M70" s="64">
        <f ca="1">'Trial 1'!O45</f>
        <v>1164070.7350320625</v>
      </c>
      <c r="N70" s="64">
        <f ca="1">'Trial 1'!P45</f>
        <v>1163642.2510998654</v>
      </c>
      <c r="O70" s="64">
        <f ca="1">'Trial 1'!Q45</f>
        <v>1163178.8391105926</v>
      </c>
      <c r="P70" s="64">
        <f ca="1">'Trial 1'!R45</f>
        <v>1162694.0769762087</v>
      </c>
      <c r="Q70" s="64">
        <f ca="1">'Trial 1'!S45</f>
        <v>1162175.5251605853</v>
      </c>
      <c r="R70" s="64">
        <f ca="1">'Trial 1'!T45</f>
        <v>1161636.8314646867</v>
      </c>
      <c r="S70" s="64">
        <f ca="1">'Trial 1'!U45</f>
        <v>1161078.2668638236</v>
      </c>
      <c r="T70" s="64">
        <f ca="1">'Trial 1'!V45</f>
        <v>1160498.7107492015</v>
      </c>
      <c r="U70" s="64">
        <f ca="1">'Trial 1'!W45</f>
        <v>1159897.256750779</v>
      </c>
      <c r="V70" s="64">
        <f ca="1">'Trial 1'!X45</f>
        <v>1159280.4213059344</v>
      </c>
      <c r="W70" s="64">
        <f ca="1">'Trial 1'!Y45</f>
        <v>1158630.7595431835</v>
      </c>
      <c r="X70" s="64">
        <f ca="1">'Trial 1'!Z45</f>
        <v>1157966.3106731435</v>
      </c>
      <c r="Y70" s="64">
        <f ca="1">'Trial 1'!AB45</f>
        <v>1157277.4034882768</v>
      </c>
      <c r="Z70" s="64">
        <f ca="1">'Trial 1'!AC45</f>
        <v>1156566.8765729347</v>
      </c>
      <c r="AA70" s="64">
        <f ca="1">'Trial 1'!AD45</f>
        <v>1155836.1283346736</v>
      </c>
      <c r="AB70" s="64">
        <f ca="1">'Trial 1'!AE45</f>
        <v>1155091.0012930539</v>
      </c>
      <c r="AC70" s="64">
        <f ca="1">'Trial 1'!AF45</f>
        <v>1154325.2427825127</v>
      </c>
      <c r="AD70" s="64">
        <f ca="1">'Trial 1'!AG45</f>
        <v>1153545.493086084</v>
      </c>
      <c r="AE70" s="64">
        <f ca="1">'Trial 1'!AH45</f>
        <v>1152745.2351875752</v>
      </c>
      <c r="AF70" s="64">
        <f ca="1">'Trial 1'!AI45</f>
        <v>1151928.1129533995</v>
      </c>
      <c r="AG70" s="64">
        <f ca="1">'Trial 1'!AJ45</f>
        <v>1151094.5997225475</v>
      </c>
      <c r="AH70" s="64">
        <f ca="1">'Trial 1'!AK45</f>
        <v>1150258.8583482122</v>
      </c>
      <c r="AI70" s="64">
        <f ca="1">'Trial 1'!AL45</f>
        <v>1149404.8944673021</v>
      </c>
      <c r="AJ70" s="64">
        <f ca="1">'Trial 1'!AM45</f>
        <v>1148547.895638291</v>
      </c>
      <c r="AK70" s="64">
        <f ca="1">'Trial 1'!AO45</f>
        <v>1147673.5532447393</v>
      </c>
      <c r="AL70" s="64">
        <f ca="1">'Trial 1'!AP45</f>
        <v>1146774.1182779884</v>
      </c>
      <c r="AM70" s="64">
        <f ca="1">'Trial 1'!AQ45</f>
        <v>1145862.9867860954</v>
      </c>
      <c r="AN70" s="64">
        <f ca="1">'Trial 1'!AR45</f>
        <v>1144936.1450009388</v>
      </c>
      <c r="AO70" s="64">
        <f ca="1">'Trial 1'!AS45</f>
        <v>1144001.5159290414</v>
      </c>
      <c r="AP70" s="64">
        <f ca="1">'Trial 1'!AT45</f>
        <v>1143047.6866023855</v>
      </c>
      <c r="AQ70" s="64">
        <f ca="1">'Trial 1'!AU45</f>
        <v>1142085.7212827706</v>
      </c>
      <c r="AR70" s="64">
        <f ca="1">'Trial 1'!AV45</f>
        <v>1141111.8218338576</v>
      </c>
      <c r="AS70" s="64">
        <f ca="1">'Trial 1'!AW45</f>
        <v>1140129.8346432536</v>
      </c>
      <c r="AT70" s="64">
        <f ca="1">'Trial 1'!AX45</f>
        <v>1139140.8765692192</v>
      </c>
      <c r="AU70" s="64">
        <f ca="1">'Trial 1'!AY45</f>
        <v>1138148.2327022243</v>
      </c>
      <c r="AV70" s="64">
        <f ca="1">'Trial 1'!AZ45</f>
        <v>1137147.2951751372</v>
      </c>
      <c r="AW70" s="64">
        <f ca="1">'Trial 1'!BB45</f>
        <v>1136131.5726308741</v>
      </c>
      <c r="AX70" s="64">
        <f ca="1">'Trial 1'!BC45</f>
        <v>1135107.1090164478</v>
      </c>
      <c r="AY70" s="64">
        <f ca="1">'Trial 1'!BD45</f>
        <v>1134072.4112651781</v>
      </c>
      <c r="AZ70" s="64">
        <f ca="1">'Trial 1'!BE45</f>
        <v>1133041.4100583354</v>
      </c>
      <c r="BA70" s="64">
        <f ca="1">'Trial 1'!BF45</f>
        <v>1132000.7939387495</v>
      </c>
      <c r="BB70" s="64">
        <f ca="1">'Trial 1'!BG45</f>
        <v>1130955.9049861918</v>
      </c>
      <c r="BC70" s="64">
        <f ca="1">'Trial 1'!BH45</f>
        <v>1129907.5846736552</v>
      </c>
      <c r="BD70" s="64">
        <f ca="1">'Trial 1'!BI45</f>
        <v>1128861.3575006868</v>
      </c>
      <c r="BE70" s="64">
        <f ca="1">'Trial 1'!BJ45</f>
        <v>1127802.9327107579</v>
      </c>
      <c r="BF70" s="64">
        <f ca="1">'Trial 1'!BK45</f>
        <v>1126736.2668074425</v>
      </c>
      <c r="BG70" s="64">
        <f ca="1">'Trial 1'!BL45</f>
        <v>1125659.8984491793</v>
      </c>
      <c r="BH70" s="64">
        <f ca="1">'Trial 1'!BM45</f>
        <v>1124576.4652816188</v>
      </c>
      <c r="BI70" s="64">
        <f ca="1">'Trial 1'!BO45</f>
        <v>1123479.2329862332</v>
      </c>
      <c r="BJ70" s="64">
        <f ca="1">'Trial 1'!BP45</f>
        <v>1122374.9005534905</v>
      </c>
      <c r="BK70" s="64">
        <f ca="1">'Trial 1'!BQ45</f>
        <v>1121270.1598867858</v>
      </c>
      <c r="BL70" s="64">
        <f ca="1">'Trial 1'!BR45</f>
        <v>1120172.1743948474</v>
      </c>
      <c r="BM70" s="64">
        <f ca="1">'Trial 1'!BS45</f>
        <v>1119075.5728122792</v>
      </c>
      <c r="BN70" s="64">
        <f ca="1">'Trial 1'!BT45</f>
        <v>1117979.4100726966</v>
      </c>
      <c r="BO70" s="64">
        <f ca="1">'Trial 1'!BU45</f>
        <v>1116869.8906827124</v>
      </c>
      <c r="BP70" s="64">
        <f ca="1">'Trial 1'!BV45</f>
        <v>1115755.299470884</v>
      </c>
      <c r="BQ70" s="64">
        <f ca="1">'Trial 1'!BW45</f>
        <v>1114641.762775715</v>
      </c>
      <c r="BR70" s="64">
        <f ca="1">'Trial 1'!BX45</f>
        <v>1113520.7964903929</v>
      </c>
      <c r="BS70" s="64">
        <f ca="1">'Trial 1'!BY45</f>
        <v>1112395.9498819567</v>
      </c>
      <c r="BT70" s="64">
        <f ca="1">'Trial 1'!BZ45</f>
        <v>1111263.8232228169</v>
      </c>
      <c r="BU70" s="64">
        <f ca="1">'Trial 1'!CB45</f>
        <v>1110124.9922338126</v>
      </c>
      <c r="BV70" s="64">
        <f ca="1">'Trial 1'!CC45</f>
        <v>1108983.7635187963</v>
      </c>
      <c r="BW70" s="64">
        <f ca="1">'Trial 1'!CD45</f>
        <v>1107835.2634820393</v>
      </c>
      <c r="BX70" s="64">
        <f ca="1">'Trial 1'!CE45</f>
        <v>1106694.0552819874</v>
      </c>
      <c r="BY70" s="64">
        <f ca="1">'Trial 1'!CF45</f>
        <v>1105553.2899053127</v>
      </c>
      <c r="BZ70" s="64">
        <f ca="1">'Trial 1'!CG45</f>
        <v>1104403.1093025228</v>
      </c>
      <c r="CA70" s="64">
        <f ca="1">'Trial 1'!CH45</f>
        <v>1103243.748129156</v>
      </c>
      <c r="CB70" s="64">
        <f ca="1">'Trial 1'!CI45</f>
        <v>1102088.6900373707</v>
      </c>
      <c r="CC70" s="64">
        <f ca="1">'Trial 1'!CJ45</f>
        <v>1100925.7978490102</v>
      </c>
      <c r="CD70" s="64">
        <f ca="1">'Trial 1'!CK45</f>
        <v>1099757.0994224821</v>
      </c>
      <c r="CE70" s="64">
        <f ca="1">'Trial 1'!CL45</f>
        <v>1098595.0376626891</v>
      </c>
      <c r="CF70" s="64">
        <f ca="1">'Trial 1'!CM45</f>
        <v>1097434.5569769929</v>
      </c>
      <c r="CG70" s="64">
        <f ca="1">'Trial 1'!CO45</f>
        <v>1096274.9811291911</v>
      </c>
      <c r="CH70" s="64">
        <f ca="1">'Trial 1'!CP45</f>
        <v>1095127.863014634</v>
      </c>
      <c r="CI70" s="64">
        <f ca="1">'Trial 1'!CQ45</f>
        <v>1093987.6696105171</v>
      </c>
      <c r="CJ70" s="64">
        <f ca="1">'Trial 1'!CR45</f>
        <v>1092850.3760912302</v>
      </c>
      <c r="CK70" s="64">
        <f ca="1">'Trial 1'!CS45</f>
        <v>1091710.7331452209</v>
      </c>
      <c r="CL70" s="64">
        <f ca="1">'Trial 1'!CT45</f>
        <v>1090582.7163189836</v>
      </c>
      <c r="CM70" s="64">
        <f ca="1">'Trial 1'!CU45</f>
        <v>1089461.3587872058</v>
      </c>
      <c r="CN70" s="64">
        <f ca="1">'Trial 1'!CV45</f>
        <v>1088350.0673672918</v>
      </c>
      <c r="CO70" s="64">
        <f ca="1">'Trial 1'!CW45</f>
        <v>1087245.345733945</v>
      </c>
      <c r="CP70" s="64">
        <f ca="1">'Trial 1'!CX45</f>
        <v>1086149.5937764854</v>
      </c>
      <c r="CQ70" s="64">
        <f ca="1">'Trial 1'!CY45</f>
        <v>1085050.4941863513</v>
      </c>
      <c r="CR70" s="64">
        <f ca="1">'Trial 1'!CZ45</f>
        <v>1083957.4656659518</v>
      </c>
      <c r="CS70" s="64">
        <f ca="1">'Trial 1'!DB45</f>
        <v>1082857.1733488382</v>
      </c>
      <c r="CT70" s="64">
        <f ca="1">'Trial 1'!DC45</f>
        <v>1081765.0749177069</v>
      </c>
      <c r="CU70" s="64">
        <f ca="1">'Trial 1'!DD45</f>
        <v>1080678.6001697266</v>
      </c>
      <c r="CV70" s="64">
        <f ca="1">'Trial 1'!DE45</f>
        <v>1079597.749818688</v>
      </c>
      <c r="CW70" s="64">
        <f ca="1">'Trial 1'!DF45</f>
        <v>1078514.2257168384</v>
      </c>
      <c r="CX70" s="64">
        <f ca="1">'Trial 1'!DG45</f>
        <v>1077428.8815575147</v>
      </c>
      <c r="CY70" s="64">
        <f ca="1">'Trial 1'!DH45</f>
        <v>1076350.4187217527</v>
      </c>
      <c r="CZ70" s="64">
        <f ca="1">'Trial 1'!DI45</f>
        <v>1075280.6562898248</v>
      </c>
      <c r="DA70" s="64">
        <f ca="1">'Trial 1'!DJ45</f>
        <v>1074222.1864919707</v>
      </c>
      <c r="DB70" s="64">
        <f ca="1">'Trial 1'!DK45</f>
        <v>1073158.0718120998</v>
      </c>
      <c r="DC70" s="64">
        <f ca="1">'Trial 1'!DL45</f>
        <v>1072107.0877644452</v>
      </c>
      <c r="DD70" s="64">
        <f ca="1">'Trial 1'!DM45</f>
        <v>1071064.4683088048</v>
      </c>
      <c r="DE70" s="64">
        <f ca="1">'Trial 1'!DO45</f>
        <v>1070027.0748945915</v>
      </c>
      <c r="DF70" s="64">
        <f ca="1">'Trial 1'!DP45</f>
        <v>1068991.7593313518</v>
      </c>
      <c r="DG70" s="64">
        <f ca="1">'Trial 1'!DQ45</f>
        <v>1067960.8126883421</v>
      </c>
      <c r="DH70" s="64">
        <f ca="1">'Trial 1'!DR45</f>
        <v>1066934.2544212213</v>
      </c>
      <c r="DI70" s="64">
        <f ca="1">'Trial 1'!DS45</f>
        <v>1065915.3073145123</v>
      </c>
      <c r="DJ70" s="64">
        <f ca="1">'Trial 1'!DT45</f>
        <v>1064903.1456565741</v>
      </c>
      <c r="DK70" s="64">
        <f ca="1">'Trial 1'!DU45</f>
        <v>1063894.7653316914</v>
      </c>
      <c r="DL70" s="64">
        <f ca="1">'Trial 1'!DV45</f>
        <v>1062892.0922990441</v>
      </c>
      <c r="DM70" s="64">
        <f ca="1">'Trial 1'!DW45</f>
        <v>1061890.1831460362</v>
      </c>
      <c r="DN70" s="64">
        <f ca="1">'Trial 1'!DX45</f>
        <v>1060885.8673142605</v>
      </c>
      <c r="DO70" s="64">
        <f ca="1">'Trial 1'!DY45</f>
        <v>1059880.6478002577</v>
      </c>
      <c r="DP70" s="64">
        <f ca="1">'Trial 1'!DZ45</f>
        <v>1058879.1025006401</v>
      </c>
      <c r="DQ70" s="64">
        <f ca="1">'Trial 1'!EB45</f>
        <v>1057878.0375546177</v>
      </c>
      <c r="DR70" s="64">
        <f ca="1">'Trial 1'!EC45</f>
        <v>1056888.2165334993</v>
      </c>
      <c r="DS70" s="64">
        <f ca="1">'Trial 1'!ED45</f>
        <v>1055900.9284935424</v>
      </c>
      <c r="DT70" s="64">
        <f ca="1">'Trial 1'!EE45</f>
        <v>1054914.5696006366</v>
      </c>
      <c r="DU70" s="64">
        <f ca="1">'Trial 1'!EF45</f>
        <v>1053931.3784993198</v>
      </c>
      <c r="DV70" s="64">
        <f ca="1">'Trial 1'!EG45</f>
        <v>1052945.8626855966</v>
      </c>
      <c r="DW70" s="64">
        <f ca="1">'Trial 1'!EH45</f>
        <v>1051954.0021267387</v>
      </c>
      <c r="DX70" s="64">
        <f ca="1">'Trial 1'!EI45</f>
        <v>1050963.6454395053</v>
      </c>
      <c r="DY70" s="64">
        <f ca="1">'Trial 1'!EJ45</f>
        <v>1049985.4498723154</v>
      </c>
      <c r="DZ70" s="64">
        <f ca="1">'Trial 1'!EK45</f>
        <v>1049019.0083986449</v>
      </c>
      <c r="EA70" s="64">
        <f ca="1">'Trial 1'!EL45</f>
        <v>1048057.8706405633</v>
      </c>
      <c r="EB70" s="64">
        <f ca="1">'Trial 1'!EM45</f>
        <v>1047111.823599687</v>
      </c>
    </row>
    <row r="71" spans="1:132" ht="12.75" customHeight="1" x14ac:dyDescent="0.2">
      <c r="A71" s="64">
        <f>'Trial 2'!B45</f>
        <v>1166666.6666666667</v>
      </c>
      <c r="B71" s="64">
        <f>'Trial 2'!C45</f>
        <v>1166666.6666666667</v>
      </c>
      <c r="C71" s="64">
        <f ca="1">'Trial 2'!D45</f>
        <v>1166624.7988493242</v>
      </c>
      <c r="D71" s="64">
        <f ca="1">'Trial 2'!E45</f>
        <v>1166548.005749952</v>
      </c>
      <c r="E71" s="64">
        <f ca="1">'Trial 2'!F45</f>
        <v>1166427.9701584023</v>
      </c>
      <c r="F71" s="64">
        <f ca="1">'Trial 2'!G45</f>
        <v>1166276.960688828</v>
      </c>
      <c r="G71" s="64">
        <f ca="1">'Trial 2'!H45</f>
        <v>1166096.5770214398</v>
      </c>
      <c r="H71" s="64">
        <f ca="1">'Trial 2'!I45</f>
        <v>1165872.2322520467</v>
      </c>
      <c r="I71" s="64">
        <f ca="1">'Trial 2'!J45</f>
        <v>1165609.9539917749</v>
      </c>
      <c r="J71" s="64">
        <f ca="1">'Trial 2'!K45</f>
        <v>1165319.8069152597</v>
      </c>
      <c r="K71" s="64">
        <f ca="1">'Trial 2'!L45</f>
        <v>1164995.3990614729</v>
      </c>
      <c r="L71" s="64">
        <f ca="1">'Trial 2'!M45</f>
        <v>1164642.9762171546</v>
      </c>
      <c r="M71" s="64">
        <f ca="1">'Trial 2'!O45</f>
        <v>1164260.3554773522</v>
      </c>
      <c r="N71" s="64">
        <f ca="1">'Trial 2'!P45</f>
        <v>1163858.3310311709</v>
      </c>
      <c r="O71" s="64">
        <f ca="1">'Trial 2'!Q45</f>
        <v>1163428.5651802842</v>
      </c>
      <c r="P71" s="64">
        <f ca="1">'Trial 2'!R45</f>
        <v>1162961.6352849784</v>
      </c>
      <c r="Q71" s="64">
        <f ca="1">'Trial 2'!S45</f>
        <v>1162468.925768174</v>
      </c>
      <c r="R71" s="64">
        <f ca="1">'Trial 2'!T45</f>
        <v>1161947.0112429035</v>
      </c>
      <c r="S71" s="64">
        <f ca="1">'Trial 2'!U45</f>
        <v>1161404.8022420823</v>
      </c>
      <c r="T71" s="64">
        <f ca="1">'Trial 2'!V45</f>
        <v>1160841.4026183037</v>
      </c>
      <c r="U71" s="64">
        <f ca="1">'Trial 2'!W45</f>
        <v>1160264.0588615234</v>
      </c>
      <c r="V71" s="64">
        <f ca="1">'Trial 2'!X45</f>
        <v>1159664.1136043419</v>
      </c>
      <c r="W71" s="64">
        <f ca="1">'Trial 2'!Y45</f>
        <v>1159041.7505134272</v>
      </c>
      <c r="X71" s="64">
        <f ca="1">'Trial 2'!Z45</f>
        <v>1158410.3619452631</v>
      </c>
      <c r="Y71" s="64">
        <f ca="1">'Trial 2'!AB45</f>
        <v>1157760.9509155718</v>
      </c>
      <c r="Z71" s="64">
        <f ca="1">'Trial 2'!AC45</f>
        <v>1157097.9496518516</v>
      </c>
      <c r="AA71" s="64">
        <f ca="1">'Trial 2'!AD45</f>
        <v>1156415.9960160551</v>
      </c>
      <c r="AB71" s="64">
        <f ca="1">'Trial 2'!AE45</f>
        <v>1155717.1770596667</v>
      </c>
      <c r="AC71" s="64">
        <f ca="1">'Trial 2'!AF45</f>
        <v>1155004.0626403221</v>
      </c>
      <c r="AD71" s="64">
        <f ca="1">'Trial 2'!AG45</f>
        <v>1154282.9341803445</v>
      </c>
      <c r="AE71" s="64">
        <f ca="1">'Trial 2'!AH45</f>
        <v>1153550.7034290698</v>
      </c>
      <c r="AF71" s="64">
        <f ca="1">'Trial 2'!AI45</f>
        <v>1152799.8500448482</v>
      </c>
      <c r="AG71" s="64">
        <f ca="1">'Trial 2'!AJ45</f>
        <v>1152033.2606418999</v>
      </c>
      <c r="AH71" s="64">
        <f ca="1">'Trial 2'!AK45</f>
        <v>1151246.6947133809</v>
      </c>
      <c r="AI71" s="64">
        <f ca="1">'Trial 2'!AL45</f>
        <v>1150447.5367573036</v>
      </c>
      <c r="AJ71" s="64">
        <f ca="1">'Trial 2'!AM45</f>
        <v>1149624.4762182592</v>
      </c>
      <c r="AK71" s="64">
        <f ca="1">'Trial 2'!AO45</f>
        <v>1148789.4363117919</v>
      </c>
      <c r="AL71" s="64">
        <f ca="1">'Trial 2'!AP45</f>
        <v>1147934.6806812757</v>
      </c>
      <c r="AM71" s="64">
        <f ca="1">'Trial 2'!AQ45</f>
        <v>1147069.0868205412</v>
      </c>
      <c r="AN71" s="64">
        <f ca="1">'Trial 2'!AR45</f>
        <v>1146187.9160409449</v>
      </c>
      <c r="AO71" s="64">
        <f ca="1">'Trial 2'!AS45</f>
        <v>1145305.0088017078</v>
      </c>
      <c r="AP71" s="64">
        <f ca="1">'Trial 2'!AT45</f>
        <v>1144411.4420511897</v>
      </c>
      <c r="AQ71" s="64">
        <f ca="1">'Trial 2'!AU45</f>
        <v>1143504.4222920025</v>
      </c>
      <c r="AR71" s="64">
        <f ca="1">'Trial 2'!AV45</f>
        <v>1142582.6815449146</v>
      </c>
      <c r="AS71" s="64">
        <f ca="1">'Trial 2'!AW45</f>
        <v>1141652.609296059</v>
      </c>
      <c r="AT71" s="64">
        <f ca="1">'Trial 2'!AX45</f>
        <v>1140711.2282015826</v>
      </c>
      <c r="AU71" s="64">
        <f ca="1">'Trial 2'!AY45</f>
        <v>1139768.1703431658</v>
      </c>
      <c r="AV71" s="64">
        <f ca="1">'Trial 2'!AZ45</f>
        <v>1138820.7851420767</v>
      </c>
      <c r="AW71" s="64">
        <f ca="1">'Trial 2'!BB45</f>
        <v>1137865.0612975471</v>
      </c>
      <c r="AX71" s="64">
        <f ca="1">'Trial 2'!BC45</f>
        <v>1136901.1438458308</v>
      </c>
      <c r="AY71" s="64">
        <f ca="1">'Trial 2'!BD45</f>
        <v>1135926.0415889448</v>
      </c>
      <c r="AZ71" s="64">
        <f ca="1">'Trial 2'!BE45</f>
        <v>1134955.145872782</v>
      </c>
      <c r="BA71" s="64">
        <f ca="1">'Trial 2'!BF45</f>
        <v>1133978.3704598269</v>
      </c>
      <c r="BB71" s="64">
        <f ca="1">'Trial 2'!BG45</f>
        <v>1132984.6437830322</v>
      </c>
      <c r="BC71" s="64">
        <f ca="1">'Trial 2'!BH45</f>
        <v>1131980.7180796899</v>
      </c>
      <c r="BD71" s="64">
        <f ca="1">'Trial 2'!BI45</f>
        <v>1130965.5009462037</v>
      </c>
      <c r="BE71" s="64">
        <f ca="1">'Trial 2'!BJ45</f>
        <v>1129944.4348723497</v>
      </c>
      <c r="BF71" s="64">
        <f ca="1">'Trial 2'!BK45</f>
        <v>1128920.2664485865</v>
      </c>
      <c r="BG71" s="64">
        <f ca="1">'Trial 2'!BL45</f>
        <v>1127889.0704465329</v>
      </c>
      <c r="BH71" s="64">
        <f ca="1">'Trial 2'!BM45</f>
        <v>1126846.4886534065</v>
      </c>
      <c r="BI71" s="64">
        <f ca="1">'Trial 2'!BO45</f>
        <v>1125791.8745938034</v>
      </c>
      <c r="BJ71" s="64">
        <f ca="1">'Trial 2'!BP45</f>
        <v>1124740.8350271031</v>
      </c>
      <c r="BK71" s="64">
        <f ca="1">'Trial 2'!BQ45</f>
        <v>1123684.717586281</v>
      </c>
      <c r="BL71" s="64">
        <f ca="1">'Trial 2'!BR45</f>
        <v>1122626.8302618267</v>
      </c>
      <c r="BM71" s="64">
        <f ca="1">'Trial 2'!BS45</f>
        <v>1121557.0555545194</v>
      </c>
      <c r="BN71" s="64">
        <f ca="1">'Trial 2'!BT45</f>
        <v>1120475.0966654427</v>
      </c>
      <c r="BO71" s="64">
        <f ca="1">'Trial 2'!BU45</f>
        <v>1119393.438879288</v>
      </c>
      <c r="BP71" s="64">
        <f ca="1">'Trial 2'!BV45</f>
        <v>1118312.2374976431</v>
      </c>
      <c r="BQ71" s="64">
        <f ca="1">'Trial 2'!BW45</f>
        <v>1117226.4550988509</v>
      </c>
      <c r="BR71" s="64">
        <f ca="1">'Trial 2'!BX45</f>
        <v>1116126.7622504844</v>
      </c>
      <c r="BS71" s="64">
        <f ca="1">'Trial 2'!BY45</f>
        <v>1115028.0722682194</v>
      </c>
      <c r="BT71" s="64">
        <f ca="1">'Trial 2'!BZ45</f>
        <v>1113935.7394098747</v>
      </c>
      <c r="BU71" s="64">
        <f ca="1">'Trial 2'!CB45</f>
        <v>1112839.6025135373</v>
      </c>
      <c r="BV71" s="64">
        <f ca="1">'Trial 2'!CC45</f>
        <v>1111740.7436509943</v>
      </c>
      <c r="BW71" s="64">
        <f ca="1">'Trial 2'!CD45</f>
        <v>1110639.9343232028</v>
      </c>
      <c r="BX71" s="64">
        <f ca="1">'Trial 2'!CE45</f>
        <v>1109549.5674810796</v>
      </c>
      <c r="BY71" s="64">
        <f ca="1">'Trial 2'!CF45</f>
        <v>1108461.4490573739</v>
      </c>
      <c r="BZ71" s="64">
        <f ca="1">'Trial 2'!CG45</f>
        <v>1107369.8409931038</v>
      </c>
      <c r="CA71" s="64">
        <f ca="1">'Trial 2'!CH45</f>
        <v>1106286.0486968984</v>
      </c>
      <c r="CB71" s="64">
        <f ca="1">'Trial 2'!CI45</f>
        <v>1105202.2397876407</v>
      </c>
      <c r="CC71" s="64">
        <f ca="1">'Trial 2'!CJ45</f>
        <v>1104105.9753181888</v>
      </c>
      <c r="CD71" s="64">
        <f ca="1">'Trial 2'!CK45</f>
        <v>1103020.3773450861</v>
      </c>
      <c r="CE71" s="64">
        <f ca="1">'Trial 2'!CL45</f>
        <v>1101922.9997347321</v>
      </c>
      <c r="CF71" s="64">
        <f ca="1">'Trial 2'!CM45</f>
        <v>1100819.2688664782</v>
      </c>
      <c r="CG71" s="64">
        <f ca="1">'Trial 2'!CO45</f>
        <v>1099714.2165316446</v>
      </c>
      <c r="CH71" s="64">
        <f ca="1">'Trial 2'!CP45</f>
        <v>1098599.9550839155</v>
      </c>
      <c r="CI71" s="64">
        <f ca="1">'Trial 2'!CQ45</f>
        <v>1097487.3231334032</v>
      </c>
      <c r="CJ71" s="64">
        <f ca="1">'Trial 2'!CR45</f>
        <v>1096379.3668882921</v>
      </c>
      <c r="CK71" s="64">
        <f ca="1">'Trial 2'!CS45</f>
        <v>1095275.3075974183</v>
      </c>
      <c r="CL71" s="64">
        <f ca="1">'Trial 2'!CT45</f>
        <v>1094180.2943003199</v>
      </c>
      <c r="CM71" s="64">
        <f ca="1">'Trial 2'!CU45</f>
        <v>1093083.1883393461</v>
      </c>
      <c r="CN71" s="64">
        <f ca="1">'Trial 2'!CV45</f>
        <v>1091979.6193056537</v>
      </c>
      <c r="CO71" s="64">
        <f ca="1">'Trial 2'!CW45</f>
        <v>1090882.6729677706</v>
      </c>
      <c r="CP71" s="64">
        <f ca="1">'Trial 2'!CX45</f>
        <v>1089783.6685910388</v>
      </c>
      <c r="CQ71" s="64">
        <f ca="1">'Trial 2'!CY45</f>
        <v>1088681.8115495413</v>
      </c>
      <c r="CR71" s="64">
        <f ca="1">'Trial 2'!CZ45</f>
        <v>1087589.6401056482</v>
      </c>
      <c r="CS71" s="64">
        <f ca="1">'Trial 2'!DB45</f>
        <v>1086497.8133923155</v>
      </c>
      <c r="CT71" s="64">
        <f ca="1">'Trial 2'!DC45</f>
        <v>1085419.8637968951</v>
      </c>
      <c r="CU71" s="64">
        <f ca="1">'Trial 2'!DD45</f>
        <v>1084350.8136909669</v>
      </c>
      <c r="CV71" s="64">
        <f ca="1">'Trial 2'!DE45</f>
        <v>1083292.8607713676</v>
      </c>
      <c r="CW71" s="64">
        <f ca="1">'Trial 2'!DF45</f>
        <v>1082239.2697436844</v>
      </c>
      <c r="CX71" s="64">
        <f ca="1">'Trial 2'!DG45</f>
        <v>1081189.1629299074</v>
      </c>
      <c r="CY71" s="64">
        <f ca="1">'Trial 2'!DH45</f>
        <v>1080146.0985791613</v>
      </c>
      <c r="CZ71" s="64">
        <f ca="1">'Trial 2'!DI45</f>
        <v>1079105.3678564359</v>
      </c>
      <c r="DA71" s="64">
        <f ca="1">'Trial 2'!DJ45</f>
        <v>1078072.3765356597</v>
      </c>
      <c r="DB71" s="64">
        <f ca="1">'Trial 2'!DK45</f>
        <v>1077039.5868659557</v>
      </c>
      <c r="DC71" s="64">
        <f ca="1">'Trial 2'!DL45</f>
        <v>1075998.4797759766</v>
      </c>
      <c r="DD71" s="64">
        <f ca="1">'Trial 2'!DM45</f>
        <v>1074962.311155251</v>
      </c>
      <c r="DE71" s="64">
        <f ca="1">'Trial 2'!DO45</f>
        <v>1073917.9554548378</v>
      </c>
      <c r="DF71" s="64">
        <f ca="1">'Trial 2'!DP45</f>
        <v>1072882.8003843823</v>
      </c>
      <c r="DG71" s="64">
        <f ca="1">'Trial 2'!DQ45</f>
        <v>1071843.155519993</v>
      </c>
      <c r="DH71" s="64">
        <f ca="1">'Trial 2'!DR45</f>
        <v>1070801.8035631422</v>
      </c>
      <c r="DI71" s="64">
        <f ca="1">'Trial 2'!DS45</f>
        <v>1069761.2855629232</v>
      </c>
      <c r="DJ71" s="64">
        <f ca="1">'Trial 2'!DT45</f>
        <v>1068718.5310459889</v>
      </c>
      <c r="DK71" s="64">
        <f ca="1">'Trial 2'!DU45</f>
        <v>1067683.0280901585</v>
      </c>
      <c r="DL71" s="64">
        <f ca="1">'Trial 2'!DV45</f>
        <v>1066651.77908319</v>
      </c>
      <c r="DM71" s="64">
        <f ca="1">'Trial 2'!DW45</f>
        <v>1065624.5836220235</v>
      </c>
      <c r="DN71" s="64">
        <f ca="1">'Trial 2'!DX45</f>
        <v>1064598.8669172458</v>
      </c>
      <c r="DO71" s="64">
        <f ca="1">'Trial 2'!DY45</f>
        <v>1063566.0664765062</v>
      </c>
      <c r="DP71" s="64">
        <f ca="1">'Trial 2'!DZ45</f>
        <v>1062534.581192916</v>
      </c>
      <c r="DQ71" s="64">
        <f ca="1">'Trial 2'!EB45</f>
        <v>1061504.9656063053</v>
      </c>
      <c r="DR71" s="64">
        <f ca="1">'Trial 2'!EC45</f>
        <v>1060480.5184567384</v>
      </c>
      <c r="DS71" s="64">
        <f ca="1">'Trial 2'!ED45</f>
        <v>1059466.8235048628</v>
      </c>
      <c r="DT71" s="64">
        <f ca="1">'Trial 2'!EE45</f>
        <v>1058462.2409517691</v>
      </c>
      <c r="DU71" s="64">
        <f ca="1">'Trial 2'!EF45</f>
        <v>1057457.3848125227</v>
      </c>
      <c r="DV71" s="64">
        <f ca="1">'Trial 2'!EG45</f>
        <v>1056455.0882854648</v>
      </c>
      <c r="DW71" s="64">
        <f ca="1">'Trial 2'!EH45</f>
        <v>1055462.6118393079</v>
      </c>
      <c r="DX71" s="64">
        <f ca="1">'Trial 2'!EI45</f>
        <v>1054470.9922484006</v>
      </c>
      <c r="DY71" s="64">
        <f ca="1">'Trial 2'!EJ45</f>
        <v>1053483.319055808</v>
      </c>
      <c r="DZ71" s="64">
        <f ca="1">'Trial 2'!EK45</f>
        <v>1052507.4631913328</v>
      </c>
      <c r="EA71" s="64">
        <f ca="1">'Trial 2'!EL45</f>
        <v>1051530.7668753667</v>
      </c>
      <c r="EB71" s="64">
        <f ca="1">'Trial 2'!EM45</f>
        <v>1050550.4037718158</v>
      </c>
    </row>
    <row r="72" spans="1:132" ht="12.75" customHeight="1" x14ac:dyDescent="0.2">
      <c r="A72" s="64">
        <f>'Trial 3'!B45</f>
        <v>1166666.6666666667</v>
      </c>
      <c r="B72" s="64">
        <f>'Trial 3'!C45</f>
        <v>1166666.6666666667</v>
      </c>
      <c r="C72" s="64">
        <f ca="1">'Trial 3'!D45</f>
        <v>1166614.5622135252</v>
      </c>
      <c r="D72" s="64">
        <f ca="1">'Trial 3'!E45</f>
        <v>1166527.6856163403</v>
      </c>
      <c r="E72" s="64">
        <f ca="1">'Trial 3'!F45</f>
        <v>1166407.9588691492</v>
      </c>
      <c r="F72" s="64">
        <f ca="1">'Trial 3'!G45</f>
        <v>1166246.0531952472</v>
      </c>
      <c r="G72" s="64">
        <f ca="1">'Trial 3'!H45</f>
        <v>1166057.1004655778</v>
      </c>
      <c r="H72" s="64">
        <f ca="1">'Trial 3'!I45</f>
        <v>1165821.1434468597</v>
      </c>
      <c r="I72" s="64">
        <f ca="1">'Trial 3'!J45</f>
        <v>1165551.9818580679</v>
      </c>
      <c r="J72" s="64">
        <f ca="1">'Trial 3'!K45</f>
        <v>1165254.116339504</v>
      </c>
      <c r="K72" s="64">
        <f ca="1">'Trial 3'!L45</f>
        <v>1164926.0330888368</v>
      </c>
      <c r="L72" s="64">
        <f ca="1">'Trial 3'!M45</f>
        <v>1164570.4854829279</v>
      </c>
      <c r="M72" s="64">
        <f ca="1">'Trial 3'!O45</f>
        <v>1164180.8947023929</v>
      </c>
      <c r="N72" s="64">
        <f ca="1">'Trial 3'!P45</f>
        <v>1163762.6000974763</v>
      </c>
      <c r="O72" s="64">
        <f ca="1">'Trial 3'!Q45</f>
        <v>1163323.1442899527</v>
      </c>
      <c r="P72" s="64">
        <f ca="1">'Trial 3'!R45</f>
        <v>1162859.8293197926</v>
      </c>
      <c r="Q72" s="64">
        <f ca="1">'Trial 3'!S45</f>
        <v>1162366.6944865654</v>
      </c>
      <c r="R72" s="64">
        <f ca="1">'Trial 3'!T45</f>
        <v>1161839.6106297586</v>
      </c>
      <c r="S72" s="64">
        <f ca="1">'Trial 3'!U45</f>
        <v>1161292.9067415614</v>
      </c>
      <c r="T72" s="64">
        <f ca="1">'Trial 3'!V45</f>
        <v>1160721.0369584728</v>
      </c>
      <c r="U72" s="64">
        <f ca="1">'Trial 3'!W45</f>
        <v>1160119.2605434312</v>
      </c>
      <c r="V72" s="64">
        <f ca="1">'Trial 3'!X45</f>
        <v>1159486.9997606117</v>
      </c>
      <c r="W72" s="64">
        <f ca="1">'Trial 3'!Y45</f>
        <v>1158845.7804327714</v>
      </c>
      <c r="X72" s="64">
        <f ca="1">'Trial 3'!Z45</f>
        <v>1158185.2188320537</v>
      </c>
      <c r="Y72" s="64">
        <f ca="1">'Trial 3'!AB45</f>
        <v>1157499.3008565207</v>
      </c>
      <c r="Z72" s="64">
        <f ca="1">'Trial 3'!AC45</f>
        <v>1156784.1860630093</v>
      </c>
      <c r="AA72" s="64">
        <f ca="1">'Trial 3'!AD45</f>
        <v>1156052.5472280865</v>
      </c>
      <c r="AB72" s="64">
        <f ca="1">'Trial 3'!AE45</f>
        <v>1155295.3835178057</v>
      </c>
      <c r="AC72" s="64">
        <f ca="1">'Trial 3'!AF45</f>
        <v>1154513.3037247111</v>
      </c>
      <c r="AD72" s="64">
        <f ca="1">'Trial 3'!AG45</f>
        <v>1153708.7707875869</v>
      </c>
      <c r="AE72" s="64">
        <f ca="1">'Trial 3'!AH45</f>
        <v>1152891.2955617411</v>
      </c>
      <c r="AF72" s="64">
        <f ca="1">'Trial 3'!AI45</f>
        <v>1152060.6298606608</v>
      </c>
      <c r="AG72" s="64">
        <f ca="1">'Trial 3'!AJ45</f>
        <v>1151213.1348000886</v>
      </c>
      <c r="AH72" s="64">
        <f ca="1">'Trial 3'!AK45</f>
        <v>1150355.8767512217</v>
      </c>
      <c r="AI72" s="64">
        <f ca="1">'Trial 3'!AL45</f>
        <v>1149484.9961102831</v>
      </c>
      <c r="AJ72" s="64">
        <f ca="1">'Trial 3'!AM45</f>
        <v>1148602.3288415149</v>
      </c>
      <c r="AK72" s="64">
        <f ca="1">'Trial 3'!AO45</f>
        <v>1147716.2141280919</v>
      </c>
      <c r="AL72" s="64">
        <f ca="1">'Trial 3'!AP45</f>
        <v>1146822.2627267831</v>
      </c>
      <c r="AM72" s="64">
        <f ca="1">'Trial 3'!AQ45</f>
        <v>1145917.31118876</v>
      </c>
      <c r="AN72" s="64">
        <f ca="1">'Trial 3'!AR45</f>
        <v>1145007.1143680569</v>
      </c>
      <c r="AO72" s="64">
        <f ca="1">'Trial 3'!AS45</f>
        <v>1144094.2077629527</v>
      </c>
      <c r="AP72" s="64">
        <f ca="1">'Trial 3'!AT45</f>
        <v>1143172.8793579347</v>
      </c>
      <c r="AQ72" s="64">
        <f ca="1">'Trial 3'!AU45</f>
        <v>1142243.2908058374</v>
      </c>
      <c r="AR72" s="64">
        <f ca="1">'Trial 3'!AV45</f>
        <v>1141304.1253126555</v>
      </c>
      <c r="AS72" s="64">
        <f ca="1">'Trial 3'!AW45</f>
        <v>1140351.233613302</v>
      </c>
      <c r="AT72" s="64">
        <f ca="1">'Trial 3'!AX45</f>
        <v>1139381.788513225</v>
      </c>
      <c r="AU72" s="64">
        <f ca="1">'Trial 3'!AY45</f>
        <v>1138400.2756492218</v>
      </c>
      <c r="AV72" s="64">
        <f ca="1">'Trial 3'!AZ45</f>
        <v>1137409.0747710378</v>
      </c>
      <c r="AW72" s="64">
        <f ca="1">'Trial 3'!BB45</f>
        <v>1136411.858936789</v>
      </c>
      <c r="AX72" s="64">
        <f ca="1">'Trial 3'!BC45</f>
        <v>1135406.636403111</v>
      </c>
      <c r="AY72" s="64">
        <f ca="1">'Trial 3'!BD45</f>
        <v>1134389.2534489979</v>
      </c>
      <c r="AZ72" s="64">
        <f ca="1">'Trial 3'!BE45</f>
        <v>1133366.0331068016</v>
      </c>
      <c r="BA72" s="64">
        <f ca="1">'Trial 3'!BF45</f>
        <v>1132327.974558891</v>
      </c>
      <c r="BB72" s="64">
        <f ca="1">'Trial 3'!BG45</f>
        <v>1131287.292635008</v>
      </c>
      <c r="BC72" s="64">
        <f ca="1">'Trial 3'!BH45</f>
        <v>1130229.2424815069</v>
      </c>
      <c r="BD72" s="64">
        <f ca="1">'Trial 3'!BI45</f>
        <v>1129162.4920293365</v>
      </c>
      <c r="BE72" s="64">
        <f ca="1">'Trial 3'!BJ45</f>
        <v>1128092.0093009074</v>
      </c>
      <c r="BF72" s="64">
        <f ca="1">'Trial 3'!BK45</f>
        <v>1127009.5935516839</v>
      </c>
      <c r="BG72" s="64">
        <f ca="1">'Trial 3'!BL45</f>
        <v>1125920.9424655004</v>
      </c>
      <c r="BH72" s="64">
        <f ca="1">'Trial 3'!BM45</f>
        <v>1124831.6628132963</v>
      </c>
      <c r="BI72" s="64">
        <f ca="1">'Trial 3'!BO45</f>
        <v>1123737.3604500841</v>
      </c>
      <c r="BJ72" s="64">
        <f ca="1">'Trial 3'!BP45</f>
        <v>1122631.641867396</v>
      </c>
      <c r="BK72" s="64">
        <f ca="1">'Trial 3'!BQ45</f>
        <v>1121522.0194104658</v>
      </c>
      <c r="BL72" s="64">
        <f ca="1">'Trial 3'!BR45</f>
        <v>1120400.0494588318</v>
      </c>
      <c r="BM72" s="64">
        <f ca="1">'Trial 3'!BS45</f>
        <v>1119280.8699554177</v>
      </c>
      <c r="BN72" s="64">
        <f ca="1">'Trial 3'!BT45</f>
        <v>1118158.5641075342</v>
      </c>
      <c r="BO72" s="64">
        <f ca="1">'Trial 3'!BU45</f>
        <v>1117035.2513052851</v>
      </c>
      <c r="BP72" s="64">
        <f ca="1">'Trial 3'!BV45</f>
        <v>1115905.6803039566</v>
      </c>
      <c r="BQ72" s="64">
        <f ca="1">'Trial 3'!BW45</f>
        <v>1114767.3160888413</v>
      </c>
      <c r="BR72" s="64">
        <f ca="1">'Trial 3'!BX45</f>
        <v>1113628.8016166524</v>
      </c>
      <c r="BS72" s="64">
        <f ca="1">'Trial 3'!BY45</f>
        <v>1112486.8663594837</v>
      </c>
      <c r="BT72" s="64">
        <f ca="1">'Trial 3'!BZ45</f>
        <v>1111341.6349146417</v>
      </c>
      <c r="BU72" s="64">
        <f ca="1">'Trial 3'!CB45</f>
        <v>1110195.6866105264</v>
      </c>
      <c r="BV72" s="64">
        <f ca="1">'Trial 3'!CC45</f>
        <v>1109056.1673659738</v>
      </c>
      <c r="BW72" s="64">
        <f ca="1">'Trial 3'!CD45</f>
        <v>1107914.9305912263</v>
      </c>
      <c r="BX72" s="64">
        <f ca="1">'Trial 3'!CE45</f>
        <v>1106763.0620724636</v>
      </c>
      <c r="BY72" s="64">
        <f ca="1">'Trial 3'!CF45</f>
        <v>1105617.7624277198</v>
      </c>
      <c r="BZ72" s="64">
        <f ca="1">'Trial 3'!CG45</f>
        <v>1104473.7642583603</v>
      </c>
      <c r="CA72" s="64">
        <f ca="1">'Trial 3'!CH45</f>
        <v>1103331.638304828</v>
      </c>
      <c r="CB72" s="64">
        <f ca="1">'Trial 3'!CI45</f>
        <v>1102203.0246157758</v>
      </c>
      <c r="CC72" s="64">
        <f ca="1">'Trial 3'!CJ45</f>
        <v>1101073.9850811968</v>
      </c>
      <c r="CD72" s="64">
        <f ca="1">'Trial 3'!CK45</f>
        <v>1099946.3742660002</v>
      </c>
      <c r="CE72" s="64">
        <f ca="1">'Trial 3'!CL45</f>
        <v>1098820.9427137936</v>
      </c>
      <c r="CF72" s="64">
        <f ca="1">'Trial 3'!CM45</f>
        <v>1097696.0334821593</v>
      </c>
      <c r="CG72" s="64">
        <f ca="1">'Trial 3'!CO45</f>
        <v>1096573.2559174516</v>
      </c>
      <c r="CH72" s="64">
        <f ca="1">'Trial 3'!CP45</f>
        <v>1095445.7099270446</v>
      </c>
      <c r="CI72" s="64">
        <f ca="1">'Trial 3'!CQ45</f>
        <v>1094328.379880867</v>
      </c>
      <c r="CJ72" s="64">
        <f ca="1">'Trial 3'!CR45</f>
        <v>1093206.504933381</v>
      </c>
      <c r="CK72" s="64">
        <f ca="1">'Trial 3'!CS45</f>
        <v>1092088.027781633</v>
      </c>
      <c r="CL72" s="64">
        <f ca="1">'Trial 3'!CT45</f>
        <v>1090972.3982452666</v>
      </c>
      <c r="CM72" s="64">
        <f ca="1">'Trial 3'!CU45</f>
        <v>1089862.1325275295</v>
      </c>
      <c r="CN72" s="64">
        <f ca="1">'Trial 3'!CV45</f>
        <v>1088755.2670773189</v>
      </c>
      <c r="CO72" s="64">
        <f ca="1">'Trial 3'!CW45</f>
        <v>1087646.4507910637</v>
      </c>
      <c r="CP72" s="64">
        <f ca="1">'Trial 3'!CX45</f>
        <v>1086531.5567779478</v>
      </c>
      <c r="CQ72" s="64">
        <f ca="1">'Trial 3'!CY45</f>
        <v>1085416.1905677184</v>
      </c>
      <c r="CR72" s="64">
        <f ca="1">'Trial 3'!CZ45</f>
        <v>1084309.2566158238</v>
      </c>
      <c r="CS72" s="64">
        <f ca="1">'Trial 3'!DB45</f>
        <v>1083197.6329242454</v>
      </c>
      <c r="CT72" s="64">
        <f ca="1">'Trial 3'!DC45</f>
        <v>1082096.4415476543</v>
      </c>
      <c r="CU72" s="64">
        <f ca="1">'Trial 3'!DD45</f>
        <v>1080988.8440959144</v>
      </c>
      <c r="CV72" s="64">
        <f ca="1">'Trial 3'!DE45</f>
        <v>1079877.9926835725</v>
      </c>
      <c r="CW72" s="64">
        <f ca="1">'Trial 3'!DF45</f>
        <v>1078775.5487572404</v>
      </c>
      <c r="CX72" s="64">
        <f ca="1">'Trial 3'!DG45</f>
        <v>1077673.4564320033</v>
      </c>
      <c r="CY72" s="64">
        <f ca="1">'Trial 3'!DH45</f>
        <v>1076569.6290093071</v>
      </c>
      <c r="CZ72" s="64">
        <f ca="1">'Trial 3'!DI45</f>
        <v>1075469.4321830194</v>
      </c>
      <c r="DA72" s="64">
        <f ca="1">'Trial 3'!DJ45</f>
        <v>1074374.4076332368</v>
      </c>
      <c r="DB72" s="64">
        <f ca="1">'Trial 3'!DK45</f>
        <v>1073282.4002852258</v>
      </c>
      <c r="DC72" s="64">
        <f ca="1">'Trial 3'!DL45</f>
        <v>1072196.2951459207</v>
      </c>
      <c r="DD72" s="64">
        <f ca="1">'Trial 3'!DM45</f>
        <v>1071113.8575743472</v>
      </c>
      <c r="DE72" s="64">
        <f ca="1">'Trial 3'!DO45</f>
        <v>1070030.4053777168</v>
      </c>
      <c r="DF72" s="64">
        <f ca="1">'Trial 3'!DP45</f>
        <v>1068949.8950667572</v>
      </c>
      <c r="DG72" s="64">
        <f ca="1">'Trial 3'!DQ45</f>
        <v>1067865.7801808403</v>
      </c>
      <c r="DH72" s="64">
        <f ca="1">'Trial 3'!DR45</f>
        <v>1066795.4961775155</v>
      </c>
      <c r="DI72" s="64">
        <f ca="1">'Trial 3'!DS45</f>
        <v>1065740.5141945709</v>
      </c>
      <c r="DJ72" s="64">
        <f ca="1">'Trial 3'!DT45</f>
        <v>1064689.9482816095</v>
      </c>
      <c r="DK72" s="64">
        <f ca="1">'Trial 3'!DU45</f>
        <v>1063654.7687550278</v>
      </c>
      <c r="DL72" s="64">
        <f ca="1">'Trial 3'!DV45</f>
        <v>1062619.3019166104</v>
      </c>
      <c r="DM72" s="64">
        <f ca="1">'Trial 3'!DW45</f>
        <v>1061592.8861542554</v>
      </c>
      <c r="DN72" s="64">
        <f ca="1">'Trial 3'!DX45</f>
        <v>1060571.4086939809</v>
      </c>
      <c r="DO72" s="64">
        <f ca="1">'Trial 3'!DY45</f>
        <v>1059553.5992210084</v>
      </c>
      <c r="DP72" s="64">
        <f ca="1">'Trial 3'!DZ45</f>
        <v>1058537.9051048527</v>
      </c>
      <c r="DQ72" s="64">
        <f ca="1">'Trial 3'!EB45</f>
        <v>1057529.469635281</v>
      </c>
      <c r="DR72" s="64">
        <f ca="1">'Trial 3'!EC45</f>
        <v>1056536.9125663836</v>
      </c>
      <c r="DS72" s="64">
        <f ca="1">'Trial 3'!ED45</f>
        <v>1055550.476171548</v>
      </c>
      <c r="DT72" s="64">
        <f ca="1">'Trial 3'!EE45</f>
        <v>1054566.7873070284</v>
      </c>
      <c r="DU72" s="64">
        <f ca="1">'Trial 3'!EF45</f>
        <v>1053580.1219732836</v>
      </c>
      <c r="DV72" s="64">
        <f ca="1">'Trial 3'!EG45</f>
        <v>1052596.8255828968</v>
      </c>
      <c r="DW72" s="64">
        <f ca="1">'Trial 3'!EH45</f>
        <v>1051621.3583672561</v>
      </c>
      <c r="DX72" s="64">
        <f ca="1">'Trial 3'!EI45</f>
        <v>1050641.6309171626</v>
      </c>
      <c r="DY72" s="64">
        <f ca="1">'Trial 3'!EJ45</f>
        <v>1049658.7391714018</v>
      </c>
      <c r="DZ72" s="64">
        <f ca="1">'Trial 3'!EK45</f>
        <v>1048678.6816647369</v>
      </c>
      <c r="EA72" s="64">
        <f ca="1">'Trial 3'!EL45</f>
        <v>1047703.139715301</v>
      </c>
      <c r="EB72" s="64">
        <f ca="1">'Trial 3'!EM45</f>
        <v>1046722.1448056449</v>
      </c>
    </row>
    <row r="73" spans="1:132" ht="12.75" customHeight="1" x14ac:dyDescent="0.2">
      <c r="A73" s="64">
        <f>'Trial 4'!B45</f>
        <v>1166666.6666666667</v>
      </c>
      <c r="B73" s="64">
        <f>'Trial 4'!C45</f>
        <v>1166666.6666666667</v>
      </c>
      <c r="C73" s="64">
        <f ca="1">'Trial 4'!D45</f>
        <v>1166623.5596734392</v>
      </c>
      <c r="D73" s="64">
        <f ca="1">'Trial 4'!E45</f>
        <v>1166536.9520508153</v>
      </c>
      <c r="E73" s="64">
        <f ca="1">'Trial 4'!F45</f>
        <v>1166411.8172452471</v>
      </c>
      <c r="F73" s="64">
        <f ca="1">'Trial 4'!G45</f>
        <v>1166249.0316001533</v>
      </c>
      <c r="G73" s="64">
        <f ca="1">'Trial 4'!H45</f>
        <v>1166056.7205476728</v>
      </c>
      <c r="H73" s="64">
        <f ca="1">'Trial 4'!I45</f>
        <v>1165833.2056255352</v>
      </c>
      <c r="I73" s="64">
        <f ca="1">'Trial 4'!J45</f>
        <v>1165574.7175172856</v>
      </c>
      <c r="J73" s="64">
        <f ca="1">'Trial 4'!K45</f>
        <v>1165283.0004449233</v>
      </c>
      <c r="K73" s="64">
        <f ca="1">'Trial 4'!L45</f>
        <v>1164955.8835620119</v>
      </c>
      <c r="L73" s="64">
        <f ca="1">'Trial 4'!M45</f>
        <v>1164602.8622844834</v>
      </c>
      <c r="M73" s="64">
        <f ca="1">'Trial 4'!O45</f>
        <v>1164217.5837061387</v>
      </c>
      <c r="N73" s="64">
        <f ca="1">'Trial 4'!P45</f>
        <v>1163799.1165545755</v>
      </c>
      <c r="O73" s="64">
        <f ca="1">'Trial 4'!Q45</f>
        <v>1163354.9478551326</v>
      </c>
      <c r="P73" s="64">
        <f ca="1">'Trial 4'!R45</f>
        <v>1162879.3171232003</v>
      </c>
      <c r="Q73" s="64">
        <f ca="1">'Trial 4'!S45</f>
        <v>1162384.1221650105</v>
      </c>
      <c r="R73" s="64">
        <f ca="1">'Trial 4'!T45</f>
        <v>1161856.3865344757</v>
      </c>
      <c r="S73" s="64">
        <f ca="1">'Trial 4'!U45</f>
        <v>1161294.8074075272</v>
      </c>
      <c r="T73" s="64">
        <f ca="1">'Trial 4'!V45</f>
        <v>1160708.1601315818</v>
      </c>
      <c r="U73" s="64">
        <f ca="1">'Trial 4'!W45</f>
        <v>1160094.127628267</v>
      </c>
      <c r="V73" s="64">
        <f ca="1">'Trial 4'!X45</f>
        <v>1159450.9291962059</v>
      </c>
      <c r="W73" s="64">
        <f ca="1">'Trial 4'!Y45</f>
        <v>1158790.4449690424</v>
      </c>
      <c r="X73" s="64">
        <f ca="1">'Trial 4'!Z45</f>
        <v>1158109.6914107653</v>
      </c>
      <c r="Y73" s="64">
        <f ca="1">'Trial 4'!AB45</f>
        <v>1157410.4822609248</v>
      </c>
      <c r="Z73" s="64">
        <f ca="1">'Trial 4'!AC45</f>
        <v>1156692.3370205979</v>
      </c>
      <c r="AA73" s="64">
        <f ca="1">'Trial 4'!AD45</f>
        <v>1155956.0415761564</v>
      </c>
      <c r="AB73" s="64">
        <f ca="1">'Trial 4'!AE45</f>
        <v>1155202.5870675063</v>
      </c>
      <c r="AC73" s="64">
        <f ca="1">'Trial 4'!AF45</f>
        <v>1154424.0587892954</v>
      </c>
      <c r="AD73" s="64">
        <f ca="1">'Trial 4'!AG45</f>
        <v>1153627.9325299503</v>
      </c>
      <c r="AE73" s="64">
        <f ca="1">'Trial 4'!AH45</f>
        <v>1152818.3453114398</v>
      </c>
      <c r="AF73" s="64">
        <f ca="1">'Trial 4'!AI45</f>
        <v>1151987.5662806239</v>
      </c>
      <c r="AG73" s="64">
        <f ca="1">'Trial 4'!AJ45</f>
        <v>1151153.2803515471</v>
      </c>
      <c r="AH73" s="64">
        <f ca="1">'Trial 4'!AK45</f>
        <v>1150302.0618756709</v>
      </c>
      <c r="AI73" s="64">
        <f ca="1">'Trial 4'!AL45</f>
        <v>1149428.8027066267</v>
      </c>
      <c r="AJ73" s="64">
        <f ca="1">'Trial 4'!AM45</f>
        <v>1148540.0079090812</v>
      </c>
      <c r="AK73" s="64">
        <f ca="1">'Trial 4'!AO45</f>
        <v>1147640.3514611267</v>
      </c>
      <c r="AL73" s="64">
        <f ca="1">'Trial 4'!AP45</f>
        <v>1146731.790656927</v>
      </c>
      <c r="AM73" s="64">
        <f ca="1">'Trial 4'!AQ45</f>
        <v>1145806.021039475</v>
      </c>
      <c r="AN73" s="64">
        <f ca="1">'Trial 4'!AR45</f>
        <v>1144874.0273381693</v>
      </c>
      <c r="AO73" s="64">
        <f ca="1">'Trial 4'!AS45</f>
        <v>1143932.0712816953</v>
      </c>
      <c r="AP73" s="64">
        <f ca="1">'Trial 4'!AT45</f>
        <v>1142983.3109645152</v>
      </c>
      <c r="AQ73" s="64">
        <f ca="1">'Trial 4'!AU45</f>
        <v>1142025.9846090437</v>
      </c>
      <c r="AR73" s="64">
        <f ca="1">'Trial 4'!AV45</f>
        <v>1141051.678649117</v>
      </c>
      <c r="AS73" s="64">
        <f ca="1">'Trial 4'!AW45</f>
        <v>1140065.3721767431</v>
      </c>
      <c r="AT73" s="64">
        <f ca="1">'Trial 4'!AX45</f>
        <v>1139082.1928737033</v>
      </c>
      <c r="AU73" s="64">
        <f ca="1">'Trial 4'!AY45</f>
        <v>1138089.6123480597</v>
      </c>
      <c r="AV73" s="64">
        <f ca="1">'Trial 4'!AZ45</f>
        <v>1137092.4201408164</v>
      </c>
      <c r="AW73" s="64">
        <f ca="1">'Trial 4'!BB45</f>
        <v>1136077.5919148063</v>
      </c>
      <c r="AX73" s="64">
        <f ca="1">'Trial 4'!BC45</f>
        <v>1135066.3998985386</v>
      </c>
      <c r="AY73" s="64">
        <f ca="1">'Trial 4'!BD45</f>
        <v>1134058.0027980567</v>
      </c>
      <c r="AZ73" s="64">
        <f ca="1">'Trial 4'!BE45</f>
        <v>1133036.5240175535</v>
      </c>
      <c r="BA73" s="64">
        <f ca="1">'Trial 4'!BF45</f>
        <v>1132009.0358862008</v>
      </c>
      <c r="BB73" s="64">
        <f ca="1">'Trial 4'!BG45</f>
        <v>1130973.0644565397</v>
      </c>
      <c r="BC73" s="64">
        <f ca="1">'Trial 4'!BH45</f>
        <v>1129926.0266310817</v>
      </c>
      <c r="BD73" s="64">
        <f ca="1">'Trial 4'!BI45</f>
        <v>1128876.7836125626</v>
      </c>
      <c r="BE73" s="64">
        <f ca="1">'Trial 4'!BJ45</f>
        <v>1127833.4992675239</v>
      </c>
      <c r="BF73" s="64">
        <f ca="1">'Trial 4'!BK45</f>
        <v>1126779.1934909776</v>
      </c>
      <c r="BG73" s="64">
        <f ca="1">'Trial 4'!BL45</f>
        <v>1125724.0901114482</v>
      </c>
      <c r="BH73" s="64">
        <f ca="1">'Trial 4'!BM45</f>
        <v>1124666.3819449842</v>
      </c>
      <c r="BI73" s="64">
        <f ca="1">'Trial 4'!BO45</f>
        <v>1123601.8147644533</v>
      </c>
      <c r="BJ73" s="64">
        <f ca="1">'Trial 4'!BP45</f>
        <v>1122533.3539464709</v>
      </c>
      <c r="BK73" s="64">
        <f ca="1">'Trial 4'!BQ45</f>
        <v>1121472.1632078406</v>
      </c>
      <c r="BL73" s="64">
        <f ca="1">'Trial 4'!BR45</f>
        <v>1120405.2344289648</v>
      </c>
      <c r="BM73" s="64">
        <f ca="1">'Trial 4'!BS45</f>
        <v>1119335.8555785385</v>
      </c>
      <c r="BN73" s="64">
        <f ca="1">'Trial 4'!BT45</f>
        <v>1118262.4055419255</v>
      </c>
      <c r="BO73" s="64">
        <f ca="1">'Trial 4'!BU45</f>
        <v>1117186.8966316704</v>
      </c>
      <c r="BP73" s="64">
        <f ca="1">'Trial 4'!BV45</f>
        <v>1116116.288581498</v>
      </c>
      <c r="BQ73" s="64">
        <f ca="1">'Trial 4'!BW45</f>
        <v>1115046.0341113335</v>
      </c>
      <c r="BR73" s="64">
        <f ca="1">'Trial 4'!BX45</f>
        <v>1113980.0076008076</v>
      </c>
      <c r="BS73" s="64">
        <f ca="1">'Trial 4'!BY45</f>
        <v>1112911.7642954795</v>
      </c>
      <c r="BT73" s="64">
        <f ca="1">'Trial 4'!BZ45</f>
        <v>1111840.479459659</v>
      </c>
      <c r="BU73" s="64">
        <f ca="1">'Trial 4'!CB45</f>
        <v>1110760.2916223065</v>
      </c>
      <c r="BV73" s="64">
        <f ca="1">'Trial 4'!CC45</f>
        <v>1109686.1716991069</v>
      </c>
      <c r="BW73" s="64">
        <f ca="1">'Trial 4'!CD45</f>
        <v>1108608.126786516</v>
      </c>
      <c r="BX73" s="64">
        <f ca="1">'Trial 4'!CE45</f>
        <v>1107530.3490308055</v>
      </c>
      <c r="BY73" s="64">
        <f ca="1">'Trial 4'!CF45</f>
        <v>1106450.1443849504</v>
      </c>
      <c r="BZ73" s="64">
        <f ca="1">'Trial 4'!CG45</f>
        <v>1105374.1078227309</v>
      </c>
      <c r="CA73" s="64">
        <f ca="1">'Trial 4'!CH45</f>
        <v>1104294.4764237632</v>
      </c>
      <c r="CB73" s="64">
        <f ca="1">'Trial 4'!CI45</f>
        <v>1103217.8750181391</v>
      </c>
      <c r="CC73" s="64">
        <f ca="1">'Trial 4'!CJ45</f>
        <v>1102141.7378076063</v>
      </c>
      <c r="CD73" s="64">
        <f ca="1">'Trial 4'!CK45</f>
        <v>1101069.2296221182</v>
      </c>
      <c r="CE73" s="64">
        <f ca="1">'Trial 4'!CL45</f>
        <v>1099992.2025445511</v>
      </c>
      <c r="CF73" s="64">
        <f ca="1">'Trial 4'!CM45</f>
        <v>1098913.5667872126</v>
      </c>
      <c r="CG73" s="64">
        <f ca="1">'Trial 4'!CO45</f>
        <v>1097839.1553178958</v>
      </c>
      <c r="CH73" s="64">
        <f ca="1">'Trial 4'!CP45</f>
        <v>1096757.7086992858</v>
      </c>
      <c r="CI73" s="64">
        <f ca="1">'Trial 4'!CQ45</f>
        <v>1095681.7222269769</v>
      </c>
      <c r="CJ73" s="64">
        <f ca="1">'Trial 4'!CR45</f>
        <v>1094615.106751008</v>
      </c>
      <c r="CK73" s="64">
        <f ca="1">'Trial 4'!CS45</f>
        <v>1093550.353408112</v>
      </c>
      <c r="CL73" s="64">
        <f ca="1">'Trial 4'!CT45</f>
        <v>1092491.1323412878</v>
      </c>
      <c r="CM73" s="64">
        <f ca="1">'Trial 4'!CU45</f>
        <v>1091438.2505899407</v>
      </c>
      <c r="CN73" s="64">
        <f ca="1">'Trial 4'!CV45</f>
        <v>1090374.2172493257</v>
      </c>
      <c r="CO73" s="64">
        <f ca="1">'Trial 4'!CW45</f>
        <v>1089304.6882479223</v>
      </c>
      <c r="CP73" s="64">
        <f ca="1">'Trial 4'!CX45</f>
        <v>1088227.7852758993</v>
      </c>
      <c r="CQ73" s="64">
        <f ca="1">'Trial 4'!CY45</f>
        <v>1087146.9460547436</v>
      </c>
      <c r="CR73" s="64">
        <f ca="1">'Trial 4'!CZ45</f>
        <v>1086062.6403469632</v>
      </c>
      <c r="CS73" s="64">
        <f ca="1">'Trial 4'!DB45</f>
        <v>1084988.8980302687</v>
      </c>
      <c r="CT73" s="64">
        <f ca="1">'Trial 4'!DC45</f>
        <v>1083914.877139424</v>
      </c>
      <c r="CU73" s="64">
        <f ca="1">'Trial 4'!DD45</f>
        <v>1082844.1956133305</v>
      </c>
      <c r="CV73" s="64">
        <f ca="1">'Trial 4'!DE45</f>
        <v>1081781.8306511589</v>
      </c>
      <c r="CW73" s="64">
        <f ca="1">'Trial 4'!DF45</f>
        <v>1080711.9406433357</v>
      </c>
      <c r="CX73" s="64">
        <f ca="1">'Trial 4'!DG45</f>
        <v>1079648.5446165865</v>
      </c>
      <c r="CY73" s="64">
        <f ca="1">'Trial 4'!DH45</f>
        <v>1078584.9127171407</v>
      </c>
      <c r="CZ73" s="64">
        <f ca="1">'Trial 4'!DI45</f>
        <v>1077514.5315141163</v>
      </c>
      <c r="DA73" s="64">
        <f ca="1">'Trial 4'!DJ45</f>
        <v>1076438.8806347661</v>
      </c>
      <c r="DB73" s="64">
        <f ca="1">'Trial 4'!DK45</f>
        <v>1075377.1997324908</v>
      </c>
      <c r="DC73" s="64">
        <f ca="1">'Trial 4'!DL45</f>
        <v>1074327.5107220516</v>
      </c>
      <c r="DD73" s="64">
        <f ca="1">'Trial 4'!DM45</f>
        <v>1073281.6008935084</v>
      </c>
      <c r="DE73" s="64">
        <f ca="1">'Trial 4'!DO45</f>
        <v>1072245.313955737</v>
      </c>
      <c r="DF73" s="64">
        <f ca="1">'Trial 4'!DP45</f>
        <v>1071223.7625063614</v>
      </c>
      <c r="DG73" s="64">
        <f ca="1">'Trial 4'!DQ45</f>
        <v>1070200.4303464575</v>
      </c>
      <c r="DH73" s="64">
        <f ca="1">'Trial 4'!DR45</f>
        <v>1069176.2820615498</v>
      </c>
      <c r="DI73" s="64">
        <f ca="1">'Trial 4'!DS45</f>
        <v>1068152.112483717</v>
      </c>
      <c r="DJ73" s="64">
        <f ca="1">'Trial 4'!DT45</f>
        <v>1067124.0728037735</v>
      </c>
      <c r="DK73" s="64">
        <f ca="1">'Trial 4'!DU45</f>
        <v>1066096.040731204</v>
      </c>
      <c r="DL73" s="64">
        <f ca="1">'Trial 4'!DV45</f>
        <v>1065070.0864684912</v>
      </c>
      <c r="DM73" s="64">
        <f ca="1">'Trial 4'!DW45</f>
        <v>1064047.9063864558</v>
      </c>
      <c r="DN73" s="64">
        <f ca="1">'Trial 4'!DX45</f>
        <v>1063031.8622608269</v>
      </c>
      <c r="DO73" s="64">
        <f ca="1">'Trial 4'!DY45</f>
        <v>1062017.8096340941</v>
      </c>
      <c r="DP73" s="64">
        <f ca="1">'Trial 4'!DZ45</f>
        <v>1061011.0168567726</v>
      </c>
      <c r="DQ73" s="64">
        <f ca="1">'Trial 4'!EB45</f>
        <v>1060009.4118121262</v>
      </c>
      <c r="DR73" s="64">
        <f ca="1">'Trial 4'!EC45</f>
        <v>1059008.7258737753</v>
      </c>
      <c r="DS73" s="64">
        <f ca="1">'Trial 4'!ED45</f>
        <v>1058017.2966027723</v>
      </c>
      <c r="DT73" s="64">
        <f ca="1">'Trial 4'!EE45</f>
        <v>1057038.7957396575</v>
      </c>
      <c r="DU73" s="64">
        <f ca="1">'Trial 4'!EF45</f>
        <v>1056065.3369105924</v>
      </c>
      <c r="DV73" s="64">
        <f ca="1">'Trial 4'!EG45</f>
        <v>1055103.6967628258</v>
      </c>
      <c r="DW73" s="64">
        <f ca="1">'Trial 4'!EH45</f>
        <v>1054145.6287833967</v>
      </c>
      <c r="DX73" s="64">
        <f ca="1">'Trial 4'!EI45</f>
        <v>1053197.257056365</v>
      </c>
      <c r="DY73" s="64">
        <f ca="1">'Trial 4'!EJ45</f>
        <v>1052244.5104650238</v>
      </c>
      <c r="DZ73" s="64">
        <f ca="1">'Trial 4'!EK45</f>
        <v>1051302.9811496995</v>
      </c>
      <c r="EA73" s="64">
        <f ca="1">'Trial 4'!EL45</f>
        <v>1050361.0403606163</v>
      </c>
      <c r="EB73" s="64">
        <f ca="1">'Trial 4'!EM45</f>
        <v>1049419.0103840921</v>
      </c>
    </row>
    <row r="74" spans="1:132" ht="12.75" customHeight="1" x14ac:dyDescent="0.2">
      <c r="A74" s="64">
        <f>'Trial 5'!B45</f>
        <v>1166666.6666666667</v>
      </c>
      <c r="B74" s="64">
        <f>'Trial 5'!C45</f>
        <v>1166666.6666666667</v>
      </c>
      <c r="C74" s="64">
        <f ca="1">'Trial 5'!D45</f>
        <v>1166619.2142328729</v>
      </c>
      <c r="D74" s="64">
        <f ca="1">'Trial 5'!E45</f>
        <v>1166529.1919626531</v>
      </c>
      <c r="E74" s="64">
        <f ca="1">'Trial 5'!F45</f>
        <v>1166395.5627863444</v>
      </c>
      <c r="F74" s="64">
        <f ca="1">'Trial 5'!G45</f>
        <v>1166213.9499722174</v>
      </c>
      <c r="G74" s="64">
        <f ca="1">'Trial 5'!H45</f>
        <v>1165998.2367656813</v>
      </c>
      <c r="H74" s="64">
        <f ca="1">'Trial 5'!I45</f>
        <v>1165738.3568389188</v>
      </c>
      <c r="I74" s="64">
        <f ca="1">'Trial 5'!J45</f>
        <v>1165437.5000506495</v>
      </c>
      <c r="J74" s="64">
        <f ca="1">'Trial 5'!K45</f>
        <v>1165113.5120781811</v>
      </c>
      <c r="K74" s="64">
        <f ca="1">'Trial 5'!L45</f>
        <v>1164758.1595133324</v>
      </c>
      <c r="L74" s="64">
        <f ca="1">'Trial 5'!M45</f>
        <v>1164377.9740486681</v>
      </c>
      <c r="M74" s="64">
        <f ca="1">'Trial 5'!O45</f>
        <v>1163972.5462084198</v>
      </c>
      <c r="N74" s="64">
        <f ca="1">'Trial 5'!P45</f>
        <v>1163541.9804591634</v>
      </c>
      <c r="O74" s="64">
        <f ca="1">'Trial 5'!Q45</f>
        <v>1163087.8214536165</v>
      </c>
      <c r="P74" s="64">
        <f ca="1">'Trial 5'!R45</f>
        <v>1162598.9332611009</v>
      </c>
      <c r="Q74" s="64">
        <f ca="1">'Trial 5'!S45</f>
        <v>1162072.1522751707</v>
      </c>
      <c r="R74" s="64">
        <f ca="1">'Trial 5'!T45</f>
        <v>1161522.4148464692</v>
      </c>
      <c r="S74" s="64">
        <f ca="1">'Trial 5'!U45</f>
        <v>1160944.9716903772</v>
      </c>
      <c r="T74" s="64">
        <f ca="1">'Trial 5'!V45</f>
        <v>1160343.6028470935</v>
      </c>
      <c r="U74" s="64">
        <f ca="1">'Trial 5'!W45</f>
        <v>1159729.3474206314</v>
      </c>
      <c r="V74" s="64">
        <f ca="1">'Trial 5'!X45</f>
        <v>1159093.5437335132</v>
      </c>
      <c r="W74" s="64">
        <f ca="1">'Trial 5'!Y45</f>
        <v>1158435.4460066536</v>
      </c>
      <c r="X74" s="64">
        <f ca="1">'Trial 5'!Z45</f>
        <v>1157750.8252917347</v>
      </c>
      <c r="Y74" s="64">
        <f ca="1">'Trial 5'!AB45</f>
        <v>1157045.5574898347</v>
      </c>
      <c r="Z74" s="64">
        <f ca="1">'Trial 5'!AC45</f>
        <v>1156320.6771730159</v>
      </c>
      <c r="AA74" s="64">
        <f ca="1">'Trial 5'!AD45</f>
        <v>1155572.284638488</v>
      </c>
      <c r="AB74" s="64">
        <f ca="1">'Trial 5'!AE45</f>
        <v>1154800.0208322054</v>
      </c>
      <c r="AC74" s="64">
        <f ca="1">'Trial 5'!AF45</f>
        <v>1154010.9069293607</v>
      </c>
      <c r="AD74" s="64">
        <f ca="1">'Trial 5'!AG45</f>
        <v>1153195.7709911643</v>
      </c>
      <c r="AE74" s="64">
        <f ca="1">'Trial 5'!AH45</f>
        <v>1152366.5053006227</v>
      </c>
      <c r="AF74" s="64">
        <f ca="1">'Trial 5'!AI45</f>
        <v>1151526.5144430278</v>
      </c>
      <c r="AG74" s="64">
        <f ca="1">'Trial 5'!AJ45</f>
        <v>1150675.459282188</v>
      </c>
      <c r="AH74" s="64">
        <f ca="1">'Trial 5'!AK45</f>
        <v>1149814.895644299</v>
      </c>
      <c r="AI74" s="64">
        <f ca="1">'Trial 5'!AL45</f>
        <v>1148928.7380835875</v>
      </c>
      <c r="AJ74" s="64">
        <f ca="1">'Trial 5'!AM45</f>
        <v>1148022.8068885475</v>
      </c>
      <c r="AK74" s="64">
        <f ca="1">'Trial 5'!AO45</f>
        <v>1147104.6734828837</v>
      </c>
      <c r="AL74" s="64">
        <f ca="1">'Trial 5'!AP45</f>
        <v>1146175.3469060659</v>
      </c>
      <c r="AM74" s="64">
        <f ca="1">'Trial 5'!AQ45</f>
        <v>1145237.2069293698</v>
      </c>
      <c r="AN74" s="64">
        <f ca="1">'Trial 5'!AR45</f>
        <v>1144295.7498201281</v>
      </c>
      <c r="AO74" s="64">
        <f ca="1">'Trial 5'!AS45</f>
        <v>1143347.161582785</v>
      </c>
      <c r="AP74" s="64">
        <f ca="1">'Trial 5'!AT45</f>
        <v>1142383.7952205616</v>
      </c>
      <c r="AQ74" s="64">
        <f ca="1">'Trial 5'!AU45</f>
        <v>1141415.6032271949</v>
      </c>
      <c r="AR74" s="64">
        <f ca="1">'Trial 5'!AV45</f>
        <v>1140442.5486888695</v>
      </c>
      <c r="AS74" s="64">
        <f ca="1">'Trial 5'!AW45</f>
        <v>1139466.6003070024</v>
      </c>
      <c r="AT74" s="64">
        <f ca="1">'Trial 5'!AX45</f>
        <v>1138487.5141188609</v>
      </c>
      <c r="AU74" s="64">
        <f ca="1">'Trial 5'!AY45</f>
        <v>1137504.8537638453</v>
      </c>
      <c r="AV74" s="64">
        <f ca="1">'Trial 5'!AZ45</f>
        <v>1136517.463242617</v>
      </c>
      <c r="AW74" s="64">
        <f ca="1">'Trial 5'!BB45</f>
        <v>1135534.1573086574</v>
      </c>
      <c r="AX74" s="64">
        <f ca="1">'Trial 5'!BC45</f>
        <v>1134531.333879502</v>
      </c>
      <c r="AY74" s="64">
        <f ca="1">'Trial 5'!BD45</f>
        <v>1133529.0583628265</v>
      </c>
      <c r="AZ74" s="64">
        <f ca="1">'Trial 5'!BE45</f>
        <v>1132518.749241957</v>
      </c>
      <c r="BA74" s="64">
        <f ca="1">'Trial 5'!BF45</f>
        <v>1131498.4421797679</v>
      </c>
      <c r="BB74" s="64">
        <f ca="1">'Trial 5'!BG45</f>
        <v>1130460.9204028279</v>
      </c>
      <c r="BC74" s="64">
        <f ca="1">'Trial 5'!BH45</f>
        <v>1129418.0224878809</v>
      </c>
      <c r="BD74" s="64">
        <f ca="1">'Trial 5'!BI45</f>
        <v>1128373.9363177081</v>
      </c>
      <c r="BE74" s="64">
        <f ca="1">'Trial 5'!BJ45</f>
        <v>1127323.8188493107</v>
      </c>
      <c r="BF74" s="64">
        <f ca="1">'Trial 5'!BK45</f>
        <v>1126263.6968222694</v>
      </c>
      <c r="BG74" s="64">
        <f ca="1">'Trial 5'!BL45</f>
        <v>1125212.0618803524</v>
      </c>
      <c r="BH74" s="64">
        <f ca="1">'Trial 5'!BM45</f>
        <v>1124158.972093513</v>
      </c>
      <c r="BI74" s="64">
        <f ca="1">'Trial 5'!BO45</f>
        <v>1123102.8641530208</v>
      </c>
      <c r="BJ74" s="64">
        <f ca="1">'Trial 5'!BP45</f>
        <v>1122048.290970752</v>
      </c>
      <c r="BK74" s="64">
        <f ca="1">'Trial 5'!BQ45</f>
        <v>1120988.7785595637</v>
      </c>
      <c r="BL74" s="64">
        <f ca="1">'Trial 5'!BR45</f>
        <v>1119931.0967977522</v>
      </c>
      <c r="BM74" s="64">
        <f ca="1">'Trial 5'!BS45</f>
        <v>1118867.1329183972</v>
      </c>
      <c r="BN74" s="64">
        <f ca="1">'Trial 5'!BT45</f>
        <v>1117801.4425627885</v>
      </c>
      <c r="BO74" s="64">
        <f ca="1">'Trial 5'!BU45</f>
        <v>1116722.7254425541</v>
      </c>
      <c r="BP74" s="64">
        <f ca="1">'Trial 5'!BV45</f>
        <v>1115637.5189988953</v>
      </c>
      <c r="BQ74" s="64">
        <f ca="1">'Trial 5'!BW45</f>
        <v>1114542.6164544318</v>
      </c>
      <c r="BR74" s="64">
        <f ca="1">'Trial 5'!BX45</f>
        <v>1113437.9701465396</v>
      </c>
      <c r="BS74" s="64">
        <f ca="1">'Trial 5'!BY45</f>
        <v>1112334.7486859059</v>
      </c>
      <c r="BT74" s="64">
        <f ca="1">'Trial 5'!BZ45</f>
        <v>1111226.641112637</v>
      </c>
      <c r="BU74" s="64">
        <f ca="1">'Trial 5'!CB45</f>
        <v>1110118.8638009117</v>
      </c>
      <c r="BV74" s="64">
        <f ca="1">'Trial 5'!CC45</f>
        <v>1109009.5352398225</v>
      </c>
      <c r="BW74" s="64">
        <f ca="1">'Trial 5'!CD45</f>
        <v>1107902.288292439</v>
      </c>
      <c r="BX74" s="64">
        <f ca="1">'Trial 5'!CE45</f>
        <v>1106796.3178463865</v>
      </c>
      <c r="BY74" s="64">
        <f ca="1">'Trial 5'!CF45</f>
        <v>1105689.8661952603</v>
      </c>
      <c r="BZ74" s="64">
        <f ca="1">'Trial 5'!CG45</f>
        <v>1104580.0791659602</v>
      </c>
      <c r="CA74" s="64">
        <f ca="1">'Trial 5'!CH45</f>
        <v>1103468.1895108512</v>
      </c>
      <c r="CB74" s="64">
        <f ca="1">'Trial 5'!CI45</f>
        <v>1102357.6746853164</v>
      </c>
      <c r="CC74" s="64">
        <f ca="1">'Trial 5'!CJ45</f>
        <v>1101253.2555743759</v>
      </c>
      <c r="CD74" s="64">
        <f ca="1">'Trial 5'!CK45</f>
        <v>1100149.5387462587</v>
      </c>
      <c r="CE74" s="64">
        <f ca="1">'Trial 5'!CL45</f>
        <v>1099056.5635878262</v>
      </c>
      <c r="CF74" s="64">
        <f ca="1">'Trial 5'!CM45</f>
        <v>1097961.6737924048</v>
      </c>
      <c r="CG74" s="64">
        <f ca="1">'Trial 5'!CO45</f>
        <v>1096856.0534693599</v>
      </c>
      <c r="CH74" s="64">
        <f ca="1">'Trial 5'!CP45</f>
        <v>1095757.2003857864</v>
      </c>
      <c r="CI74" s="64">
        <f ca="1">'Trial 5'!CQ45</f>
        <v>1094658.8329559145</v>
      </c>
      <c r="CJ74" s="64">
        <f ca="1">'Trial 5'!CR45</f>
        <v>1093555.890682451</v>
      </c>
      <c r="CK74" s="64">
        <f ca="1">'Trial 5'!CS45</f>
        <v>1092458.1461559348</v>
      </c>
      <c r="CL74" s="64">
        <f ca="1">'Trial 5'!CT45</f>
        <v>1091363.3914485117</v>
      </c>
      <c r="CM74" s="64">
        <f ca="1">'Trial 5'!CU45</f>
        <v>1090267.0719224548</v>
      </c>
      <c r="CN74" s="64">
        <f ca="1">'Trial 5'!CV45</f>
        <v>1089176.7202701271</v>
      </c>
      <c r="CO74" s="64">
        <f ca="1">'Trial 5'!CW45</f>
        <v>1088085.1751285489</v>
      </c>
      <c r="CP74" s="64">
        <f ca="1">'Trial 5'!CX45</f>
        <v>1087000.9190450686</v>
      </c>
      <c r="CQ74" s="64">
        <f ca="1">'Trial 5'!CY45</f>
        <v>1085928.7456159592</v>
      </c>
      <c r="CR74" s="64">
        <f ca="1">'Trial 5'!CZ45</f>
        <v>1084865.4468505736</v>
      </c>
      <c r="CS74" s="64">
        <f ca="1">'Trial 5'!DB45</f>
        <v>1083813.6688393455</v>
      </c>
      <c r="CT74" s="64">
        <f ca="1">'Trial 5'!DC45</f>
        <v>1082766.6184992427</v>
      </c>
      <c r="CU74" s="64">
        <f ca="1">'Trial 5'!DD45</f>
        <v>1081722.1452985359</v>
      </c>
      <c r="CV74" s="64">
        <f ca="1">'Trial 5'!DE45</f>
        <v>1080679.7932889173</v>
      </c>
      <c r="CW74" s="64">
        <f ca="1">'Trial 5'!DF45</f>
        <v>1079635.5200579239</v>
      </c>
      <c r="CX74" s="64">
        <f ca="1">'Trial 5'!DG45</f>
        <v>1078594.9022065874</v>
      </c>
      <c r="CY74" s="64">
        <f ca="1">'Trial 5'!DH45</f>
        <v>1077558.3601000416</v>
      </c>
      <c r="CZ74" s="64">
        <f ca="1">'Trial 5'!DI45</f>
        <v>1076512.2636255086</v>
      </c>
      <c r="DA74" s="64">
        <f ca="1">'Trial 5'!DJ45</f>
        <v>1075470.2313400195</v>
      </c>
      <c r="DB74" s="64">
        <f ca="1">'Trial 5'!DK45</f>
        <v>1074436.2185523498</v>
      </c>
      <c r="DC74" s="64">
        <f ca="1">'Trial 5'!DL45</f>
        <v>1073410.6047192095</v>
      </c>
      <c r="DD74" s="64">
        <f ca="1">'Trial 5'!DM45</f>
        <v>1072392.0728786243</v>
      </c>
      <c r="DE74" s="64">
        <f ca="1">'Trial 5'!DO45</f>
        <v>1071381.9093571589</v>
      </c>
      <c r="DF74" s="64">
        <f ca="1">'Trial 5'!DP45</f>
        <v>1070370.1837173612</v>
      </c>
      <c r="DG74" s="64">
        <f ca="1">'Trial 5'!DQ45</f>
        <v>1069361.1216674896</v>
      </c>
      <c r="DH74" s="64">
        <f ca="1">'Trial 5'!DR45</f>
        <v>1068359.0972418133</v>
      </c>
      <c r="DI74" s="64">
        <f ca="1">'Trial 5'!DS45</f>
        <v>1067358.1000609717</v>
      </c>
      <c r="DJ74" s="64">
        <f ca="1">'Trial 5'!DT45</f>
        <v>1066357.7961076682</v>
      </c>
      <c r="DK74" s="64">
        <f ca="1">'Trial 5'!DU45</f>
        <v>1065352.5976183901</v>
      </c>
      <c r="DL74" s="64">
        <f ca="1">'Trial 5'!DV45</f>
        <v>1064347.4044353566</v>
      </c>
      <c r="DM74" s="64">
        <f ca="1">'Trial 5'!DW45</f>
        <v>1063344.4989401051</v>
      </c>
      <c r="DN74" s="64">
        <f ca="1">'Trial 5'!DX45</f>
        <v>1062357.2329054193</v>
      </c>
      <c r="DO74" s="64">
        <f ca="1">'Trial 5'!DY45</f>
        <v>1061375.4081700284</v>
      </c>
      <c r="DP74" s="64">
        <f ca="1">'Trial 5'!DZ45</f>
        <v>1060389.3007517164</v>
      </c>
      <c r="DQ74" s="64">
        <f ca="1">'Trial 5'!EB45</f>
        <v>1059395.9189222183</v>
      </c>
      <c r="DR74" s="64">
        <f ca="1">'Trial 5'!EC45</f>
        <v>1058401.5923866972</v>
      </c>
      <c r="DS74" s="64">
        <f ca="1">'Trial 5'!ED45</f>
        <v>1057410.4295150035</v>
      </c>
      <c r="DT74" s="64">
        <f ca="1">'Trial 5'!EE45</f>
        <v>1056419.5452509231</v>
      </c>
      <c r="DU74" s="64">
        <f ca="1">'Trial 5'!EF45</f>
        <v>1055433.9722790781</v>
      </c>
      <c r="DV74" s="64">
        <f ca="1">'Trial 5'!EG45</f>
        <v>1054461.5399997083</v>
      </c>
      <c r="DW74" s="64">
        <f ca="1">'Trial 5'!EH45</f>
        <v>1053494.3005684402</v>
      </c>
      <c r="DX74" s="64">
        <f ca="1">'Trial 5'!EI45</f>
        <v>1052530.27297176</v>
      </c>
      <c r="DY74" s="64">
        <f ca="1">'Trial 5'!EJ45</f>
        <v>1051559.5045613879</v>
      </c>
      <c r="DZ74" s="64">
        <f ca="1">'Trial 5'!EK45</f>
        <v>1050594.8235329445</v>
      </c>
      <c r="EA74" s="64">
        <f ca="1">'Trial 5'!EL45</f>
        <v>1049638.9433198511</v>
      </c>
      <c r="EB74" s="64">
        <f ca="1">'Trial 5'!EM45</f>
        <v>1048690.5611380117</v>
      </c>
    </row>
    <row r="75" spans="1:132" ht="12.75" customHeight="1" x14ac:dyDescent="0.2">
      <c r="A75" s="64">
        <f>'Trial 6'!B45</f>
        <v>1166666.6666666667</v>
      </c>
      <c r="B75" s="64">
        <f>'Trial 6'!C45</f>
        <v>1166666.6666666667</v>
      </c>
      <c r="C75" s="64">
        <f ca="1">'Trial 6'!D45</f>
        <v>1166624.4492445253</v>
      </c>
      <c r="D75" s="64">
        <f ca="1">'Trial 6'!E45</f>
        <v>1166538.2473986514</v>
      </c>
      <c r="E75" s="64">
        <f ca="1">'Trial 6'!F45</f>
        <v>1166418.296438115</v>
      </c>
      <c r="F75" s="64">
        <f ca="1">'Trial 6'!G45</f>
        <v>1166251.1640253335</v>
      </c>
      <c r="G75" s="64">
        <f ca="1">'Trial 6'!H45</f>
        <v>1166049.1313550894</v>
      </c>
      <c r="H75" s="64">
        <f ca="1">'Trial 6'!I45</f>
        <v>1165820.0123654031</v>
      </c>
      <c r="I75" s="64">
        <f ca="1">'Trial 6'!J45</f>
        <v>1165549.098251099</v>
      </c>
      <c r="J75" s="64">
        <f ca="1">'Trial 6'!K45</f>
        <v>1165245.9613723578</v>
      </c>
      <c r="K75" s="64">
        <f ca="1">'Trial 6'!L45</f>
        <v>1164908.9365346469</v>
      </c>
      <c r="L75" s="64">
        <f ca="1">'Trial 6'!M45</f>
        <v>1164549.0052358352</v>
      </c>
      <c r="M75" s="64">
        <f ca="1">'Trial 6'!O45</f>
        <v>1164155.5455946703</v>
      </c>
      <c r="N75" s="64">
        <f ca="1">'Trial 6'!P45</f>
        <v>1163729.1435062275</v>
      </c>
      <c r="O75" s="64">
        <f ca="1">'Trial 6'!Q45</f>
        <v>1163275.7075948452</v>
      </c>
      <c r="P75" s="64">
        <f ca="1">'Trial 6'!R45</f>
        <v>1162791.0962172947</v>
      </c>
      <c r="Q75" s="64">
        <f ca="1">'Trial 6'!S45</f>
        <v>1162281.4396523179</v>
      </c>
      <c r="R75" s="64">
        <f ca="1">'Trial 6'!T45</f>
        <v>1161753.6287171664</v>
      </c>
      <c r="S75" s="64">
        <f ca="1">'Trial 6'!U45</f>
        <v>1161197.4521099783</v>
      </c>
      <c r="T75" s="64">
        <f ca="1">'Trial 6'!V45</f>
        <v>1160619.5724855522</v>
      </c>
      <c r="U75" s="64">
        <f ca="1">'Trial 6'!W45</f>
        <v>1160010.9424876664</v>
      </c>
      <c r="V75" s="64">
        <f ca="1">'Trial 6'!X45</f>
        <v>1159387.3761735039</v>
      </c>
      <c r="W75" s="64">
        <f ca="1">'Trial 6'!Y45</f>
        <v>1158748.5415474358</v>
      </c>
      <c r="X75" s="64">
        <f ca="1">'Trial 6'!Z45</f>
        <v>1158089.4192205921</v>
      </c>
      <c r="Y75" s="64">
        <f ca="1">'Trial 6'!AB45</f>
        <v>1157414.4578907478</v>
      </c>
      <c r="Z75" s="64">
        <f ca="1">'Trial 6'!AC45</f>
        <v>1156719.3377966622</v>
      </c>
      <c r="AA75" s="64">
        <f ca="1">'Trial 6'!AD45</f>
        <v>1156012.4668428507</v>
      </c>
      <c r="AB75" s="64">
        <f ca="1">'Trial 6'!AE45</f>
        <v>1155289.3558708623</v>
      </c>
      <c r="AC75" s="64">
        <f ca="1">'Trial 6'!AF45</f>
        <v>1154551.2362036181</v>
      </c>
      <c r="AD75" s="64">
        <f ca="1">'Trial 6'!AG45</f>
        <v>1153784.0599457505</v>
      </c>
      <c r="AE75" s="64">
        <f ca="1">'Trial 6'!AH45</f>
        <v>1153007.0783096231</v>
      </c>
      <c r="AF75" s="64">
        <f ca="1">'Trial 6'!AI45</f>
        <v>1152218.6993760203</v>
      </c>
      <c r="AG75" s="64">
        <f ca="1">'Trial 6'!AJ45</f>
        <v>1151424.3714826026</v>
      </c>
      <c r="AH75" s="64">
        <f ca="1">'Trial 6'!AK45</f>
        <v>1150620.5847289925</v>
      </c>
      <c r="AI75" s="64">
        <f ca="1">'Trial 6'!AL45</f>
        <v>1149802.2469588481</v>
      </c>
      <c r="AJ75" s="64">
        <f ca="1">'Trial 6'!AM45</f>
        <v>1148972.5131472317</v>
      </c>
      <c r="AK75" s="64">
        <f ca="1">'Trial 6'!AO45</f>
        <v>1148128.5305964181</v>
      </c>
      <c r="AL75" s="64">
        <f ca="1">'Trial 6'!AP45</f>
        <v>1147270.1863063714</v>
      </c>
      <c r="AM75" s="64">
        <f ca="1">'Trial 6'!AQ45</f>
        <v>1146391.8153590478</v>
      </c>
      <c r="AN75" s="64">
        <f ca="1">'Trial 6'!AR45</f>
        <v>1145500.8233765401</v>
      </c>
      <c r="AO75" s="64">
        <f ca="1">'Trial 6'!AS45</f>
        <v>1144608.0508963577</v>
      </c>
      <c r="AP75" s="64">
        <f ca="1">'Trial 6'!AT45</f>
        <v>1143696.6293293452</v>
      </c>
      <c r="AQ75" s="64">
        <f ca="1">'Trial 6'!AU45</f>
        <v>1142775.7639442005</v>
      </c>
      <c r="AR75" s="64">
        <f ca="1">'Trial 6'!AV45</f>
        <v>1141843.1862588723</v>
      </c>
      <c r="AS75" s="64">
        <f ca="1">'Trial 6'!AW45</f>
        <v>1140890.0001946643</v>
      </c>
      <c r="AT75" s="64">
        <f ca="1">'Trial 6'!AX45</f>
        <v>1139927.849468674</v>
      </c>
      <c r="AU75" s="64">
        <f ca="1">'Trial 6'!AY45</f>
        <v>1138956.5944804687</v>
      </c>
      <c r="AV75" s="64">
        <f ca="1">'Trial 6'!AZ45</f>
        <v>1137981.0312001875</v>
      </c>
      <c r="AW75" s="64">
        <f ca="1">'Trial 6'!BB45</f>
        <v>1136993.7559117998</v>
      </c>
      <c r="AX75" s="64">
        <f ca="1">'Trial 6'!BC45</f>
        <v>1136003.2170007122</v>
      </c>
      <c r="AY75" s="64">
        <f ca="1">'Trial 6'!BD45</f>
        <v>1134994.5779691716</v>
      </c>
      <c r="AZ75" s="64">
        <f ca="1">'Trial 6'!BE45</f>
        <v>1133981.3066098478</v>
      </c>
      <c r="BA75" s="64">
        <f ca="1">'Trial 6'!BF45</f>
        <v>1132964.407740586</v>
      </c>
      <c r="BB75" s="64">
        <f ca="1">'Trial 6'!BG45</f>
        <v>1131952.4464466565</v>
      </c>
      <c r="BC75" s="64">
        <f ca="1">'Trial 6'!BH45</f>
        <v>1130935.3937506718</v>
      </c>
      <c r="BD75" s="64">
        <f ca="1">'Trial 6'!BI45</f>
        <v>1129914.5688542246</v>
      </c>
      <c r="BE75" s="64">
        <f ca="1">'Trial 6'!BJ45</f>
        <v>1128875.4355681455</v>
      </c>
      <c r="BF75" s="64">
        <f ca="1">'Trial 6'!BK45</f>
        <v>1127826.4648889215</v>
      </c>
      <c r="BG75" s="64">
        <f ca="1">'Trial 6'!BL45</f>
        <v>1126781.0765904449</v>
      </c>
      <c r="BH75" s="64">
        <f ca="1">'Trial 6'!BM45</f>
        <v>1125731.4188091441</v>
      </c>
      <c r="BI75" s="64">
        <f ca="1">'Trial 6'!BO45</f>
        <v>1124677.8471562387</v>
      </c>
      <c r="BJ75" s="64">
        <f ca="1">'Trial 6'!BP45</f>
        <v>1123617.916176182</v>
      </c>
      <c r="BK75" s="64">
        <f ca="1">'Trial 6'!BQ45</f>
        <v>1122563.8812837473</v>
      </c>
      <c r="BL75" s="64">
        <f ca="1">'Trial 6'!BR45</f>
        <v>1121504.6484884019</v>
      </c>
      <c r="BM75" s="64">
        <f ca="1">'Trial 6'!BS45</f>
        <v>1120438.43405253</v>
      </c>
      <c r="BN75" s="64">
        <f ca="1">'Trial 6'!BT45</f>
        <v>1119376.9194357721</v>
      </c>
      <c r="BO75" s="64">
        <f ca="1">'Trial 6'!BU45</f>
        <v>1118319.5290380055</v>
      </c>
      <c r="BP75" s="64">
        <f ca="1">'Trial 6'!BV45</f>
        <v>1117261.420517453</v>
      </c>
      <c r="BQ75" s="64">
        <f ca="1">'Trial 6'!BW45</f>
        <v>1116193.0038994432</v>
      </c>
      <c r="BR75" s="64">
        <f ca="1">'Trial 6'!BX45</f>
        <v>1115117.8072147148</v>
      </c>
      <c r="BS75" s="64">
        <f ca="1">'Trial 6'!BY45</f>
        <v>1114031.7782267081</v>
      </c>
      <c r="BT75" s="64">
        <f ca="1">'Trial 6'!BZ45</f>
        <v>1112932.5832129798</v>
      </c>
      <c r="BU75" s="64">
        <f ca="1">'Trial 6'!CB45</f>
        <v>1111825.7808320993</v>
      </c>
      <c r="BV75" s="64">
        <f ca="1">'Trial 6'!CC45</f>
        <v>1110726.2847430557</v>
      </c>
      <c r="BW75" s="64">
        <f ca="1">'Trial 6'!CD45</f>
        <v>1109630.1646089021</v>
      </c>
      <c r="BX75" s="64">
        <f ca="1">'Trial 6'!CE45</f>
        <v>1108543.7617203824</v>
      </c>
      <c r="BY75" s="64">
        <f ca="1">'Trial 6'!CF45</f>
        <v>1107458.8319920464</v>
      </c>
      <c r="BZ75" s="64">
        <f ca="1">'Trial 6'!CG45</f>
        <v>1106372.0606464604</v>
      </c>
      <c r="CA75" s="64">
        <f ca="1">'Trial 6'!CH45</f>
        <v>1105286.2707649162</v>
      </c>
      <c r="CB75" s="64">
        <f ca="1">'Trial 6'!CI45</f>
        <v>1104191.1025627407</v>
      </c>
      <c r="CC75" s="64">
        <f ca="1">'Trial 6'!CJ45</f>
        <v>1103091.1902564708</v>
      </c>
      <c r="CD75" s="64">
        <f ca="1">'Trial 6'!CK45</f>
        <v>1101996.0184883536</v>
      </c>
      <c r="CE75" s="64">
        <f ca="1">'Trial 6'!CL45</f>
        <v>1100899.0305280716</v>
      </c>
      <c r="CF75" s="64">
        <f ca="1">'Trial 6'!CM45</f>
        <v>1099798.538118518</v>
      </c>
      <c r="CG75" s="64">
        <f ca="1">'Trial 6'!CO45</f>
        <v>1098692.6572846905</v>
      </c>
      <c r="CH75" s="64">
        <f ca="1">'Trial 6'!CP45</f>
        <v>1097586.3881001649</v>
      </c>
      <c r="CI75" s="64">
        <f ca="1">'Trial 6'!CQ45</f>
        <v>1096482.5392513117</v>
      </c>
      <c r="CJ75" s="64">
        <f ca="1">'Trial 6'!CR45</f>
        <v>1095368.5075893153</v>
      </c>
      <c r="CK75" s="64">
        <f ca="1">'Trial 6'!CS45</f>
        <v>1094253.1494309199</v>
      </c>
      <c r="CL75" s="64">
        <f ca="1">'Trial 6'!CT45</f>
        <v>1093134.8834537864</v>
      </c>
      <c r="CM75" s="64">
        <f ca="1">'Trial 6'!CU45</f>
        <v>1092020.1624962168</v>
      </c>
      <c r="CN75" s="64">
        <f ca="1">'Trial 6'!CV45</f>
        <v>1090906.1330169789</v>
      </c>
      <c r="CO75" s="64">
        <f ca="1">'Trial 6'!CW45</f>
        <v>1089788.9934655456</v>
      </c>
      <c r="CP75" s="64">
        <f ca="1">'Trial 6'!CX45</f>
        <v>1088672.89953473</v>
      </c>
      <c r="CQ75" s="64">
        <f ca="1">'Trial 6'!CY45</f>
        <v>1087547.2772615459</v>
      </c>
      <c r="CR75" s="64">
        <f ca="1">'Trial 6'!CZ45</f>
        <v>1086429.2724271335</v>
      </c>
      <c r="CS75" s="64">
        <f ca="1">'Trial 6'!DB45</f>
        <v>1085321.051052497</v>
      </c>
      <c r="CT75" s="64">
        <f ca="1">'Trial 6'!DC45</f>
        <v>1084228.0417423961</v>
      </c>
      <c r="CU75" s="64">
        <f ca="1">'Trial 6'!DD45</f>
        <v>1083134.6886860072</v>
      </c>
      <c r="CV75" s="64">
        <f ca="1">'Trial 6'!DE45</f>
        <v>1082041.89301658</v>
      </c>
      <c r="CW75" s="64">
        <f ca="1">'Trial 6'!DF45</f>
        <v>1080944.8444194403</v>
      </c>
      <c r="CX75" s="64">
        <f ca="1">'Trial 6'!DG45</f>
        <v>1079854.0938047841</v>
      </c>
      <c r="CY75" s="64">
        <f ca="1">'Trial 6'!DH45</f>
        <v>1078768.9817704356</v>
      </c>
      <c r="CZ75" s="64">
        <f ca="1">'Trial 6'!DI45</f>
        <v>1077695.2087182933</v>
      </c>
      <c r="DA75" s="64">
        <f ca="1">'Trial 6'!DJ45</f>
        <v>1076630.3764985586</v>
      </c>
      <c r="DB75" s="64">
        <f ca="1">'Trial 6'!DK45</f>
        <v>1075568.3968790765</v>
      </c>
      <c r="DC75" s="64">
        <f ca="1">'Trial 6'!DL45</f>
        <v>1074509.8645199174</v>
      </c>
      <c r="DD75" s="64">
        <f ca="1">'Trial 6'!DM45</f>
        <v>1073451.3487618668</v>
      </c>
      <c r="DE75" s="64">
        <f ca="1">'Trial 6'!DO45</f>
        <v>1072403.3113348645</v>
      </c>
      <c r="DF75" s="64">
        <f ca="1">'Trial 6'!DP45</f>
        <v>1071367.4192677536</v>
      </c>
      <c r="DG75" s="64">
        <f ca="1">'Trial 6'!DQ45</f>
        <v>1070335.1500870993</v>
      </c>
      <c r="DH75" s="64">
        <f ca="1">'Trial 6'!DR45</f>
        <v>1069301.3957606312</v>
      </c>
      <c r="DI75" s="64">
        <f ca="1">'Trial 6'!DS45</f>
        <v>1068275.1009192057</v>
      </c>
      <c r="DJ75" s="64">
        <f ca="1">'Trial 6'!DT45</f>
        <v>1067255.3673648434</v>
      </c>
      <c r="DK75" s="64">
        <f ca="1">'Trial 6'!DU45</f>
        <v>1066228.299894514</v>
      </c>
      <c r="DL75" s="64">
        <f ca="1">'Trial 6'!DV45</f>
        <v>1065210.5166551622</v>
      </c>
      <c r="DM75" s="64">
        <f ca="1">'Trial 6'!DW45</f>
        <v>1064196.1013272142</v>
      </c>
      <c r="DN75" s="64">
        <f ca="1">'Trial 6'!DX45</f>
        <v>1063181.8858659284</v>
      </c>
      <c r="DO75" s="64">
        <f ca="1">'Trial 6'!DY45</f>
        <v>1062175.1982190514</v>
      </c>
      <c r="DP75" s="64">
        <f ca="1">'Trial 6'!DZ45</f>
        <v>1061170.4830744599</v>
      </c>
      <c r="DQ75" s="64">
        <f ca="1">'Trial 6'!EB45</f>
        <v>1060169.8054748527</v>
      </c>
      <c r="DR75" s="64">
        <f ca="1">'Trial 6'!EC45</f>
        <v>1059169.7894465406</v>
      </c>
      <c r="DS75" s="64">
        <f ca="1">'Trial 6'!ED45</f>
        <v>1058173.9379624033</v>
      </c>
      <c r="DT75" s="64">
        <f ca="1">'Trial 6'!EE45</f>
        <v>1057184.3779173812</v>
      </c>
      <c r="DU75" s="64">
        <f ca="1">'Trial 6'!EF45</f>
        <v>1056192.6208829947</v>
      </c>
      <c r="DV75" s="64">
        <f ca="1">'Trial 6'!EG45</f>
        <v>1055204.1169503741</v>
      </c>
      <c r="DW75" s="64">
        <f ca="1">'Trial 6'!EH45</f>
        <v>1054219.5816378917</v>
      </c>
      <c r="DX75" s="64">
        <f ca="1">'Trial 6'!EI45</f>
        <v>1053239.8752879084</v>
      </c>
      <c r="DY75" s="64">
        <f ca="1">'Trial 6'!EJ45</f>
        <v>1052263.2659358932</v>
      </c>
      <c r="DZ75" s="64">
        <f ca="1">'Trial 6'!EK45</f>
        <v>1051281.2871754561</v>
      </c>
      <c r="EA75" s="64">
        <f ca="1">'Trial 6'!EL45</f>
        <v>1050308.7421217603</v>
      </c>
      <c r="EB75" s="64">
        <f ca="1">'Trial 6'!EM45</f>
        <v>1049345.2022128126</v>
      </c>
    </row>
    <row r="76" spans="1:132" ht="12.75" customHeight="1" x14ac:dyDescent="0.2">
      <c r="A76" s="64">
        <f>'Trial 7'!B45</f>
        <v>1166666.6666666667</v>
      </c>
      <c r="B76" s="64">
        <f>'Trial 7'!C45</f>
        <v>1166666.6666666667</v>
      </c>
      <c r="C76" s="64">
        <f ca="1">'Trial 7'!D45</f>
        <v>1166621.5060718183</v>
      </c>
      <c r="D76" s="64">
        <f ca="1">'Trial 7'!E45</f>
        <v>1166538.0095163856</v>
      </c>
      <c r="E76" s="64">
        <f ca="1">'Trial 7'!F45</f>
        <v>1166423.7037306826</v>
      </c>
      <c r="F76" s="64">
        <f ca="1">'Trial 7'!G45</f>
        <v>1166263.2278708478</v>
      </c>
      <c r="G76" s="64">
        <f ca="1">'Trial 7'!H45</f>
        <v>1166055.7523399629</v>
      </c>
      <c r="H76" s="64">
        <f ca="1">'Trial 7'!I45</f>
        <v>1165814.8454448653</v>
      </c>
      <c r="I76" s="64">
        <f ca="1">'Trial 7'!J45</f>
        <v>1165530.972813477</v>
      </c>
      <c r="J76" s="64">
        <f ca="1">'Trial 7'!K45</f>
        <v>1165210.3145460619</v>
      </c>
      <c r="K76" s="64">
        <f ca="1">'Trial 7'!L45</f>
        <v>1164857.2619781797</v>
      </c>
      <c r="L76" s="64">
        <f ca="1">'Trial 7'!M45</f>
        <v>1164467.8467004558</v>
      </c>
      <c r="M76" s="64">
        <f ca="1">'Trial 7'!O45</f>
        <v>1164040.5231642141</v>
      </c>
      <c r="N76" s="64">
        <f ca="1">'Trial 7'!P45</f>
        <v>1163579.6949394979</v>
      </c>
      <c r="O76" s="64">
        <f ca="1">'Trial 7'!Q45</f>
        <v>1163092.0737416255</v>
      </c>
      <c r="P76" s="64">
        <f ca="1">'Trial 7'!R45</f>
        <v>1162582.9369611384</v>
      </c>
      <c r="Q76" s="64">
        <f ca="1">'Trial 7'!S45</f>
        <v>1162048.8239393409</v>
      </c>
      <c r="R76" s="64">
        <f ca="1">'Trial 7'!T45</f>
        <v>1161478.6424056981</v>
      </c>
      <c r="S76" s="64">
        <f ca="1">'Trial 7'!U45</f>
        <v>1160881.453746771</v>
      </c>
      <c r="T76" s="64">
        <f ca="1">'Trial 7'!V45</f>
        <v>1160260.2710047357</v>
      </c>
      <c r="U76" s="64">
        <f ca="1">'Trial 7'!W45</f>
        <v>1159616.4886810996</v>
      </c>
      <c r="V76" s="64">
        <f ca="1">'Trial 7'!X45</f>
        <v>1158942.2026455849</v>
      </c>
      <c r="W76" s="64">
        <f ca="1">'Trial 7'!Y45</f>
        <v>1158245.1007051857</v>
      </c>
      <c r="X76" s="64">
        <f ca="1">'Trial 7'!Z45</f>
        <v>1157527.1461078268</v>
      </c>
      <c r="Y76" s="64">
        <f ca="1">'Trial 7'!AB45</f>
        <v>1156795.4678753007</v>
      </c>
      <c r="Z76" s="64">
        <f ca="1">'Trial 7'!AC45</f>
        <v>1156045.9080047125</v>
      </c>
      <c r="AA76" s="64">
        <f ca="1">'Trial 7'!AD45</f>
        <v>1155279.6007005556</v>
      </c>
      <c r="AB76" s="64">
        <f ca="1">'Trial 7'!AE45</f>
        <v>1154492.6103907689</v>
      </c>
      <c r="AC76" s="64">
        <f ca="1">'Trial 7'!AF45</f>
        <v>1153695.9355836853</v>
      </c>
      <c r="AD76" s="64">
        <f ca="1">'Trial 7'!AG45</f>
        <v>1152872.716535999</v>
      </c>
      <c r="AE76" s="64">
        <f ca="1">'Trial 7'!AH45</f>
        <v>1152046.3287167437</v>
      </c>
      <c r="AF76" s="64">
        <f ca="1">'Trial 7'!AI45</f>
        <v>1151202.2054708777</v>
      </c>
      <c r="AG76" s="64">
        <f ca="1">'Trial 7'!AJ45</f>
        <v>1150347.917643849</v>
      </c>
      <c r="AH76" s="64">
        <f ca="1">'Trial 7'!AK45</f>
        <v>1149471.9868741895</v>
      </c>
      <c r="AI76" s="64">
        <f ca="1">'Trial 7'!AL45</f>
        <v>1148584.6243796009</v>
      </c>
      <c r="AJ76" s="64">
        <f ca="1">'Trial 7'!AM45</f>
        <v>1147677.3977159103</v>
      </c>
      <c r="AK76" s="64">
        <f ca="1">'Trial 7'!AO45</f>
        <v>1146755.5306238034</v>
      </c>
      <c r="AL76" s="64">
        <f ca="1">'Trial 7'!AP45</f>
        <v>1145834.5613984291</v>
      </c>
      <c r="AM76" s="64">
        <f ca="1">'Trial 7'!AQ45</f>
        <v>1144907.0563819371</v>
      </c>
      <c r="AN76" s="64">
        <f ca="1">'Trial 7'!AR45</f>
        <v>1143964.6118977892</v>
      </c>
      <c r="AO76" s="64">
        <f ca="1">'Trial 7'!AS45</f>
        <v>1143005.5992448064</v>
      </c>
      <c r="AP76" s="64">
        <f ca="1">'Trial 7'!AT45</f>
        <v>1142032.5614910962</v>
      </c>
      <c r="AQ76" s="64">
        <f ca="1">'Trial 7'!AU45</f>
        <v>1141040.5978164515</v>
      </c>
      <c r="AR76" s="64">
        <f ca="1">'Trial 7'!AV45</f>
        <v>1140036.8864652026</v>
      </c>
      <c r="AS76" s="64">
        <f ca="1">'Trial 7'!AW45</f>
        <v>1139033.012666991</v>
      </c>
      <c r="AT76" s="64">
        <f ca="1">'Trial 7'!AX45</f>
        <v>1138023.7571748628</v>
      </c>
      <c r="AU76" s="64">
        <f ca="1">'Trial 7'!AY45</f>
        <v>1137007.6341938949</v>
      </c>
      <c r="AV76" s="64">
        <f ca="1">'Trial 7'!AZ45</f>
        <v>1135990.3597597145</v>
      </c>
      <c r="AW76" s="64">
        <f ca="1">'Trial 7'!BB45</f>
        <v>1134963.7583826133</v>
      </c>
      <c r="AX76" s="64">
        <f ca="1">'Trial 7'!BC45</f>
        <v>1133933.8160189011</v>
      </c>
      <c r="AY76" s="64">
        <f ca="1">'Trial 7'!BD45</f>
        <v>1132897.2498666896</v>
      </c>
      <c r="AZ76" s="64">
        <f ca="1">'Trial 7'!BE45</f>
        <v>1131863.7383722502</v>
      </c>
      <c r="BA76" s="64">
        <f ca="1">'Trial 7'!BF45</f>
        <v>1130831.1416665178</v>
      </c>
      <c r="BB76" s="64">
        <f ca="1">'Trial 7'!BG45</f>
        <v>1129787.0834113967</v>
      </c>
      <c r="BC76" s="64">
        <f ca="1">'Trial 7'!BH45</f>
        <v>1128737.8792409368</v>
      </c>
      <c r="BD76" s="64">
        <f ca="1">'Trial 7'!BI45</f>
        <v>1127685.2129295019</v>
      </c>
      <c r="BE76" s="64">
        <f ca="1">'Trial 7'!BJ45</f>
        <v>1126631.7563974499</v>
      </c>
      <c r="BF76" s="64">
        <f ca="1">'Trial 7'!BK45</f>
        <v>1125579.6733425932</v>
      </c>
      <c r="BG76" s="64">
        <f ca="1">'Trial 7'!BL45</f>
        <v>1124524.6387042291</v>
      </c>
      <c r="BH76" s="64">
        <f ca="1">'Trial 7'!BM45</f>
        <v>1123477.1711897978</v>
      </c>
      <c r="BI76" s="64">
        <f ca="1">'Trial 7'!BO45</f>
        <v>1122428.3931222109</v>
      </c>
      <c r="BJ76" s="64">
        <f ca="1">'Trial 7'!BP45</f>
        <v>1121376.335849978</v>
      </c>
      <c r="BK76" s="64">
        <f ca="1">'Trial 7'!BQ45</f>
        <v>1120324.2025372363</v>
      </c>
      <c r="BL76" s="64">
        <f ca="1">'Trial 7'!BR45</f>
        <v>1119273.0713635718</v>
      </c>
      <c r="BM76" s="64">
        <f ca="1">'Trial 7'!BS45</f>
        <v>1118206.4919717642</v>
      </c>
      <c r="BN76" s="64">
        <f ca="1">'Trial 7'!BT45</f>
        <v>1117139.9767205308</v>
      </c>
      <c r="BO76" s="64">
        <f ca="1">'Trial 7'!BU45</f>
        <v>1116063.0261186708</v>
      </c>
      <c r="BP76" s="64">
        <f ca="1">'Trial 7'!BV45</f>
        <v>1114989.5919282329</v>
      </c>
      <c r="BQ76" s="64">
        <f ca="1">'Trial 7'!BW45</f>
        <v>1113912.0494089928</v>
      </c>
      <c r="BR76" s="64">
        <f ca="1">'Trial 7'!BX45</f>
        <v>1112831.5058660863</v>
      </c>
      <c r="BS76" s="64">
        <f ca="1">'Trial 7'!BY45</f>
        <v>1111750.4970340077</v>
      </c>
      <c r="BT76" s="64">
        <f ca="1">'Trial 7'!BZ45</f>
        <v>1110670.9750136398</v>
      </c>
      <c r="BU76" s="64">
        <f ca="1">'Trial 7'!CB45</f>
        <v>1109589.8031125229</v>
      </c>
      <c r="BV76" s="64">
        <f ca="1">'Trial 7'!CC45</f>
        <v>1108502.7801340832</v>
      </c>
      <c r="BW76" s="64">
        <f ca="1">'Trial 7'!CD45</f>
        <v>1107417.6782294486</v>
      </c>
      <c r="BX76" s="64">
        <f ca="1">'Trial 7'!CE45</f>
        <v>1106339.8228744632</v>
      </c>
      <c r="BY76" s="64">
        <f ca="1">'Trial 7'!CF45</f>
        <v>1105260.2346459429</v>
      </c>
      <c r="BZ76" s="64">
        <f ca="1">'Trial 7'!CG45</f>
        <v>1104183.3579806059</v>
      </c>
      <c r="CA76" s="64">
        <f ca="1">'Trial 7'!CH45</f>
        <v>1103116.1204669354</v>
      </c>
      <c r="CB76" s="64">
        <f ca="1">'Trial 7'!CI45</f>
        <v>1102054.480705732</v>
      </c>
      <c r="CC76" s="64">
        <f ca="1">'Trial 7'!CJ45</f>
        <v>1100999.8930278665</v>
      </c>
      <c r="CD76" s="64">
        <f ca="1">'Trial 7'!CK45</f>
        <v>1099950.3238408712</v>
      </c>
      <c r="CE76" s="64">
        <f ca="1">'Trial 7'!CL45</f>
        <v>1098896.7527925617</v>
      </c>
      <c r="CF76" s="64">
        <f ca="1">'Trial 7'!CM45</f>
        <v>1097846.0117863447</v>
      </c>
      <c r="CG76" s="64">
        <f ca="1">'Trial 7'!CO45</f>
        <v>1096785.7620895088</v>
      </c>
      <c r="CH76" s="64">
        <f ca="1">'Trial 7'!CP45</f>
        <v>1095726.942970054</v>
      </c>
      <c r="CI76" s="64">
        <f ca="1">'Trial 7'!CQ45</f>
        <v>1094671.1390947709</v>
      </c>
      <c r="CJ76" s="64">
        <f ca="1">'Trial 7'!CR45</f>
        <v>1093616.776565739</v>
      </c>
      <c r="CK76" s="64">
        <f ca="1">'Trial 7'!CS45</f>
        <v>1092562.7504559103</v>
      </c>
      <c r="CL76" s="64">
        <f ca="1">'Trial 7'!CT45</f>
        <v>1091508.5600745738</v>
      </c>
      <c r="CM76" s="64">
        <f ca="1">'Trial 7'!CU45</f>
        <v>1090447.8806551425</v>
      </c>
      <c r="CN76" s="64">
        <f ca="1">'Trial 7'!CV45</f>
        <v>1089395.7390042429</v>
      </c>
      <c r="CO76" s="64">
        <f ca="1">'Trial 7'!CW45</f>
        <v>1088349.6888913014</v>
      </c>
      <c r="CP76" s="64">
        <f ca="1">'Trial 7'!CX45</f>
        <v>1087304.4509281646</v>
      </c>
      <c r="CQ76" s="64">
        <f ca="1">'Trial 7'!CY45</f>
        <v>1086254.6857475031</v>
      </c>
      <c r="CR76" s="64">
        <f ca="1">'Trial 7'!CZ45</f>
        <v>1085201.0546466394</v>
      </c>
      <c r="CS76" s="64">
        <f ca="1">'Trial 7'!DB45</f>
        <v>1084155.3956960693</v>
      </c>
      <c r="CT76" s="64">
        <f ca="1">'Trial 7'!DC45</f>
        <v>1083116.7891919457</v>
      </c>
      <c r="CU76" s="64">
        <f ca="1">'Trial 7'!DD45</f>
        <v>1082079.3219857756</v>
      </c>
      <c r="CV76" s="64">
        <f ca="1">'Trial 7'!DE45</f>
        <v>1081051.0777701109</v>
      </c>
      <c r="CW76" s="64">
        <f ca="1">'Trial 7'!DF45</f>
        <v>1080013.9545194646</v>
      </c>
      <c r="CX76" s="64">
        <f ca="1">'Trial 7'!DG45</f>
        <v>1078979.6922011722</v>
      </c>
      <c r="CY76" s="64">
        <f ca="1">'Trial 7'!DH45</f>
        <v>1077946.5501694349</v>
      </c>
      <c r="CZ76" s="64">
        <f ca="1">'Trial 7'!DI45</f>
        <v>1076911.3251354734</v>
      </c>
      <c r="DA76" s="64">
        <f ca="1">'Trial 7'!DJ45</f>
        <v>1075869.1962726905</v>
      </c>
      <c r="DB76" s="64">
        <f ca="1">'Trial 7'!DK45</f>
        <v>1074821.625360067</v>
      </c>
      <c r="DC76" s="64">
        <f ca="1">'Trial 7'!DL45</f>
        <v>1073773.6161357732</v>
      </c>
      <c r="DD76" s="64">
        <f ca="1">'Trial 7'!DM45</f>
        <v>1072730.0850027783</v>
      </c>
      <c r="DE76" s="64">
        <f ca="1">'Trial 7'!DO45</f>
        <v>1071696.1478401127</v>
      </c>
      <c r="DF76" s="64">
        <f ca="1">'Trial 7'!DP45</f>
        <v>1070662.1425966227</v>
      </c>
      <c r="DG76" s="64">
        <f ca="1">'Trial 7'!DQ45</f>
        <v>1069631.4333979762</v>
      </c>
      <c r="DH76" s="64">
        <f ca="1">'Trial 7'!DR45</f>
        <v>1068606.1709502789</v>
      </c>
      <c r="DI76" s="64">
        <f ca="1">'Trial 7'!DS45</f>
        <v>1067582.5518364129</v>
      </c>
      <c r="DJ76" s="64">
        <f ca="1">'Trial 7'!DT45</f>
        <v>1066553.944539984</v>
      </c>
      <c r="DK76" s="64">
        <f ca="1">'Trial 7'!DU45</f>
        <v>1065519.7414177484</v>
      </c>
      <c r="DL76" s="64">
        <f ca="1">'Trial 7'!DV45</f>
        <v>1064488.4515192439</v>
      </c>
      <c r="DM76" s="64">
        <f ca="1">'Trial 7'!DW45</f>
        <v>1063463.5385504721</v>
      </c>
      <c r="DN76" s="64">
        <f ca="1">'Trial 7'!DX45</f>
        <v>1062444.2993362853</v>
      </c>
      <c r="DO76" s="64">
        <f ca="1">'Trial 7'!DY45</f>
        <v>1061421.3912097223</v>
      </c>
      <c r="DP76" s="64">
        <f ca="1">'Trial 7'!DZ45</f>
        <v>1060402.419219567</v>
      </c>
      <c r="DQ76" s="64">
        <f ca="1">'Trial 7'!EB45</f>
        <v>1059395.1763570046</v>
      </c>
      <c r="DR76" s="64">
        <f ca="1">'Trial 7'!EC45</f>
        <v>1058398.4079169084</v>
      </c>
      <c r="DS76" s="64">
        <f ca="1">'Trial 7'!ED45</f>
        <v>1057399.7667094215</v>
      </c>
      <c r="DT76" s="64">
        <f ca="1">'Trial 7'!EE45</f>
        <v>1056407.1096596171</v>
      </c>
      <c r="DU76" s="64">
        <f ca="1">'Trial 7'!EF45</f>
        <v>1055413.3651170619</v>
      </c>
      <c r="DV76" s="64">
        <f ca="1">'Trial 7'!EG45</f>
        <v>1054411.0587041466</v>
      </c>
      <c r="DW76" s="64">
        <f ca="1">'Trial 7'!EH45</f>
        <v>1053400.0488060811</v>
      </c>
      <c r="DX76" s="64">
        <f ca="1">'Trial 7'!EI45</f>
        <v>1052389.9628404083</v>
      </c>
      <c r="DY76" s="64">
        <f ca="1">'Trial 7'!EJ45</f>
        <v>1051386.7206005347</v>
      </c>
      <c r="DZ76" s="64">
        <f ca="1">'Trial 7'!EK45</f>
        <v>1050384.2466876528</v>
      </c>
      <c r="EA76" s="64">
        <f ca="1">'Trial 7'!EL45</f>
        <v>1049386.2783039433</v>
      </c>
      <c r="EB76" s="64">
        <f ca="1">'Trial 7'!EM45</f>
        <v>1048392.9169119024</v>
      </c>
    </row>
    <row r="77" spans="1:132" ht="12.75" customHeight="1" x14ac:dyDescent="0.2">
      <c r="A77" s="64">
        <f>'Trial 8'!B45</f>
        <v>1166666.6666666667</v>
      </c>
      <c r="B77" s="64">
        <f>'Trial 8'!C45</f>
        <v>1166666.6666666667</v>
      </c>
      <c r="C77" s="64">
        <f ca="1">'Trial 8'!D45</f>
        <v>1166628.6775222742</v>
      </c>
      <c r="D77" s="64">
        <f ca="1">'Trial 8'!E45</f>
        <v>1166547.8912363616</v>
      </c>
      <c r="E77" s="64">
        <f ca="1">'Trial 8'!F45</f>
        <v>1166432.9736440547</v>
      </c>
      <c r="F77" s="64">
        <f ca="1">'Trial 8'!G45</f>
        <v>1166285.8748589547</v>
      </c>
      <c r="G77" s="64">
        <f ca="1">'Trial 8'!H45</f>
        <v>1166111.4045165421</v>
      </c>
      <c r="H77" s="64">
        <f ca="1">'Trial 8'!I45</f>
        <v>1165903.1373383093</v>
      </c>
      <c r="I77" s="64">
        <f ca="1">'Trial 8'!J45</f>
        <v>1165657.9565381391</v>
      </c>
      <c r="J77" s="64">
        <f ca="1">'Trial 8'!K45</f>
        <v>1165388.2149066438</v>
      </c>
      <c r="K77" s="64">
        <f ca="1">'Trial 8'!L45</f>
        <v>1165085.1194587091</v>
      </c>
      <c r="L77" s="64">
        <f ca="1">'Trial 8'!M45</f>
        <v>1164758.8420342125</v>
      </c>
      <c r="M77" s="64">
        <f ca="1">'Trial 8'!O45</f>
        <v>1164400.7736436399</v>
      </c>
      <c r="N77" s="64">
        <f ca="1">'Trial 8'!P45</f>
        <v>1164018.3567013927</v>
      </c>
      <c r="O77" s="64">
        <f ca="1">'Trial 8'!Q45</f>
        <v>1163607.6052460708</v>
      </c>
      <c r="P77" s="64">
        <f ca="1">'Trial 8'!R45</f>
        <v>1163174.6256628192</v>
      </c>
      <c r="Q77" s="64">
        <f ca="1">'Trial 8'!S45</f>
        <v>1162721.8853097013</v>
      </c>
      <c r="R77" s="64">
        <f ca="1">'Trial 8'!T45</f>
        <v>1162250.1787410143</v>
      </c>
      <c r="S77" s="64">
        <f ca="1">'Trial 8'!U45</f>
        <v>1161756.8963015447</v>
      </c>
      <c r="T77" s="64">
        <f ca="1">'Trial 8'!V45</f>
        <v>1161238.9369819267</v>
      </c>
      <c r="U77" s="64">
        <f ca="1">'Trial 8'!W45</f>
        <v>1160692.8973348991</v>
      </c>
      <c r="V77" s="64">
        <f ca="1">'Trial 8'!X45</f>
        <v>1160112.0653194448</v>
      </c>
      <c r="W77" s="64">
        <f ca="1">'Trial 8'!Y45</f>
        <v>1159509.8715240071</v>
      </c>
      <c r="X77" s="64">
        <f ca="1">'Trial 8'!Z45</f>
        <v>1158897.4501386925</v>
      </c>
      <c r="Y77" s="64">
        <f ca="1">'Trial 8'!AB45</f>
        <v>1158257.4432379359</v>
      </c>
      <c r="Z77" s="64">
        <f ca="1">'Trial 8'!AC45</f>
        <v>1157603.4392127504</v>
      </c>
      <c r="AA77" s="64">
        <f ca="1">'Trial 8'!AD45</f>
        <v>1156927.3700112167</v>
      </c>
      <c r="AB77" s="64">
        <f ca="1">'Trial 8'!AE45</f>
        <v>1156229.7121603449</v>
      </c>
      <c r="AC77" s="64">
        <f ca="1">'Trial 8'!AF45</f>
        <v>1155518.5476023448</v>
      </c>
      <c r="AD77" s="64">
        <f ca="1">'Trial 8'!AG45</f>
        <v>1154791.8783075248</v>
      </c>
      <c r="AE77" s="64">
        <f ca="1">'Trial 8'!AH45</f>
        <v>1154046.1527440932</v>
      </c>
      <c r="AF77" s="64">
        <f ca="1">'Trial 8'!AI45</f>
        <v>1153278.5456438952</v>
      </c>
      <c r="AG77" s="64">
        <f ca="1">'Trial 8'!AJ45</f>
        <v>1152499.3914374826</v>
      </c>
      <c r="AH77" s="64">
        <f ca="1">'Trial 8'!AK45</f>
        <v>1151716.0072715681</v>
      </c>
      <c r="AI77" s="64">
        <f ca="1">'Trial 8'!AL45</f>
        <v>1150921.5331682451</v>
      </c>
      <c r="AJ77" s="64">
        <f ca="1">'Trial 8'!AM45</f>
        <v>1150122.3640340036</v>
      </c>
      <c r="AK77" s="64">
        <f ca="1">'Trial 8'!AO45</f>
        <v>1149300.3235357334</v>
      </c>
      <c r="AL77" s="64">
        <f ca="1">'Trial 8'!AP45</f>
        <v>1148460.6241173577</v>
      </c>
      <c r="AM77" s="64">
        <f ca="1">'Trial 8'!AQ45</f>
        <v>1147615.3096152542</v>
      </c>
      <c r="AN77" s="64">
        <f ca="1">'Trial 8'!AR45</f>
        <v>1146755.4566869941</v>
      </c>
      <c r="AO77" s="64">
        <f ca="1">'Trial 8'!AS45</f>
        <v>1145879.9885749023</v>
      </c>
      <c r="AP77" s="64">
        <f ca="1">'Trial 8'!AT45</f>
        <v>1145003.2046620685</v>
      </c>
      <c r="AQ77" s="64">
        <f ca="1">'Trial 8'!AU45</f>
        <v>1144110.6189772643</v>
      </c>
      <c r="AR77" s="64">
        <f ca="1">'Trial 8'!AV45</f>
        <v>1143200.0796017793</v>
      </c>
      <c r="AS77" s="64">
        <f ca="1">'Trial 8'!AW45</f>
        <v>1142271.6148927095</v>
      </c>
      <c r="AT77" s="64">
        <f ca="1">'Trial 8'!AX45</f>
        <v>1141340.0917193547</v>
      </c>
      <c r="AU77" s="64">
        <f ca="1">'Trial 8'!AY45</f>
        <v>1140402.8567905175</v>
      </c>
      <c r="AV77" s="64">
        <f ca="1">'Trial 8'!AZ45</f>
        <v>1139451.055950539</v>
      </c>
      <c r="AW77" s="64">
        <f ca="1">'Trial 8'!BB45</f>
        <v>1138487.7041777731</v>
      </c>
      <c r="AX77" s="64">
        <f ca="1">'Trial 8'!BC45</f>
        <v>1137515.3640465857</v>
      </c>
      <c r="AY77" s="64">
        <f ca="1">'Trial 8'!BD45</f>
        <v>1136532.7383821157</v>
      </c>
      <c r="AZ77" s="64">
        <f ca="1">'Trial 8'!BE45</f>
        <v>1135541.5524607776</v>
      </c>
      <c r="BA77" s="64">
        <f ca="1">'Trial 8'!BF45</f>
        <v>1134546.6759242271</v>
      </c>
      <c r="BB77" s="64">
        <f ca="1">'Trial 8'!BG45</f>
        <v>1133533.2292239072</v>
      </c>
      <c r="BC77" s="64">
        <f ca="1">'Trial 8'!BH45</f>
        <v>1132518.9869257403</v>
      </c>
      <c r="BD77" s="64">
        <f ca="1">'Trial 8'!BI45</f>
        <v>1131497.5788305318</v>
      </c>
      <c r="BE77" s="64">
        <f ca="1">'Trial 8'!BJ45</f>
        <v>1130480.4537700731</v>
      </c>
      <c r="BF77" s="64">
        <f ca="1">'Trial 8'!BK45</f>
        <v>1129463.8379465039</v>
      </c>
      <c r="BG77" s="64">
        <f ca="1">'Trial 8'!BL45</f>
        <v>1128442.8241024236</v>
      </c>
      <c r="BH77" s="64">
        <f ca="1">'Trial 8'!BM45</f>
        <v>1127425.3325865567</v>
      </c>
      <c r="BI77" s="64">
        <f ca="1">'Trial 8'!BO45</f>
        <v>1126400.3688178565</v>
      </c>
      <c r="BJ77" s="64">
        <f ca="1">'Trial 8'!BP45</f>
        <v>1125378.7514442168</v>
      </c>
      <c r="BK77" s="64">
        <f ca="1">'Trial 8'!BQ45</f>
        <v>1124347.470557184</v>
      </c>
      <c r="BL77" s="64">
        <f ca="1">'Trial 8'!BR45</f>
        <v>1123322.7217116808</v>
      </c>
      <c r="BM77" s="64">
        <f ca="1">'Trial 8'!BS45</f>
        <v>1122286.5338799269</v>
      </c>
      <c r="BN77" s="64">
        <f ca="1">'Trial 8'!BT45</f>
        <v>1121234.8746426851</v>
      </c>
      <c r="BO77" s="64">
        <f ca="1">'Trial 8'!BU45</f>
        <v>1120171.2980744161</v>
      </c>
      <c r="BP77" s="64">
        <f ca="1">'Trial 8'!BV45</f>
        <v>1119108.1847893472</v>
      </c>
      <c r="BQ77" s="64">
        <f ca="1">'Trial 8'!BW45</f>
        <v>1118044.0394768966</v>
      </c>
      <c r="BR77" s="64">
        <f ca="1">'Trial 8'!BX45</f>
        <v>1116980.5727558245</v>
      </c>
      <c r="BS77" s="64">
        <f ca="1">'Trial 8'!BY45</f>
        <v>1115915.9463043378</v>
      </c>
      <c r="BT77" s="64">
        <f ca="1">'Trial 8'!BZ45</f>
        <v>1114852.2690785769</v>
      </c>
      <c r="BU77" s="64">
        <f ca="1">'Trial 8'!CB45</f>
        <v>1113789.4851884707</v>
      </c>
      <c r="BV77" s="64">
        <f ca="1">'Trial 8'!CC45</f>
        <v>1112734.7893696174</v>
      </c>
      <c r="BW77" s="64">
        <f ca="1">'Trial 8'!CD45</f>
        <v>1111677.6020166751</v>
      </c>
      <c r="BX77" s="64">
        <f ca="1">'Trial 8'!CE45</f>
        <v>1110614.293938753</v>
      </c>
      <c r="BY77" s="64">
        <f ca="1">'Trial 8'!CF45</f>
        <v>1109545.1200084258</v>
      </c>
      <c r="BZ77" s="64">
        <f ca="1">'Trial 8'!CG45</f>
        <v>1108475.5713105386</v>
      </c>
      <c r="CA77" s="64">
        <f ca="1">'Trial 8'!CH45</f>
        <v>1107393.0455646433</v>
      </c>
      <c r="CB77" s="64">
        <f ca="1">'Trial 8'!CI45</f>
        <v>1106297.6983838549</v>
      </c>
      <c r="CC77" s="64">
        <f ca="1">'Trial 8'!CJ45</f>
        <v>1105203.6838478663</v>
      </c>
      <c r="CD77" s="64">
        <f ca="1">'Trial 8'!CK45</f>
        <v>1104101.4819750844</v>
      </c>
      <c r="CE77" s="64">
        <f ca="1">'Trial 8'!CL45</f>
        <v>1103000.6341148019</v>
      </c>
      <c r="CF77" s="64">
        <f ca="1">'Trial 8'!CM45</f>
        <v>1101899.5005577053</v>
      </c>
      <c r="CG77" s="64">
        <f ca="1">'Trial 8'!CO45</f>
        <v>1100788.791538215</v>
      </c>
      <c r="CH77" s="64">
        <f ca="1">'Trial 8'!CP45</f>
        <v>1099671.4816642695</v>
      </c>
      <c r="CI77" s="64">
        <f ca="1">'Trial 8'!CQ45</f>
        <v>1098553.2481178127</v>
      </c>
      <c r="CJ77" s="64">
        <f ca="1">'Trial 8'!CR45</f>
        <v>1097442.7846198054</v>
      </c>
      <c r="CK77" s="64">
        <f ca="1">'Trial 8'!CS45</f>
        <v>1096326.1369628184</v>
      </c>
      <c r="CL77" s="64">
        <f ca="1">'Trial 8'!CT45</f>
        <v>1095201.459273949</v>
      </c>
      <c r="CM77" s="64">
        <f ca="1">'Trial 8'!CU45</f>
        <v>1094077.8319985024</v>
      </c>
      <c r="CN77" s="64">
        <f ca="1">'Trial 8'!CV45</f>
        <v>1092957.4738442821</v>
      </c>
      <c r="CO77" s="64">
        <f ca="1">'Trial 8'!CW45</f>
        <v>1091829.855390209</v>
      </c>
      <c r="CP77" s="64">
        <f ca="1">'Trial 8'!CX45</f>
        <v>1090702.0249506629</v>
      </c>
      <c r="CQ77" s="64">
        <f ca="1">'Trial 8'!CY45</f>
        <v>1089583.2651851743</v>
      </c>
      <c r="CR77" s="64">
        <f ca="1">'Trial 8'!CZ45</f>
        <v>1088462.720562299</v>
      </c>
      <c r="CS77" s="64">
        <f ca="1">'Trial 8'!DB45</f>
        <v>1087340.7097339961</v>
      </c>
      <c r="CT77" s="64">
        <f ca="1">'Trial 8'!DC45</f>
        <v>1086215.0995762327</v>
      </c>
      <c r="CU77" s="64">
        <f ca="1">'Trial 8'!DD45</f>
        <v>1085087.6070332869</v>
      </c>
      <c r="CV77" s="64">
        <f ca="1">'Trial 8'!DE45</f>
        <v>1083959.7564223662</v>
      </c>
      <c r="CW77" s="64">
        <f ca="1">'Trial 8'!DF45</f>
        <v>1082831.4950374961</v>
      </c>
      <c r="CX77" s="64">
        <f ca="1">'Trial 8'!DG45</f>
        <v>1081712.7075424218</v>
      </c>
      <c r="CY77" s="64">
        <f ca="1">'Trial 8'!DH45</f>
        <v>1080588.4524542459</v>
      </c>
      <c r="CZ77" s="64">
        <f ca="1">'Trial 8'!DI45</f>
        <v>1079458.1260258867</v>
      </c>
      <c r="DA77" s="64">
        <f ca="1">'Trial 8'!DJ45</f>
        <v>1078334.4104171125</v>
      </c>
      <c r="DB77" s="64">
        <f ca="1">'Trial 8'!DK45</f>
        <v>1077202.4509163667</v>
      </c>
      <c r="DC77" s="64">
        <f ca="1">'Trial 8'!DL45</f>
        <v>1076080.2260137964</v>
      </c>
      <c r="DD77" s="64">
        <f ca="1">'Trial 8'!DM45</f>
        <v>1074968.8803081173</v>
      </c>
      <c r="DE77" s="64">
        <f ca="1">'Trial 8'!DO45</f>
        <v>1073852.6546134746</v>
      </c>
      <c r="DF77" s="64">
        <f ca="1">'Trial 8'!DP45</f>
        <v>1072749.566726632</v>
      </c>
      <c r="DG77" s="64">
        <f ca="1">'Trial 8'!DQ45</f>
        <v>1071659.0947915623</v>
      </c>
      <c r="DH77" s="64">
        <f ca="1">'Trial 8'!DR45</f>
        <v>1070573.4921902921</v>
      </c>
      <c r="DI77" s="64">
        <f ca="1">'Trial 8'!DS45</f>
        <v>1069492.2270703202</v>
      </c>
      <c r="DJ77" s="64">
        <f ca="1">'Trial 8'!DT45</f>
        <v>1068406.1926254337</v>
      </c>
      <c r="DK77" s="64">
        <f ca="1">'Trial 8'!DU45</f>
        <v>1067323.2685995763</v>
      </c>
      <c r="DL77" s="64">
        <f ca="1">'Trial 8'!DV45</f>
        <v>1066247.5986733148</v>
      </c>
      <c r="DM77" s="64">
        <f ca="1">'Trial 8'!DW45</f>
        <v>1065172.8511735685</v>
      </c>
      <c r="DN77" s="64">
        <f ca="1">'Trial 8'!DX45</f>
        <v>1064105.5312517071</v>
      </c>
      <c r="DO77" s="64">
        <f ca="1">'Trial 8'!DY45</f>
        <v>1063038.1438808613</v>
      </c>
      <c r="DP77" s="64">
        <f ca="1">'Trial 8'!DZ45</f>
        <v>1061982.1755137581</v>
      </c>
      <c r="DQ77" s="64">
        <f ca="1">'Trial 8'!EB45</f>
        <v>1060925.7243330833</v>
      </c>
      <c r="DR77" s="64">
        <f ca="1">'Trial 8'!EC45</f>
        <v>1059863.0922787981</v>
      </c>
      <c r="DS77" s="64">
        <f ca="1">'Trial 8'!ED45</f>
        <v>1058807.3293889621</v>
      </c>
      <c r="DT77" s="64">
        <f ca="1">'Trial 8'!EE45</f>
        <v>1057755.4765029233</v>
      </c>
      <c r="DU77" s="64">
        <f ca="1">'Trial 8'!EF45</f>
        <v>1056703.0988397512</v>
      </c>
      <c r="DV77" s="64">
        <f ca="1">'Trial 8'!EG45</f>
        <v>1055655.6609232835</v>
      </c>
      <c r="DW77" s="64">
        <f ca="1">'Trial 8'!EH45</f>
        <v>1054612.5518218903</v>
      </c>
      <c r="DX77" s="64">
        <f ca="1">'Trial 8'!EI45</f>
        <v>1053578.6611455344</v>
      </c>
      <c r="DY77" s="64">
        <f ca="1">'Trial 8'!EJ45</f>
        <v>1052558.9605499671</v>
      </c>
      <c r="DZ77" s="64">
        <f ca="1">'Trial 8'!EK45</f>
        <v>1051542.2149968036</v>
      </c>
      <c r="EA77" s="64">
        <f ca="1">'Trial 8'!EL45</f>
        <v>1050535.5819966511</v>
      </c>
      <c r="EB77" s="64">
        <f ca="1">'Trial 8'!EM45</f>
        <v>1049535.1717603612</v>
      </c>
    </row>
    <row r="78" spans="1:132" ht="12.75" customHeight="1" x14ac:dyDescent="0.2">
      <c r="A78" s="64">
        <f>'(Other Computations)'!B94</f>
        <v>9333333.333333334</v>
      </c>
      <c r="B78" s="64">
        <f>'(Other Computations)'!C94</f>
        <v>9333333.333333334</v>
      </c>
      <c r="C78" s="64">
        <f ca="1">'(Other Computations)'!D94</f>
        <v>9332973.0241350029</v>
      </c>
      <c r="D78" s="64">
        <f ca="1">'(Other Computations)'!E94</f>
        <v>9332282.2161364965</v>
      </c>
      <c r="E78" s="64">
        <f ca="1">'(Other Computations)'!F94</f>
        <v>9331302.5455957782</v>
      </c>
      <c r="F78" s="64">
        <f ca="1">'(Other Computations)'!G94</f>
        <v>9329998.5909793321</v>
      </c>
      <c r="G78" s="64">
        <f ca="1">'(Other Computations)'!H94</f>
        <v>9328423.7770648636</v>
      </c>
      <c r="H78" s="64">
        <f ca="1">'(Other Computations)'!I94</f>
        <v>9326552.2607811801</v>
      </c>
      <c r="I78" s="64">
        <f ca="1">'(Other Computations)'!J94</f>
        <v>9324385.3287047558</v>
      </c>
      <c r="J78" s="64">
        <f ca="1">'(Other Computations)'!K94</f>
        <v>9321975.0355997086</v>
      </c>
      <c r="K78" s="64">
        <f ca="1">'(Other Computations)'!L94</f>
        <v>9319313.50921629</v>
      </c>
      <c r="L78" s="64">
        <f ca="1">'(Other Computations)'!M94</f>
        <v>9316429.8913562912</v>
      </c>
      <c r="M78" s="64">
        <f ca="1">'(Other Computations)'!O94</f>
        <v>9313298.9575288892</v>
      </c>
      <c r="N78" s="64">
        <f ca="1">'(Other Computations)'!P94</f>
        <v>9309931.4743893687</v>
      </c>
      <c r="O78" s="64">
        <f ca="1">'(Other Computations)'!Q94</f>
        <v>9306348.7044721209</v>
      </c>
      <c r="P78" s="64">
        <f ca="1">'(Other Computations)'!R94</f>
        <v>9302542.4508065321</v>
      </c>
      <c r="Q78" s="64">
        <f ca="1">'(Other Computations)'!S94</f>
        <v>9298519.5687568653</v>
      </c>
      <c r="R78" s="64">
        <f ca="1">'(Other Computations)'!T94</f>
        <v>9294284.7045821734</v>
      </c>
      <c r="S78" s="64">
        <f ca="1">'(Other Computations)'!U94</f>
        <v>9289851.5571036655</v>
      </c>
      <c r="T78" s="64">
        <f ca="1">'(Other Computations)'!V94</f>
        <v>9285231.6937768683</v>
      </c>
      <c r="U78" s="64">
        <f ca="1">'(Other Computations)'!W94</f>
        <v>9280424.3797082957</v>
      </c>
      <c r="V78" s="64">
        <f ca="1">'(Other Computations)'!X94</f>
        <v>9275417.651739141</v>
      </c>
      <c r="W78" s="64">
        <f ca="1">'(Other Computations)'!Y94</f>
        <v>9270247.6952417083</v>
      </c>
      <c r="X78" s="64">
        <f ca="1">'(Other Computations)'!Z94</f>
        <v>9264936.4236200713</v>
      </c>
      <c r="Y78" s="64">
        <f ca="1">'(Other Computations)'!AB94</f>
        <v>9259461.0640151128</v>
      </c>
      <c r="Z78" s="64">
        <f ca="1">'(Other Computations)'!AC94</f>
        <v>9253830.7114955336</v>
      </c>
      <c r="AA78" s="64">
        <f ca="1">'(Other Computations)'!AD94</f>
        <v>9248052.4353480823</v>
      </c>
      <c r="AB78" s="64">
        <f ca="1">'(Other Computations)'!AE94</f>
        <v>9242117.848192215</v>
      </c>
      <c r="AC78" s="64">
        <f ca="1">'(Other Computations)'!AF94</f>
        <v>9236043.2942558508</v>
      </c>
      <c r="AD78" s="64">
        <f ca="1">'(Other Computations)'!AG94</f>
        <v>9229809.556364404</v>
      </c>
      <c r="AE78" s="64">
        <f ca="1">'(Other Computations)'!AH94</f>
        <v>9223471.6445609089</v>
      </c>
      <c r="AF78" s="64">
        <f ca="1">'(Other Computations)'!AI94</f>
        <v>9217002.1240733545</v>
      </c>
      <c r="AG78" s="64">
        <f ca="1">'(Other Computations)'!AJ94</f>
        <v>9210441.4153622054</v>
      </c>
      <c r="AH78" s="64">
        <f ca="1">'(Other Computations)'!AK94</f>
        <v>9203786.9662075341</v>
      </c>
      <c r="AI78" s="64">
        <f ca="1">'(Other Computations)'!AL94</f>
        <v>9197003.3726317976</v>
      </c>
      <c r="AJ78" s="64">
        <f ca="1">'(Other Computations)'!AM94</f>
        <v>9190109.7903928403</v>
      </c>
      <c r="AK78" s="64">
        <f ca="1">'(Other Computations)'!AO94</f>
        <v>9183108.6133845877</v>
      </c>
      <c r="AL78" s="64">
        <f ca="1">'(Other Computations)'!AP94</f>
        <v>9176003.5710711982</v>
      </c>
      <c r="AM78" s="64">
        <f ca="1">'(Other Computations)'!AQ94</f>
        <v>9168806.7941204794</v>
      </c>
      <c r="AN78" s="64">
        <f ca="1">'(Other Computations)'!AR94</f>
        <v>9161521.8445295617</v>
      </c>
      <c r="AO78" s="64">
        <f ca="1">'(Other Computations)'!AS94</f>
        <v>9154173.604074249</v>
      </c>
      <c r="AP78" s="64">
        <f ca="1">'(Other Computations)'!AT94</f>
        <v>9146731.5096790958</v>
      </c>
      <c r="AQ78" s="64">
        <f ca="1">'(Other Computations)'!AU94</f>
        <v>9139202.0029547643</v>
      </c>
      <c r="AR78" s="64">
        <f ca="1">'(Other Computations)'!AV94</f>
        <v>9131573.0083552673</v>
      </c>
      <c r="AS78" s="64">
        <f ca="1">'(Other Computations)'!AW94</f>
        <v>9123860.2777907252</v>
      </c>
      <c r="AT78" s="64">
        <f ca="1">'(Other Computations)'!AX94</f>
        <v>9116095.2986394837</v>
      </c>
      <c r="AU78" s="64">
        <f ca="1">'(Other Computations)'!AY94</f>
        <v>9108278.2302713953</v>
      </c>
      <c r="AV78" s="64">
        <f ca="1">'(Other Computations)'!AZ94</f>
        <v>9100409.4853821266</v>
      </c>
      <c r="AW78" s="64">
        <f ca="1">'(Other Computations)'!BB94</f>
        <v>9092465.4605608601</v>
      </c>
      <c r="AX78" s="64">
        <f ca="1">'(Other Computations)'!BC94</f>
        <v>9084465.0201096274</v>
      </c>
      <c r="AY78" s="64">
        <f ca="1">'(Other Computations)'!BD94</f>
        <v>9076399.3336819801</v>
      </c>
      <c r="AZ78" s="64">
        <f ca="1">'(Other Computations)'!BE94</f>
        <v>9068304.4597403035</v>
      </c>
      <c r="BA78" s="64">
        <f ca="1">'(Other Computations)'!BF94</f>
        <v>9060156.842354767</v>
      </c>
      <c r="BB78" s="64">
        <f ca="1">'(Other Computations)'!BG94</f>
        <v>9051934.5853455607</v>
      </c>
      <c r="BC78" s="64">
        <f ca="1">'(Other Computations)'!BH94</f>
        <v>9043653.8542711642</v>
      </c>
      <c r="BD78" s="64">
        <f ca="1">'(Other Computations)'!BI94</f>
        <v>9035337.4310207553</v>
      </c>
      <c r="BE78" s="64">
        <f ca="1">'(Other Computations)'!BJ94</f>
        <v>9026984.3407365177</v>
      </c>
      <c r="BF78" s="64">
        <f ca="1">'(Other Computations)'!BK94</f>
        <v>9018578.9932989776</v>
      </c>
      <c r="BG78" s="64">
        <f ca="1">'(Other Computations)'!BL94</f>
        <v>9010154.6027501114</v>
      </c>
      <c r="BH78" s="64">
        <f ca="1">'(Other Computations)'!BM94</f>
        <v>9001713.8933723178</v>
      </c>
      <c r="BI78" s="64">
        <f ca="1">'(Other Computations)'!BO94</f>
        <v>8993219.7560439017</v>
      </c>
      <c r="BJ78" s="64">
        <f ca="1">'(Other Computations)'!BP94</f>
        <v>8984702.0258355886</v>
      </c>
      <c r="BK78" s="64">
        <f ca="1">'(Other Computations)'!BQ94</f>
        <v>8976173.3930291049</v>
      </c>
      <c r="BL78" s="64">
        <f ca="1">'(Other Computations)'!BR94</f>
        <v>8967635.8269058764</v>
      </c>
      <c r="BM78" s="64">
        <f ca="1">'(Other Computations)'!BS94</f>
        <v>8959047.9467233717</v>
      </c>
      <c r="BN78" s="64">
        <f ca="1">'(Other Computations)'!BT94</f>
        <v>8950428.689749375</v>
      </c>
      <c r="BO78" s="64">
        <f ca="1">'(Other Computations)'!BU94</f>
        <v>8941762.0561726019</v>
      </c>
      <c r="BP78" s="64">
        <f ca="1">'(Other Computations)'!BV94</f>
        <v>8933086.2220879104</v>
      </c>
      <c r="BQ78" s="64">
        <f ca="1">'(Other Computations)'!BW94</f>
        <v>8924373.2773145046</v>
      </c>
      <c r="BR78" s="64">
        <f ca="1">'(Other Computations)'!BX94</f>
        <v>8915624.2239415012</v>
      </c>
      <c r="BS78" s="64">
        <f ca="1">'(Other Computations)'!BY94</f>
        <v>8906855.6230560988</v>
      </c>
      <c r="BT78" s="64">
        <f ca="1">'(Other Computations)'!BZ94</f>
        <v>8898064.1454248261</v>
      </c>
      <c r="BU78" s="64">
        <f ca="1">'(Other Computations)'!CB94</f>
        <v>8889244.5059141852</v>
      </c>
      <c r="BV78" s="64">
        <f ca="1">'(Other Computations)'!CC94</f>
        <v>8880440.2357214484</v>
      </c>
      <c r="BW78" s="64">
        <f ca="1">'(Other Computations)'!CD94</f>
        <v>8871625.988330448</v>
      </c>
      <c r="BX78" s="64">
        <f ca="1">'(Other Computations)'!CE94</f>
        <v>8862831.2302463222</v>
      </c>
      <c r="BY78" s="64">
        <f ca="1">'(Other Computations)'!CF94</f>
        <v>8854036.6986170337</v>
      </c>
      <c r="BZ78" s="64">
        <f ca="1">'(Other Computations)'!CG94</f>
        <v>8845231.8914802838</v>
      </c>
      <c r="CA78" s="64">
        <f ca="1">'(Other Computations)'!CH94</f>
        <v>8836419.5378619917</v>
      </c>
      <c r="CB78" s="64">
        <f ca="1">'(Other Computations)'!CI94</f>
        <v>8827612.7857965697</v>
      </c>
      <c r="CC78" s="64">
        <f ca="1">'(Other Computations)'!CJ94</f>
        <v>8818795.5187625811</v>
      </c>
      <c r="CD78" s="64">
        <f ca="1">'(Other Computations)'!CK94</f>
        <v>8809990.4437062535</v>
      </c>
      <c r="CE78" s="64">
        <f ca="1">'(Other Computations)'!CL94</f>
        <v>8801184.1636790261</v>
      </c>
      <c r="CF78" s="64">
        <f ca="1">'(Other Computations)'!CM94</f>
        <v>8792369.1503678169</v>
      </c>
      <c r="CG78" s="64">
        <f ca="1">'(Other Computations)'!CO94</f>
        <v>8783524.8732779566</v>
      </c>
      <c r="CH78" s="64">
        <f ca="1">'(Other Computations)'!CP94</f>
        <v>8774673.2498451564</v>
      </c>
      <c r="CI78" s="64">
        <f ca="1">'(Other Computations)'!CQ94</f>
        <v>8765850.8542715739</v>
      </c>
      <c r="CJ78" s="64">
        <f ca="1">'(Other Computations)'!CR94</f>
        <v>8757035.3141212203</v>
      </c>
      <c r="CK78" s="64">
        <f ca="1">'(Other Computations)'!CS94</f>
        <v>8748224.6049379669</v>
      </c>
      <c r="CL78" s="64">
        <f ca="1">'(Other Computations)'!CT94</f>
        <v>8739434.8354566786</v>
      </c>
      <c r="CM78" s="64">
        <f ca="1">'(Other Computations)'!CU94</f>
        <v>8730657.8773163389</v>
      </c>
      <c r="CN78" s="64">
        <f ca="1">'(Other Computations)'!CV94</f>
        <v>8721895.2371352222</v>
      </c>
      <c r="CO78" s="64">
        <f ca="1">'(Other Computations)'!CW94</f>
        <v>8713132.8706163075</v>
      </c>
      <c r="CP78" s="64">
        <f ca="1">'(Other Computations)'!CX94</f>
        <v>8704372.8988799974</v>
      </c>
      <c r="CQ78" s="64">
        <f ca="1">'(Other Computations)'!CY94</f>
        <v>8695609.416168537</v>
      </c>
      <c r="CR78" s="64">
        <f ca="1">'(Other Computations)'!CZ94</f>
        <v>8686877.4972210322</v>
      </c>
      <c r="CS78" s="64">
        <f ca="1">'(Other Computations)'!DB94</f>
        <v>8678172.3430175763</v>
      </c>
      <c r="CT78" s="64">
        <f ca="1">'(Other Computations)'!DC94</f>
        <v>8669522.8064114973</v>
      </c>
      <c r="CU78" s="64">
        <f ca="1">'(Other Computations)'!DD94</f>
        <v>8660886.2165735438</v>
      </c>
      <c r="CV78" s="64">
        <f ca="1">'(Other Computations)'!DE94</f>
        <v>8652282.9544227608</v>
      </c>
      <c r="CW78" s="64">
        <f ca="1">'(Other Computations)'!DF94</f>
        <v>8643666.7988954242</v>
      </c>
      <c r="CX78" s="64">
        <f ca="1">'(Other Computations)'!DG94</f>
        <v>8635081.4412909783</v>
      </c>
      <c r="CY78" s="64">
        <f ca="1">'(Other Computations)'!DH94</f>
        <v>8626513.403521521</v>
      </c>
      <c r="CZ78" s="64">
        <f ca="1">'(Other Computations)'!DI94</f>
        <v>8617946.9113485571</v>
      </c>
      <c r="DA78" s="64">
        <f ca="1">'(Other Computations)'!DJ94</f>
        <v>8609412.0658240132</v>
      </c>
      <c r="DB78" s="64">
        <f ca="1">'(Other Computations)'!DK94</f>
        <v>8600885.9504036307</v>
      </c>
      <c r="DC78" s="64">
        <f ca="1">'(Other Computations)'!DL94</f>
        <v>8592403.6847970895</v>
      </c>
      <c r="DD78" s="64">
        <f ca="1">'(Other Computations)'!DM94</f>
        <v>8583964.6248832978</v>
      </c>
      <c r="DE78" s="64">
        <f ca="1">'(Other Computations)'!DO94</f>
        <v>8575554.7728284933</v>
      </c>
      <c r="DF78" s="64">
        <f ca="1">'(Other Computations)'!DP94</f>
        <v>8567197.5295972228</v>
      </c>
      <c r="DG78" s="64">
        <f ca="1">'(Other Computations)'!DQ94</f>
        <v>8558856.9786797613</v>
      </c>
      <c r="DH78" s="64">
        <f ca="1">'(Other Computations)'!DR94</f>
        <v>8550547.9923664443</v>
      </c>
      <c r="DI78" s="64">
        <f ca="1">'(Other Computations)'!DS94</f>
        <v>8542277.1994426344</v>
      </c>
      <c r="DJ78" s="64">
        <f ca="1">'(Other Computations)'!DT94</f>
        <v>8534008.9984258749</v>
      </c>
      <c r="DK78" s="64">
        <f ca="1">'(Other Computations)'!DU94</f>
        <v>8525752.5104383118</v>
      </c>
      <c r="DL78" s="64">
        <f ca="1">'(Other Computations)'!DV94</f>
        <v>8517527.2310504131</v>
      </c>
      <c r="DM78" s="64">
        <f ca="1">'(Other Computations)'!DW94</f>
        <v>8509332.5493001305</v>
      </c>
      <c r="DN78" s="64">
        <f ca="1">'(Other Computations)'!DX94</f>
        <v>8501176.9545456544</v>
      </c>
      <c r="DO78" s="64">
        <f ca="1">'(Other Computations)'!DY94</f>
        <v>8493028.2646115292</v>
      </c>
      <c r="DP78" s="64">
        <f ca="1">'(Other Computations)'!DZ94</f>
        <v>8484906.9842146821</v>
      </c>
      <c r="DQ78" s="64">
        <f ca="1">'(Other Computations)'!EB94</f>
        <v>8476808.509695489</v>
      </c>
      <c r="DR78" s="64">
        <f ca="1">'(Other Computations)'!EC94</f>
        <v>8468747.2554593422</v>
      </c>
      <c r="DS78" s="64">
        <f ca="1">'(Other Computations)'!ED94</f>
        <v>8460726.9883485157</v>
      </c>
      <c r="DT78" s="64">
        <f ca="1">'(Other Computations)'!EE94</f>
        <v>8452748.9029299356</v>
      </c>
      <c r="DU78" s="64">
        <f ca="1">'(Other Computations)'!EF94</f>
        <v>8444777.2793146037</v>
      </c>
      <c r="DV78" s="64">
        <f ca="1">'(Other Computations)'!EG94</f>
        <v>8436833.8498942964</v>
      </c>
      <c r="DW78" s="64">
        <f ca="1">'(Other Computations)'!EH94</f>
        <v>8428910.0839510038</v>
      </c>
      <c r="DX78" s="64">
        <f ca="1">'(Other Computations)'!EI94</f>
        <v>8421012.2979070432</v>
      </c>
      <c r="DY78" s="64">
        <f ca="1">'(Other Computations)'!EJ94</f>
        <v>8413140.4702123329</v>
      </c>
      <c r="DZ78" s="64">
        <f ca="1">'(Other Computations)'!EK94</f>
        <v>8405310.706797272</v>
      </c>
      <c r="EA78" s="64">
        <f ca="1">'(Other Computations)'!EL94</f>
        <v>8397522.3633340523</v>
      </c>
      <c r="EB78" s="64">
        <f ca="1">'(Other Computations)'!EM94</f>
        <v>8389767.2345843278</v>
      </c>
    </row>
    <row r="79" spans="1:132" ht="12.75" customHeight="1" x14ac:dyDescent="0.2">
      <c r="A79" s="4" t="str">
        <f>'(Intermediate Computations)'!B53</f>
        <v>MMM 2010</v>
      </c>
      <c r="B79" s="4" t="str">
        <f>'(Intermediate Computations)'!C53</f>
        <v>MMM 2010</v>
      </c>
      <c r="C79" s="4" t="str">
        <f>'(Intermediate Computations)'!D53</f>
        <v>MMM 2010</v>
      </c>
      <c r="D79" s="4" t="str">
        <f>'(Intermediate Computations)'!E53</f>
        <v>MMM 2010</v>
      </c>
      <c r="E79" s="4" t="str">
        <f>'(Intermediate Computations)'!F53</f>
        <v>MMM 2010</v>
      </c>
      <c r="F79" s="4" t="str">
        <f>'(Intermediate Computations)'!G53</f>
        <v>MMM 2010</v>
      </c>
      <c r="G79" s="4" t="str">
        <f>'(Intermediate Computations)'!H53</f>
        <v>MMM 2010</v>
      </c>
      <c r="H79" s="4" t="str">
        <f>'(Intermediate Computations)'!I53</f>
        <v>MMM 2010</v>
      </c>
      <c r="I79" s="4" t="str">
        <f>'(Intermediate Computations)'!J53</f>
        <v>MMM 2010</v>
      </c>
      <c r="J79" s="4" t="str">
        <f>'(Intermediate Computations)'!K53</f>
        <v>MMM 2010</v>
      </c>
      <c r="K79" s="4" t="str">
        <f>'(Intermediate Computations)'!L53</f>
        <v>MMM 2010</v>
      </c>
      <c r="L79" s="4" t="str">
        <f>'(Intermediate Computations)'!M53</f>
        <v>MMM 2010</v>
      </c>
      <c r="M79" s="4" t="str">
        <f>'(Intermediate Computations)'!O53</f>
        <v>MMM 2011</v>
      </c>
      <c r="N79" s="4" t="str">
        <f>'(Intermediate Computations)'!P53</f>
        <v>MMM 2011</v>
      </c>
      <c r="O79" s="4" t="str">
        <f>'(Intermediate Computations)'!Q53</f>
        <v>MMM 2011</v>
      </c>
      <c r="P79" s="4" t="str">
        <f>'(Intermediate Computations)'!R53</f>
        <v>MMM 2011</v>
      </c>
      <c r="Q79" s="4" t="str">
        <f>'(Intermediate Computations)'!S53</f>
        <v>MMM 2011</v>
      </c>
      <c r="R79" s="4" t="str">
        <f>'(Intermediate Computations)'!T53</f>
        <v>MMM 2011</v>
      </c>
      <c r="S79" s="4" t="str">
        <f>'(Intermediate Computations)'!U53</f>
        <v>MMM 2011</v>
      </c>
      <c r="T79" s="4" t="str">
        <f>'(Intermediate Computations)'!V53</f>
        <v>MMM 2011</v>
      </c>
      <c r="U79" s="4" t="str">
        <f>'(Intermediate Computations)'!W53</f>
        <v>MMM 2011</v>
      </c>
      <c r="V79" s="4" t="str">
        <f>'(Intermediate Computations)'!X53</f>
        <v>MMM 2011</v>
      </c>
      <c r="W79" s="4" t="str">
        <f>'(Intermediate Computations)'!Y53</f>
        <v>MMM 2011</v>
      </c>
      <c r="X79" s="4" t="str">
        <f>'(Intermediate Computations)'!Z53</f>
        <v>MMM 2011</v>
      </c>
      <c r="Y79" s="4" t="str">
        <f>'(Intermediate Computations)'!AB53</f>
        <v>MMM 2012</v>
      </c>
      <c r="Z79" s="4" t="str">
        <f>'(Intermediate Computations)'!AC53</f>
        <v>MMM 2012</v>
      </c>
      <c r="AA79" s="4" t="str">
        <f>'(Intermediate Computations)'!AD53</f>
        <v>MMM 2012</v>
      </c>
      <c r="AB79" s="4" t="str">
        <f>'(Intermediate Computations)'!AE53</f>
        <v>MMM 2012</v>
      </c>
      <c r="AC79" s="4" t="str">
        <f>'(Intermediate Computations)'!AF53</f>
        <v>MMM 2012</v>
      </c>
      <c r="AD79" s="4" t="str">
        <f>'(Intermediate Computations)'!AG53</f>
        <v>MMM 2012</v>
      </c>
      <c r="AE79" s="4" t="str">
        <f>'(Intermediate Computations)'!AH53</f>
        <v>MMM 2012</v>
      </c>
      <c r="AF79" s="4" t="str">
        <f>'(Intermediate Computations)'!AI53</f>
        <v>MMM 2012</v>
      </c>
      <c r="AG79" s="4" t="str">
        <f>'(Intermediate Computations)'!AJ53</f>
        <v>MMM 2012</v>
      </c>
      <c r="AH79" s="4" t="str">
        <f>'(Intermediate Computations)'!AK53</f>
        <v>MMM 2012</v>
      </c>
      <c r="AI79" s="4" t="str">
        <f>'(Intermediate Computations)'!AL53</f>
        <v>MMM 2012</v>
      </c>
      <c r="AJ79" s="4" t="str">
        <f>'(Intermediate Computations)'!AM53</f>
        <v>MMM 2012</v>
      </c>
      <c r="AK79" s="4" t="str">
        <f>'(Intermediate Computations)'!AO53</f>
        <v>MMM 2013</v>
      </c>
      <c r="AL79" s="4" t="str">
        <f>'(Intermediate Computations)'!AP53</f>
        <v>MMM 2013</v>
      </c>
      <c r="AM79" s="4" t="str">
        <f>'(Intermediate Computations)'!AQ53</f>
        <v>MMM 2013</v>
      </c>
      <c r="AN79" s="4" t="str">
        <f>'(Intermediate Computations)'!AR53</f>
        <v>MMM 2013</v>
      </c>
      <c r="AO79" s="4" t="str">
        <f>'(Intermediate Computations)'!AS53</f>
        <v>MMM 2013</v>
      </c>
      <c r="AP79" s="4" t="str">
        <f>'(Intermediate Computations)'!AT53</f>
        <v>MMM 2013</v>
      </c>
      <c r="AQ79" s="4" t="str">
        <f>'(Intermediate Computations)'!AU53</f>
        <v>MMM 2013</v>
      </c>
      <c r="AR79" s="4" t="str">
        <f>'(Intermediate Computations)'!AV53</f>
        <v>MMM 2013</v>
      </c>
      <c r="AS79" s="4" t="str">
        <f>'(Intermediate Computations)'!AW53</f>
        <v>MMM 2013</v>
      </c>
      <c r="AT79" s="4" t="str">
        <f>'(Intermediate Computations)'!AX53</f>
        <v>MMM 2013</v>
      </c>
      <c r="AU79" s="4" t="str">
        <f>'(Intermediate Computations)'!AY53</f>
        <v>MMM 2013</v>
      </c>
      <c r="AV79" s="4" t="str">
        <f>'(Intermediate Computations)'!AZ53</f>
        <v>MMM 2013</v>
      </c>
      <c r="AW79" s="4" t="str">
        <f>'(Intermediate Computations)'!BB53</f>
        <v>MMM 2014</v>
      </c>
      <c r="AX79" s="4" t="str">
        <f>'(Intermediate Computations)'!BC53</f>
        <v>MMM 2014</v>
      </c>
      <c r="AY79" s="4" t="str">
        <f>'(Intermediate Computations)'!BD53</f>
        <v>MMM 2014</v>
      </c>
      <c r="AZ79" s="4" t="str">
        <f>'(Intermediate Computations)'!BE53</f>
        <v>MMM 2014</v>
      </c>
      <c r="BA79" s="4" t="str">
        <f>'(Intermediate Computations)'!BF53</f>
        <v>MMM 2014</v>
      </c>
      <c r="BB79" s="4" t="str">
        <f>'(Intermediate Computations)'!BG53</f>
        <v>MMM 2014</v>
      </c>
      <c r="BC79" s="4" t="str">
        <f>'(Intermediate Computations)'!BH53</f>
        <v>MMM 2014</v>
      </c>
      <c r="BD79" s="4" t="str">
        <f>'(Intermediate Computations)'!BI53</f>
        <v>MMM 2014</v>
      </c>
      <c r="BE79" s="4" t="str">
        <f>'(Intermediate Computations)'!BJ53</f>
        <v>MMM 2014</v>
      </c>
      <c r="BF79" s="4" t="str">
        <f>'(Intermediate Computations)'!BK53</f>
        <v>MMM 2014</v>
      </c>
      <c r="BG79" s="4" t="str">
        <f>'(Intermediate Computations)'!BL53</f>
        <v>MMM 2014</v>
      </c>
      <c r="BH79" s="4" t="str">
        <f>'(Intermediate Computations)'!BM53</f>
        <v>MMM 2014</v>
      </c>
      <c r="BI79" s="4" t="str">
        <f>'(Intermediate Computations)'!BO53</f>
        <v>MMM 2015</v>
      </c>
      <c r="BJ79" s="4" t="str">
        <f>'(Intermediate Computations)'!BP53</f>
        <v>MMM 2015</v>
      </c>
      <c r="BK79" s="4" t="str">
        <f>'(Intermediate Computations)'!BQ53</f>
        <v>MMM 2015</v>
      </c>
      <c r="BL79" s="4" t="str">
        <f>'(Intermediate Computations)'!BR53</f>
        <v>MMM 2015</v>
      </c>
      <c r="BM79" s="4" t="str">
        <f>'(Intermediate Computations)'!BS53</f>
        <v>MMM 2015</v>
      </c>
      <c r="BN79" s="4" t="str">
        <f>'(Intermediate Computations)'!BT53</f>
        <v>MMM 2015</v>
      </c>
      <c r="BO79" s="4" t="str">
        <f>'(Intermediate Computations)'!BU53</f>
        <v>MMM 2015</v>
      </c>
      <c r="BP79" s="4" t="str">
        <f>'(Intermediate Computations)'!BV53</f>
        <v>MMM 2015</v>
      </c>
      <c r="BQ79" s="4" t="str">
        <f>'(Intermediate Computations)'!BW53</f>
        <v>MMM 2015</v>
      </c>
      <c r="BR79" s="4" t="str">
        <f>'(Intermediate Computations)'!BX53</f>
        <v>MMM 2015</v>
      </c>
      <c r="BS79" s="4" t="str">
        <f>'(Intermediate Computations)'!BY53</f>
        <v>MMM 2015</v>
      </c>
      <c r="BT79" s="4" t="str">
        <f>'(Intermediate Computations)'!BZ53</f>
        <v>MMM 2015</v>
      </c>
      <c r="BU79" s="4" t="str">
        <f>'(Intermediate Computations)'!CB53</f>
        <v>MMM 2016</v>
      </c>
      <c r="BV79" s="4" t="str">
        <f>'(Intermediate Computations)'!CC53</f>
        <v>MMM 2016</v>
      </c>
      <c r="BW79" s="4" t="str">
        <f>'(Intermediate Computations)'!CD53</f>
        <v>MMM 2016</v>
      </c>
      <c r="BX79" s="4" t="str">
        <f>'(Intermediate Computations)'!CE53</f>
        <v>MMM 2016</v>
      </c>
      <c r="BY79" s="4" t="str">
        <f>'(Intermediate Computations)'!CF53</f>
        <v>MMM 2016</v>
      </c>
      <c r="BZ79" s="4" t="str">
        <f>'(Intermediate Computations)'!CG53</f>
        <v>MMM 2016</v>
      </c>
      <c r="CA79" s="4" t="str">
        <f>'(Intermediate Computations)'!CH53</f>
        <v>MMM 2016</v>
      </c>
      <c r="CB79" s="4" t="str">
        <f>'(Intermediate Computations)'!CI53</f>
        <v>MMM 2016</v>
      </c>
      <c r="CC79" s="4" t="str">
        <f>'(Intermediate Computations)'!CJ53</f>
        <v>MMM 2016</v>
      </c>
      <c r="CD79" s="4" t="str">
        <f>'(Intermediate Computations)'!CK53</f>
        <v>MMM 2016</v>
      </c>
      <c r="CE79" s="4" t="str">
        <f>'(Intermediate Computations)'!CL53</f>
        <v>MMM 2016</v>
      </c>
      <c r="CF79" s="4" t="str">
        <f>'(Intermediate Computations)'!CM53</f>
        <v>MMM 2016</v>
      </c>
      <c r="CG79" s="4" t="str">
        <f>'(Intermediate Computations)'!CO53</f>
        <v>MMM 2017</v>
      </c>
      <c r="CH79" s="4" t="str">
        <f>'(Intermediate Computations)'!CP53</f>
        <v>MMM 2017</v>
      </c>
      <c r="CI79" s="4" t="str">
        <f>'(Intermediate Computations)'!CQ53</f>
        <v>MMM 2017</v>
      </c>
      <c r="CJ79" s="4" t="str">
        <f>'(Intermediate Computations)'!CR53</f>
        <v>MMM 2017</v>
      </c>
      <c r="CK79" s="4" t="str">
        <f>'(Intermediate Computations)'!CS53</f>
        <v>MMM 2017</v>
      </c>
      <c r="CL79" s="4" t="str">
        <f>'(Intermediate Computations)'!CT53</f>
        <v>MMM 2017</v>
      </c>
      <c r="CM79" s="4" t="str">
        <f>'(Intermediate Computations)'!CU53</f>
        <v>MMM 2017</v>
      </c>
      <c r="CN79" s="4" t="str">
        <f>'(Intermediate Computations)'!CV53</f>
        <v>MMM 2017</v>
      </c>
      <c r="CO79" s="4" t="str">
        <f>'(Intermediate Computations)'!CW53</f>
        <v>MMM 2017</v>
      </c>
      <c r="CP79" s="4" t="str">
        <f>'(Intermediate Computations)'!CX53</f>
        <v>MMM 2017</v>
      </c>
      <c r="CQ79" s="4" t="str">
        <f>'(Intermediate Computations)'!CY53</f>
        <v>MMM 2017</v>
      </c>
      <c r="CR79" s="4" t="str">
        <f>'(Intermediate Computations)'!CZ53</f>
        <v>MMM 2017</v>
      </c>
      <c r="CS79" s="4" t="str">
        <f>'(Intermediate Computations)'!DB53</f>
        <v>MMM 2018</v>
      </c>
      <c r="CT79" s="4" t="str">
        <f>'(Intermediate Computations)'!DC53</f>
        <v>MMM 2018</v>
      </c>
      <c r="CU79" s="4" t="str">
        <f>'(Intermediate Computations)'!DD53</f>
        <v>MMM 2018</v>
      </c>
      <c r="CV79" s="4" t="str">
        <f>'(Intermediate Computations)'!DE53</f>
        <v>MMM 2018</v>
      </c>
      <c r="CW79" s="4" t="str">
        <f>'(Intermediate Computations)'!DF53</f>
        <v>MMM 2018</v>
      </c>
      <c r="CX79" s="4" t="str">
        <f>'(Intermediate Computations)'!DG53</f>
        <v>MMM 2018</v>
      </c>
      <c r="CY79" s="4" t="str">
        <f>'(Intermediate Computations)'!DH53</f>
        <v>MMM 2018</v>
      </c>
      <c r="CZ79" s="4" t="str">
        <f>'(Intermediate Computations)'!DI53</f>
        <v>MMM 2018</v>
      </c>
      <c r="DA79" s="4" t="str">
        <f>'(Intermediate Computations)'!DJ53</f>
        <v>MMM 2018</v>
      </c>
      <c r="DB79" s="4" t="str">
        <f>'(Intermediate Computations)'!DK53</f>
        <v>MMM 2018</v>
      </c>
      <c r="DC79" s="4" t="str">
        <f>'(Intermediate Computations)'!DL53</f>
        <v>MMM 2018</v>
      </c>
      <c r="DD79" s="4" t="str">
        <f>'(Intermediate Computations)'!DM53</f>
        <v>MMM 2018</v>
      </c>
      <c r="DE79" s="4" t="str">
        <f>'(Intermediate Computations)'!DO53</f>
        <v>MMM 2019</v>
      </c>
      <c r="DF79" s="4" t="str">
        <f>'(Intermediate Computations)'!DP53</f>
        <v>MMM 2019</v>
      </c>
      <c r="DG79" s="4" t="str">
        <f>'(Intermediate Computations)'!DQ53</f>
        <v>MMM 2019</v>
      </c>
      <c r="DH79" s="4" t="str">
        <f>'(Intermediate Computations)'!DR53</f>
        <v>MMM 2019</v>
      </c>
      <c r="DI79" s="4" t="str">
        <f>'(Intermediate Computations)'!DS53</f>
        <v>MMM 2019</v>
      </c>
      <c r="DJ79" s="4" t="str">
        <f>'(Intermediate Computations)'!DT53</f>
        <v>MMM 2019</v>
      </c>
      <c r="DK79" s="4" t="str">
        <f>'(Intermediate Computations)'!DU53</f>
        <v>MMM 2019</v>
      </c>
      <c r="DL79" s="4" t="str">
        <f>'(Intermediate Computations)'!DV53</f>
        <v>MMM 2019</v>
      </c>
      <c r="DM79" s="4" t="str">
        <f>'(Intermediate Computations)'!DW53</f>
        <v>MMM 2019</v>
      </c>
      <c r="DN79" s="4" t="str">
        <f>'(Intermediate Computations)'!DX53</f>
        <v>MMM 2019</v>
      </c>
      <c r="DO79" s="4" t="str">
        <f>'(Intermediate Computations)'!DY53</f>
        <v>MMM 2019</v>
      </c>
      <c r="DP79" s="4" t="str">
        <f>'(Intermediate Computations)'!DZ53</f>
        <v>MMM 2019</v>
      </c>
      <c r="DQ79" s="4" t="str">
        <f>'(Intermediate Computations)'!EB53</f>
        <v>MMM 2020</v>
      </c>
      <c r="DR79" s="4" t="str">
        <f>'(Intermediate Computations)'!EC53</f>
        <v>MMM 2020</v>
      </c>
      <c r="DS79" s="4" t="str">
        <f>'(Intermediate Computations)'!ED53</f>
        <v>MMM 2020</v>
      </c>
      <c r="DT79" s="4" t="str">
        <f>'(Intermediate Computations)'!EE53</f>
        <v>MMM 2020</v>
      </c>
      <c r="DU79" s="4" t="str">
        <f>'(Intermediate Computations)'!EF53</f>
        <v>MMM 2020</v>
      </c>
      <c r="DV79" s="4" t="str">
        <f>'(Intermediate Computations)'!EG53</f>
        <v>MMM 2020</v>
      </c>
      <c r="DW79" s="4" t="str">
        <f>'(Intermediate Computations)'!EH53</f>
        <v>MMM 2020</v>
      </c>
      <c r="DX79" s="4" t="str">
        <f>'(Intermediate Computations)'!EI53</f>
        <v>MMM 2020</v>
      </c>
      <c r="DY79" s="4" t="str">
        <f>'(Intermediate Computations)'!EJ53</f>
        <v>MMM 2020</v>
      </c>
      <c r="DZ79" s="4" t="str">
        <f>'(Intermediate Computations)'!EK53</f>
        <v>MMM 2020</v>
      </c>
      <c r="EA79" s="4" t="str">
        <f>'(Intermediate Computations)'!EL53</f>
        <v>MMM 2020</v>
      </c>
      <c r="EB79" s="4" t="str">
        <f>'(Intermediate Computations)'!EM53</f>
        <v>MMM 2020</v>
      </c>
    </row>
    <row r="80" spans="1:132" ht="12.75" customHeight="1" x14ac:dyDescent="0.2">
      <c r="A80" s="4">
        <f>'(Intermediate Computations)'!B50</f>
        <v>40179</v>
      </c>
      <c r="B80" s="4">
        <f>'(Intermediate Computations)'!C50</f>
        <v>40210</v>
      </c>
      <c r="C80" s="4">
        <f>'(Intermediate Computations)'!D50</f>
        <v>40238</v>
      </c>
      <c r="D80" s="4">
        <f>'(Intermediate Computations)'!E50</f>
        <v>40269</v>
      </c>
      <c r="E80" s="4">
        <f>'(Intermediate Computations)'!F50</f>
        <v>40299</v>
      </c>
      <c r="F80" s="4">
        <f>'(Intermediate Computations)'!G50</f>
        <v>40330</v>
      </c>
      <c r="G80" s="4">
        <f>'(Intermediate Computations)'!H50</f>
        <v>40360</v>
      </c>
      <c r="H80" s="4">
        <f>'(Intermediate Computations)'!I50</f>
        <v>40391</v>
      </c>
      <c r="I80" s="4">
        <f>'(Intermediate Computations)'!J50</f>
        <v>40422</v>
      </c>
      <c r="J80" s="4">
        <f>'(Intermediate Computations)'!K50</f>
        <v>40452</v>
      </c>
      <c r="K80" s="4">
        <f>'(Intermediate Computations)'!L50</f>
        <v>40483</v>
      </c>
      <c r="L80" s="4">
        <f>'(Intermediate Computations)'!M50</f>
        <v>40513</v>
      </c>
      <c r="M80" s="4">
        <f>'(Intermediate Computations)'!O50</f>
        <v>40544</v>
      </c>
      <c r="N80" s="4">
        <f>'(Intermediate Computations)'!P50</f>
        <v>40575</v>
      </c>
      <c r="O80" s="4">
        <f>'(Intermediate Computations)'!Q50</f>
        <v>40603</v>
      </c>
      <c r="P80" s="4">
        <f>'(Intermediate Computations)'!R50</f>
        <v>40634</v>
      </c>
      <c r="Q80" s="4">
        <f>'(Intermediate Computations)'!S50</f>
        <v>40664</v>
      </c>
      <c r="R80" s="4">
        <f>'(Intermediate Computations)'!T50</f>
        <v>40695</v>
      </c>
      <c r="S80" s="4">
        <f>'(Intermediate Computations)'!U50</f>
        <v>40725</v>
      </c>
      <c r="T80" s="4">
        <f>'(Intermediate Computations)'!V50</f>
        <v>40756</v>
      </c>
      <c r="U80" s="4">
        <f>'(Intermediate Computations)'!W50</f>
        <v>40787</v>
      </c>
      <c r="V80" s="4">
        <f>'(Intermediate Computations)'!X50</f>
        <v>40817</v>
      </c>
      <c r="W80" s="4">
        <f>'(Intermediate Computations)'!Y50</f>
        <v>40848</v>
      </c>
      <c r="X80" s="4">
        <f>'(Intermediate Computations)'!Z50</f>
        <v>40878</v>
      </c>
      <c r="Y80" s="4">
        <f>'(Intermediate Computations)'!AB50</f>
        <v>40909</v>
      </c>
      <c r="Z80" s="4">
        <f>'(Intermediate Computations)'!AC50</f>
        <v>40940</v>
      </c>
      <c r="AA80" s="4">
        <f>'(Intermediate Computations)'!AD50</f>
        <v>40969</v>
      </c>
      <c r="AB80" s="4">
        <f>'(Intermediate Computations)'!AE50</f>
        <v>41000</v>
      </c>
      <c r="AC80" s="4">
        <f>'(Intermediate Computations)'!AF50</f>
        <v>41030</v>
      </c>
      <c r="AD80" s="4">
        <f>'(Intermediate Computations)'!AG50</f>
        <v>41061</v>
      </c>
      <c r="AE80" s="4">
        <f>'(Intermediate Computations)'!AH50</f>
        <v>41091</v>
      </c>
      <c r="AF80" s="4">
        <f>'(Intermediate Computations)'!AI50</f>
        <v>41122</v>
      </c>
      <c r="AG80" s="4">
        <f>'(Intermediate Computations)'!AJ50</f>
        <v>41153</v>
      </c>
      <c r="AH80" s="4">
        <f>'(Intermediate Computations)'!AK50</f>
        <v>41183</v>
      </c>
      <c r="AI80" s="4">
        <f>'(Intermediate Computations)'!AL50</f>
        <v>41214</v>
      </c>
      <c r="AJ80" s="4">
        <f>'(Intermediate Computations)'!AM50</f>
        <v>41244</v>
      </c>
      <c r="AK80" s="4">
        <f>'(Intermediate Computations)'!AO50</f>
        <v>41275</v>
      </c>
      <c r="AL80" s="4">
        <f>'(Intermediate Computations)'!AP50</f>
        <v>41306</v>
      </c>
      <c r="AM80" s="4">
        <f>'(Intermediate Computations)'!AQ50</f>
        <v>41334</v>
      </c>
      <c r="AN80" s="4">
        <f>'(Intermediate Computations)'!AR50</f>
        <v>41365</v>
      </c>
      <c r="AO80" s="4">
        <f>'(Intermediate Computations)'!AS50</f>
        <v>41395</v>
      </c>
      <c r="AP80" s="4">
        <f>'(Intermediate Computations)'!AT50</f>
        <v>41426</v>
      </c>
      <c r="AQ80" s="4">
        <f>'(Intermediate Computations)'!AU50</f>
        <v>41456</v>
      </c>
      <c r="AR80" s="4">
        <f>'(Intermediate Computations)'!AV50</f>
        <v>41487</v>
      </c>
      <c r="AS80" s="4">
        <f>'(Intermediate Computations)'!AW50</f>
        <v>41518</v>
      </c>
      <c r="AT80" s="4">
        <f>'(Intermediate Computations)'!AX50</f>
        <v>41548</v>
      </c>
      <c r="AU80" s="4">
        <f>'(Intermediate Computations)'!AY50</f>
        <v>41579</v>
      </c>
      <c r="AV80" s="4">
        <f>'(Intermediate Computations)'!AZ50</f>
        <v>41609</v>
      </c>
      <c r="AW80" s="4">
        <f>'(Intermediate Computations)'!BB50</f>
        <v>41640</v>
      </c>
      <c r="AX80" s="4">
        <f>'(Intermediate Computations)'!BC50</f>
        <v>41671</v>
      </c>
      <c r="AY80" s="4">
        <f>'(Intermediate Computations)'!BD50</f>
        <v>41699</v>
      </c>
      <c r="AZ80" s="4">
        <f>'(Intermediate Computations)'!BE50</f>
        <v>41730</v>
      </c>
      <c r="BA80" s="4">
        <f>'(Intermediate Computations)'!BF50</f>
        <v>41760</v>
      </c>
      <c r="BB80" s="4">
        <f>'(Intermediate Computations)'!BG50</f>
        <v>41791</v>
      </c>
      <c r="BC80" s="4">
        <f>'(Intermediate Computations)'!BH50</f>
        <v>41821</v>
      </c>
      <c r="BD80" s="4">
        <f>'(Intermediate Computations)'!BI50</f>
        <v>41852</v>
      </c>
      <c r="BE80" s="4">
        <f>'(Intermediate Computations)'!BJ50</f>
        <v>41883</v>
      </c>
      <c r="BF80" s="4">
        <f>'(Intermediate Computations)'!BK50</f>
        <v>41913</v>
      </c>
      <c r="BG80" s="4">
        <f>'(Intermediate Computations)'!BL50</f>
        <v>41944</v>
      </c>
      <c r="BH80" s="4">
        <f>'(Intermediate Computations)'!BM50</f>
        <v>41974</v>
      </c>
      <c r="BI80" s="4">
        <f>'(Intermediate Computations)'!BO50</f>
        <v>42005</v>
      </c>
      <c r="BJ80" s="4">
        <f>'(Intermediate Computations)'!BP50</f>
        <v>42036</v>
      </c>
      <c r="BK80" s="4">
        <f>'(Intermediate Computations)'!BQ50</f>
        <v>42064</v>
      </c>
      <c r="BL80" s="4">
        <f>'(Intermediate Computations)'!BR50</f>
        <v>42095</v>
      </c>
      <c r="BM80" s="4">
        <f>'(Intermediate Computations)'!BS50</f>
        <v>42125</v>
      </c>
      <c r="BN80" s="4">
        <f>'(Intermediate Computations)'!BT50</f>
        <v>42156</v>
      </c>
      <c r="BO80" s="4">
        <f>'(Intermediate Computations)'!BU50</f>
        <v>42186</v>
      </c>
      <c r="BP80" s="4">
        <f>'(Intermediate Computations)'!BV50</f>
        <v>42217</v>
      </c>
      <c r="BQ80" s="4">
        <f>'(Intermediate Computations)'!BW50</f>
        <v>42248</v>
      </c>
      <c r="BR80" s="4">
        <f>'(Intermediate Computations)'!BX50</f>
        <v>42278</v>
      </c>
      <c r="BS80" s="4">
        <f>'(Intermediate Computations)'!BY50</f>
        <v>42309</v>
      </c>
      <c r="BT80" s="4">
        <f>'(Intermediate Computations)'!BZ50</f>
        <v>42339</v>
      </c>
      <c r="BU80" s="4">
        <f>'(Intermediate Computations)'!CB50</f>
        <v>42370</v>
      </c>
      <c r="BV80" s="4">
        <f>'(Intermediate Computations)'!CC50</f>
        <v>42401</v>
      </c>
      <c r="BW80" s="4">
        <f>'(Intermediate Computations)'!CD50</f>
        <v>42430</v>
      </c>
      <c r="BX80" s="4">
        <f>'(Intermediate Computations)'!CE50</f>
        <v>42461</v>
      </c>
      <c r="BY80" s="4">
        <f>'(Intermediate Computations)'!CF50</f>
        <v>42491</v>
      </c>
      <c r="BZ80" s="4">
        <f>'(Intermediate Computations)'!CG50</f>
        <v>42522</v>
      </c>
      <c r="CA80" s="4">
        <f>'(Intermediate Computations)'!CH50</f>
        <v>42552</v>
      </c>
      <c r="CB80" s="4">
        <f>'(Intermediate Computations)'!CI50</f>
        <v>42583</v>
      </c>
      <c r="CC80" s="4">
        <f>'(Intermediate Computations)'!CJ50</f>
        <v>42614</v>
      </c>
      <c r="CD80" s="4">
        <f>'(Intermediate Computations)'!CK50</f>
        <v>42644</v>
      </c>
      <c r="CE80" s="4">
        <f>'(Intermediate Computations)'!CL50</f>
        <v>42675</v>
      </c>
      <c r="CF80" s="4">
        <f>'(Intermediate Computations)'!CM50</f>
        <v>42705</v>
      </c>
      <c r="CG80" s="4">
        <f>'(Intermediate Computations)'!CO50</f>
        <v>42736</v>
      </c>
      <c r="CH80" s="4">
        <f>'(Intermediate Computations)'!CP50</f>
        <v>42767</v>
      </c>
      <c r="CI80" s="4">
        <f>'(Intermediate Computations)'!CQ50</f>
        <v>42795</v>
      </c>
      <c r="CJ80" s="4">
        <f>'(Intermediate Computations)'!CR50</f>
        <v>42826</v>
      </c>
      <c r="CK80" s="4">
        <f>'(Intermediate Computations)'!CS50</f>
        <v>42856</v>
      </c>
      <c r="CL80" s="4">
        <f>'(Intermediate Computations)'!CT50</f>
        <v>42887</v>
      </c>
      <c r="CM80" s="4">
        <f>'(Intermediate Computations)'!CU50</f>
        <v>42917</v>
      </c>
      <c r="CN80" s="4">
        <f>'(Intermediate Computations)'!CV50</f>
        <v>42948</v>
      </c>
      <c r="CO80" s="4">
        <f>'(Intermediate Computations)'!CW50</f>
        <v>42979</v>
      </c>
      <c r="CP80" s="4">
        <f>'(Intermediate Computations)'!CX50</f>
        <v>43009</v>
      </c>
      <c r="CQ80" s="4">
        <f>'(Intermediate Computations)'!CY50</f>
        <v>43040</v>
      </c>
      <c r="CR80" s="4">
        <f>'(Intermediate Computations)'!CZ50</f>
        <v>43070</v>
      </c>
      <c r="CS80" s="4">
        <f>'(Intermediate Computations)'!DB50</f>
        <v>43101</v>
      </c>
      <c r="CT80" s="4">
        <f>'(Intermediate Computations)'!DC50</f>
        <v>43132</v>
      </c>
      <c r="CU80" s="4">
        <f>'(Intermediate Computations)'!DD50</f>
        <v>43160</v>
      </c>
      <c r="CV80" s="4">
        <f>'(Intermediate Computations)'!DE50</f>
        <v>43191</v>
      </c>
      <c r="CW80" s="4">
        <f>'(Intermediate Computations)'!DF50</f>
        <v>43221</v>
      </c>
      <c r="CX80" s="4">
        <f>'(Intermediate Computations)'!DG50</f>
        <v>43252</v>
      </c>
      <c r="CY80" s="4">
        <f>'(Intermediate Computations)'!DH50</f>
        <v>43282</v>
      </c>
      <c r="CZ80" s="4">
        <f>'(Intermediate Computations)'!DI50</f>
        <v>43313</v>
      </c>
      <c r="DA80" s="4">
        <f>'(Intermediate Computations)'!DJ50</f>
        <v>43344</v>
      </c>
      <c r="DB80" s="4">
        <f>'(Intermediate Computations)'!DK50</f>
        <v>43374</v>
      </c>
      <c r="DC80" s="4">
        <f>'(Intermediate Computations)'!DL50</f>
        <v>43405</v>
      </c>
      <c r="DD80" s="4">
        <f>'(Intermediate Computations)'!DM50</f>
        <v>43435</v>
      </c>
      <c r="DE80" s="4">
        <f>'(Intermediate Computations)'!DO50</f>
        <v>43466</v>
      </c>
      <c r="DF80" s="4">
        <f>'(Intermediate Computations)'!DP50</f>
        <v>43497</v>
      </c>
      <c r="DG80" s="4">
        <f>'(Intermediate Computations)'!DQ50</f>
        <v>43525</v>
      </c>
      <c r="DH80" s="4">
        <f>'(Intermediate Computations)'!DR50</f>
        <v>43556</v>
      </c>
      <c r="DI80" s="4">
        <f>'(Intermediate Computations)'!DS50</f>
        <v>43586</v>
      </c>
      <c r="DJ80" s="4">
        <f>'(Intermediate Computations)'!DT50</f>
        <v>43617</v>
      </c>
      <c r="DK80" s="4">
        <f>'(Intermediate Computations)'!DU50</f>
        <v>43647</v>
      </c>
      <c r="DL80" s="4">
        <f>'(Intermediate Computations)'!DV50</f>
        <v>43678</v>
      </c>
      <c r="DM80" s="4">
        <f>'(Intermediate Computations)'!DW50</f>
        <v>43709</v>
      </c>
      <c r="DN80" s="4">
        <f>'(Intermediate Computations)'!DX50</f>
        <v>43739</v>
      </c>
      <c r="DO80" s="4">
        <f>'(Intermediate Computations)'!DY50</f>
        <v>43770</v>
      </c>
      <c r="DP80" s="4">
        <f>'(Intermediate Computations)'!DZ50</f>
        <v>43800</v>
      </c>
      <c r="DQ80" s="4">
        <f>'(Intermediate Computations)'!EB50</f>
        <v>43831</v>
      </c>
      <c r="DR80" s="4">
        <f>'(Intermediate Computations)'!EC50</f>
        <v>43862</v>
      </c>
      <c r="DS80" s="4">
        <f>'(Intermediate Computations)'!ED50</f>
        <v>43891</v>
      </c>
      <c r="DT80" s="4">
        <f>'(Intermediate Computations)'!EE50</f>
        <v>43922</v>
      </c>
      <c r="DU80" s="4">
        <f>'(Intermediate Computations)'!EF50</f>
        <v>43952</v>
      </c>
      <c r="DV80" s="4">
        <f>'(Intermediate Computations)'!EG50</f>
        <v>43983</v>
      </c>
      <c r="DW80" s="4">
        <f>'(Intermediate Computations)'!EH50</f>
        <v>44013</v>
      </c>
      <c r="DX80" s="4">
        <f>'(Intermediate Computations)'!EI50</f>
        <v>44044</v>
      </c>
      <c r="DY80" s="4">
        <f>'(Intermediate Computations)'!EJ50</f>
        <v>44075</v>
      </c>
      <c r="DZ80" s="4">
        <f>'(Intermediate Computations)'!EK50</f>
        <v>44105</v>
      </c>
      <c r="EA80" s="4">
        <f>'(Intermediate Computations)'!EL50</f>
        <v>44136</v>
      </c>
      <c r="EB80" s="4">
        <f>'(Intermediate Computations)'!EM50</f>
        <v>44166</v>
      </c>
    </row>
    <row r="81" spans="1:132" ht="12.75" customHeight="1" x14ac:dyDescent="0.2">
      <c r="A81" s="65">
        <f>'Trial 1'!B28</f>
        <v>140</v>
      </c>
      <c r="B81" s="65">
        <f>'Trial 1'!C28</f>
        <v>140</v>
      </c>
      <c r="C81" s="65">
        <f ca="1">'Trial 1'!D28</f>
        <v>139.99259279064398</v>
      </c>
      <c r="D81" s="65">
        <f ca="1">'Trial 1'!E28</f>
        <v>139.97789631848363</v>
      </c>
      <c r="E81" s="65">
        <f ca="1">'Trial 1'!F28</f>
        <v>139.95850754338073</v>
      </c>
      <c r="F81" s="65">
        <f ca="1">'Trial 1'!G28</f>
        <v>139.93324924277485</v>
      </c>
      <c r="G81" s="65">
        <f ca="1">'Trial 1'!H28</f>
        <v>139.90189092354362</v>
      </c>
      <c r="H81" s="65">
        <f ca="1">'Trial 1'!I28</f>
        <v>139.86524037980709</v>
      </c>
      <c r="I81" s="65">
        <f ca="1">'Trial 1'!J28</f>
        <v>139.82467977781482</v>
      </c>
      <c r="J81" s="65">
        <f ca="1">'Trial 1'!K28</f>
        <v>139.77871097413862</v>
      </c>
      <c r="K81" s="65">
        <f ca="1">'Trial 1'!L28</f>
        <v>139.72976014617586</v>
      </c>
      <c r="L81" s="65">
        <f ca="1">'Trial 1'!M28</f>
        <v>139.67590857852247</v>
      </c>
      <c r="M81" s="65">
        <f ca="1">'Trial 1'!O28</f>
        <v>139.6187848730244</v>
      </c>
      <c r="N81" s="65">
        <f ca="1">'Trial 1'!P28</f>
        <v>139.5558974996427</v>
      </c>
      <c r="O81" s="65">
        <f ca="1">'Trial 1'!Q28</f>
        <v>139.48789351123344</v>
      </c>
      <c r="P81" s="65">
        <f ca="1">'Trial 1'!R28</f>
        <v>139.41676900524655</v>
      </c>
      <c r="Q81" s="65">
        <f ca="1">'Trial 1'!S28</f>
        <v>139.34069871494503</v>
      </c>
      <c r="R81" s="65">
        <f ca="1">'Trial 1'!T28</f>
        <v>139.2616888406823</v>
      </c>
      <c r="S81" s="65">
        <f ca="1">'Trial 1'!U28</f>
        <v>139.1797807529133</v>
      </c>
      <c r="T81" s="65">
        <f ca="1">'Trial 1'!V28</f>
        <v>139.09481152572982</v>
      </c>
      <c r="U81" s="65">
        <f ca="1">'Trial 1'!W28</f>
        <v>139.00664978430811</v>
      </c>
      <c r="V81" s="65">
        <f ca="1">'Trial 1'!X28</f>
        <v>138.91625389922007</v>
      </c>
      <c r="W81" s="65">
        <f ca="1">'Trial 1'!Y28</f>
        <v>138.82106469017756</v>
      </c>
      <c r="X81" s="65">
        <f ca="1">'Trial 1'!Z28</f>
        <v>138.72373222410286</v>
      </c>
      <c r="Y81" s="65">
        <f ca="1">'Trial 1'!AB28</f>
        <v>138.62283867617739</v>
      </c>
      <c r="Z81" s="65">
        <f ca="1">'Trial 1'!AC28</f>
        <v>138.51880265354183</v>
      </c>
      <c r="AA81" s="65">
        <f ca="1">'Trial 1'!AD28</f>
        <v>138.41183129293685</v>
      </c>
      <c r="AB81" s="65">
        <f ca="1">'Trial 1'!AE28</f>
        <v>138.30278369927049</v>
      </c>
      <c r="AC81" s="65">
        <f ca="1">'Trial 1'!AF28</f>
        <v>138.19074417705207</v>
      </c>
      <c r="AD81" s="65">
        <f ca="1">'Trial 1'!AG28</f>
        <v>138.07668874731883</v>
      </c>
      <c r="AE81" s="65">
        <f ca="1">'Trial 1'!AH28</f>
        <v>137.95966313739552</v>
      </c>
      <c r="AF81" s="65">
        <f ca="1">'Trial 1'!AI28</f>
        <v>137.84020374939746</v>
      </c>
      <c r="AG81" s="65">
        <f ca="1">'Trial 1'!AJ28</f>
        <v>137.71838179979935</v>
      </c>
      <c r="AH81" s="65">
        <f ca="1">'Trial 1'!AK28</f>
        <v>137.59627572037934</v>
      </c>
      <c r="AI81" s="65">
        <f ca="1">'Trial 1'!AL28</f>
        <v>137.47154149838477</v>
      </c>
      <c r="AJ81" s="65">
        <f ca="1">'Trial 1'!AM28</f>
        <v>137.34640742366037</v>
      </c>
      <c r="AK81" s="65">
        <f ca="1">'Trial 1'!AO28</f>
        <v>137.21877713338455</v>
      </c>
      <c r="AL81" s="65">
        <f ca="1">'Trial 1'!AP28</f>
        <v>137.08751677636897</v>
      </c>
      <c r="AM81" s="65">
        <f ca="1">'Trial 1'!AQ28</f>
        <v>136.9545918058588</v>
      </c>
      <c r="AN81" s="65">
        <f ca="1">'Trial 1'!AR28</f>
        <v>136.81941562496556</v>
      </c>
      <c r="AO81" s="65">
        <f ca="1">'Trial 1'!AS28</f>
        <v>136.68315079137366</v>
      </c>
      <c r="AP81" s="65">
        <f ca="1">'Trial 1'!AT28</f>
        <v>136.54412669687053</v>
      </c>
      <c r="AQ81" s="65">
        <f ca="1">'Trial 1'!AU28</f>
        <v>136.40396595093918</v>
      </c>
      <c r="AR81" s="65">
        <f ca="1">'Trial 1'!AV28</f>
        <v>136.26211359321161</v>
      </c>
      <c r="AS81" s="65">
        <f ca="1">'Trial 1'!AW28</f>
        <v>136.11913439437453</v>
      </c>
      <c r="AT81" s="65">
        <f ca="1">'Trial 1'!AX28</f>
        <v>135.97519314024888</v>
      </c>
      <c r="AU81" s="65">
        <f ca="1">'Trial 1'!AY28</f>
        <v>135.8307719220013</v>
      </c>
      <c r="AV81" s="65">
        <f ca="1">'Trial 1'!AZ28</f>
        <v>135.685197187287</v>
      </c>
      <c r="AW81" s="65">
        <f ca="1">'Trial 1'!BB28</f>
        <v>135.53752012106531</v>
      </c>
      <c r="AX81" s="65">
        <f ca="1">'Trial 1'!BC28</f>
        <v>135.38862686438725</v>
      </c>
      <c r="AY81" s="65">
        <f ca="1">'Trial 1'!BD28</f>
        <v>135.23830021787094</v>
      </c>
      <c r="AZ81" s="65">
        <f ca="1">'Trial 1'!BE28</f>
        <v>135.08857955320912</v>
      </c>
      <c r="BA81" s="65">
        <f ca="1">'Trial 1'!BF28</f>
        <v>134.93751805009873</v>
      </c>
      <c r="BB81" s="65">
        <f ca="1">'Trial 1'!BG28</f>
        <v>134.78589830121425</v>
      </c>
      <c r="BC81" s="65">
        <f ca="1">'Trial 1'!BH28</f>
        <v>134.63384423885722</v>
      </c>
      <c r="BD81" s="65">
        <f ca="1">'Trial 1'!BI28</f>
        <v>134.48216443483548</v>
      </c>
      <c r="BE81" s="65">
        <f ca="1">'Trial 1'!BJ28</f>
        <v>134.32877000506338</v>
      </c>
      <c r="BF81" s="65">
        <f ca="1">'Trial 1'!BK28</f>
        <v>134.17424069994544</v>
      </c>
      <c r="BG81" s="65">
        <f ca="1">'Trial 1'!BL28</f>
        <v>134.01836404868047</v>
      </c>
      <c r="BH81" s="65">
        <f ca="1">'Trial 1'!BM28</f>
        <v>133.86152671866012</v>
      </c>
      <c r="BI81" s="65">
        <f ca="1">'Trial 1'!BO28</f>
        <v>133.70274574854889</v>
      </c>
      <c r="BJ81" s="65">
        <f ca="1">'Trial 1'!BP28</f>
        <v>133.54300133110229</v>
      </c>
      <c r="BK81" s="65">
        <f ca="1">'Trial 1'!BQ28</f>
        <v>133.38327197208281</v>
      </c>
      <c r="BL81" s="65">
        <f ca="1">'Trial 1'!BR28</f>
        <v>133.22460437409575</v>
      </c>
      <c r="BM81" s="65">
        <f ca="1">'Trial 1'!BS28</f>
        <v>133.06621409380526</v>
      </c>
      <c r="BN81" s="65">
        <f ca="1">'Trial 1'!BT28</f>
        <v>132.90796343992147</v>
      </c>
      <c r="BO81" s="65">
        <f ca="1">'Trial 1'!BU28</f>
        <v>132.74783879577663</v>
      </c>
      <c r="BP81" s="65">
        <f ca="1">'Trial 1'!BV28</f>
        <v>132.58705084664149</v>
      </c>
      <c r="BQ81" s="65">
        <f ca="1">'Trial 1'!BW28</f>
        <v>132.42649444745268</v>
      </c>
      <c r="BR81" s="65">
        <f ca="1">'Trial 1'!BX28</f>
        <v>132.26493184086681</v>
      </c>
      <c r="BS81" s="65">
        <f ca="1">'Trial 1'!BY28</f>
        <v>132.1028817733567</v>
      </c>
      <c r="BT81" s="65">
        <f ca="1">'Trial 1'!BZ28</f>
        <v>131.93984891717153</v>
      </c>
      <c r="BU81" s="65">
        <f ca="1">'Trial 1'!CB28</f>
        <v>131.77591812380683</v>
      </c>
      <c r="BV81" s="65">
        <f ca="1">'Trial 1'!CC28</f>
        <v>131.61171827919767</v>
      </c>
      <c r="BW81" s="65">
        <f ca="1">'Trial 1'!CD28</f>
        <v>131.44653922876068</v>
      </c>
      <c r="BX81" s="65">
        <f ca="1">'Trial 1'!CE28</f>
        <v>131.282505018108</v>
      </c>
      <c r="BY81" s="65">
        <f ca="1">'Trial 1'!CF28</f>
        <v>131.11861696572805</v>
      </c>
      <c r="BZ81" s="65">
        <f ca="1">'Trial 1'!CG28</f>
        <v>130.95343848921888</v>
      </c>
      <c r="CA81" s="65">
        <f ca="1">'Trial 1'!CH28</f>
        <v>130.78700475832676</v>
      </c>
      <c r="CB81" s="65">
        <f ca="1">'Trial 1'!CI28</f>
        <v>130.62128135100423</v>
      </c>
      <c r="CC81" s="65">
        <f ca="1">'Trial 1'!CJ28</f>
        <v>130.45449998662863</v>
      </c>
      <c r="CD81" s="65">
        <f ca="1">'Trial 1'!CK28</f>
        <v>130.28695687093531</v>
      </c>
      <c r="CE81" s="65">
        <f ca="1">'Trial 1'!CL28</f>
        <v>130.12046481656682</v>
      </c>
      <c r="CF81" s="65">
        <f ca="1">'Trial 1'!CM28</f>
        <v>129.95428731953555</v>
      </c>
      <c r="CG81" s="65">
        <f ca="1">'Trial 1'!CO28</f>
        <v>129.78832596862375</v>
      </c>
      <c r="CH81" s="65">
        <f ca="1">'Trial 1'!CP28</f>
        <v>129.6242626083457</v>
      </c>
      <c r="CI81" s="65">
        <f ca="1">'Trial 1'!CQ28</f>
        <v>129.461291070057</v>
      </c>
      <c r="CJ81" s="65">
        <f ca="1">'Trial 1'!CR28</f>
        <v>129.29882519556384</v>
      </c>
      <c r="CK81" s="65">
        <f ca="1">'Trial 1'!CS28</f>
        <v>129.13610103681899</v>
      </c>
      <c r="CL81" s="65">
        <f ca="1">'Trial 1'!CT28</f>
        <v>128.97515206631732</v>
      </c>
      <c r="CM81" s="65">
        <f ca="1">'Trial 1'!CU28</f>
        <v>128.81525495648546</v>
      </c>
      <c r="CN81" s="65">
        <f ca="1">'Trial 1'!CV28</f>
        <v>128.65690472272357</v>
      </c>
      <c r="CO81" s="65">
        <f ca="1">'Trial 1'!CW28</f>
        <v>128.4995921721395</v>
      </c>
      <c r="CP81" s="65">
        <f ca="1">'Trial 1'!CX28</f>
        <v>128.34366574147739</v>
      </c>
      <c r="CQ81" s="65">
        <f ca="1">'Trial 1'!CY28</f>
        <v>128.18733404078102</v>
      </c>
      <c r="CR81" s="65">
        <f ca="1">'Trial 1'!CZ28</f>
        <v>128.03196636445762</v>
      </c>
      <c r="CS81" s="65">
        <f ca="1">'Trial 1'!DB28</f>
        <v>127.87562413816227</v>
      </c>
      <c r="CT81" s="65">
        <f ca="1">'Trial 1'!DC28</f>
        <v>127.72055411351901</v>
      </c>
      <c r="CU81" s="65">
        <f ca="1">'Trial 1'!DD28</f>
        <v>127.56638217337184</v>
      </c>
      <c r="CV81" s="65">
        <f ca="1">'Trial 1'!DE28</f>
        <v>127.41310792335635</v>
      </c>
      <c r="CW81" s="65">
        <f ca="1">'Trial 1'!DF28</f>
        <v>127.25952549129708</v>
      </c>
      <c r="CX81" s="65">
        <f ca="1">'Trial 1'!DG28</f>
        <v>127.10575895326856</v>
      </c>
      <c r="CY81" s="65">
        <f ca="1">'Trial 1'!DH28</f>
        <v>126.95307191484703</v>
      </c>
      <c r="CZ81" s="65">
        <f ca="1">'Trial 1'!DI28</f>
        <v>126.80172788328443</v>
      </c>
      <c r="DA81" s="65">
        <f ca="1">'Trial 1'!DJ28</f>
        <v>126.65210243012798</v>
      </c>
      <c r="DB81" s="65">
        <f ca="1">'Trial 1'!DK28</f>
        <v>126.50173600418292</v>
      </c>
      <c r="DC81" s="65">
        <f ca="1">'Trial 1'!DL28</f>
        <v>126.35335386958168</v>
      </c>
      <c r="DD81" s="65">
        <f ca="1">'Trial 1'!DM28</f>
        <v>126.20626329453108</v>
      </c>
      <c r="DE81" s="65">
        <f ca="1">'Trial 1'!DO28</f>
        <v>126.06000810811919</v>
      </c>
      <c r="DF81" s="65">
        <f ca="1">'Trial 1'!DP28</f>
        <v>125.91413101072233</v>
      </c>
      <c r="DG81" s="65">
        <f ca="1">'Trial 1'!DQ28</f>
        <v>125.76896399626537</v>
      </c>
      <c r="DH81" s="65">
        <f ca="1">'Trial 1'!DR28</f>
        <v>125.62450937383737</v>
      </c>
      <c r="DI81" s="65">
        <f ca="1">'Trial 1'!DS28</f>
        <v>125.48123400017253</v>
      </c>
      <c r="DJ81" s="65">
        <f ca="1">'Trial 1'!DT28</f>
        <v>125.33901739682943</v>
      </c>
      <c r="DK81" s="65">
        <f ca="1">'Trial 1'!DU28</f>
        <v>125.19742331184243</v>
      </c>
      <c r="DL81" s="65">
        <f ca="1">'Trial 1'!DV28</f>
        <v>125.05673044486568</v>
      </c>
      <c r="DM81" s="65">
        <f ca="1">'Trial 1'!DW28</f>
        <v>124.91622161735413</v>
      </c>
      <c r="DN81" s="65">
        <f ca="1">'Trial 1'!DX28</f>
        <v>124.77543700920484</v>
      </c>
      <c r="DO81" s="65">
        <f ca="1">'Trial 1'!DY28</f>
        <v>124.63459432876476</v>
      </c>
      <c r="DP81" s="65">
        <f ca="1">'Trial 1'!DZ28</f>
        <v>124.49435669485504</v>
      </c>
      <c r="DQ81" s="65">
        <f ca="1">'Trial 1'!EB28</f>
        <v>124.35426089579133</v>
      </c>
      <c r="DR81" s="65">
        <f ca="1">'Trial 1'!EC28</f>
        <v>124.21586583310052</v>
      </c>
      <c r="DS81" s="65">
        <f ca="1">'Trial 1'!ED28</f>
        <v>124.07790880958262</v>
      </c>
      <c r="DT81" s="65">
        <f ca="1">'Trial 1'!EE28</f>
        <v>123.94015711620503</v>
      </c>
      <c r="DU81" s="65">
        <f ca="1">'Trial 1'!EF28</f>
        <v>123.80293458535593</v>
      </c>
      <c r="DV81" s="65">
        <f ca="1">'Trial 1'!EG28</f>
        <v>123.66544549357191</v>
      </c>
      <c r="DW81" s="65">
        <f ca="1">'Trial 1'!EH28</f>
        <v>123.52710774250797</v>
      </c>
      <c r="DX81" s="65">
        <f ca="1">'Trial 1'!EI28</f>
        <v>123.3890575787041</v>
      </c>
      <c r="DY81" s="65">
        <f ca="1">'Trial 1'!EJ28</f>
        <v>123.2528371056198</v>
      </c>
      <c r="DZ81" s="65">
        <f ca="1">'Trial 1'!EK28</f>
        <v>123.11838636788102</v>
      </c>
      <c r="EA81" s="65">
        <f ca="1">'Trial 1'!EL28</f>
        <v>122.98477096819843</v>
      </c>
      <c r="EB81" s="65">
        <f ca="1">'Trial 1'!EM28</f>
        <v>122.85340628390708</v>
      </c>
    </row>
    <row r="82" spans="1:132" ht="12.75" customHeight="1" x14ac:dyDescent="0.2">
      <c r="A82" s="65">
        <f>'Trial 2'!B28</f>
        <v>140</v>
      </c>
      <c r="B82" s="65">
        <f>'Trial 2'!C28</f>
        <v>140</v>
      </c>
      <c r="C82" s="65">
        <f ca="1">'Trial 2'!D28</f>
        <v>139.99384801087592</v>
      </c>
      <c r="D82" s="65">
        <f ca="1">'Trial 2'!E28</f>
        <v>139.98256482546645</v>
      </c>
      <c r="E82" s="65">
        <f ca="1">'Trial 2'!F28</f>
        <v>139.9649290693674</v>
      </c>
      <c r="F82" s="65">
        <f ca="1">'Trial 2'!G28</f>
        <v>139.94274441007346</v>
      </c>
      <c r="G82" s="65">
        <f ca="1">'Trial 2'!H28</f>
        <v>139.91624677966681</v>
      </c>
      <c r="H82" s="65">
        <f ca="1">'Trial 2'!I28</f>
        <v>139.883293968647</v>
      </c>
      <c r="I82" s="65">
        <f ca="1">'Trial 2'!J28</f>
        <v>139.84477300376753</v>
      </c>
      <c r="J82" s="65">
        <f ca="1">'Trial 2'!K28</f>
        <v>139.80216396193566</v>
      </c>
      <c r="K82" s="65">
        <f ca="1">'Trial 2'!L28</f>
        <v>139.75452907075675</v>
      </c>
      <c r="L82" s="65">
        <f ca="1">'Trial 2'!M28</f>
        <v>139.70278738449306</v>
      </c>
      <c r="M82" s="65">
        <f ca="1">'Trial 2'!O28</f>
        <v>139.64661968256468</v>
      </c>
      <c r="N82" s="65">
        <f ca="1">'Trial 2'!P28</f>
        <v>139.58761306229476</v>
      </c>
      <c r="O82" s="65">
        <f ca="1">'Trial 2'!Q28</f>
        <v>139.52454416610706</v>
      </c>
      <c r="P82" s="65">
        <f ca="1">'Trial 2'!R28</f>
        <v>139.45603073204884</v>
      </c>
      <c r="Q82" s="65">
        <f ca="1">'Trial 2'!S28</f>
        <v>139.3837467564652</v>
      </c>
      <c r="R82" s="65">
        <f ca="1">'Trial 2'!T28</f>
        <v>139.30719093819428</v>
      </c>
      <c r="S82" s="65">
        <f ca="1">'Trial 2'!U28</f>
        <v>139.22767361463249</v>
      </c>
      <c r="T82" s="65">
        <f ca="1">'Trial 2'!V28</f>
        <v>139.1450647955831</v>
      </c>
      <c r="U82" s="65">
        <f ca="1">'Trial 2'!W28</f>
        <v>139.06043005349872</v>
      </c>
      <c r="V82" s="65">
        <f ca="1">'Trial 2'!X28</f>
        <v>138.97249979407974</v>
      </c>
      <c r="W82" s="65">
        <f ca="1">'Trial 2'!Y28</f>
        <v>138.88130276701588</v>
      </c>
      <c r="X82" s="65">
        <f ca="1">'Trial 2'!Z28</f>
        <v>138.78880654377539</v>
      </c>
      <c r="Y82" s="65">
        <f ca="1">'Trial 2'!AB28</f>
        <v>138.69369182123015</v>
      </c>
      <c r="Z82" s="65">
        <f ca="1">'Trial 2'!AC28</f>
        <v>138.59661069239976</v>
      </c>
      <c r="AA82" s="65">
        <f ca="1">'Trial 2'!AD28</f>
        <v>138.49677772192106</v>
      </c>
      <c r="AB82" s="65">
        <f ca="1">'Trial 2'!AE28</f>
        <v>138.39450086216871</v>
      </c>
      <c r="AC82" s="65">
        <f ca="1">'Trial 2'!AF28</f>
        <v>138.29015878481573</v>
      </c>
      <c r="AD82" s="65">
        <f ca="1">'Trial 2'!AG28</f>
        <v>138.18467449896289</v>
      </c>
      <c r="AE82" s="65">
        <f ca="1">'Trial 2'!AH28</f>
        <v>138.07759615722304</v>
      </c>
      <c r="AF82" s="65">
        <f ca="1">'Trial 2'!AI28</f>
        <v>137.96782204413594</v>
      </c>
      <c r="AG82" s="65">
        <f ca="1">'Trial 2'!AJ28</f>
        <v>137.85577726955188</v>
      </c>
      <c r="AH82" s="65">
        <f ca="1">'Trial 2'!AK28</f>
        <v>137.74084159827328</v>
      </c>
      <c r="AI82" s="65">
        <f ca="1">'Trial 2'!AL28</f>
        <v>137.62409969836233</v>
      </c>
      <c r="AJ82" s="65">
        <f ca="1">'Trial 2'!AM28</f>
        <v>137.50389474459845</v>
      </c>
      <c r="AK82" s="65">
        <f ca="1">'Trial 2'!AO28</f>
        <v>137.38197681923356</v>
      </c>
      <c r="AL82" s="65">
        <f ca="1">'Trial 2'!AP28</f>
        <v>137.25721336996358</v>
      </c>
      <c r="AM82" s="65">
        <f ca="1">'Trial 2'!AQ28</f>
        <v>137.13090747709515</v>
      </c>
      <c r="AN82" s="65">
        <f ca="1">'Trial 2'!AR28</f>
        <v>137.00236609679519</v>
      </c>
      <c r="AO82" s="65">
        <f ca="1">'Trial 2'!AS28</f>
        <v>136.87361900058738</v>
      </c>
      <c r="AP82" s="65">
        <f ca="1">'Trial 2'!AT28</f>
        <v>136.74335964917466</v>
      </c>
      <c r="AQ82" s="65">
        <f ca="1">'Trial 2'!AU28</f>
        <v>136.61118017615004</v>
      </c>
      <c r="AR82" s="65">
        <f ca="1">'Trial 2'!AV28</f>
        <v>136.47689640372505</v>
      </c>
      <c r="AS82" s="65">
        <f ca="1">'Trial 2'!AW28</f>
        <v>136.34144579411091</v>
      </c>
      <c r="AT82" s="65">
        <f ca="1">'Trial 2'!AX28</f>
        <v>136.20439355652692</v>
      </c>
      <c r="AU82" s="65">
        <f ca="1">'Trial 2'!AY28</f>
        <v>136.06715149281538</v>
      </c>
      <c r="AV82" s="65">
        <f ca="1">'Trial 2'!AZ28</f>
        <v>135.92933229567427</v>
      </c>
      <c r="AW82" s="65">
        <f ca="1">'Trial 2'!BB28</f>
        <v>135.79034966727968</v>
      </c>
      <c r="AX82" s="65">
        <f ca="1">'Trial 2'!BC28</f>
        <v>135.65022600903313</v>
      </c>
      <c r="AY82" s="65">
        <f ca="1">'Trial 2'!BD28</f>
        <v>135.50852470607168</v>
      </c>
      <c r="AZ82" s="65">
        <f ca="1">'Trial 2'!BE28</f>
        <v>135.36749938840973</v>
      </c>
      <c r="BA82" s="65">
        <f ca="1">'Trial 2'!BF28</f>
        <v>135.22567456631609</v>
      </c>
      <c r="BB82" s="65">
        <f ca="1">'Trial 2'!BG28</f>
        <v>135.08143145911723</v>
      </c>
      <c r="BC82" s="65">
        <f ca="1">'Trial 2'!BH28</f>
        <v>134.93575948585303</v>
      </c>
      <c r="BD82" s="65">
        <f ca="1">'Trial 2'!BI28</f>
        <v>134.78850012999919</v>
      </c>
      <c r="BE82" s="65">
        <f ca="1">'Trial 2'!BJ28</f>
        <v>134.64045062500674</v>
      </c>
      <c r="BF82" s="65">
        <f ca="1">'Trial 2'!BK28</f>
        <v>134.49201351388078</v>
      </c>
      <c r="BG82" s="65">
        <f ca="1">'Trial 2'!BL28</f>
        <v>134.34261566145096</v>
      </c>
      <c r="BH82" s="65">
        <f ca="1">'Trial 2'!BM28</f>
        <v>134.19162098548424</v>
      </c>
      <c r="BI82" s="65">
        <f ca="1">'Trial 2'!BO28</f>
        <v>134.03893630743076</v>
      </c>
      <c r="BJ82" s="65">
        <f ca="1">'Trial 2'!BP28</f>
        <v>133.88684373828389</v>
      </c>
      <c r="BK82" s="65">
        <f ca="1">'Trial 2'!BQ28</f>
        <v>133.73407921175792</v>
      </c>
      <c r="BL82" s="65">
        <f ca="1">'Trial 2'!BR28</f>
        <v>133.58112683630432</v>
      </c>
      <c r="BM82" s="65">
        <f ca="1">'Trial 2'!BS28</f>
        <v>133.42650922688762</v>
      </c>
      <c r="BN82" s="65">
        <f ca="1">'Trial 2'!BT28</f>
        <v>133.27018433158872</v>
      </c>
      <c r="BO82" s="65">
        <f ca="1">'Trial 2'!BU28</f>
        <v>133.11397678330835</v>
      </c>
      <c r="BP82" s="65">
        <f ca="1">'Trial 2'!BV28</f>
        <v>132.95790964283029</v>
      </c>
      <c r="BQ82" s="65">
        <f ca="1">'Trial 2'!BW28</f>
        <v>132.80124782251559</v>
      </c>
      <c r="BR82" s="65">
        <f ca="1">'Trial 2'!BX28</f>
        <v>132.64263017738236</v>
      </c>
      <c r="BS82" s="65">
        <f ca="1">'Trial 2'!BY28</f>
        <v>132.48423476496072</v>
      </c>
      <c r="BT82" s="65">
        <f ca="1">'Trial 2'!BZ28</f>
        <v>132.32684322332179</v>
      </c>
      <c r="BU82" s="65">
        <f ca="1">'Trial 2'!CB28</f>
        <v>132.16897277628988</v>
      </c>
      <c r="BV82" s="65">
        <f ca="1">'Trial 2'!CC28</f>
        <v>132.0107818836405</v>
      </c>
      <c r="BW82" s="65">
        <f ca="1">'Trial 2'!CD28</f>
        <v>131.85238358607364</v>
      </c>
      <c r="BX82" s="65">
        <f ca="1">'Trial 2'!CE28</f>
        <v>131.69558580631951</v>
      </c>
      <c r="BY82" s="65">
        <f ca="1">'Trial 2'!CF28</f>
        <v>131.53919310006947</v>
      </c>
      <c r="BZ82" s="65">
        <f ca="1">'Trial 2'!CG28</f>
        <v>131.38236888368297</v>
      </c>
      <c r="CA82" s="65">
        <f ca="1">'Trial 2'!CH28</f>
        <v>131.22676181043002</v>
      </c>
      <c r="CB82" s="65">
        <f ca="1">'Trial 2'!CI28</f>
        <v>131.0712298072672</v>
      </c>
      <c r="CC82" s="65">
        <f ca="1">'Trial 2'!CJ28</f>
        <v>130.91396014098839</v>
      </c>
      <c r="CD82" s="65">
        <f ca="1">'Trial 2'!CK28</f>
        <v>130.7583233606446</v>
      </c>
      <c r="CE82" s="65">
        <f ca="1">'Trial 2'!CL28</f>
        <v>130.60104835534398</v>
      </c>
      <c r="CF82" s="65">
        <f ca="1">'Trial 2'!CM28</f>
        <v>130.44292668721155</v>
      </c>
      <c r="CG82" s="65">
        <f ca="1">'Trial 2'!CO28</f>
        <v>130.28469192531878</v>
      </c>
      <c r="CH82" s="65">
        <f ca="1">'Trial 2'!CP28</f>
        <v>130.12519555617303</v>
      </c>
      <c r="CI82" s="65">
        <f ca="1">'Trial 2'!CQ28</f>
        <v>129.96601672739411</v>
      </c>
      <c r="CJ82" s="65">
        <f ca="1">'Trial 2'!CR28</f>
        <v>129.80759897256348</v>
      </c>
      <c r="CK82" s="65">
        <f ca="1">'Trial 2'!CS28</f>
        <v>129.6498286885377</v>
      </c>
      <c r="CL82" s="65">
        <f ca="1">'Trial 2'!CT28</f>
        <v>129.49345515701555</v>
      </c>
      <c r="CM82" s="65">
        <f ca="1">'Trial 2'!CU28</f>
        <v>129.33685670935893</v>
      </c>
      <c r="CN82" s="65">
        <f ca="1">'Trial 2'!CV28</f>
        <v>129.1793976041165</v>
      </c>
      <c r="CO82" s="65">
        <f ca="1">'Trial 2'!CW28</f>
        <v>129.02298228221164</v>
      </c>
      <c r="CP82" s="65">
        <f ca="1">'Trial 2'!CX28</f>
        <v>128.86634748367416</v>
      </c>
      <c r="CQ82" s="65">
        <f ca="1">'Trial 2'!CY28</f>
        <v>128.70937781649522</v>
      </c>
      <c r="CR82" s="65">
        <f ca="1">'Trial 2'!CZ28</f>
        <v>128.55389698309247</v>
      </c>
      <c r="CS82" s="65">
        <f ca="1">'Trial 2'!DB28</f>
        <v>128.39854601444725</v>
      </c>
      <c r="CT82" s="65">
        <f ca="1">'Trial 2'!DC28</f>
        <v>128.24529236796056</v>
      </c>
      <c r="CU82" s="65">
        <f ca="1">'Trial 2'!DD28</f>
        <v>128.09341140837367</v>
      </c>
      <c r="CV82" s="65">
        <f ca="1">'Trial 2'!DE28</f>
        <v>127.94322188400697</v>
      </c>
      <c r="CW82" s="65">
        <f ca="1">'Trial 2'!DF28</f>
        <v>127.79374408378118</v>
      </c>
      <c r="CX82" s="65">
        <f ca="1">'Trial 2'!DG28</f>
        <v>127.64485007538299</v>
      </c>
      <c r="CY82" s="65">
        <f ca="1">'Trial 2'!DH28</f>
        <v>127.49705650156567</v>
      </c>
      <c r="CZ82" s="65">
        <f ca="1">'Trial 2'!DI28</f>
        <v>127.3496786914949</v>
      </c>
      <c r="DA82" s="65">
        <f ca="1">'Trial 2'!DJ28</f>
        <v>127.20350156922035</v>
      </c>
      <c r="DB82" s="65">
        <f ca="1">'Trial 2'!DK28</f>
        <v>127.05742972211995</v>
      </c>
      <c r="DC82" s="65">
        <f ca="1">'Trial 2'!DL28</f>
        <v>126.91022589653909</v>
      </c>
      <c r="DD82" s="65">
        <f ca="1">'Trial 2'!DM28</f>
        <v>126.76381523611664</v>
      </c>
      <c r="DE82" s="65">
        <f ca="1">'Trial 2'!DO28</f>
        <v>126.61629173502163</v>
      </c>
      <c r="DF82" s="65">
        <f ca="1">'Trial 2'!DP28</f>
        <v>126.47017977858215</v>
      </c>
      <c r="DG82" s="65">
        <f ca="1">'Trial 2'!DQ28</f>
        <v>126.32349158020565</v>
      </c>
      <c r="DH82" s="65">
        <f ca="1">'Trial 2'!DR28</f>
        <v>126.17663112556453</v>
      </c>
      <c r="DI82" s="65">
        <f ca="1">'Trial 2'!DS28</f>
        <v>126.02996709103279</v>
      </c>
      <c r="DJ82" s="65">
        <f ca="1">'Trial 2'!DT28</f>
        <v>125.88305380331452</v>
      </c>
      <c r="DK82" s="65">
        <f ca="1">'Trial 2'!DU28</f>
        <v>125.73726761754756</v>
      </c>
      <c r="DL82" s="65">
        <f ca="1">'Trial 2'!DV28</f>
        <v>125.59217309300617</v>
      </c>
      <c r="DM82" s="65">
        <f ca="1">'Trial 2'!DW28</f>
        <v>125.44774070412197</v>
      </c>
      <c r="DN82" s="65">
        <f ca="1">'Trial 2'!DX28</f>
        <v>125.30359663929094</v>
      </c>
      <c r="DO82" s="65">
        <f ca="1">'Trial 2'!DY28</f>
        <v>125.15849917612127</v>
      </c>
      <c r="DP82" s="65">
        <f ca="1">'Trial 2'!DZ28</f>
        <v>125.0136661795362</v>
      </c>
      <c r="DQ82" s="65">
        <f ca="1">'Trial 2'!EB28</f>
        <v>124.86917776060308</v>
      </c>
      <c r="DR82" s="65">
        <f ca="1">'Trial 2'!EC28</f>
        <v>124.72551169204739</v>
      </c>
      <c r="DS82" s="65">
        <f ca="1">'Trial 2'!ED28</f>
        <v>124.58347657788329</v>
      </c>
      <c r="DT82" s="65">
        <f ca="1">'Trial 2'!EE28</f>
        <v>124.44283389793546</v>
      </c>
      <c r="DU82" s="65">
        <f ca="1">'Trial 2'!EF28</f>
        <v>124.30222304176444</v>
      </c>
      <c r="DV82" s="65">
        <f ca="1">'Trial 2'!EG28</f>
        <v>124.16205420821923</v>
      </c>
      <c r="DW82" s="65">
        <f ca="1">'Trial 2'!EH28</f>
        <v>124.02337859082847</v>
      </c>
      <c r="DX82" s="65">
        <f ca="1">'Trial 2'!EI28</f>
        <v>123.88489725555682</v>
      </c>
      <c r="DY82" s="65">
        <f ca="1">'Trial 2'!EJ28</f>
        <v>123.74705727581849</v>
      </c>
      <c r="DZ82" s="65">
        <f ca="1">'Trial 2'!EK28</f>
        <v>123.61099773687461</v>
      </c>
      <c r="EA82" s="65">
        <f ca="1">'Trial 2'!EL28</f>
        <v>123.47488519132318</v>
      </c>
      <c r="EB82" s="65">
        <f ca="1">'Trial 2'!EM28</f>
        <v>123.33831032000595</v>
      </c>
    </row>
    <row r="83" spans="1:132" ht="12.75" customHeight="1" x14ac:dyDescent="0.2">
      <c r="A83" s="65">
        <f>'Trial 3'!B28</f>
        <v>140</v>
      </c>
      <c r="B83" s="65">
        <f>'Trial 3'!C28</f>
        <v>140</v>
      </c>
      <c r="C83" s="65">
        <f ca="1">'Trial 3'!D28</f>
        <v>139.99234386130519</v>
      </c>
      <c r="D83" s="65">
        <f ca="1">'Trial 3'!E28</f>
        <v>139.97957920185752</v>
      </c>
      <c r="E83" s="65">
        <f ca="1">'Trial 3'!F28</f>
        <v>139.96198917133819</v>
      </c>
      <c r="F83" s="65">
        <f ca="1">'Trial 3'!G28</f>
        <v>139.93820390988856</v>
      </c>
      <c r="G83" s="65">
        <f ca="1">'Trial 3'!H28</f>
        <v>139.91044786948058</v>
      </c>
      <c r="H83" s="65">
        <f ca="1">'Trial 3'!I28</f>
        <v>139.87578980426059</v>
      </c>
      <c r="I83" s="65">
        <f ca="1">'Trial 3'!J28</f>
        <v>139.83625871721375</v>
      </c>
      <c r="J83" s="65">
        <f ca="1">'Trial 3'!K28</f>
        <v>139.79251714487052</v>
      </c>
      <c r="K83" s="65">
        <f ca="1">'Trial 3'!L28</f>
        <v>139.7443439997727</v>
      </c>
      <c r="L83" s="65">
        <f ca="1">'Trial 3'!M28</f>
        <v>139.69214518227639</v>
      </c>
      <c r="M83" s="65">
        <f ca="1">'Trial 3'!O28</f>
        <v>139.6349557415258</v>
      </c>
      <c r="N83" s="65">
        <f ca="1">'Trial 3'!P28</f>
        <v>139.57356168282814</v>
      </c>
      <c r="O83" s="65">
        <f ca="1">'Trial 3'!Q28</f>
        <v>139.50907246691366</v>
      </c>
      <c r="P83" s="65">
        <f ca="1">'Trial 3'!R28</f>
        <v>139.44109326263771</v>
      </c>
      <c r="Q83" s="65">
        <f ca="1">'Trial 3'!S28</f>
        <v>139.368750261348</v>
      </c>
      <c r="R83" s="65">
        <f ca="1">'Trial 3'!T28</f>
        <v>139.29143898110036</v>
      </c>
      <c r="S83" s="65">
        <f ca="1">'Trial 3'!U28</f>
        <v>139.21126557974071</v>
      </c>
      <c r="T83" s="65">
        <f ca="1">'Trial 3'!V28</f>
        <v>139.12741735043738</v>
      </c>
      <c r="U83" s="65">
        <f ca="1">'Trial 3'!W28</f>
        <v>139.03920014941912</v>
      </c>
      <c r="V83" s="65">
        <f ca="1">'Trial 3'!X28</f>
        <v>138.94653131727964</v>
      </c>
      <c r="W83" s="65">
        <f ca="1">'Trial 3'!Y28</f>
        <v>138.85257288208211</v>
      </c>
      <c r="X83" s="65">
        <f ca="1">'Trial 3'!Z28</f>
        <v>138.75580196222933</v>
      </c>
      <c r="Y83" s="65">
        <f ca="1">'Trial 3'!AB28</f>
        <v>138.65533765075145</v>
      </c>
      <c r="Z83" s="65">
        <f ca="1">'Trial 3'!AC28</f>
        <v>138.55061846122652</v>
      </c>
      <c r="AA83" s="65">
        <f ca="1">'Trial 3'!AD28</f>
        <v>138.44350632122823</v>
      </c>
      <c r="AB83" s="65">
        <f ca="1">'Trial 3'!AE28</f>
        <v>138.33268232082528</v>
      </c>
      <c r="AC83" s="65">
        <f ca="1">'Trial 3'!AF28</f>
        <v>138.21823802413175</v>
      </c>
      <c r="AD83" s="65">
        <f ca="1">'Trial 3'!AG28</f>
        <v>138.10053698886111</v>
      </c>
      <c r="AE83" s="65">
        <f ca="1">'Trial 3'!AH28</f>
        <v>137.98097639256298</v>
      </c>
      <c r="AF83" s="65">
        <f ca="1">'Trial 3'!AI28</f>
        <v>137.85952144600131</v>
      </c>
      <c r="AG83" s="65">
        <f ca="1">'Trial 3'!AJ28</f>
        <v>137.73564015388908</v>
      </c>
      <c r="AH83" s="65">
        <f ca="1">'Trial 3'!AK28</f>
        <v>137.61037049962215</v>
      </c>
      <c r="AI83" s="65">
        <f ca="1">'Trial 3'!AL28</f>
        <v>137.48314804244168</v>
      </c>
      <c r="AJ83" s="65">
        <f ca="1">'Trial 3'!AM28</f>
        <v>137.35424358384682</v>
      </c>
      <c r="AK83" s="65">
        <f ca="1">'Trial 3'!AO28</f>
        <v>137.22488100217601</v>
      </c>
      <c r="AL83" s="65">
        <f ca="1">'Trial 3'!AP28</f>
        <v>137.09441800627675</v>
      </c>
      <c r="AM83" s="65">
        <f ca="1">'Trial 3'!AQ28</f>
        <v>136.96239227518748</v>
      </c>
      <c r="AN83" s="65">
        <f ca="1">'Trial 3'!AR28</f>
        <v>136.82964849853136</v>
      </c>
      <c r="AO83" s="65">
        <f ca="1">'Trial 3'!AS28</f>
        <v>136.69655921791048</v>
      </c>
      <c r="AP83" s="65">
        <f ca="1">'Trial 3'!AT28</f>
        <v>136.56228856124102</v>
      </c>
      <c r="AQ83" s="65">
        <f ca="1">'Trial 3'!AU28</f>
        <v>136.4268614480695</v>
      </c>
      <c r="AR83" s="65">
        <f ca="1">'Trial 3'!AV28</f>
        <v>136.29008624912473</v>
      </c>
      <c r="AS83" s="65">
        <f ca="1">'Trial 3'!AW28</f>
        <v>136.15135666155416</v>
      </c>
      <c r="AT83" s="65">
        <f ca="1">'Trial 3'!AX28</f>
        <v>136.01026031422711</v>
      </c>
      <c r="AU83" s="65">
        <f ca="1">'Trial 3'!AY28</f>
        <v>135.86745568673774</v>
      </c>
      <c r="AV83" s="65">
        <f ca="1">'Trial 3'!AZ28</f>
        <v>135.72329261194258</v>
      </c>
      <c r="AW83" s="65">
        <f ca="1">'Trial 3'!BB28</f>
        <v>135.57830999947362</v>
      </c>
      <c r="AX83" s="65">
        <f ca="1">'Trial 3'!BC28</f>
        <v>135.43221742284879</v>
      </c>
      <c r="AY83" s="65">
        <f ca="1">'Trial 3'!BD28</f>
        <v>135.28440827644687</v>
      </c>
      <c r="AZ83" s="65">
        <f ca="1">'Trial 3'!BE28</f>
        <v>135.1358091065824</v>
      </c>
      <c r="BA83" s="65">
        <f ca="1">'Trial 3'!BF28</f>
        <v>134.98510425584712</v>
      </c>
      <c r="BB83" s="65">
        <f ca="1">'Trial 3'!BG28</f>
        <v>134.83408195849069</v>
      </c>
      <c r="BC83" s="65">
        <f ca="1">'Trial 3'!BH28</f>
        <v>134.68058664688667</v>
      </c>
      <c r="BD83" s="65">
        <f ca="1">'Trial 3'!BI28</f>
        <v>134.52588760567562</v>
      </c>
      <c r="BE83" s="65">
        <f ca="1">'Trial 3'!BJ28</f>
        <v>134.37071237267222</v>
      </c>
      <c r="BF83" s="65">
        <f ca="1">'Trial 3'!BK28</f>
        <v>134.21386297584658</v>
      </c>
      <c r="BG83" s="65">
        <f ca="1">'Trial 3'!BL28</f>
        <v>134.05617361656547</v>
      </c>
      <c r="BH83" s="65">
        <f ca="1">'Trial 3'!BM28</f>
        <v>133.89846465743841</v>
      </c>
      <c r="BI83" s="65">
        <f ca="1">'Trial 3'!BO28</f>
        <v>133.74009458584192</v>
      </c>
      <c r="BJ83" s="65">
        <f ca="1">'Trial 3'!BP28</f>
        <v>133.58013019354533</v>
      </c>
      <c r="BK83" s="65">
        <f ca="1">'Trial 3'!BQ28</f>
        <v>133.41967019861551</v>
      </c>
      <c r="BL83" s="65">
        <f ca="1">'Trial 3'!BR28</f>
        <v>133.25748213695101</v>
      </c>
      <c r="BM83" s="65">
        <f ca="1">'Trial 3'!BS28</f>
        <v>133.09577805261605</v>
      </c>
      <c r="BN83" s="65">
        <f ca="1">'Trial 3'!BT28</f>
        <v>132.93369425345355</v>
      </c>
      <c r="BO83" s="65">
        <f ca="1">'Trial 3'!BU28</f>
        <v>132.77154080991227</v>
      </c>
      <c r="BP83" s="65">
        <f ca="1">'Trial 3'!BV28</f>
        <v>132.60855168663463</v>
      </c>
      <c r="BQ83" s="65">
        <f ca="1">'Trial 3'!BW28</f>
        <v>132.444357779017</v>
      </c>
      <c r="BR83" s="65">
        <f ca="1">'Trial 3'!BX28</f>
        <v>132.28022136992382</v>
      </c>
      <c r="BS83" s="65">
        <f ca="1">'Trial 3'!BY28</f>
        <v>132.11566565777591</v>
      </c>
      <c r="BT83" s="65">
        <f ca="1">'Trial 3'!BZ28</f>
        <v>131.95070943459928</v>
      </c>
      <c r="BU83" s="65">
        <f ca="1">'Trial 3'!CB28</f>
        <v>131.78572951039774</v>
      </c>
      <c r="BV83" s="65">
        <f ca="1">'Trial 3'!CC28</f>
        <v>131.62176839819674</v>
      </c>
      <c r="BW83" s="65">
        <f ca="1">'Trial 3'!CD28</f>
        <v>131.45763799669169</v>
      </c>
      <c r="BX83" s="65">
        <f ca="1">'Trial 3'!CE28</f>
        <v>131.29203908286783</v>
      </c>
      <c r="BY83" s="65">
        <f ca="1">'Trial 3'!CF28</f>
        <v>131.12748010842546</v>
      </c>
      <c r="BZ83" s="65">
        <f ca="1">'Trial 3'!CG28</f>
        <v>130.96319309366564</v>
      </c>
      <c r="CA83" s="65">
        <f ca="1">'Trial 3'!CH28</f>
        <v>130.79926133971452</v>
      </c>
      <c r="CB83" s="65">
        <f ca="1">'Trial 3'!CI28</f>
        <v>130.63738093409381</v>
      </c>
      <c r="CC83" s="65">
        <f ca="1">'Trial 3'!CJ28</f>
        <v>130.47552045578598</v>
      </c>
      <c r="CD83" s="65">
        <f ca="1">'Trial 3'!CK28</f>
        <v>130.31395023843035</v>
      </c>
      <c r="CE83" s="65">
        <f ca="1">'Trial 3'!CL28</f>
        <v>130.15277962797296</v>
      </c>
      <c r="CF83" s="65">
        <f ca="1">'Trial 3'!CM28</f>
        <v>129.99176730324285</v>
      </c>
      <c r="CG83" s="65">
        <f ca="1">'Trial 3'!CO28</f>
        <v>129.83114765765785</v>
      </c>
      <c r="CH83" s="65">
        <f ca="1">'Trial 3'!CP28</f>
        <v>129.6699161335531</v>
      </c>
      <c r="CI83" s="65">
        <f ca="1">'Trial 3'!CQ28</f>
        <v>129.51025424755127</v>
      </c>
      <c r="CJ83" s="65">
        <f ca="1">'Trial 3'!CR28</f>
        <v>129.35001308487108</v>
      </c>
      <c r="CK83" s="65">
        <f ca="1">'Trial 3'!CS28</f>
        <v>129.1903488193544</v>
      </c>
      <c r="CL83" s="65">
        <f ca="1">'Trial 3'!CT28</f>
        <v>129.03118119714344</v>
      </c>
      <c r="CM83" s="65">
        <f ca="1">'Trial 3'!CU28</f>
        <v>128.87287607350723</v>
      </c>
      <c r="CN83" s="65">
        <f ca="1">'Trial 3'!CV28</f>
        <v>128.71514746600866</v>
      </c>
      <c r="CO83" s="65">
        <f ca="1">'Trial 3'!CW28</f>
        <v>128.55721691741482</v>
      </c>
      <c r="CP83" s="65">
        <f ca="1">'Trial 3'!CX28</f>
        <v>128.3984844860606</v>
      </c>
      <c r="CQ83" s="65">
        <f ca="1">'Trial 3'!CY28</f>
        <v>128.2397655939761</v>
      </c>
      <c r="CR83" s="65">
        <f ca="1">'Trial 3'!CZ28</f>
        <v>128.08235467108253</v>
      </c>
      <c r="CS83" s="65">
        <f ca="1">'Trial 3'!DB28</f>
        <v>127.92434384317262</v>
      </c>
      <c r="CT83" s="65">
        <f ca="1">'Trial 3'!DC28</f>
        <v>127.76793102686793</v>
      </c>
      <c r="CU83" s="65">
        <f ca="1">'Trial 3'!DD28</f>
        <v>127.61066872200772</v>
      </c>
      <c r="CV83" s="65">
        <f ca="1">'Trial 3'!DE28</f>
        <v>127.45301529823432</v>
      </c>
      <c r="CW83" s="65">
        <f ca="1">'Trial 3'!DF28</f>
        <v>127.29666490433773</v>
      </c>
      <c r="CX83" s="65">
        <f ca="1">'Trial 3'!DG28</f>
        <v>127.14044680481706</v>
      </c>
      <c r="CY83" s="65">
        <f ca="1">'Trial 3'!DH28</f>
        <v>126.98405786442036</v>
      </c>
      <c r="CZ83" s="65">
        <f ca="1">'Trial 3'!DI28</f>
        <v>126.82827722533949</v>
      </c>
      <c r="DA83" s="65">
        <f ca="1">'Trial 3'!DJ28</f>
        <v>126.67332834864665</v>
      </c>
      <c r="DB83" s="65">
        <f ca="1">'Trial 3'!DK28</f>
        <v>126.51889792404117</v>
      </c>
      <c r="DC83" s="65">
        <f ca="1">'Trial 3'!DL28</f>
        <v>126.36540434210913</v>
      </c>
      <c r="DD83" s="65">
        <f ca="1">'Trial 3'!DM28</f>
        <v>126.21252276135738</v>
      </c>
      <c r="DE83" s="65">
        <f ca="1">'Trial 3'!DO28</f>
        <v>126.05957340349191</v>
      </c>
      <c r="DF83" s="65">
        <f ca="1">'Trial 3'!DP28</f>
        <v>125.90713020247267</v>
      </c>
      <c r="DG83" s="65">
        <f ca="1">'Trial 3'!DQ28</f>
        <v>125.7542431854606</v>
      </c>
      <c r="DH83" s="65">
        <f ca="1">'Trial 3'!DR28</f>
        <v>125.60344125944827</v>
      </c>
      <c r="DI83" s="65">
        <f ca="1">'Trial 3'!DS28</f>
        <v>125.4549366157658</v>
      </c>
      <c r="DJ83" s="65">
        <f ca="1">'Trial 3'!DT28</f>
        <v>125.30714954062144</v>
      </c>
      <c r="DK83" s="65">
        <f ca="1">'Trial 3'!DU28</f>
        <v>125.16166999365932</v>
      </c>
      <c r="DL83" s="65">
        <f ca="1">'Trial 3'!DV28</f>
        <v>125.01622462316388</v>
      </c>
      <c r="DM83" s="65">
        <f ca="1">'Trial 3'!DW28</f>
        <v>124.87216674060791</v>
      </c>
      <c r="DN83" s="65">
        <f ca="1">'Trial 3'!DX28</f>
        <v>124.72889945473123</v>
      </c>
      <c r="DO83" s="65">
        <f ca="1">'Trial 3'!DY28</f>
        <v>124.58623810871534</v>
      </c>
      <c r="DP83" s="65">
        <f ca="1">'Trial 3'!DZ28</f>
        <v>124.44395724729652</v>
      </c>
      <c r="DQ83" s="65">
        <f ca="1">'Trial 3'!EB28</f>
        <v>124.30280156650123</v>
      </c>
      <c r="DR83" s="65">
        <f ca="1">'Trial 3'!EC28</f>
        <v>124.16401888382937</v>
      </c>
      <c r="DS83" s="65">
        <f ca="1">'Trial 3'!ED28</f>
        <v>124.02619464644879</v>
      </c>
      <c r="DT83" s="65">
        <f ca="1">'Trial 3'!EE28</f>
        <v>123.88883968273464</v>
      </c>
      <c r="DU83" s="65">
        <f ca="1">'Trial 3'!EF28</f>
        <v>123.75112470310131</v>
      </c>
      <c r="DV83" s="65">
        <f ca="1">'Trial 3'!EG28</f>
        <v>123.61396828468742</v>
      </c>
      <c r="DW83" s="65">
        <f ca="1">'Trial 3'!EH28</f>
        <v>123.4780155822688</v>
      </c>
      <c r="DX83" s="65">
        <f ca="1">'Trial 3'!EI28</f>
        <v>123.34151593118695</v>
      </c>
      <c r="DY83" s="65">
        <f ca="1">'Trial 3'!EJ28</f>
        <v>123.20462791814643</v>
      </c>
      <c r="DZ83" s="65">
        <f ca="1">'Trial 3'!EK28</f>
        <v>123.06821949297303</v>
      </c>
      <c r="EA83" s="65">
        <f ca="1">'Trial 3'!EL28</f>
        <v>122.93253345569873</v>
      </c>
      <c r="EB83" s="65">
        <f ca="1">'Trial 3'!EM28</f>
        <v>122.79612704919806</v>
      </c>
    </row>
    <row r="84" spans="1:132" ht="12.75" customHeight="1" x14ac:dyDescent="0.2">
      <c r="A84" s="65">
        <f>'Trial 4'!B28</f>
        <v>140</v>
      </c>
      <c r="B84" s="65">
        <f>'Trial 4'!C28</f>
        <v>140</v>
      </c>
      <c r="C84" s="65">
        <f ca="1">'Trial 4'!D28</f>
        <v>139.99366592889126</v>
      </c>
      <c r="D84" s="65">
        <f ca="1">'Trial 4'!E28</f>
        <v>139.98094065178924</v>
      </c>
      <c r="E84" s="65">
        <f ca="1">'Trial 4'!F28</f>
        <v>139.9625558287149</v>
      </c>
      <c r="F84" s="65">
        <f ca="1">'Trial 4'!G28</f>
        <v>139.93864117635391</v>
      </c>
      <c r="G84" s="65">
        <f ca="1">'Trial 4'!H28</f>
        <v>139.91039161877811</v>
      </c>
      <c r="H84" s="65">
        <f ca="1">'Trial 4'!I28</f>
        <v>139.87756154803296</v>
      </c>
      <c r="I84" s="65">
        <f ca="1">'Trial 4'!J28</f>
        <v>139.83959831897175</v>
      </c>
      <c r="J84" s="65">
        <f ca="1">'Trial 4'!K28</f>
        <v>139.79675952793073</v>
      </c>
      <c r="K84" s="65">
        <f ca="1">'Trial 4'!L28</f>
        <v>139.74872767331905</v>
      </c>
      <c r="L84" s="65">
        <f ca="1">'Trial 4'!M28</f>
        <v>139.69689921631067</v>
      </c>
      <c r="M84" s="65">
        <f ca="1">'Trial 4'!O28</f>
        <v>139.64034232920778</v>
      </c>
      <c r="N84" s="65">
        <f ca="1">'Trial 4'!P28</f>
        <v>139.57892189074147</v>
      </c>
      <c r="O84" s="65">
        <f ca="1">'Trial 4'!Q28</f>
        <v>139.51373936434052</v>
      </c>
      <c r="P84" s="65">
        <f ca="1">'Trial 4'!R28</f>
        <v>139.44395032054263</v>
      </c>
      <c r="Q84" s="65">
        <f ca="1">'Trial 4'!S28</f>
        <v>139.37130393735987</v>
      </c>
      <c r="R84" s="65">
        <f ca="1">'Trial 4'!T28</f>
        <v>139.29389612459772</v>
      </c>
      <c r="S84" s="65">
        <f ca="1">'Trial 4'!U28</f>
        <v>139.21153766452747</v>
      </c>
      <c r="T84" s="65">
        <f ca="1">'Trial 4'!V28</f>
        <v>139.12551923934691</v>
      </c>
      <c r="U84" s="65">
        <f ca="1">'Trial 4'!W28</f>
        <v>139.03550257610237</v>
      </c>
      <c r="V84" s="65">
        <f ca="1">'Trial 4'!X28</f>
        <v>138.941228340961</v>
      </c>
      <c r="W84" s="65">
        <f ca="1">'Trial 4'!Y28</f>
        <v>138.84444263484289</v>
      </c>
      <c r="X84" s="65">
        <f ca="1">'Trial 4'!Z28</f>
        <v>138.7447092171785</v>
      </c>
      <c r="Y84" s="65">
        <f ca="1">'Trial 4'!AB28</f>
        <v>138.64229612628799</v>
      </c>
      <c r="Z84" s="65">
        <f ca="1">'Trial 4'!AC28</f>
        <v>138.53713462919708</v>
      </c>
      <c r="AA84" s="65">
        <f ca="1">'Trial 4'!AD28</f>
        <v>138.42934187168046</v>
      </c>
      <c r="AB84" s="65">
        <f ca="1">'Trial 4'!AE28</f>
        <v>138.31906508225555</v>
      </c>
      <c r="AC84" s="65">
        <f ca="1">'Trial 4'!AF28</f>
        <v>138.20514490081666</v>
      </c>
      <c r="AD84" s="65">
        <f ca="1">'Trial 4'!AG28</f>
        <v>138.08868021002579</v>
      </c>
      <c r="AE84" s="65">
        <f ca="1">'Trial 4'!AH28</f>
        <v>137.97027965889347</v>
      </c>
      <c r="AF84" s="65">
        <f ca="1">'Trial 4'!AI28</f>
        <v>137.8488110645946</v>
      </c>
      <c r="AG84" s="65">
        <f ca="1">'Trial 4'!AJ28</f>
        <v>137.72686989366156</v>
      </c>
      <c r="AH84" s="65">
        <f ca="1">'Trial 4'!AK28</f>
        <v>137.60248860652587</v>
      </c>
      <c r="AI84" s="65">
        <f ca="1">'Trial 4'!AL28</f>
        <v>137.47492013704439</v>
      </c>
      <c r="AJ84" s="65">
        <f ca="1">'Trial 4'!AM28</f>
        <v>137.34512026817305</v>
      </c>
      <c r="AK84" s="65">
        <f ca="1">'Trial 4'!AO28</f>
        <v>137.21377588412972</v>
      </c>
      <c r="AL84" s="65">
        <f ca="1">'Trial 4'!AP28</f>
        <v>137.08117533530023</v>
      </c>
      <c r="AM84" s="65">
        <f ca="1">'Trial 4'!AQ28</f>
        <v>136.94610303618308</v>
      </c>
      <c r="AN84" s="65">
        <f ca="1">'Trial 4'!AR28</f>
        <v>136.81017040630931</v>
      </c>
      <c r="AO84" s="65">
        <f ca="1">'Trial 4'!AS28</f>
        <v>136.67283094337617</v>
      </c>
      <c r="AP84" s="65">
        <f ca="1">'Trial 4'!AT28</f>
        <v>136.53454867695575</v>
      </c>
      <c r="AQ84" s="65">
        <f ca="1">'Trial 4'!AU28</f>
        <v>136.3950667488651</v>
      </c>
      <c r="AR84" s="65">
        <f ca="1">'Trial 4'!AV28</f>
        <v>136.25315428628065</v>
      </c>
      <c r="AS84" s="65">
        <f ca="1">'Trial 4'!AW28</f>
        <v>136.10954225461793</v>
      </c>
      <c r="AT84" s="65">
        <f ca="1">'Trial 4'!AX28</f>
        <v>135.96644706211657</v>
      </c>
      <c r="AU84" s="65">
        <f ca="1">'Trial 4'!AY28</f>
        <v>135.82203510091603</v>
      </c>
      <c r="AV84" s="65">
        <f ca="1">'Trial 4'!AZ28</f>
        <v>135.67700874870837</v>
      </c>
      <c r="AW84" s="65">
        <f ca="1">'Trial 4'!BB28</f>
        <v>135.52946279715471</v>
      </c>
      <c r="AX84" s="65">
        <f ca="1">'Trial 4'!BC28</f>
        <v>135.38251200455596</v>
      </c>
      <c r="AY84" s="65">
        <f ca="1">'Trial 4'!BD28</f>
        <v>135.2360336376266</v>
      </c>
      <c r="AZ84" s="65">
        <f ca="1">'Trial 4'!BE28</f>
        <v>135.08770539528214</v>
      </c>
      <c r="BA84" s="65">
        <f ca="1">'Trial 4'!BF28</f>
        <v>134.93856329754556</v>
      </c>
      <c r="BB84" s="65">
        <f ca="1">'Trial 4'!BG28</f>
        <v>134.78824650428962</v>
      </c>
      <c r="BC84" s="65">
        <f ca="1">'Trial 4'!BH28</f>
        <v>134.63637843178333</v>
      </c>
      <c r="BD84" s="65">
        <f ca="1">'Trial 4'!BI28</f>
        <v>134.48425608063891</v>
      </c>
      <c r="BE84" s="65">
        <f ca="1">'Trial 4'!BJ28</f>
        <v>134.33307366823797</v>
      </c>
      <c r="BF84" s="65">
        <f ca="1">'Trial 4'!BK28</f>
        <v>134.18034916553734</v>
      </c>
      <c r="BG84" s="65">
        <f ca="1">'Trial 4'!BL28</f>
        <v>134.02757813602065</v>
      </c>
      <c r="BH84" s="65">
        <f ca="1">'Trial 4'!BM28</f>
        <v>133.87449701078421</v>
      </c>
      <c r="BI84" s="65">
        <f ca="1">'Trial 4'!BO28</f>
        <v>133.72048481909627</v>
      </c>
      <c r="BJ84" s="65">
        <f ca="1">'Trial 4'!BP28</f>
        <v>133.56597572813629</v>
      </c>
      <c r="BK84" s="65">
        <f ca="1">'Trial 4'!BQ28</f>
        <v>133.41260118640736</v>
      </c>
      <c r="BL84" s="65">
        <f ca="1">'Trial 4'!BR28</f>
        <v>133.25846116040682</v>
      </c>
      <c r="BM84" s="65">
        <f ca="1">'Trial 4'!BS28</f>
        <v>133.10403660558009</v>
      </c>
      <c r="BN84" s="65">
        <f ca="1">'Trial 4'!BT28</f>
        <v>132.94909136159492</v>
      </c>
      <c r="BO84" s="65">
        <f ca="1">'Trial 4'!BU28</f>
        <v>132.79391986346013</v>
      </c>
      <c r="BP84" s="65">
        <f ca="1">'Trial 4'!BV28</f>
        <v>132.63953853031538</v>
      </c>
      <c r="BQ84" s="65">
        <f ca="1">'Trial 4'!BW28</f>
        <v>132.48528362967454</v>
      </c>
      <c r="BR84" s="65">
        <f ca="1">'Trial 4'!BX28</f>
        <v>132.33172082435371</v>
      </c>
      <c r="BS84" s="65">
        <f ca="1">'Trial 4'!BY28</f>
        <v>132.17790971174938</v>
      </c>
      <c r="BT84" s="65">
        <f ca="1">'Trial 4'!BZ28</f>
        <v>132.02373038779962</v>
      </c>
      <c r="BU84" s="65">
        <f ca="1">'Trial 4'!CB28</f>
        <v>131.86832830306091</v>
      </c>
      <c r="BV84" s="65">
        <f ca="1">'Trial 4'!CC28</f>
        <v>131.71388786229673</v>
      </c>
      <c r="BW84" s="65">
        <f ca="1">'Trial 4'!CD28</f>
        <v>131.55895157961319</v>
      </c>
      <c r="BX84" s="65">
        <f ca="1">'Trial 4'!CE28</f>
        <v>131.40413120517681</v>
      </c>
      <c r="BY84" s="65">
        <f ca="1">'Trial 4'!CF28</f>
        <v>131.24903415351559</v>
      </c>
      <c r="BZ84" s="65">
        <f ca="1">'Trial 4'!CG28</f>
        <v>131.09462212343382</v>
      </c>
      <c r="CA84" s="65">
        <f ca="1">'Trial 4'!CH28</f>
        <v>130.93976354837446</v>
      </c>
      <c r="CB84" s="65">
        <f ca="1">'Trial 4'!CI28</f>
        <v>130.7854242650304</v>
      </c>
      <c r="CC84" s="65">
        <f ca="1">'Trial 4'!CJ28</f>
        <v>130.631230337988</v>
      </c>
      <c r="CD84" s="65">
        <f ca="1">'Trial 4'!CK28</f>
        <v>130.47764293207689</v>
      </c>
      <c r="CE84" s="65">
        <f ca="1">'Trial 4'!CL28</f>
        <v>130.32347501807507</v>
      </c>
      <c r="CF84" s="65">
        <f ca="1">'Trial 4'!CM28</f>
        <v>130.16915088819556</v>
      </c>
      <c r="CG84" s="65">
        <f ca="1">'Trial 4'!CO28</f>
        <v>130.01552018154499</v>
      </c>
      <c r="CH84" s="65">
        <f ca="1">'Trial 4'!CP28</f>
        <v>129.86094324180047</v>
      </c>
      <c r="CI84" s="65">
        <f ca="1">'Trial 4'!CQ28</f>
        <v>129.70723977778823</v>
      </c>
      <c r="CJ84" s="65">
        <f ca="1">'Trial 4'!CR28</f>
        <v>129.55497873264983</v>
      </c>
      <c r="CK84" s="65">
        <f ca="1">'Trial 4'!CS28</f>
        <v>129.40306659648186</v>
      </c>
      <c r="CL84" s="65">
        <f ca="1">'Trial 4'!CT28</f>
        <v>129.25203735284481</v>
      </c>
      <c r="CM84" s="65">
        <f ca="1">'Trial 4'!CU28</f>
        <v>129.10200804052749</v>
      </c>
      <c r="CN84" s="65">
        <f ca="1">'Trial 4'!CV28</f>
        <v>128.9504335425693</v>
      </c>
      <c r="CO84" s="65">
        <f ca="1">'Trial 4'!CW28</f>
        <v>128.79813738836359</v>
      </c>
      <c r="CP84" s="65">
        <f ca="1">'Trial 4'!CX28</f>
        <v>128.64484678214151</v>
      </c>
      <c r="CQ84" s="65">
        <f ca="1">'Trial 4'!CY28</f>
        <v>128.49106218411558</v>
      </c>
      <c r="CR84" s="65">
        <f ca="1">'Trial 4'!CZ28</f>
        <v>128.33685218467193</v>
      </c>
      <c r="CS84" s="65">
        <f ca="1">'Trial 4'!DB28</f>
        <v>128.18425673655477</v>
      </c>
      <c r="CT84" s="65">
        <f ca="1">'Trial 4'!DC28</f>
        <v>128.03169903435804</v>
      </c>
      <c r="CU84" s="65">
        <f ca="1">'Trial 4'!DD28</f>
        <v>127.87970490591167</v>
      </c>
      <c r="CV84" s="65">
        <f ca="1">'Trial 4'!DE28</f>
        <v>127.7289973675381</v>
      </c>
      <c r="CW84" s="65">
        <f ca="1">'Trial 4'!DF28</f>
        <v>127.57727393111628</v>
      </c>
      <c r="CX84" s="65">
        <f ca="1">'Trial 4'!DG28</f>
        <v>127.42657179867155</v>
      </c>
      <c r="CY84" s="65">
        <f ca="1">'Trial 4'!DH28</f>
        <v>127.27591283511596</v>
      </c>
      <c r="CZ84" s="65">
        <f ca="1">'Trial 4'!DI28</f>
        <v>127.12435094623117</v>
      </c>
      <c r="DA84" s="65">
        <f ca="1">'Trial 4'!DJ28</f>
        <v>126.97210141449264</v>
      </c>
      <c r="DB84" s="65">
        <f ca="1">'Trial 4'!DK28</f>
        <v>126.82195820048382</v>
      </c>
      <c r="DC84" s="65">
        <f ca="1">'Trial 4'!DL28</f>
        <v>126.67363303315034</v>
      </c>
      <c r="DD84" s="65">
        <f ca="1">'Trial 4'!DM28</f>
        <v>126.52593276086134</v>
      </c>
      <c r="DE84" s="65">
        <f ca="1">'Trial 4'!DO28</f>
        <v>126.37970517464031</v>
      </c>
      <c r="DF84" s="65">
        <f ca="1">'Trial 4'!DP28</f>
        <v>126.23569143433259</v>
      </c>
      <c r="DG84" s="65">
        <f ca="1">'Trial 4'!DQ28</f>
        <v>126.09149374070059</v>
      </c>
      <c r="DH84" s="65">
        <f ca="1">'Trial 4'!DR28</f>
        <v>125.94725199018194</v>
      </c>
      <c r="DI84" s="65">
        <f ca="1">'Trial 4'!DS28</f>
        <v>125.80308136894129</v>
      </c>
      <c r="DJ84" s="65">
        <f ca="1">'Trial 4'!DT28</f>
        <v>125.65842342877693</v>
      </c>
      <c r="DK84" s="65">
        <f ca="1">'Trial 4'!DU28</f>
        <v>125.51384065101846</v>
      </c>
      <c r="DL84" s="65">
        <f ca="1">'Trial 4'!DV28</f>
        <v>125.369633066693</v>
      </c>
      <c r="DM84" s="65">
        <f ca="1">'Trial 4'!DW28</f>
        <v>125.22604631946557</v>
      </c>
      <c r="DN84" s="65">
        <f ca="1">'Trial 4'!DX28</f>
        <v>125.08342236782931</v>
      </c>
      <c r="DO84" s="65">
        <f ca="1">'Trial 4'!DY28</f>
        <v>124.94115983472474</v>
      </c>
      <c r="DP84" s="65">
        <f ca="1">'Trial 4'!DZ28</f>
        <v>124.80002197326327</v>
      </c>
      <c r="DQ84" s="65">
        <f ca="1">'Trial 4'!EB28</f>
        <v>124.65970779704345</v>
      </c>
      <c r="DR84" s="65">
        <f ca="1">'Trial 4'!EC28</f>
        <v>124.51959820890769</v>
      </c>
      <c r="DS84" s="65">
        <f ca="1">'Trial 4'!ED28</f>
        <v>124.38090090657954</v>
      </c>
      <c r="DT84" s="65">
        <f ca="1">'Trial 4'!EE28</f>
        <v>124.24414696382446</v>
      </c>
      <c r="DU84" s="65">
        <f ca="1">'Trial 4'!EF28</f>
        <v>124.10819296060174</v>
      </c>
      <c r="DV84" s="65">
        <f ca="1">'Trial 4'!EG28</f>
        <v>123.97401978726667</v>
      </c>
      <c r="DW84" s="65">
        <f ca="1">'Trial 4'!EH28</f>
        <v>123.84043220465151</v>
      </c>
      <c r="DX84" s="65">
        <f ca="1">'Trial 4'!EI28</f>
        <v>123.70831646063955</v>
      </c>
      <c r="DY84" s="65">
        <f ca="1">'Trial 4'!EJ28</f>
        <v>123.57563443077387</v>
      </c>
      <c r="DZ84" s="65">
        <f ca="1">'Trial 4'!EK28</f>
        <v>123.44464328065781</v>
      </c>
      <c r="EA84" s="65">
        <f ca="1">'Trial 4'!EL28</f>
        <v>123.31365879084281</v>
      </c>
      <c r="EB84" s="65">
        <f ca="1">'Trial 4'!EM28</f>
        <v>123.18272733493745</v>
      </c>
    </row>
    <row r="85" spans="1:132" ht="12.75" customHeight="1" x14ac:dyDescent="0.2">
      <c r="A85" s="65">
        <f>'Trial 5'!B28</f>
        <v>140</v>
      </c>
      <c r="B85" s="65">
        <f>'Trial 5'!C28</f>
        <v>140</v>
      </c>
      <c r="C85" s="65">
        <f ca="1">'Trial 5'!D28</f>
        <v>139.9930274189222</v>
      </c>
      <c r="D85" s="65">
        <f ca="1">'Trial 5'!E28</f>
        <v>139.97980047399798</v>
      </c>
      <c r="E85" s="65">
        <f ca="1">'Trial 5'!F28</f>
        <v>139.96016767523025</v>
      </c>
      <c r="F85" s="65">
        <f ca="1">'Trial 5'!G28</f>
        <v>139.93348703688781</v>
      </c>
      <c r="G85" s="65">
        <f ca="1">'Trial 5'!H28</f>
        <v>139.90179975053047</v>
      </c>
      <c r="H85" s="65">
        <f ca="1">'Trial 5'!I28</f>
        <v>139.86362804608126</v>
      </c>
      <c r="I85" s="65">
        <f ca="1">'Trial 5'!J28</f>
        <v>139.81944217277297</v>
      </c>
      <c r="J85" s="65">
        <f ca="1">'Trial 5'!K28</f>
        <v>139.77186549975107</v>
      </c>
      <c r="K85" s="65">
        <f ca="1">'Trial 5'!L28</f>
        <v>139.71968972882772</v>
      </c>
      <c r="L85" s="65">
        <f ca="1">'Trial 5'!M28</f>
        <v>139.66387589069961</v>
      </c>
      <c r="M85" s="65">
        <f ca="1">'Trial 5'!O28</f>
        <v>139.6043652442531</v>
      </c>
      <c r="N85" s="65">
        <f ca="1">'Trial 5'!P28</f>
        <v>139.5411746146672</v>
      </c>
      <c r="O85" s="65">
        <f ca="1">'Trial 5'!Q28</f>
        <v>139.4745324037406</v>
      </c>
      <c r="P85" s="65">
        <f ca="1">'Trial 5'!R28</f>
        <v>139.40280470571645</v>
      </c>
      <c r="Q85" s="65">
        <f ca="1">'Trial 5'!S28</f>
        <v>139.325529005356</v>
      </c>
      <c r="R85" s="65">
        <f ca="1">'Trial 5'!T28</f>
        <v>139.24490088320323</v>
      </c>
      <c r="S85" s="65">
        <f ca="1">'Trial 5'!U28</f>
        <v>139.16022473410962</v>
      </c>
      <c r="T85" s="65">
        <f ca="1">'Trial 5'!V28</f>
        <v>139.07205754263629</v>
      </c>
      <c r="U85" s="65">
        <f ca="1">'Trial 5'!W28</f>
        <v>138.98202180502034</v>
      </c>
      <c r="V85" s="65">
        <f ca="1">'Trial 5'!X28</f>
        <v>138.88884740895148</v>
      </c>
      <c r="W85" s="65">
        <f ca="1">'Trial 5'!Y28</f>
        <v>138.79242670895334</v>
      </c>
      <c r="X85" s="65">
        <f ca="1">'Trial 5'!Z28</f>
        <v>138.69214092387784</v>
      </c>
      <c r="Y85" s="65">
        <f ca="1">'Trial 5'!AB28</f>
        <v>138.5888545403138</v>
      </c>
      <c r="Z85" s="65">
        <f ca="1">'Trial 5'!AC28</f>
        <v>138.48272126977167</v>
      </c>
      <c r="AA85" s="65">
        <f ca="1">'Trial 5'!AD28</f>
        <v>138.37317078820124</v>
      </c>
      <c r="AB85" s="65">
        <f ca="1">'Trial 5'!AE28</f>
        <v>138.2601525389405</v>
      </c>
      <c r="AC85" s="65">
        <f ca="1">'Trial 5'!AF28</f>
        <v>138.14469869604414</v>
      </c>
      <c r="AD85" s="65">
        <f ca="1">'Trial 5'!AG28</f>
        <v>138.02546570480328</v>
      </c>
      <c r="AE85" s="65">
        <f ca="1">'Trial 5'!AH28</f>
        <v>137.90420014274957</v>
      </c>
      <c r="AF85" s="65">
        <f ca="1">'Trial 5'!AI28</f>
        <v>137.78140298195876</v>
      </c>
      <c r="AG85" s="65">
        <f ca="1">'Trial 5'!AJ28</f>
        <v>137.65702597401676</v>
      </c>
      <c r="AH85" s="65">
        <f ca="1">'Trial 5'!AK28</f>
        <v>137.53129872615432</v>
      </c>
      <c r="AI85" s="65">
        <f ca="1">'Trial 5'!AL28</f>
        <v>137.40186449340615</v>
      </c>
      <c r="AJ85" s="65">
        <f ca="1">'Trial 5'!AM28</f>
        <v>137.26957886157717</v>
      </c>
      <c r="AK85" s="65">
        <f ca="1">'Trial 5'!AO28</f>
        <v>137.13555363015547</v>
      </c>
      <c r="AL85" s="65">
        <f ca="1">'Trial 5'!AP28</f>
        <v>136.99993827530028</v>
      </c>
      <c r="AM85" s="65">
        <f ca="1">'Trial 5'!AQ28</f>
        <v>136.86308303817435</v>
      </c>
      <c r="AN85" s="65">
        <f ca="1">'Trial 5'!AR28</f>
        <v>136.72579455378909</v>
      </c>
      <c r="AO85" s="65">
        <f ca="1">'Trial 5'!AS28</f>
        <v>136.58751507665244</v>
      </c>
      <c r="AP85" s="65">
        <f ca="1">'Trial 5'!AT28</f>
        <v>136.44712572801191</v>
      </c>
      <c r="AQ85" s="65">
        <f ca="1">'Trial 5'!AU28</f>
        <v>136.306085850546</v>
      </c>
      <c r="AR85" s="65">
        <f ca="1">'Trial 5'!AV28</f>
        <v>136.16439108344437</v>
      </c>
      <c r="AS85" s="65">
        <f ca="1">'Trial 5'!AW28</f>
        <v>136.02233071088691</v>
      </c>
      <c r="AT85" s="65">
        <f ca="1">'Trial 5'!AX28</f>
        <v>135.87986988832253</v>
      </c>
      <c r="AU85" s="65">
        <f ca="1">'Trial 5'!AY28</f>
        <v>135.73694560705243</v>
      </c>
      <c r="AV85" s="65">
        <f ca="1">'Trial 5'!AZ28</f>
        <v>135.59338954758934</v>
      </c>
      <c r="AW85" s="65">
        <f ca="1">'Trial 5'!BB28</f>
        <v>135.45049263507451</v>
      </c>
      <c r="AX85" s="65">
        <f ca="1">'Trial 5'!BC28</f>
        <v>135.30480159109086</v>
      </c>
      <c r="AY85" s="65">
        <f ca="1">'Trial 5'!BD28</f>
        <v>135.15925404116842</v>
      </c>
      <c r="AZ85" s="65">
        <f ca="1">'Trial 5'!BE28</f>
        <v>135.01259514899965</v>
      </c>
      <c r="BA85" s="65">
        <f ca="1">'Trial 5'!BF28</f>
        <v>134.86453870900931</v>
      </c>
      <c r="BB85" s="65">
        <f ca="1">'Trial 5'!BG28</f>
        <v>134.7140305356491</v>
      </c>
      <c r="BC85" s="65">
        <f ca="1">'Trial 5'!BH28</f>
        <v>134.56280352589999</v>
      </c>
      <c r="BD85" s="65">
        <f ca="1">'Trial 5'!BI28</f>
        <v>134.41147089615748</v>
      </c>
      <c r="BE85" s="65">
        <f ca="1">'Trial 5'!BJ28</f>
        <v>134.25932525184069</v>
      </c>
      <c r="BF85" s="65">
        <f ca="1">'Trial 5'!BK28</f>
        <v>134.10578676603203</v>
      </c>
      <c r="BG85" s="65">
        <f ca="1">'Trial 5'!BL28</f>
        <v>133.95355914470875</v>
      </c>
      <c r="BH85" s="65">
        <f ca="1">'Trial 5'!BM28</f>
        <v>133.80118944936777</v>
      </c>
      <c r="BI85" s="65">
        <f ca="1">'Trial 5'!BO28</f>
        <v>133.64844981026457</v>
      </c>
      <c r="BJ85" s="65">
        <f ca="1">'Trial 5'!BP28</f>
        <v>133.49600598123715</v>
      </c>
      <c r="BK85" s="65">
        <f ca="1">'Trial 5'!BQ28</f>
        <v>133.34291261741296</v>
      </c>
      <c r="BL85" s="65">
        <f ca="1">'Trial 5'!BR28</f>
        <v>133.19015917109743</v>
      </c>
      <c r="BM85" s="65">
        <f ca="1">'Trial 5'!BS28</f>
        <v>133.03656119994929</v>
      </c>
      <c r="BN85" s="65">
        <f ca="1">'Trial 5'!BT28</f>
        <v>132.8827846585703</v>
      </c>
      <c r="BO85" s="65">
        <f ca="1">'Trial 5'!BU28</f>
        <v>132.72718034099898</v>
      </c>
      <c r="BP85" s="65">
        <f ca="1">'Trial 5'!BV28</f>
        <v>132.57070377187713</v>
      </c>
      <c r="BQ85" s="65">
        <f ca="1">'Trial 5'!BW28</f>
        <v>132.41288775519192</v>
      </c>
      <c r="BR85" s="65">
        <f ca="1">'Trial 5'!BX28</f>
        <v>132.25372638567282</v>
      </c>
      <c r="BS85" s="65">
        <f ca="1">'Trial 5'!BY28</f>
        <v>132.09485022502287</v>
      </c>
      <c r="BT85" s="65">
        <f ca="1">'Trial 5'!BZ28</f>
        <v>131.93533883228466</v>
      </c>
      <c r="BU85" s="65">
        <f ca="1">'Trial 5'!CB28</f>
        <v>131.77595372072861</v>
      </c>
      <c r="BV85" s="65">
        <f ca="1">'Trial 5'!CC28</f>
        <v>131.61642074887848</v>
      </c>
      <c r="BW85" s="65">
        <f ca="1">'Trial 5'!CD28</f>
        <v>131.45727002542739</v>
      </c>
      <c r="BX85" s="65">
        <f ca="1">'Trial 5'!CE28</f>
        <v>131.2983842562677</v>
      </c>
      <c r="BY85" s="65">
        <f ca="1">'Trial 5'!CF28</f>
        <v>131.13950734364602</v>
      </c>
      <c r="BZ85" s="65">
        <f ca="1">'Trial 5'!CG28</f>
        <v>130.98022353110844</v>
      </c>
      <c r="CA85" s="65">
        <f ca="1">'Trial 5'!CH28</f>
        <v>130.82071292077924</v>
      </c>
      <c r="CB85" s="65">
        <f ca="1">'Trial 5'!CI28</f>
        <v>130.66148256138072</v>
      </c>
      <c r="CC85" s="65">
        <f ca="1">'Trial 5'!CJ28</f>
        <v>130.50322030537586</v>
      </c>
      <c r="CD85" s="65">
        <f ca="1">'Trial 5'!CK28</f>
        <v>130.34514019645275</v>
      </c>
      <c r="CE85" s="65">
        <f ca="1">'Trial 5'!CL28</f>
        <v>130.18870452891269</v>
      </c>
      <c r="CF85" s="65">
        <f ca="1">'Trial 5'!CM28</f>
        <v>130.03206951906802</v>
      </c>
      <c r="CG85" s="65">
        <f ca="1">'Trial 5'!CO28</f>
        <v>129.87395176130462</v>
      </c>
      <c r="CH85" s="65">
        <f ca="1">'Trial 5'!CP28</f>
        <v>129.71689956539558</v>
      </c>
      <c r="CI85" s="65">
        <f ca="1">'Trial 5'!CQ28</f>
        <v>129.55999813876562</v>
      </c>
      <c r="CJ85" s="65">
        <f ca="1">'Trial 5'!CR28</f>
        <v>129.40251099455696</v>
      </c>
      <c r="CK85" s="65">
        <f ca="1">'Trial 5'!CS28</f>
        <v>129.24586066844631</v>
      </c>
      <c r="CL85" s="65">
        <f ca="1">'Trial 5'!CT28</f>
        <v>129.08972556816184</v>
      </c>
      <c r="CM85" s="65">
        <f ca="1">'Trial 5'!CU28</f>
        <v>128.93344289463818</v>
      </c>
      <c r="CN85" s="65">
        <f ca="1">'Trial 5'!CV28</f>
        <v>128.77810849771282</v>
      </c>
      <c r="CO85" s="65">
        <f ca="1">'Trial 5'!CW28</f>
        <v>128.62268040225598</v>
      </c>
      <c r="CP85" s="65">
        <f ca="1">'Trial 5'!CX28</f>
        <v>128.46839222339665</v>
      </c>
      <c r="CQ85" s="65">
        <f ca="1">'Trial 5'!CY28</f>
        <v>128.31594039875185</v>
      </c>
      <c r="CR85" s="65">
        <f ca="1">'Trial 5'!CZ28</f>
        <v>128.16485764129385</v>
      </c>
      <c r="CS85" s="65">
        <f ca="1">'Trial 5'!DB28</f>
        <v>128.01552788900898</v>
      </c>
      <c r="CT85" s="65">
        <f ca="1">'Trial 5'!DC28</f>
        <v>127.86696293576193</v>
      </c>
      <c r="CU85" s="65">
        <f ca="1">'Trial 5'!DD28</f>
        <v>127.71884983355901</v>
      </c>
      <c r="CV85" s="65">
        <f ca="1">'Trial 5'!DE28</f>
        <v>127.57112204353184</v>
      </c>
      <c r="CW85" s="65">
        <f ca="1">'Trial 5'!DF28</f>
        <v>127.42319201334712</v>
      </c>
      <c r="CX85" s="65">
        <f ca="1">'Trial 5'!DG28</f>
        <v>127.27586982770723</v>
      </c>
      <c r="CY85" s="65">
        <f ca="1">'Trial 5'!DH28</f>
        <v>127.1292161604741</v>
      </c>
      <c r="CZ85" s="65">
        <f ca="1">'Trial 5'!DI28</f>
        <v>126.98125117977284</v>
      </c>
      <c r="DA85" s="65">
        <f ca="1">'Trial 5'!DJ28</f>
        <v>126.83395289249218</v>
      </c>
      <c r="DB85" s="65">
        <f ca="1">'Trial 5'!DK28</f>
        <v>126.68789513174654</v>
      </c>
      <c r="DC85" s="65">
        <f ca="1">'Trial 5'!DL28</f>
        <v>126.54313227875521</v>
      </c>
      <c r="DD85" s="65">
        <f ca="1">'Trial 5'!DM28</f>
        <v>126.39947244065419</v>
      </c>
      <c r="DE85" s="65">
        <f ca="1">'Trial 5'!DO28</f>
        <v>126.25710164065757</v>
      </c>
      <c r="DF85" s="65">
        <f ca="1">'Trial 5'!DP28</f>
        <v>126.11457811766758</v>
      </c>
      <c r="DG85" s="65">
        <f ca="1">'Trial 5'!DQ28</f>
        <v>125.97251489602449</v>
      </c>
      <c r="DH85" s="65">
        <f ca="1">'Trial 5'!DR28</f>
        <v>125.83154615239921</v>
      </c>
      <c r="DI85" s="65">
        <f ca="1">'Trial 5'!DS28</f>
        <v>125.6907993758207</v>
      </c>
      <c r="DJ85" s="65">
        <f ca="1">'Trial 5'!DT28</f>
        <v>125.55022584074167</v>
      </c>
      <c r="DK85" s="65">
        <f ca="1">'Trial 5'!DU28</f>
        <v>125.40901496089572</v>
      </c>
      <c r="DL85" s="65">
        <f ca="1">'Trial 5'!DV28</f>
        <v>125.26787732819341</v>
      </c>
      <c r="DM85" s="65">
        <f ca="1">'Trial 5'!DW28</f>
        <v>125.12714363677861</v>
      </c>
      <c r="DN85" s="65">
        <f ca="1">'Trial 5'!DX28</f>
        <v>124.98874903820641</v>
      </c>
      <c r="DO85" s="65">
        <f ca="1">'Trial 5'!DY28</f>
        <v>124.85121410172236</v>
      </c>
      <c r="DP85" s="65">
        <f ca="1">'Trial 5'!DZ28</f>
        <v>124.71312895773143</v>
      </c>
      <c r="DQ85" s="65">
        <f ca="1">'Trial 5'!EB28</f>
        <v>124.57406011675822</v>
      </c>
      <c r="DR85" s="65">
        <f ca="1">'Trial 5'!EC28</f>
        <v>124.43492494816147</v>
      </c>
      <c r="DS85" s="65">
        <f ca="1">'Trial 5'!ED28</f>
        <v>124.29631848417669</v>
      </c>
      <c r="DT85" s="65">
        <f ca="1">'Trial 5'!EE28</f>
        <v>124.15782237449338</v>
      </c>
      <c r="DU85" s="65">
        <f ca="1">'Trial 5'!EF28</f>
        <v>124.02016529598308</v>
      </c>
      <c r="DV85" s="65">
        <f ca="1">'Trial 5'!EG28</f>
        <v>123.88448052682861</v>
      </c>
      <c r="DW85" s="65">
        <f ca="1">'Trial 5'!EH28</f>
        <v>123.74961610458085</v>
      </c>
      <c r="DX85" s="65">
        <f ca="1">'Trial 5'!EI28</f>
        <v>123.61528461727119</v>
      </c>
      <c r="DY85" s="65">
        <f ca="1">'Trial 5'!EJ28</f>
        <v>123.48004476781372</v>
      </c>
      <c r="DZ85" s="65">
        <f ca="1">'Trial 5'!EK28</f>
        <v>123.34575362429231</v>
      </c>
      <c r="EA85" s="65">
        <f ca="1">'Trial 5'!EL28</f>
        <v>123.21280327071374</v>
      </c>
      <c r="EB85" s="65">
        <f ca="1">'Trial 5'!EM28</f>
        <v>123.08100435299465</v>
      </c>
    </row>
    <row r="86" spans="1:132" ht="12.75" customHeight="1" x14ac:dyDescent="0.2">
      <c r="A86" s="65">
        <f>'Trial 6'!B28</f>
        <v>140</v>
      </c>
      <c r="B86" s="65">
        <f>'Trial 6'!C28</f>
        <v>140</v>
      </c>
      <c r="C86" s="65">
        <f ca="1">'Trial 6'!D28</f>
        <v>139.99379664065472</v>
      </c>
      <c r="D86" s="65">
        <f ca="1">'Trial 6'!E28</f>
        <v>139.98113097308206</v>
      </c>
      <c r="E86" s="65">
        <f ca="1">'Trial 6'!F28</f>
        <v>139.96350781050327</v>
      </c>
      <c r="F86" s="65">
        <f ca="1">'Trial 6'!G28</f>
        <v>139.93895436995805</v>
      </c>
      <c r="G86" s="65">
        <f ca="1">'Trial 6'!H28</f>
        <v>139.90927639119272</v>
      </c>
      <c r="H86" s="65">
        <f ca="1">'Trial 6'!I28</f>
        <v>139.87562307548026</v>
      </c>
      <c r="I86" s="65">
        <f ca="1">'Trial 6'!J28</f>
        <v>139.83583449076372</v>
      </c>
      <c r="J86" s="65">
        <f ca="1">'Trial 6'!K28</f>
        <v>139.79131851064406</v>
      </c>
      <c r="K86" s="65">
        <f ca="1">'Trial 6'!L28</f>
        <v>139.74183192901586</v>
      </c>
      <c r="L86" s="65">
        <f ca="1">'Trial 6'!M28</f>
        <v>139.68898948805153</v>
      </c>
      <c r="M86" s="65">
        <f ca="1">'Trial 6'!O28</f>
        <v>139.63123221475297</v>
      </c>
      <c r="N86" s="65">
        <f ca="1">'Trial 6'!P28</f>
        <v>139.56864790542673</v>
      </c>
      <c r="O86" s="65">
        <f ca="1">'Trial 6'!Q28</f>
        <v>139.50210620258844</v>
      </c>
      <c r="P86" s="65">
        <f ca="1">'Trial 6'!R28</f>
        <v>139.43100051452853</v>
      </c>
      <c r="Q86" s="65">
        <f ca="1">'Trial 6'!S28</f>
        <v>139.356233021246</v>
      </c>
      <c r="R86" s="65">
        <f ca="1">'Trial 6'!T28</f>
        <v>139.27881733520596</v>
      </c>
      <c r="S86" s="65">
        <f ca="1">'Trial 6'!U28</f>
        <v>139.1972555542535</v>
      </c>
      <c r="T86" s="65">
        <f ca="1">'Trial 6'!V28</f>
        <v>139.11252788768505</v>
      </c>
      <c r="U86" s="65">
        <f ca="1">'Trial 6'!W28</f>
        <v>139.0233077954089</v>
      </c>
      <c r="V86" s="65">
        <f ca="1">'Trial 6'!X28</f>
        <v>138.93191899296062</v>
      </c>
      <c r="W86" s="65">
        <f ca="1">'Trial 6'!Y28</f>
        <v>138.83831422981746</v>
      </c>
      <c r="X86" s="65">
        <f ca="1">'Trial 6'!Z28</f>
        <v>138.74175829396322</v>
      </c>
      <c r="Y86" s="65">
        <f ca="1">'Trial 6'!AB28</f>
        <v>138.64290587433825</v>
      </c>
      <c r="Z86" s="65">
        <f ca="1">'Trial 6'!AC28</f>
        <v>138.5411246285293</v>
      </c>
      <c r="AA86" s="65">
        <f ca="1">'Trial 6'!AD28</f>
        <v>138.43765012599576</v>
      </c>
      <c r="AB86" s="65">
        <f ca="1">'Trial 6'!AE28</f>
        <v>138.33182510178906</v>
      </c>
      <c r="AC86" s="65">
        <f ca="1">'Trial 6'!AF28</f>
        <v>138.22383184538114</v>
      </c>
      <c r="AD86" s="65">
        <f ca="1">'Trial 6'!AG28</f>
        <v>138.11161121146611</v>
      </c>
      <c r="AE86" s="65">
        <f ca="1">'Trial 6'!AH28</f>
        <v>137.99798935795775</v>
      </c>
      <c r="AF86" s="65">
        <f ca="1">'Trial 6'!AI28</f>
        <v>137.88273414715493</v>
      </c>
      <c r="AG86" s="65">
        <f ca="1">'Trial 6'!AJ28</f>
        <v>137.76664599531748</v>
      </c>
      <c r="AH86" s="65">
        <f ca="1">'Trial 6'!AK28</f>
        <v>137.64921133442209</v>
      </c>
      <c r="AI86" s="65">
        <f ca="1">'Trial 6'!AL28</f>
        <v>137.52968485970067</v>
      </c>
      <c r="AJ86" s="65">
        <f ca="1">'Trial 6'!AM28</f>
        <v>137.40853069380515</v>
      </c>
      <c r="AK86" s="65">
        <f ca="1">'Trial 6'!AO28</f>
        <v>137.28533208453987</v>
      </c>
      <c r="AL86" s="65">
        <f ca="1">'Trial 6'!AP28</f>
        <v>137.16007405917497</v>
      </c>
      <c r="AM86" s="65">
        <f ca="1">'Trial 6'!AQ28</f>
        <v>137.03192801550946</v>
      </c>
      <c r="AN86" s="65">
        <f ca="1">'Trial 6'!AR28</f>
        <v>136.90198111802491</v>
      </c>
      <c r="AO86" s="65">
        <f ca="1">'Trial 6'!AS28</f>
        <v>136.77182322318978</v>
      </c>
      <c r="AP86" s="65">
        <f ca="1">'Trial 6'!AT28</f>
        <v>136.63898387997637</v>
      </c>
      <c r="AQ86" s="65">
        <f ca="1">'Trial 6'!AU28</f>
        <v>136.50481340661176</v>
      </c>
      <c r="AR86" s="65">
        <f ca="1">'Trial 6'!AV28</f>
        <v>136.36898085342887</v>
      </c>
      <c r="AS86" s="65">
        <f ca="1">'Trial 6'!AW28</f>
        <v>136.23018486547161</v>
      </c>
      <c r="AT86" s="65">
        <f ca="1">'Trial 6'!AX28</f>
        <v>136.09013248131774</v>
      </c>
      <c r="AU86" s="65">
        <f ca="1">'Trial 6'!AY28</f>
        <v>135.94880454365409</v>
      </c>
      <c r="AV86" s="65">
        <f ca="1">'Trial 6'!AZ28</f>
        <v>135.80690442517604</v>
      </c>
      <c r="AW86" s="65">
        <f ca="1">'Trial 6'!BB28</f>
        <v>135.66334936405761</v>
      </c>
      <c r="AX86" s="65">
        <f ca="1">'Trial 6'!BC28</f>
        <v>135.51937725540643</v>
      </c>
      <c r="AY86" s="65">
        <f ca="1">'Trial 6'!BD28</f>
        <v>135.37281785078034</v>
      </c>
      <c r="AZ86" s="65">
        <f ca="1">'Trial 6'!BE28</f>
        <v>135.22564357489659</v>
      </c>
      <c r="BA86" s="65">
        <f ca="1">'Trial 6'!BF28</f>
        <v>135.07800235771501</v>
      </c>
      <c r="BB86" s="65">
        <f ca="1">'Trial 6'!BG28</f>
        <v>134.93114790695583</v>
      </c>
      <c r="BC86" s="65">
        <f ca="1">'Trial 6'!BH28</f>
        <v>134.78361362298563</v>
      </c>
      <c r="BD86" s="65">
        <f ca="1">'Trial 6'!BI28</f>
        <v>134.63559331562394</v>
      </c>
      <c r="BE86" s="65">
        <f ca="1">'Trial 6'!BJ28</f>
        <v>134.48496232342663</v>
      </c>
      <c r="BF86" s="65">
        <f ca="1">'Trial 6'!BK28</f>
        <v>134.33296091559427</v>
      </c>
      <c r="BG86" s="65">
        <f ca="1">'Trial 6'!BL28</f>
        <v>134.18155198302529</v>
      </c>
      <c r="BH86" s="65">
        <f ca="1">'Trial 6'!BM28</f>
        <v>134.02958815020722</v>
      </c>
      <c r="BI86" s="65">
        <f ca="1">'Trial 6'!BO28</f>
        <v>133.87712216545171</v>
      </c>
      <c r="BJ86" s="65">
        <f ca="1">'Trial 6'!BP28</f>
        <v>133.72379744624527</v>
      </c>
      <c r="BK86" s="65">
        <f ca="1">'Trial 6'!BQ28</f>
        <v>133.57140537352737</v>
      </c>
      <c r="BL86" s="65">
        <f ca="1">'Trial 6'!BR28</f>
        <v>133.41832536482812</v>
      </c>
      <c r="BM86" s="65">
        <f ca="1">'Trial 6'!BS28</f>
        <v>133.26429767350717</v>
      </c>
      <c r="BN86" s="65">
        <f ca="1">'Trial 6'!BT28</f>
        <v>133.11102911151067</v>
      </c>
      <c r="BO86" s="65">
        <f ca="1">'Trial 6'!BU28</f>
        <v>132.95843565763482</v>
      </c>
      <c r="BP86" s="65">
        <f ca="1">'Trial 6'!BV28</f>
        <v>132.80581039434335</v>
      </c>
      <c r="BQ86" s="65">
        <f ca="1">'Trial 6'!BW28</f>
        <v>132.65175379875268</v>
      </c>
      <c r="BR86" s="65">
        <f ca="1">'Trial 6'!BX28</f>
        <v>132.49678187528374</v>
      </c>
      <c r="BS86" s="65">
        <f ca="1">'Trial 6'!BY28</f>
        <v>132.34030407693726</v>
      </c>
      <c r="BT86" s="65">
        <f ca="1">'Trial 6'!BZ28</f>
        <v>132.18198099836016</v>
      </c>
      <c r="BU86" s="65">
        <f ca="1">'Trial 6'!CB28</f>
        <v>132.02262490175386</v>
      </c>
      <c r="BV86" s="65">
        <f ca="1">'Trial 6'!CC28</f>
        <v>131.86441213368801</v>
      </c>
      <c r="BW86" s="65">
        <f ca="1">'Trial 6'!CD28</f>
        <v>131.70676919368364</v>
      </c>
      <c r="BX86" s="65">
        <f ca="1">'Trial 6'!CE28</f>
        <v>131.55062083549512</v>
      </c>
      <c r="BY86" s="65">
        <f ca="1">'Trial 6'!CF28</f>
        <v>131.3947645143723</v>
      </c>
      <c r="BZ86" s="65">
        <f ca="1">'Trial 6'!CG28</f>
        <v>131.23871707912559</v>
      </c>
      <c r="CA86" s="65">
        <f ca="1">'Trial 6'!CH28</f>
        <v>131.08289037686424</v>
      </c>
      <c r="CB86" s="65">
        <f ca="1">'Trial 6'!CI28</f>
        <v>130.92577461838701</v>
      </c>
      <c r="CC86" s="65">
        <f ca="1">'Trial 6'!CJ28</f>
        <v>130.76804600522306</v>
      </c>
      <c r="CD86" s="65">
        <f ca="1">'Trial 6'!CK28</f>
        <v>130.61108702217564</v>
      </c>
      <c r="CE86" s="65">
        <f ca="1">'Trial 6'!CL28</f>
        <v>130.45394226700122</v>
      </c>
      <c r="CF86" s="65">
        <f ca="1">'Trial 6'!CM28</f>
        <v>130.29636610496064</v>
      </c>
      <c r="CG86" s="65">
        <f ca="1">'Trial 6'!CO28</f>
        <v>130.13808455055403</v>
      </c>
      <c r="CH86" s="65">
        <f ca="1">'Trial 6'!CP28</f>
        <v>129.97982625505574</v>
      </c>
      <c r="CI86" s="65">
        <f ca="1">'Trial 6'!CQ28</f>
        <v>129.82200031532756</v>
      </c>
      <c r="CJ86" s="65">
        <f ca="1">'Trial 6'!CR28</f>
        <v>129.66277190913695</v>
      </c>
      <c r="CK86" s="65">
        <f ca="1">'Trial 6'!CS28</f>
        <v>129.50343101370532</v>
      </c>
      <c r="CL86" s="65">
        <f ca="1">'Trial 6'!CT28</f>
        <v>129.34374769170321</v>
      </c>
      <c r="CM86" s="65">
        <f ca="1">'Trial 6'!CU28</f>
        <v>129.18466124236681</v>
      </c>
      <c r="CN86" s="65">
        <f ca="1">'Trial 6'!CV28</f>
        <v>129.02575630648627</v>
      </c>
      <c r="CO86" s="65">
        <f ca="1">'Trial 6'!CW28</f>
        <v>128.86647987730433</v>
      </c>
      <c r="CP86" s="65">
        <f ca="1">'Trial 6'!CX28</f>
        <v>128.70743670189461</v>
      </c>
      <c r="CQ86" s="65">
        <f ca="1">'Trial 6'!CY28</f>
        <v>128.54708897563589</v>
      </c>
      <c r="CR86" s="65">
        <f ca="1">'Trial 6'!CZ28</f>
        <v>128.38793062299916</v>
      </c>
      <c r="CS86" s="65">
        <f ca="1">'Trial 6'!DB28</f>
        <v>128.23027602137645</v>
      </c>
      <c r="CT86" s="65">
        <f ca="1">'Trial 6'!DC28</f>
        <v>128.07491359744319</v>
      </c>
      <c r="CU86" s="65">
        <f ca="1">'Trial 6'!DD28</f>
        <v>127.91958122038439</v>
      </c>
      <c r="CV86" s="65">
        <f ca="1">'Trial 6'!DE28</f>
        <v>127.76440984326013</v>
      </c>
      <c r="CW86" s="65">
        <f ca="1">'Trial 6'!DF28</f>
        <v>127.6087004193181</v>
      </c>
      <c r="CX86" s="65">
        <f ca="1">'Trial 6'!DG28</f>
        <v>127.45398611354219</v>
      </c>
      <c r="CY86" s="65">
        <f ca="1">'Trial 6'!DH28</f>
        <v>127.30017062409007</v>
      </c>
      <c r="CZ86" s="65">
        <f ca="1">'Trial 6'!DI28</f>
        <v>127.14808142694736</v>
      </c>
      <c r="DA86" s="65">
        <f ca="1">'Trial 6'!DJ28</f>
        <v>126.99736934513673</v>
      </c>
      <c r="DB86" s="65">
        <f ca="1">'Trial 6'!DK28</f>
        <v>126.84714958782257</v>
      </c>
      <c r="DC86" s="65">
        <f ca="1">'Trial 6'!DL28</f>
        <v>126.6975081679973</v>
      </c>
      <c r="DD86" s="65">
        <f ca="1">'Trial 6'!DM28</f>
        <v>126.5479466974855</v>
      </c>
      <c r="DE86" s="65">
        <f ca="1">'Trial 6'!DO28</f>
        <v>126.39998352213048</v>
      </c>
      <c r="DF86" s="65">
        <f ca="1">'Trial 6'!DP28</f>
        <v>126.25385968973708</v>
      </c>
      <c r="DG86" s="65">
        <f ca="1">'Trial 6'!DQ28</f>
        <v>126.10833750852078</v>
      </c>
      <c r="DH86" s="65">
        <f ca="1">'Trial 6'!DR28</f>
        <v>125.96267542749777</v>
      </c>
      <c r="DI86" s="65">
        <f ca="1">'Trial 6'!DS28</f>
        <v>125.81817096369079</v>
      </c>
      <c r="DJ86" s="65">
        <f ca="1">'Trial 6'!DT28</f>
        <v>125.67469312958858</v>
      </c>
      <c r="DK86" s="65">
        <f ca="1">'Trial 6'!DU28</f>
        <v>125.5302260178607</v>
      </c>
      <c r="DL86" s="65">
        <f ca="1">'Trial 6'!DV28</f>
        <v>125.38717978702306</v>
      </c>
      <c r="DM86" s="65">
        <f ca="1">'Trial 6'!DW28</f>
        <v>125.24469576277853</v>
      </c>
      <c r="DN86" s="65">
        <f ca="1">'Trial 6'!DX28</f>
        <v>125.10231420941628</v>
      </c>
      <c r="DO86" s="65">
        <f ca="1">'Trial 6'!DY28</f>
        <v>124.96109714087937</v>
      </c>
      <c r="DP86" s="65">
        <f ca="1">'Trial 6'!DZ28</f>
        <v>124.82023864105062</v>
      </c>
      <c r="DQ86" s="65">
        <f ca="1">'Trial 6'!EB28</f>
        <v>124.68003761578697</v>
      </c>
      <c r="DR86" s="65">
        <f ca="1">'Trial 6'!EC28</f>
        <v>124.54000436989902</v>
      </c>
      <c r="DS86" s="65">
        <f ca="1">'Trial 6'!ED28</f>
        <v>124.40064614991512</v>
      </c>
      <c r="DT86" s="65">
        <f ca="1">'Trial 6'!EE28</f>
        <v>124.26227055625459</v>
      </c>
      <c r="DU86" s="65">
        <f ca="1">'Trial 6'!EF28</f>
        <v>124.12364738080291</v>
      </c>
      <c r="DV86" s="65">
        <f ca="1">'Trial 6'!EG28</f>
        <v>123.98556586206853</v>
      </c>
      <c r="DW86" s="65">
        <f ca="1">'Trial 6'!EH28</f>
        <v>123.84812915303013</v>
      </c>
      <c r="DX86" s="65">
        <f ca="1">'Trial 6'!EI28</f>
        <v>123.71146131419499</v>
      </c>
      <c r="DY86" s="65">
        <f ca="1">'Trial 6'!EJ28</f>
        <v>123.57531102049491</v>
      </c>
      <c r="DZ86" s="65">
        <f ca="1">'Trial 6'!EK28</f>
        <v>123.43845219974726</v>
      </c>
      <c r="EA86" s="65">
        <f ca="1">'Trial 6'!EL28</f>
        <v>123.30302759312768</v>
      </c>
      <c r="EB86" s="65">
        <f ca="1">'Trial 6'!EM28</f>
        <v>123.1689743088191</v>
      </c>
    </row>
    <row r="87" spans="1:132" ht="12.75" customHeight="1" x14ac:dyDescent="0.2">
      <c r="A87" s="65">
        <f>'Trial 7'!B28</f>
        <v>140</v>
      </c>
      <c r="B87" s="65">
        <f>'Trial 7'!C28</f>
        <v>140</v>
      </c>
      <c r="C87" s="65">
        <f ca="1">'Trial 7'!D28</f>
        <v>139.99336417690958</v>
      </c>
      <c r="D87" s="65">
        <f ca="1">'Trial 7'!E28</f>
        <v>139.98109606039185</v>
      </c>
      <c r="E87" s="65">
        <f ca="1">'Trial 7'!F28</f>
        <v>139.96430237532547</v>
      </c>
      <c r="F87" s="65">
        <f ca="1">'Trial 7'!G28</f>
        <v>139.94072690197913</v>
      </c>
      <c r="G87" s="65">
        <f ca="1">'Trial 7'!H28</f>
        <v>139.9102490010564</v>
      </c>
      <c r="H87" s="65">
        <f ca="1">'Trial 7'!I28</f>
        <v>139.87486362956969</v>
      </c>
      <c r="I87" s="65">
        <f ca="1">'Trial 7'!J28</f>
        <v>139.83317127811461</v>
      </c>
      <c r="J87" s="65">
        <f ca="1">'Trial 7'!K28</f>
        <v>139.78608154021211</v>
      </c>
      <c r="K87" s="65">
        <f ca="1">'Trial 7'!L28</f>
        <v>139.73424114237949</v>
      </c>
      <c r="L87" s="65">
        <f ca="1">'Trial 7'!M28</f>
        <v>139.67706872417796</v>
      </c>
      <c r="M87" s="65">
        <f ca="1">'Trial 7'!O28</f>
        <v>139.6143390977773</v>
      </c>
      <c r="N87" s="65">
        <f ca="1">'Trial 7'!P28</f>
        <v>139.5467010771375</v>
      </c>
      <c r="O87" s="65">
        <f ca="1">'Trial 7'!Q28</f>
        <v>139.47514237462553</v>
      </c>
      <c r="P87" s="65">
        <f ca="1">'Trial 7'!R28</f>
        <v>139.4004397985554</v>
      </c>
      <c r="Q87" s="65">
        <f ca="1">'Trial 7'!S28</f>
        <v>139.32208674332284</v>
      </c>
      <c r="R87" s="65">
        <f ca="1">'Trial 7'!T28</f>
        <v>139.23845621161246</v>
      </c>
      <c r="S87" s="65">
        <f ca="1">'Trial 7'!U28</f>
        <v>139.15088105119852</v>
      </c>
      <c r="T87" s="65">
        <f ca="1">'Trial 7'!V28</f>
        <v>139.05980566244492</v>
      </c>
      <c r="U87" s="65">
        <f ca="1">'Trial 7'!W28</f>
        <v>138.96543670800864</v>
      </c>
      <c r="V87" s="65">
        <f ca="1">'Trial 7'!X28</f>
        <v>138.8666158449218</v>
      </c>
      <c r="W87" s="65">
        <f ca="1">'Trial 7'!Y28</f>
        <v>138.76447385846078</v>
      </c>
      <c r="X87" s="65">
        <f ca="1">'Trial 7'!Z28</f>
        <v>138.6593009170027</v>
      </c>
      <c r="Y87" s="65">
        <f ca="1">'Trial 7'!AB28</f>
        <v>138.5521451711929</v>
      </c>
      <c r="Z87" s="65">
        <f ca="1">'Trial 7'!AC28</f>
        <v>138.44239807833702</v>
      </c>
      <c r="AA87" s="65">
        <f ca="1">'Trial 7'!AD28</f>
        <v>138.33022788199659</v>
      </c>
      <c r="AB87" s="65">
        <f ca="1">'Trial 7'!AE28</f>
        <v>138.21505899051778</v>
      </c>
      <c r="AC87" s="65">
        <f ca="1">'Trial 7'!AF28</f>
        <v>138.09850682382324</v>
      </c>
      <c r="AD87" s="65">
        <f ca="1">'Trial 7'!AG28</f>
        <v>137.97809985935606</v>
      </c>
      <c r="AE87" s="65">
        <f ca="1">'Trial 7'!AH28</f>
        <v>137.85726876237663</v>
      </c>
      <c r="AF87" s="65">
        <f ca="1">'Trial 7'!AI28</f>
        <v>137.73387843559561</v>
      </c>
      <c r="AG87" s="65">
        <f ca="1">'Trial 7'!AJ28</f>
        <v>137.60904087115662</v>
      </c>
      <c r="AH87" s="65">
        <f ca="1">'Trial 7'!AK28</f>
        <v>137.48107464963539</v>
      </c>
      <c r="AI87" s="65">
        <f ca="1">'Trial 7'!AL28</f>
        <v>137.35147883865255</v>
      </c>
      <c r="AJ87" s="65">
        <f ca="1">'Trial 7'!AM28</f>
        <v>137.21901896746016</v>
      </c>
      <c r="AK87" s="65">
        <f ca="1">'Trial 7'!AO28</f>
        <v>137.08446270538505</v>
      </c>
      <c r="AL87" s="65">
        <f ca="1">'Trial 7'!AP28</f>
        <v>136.95008880716941</v>
      </c>
      <c r="AM87" s="65">
        <f ca="1">'Trial 7'!AQ28</f>
        <v>136.81480878294931</v>
      </c>
      <c r="AN87" s="65">
        <f ca="1">'Trial 7'!AR28</f>
        <v>136.6773926289938</v>
      </c>
      <c r="AO87" s="65">
        <f ca="1">'Trial 7'!AS28</f>
        <v>136.53760349931255</v>
      </c>
      <c r="AP87" s="65">
        <f ca="1">'Trial 7'!AT28</f>
        <v>136.39581573285594</v>
      </c>
      <c r="AQ87" s="65">
        <f ca="1">'Trial 7'!AU28</f>
        <v>136.25131330176936</v>
      </c>
      <c r="AR87" s="65">
        <f ca="1">'Trial 7'!AV28</f>
        <v>136.10514936785773</v>
      </c>
      <c r="AS87" s="65">
        <f ca="1">'Trial 7'!AW28</f>
        <v>135.9590216885519</v>
      </c>
      <c r="AT87" s="65">
        <f ca="1">'Trial 7'!AX28</f>
        <v>135.81216692769235</v>
      </c>
      <c r="AU87" s="65">
        <f ca="1">'Trial 7'!AY28</f>
        <v>135.66436866953228</v>
      </c>
      <c r="AV87" s="65">
        <f ca="1">'Trial 7'!AZ28</f>
        <v>135.5164646240801</v>
      </c>
      <c r="AW87" s="65">
        <f ca="1">'Trial 7'!BB28</f>
        <v>135.36725917215759</v>
      </c>
      <c r="AX87" s="65">
        <f ca="1">'Trial 7'!BC28</f>
        <v>135.21762943235362</v>
      </c>
      <c r="AY87" s="65">
        <f ca="1">'Trial 7'!BD28</f>
        <v>135.06709600144586</v>
      </c>
      <c r="AZ87" s="65">
        <f ca="1">'Trial 7'!BE28</f>
        <v>134.91707564967925</v>
      </c>
      <c r="BA87" s="65">
        <f ca="1">'Trial 7'!BF28</f>
        <v>134.76725576128248</v>
      </c>
      <c r="BB87" s="65">
        <f ca="1">'Trial 7'!BG28</f>
        <v>134.61582696937043</v>
      </c>
      <c r="BC87" s="65">
        <f ca="1">'Trial 7'!BH28</f>
        <v>134.4637140631267</v>
      </c>
      <c r="BD87" s="65">
        <f ca="1">'Trial 7'!BI28</f>
        <v>134.31116408912757</v>
      </c>
      <c r="BE87" s="65">
        <f ca="1">'Trial 7'!BJ28</f>
        <v>134.15856836201579</v>
      </c>
      <c r="BF87" s="65">
        <f ca="1">'Trial 7'!BK28</f>
        <v>134.00624364941274</v>
      </c>
      <c r="BG87" s="65">
        <f ca="1">'Trial 7'!BL28</f>
        <v>133.85355827167001</v>
      </c>
      <c r="BH87" s="65">
        <f ca="1">'Trial 7'!BM28</f>
        <v>133.70204979917744</v>
      </c>
      <c r="BI87" s="65">
        <f ca="1">'Trial 7'!BO28</f>
        <v>133.55042112461206</v>
      </c>
      <c r="BJ87" s="65">
        <f ca="1">'Trial 7'!BP28</f>
        <v>133.3983851609849</v>
      </c>
      <c r="BK87" s="65">
        <f ca="1">'Trial 7'!BQ28</f>
        <v>133.24641034683148</v>
      </c>
      <c r="BL87" s="65">
        <f ca="1">'Trial 7'!BR28</f>
        <v>133.09465448931553</v>
      </c>
      <c r="BM87" s="65">
        <f ca="1">'Trial 7'!BS28</f>
        <v>132.94071588953065</v>
      </c>
      <c r="BN87" s="65">
        <f ca="1">'Trial 7'!BT28</f>
        <v>132.78686068912566</v>
      </c>
      <c r="BO87" s="65">
        <f ca="1">'Trial 7'!BU28</f>
        <v>132.6315565767753</v>
      </c>
      <c r="BP87" s="65">
        <f ca="1">'Trial 7'!BV28</f>
        <v>132.47684090861952</v>
      </c>
      <c r="BQ87" s="65">
        <f ca="1">'Trial 7'!BW28</f>
        <v>132.32160104156276</v>
      </c>
      <c r="BR87" s="65">
        <f ca="1">'Trial 7'!BX28</f>
        <v>132.16599912887608</v>
      </c>
      <c r="BS87" s="65">
        <f ca="1">'Trial 7'!BY28</f>
        <v>132.01040560052942</v>
      </c>
      <c r="BT87" s="65">
        <f ca="1">'Trial 7'!BZ28</f>
        <v>131.85510549843858</v>
      </c>
      <c r="BU87" s="65">
        <f ca="1">'Trial 7'!CB28</f>
        <v>131.69964147236072</v>
      </c>
      <c r="BV87" s="65">
        <f ca="1">'Trial 7'!CC28</f>
        <v>131.54340122051462</v>
      </c>
      <c r="BW87" s="65">
        <f ca="1">'Trial 7'!CD28</f>
        <v>131.38751862510907</v>
      </c>
      <c r="BX87" s="65">
        <f ca="1">'Trial 7'!CE28</f>
        <v>131.23277012741136</v>
      </c>
      <c r="BY87" s="65">
        <f ca="1">'Trial 7'!CF28</f>
        <v>131.07784648295765</v>
      </c>
      <c r="BZ87" s="65">
        <f ca="1">'Trial 7'!CG28</f>
        <v>130.92339573887693</v>
      </c>
      <c r="CA87" s="65">
        <f ca="1">'Trial 7'!CH28</f>
        <v>130.77042736691982</v>
      </c>
      <c r="CB87" s="65">
        <f ca="1">'Trial 7'!CI28</f>
        <v>130.61835193941255</v>
      </c>
      <c r="CC87" s="65">
        <f ca="1">'Trial 7'!CJ28</f>
        <v>130.46738102730009</v>
      </c>
      <c r="CD87" s="65">
        <f ca="1">'Trial 7'!CK28</f>
        <v>130.317217981211</v>
      </c>
      <c r="CE87" s="65">
        <f ca="1">'Trial 7'!CL28</f>
        <v>130.16654873348253</v>
      </c>
      <c r="CF87" s="65">
        <f ca="1">'Trial 7'!CM28</f>
        <v>130.01636852133296</v>
      </c>
      <c r="CG87" s="65">
        <f ca="1">'Trial 7'!CO28</f>
        <v>129.86488060081692</v>
      </c>
      <c r="CH87" s="65">
        <f ca="1">'Trial 7'!CP28</f>
        <v>129.71367829349782</v>
      </c>
      <c r="CI87" s="65">
        <f ca="1">'Trial 7'!CQ28</f>
        <v>129.56299220546993</v>
      </c>
      <c r="CJ87" s="65">
        <f ca="1">'Trial 7'!CR28</f>
        <v>129.41259307064146</v>
      </c>
      <c r="CK87" s="65">
        <f ca="1">'Trial 7'!CS28</f>
        <v>129.26232000280567</v>
      </c>
      <c r="CL87" s="65">
        <f ca="1">'Trial 7'!CT28</f>
        <v>129.11210012731325</v>
      </c>
      <c r="CM87" s="65">
        <f ca="1">'Trial 7'!CU28</f>
        <v>128.96101328687334</v>
      </c>
      <c r="CN87" s="65">
        <f ca="1">'Trial 7'!CV28</f>
        <v>128.81124582852638</v>
      </c>
      <c r="CO87" s="65">
        <f ca="1">'Trial 7'!CW28</f>
        <v>128.66244132980452</v>
      </c>
      <c r="CP87" s="65">
        <f ca="1">'Trial 7'!CX28</f>
        <v>128.51383155784575</v>
      </c>
      <c r="CQ87" s="65">
        <f ca="1">'Trial 7'!CY28</f>
        <v>128.36464002533762</v>
      </c>
      <c r="CR87" s="65">
        <f ca="1">'Trial 7'!CZ28</f>
        <v>128.21496314805489</v>
      </c>
      <c r="CS87" s="65">
        <f ca="1">'Trial 7'!DB28</f>
        <v>128.06652202486396</v>
      </c>
      <c r="CT87" s="65">
        <f ca="1">'Trial 7'!DC28</f>
        <v>127.91918235430617</v>
      </c>
      <c r="CU87" s="65">
        <f ca="1">'Trial 7'!DD28</f>
        <v>127.77208421076294</v>
      </c>
      <c r="CV87" s="65">
        <f ca="1">'Trial 7'!DE28</f>
        <v>127.62640206646046</v>
      </c>
      <c r="CW87" s="65">
        <f ca="1">'Trial 7'!DF28</f>
        <v>127.47950512005264</v>
      </c>
      <c r="CX87" s="65">
        <f ca="1">'Trial 7'!DG28</f>
        <v>127.33309936805723</v>
      </c>
      <c r="CY87" s="65">
        <f ca="1">'Trial 7'!DH28</f>
        <v>127.18693167270904</v>
      </c>
      <c r="CZ87" s="65">
        <f ca="1">'Trial 7'!DI28</f>
        <v>127.04053661986271</v>
      </c>
      <c r="DA87" s="65">
        <f ca="1">'Trial 7'!DJ28</f>
        <v>126.89321418861095</v>
      </c>
      <c r="DB87" s="65">
        <f ca="1">'Trial 7'!DK28</f>
        <v>126.7451769920754</v>
      </c>
      <c r="DC87" s="65">
        <f ca="1">'Trial 7'!DL28</f>
        <v>126.59715172252544</v>
      </c>
      <c r="DD87" s="65">
        <f ca="1">'Trial 7'!DM28</f>
        <v>126.4498519463409</v>
      </c>
      <c r="DE87" s="65">
        <f ca="1">'Trial 7'!DO28</f>
        <v>126.30401973544875</v>
      </c>
      <c r="DF87" s="65">
        <f ca="1">'Trial 7'!DP28</f>
        <v>126.15825216448567</v>
      </c>
      <c r="DG87" s="65">
        <f ca="1">'Trial 7'!DQ28</f>
        <v>126.01303722741983</v>
      </c>
      <c r="DH87" s="65">
        <f ca="1">'Trial 7'!DR28</f>
        <v>125.86868657499646</v>
      </c>
      <c r="DI87" s="65">
        <f ca="1">'Trial 7'!DS28</f>
        <v>125.72464795347591</v>
      </c>
      <c r="DJ87" s="65">
        <f ca="1">'Trial 7'!DT28</f>
        <v>125.57995924209784</v>
      </c>
      <c r="DK87" s="65">
        <f ca="1">'Trial 7'!DU28</f>
        <v>125.43453250008398</v>
      </c>
      <c r="DL87" s="65">
        <f ca="1">'Trial 7'!DV28</f>
        <v>125.28960180042446</v>
      </c>
      <c r="DM87" s="65">
        <f ca="1">'Trial 7'!DW28</f>
        <v>125.14566897152896</v>
      </c>
      <c r="DN87" s="65">
        <f ca="1">'Trial 7'!DX28</f>
        <v>125.00263147586838</v>
      </c>
      <c r="DO87" s="65">
        <f ca="1">'Trial 7'!DY28</f>
        <v>124.85913455486097</v>
      </c>
      <c r="DP87" s="65">
        <f ca="1">'Trial 7'!DZ28</f>
        <v>124.71628046931411</v>
      </c>
      <c r="DQ87" s="65">
        <f ca="1">'Trial 7'!EB28</f>
        <v>124.57519805744739</v>
      </c>
      <c r="DR87" s="65">
        <f ca="1">'Trial 7'!EC28</f>
        <v>124.43570454300506</v>
      </c>
      <c r="DS87" s="65">
        <f ca="1">'Trial 7'!ED28</f>
        <v>124.29601022855373</v>
      </c>
      <c r="DT87" s="65">
        <f ca="1">'Trial 7'!EE28</f>
        <v>124.15725314468013</v>
      </c>
      <c r="DU87" s="65">
        <f ca="1">'Trial 7'!EF28</f>
        <v>124.0184084291061</v>
      </c>
      <c r="DV87" s="65">
        <f ca="1">'Trial 7'!EG28</f>
        <v>123.87839348616116</v>
      </c>
      <c r="DW87" s="65">
        <f ca="1">'Trial 7'!EH28</f>
        <v>123.73718815961092</v>
      </c>
      <c r="DX87" s="65">
        <f ca="1">'Trial 7'!EI28</f>
        <v>123.59618671815907</v>
      </c>
      <c r="DY87" s="65">
        <f ca="1">'Trial 7'!EJ28</f>
        <v>123.45624588293312</v>
      </c>
      <c r="DZ87" s="65">
        <f ca="1">'Trial 7'!EK28</f>
        <v>123.316485596597</v>
      </c>
      <c r="EA87" s="65">
        <f ca="1">'Trial 7'!EL28</f>
        <v>123.17744648030251</v>
      </c>
      <c r="EB87" s="65">
        <f ca="1">'Trial 7'!EM28</f>
        <v>123.03914270547567</v>
      </c>
    </row>
    <row r="88" spans="1:132" ht="12.75" customHeight="1" x14ac:dyDescent="0.2">
      <c r="A88" s="65">
        <f>'Trial 8'!B28</f>
        <v>140</v>
      </c>
      <c r="B88" s="65">
        <f>'Trial 8'!C28</f>
        <v>140</v>
      </c>
      <c r="C88" s="65">
        <f ca="1">'Trial 8'!D28</f>
        <v>139.99441793538071</v>
      </c>
      <c r="D88" s="65">
        <f ca="1">'Trial 8'!E28</f>
        <v>139.98254794539528</v>
      </c>
      <c r="E88" s="65">
        <f ca="1">'Trial 8'!F28</f>
        <v>139.96566419407401</v>
      </c>
      <c r="F88" s="65">
        <f ca="1">'Trial 8'!G28</f>
        <v>139.94405404745592</v>
      </c>
      <c r="G88" s="65">
        <f ca="1">'Trial 8'!H28</f>
        <v>139.91842508214421</v>
      </c>
      <c r="H88" s="65">
        <f ca="1">'Trial 8'!I28</f>
        <v>139.88783415836147</v>
      </c>
      <c r="I88" s="65">
        <f ca="1">'Trial 8'!J28</f>
        <v>139.85182450591415</v>
      </c>
      <c r="J88" s="65">
        <f ca="1">'Trial 8'!K28</f>
        <v>139.81221227978469</v>
      </c>
      <c r="K88" s="65">
        <f ca="1">'Trial 8'!L28</f>
        <v>139.76770680852167</v>
      </c>
      <c r="L88" s="65">
        <f ca="1">'Trial 8'!M28</f>
        <v>139.71980380460062</v>
      </c>
      <c r="M88" s="65">
        <f ca="1">'Trial 8'!O28</f>
        <v>139.66723984584294</v>
      </c>
      <c r="N88" s="65">
        <f ca="1">'Trial 8'!P28</f>
        <v>139.61110969920347</v>
      </c>
      <c r="O88" s="65">
        <f ca="1">'Trial 8'!Q28</f>
        <v>139.55082928403064</v>
      </c>
      <c r="P88" s="65">
        <f ca="1">'Trial 8'!R28</f>
        <v>139.48729705071764</v>
      </c>
      <c r="Q88" s="65">
        <f ca="1">'Trial 8'!S28</f>
        <v>139.42087678656461</v>
      </c>
      <c r="R88" s="65">
        <f ca="1">'Trial 8'!T28</f>
        <v>139.35168654315197</v>
      </c>
      <c r="S88" s="65">
        <f ca="1">'Trial 8'!U28</f>
        <v>139.27934447468604</v>
      </c>
      <c r="T88" s="65">
        <f ca="1">'Trial 8'!V28</f>
        <v>139.20339675730432</v>
      </c>
      <c r="U88" s="65">
        <f ca="1">'Trial 8'!W28</f>
        <v>139.12334537420722</v>
      </c>
      <c r="V88" s="65">
        <f ca="1">'Trial 8'!X28</f>
        <v>139.0382068105028</v>
      </c>
      <c r="W88" s="65">
        <f ca="1">'Trial 8'!Y28</f>
        <v>138.94995501281051</v>
      </c>
      <c r="X88" s="65">
        <f ca="1">'Trial 8'!Z28</f>
        <v>138.86022611135749</v>
      </c>
      <c r="Y88" s="65">
        <f ca="1">'Trial 8'!AB28</f>
        <v>138.76647354319365</v>
      </c>
      <c r="Z88" s="65">
        <f ca="1">'Trial 8'!AC28</f>
        <v>138.67069372019671</v>
      </c>
      <c r="AA88" s="65">
        <f ca="1">'Trial 8'!AD28</f>
        <v>138.5717040722048</v>
      </c>
      <c r="AB88" s="65">
        <f ca="1">'Trial 8'!AE28</f>
        <v>138.46957640726592</v>
      </c>
      <c r="AC88" s="65">
        <f ca="1">'Trial 8'!AF28</f>
        <v>138.36549845513753</v>
      </c>
      <c r="AD88" s="65">
        <f ca="1">'Trial 8'!AG28</f>
        <v>138.25917856094017</v>
      </c>
      <c r="AE88" s="65">
        <f ca="1">'Trial 8'!AH28</f>
        <v>138.15009731979049</v>
      </c>
      <c r="AF88" s="65">
        <f ca="1">'Trial 8'!AI28</f>
        <v>138.03784212600175</v>
      </c>
      <c r="AG88" s="65">
        <f ca="1">'Trial 8'!AJ28</f>
        <v>137.92393072568396</v>
      </c>
      <c r="AH88" s="65">
        <f ca="1">'Trial 8'!AK28</f>
        <v>137.80943763514574</v>
      </c>
      <c r="AI88" s="65">
        <f ca="1">'Trial 8'!AL28</f>
        <v>137.69335790816373</v>
      </c>
      <c r="AJ88" s="65">
        <f ca="1">'Trial 8'!AM28</f>
        <v>137.57663057028267</v>
      </c>
      <c r="AK88" s="65">
        <f ca="1">'Trial 8'!AO28</f>
        <v>137.45659181904608</v>
      </c>
      <c r="AL88" s="65">
        <f ca="1">'Trial 8'!AP28</f>
        <v>137.33400784274255</v>
      </c>
      <c r="AM88" s="65">
        <f ca="1">'Trial 8'!AQ28</f>
        <v>137.21064577384925</v>
      </c>
      <c r="AN88" s="65">
        <f ca="1">'Trial 8'!AR28</f>
        <v>137.08519887122995</v>
      </c>
      <c r="AO88" s="65">
        <f ca="1">'Trial 8'!AS28</f>
        <v>136.95751095090228</v>
      </c>
      <c r="AP88" s="65">
        <f ca="1">'Trial 8'!AT28</f>
        <v>136.82967892724153</v>
      </c>
      <c r="AQ88" s="65">
        <f ca="1">'Trial 8'!AU28</f>
        <v>136.69958124722382</v>
      </c>
      <c r="AR88" s="65">
        <f ca="1">'Trial 8'!AV28</f>
        <v>136.5669043598819</v>
      </c>
      <c r="AS88" s="65">
        <f ca="1">'Trial 8'!AW28</f>
        <v>136.43165426314826</v>
      </c>
      <c r="AT88" s="65">
        <f ca="1">'Trial 8'!AX28</f>
        <v>136.29601016078442</v>
      </c>
      <c r="AU88" s="65">
        <f ca="1">'Trial 8'!AY28</f>
        <v>136.15958438377098</v>
      </c>
      <c r="AV88" s="65">
        <f ca="1">'Trial 8'!AZ28</f>
        <v>136.0210815383075</v>
      </c>
      <c r="AW88" s="65">
        <f ca="1">'Trial 8'!BB28</f>
        <v>135.88094464400831</v>
      </c>
      <c r="AX88" s="65">
        <f ca="1">'Trial 8'!BC28</f>
        <v>135.73955024035084</v>
      </c>
      <c r="AY88" s="65">
        <f ca="1">'Trial 8'!BD28</f>
        <v>135.59670971110035</v>
      </c>
      <c r="AZ88" s="65">
        <f ca="1">'Trial 8'!BE28</f>
        <v>135.45267687037446</v>
      </c>
      <c r="BA88" s="65">
        <f ca="1">'Trial 8'!BF28</f>
        <v>135.30816547678168</v>
      </c>
      <c r="BB88" s="65">
        <f ca="1">'Trial 8'!BG28</f>
        <v>135.16099939902949</v>
      </c>
      <c r="BC88" s="65">
        <f ca="1">'Trial 8'!BH28</f>
        <v>135.01378072857287</v>
      </c>
      <c r="BD88" s="65">
        <f ca="1">'Trial 8'!BI28</f>
        <v>134.86557834195068</v>
      </c>
      <c r="BE88" s="65">
        <f ca="1">'Trial 8'!BJ28</f>
        <v>134.71806767892446</v>
      </c>
      <c r="BF88" s="65">
        <f ca="1">'Trial 8'!BK28</f>
        <v>134.57069713217041</v>
      </c>
      <c r="BG88" s="65">
        <f ca="1">'Trial 8'!BL28</f>
        <v>134.42274968550365</v>
      </c>
      <c r="BH88" s="65">
        <f ca="1">'Trial 8'!BM28</f>
        <v>134.27538401487948</v>
      </c>
      <c r="BI88" s="65">
        <f ca="1">'Trial 8'!BO28</f>
        <v>134.12699325267843</v>
      </c>
      <c r="BJ88" s="65">
        <f ca="1">'Trial 8'!BP28</f>
        <v>133.97915953376324</v>
      </c>
      <c r="BK88" s="65">
        <f ca="1">'Trial 8'!BQ28</f>
        <v>133.82998189398677</v>
      </c>
      <c r="BL88" s="65">
        <f ca="1">'Trial 8'!BR28</f>
        <v>133.6818277971955</v>
      </c>
      <c r="BM88" s="65">
        <f ca="1">'Trial 8'!BS28</f>
        <v>133.53207174915303</v>
      </c>
      <c r="BN88" s="65">
        <f ca="1">'Trial 8'!BT28</f>
        <v>133.38012592923093</v>
      </c>
      <c r="BO88" s="65">
        <f ca="1">'Trial 8'!BU28</f>
        <v>133.2265109240403</v>
      </c>
      <c r="BP88" s="65">
        <f ca="1">'Trial 8'!BV28</f>
        <v>133.07303594947933</v>
      </c>
      <c r="BQ88" s="65">
        <f ca="1">'Trial 8'!BW28</f>
        <v>132.91948301476859</v>
      </c>
      <c r="BR88" s="65">
        <f ca="1">'Trial 8'!BX28</f>
        <v>132.76610228599895</v>
      </c>
      <c r="BS88" s="65">
        <f ca="1">'Trial 8'!BY28</f>
        <v>132.61262571029823</v>
      </c>
      <c r="BT88" s="65">
        <f ca="1">'Trial 8'!BZ28</f>
        <v>132.4593614945509</v>
      </c>
      <c r="BU88" s="65">
        <f ca="1">'Trial 8'!CB28</f>
        <v>132.30630171509168</v>
      </c>
      <c r="BV88" s="65">
        <f ca="1">'Trial 8'!CC28</f>
        <v>132.1544963714118</v>
      </c>
      <c r="BW88" s="65">
        <f ca="1">'Trial 8'!CD28</f>
        <v>132.00240167927936</v>
      </c>
      <c r="BX88" s="65">
        <f ca="1">'Trial 8'!CE28</f>
        <v>131.84948867099442</v>
      </c>
      <c r="BY88" s="65">
        <f ca="1">'Trial 8'!CF28</f>
        <v>131.69579519763187</v>
      </c>
      <c r="BZ88" s="65">
        <f ca="1">'Trial 8'!CG28</f>
        <v>131.54212267278027</v>
      </c>
      <c r="CA88" s="65">
        <f ca="1">'Trial 8'!CH28</f>
        <v>131.38663382236544</v>
      </c>
      <c r="CB88" s="65">
        <f ca="1">'Trial 8'!CI28</f>
        <v>131.22935250649641</v>
      </c>
      <c r="CC88" s="65">
        <f ca="1">'Trial 8'!CJ28</f>
        <v>131.07234309122191</v>
      </c>
      <c r="CD88" s="65">
        <f ca="1">'Trial 8'!CK28</f>
        <v>130.91421819266387</v>
      </c>
      <c r="CE88" s="65">
        <f ca="1">'Trial 8'!CL28</f>
        <v>130.75636903720329</v>
      </c>
      <c r="CF88" s="65">
        <f ca="1">'Trial 8'!CM28</f>
        <v>130.59855680441277</v>
      </c>
      <c r="CG88" s="65">
        <f ca="1">'Trial 8'!CO28</f>
        <v>130.43942833641594</v>
      </c>
      <c r="CH88" s="65">
        <f ca="1">'Trial 8'!CP28</f>
        <v>130.27941781497378</v>
      </c>
      <c r="CI88" s="65">
        <f ca="1">'Trial 8'!CQ28</f>
        <v>130.11935273769839</v>
      </c>
      <c r="CJ88" s="65">
        <f ca="1">'Trial 8'!CR28</f>
        <v>129.96049930763581</v>
      </c>
      <c r="CK88" s="65">
        <f ca="1">'Trial 8'!CS28</f>
        <v>129.80082537994639</v>
      </c>
      <c r="CL88" s="65">
        <f ca="1">'Trial 8'!CT28</f>
        <v>129.64006283920983</v>
      </c>
      <c r="CM88" s="65">
        <f ca="1">'Trial 8'!CU28</f>
        <v>129.47953413132498</v>
      </c>
      <c r="CN88" s="65">
        <f ca="1">'Trial 8'!CV28</f>
        <v>129.31956219551577</v>
      </c>
      <c r="CO88" s="65">
        <f ca="1">'Trial 8'!CW28</f>
        <v>129.15861472853788</v>
      </c>
      <c r="CP88" s="65">
        <f ca="1">'Trial 8'!CX28</f>
        <v>128.9977178490754</v>
      </c>
      <c r="CQ88" s="65">
        <f ca="1">'Trial 8'!CY28</f>
        <v>128.83822201142598</v>
      </c>
      <c r="CR88" s="65">
        <f ca="1">'Trial 8'!CZ28</f>
        <v>128.67854768073596</v>
      </c>
      <c r="CS88" s="65">
        <f ca="1">'Trial 8'!DB28</f>
        <v>128.51874139153745</v>
      </c>
      <c r="CT88" s="65">
        <f ca="1">'Trial 8'!DC28</f>
        <v>128.35849313696164</v>
      </c>
      <c r="CU88" s="65">
        <f ca="1">'Trial 8'!DD28</f>
        <v>128.19805285310801</v>
      </c>
      <c r="CV88" s="65">
        <f ca="1">'Trial 8'!DE28</f>
        <v>128.03764230262314</v>
      </c>
      <c r="CW88" s="65">
        <f ca="1">'Trial 8'!DF28</f>
        <v>127.87725388409454</v>
      </c>
      <c r="CX88" s="65">
        <f ca="1">'Trial 8'!DG28</f>
        <v>127.71832409872633</v>
      </c>
      <c r="CY88" s="65">
        <f ca="1">'Trial 8'!DH28</f>
        <v>127.55868124397294</v>
      </c>
      <c r="CZ88" s="65">
        <f ca="1">'Trial 8'!DI28</f>
        <v>127.39823801821788</v>
      </c>
      <c r="DA88" s="65">
        <f ca="1">'Trial 8'!DJ28</f>
        <v>127.23883705223275</v>
      </c>
      <c r="DB88" s="65">
        <f ca="1">'Trial 8'!DK28</f>
        <v>127.07832039577241</v>
      </c>
      <c r="DC88" s="65">
        <f ca="1">'Trial 8'!DL28</f>
        <v>126.91929939418816</v>
      </c>
      <c r="DD88" s="65">
        <f ca="1">'Trial 8'!DM28</f>
        <v>126.76193947396635</v>
      </c>
      <c r="DE88" s="65">
        <f ca="1">'Trial 8'!DO28</f>
        <v>126.60395196405926</v>
      </c>
      <c r="DF88" s="65">
        <f ca="1">'Trial 8'!DP28</f>
        <v>126.44795248616063</v>
      </c>
      <c r="DG88" s="65">
        <f ca="1">'Trial 8'!DQ28</f>
        <v>126.29386425512452</v>
      </c>
      <c r="DH88" s="65">
        <f ca="1">'Trial 8'!DR28</f>
        <v>126.14056212434819</v>
      </c>
      <c r="DI88" s="65">
        <f ca="1">'Trial 8'!DS28</f>
        <v>125.98796845431036</v>
      </c>
      <c r="DJ88" s="65">
        <f ca="1">'Trial 8'!DT28</f>
        <v>125.83476166686431</v>
      </c>
      <c r="DK88" s="65">
        <f ca="1">'Trial 8'!DU28</f>
        <v>125.68208493956944</v>
      </c>
      <c r="DL88" s="65">
        <f ca="1">'Trial 8'!DV28</f>
        <v>125.53053887366825</v>
      </c>
      <c r="DM88" s="65">
        <f ca="1">'Trial 8'!DW28</f>
        <v>125.37920463884277</v>
      </c>
      <c r="DN88" s="65">
        <f ca="1">'Trial 8'!DX28</f>
        <v>125.22902520218636</v>
      </c>
      <c r="DO88" s="65">
        <f ca="1">'Trial 8'!DY28</f>
        <v>125.07891330458096</v>
      </c>
      <c r="DP88" s="65">
        <f ca="1">'Trial 8'!DZ28</f>
        <v>124.93053375963238</v>
      </c>
      <c r="DQ88" s="65">
        <f ca="1">'Trial 8'!EB28</f>
        <v>124.7821606194739</v>
      </c>
      <c r="DR88" s="65">
        <f ca="1">'Trial 8'!EC28</f>
        <v>124.6329680026178</v>
      </c>
      <c r="DS88" s="65">
        <f ca="1">'Trial 8'!ED28</f>
        <v>124.48484701804183</v>
      </c>
      <c r="DT88" s="65">
        <f ca="1">'Trial 8'!EE28</f>
        <v>124.33736828600503</v>
      </c>
      <c r="DU88" s="65">
        <f ca="1">'Trial 8'!EF28</f>
        <v>124.1898889329822</v>
      </c>
      <c r="DV88" s="65">
        <f ca="1">'Trial 8'!EG28</f>
        <v>124.04320024699319</v>
      </c>
      <c r="DW88" s="65">
        <f ca="1">'Trial 8'!EH28</f>
        <v>123.89721320265774</v>
      </c>
      <c r="DX88" s="65">
        <f ca="1">'Trial 8'!EI28</f>
        <v>123.75263528649083</v>
      </c>
      <c r="DY88" s="65">
        <f ca="1">'Trial 8'!EJ28</f>
        <v>123.61018543030922</v>
      </c>
      <c r="DZ88" s="65">
        <f ca="1">'Trial 8'!EK28</f>
        <v>123.46823604136547</v>
      </c>
      <c r="EA88" s="65">
        <f ca="1">'Trial 8'!EL28</f>
        <v>123.32782265719133</v>
      </c>
      <c r="EB88" s="65">
        <f ca="1">'Trial 8'!EM28</f>
        <v>123.18838139319385</v>
      </c>
    </row>
    <row r="89" spans="1:132" ht="12.75" customHeight="1" x14ac:dyDescent="0.2">
      <c r="A89" s="65">
        <f>'(Other Computations)'!B105</f>
        <v>1120</v>
      </c>
      <c r="B89" s="65">
        <f>'(Other Computations)'!C105</f>
        <v>1120</v>
      </c>
      <c r="C89" s="65">
        <f ca="1">'(Other Computations)'!D105</f>
        <v>1119.9470567635835</v>
      </c>
      <c r="D89" s="65">
        <f ca="1">'(Other Computations)'!E105</f>
        <v>1119.8455564504641</v>
      </c>
      <c r="E89" s="65">
        <f ca="1">'(Other Computations)'!F105</f>
        <v>1119.7016236679342</v>
      </c>
      <c r="F89" s="65">
        <f ca="1">'(Other Computations)'!G105</f>
        <v>1119.5100610953716</v>
      </c>
      <c r="G89" s="65">
        <f ca="1">'(Other Computations)'!H105</f>
        <v>1119.2787274163929</v>
      </c>
      <c r="H89" s="65">
        <f ca="1">'(Other Computations)'!I105</f>
        <v>1119.0038346102403</v>
      </c>
      <c r="I89" s="65">
        <f ca="1">'(Other Computations)'!J105</f>
        <v>1118.6855822653333</v>
      </c>
      <c r="J89" s="65">
        <f ca="1">'(Other Computations)'!K105</f>
        <v>1118.3316294392673</v>
      </c>
      <c r="K89" s="65">
        <f ca="1">'(Other Computations)'!L105</f>
        <v>1117.9408304987692</v>
      </c>
      <c r="L89" s="65">
        <f ca="1">'(Other Computations)'!M105</f>
        <v>1117.5174782691324</v>
      </c>
      <c r="M89" s="65">
        <f ca="1">'(Other Computations)'!O105</f>
        <v>1117.0578790289489</v>
      </c>
      <c r="N89" s="65">
        <f ca="1">'(Other Computations)'!P105</f>
        <v>1116.563627431942</v>
      </c>
      <c r="O89" s="65">
        <f ca="1">'(Other Computations)'!Q105</f>
        <v>1116.0378597735798</v>
      </c>
      <c r="P89" s="65">
        <f ca="1">'(Other Computations)'!R105</f>
        <v>1115.4793853899939</v>
      </c>
      <c r="Q89" s="65">
        <f ca="1">'(Other Computations)'!S105</f>
        <v>1114.8892252266076</v>
      </c>
      <c r="R89" s="65">
        <f ca="1">'(Other Computations)'!T105</f>
        <v>1114.2680758577483</v>
      </c>
      <c r="S89" s="65">
        <f ca="1">'(Other Computations)'!U105</f>
        <v>1113.6179634260618</v>
      </c>
      <c r="T89" s="65">
        <f ca="1">'(Other Computations)'!V105</f>
        <v>1112.9406007611676</v>
      </c>
      <c r="U89" s="65">
        <f ca="1">'(Other Computations)'!W105</f>
        <v>1112.2358942459732</v>
      </c>
      <c r="V89" s="65">
        <f ca="1">'(Other Computations)'!X105</f>
        <v>1111.5021024088771</v>
      </c>
      <c r="W89" s="65">
        <f ca="1">'(Other Computations)'!Y105</f>
        <v>1110.7445527841605</v>
      </c>
      <c r="X89" s="65">
        <f ca="1">'(Other Computations)'!Z105</f>
        <v>1109.9664761934873</v>
      </c>
      <c r="Y89" s="65">
        <f ca="1">'(Other Computations)'!AB105</f>
        <v>1109.1645434034856</v>
      </c>
      <c r="Z89" s="65">
        <f ca="1">'(Other Computations)'!AC105</f>
        <v>1108.3401041331999</v>
      </c>
      <c r="AA89" s="65">
        <f ca="1">'(Other Computations)'!AD105</f>
        <v>1107.494210076165</v>
      </c>
      <c r="AB89" s="65">
        <f ca="1">'(Other Computations)'!AE105</f>
        <v>1106.6256450030332</v>
      </c>
      <c r="AC89" s="65">
        <f ca="1">'(Other Computations)'!AF105</f>
        <v>1105.7368217072021</v>
      </c>
      <c r="AD89" s="65">
        <f ca="1">'(Other Computations)'!AG105</f>
        <v>1104.8249357817342</v>
      </c>
      <c r="AE89" s="65">
        <f ca="1">'(Other Computations)'!AH105</f>
        <v>1103.8980709289494</v>
      </c>
      <c r="AF89" s="65">
        <f ca="1">'(Other Computations)'!AI105</f>
        <v>1102.9522159948403</v>
      </c>
      <c r="AG89" s="65">
        <f ca="1">'(Other Computations)'!AJ105</f>
        <v>1101.9933126830767</v>
      </c>
      <c r="AH89" s="65">
        <f ca="1">'(Other Computations)'!AK105</f>
        <v>1101.0209987701583</v>
      </c>
      <c r="AI89" s="65">
        <f ca="1">'(Other Computations)'!AL105</f>
        <v>1100.0300954761562</v>
      </c>
      <c r="AJ89" s="65">
        <f ca="1">'(Other Computations)'!AM105</f>
        <v>1099.0234251134038</v>
      </c>
      <c r="AK89" s="65">
        <f ca="1">'(Other Computations)'!AO105</f>
        <v>1098.0013510780502</v>
      </c>
      <c r="AL89" s="65">
        <f ca="1">'(Other Computations)'!AP105</f>
        <v>1096.9644324722969</v>
      </c>
      <c r="AM89" s="65">
        <f ca="1">'(Other Computations)'!AQ105</f>
        <v>1095.9144602048068</v>
      </c>
      <c r="AN89" s="65">
        <f ca="1">'(Other Computations)'!AR105</f>
        <v>1094.8519677986392</v>
      </c>
      <c r="AO89" s="65">
        <f ca="1">'(Other Computations)'!AS105</f>
        <v>1093.780612703305</v>
      </c>
      <c r="AP89" s="65">
        <f ca="1">'(Other Computations)'!AT105</f>
        <v>1092.6959278523275</v>
      </c>
      <c r="AQ89" s="65">
        <f ca="1">'(Other Computations)'!AU105</f>
        <v>1091.5988681301747</v>
      </c>
      <c r="AR89" s="65">
        <f ca="1">'(Other Computations)'!AV105</f>
        <v>1090.4876761969549</v>
      </c>
      <c r="AS89" s="65">
        <f ca="1">'(Other Computations)'!AW105</f>
        <v>1089.3646706327161</v>
      </c>
      <c r="AT89" s="65">
        <f ca="1">'(Other Computations)'!AX105</f>
        <v>1088.2344735312365</v>
      </c>
      <c r="AU89" s="65">
        <f ca="1">'(Other Computations)'!AY105</f>
        <v>1087.0971174064803</v>
      </c>
      <c r="AV89" s="65">
        <f ca="1">'(Other Computations)'!AZ105</f>
        <v>1085.9526709787654</v>
      </c>
      <c r="AW89" s="65">
        <f ca="1">'(Other Computations)'!BB105</f>
        <v>1084.7976884002712</v>
      </c>
      <c r="AX89" s="65">
        <f ca="1">'(Other Computations)'!BC105</f>
        <v>1083.6349408200269</v>
      </c>
      <c r="AY89" s="65">
        <f ca="1">'(Other Computations)'!BD105</f>
        <v>1082.4631444425111</v>
      </c>
      <c r="AZ89" s="65">
        <f ca="1">'(Other Computations)'!BE105</f>
        <v>1081.2875846874333</v>
      </c>
      <c r="BA89" s="65">
        <f ca="1">'(Other Computations)'!BF105</f>
        <v>1080.1048224745959</v>
      </c>
      <c r="BB89" s="65">
        <f ca="1">'(Other Computations)'!BG105</f>
        <v>1078.9116630341166</v>
      </c>
      <c r="BC89" s="65">
        <f ca="1">'(Other Computations)'!BH105</f>
        <v>1077.7104807439653</v>
      </c>
      <c r="BD89" s="65">
        <f ca="1">'(Other Computations)'!BI105</f>
        <v>1076.5046148940089</v>
      </c>
      <c r="BE89" s="65">
        <f ca="1">'(Other Computations)'!BJ105</f>
        <v>1075.2939302871878</v>
      </c>
      <c r="BF89" s="65">
        <f ca="1">'(Other Computations)'!BK105</f>
        <v>1074.0761548184196</v>
      </c>
      <c r="BG89" s="65">
        <f ca="1">'(Other Computations)'!BL105</f>
        <v>1072.8561505476255</v>
      </c>
      <c r="BH89" s="65">
        <f ca="1">'(Other Computations)'!BM105</f>
        <v>1071.6343207859989</v>
      </c>
      <c r="BI89" s="65">
        <f ca="1">'(Other Computations)'!BO105</f>
        <v>1070.4052478139247</v>
      </c>
      <c r="BJ89" s="65">
        <f ca="1">'(Other Computations)'!BP105</f>
        <v>1069.1732991132983</v>
      </c>
      <c r="BK89" s="65">
        <f ca="1">'(Other Computations)'!BQ105</f>
        <v>1067.9403328006219</v>
      </c>
      <c r="BL89" s="65">
        <f ca="1">'(Other Computations)'!BR105</f>
        <v>1066.7066413301943</v>
      </c>
      <c r="BM89" s="65">
        <f ca="1">'(Other Computations)'!BS105</f>
        <v>1065.4661844910293</v>
      </c>
      <c r="BN89" s="65">
        <f ca="1">'(Other Computations)'!BT105</f>
        <v>1064.2217337749962</v>
      </c>
      <c r="BO89" s="65">
        <f ca="1">'(Other Computations)'!BU105</f>
        <v>1062.9709597519068</v>
      </c>
      <c r="BP89" s="65">
        <f ca="1">'(Other Computations)'!BV105</f>
        <v>1061.7194417307412</v>
      </c>
      <c r="BQ89" s="65">
        <f ca="1">'(Other Computations)'!BW105</f>
        <v>1060.4631092889358</v>
      </c>
      <c r="BR89" s="65">
        <f ca="1">'(Other Computations)'!BX105</f>
        <v>1059.2021138883583</v>
      </c>
      <c r="BS89" s="65">
        <f ca="1">'(Other Computations)'!BY105</f>
        <v>1057.9388775206307</v>
      </c>
      <c r="BT89" s="65">
        <f ca="1">'(Other Computations)'!BZ105</f>
        <v>1056.6729187865265</v>
      </c>
      <c r="BU89" s="65">
        <f ca="1">'(Other Computations)'!CB105</f>
        <v>1055.4034705234901</v>
      </c>
      <c r="BV89" s="65">
        <f ca="1">'(Other Computations)'!CC105</f>
        <v>1054.1368868978245</v>
      </c>
      <c r="BW89" s="65">
        <f ca="1">'(Other Computations)'!CD105</f>
        <v>1052.8694719146386</v>
      </c>
      <c r="BX89" s="65">
        <f ca="1">'(Other Computations)'!CE105</f>
        <v>1051.6055250026407</v>
      </c>
      <c r="BY89" s="65">
        <f ca="1">'(Other Computations)'!CF105</f>
        <v>1050.3422378663465</v>
      </c>
      <c r="BZ89" s="65">
        <f ca="1">'(Other Computations)'!CG105</f>
        <v>1049.0780816118927</v>
      </c>
      <c r="CA89" s="65">
        <f ca="1">'(Other Computations)'!CH105</f>
        <v>1047.8134559437744</v>
      </c>
      <c r="CB89" s="65">
        <f ca="1">'(Other Computations)'!CI105</f>
        <v>1046.5502779830722</v>
      </c>
      <c r="CC89" s="65">
        <f ca="1">'(Other Computations)'!CJ105</f>
        <v>1045.2862013505119</v>
      </c>
      <c r="CD89" s="65">
        <f ca="1">'(Other Computations)'!CK105</f>
        <v>1044.0245367945904</v>
      </c>
      <c r="CE89" s="65">
        <f ca="1">'(Other Computations)'!CL105</f>
        <v>1042.7633323845585</v>
      </c>
      <c r="CF89" s="65">
        <f ca="1">'(Other Computations)'!CM105</f>
        <v>1041.50149314796</v>
      </c>
      <c r="CG89" s="65">
        <f ca="1">'(Other Computations)'!CO105</f>
        <v>1040.2360309822368</v>
      </c>
      <c r="CH89" s="65">
        <f ca="1">'(Other Computations)'!CP105</f>
        <v>1038.9701394687952</v>
      </c>
      <c r="CI89" s="65">
        <f ca="1">'(Other Computations)'!CQ105</f>
        <v>1037.7091452200523</v>
      </c>
      <c r="CJ89" s="65">
        <f ca="1">'(Other Computations)'!CR105</f>
        <v>1036.4497912676193</v>
      </c>
      <c r="CK89" s="65">
        <f ca="1">'(Other Computations)'!CS105</f>
        <v>1035.1917822060966</v>
      </c>
      <c r="CL89" s="65">
        <f ca="1">'(Other Computations)'!CT105</f>
        <v>1033.9374619997093</v>
      </c>
      <c r="CM89" s="65">
        <f ca="1">'(Other Computations)'!CU105</f>
        <v>1032.6856473350824</v>
      </c>
      <c r="CN89" s="65">
        <f ca="1">'(Other Computations)'!CV105</f>
        <v>1031.4365561636594</v>
      </c>
      <c r="CO89" s="65">
        <f ca="1">'(Other Computations)'!CW105</f>
        <v>1030.1881450980322</v>
      </c>
      <c r="CP89" s="65">
        <f ca="1">'(Other Computations)'!CX105</f>
        <v>1028.9407228255661</v>
      </c>
      <c r="CQ89" s="65">
        <f ca="1">'(Other Computations)'!CY105</f>
        <v>1027.6934310465194</v>
      </c>
      <c r="CR89" s="65">
        <f ca="1">'(Other Computations)'!CZ105</f>
        <v>1026.4513692963883</v>
      </c>
      <c r="CS89" s="65">
        <f ca="1">'(Other Computations)'!DB105</f>
        <v>1025.2138380591236</v>
      </c>
      <c r="CT89" s="65">
        <f ca="1">'(Other Computations)'!DC105</f>
        <v>1023.9850285671783</v>
      </c>
      <c r="CU89" s="65">
        <f ca="1">'(Other Computations)'!DD105</f>
        <v>1022.7587353274794</v>
      </c>
      <c r="CV89" s="65">
        <f ca="1">'(Other Computations)'!DE105</f>
        <v>1021.5379187290113</v>
      </c>
      <c r="CW89" s="65">
        <f ca="1">'(Other Computations)'!DF105</f>
        <v>1020.3158598473447</v>
      </c>
      <c r="CX89" s="65">
        <f ca="1">'(Other Computations)'!DG105</f>
        <v>1019.0989070401731</v>
      </c>
      <c r="CY89" s="65">
        <f ca="1">'(Other Computations)'!DH105</f>
        <v>1017.8850988171952</v>
      </c>
      <c r="CZ89" s="65">
        <f ca="1">'(Other Computations)'!DI105</f>
        <v>1016.6721419911507</v>
      </c>
      <c r="DA89" s="65">
        <f ca="1">'(Other Computations)'!DJ105</f>
        <v>1015.4644072409602</v>
      </c>
      <c r="DB89" s="65">
        <f ca="1">'(Other Computations)'!DK105</f>
        <v>1014.2585639582446</v>
      </c>
      <c r="DC89" s="65">
        <f ca="1">'(Other Computations)'!DL105</f>
        <v>1013.0597087048463</v>
      </c>
      <c r="DD89" s="65">
        <f ca="1">'(Other Computations)'!DM105</f>
        <v>1011.8677446113134</v>
      </c>
      <c r="DE89" s="65">
        <f ca="1">'(Other Computations)'!DO105</f>
        <v>1010.680635283569</v>
      </c>
      <c r="DF89" s="65">
        <f ca="1">'(Other Computations)'!DP105</f>
        <v>1009.5017748841607</v>
      </c>
      <c r="DG89" s="65">
        <f ca="1">'(Other Computations)'!DQ105</f>
        <v>1008.3259463897217</v>
      </c>
      <c r="DH89" s="65">
        <f ca="1">'(Other Computations)'!DR105</f>
        <v>1007.1553040282737</v>
      </c>
      <c r="DI89" s="65">
        <f ca="1">'(Other Computations)'!DS105</f>
        <v>1005.9908058232103</v>
      </c>
      <c r="DJ89" s="65">
        <f ca="1">'(Other Computations)'!DT105</f>
        <v>1004.8272840488347</v>
      </c>
      <c r="DK89" s="65">
        <f ca="1">'(Other Computations)'!DU105</f>
        <v>1003.6660599924777</v>
      </c>
      <c r="DL89" s="65">
        <f ca="1">'(Other Computations)'!DV105</f>
        <v>1002.5099590170377</v>
      </c>
      <c r="DM89" s="65">
        <f ca="1">'(Other Computations)'!DW105</f>
        <v>1001.3588883914784</v>
      </c>
      <c r="DN89" s="65">
        <f ca="1">'(Other Computations)'!DX105</f>
        <v>1000.2140753967337</v>
      </c>
      <c r="DO89" s="65">
        <f ca="1">'(Other Computations)'!DY105</f>
        <v>999.07085055036976</v>
      </c>
      <c r="DP89" s="65">
        <f ca="1">'(Other Computations)'!DZ105</f>
        <v>997.93218392267954</v>
      </c>
      <c r="DQ89" s="65">
        <f ca="1">'(Other Computations)'!EB105</f>
        <v>996.79740442940556</v>
      </c>
      <c r="DR89" s="65">
        <f ca="1">'(Other Computations)'!EC105</f>
        <v>995.66859648156833</v>
      </c>
      <c r="DS89" s="65">
        <f ca="1">'(Other Computations)'!ED105</f>
        <v>994.5463028211816</v>
      </c>
      <c r="DT89" s="65">
        <f ca="1">'(Other Computations)'!EE105</f>
        <v>993.43069202213269</v>
      </c>
      <c r="DU89" s="65">
        <f ca="1">'(Other Computations)'!EF105</f>
        <v>992.31658532969777</v>
      </c>
      <c r="DV89" s="65">
        <f ca="1">'(Other Computations)'!EG105</f>
        <v>991.2071278957967</v>
      </c>
      <c r="DW89" s="65">
        <f ca="1">'(Other Computations)'!EH105</f>
        <v>990.10108074013635</v>
      </c>
      <c r="DX89" s="65">
        <f ca="1">'(Other Computations)'!EI105</f>
        <v>988.99935516220353</v>
      </c>
      <c r="DY89" s="65">
        <f ca="1">'(Other Computations)'!EJ105</f>
        <v>987.90194383190965</v>
      </c>
      <c r="DZ89" s="65">
        <f ca="1">'(Other Computations)'!EK105</f>
        <v>986.81117434038856</v>
      </c>
      <c r="EA89" s="65">
        <f ca="1">'(Other Computations)'!EL105</f>
        <v>985.72694840739837</v>
      </c>
      <c r="EB89" s="65">
        <f ca="1">'(Other Computations)'!EM105</f>
        <v>984.64807374853183</v>
      </c>
    </row>
    <row r="90" spans="1:132" ht="12.75" customHeight="1" x14ac:dyDescent="0.2">
      <c r="A90" s="4" t="str">
        <f>'(Intermediate Computations)'!B59</f>
        <v>MMM 2010</v>
      </c>
      <c r="B90" s="4" t="str">
        <f>'(Intermediate Computations)'!C59</f>
        <v>MMM 2010</v>
      </c>
      <c r="C90" s="4" t="str">
        <f>'(Intermediate Computations)'!D59</f>
        <v>MMM 2010</v>
      </c>
      <c r="D90" s="4" t="str">
        <f>'(Intermediate Computations)'!E59</f>
        <v>MMM 2010</v>
      </c>
      <c r="E90" s="4" t="str">
        <f>'(Intermediate Computations)'!F59</f>
        <v>MMM 2010</v>
      </c>
      <c r="F90" s="4" t="str">
        <f>'(Intermediate Computations)'!G59</f>
        <v>MMM 2010</v>
      </c>
      <c r="G90" s="4" t="str">
        <f>'(Intermediate Computations)'!H59</f>
        <v>MMM 2010</v>
      </c>
      <c r="H90" s="4" t="str">
        <f>'(Intermediate Computations)'!I59</f>
        <v>MMM 2010</v>
      </c>
      <c r="I90" s="4" t="str">
        <f>'(Intermediate Computations)'!J59</f>
        <v>MMM 2010</v>
      </c>
      <c r="J90" s="4" t="str">
        <f>'(Intermediate Computations)'!K59</f>
        <v>MMM 2010</v>
      </c>
      <c r="K90" s="4" t="str">
        <f>'(Intermediate Computations)'!L59</f>
        <v>MMM 2010</v>
      </c>
      <c r="L90" s="4" t="str">
        <f>'(Intermediate Computations)'!M59</f>
        <v>MMM 2010</v>
      </c>
      <c r="M90" s="4" t="str">
        <f>'(Intermediate Computations)'!O59</f>
        <v>MMM 2011</v>
      </c>
      <c r="N90" s="4" t="str">
        <f>'(Intermediate Computations)'!P59</f>
        <v>MMM 2011</v>
      </c>
      <c r="O90" s="4" t="str">
        <f>'(Intermediate Computations)'!Q59</f>
        <v>MMM 2011</v>
      </c>
      <c r="P90" s="4" t="str">
        <f>'(Intermediate Computations)'!R59</f>
        <v>MMM 2011</v>
      </c>
      <c r="Q90" s="4" t="str">
        <f>'(Intermediate Computations)'!S59</f>
        <v>MMM 2011</v>
      </c>
      <c r="R90" s="4" t="str">
        <f>'(Intermediate Computations)'!T59</f>
        <v>MMM 2011</v>
      </c>
      <c r="S90" s="4" t="str">
        <f>'(Intermediate Computations)'!U59</f>
        <v>MMM 2011</v>
      </c>
      <c r="T90" s="4" t="str">
        <f>'(Intermediate Computations)'!V59</f>
        <v>MMM 2011</v>
      </c>
      <c r="U90" s="4" t="str">
        <f>'(Intermediate Computations)'!W59</f>
        <v>MMM 2011</v>
      </c>
      <c r="V90" s="4" t="str">
        <f>'(Intermediate Computations)'!X59</f>
        <v>MMM 2011</v>
      </c>
      <c r="W90" s="4" t="str">
        <f>'(Intermediate Computations)'!Y59</f>
        <v>MMM 2011</v>
      </c>
      <c r="X90" s="4" t="str">
        <f>'(Intermediate Computations)'!Z59</f>
        <v>MMM 2011</v>
      </c>
      <c r="Y90" s="4" t="str">
        <f>'(Intermediate Computations)'!AB59</f>
        <v>MMM 2012</v>
      </c>
      <c r="Z90" s="4" t="str">
        <f>'(Intermediate Computations)'!AC59</f>
        <v>MMM 2012</v>
      </c>
      <c r="AA90" s="4" t="str">
        <f>'(Intermediate Computations)'!AD59</f>
        <v>MMM 2012</v>
      </c>
      <c r="AB90" s="4" t="str">
        <f>'(Intermediate Computations)'!AE59</f>
        <v>MMM 2012</v>
      </c>
      <c r="AC90" s="4" t="str">
        <f>'(Intermediate Computations)'!AF59</f>
        <v>MMM 2012</v>
      </c>
      <c r="AD90" s="4" t="str">
        <f>'(Intermediate Computations)'!AG59</f>
        <v>MMM 2012</v>
      </c>
      <c r="AE90" s="4" t="str">
        <f>'(Intermediate Computations)'!AH59</f>
        <v>MMM 2012</v>
      </c>
      <c r="AF90" s="4" t="str">
        <f>'(Intermediate Computations)'!AI59</f>
        <v>MMM 2012</v>
      </c>
      <c r="AG90" s="4" t="str">
        <f>'(Intermediate Computations)'!AJ59</f>
        <v>MMM 2012</v>
      </c>
      <c r="AH90" s="4" t="str">
        <f>'(Intermediate Computations)'!AK59</f>
        <v>MMM 2012</v>
      </c>
      <c r="AI90" s="4" t="str">
        <f>'(Intermediate Computations)'!AL59</f>
        <v>MMM 2012</v>
      </c>
      <c r="AJ90" s="4" t="str">
        <f>'(Intermediate Computations)'!AM59</f>
        <v>MMM 2012</v>
      </c>
      <c r="AK90" s="4" t="str">
        <f>'(Intermediate Computations)'!AO59</f>
        <v>MMM 2013</v>
      </c>
      <c r="AL90" s="4" t="str">
        <f>'(Intermediate Computations)'!AP59</f>
        <v>MMM 2013</v>
      </c>
      <c r="AM90" s="4" t="str">
        <f>'(Intermediate Computations)'!AQ59</f>
        <v>MMM 2013</v>
      </c>
      <c r="AN90" s="4" t="str">
        <f>'(Intermediate Computations)'!AR59</f>
        <v>MMM 2013</v>
      </c>
      <c r="AO90" s="4" t="str">
        <f>'(Intermediate Computations)'!AS59</f>
        <v>MMM 2013</v>
      </c>
      <c r="AP90" s="4" t="str">
        <f>'(Intermediate Computations)'!AT59</f>
        <v>MMM 2013</v>
      </c>
      <c r="AQ90" s="4" t="str">
        <f>'(Intermediate Computations)'!AU59</f>
        <v>MMM 2013</v>
      </c>
      <c r="AR90" s="4" t="str">
        <f>'(Intermediate Computations)'!AV59</f>
        <v>MMM 2013</v>
      </c>
      <c r="AS90" s="4" t="str">
        <f>'(Intermediate Computations)'!AW59</f>
        <v>MMM 2013</v>
      </c>
      <c r="AT90" s="4" t="str">
        <f>'(Intermediate Computations)'!AX59</f>
        <v>MMM 2013</v>
      </c>
      <c r="AU90" s="4" t="str">
        <f>'(Intermediate Computations)'!AY59</f>
        <v>MMM 2013</v>
      </c>
      <c r="AV90" s="4" t="str">
        <f>'(Intermediate Computations)'!AZ59</f>
        <v>MMM 2013</v>
      </c>
      <c r="AW90" s="4" t="str">
        <f>'(Intermediate Computations)'!BB59</f>
        <v>MMM 2014</v>
      </c>
      <c r="AX90" s="4" t="str">
        <f>'(Intermediate Computations)'!BC59</f>
        <v>MMM 2014</v>
      </c>
      <c r="AY90" s="4" t="str">
        <f>'(Intermediate Computations)'!BD59</f>
        <v>MMM 2014</v>
      </c>
      <c r="AZ90" s="4" t="str">
        <f>'(Intermediate Computations)'!BE59</f>
        <v>MMM 2014</v>
      </c>
      <c r="BA90" s="4" t="str">
        <f>'(Intermediate Computations)'!BF59</f>
        <v>MMM 2014</v>
      </c>
      <c r="BB90" s="4" t="str">
        <f>'(Intermediate Computations)'!BG59</f>
        <v>MMM 2014</v>
      </c>
      <c r="BC90" s="4" t="str">
        <f>'(Intermediate Computations)'!BH59</f>
        <v>MMM 2014</v>
      </c>
      <c r="BD90" s="4" t="str">
        <f>'(Intermediate Computations)'!BI59</f>
        <v>MMM 2014</v>
      </c>
      <c r="BE90" s="4" t="str">
        <f>'(Intermediate Computations)'!BJ59</f>
        <v>MMM 2014</v>
      </c>
      <c r="BF90" s="4" t="str">
        <f>'(Intermediate Computations)'!BK59</f>
        <v>MMM 2014</v>
      </c>
      <c r="BG90" s="4" t="str">
        <f>'(Intermediate Computations)'!BL59</f>
        <v>MMM 2014</v>
      </c>
      <c r="BH90" s="4" t="str">
        <f>'(Intermediate Computations)'!BM59</f>
        <v>MMM 2014</v>
      </c>
      <c r="BI90" s="4" t="str">
        <f>'(Intermediate Computations)'!BO59</f>
        <v>MMM 2015</v>
      </c>
      <c r="BJ90" s="4" t="str">
        <f>'(Intermediate Computations)'!BP59</f>
        <v>MMM 2015</v>
      </c>
      <c r="BK90" s="4" t="str">
        <f>'(Intermediate Computations)'!BQ59</f>
        <v>MMM 2015</v>
      </c>
      <c r="BL90" s="4" t="str">
        <f>'(Intermediate Computations)'!BR59</f>
        <v>MMM 2015</v>
      </c>
      <c r="BM90" s="4" t="str">
        <f>'(Intermediate Computations)'!BS59</f>
        <v>MMM 2015</v>
      </c>
      <c r="BN90" s="4" t="str">
        <f>'(Intermediate Computations)'!BT59</f>
        <v>MMM 2015</v>
      </c>
      <c r="BO90" s="4" t="str">
        <f>'(Intermediate Computations)'!BU59</f>
        <v>MMM 2015</v>
      </c>
      <c r="BP90" s="4" t="str">
        <f>'(Intermediate Computations)'!BV59</f>
        <v>MMM 2015</v>
      </c>
      <c r="BQ90" s="4" t="str">
        <f>'(Intermediate Computations)'!BW59</f>
        <v>MMM 2015</v>
      </c>
      <c r="BR90" s="4" t="str">
        <f>'(Intermediate Computations)'!BX59</f>
        <v>MMM 2015</v>
      </c>
      <c r="BS90" s="4" t="str">
        <f>'(Intermediate Computations)'!BY59</f>
        <v>MMM 2015</v>
      </c>
      <c r="BT90" s="4" t="str">
        <f>'(Intermediate Computations)'!BZ59</f>
        <v>MMM 2015</v>
      </c>
      <c r="BU90" s="4" t="str">
        <f>'(Intermediate Computations)'!CB59</f>
        <v>MMM 2016</v>
      </c>
      <c r="BV90" s="4" t="str">
        <f>'(Intermediate Computations)'!CC59</f>
        <v>MMM 2016</v>
      </c>
      <c r="BW90" s="4" t="str">
        <f>'(Intermediate Computations)'!CD59</f>
        <v>MMM 2016</v>
      </c>
      <c r="BX90" s="4" t="str">
        <f>'(Intermediate Computations)'!CE59</f>
        <v>MMM 2016</v>
      </c>
      <c r="BY90" s="4" t="str">
        <f>'(Intermediate Computations)'!CF59</f>
        <v>MMM 2016</v>
      </c>
      <c r="BZ90" s="4" t="str">
        <f>'(Intermediate Computations)'!CG59</f>
        <v>MMM 2016</v>
      </c>
      <c r="CA90" s="4" t="str">
        <f>'(Intermediate Computations)'!CH59</f>
        <v>MMM 2016</v>
      </c>
      <c r="CB90" s="4" t="str">
        <f>'(Intermediate Computations)'!CI59</f>
        <v>MMM 2016</v>
      </c>
      <c r="CC90" s="4" t="str">
        <f>'(Intermediate Computations)'!CJ59</f>
        <v>MMM 2016</v>
      </c>
      <c r="CD90" s="4" t="str">
        <f>'(Intermediate Computations)'!CK59</f>
        <v>MMM 2016</v>
      </c>
      <c r="CE90" s="4" t="str">
        <f>'(Intermediate Computations)'!CL59</f>
        <v>MMM 2016</v>
      </c>
      <c r="CF90" s="4" t="str">
        <f>'(Intermediate Computations)'!CM59</f>
        <v>MMM 2016</v>
      </c>
      <c r="CG90" s="4" t="str">
        <f>'(Intermediate Computations)'!CO59</f>
        <v>MMM 2017</v>
      </c>
      <c r="CH90" s="4" t="str">
        <f>'(Intermediate Computations)'!CP59</f>
        <v>MMM 2017</v>
      </c>
      <c r="CI90" s="4" t="str">
        <f>'(Intermediate Computations)'!CQ59</f>
        <v>MMM 2017</v>
      </c>
      <c r="CJ90" s="4" t="str">
        <f>'(Intermediate Computations)'!CR59</f>
        <v>MMM 2017</v>
      </c>
      <c r="CK90" s="4" t="str">
        <f>'(Intermediate Computations)'!CS59</f>
        <v>MMM 2017</v>
      </c>
      <c r="CL90" s="4" t="str">
        <f>'(Intermediate Computations)'!CT59</f>
        <v>MMM 2017</v>
      </c>
      <c r="CM90" s="4" t="str">
        <f>'(Intermediate Computations)'!CU59</f>
        <v>MMM 2017</v>
      </c>
      <c r="CN90" s="4" t="str">
        <f>'(Intermediate Computations)'!CV59</f>
        <v>MMM 2017</v>
      </c>
      <c r="CO90" s="4" t="str">
        <f>'(Intermediate Computations)'!CW59</f>
        <v>MMM 2017</v>
      </c>
      <c r="CP90" s="4" t="str">
        <f>'(Intermediate Computations)'!CX59</f>
        <v>MMM 2017</v>
      </c>
      <c r="CQ90" s="4" t="str">
        <f>'(Intermediate Computations)'!CY59</f>
        <v>MMM 2017</v>
      </c>
      <c r="CR90" s="4" t="str">
        <f>'(Intermediate Computations)'!CZ59</f>
        <v>MMM 2017</v>
      </c>
      <c r="CS90" s="4" t="str">
        <f>'(Intermediate Computations)'!DB59</f>
        <v>MMM 2018</v>
      </c>
      <c r="CT90" s="4" t="str">
        <f>'(Intermediate Computations)'!DC59</f>
        <v>MMM 2018</v>
      </c>
      <c r="CU90" s="4" t="str">
        <f>'(Intermediate Computations)'!DD59</f>
        <v>MMM 2018</v>
      </c>
      <c r="CV90" s="4" t="str">
        <f>'(Intermediate Computations)'!DE59</f>
        <v>MMM 2018</v>
      </c>
      <c r="CW90" s="4" t="str">
        <f>'(Intermediate Computations)'!DF59</f>
        <v>MMM 2018</v>
      </c>
      <c r="CX90" s="4" t="str">
        <f>'(Intermediate Computations)'!DG59</f>
        <v>MMM 2018</v>
      </c>
      <c r="CY90" s="4" t="str">
        <f>'(Intermediate Computations)'!DH59</f>
        <v>MMM 2018</v>
      </c>
      <c r="CZ90" s="4" t="str">
        <f>'(Intermediate Computations)'!DI59</f>
        <v>MMM 2018</v>
      </c>
      <c r="DA90" s="4" t="str">
        <f>'(Intermediate Computations)'!DJ59</f>
        <v>MMM 2018</v>
      </c>
      <c r="DB90" s="4" t="str">
        <f>'(Intermediate Computations)'!DK59</f>
        <v>MMM 2018</v>
      </c>
      <c r="DC90" s="4" t="str">
        <f>'(Intermediate Computations)'!DL59</f>
        <v>MMM 2018</v>
      </c>
      <c r="DD90" s="4" t="str">
        <f>'(Intermediate Computations)'!DM59</f>
        <v>MMM 2018</v>
      </c>
      <c r="DE90" s="4" t="str">
        <f>'(Intermediate Computations)'!DO59</f>
        <v>MMM 2019</v>
      </c>
      <c r="DF90" s="4" t="str">
        <f>'(Intermediate Computations)'!DP59</f>
        <v>MMM 2019</v>
      </c>
      <c r="DG90" s="4" t="str">
        <f>'(Intermediate Computations)'!DQ59</f>
        <v>MMM 2019</v>
      </c>
      <c r="DH90" s="4" t="str">
        <f>'(Intermediate Computations)'!DR59</f>
        <v>MMM 2019</v>
      </c>
      <c r="DI90" s="4" t="str">
        <f>'(Intermediate Computations)'!DS59</f>
        <v>MMM 2019</v>
      </c>
      <c r="DJ90" s="4" t="str">
        <f>'(Intermediate Computations)'!DT59</f>
        <v>MMM 2019</v>
      </c>
      <c r="DK90" s="4" t="str">
        <f>'(Intermediate Computations)'!DU59</f>
        <v>MMM 2019</v>
      </c>
      <c r="DL90" s="4" t="str">
        <f>'(Intermediate Computations)'!DV59</f>
        <v>MMM 2019</v>
      </c>
      <c r="DM90" s="4" t="str">
        <f>'(Intermediate Computations)'!DW59</f>
        <v>MMM 2019</v>
      </c>
      <c r="DN90" s="4" t="str">
        <f>'(Intermediate Computations)'!DX59</f>
        <v>MMM 2019</v>
      </c>
      <c r="DO90" s="4" t="str">
        <f>'(Intermediate Computations)'!DY59</f>
        <v>MMM 2019</v>
      </c>
      <c r="DP90" s="4" t="str">
        <f>'(Intermediate Computations)'!DZ59</f>
        <v>MMM 2019</v>
      </c>
      <c r="DQ90" s="4" t="str">
        <f>'(Intermediate Computations)'!EB59</f>
        <v>MMM 2020</v>
      </c>
      <c r="DR90" s="4" t="str">
        <f>'(Intermediate Computations)'!EC59</f>
        <v>MMM 2020</v>
      </c>
      <c r="DS90" s="4" t="str">
        <f>'(Intermediate Computations)'!ED59</f>
        <v>MMM 2020</v>
      </c>
      <c r="DT90" s="4" t="str">
        <f>'(Intermediate Computations)'!EE59</f>
        <v>MMM 2020</v>
      </c>
      <c r="DU90" s="4" t="str">
        <f>'(Intermediate Computations)'!EF59</f>
        <v>MMM 2020</v>
      </c>
      <c r="DV90" s="4" t="str">
        <f>'(Intermediate Computations)'!EG59</f>
        <v>MMM 2020</v>
      </c>
      <c r="DW90" s="4" t="str">
        <f>'(Intermediate Computations)'!EH59</f>
        <v>MMM 2020</v>
      </c>
      <c r="DX90" s="4" t="str">
        <f>'(Intermediate Computations)'!EI59</f>
        <v>MMM 2020</v>
      </c>
      <c r="DY90" s="4" t="str">
        <f>'(Intermediate Computations)'!EJ59</f>
        <v>MMM 2020</v>
      </c>
      <c r="DZ90" s="4" t="str">
        <f>'(Intermediate Computations)'!EK59</f>
        <v>MMM 2020</v>
      </c>
      <c r="EA90" s="4" t="str">
        <f>'(Intermediate Computations)'!EL59</f>
        <v>MMM 2020</v>
      </c>
      <c r="EB90" s="4" t="str">
        <f>'(Intermediate Computations)'!EM59</f>
        <v>MMM 2020</v>
      </c>
    </row>
    <row r="91" spans="1:132" ht="12.75" customHeight="1" x14ac:dyDescent="0.2">
      <c r="A91" s="4">
        <f>'(Intermediate Computations)'!B56</f>
        <v>40179</v>
      </c>
      <c r="B91" s="4">
        <f>'(Intermediate Computations)'!C56</f>
        <v>40210</v>
      </c>
      <c r="C91" s="4">
        <f>'(Intermediate Computations)'!D56</f>
        <v>40238</v>
      </c>
      <c r="D91" s="4">
        <f>'(Intermediate Computations)'!E56</f>
        <v>40269</v>
      </c>
      <c r="E91" s="4">
        <f>'(Intermediate Computations)'!F56</f>
        <v>40299</v>
      </c>
      <c r="F91" s="4">
        <f>'(Intermediate Computations)'!G56</f>
        <v>40330</v>
      </c>
      <c r="G91" s="4">
        <f>'(Intermediate Computations)'!H56</f>
        <v>40360</v>
      </c>
      <c r="H91" s="4">
        <f>'(Intermediate Computations)'!I56</f>
        <v>40391</v>
      </c>
      <c r="I91" s="4">
        <f>'(Intermediate Computations)'!J56</f>
        <v>40422</v>
      </c>
      <c r="J91" s="4">
        <f>'(Intermediate Computations)'!K56</f>
        <v>40452</v>
      </c>
      <c r="K91" s="4">
        <f>'(Intermediate Computations)'!L56</f>
        <v>40483</v>
      </c>
      <c r="L91" s="4">
        <f>'(Intermediate Computations)'!M56</f>
        <v>40513</v>
      </c>
      <c r="M91" s="4">
        <f>'(Intermediate Computations)'!O56</f>
        <v>40544</v>
      </c>
      <c r="N91" s="4">
        <f>'(Intermediate Computations)'!P56</f>
        <v>40575</v>
      </c>
      <c r="O91" s="4">
        <f>'(Intermediate Computations)'!Q56</f>
        <v>40603</v>
      </c>
      <c r="P91" s="4">
        <f>'(Intermediate Computations)'!R56</f>
        <v>40634</v>
      </c>
      <c r="Q91" s="4">
        <f>'(Intermediate Computations)'!S56</f>
        <v>40664</v>
      </c>
      <c r="R91" s="4">
        <f>'(Intermediate Computations)'!T56</f>
        <v>40695</v>
      </c>
      <c r="S91" s="4">
        <f>'(Intermediate Computations)'!U56</f>
        <v>40725</v>
      </c>
      <c r="T91" s="4">
        <f>'(Intermediate Computations)'!V56</f>
        <v>40756</v>
      </c>
      <c r="U91" s="4">
        <f>'(Intermediate Computations)'!W56</f>
        <v>40787</v>
      </c>
      <c r="V91" s="4">
        <f>'(Intermediate Computations)'!X56</f>
        <v>40817</v>
      </c>
      <c r="W91" s="4">
        <f>'(Intermediate Computations)'!Y56</f>
        <v>40848</v>
      </c>
      <c r="X91" s="4">
        <f>'(Intermediate Computations)'!Z56</f>
        <v>40878</v>
      </c>
      <c r="Y91" s="4">
        <f>'(Intermediate Computations)'!AB56</f>
        <v>40909</v>
      </c>
      <c r="Z91" s="4">
        <f>'(Intermediate Computations)'!AC56</f>
        <v>40940</v>
      </c>
      <c r="AA91" s="4">
        <f>'(Intermediate Computations)'!AD56</f>
        <v>40969</v>
      </c>
      <c r="AB91" s="4">
        <f>'(Intermediate Computations)'!AE56</f>
        <v>41000</v>
      </c>
      <c r="AC91" s="4">
        <f>'(Intermediate Computations)'!AF56</f>
        <v>41030</v>
      </c>
      <c r="AD91" s="4">
        <f>'(Intermediate Computations)'!AG56</f>
        <v>41061</v>
      </c>
      <c r="AE91" s="4">
        <f>'(Intermediate Computations)'!AH56</f>
        <v>41091</v>
      </c>
      <c r="AF91" s="4">
        <f>'(Intermediate Computations)'!AI56</f>
        <v>41122</v>
      </c>
      <c r="AG91" s="4">
        <f>'(Intermediate Computations)'!AJ56</f>
        <v>41153</v>
      </c>
      <c r="AH91" s="4">
        <f>'(Intermediate Computations)'!AK56</f>
        <v>41183</v>
      </c>
      <c r="AI91" s="4">
        <f>'(Intermediate Computations)'!AL56</f>
        <v>41214</v>
      </c>
      <c r="AJ91" s="4">
        <f>'(Intermediate Computations)'!AM56</f>
        <v>41244</v>
      </c>
      <c r="AK91" s="4">
        <f>'(Intermediate Computations)'!AO56</f>
        <v>41275</v>
      </c>
      <c r="AL91" s="4">
        <f>'(Intermediate Computations)'!AP56</f>
        <v>41306</v>
      </c>
      <c r="AM91" s="4">
        <f>'(Intermediate Computations)'!AQ56</f>
        <v>41334</v>
      </c>
      <c r="AN91" s="4">
        <f>'(Intermediate Computations)'!AR56</f>
        <v>41365</v>
      </c>
      <c r="AO91" s="4">
        <f>'(Intermediate Computations)'!AS56</f>
        <v>41395</v>
      </c>
      <c r="AP91" s="4">
        <f>'(Intermediate Computations)'!AT56</f>
        <v>41426</v>
      </c>
      <c r="AQ91" s="4">
        <f>'(Intermediate Computations)'!AU56</f>
        <v>41456</v>
      </c>
      <c r="AR91" s="4">
        <f>'(Intermediate Computations)'!AV56</f>
        <v>41487</v>
      </c>
      <c r="AS91" s="4">
        <f>'(Intermediate Computations)'!AW56</f>
        <v>41518</v>
      </c>
      <c r="AT91" s="4">
        <f>'(Intermediate Computations)'!AX56</f>
        <v>41548</v>
      </c>
      <c r="AU91" s="4">
        <f>'(Intermediate Computations)'!AY56</f>
        <v>41579</v>
      </c>
      <c r="AV91" s="4">
        <f>'(Intermediate Computations)'!AZ56</f>
        <v>41609</v>
      </c>
      <c r="AW91" s="4">
        <f>'(Intermediate Computations)'!BB56</f>
        <v>41640</v>
      </c>
      <c r="AX91" s="4">
        <f>'(Intermediate Computations)'!BC56</f>
        <v>41671</v>
      </c>
      <c r="AY91" s="4">
        <f>'(Intermediate Computations)'!BD56</f>
        <v>41699</v>
      </c>
      <c r="AZ91" s="4">
        <f>'(Intermediate Computations)'!BE56</f>
        <v>41730</v>
      </c>
      <c r="BA91" s="4">
        <f>'(Intermediate Computations)'!BF56</f>
        <v>41760</v>
      </c>
      <c r="BB91" s="4">
        <f>'(Intermediate Computations)'!BG56</f>
        <v>41791</v>
      </c>
      <c r="BC91" s="4">
        <f>'(Intermediate Computations)'!BH56</f>
        <v>41821</v>
      </c>
      <c r="BD91" s="4">
        <f>'(Intermediate Computations)'!BI56</f>
        <v>41852</v>
      </c>
      <c r="BE91" s="4">
        <f>'(Intermediate Computations)'!BJ56</f>
        <v>41883</v>
      </c>
      <c r="BF91" s="4">
        <f>'(Intermediate Computations)'!BK56</f>
        <v>41913</v>
      </c>
      <c r="BG91" s="4">
        <f>'(Intermediate Computations)'!BL56</f>
        <v>41944</v>
      </c>
      <c r="BH91" s="4">
        <f>'(Intermediate Computations)'!BM56</f>
        <v>41974</v>
      </c>
      <c r="BI91" s="4">
        <f>'(Intermediate Computations)'!BO56</f>
        <v>42005</v>
      </c>
      <c r="BJ91" s="4">
        <f>'(Intermediate Computations)'!BP56</f>
        <v>42036</v>
      </c>
      <c r="BK91" s="4">
        <f>'(Intermediate Computations)'!BQ56</f>
        <v>42064</v>
      </c>
      <c r="BL91" s="4">
        <f>'(Intermediate Computations)'!BR56</f>
        <v>42095</v>
      </c>
      <c r="BM91" s="4">
        <f>'(Intermediate Computations)'!BS56</f>
        <v>42125</v>
      </c>
      <c r="BN91" s="4">
        <f>'(Intermediate Computations)'!BT56</f>
        <v>42156</v>
      </c>
      <c r="BO91" s="4">
        <f>'(Intermediate Computations)'!BU56</f>
        <v>42186</v>
      </c>
      <c r="BP91" s="4">
        <f>'(Intermediate Computations)'!BV56</f>
        <v>42217</v>
      </c>
      <c r="BQ91" s="4">
        <f>'(Intermediate Computations)'!BW56</f>
        <v>42248</v>
      </c>
      <c r="BR91" s="4">
        <f>'(Intermediate Computations)'!BX56</f>
        <v>42278</v>
      </c>
      <c r="BS91" s="4">
        <f>'(Intermediate Computations)'!BY56</f>
        <v>42309</v>
      </c>
      <c r="BT91" s="4">
        <f>'(Intermediate Computations)'!BZ56</f>
        <v>42339</v>
      </c>
      <c r="BU91" s="4">
        <f>'(Intermediate Computations)'!CB56</f>
        <v>42370</v>
      </c>
      <c r="BV91" s="4">
        <f>'(Intermediate Computations)'!CC56</f>
        <v>42401</v>
      </c>
      <c r="BW91" s="4">
        <f>'(Intermediate Computations)'!CD56</f>
        <v>42430</v>
      </c>
      <c r="BX91" s="4">
        <f>'(Intermediate Computations)'!CE56</f>
        <v>42461</v>
      </c>
      <c r="BY91" s="4">
        <f>'(Intermediate Computations)'!CF56</f>
        <v>42491</v>
      </c>
      <c r="BZ91" s="4">
        <f>'(Intermediate Computations)'!CG56</f>
        <v>42522</v>
      </c>
      <c r="CA91" s="4">
        <f>'(Intermediate Computations)'!CH56</f>
        <v>42552</v>
      </c>
      <c r="CB91" s="4">
        <f>'(Intermediate Computations)'!CI56</f>
        <v>42583</v>
      </c>
      <c r="CC91" s="4">
        <f>'(Intermediate Computations)'!CJ56</f>
        <v>42614</v>
      </c>
      <c r="CD91" s="4">
        <f>'(Intermediate Computations)'!CK56</f>
        <v>42644</v>
      </c>
      <c r="CE91" s="4">
        <f>'(Intermediate Computations)'!CL56</f>
        <v>42675</v>
      </c>
      <c r="CF91" s="4">
        <f>'(Intermediate Computations)'!CM56</f>
        <v>42705</v>
      </c>
      <c r="CG91" s="4">
        <f>'(Intermediate Computations)'!CO56</f>
        <v>42736</v>
      </c>
      <c r="CH91" s="4">
        <f>'(Intermediate Computations)'!CP56</f>
        <v>42767</v>
      </c>
      <c r="CI91" s="4">
        <f>'(Intermediate Computations)'!CQ56</f>
        <v>42795</v>
      </c>
      <c r="CJ91" s="4">
        <f>'(Intermediate Computations)'!CR56</f>
        <v>42826</v>
      </c>
      <c r="CK91" s="4">
        <f>'(Intermediate Computations)'!CS56</f>
        <v>42856</v>
      </c>
      <c r="CL91" s="4">
        <f>'(Intermediate Computations)'!CT56</f>
        <v>42887</v>
      </c>
      <c r="CM91" s="4">
        <f>'(Intermediate Computations)'!CU56</f>
        <v>42917</v>
      </c>
      <c r="CN91" s="4">
        <f>'(Intermediate Computations)'!CV56</f>
        <v>42948</v>
      </c>
      <c r="CO91" s="4">
        <f>'(Intermediate Computations)'!CW56</f>
        <v>42979</v>
      </c>
      <c r="CP91" s="4">
        <f>'(Intermediate Computations)'!CX56</f>
        <v>43009</v>
      </c>
      <c r="CQ91" s="4">
        <f>'(Intermediate Computations)'!CY56</f>
        <v>43040</v>
      </c>
      <c r="CR91" s="4">
        <f>'(Intermediate Computations)'!CZ56</f>
        <v>43070</v>
      </c>
      <c r="CS91" s="4">
        <f>'(Intermediate Computations)'!DB56</f>
        <v>43101</v>
      </c>
      <c r="CT91" s="4">
        <f>'(Intermediate Computations)'!DC56</f>
        <v>43132</v>
      </c>
      <c r="CU91" s="4">
        <f>'(Intermediate Computations)'!DD56</f>
        <v>43160</v>
      </c>
      <c r="CV91" s="4">
        <f>'(Intermediate Computations)'!DE56</f>
        <v>43191</v>
      </c>
      <c r="CW91" s="4">
        <f>'(Intermediate Computations)'!DF56</f>
        <v>43221</v>
      </c>
      <c r="CX91" s="4">
        <f>'(Intermediate Computations)'!DG56</f>
        <v>43252</v>
      </c>
      <c r="CY91" s="4">
        <f>'(Intermediate Computations)'!DH56</f>
        <v>43282</v>
      </c>
      <c r="CZ91" s="4">
        <f>'(Intermediate Computations)'!DI56</f>
        <v>43313</v>
      </c>
      <c r="DA91" s="4">
        <f>'(Intermediate Computations)'!DJ56</f>
        <v>43344</v>
      </c>
      <c r="DB91" s="4">
        <f>'(Intermediate Computations)'!DK56</f>
        <v>43374</v>
      </c>
      <c r="DC91" s="4">
        <f>'(Intermediate Computations)'!DL56</f>
        <v>43405</v>
      </c>
      <c r="DD91" s="4">
        <f>'(Intermediate Computations)'!DM56</f>
        <v>43435</v>
      </c>
      <c r="DE91" s="4">
        <f>'(Intermediate Computations)'!DO56</f>
        <v>43466</v>
      </c>
      <c r="DF91" s="4">
        <f>'(Intermediate Computations)'!DP56</f>
        <v>43497</v>
      </c>
      <c r="DG91" s="4">
        <f>'(Intermediate Computations)'!DQ56</f>
        <v>43525</v>
      </c>
      <c r="DH91" s="4">
        <f>'(Intermediate Computations)'!DR56</f>
        <v>43556</v>
      </c>
      <c r="DI91" s="4">
        <f>'(Intermediate Computations)'!DS56</f>
        <v>43586</v>
      </c>
      <c r="DJ91" s="4">
        <f>'(Intermediate Computations)'!DT56</f>
        <v>43617</v>
      </c>
      <c r="DK91" s="4">
        <f>'(Intermediate Computations)'!DU56</f>
        <v>43647</v>
      </c>
      <c r="DL91" s="4">
        <f>'(Intermediate Computations)'!DV56</f>
        <v>43678</v>
      </c>
      <c r="DM91" s="4">
        <f>'(Intermediate Computations)'!DW56</f>
        <v>43709</v>
      </c>
      <c r="DN91" s="4">
        <f>'(Intermediate Computations)'!DX56</f>
        <v>43739</v>
      </c>
      <c r="DO91" s="4">
        <f>'(Intermediate Computations)'!DY56</f>
        <v>43770</v>
      </c>
      <c r="DP91" s="4">
        <f>'(Intermediate Computations)'!DZ56</f>
        <v>43800</v>
      </c>
      <c r="DQ91" s="4">
        <f>'(Intermediate Computations)'!EB56</f>
        <v>43831</v>
      </c>
      <c r="DR91" s="4">
        <f>'(Intermediate Computations)'!EC56</f>
        <v>43862</v>
      </c>
      <c r="DS91" s="4">
        <f>'(Intermediate Computations)'!ED56</f>
        <v>43891</v>
      </c>
      <c r="DT91" s="4">
        <f>'(Intermediate Computations)'!EE56</f>
        <v>43922</v>
      </c>
      <c r="DU91" s="4">
        <f>'(Intermediate Computations)'!EF56</f>
        <v>43952</v>
      </c>
      <c r="DV91" s="4">
        <f>'(Intermediate Computations)'!EG56</f>
        <v>43983</v>
      </c>
      <c r="DW91" s="4">
        <f>'(Intermediate Computations)'!EH56</f>
        <v>44013</v>
      </c>
      <c r="DX91" s="4">
        <f>'(Intermediate Computations)'!EI56</f>
        <v>44044</v>
      </c>
      <c r="DY91" s="4">
        <f>'(Intermediate Computations)'!EJ56</f>
        <v>44075</v>
      </c>
      <c r="DZ91" s="4">
        <f>'(Intermediate Computations)'!EK56</f>
        <v>44105</v>
      </c>
      <c r="EA91" s="4">
        <f>'(Intermediate Computations)'!EL56</f>
        <v>44136</v>
      </c>
      <c r="EB91" s="4">
        <f>'(Intermediate Computations)'!EM56</f>
        <v>44166</v>
      </c>
    </row>
    <row r="92" spans="1:132" ht="12.75" customHeight="1" x14ac:dyDescent="0.2">
      <c r="A92" s="65">
        <f>'Trial 1'!B29</f>
        <v>140</v>
      </c>
      <c r="B92" s="65">
        <f ca="1">'Trial 1'!C29</f>
        <v>139.57334474109399</v>
      </c>
      <c r="C92" s="65">
        <f ca="1">'Trial 1'!D29</f>
        <v>139.14607599420842</v>
      </c>
      <c r="D92" s="65">
        <f ca="1">'Trial 1'!E29</f>
        <v>138.86110287255701</v>
      </c>
      <c r="E92" s="65">
        <f ca="1">'Trial 1'!F29</f>
        <v>138.5036294284817</v>
      </c>
      <c r="F92" s="65">
        <f ca="1">'Trial 1'!G29</f>
        <v>138.12701005505656</v>
      </c>
      <c r="G92" s="65">
        <f ca="1">'Trial 1'!H29</f>
        <v>137.79081960431986</v>
      </c>
      <c r="H92" s="65">
        <f ca="1">'Trial 1'!I29</f>
        <v>137.52894970505167</v>
      </c>
      <c r="I92" s="65">
        <f ca="1">'Trial 1'!J29</f>
        <v>137.17687668606621</v>
      </c>
      <c r="J92" s="65">
        <f ca="1">'Trial 1'!K29</f>
        <v>136.9591432834832</v>
      </c>
      <c r="K92" s="65">
        <f ca="1">'Trial 1'!L29</f>
        <v>136.62790984933966</v>
      </c>
      <c r="L92" s="65">
        <f ca="1">'Trial 1'!M29</f>
        <v>136.38558314183351</v>
      </c>
      <c r="M92" s="65">
        <f ca="1">'Trial 1'!O29</f>
        <v>135.99647216623899</v>
      </c>
      <c r="N92" s="65">
        <f ca="1">'Trial 1'!P29</f>
        <v>135.63886776726943</v>
      </c>
      <c r="O92" s="65">
        <f ca="1">'Trial 1'!Q29</f>
        <v>135.39112196638837</v>
      </c>
      <c r="P92" s="65">
        <f ca="1">'Trial 1'!R29</f>
        <v>135.03512028387951</v>
      </c>
      <c r="Q92" s="65">
        <f ca="1">'Trial 1'!S29</f>
        <v>134.78972995741125</v>
      </c>
      <c r="R92" s="65">
        <f ca="1">'Trial 1'!T29</f>
        <v>134.54378298518895</v>
      </c>
      <c r="S92" s="65">
        <f ca="1">'Trial 1'!U29</f>
        <v>134.28555326714454</v>
      </c>
      <c r="T92" s="65">
        <f ca="1">'Trial 1'!V29</f>
        <v>134.01669521983843</v>
      </c>
      <c r="U92" s="65">
        <f ca="1">'Trial 1'!W29</f>
        <v>133.79984680323605</v>
      </c>
      <c r="V92" s="65">
        <f ca="1">'Trial 1'!X29</f>
        <v>133.43335545837243</v>
      </c>
      <c r="W92" s="65">
        <f ca="1">'Trial 1'!Y29</f>
        <v>133.21471464427498</v>
      </c>
      <c r="X92" s="65">
        <f ca="1">'Trial 1'!Z29</f>
        <v>132.91226386359583</v>
      </c>
      <c r="Y92" s="65">
        <f ca="1">'Trial 1'!AB29</f>
        <v>132.63036377236821</v>
      </c>
      <c r="Z92" s="65">
        <f ca="1">'Trial 1'!AC29</f>
        <v>132.35725228269496</v>
      </c>
      <c r="AA92" s="65">
        <f ca="1">'Trial 1'!AD29</f>
        <v>132.13068989775456</v>
      </c>
      <c r="AB92" s="65">
        <f ca="1">'Trial 1'!AE29</f>
        <v>131.8493072194893</v>
      </c>
      <c r="AC92" s="65">
        <f ca="1">'Trial 1'!AF29</f>
        <v>131.62115142441797</v>
      </c>
      <c r="AD92" s="65">
        <f ca="1">'Trial 1'!AG29</f>
        <v>131.33601361573599</v>
      </c>
      <c r="AE92" s="65">
        <f ca="1">'Trial 1'!AH29</f>
        <v>131.07880238870709</v>
      </c>
      <c r="AF92" s="65">
        <f ca="1">'Trial 1'!AI29</f>
        <v>130.82325945254607</v>
      </c>
      <c r="AG92" s="65">
        <f ca="1">'Trial 1'!AJ29</f>
        <v>130.68507162520683</v>
      </c>
      <c r="AH92" s="65">
        <f ca="1">'Trial 1'!AK29</f>
        <v>130.41158453349121</v>
      </c>
      <c r="AI92" s="65">
        <f ca="1">'Trial 1'!AL29</f>
        <v>130.26381879425909</v>
      </c>
      <c r="AJ92" s="65">
        <f ca="1">'Trial 1'!AM29</f>
        <v>129.99490270377359</v>
      </c>
      <c r="AK92" s="65">
        <f ca="1">'Trial 1'!AO29</f>
        <v>129.65818056928782</v>
      </c>
      <c r="AL92" s="65">
        <f ca="1">'Trial 1'!AP29</f>
        <v>129.4310384749829</v>
      </c>
      <c r="AM92" s="65">
        <f ca="1">'Trial 1'!AQ29</f>
        <v>129.16844378640761</v>
      </c>
      <c r="AN92" s="65">
        <f ca="1">'Trial 1'!AR29</f>
        <v>128.97056121007208</v>
      </c>
      <c r="AO92" s="65">
        <f ca="1">'Trial 1'!AS29</f>
        <v>128.67536294799291</v>
      </c>
      <c r="AP92" s="65">
        <f ca="1">'Trial 1'!AT29</f>
        <v>128.47086773122385</v>
      </c>
      <c r="AQ92" s="65">
        <f ca="1">'Trial 1'!AU29</f>
        <v>128.23327014583145</v>
      </c>
      <c r="AR92" s="65">
        <f ca="1">'Trial 1'!AV29</f>
        <v>128.02651174019576</v>
      </c>
      <c r="AS92" s="65">
        <f ca="1">'Trial 1'!AW29</f>
        <v>127.82811815673742</v>
      </c>
      <c r="AT92" s="65">
        <f ca="1">'Trial 1'!AX29</f>
        <v>127.65653096918825</v>
      </c>
      <c r="AU92" s="65">
        <f ca="1">'Trial 1'!AY29</f>
        <v>127.44566720245705</v>
      </c>
      <c r="AV92" s="65">
        <f ca="1">'Trial 1'!AZ29</f>
        <v>127.17899817291783</v>
      </c>
      <c r="AW92" s="65">
        <f ca="1">'Trial 1'!BB29</f>
        <v>126.96126853640872</v>
      </c>
      <c r="AX92" s="65">
        <f ca="1">'Trial 1'!BC29</f>
        <v>126.72981202504795</v>
      </c>
      <c r="AY92" s="65">
        <f ca="1">'Trial 1'!BD29</f>
        <v>126.61438993334919</v>
      </c>
      <c r="AZ92" s="65">
        <f ca="1">'Trial 1'!BE29</f>
        <v>126.38743697405137</v>
      </c>
      <c r="BA92" s="65">
        <f ca="1">'Trial 1'!BF29</f>
        <v>126.20422051435195</v>
      </c>
      <c r="BB92" s="65">
        <f ca="1">'Trial 1'!BG29</f>
        <v>126.02758430944945</v>
      </c>
      <c r="BC92" s="65">
        <f ca="1">'Trial 1'!BH29</f>
        <v>125.89708752720583</v>
      </c>
      <c r="BD92" s="65">
        <f ca="1">'Trial 1'!BI29</f>
        <v>125.64664527996213</v>
      </c>
      <c r="BE92" s="65">
        <f ca="1">'Trial 1'!BJ29</f>
        <v>125.42788203026977</v>
      </c>
      <c r="BF92" s="65">
        <f ca="1">'Trial 1'!BK29</f>
        <v>125.19574558708288</v>
      </c>
      <c r="BG92" s="65">
        <f ca="1">'Trial 1'!BL29</f>
        <v>124.9845338395081</v>
      </c>
      <c r="BH92" s="65">
        <f ca="1">'Trial 1'!BM29</f>
        <v>124.71574284025328</v>
      </c>
      <c r="BI92" s="65">
        <f ca="1">'Trial 1'!BO29</f>
        <v>124.50146730362449</v>
      </c>
      <c r="BJ92" s="65">
        <f ca="1">'Trial 1'!BP29</f>
        <v>124.3425902515804</v>
      </c>
      <c r="BK92" s="65">
        <f ca="1">'Trial 1'!BQ29</f>
        <v>124.24401832802758</v>
      </c>
      <c r="BL92" s="65">
        <f ca="1">'Trial 1'!BR29</f>
        <v>124.10132422936367</v>
      </c>
      <c r="BM92" s="65">
        <f ca="1">'Trial 1'!BS29</f>
        <v>123.95097643009905</v>
      </c>
      <c r="BN92" s="65">
        <f ca="1">'Trial 1'!BT29</f>
        <v>123.68478393717915</v>
      </c>
      <c r="BO92" s="65">
        <f ca="1">'Trial 1'!BU29</f>
        <v>123.48645292559213</v>
      </c>
      <c r="BP92" s="65">
        <f ca="1">'Trial 1'!BV29</f>
        <v>123.33900225336697</v>
      </c>
      <c r="BQ92" s="65">
        <f ca="1">'Trial 1'!BW29</f>
        <v>123.12048830810592</v>
      </c>
      <c r="BR92" s="65">
        <f ca="1">'Trial 1'!BX29</f>
        <v>122.93084795228376</v>
      </c>
      <c r="BS92" s="65">
        <f ca="1">'Trial 1'!BY29</f>
        <v>122.71218925709098</v>
      </c>
      <c r="BT92" s="65">
        <f ca="1">'Trial 1'!BZ29</f>
        <v>122.49743521936469</v>
      </c>
      <c r="BU92" s="65">
        <f ca="1">'Trial 1'!CB29</f>
        <v>122.31800707431871</v>
      </c>
      <c r="BV92" s="65">
        <f ca="1">'Trial 1'!CC29</f>
        <v>122.09740497402765</v>
      </c>
      <c r="BW92" s="65">
        <f ca="1">'Trial 1'!CD29</f>
        <v>121.998168695166</v>
      </c>
      <c r="BX92" s="65">
        <f ca="1">'Trial 1'!CE29</f>
        <v>121.84255320102267</v>
      </c>
      <c r="BY92" s="65">
        <f ca="1">'Trial 1'!CF29</f>
        <v>121.6043367187993</v>
      </c>
      <c r="BZ92" s="65">
        <f ca="1">'Trial 1'!CG29</f>
        <v>121.36685558983302</v>
      </c>
      <c r="CA92" s="65">
        <f ca="1">'Trial 1'!CH29</f>
        <v>121.2413364965492</v>
      </c>
      <c r="CB92" s="65">
        <f ca="1">'Trial 1'!CI29</f>
        <v>121.01467476297059</v>
      </c>
      <c r="CC92" s="65">
        <f ca="1">'Trial 1'!CJ29</f>
        <v>120.80401652269398</v>
      </c>
      <c r="CD92" s="65">
        <f ca="1">'Trial 1'!CK29</f>
        <v>120.69701453931037</v>
      </c>
      <c r="CE92" s="65">
        <f ca="1">'Trial 1'!CL29</f>
        <v>120.54864098756512</v>
      </c>
      <c r="CF92" s="65">
        <f ca="1">'Trial 1'!CM29</f>
        <v>120.39491350701574</v>
      </c>
      <c r="CG92" s="65">
        <f ca="1">'Trial 1'!CO29</f>
        <v>120.33827641660784</v>
      </c>
      <c r="CH92" s="65">
        <f ca="1">'Trial 1'!CP29</f>
        <v>120.23710200291656</v>
      </c>
      <c r="CI92" s="65">
        <f ca="1">'Trial 1'!CQ29</f>
        <v>120.10325669925145</v>
      </c>
      <c r="CJ92" s="65">
        <f ca="1">'Trial 1'!CR29</f>
        <v>119.92591365186091</v>
      </c>
      <c r="CK92" s="65">
        <f ca="1">'Trial 1'!CS29</f>
        <v>119.86544033592263</v>
      </c>
      <c r="CL92" s="65">
        <f ca="1">'Trial 1'!CT29</f>
        <v>119.76507854000207</v>
      </c>
      <c r="CM92" s="65">
        <f ca="1">'Trial 1'!CU29</f>
        <v>119.69428149180044</v>
      </c>
      <c r="CN92" s="65">
        <f ca="1">'Trial 1'!CV29</f>
        <v>119.59570180908102</v>
      </c>
      <c r="CO92" s="65">
        <f ca="1">'Trial 1'!CW29</f>
        <v>119.51822976600167</v>
      </c>
      <c r="CP92" s="65">
        <f ca="1">'Trial 1'!CX29</f>
        <v>119.33895978136623</v>
      </c>
      <c r="CQ92" s="65">
        <f ca="1">'Trial 1'!CY29</f>
        <v>119.23815588455348</v>
      </c>
      <c r="CR92" s="65">
        <f ca="1">'Trial 1'!CZ29</f>
        <v>119.02665412984524</v>
      </c>
      <c r="CS92" s="65">
        <f ca="1">'Trial 1'!DB29</f>
        <v>118.94359071871109</v>
      </c>
      <c r="CT92" s="65">
        <f ca="1">'Trial 1'!DC29</f>
        <v>118.84025036104138</v>
      </c>
      <c r="CU92" s="65">
        <f ca="1">'Trial 1'!DD29</f>
        <v>118.73778537247964</v>
      </c>
      <c r="CV92" s="65">
        <f ca="1">'Trial 1'!DE29</f>
        <v>118.56675983674276</v>
      </c>
      <c r="CW92" s="65">
        <f ca="1">'Trial 1'!DF29</f>
        <v>118.4025729008542</v>
      </c>
      <c r="CX92" s="65">
        <f ca="1">'Trial 1'!DG29</f>
        <v>118.31098554018828</v>
      </c>
      <c r="CY92" s="65">
        <f ca="1">'Trial 1'!DH29</f>
        <v>118.23565569684136</v>
      </c>
      <c r="CZ92" s="65">
        <f ca="1">'Trial 1'!DI29</f>
        <v>118.18330178147309</v>
      </c>
      <c r="DA92" s="65">
        <f ca="1">'Trial 1'!DJ29</f>
        <v>117.99099629569199</v>
      </c>
      <c r="DB92" s="65">
        <f ca="1">'Trial 1'!DK29</f>
        <v>117.95492505115216</v>
      </c>
      <c r="DC92" s="65">
        <f ca="1">'Trial 1'!DL29</f>
        <v>117.88093674666692</v>
      </c>
      <c r="DD92" s="65">
        <f ca="1">'Trial 1'!DM29</f>
        <v>117.78196455720609</v>
      </c>
      <c r="DE92" s="65">
        <f ca="1">'Trial 1'!DO29</f>
        <v>117.65748729805982</v>
      </c>
      <c r="DF92" s="65">
        <f ca="1">'Trial 1'!DP29</f>
        <v>117.55251097800149</v>
      </c>
      <c r="DG92" s="65">
        <f ca="1">'Trial 1'!DQ29</f>
        <v>117.44837774441291</v>
      </c>
      <c r="DH92" s="65">
        <f ca="1">'Trial 1'!DR29</f>
        <v>117.37184785074312</v>
      </c>
      <c r="DI92" s="65">
        <f ca="1">'Trial 1'!DS29</f>
        <v>117.28955764761015</v>
      </c>
      <c r="DJ92" s="65">
        <f ca="1">'Trial 1'!DT29</f>
        <v>117.18319810157772</v>
      </c>
      <c r="DK92" s="65">
        <f ca="1">'Trial 1'!DU29</f>
        <v>117.09351417398129</v>
      </c>
      <c r="DL92" s="65">
        <f ca="1">'Trial 1'!DV29</f>
        <v>116.96342198020015</v>
      </c>
      <c r="DM92" s="65">
        <f ca="1">'Trial 1'!DW29</f>
        <v>116.8070281879551</v>
      </c>
      <c r="DN92" s="65">
        <f ca="1">'Trial 1'!DX29</f>
        <v>116.66289861585645</v>
      </c>
      <c r="DO92" s="65">
        <f ca="1">'Trial 1'!DY29</f>
        <v>116.5569066155652</v>
      </c>
      <c r="DP92" s="65">
        <f ca="1">'Trial 1'!DZ29</f>
        <v>116.42483866878474</v>
      </c>
      <c r="DQ92" s="65">
        <f ca="1">'Trial 1'!EB29</f>
        <v>116.38270528480081</v>
      </c>
      <c r="DR92" s="65">
        <f ca="1">'Trial 1'!EC29</f>
        <v>116.26954127846966</v>
      </c>
      <c r="DS92" s="65">
        <f ca="1">'Trial 1'!ED29</f>
        <v>116.14341127103347</v>
      </c>
      <c r="DT92" s="65">
        <f ca="1">'Trial 1'!EE29</f>
        <v>116.03613933929682</v>
      </c>
      <c r="DU92" s="65">
        <f ca="1">'Trial 1'!EF29</f>
        <v>115.88356289859671</v>
      </c>
      <c r="DV92" s="65">
        <f ca="1">'Trial 1'!EG29</f>
        <v>115.69719103228886</v>
      </c>
      <c r="DW92" s="65">
        <f ca="1">'Trial 1'!EH29</f>
        <v>115.57541830740486</v>
      </c>
      <c r="DX92" s="65">
        <f ca="1">'Trial 1'!EI29</f>
        <v>115.54275832904864</v>
      </c>
      <c r="DY92" s="65">
        <f ca="1">'Trial 1'!EJ29</f>
        <v>115.50847461186532</v>
      </c>
      <c r="DZ92" s="65">
        <f ca="1">'Trial 1'!EK29</f>
        <v>115.42213934616385</v>
      </c>
      <c r="EA92" s="65">
        <f ca="1">'Trial 1'!EL29</f>
        <v>115.41816515301662</v>
      </c>
      <c r="EB92" s="65">
        <f ca="1">'Trial 1'!EM29</f>
        <v>115.31701975087078</v>
      </c>
    </row>
    <row r="93" spans="1:132" ht="12.75" customHeight="1" x14ac:dyDescent="0.2">
      <c r="A93" s="65">
        <f>'Trial 2'!B29</f>
        <v>140</v>
      </c>
      <c r="B93" s="65">
        <f ca="1">'Trial 2'!C29</f>
        <v>139.6456454264532</v>
      </c>
      <c r="C93" s="65">
        <f ca="1">'Trial 2'!D29</f>
        <v>139.3439365312903</v>
      </c>
      <c r="D93" s="65">
        <f ca="1">'Trial 2'!E29</f>
        <v>138.9667452741617</v>
      </c>
      <c r="E93" s="65">
        <f ca="1">'Trial 2'!F29</f>
        <v>138.68709269403715</v>
      </c>
      <c r="F93" s="65">
        <f ca="1">'Trial 2'!G29</f>
        <v>138.41648089864967</v>
      </c>
      <c r="G93" s="65">
        <f ca="1">'Trial 2'!H29</f>
        <v>138.01816486492626</v>
      </c>
      <c r="H93" s="65">
        <f ca="1">'Trial 2'!I29</f>
        <v>137.66448639158901</v>
      </c>
      <c r="I93" s="65">
        <f ca="1">'Trial 2'!J29</f>
        <v>137.39049219425124</v>
      </c>
      <c r="J93" s="65">
        <f ca="1">'Trial 2'!K29</f>
        <v>137.05839423003022</v>
      </c>
      <c r="K93" s="65">
        <f ca="1">'Trial 2'!L29</f>
        <v>136.77420794196843</v>
      </c>
      <c r="L93" s="65">
        <f ca="1">'Trial 2'!M29</f>
        <v>136.46752775341741</v>
      </c>
      <c r="M93" s="65">
        <f ca="1">'Trial 2'!O29</f>
        <v>136.24783835501762</v>
      </c>
      <c r="N93" s="65">
        <f ca="1">'Trial 2'!P29</f>
        <v>135.95484464188334</v>
      </c>
      <c r="O93" s="65">
        <f ca="1">'Trial 2'!Q29</f>
        <v>135.57817036435321</v>
      </c>
      <c r="P93" s="65">
        <f ca="1">'Trial 2'!R29</f>
        <v>135.29247373843128</v>
      </c>
      <c r="Q93" s="65">
        <f ca="1">'Trial 2'!S29</f>
        <v>134.97413162405979</v>
      </c>
      <c r="R93" s="65">
        <f ca="1">'Trial 2'!T29</f>
        <v>134.72699310103491</v>
      </c>
      <c r="S93" s="65">
        <f ca="1">'Trial 2'!U29</f>
        <v>134.46940563738701</v>
      </c>
      <c r="T93" s="65">
        <f ca="1">'Trial 2'!V29</f>
        <v>134.27010365152299</v>
      </c>
      <c r="U93" s="65">
        <f ca="1">'Trial 2'!W29</f>
        <v>133.99564711096585</v>
      </c>
      <c r="V93" s="65">
        <f ca="1">'Trial 2'!X29</f>
        <v>133.71955103520176</v>
      </c>
      <c r="W93" s="65">
        <f ca="1">'Trial 2'!Y29</f>
        <v>133.55352030836332</v>
      </c>
      <c r="X93" s="65">
        <f ca="1">'Trial 2'!Z29</f>
        <v>133.31019852516948</v>
      </c>
      <c r="Y93" s="65">
        <f ca="1">'Trial 2'!AB29</f>
        <v>133.1018188006002</v>
      </c>
      <c r="Z93" s="65">
        <f ca="1">'Trial 2'!AC29</f>
        <v>132.84623159282634</v>
      </c>
      <c r="AA93" s="65">
        <f ca="1">'Trial 2'!AD29</f>
        <v>132.60563060018549</v>
      </c>
      <c r="AB93" s="65">
        <f ca="1">'Trial 2'!AE29</f>
        <v>132.38439720663652</v>
      </c>
      <c r="AC93" s="65">
        <f ca="1">'Trial 2'!AF29</f>
        <v>132.21426391969288</v>
      </c>
      <c r="AD93" s="65">
        <f ca="1">'Trial 2'!AG29</f>
        <v>132.01696201474758</v>
      </c>
      <c r="AE93" s="65">
        <f ca="1">'Trial 2'!AH29</f>
        <v>131.75460724340618</v>
      </c>
      <c r="AF93" s="65">
        <f ca="1">'Trial 2'!AI29</f>
        <v>131.51404302809385</v>
      </c>
      <c r="AG93" s="65">
        <f ca="1">'Trial 2'!AJ29</f>
        <v>131.23548260390365</v>
      </c>
      <c r="AH93" s="65">
        <f ca="1">'Trial 2'!AK29</f>
        <v>131.01650816340256</v>
      </c>
      <c r="AI93" s="65">
        <f ca="1">'Trial 2'!AL29</f>
        <v>130.70029436156369</v>
      </c>
      <c r="AJ93" s="65">
        <f ca="1">'Trial 2'!AM29</f>
        <v>130.48142224358097</v>
      </c>
      <c r="AK93" s="65">
        <f ca="1">'Trial 2'!AO29</f>
        <v>130.19560214128325</v>
      </c>
      <c r="AL93" s="65">
        <f ca="1">'Trial 2'!AP29</f>
        <v>129.98199394074155</v>
      </c>
      <c r="AM93" s="65">
        <f ca="1">'Trial 2'!AQ29</f>
        <v>129.726923971817</v>
      </c>
      <c r="AN93" s="65">
        <f ca="1">'Trial 2'!AR29</f>
        <v>129.58653335522521</v>
      </c>
      <c r="AO93" s="65">
        <f ca="1">'Trial 2'!AS29</f>
        <v>129.37068035921487</v>
      </c>
      <c r="AP93" s="65">
        <f ca="1">'Trial 2'!AT29</f>
        <v>129.12982200295693</v>
      </c>
      <c r="AQ93" s="65">
        <f ca="1">'Trial 2'!AU29</f>
        <v>128.87643488447048</v>
      </c>
      <c r="AR93" s="65">
        <f ca="1">'Trial 2'!AV29</f>
        <v>128.67494128995125</v>
      </c>
      <c r="AS93" s="65">
        <f ca="1">'Trial 2'!AW29</f>
        <v>128.44723690927353</v>
      </c>
      <c r="AT93" s="65">
        <f ca="1">'Trial 2'!AX29</f>
        <v>128.29925068674282</v>
      </c>
      <c r="AU93" s="65">
        <f ca="1">'Trial 2'!AY29</f>
        <v>128.1287657374877</v>
      </c>
      <c r="AV93" s="65">
        <f ca="1">'Trial 2'!AZ29</f>
        <v>127.92393290014613</v>
      </c>
      <c r="AW93" s="65">
        <f ca="1">'Trial 2'!BB29</f>
        <v>127.71922695227876</v>
      </c>
      <c r="AX93" s="65">
        <f ca="1">'Trial 2'!BC29</f>
        <v>127.48823095845323</v>
      </c>
      <c r="AY93" s="65">
        <f ca="1">'Trial 2'!BD29</f>
        <v>127.38546640874274</v>
      </c>
      <c r="AZ93" s="65">
        <f ca="1">'Trial 2'!BE29</f>
        <v>127.19838963581547</v>
      </c>
      <c r="BA93" s="65">
        <f ca="1">'Trial 2'!BF29</f>
        <v>126.9172715916616</v>
      </c>
      <c r="BB93" s="65">
        <f ca="1">'Trial 2'!BG29</f>
        <v>126.69072579909947</v>
      </c>
      <c r="BC93" s="65">
        <f ca="1">'Trial 2'!BH29</f>
        <v>126.45362058867255</v>
      </c>
      <c r="BD93" s="65">
        <f ca="1">'Trial 2'!BI29</f>
        <v>126.26084864243299</v>
      </c>
      <c r="BE93" s="65">
        <f ca="1">'Trial 2'!BJ29</f>
        <v>126.09047302415159</v>
      </c>
      <c r="BF93" s="65">
        <f ca="1">'Trial 2'!BK29</f>
        <v>125.88669721392311</v>
      </c>
      <c r="BG93" s="65">
        <f ca="1">'Trial 2'!BL29</f>
        <v>125.6453223257674</v>
      </c>
      <c r="BH93" s="65">
        <f ca="1">'Trial 2'!BM29</f>
        <v>125.39698352960443</v>
      </c>
      <c r="BI93" s="65">
        <f ca="1">'Trial 2'!BO29</f>
        <v>125.27840432457036</v>
      </c>
      <c r="BJ93" s="65">
        <f ca="1">'Trial 2'!BP29</f>
        <v>125.08760701038788</v>
      </c>
      <c r="BK93" s="65">
        <f ca="1">'Trial 2'!BQ29</f>
        <v>124.9240223856313</v>
      </c>
      <c r="BL93" s="65">
        <f ca="1">'Trial 2'!BR29</f>
        <v>124.67515253390155</v>
      </c>
      <c r="BM93" s="65">
        <f ca="1">'Trial 2'!BS29</f>
        <v>124.42219525767212</v>
      </c>
      <c r="BN93" s="65">
        <f ca="1">'Trial 2'!BT29</f>
        <v>124.27262955063873</v>
      </c>
      <c r="BO93" s="65">
        <f ca="1">'Trial 2'!BU29</f>
        <v>124.12450949177209</v>
      </c>
      <c r="BP93" s="65">
        <f ca="1">'Trial 2'!BV29</f>
        <v>123.9341887927043</v>
      </c>
      <c r="BQ93" s="65">
        <f ca="1">'Trial 2'!BW29</f>
        <v>123.66487146284054</v>
      </c>
      <c r="BR93" s="65">
        <f ca="1">'Trial 2'!BX29</f>
        <v>123.51905442189637</v>
      </c>
      <c r="BS93" s="65">
        <f ca="1">'Trial 2'!BY29</f>
        <v>123.41848196655864</v>
      </c>
      <c r="BT93" s="65">
        <f ca="1">'Trial 2'!BZ29</f>
        <v>123.23350547428336</v>
      </c>
      <c r="BU93" s="65">
        <f ca="1">'Trial 2'!CB29</f>
        <v>123.05717735968601</v>
      </c>
      <c r="BV93" s="65">
        <f ca="1">'Trial 2'!CC29</f>
        <v>122.88703994378966</v>
      </c>
      <c r="BW93" s="65">
        <f ca="1">'Trial 2'!CD29</f>
        <v>122.82083147223568</v>
      </c>
      <c r="BX93" s="65">
        <f ca="1">'Trial 2'!CE29</f>
        <v>122.68736592631657</v>
      </c>
      <c r="BY93" s="65">
        <f ca="1">'Trial 2'!CF29</f>
        <v>122.50611823620788</v>
      </c>
      <c r="BZ93" s="65">
        <f ca="1">'Trial 2'!CG29</f>
        <v>122.41940146431364</v>
      </c>
      <c r="CA93" s="65">
        <f ca="1">'Trial 2'!CH29</f>
        <v>122.26811842825103</v>
      </c>
      <c r="CB93" s="65">
        <f ca="1">'Trial 2'!CI29</f>
        <v>122.01249702960756</v>
      </c>
      <c r="CC93" s="65">
        <f ca="1">'Trial 2'!CJ29</f>
        <v>121.94928159318614</v>
      </c>
      <c r="CD93" s="65">
        <f ca="1">'Trial 2'!CK29</f>
        <v>121.69928305532892</v>
      </c>
      <c r="CE93" s="65">
        <f ca="1">'Trial 2'!CL29</f>
        <v>121.49324027091572</v>
      </c>
      <c r="CF93" s="65">
        <f ca="1">'Trial 2'!CM29</f>
        <v>121.32860440218734</v>
      </c>
      <c r="CG93" s="65">
        <f ca="1">'Trial 2'!CO29</f>
        <v>121.0977010625224</v>
      </c>
      <c r="CH93" s="65">
        <f ca="1">'Trial 2'!CP29</f>
        <v>120.9564950185071</v>
      </c>
      <c r="CI93" s="65">
        <f ca="1">'Trial 2'!CQ29</f>
        <v>120.84115404915033</v>
      </c>
      <c r="CJ93" s="65">
        <f ca="1">'Trial 2'!CR29</f>
        <v>120.7200306126789</v>
      </c>
      <c r="CK93" s="65">
        <f ca="1">'Trial 2'!CS29</f>
        <v>120.64271327286174</v>
      </c>
      <c r="CL93" s="65">
        <f ca="1">'Trial 2'!CT29</f>
        <v>120.47338457199375</v>
      </c>
      <c r="CM93" s="65">
        <f ca="1">'Trial 2'!CU29</f>
        <v>120.26721224739596</v>
      </c>
      <c r="CN93" s="65">
        <f ca="1">'Trial 2'!CV29</f>
        <v>120.16987506239738</v>
      </c>
      <c r="CO93" s="65">
        <f ca="1">'Trial 2'!CW29</f>
        <v>120.00081788645284</v>
      </c>
      <c r="CP93" s="65">
        <f ca="1">'Trial 2'!CX29</f>
        <v>119.82489465416761</v>
      </c>
      <c r="CQ93" s="65">
        <f ca="1">'Trial 2'!CY29</f>
        <v>119.75368181249625</v>
      </c>
      <c r="CR93" s="65">
        <f ca="1">'Trial 2'!CZ29</f>
        <v>119.60568118912828</v>
      </c>
      <c r="CS93" s="65">
        <f ca="1">'Trial 2'!DB29</f>
        <v>119.57113597681376</v>
      </c>
      <c r="CT93" s="65">
        <f ca="1">'Trial 2'!DC29</f>
        <v>119.49694909575611</v>
      </c>
      <c r="CU93" s="65">
        <f ca="1">'Trial 2'!DD29</f>
        <v>119.44249480485205</v>
      </c>
      <c r="CV93" s="65">
        <f ca="1">'Trial 2'!DE29</f>
        <v>119.33330059100119</v>
      </c>
      <c r="CW93" s="65">
        <f ca="1">'Trial 2'!DF29</f>
        <v>119.21744920004542</v>
      </c>
      <c r="CX93" s="65">
        <f ca="1">'Trial 2'!DG29</f>
        <v>119.13194022350514</v>
      </c>
      <c r="CY93" s="65">
        <f ca="1">'Trial 2'!DH29</f>
        <v>119.00809464148939</v>
      </c>
      <c r="CZ93" s="65">
        <f ca="1">'Trial 2'!DI29</f>
        <v>118.9298764484809</v>
      </c>
      <c r="DA93" s="65">
        <f ca="1">'Trial 2'!DJ29</f>
        <v>118.78976317623709</v>
      </c>
      <c r="DB93" s="65">
        <f ca="1">'Trial 2'!DK29</f>
        <v>118.57848936866208</v>
      </c>
      <c r="DC93" s="65">
        <f ca="1">'Trial 2'!DL29</f>
        <v>118.47697185620655</v>
      </c>
      <c r="DD93" s="65">
        <f ca="1">'Trial 2'!DM29</f>
        <v>118.26646157304408</v>
      </c>
      <c r="DE93" s="65">
        <f ca="1">'Trial 2'!DO29</f>
        <v>118.20024304410711</v>
      </c>
      <c r="DF93" s="65">
        <f ca="1">'Trial 2'!DP29</f>
        <v>118.02093955209597</v>
      </c>
      <c r="DG93" s="65">
        <f ca="1">'Trial 2'!DQ29</f>
        <v>117.86432939287637</v>
      </c>
      <c r="DH93" s="65">
        <f ca="1">'Trial 2'!DR29</f>
        <v>117.72878273653656</v>
      </c>
      <c r="DI93" s="65">
        <f ca="1">'Trial 2'!DS29</f>
        <v>117.56776171846049</v>
      </c>
      <c r="DJ93" s="65">
        <f ca="1">'Trial 2'!DT29</f>
        <v>117.48576950313718</v>
      </c>
      <c r="DK93" s="65">
        <f ca="1">'Trial 2'!DU29</f>
        <v>117.37982300396349</v>
      </c>
      <c r="DL93" s="65">
        <f ca="1">'Trial 2'!DV29</f>
        <v>117.27286749327665</v>
      </c>
      <c r="DM93" s="65">
        <f ca="1">'Trial 2'!DW29</f>
        <v>117.14504256985504</v>
      </c>
      <c r="DN93" s="65">
        <f ca="1">'Trial 2'!DX29</f>
        <v>116.9459827607172</v>
      </c>
      <c r="DO93" s="65">
        <f ca="1">'Trial 2'!DY29</f>
        <v>116.81611857282172</v>
      </c>
      <c r="DP93" s="65">
        <f ca="1">'Trial 2'!DZ29</f>
        <v>116.69113324898822</v>
      </c>
      <c r="DQ93" s="65">
        <f ca="1">'Trial 2'!EB29</f>
        <v>116.59401221179566</v>
      </c>
      <c r="DR93" s="65">
        <f ca="1">'Trial 2'!EC29</f>
        <v>116.54428911619551</v>
      </c>
      <c r="DS93" s="65">
        <f ca="1">'Trial 2'!ED29</f>
        <v>116.48245821288795</v>
      </c>
      <c r="DT93" s="65">
        <f ca="1">'Trial 2'!EE29</f>
        <v>116.3436485824849</v>
      </c>
      <c r="DU93" s="65">
        <f ca="1">'Trial 2'!EF29</f>
        <v>116.22849822956081</v>
      </c>
      <c r="DV93" s="65">
        <f ca="1">'Trial 2'!EG29</f>
        <v>116.17433864651184</v>
      </c>
      <c r="DW93" s="65">
        <f ca="1">'Trial 2'!EH29</f>
        <v>116.04685367918151</v>
      </c>
      <c r="DX93" s="65">
        <f ca="1">'Trial 2'!EI29</f>
        <v>115.9453144226289</v>
      </c>
      <c r="DY93" s="65">
        <f ca="1">'Trial 2'!EJ29</f>
        <v>115.9100278326506</v>
      </c>
      <c r="DZ93" s="65">
        <f ca="1">'Trial 2'!EK29</f>
        <v>115.77091511311254</v>
      </c>
      <c r="EA93" s="65">
        <f ca="1">'Trial 2'!EL29</f>
        <v>115.60817260345023</v>
      </c>
      <c r="EB93" s="65">
        <f ca="1">'Trial 2'!EM29</f>
        <v>115.50205369451763</v>
      </c>
    </row>
    <row r="94" spans="1:132" ht="12.75" customHeight="1" x14ac:dyDescent="0.2">
      <c r="A94" s="65">
        <f>'Trial 3'!B29</f>
        <v>140</v>
      </c>
      <c r="B94" s="65">
        <f ca="1">'Trial 3'!C29</f>
        <v>139.55900641117927</v>
      </c>
      <c r="C94" s="65">
        <f ca="1">'Trial 3'!D29</f>
        <v>139.25709947711945</v>
      </c>
      <c r="D94" s="65">
        <f ca="1">'Trial 3'!E29</f>
        <v>138.96639344394413</v>
      </c>
      <c r="E94" s="65">
        <f ca="1">'Trial 3'!F29</f>
        <v>138.59195811183906</v>
      </c>
      <c r="F94" s="65">
        <f ca="1">'Trial 3'!G29</f>
        <v>138.33945598238856</v>
      </c>
      <c r="G94" s="65">
        <f ca="1">'Trial 3'!H29</f>
        <v>137.91414331280913</v>
      </c>
      <c r="H94" s="65">
        <f ca="1">'Trial 3'!I29</f>
        <v>137.59879919036266</v>
      </c>
      <c r="I94" s="65">
        <f ca="1">'Trial 3'!J29</f>
        <v>137.31674415024375</v>
      </c>
      <c r="J94" s="65">
        <f ca="1">'Trial 3'!K29</f>
        <v>137.01774398723586</v>
      </c>
      <c r="K94" s="65">
        <f ca="1">'Trial 3'!L29</f>
        <v>136.73769211198541</v>
      </c>
      <c r="L94" s="65">
        <f ca="1">'Trial 3'!M29</f>
        <v>136.39803339504294</v>
      </c>
      <c r="M94" s="65">
        <f ca="1">'Trial 3'!O29</f>
        <v>136.09865796053995</v>
      </c>
      <c r="N94" s="65">
        <f ca="1">'Trial 3'!P29</f>
        <v>135.85898284615467</v>
      </c>
      <c r="O94" s="65">
        <f ca="1">'Trial 3'!Q29</f>
        <v>135.59347030061872</v>
      </c>
      <c r="P94" s="65">
        <f ca="1">'Trial 3'!R29</f>
        <v>135.27413638835108</v>
      </c>
      <c r="Q94" s="65">
        <f ca="1">'Trial 3'!S29</f>
        <v>134.9156205190846</v>
      </c>
      <c r="R94" s="65">
        <f ca="1">'Trial 3'!T29</f>
        <v>134.67345106278532</v>
      </c>
      <c r="S94" s="65">
        <f ca="1">'Trial 3'!U29</f>
        <v>134.38160757186833</v>
      </c>
      <c r="T94" s="65">
        <f ca="1">'Trial 3'!V29</f>
        <v>134.04610657178455</v>
      </c>
      <c r="U94" s="65">
        <f ca="1">'Trial 3'!W29</f>
        <v>133.70147541818432</v>
      </c>
      <c r="V94" s="65">
        <f ca="1">'Trial 3'!X29</f>
        <v>133.53452544990282</v>
      </c>
      <c r="W94" s="65">
        <f ca="1">'Trial 3'!Y29</f>
        <v>133.27856789856079</v>
      </c>
      <c r="X94" s="65">
        <f ca="1">'Trial 3'!Z29</f>
        <v>132.96905762110345</v>
      </c>
      <c r="Y94" s="65">
        <f ca="1">'Trial 3'!AB29</f>
        <v>132.62351233411607</v>
      </c>
      <c r="Z94" s="65">
        <f ca="1">'Trial 3'!AC29</f>
        <v>132.3809591973243</v>
      </c>
      <c r="AA94" s="65">
        <f ca="1">'Trial 3'!AD29</f>
        <v>132.06004389801939</v>
      </c>
      <c r="AB94" s="65">
        <f ca="1">'Trial 3'!AE29</f>
        <v>131.74069083127827</v>
      </c>
      <c r="AC94" s="65">
        <f ca="1">'Trial 3'!AF29</f>
        <v>131.43865839254201</v>
      </c>
      <c r="AD94" s="65">
        <f ca="1">'Trial 3'!AG29</f>
        <v>131.21384664208941</v>
      </c>
      <c r="AE94" s="65">
        <f ca="1">'Trial 3'!AH29</f>
        <v>130.98517147061017</v>
      </c>
      <c r="AF94" s="65">
        <f ca="1">'Trial 3'!AI29</f>
        <v>130.72395902033659</v>
      </c>
      <c r="AG94" s="65">
        <f ca="1">'Trial 3'!AJ29</f>
        <v>130.52010806811361</v>
      </c>
      <c r="AH94" s="65">
        <f ca="1">'Trial 3'!AK29</f>
        <v>130.28235696602661</v>
      </c>
      <c r="AI94" s="65">
        <f ca="1">'Trial 3'!AL29</f>
        <v>130.0582512273775</v>
      </c>
      <c r="AJ94" s="65">
        <f ca="1">'Trial 3'!AM29</f>
        <v>129.90295887960758</v>
      </c>
      <c r="AK94" s="65">
        <f ca="1">'Trial 3'!AO29</f>
        <v>129.71021243837836</v>
      </c>
      <c r="AL94" s="65">
        <f ca="1">'Trial 3'!AP29</f>
        <v>129.4897358955341</v>
      </c>
      <c r="AM94" s="65">
        <f ca="1">'Trial 3'!AQ29</f>
        <v>129.31635073979498</v>
      </c>
      <c r="AN94" s="65">
        <f ca="1">'Trial 3'!AR29</f>
        <v>129.16370593476881</v>
      </c>
      <c r="AO94" s="65">
        <f ca="1">'Trial 3'!AS29</f>
        <v>128.96256939374916</v>
      </c>
      <c r="AP94" s="65">
        <f ca="1">'Trial 3'!AT29</f>
        <v>128.76168684256203</v>
      </c>
      <c r="AQ94" s="65">
        <f ca="1">'Trial 3'!AU29</f>
        <v>128.54860998885053</v>
      </c>
      <c r="AR94" s="65">
        <f ca="1">'Trial 3'!AV29</f>
        <v>128.29926200505938</v>
      </c>
      <c r="AS94" s="65">
        <f ca="1">'Trial 3'!AW29</f>
        <v>128.0242070555164</v>
      </c>
      <c r="AT94" s="65">
        <f ca="1">'Trial 3'!AX29</f>
        <v>127.78471377083872</v>
      </c>
      <c r="AU94" s="65">
        <f ca="1">'Trial 3'!AY29</f>
        <v>127.5636625785362</v>
      </c>
      <c r="AV94" s="65">
        <f ca="1">'Trial 3'!AZ29</f>
        <v>127.37229413373065</v>
      </c>
      <c r="AW94" s="65">
        <f ca="1">'Trial 3'!BB29</f>
        <v>127.1633775858834</v>
      </c>
      <c r="AX94" s="65">
        <f ca="1">'Trial 3'!BC29</f>
        <v>126.91841059009846</v>
      </c>
      <c r="AY94" s="65">
        <f ca="1">'Trial 3'!BD29</f>
        <v>126.72509609225325</v>
      </c>
      <c r="AZ94" s="65">
        <f ca="1">'Trial 3'!BE29</f>
        <v>126.45520970423034</v>
      </c>
      <c r="BA94" s="65">
        <f ca="1">'Trial 3'!BF29</f>
        <v>126.28621992811667</v>
      </c>
      <c r="BB94" s="65">
        <f ca="1">'Trial 3'!BG29</f>
        <v>125.99275201009925</v>
      </c>
      <c r="BC94" s="65">
        <f ca="1">'Trial 3'!BH29</f>
        <v>125.7699218731299</v>
      </c>
      <c r="BD94" s="65">
        <f ca="1">'Trial 3'!BI29</f>
        <v>125.58779418467958</v>
      </c>
      <c r="BE94" s="65">
        <f ca="1">'Trial 3'!BJ29</f>
        <v>125.33618711551517</v>
      </c>
      <c r="BF94" s="65">
        <f ca="1">'Trial 3'!BK29</f>
        <v>125.13095588125441</v>
      </c>
      <c r="BG94" s="65">
        <f ca="1">'Trial 3'!BL29</f>
        <v>124.97213757084718</v>
      </c>
      <c r="BH94" s="65">
        <f ca="1">'Trial 3'!BM29</f>
        <v>124.77634853348054</v>
      </c>
      <c r="BI94" s="65">
        <f ca="1">'Trial 3'!BO29</f>
        <v>124.52614558955776</v>
      </c>
      <c r="BJ94" s="65">
        <f ca="1">'Trial 3'!BP29</f>
        <v>124.33763448558707</v>
      </c>
      <c r="BK94" s="65">
        <f ca="1">'Trial 3'!BQ29</f>
        <v>124.07763784673995</v>
      </c>
      <c r="BL94" s="65">
        <f ca="1">'Trial 3'!BR29</f>
        <v>123.94332687925701</v>
      </c>
      <c r="BM94" s="65">
        <f ca="1">'Trial 3'!BS29</f>
        <v>123.75975122085538</v>
      </c>
      <c r="BN94" s="65">
        <f ca="1">'Trial 3'!BT29</f>
        <v>123.59365590547569</v>
      </c>
      <c r="BO94" s="65">
        <f ca="1">'Trial 3'!BU29</f>
        <v>123.38336730912008</v>
      </c>
      <c r="BP94" s="65">
        <f ca="1">'Trial 3'!BV29</f>
        <v>123.15098260785901</v>
      </c>
      <c r="BQ94" s="65">
        <f ca="1">'Trial 3'!BW29</f>
        <v>122.99010061524982</v>
      </c>
      <c r="BR94" s="65">
        <f ca="1">'Trial 3'!BX29</f>
        <v>122.80181235020441</v>
      </c>
      <c r="BS94" s="65">
        <f ca="1">'Trial 3'!BY29</f>
        <v>122.61418720280163</v>
      </c>
      <c r="BT94" s="65">
        <f ca="1">'Trial 3'!BZ29</f>
        <v>122.44786580059046</v>
      </c>
      <c r="BU94" s="65">
        <f ca="1">'Trial 3'!CB29</f>
        <v>122.34156944762005</v>
      </c>
      <c r="BV94" s="65">
        <f ca="1">'Trial 3'!CC29</f>
        <v>122.16785727150652</v>
      </c>
      <c r="BW94" s="65">
        <f ca="1">'Trial 3'!CD29</f>
        <v>121.91914056043818</v>
      </c>
      <c r="BX94" s="65">
        <f ca="1">'Trial 3'!CE29</f>
        <v>121.81344215498801</v>
      </c>
      <c r="BY94" s="65">
        <f ca="1">'Trial 3'!CF29</f>
        <v>121.66454805825906</v>
      </c>
      <c r="BZ94" s="65">
        <f ca="1">'Trial 3'!CG29</f>
        <v>121.52072406608181</v>
      </c>
      <c r="CA94" s="65">
        <f ca="1">'Trial 3'!CH29</f>
        <v>121.4749499759621</v>
      </c>
      <c r="CB94" s="65">
        <f ca="1">'Trial 3'!CI29</f>
        <v>121.31421738356262</v>
      </c>
      <c r="CC94" s="65">
        <f ca="1">'Trial 3'!CJ29</f>
        <v>121.16907593610235</v>
      </c>
      <c r="CD94" s="65">
        <f ca="1">'Trial 3'!CK29</f>
        <v>121.03052307608512</v>
      </c>
      <c r="CE94" s="65">
        <f ca="1">'Trial 3'!CL29</f>
        <v>120.87846972351896</v>
      </c>
      <c r="CF94" s="65">
        <f ca="1">'Trial 3'!CM29</f>
        <v>120.74007571754706</v>
      </c>
      <c r="CG94" s="65">
        <f ca="1">'Trial 3'!CO29</f>
        <v>120.54421186922437</v>
      </c>
      <c r="CH94" s="65">
        <f ca="1">'Trial 3'!CP29</f>
        <v>120.47339149984769</v>
      </c>
      <c r="CI94" s="65">
        <f ca="1">'Trial 3'!CQ29</f>
        <v>120.28036327717207</v>
      </c>
      <c r="CJ94" s="65">
        <f ca="1">'Trial 3'!CR29</f>
        <v>120.15335139111059</v>
      </c>
      <c r="CK94" s="65">
        <f ca="1">'Trial 3'!CS29</f>
        <v>120.02229378000389</v>
      </c>
      <c r="CL94" s="65">
        <f ca="1">'Trial 3'!CT29</f>
        <v>119.9128060756976</v>
      </c>
      <c r="CM94" s="65">
        <f ca="1">'Trial 3'!CU29</f>
        <v>119.78770828159017</v>
      </c>
      <c r="CN94" s="65">
        <f ca="1">'Trial 3'!CV29</f>
        <v>119.61834786700389</v>
      </c>
      <c r="CO94" s="65">
        <f ca="1">'Trial 3'!CW29</f>
        <v>119.41422887141184</v>
      </c>
      <c r="CP94" s="65">
        <f ca="1">'Trial 3'!CX29</f>
        <v>119.25627630199354</v>
      </c>
      <c r="CQ94" s="65">
        <f ca="1">'Trial 3'!CY29</f>
        <v>119.17289643530572</v>
      </c>
      <c r="CR94" s="65">
        <f ca="1">'Trial 3'!CZ29</f>
        <v>118.98093098347211</v>
      </c>
      <c r="CS94" s="65">
        <f ca="1">'Trial 3'!DB29</f>
        <v>118.91496562402232</v>
      </c>
      <c r="CT94" s="65">
        <f ca="1">'Trial 3'!DC29</f>
        <v>118.70962226691979</v>
      </c>
      <c r="CU94" s="65">
        <f ca="1">'Trial 3'!DD29</f>
        <v>118.52983151266032</v>
      </c>
      <c r="CV94" s="65">
        <f ca="1">'Trial 3'!DE29</f>
        <v>118.44723260979072</v>
      </c>
      <c r="CW94" s="65">
        <f ca="1">'Trial 3'!DF29</f>
        <v>118.29850237194674</v>
      </c>
      <c r="CX94" s="65">
        <f ca="1">'Trial 3'!DG29</f>
        <v>118.13244383796751</v>
      </c>
      <c r="CY94" s="65">
        <f ca="1">'Trial 3'!DH29</f>
        <v>118.01109305336225</v>
      </c>
      <c r="CZ94" s="65">
        <f ca="1">'Trial 3'!DI29</f>
        <v>117.90322192783184</v>
      </c>
      <c r="DA94" s="65">
        <f ca="1">'Trial 3'!DJ29</f>
        <v>117.77813589137079</v>
      </c>
      <c r="DB94" s="65">
        <f ca="1">'Trial 3'!DK29</f>
        <v>117.67766760475543</v>
      </c>
      <c r="DC94" s="65">
        <f ca="1">'Trial 3'!DL29</f>
        <v>117.55942529080801</v>
      </c>
      <c r="DD94" s="65">
        <f ca="1">'Trial 3'!DM29</f>
        <v>117.4026397483063</v>
      </c>
      <c r="DE94" s="65">
        <f ca="1">'Trial 3'!DO29</f>
        <v>117.27884502478369</v>
      </c>
      <c r="DF94" s="65">
        <f ca="1">'Trial 3'!DP29</f>
        <v>117.10083802257742</v>
      </c>
      <c r="DG94" s="65">
        <f ca="1">'Trial 3'!DQ29</f>
        <v>117.06805224715087</v>
      </c>
      <c r="DH94" s="65">
        <f ca="1">'Trial 3'!DR29</f>
        <v>117.04957378333822</v>
      </c>
      <c r="DI94" s="65">
        <f ca="1">'Trial 3'!DS29</f>
        <v>116.94240108745059</v>
      </c>
      <c r="DJ94" s="65">
        <f ca="1">'Trial 3'!DT29</f>
        <v>116.92752763560301</v>
      </c>
      <c r="DK94" s="65">
        <f ca="1">'Trial 3'!DU29</f>
        <v>116.78401665312194</v>
      </c>
      <c r="DL94" s="65">
        <f ca="1">'Trial 3'!DV29</f>
        <v>116.71849058794025</v>
      </c>
      <c r="DM94" s="65">
        <f ca="1">'Trial 3'!DW29</f>
        <v>116.61997107411126</v>
      </c>
      <c r="DN94" s="65">
        <f ca="1">'Trial 3'!DX29</f>
        <v>116.51160592421576</v>
      </c>
      <c r="DO94" s="65">
        <f ca="1">'Trial 3'!DY29</f>
        <v>116.39086049099181</v>
      </c>
      <c r="DP94" s="65">
        <f ca="1">'Trial 3'!DZ29</f>
        <v>116.31339003348772</v>
      </c>
      <c r="DQ94" s="65">
        <f ca="1">'Trial 3'!EB29</f>
        <v>116.30891904460204</v>
      </c>
      <c r="DR94" s="65">
        <f ca="1">'Trial 3'!EC29</f>
        <v>116.2253428107078</v>
      </c>
      <c r="DS94" s="65">
        <f ca="1">'Trial 3'!ED29</f>
        <v>116.11454873651397</v>
      </c>
      <c r="DT94" s="65">
        <f ca="1">'Trial 3'!EE29</f>
        <v>115.95645685585518</v>
      </c>
      <c r="DU94" s="65">
        <f ca="1">'Trial 3'!EF29</f>
        <v>115.85091500246089</v>
      </c>
      <c r="DV94" s="65">
        <f ca="1">'Trial 3'!EG29</f>
        <v>115.78309262537486</v>
      </c>
      <c r="DW94" s="65">
        <f ca="1">'Trial 3'!EH29</f>
        <v>115.61563567995402</v>
      </c>
      <c r="DX94" s="65">
        <f ca="1">'Trial 3'!EI29</f>
        <v>115.45676638005341</v>
      </c>
      <c r="DY94" s="65">
        <f ca="1">'Trial 3'!EJ29</f>
        <v>115.34750262815876</v>
      </c>
      <c r="DZ94" s="65">
        <f ca="1">'Trial 3'!EK29</f>
        <v>115.25270374597351</v>
      </c>
      <c r="EA94" s="65">
        <f ca="1">'Trial 3'!EL29</f>
        <v>115.07552444126028</v>
      </c>
      <c r="EB94" s="65">
        <f ca="1">'Trial 3'!EM29</f>
        <v>114.93628910634793</v>
      </c>
    </row>
    <row r="95" spans="1:132" ht="12.75" customHeight="1" x14ac:dyDescent="0.2">
      <c r="A95" s="65">
        <f>'Trial 4'!B29</f>
        <v>140</v>
      </c>
      <c r="B95" s="65">
        <f ca="1">'Trial 4'!C29</f>
        <v>139.63515750413657</v>
      </c>
      <c r="C95" s="65">
        <f ca="1">'Trial 4'!D29</f>
        <v>139.26068996781538</v>
      </c>
      <c r="D95" s="65">
        <f ca="1">'Trial 4'!E29</f>
        <v>138.92197484270682</v>
      </c>
      <c r="E95" s="65">
        <f ca="1">'Trial 4'!F29</f>
        <v>138.58507185272154</v>
      </c>
      <c r="F95" s="65">
        <f ca="1">'Trial 4'!G29</f>
        <v>138.31146665998784</v>
      </c>
      <c r="G95" s="65">
        <f ca="1">'Trial 4'!H29</f>
        <v>138.01937954385818</v>
      </c>
      <c r="H95" s="65">
        <f ca="1">'Trial 4'!I29</f>
        <v>137.69087955410782</v>
      </c>
      <c r="I95" s="65">
        <f ca="1">'Trial 4'!J29</f>
        <v>137.37208395500923</v>
      </c>
      <c r="J95" s="65">
        <f ca="1">'Trial 4'!K29</f>
        <v>137.0301247022978</v>
      </c>
      <c r="K95" s="65">
        <f ca="1">'Trial 4'!L29</f>
        <v>136.76340854963607</v>
      </c>
      <c r="L95" s="65">
        <f ca="1">'Trial 4'!M29</f>
        <v>136.43922251918403</v>
      </c>
      <c r="M95" s="65">
        <f ca="1">'Trial 4'!O29</f>
        <v>136.10252507354809</v>
      </c>
      <c r="N95" s="65">
        <f ca="1">'Trial 4'!P29</f>
        <v>135.82440837004694</v>
      </c>
      <c r="O95" s="65">
        <f ca="1">'Trial 4'!Q29</f>
        <v>135.49389044158141</v>
      </c>
      <c r="P95" s="65">
        <f ca="1">'Trial 4'!R29</f>
        <v>135.25951864921538</v>
      </c>
      <c r="Q95" s="65">
        <f ca="1">'Trial 4'!S29</f>
        <v>134.91261392226068</v>
      </c>
      <c r="R95" s="65">
        <f ca="1">'Trial 4'!T29</f>
        <v>134.55004882455074</v>
      </c>
      <c r="S95" s="65">
        <f ca="1">'Trial 4'!U29</f>
        <v>134.25687637412679</v>
      </c>
      <c r="T95" s="65">
        <f ca="1">'Trial 4'!V29</f>
        <v>133.94055943646188</v>
      </c>
      <c r="U95" s="65">
        <f ca="1">'Trial 4'!W29</f>
        <v>133.60530663195988</v>
      </c>
      <c r="V95" s="65">
        <f ca="1">'Trial 4'!X29</f>
        <v>133.36637166855729</v>
      </c>
      <c r="W95" s="65">
        <f ca="1">'Trial 4'!Y29</f>
        <v>133.09979777737436</v>
      </c>
      <c r="X95" s="65">
        <f ca="1">'Trial 4'!Z29</f>
        <v>132.84571518188517</v>
      </c>
      <c r="Y95" s="65">
        <f ca="1">'Trial 4'!AB29</f>
        <v>132.58499389385204</v>
      </c>
      <c r="Z95" s="65">
        <f ca="1">'Trial 4'!AC29</f>
        <v>132.32827179624053</v>
      </c>
      <c r="AA95" s="65">
        <f ca="1">'Trial 4'!AD29</f>
        <v>132.07739880080453</v>
      </c>
      <c r="AB95" s="65">
        <f ca="1">'Trial 4'!AE29</f>
        <v>131.75726263137614</v>
      </c>
      <c r="AC95" s="65">
        <f ca="1">'Trial 4'!AF29</f>
        <v>131.49677871126224</v>
      </c>
      <c r="AD95" s="65">
        <f ca="1">'Trial 4'!AG29</f>
        <v>131.26880846480535</v>
      </c>
      <c r="AE95" s="65">
        <f ca="1">'Trial 4'!AH29</f>
        <v>130.97368862727853</v>
      </c>
      <c r="AF95" s="65">
        <f ca="1">'Trial 4'!AI29</f>
        <v>130.82499961885179</v>
      </c>
      <c r="AG95" s="65">
        <f ca="1">'Trial 4'!AJ29</f>
        <v>130.56250775464642</v>
      </c>
      <c r="AH95" s="65">
        <f ca="1">'Trial 4'!AK29</f>
        <v>130.25454476439251</v>
      </c>
      <c r="AI95" s="65">
        <f ca="1">'Trial 4'!AL29</f>
        <v>129.99844769005557</v>
      </c>
      <c r="AJ95" s="65">
        <f ca="1">'Trial 4'!AM29</f>
        <v>129.77968374727692</v>
      </c>
      <c r="AK95" s="65">
        <f ca="1">'Trial 4'!AO29</f>
        <v>129.57598427155182</v>
      </c>
      <c r="AL95" s="65">
        <f ca="1">'Trial 4'!AP29</f>
        <v>129.30101090615165</v>
      </c>
      <c r="AM95" s="65">
        <f ca="1">'Trial 4'!AQ29</f>
        <v>129.11638355545404</v>
      </c>
      <c r="AN95" s="65">
        <f ca="1">'Trial 4'!AR29</f>
        <v>128.89941734135962</v>
      </c>
      <c r="AO95" s="65">
        <f ca="1">'Trial 4'!AS29</f>
        <v>128.70777239756009</v>
      </c>
      <c r="AP95" s="65">
        <f ca="1">'Trial 4'!AT29</f>
        <v>128.50038961893466</v>
      </c>
      <c r="AQ95" s="65">
        <f ca="1">'Trial 4'!AU29</f>
        <v>128.22090890400116</v>
      </c>
      <c r="AR95" s="65">
        <f ca="1">'Trial 4'!AV29</f>
        <v>127.98110126250762</v>
      </c>
      <c r="AS95" s="65">
        <f ca="1">'Trial 4'!AW29</f>
        <v>127.86725916653924</v>
      </c>
      <c r="AT95" s="65">
        <f ca="1">'Trial 4'!AX29</f>
        <v>127.6483180969655</v>
      </c>
      <c r="AU95" s="65">
        <f ca="1">'Trial 4'!AY29</f>
        <v>127.46851721375602</v>
      </c>
      <c r="AV95" s="65">
        <f ca="1">'Trial 4'!AZ29</f>
        <v>127.17836193921727</v>
      </c>
      <c r="AW95" s="65">
        <f ca="1">'Trial 4'!BB29</f>
        <v>127.06509714346721</v>
      </c>
      <c r="AX95" s="65">
        <f ca="1">'Trial 4'!BC29</f>
        <v>126.94535806942571</v>
      </c>
      <c r="AY95" s="65">
        <f ca="1">'Trial 4'!BD29</f>
        <v>126.6923268785855</v>
      </c>
      <c r="AZ95" s="65">
        <f ca="1">'Trial 4'!BE29</f>
        <v>126.497120565654</v>
      </c>
      <c r="BA95" s="65">
        <f ca="1">'Trial 4'!BF29</f>
        <v>126.28031600600306</v>
      </c>
      <c r="BB95" s="65">
        <f ca="1">'Trial 4'!BG29</f>
        <v>126.04064552792673</v>
      </c>
      <c r="BC95" s="65">
        <f ca="1">'Trial 4'!BH29</f>
        <v>125.87413100586473</v>
      </c>
      <c r="BD95" s="65">
        <f ca="1">'Trial 4'!BI29</f>
        <v>125.77614912634539</v>
      </c>
      <c r="BE95" s="65">
        <f ca="1">'Trial 4'!BJ29</f>
        <v>125.53614231268133</v>
      </c>
      <c r="BF95" s="65">
        <f ca="1">'Trial 4'!BK29</f>
        <v>125.38073786537588</v>
      </c>
      <c r="BG95" s="65">
        <f ca="1">'Trial 4'!BL29</f>
        <v>125.21010532240125</v>
      </c>
      <c r="BH95" s="65">
        <f ca="1">'Trial 4'!BM29</f>
        <v>125.00339476955816</v>
      </c>
      <c r="BI95" s="65">
        <f ca="1">'Trial 4'!BO29</f>
        <v>124.82076117980139</v>
      </c>
      <c r="BJ95" s="65">
        <f ca="1">'Trial 4'!BP29</f>
        <v>124.73160212454997</v>
      </c>
      <c r="BK95" s="65">
        <f ca="1">'Trial 4'!BQ29</f>
        <v>124.53413568877583</v>
      </c>
      <c r="BL95" s="65">
        <f ca="1">'Trial 4'!BR29</f>
        <v>124.3636068023863</v>
      </c>
      <c r="BM95" s="65">
        <f ca="1">'Trial 4'!BS29</f>
        <v>124.17919055203468</v>
      </c>
      <c r="BN95" s="65">
        <f ca="1">'Trial 4'!BT29</f>
        <v>124.0112130690303</v>
      </c>
      <c r="BO95" s="65">
        <f ca="1">'Trial 4'!BU29</f>
        <v>123.90155507432281</v>
      </c>
      <c r="BP95" s="65">
        <f ca="1">'Trial 4'!BV29</f>
        <v>123.75445625340386</v>
      </c>
      <c r="BQ95" s="65">
        <f ca="1">'Trial 4'!BW29</f>
        <v>123.64006604319495</v>
      </c>
      <c r="BR95" s="65">
        <f ca="1">'Trial 4'!BX29</f>
        <v>123.47220073834416</v>
      </c>
      <c r="BS95" s="65">
        <f ca="1">'Trial 4'!BY29</f>
        <v>123.29718065224269</v>
      </c>
      <c r="BT95" s="65">
        <f ca="1">'Trial 4'!BZ29</f>
        <v>123.07257030685008</v>
      </c>
      <c r="BU95" s="65">
        <f ca="1">'Trial 4'!CB29</f>
        <v>122.97255891504378</v>
      </c>
      <c r="BV95" s="65">
        <f ca="1">'Trial 4'!CC29</f>
        <v>122.78955797972539</v>
      </c>
      <c r="BW95" s="65">
        <f ca="1">'Trial 4'!CD29</f>
        <v>122.64129801207712</v>
      </c>
      <c r="BX95" s="65">
        <f ca="1">'Trial 4'!CE29</f>
        <v>122.47054102949016</v>
      </c>
      <c r="BY95" s="65">
        <f ca="1">'Trial 4'!CF29</f>
        <v>122.35490122080529</v>
      </c>
      <c r="BZ95" s="65">
        <f ca="1">'Trial 4'!CG29</f>
        <v>122.17476820001494</v>
      </c>
      <c r="CA95" s="65">
        <f ca="1">'Trial 4'!CH29</f>
        <v>122.04982082775676</v>
      </c>
      <c r="CB95" s="65">
        <f ca="1">'Trial 4'!CI29</f>
        <v>121.9038540673879</v>
      </c>
      <c r="CC95" s="65">
        <f ca="1">'Trial 4'!CJ29</f>
        <v>121.78459575750871</v>
      </c>
      <c r="CD95" s="65">
        <f ca="1">'Trial 4'!CK29</f>
        <v>121.59757108557267</v>
      </c>
      <c r="CE95" s="65">
        <f ca="1">'Trial 4'!CL29</f>
        <v>121.43440513701555</v>
      </c>
      <c r="CF95" s="65">
        <f ca="1">'Trial 4'!CM29</f>
        <v>121.32002218512244</v>
      </c>
      <c r="CG95" s="65">
        <f ca="1">'Trial 4'!CO29</f>
        <v>121.11188845226117</v>
      </c>
      <c r="CH95" s="65">
        <f ca="1">'Trial 4'!CP29</f>
        <v>121.00762371469624</v>
      </c>
      <c r="CI95" s="65">
        <f ca="1">'Trial 4'!CQ29</f>
        <v>120.93700357781613</v>
      </c>
      <c r="CJ95" s="65">
        <f ca="1">'Trial 4'!CR29</f>
        <v>120.80483968937533</v>
      </c>
      <c r="CK95" s="65">
        <f ca="1">'Trial 4'!CS29</f>
        <v>120.70378216298832</v>
      </c>
      <c r="CL95" s="65">
        <f ca="1">'Trial 4'!CT29</f>
        <v>120.61034896336697</v>
      </c>
      <c r="CM95" s="65">
        <f ca="1">'Trial 4'!CU29</f>
        <v>120.37131695813616</v>
      </c>
      <c r="CN95" s="65">
        <f ca="1">'Trial 4'!CV29</f>
        <v>120.1781750603202</v>
      </c>
      <c r="CO95" s="65">
        <f ca="1">'Trial 4'!CW29</f>
        <v>119.96859846997155</v>
      </c>
      <c r="CP95" s="65">
        <f ca="1">'Trial 4'!CX29</f>
        <v>119.78685393584696</v>
      </c>
      <c r="CQ95" s="65">
        <f ca="1">'Trial 4'!CY29</f>
        <v>119.60856621616153</v>
      </c>
      <c r="CR95" s="65">
        <f ca="1">'Trial 4'!CZ29</f>
        <v>119.54735437312313</v>
      </c>
      <c r="CS95" s="65">
        <f ca="1">'Trial 4'!DB29</f>
        <v>119.39693309002313</v>
      </c>
      <c r="CT95" s="65">
        <f ca="1">'Trial 4'!DC29</f>
        <v>119.27683723584668</v>
      </c>
      <c r="CU95" s="65">
        <f ca="1">'Trial 4'!DD29</f>
        <v>119.19895069559452</v>
      </c>
      <c r="CV95" s="65">
        <f ca="1">'Trial 4'!DE29</f>
        <v>118.98972742964104</v>
      </c>
      <c r="CW95" s="65">
        <f ca="1">'Trial 4'!DF29</f>
        <v>118.89683110229991</v>
      </c>
      <c r="CX95" s="65">
        <f ca="1">'Trial 4'!DG29</f>
        <v>118.74861549786955</v>
      </c>
      <c r="CY95" s="65">
        <f ca="1">'Trial 4'!DH29</f>
        <v>118.54594803535208</v>
      </c>
      <c r="CZ95" s="65">
        <f ca="1">'Trial 4'!DI29</f>
        <v>118.35477791809173</v>
      </c>
      <c r="DA95" s="65">
        <f ca="1">'Trial 4'!DJ29</f>
        <v>118.3238522875845</v>
      </c>
      <c r="DB95" s="65">
        <f ca="1">'Trial 4'!DK29</f>
        <v>118.27842856207533</v>
      </c>
      <c r="DC95" s="65">
        <f ca="1">'Trial 4'!DL29</f>
        <v>118.16609734930431</v>
      </c>
      <c r="DD95" s="65">
        <f ca="1">'Trial 4'!DM29</f>
        <v>118.10322379452988</v>
      </c>
      <c r="DE95" s="65">
        <f ca="1">'Trial 4'!DO29</f>
        <v>118.08451373291628</v>
      </c>
      <c r="DF95" s="65">
        <f ca="1">'Trial 4'!DP29</f>
        <v>117.92990428112917</v>
      </c>
      <c r="DG95" s="65">
        <f ca="1">'Trial 4'!DQ29</f>
        <v>117.78316891082659</v>
      </c>
      <c r="DH95" s="65">
        <f ca="1">'Trial 4'!DR29</f>
        <v>117.6430242067208</v>
      </c>
      <c r="DI95" s="65">
        <f ca="1">'Trial 4'!DS29</f>
        <v>117.47078401547368</v>
      </c>
      <c r="DJ95" s="65">
        <f ca="1">'Trial 4'!DT29</f>
        <v>117.33045542988876</v>
      </c>
      <c r="DK95" s="65">
        <f ca="1">'Trial 4'!DU29</f>
        <v>117.20748379387207</v>
      </c>
      <c r="DL95" s="65">
        <f ca="1">'Trial 4'!DV29</f>
        <v>117.0990364263932</v>
      </c>
      <c r="DM95" s="65">
        <f ca="1">'Trial 4'!DW29</f>
        <v>117.01090670521781</v>
      </c>
      <c r="DN95" s="65">
        <f ca="1">'Trial 4'!DX29</f>
        <v>116.88910046100624</v>
      </c>
      <c r="DO95" s="65">
        <f ca="1">'Trial 4'!DY29</f>
        <v>116.81161901454402</v>
      </c>
      <c r="DP95" s="65">
        <f ca="1">'Trial 4'!DZ29</f>
        <v>116.71792542300152</v>
      </c>
      <c r="DQ95" s="65">
        <f ca="1">'Trial 4'!EB29</f>
        <v>116.58939552042406</v>
      </c>
      <c r="DR95" s="65">
        <f ca="1">'Trial 4'!EC29</f>
        <v>116.53063359480642</v>
      </c>
      <c r="DS95" s="65">
        <f ca="1">'Trial 4'!ED29</f>
        <v>116.50387380388672</v>
      </c>
      <c r="DT95" s="65">
        <f ca="1">'Trial 4'!EE29</f>
        <v>116.41319637819576</v>
      </c>
      <c r="DU95" s="65">
        <f ca="1">'Trial 4'!EF29</f>
        <v>116.37981817650157</v>
      </c>
      <c r="DV95" s="65">
        <f ca="1">'Trial 4'!EG29</f>
        <v>116.2793750286331</v>
      </c>
      <c r="DW95" s="65">
        <f ca="1">'Trial 4'!EH29</f>
        <v>116.23056534956318</v>
      </c>
      <c r="DX95" s="65">
        <f ca="1">'Trial 4'!EI29</f>
        <v>116.06583154037681</v>
      </c>
      <c r="DY95" s="65">
        <f ca="1">'Trial 4'!EJ29</f>
        <v>116.0305441840885</v>
      </c>
      <c r="DZ95" s="65">
        <f ca="1">'Trial 4'!EK29</f>
        <v>115.8999366673132</v>
      </c>
      <c r="EA95" s="65">
        <f ca="1">'Trial 4'!EL29</f>
        <v>115.77200693069409</v>
      </c>
      <c r="EB95" s="65">
        <f ca="1">'Trial 4'!EM29</f>
        <v>115.7027564707294</v>
      </c>
    </row>
    <row r="96" spans="1:132" ht="12.75" customHeight="1" x14ac:dyDescent="0.2">
      <c r="A96" s="65">
        <f>'Trial 5'!B29</f>
        <v>140</v>
      </c>
      <c r="B96" s="65">
        <f ca="1">'Trial 5'!C29</f>
        <v>139.59837932991826</v>
      </c>
      <c r="C96" s="65">
        <f ca="1">'Trial 5'!D29</f>
        <v>139.23115539128725</v>
      </c>
      <c r="D96" s="65">
        <f ca="1">'Trial 5'!E29</f>
        <v>138.84895126497605</v>
      </c>
      <c r="E96" s="65">
        <f ca="1">'Trial 5'!F29</f>
        <v>138.42336290670539</v>
      </c>
      <c r="F96" s="65">
        <f ca="1">'Trial 5'!G29</f>
        <v>138.10829934270512</v>
      </c>
      <c r="G96" s="65">
        <f ca="1">'Trial 5'!H29</f>
        <v>137.70310957425562</v>
      </c>
      <c r="H96" s="65">
        <f ca="1">'Trial 5'!I29</f>
        <v>137.31852174352403</v>
      </c>
      <c r="I96" s="65">
        <f ca="1">'Trial 5'!J29</f>
        <v>137.07902580671265</v>
      </c>
      <c r="J96" s="65">
        <f ca="1">'Trial 5'!K29</f>
        <v>136.7665410945651</v>
      </c>
      <c r="K96" s="65">
        <f ca="1">'Trial 5'!L29</f>
        <v>136.50481265264847</v>
      </c>
      <c r="L96" s="65">
        <f ca="1">'Trial 5'!M29</f>
        <v>136.23606265537998</v>
      </c>
      <c r="M96" s="65">
        <f ca="1">'Trial 5'!O29</f>
        <v>135.96458498010475</v>
      </c>
      <c r="N96" s="65">
        <f ca="1">'Trial 5'!P29</f>
        <v>135.70258326529535</v>
      </c>
      <c r="O96" s="65">
        <f ca="1">'Trial 5'!Q29</f>
        <v>135.3430169975496</v>
      </c>
      <c r="P96" s="65">
        <f ca="1">'Trial 5'!R29</f>
        <v>134.9517243649554</v>
      </c>
      <c r="Q96" s="65">
        <f ca="1">'Trial 5'!S29</f>
        <v>134.68134916935676</v>
      </c>
      <c r="R96" s="65">
        <f ca="1">'Trial 5'!T29</f>
        <v>134.36755469541191</v>
      </c>
      <c r="S96" s="65">
        <f ca="1">'Trial 5'!U29</f>
        <v>134.08179450524557</v>
      </c>
      <c r="T96" s="65">
        <f ca="1">'Trial 5'!V29</f>
        <v>133.8859990559576</v>
      </c>
      <c r="U96" s="65">
        <f ca="1">'Trial 5'!W29</f>
        <v>133.61517659145321</v>
      </c>
      <c r="V96" s="65">
        <f ca="1">'Trial 5'!X29</f>
        <v>133.33501508905928</v>
      </c>
      <c r="W96" s="65">
        <f ca="1">'Trial 5'!Y29</f>
        <v>133.01596548860454</v>
      </c>
      <c r="X96" s="65">
        <f ca="1">'Trial 5'!Z29</f>
        <v>132.74284523058935</v>
      </c>
      <c r="Y96" s="65">
        <f ca="1">'Trial 5'!AB29</f>
        <v>132.47557815708768</v>
      </c>
      <c r="Z96" s="65">
        <f ca="1">'Trial 5'!AC29</f>
        <v>132.17261353131417</v>
      </c>
      <c r="AA96" s="65">
        <f ca="1">'Trial 5'!AD29</f>
        <v>131.86331963078302</v>
      </c>
      <c r="AB96" s="65">
        <f ca="1">'Trial 5'!AE29</f>
        <v>131.61001118810967</v>
      </c>
      <c r="AC96" s="65">
        <f ca="1">'Trial 5'!AF29</f>
        <v>131.27687840057067</v>
      </c>
      <c r="AD96" s="65">
        <f ca="1">'Trial 5'!AG29</f>
        <v>131.0405693305095</v>
      </c>
      <c r="AE96" s="65">
        <f ca="1">'Trial 5'!AH29</f>
        <v>130.83108368119809</v>
      </c>
      <c r="AF96" s="65">
        <f ca="1">'Trial 5'!AI29</f>
        <v>130.6172873244991</v>
      </c>
      <c r="AG96" s="65">
        <f ca="1">'Trial 5'!AJ29</f>
        <v>130.41513649714005</v>
      </c>
      <c r="AH96" s="65">
        <f ca="1">'Trial 5'!AK29</f>
        <v>130.07588691986007</v>
      </c>
      <c r="AI96" s="65">
        <f ca="1">'Trial 5'!AL29</f>
        <v>129.78221210005754</v>
      </c>
      <c r="AJ96" s="65">
        <f ca="1">'Trial 5'!AM29</f>
        <v>129.54972553168633</v>
      </c>
      <c r="AK96" s="65">
        <f ca="1">'Trial 5'!AO29</f>
        <v>129.32410919049693</v>
      </c>
      <c r="AL96" s="65">
        <f ca="1">'Trial 5'!AP29</f>
        <v>129.11707661684724</v>
      </c>
      <c r="AM96" s="65">
        <f ca="1">'Trial 5'!AQ29</f>
        <v>128.95526633758226</v>
      </c>
      <c r="AN96" s="65">
        <f ca="1">'Trial 5'!AR29</f>
        <v>128.76089667071841</v>
      </c>
      <c r="AO96" s="65">
        <f ca="1">'Trial 5'!AS29</f>
        <v>128.50108859495793</v>
      </c>
      <c r="AP96" s="65">
        <f ca="1">'Trial 5'!AT29</f>
        <v>128.32322878597483</v>
      </c>
      <c r="AQ96" s="65">
        <f ca="1">'Trial 5'!AU29</f>
        <v>128.14446726549207</v>
      </c>
      <c r="AR96" s="65">
        <f ca="1">'Trial 5'!AV29</f>
        <v>127.98171362413399</v>
      </c>
      <c r="AS96" s="65">
        <f ca="1">'Trial 5'!AW29</f>
        <v>127.81658733117926</v>
      </c>
      <c r="AT96" s="65">
        <f ca="1">'Trial 5'!AX29</f>
        <v>127.6474312871653</v>
      </c>
      <c r="AU96" s="65">
        <f ca="1">'Trial 5'!AY29</f>
        <v>127.46811658197801</v>
      </c>
      <c r="AV96" s="65">
        <f ca="1">'Trial 5'!AZ29</f>
        <v>127.36252738673538</v>
      </c>
      <c r="AW96" s="65">
        <f ca="1">'Trial 5'!BB29</f>
        <v>127.0586885016172</v>
      </c>
      <c r="AX96" s="65">
        <f ca="1">'Trial 5'!BC29</f>
        <v>126.92126271555757</v>
      </c>
      <c r="AY96" s="65">
        <f ca="1">'Trial 5'!BD29</f>
        <v>126.71170185224634</v>
      </c>
      <c r="AZ96" s="65">
        <f ca="1">'Trial 5'!BE29</f>
        <v>126.48454420555636</v>
      </c>
      <c r="BA96" s="65">
        <f ca="1">'Trial 5'!BF29</f>
        <v>126.1952679234621</v>
      </c>
      <c r="BB96" s="65">
        <f ca="1">'Trial 5'!BG29</f>
        <v>126.00335477410063</v>
      </c>
      <c r="BC96" s="65">
        <f ca="1">'Trial 5'!BH29</f>
        <v>125.84604405273204</v>
      </c>
      <c r="BD96" s="65">
        <f ca="1">'Trial 5'!BI29</f>
        <v>125.64788178350989</v>
      </c>
      <c r="BE96" s="65">
        <f ca="1">'Trial 5'!BJ29</f>
        <v>125.41550846926081</v>
      </c>
      <c r="BF96" s="65">
        <f ca="1">'Trial 5'!BK29</f>
        <v>125.33747577781097</v>
      </c>
      <c r="BG96" s="65">
        <f ca="1">'Trial 5'!BL29</f>
        <v>125.1770646930682</v>
      </c>
      <c r="BH96" s="65">
        <f ca="1">'Trial 5'!BM29</f>
        <v>125.00338623702368</v>
      </c>
      <c r="BI96" s="65">
        <f ca="1">'Trial 5'!BO29</f>
        <v>124.86768525828589</v>
      </c>
      <c r="BJ96" s="65">
        <f ca="1">'Trial 5'!BP29</f>
        <v>124.67782822496433</v>
      </c>
      <c r="BK96" s="65">
        <f ca="1">'Trial 5'!BQ29</f>
        <v>124.54431410963787</v>
      </c>
      <c r="BL96" s="65">
        <f ca="1">'Trial 5'!BR29</f>
        <v>124.34291603296397</v>
      </c>
      <c r="BM96" s="65">
        <f ca="1">'Trial 5'!BS29</f>
        <v>124.17903241651904</v>
      </c>
      <c r="BN96" s="65">
        <f ca="1">'Trial 5'!BT29</f>
        <v>123.91997596646168</v>
      </c>
      <c r="BO96" s="65">
        <f ca="1">'Trial 5'!BU29</f>
        <v>123.71412995958025</v>
      </c>
      <c r="BP96" s="65">
        <f ca="1">'Trial 5'!BV29</f>
        <v>123.48050121080801</v>
      </c>
      <c r="BQ96" s="65">
        <f ca="1">'Trial 5'!BW29</f>
        <v>123.2451928708912</v>
      </c>
      <c r="BR96" s="65">
        <f ca="1">'Trial 5'!BX29</f>
        <v>123.102459532236</v>
      </c>
      <c r="BS96" s="65">
        <f ca="1">'Trial 5'!BY29</f>
        <v>122.90699400330141</v>
      </c>
      <c r="BT96" s="65">
        <f ca="1">'Trial 5'!BZ29</f>
        <v>122.7547564066569</v>
      </c>
      <c r="BU96" s="65">
        <f ca="1">'Trial 5'!CB29</f>
        <v>122.5868545421613</v>
      </c>
      <c r="BV96" s="65">
        <f ca="1">'Trial 5'!CC29</f>
        <v>122.44933907809582</v>
      </c>
      <c r="BW96" s="65">
        <f ca="1">'Trial 5'!CD29</f>
        <v>122.30544972182967</v>
      </c>
      <c r="BX96" s="65">
        <f ca="1">'Trial 5'!CE29</f>
        <v>122.14707408925922</v>
      </c>
      <c r="BY96" s="65">
        <f ca="1">'Trial 5'!CF29</f>
        <v>121.96475974148085</v>
      </c>
      <c r="BZ96" s="65">
        <f ca="1">'Trial 5'!CG29</f>
        <v>121.79241237614691</v>
      </c>
      <c r="CA96" s="65">
        <f ca="1">'Trial 5'!CH29</f>
        <v>121.6490442194242</v>
      </c>
      <c r="CB96" s="65">
        <f ca="1">'Trial 5'!CI29</f>
        <v>121.54557661550021</v>
      </c>
      <c r="CC96" s="65">
        <f ca="1">'Trial 5'!CJ29</f>
        <v>121.39780603140484</v>
      </c>
      <c r="CD96" s="65">
        <f ca="1">'Trial 5'!CK29</f>
        <v>121.33444574614589</v>
      </c>
      <c r="CE96" s="65">
        <f ca="1">'Trial 5'!CL29</f>
        <v>121.16652796185855</v>
      </c>
      <c r="CF96" s="65">
        <f ca="1">'Trial 5'!CM29</f>
        <v>120.92448667189632</v>
      </c>
      <c r="CG96" s="65">
        <f ca="1">'Trial 5'!CO29</f>
        <v>120.82774527694393</v>
      </c>
      <c r="CH96" s="65">
        <f ca="1">'Trial 5'!CP29</f>
        <v>120.6793773915101</v>
      </c>
      <c r="CI96" s="65">
        <f ca="1">'Trial 5'!CQ29</f>
        <v>120.48873863234685</v>
      </c>
      <c r="CJ96" s="65">
        <f ca="1">'Trial 5'!CR29</f>
        <v>120.37945221058334</v>
      </c>
      <c r="CK96" s="65">
        <f ca="1">'Trial 5'!CS29</f>
        <v>120.25247889206095</v>
      </c>
      <c r="CL96" s="65">
        <f ca="1">'Trial 5'!CT29</f>
        <v>120.08784357319925</v>
      </c>
      <c r="CM96" s="65">
        <f ca="1">'Trial 5'!CU29</f>
        <v>119.98618163173855</v>
      </c>
      <c r="CN96" s="65">
        <f ca="1">'Trial 5'!CV29</f>
        <v>119.82545019939889</v>
      </c>
      <c r="CO96" s="65">
        <f ca="1">'Trial 5'!CW29</f>
        <v>119.73568129995768</v>
      </c>
      <c r="CP96" s="65">
        <f ca="1">'Trial 5'!CX29</f>
        <v>119.68716712385557</v>
      </c>
      <c r="CQ96" s="65">
        <f ca="1">'Trial 5'!CY29</f>
        <v>119.61357356917188</v>
      </c>
      <c r="CR96" s="65">
        <f ca="1">'Trial 5'!CZ29</f>
        <v>119.56346390968531</v>
      </c>
      <c r="CS96" s="65">
        <f ca="1">'Trial 5'!DB29</f>
        <v>119.45818658197915</v>
      </c>
      <c r="CT96" s="65">
        <f ca="1">'Trial 5'!DC29</f>
        <v>119.33564824887307</v>
      </c>
      <c r="CU96" s="65">
        <f ca="1">'Trial 5'!DD29</f>
        <v>119.20972912799449</v>
      </c>
      <c r="CV96" s="65">
        <f ca="1">'Trial 5'!DE29</f>
        <v>119.05035230489136</v>
      </c>
      <c r="CW96" s="65">
        <f ca="1">'Trial 5'!DF29</f>
        <v>118.93743412048897</v>
      </c>
      <c r="CX96" s="65">
        <f ca="1">'Trial 5'!DG29</f>
        <v>118.82861859507945</v>
      </c>
      <c r="CY96" s="65">
        <f ca="1">'Trial 5'!DH29</f>
        <v>118.60643327208187</v>
      </c>
      <c r="CZ96" s="65">
        <f ca="1">'Trial 5'!DI29</f>
        <v>118.49686983240666</v>
      </c>
      <c r="DA96" s="65">
        <f ca="1">'Trial 5'!DJ29</f>
        <v>118.42102587354391</v>
      </c>
      <c r="DB96" s="65">
        <f ca="1">'Trial 5'!DK29</f>
        <v>118.349554799446</v>
      </c>
      <c r="DC96" s="65">
        <f ca="1">'Trial 5'!DL29</f>
        <v>118.26832560413686</v>
      </c>
      <c r="DD96" s="65">
        <f ca="1">'Trial 5'!DM29</f>
        <v>118.19891436084842</v>
      </c>
      <c r="DE96" s="65">
        <f ca="1">'Trial 5'!DO29</f>
        <v>118.0477467164342</v>
      </c>
      <c r="DF96" s="65">
        <f ca="1">'Trial 5'!DP29</f>
        <v>117.93173655102551</v>
      </c>
      <c r="DG96" s="65">
        <f ca="1">'Trial 5'!DQ29</f>
        <v>117.85271526320798</v>
      </c>
      <c r="DH96" s="65">
        <f ca="1">'Trial 5'!DR29</f>
        <v>117.72453182147697</v>
      </c>
      <c r="DI96" s="65">
        <f ca="1">'Trial 5'!DS29</f>
        <v>117.5937637552685</v>
      </c>
      <c r="DJ96" s="65">
        <f ca="1">'Trial 5'!DT29</f>
        <v>117.41647916161433</v>
      </c>
      <c r="DK96" s="65">
        <f ca="1">'Trial 5'!DU29</f>
        <v>117.27948731724294</v>
      </c>
      <c r="DL96" s="65">
        <f ca="1">'Trial 5'!DV29</f>
        <v>117.16161670270132</v>
      </c>
      <c r="DM96" s="65">
        <f ca="1">'Trial 5'!DW29</f>
        <v>117.1556147590192</v>
      </c>
      <c r="DN96" s="65">
        <f ca="1">'Trial 5'!DX29</f>
        <v>117.06673669672524</v>
      </c>
      <c r="DO96" s="65">
        <f ca="1">'Trial 5'!DY29</f>
        <v>116.89750980784416</v>
      </c>
      <c r="DP96" s="65">
        <f ca="1">'Trial 5'!DZ29</f>
        <v>116.70276371767487</v>
      </c>
      <c r="DQ96" s="65">
        <f ca="1">'Trial 5'!EB29</f>
        <v>116.55987440558542</v>
      </c>
      <c r="DR96" s="65">
        <f ca="1">'Trial 5'!EC29</f>
        <v>116.45119262263827</v>
      </c>
      <c r="DS96" s="65">
        <f ca="1">'Trial 5'!ED29</f>
        <v>116.31894256641795</v>
      </c>
      <c r="DT96" s="65">
        <f ca="1">'Trial 5'!EE29</f>
        <v>116.22877465230027</v>
      </c>
      <c r="DU96" s="65">
        <f ca="1">'Trial 5'!EF29</f>
        <v>116.20472259268608</v>
      </c>
      <c r="DV96" s="65">
        <f ca="1">'Trial 5'!EG29</f>
        <v>116.1162898053575</v>
      </c>
      <c r="DW96" s="65">
        <f ca="1">'Trial 5'!EH29</f>
        <v>116.01212243554393</v>
      </c>
      <c r="DX96" s="65">
        <f ca="1">'Trial 5'!EI29</f>
        <v>115.82546928852108</v>
      </c>
      <c r="DY96" s="65">
        <f ca="1">'Trial 5'!EJ29</f>
        <v>115.7448749009807</v>
      </c>
      <c r="DZ96" s="65">
        <f ca="1">'Trial 5'!EK29</f>
        <v>115.6878132581658</v>
      </c>
      <c r="EA96" s="65">
        <f ca="1">'Trial 5'!EL29</f>
        <v>115.62118561009464</v>
      </c>
      <c r="EB96" s="65">
        <f ca="1">'Trial 5'!EM29</f>
        <v>115.57248316526322</v>
      </c>
    </row>
    <row r="97" spans="1:132" ht="12.75" customHeight="1" x14ac:dyDescent="0.2">
      <c r="A97" s="65">
        <f>'Trial 6'!B29</f>
        <v>140</v>
      </c>
      <c r="B97" s="65">
        <f ca="1">'Trial 6'!C29</f>
        <v>139.64268650171206</v>
      </c>
      <c r="C97" s="65">
        <f ca="1">'Trial 6'!D29</f>
        <v>139.26425418846975</v>
      </c>
      <c r="D97" s="65">
        <f ca="1">'Trial 6'!E29</f>
        <v>138.96603680854324</v>
      </c>
      <c r="E97" s="65">
        <f ca="1">'Trial 6'!F29</f>
        <v>138.54922963509875</v>
      </c>
      <c r="F97" s="65">
        <f ca="1">'Trial 6'!G29</f>
        <v>138.22950279307491</v>
      </c>
      <c r="G97" s="65">
        <f ca="1">'Trial 6'!H29</f>
        <v>137.97084540615504</v>
      </c>
      <c r="H97" s="65">
        <f ca="1">'Trial 6'!I29</f>
        <v>137.58380059580753</v>
      </c>
      <c r="I97" s="65">
        <f ca="1">'Trial 6'!J29</f>
        <v>137.27171403587096</v>
      </c>
      <c r="J97" s="65">
        <f ca="1">'Trial 6'!K29</f>
        <v>136.94089140885927</v>
      </c>
      <c r="K97" s="65">
        <f ca="1">'Trial 6'!L29</f>
        <v>136.69810732946985</v>
      </c>
      <c r="L97" s="65">
        <f ca="1">'Trial 6'!M29</f>
        <v>136.36217054605504</v>
      </c>
      <c r="M97" s="65">
        <f ca="1">'Trial 6'!O29</f>
        <v>136.02637599756184</v>
      </c>
      <c r="N97" s="65">
        <f ca="1">'Trial 6'!P29</f>
        <v>135.73584582194098</v>
      </c>
      <c r="O97" s="65">
        <f ca="1">'Trial 6'!Q29</f>
        <v>135.40641857033756</v>
      </c>
      <c r="P97" s="65">
        <f ca="1">'Trial 6'!R29</f>
        <v>135.12439290145471</v>
      </c>
      <c r="Q97" s="65">
        <f ca="1">'Trial 6'!S29</f>
        <v>134.89708950533884</v>
      </c>
      <c r="R97" s="65">
        <f ca="1">'Trial 6'!T29</f>
        <v>134.58085875234448</v>
      </c>
      <c r="S97" s="65">
        <f ca="1">'Trial 6'!U29</f>
        <v>134.31694195990977</v>
      </c>
      <c r="T97" s="65">
        <f ca="1">'Trial 6'!V29</f>
        <v>133.97345057257874</v>
      </c>
      <c r="U97" s="65">
        <f ca="1">'Trial 6'!W29</f>
        <v>133.75931277438761</v>
      </c>
      <c r="V97" s="65">
        <f ca="1">'Trial 6'!X29</f>
        <v>133.54028463591428</v>
      </c>
      <c r="W97" s="65">
        <f ca="1">'Trial 6'!Y29</f>
        <v>133.27669232461392</v>
      </c>
      <c r="X97" s="65">
        <f ca="1">'Trial 6'!Z29</f>
        <v>133.0478589235662</v>
      </c>
      <c r="Y97" s="65">
        <f ca="1">'Trial 6'!AB29</f>
        <v>132.78030611574187</v>
      </c>
      <c r="Z97" s="65">
        <f ca="1">'Trial 6'!AC29</f>
        <v>132.58099328259721</v>
      </c>
      <c r="AA97" s="65">
        <f ca="1">'Trial 6'!AD29</f>
        <v>132.34212873168946</v>
      </c>
      <c r="AB97" s="65">
        <f ca="1">'Trial 6'!AE29</f>
        <v>132.11141353269349</v>
      </c>
      <c r="AC97" s="65">
        <f ca="1">'Trial 6'!AF29</f>
        <v>131.75992333187605</v>
      </c>
      <c r="AD97" s="65">
        <f ca="1">'Trial 6'!AG29</f>
        <v>131.56699244938423</v>
      </c>
      <c r="AE97" s="65">
        <f ca="1">'Trial 6'!AH29</f>
        <v>131.35928921571588</v>
      </c>
      <c r="AF97" s="65">
        <f ca="1">'Trial 6'!AI29</f>
        <v>131.19605660131774</v>
      </c>
      <c r="AG97" s="65">
        <f ca="1">'Trial 6'!AJ29</f>
        <v>131.00240952774357</v>
      </c>
      <c r="AH97" s="65">
        <f ca="1">'Trial 6'!AK29</f>
        <v>130.76448639046839</v>
      </c>
      <c r="AI97" s="65">
        <f ca="1">'Trial 6'!AL29</f>
        <v>130.55120490411829</v>
      </c>
      <c r="AJ97" s="65">
        <f ca="1">'Trial 6'!AM29</f>
        <v>130.31229080012474</v>
      </c>
      <c r="AK97" s="65">
        <f ca="1">'Trial 6'!AO29</f>
        <v>130.0704698235223</v>
      </c>
      <c r="AL97" s="65">
        <f ca="1">'Trial 6'!AP29</f>
        <v>129.77886194404229</v>
      </c>
      <c r="AM97" s="65">
        <f ca="1">'Trial 6'!AQ29</f>
        <v>129.54698672039873</v>
      </c>
      <c r="AN97" s="65">
        <f ca="1">'Trial 6'!AR29</f>
        <v>129.40488637552127</v>
      </c>
      <c r="AO97" s="65">
        <f ca="1">'Trial 6'!AS29</f>
        <v>129.12027705409614</v>
      </c>
      <c r="AP97" s="65">
        <f ca="1">'Trial 6'!AT29</f>
        <v>128.91076461417447</v>
      </c>
      <c r="AQ97" s="65">
        <f ca="1">'Trial 6'!AU29</f>
        <v>128.68085834327763</v>
      </c>
      <c r="AR97" s="65">
        <f ca="1">'Trial 6'!AV29</f>
        <v>128.37433194709104</v>
      </c>
      <c r="AS97" s="65">
        <f ca="1">'Trial 6'!AW29</f>
        <v>128.16316753820854</v>
      </c>
      <c r="AT97" s="65">
        <f ca="1">'Trial 6'!AX29</f>
        <v>127.94964327189237</v>
      </c>
      <c r="AU97" s="65">
        <f ca="1">'Trial 6'!AY29</f>
        <v>127.77535771931886</v>
      </c>
      <c r="AV97" s="65">
        <f ca="1">'Trial 6'!AZ29</f>
        <v>127.53813290475486</v>
      </c>
      <c r="AW97" s="65">
        <f ca="1">'Trial 6'!BB29</f>
        <v>127.37055590575014</v>
      </c>
      <c r="AX97" s="65">
        <f ca="1">'Trial 6'!BC29</f>
        <v>127.07755554894408</v>
      </c>
      <c r="AY97" s="65">
        <f ca="1">'Trial 6'!BD29</f>
        <v>126.89557955987692</v>
      </c>
      <c r="AZ97" s="65">
        <f ca="1">'Trial 6'!BE29</f>
        <v>126.72150946523674</v>
      </c>
      <c r="BA97" s="65">
        <f ca="1">'Trial 6'!BF29</f>
        <v>126.61918599398615</v>
      </c>
      <c r="BB97" s="65">
        <f ca="1">'Trial 6'!BG29</f>
        <v>126.43317315027151</v>
      </c>
      <c r="BC97" s="65">
        <f ca="1">'Trial 6'!BH29</f>
        <v>126.25764391895179</v>
      </c>
      <c r="BD97" s="65">
        <f ca="1">'Trial 6'!BI29</f>
        <v>125.95924816505894</v>
      </c>
      <c r="BE97" s="65">
        <f ca="1">'Trial 6'!BJ29</f>
        <v>125.72968123228318</v>
      </c>
      <c r="BF97" s="65">
        <f ca="1">'Trial 6'!BK29</f>
        <v>125.61180639962059</v>
      </c>
      <c r="BG97" s="65">
        <f ca="1">'Trial 6'!BL29</f>
        <v>125.42843521270412</v>
      </c>
      <c r="BH97" s="65">
        <f ca="1">'Trial 6'!BM29</f>
        <v>125.24754742829043</v>
      </c>
      <c r="BI97" s="65">
        <f ca="1">'Trial 6'!BO29</f>
        <v>125.04561833916038</v>
      </c>
      <c r="BJ97" s="65">
        <f ca="1">'Trial 6'!BP29</f>
        <v>124.94601405769416</v>
      </c>
      <c r="BK97" s="65">
        <f ca="1">'Trial 6'!BQ29</f>
        <v>124.75399687245066</v>
      </c>
      <c r="BL97" s="65">
        <f ca="1">'Trial 6'!BR29</f>
        <v>124.54633034474232</v>
      </c>
      <c r="BM97" s="65">
        <f ca="1">'Trial 6'!BS29</f>
        <v>124.43602850250926</v>
      </c>
      <c r="BN97" s="65">
        <f ca="1">'Trial 6'!BT29</f>
        <v>124.3216461682608</v>
      </c>
      <c r="BO97" s="65">
        <f ca="1">'Trial 6'!BU29</f>
        <v>124.16722049204607</v>
      </c>
      <c r="BP97" s="65">
        <f ca="1">'Trial 6'!BV29</f>
        <v>123.93215048831992</v>
      </c>
      <c r="BQ97" s="65">
        <f ca="1">'Trial 6'!BW29</f>
        <v>123.72537100694251</v>
      </c>
      <c r="BR97" s="65">
        <f ca="1">'Trial 6'!BX29</f>
        <v>123.48366069052607</v>
      </c>
      <c r="BS97" s="65">
        <f ca="1">'Trial 6'!BY29</f>
        <v>123.22089475089589</v>
      </c>
      <c r="BT97" s="65">
        <f ca="1">'Trial 6'!BZ29</f>
        <v>123.00306983383719</v>
      </c>
      <c r="BU97" s="65">
        <f ca="1">'Trial 6'!CB29</f>
        <v>122.90956946115999</v>
      </c>
      <c r="BV97" s="65">
        <f ca="1">'Trial 6'!CC29</f>
        <v>122.78417878943702</v>
      </c>
      <c r="BW97" s="65">
        <f ca="1">'Trial 6'!CD29</f>
        <v>122.71262376202517</v>
      </c>
      <c r="BX97" s="65">
        <f ca="1">'Trial 6'!CE29</f>
        <v>122.5732967388203</v>
      </c>
      <c r="BY97" s="65">
        <f ca="1">'Trial 6'!CF29</f>
        <v>122.40643224416159</v>
      </c>
      <c r="BZ97" s="65">
        <f ca="1">'Trial 6'!CG29</f>
        <v>122.26309902887211</v>
      </c>
      <c r="CA97" s="65">
        <f ca="1">'Trial 6'!CH29</f>
        <v>122.03302268857615</v>
      </c>
      <c r="CB97" s="65">
        <f ca="1">'Trial 6'!CI29</f>
        <v>121.84060650014366</v>
      </c>
      <c r="CC97" s="65">
        <f ca="1">'Trial 6'!CJ29</f>
        <v>121.72720858169255</v>
      </c>
      <c r="CD97" s="65">
        <f ca="1">'Trial 6'!CK29</f>
        <v>121.55954912412975</v>
      </c>
      <c r="CE97" s="65">
        <f ca="1">'Trial 6'!CL29</f>
        <v>121.37755533346336</v>
      </c>
      <c r="CF97" s="65">
        <f ca="1">'Trial 6'!CM29</f>
        <v>121.17934857113924</v>
      </c>
      <c r="CG97" s="65">
        <f ca="1">'Trial 6'!CO29</f>
        <v>121.02240672985232</v>
      </c>
      <c r="CH97" s="65">
        <f ca="1">'Trial 6'!CP29</f>
        <v>120.88905212671308</v>
      </c>
      <c r="CI97" s="65">
        <f ca="1">'Trial 6'!CQ29</f>
        <v>120.65044411874844</v>
      </c>
      <c r="CJ97" s="65">
        <f ca="1">'Trial 6'!CR29</f>
        <v>120.48473633227582</v>
      </c>
      <c r="CK97" s="65">
        <f ca="1">'Trial 6'!CS29</f>
        <v>120.3056716663837</v>
      </c>
      <c r="CL97" s="65">
        <f ca="1">'Trial 6'!CT29</f>
        <v>120.18036820992712</v>
      </c>
      <c r="CM97" s="65">
        <f ca="1">'Trial 6'!CU29</f>
        <v>120.031736935647</v>
      </c>
      <c r="CN97" s="65">
        <f ca="1">'Trial 6'!CV29</f>
        <v>119.85143398560676</v>
      </c>
      <c r="CO97" s="65">
        <f ca="1">'Trial 6'!CW29</f>
        <v>119.70559297370419</v>
      </c>
      <c r="CP97" s="65">
        <f ca="1">'Trial 6'!CX29</f>
        <v>119.47140766939262</v>
      </c>
      <c r="CQ97" s="65">
        <f ca="1">'Trial 6'!CY29</f>
        <v>119.37956786376019</v>
      </c>
      <c r="CR97" s="65">
        <f ca="1">'Trial 6'!CZ29</f>
        <v>119.30702556953167</v>
      </c>
      <c r="CS97" s="65">
        <f ca="1">'Trial 6'!DB29</f>
        <v>119.28140040282001</v>
      </c>
      <c r="CT97" s="65">
        <f ca="1">'Trial 6'!DC29</f>
        <v>119.12776867885677</v>
      </c>
      <c r="CU97" s="65">
        <f ca="1">'Trial 6'!DD29</f>
        <v>118.98170989802662</v>
      </c>
      <c r="CV97" s="65">
        <f ca="1">'Trial 6'!DE29</f>
        <v>118.79554702419962</v>
      </c>
      <c r="CW97" s="65">
        <f ca="1">'Trial 6'!DF29</f>
        <v>118.69715640662557</v>
      </c>
      <c r="CX97" s="65">
        <f ca="1">'Trial 6'!DG29</f>
        <v>118.59421392110031</v>
      </c>
      <c r="CY97" s="65">
        <f ca="1">'Trial 6'!DH29</f>
        <v>118.53983286866946</v>
      </c>
      <c r="CZ97" s="65">
        <f ca="1">'Trial 6'!DI29</f>
        <v>118.46706551465527</v>
      </c>
      <c r="DA97" s="65">
        <f ca="1">'Trial 6'!DJ29</f>
        <v>118.34471132384103</v>
      </c>
      <c r="DB97" s="65">
        <f ca="1">'Trial 6'!DK29</f>
        <v>118.22780380588713</v>
      </c>
      <c r="DC97" s="65">
        <f ca="1">'Trial 6'!DL29</f>
        <v>118.08276746651752</v>
      </c>
      <c r="DD97" s="65">
        <f ca="1">'Trial 6'!DM29</f>
        <v>118.02526779703669</v>
      </c>
      <c r="DE97" s="65">
        <f ca="1">'Trial 6'!DO29</f>
        <v>117.98325077627085</v>
      </c>
      <c r="DF97" s="65">
        <f ca="1">'Trial 6'!DP29</f>
        <v>117.8717820516775</v>
      </c>
      <c r="DG97" s="65">
        <f ca="1">'Trial 6'!DQ29</f>
        <v>117.71820164159577</v>
      </c>
      <c r="DH97" s="65">
        <f ca="1">'Trial 6'!DR29</f>
        <v>117.63921831221548</v>
      </c>
      <c r="DI97" s="65">
        <f ca="1">'Trial 6'!DS29</f>
        <v>117.55384771940305</v>
      </c>
      <c r="DJ97" s="65">
        <f ca="1">'Trial 6'!DT29</f>
        <v>117.35338749406245</v>
      </c>
      <c r="DK97" s="65">
        <f ca="1">'Trial 6'!DU29</f>
        <v>117.29076312161278</v>
      </c>
      <c r="DL97" s="65">
        <f ca="1">'Trial 6'!DV29</f>
        <v>117.18009999053844</v>
      </c>
      <c r="DM97" s="65">
        <f ca="1">'Trial 6'!DW29</f>
        <v>117.04351828911297</v>
      </c>
      <c r="DN97" s="65">
        <f ca="1">'Trial 6'!DX29</f>
        <v>116.96821106169071</v>
      </c>
      <c r="DO97" s="65">
        <f ca="1">'Trial 6'!DY29</f>
        <v>116.84764755074295</v>
      </c>
      <c r="DP97" s="65">
        <f ca="1">'Trial 6'!DZ29</f>
        <v>116.74465958586465</v>
      </c>
      <c r="DQ97" s="65">
        <f ca="1">'Trial 6'!EB29</f>
        <v>116.61412265264127</v>
      </c>
      <c r="DR97" s="65">
        <f ca="1">'Trial 6'!EC29</f>
        <v>116.51297089882634</v>
      </c>
      <c r="DS97" s="65">
        <f ca="1">'Trial 6'!ED29</f>
        <v>116.43021195506893</v>
      </c>
      <c r="DT97" s="65">
        <f ca="1">'Trial 6'!EE29</f>
        <v>116.27757565023755</v>
      </c>
      <c r="DU97" s="65">
        <f ca="1">'Trial 6'!EF29</f>
        <v>116.17015190170257</v>
      </c>
      <c r="DV97" s="65">
        <f ca="1">'Trial 6'!EG29</f>
        <v>116.06921142145701</v>
      </c>
      <c r="DW97" s="65">
        <f ca="1">'Trial 6'!EH29</f>
        <v>115.97606163612615</v>
      </c>
      <c r="DX97" s="65">
        <f ca="1">'Trial 6'!EI29</f>
        <v>115.86920439707048</v>
      </c>
      <c r="DY97" s="65">
        <f ca="1">'Trial 6'!EJ29</f>
        <v>115.69224294543075</v>
      </c>
      <c r="DZ97" s="65">
        <f ca="1">'Trial 6'!EK29</f>
        <v>115.63799485845971</v>
      </c>
      <c r="EA97" s="65">
        <f ca="1">'Trial 6'!EL29</f>
        <v>115.58155841695367</v>
      </c>
      <c r="EB97" s="65">
        <f ca="1">'Trial 6'!EM29</f>
        <v>115.51471158567819</v>
      </c>
    </row>
    <row r="98" spans="1:132" ht="12.75" customHeight="1" x14ac:dyDescent="0.2">
      <c r="A98" s="65">
        <f>'Trial 7'!B29</f>
        <v>140</v>
      </c>
      <c r="B98" s="65">
        <f ca="1">'Trial 7'!C29</f>
        <v>139.61777658999253</v>
      </c>
      <c r="C98" s="65">
        <f ca="1">'Trial 7'!D29</f>
        <v>139.28672066548774</v>
      </c>
      <c r="D98" s="65">
        <f ca="1">'Trial 7'!E29</f>
        <v>139.01377980056853</v>
      </c>
      <c r="E98" s="65">
        <f ca="1">'Trial 7'!F29</f>
        <v>138.60635511057677</v>
      </c>
      <c r="F98" s="65">
        <f ca="1">'Trial 7'!G29</f>
        <v>138.18519980883048</v>
      </c>
      <c r="G98" s="65">
        <f ca="1">'Trial 7'!H29</f>
        <v>137.87205160342168</v>
      </c>
      <c r="H98" s="65">
        <f ca="1">'Trial 7'!I29</f>
        <v>137.47338418575711</v>
      </c>
      <c r="I98" s="65">
        <f ca="1">'Trial 7'!J29</f>
        <v>137.12080237493038</v>
      </c>
      <c r="J98" s="65">
        <f ca="1">'Trial 7'!K29</f>
        <v>136.80007462505358</v>
      </c>
      <c r="K98" s="65">
        <f ca="1">'Trial 7'!L29</f>
        <v>136.44110985397108</v>
      </c>
      <c r="L98" s="65">
        <f ca="1">'Trial 7'!M29</f>
        <v>136.0638422435002</v>
      </c>
      <c r="M98" s="65">
        <f ca="1">'Trial 7'!O29</f>
        <v>135.7183891089245</v>
      </c>
      <c r="N98" s="65">
        <f ca="1">'Trial 7'!P29</f>
        <v>135.42491981244757</v>
      </c>
      <c r="O98" s="65">
        <f ca="1">'Trial 7'!Q29</f>
        <v>135.17227399298571</v>
      </c>
      <c r="P98" s="65">
        <f ca="1">'Trial 7'!R29</f>
        <v>134.88730381716096</v>
      </c>
      <c r="Q98" s="65">
        <f ca="1">'Trial 7'!S29</f>
        <v>134.50496811680549</v>
      </c>
      <c r="R98" s="65">
        <f ca="1">'Trial 7'!T29</f>
        <v>134.19412697176924</v>
      </c>
      <c r="S98" s="65">
        <f ca="1">'Trial 7'!U29</f>
        <v>133.90493865899111</v>
      </c>
      <c r="T98" s="65">
        <f ca="1">'Trial 7'!V29</f>
        <v>133.62415388691579</v>
      </c>
      <c r="U98" s="65">
        <f ca="1">'Trial 7'!W29</f>
        <v>133.27335499420661</v>
      </c>
      <c r="V98" s="65">
        <f ca="1">'Trial 7'!X29</f>
        <v>132.9832374247674</v>
      </c>
      <c r="W98" s="65">
        <f ca="1">'Trial 7'!Y29</f>
        <v>132.70651243047558</v>
      </c>
      <c r="X98" s="65">
        <f ca="1">'Trial 7'!Z29</f>
        <v>132.48712995835848</v>
      </c>
      <c r="Y98" s="65">
        <f ca="1">'Trial 7'!AB29</f>
        <v>132.23071262269406</v>
      </c>
      <c r="Z98" s="65">
        <f ca="1">'Trial 7'!AC29</f>
        <v>131.98139476912752</v>
      </c>
      <c r="AA98" s="65">
        <f ca="1">'Trial 7'!AD29</f>
        <v>131.69649973281693</v>
      </c>
      <c r="AB98" s="65">
        <f ca="1">'Trial 7'!AE29</f>
        <v>131.50165418891248</v>
      </c>
      <c r="AC98" s="65">
        <f ca="1">'Trial 7'!AF29</f>
        <v>131.16306567051444</v>
      </c>
      <c r="AD98" s="65">
        <f ca="1">'Trial 7'!AG29</f>
        <v>131.01822867334101</v>
      </c>
      <c r="AE98" s="65">
        <f ca="1">'Trial 7'!AH29</f>
        <v>130.74998593978918</v>
      </c>
      <c r="AF98" s="65">
        <f ca="1">'Trial 7'!AI29</f>
        <v>130.54323472390939</v>
      </c>
      <c r="AG98" s="65">
        <f ca="1">'Trial 7'!AJ29</f>
        <v>130.23818651153385</v>
      </c>
      <c r="AH98" s="65">
        <f ca="1">'Trial 7'!AK29</f>
        <v>130.0163559370242</v>
      </c>
      <c r="AI98" s="65">
        <f ca="1">'Trial 7'!AL29</f>
        <v>129.72179025797109</v>
      </c>
      <c r="AJ98" s="65">
        <f ca="1">'Trial 7'!AM29</f>
        <v>129.46857827193449</v>
      </c>
      <c r="AK98" s="65">
        <f ca="1">'Trial 7'!AO29</f>
        <v>129.34452616816355</v>
      </c>
      <c r="AL98" s="65">
        <f ca="1">'Trial 7'!AP29</f>
        <v>129.15795941209132</v>
      </c>
      <c r="AM98" s="65">
        <f ca="1">'Trial 7'!AQ29</f>
        <v>128.89963831511182</v>
      </c>
      <c r="AN98" s="65">
        <f ca="1">'Trial 7'!AR29</f>
        <v>128.62553875935433</v>
      </c>
      <c r="AO98" s="65">
        <f ca="1">'Trial 7'!AS29</f>
        <v>128.37062815141175</v>
      </c>
      <c r="AP98" s="65">
        <f ca="1">'Trial 7'!AT29</f>
        <v>128.07247570226977</v>
      </c>
      <c r="AQ98" s="65">
        <f ca="1">'Trial 7'!AU29</f>
        <v>127.83227070846054</v>
      </c>
      <c r="AR98" s="65">
        <f ca="1">'Trial 7'!AV29</f>
        <v>127.68819503984209</v>
      </c>
      <c r="AS98" s="65">
        <f ca="1">'Trial 7'!AW29</f>
        <v>127.50018746304207</v>
      </c>
      <c r="AT98" s="65">
        <f ca="1">'Trial 7'!AX29</f>
        <v>127.29898725767248</v>
      </c>
      <c r="AU98" s="65">
        <f ca="1">'Trial 7'!AY29</f>
        <v>127.14509565148607</v>
      </c>
      <c r="AV98" s="65">
        <f ca="1">'Trial 7'!AZ29</f>
        <v>126.92223059334412</v>
      </c>
      <c r="AW98" s="65">
        <f ca="1">'Trial 7'!BB29</f>
        <v>126.74858615944896</v>
      </c>
      <c r="AX98" s="65">
        <f ca="1">'Trial 7'!BC29</f>
        <v>126.54690381206662</v>
      </c>
      <c r="AY98" s="65">
        <f ca="1">'Trial 7'!BD29</f>
        <v>126.42592373968866</v>
      </c>
      <c r="AZ98" s="65">
        <f ca="1">'Trial 7'!BE29</f>
        <v>126.28745007802598</v>
      </c>
      <c r="BA98" s="65">
        <f ca="1">'Trial 7'!BF29</f>
        <v>126.04495734714784</v>
      </c>
      <c r="BB98" s="65">
        <f ca="1">'Trial 7'!BG29</f>
        <v>125.85412356973235</v>
      </c>
      <c r="BC98" s="65">
        <f ca="1">'Trial 7'!BH29</f>
        <v>125.67683556077637</v>
      </c>
      <c r="BD98" s="65">
        <f ca="1">'Trial 7'!BI29</f>
        <v>125.52165020748788</v>
      </c>
      <c r="BE98" s="65">
        <f ca="1">'Trial 7'!BJ29</f>
        <v>125.38466491608072</v>
      </c>
      <c r="BF98" s="65">
        <f ca="1">'Trial 7'!BK29</f>
        <v>125.21156589143119</v>
      </c>
      <c r="BG98" s="65">
        <f ca="1">'Trial 7'!BL29</f>
        <v>125.12667025609794</v>
      </c>
      <c r="BH98" s="65">
        <f ca="1">'Trial 7'!BM29</f>
        <v>124.96823814421171</v>
      </c>
      <c r="BI98" s="65">
        <f ca="1">'Trial 7'!BO29</f>
        <v>124.79314961968846</v>
      </c>
      <c r="BJ98" s="65">
        <f ca="1">'Trial 7'!BP29</f>
        <v>124.6446358657487</v>
      </c>
      <c r="BK98" s="65">
        <f ca="1">'Trial 7'!BQ29</f>
        <v>124.50527295391261</v>
      </c>
      <c r="BL98" s="65">
        <f ca="1">'Trial 7'!BR29</f>
        <v>124.22779114170699</v>
      </c>
      <c r="BM98" s="65">
        <f ca="1">'Trial 7'!BS29</f>
        <v>124.07865634620251</v>
      </c>
      <c r="BN98" s="65">
        <f ca="1">'Trial 7'!BT29</f>
        <v>123.84134381774547</v>
      </c>
      <c r="BO98" s="65">
        <f ca="1">'Trial 7'!BU29</f>
        <v>123.71993409100212</v>
      </c>
      <c r="BP98" s="65">
        <f ca="1">'Trial 7'!BV29</f>
        <v>123.53502456614945</v>
      </c>
      <c r="BQ98" s="65">
        <f ca="1">'Trial 7'!BW29</f>
        <v>123.35893087080993</v>
      </c>
      <c r="BR98" s="65">
        <f ca="1">'Trial 7'!BX29</f>
        <v>123.20381189610816</v>
      </c>
      <c r="BS98" s="65">
        <f ca="1">'Trial 7'!BY29</f>
        <v>123.06511972009653</v>
      </c>
      <c r="BT98" s="65">
        <f ca="1">'Trial 7'!BZ29</f>
        <v>122.90037759635467</v>
      </c>
      <c r="BU98" s="65">
        <f ca="1">'Trial 7'!CB29</f>
        <v>122.70020296602462</v>
      </c>
      <c r="BV98" s="65">
        <f ca="1">'Trial 7'!CC29</f>
        <v>122.56456372515471</v>
      </c>
      <c r="BW98" s="65">
        <f ca="1">'Trial 7'!CD29</f>
        <v>122.4740051577209</v>
      </c>
      <c r="BX98" s="65">
        <f ca="1">'Trial 7'!CE29</f>
        <v>122.30916820687888</v>
      </c>
      <c r="BY98" s="65">
        <f ca="1">'Trial 7'!CF29</f>
        <v>122.1814836239074</v>
      </c>
      <c r="BZ98" s="65">
        <f ca="1">'Trial 7'!CG29</f>
        <v>122.1124175141463</v>
      </c>
      <c r="CA98" s="65">
        <f ca="1">'Trial 7'!CH29</f>
        <v>122.01088274250179</v>
      </c>
      <c r="CB98" s="65">
        <f ca="1">'Trial 7'!CI29</f>
        <v>121.92242740173461</v>
      </c>
      <c r="CC98" s="65">
        <f ca="1">'Trial 7'!CJ29</f>
        <v>121.81798957256774</v>
      </c>
      <c r="CD98" s="65">
        <f ca="1">'Trial 7'!CK29</f>
        <v>121.63866931205148</v>
      </c>
      <c r="CE98" s="65">
        <f ca="1">'Trial 7'!CL29</f>
        <v>121.51616851366833</v>
      </c>
      <c r="CF98" s="65">
        <f ca="1">'Trial 7'!CM29</f>
        <v>121.29066429960811</v>
      </c>
      <c r="CG98" s="65">
        <f ca="1">'Trial 7'!CO29</f>
        <v>121.15562769923704</v>
      </c>
      <c r="CH98" s="65">
        <f ca="1">'Trial 7'!CP29</f>
        <v>121.03415962309114</v>
      </c>
      <c r="CI98" s="65">
        <f ca="1">'Trial 7'!CQ29</f>
        <v>120.9000020393505</v>
      </c>
      <c r="CJ98" s="65">
        <f ca="1">'Trial 7'!CR29</f>
        <v>120.75686436329929</v>
      </c>
      <c r="CK98" s="65">
        <f ca="1">'Trial 7'!CS29</f>
        <v>120.60965517444262</v>
      </c>
      <c r="CL98" s="65">
        <f ca="1">'Trial 7'!CT29</f>
        <v>120.409498117974</v>
      </c>
      <c r="CM98" s="65">
        <f ca="1">'Trial 7'!CU29</f>
        <v>120.33440768608831</v>
      </c>
      <c r="CN98" s="65">
        <f ca="1">'Trial 7'!CV29</f>
        <v>120.24010670214783</v>
      </c>
      <c r="CO98" s="65">
        <f ca="1">'Trial 7'!CW29</f>
        <v>120.1025184649789</v>
      </c>
      <c r="CP98" s="65">
        <f ca="1">'Trial 7'!CX29</f>
        <v>119.92039928537693</v>
      </c>
      <c r="CQ98" s="65">
        <f ca="1">'Trial 7'!CY29</f>
        <v>119.74325189385209</v>
      </c>
      <c r="CR98" s="65">
        <f ca="1">'Trial 7'!CZ29</f>
        <v>119.6647544522578</v>
      </c>
      <c r="CS98" s="65">
        <f ca="1">'Trial 7'!DB29</f>
        <v>119.57975700073537</v>
      </c>
      <c r="CT98" s="65">
        <f ca="1">'Trial 7'!DC29</f>
        <v>119.4463292862157</v>
      </c>
      <c r="CU98" s="65">
        <f ca="1">'Trial 7'!DD29</f>
        <v>119.38079269893976</v>
      </c>
      <c r="CV98" s="65">
        <f ca="1">'Trial 7'!DE29</f>
        <v>119.16513795336957</v>
      </c>
      <c r="CW98" s="65">
        <f ca="1">'Trial 7'!DF29</f>
        <v>119.04653380511728</v>
      </c>
      <c r="CX98" s="65">
        <f ca="1">'Trial 7'!DG29</f>
        <v>118.9138401160012</v>
      </c>
      <c r="CY98" s="65">
        <f ca="1">'Trial 7'!DH29</f>
        <v>118.75457662876073</v>
      </c>
      <c r="CZ98" s="65">
        <f ca="1">'Trial 7'!DI29</f>
        <v>118.55476457976157</v>
      </c>
      <c r="DA98" s="65">
        <f ca="1">'Trial 7'!DJ29</f>
        <v>118.36627166816328</v>
      </c>
      <c r="DB98" s="65">
        <f ca="1">'Trial 7'!DK29</f>
        <v>118.21892146599774</v>
      </c>
      <c r="DC98" s="65">
        <f ca="1">'Trial 7'!DL29</f>
        <v>118.11268461429626</v>
      </c>
      <c r="DD98" s="65">
        <f ca="1">'Trial 7'!DM29</f>
        <v>118.04991659895322</v>
      </c>
      <c r="DE98" s="65">
        <f ca="1">'Trial 7'!DO29</f>
        <v>117.90780764797606</v>
      </c>
      <c r="DF98" s="65">
        <f ca="1">'Trial 7'!DP29</f>
        <v>117.79387178949302</v>
      </c>
      <c r="DG98" s="65">
        <f ca="1">'Trial 7'!DQ29</f>
        <v>117.69843964783367</v>
      </c>
      <c r="DH98" s="65">
        <f ca="1">'Trial 7'!DR29</f>
        <v>117.57206197541291</v>
      </c>
      <c r="DI98" s="65">
        <f ca="1">'Trial 7'!DS29</f>
        <v>117.39057817809953</v>
      </c>
      <c r="DJ98" s="65">
        <f ca="1">'Trial 7'!DT29</f>
        <v>117.20337890209932</v>
      </c>
      <c r="DK98" s="65">
        <f ca="1">'Trial 7'!DU29</f>
        <v>117.08652419969584</v>
      </c>
      <c r="DL98" s="65">
        <f ca="1">'Trial 7'!DV29</f>
        <v>116.99907085604325</v>
      </c>
      <c r="DM98" s="65">
        <f ca="1">'Trial 7'!DW29</f>
        <v>116.90670922147956</v>
      </c>
      <c r="DN98" s="65">
        <f ca="1">'Trial 7'!DX29</f>
        <v>116.73720882584131</v>
      </c>
      <c r="DO98" s="65">
        <f ca="1">'Trial 7'!DY29</f>
        <v>116.63073922736153</v>
      </c>
      <c r="DP98" s="65">
        <f ca="1">'Trial 7'!DZ29</f>
        <v>116.58993354579076</v>
      </c>
      <c r="DQ98" s="65">
        <f ca="1">'Trial 7'!EB29</f>
        <v>116.54037162556882</v>
      </c>
      <c r="DR98" s="65">
        <f ca="1">'Trial 7'!EC29</f>
        <v>116.38931203060865</v>
      </c>
      <c r="DS98" s="65">
        <f ca="1">'Trial 7'!ED29</f>
        <v>116.3036021974347</v>
      </c>
      <c r="DT98" s="65">
        <f ca="1">'Trial 7'!EE29</f>
        <v>116.1597975276166</v>
      </c>
      <c r="DU98" s="65">
        <f ca="1">'Trial 7'!EF29</f>
        <v>115.9535477154775</v>
      </c>
      <c r="DV98" s="65">
        <f ca="1">'Trial 7'!EG29</f>
        <v>115.74496667686789</v>
      </c>
      <c r="DW98" s="65">
        <f ca="1">'Trial 7'!EH29</f>
        <v>115.61550513198459</v>
      </c>
      <c r="DX98" s="65">
        <f ca="1">'Trial 7'!EI29</f>
        <v>115.53559460914421</v>
      </c>
      <c r="DY98" s="65">
        <f ca="1">'Trial 7'!EJ29</f>
        <v>115.40605338997342</v>
      </c>
      <c r="DZ98" s="65">
        <f ca="1">'Trial 7'!EK29</f>
        <v>115.3078324980336</v>
      </c>
      <c r="EA98" s="65">
        <f ca="1">'Trial 7'!EL29</f>
        <v>115.21114905027646</v>
      </c>
      <c r="EB98" s="65">
        <f ca="1">'Trial 7'!EM29</f>
        <v>115.13096358406101</v>
      </c>
    </row>
    <row r="99" spans="1:132" ht="12.75" customHeight="1" x14ac:dyDescent="0.2">
      <c r="A99" s="65">
        <f>'Trial 8'!B29</f>
        <v>140</v>
      </c>
      <c r="B99" s="65">
        <f ca="1">'Trial 8'!C29</f>
        <v>139.67847307792903</v>
      </c>
      <c r="C99" s="65">
        <f ca="1">'Trial 8'!D29</f>
        <v>139.31070651221978</v>
      </c>
      <c r="D99" s="65">
        <f ca="1">'Trial 8'!E29</f>
        <v>139.01004386928952</v>
      </c>
      <c r="E99" s="65">
        <f ca="1">'Trial 8'!F29</f>
        <v>138.72091974887275</v>
      </c>
      <c r="F99" s="65">
        <f ca="1">'Trial 8'!G29</f>
        <v>138.46782564550094</v>
      </c>
      <c r="G99" s="65">
        <f ca="1">'Trial 8'!H29</f>
        <v>138.15638787225797</v>
      </c>
      <c r="H99" s="65">
        <f ca="1">'Trial 8'!I29</f>
        <v>137.81367817739618</v>
      </c>
      <c r="I99" s="65">
        <f ca="1">'Trial 8'!J29</f>
        <v>137.57016028085764</v>
      </c>
      <c r="J99" s="65">
        <f ca="1">'Trial 8'!K29</f>
        <v>137.24869713503503</v>
      </c>
      <c r="K99" s="65">
        <f ca="1">'Trial 8'!L29</f>
        <v>137.00849378266912</v>
      </c>
      <c r="L99" s="65">
        <f ca="1">'Trial 8'!M29</f>
        <v>136.69211978015855</v>
      </c>
      <c r="M99" s="65">
        <f ca="1">'Trial 8'!O29</f>
        <v>136.43414339940909</v>
      </c>
      <c r="N99" s="65">
        <f ca="1">'Trial 8'!P29</f>
        <v>136.1389577852494</v>
      </c>
      <c r="O99" s="65">
        <f ca="1">'Trial 8'!Q29</f>
        <v>135.89137264520267</v>
      </c>
      <c r="P99" s="65">
        <f ca="1">'Trial 8'!R29</f>
        <v>135.66148983550323</v>
      </c>
      <c r="Q99" s="65">
        <f ca="1">'Trial 8'!S29</f>
        <v>135.43551876599747</v>
      </c>
      <c r="R99" s="65">
        <f ca="1">'Trial 8'!T29</f>
        <v>135.18478339951494</v>
      </c>
      <c r="S99" s="65">
        <f ca="1">'Trial 8'!U29</f>
        <v>134.90475595349909</v>
      </c>
      <c r="T99" s="65">
        <f ca="1">'Trial 8'!V29</f>
        <v>134.59243709091092</v>
      </c>
      <c r="U99" s="65">
        <f ca="1">'Trial 8'!W29</f>
        <v>134.21936410483312</v>
      </c>
      <c r="V99" s="65">
        <f ca="1">'Trial 8'!X29</f>
        <v>133.95490326342679</v>
      </c>
      <c r="W99" s="65">
        <f ca="1">'Trial 8'!Y29</f>
        <v>133.78157028911639</v>
      </c>
      <c r="X99" s="65">
        <f ca="1">'Trial 8'!Z29</f>
        <v>133.46007818511973</v>
      </c>
      <c r="Y99" s="65">
        <f ca="1">'Trial 8'!AB29</f>
        <v>133.24955573856985</v>
      </c>
      <c r="Z99" s="65">
        <f ca="1">'Trial 8'!AC29</f>
        <v>132.96888999586295</v>
      </c>
      <c r="AA99" s="65">
        <f ca="1">'Trial 8'!AD29</f>
        <v>132.68915057172492</v>
      </c>
      <c r="AB99" s="65">
        <f ca="1">'Trial 8'!AE29</f>
        <v>132.47468636467013</v>
      </c>
      <c r="AC99" s="65">
        <f ca="1">'Trial 8'!AF29</f>
        <v>132.24147254936955</v>
      </c>
      <c r="AD99" s="65">
        <f ca="1">'Trial 8'!AG29</f>
        <v>131.97609907071839</v>
      </c>
      <c r="AE99" s="65">
        <f ca="1">'Trial 8'!AH29</f>
        <v>131.68419815755891</v>
      </c>
      <c r="AF99" s="65">
        <f ca="1">'Trial 8'!AI29</f>
        <v>131.47654546769741</v>
      </c>
      <c r="AG99" s="65">
        <f ca="1">'Trial 8'!AJ29</f>
        <v>131.32912871068226</v>
      </c>
      <c r="AH99" s="65">
        <f ca="1">'Trial 8'!AK29</f>
        <v>131.12324536098157</v>
      </c>
      <c r="AI99" s="65">
        <f ca="1">'Trial 8'!AL29</f>
        <v>130.96986324621429</v>
      </c>
      <c r="AJ99" s="65">
        <f ca="1">'Trial 8'!AM29</f>
        <v>130.66239849905429</v>
      </c>
      <c r="AK99" s="65">
        <f ca="1">'Trial 8'!AO29</f>
        <v>130.39575478396247</v>
      </c>
      <c r="AL99" s="65">
        <f ca="1">'Trial 8'!AP29</f>
        <v>130.22835267448832</v>
      </c>
      <c r="AM99" s="65">
        <f ca="1">'Trial 8'!AQ29</f>
        <v>129.98490418297726</v>
      </c>
      <c r="AN99" s="65">
        <f ca="1">'Trial 8'!AR29</f>
        <v>129.73037466035547</v>
      </c>
      <c r="AO99" s="65">
        <f ca="1">'Trial 8'!AS29</f>
        <v>129.59438638804392</v>
      </c>
      <c r="AP99" s="65">
        <f ca="1">'Trial 8'!AT29</f>
        <v>129.33605255822144</v>
      </c>
      <c r="AQ99" s="65">
        <f ca="1">'Trial 8'!AU29</f>
        <v>129.05739253632973</v>
      </c>
      <c r="AR99" s="65">
        <f ca="1">'Trial 8'!AV29</f>
        <v>128.77649878802447</v>
      </c>
      <c r="AS99" s="65">
        <f ca="1">'Trial 8'!AW29</f>
        <v>128.61855396699178</v>
      </c>
      <c r="AT99" s="65">
        <f ca="1">'Trial 8'!AX29</f>
        <v>128.43788540480929</v>
      </c>
      <c r="AU99" s="65">
        <f ca="1">'Trial 8'!AY29</f>
        <v>128.18182048507421</v>
      </c>
      <c r="AV99" s="65">
        <f ca="1">'Trial 8'!AZ29</f>
        <v>127.9491964266735</v>
      </c>
      <c r="AW99" s="65">
        <f ca="1">'Trial 8'!BB29</f>
        <v>127.7366269933375</v>
      </c>
      <c r="AX99" s="65">
        <f ca="1">'Trial 8'!BC29</f>
        <v>127.51193575552247</v>
      </c>
      <c r="AY99" s="65">
        <f ca="1">'Trial 8'!BD29</f>
        <v>127.30041808529016</v>
      </c>
      <c r="AZ99" s="65">
        <f ca="1">'Trial 8'!BE29</f>
        <v>127.12882059943107</v>
      </c>
      <c r="BA99" s="65">
        <f ca="1">'Trial 8'!BF29</f>
        <v>126.83139939825494</v>
      </c>
      <c r="BB99" s="65">
        <f ca="1">'Trial 8'!BG29</f>
        <v>126.68120398072854</v>
      </c>
      <c r="BC99" s="65">
        <f ca="1">'Trial 8'!BH29</f>
        <v>126.47732325913549</v>
      </c>
      <c r="BD99" s="65">
        <f ca="1">'Trial 8'!BI29</f>
        <v>126.36896415163979</v>
      </c>
      <c r="BE99" s="65">
        <f ca="1">'Trial 8'!BJ29</f>
        <v>126.22952418589168</v>
      </c>
      <c r="BF99" s="65">
        <f ca="1">'Trial 8'!BK29</f>
        <v>126.04892420416537</v>
      </c>
      <c r="BG99" s="65">
        <f ca="1">'Trial 8'!BL29</f>
        <v>125.93448705755179</v>
      </c>
      <c r="BH99" s="65">
        <f ca="1">'Trial 8'!BM29</f>
        <v>125.72807611209959</v>
      </c>
      <c r="BI99" s="65">
        <f ca="1">'Trial 8'!BO29</f>
        <v>125.61177104316394</v>
      </c>
      <c r="BJ99" s="65">
        <f ca="1">'Trial 8'!BP29</f>
        <v>125.38652748263907</v>
      </c>
      <c r="BK99" s="65">
        <f ca="1">'Trial 8'!BQ29</f>
        <v>125.29630591881009</v>
      </c>
      <c r="BL99" s="65">
        <f ca="1">'Trial 8'!BR29</f>
        <v>125.05587942994889</v>
      </c>
      <c r="BM99" s="65">
        <f ca="1">'Trial 8'!BS29</f>
        <v>124.77999252163947</v>
      </c>
      <c r="BN99" s="65">
        <f ca="1">'Trial 8'!BT29</f>
        <v>124.53190163025035</v>
      </c>
      <c r="BO99" s="65">
        <f ca="1">'Trial 8'!BU29</f>
        <v>124.38635238932804</v>
      </c>
      <c r="BP99" s="65">
        <f ca="1">'Trial 8'!BV29</f>
        <v>124.22838691014003</v>
      </c>
      <c r="BQ99" s="65">
        <f ca="1">'Trial 8'!BW29</f>
        <v>124.08475303763727</v>
      </c>
      <c r="BR99" s="65">
        <f ca="1">'Trial 8'!BX29</f>
        <v>123.92585152563747</v>
      </c>
      <c r="BS99" s="65">
        <f ca="1">'Trial 8'!BY29</f>
        <v>123.78460688325286</v>
      </c>
      <c r="BT99" s="65">
        <f ca="1">'Trial 8'!BZ29</f>
        <v>123.64311819769897</v>
      </c>
      <c r="BU99" s="65">
        <f ca="1">'Trial 8'!CB29</f>
        <v>123.56231391913084</v>
      </c>
      <c r="BV99" s="65">
        <f ca="1">'Trial 8'!CC29</f>
        <v>123.39384210458422</v>
      </c>
      <c r="BW99" s="65">
        <f ca="1">'Trial 8'!CD29</f>
        <v>123.19461240206691</v>
      </c>
      <c r="BX99" s="65">
        <f ca="1">'Trial 8'!CE29</f>
        <v>122.99674460531162</v>
      </c>
      <c r="BY99" s="65">
        <f ca="1">'Trial 8'!CF29</f>
        <v>122.84425776617944</v>
      </c>
      <c r="BZ99" s="65">
        <f ca="1">'Trial 8'!CG29</f>
        <v>122.58596488888702</v>
      </c>
      <c r="CA99" s="65">
        <f ca="1">'Trial 8'!CH29</f>
        <v>122.32723002830895</v>
      </c>
      <c r="CB99" s="65">
        <f ca="1">'Trial 8'!CI29</f>
        <v>122.18561018668531</v>
      </c>
      <c r="CC99" s="65">
        <f ca="1">'Trial 8'!CJ29</f>
        <v>121.96434893427868</v>
      </c>
      <c r="CD99" s="65">
        <f ca="1">'Trial 8'!CK29</f>
        <v>121.8221068381346</v>
      </c>
      <c r="CE99" s="65">
        <f ca="1">'Trial 8'!CL29</f>
        <v>121.66638442846912</v>
      </c>
      <c r="CF99" s="65">
        <f ca="1">'Trial 8'!CM29</f>
        <v>121.43275704779509</v>
      </c>
      <c r="CG99" s="65">
        <f ca="1">'Trial 8'!CO29</f>
        <v>121.22282230134812</v>
      </c>
      <c r="CH99" s="65">
        <f ca="1">'Trial 8'!CP29</f>
        <v>121.05966936391177</v>
      </c>
      <c r="CI99" s="65">
        <f ca="1">'Trial 8'!CQ29</f>
        <v>120.96939516609378</v>
      </c>
      <c r="CJ99" s="65">
        <f ca="1">'Trial 8'!CR29</f>
        <v>120.76328107272563</v>
      </c>
      <c r="CK99" s="65">
        <f ca="1">'Trial 8'!CS29</f>
        <v>120.54090303352147</v>
      </c>
      <c r="CL99" s="65">
        <f ca="1">'Trial 8'!CT29</f>
        <v>120.39360926504303</v>
      </c>
      <c r="CM99" s="65">
        <f ca="1">'Trial 8'!CU29</f>
        <v>120.26515062871373</v>
      </c>
      <c r="CN99" s="65">
        <f ca="1">'Trial 8'!CV29</f>
        <v>120.04898809759024</v>
      </c>
      <c r="CO99" s="65">
        <f ca="1">'Trial 8'!CW29</f>
        <v>119.89095447149917</v>
      </c>
      <c r="CP99" s="65">
        <f ca="1">'Trial 8'!CX29</f>
        <v>119.81075760046956</v>
      </c>
      <c r="CQ99" s="65">
        <f ca="1">'Trial 8'!CY29</f>
        <v>119.64098056368033</v>
      </c>
      <c r="CR99" s="65">
        <f ca="1">'Trial 8'!CZ29</f>
        <v>119.47370542290237</v>
      </c>
      <c r="CS99" s="65">
        <f ca="1">'Trial 8'!DB29</f>
        <v>119.28844192797126</v>
      </c>
      <c r="CT99" s="65">
        <f ca="1">'Trial 8'!DC29</f>
        <v>119.11713278699283</v>
      </c>
      <c r="CU99" s="65">
        <f ca="1">'Trial 8'!DD29</f>
        <v>118.95840514518028</v>
      </c>
      <c r="CV99" s="65">
        <f ca="1">'Trial 8'!DE29</f>
        <v>118.79926939537626</v>
      </c>
      <c r="CW99" s="65">
        <f ca="1">'Trial 8'!DF29</f>
        <v>118.72289824688505</v>
      </c>
      <c r="CX99" s="65">
        <f ca="1">'Trial 8'!DG29</f>
        <v>118.5228956649312</v>
      </c>
      <c r="CY99" s="65">
        <f ca="1">'Trial 8'!DH29</f>
        <v>118.31715144048141</v>
      </c>
      <c r="CZ99" s="65">
        <f ca="1">'Trial 8'!DI29</f>
        <v>118.21674237747428</v>
      </c>
      <c r="DA99" s="65">
        <f ca="1">'Trial 8'!DJ29</f>
        <v>117.99307764011728</v>
      </c>
      <c r="DB99" s="65">
        <f ca="1">'Trial 8'!DK29</f>
        <v>117.91871070451923</v>
      </c>
      <c r="DC99" s="65">
        <f ca="1">'Trial 8'!DL29</f>
        <v>117.8553679894118</v>
      </c>
      <c r="DD99" s="65">
        <f ca="1">'Trial 8'!DM29</f>
        <v>117.66185890331835</v>
      </c>
      <c r="DE99" s="65">
        <f ca="1">'Trial 8'!DO29</f>
        <v>117.61838203709793</v>
      </c>
      <c r="DF99" s="65">
        <f ca="1">'Trial 8'!DP29</f>
        <v>117.57247037848015</v>
      </c>
      <c r="DG99" s="65">
        <f ca="1">'Trial 8'!DQ29</f>
        <v>117.46366152240846</v>
      </c>
      <c r="DH99" s="65">
        <f ca="1">'Trial 8'!DR29</f>
        <v>117.35116673016948</v>
      </c>
      <c r="DI99" s="65">
        <f ca="1">'Trial 8'!DS29</f>
        <v>117.16325749741782</v>
      </c>
      <c r="DJ99" s="65">
        <f ca="1">'Trial 8'!DT29</f>
        <v>117.04058217467991</v>
      </c>
      <c r="DK99" s="65">
        <f ca="1">'Trial 8'!DU29</f>
        <v>116.95303154366148</v>
      </c>
      <c r="DL99" s="65">
        <f ca="1">'Trial 8'!DV29</f>
        <v>116.81368694772054</v>
      </c>
      <c r="DM99" s="65">
        <f ca="1">'Trial 8'!DW29</f>
        <v>116.72886908743421</v>
      </c>
      <c r="DN99" s="65">
        <f ca="1">'Trial 8'!DX29</f>
        <v>116.58257990011556</v>
      </c>
      <c r="DO99" s="65">
        <f ca="1">'Trial 8'!DY29</f>
        <v>116.5322515155427</v>
      </c>
      <c r="DP99" s="65">
        <f ca="1">'Trial 8'!DZ29</f>
        <v>116.38424088650382</v>
      </c>
      <c r="DQ99" s="65">
        <f ca="1">'Trial 8'!EB29</f>
        <v>116.18866588856268</v>
      </c>
      <c r="DR99" s="65">
        <f ca="1">'Trial 8'!EC29</f>
        <v>116.10119929104199</v>
      </c>
      <c r="DS99" s="65">
        <f ca="1">'Trial 8'!ED29</f>
        <v>115.99007205272177</v>
      </c>
      <c r="DT99" s="65">
        <f ca="1">'Trial 8'!EE29</f>
        <v>115.84255755189004</v>
      </c>
      <c r="DU99" s="65">
        <f ca="1">'Trial 8'!EF29</f>
        <v>115.74062062001551</v>
      </c>
      <c r="DV99" s="65">
        <f ca="1">'Trial 8'!EG29</f>
        <v>115.63434649327057</v>
      </c>
      <c r="DW99" s="65">
        <f ca="1">'Trial 8'!EH29</f>
        <v>115.56952523144368</v>
      </c>
      <c r="DX99" s="65">
        <f ca="1">'Trial 8'!EI29</f>
        <v>115.54752357042963</v>
      </c>
      <c r="DY99" s="65">
        <f ca="1">'Trial 8'!EJ29</f>
        <v>115.43390062714995</v>
      </c>
      <c r="DZ99" s="65">
        <f ca="1">'Trial 8'!EK29</f>
        <v>115.38042511293546</v>
      </c>
      <c r="EA99" s="65">
        <f ca="1">'Trial 8'!EL29</f>
        <v>115.29600585093611</v>
      </c>
      <c r="EB99" s="65">
        <f ca="1">'Trial 8'!EM29</f>
        <v>115.25328314026062</v>
      </c>
    </row>
    <row r="100" spans="1:132" ht="12.75" customHeight="1" x14ac:dyDescent="0.2">
      <c r="A100" s="65">
        <f>'(Other Computations)'!B116</f>
        <v>1120</v>
      </c>
      <c r="B100" s="65">
        <f ca="1">'(Other Computations)'!C116</f>
        <v>1116.9504695824151</v>
      </c>
      <c r="C100" s="65">
        <f ca="1">'(Other Computations)'!D116</f>
        <v>1114.1006387278981</v>
      </c>
      <c r="D100" s="65">
        <f ca="1">'(Other Computations)'!E116</f>
        <v>1111.5550281767469</v>
      </c>
      <c r="E100" s="65">
        <f ca="1">'(Other Computations)'!F116</f>
        <v>1108.6676194883332</v>
      </c>
      <c r="F100" s="65">
        <f ca="1">'(Other Computations)'!G116</f>
        <v>1106.1852411861939</v>
      </c>
      <c r="G100" s="65">
        <f ca="1">'(Other Computations)'!H116</f>
        <v>1103.4449017820039</v>
      </c>
      <c r="H100" s="65">
        <f ca="1">'(Other Computations)'!I116</f>
        <v>1100.6724995435961</v>
      </c>
      <c r="I100" s="65">
        <f ca="1">'(Other Computations)'!J116</f>
        <v>1098.2978994839418</v>
      </c>
      <c r="J100" s="65">
        <f ca="1">'(Other Computations)'!K116</f>
        <v>1095.8216104665601</v>
      </c>
      <c r="K100" s="65">
        <f ca="1">'(Other Computations)'!L116</f>
        <v>1093.5557420716882</v>
      </c>
      <c r="L100" s="65">
        <f ca="1">'(Other Computations)'!M116</f>
        <v>1091.0445620345715</v>
      </c>
      <c r="M100" s="65">
        <f ca="1">'(Other Computations)'!O116</f>
        <v>1088.5889870413448</v>
      </c>
      <c r="N100" s="65">
        <f ca="1">'(Other Computations)'!P116</f>
        <v>1086.2794103102876</v>
      </c>
      <c r="O100" s="65">
        <f ca="1">'(Other Computations)'!Q116</f>
        <v>1083.8697352790173</v>
      </c>
      <c r="P100" s="65">
        <f ca="1">'(Other Computations)'!R116</f>
        <v>1081.4861599789515</v>
      </c>
      <c r="Q100" s="65">
        <f ca="1">'(Other Computations)'!S116</f>
        <v>1079.1110215803149</v>
      </c>
      <c r="R100" s="65">
        <f ca="1">'(Other Computations)'!T116</f>
        <v>1076.8215997926006</v>
      </c>
      <c r="S100" s="65">
        <f ca="1">'(Other Computations)'!U116</f>
        <v>1074.6018739281724</v>
      </c>
      <c r="T100" s="65">
        <f ca="1">'(Other Computations)'!V116</f>
        <v>1072.3495054859707</v>
      </c>
      <c r="U100" s="65">
        <f ca="1">'(Other Computations)'!W116</f>
        <v>1069.9694844292267</v>
      </c>
      <c r="V100" s="65">
        <f ca="1">'(Other Computations)'!X116</f>
        <v>1067.8672440252021</v>
      </c>
      <c r="W100" s="65">
        <f ca="1">'(Other Computations)'!Y116</f>
        <v>1065.9273411613838</v>
      </c>
      <c r="X100" s="65">
        <f ca="1">'(Other Computations)'!Z116</f>
        <v>1063.7751474893876</v>
      </c>
      <c r="Y100" s="65">
        <f ca="1">'(Other Computations)'!AB116</f>
        <v>1061.6768414350299</v>
      </c>
      <c r="Z100" s="65">
        <f ca="1">'(Other Computations)'!AC116</f>
        <v>1059.616606447988</v>
      </c>
      <c r="AA100" s="65">
        <f ca="1">'(Other Computations)'!AD116</f>
        <v>1057.4648618637784</v>
      </c>
      <c r="AB100" s="65">
        <f ca="1">'(Other Computations)'!AE116</f>
        <v>1055.4294231631661</v>
      </c>
      <c r="AC100" s="65">
        <f ca="1">'(Other Computations)'!AF116</f>
        <v>1053.2121924002458</v>
      </c>
      <c r="AD100" s="65">
        <f ca="1">'(Other Computations)'!AG116</f>
        <v>1051.4375202613314</v>
      </c>
      <c r="AE100" s="65">
        <f ca="1">'(Other Computations)'!AH116</f>
        <v>1049.416826724264</v>
      </c>
      <c r="AF100" s="65">
        <f ca="1">'(Other Computations)'!AI116</f>
        <v>1047.719385237252</v>
      </c>
      <c r="AG100" s="65">
        <f ca="1">'(Other Computations)'!AJ116</f>
        <v>1045.9880312989703</v>
      </c>
      <c r="AH100" s="65">
        <f ca="1">'(Other Computations)'!AK116</f>
        <v>1043.9449690356471</v>
      </c>
      <c r="AI100" s="65">
        <f ca="1">'(Other Computations)'!AL116</f>
        <v>1042.0458825816172</v>
      </c>
      <c r="AJ100" s="65">
        <f ca="1">'(Other Computations)'!AM116</f>
        <v>1040.1519606770389</v>
      </c>
      <c r="AK100" s="65">
        <f ca="1">'(Other Computations)'!AO116</f>
        <v>1038.2748393866466</v>
      </c>
      <c r="AL100" s="65">
        <f ca="1">'(Other Computations)'!AP116</f>
        <v>1036.4860298648796</v>
      </c>
      <c r="AM100" s="65">
        <f ca="1">'(Other Computations)'!AQ116</f>
        <v>1034.7148976095439</v>
      </c>
      <c r="AN100" s="65">
        <f ca="1">'(Other Computations)'!AR116</f>
        <v>1033.1419143073754</v>
      </c>
      <c r="AO100" s="65">
        <f ca="1">'(Other Computations)'!AS116</f>
        <v>1031.3027652870269</v>
      </c>
      <c r="AP100" s="65">
        <f ca="1">'(Other Computations)'!AT116</f>
        <v>1029.5052878563181</v>
      </c>
      <c r="AQ100" s="65">
        <f ca="1">'(Other Computations)'!AU116</f>
        <v>1027.5942127767134</v>
      </c>
      <c r="AR100" s="65">
        <f ca="1">'(Other Computations)'!AV116</f>
        <v>1025.8025556968055</v>
      </c>
      <c r="AS100" s="65">
        <f ca="1">'(Other Computations)'!AW116</f>
        <v>1024.2653175874882</v>
      </c>
      <c r="AT100" s="65">
        <f ca="1">'(Other Computations)'!AX116</f>
        <v>1022.7227607452747</v>
      </c>
      <c r="AU100" s="65">
        <f ca="1">'(Other Computations)'!AY116</f>
        <v>1021.1770031700942</v>
      </c>
      <c r="AV100" s="65">
        <f ca="1">'(Other Computations)'!AZ116</f>
        <v>1019.4256744575198</v>
      </c>
      <c r="AW100" s="65">
        <f ca="1">'(Other Computations)'!BB116</f>
        <v>1017.8234277781919</v>
      </c>
      <c r="AX100" s="65">
        <f ca="1">'(Other Computations)'!BC116</f>
        <v>1016.1394694751161</v>
      </c>
      <c r="AY100" s="65">
        <f ca="1">'(Other Computations)'!BD116</f>
        <v>1014.7509025500328</v>
      </c>
      <c r="AZ100" s="65">
        <f ca="1">'(Other Computations)'!BE116</f>
        <v>1013.1604812280013</v>
      </c>
      <c r="BA100" s="65">
        <f ca="1">'(Other Computations)'!BF116</f>
        <v>1011.3788387029842</v>
      </c>
      <c r="BB100" s="65">
        <f ca="1">'(Other Computations)'!BG116</f>
        <v>1009.723563121408</v>
      </c>
      <c r="BC100" s="65">
        <f ca="1">'(Other Computations)'!BH116</f>
        <v>1008.2526077864686</v>
      </c>
      <c r="BD100" s="65">
        <f ca="1">'(Other Computations)'!BI116</f>
        <v>1006.7691815411167</v>
      </c>
      <c r="BE100" s="65">
        <f ca="1">'(Other Computations)'!BJ116</f>
        <v>1005.1500632861342</v>
      </c>
      <c r="BF100" s="65">
        <f ca="1">'(Other Computations)'!BK116</f>
        <v>1003.8039088206643</v>
      </c>
      <c r="BG100" s="65">
        <f ca="1">'(Other Computations)'!BL116</f>
        <v>1002.478756277946</v>
      </c>
      <c r="BH100" s="65">
        <f ca="1">'(Other Computations)'!BM116</f>
        <v>1000.8397175945217</v>
      </c>
      <c r="BI100" s="65">
        <f ca="1">'(Other Computations)'!BO116</f>
        <v>999.44500265785257</v>
      </c>
      <c r="BJ100" s="65">
        <f ca="1">'(Other Computations)'!BP116</f>
        <v>998.15443950315148</v>
      </c>
      <c r="BK100" s="65">
        <f ca="1">'(Other Computations)'!BQ116</f>
        <v>996.87970410398577</v>
      </c>
      <c r="BL100" s="65">
        <f ca="1">'(Other Computations)'!BR116</f>
        <v>995.25632739427067</v>
      </c>
      <c r="BM100" s="65">
        <f ca="1">'(Other Computations)'!BS116</f>
        <v>993.78582324753154</v>
      </c>
      <c r="BN100" s="65">
        <f ca="1">'(Other Computations)'!BT116</f>
        <v>992.17715004504225</v>
      </c>
      <c r="BO100" s="65">
        <f ca="1">'(Other Computations)'!BU116</f>
        <v>990.8835217327636</v>
      </c>
      <c r="BP100" s="65">
        <f ca="1">'(Other Computations)'!BV116</f>
        <v>989.35469308275151</v>
      </c>
      <c r="BQ100" s="65">
        <f ca="1">'(Other Computations)'!BW116</f>
        <v>987.82977421567216</v>
      </c>
      <c r="BR100" s="65">
        <f ca="1">'(Other Computations)'!BX116</f>
        <v>986.43969910723638</v>
      </c>
      <c r="BS100" s="65">
        <f ca="1">'(Other Computations)'!BY116</f>
        <v>985.01965443624067</v>
      </c>
      <c r="BT100" s="65">
        <f ca="1">'(Other Computations)'!BZ116</f>
        <v>983.55269883563642</v>
      </c>
      <c r="BU100" s="65">
        <f ca="1">'(Other Computations)'!CB116</f>
        <v>982.44825368514523</v>
      </c>
      <c r="BV100" s="65">
        <f ca="1">'(Other Computations)'!CC116</f>
        <v>981.13378386632098</v>
      </c>
      <c r="BW100" s="65">
        <f ca="1">'(Other Computations)'!CD116</f>
        <v>980.06612978355952</v>
      </c>
      <c r="BX100" s="65">
        <f ca="1">'(Other Computations)'!CE116</f>
        <v>978.8401859520875</v>
      </c>
      <c r="BY100" s="65">
        <f ca="1">'(Other Computations)'!CF116</f>
        <v>977.52683760980085</v>
      </c>
      <c r="BZ100" s="65">
        <f ca="1">'(Other Computations)'!CG116</f>
        <v>976.23564312829569</v>
      </c>
      <c r="CA100" s="65">
        <f ca="1">'(Other Computations)'!CH116</f>
        <v>975.05440540733014</v>
      </c>
      <c r="CB100" s="65">
        <f ca="1">'(Other Computations)'!CI116</f>
        <v>973.7394639475923</v>
      </c>
      <c r="CC100" s="65">
        <f ca="1">'(Other Computations)'!CJ116</f>
        <v>972.61432292943493</v>
      </c>
      <c r="CD100" s="65">
        <f ca="1">'(Other Computations)'!CK116</f>
        <v>971.37916277675868</v>
      </c>
      <c r="CE100" s="65">
        <f ca="1">'(Other Computations)'!CL116</f>
        <v>970.08139235647457</v>
      </c>
      <c r="CF100" s="65">
        <f ca="1">'(Other Computations)'!CM116</f>
        <v>968.61087240231143</v>
      </c>
      <c r="CG100" s="65">
        <f ca="1">'(Other Computations)'!CO116</f>
        <v>967.32067980799729</v>
      </c>
      <c r="CH100" s="65">
        <f ca="1">'(Other Computations)'!CP116</f>
        <v>966.33687074119371</v>
      </c>
      <c r="CI100" s="65">
        <f ca="1">'(Other Computations)'!CQ116</f>
        <v>965.17035755992958</v>
      </c>
      <c r="CJ100" s="65">
        <f ca="1">'(Other Computations)'!CR116</f>
        <v>963.98846932390984</v>
      </c>
      <c r="CK100" s="65">
        <f ca="1">'(Other Computations)'!CS116</f>
        <v>962.94293831818527</v>
      </c>
      <c r="CL100" s="65">
        <f ca="1">'(Other Computations)'!CT116</f>
        <v>961.83293731720369</v>
      </c>
      <c r="CM100" s="65">
        <f ca="1">'(Other Computations)'!CU116</f>
        <v>960.73799586111033</v>
      </c>
      <c r="CN100" s="65">
        <f ca="1">'(Other Computations)'!CV116</f>
        <v>959.52807878354622</v>
      </c>
      <c r="CO100" s="65">
        <f ca="1">'(Other Computations)'!CW116</f>
        <v>958.33662220397775</v>
      </c>
      <c r="CP100" s="65">
        <f ca="1">'(Other Computations)'!CX116</f>
        <v>957.096716352469</v>
      </c>
      <c r="CQ100" s="65">
        <f ca="1">'(Other Computations)'!CY116</f>
        <v>956.15067423898131</v>
      </c>
      <c r="CR100" s="65">
        <f ca="1">'(Other Computations)'!CZ116</f>
        <v>955.16957002994604</v>
      </c>
      <c r="CS100" s="65">
        <f ca="1">'(Other Computations)'!DB116</f>
        <v>954.43441132307623</v>
      </c>
      <c r="CT100" s="65">
        <f ca="1">'(Other Computations)'!DC116</f>
        <v>953.35053796050238</v>
      </c>
      <c r="CU100" s="65">
        <f ca="1">'(Other Computations)'!DD116</f>
        <v>952.43969925572765</v>
      </c>
      <c r="CV100" s="65">
        <f ca="1">'(Other Computations)'!DE116</f>
        <v>951.14732714501247</v>
      </c>
      <c r="CW100" s="65">
        <f ca="1">'(Other Computations)'!DF116</f>
        <v>950.21937815426315</v>
      </c>
      <c r="CX100" s="65">
        <f ca="1">'(Other Computations)'!DG116</f>
        <v>949.18355339664265</v>
      </c>
      <c r="CY100" s="65">
        <f ca="1">'(Other Computations)'!DH116</f>
        <v>948.01878563703849</v>
      </c>
      <c r="CZ100" s="65">
        <f ca="1">'(Other Computations)'!DI116</f>
        <v>947.10662038017529</v>
      </c>
      <c r="DA100" s="65">
        <f ca="1">'(Other Computations)'!DJ116</f>
        <v>946.00783415654973</v>
      </c>
      <c r="DB100" s="65">
        <f ca="1">'(Other Computations)'!DK116</f>
        <v>945.20450136249497</v>
      </c>
      <c r="DC100" s="65">
        <f ca="1">'(Other Computations)'!DL116</f>
        <v>944.40257691734826</v>
      </c>
      <c r="DD100" s="65">
        <f ca="1">'(Other Computations)'!DM116</f>
        <v>943.49024733324302</v>
      </c>
      <c r="DE100" s="65">
        <f ca="1">'(Other Computations)'!DO116</f>
        <v>942.778276277646</v>
      </c>
      <c r="DF100" s="65">
        <f ca="1">'(Other Computations)'!DP116</f>
        <v>941.77405360448017</v>
      </c>
      <c r="DG100" s="65">
        <f ca="1">'(Other Computations)'!DQ116</f>
        <v>940.89694637031255</v>
      </c>
      <c r="DH100" s="65">
        <f ca="1">'(Other Computations)'!DR116</f>
        <v>940.08020741661346</v>
      </c>
      <c r="DI100" s="65">
        <f ca="1">'(Other Computations)'!DS116</f>
        <v>938.97195161918376</v>
      </c>
      <c r="DJ100" s="65">
        <f ca="1">'(Other Computations)'!DT116</f>
        <v>937.94077840266266</v>
      </c>
      <c r="DK100" s="65">
        <f ca="1">'(Other Computations)'!DU116</f>
        <v>937.07464380715192</v>
      </c>
      <c r="DL100" s="65">
        <f ca="1">'(Other Computations)'!DV116</f>
        <v>936.20829098481374</v>
      </c>
      <c r="DM100" s="65">
        <f ca="1">'(Other Computations)'!DW116</f>
        <v>935.41765989418514</v>
      </c>
      <c r="DN100" s="65">
        <f ca="1">'(Other Computations)'!DX116</f>
        <v>934.36432424616851</v>
      </c>
      <c r="DO100" s="65">
        <f ca="1">'(Other Computations)'!DY116</f>
        <v>933.48365279541417</v>
      </c>
      <c r="DP100" s="65">
        <f ca="1">'(Other Computations)'!DZ116</f>
        <v>932.56888511009618</v>
      </c>
      <c r="DQ100" s="65">
        <f ca="1">'(Other Computations)'!EB116</f>
        <v>931.77806663398076</v>
      </c>
      <c r="DR100" s="65">
        <f ca="1">'(Other Computations)'!EC116</f>
        <v>931.02448164329462</v>
      </c>
      <c r="DS100" s="65">
        <f ca="1">'(Other Computations)'!ED116</f>
        <v>930.28712079596528</v>
      </c>
      <c r="DT100" s="65">
        <f ca="1">'(Other Computations)'!EE116</f>
        <v>929.25814653787722</v>
      </c>
      <c r="DU100" s="65">
        <f ca="1">'(Other Computations)'!EF116</f>
        <v>928.41183713700161</v>
      </c>
      <c r="DV100" s="65">
        <f ca="1">'(Other Computations)'!EG116</f>
        <v>927.49881172976154</v>
      </c>
      <c r="DW100" s="65">
        <f ca="1">'(Other Computations)'!EH116</f>
        <v>926.64168745120196</v>
      </c>
      <c r="DX100" s="65">
        <f ca="1">'(Other Computations)'!EI116</f>
        <v>925.78846253727306</v>
      </c>
      <c r="DY100" s="65">
        <f ca="1">'(Other Computations)'!EJ116</f>
        <v>925.07362112029796</v>
      </c>
      <c r="DZ100" s="65">
        <f ca="1">'(Other Computations)'!EK116</f>
        <v>924.35976060015753</v>
      </c>
      <c r="EA100" s="65">
        <f ca="1">'(Other Computations)'!EL116</f>
        <v>923.58376805668206</v>
      </c>
      <c r="EB100" s="65">
        <f ca="1">'(Other Computations)'!EM116</f>
        <v>922.92956049772863</v>
      </c>
    </row>
    <row r="101" spans="1:132" ht="12.75" customHeight="1" x14ac:dyDescent="0.2">
      <c r="A101" s="4" t="str">
        <f>'(Intermediate Computations)'!B65</f>
        <v>MMM 2010</v>
      </c>
      <c r="B101" s="4" t="str">
        <f>'(Intermediate Computations)'!C65</f>
        <v>MMM 2010</v>
      </c>
      <c r="C101" s="4" t="str">
        <f>'(Intermediate Computations)'!D65</f>
        <v>MMM 2010</v>
      </c>
      <c r="D101" s="4" t="str">
        <f>'(Intermediate Computations)'!E65</f>
        <v>MMM 2010</v>
      </c>
      <c r="E101" s="4" t="str">
        <f>'(Intermediate Computations)'!F65</f>
        <v>MMM 2010</v>
      </c>
      <c r="F101" s="4" t="str">
        <f>'(Intermediate Computations)'!G65</f>
        <v>MMM 2010</v>
      </c>
      <c r="G101" s="4" t="str">
        <f>'(Intermediate Computations)'!H65</f>
        <v>MMM 2010</v>
      </c>
      <c r="H101" s="4" t="str">
        <f>'(Intermediate Computations)'!I65</f>
        <v>MMM 2010</v>
      </c>
      <c r="I101" s="4" t="str">
        <f>'(Intermediate Computations)'!J65</f>
        <v>MMM 2010</v>
      </c>
      <c r="J101" s="4" t="str">
        <f>'(Intermediate Computations)'!K65</f>
        <v>MMM 2010</v>
      </c>
      <c r="K101" s="4" t="str">
        <f>'(Intermediate Computations)'!L65</f>
        <v>MMM 2010</v>
      </c>
      <c r="L101" s="4" t="str">
        <f>'(Intermediate Computations)'!M65</f>
        <v>MMM 2010</v>
      </c>
      <c r="M101" s="4" t="str">
        <f>'(Intermediate Computations)'!O65</f>
        <v>MMM 2011</v>
      </c>
      <c r="N101" s="4" t="str">
        <f>'(Intermediate Computations)'!P65</f>
        <v>MMM 2011</v>
      </c>
      <c r="O101" s="4" t="str">
        <f>'(Intermediate Computations)'!Q65</f>
        <v>MMM 2011</v>
      </c>
      <c r="P101" s="4" t="str">
        <f>'(Intermediate Computations)'!R65</f>
        <v>MMM 2011</v>
      </c>
      <c r="Q101" s="4" t="str">
        <f>'(Intermediate Computations)'!S65</f>
        <v>MMM 2011</v>
      </c>
      <c r="R101" s="4" t="str">
        <f>'(Intermediate Computations)'!T65</f>
        <v>MMM 2011</v>
      </c>
      <c r="S101" s="4" t="str">
        <f>'(Intermediate Computations)'!U65</f>
        <v>MMM 2011</v>
      </c>
      <c r="T101" s="4" t="str">
        <f>'(Intermediate Computations)'!V65</f>
        <v>MMM 2011</v>
      </c>
      <c r="U101" s="4" t="str">
        <f>'(Intermediate Computations)'!W65</f>
        <v>MMM 2011</v>
      </c>
      <c r="V101" s="4" t="str">
        <f>'(Intermediate Computations)'!X65</f>
        <v>MMM 2011</v>
      </c>
      <c r="W101" s="4" t="str">
        <f>'(Intermediate Computations)'!Y65</f>
        <v>MMM 2011</v>
      </c>
      <c r="X101" s="4" t="str">
        <f>'(Intermediate Computations)'!Z65</f>
        <v>MMM 2011</v>
      </c>
      <c r="Y101" s="4" t="str">
        <f>'(Intermediate Computations)'!AB65</f>
        <v>MMM 2012</v>
      </c>
      <c r="Z101" s="4" t="str">
        <f>'(Intermediate Computations)'!AC65</f>
        <v>MMM 2012</v>
      </c>
      <c r="AA101" s="4" t="str">
        <f>'(Intermediate Computations)'!AD65</f>
        <v>MMM 2012</v>
      </c>
      <c r="AB101" s="4" t="str">
        <f>'(Intermediate Computations)'!AE65</f>
        <v>MMM 2012</v>
      </c>
      <c r="AC101" s="4" t="str">
        <f>'(Intermediate Computations)'!AF65</f>
        <v>MMM 2012</v>
      </c>
      <c r="AD101" s="4" t="str">
        <f>'(Intermediate Computations)'!AG65</f>
        <v>MMM 2012</v>
      </c>
      <c r="AE101" s="4" t="str">
        <f>'(Intermediate Computations)'!AH65</f>
        <v>MMM 2012</v>
      </c>
      <c r="AF101" s="4" t="str">
        <f>'(Intermediate Computations)'!AI65</f>
        <v>MMM 2012</v>
      </c>
      <c r="AG101" s="4" t="str">
        <f>'(Intermediate Computations)'!AJ65</f>
        <v>MMM 2012</v>
      </c>
      <c r="AH101" s="4" t="str">
        <f>'(Intermediate Computations)'!AK65</f>
        <v>MMM 2012</v>
      </c>
      <c r="AI101" s="4" t="str">
        <f>'(Intermediate Computations)'!AL65</f>
        <v>MMM 2012</v>
      </c>
      <c r="AJ101" s="4" t="str">
        <f>'(Intermediate Computations)'!AM65</f>
        <v>MMM 2012</v>
      </c>
      <c r="AK101" s="4" t="str">
        <f>'(Intermediate Computations)'!AO65</f>
        <v>MMM 2013</v>
      </c>
      <c r="AL101" s="4" t="str">
        <f>'(Intermediate Computations)'!AP65</f>
        <v>MMM 2013</v>
      </c>
      <c r="AM101" s="4" t="str">
        <f>'(Intermediate Computations)'!AQ65</f>
        <v>MMM 2013</v>
      </c>
      <c r="AN101" s="4" t="str">
        <f>'(Intermediate Computations)'!AR65</f>
        <v>MMM 2013</v>
      </c>
      <c r="AO101" s="4" t="str">
        <f>'(Intermediate Computations)'!AS65</f>
        <v>MMM 2013</v>
      </c>
      <c r="AP101" s="4" t="str">
        <f>'(Intermediate Computations)'!AT65</f>
        <v>MMM 2013</v>
      </c>
      <c r="AQ101" s="4" t="str">
        <f>'(Intermediate Computations)'!AU65</f>
        <v>MMM 2013</v>
      </c>
      <c r="AR101" s="4" t="str">
        <f>'(Intermediate Computations)'!AV65</f>
        <v>MMM 2013</v>
      </c>
      <c r="AS101" s="4" t="str">
        <f>'(Intermediate Computations)'!AW65</f>
        <v>MMM 2013</v>
      </c>
      <c r="AT101" s="4" t="str">
        <f>'(Intermediate Computations)'!AX65</f>
        <v>MMM 2013</v>
      </c>
      <c r="AU101" s="4" t="str">
        <f>'(Intermediate Computations)'!AY65</f>
        <v>MMM 2013</v>
      </c>
      <c r="AV101" s="4" t="str">
        <f>'(Intermediate Computations)'!AZ65</f>
        <v>MMM 2013</v>
      </c>
      <c r="AW101" s="4" t="str">
        <f>'(Intermediate Computations)'!BB65</f>
        <v>MMM 2014</v>
      </c>
      <c r="AX101" s="4" t="str">
        <f>'(Intermediate Computations)'!BC65</f>
        <v>MMM 2014</v>
      </c>
      <c r="AY101" s="4" t="str">
        <f>'(Intermediate Computations)'!BD65</f>
        <v>MMM 2014</v>
      </c>
      <c r="AZ101" s="4" t="str">
        <f>'(Intermediate Computations)'!BE65</f>
        <v>MMM 2014</v>
      </c>
      <c r="BA101" s="4" t="str">
        <f>'(Intermediate Computations)'!BF65</f>
        <v>MMM 2014</v>
      </c>
      <c r="BB101" s="4" t="str">
        <f>'(Intermediate Computations)'!BG65</f>
        <v>MMM 2014</v>
      </c>
      <c r="BC101" s="4" t="str">
        <f>'(Intermediate Computations)'!BH65</f>
        <v>MMM 2014</v>
      </c>
      <c r="BD101" s="4" t="str">
        <f>'(Intermediate Computations)'!BI65</f>
        <v>MMM 2014</v>
      </c>
      <c r="BE101" s="4" t="str">
        <f>'(Intermediate Computations)'!BJ65</f>
        <v>MMM 2014</v>
      </c>
      <c r="BF101" s="4" t="str">
        <f>'(Intermediate Computations)'!BK65</f>
        <v>MMM 2014</v>
      </c>
      <c r="BG101" s="4" t="str">
        <f>'(Intermediate Computations)'!BL65</f>
        <v>MMM 2014</v>
      </c>
      <c r="BH101" s="4" t="str">
        <f>'(Intermediate Computations)'!BM65</f>
        <v>MMM 2014</v>
      </c>
      <c r="BI101" s="4" t="str">
        <f>'(Intermediate Computations)'!BO65</f>
        <v>MMM 2015</v>
      </c>
      <c r="BJ101" s="4" t="str">
        <f>'(Intermediate Computations)'!BP65</f>
        <v>MMM 2015</v>
      </c>
      <c r="BK101" s="4" t="str">
        <f>'(Intermediate Computations)'!BQ65</f>
        <v>MMM 2015</v>
      </c>
      <c r="BL101" s="4" t="str">
        <f>'(Intermediate Computations)'!BR65</f>
        <v>MMM 2015</v>
      </c>
      <c r="BM101" s="4" t="str">
        <f>'(Intermediate Computations)'!BS65</f>
        <v>MMM 2015</v>
      </c>
      <c r="BN101" s="4" t="str">
        <f>'(Intermediate Computations)'!BT65</f>
        <v>MMM 2015</v>
      </c>
      <c r="BO101" s="4" t="str">
        <f>'(Intermediate Computations)'!BU65</f>
        <v>MMM 2015</v>
      </c>
      <c r="BP101" s="4" t="str">
        <f>'(Intermediate Computations)'!BV65</f>
        <v>MMM 2015</v>
      </c>
      <c r="BQ101" s="4" t="str">
        <f>'(Intermediate Computations)'!BW65</f>
        <v>MMM 2015</v>
      </c>
      <c r="BR101" s="4" t="str">
        <f>'(Intermediate Computations)'!BX65</f>
        <v>MMM 2015</v>
      </c>
      <c r="BS101" s="4" t="str">
        <f>'(Intermediate Computations)'!BY65</f>
        <v>MMM 2015</v>
      </c>
      <c r="BT101" s="4" t="str">
        <f>'(Intermediate Computations)'!BZ65</f>
        <v>MMM 2015</v>
      </c>
      <c r="BU101" s="4" t="str">
        <f>'(Intermediate Computations)'!CB65</f>
        <v>MMM 2016</v>
      </c>
      <c r="BV101" s="4" t="str">
        <f>'(Intermediate Computations)'!CC65</f>
        <v>MMM 2016</v>
      </c>
      <c r="BW101" s="4" t="str">
        <f>'(Intermediate Computations)'!CD65</f>
        <v>MMM 2016</v>
      </c>
      <c r="BX101" s="4" t="str">
        <f>'(Intermediate Computations)'!CE65</f>
        <v>MMM 2016</v>
      </c>
      <c r="BY101" s="4" t="str">
        <f>'(Intermediate Computations)'!CF65</f>
        <v>MMM 2016</v>
      </c>
      <c r="BZ101" s="4" t="str">
        <f>'(Intermediate Computations)'!CG65</f>
        <v>MMM 2016</v>
      </c>
      <c r="CA101" s="4" t="str">
        <f>'(Intermediate Computations)'!CH65</f>
        <v>MMM 2016</v>
      </c>
      <c r="CB101" s="4" t="str">
        <f>'(Intermediate Computations)'!CI65</f>
        <v>MMM 2016</v>
      </c>
      <c r="CC101" s="4" t="str">
        <f>'(Intermediate Computations)'!CJ65</f>
        <v>MMM 2016</v>
      </c>
      <c r="CD101" s="4" t="str">
        <f>'(Intermediate Computations)'!CK65</f>
        <v>MMM 2016</v>
      </c>
      <c r="CE101" s="4" t="str">
        <f>'(Intermediate Computations)'!CL65</f>
        <v>MMM 2016</v>
      </c>
      <c r="CF101" s="4" t="str">
        <f>'(Intermediate Computations)'!CM65</f>
        <v>MMM 2016</v>
      </c>
      <c r="CG101" s="4" t="str">
        <f>'(Intermediate Computations)'!CO65</f>
        <v>MMM 2017</v>
      </c>
      <c r="CH101" s="4" t="str">
        <f>'(Intermediate Computations)'!CP65</f>
        <v>MMM 2017</v>
      </c>
      <c r="CI101" s="4" t="str">
        <f>'(Intermediate Computations)'!CQ65</f>
        <v>MMM 2017</v>
      </c>
      <c r="CJ101" s="4" t="str">
        <f>'(Intermediate Computations)'!CR65</f>
        <v>MMM 2017</v>
      </c>
      <c r="CK101" s="4" t="str">
        <f>'(Intermediate Computations)'!CS65</f>
        <v>MMM 2017</v>
      </c>
      <c r="CL101" s="4" t="str">
        <f>'(Intermediate Computations)'!CT65</f>
        <v>MMM 2017</v>
      </c>
      <c r="CM101" s="4" t="str">
        <f>'(Intermediate Computations)'!CU65</f>
        <v>MMM 2017</v>
      </c>
      <c r="CN101" s="4" t="str">
        <f>'(Intermediate Computations)'!CV65</f>
        <v>MMM 2017</v>
      </c>
      <c r="CO101" s="4" t="str">
        <f>'(Intermediate Computations)'!CW65</f>
        <v>MMM 2017</v>
      </c>
      <c r="CP101" s="4" t="str">
        <f>'(Intermediate Computations)'!CX65</f>
        <v>MMM 2017</v>
      </c>
      <c r="CQ101" s="4" t="str">
        <f>'(Intermediate Computations)'!CY65</f>
        <v>MMM 2017</v>
      </c>
      <c r="CR101" s="4" t="str">
        <f>'(Intermediate Computations)'!CZ65</f>
        <v>MMM 2017</v>
      </c>
      <c r="CS101" s="4" t="str">
        <f>'(Intermediate Computations)'!DB65</f>
        <v>MMM 2018</v>
      </c>
      <c r="CT101" s="4" t="str">
        <f>'(Intermediate Computations)'!DC65</f>
        <v>MMM 2018</v>
      </c>
      <c r="CU101" s="4" t="str">
        <f>'(Intermediate Computations)'!DD65</f>
        <v>MMM 2018</v>
      </c>
      <c r="CV101" s="4" t="str">
        <f>'(Intermediate Computations)'!DE65</f>
        <v>MMM 2018</v>
      </c>
      <c r="CW101" s="4" t="str">
        <f>'(Intermediate Computations)'!DF65</f>
        <v>MMM 2018</v>
      </c>
      <c r="CX101" s="4" t="str">
        <f>'(Intermediate Computations)'!DG65</f>
        <v>MMM 2018</v>
      </c>
      <c r="CY101" s="4" t="str">
        <f>'(Intermediate Computations)'!DH65</f>
        <v>MMM 2018</v>
      </c>
      <c r="CZ101" s="4" t="str">
        <f>'(Intermediate Computations)'!DI65</f>
        <v>MMM 2018</v>
      </c>
      <c r="DA101" s="4" t="str">
        <f>'(Intermediate Computations)'!DJ65</f>
        <v>MMM 2018</v>
      </c>
      <c r="DB101" s="4" t="str">
        <f>'(Intermediate Computations)'!DK65</f>
        <v>MMM 2018</v>
      </c>
      <c r="DC101" s="4" t="str">
        <f>'(Intermediate Computations)'!DL65</f>
        <v>MMM 2018</v>
      </c>
      <c r="DD101" s="4" t="str">
        <f>'(Intermediate Computations)'!DM65</f>
        <v>MMM 2018</v>
      </c>
      <c r="DE101" s="4" t="str">
        <f>'(Intermediate Computations)'!DO65</f>
        <v>MMM 2019</v>
      </c>
      <c r="DF101" s="4" t="str">
        <f>'(Intermediate Computations)'!DP65</f>
        <v>MMM 2019</v>
      </c>
      <c r="DG101" s="4" t="str">
        <f>'(Intermediate Computations)'!DQ65</f>
        <v>MMM 2019</v>
      </c>
      <c r="DH101" s="4" t="str">
        <f>'(Intermediate Computations)'!DR65</f>
        <v>MMM 2019</v>
      </c>
      <c r="DI101" s="4" t="str">
        <f>'(Intermediate Computations)'!DS65</f>
        <v>MMM 2019</v>
      </c>
      <c r="DJ101" s="4" t="str">
        <f>'(Intermediate Computations)'!DT65</f>
        <v>MMM 2019</v>
      </c>
      <c r="DK101" s="4" t="str">
        <f>'(Intermediate Computations)'!DU65</f>
        <v>MMM 2019</v>
      </c>
      <c r="DL101" s="4" t="str">
        <f>'(Intermediate Computations)'!DV65</f>
        <v>MMM 2019</v>
      </c>
      <c r="DM101" s="4" t="str">
        <f>'(Intermediate Computations)'!DW65</f>
        <v>MMM 2019</v>
      </c>
      <c r="DN101" s="4" t="str">
        <f>'(Intermediate Computations)'!DX65</f>
        <v>MMM 2019</v>
      </c>
      <c r="DO101" s="4" t="str">
        <f>'(Intermediate Computations)'!DY65</f>
        <v>MMM 2019</v>
      </c>
      <c r="DP101" s="4" t="str">
        <f>'(Intermediate Computations)'!DZ65</f>
        <v>MMM 2019</v>
      </c>
      <c r="DQ101" s="4" t="str">
        <f>'(Intermediate Computations)'!EB65</f>
        <v>MMM 2020</v>
      </c>
      <c r="DR101" s="4" t="str">
        <f>'(Intermediate Computations)'!EC65</f>
        <v>MMM 2020</v>
      </c>
      <c r="DS101" s="4" t="str">
        <f>'(Intermediate Computations)'!ED65</f>
        <v>MMM 2020</v>
      </c>
      <c r="DT101" s="4" t="str">
        <f>'(Intermediate Computations)'!EE65</f>
        <v>MMM 2020</v>
      </c>
      <c r="DU101" s="4" t="str">
        <f>'(Intermediate Computations)'!EF65</f>
        <v>MMM 2020</v>
      </c>
      <c r="DV101" s="4" t="str">
        <f>'(Intermediate Computations)'!EG65</f>
        <v>MMM 2020</v>
      </c>
      <c r="DW101" s="4" t="str">
        <f>'(Intermediate Computations)'!EH65</f>
        <v>MMM 2020</v>
      </c>
      <c r="DX101" s="4" t="str">
        <f>'(Intermediate Computations)'!EI65</f>
        <v>MMM 2020</v>
      </c>
      <c r="DY101" s="4" t="str">
        <f>'(Intermediate Computations)'!EJ65</f>
        <v>MMM 2020</v>
      </c>
      <c r="DZ101" s="4" t="str">
        <f>'(Intermediate Computations)'!EK65</f>
        <v>MMM 2020</v>
      </c>
      <c r="EA101" s="4" t="str">
        <f>'(Intermediate Computations)'!EL65</f>
        <v>MMM 2020</v>
      </c>
      <c r="EB101" s="4" t="str">
        <f>'(Intermediate Computations)'!EM65</f>
        <v>MMM 2020</v>
      </c>
    </row>
    <row r="102" spans="1:132" ht="12.75" customHeight="1" x14ac:dyDescent="0.2">
      <c r="A102" s="4">
        <f>'(Intermediate Computations)'!B62</f>
        <v>40179</v>
      </c>
      <c r="B102" s="4">
        <f>'(Intermediate Computations)'!C62</f>
        <v>40210</v>
      </c>
      <c r="C102" s="4">
        <f>'(Intermediate Computations)'!D62</f>
        <v>40238</v>
      </c>
      <c r="D102" s="4">
        <f>'(Intermediate Computations)'!E62</f>
        <v>40269</v>
      </c>
      <c r="E102" s="4">
        <f>'(Intermediate Computations)'!F62</f>
        <v>40299</v>
      </c>
      <c r="F102" s="4">
        <f>'(Intermediate Computations)'!G62</f>
        <v>40330</v>
      </c>
      <c r="G102" s="4">
        <f>'(Intermediate Computations)'!H62</f>
        <v>40360</v>
      </c>
      <c r="H102" s="4">
        <f>'(Intermediate Computations)'!I62</f>
        <v>40391</v>
      </c>
      <c r="I102" s="4">
        <f>'(Intermediate Computations)'!J62</f>
        <v>40422</v>
      </c>
      <c r="J102" s="4">
        <f>'(Intermediate Computations)'!K62</f>
        <v>40452</v>
      </c>
      <c r="K102" s="4">
        <f>'(Intermediate Computations)'!L62</f>
        <v>40483</v>
      </c>
      <c r="L102" s="4">
        <f>'(Intermediate Computations)'!M62</f>
        <v>40513</v>
      </c>
      <c r="M102" s="4">
        <f>'(Intermediate Computations)'!O62</f>
        <v>40544</v>
      </c>
      <c r="N102" s="4">
        <f>'(Intermediate Computations)'!P62</f>
        <v>40575</v>
      </c>
      <c r="O102" s="4">
        <f>'(Intermediate Computations)'!Q62</f>
        <v>40603</v>
      </c>
      <c r="P102" s="4">
        <f>'(Intermediate Computations)'!R62</f>
        <v>40634</v>
      </c>
      <c r="Q102" s="4">
        <f>'(Intermediate Computations)'!S62</f>
        <v>40664</v>
      </c>
      <c r="R102" s="4">
        <f>'(Intermediate Computations)'!T62</f>
        <v>40695</v>
      </c>
      <c r="S102" s="4">
        <f>'(Intermediate Computations)'!U62</f>
        <v>40725</v>
      </c>
      <c r="T102" s="4">
        <f>'(Intermediate Computations)'!V62</f>
        <v>40756</v>
      </c>
      <c r="U102" s="4">
        <f>'(Intermediate Computations)'!W62</f>
        <v>40787</v>
      </c>
      <c r="V102" s="4">
        <f>'(Intermediate Computations)'!X62</f>
        <v>40817</v>
      </c>
      <c r="W102" s="4">
        <f>'(Intermediate Computations)'!Y62</f>
        <v>40848</v>
      </c>
      <c r="X102" s="4">
        <f>'(Intermediate Computations)'!Z62</f>
        <v>40878</v>
      </c>
      <c r="Y102" s="4">
        <f>'(Intermediate Computations)'!AB62</f>
        <v>40909</v>
      </c>
      <c r="Z102" s="4">
        <f>'(Intermediate Computations)'!AC62</f>
        <v>40940</v>
      </c>
      <c r="AA102" s="4">
        <f>'(Intermediate Computations)'!AD62</f>
        <v>40969</v>
      </c>
      <c r="AB102" s="4">
        <f>'(Intermediate Computations)'!AE62</f>
        <v>41000</v>
      </c>
      <c r="AC102" s="4">
        <f>'(Intermediate Computations)'!AF62</f>
        <v>41030</v>
      </c>
      <c r="AD102" s="4">
        <f>'(Intermediate Computations)'!AG62</f>
        <v>41061</v>
      </c>
      <c r="AE102" s="4">
        <f>'(Intermediate Computations)'!AH62</f>
        <v>41091</v>
      </c>
      <c r="AF102" s="4">
        <f>'(Intermediate Computations)'!AI62</f>
        <v>41122</v>
      </c>
      <c r="AG102" s="4">
        <f>'(Intermediate Computations)'!AJ62</f>
        <v>41153</v>
      </c>
      <c r="AH102" s="4">
        <f>'(Intermediate Computations)'!AK62</f>
        <v>41183</v>
      </c>
      <c r="AI102" s="4">
        <f>'(Intermediate Computations)'!AL62</f>
        <v>41214</v>
      </c>
      <c r="AJ102" s="4">
        <f>'(Intermediate Computations)'!AM62</f>
        <v>41244</v>
      </c>
      <c r="AK102" s="4">
        <f>'(Intermediate Computations)'!AO62</f>
        <v>41275</v>
      </c>
      <c r="AL102" s="4">
        <f>'(Intermediate Computations)'!AP62</f>
        <v>41306</v>
      </c>
      <c r="AM102" s="4">
        <f>'(Intermediate Computations)'!AQ62</f>
        <v>41334</v>
      </c>
      <c r="AN102" s="4">
        <f>'(Intermediate Computations)'!AR62</f>
        <v>41365</v>
      </c>
      <c r="AO102" s="4">
        <f>'(Intermediate Computations)'!AS62</f>
        <v>41395</v>
      </c>
      <c r="AP102" s="4">
        <f>'(Intermediate Computations)'!AT62</f>
        <v>41426</v>
      </c>
      <c r="AQ102" s="4">
        <f>'(Intermediate Computations)'!AU62</f>
        <v>41456</v>
      </c>
      <c r="AR102" s="4">
        <f>'(Intermediate Computations)'!AV62</f>
        <v>41487</v>
      </c>
      <c r="AS102" s="4">
        <f>'(Intermediate Computations)'!AW62</f>
        <v>41518</v>
      </c>
      <c r="AT102" s="4">
        <f>'(Intermediate Computations)'!AX62</f>
        <v>41548</v>
      </c>
      <c r="AU102" s="4">
        <f>'(Intermediate Computations)'!AY62</f>
        <v>41579</v>
      </c>
      <c r="AV102" s="4">
        <f>'(Intermediate Computations)'!AZ62</f>
        <v>41609</v>
      </c>
      <c r="AW102" s="4">
        <f>'(Intermediate Computations)'!BB62</f>
        <v>41640</v>
      </c>
      <c r="AX102" s="4">
        <f>'(Intermediate Computations)'!BC62</f>
        <v>41671</v>
      </c>
      <c r="AY102" s="4">
        <f>'(Intermediate Computations)'!BD62</f>
        <v>41699</v>
      </c>
      <c r="AZ102" s="4">
        <f>'(Intermediate Computations)'!BE62</f>
        <v>41730</v>
      </c>
      <c r="BA102" s="4">
        <f>'(Intermediate Computations)'!BF62</f>
        <v>41760</v>
      </c>
      <c r="BB102" s="4">
        <f>'(Intermediate Computations)'!BG62</f>
        <v>41791</v>
      </c>
      <c r="BC102" s="4">
        <f>'(Intermediate Computations)'!BH62</f>
        <v>41821</v>
      </c>
      <c r="BD102" s="4">
        <f>'(Intermediate Computations)'!BI62</f>
        <v>41852</v>
      </c>
      <c r="BE102" s="4">
        <f>'(Intermediate Computations)'!BJ62</f>
        <v>41883</v>
      </c>
      <c r="BF102" s="4">
        <f>'(Intermediate Computations)'!BK62</f>
        <v>41913</v>
      </c>
      <c r="BG102" s="4">
        <f>'(Intermediate Computations)'!BL62</f>
        <v>41944</v>
      </c>
      <c r="BH102" s="4">
        <f>'(Intermediate Computations)'!BM62</f>
        <v>41974</v>
      </c>
      <c r="BI102" s="4">
        <f>'(Intermediate Computations)'!BO62</f>
        <v>42005</v>
      </c>
      <c r="BJ102" s="4">
        <f>'(Intermediate Computations)'!BP62</f>
        <v>42036</v>
      </c>
      <c r="BK102" s="4">
        <f>'(Intermediate Computations)'!BQ62</f>
        <v>42064</v>
      </c>
      <c r="BL102" s="4">
        <f>'(Intermediate Computations)'!BR62</f>
        <v>42095</v>
      </c>
      <c r="BM102" s="4">
        <f>'(Intermediate Computations)'!BS62</f>
        <v>42125</v>
      </c>
      <c r="BN102" s="4">
        <f>'(Intermediate Computations)'!BT62</f>
        <v>42156</v>
      </c>
      <c r="BO102" s="4">
        <f>'(Intermediate Computations)'!BU62</f>
        <v>42186</v>
      </c>
      <c r="BP102" s="4">
        <f>'(Intermediate Computations)'!BV62</f>
        <v>42217</v>
      </c>
      <c r="BQ102" s="4">
        <f>'(Intermediate Computations)'!BW62</f>
        <v>42248</v>
      </c>
      <c r="BR102" s="4">
        <f>'(Intermediate Computations)'!BX62</f>
        <v>42278</v>
      </c>
      <c r="BS102" s="4">
        <f>'(Intermediate Computations)'!BY62</f>
        <v>42309</v>
      </c>
      <c r="BT102" s="4">
        <f>'(Intermediate Computations)'!BZ62</f>
        <v>42339</v>
      </c>
      <c r="BU102" s="4">
        <f>'(Intermediate Computations)'!CB62</f>
        <v>42370</v>
      </c>
      <c r="BV102" s="4">
        <f>'(Intermediate Computations)'!CC62</f>
        <v>42401</v>
      </c>
      <c r="BW102" s="4">
        <f>'(Intermediate Computations)'!CD62</f>
        <v>42430</v>
      </c>
      <c r="BX102" s="4">
        <f>'(Intermediate Computations)'!CE62</f>
        <v>42461</v>
      </c>
      <c r="BY102" s="4">
        <f>'(Intermediate Computations)'!CF62</f>
        <v>42491</v>
      </c>
      <c r="BZ102" s="4">
        <f>'(Intermediate Computations)'!CG62</f>
        <v>42522</v>
      </c>
      <c r="CA102" s="4">
        <f>'(Intermediate Computations)'!CH62</f>
        <v>42552</v>
      </c>
      <c r="CB102" s="4">
        <f>'(Intermediate Computations)'!CI62</f>
        <v>42583</v>
      </c>
      <c r="CC102" s="4">
        <f>'(Intermediate Computations)'!CJ62</f>
        <v>42614</v>
      </c>
      <c r="CD102" s="4">
        <f>'(Intermediate Computations)'!CK62</f>
        <v>42644</v>
      </c>
      <c r="CE102" s="4">
        <f>'(Intermediate Computations)'!CL62</f>
        <v>42675</v>
      </c>
      <c r="CF102" s="4">
        <f>'(Intermediate Computations)'!CM62</f>
        <v>42705</v>
      </c>
      <c r="CG102" s="4">
        <f>'(Intermediate Computations)'!CO62</f>
        <v>42736</v>
      </c>
      <c r="CH102" s="4">
        <f>'(Intermediate Computations)'!CP62</f>
        <v>42767</v>
      </c>
      <c r="CI102" s="4">
        <f>'(Intermediate Computations)'!CQ62</f>
        <v>42795</v>
      </c>
      <c r="CJ102" s="4">
        <f>'(Intermediate Computations)'!CR62</f>
        <v>42826</v>
      </c>
      <c r="CK102" s="4">
        <f>'(Intermediate Computations)'!CS62</f>
        <v>42856</v>
      </c>
      <c r="CL102" s="4">
        <f>'(Intermediate Computations)'!CT62</f>
        <v>42887</v>
      </c>
      <c r="CM102" s="4">
        <f>'(Intermediate Computations)'!CU62</f>
        <v>42917</v>
      </c>
      <c r="CN102" s="4">
        <f>'(Intermediate Computations)'!CV62</f>
        <v>42948</v>
      </c>
      <c r="CO102" s="4">
        <f>'(Intermediate Computations)'!CW62</f>
        <v>42979</v>
      </c>
      <c r="CP102" s="4">
        <f>'(Intermediate Computations)'!CX62</f>
        <v>43009</v>
      </c>
      <c r="CQ102" s="4">
        <f>'(Intermediate Computations)'!CY62</f>
        <v>43040</v>
      </c>
      <c r="CR102" s="4">
        <f>'(Intermediate Computations)'!CZ62</f>
        <v>43070</v>
      </c>
      <c r="CS102" s="4">
        <f>'(Intermediate Computations)'!DB62</f>
        <v>43101</v>
      </c>
      <c r="CT102" s="4">
        <f>'(Intermediate Computations)'!DC62</f>
        <v>43132</v>
      </c>
      <c r="CU102" s="4">
        <f>'(Intermediate Computations)'!DD62</f>
        <v>43160</v>
      </c>
      <c r="CV102" s="4">
        <f>'(Intermediate Computations)'!DE62</f>
        <v>43191</v>
      </c>
      <c r="CW102" s="4">
        <f>'(Intermediate Computations)'!DF62</f>
        <v>43221</v>
      </c>
      <c r="CX102" s="4">
        <f>'(Intermediate Computations)'!DG62</f>
        <v>43252</v>
      </c>
      <c r="CY102" s="4">
        <f>'(Intermediate Computations)'!DH62</f>
        <v>43282</v>
      </c>
      <c r="CZ102" s="4">
        <f>'(Intermediate Computations)'!DI62</f>
        <v>43313</v>
      </c>
      <c r="DA102" s="4">
        <f>'(Intermediate Computations)'!DJ62</f>
        <v>43344</v>
      </c>
      <c r="DB102" s="4">
        <f>'(Intermediate Computations)'!DK62</f>
        <v>43374</v>
      </c>
      <c r="DC102" s="4">
        <f>'(Intermediate Computations)'!DL62</f>
        <v>43405</v>
      </c>
      <c r="DD102" s="4">
        <f>'(Intermediate Computations)'!DM62</f>
        <v>43435</v>
      </c>
      <c r="DE102" s="4">
        <f>'(Intermediate Computations)'!DO62</f>
        <v>43466</v>
      </c>
      <c r="DF102" s="4">
        <f>'(Intermediate Computations)'!DP62</f>
        <v>43497</v>
      </c>
      <c r="DG102" s="4">
        <f>'(Intermediate Computations)'!DQ62</f>
        <v>43525</v>
      </c>
      <c r="DH102" s="4">
        <f>'(Intermediate Computations)'!DR62</f>
        <v>43556</v>
      </c>
      <c r="DI102" s="4">
        <f>'(Intermediate Computations)'!DS62</f>
        <v>43586</v>
      </c>
      <c r="DJ102" s="4">
        <f>'(Intermediate Computations)'!DT62</f>
        <v>43617</v>
      </c>
      <c r="DK102" s="4">
        <f>'(Intermediate Computations)'!DU62</f>
        <v>43647</v>
      </c>
      <c r="DL102" s="4">
        <f>'(Intermediate Computations)'!DV62</f>
        <v>43678</v>
      </c>
      <c r="DM102" s="4">
        <f>'(Intermediate Computations)'!DW62</f>
        <v>43709</v>
      </c>
      <c r="DN102" s="4">
        <f>'(Intermediate Computations)'!DX62</f>
        <v>43739</v>
      </c>
      <c r="DO102" s="4">
        <f>'(Intermediate Computations)'!DY62</f>
        <v>43770</v>
      </c>
      <c r="DP102" s="4">
        <f>'(Intermediate Computations)'!DZ62</f>
        <v>43800</v>
      </c>
      <c r="DQ102" s="4">
        <f>'(Intermediate Computations)'!EB62</f>
        <v>43831</v>
      </c>
      <c r="DR102" s="4">
        <f>'(Intermediate Computations)'!EC62</f>
        <v>43862</v>
      </c>
      <c r="DS102" s="4">
        <f>'(Intermediate Computations)'!ED62</f>
        <v>43891</v>
      </c>
      <c r="DT102" s="4">
        <f>'(Intermediate Computations)'!EE62</f>
        <v>43922</v>
      </c>
      <c r="DU102" s="4">
        <f>'(Intermediate Computations)'!EF62</f>
        <v>43952</v>
      </c>
      <c r="DV102" s="4">
        <f>'(Intermediate Computations)'!EG62</f>
        <v>43983</v>
      </c>
      <c r="DW102" s="4">
        <f>'(Intermediate Computations)'!EH62</f>
        <v>44013</v>
      </c>
      <c r="DX102" s="4">
        <f>'(Intermediate Computations)'!EI62</f>
        <v>44044</v>
      </c>
      <c r="DY102" s="4">
        <f>'(Intermediate Computations)'!EJ62</f>
        <v>44075</v>
      </c>
      <c r="DZ102" s="4">
        <f>'(Intermediate Computations)'!EK62</f>
        <v>44105</v>
      </c>
      <c r="EA102" s="4">
        <f>'(Intermediate Computations)'!EL62</f>
        <v>44136</v>
      </c>
      <c r="EB102" s="4">
        <f>'(Intermediate Computations)'!EM62</f>
        <v>44166</v>
      </c>
    </row>
    <row r="103" spans="1:132" ht="12.75" customHeight="1" x14ac:dyDescent="0.2">
      <c r="A103" s="64">
        <f>'Trial 1'!B11</f>
        <v>1166666.6666666667</v>
      </c>
      <c r="B103" s="64">
        <f ca="1">'Trial 1'!C11</f>
        <v>1163111.2061757834</v>
      </c>
      <c r="C103" s="64">
        <f ca="1">'Trial 1'!D11</f>
        <v>1159550.6332850701</v>
      </c>
      <c r="D103" s="64">
        <f ca="1">'Trial 1'!E11</f>
        <v>1157175.8572713085</v>
      </c>
      <c r="E103" s="64">
        <f ca="1">'Trial 1'!F11</f>
        <v>1154196.9119040142</v>
      </c>
      <c r="F103" s="64">
        <f ca="1">'Trial 1'!G11</f>
        <v>1151058.4171254714</v>
      </c>
      <c r="G103" s="64">
        <f ca="1">'Trial 1'!H11</f>
        <v>1148256.830035999</v>
      </c>
      <c r="H103" s="64">
        <f ca="1">'Trial 1'!I11</f>
        <v>1146074.5808754305</v>
      </c>
      <c r="I103" s="64">
        <f ca="1">'Trial 1'!J11</f>
        <v>1143140.6390505517</v>
      </c>
      <c r="J103" s="64">
        <f ca="1">'Trial 1'!K11</f>
        <v>1141326.1940290267</v>
      </c>
      <c r="K103" s="64">
        <f ca="1">'Trial 1'!L11</f>
        <v>1138565.9154111638</v>
      </c>
      <c r="L103" s="64">
        <f ca="1">'Trial 1'!M11</f>
        <v>1136546.5261819458</v>
      </c>
      <c r="M103" s="64">
        <f ca="1">'Trial 1'!O11</f>
        <v>1133303.9347186582</v>
      </c>
      <c r="N103" s="64">
        <f ca="1">'Trial 1'!P11</f>
        <v>1130323.8980605786</v>
      </c>
      <c r="O103" s="64">
        <f ca="1">'Trial 1'!Q11</f>
        <v>1128259.349719903</v>
      </c>
      <c r="P103" s="64">
        <f ca="1">'Trial 1'!R11</f>
        <v>1125292.6690323292</v>
      </c>
      <c r="Q103" s="64">
        <f ca="1">'Trial 1'!S11</f>
        <v>1123247.7496450937</v>
      </c>
      <c r="R103" s="64">
        <f ca="1">'Trial 1'!T11</f>
        <v>1121198.1915432413</v>
      </c>
      <c r="S103" s="64">
        <f ca="1">'Trial 1'!U11</f>
        <v>1119046.2772262045</v>
      </c>
      <c r="T103" s="64">
        <f ca="1">'Trial 1'!V11</f>
        <v>1116805.7934986535</v>
      </c>
      <c r="U103" s="64">
        <f ca="1">'Trial 1'!W11</f>
        <v>1114998.7233603003</v>
      </c>
      <c r="V103" s="64">
        <f ca="1">'Trial 1'!X11</f>
        <v>1111944.6288197702</v>
      </c>
      <c r="W103" s="64">
        <f ca="1">'Trial 1'!Y11</f>
        <v>1110122.6220356247</v>
      </c>
      <c r="X103" s="64">
        <f ca="1">'Trial 1'!Z11</f>
        <v>1107602.1988632986</v>
      </c>
      <c r="Y103" s="64">
        <f ca="1">'Trial 1'!AB11</f>
        <v>1105253.0314364019</v>
      </c>
      <c r="Z103" s="64">
        <f ca="1">'Trial 1'!AC11</f>
        <v>1102977.1023557913</v>
      </c>
      <c r="AA103" s="64">
        <f ca="1">'Trial 1'!AD11</f>
        <v>1101089.0824812881</v>
      </c>
      <c r="AB103" s="64">
        <f ca="1">'Trial 1'!AE11</f>
        <v>1098744.2268290773</v>
      </c>
      <c r="AC103" s="64">
        <f ca="1">'Trial 1'!AF11</f>
        <v>1096842.9285368165</v>
      </c>
      <c r="AD103" s="64">
        <f ca="1">'Trial 1'!AG11</f>
        <v>1094466.7801311333</v>
      </c>
      <c r="AE103" s="64">
        <f ca="1">'Trial 1'!AH11</f>
        <v>1092323.3532392259</v>
      </c>
      <c r="AF103" s="64">
        <f ca="1">'Trial 1'!AI11</f>
        <v>1090193.8287712173</v>
      </c>
      <c r="AG103" s="64">
        <f ca="1">'Trial 1'!AJ11</f>
        <v>1089042.2635433902</v>
      </c>
      <c r="AH103" s="64">
        <f ca="1">'Trial 1'!AK11</f>
        <v>1086763.20444576</v>
      </c>
      <c r="AI103" s="64">
        <f ca="1">'Trial 1'!AL11</f>
        <v>1085531.8232854924</v>
      </c>
      <c r="AJ103" s="64">
        <f ca="1">'Trial 1'!AM11</f>
        <v>1083290.85586478</v>
      </c>
      <c r="AK103" s="64">
        <f ca="1">'Trial 1'!AO11</f>
        <v>1080484.8380773985</v>
      </c>
      <c r="AL103" s="64">
        <f ca="1">'Trial 1'!AP11</f>
        <v>1078591.9872915242</v>
      </c>
      <c r="AM103" s="64">
        <f ca="1">'Trial 1'!AQ11</f>
        <v>1076403.6982200632</v>
      </c>
      <c r="AN103" s="64">
        <f ca="1">'Trial 1'!AR11</f>
        <v>1074754.6767506006</v>
      </c>
      <c r="AO103" s="64">
        <f ca="1">'Trial 1'!AS11</f>
        <v>1072294.6912332743</v>
      </c>
      <c r="AP103" s="64">
        <f ca="1">'Trial 1'!AT11</f>
        <v>1070590.5644268654</v>
      </c>
      <c r="AQ103" s="64">
        <f ca="1">'Trial 1'!AU11</f>
        <v>1068610.5845485954</v>
      </c>
      <c r="AR103" s="64">
        <f ca="1">'Trial 1'!AV11</f>
        <v>1066887.5978349645</v>
      </c>
      <c r="AS103" s="64">
        <f ca="1">'Trial 1'!AW11</f>
        <v>1065234.3179728119</v>
      </c>
      <c r="AT103" s="64">
        <f ca="1">'Trial 1'!AX11</f>
        <v>1063804.4247432353</v>
      </c>
      <c r="AU103" s="64">
        <f ca="1">'Trial 1'!AY11</f>
        <v>1062047.2266871419</v>
      </c>
      <c r="AV103" s="64">
        <f ca="1">'Trial 1'!AZ11</f>
        <v>1059824.9847743153</v>
      </c>
      <c r="AW103" s="64">
        <f ca="1">'Trial 1'!BB11</f>
        <v>1058010.5711367393</v>
      </c>
      <c r="AX103" s="64">
        <f ca="1">'Trial 1'!BC11</f>
        <v>1056081.7668753995</v>
      </c>
      <c r="AY103" s="64">
        <f ca="1">'Trial 1'!BD11</f>
        <v>1055119.9161112432</v>
      </c>
      <c r="AZ103" s="64">
        <f ca="1">'Trial 1'!BE11</f>
        <v>1053228.6414504282</v>
      </c>
      <c r="BA103" s="64">
        <f ca="1">'Trial 1'!BF11</f>
        <v>1051701.8376195997</v>
      </c>
      <c r="BB103" s="64">
        <f ca="1">'Trial 1'!BG11</f>
        <v>1050229.8692454121</v>
      </c>
      <c r="BC103" s="64">
        <f ca="1">'Trial 1'!BH11</f>
        <v>1049142.3960600486</v>
      </c>
      <c r="BD103" s="64">
        <f ca="1">'Trial 1'!BI11</f>
        <v>1047055.3773330176</v>
      </c>
      <c r="BE103" s="64">
        <f ca="1">'Trial 1'!BJ11</f>
        <v>1045232.3502522481</v>
      </c>
      <c r="BF103" s="64">
        <f ca="1">'Trial 1'!BK11</f>
        <v>1043297.8798923573</v>
      </c>
      <c r="BG103" s="64">
        <f ca="1">'Trial 1'!BL11</f>
        <v>1041537.7819959009</v>
      </c>
      <c r="BH103" s="64">
        <f ca="1">'Trial 1'!BM11</f>
        <v>1039297.8570021107</v>
      </c>
      <c r="BI103" s="64">
        <f ca="1">'Trial 1'!BO11</f>
        <v>1037512.227530204</v>
      </c>
      <c r="BJ103" s="64">
        <f ca="1">'Trial 1'!BP11</f>
        <v>1036188.2520965034</v>
      </c>
      <c r="BK103" s="64">
        <f ca="1">'Trial 1'!BQ11</f>
        <v>1035366.8194002297</v>
      </c>
      <c r="BL103" s="64">
        <f ca="1">'Trial 1'!BR11</f>
        <v>1034177.7019113639</v>
      </c>
      <c r="BM103" s="64">
        <f ca="1">'Trial 1'!BS11</f>
        <v>1032924.8035841588</v>
      </c>
      <c r="BN103" s="64">
        <f ca="1">'Trial 1'!BT11</f>
        <v>1030706.5328098263</v>
      </c>
      <c r="BO103" s="64">
        <f ca="1">'Trial 1'!BU11</f>
        <v>1029053.7743799344</v>
      </c>
      <c r="BP103" s="64">
        <f ca="1">'Trial 1'!BV11</f>
        <v>1027825.0187780581</v>
      </c>
      <c r="BQ103" s="64">
        <f ca="1">'Trial 1'!BW11</f>
        <v>1026004.069234216</v>
      </c>
      <c r="BR103" s="64">
        <f ca="1">'Trial 1'!BX11</f>
        <v>1024423.7329356979</v>
      </c>
      <c r="BS103" s="64">
        <f ca="1">'Trial 1'!BY11</f>
        <v>1022601.5771424249</v>
      </c>
      <c r="BT103" s="64">
        <f ca="1">'Trial 1'!BZ11</f>
        <v>1020811.9601613723</v>
      </c>
      <c r="BU103" s="64">
        <f ca="1">'Trial 1'!CB11</f>
        <v>1019316.7256193226</v>
      </c>
      <c r="BV103" s="64">
        <f ca="1">'Trial 1'!CC11</f>
        <v>1017478.3747835638</v>
      </c>
      <c r="BW103" s="64">
        <f ca="1">'Trial 1'!CD11</f>
        <v>1016651.4057930501</v>
      </c>
      <c r="BX103" s="64">
        <f ca="1">'Trial 1'!CE11</f>
        <v>1015354.6100085223</v>
      </c>
      <c r="BY103" s="64">
        <f ca="1">'Trial 1'!CF11</f>
        <v>1013369.4726566608</v>
      </c>
      <c r="BZ103" s="64">
        <f ca="1">'Trial 1'!CG11</f>
        <v>1011390.4632486085</v>
      </c>
      <c r="CA103" s="64">
        <f ca="1">'Trial 1'!CH11</f>
        <v>1010344.4708045766</v>
      </c>
      <c r="CB103" s="64">
        <f ca="1">'Trial 1'!CI11</f>
        <v>1008455.6230247548</v>
      </c>
      <c r="CC103" s="64">
        <f ca="1">'Trial 1'!CJ11</f>
        <v>1006700.1376891165</v>
      </c>
      <c r="CD103" s="64">
        <f ca="1">'Trial 1'!CK11</f>
        <v>1005808.454494253</v>
      </c>
      <c r="CE103" s="64">
        <f ca="1">'Trial 1'!CL11</f>
        <v>1004572.0082297093</v>
      </c>
      <c r="CF103" s="64">
        <f ca="1">'Trial 1'!CM11</f>
        <v>1003290.9458917978</v>
      </c>
      <c r="CG103" s="64">
        <f ca="1">'Trial 1'!CO11</f>
        <v>1002818.9701383987</v>
      </c>
      <c r="CH103" s="64">
        <f ca="1">'Trial 1'!CP11</f>
        <v>1001975.8500243046</v>
      </c>
      <c r="CI103" s="64">
        <f ca="1">'Trial 1'!CQ11</f>
        <v>1000860.472493762</v>
      </c>
      <c r="CJ103" s="64">
        <f ca="1">'Trial 1'!CR11</f>
        <v>999382.61376550759</v>
      </c>
      <c r="CK103" s="64">
        <f ca="1">'Trial 1'!CS11</f>
        <v>998878.66946602194</v>
      </c>
      <c r="CL103" s="64">
        <f ca="1">'Trial 1'!CT11</f>
        <v>998042.32116668392</v>
      </c>
      <c r="CM103" s="64">
        <f ca="1">'Trial 1'!CU11</f>
        <v>997452.34576500359</v>
      </c>
      <c r="CN103" s="64">
        <f ca="1">'Trial 1'!CV11</f>
        <v>996630.84840900847</v>
      </c>
      <c r="CO103" s="64">
        <f ca="1">'Trial 1'!CW11</f>
        <v>995985.24805001391</v>
      </c>
      <c r="CP103" s="64">
        <f ca="1">'Trial 1'!CX11</f>
        <v>994491.33151138527</v>
      </c>
      <c r="CQ103" s="64">
        <f ca="1">'Trial 1'!CY11</f>
        <v>993651.29903794557</v>
      </c>
      <c r="CR103" s="64">
        <f ca="1">'Trial 1'!CZ11</f>
        <v>991888.78441537695</v>
      </c>
      <c r="CS103" s="64">
        <f ca="1">'Trial 1'!DB11</f>
        <v>991196.58932259236</v>
      </c>
      <c r="CT103" s="64">
        <f ca="1">'Trial 1'!DC11</f>
        <v>990335.41967534495</v>
      </c>
      <c r="CU103" s="64">
        <f ca="1">'Trial 1'!DD11</f>
        <v>989481.5447706636</v>
      </c>
      <c r="CV103" s="64">
        <f ca="1">'Trial 1'!DE11</f>
        <v>988056.33197285631</v>
      </c>
      <c r="CW103" s="64">
        <f ca="1">'Trial 1'!DF11</f>
        <v>986688.10750711837</v>
      </c>
      <c r="CX103" s="64">
        <f ca="1">'Trial 1'!DG11</f>
        <v>985924.87950156908</v>
      </c>
      <c r="CY103" s="64">
        <f ca="1">'Trial 1'!DH11</f>
        <v>985297.13080701139</v>
      </c>
      <c r="CZ103" s="64">
        <f ca="1">'Trial 1'!DI11</f>
        <v>984860.84817894245</v>
      </c>
      <c r="DA103" s="64">
        <f ca="1">'Trial 1'!DJ11</f>
        <v>983258.30246409983</v>
      </c>
      <c r="DB103" s="64">
        <f ca="1">'Trial 1'!DK11</f>
        <v>982957.70875960134</v>
      </c>
      <c r="DC103" s="64">
        <f ca="1">'Trial 1'!DL11</f>
        <v>982341.13955555763</v>
      </c>
      <c r="DD103" s="64">
        <f ca="1">'Trial 1'!DM11</f>
        <v>981516.37131005072</v>
      </c>
      <c r="DE103" s="64">
        <f ca="1">'Trial 1'!DO11</f>
        <v>980479.06081716518</v>
      </c>
      <c r="DF103" s="64">
        <f ca="1">'Trial 1'!DP11</f>
        <v>979604.25815001235</v>
      </c>
      <c r="DG103" s="64">
        <f ca="1">'Trial 1'!DQ11</f>
        <v>978736.48120344093</v>
      </c>
      <c r="DH103" s="64">
        <f ca="1">'Trial 1'!DR11</f>
        <v>978098.73208952602</v>
      </c>
      <c r="DI103" s="64">
        <f ca="1">'Trial 1'!DS11</f>
        <v>977412.98039675131</v>
      </c>
      <c r="DJ103" s="64">
        <f ca="1">'Trial 1'!DT11</f>
        <v>976526.65084648109</v>
      </c>
      <c r="DK103" s="64">
        <f ca="1">'Trial 1'!DU11</f>
        <v>975779.28478317743</v>
      </c>
      <c r="DL103" s="64">
        <f ca="1">'Trial 1'!DV11</f>
        <v>974695.18316833454</v>
      </c>
      <c r="DM103" s="64">
        <f ca="1">'Trial 1'!DW11</f>
        <v>973391.90156629251</v>
      </c>
      <c r="DN103" s="64">
        <f ca="1">'Trial 1'!DX11</f>
        <v>972190.82179880375</v>
      </c>
      <c r="DO103" s="64">
        <f ca="1">'Trial 1'!DY11</f>
        <v>971307.55512971</v>
      </c>
      <c r="DP103" s="64">
        <f ca="1">'Trial 1'!DZ11</f>
        <v>970206.98890653951</v>
      </c>
      <c r="DQ103" s="64">
        <f ca="1">'Trial 1'!EB11</f>
        <v>969855.87737334007</v>
      </c>
      <c r="DR103" s="64">
        <f ca="1">'Trial 1'!EC11</f>
        <v>968912.84398724709</v>
      </c>
      <c r="DS103" s="64">
        <f ca="1">'Trial 1'!ED11</f>
        <v>967861.76059194561</v>
      </c>
      <c r="DT103" s="64">
        <f ca="1">'Trial 1'!EE11</f>
        <v>966967.82782747352</v>
      </c>
      <c r="DU103" s="64">
        <f ca="1">'Trial 1'!EF11</f>
        <v>965696.35748830589</v>
      </c>
      <c r="DV103" s="64">
        <f ca="1">'Trial 1'!EG11</f>
        <v>964143.25860240706</v>
      </c>
      <c r="DW103" s="64">
        <f ca="1">'Trial 1'!EH11</f>
        <v>963128.48589504045</v>
      </c>
      <c r="DX103" s="64">
        <f ca="1">'Trial 1'!EI11</f>
        <v>962856.31940873875</v>
      </c>
      <c r="DY103" s="64">
        <f ca="1">'Trial 1'!EJ11</f>
        <v>962570.62176554429</v>
      </c>
      <c r="DZ103" s="64">
        <f ca="1">'Trial 1'!EK11</f>
        <v>961851.16121803212</v>
      </c>
      <c r="EA103" s="64">
        <f ca="1">'Trial 1'!EL11</f>
        <v>961818.04294180509</v>
      </c>
      <c r="EB103" s="64">
        <f ca="1">'Trial 1'!EM11</f>
        <v>960975.16459058982</v>
      </c>
    </row>
    <row r="104" spans="1:132" ht="12.75" customHeight="1" x14ac:dyDescent="0.2">
      <c r="A104" s="64">
        <f>'Trial 2'!B11</f>
        <v>1166666.6666666667</v>
      </c>
      <c r="B104" s="64">
        <f ca="1">'Trial 2'!C11</f>
        <v>1163713.71188711</v>
      </c>
      <c r="C104" s="64">
        <f ca="1">'Trial 2'!D11</f>
        <v>1161199.4710940858</v>
      </c>
      <c r="D104" s="64">
        <f ca="1">'Trial 2'!E11</f>
        <v>1158056.2106180142</v>
      </c>
      <c r="E104" s="64">
        <f ca="1">'Trial 2'!F11</f>
        <v>1155725.7724503095</v>
      </c>
      <c r="F104" s="64">
        <f ca="1">'Trial 2'!G11</f>
        <v>1153470.6741554139</v>
      </c>
      <c r="G104" s="64">
        <f ca="1">'Trial 2'!H11</f>
        <v>1150151.3738743856</v>
      </c>
      <c r="H104" s="64">
        <f ca="1">'Trial 2'!I11</f>
        <v>1147204.0532632417</v>
      </c>
      <c r="I104" s="64">
        <f ca="1">'Trial 2'!J11</f>
        <v>1144920.768285427</v>
      </c>
      <c r="J104" s="64">
        <f ca="1">'Trial 2'!K11</f>
        <v>1142153.2852502519</v>
      </c>
      <c r="K104" s="64">
        <f ca="1">'Trial 2'!L11</f>
        <v>1139785.0661830702</v>
      </c>
      <c r="L104" s="64">
        <f ca="1">'Trial 2'!M11</f>
        <v>1137229.3979451451</v>
      </c>
      <c r="M104" s="64">
        <f ca="1">'Trial 2'!O11</f>
        <v>1135398.6529584802</v>
      </c>
      <c r="N104" s="64">
        <f ca="1">'Trial 2'!P11</f>
        <v>1132957.0386823611</v>
      </c>
      <c r="O104" s="64">
        <f ca="1">'Trial 2'!Q11</f>
        <v>1129818.0863696102</v>
      </c>
      <c r="P104" s="64">
        <f ca="1">'Trial 2'!R11</f>
        <v>1127437.2811535941</v>
      </c>
      <c r="Q104" s="64">
        <f ca="1">'Trial 2'!S11</f>
        <v>1124784.4302004983</v>
      </c>
      <c r="R104" s="64">
        <f ca="1">'Trial 2'!T11</f>
        <v>1122724.9425086242</v>
      </c>
      <c r="S104" s="64">
        <f ca="1">'Trial 2'!U11</f>
        <v>1120578.3803115585</v>
      </c>
      <c r="T104" s="64">
        <f ca="1">'Trial 2'!V11</f>
        <v>1118917.5304293581</v>
      </c>
      <c r="U104" s="64">
        <f ca="1">'Trial 2'!W11</f>
        <v>1116630.3925913821</v>
      </c>
      <c r="V104" s="64">
        <f ca="1">'Trial 2'!X11</f>
        <v>1114329.5919600148</v>
      </c>
      <c r="W104" s="64">
        <f ca="1">'Trial 2'!Y11</f>
        <v>1112946.0025696943</v>
      </c>
      <c r="X104" s="64">
        <f ca="1">'Trial 2'!Z11</f>
        <v>1110918.321043079</v>
      </c>
      <c r="Y104" s="64">
        <f ca="1">'Trial 2'!AB11</f>
        <v>1109181.8233383349</v>
      </c>
      <c r="Z104" s="64">
        <f ca="1">'Trial 2'!AC11</f>
        <v>1107051.9299402195</v>
      </c>
      <c r="AA104" s="64">
        <f ca="1">'Trial 2'!AD11</f>
        <v>1105046.9216682124</v>
      </c>
      <c r="AB104" s="64">
        <f ca="1">'Trial 2'!AE11</f>
        <v>1103203.3100553043</v>
      </c>
      <c r="AC104" s="64">
        <f ca="1">'Trial 2'!AF11</f>
        <v>1101785.5326641074</v>
      </c>
      <c r="AD104" s="64">
        <f ca="1">'Trial 2'!AG11</f>
        <v>1100141.3501228965</v>
      </c>
      <c r="AE104" s="64">
        <f ca="1">'Trial 2'!AH11</f>
        <v>1097955.0603617183</v>
      </c>
      <c r="AF104" s="64">
        <f ca="1">'Trial 2'!AI11</f>
        <v>1095950.3585674488</v>
      </c>
      <c r="AG104" s="64">
        <f ca="1">'Trial 2'!AJ11</f>
        <v>1093629.0216991969</v>
      </c>
      <c r="AH104" s="64">
        <f ca="1">'Trial 2'!AK11</f>
        <v>1091804.2346950213</v>
      </c>
      <c r="AI104" s="64">
        <f ca="1">'Trial 2'!AL11</f>
        <v>1089169.1196796976</v>
      </c>
      <c r="AJ104" s="64">
        <f ca="1">'Trial 2'!AM11</f>
        <v>1087345.1853631746</v>
      </c>
      <c r="AK104" s="64">
        <f ca="1">'Trial 2'!AO11</f>
        <v>1084963.3511773604</v>
      </c>
      <c r="AL104" s="64">
        <f ca="1">'Trial 2'!AP11</f>
        <v>1083183.2828395129</v>
      </c>
      <c r="AM104" s="64">
        <f ca="1">'Trial 2'!AQ11</f>
        <v>1081057.6997651416</v>
      </c>
      <c r="AN104" s="64">
        <f ca="1">'Trial 2'!AR11</f>
        <v>1079887.7779602101</v>
      </c>
      <c r="AO104" s="64">
        <f ca="1">'Trial 2'!AS11</f>
        <v>1078089.0029934573</v>
      </c>
      <c r="AP104" s="64">
        <f ca="1">'Trial 2'!AT11</f>
        <v>1076081.850024641</v>
      </c>
      <c r="AQ104" s="64">
        <f ca="1">'Trial 2'!AU11</f>
        <v>1073970.2907039206</v>
      </c>
      <c r="AR104" s="64">
        <f ca="1">'Trial 2'!AV11</f>
        <v>1072291.1774162604</v>
      </c>
      <c r="AS104" s="64">
        <f ca="1">'Trial 2'!AW11</f>
        <v>1070393.6409106127</v>
      </c>
      <c r="AT104" s="64">
        <f ca="1">'Trial 2'!AX11</f>
        <v>1069160.4223895234</v>
      </c>
      <c r="AU104" s="64">
        <f ca="1">'Trial 2'!AY11</f>
        <v>1067739.7144790643</v>
      </c>
      <c r="AV104" s="64">
        <f ca="1">'Trial 2'!AZ11</f>
        <v>1066032.7741678844</v>
      </c>
      <c r="AW104" s="64">
        <f ca="1">'Trial 2'!BB11</f>
        <v>1064326.8912689898</v>
      </c>
      <c r="AX104" s="64">
        <f ca="1">'Trial 2'!BC11</f>
        <v>1062401.9246537769</v>
      </c>
      <c r="AY104" s="64">
        <f ca="1">'Trial 2'!BD11</f>
        <v>1061545.5534061894</v>
      </c>
      <c r="AZ104" s="64">
        <f ca="1">'Trial 2'!BE11</f>
        <v>1059986.5802984622</v>
      </c>
      <c r="BA104" s="64">
        <f ca="1">'Trial 2'!BF11</f>
        <v>1057643.9299305135</v>
      </c>
      <c r="BB104" s="64">
        <f ca="1">'Trial 2'!BG11</f>
        <v>1055756.048325829</v>
      </c>
      <c r="BC104" s="64">
        <f ca="1">'Trial 2'!BH11</f>
        <v>1053780.1715722713</v>
      </c>
      <c r="BD104" s="64">
        <f ca="1">'Trial 2'!BI11</f>
        <v>1052173.7386869416</v>
      </c>
      <c r="BE104" s="64">
        <f ca="1">'Trial 2'!BJ11</f>
        <v>1050753.9418679299</v>
      </c>
      <c r="BF104" s="64">
        <f ca="1">'Trial 2'!BK11</f>
        <v>1049055.8101160259</v>
      </c>
      <c r="BG104" s="64">
        <f ca="1">'Trial 2'!BL11</f>
        <v>1047044.3527147282</v>
      </c>
      <c r="BH104" s="64">
        <f ca="1">'Trial 2'!BM11</f>
        <v>1044974.8627467036</v>
      </c>
      <c r="BI104" s="64">
        <f ca="1">'Trial 2'!BO11</f>
        <v>1043986.7027047529</v>
      </c>
      <c r="BJ104" s="64">
        <f ca="1">'Trial 2'!BP11</f>
        <v>1042396.7250865657</v>
      </c>
      <c r="BK104" s="64">
        <f ca="1">'Trial 2'!BQ11</f>
        <v>1041033.5198802608</v>
      </c>
      <c r="BL104" s="64">
        <f ca="1">'Trial 2'!BR11</f>
        <v>1038959.6044491797</v>
      </c>
      <c r="BM104" s="64">
        <f ca="1">'Trial 2'!BS11</f>
        <v>1036851.6271472676</v>
      </c>
      <c r="BN104" s="64">
        <f ca="1">'Trial 2'!BT11</f>
        <v>1035605.2462553227</v>
      </c>
      <c r="BO104" s="64">
        <f ca="1">'Trial 2'!BU11</f>
        <v>1034370.9124314341</v>
      </c>
      <c r="BP104" s="64">
        <f ca="1">'Trial 2'!BV11</f>
        <v>1032784.9066058693</v>
      </c>
      <c r="BQ104" s="64">
        <f ca="1">'Trial 2'!BW11</f>
        <v>1030540.5955236711</v>
      </c>
      <c r="BR104" s="64">
        <f ca="1">'Trial 2'!BX11</f>
        <v>1029325.4535158031</v>
      </c>
      <c r="BS104" s="64">
        <f ca="1">'Trial 2'!BY11</f>
        <v>1028487.349721322</v>
      </c>
      <c r="BT104" s="64">
        <f ca="1">'Trial 2'!BZ11</f>
        <v>1026945.8789523614</v>
      </c>
      <c r="BU104" s="64">
        <f ca="1">'Trial 2'!CB11</f>
        <v>1025476.4779973835</v>
      </c>
      <c r="BV104" s="64">
        <f ca="1">'Trial 2'!CC11</f>
        <v>1024058.6661982471</v>
      </c>
      <c r="BW104" s="64">
        <f ca="1">'Trial 2'!CD11</f>
        <v>1023506.9289352973</v>
      </c>
      <c r="BX104" s="64">
        <f ca="1">'Trial 2'!CE11</f>
        <v>1022394.716052638</v>
      </c>
      <c r="BY104" s="64">
        <f ca="1">'Trial 2'!CF11</f>
        <v>1020884.3186350658</v>
      </c>
      <c r="BZ104" s="64">
        <f ca="1">'Trial 2'!CG11</f>
        <v>1020161.6788692804</v>
      </c>
      <c r="CA104" s="64">
        <f ca="1">'Trial 2'!CH11</f>
        <v>1018900.9869020919</v>
      </c>
      <c r="CB104" s="64">
        <f ca="1">'Trial 2'!CI11</f>
        <v>1016770.8085800631</v>
      </c>
      <c r="CC104" s="64">
        <f ca="1">'Trial 2'!CJ11</f>
        <v>1016244.0132765513</v>
      </c>
      <c r="CD104" s="64">
        <f ca="1">'Trial 2'!CK11</f>
        <v>1014160.6921277409</v>
      </c>
      <c r="CE104" s="64">
        <f ca="1">'Trial 2'!CL11</f>
        <v>1012443.6689242977</v>
      </c>
      <c r="CF104" s="64">
        <f ca="1">'Trial 2'!CM11</f>
        <v>1011071.7033515611</v>
      </c>
      <c r="CG104" s="64">
        <f ca="1">'Trial 2'!CO11</f>
        <v>1009147.5088543533</v>
      </c>
      <c r="CH104" s="64">
        <f ca="1">'Trial 2'!CP11</f>
        <v>1007970.7918208924</v>
      </c>
      <c r="CI104" s="64">
        <f ca="1">'Trial 2'!CQ11</f>
        <v>1007009.6170762527</v>
      </c>
      <c r="CJ104" s="64">
        <f ca="1">'Trial 2'!CR11</f>
        <v>1006000.2551056575</v>
      </c>
      <c r="CK104" s="64">
        <f ca="1">'Trial 2'!CS11</f>
        <v>1005355.9439405146</v>
      </c>
      <c r="CL104" s="64">
        <f ca="1">'Trial 2'!CT11</f>
        <v>1003944.8714332812</v>
      </c>
      <c r="CM104" s="64">
        <f ca="1">'Trial 2'!CU11</f>
        <v>1002226.7687282996</v>
      </c>
      <c r="CN104" s="64">
        <f ca="1">'Trial 2'!CV11</f>
        <v>1001415.6255199781</v>
      </c>
      <c r="CO104" s="64">
        <f ca="1">'Trial 2'!CW11</f>
        <v>1000006.8157204404</v>
      </c>
      <c r="CP104" s="64">
        <f ca="1">'Trial 2'!CX11</f>
        <v>998540.78878473013</v>
      </c>
      <c r="CQ104" s="64">
        <f ca="1">'Trial 2'!CY11</f>
        <v>997947.34843746875</v>
      </c>
      <c r="CR104" s="64">
        <f ca="1">'Trial 2'!CZ11</f>
        <v>996714.00990940235</v>
      </c>
      <c r="CS104" s="64">
        <f ca="1">'Trial 2'!DB11</f>
        <v>996426.13314011483</v>
      </c>
      <c r="CT104" s="64">
        <f ca="1">'Trial 2'!DC11</f>
        <v>995807.90913130098</v>
      </c>
      <c r="CU104" s="64">
        <f ca="1">'Trial 2'!DD11</f>
        <v>995354.12337376713</v>
      </c>
      <c r="CV104" s="64">
        <f ca="1">'Trial 2'!DE11</f>
        <v>994444.17159167666</v>
      </c>
      <c r="CW104" s="64">
        <f ca="1">'Trial 2'!DF11</f>
        <v>993478.74333371187</v>
      </c>
      <c r="CX104" s="64">
        <f ca="1">'Trial 2'!DG11</f>
        <v>992766.16852920956</v>
      </c>
      <c r="CY104" s="64">
        <f ca="1">'Trial 2'!DH11</f>
        <v>991734.12201241159</v>
      </c>
      <c r="CZ104" s="64">
        <f ca="1">'Trial 2'!DI11</f>
        <v>991082.30373734084</v>
      </c>
      <c r="DA104" s="64">
        <f ca="1">'Trial 2'!DJ11</f>
        <v>989914.69313530903</v>
      </c>
      <c r="DB104" s="64">
        <f ca="1">'Trial 2'!DK11</f>
        <v>988154.07807218388</v>
      </c>
      <c r="DC104" s="64">
        <f ca="1">'Trial 2'!DL11</f>
        <v>987308.09880172124</v>
      </c>
      <c r="DD104" s="64">
        <f ca="1">'Trial 2'!DM11</f>
        <v>985553.846442034</v>
      </c>
      <c r="DE104" s="64">
        <f ca="1">'Trial 2'!DO11</f>
        <v>985002.02536755917</v>
      </c>
      <c r="DF104" s="64">
        <f ca="1">'Trial 2'!DP11</f>
        <v>983507.82960079971</v>
      </c>
      <c r="DG104" s="64">
        <f ca="1">'Trial 2'!DQ11</f>
        <v>982202.74494063633</v>
      </c>
      <c r="DH104" s="64">
        <f ca="1">'Trial 2'!DR11</f>
        <v>981073.18947113806</v>
      </c>
      <c r="DI104" s="64">
        <f ca="1">'Trial 2'!DS11</f>
        <v>979731.34765383741</v>
      </c>
      <c r="DJ104" s="64">
        <f ca="1">'Trial 2'!DT11</f>
        <v>979048.07919280976</v>
      </c>
      <c r="DK104" s="64">
        <f ca="1">'Trial 2'!DU11</f>
        <v>978165.19169969577</v>
      </c>
      <c r="DL104" s="64">
        <f ca="1">'Trial 2'!DV11</f>
        <v>977273.89577730547</v>
      </c>
      <c r="DM104" s="64">
        <f ca="1">'Trial 2'!DW11</f>
        <v>976208.68808212527</v>
      </c>
      <c r="DN104" s="64">
        <f ca="1">'Trial 2'!DX11</f>
        <v>974549.85633930995</v>
      </c>
      <c r="DO104" s="64">
        <f ca="1">'Trial 2'!DY11</f>
        <v>973467.65477351448</v>
      </c>
      <c r="DP104" s="64">
        <f ca="1">'Trial 2'!DZ11</f>
        <v>972426.11040823522</v>
      </c>
      <c r="DQ104" s="64">
        <f ca="1">'Trial 2'!EB11</f>
        <v>971616.76843163045</v>
      </c>
      <c r="DR104" s="64">
        <f ca="1">'Trial 2'!EC11</f>
        <v>971202.40930162929</v>
      </c>
      <c r="DS104" s="64">
        <f ca="1">'Trial 2'!ED11</f>
        <v>970687.15177406627</v>
      </c>
      <c r="DT104" s="64">
        <f ca="1">'Trial 2'!EE11</f>
        <v>969530.40485404083</v>
      </c>
      <c r="DU104" s="64">
        <f ca="1">'Trial 2'!EF11</f>
        <v>968570.81857967342</v>
      </c>
      <c r="DV104" s="64">
        <f ca="1">'Trial 2'!EG11</f>
        <v>968119.48872093204</v>
      </c>
      <c r="DW104" s="64">
        <f ca="1">'Trial 2'!EH11</f>
        <v>967057.11399317917</v>
      </c>
      <c r="DX104" s="64">
        <f ca="1">'Trial 2'!EI11</f>
        <v>966210.95352190745</v>
      </c>
      <c r="DY104" s="64">
        <f ca="1">'Trial 2'!EJ11</f>
        <v>965916.89860542165</v>
      </c>
      <c r="DZ104" s="64">
        <f ca="1">'Trial 2'!EK11</f>
        <v>964757.6259426045</v>
      </c>
      <c r="EA104" s="64">
        <f ca="1">'Trial 2'!EL11</f>
        <v>963401.43836208526</v>
      </c>
      <c r="EB104" s="64">
        <f ca="1">'Trial 2'!EM11</f>
        <v>962517.11412098026</v>
      </c>
    </row>
    <row r="105" spans="1:132" ht="12.75" customHeight="1" x14ac:dyDescent="0.2">
      <c r="A105" s="64">
        <f>'Trial 3'!B11</f>
        <v>1166666.6666666667</v>
      </c>
      <c r="B105" s="64">
        <f ca="1">'Trial 3'!C11</f>
        <v>1162991.7200931606</v>
      </c>
      <c r="C105" s="64">
        <f ca="1">'Trial 3'!D11</f>
        <v>1160475.8289759953</v>
      </c>
      <c r="D105" s="64">
        <f ca="1">'Trial 3'!E11</f>
        <v>1158053.2786995342</v>
      </c>
      <c r="E105" s="64">
        <f ca="1">'Trial 3'!F11</f>
        <v>1154932.9842653256</v>
      </c>
      <c r="F105" s="64">
        <f ca="1">'Trial 3'!G11</f>
        <v>1152828.799853238</v>
      </c>
      <c r="G105" s="64">
        <f ca="1">'Trial 3'!H11</f>
        <v>1149284.5276067427</v>
      </c>
      <c r="H105" s="64">
        <f ca="1">'Trial 3'!I11</f>
        <v>1146656.6599196887</v>
      </c>
      <c r="I105" s="64">
        <f ca="1">'Trial 3'!J11</f>
        <v>1144306.2012520311</v>
      </c>
      <c r="J105" s="64">
        <f ca="1">'Trial 3'!K11</f>
        <v>1141814.5332269655</v>
      </c>
      <c r="K105" s="64">
        <f ca="1">'Trial 3'!L11</f>
        <v>1139480.7675998784</v>
      </c>
      <c r="L105" s="64">
        <f ca="1">'Trial 3'!M11</f>
        <v>1136650.2782920245</v>
      </c>
      <c r="M105" s="64">
        <f ca="1">'Trial 3'!O11</f>
        <v>1134155.4830044995</v>
      </c>
      <c r="N105" s="64">
        <f ca="1">'Trial 3'!P11</f>
        <v>1132158.1903846222</v>
      </c>
      <c r="O105" s="64">
        <f ca="1">'Trial 3'!Q11</f>
        <v>1129945.5858384892</v>
      </c>
      <c r="P105" s="64">
        <f ca="1">'Trial 3'!R11</f>
        <v>1127284.4699029257</v>
      </c>
      <c r="Q105" s="64">
        <f ca="1">'Trial 3'!S11</f>
        <v>1124296.8376590384</v>
      </c>
      <c r="R105" s="64">
        <f ca="1">'Trial 3'!T11</f>
        <v>1122278.7588565443</v>
      </c>
      <c r="S105" s="64">
        <f ca="1">'Trial 3'!U11</f>
        <v>1119846.7297655696</v>
      </c>
      <c r="T105" s="64">
        <f ca="1">'Trial 3'!V11</f>
        <v>1117050.8880982045</v>
      </c>
      <c r="U105" s="64">
        <f ca="1">'Trial 3'!W11</f>
        <v>1114178.9618182026</v>
      </c>
      <c r="V105" s="64">
        <f ca="1">'Trial 3'!X11</f>
        <v>1112787.7120825236</v>
      </c>
      <c r="W105" s="64">
        <f ca="1">'Trial 3'!Y11</f>
        <v>1110654.7324880066</v>
      </c>
      <c r="X105" s="64">
        <f ca="1">'Trial 3'!Z11</f>
        <v>1108075.4801758621</v>
      </c>
      <c r="Y105" s="64">
        <f ca="1">'Trial 3'!AB11</f>
        <v>1105195.9361176339</v>
      </c>
      <c r="Z105" s="64">
        <f ca="1">'Trial 3'!AC11</f>
        <v>1103174.6599777024</v>
      </c>
      <c r="AA105" s="64">
        <f ca="1">'Trial 3'!AD11</f>
        <v>1100500.3658168283</v>
      </c>
      <c r="AB105" s="64">
        <f ca="1">'Trial 3'!AE11</f>
        <v>1097839.0902606521</v>
      </c>
      <c r="AC105" s="64">
        <f ca="1">'Trial 3'!AF11</f>
        <v>1095322.1532711834</v>
      </c>
      <c r="AD105" s="64">
        <f ca="1">'Trial 3'!AG11</f>
        <v>1093448.7220174118</v>
      </c>
      <c r="AE105" s="64">
        <f ca="1">'Trial 3'!AH11</f>
        <v>1091543.0955884182</v>
      </c>
      <c r="AF105" s="64">
        <f ca="1">'Trial 3'!AI11</f>
        <v>1089366.3251694716</v>
      </c>
      <c r="AG105" s="64">
        <f ca="1">'Trial 3'!AJ11</f>
        <v>1087667.5672342801</v>
      </c>
      <c r="AH105" s="64">
        <f ca="1">'Trial 3'!AK11</f>
        <v>1085686.3080502218</v>
      </c>
      <c r="AI105" s="64">
        <f ca="1">'Trial 3'!AL11</f>
        <v>1083818.7602281459</v>
      </c>
      <c r="AJ105" s="64">
        <f ca="1">'Trial 3'!AM11</f>
        <v>1082524.6573300632</v>
      </c>
      <c r="AK105" s="64">
        <f ca="1">'Trial 3'!AO11</f>
        <v>1080918.4369864864</v>
      </c>
      <c r="AL105" s="64">
        <f ca="1">'Trial 3'!AP11</f>
        <v>1079081.1324627839</v>
      </c>
      <c r="AM105" s="64">
        <f ca="1">'Trial 3'!AQ11</f>
        <v>1077636.2561649582</v>
      </c>
      <c r="AN105" s="64">
        <f ca="1">'Trial 3'!AR11</f>
        <v>1076364.2161230734</v>
      </c>
      <c r="AO105" s="64">
        <f ca="1">'Trial 3'!AS11</f>
        <v>1074688.0782812431</v>
      </c>
      <c r="AP105" s="64">
        <f ca="1">'Trial 3'!AT11</f>
        <v>1073014.0570213501</v>
      </c>
      <c r="AQ105" s="64">
        <f ca="1">'Trial 3'!AU11</f>
        <v>1071238.4165737545</v>
      </c>
      <c r="AR105" s="64">
        <f ca="1">'Trial 3'!AV11</f>
        <v>1069160.516708828</v>
      </c>
      <c r="AS105" s="64">
        <f ca="1">'Trial 3'!AW11</f>
        <v>1066868.3921293034</v>
      </c>
      <c r="AT105" s="64">
        <f ca="1">'Trial 3'!AX11</f>
        <v>1064872.6147569893</v>
      </c>
      <c r="AU105" s="64">
        <f ca="1">'Trial 3'!AY11</f>
        <v>1063030.5214878016</v>
      </c>
      <c r="AV105" s="64">
        <f ca="1">'Trial 3'!AZ11</f>
        <v>1061435.7844477554</v>
      </c>
      <c r="AW105" s="64">
        <f ca="1">'Trial 3'!BB11</f>
        <v>1059694.8132156951</v>
      </c>
      <c r="AX105" s="64">
        <f ca="1">'Trial 3'!BC11</f>
        <v>1057653.4215841538</v>
      </c>
      <c r="AY105" s="64">
        <f ca="1">'Trial 3'!BD11</f>
        <v>1056042.4674354438</v>
      </c>
      <c r="AZ105" s="64">
        <f ca="1">'Trial 3'!BE11</f>
        <v>1053793.4142019195</v>
      </c>
      <c r="BA105" s="64">
        <f ca="1">'Trial 3'!BF11</f>
        <v>1052385.1660676389</v>
      </c>
      <c r="BB105" s="64">
        <f ca="1">'Trial 3'!BG11</f>
        <v>1049939.6000841605</v>
      </c>
      <c r="BC105" s="64">
        <f ca="1">'Trial 3'!BH11</f>
        <v>1048082.6822760825</v>
      </c>
      <c r="BD105" s="64">
        <f ca="1">'Trial 3'!BI11</f>
        <v>1046564.9515389965</v>
      </c>
      <c r="BE105" s="64">
        <f ca="1">'Trial 3'!BJ11</f>
        <v>1044468.2259626264</v>
      </c>
      <c r="BF105" s="64">
        <f ca="1">'Trial 3'!BK11</f>
        <v>1042757.9656771201</v>
      </c>
      <c r="BG105" s="64">
        <f ca="1">'Trial 3'!BL11</f>
        <v>1041434.4797570598</v>
      </c>
      <c r="BH105" s="64">
        <f ca="1">'Trial 3'!BM11</f>
        <v>1039802.9044456711</v>
      </c>
      <c r="BI105" s="64">
        <f ca="1">'Trial 3'!BO11</f>
        <v>1037717.8799129813</v>
      </c>
      <c r="BJ105" s="64">
        <f ca="1">'Trial 3'!BP11</f>
        <v>1036146.9540465589</v>
      </c>
      <c r="BK105" s="64">
        <f ca="1">'Trial 3'!BQ11</f>
        <v>1033980.3153894995</v>
      </c>
      <c r="BL105" s="64">
        <f ca="1">'Trial 3'!BR11</f>
        <v>1032861.0573271419</v>
      </c>
      <c r="BM105" s="64">
        <f ca="1">'Trial 3'!BS11</f>
        <v>1031331.2601737948</v>
      </c>
      <c r="BN105" s="64">
        <f ca="1">'Trial 3'!BT11</f>
        <v>1029947.1325456308</v>
      </c>
      <c r="BO105" s="64">
        <f ca="1">'Trial 3'!BU11</f>
        <v>1028194.7275760006</v>
      </c>
      <c r="BP105" s="64">
        <f ca="1">'Trial 3'!BV11</f>
        <v>1026258.188398825</v>
      </c>
      <c r="BQ105" s="64">
        <f ca="1">'Trial 3'!BW11</f>
        <v>1024917.5051270818</v>
      </c>
      <c r="BR105" s="64">
        <f ca="1">'Trial 3'!BX11</f>
        <v>1023348.4362517035</v>
      </c>
      <c r="BS105" s="64">
        <f ca="1">'Trial 3'!BY11</f>
        <v>1021784.8933566803</v>
      </c>
      <c r="BT105" s="64">
        <f ca="1">'Trial 3'!BZ11</f>
        <v>1020398.8816715871</v>
      </c>
      <c r="BU105" s="64">
        <f ca="1">'Trial 3'!CB11</f>
        <v>1019513.078730167</v>
      </c>
      <c r="BV105" s="64">
        <f ca="1">'Trial 3'!CC11</f>
        <v>1018065.4772625545</v>
      </c>
      <c r="BW105" s="64">
        <f ca="1">'Trial 3'!CD11</f>
        <v>1015992.8380036515</v>
      </c>
      <c r="BX105" s="64">
        <f ca="1">'Trial 3'!CE11</f>
        <v>1015112.0179582335</v>
      </c>
      <c r="BY105" s="64">
        <f ca="1">'Trial 3'!CF11</f>
        <v>1013871.2338188255</v>
      </c>
      <c r="BZ105" s="64">
        <f ca="1">'Trial 3'!CG11</f>
        <v>1012672.7005506818</v>
      </c>
      <c r="CA105" s="64">
        <f ca="1">'Trial 3'!CH11</f>
        <v>1012291.2497996842</v>
      </c>
      <c r="CB105" s="64">
        <f ca="1">'Trial 3'!CI11</f>
        <v>1010951.8115296885</v>
      </c>
      <c r="CC105" s="64">
        <f ca="1">'Trial 3'!CJ11</f>
        <v>1009742.2994675195</v>
      </c>
      <c r="CD105" s="64">
        <f ca="1">'Trial 3'!CK11</f>
        <v>1008587.6923007092</v>
      </c>
      <c r="CE105" s="64">
        <f ca="1">'Trial 3'!CL11</f>
        <v>1007320.5810293247</v>
      </c>
      <c r="CF105" s="64">
        <f ca="1">'Trial 3'!CM11</f>
        <v>1006167.2976462254</v>
      </c>
      <c r="CG105" s="64">
        <f ca="1">'Trial 3'!CO11</f>
        <v>1004535.0989102031</v>
      </c>
      <c r="CH105" s="64">
        <f ca="1">'Trial 3'!CP11</f>
        <v>1003944.9291653975</v>
      </c>
      <c r="CI105" s="64">
        <f ca="1">'Trial 3'!CQ11</f>
        <v>1002336.3606431007</v>
      </c>
      <c r="CJ105" s="64">
        <f ca="1">'Trial 3'!CR11</f>
        <v>1001277.9282592549</v>
      </c>
      <c r="CK105" s="64">
        <f ca="1">'Trial 3'!CS11</f>
        <v>1000185.7815000325</v>
      </c>
      <c r="CL105" s="64">
        <f ca="1">'Trial 3'!CT11</f>
        <v>999273.3839641466</v>
      </c>
      <c r="CM105" s="64">
        <f ca="1">'Trial 3'!CU11</f>
        <v>998230.90234658483</v>
      </c>
      <c r="CN105" s="64">
        <f ca="1">'Trial 3'!CV11</f>
        <v>996819.56555836566</v>
      </c>
      <c r="CO105" s="64">
        <f ca="1">'Trial 3'!CW11</f>
        <v>995118.57392843196</v>
      </c>
      <c r="CP105" s="64">
        <f ca="1">'Trial 3'!CX11</f>
        <v>993802.30251661281</v>
      </c>
      <c r="CQ105" s="64">
        <f ca="1">'Trial 3'!CY11</f>
        <v>993107.47029421432</v>
      </c>
      <c r="CR105" s="64">
        <f ca="1">'Trial 3'!CZ11</f>
        <v>991507.75819560094</v>
      </c>
      <c r="CS105" s="64">
        <f ca="1">'Trial 3'!DB11</f>
        <v>990958.04686685267</v>
      </c>
      <c r="CT105" s="64">
        <f ca="1">'Trial 3'!DC11</f>
        <v>989246.85222433158</v>
      </c>
      <c r="CU105" s="64">
        <f ca="1">'Trial 3'!DD11</f>
        <v>987748.59593883611</v>
      </c>
      <c r="CV105" s="64">
        <f ca="1">'Trial 3'!DE11</f>
        <v>987060.27174825594</v>
      </c>
      <c r="CW105" s="64">
        <f ca="1">'Trial 3'!DF11</f>
        <v>985820.85309955617</v>
      </c>
      <c r="CX105" s="64">
        <f ca="1">'Trial 3'!DG11</f>
        <v>984437.03198306262</v>
      </c>
      <c r="CY105" s="64">
        <f ca="1">'Trial 3'!DH11</f>
        <v>983425.77544468537</v>
      </c>
      <c r="CZ105" s="64">
        <f ca="1">'Trial 3'!DI11</f>
        <v>982526.84939859866</v>
      </c>
      <c r="DA105" s="64">
        <f ca="1">'Trial 3'!DJ11</f>
        <v>981484.46576142323</v>
      </c>
      <c r="DB105" s="64">
        <f ca="1">'Trial 3'!DK11</f>
        <v>980647.23003962857</v>
      </c>
      <c r="DC105" s="64">
        <f ca="1">'Trial 3'!DL11</f>
        <v>979661.87742340006</v>
      </c>
      <c r="DD105" s="64">
        <f ca="1">'Trial 3'!DM11</f>
        <v>978355.33123588574</v>
      </c>
      <c r="DE105" s="64">
        <f ca="1">'Trial 3'!DO11</f>
        <v>977323.70853986405</v>
      </c>
      <c r="DF105" s="64">
        <f ca="1">'Trial 3'!DP11</f>
        <v>975840.31685481197</v>
      </c>
      <c r="DG105" s="64">
        <f ca="1">'Trial 3'!DQ11</f>
        <v>975567.10205959063</v>
      </c>
      <c r="DH105" s="64">
        <f ca="1">'Trial 3'!DR11</f>
        <v>975413.1148611519</v>
      </c>
      <c r="DI105" s="64">
        <f ca="1">'Trial 3'!DS11</f>
        <v>974520.00906208821</v>
      </c>
      <c r="DJ105" s="64">
        <f ca="1">'Trial 3'!DT11</f>
        <v>974396.06363002502</v>
      </c>
      <c r="DK105" s="64">
        <f ca="1">'Trial 3'!DU11</f>
        <v>973200.13877601607</v>
      </c>
      <c r="DL105" s="64">
        <f ca="1">'Trial 3'!DV11</f>
        <v>972654.08823283552</v>
      </c>
      <c r="DM105" s="64">
        <f ca="1">'Trial 3'!DW11</f>
        <v>971833.09228426043</v>
      </c>
      <c r="DN105" s="64">
        <f ca="1">'Trial 3'!DX11</f>
        <v>970930.04936846462</v>
      </c>
      <c r="DO105" s="64">
        <f ca="1">'Trial 3'!DY11</f>
        <v>969923.83742493181</v>
      </c>
      <c r="DP105" s="64">
        <f ca="1">'Trial 3'!DZ11</f>
        <v>969278.25027906429</v>
      </c>
      <c r="DQ105" s="64">
        <f ca="1">'Trial 3'!EB11</f>
        <v>969240.99203835032</v>
      </c>
      <c r="DR105" s="64">
        <f ca="1">'Trial 3'!EC11</f>
        <v>968544.52342256496</v>
      </c>
      <c r="DS105" s="64">
        <f ca="1">'Trial 3'!ED11</f>
        <v>967621.23947094975</v>
      </c>
      <c r="DT105" s="64">
        <f ca="1">'Trial 3'!EE11</f>
        <v>966303.80713212653</v>
      </c>
      <c r="DU105" s="64">
        <f ca="1">'Trial 3'!EF11</f>
        <v>965424.291687174</v>
      </c>
      <c r="DV105" s="64">
        <f ca="1">'Trial 3'!EG11</f>
        <v>964859.10521145724</v>
      </c>
      <c r="DW105" s="64">
        <f ca="1">'Trial 3'!EH11</f>
        <v>963463.63066628354</v>
      </c>
      <c r="DX105" s="64">
        <f ca="1">'Trial 3'!EI11</f>
        <v>962139.71983377833</v>
      </c>
      <c r="DY105" s="64">
        <f ca="1">'Trial 3'!EJ11</f>
        <v>961229.18856798962</v>
      </c>
      <c r="DZ105" s="64">
        <f ca="1">'Trial 3'!EK11</f>
        <v>960439.19788311247</v>
      </c>
      <c r="EA105" s="64">
        <f ca="1">'Trial 3'!EL11</f>
        <v>958962.70367716905</v>
      </c>
      <c r="EB105" s="64">
        <f ca="1">'Trial 3'!EM11</f>
        <v>957802.40921956615</v>
      </c>
    </row>
    <row r="106" spans="1:132" ht="12.75" customHeight="1" x14ac:dyDescent="0.2">
      <c r="A106" s="64">
        <f>'Trial 4'!B11</f>
        <v>1166666.6666666667</v>
      </c>
      <c r="B106" s="64">
        <f ca="1">'Trial 4'!C11</f>
        <v>1163626.3125344715</v>
      </c>
      <c r="C106" s="64">
        <f ca="1">'Trial 4'!D11</f>
        <v>1160505.7497317949</v>
      </c>
      <c r="D106" s="64">
        <f ca="1">'Trial 4'!E11</f>
        <v>1157683.1236892235</v>
      </c>
      <c r="E106" s="64">
        <f ca="1">'Trial 4'!F11</f>
        <v>1154875.5987726795</v>
      </c>
      <c r="F106" s="64">
        <f ca="1">'Trial 4'!G11</f>
        <v>1152595.5554998987</v>
      </c>
      <c r="G106" s="64">
        <f ca="1">'Trial 4'!H11</f>
        <v>1150161.4961988181</v>
      </c>
      <c r="H106" s="64">
        <f ca="1">'Trial 4'!I11</f>
        <v>1147423.9962842318</v>
      </c>
      <c r="I106" s="64">
        <f ca="1">'Trial 4'!J11</f>
        <v>1144767.3662917437</v>
      </c>
      <c r="J106" s="64">
        <f ca="1">'Trial 4'!K11</f>
        <v>1141917.7058524815</v>
      </c>
      <c r="K106" s="64">
        <f ca="1">'Trial 4'!L11</f>
        <v>1139695.0712469672</v>
      </c>
      <c r="L106" s="64">
        <f ca="1">'Trial 4'!M11</f>
        <v>1136993.5209932001</v>
      </c>
      <c r="M106" s="64">
        <f ca="1">'Trial 4'!O11</f>
        <v>1134187.7089462341</v>
      </c>
      <c r="N106" s="64">
        <f ca="1">'Trial 4'!P11</f>
        <v>1131870.0697503912</v>
      </c>
      <c r="O106" s="64">
        <f ca="1">'Trial 4'!Q11</f>
        <v>1129115.7536798452</v>
      </c>
      <c r="P106" s="64">
        <f ca="1">'Trial 4'!R11</f>
        <v>1127162.6554101282</v>
      </c>
      <c r="Q106" s="64">
        <f ca="1">'Trial 4'!S11</f>
        <v>1124271.7826855055</v>
      </c>
      <c r="R106" s="64">
        <f ca="1">'Trial 4'!T11</f>
        <v>1121250.4068712562</v>
      </c>
      <c r="S106" s="64">
        <f ca="1">'Trial 4'!U11</f>
        <v>1118807.3031177232</v>
      </c>
      <c r="T106" s="64">
        <f ca="1">'Trial 4'!V11</f>
        <v>1116171.3286371822</v>
      </c>
      <c r="U106" s="64">
        <f ca="1">'Trial 4'!W11</f>
        <v>1113377.5552663321</v>
      </c>
      <c r="V106" s="64">
        <f ca="1">'Trial 4'!X11</f>
        <v>1111386.4305713107</v>
      </c>
      <c r="W106" s="64">
        <f ca="1">'Trial 4'!Y11</f>
        <v>1109164.9814781195</v>
      </c>
      <c r="X106" s="64">
        <f ca="1">'Trial 4'!Z11</f>
        <v>1107047.6265157098</v>
      </c>
      <c r="Y106" s="64">
        <f ca="1">'Trial 4'!AB11</f>
        <v>1104874.9491154337</v>
      </c>
      <c r="Z106" s="64">
        <f ca="1">'Trial 4'!AC11</f>
        <v>1102735.5983020044</v>
      </c>
      <c r="AA106" s="64">
        <f ca="1">'Trial 4'!AD11</f>
        <v>1100644.9900067046</v>
      </c>
      <c r="AB106" s="64">
        <f ca="1">'Trial 4'!AE11</f>
        <v>1097977.1885948011</v>
      </c>
      <c r="AC106" s="64">
        <f ca="1">'Trial 4'!AF11</f>
        <v>1095806.4892605187</v>
      </c>
      <c r="AD106" s="64">
        <f ca="1">'Trial 4'!AG11</f>
        <v>1093906.7372067112</v>
      </c>
      <c r="AE106" s="64">
        <f ca="1">'Trial 4'!AH11</f>
        <v>1091447.4052273212</v>
      </c>
      <c r="AF106" s="64">
        <f ca="1">'Trial 4'!AI11</f>
        <v>1090208.3301570984</v>
      </c>
      <c r="AG106" s="64">
        <f ca="1">'Trial 4'!AJ11</f>
        <v>1088020.8979553869</v>
      </c>
      <c r="AH106" s="64">
        <f ca="1">'Trial 4'!AK11</f>
        <v>1085454.5397032709</v>
      </c>
      <c r="AI106" s="64">
        <f ca="1">'Trial 4'!AL11</f>
        <v>1083320.3974171297</v>
      </c>
      <c r="AJ106" s="64">
        <f ca="1">'Trial 4'!AM11</f>
        <v>1081497.3645606411</v>
      </c>
      <c r="AK106" s="64">
        <f ca="1">'Trial 4'!AO11</f>
        <v>1079799.8689295985</v>
      </c>
      <c r="AL106" s="64">
        <f ca="1">'Trial 4'!AP11</f>
        <v>1077508.4242179303</v>
      </c>
      <c r="AM106" s="64">
        <f ca="1">'Trial 4'!AQ11</f>
        <v>1075969.862962117</v>
      </c>
      <c r="AN106" s="64">
        <f ca="1">'Trial 4'!AR11</f>
        <v>1074161.8111779969</v>
      </c>
      <c r="AO106" s="64">
        <f ca="1">'Trial 4'!AS11</f>
        <v>1072564.7699796674</v>
      </c>
      <c r="AP106" s="64">
        <f ca="1">'Trial 4'!AT11</f>
        <v>1070836.5801577889</v>
      </c>
      <c r="AQ106" s="64">
        <f ca="1">'Trial 4'!AU11</f>
        <v>1068507.5742000097</v>
      </c>
      <c r="AR106" s="64">
        <f ca="1">'Trial 4'!AV11</f>
        <v>1066509.1771875636</v>
      </c>
      <c r="AS106" s="64">
        <f ca="1">'Trial 4'!AW11</f>
        <v>1065560.4930544936</v>
      </c>
      <c r="AT106" s="64">
        <f ca="1">'Trial 4'!AX11</f>
        <v>1063735.9841413791</v>
      </c>
      <c r="AU106" s="64">
        <f ca="1">'Trial 4'!AY11</f>
        <v>1062237.6434479668</v>
      </c>
      <c r="AV106" s="64">
        <f ca="1">'Trial 4'!AZ11</f>
        <v>1059819.6828268105</v>
      </c>
      <c r="AW106" s="64">
        <f ca="1">'Trial 4'!BB11</f>
        <v>1058875.8095288936</v>
      </c>
      <c r="AX106" s="64">
        <f ca="1">'Trial 4'!BC11</f>
        <v>1057877.983911881</v>
      </c>
      <c r="AY106" s="64">
        <f ca="1">'Trial 4'!BD11</f>
        <v>1055769.3906548792</v>
      </c>
      <c r="AZ106" s="64">
        <f ca="1">'Trial 4'!BE11</f>
        <v>1054142.67138045</v>
      </c>
      <c r="BA106" s="64">
        <f ca="1">'Trial 4'!BF11</f>
        <v>1052335.9667166921</v>
      </c>
      <c r="BB106" s="64">
        <f ca="1">'Trial 4'!BG11</f>
        <v>1050338.7127327227</v>
      </c>
      <c r="BC106" s="64">
        <f ca="1">'Trial 4'!BH11</f>
        <v>1048951.0917155393</v>
      </c>
      <c r="BD106" s="64">
        <f ca="1">'Trial 4'!BI11</f>
        <v>1048134.5760528782</v>
      </c>
      <c r="BE106" s="64">
        <f ca="1">'Trial 4'!BJ11</f>
        <v>1046134.5192723444</v>
      </c>
      <c r="BF106" s="64">
        <f ca="1">'Trial 4'!BK11</f>
        <v>1044839.4822114657</v>
      </c>
      <c r="BG106" s="64">
        <f ca="1">'Trial 4'!BL11</f>
        <v>1043417.5443533437</v>
      </c>
      <c r="BH106" s="64">
        <f ca="1">'Trial 4'!BM11</f>
        <v>1041694.9564129846</v>
      </c>
      <c r="BI106" s="64">
        <f ca="1">'Trial 4'!BO11</f>
        <v>1040173.0098316782</v>
      </c>
      <c r="BJ106" s="64">
        <f ca="1">'Trial 4'!BP11</f>
        <v>1039430.017704583</v>
      </c>
      <c r="BK106" s="64">
        <f ca="1">'Trial 4'!BQ11</f>
        <v>1037784.4640731319</v>
      </c>
      <c r="BL106" s="64">
        <f ca="1">'Trial 4'!BR11</f>
        <v>1036363.390019886</v>
      </c>
      <c r="BM106" s="64">
        <f ca="1">'Trial 4'!BS11</f>
        <v>1034826.5879336223</v>
      </c>
      <c r="BN106" s="64">
        <f ca="1">'Trial 4'!BT11</f>
        <v>1033426.7755752525</v>
      </c>
      <c r="BO106" s="64">
        <f ca="1">'Trial 4'!BU11</f>
        <v>1032512.9589526902</v>
      </c>
      <c r="BP106" s="64">
        <f ca="1">'Trial 4'!BV11</f>
        <v>1031287.1354450322</v>
      </c>
      <c r="BQ106" s="64">
        <f ca="1">'Trial 4'!BW11</f>
        <v>1030333.8836932911</v>
      </c>
      <c r="BR106" s="64">
        <f ca="1">'Trial 4'!BX11</f>
        <v>1028935.0061528679</v>
      </c>
      <c r="BS106" s="64">
        <f ca="1">'Trial 4'!BY11</f>
        <v>1027476.5054353558</v>
      </c>
      <c r="BT106" s="64">
        <f ca="1">'Trial 4'!BZ11</f>
        <v>1025604.752557084</v>
      </c>
      <c r="BU106" s="64">
        <f ca="1">'Trial 4'!CB11</f>
        <v>1024771.3242920313</v>
      </c>
      <c r="BV106" s="64">
        <f ca="1">'Trial 4'!CC11</f>
        <v>1023246.3164977116</v>
      </c>
      <c r="BW106" s="64">
        <f ca="1">'Trial 4'!CD11</f>
        <v>1022010.8167673093</v>
      </c>
      <c r="BX106" s="64">
        <f ca="1">'Trial 4'!CE11</f>
        <v>1020587.841912418</v>
      </c>
      <c r="BY106" s="64">
        <f ca="1">'Trial 4'!CF11</f>
        <v>1019624.1768400441</v>
      </c>
      <c r="BZ106" s="64">
        <f ca="1">'Trial 4'!CG11</f>
        <v>1018123.0683334578</v>
      </c>
      <c r="CA106" s="64">
        <f ca="1">'Trial 4'!CH11</f>
        <v>1017081.8402313064</v>
      </c>
      <c r="CB106" s="64">
        <f ca="1">'Trial 4'!CI11</f>
        <v>1015865.4505615658</v>
      </c>
      <c r="CC106" s="64">
        <f ca="1">'Trial 4'!CJ11</f>
        <v>1014871.6313125725</v>
      </c>
      <c r="CD106" s="64">
        <f ca="1">'Trial 4'!CK11</f>
        <v>1013313.0923797722</v>
      </c>
      <c r="CE106" s="64">
        <f ca="1">'Trial 4'!CL11</f>
        <v>1011953.3761417961</v>
      </c>
      <c r="CF106" s="64">
        <f ca="1">'Trial 4'!CM11</f>
        <v>1011000.1848760204</v>
      </c>
      <c r="CG106" s="64">
        <f ca="1">'Trial 4'!CO11</f>
        <v>1009265.7371021764</v>
      </c>
      <c r="CH106" s="64">
        <f ca="1">'Trial 4'!CP11</f>
        <v>1008396.8642891354</v>
      </c>
      <c r="CI106" s="64">
        <f ca="1">'Trial 4'!CQ11</f>
        <v>1007808.3631484677</v>
      </c>
      <c r="CJ106" s="64">
        <f ca="1">'Trial 4'!CR11</f>
        <v>1006706.9974114611</v>
      </c>
      <c r="CK106" s="64">
        <f ca="1">'Trial 4'!CS11</f>
        <v>1005864.8513582359</v>
      </c>
      <c r="CL106" s="64">
        <f ca="1">'Trial 4'!CT11</f>
        <v>1005086.2413613915</v>
      </c>
      <c r="CM106" s="64">
        <f ca="1">'Trial 4'!CU11</f>
        <v>1003094.3079844681</v>
      </c>
      <c r="CN106" s="64">
        <f ca="1">'Trial 4'!CV11</f>
        <v>1001484.7921693351</v>
      </c>
      <c r="CO106" s="64">
        <f ca="1">'Trial 4'!CW11</f>
        <v>999738.32058309624</v>
      </c>
      <c r="CP106" s="64">
        <f ca="1">'Trial 4'!CX11</f>
        <v>998223.78279872471</v>
      </c>
      <c r="CQ106" s="64">
        <f ca="1">'Trial 4'!CY11</f>
        <v>996738.05180134613</v>
      </c>
      <c r="CR106" s="64">
        <f ca="1">'Trial 4'!CZ11</f>
        <v>996227.95310935937</v>
      </c>
      <c r="CS106" s="64">
        <f ca="1">'Trial 4'!DB11</f>
        <v>994974.44241685933</v>
      </c>
      <c r="CT106" s="64">
        <f ca="1">'Trial 4'!DC11</f>
        <v>993973.64363205573</v>
      </c>
      <c r="CU106" s="64">
        <f ca="1">'Trial 4'!DD11</f>
        <v>993324.58912995423</v>
      </c>
      <c r="CV106" s="64">
        <f ca="1">'Trial 4'!DE11</f>
        <v>991581.06191367528</v>
      </c>
      <c r="CW106" s="64">
        <f ca="1">'Trial 4'!DF11</f>
        <v>990806.9258524992</v>
      </c>
      <c r="CX106" s="64">
        <f ca="1">'Trial 4'!DG11</f>
        <v>989571.79581557959</v>
      </c>
      <c r="CY106" s="64">
        <f ca="1">'Trial 4'!DH11</f>
        <v>987882.90029460075</v>
      </c>
      <c r="CZ106" s="64">
        <f ca="1">'Trial 4'!DI11</f>
        <v>986289.81598409778</v>
      </c>
      <c r="DA106" s="64">
        <f ca="1">'Trial 4'!DJ11</f>
        <v>986032.10239653755</v>
      </c>
      <c r="DB106" s="64">
        <f ca="1">'Trial 4'!DK11</f>
        <v>985653.5713506277</v>
      </c>
      <c r="DC106" s="64">
        <f ca="1">'Trial 4'!DL11</f>
        <v>984717.47791086929</v>
      </c>
      <c r="DD106" s="64">
        <f ca="1">'Trial 4'!DM11</f>
        <v>984193.53162108245</v>
      </c>
      <c r="DE106" s="64">
        <f ca="1">'Trial 4'!DO11</f>
        <v>984037.61444096908</v>
      </c>
      <c r="DF106" s="64">
        <f ca="1">'Trial 4'!DP11</f>
        <v>982749.20234274305</v>
      </c>
      <c r="DG106" s="64">
        <f ca="1">'Trial 4'!DQ11</f>
        <v>981526.40759022161</v>
      </c>
      <c r="DH106" s="64">
        <f ca="1">'Trial 4'!DR11</f>
        <v>980358.53505600663</v>
      </c>
      <c r="DI106" s="64">
        <f ca="1">'Trial 4'!DS11</f>
        <v>978923.20012894738</v>
      </c>
      <c r="DJ106" s="64">
        <f ca="1">'Trial 4'!DT11</f>
        <v>977753.79524907295</v>
      </c>
      <c r="DK106" s="64">
        <f ca="1">'Trial 4'!DU11</f>
        <v>976729.03161560069</v>
      </c>
      <c r="DL106" s="64">
        <f ca="1">'Trial 4'!DV11</f>
        <v>975825.3035532767</v>
      </c>
      <c r="DM106" s="64">
        <f ca="1">'Trial 4'!DW11</f>
        <v>975090.88921014848</v>
      </c>
      <c r="DN106" s="64">
        <f ca="1">'Trial 4'!DX11</f>
        <v>974075.83717505203</v>
      </c>
      <c r="DO106" s="64">
        <f ca="1">'Trial 4'!DY11</f>
        <v>973430.15845453355</v>
      </c>
      <c r="DP106" s="64">
        <f ca="1">'Trial 4'!DZ11</f>
        <v>972649.37852501264</v>
      </c>
      <c r="DQ106" s="64">
        <f ca="1">'Trial 4'!EB11</f>
        <v>971578.29600353388</v>
      </c>
      <c r="DR106" s="64">
        <f ca="1">'Trial 4'!EC11</f>
        <v>971088.61329005356</v>
      </c>
      <c r="DS106" s="64">
        <f ca="1">'Trial 4'!ED11</f>
        <v>970865.61503238929</v>
      </c>
      <c r="DT106" s="64">
        <f ca="1">'Trial 4'!EE11</f>
        <v>970109.96981829801</v>
      </c>
      <c r="DU106" s="64">
        <f ca="1">'Trial 4'!EF11</f>
        <v>969831.81813751312</v>
      </c>
      <c r="DV106" s="64">
        <f ca="1">'Trial 4'!EG11</f>
        <v>968994.79190527578</v>
      </c>
      <c r="DW106" s="64">
        <f ca="1">'Trial 4'!EH11</f>
        <v>968588.04457969312</v>
      </c>
      <c r="DX106" s="64">
        <f ca="1">'Trial 4'!EI11</f>
        <v>967215.2628364733</v>
      </c>
      <c r="DY106" s="64">
        <f ca="1">'Trial 4'!EJ11</f>
        <v>966921.20153407089</v>
      </c>
      <c r="DZ106" s="64">
        <f ca="1">'Trial 4'!EK11</f>
        <v>965832.80556094332</v>
      </c>
      <c r="EA106" s="64">
        <f ca="1">'Trial 4'!EL11</f>
        <v>964766.72442245076</v>
      </c>
      <c r="EB106" s="64">
        <f ca="1">'Trial 4'!EM11</f>
        <v>964189.63725607831</v>
      </c>
    </row>
    <row r="107" spans="1:132" ht="12.75" customHeight="1" x14ac:dyDescent="0.2">
      <c r="A107" s="64">
        <f>'Trial 5'!B11</f>
        <v>1166666.6666666667</v>
      </c>
      <c r="B107" s="64">
        <f ca="1">'Trial 5'!C11</f>
        <v>1163319.8277493189</v>
      </c>
      <c r="C107" s="64">
        <f ca="1">'Trial 5'!D11</f>
        <v>1160259.628260727</v>
      </c>
      <c r="D107" s="64">
        <f ca="1">'Trial 5'!E11</f>
        <v>1157074.5938748005</v>
      </c>
      <c r="E107" s="64">
        <f ca="1">'Trial 5'!F11</f>
        <v>1153528.0242225451</v>
      </c>
      <c r="F107" s="64">
        <f ca="1">'Trial 5'!G11</f>
        <v>1150902.4945225427</v>
      </c>
      <c r="G107" s="64">
        <f ca="1">'Trial 5'!H11</f>
        <v>1147525.9131187969</v>
      </c>
      <c r="H107" s="64">
        <f ca="1">'Trial 5'!I11</f>
        <v>1144321.014529367</v>
      </c>
      <c r="I107" s="64">
        <f ca="1">'Trial 5'!J11</f>
        <v>1142325.2150559388</v>
      </c>
      <c r="J107" s="64">
        <f ca="1">'Trial 5'!K11</f>
        <v>1139721.1757880424</v>
      </c>
      <c r="K107" s="64">
        <f ca="1">'Trial 5'!L11</f>
        <v>1137540.1054387372</v>
      </c>
      <c r="L107" s="64">
        <f ca="1">'Trial 5'!M11</f>
        <v>1135300.5221281666</v>
      </c>
      <c r="M107" s="64">
        <f ca="1">'Trial 5'!O11</f>
        <v>1133038.2081675397</v>
      </c>
      <c r="N107" s="64">
        <f ca="1">'Trial 5'!P11</f>
        <v>1130854.8605441279</v>
      </c>
      <c r="O107" s="64">
        <f ca="1">'Trial 5'!Q11</f>
        <v>1127858.4749795799</v>
      </c>
      <c r="P107" s="64">
        <f ca="1">'Trial 5'!R11</f>
        <v>1124597.7030412951</v>
      </c>
      <c r="Q107" s="64">
        <f ca="1">'Trial 5'!S11</f>
        <v>1122344.5764113064</v>
      </c>
      <c r="R107" s="64">
        <f ca="1">'Trial 5'!T11</f>
        <v>1119729.622461766</v>
      </c>
      <c r="S107" s="64">
        <f ca="1">'Trial 5'!U11</f>
        <v>1117348.2875437131</v>
      </c>
      <c r="T107" s="64">
        <f ca="1">'Trial 5'!V11</f>
        <v>1115716.6587996467</v>
      </c>
      <c r="U107" s="64">
        <f ca="1">'Trial 5'!W11</f>
        <v>1113459.8049287768</v>
      </c>
      <c r="V107" s="64">
        <f ca="1">'Trial 5'!X11</f>
        <v>1111125.1257421607</v>
      </c>
      <c r="W107" s="64">
        <f ca="1">'Trial 5'!Y11</f>
        <v>1108466.3790717046</v>
      </c>
      <c r="X107" s="64">
        <f ca="1">'Trial 5'!Z11</f>
        <v>1106190.3769215781</v>
      </c>
      <c r="Y107" s="64">
        <f ca="1">'Trial 5'!AB11</f>
        <v>1103963.1513090641</v>
      </c>
      <c r="Z107" s="64">
        <f ca="1">'Trial 5'!AC11</f>
        <v>1101438.4460942848</v>
      </c>
      <c r="AA107" s="64">
        <f ca="1">'Trial 5'!AD11</f>
        <v>1098860.9969231919</v>
      </c>
      <c r="AB107" s="64">
        <f ca="1">'Trial 5'!AE11</f>
        <v>1096750.0932342473</v>
      </c>
      <c r="AC107" s="64">
        <f ca="1">'Trial 5'!AF11</f>
        <v>1093973.9866714224</v>
      </c>
      <c r="AD107" s="64">
        <f ca="1">'Trial 5'!AG11</f>
        <v>1092004.7444209123</v>
      </c>
      <c r="AE107" s="64">
        <f ca="1">'Trial 5'!AH11</f>
        <v>1090259.0306766508</v>
      </c>
      <c r="AF107" s="64">
        <f ca="1">'Trial 5'!AI11</f>
        <v>1088477.394370826</v>
      </c>
      <c r="AG107" s="64">
        <f ca="1">'Trial 5'!AJ11</f>
        <v>1086792.8041428337</v>
      </c>
      <c r="AH107" s="64">
        <f ca="1">'Trial 5'!AK11</f>
        <v>1083965.7243321673</v>
      </c>
      <c r="AI107" s="64">
        <f ca="1">'Trial 5'!AL11</f>
        <v>1081518.434167146</v>
      </c>
      <c r="AJ107" s="64">
        <f ca="1">'Trial 5'!AM11</f>
        <v>1079581.0460973862</v>
      </c>
      <c r="AK107" s="64">
        <f ca="1">'Trial 5'!AO11</f>
        <v>1077700.9099208077</v>
      </c>
      <c r="AL107" s="64">
        <f ca="1">'Trial 5'!AP11</f>
        <v>1075975.638473727</v>
      </c>
      <c r="AM107" s="64">
        <f ca="1">'Trial 5'!AQ11</f>
        <v>1074627.2194798521</v>
      </c>
      <c r="AN107" s="64">
        <f ca="1">'Trial 5'!AR11</f>
        <v>1073007.4722559869</v>
      </c>
      <c r="AO107" s="64">
        <f ca="1">'Trial 5'!AS11</f>
        <v>1070842.4049579827</v>
      </c>
      <c r="AP107" s="64">
        <f ca="1">'Trial 5'!AT11</f>
        <v>1069360.2398831237</v>
      </c>
      <c r="AQ107" s="64">
        <f ca="1">'Trial 5'!AU11</f>
        <v>1067870.5605457674</v>
      </c>
      <c r="AR107" s="64">
        <f ca="1">'Trial 5'!AV11</f>
        <v>1066514.2802011166</v>
      </c>
      <c r="AS107" s="64">
        <f ca="1">'Trial 5'!AW11</f>
        <v>1065138.2277598272</v>
      </c>
      <c r="AT107" s="64">
        <f ca="1">'Trial 5'!AX11</f>
        <v>1063728.5940597109</v>
      </c>
      <c r="AU107" s="64">
        <f ca="1">'Trial 5'!AY11</f>
        <v>1062234.3048498167</v>
      </c>
      <c r="AV107" s="64">
        <f ca="1">'Trial 5'!AZ11</f>
        <v>1061354.3948894616</v>
      </c>
      <c r="AW107" s="64">
        <f ca="1">'Trial 5'!BB11</f>
        <v>1058822.4041801433</v>
      </c>
      <c r="AX107" s="64">
        <f ca="1">'Trial 5'!BC11</f>
        <v>1057677.1892963131</v>
      </c>
      <c r="AY107" s="64">
        <f ca="1">'Trial 5'!BD11</f>
        <v>1055930.8487687195</v>
      </c>
      <c r="AZ107" s="64">
        <f ca="1">'Trial 5'!BE11</f>
        <v>1054037.8683796364</v>
      </c>
      <c r="BA107" s="64">
        <f ca="1">'Trial 5'!BF11</f>
        <v>1051627.2326955174</v>
      </c>
      <c r="BB107" s="64">
        <f ca="1">'Trial 5'!BG11</f>
        <v>1050027.9564508386</v>
      </c>
      <c r="BC107" s="64">
        <f ca="1">'Trial 5'!BH11</f>
        <v>1048717.0337727671</v>
      </c>
      <c r="BD107" s="64">
        <f ca="1">'Trial 5'!BI11</f>
        <v>1047065.6815292491</v>
      </c>
      <c r="BE107" s="64">
        <f ca="1">'Trial 5'!BJ11</f>
        <v>1045129.2372438402</v>
      </c>
      <c r="BF107" s="64">
        <f ca="1">'Trial 5'!BK11</f>
        <v>1044478.9648150913</v>
      </c>
      <c r="BG107" s="64">
        <f ca="1">'Trial 5'!BL11</f>
        <v>1043142.2057755684</v>
      </c>
      <c r="BH107" s="64">
        <f ca="1">'Trial 5'!BM11</f>
        <v>1041694.8853085306</v>
      </c>
      <c r="BI107" s="64">
        <f ca="1">'Trial 5'!BO11</f>
        <v>1040564.043819049</v>
      </c>
      <c r="BJ107" s="64">
        <f ca="1">'Trial 5'!BP11</f>
        <v>1038981.9018747028</v>
      </c>
      <c r="BK107" s="64">
        <f ca="1">'Trial 5'!BQ11</f>
        <v>1037869.2842469822</v>
      </c>
      <c r="BL107" s="64">
        <f ca="1">'Trial 5'!BR11</f>
        <v>1036190.9669413664</v>
      </c>
      <c r="BM107" s="64">
        <f ca="1">'Trial 5'!BS11</f>
        <v>1034825.2701376587</v>
      </c>
      <c r="BN107" s="64">
        <f ca="1">'Trial 5'!BT11</f>
        <v>1032666.4663871806</v>
      </c>
      <c r="BO107" s="64">
        <f ca="1">'Trial 5'!BU11</f>
        <v>1030951.0829965021</v>
      </c>
      <c r="BP107" s="64">
        <f ca="1">'Trial 5'!BV11</f>
        <v>1029004.1767567333</v>
      </c>
      <c r="BQ107" s="64">
        <f ca="1">'Trial 5'!BW11</f>
        <v>1027043.2739240933</v>
      </c>
      <c r="BR107" s="64">
        <f ca="1">'Trial 5'!BX11</f>
        <v>1025853.8294353</v>
      </c>
      <c r="BS107" s="64">
        <f ca="1">'Trial 5'!BY11</f>
        <v>1024224.9500275117</v>
      </c>
      <c r="BT107" s="64">
        <f ca="1">'Trial 5'!BZ11</f>
        <v>1022956.3033888075</v>
      </c>
      <c r="BU107" s="64">
        <f ca="1">'Trial 5'!CB11</f>
        <v>1021557.1211846776</v>
      </c>
      <c r="BV107" s="64">
        <f ca="1">'Trial 5'!CC11</f>
        <v>1020411.1589841319</v>
      </c>
      <c r="BW107" s="64">
        <f ca="1">'Trial 5'!CD11</f>
        <v>1019212.0810152473</v>
      </c>
      <c r="BX107" s="64">
        <f ca="1">'Trial 5'!CE11</f>
        <v>1017892.2840771602</v>
      </c>
      <c r="BY107" s="64">
        <f ca="1">'Trial 5'!CF11</f>
        <v>1016372.9978456738</v>
      </c>
      <c r="BZ107" s="64">
        <f ca="1">'Trial 5'!CG11</f>
        <v>1014936.7698012242</v>
      </c>
      <c r="CA107" s="64">
        <f ca="1">'Trial 5'!CH11</f>
        <v>1013742.0351618684</v>
      </c>
      <c r="CB107" s="64">
        <f ca="1">'Trial 5'!CI11</f>
        <v>1012879.8051291684</v>
      </c>
      <c r="CC107" s="64">
        <f ca="1">'Trial 5'!CJ11</f>
        <v>1011648.3835950404</v>
      </c>
      <c r="CD107" s="64">
        <f ca="1">'Trial 5'!CK11</f>
        <v>1011120.3812178824</v>
      </c>
      <c r="CE107" s="64">
        <f ca="1">'Trial 5'!CL11</f>
        <v>1009721.0663488212</v>
      </c>
      <c r="CF107" s="64">
        <f ca="1">'Trial 5'!CM11</f>
        <v>1007704.055599136</v>
      </c>
      <c r="CG107" s="64">
        <f ca="1">'Trial 5'!CO11</f>
        <v>1006897.8773078661</v>
      </c>
      <c r="CH107" s="64">
        <f ca="1">'Trial 5'!CP11</f>
        <v>1005661.4782625842</v>
      </c>
      <c r="CI107" s="64">
        <f ca="1">'Trial 5'!CQ11</f>
        <v>1004072.8219362238</v>
      </c>
      <c r="CJ107" s="64">
        <f ca="1">'Trial 5'!CR11</f>
        <v>1003162.1017548611</v>
      </c>
      <c r="CK107" s="64">
        <f ca="1">'Trial 5'!CS11</f>
        <v>1002103.9907671745</v>
      </c>
      <c r="CL107" s="64">
        <f ca="1">'Trial 5'!CT11</f>
        <v>1000732.0297766605</v>
      </c>
      <c r="CM107" s="64">
        <f ca="1">'Trial 5'!CU11</f>
        <v>999884.84693115449</v>
      </c>
      <c r="CN107" s="64">
        <f ca="1">'Trial 5'!CV11</f>
        <v>998545.4183283241</v>
      </c>
      <c r="CO107" s="64">
        <f ca="1">'Trial 5'!CW11</f>
        <v>997797.344166314</v>
      </c>
      <c r="CP107" s="64">
        <f ca="1">'Trial 5'!CX11</f>
        <v>997393.05936546321</v>
      </c>
      <c r="CQ107" s="64">
        <f ca="1">'Trial 5'!CY11</f>
        <v>996779.77974309889</v>
      </c>
      <c r="CR107" s="64">
        <f ca="1">'Trial 5'!CZ11</f>
        <v>996362.19924737758</v>
      </c>
      <c r="CS107" s="64">
        <f ca="1">'Trial 5'!DB11</f>
        <v>995484.88818315964</v>
      </c>
      <c r="CT107" s="64">
        <f ca="1">'Trial 5'!DC11</f>
        <v>994463.73540727561</v>
      </c>
      <c r="CU107" s="64">
        <f ca="1">'Trial 5'!DD11</f>
        <v>993414.40939995414</v>
      </c>
      <c r="CV107" s="64">
        <f ca="1">'Trial 5'!DE11</f>
        <v>992086.26920742809</v>
      </c>
      <c r="CW107" s="64">
        <f ca="1">'Trial 5'!DF11</f>
        <v>991145.28433740803</v>
      </c>
      <c r="CX107" s="64">
        <f ca="1">'Trial 5'!DG11</f>
        <v>990238.48829232878</v>
      </c>
      <c r="CY107" s="64">
        <f ca="1">'Trial 5'!DH11</f>
        <v>988386.94393401558</v>
      </c>
      <c r="CZ107" s="64">
        <f ca="1">'Trial 5'!DI11</f>
        <v>987473.91527005553</v>
      </c>
      <c r="DA107" s="64">
        <f ca="1">'Trial 5'!DJ11</f>
        <v>986841.88227953261</v>
      </c>
      <c r="DB107" s="64">
        <f ca="1">'Trial 5'!DK11</f>
        <v>986246.28999538335</v>
      </c>
      <c r="DC107" s="64">
        <f ca="1">'Trial 5'!DL11</f>
        <v>985569.38003447384</v>
      </c>
      <c r="DD107" s="64">
        <f ca="1">'Trial 5'!DM11</f>
        <v>984990.95300707023</v>
      </c>
      <c r="DE107" s="64">
        <f ca="1">'Trial 5'!DO11</f>
        <v>983731.22263695183</v>
      </c>
      <c r="DF107" s="64">
        <f ca="1">'Trial 5'!DP11</f>
        <v>982764.47125854588</v>
      </c>
      <c r="DG107" s="64">
        <f ca="1">'Trial 5'!DQ11</f>
        <v>982105.96052673319</v>
      </c>
      <c r="DH107" s="64">
        <f ca="1">'Trial 5'!DR11</f>
        <v>981037.76517897472</v>
      </c>
      <c r="DI107" s="64">
        <f ca="1">'Trial 5'!DS11</f>
        <v>979948.03129390406</v>
      </c>
      <c r="DJ107" s="64">
        <f ca="1">'Trial 5'!DT11</f>
        <v>978470.65968011948</v>
      </c>
      <c r="DK107" s="64">
        <f ca="1">'Trial 5'!DU11</f>
        <v>977329.06097702449</v>
      </c>
      <c r="DL107" s="64">
        <f ca="1">'Trial 5'!DV11</f>
        <v>976346.80585584429</v>
      </c>
      <c r="DM107" s="64">
        <f ca="1">'Trial 5'!DW11</f>
        <v>976296.78965849336</v>
      </c>
      <c r="DN107" s="64">
        <f ca="1">'Trial 5'!DX11</f>
        <v>975556.13913937705</v>
      </c>
      <c r="DO107" s="64">
        <f ca="1">'Trial 5'!DY11</f>
        <v>974145.91506536794</v>
      </c>
      <c r="DP107" s="64">
        <f ca="1">'Trial 5'!DZ11</f>
        <v>972523.03098062391</v>
      </c>
      <c r="DQ107" s="64">
        <f ca="1">'Trial 5'!EB11</f>
        <v>971332.2867132118</v>
      </c>
      <c r="DR107" s="64">
        <f ca="1">'Trial 5'!EC11</f>
        <v>970426.60518865217</v>
      </c>
      <c r="DS107" s="64">
        <f ca="1">'Trial 5'!ED11</f>
        <v>969324.52138681617</v>
      </c>
      <c r="DT107" s="64">
        <f ca="1">'Trial 5'!EE11</f>
        <v>968573.12210250227</v>
      </c>
      <c r="DU107" s="64">
        <f ca="1">'Trial 5'!EF11</f>
        <v>968372.688272384</v>
      </c>
      <c r="DV107" s="64">
        <f ca="1">'Trial 5'!EG11</f>
        <v>967635.74837797903</v>
      </c>
      <c r="DW107" s="64">
        <f ca="1">'Trial 5'!EH11</f>
        <v>966767.68696286611</v>
      </c>
      <c r="DX107" s="64">
        <f ca="1">'Trial 5'!EI11</f>
        <v>965212.24407100887</v>
      </c>
      <c r="DY107" s="64">
        <f ca="1">'Trial 5'!EJ11</f>
        <v>964540.62417483923</v>
      </c>
      <c r="DZ107" s="64">
        <f ca="1">'Trial 5'!EK11</f>
        <v>964065.11048471509</v>
      </c>
      <c r="EA107" s="64">
        <f ca="1">'Trial 5'!EL11</f>
        <v>963509.88008412207</v>
      </c>
      <c r="EB107" s="64">
        <f ca="1">'Trial 5'!EM11</f>
        <v>963104.02637719351</v>
      </c>
    </row>
    <row r="108" spans="1:132" ht="12.75" customHeight="1" x14ac:dyDescent="0.2">
      <c r="A108" s="64">
        <f>'Trial 6'!B11</f>
        <v>1166666.6666666667</v>
      </c>
      <c r="B108" s="64">
        <f ca="1">'Trial 6'!C11</f>
        <v>1163689.0541809339</v>
      </c>
      <c r="C108" s="64">
        <f ca="1">'Trial 6'!D11</f>
        <v>1160535.4515705814</v>
      </c>
      <c r="D108" s="64">
        <f ca="1">'Trial 6'!E11</f>
        <v>1158050.3067378602</v>
      </c>
      <c r="E108" s="64">
        <f ca="1">'Trial 6'!F11</f>
        <v>1154576.9136258229</v>
      </c>
      <c r="F108" s="64">
        <f ca="1">'Trial 6'!G11</f>
        <v>1151912.5232756243</v>
      </c>
      <c r="G108" s="64">
        <f ca="1">'Trial 6'!H11</f>
        <v>1149757.0450512921</v>
      </c>
      <c r="H108" s="64">
        <f ca="1">'Trial 6'!I11</f>
        <v>1146531.6716317295</v>
      </c>
      <c r="I108" s="64">
        <f ca="1">'Trial 6'!J11</f>
        <v>1143930.9502989247</v>
      </c>
      <c r="J108" s="64">
        <f ca="1">'Trial 6'!K11</f>
        <v>1141174.0950738273</v>
      </c>
      <c r="K108" s="64">
        <f ca="1">'Trial 6'!L11</f>
        <v>1139150.8944122486</v>
      </c>
      <c r="L108" s="64">
        <f ca="1">'Trial 6'!M11</f>
        <v>1136351.4212171251</v>
      </c>
      <c r="M108" s="64">
        <f ca="1">'Trial 6'!O11</f>
        <v>1133553.1333130153</v>
      </c>
      <c r="N108" s="64">
        <f ca="1">'Trial 6'!P11</f>
        <v>1131132.0485161748</v>
      </c>
      <c r="O108" s="64">
        <f ca="1">'Trial 6'!Q11</f>
        <v>1128386.8214194796</v>
      </c>
      <c r="P108" s="64">
        <f ca="1">'Trial 6'!R11</f>
        <v>1126036.6075121225</v>
      </c>
      <c r="Q108" s="64">
        <f ca="1">'Trial 6'!S11</f>
        <v>1124142.4125444903</v>
      </c>
      <c r="R108" s="64">
        <f ca="1">'Trial 6'!T11</f>
        <v>1121507.1562695373</v>
      </c>
      <c r="S108" s="64">
        <f ca="1">'Trial 6'!U11</f>
        <v>1119307.8496659147</v>
      </c>
      <c r="T108" s="64">
        <f ca="1">'Trial 6'!V11</f>
        <v>1116445.4214381562</v>
      </c>
      <c r="U108" s="64">
        <f ca="1">'Trial 6'!W11</f>
        <v>1114660.9397865634</v>
      </c>
      <c r="V108" s="64">
        <f ca="1">'Trial 6'!X11</f>
        <v>1112835.7052992857</v>
      </c>
      <c r="W108" s="64">
        <f ca="1">'Trial 6'!Y11</f>
        <v>1110639.1027051162</v>
      </c>
      <c r="X108" s="64">
        <f ca="1">'Trial 6'!Z11</f>
        <v>1108732.1576963849</v>
      </c>
      <c r="Y108" s="64">
        <f ca="1">'Trial 6'!AB11</f>
        <v>1106502.5509645157</v>
      </c>
      <c r="Z108" s="64">
        <f ca="1">'Trial 6'!AC11</f>
        <v>1104841.6106883101</v>
      </c>
      <c r="AA108" s="64">
        <f ca="1">'Trial 6'!AD11</f>
        <v>1102851.0727640789</v>
      </c>
      <c r="AB108" s="64">
        <f ca="1">'Trial 6'!AE11</f>
        <v>1100928.4461057791</v>
      </c>
      <c r="AC108" s="64">
        <f ca="1">'Trial 6'!AF11</f>
        <v>1097999.3610989673</v>
      </c>
      <c r="AD108" s="64">
        <f ca="1">'Trial 6'!AG11</f>
        <v>1096391.6037448684</v>
      </c>
      <c r="AE108" s="64">
        <f ca="1">'Trial 6'!AH11</f>
        <v>1094660.7434642988</v>
      </c>
      <c r="AF108" s="64">
        <f ca="1">'Trial 6'!AI11</f>
        <v>1093300.4716776479</v>
      </c>
      <c r="AG108" s="64">
        <f ca="1">'Trial 6'!AJ11</f>
        <v>1091686.7460645298</v>
      </c>
      <c r="AH108" s="64">
        <f ca="1">'Trial 6'!AK11</f>
        <v>1089704.0532539033</v>
      </c>
      <c r="AI108" s="64">
        <f ca="1">'Trial 6'!AL11</f>
        <v>1087926.707534319</v>
      </c>
      <c r="AJ108" s="64">
        <f ca="1">'Trial 6'!AM11</f>
        <v>1085935.7566677062</v>
      </c>
      <c r="AK108" s="64">
        <f ca="1">'Trial 6'!AO11</f>
        <v>1083920.5818626857</v>
      </c>
      <c r="AL108" s="64">
        <f ca="1">'Trial 6'!AP11</f>
        <v>1081490.5162003525</v>
      </c>
      <c r="AM108" s="64">
        <f ca="1">'Trial 6'!AQ11</f>
        <v>1079558.2226699896</v>
      </c>
      <c r="AN108" s="64">
        <f ca="1">'Trial 6'!AR11</f>
        <v>1078374.053129344</v>
      </c>
      <c r="AO108" s="64">
        <f ca="1">'Trial 6'!AS11</f>
        <v>1076002.3087841345</v>
      </c>
      <c r="AP108" s="64">
        <f ca="1">'Trial 6'!AT11</f>
        <v>1074256.3717847874</v>
      </c>
      <c r="AQ108" s="64">
        <f ca="1">'Trial 6'!AU11</f>
        <v>1072340.4861939803</v>
      </c>
      <c r="AR108" s="64">
        <f ca="1">'Trial 6'!AV11</f>
        <v>1069786.099559092</v>
      </c>
      <c r="AS108" s="64">
        <f ca="1">'Trial 6'!AW11</f>
        <v>1068026.396151738</v>
      </c>
      <c r="AT108" s="64">
        <f ca="1">'Trial 6'!AX11</f>
        <v>1066247.0272657697</v>
      </c>
      <c r="AU108" s="64">
        <f ca="1">'Trial 6'!AY11</f>
        <v>1064794.6476609905</v>
      </c>
      <c r="AV108" s="64">
        <f ca="1">'Trial 6'!AZ11</f>
        <v>1062817.7742062905</v>
      </c>
      <c r="AW108" s="64">
        <f ca="1">'Trial 6'!BB11</f>
        <v>1061421.2992145845</v>
      </c>
      <c r="AX108" s="64">
        <f ca="1">'Trial 6'!BC11</f>
        <v>1058979.629574534</v>
      </c>
      <c r="AY108" s="64">
        <f ca="1">'Trial 6'!BD11</f>
        <v>1057463.1629989743</v>
      </c>
      <c r="AZ108" s="64">
        <f ca="1">'Trial 6'!BE11</f>
        <v>1056012.5788769729</v>
      </c>
      <c r="BA108" s="64">
        <f ca="1">'Trial 6'!BF11</f>
        <v>1055159.8832832179</v>
      </c>
      <c r="BB108" s="64">
        <f ca="1">'Trial 6'!BG11</f>
        <v>1053609.7762522625</v>
      </c>
      <c r="BC108" s="64">
        <f ca="1">'Trial 6'!BH11</f>
        <v>1052147.0326579316</v>
      </c>
      <c r="BD108" s="64">
        <f ca="1">'Trial 6'!BI11</f>
        <v>1049660.4013754912</v>
      </c>
      <c r="BE108" s="64">
        <f ca="1">'Trial 6'!BJ11</f>
        <v>1047747.3436023599</v>
      </c>
      <c r="BF108" s="64">
        <f ca="1">'Trial 6'!BK11</f>
        <v>1046765.0533301715</v>
      </c>
      <c r="BG108" s="64">
        <f ca="1">'Trial 6'!BL11</f>
        <v>1045236.9601058676</v>
      </c>
      <c r="BH108" s="64">
        <f ca="1">'Trial 6'!BM11</f>
        <v>1043729.5619024204</v>
      </c>
      <c r="BI108" s="64">
        <f ca="1">'Trial 6'!BO11</f>
        <v>1042046.8194930032</v>
      </c>
      <c r="BJ108" s="64">
        <f ca="1">'Trial 6'!BP11</f>
        <v>1041216.783814118</v>
      </c>
      <c r="BK108" s="64">
        <f ca="1">'Trial 6'!BQ11</f>
        <v>1039616.6406037555</v>
      </c>
      <c r="BL108" s="64">
        <f ca="1">'Trial 6'!BR11</f>
        <v>1037886.086206186</v>
      </c>
      <c r="BM108" s="64">
        <f ca="1">'Trial 6'!BS11</f>
        <v>1036966.9041875772</v>
      </c>
      <c r="BN108" s="64">
        <f ca="1">'Trial 6'!BT11</f>
        <v>1036013.71806884</v>
      </c>
      <c r="BO108" s="64">
        <f ca="1">'Trial 6'!BU11</f>
        <v>1034726.8374337172</v>
      </c>
      <c r="BP108" s="64">
        <f ca="1">'Trial 6'!BV11</f>
        <v>1032767.9207359994</v>
      </c>
      <c r="BQ108" s="64">
        <f ca="1">'Trial 6'!BW11</f>
        <v>1031044.7583911875</v>
      </c>
      <c r="BR108" s="64">
        <f ca="1">'Trial 6'!BX11</f>
        <v>1029030.505754384</v>
      </c>
      <c r="BS108" s="64">
        <f ca="1">'Trial 6'!BY11</f>
        <v>1026840.7895907991</v>
      </c>
      <c r="BT108" s="64">
        <f ca="1">'Trial 6'!BZ11</f>
        <v>1025025.5819486432</v>
      </c>
      <c r="BU108" s="64">
        <f ca="1">'Trial 6'!CB11</f>
        <v>1024246.4121763333</v>
      </c>
      <c r="BV108" s="64">
        <f ca="1">'Trial 6'!CC11</f>
        <v>1023201.4899119752</v>
      </c>
      <c r="BW108" s="64">
        <f ca="1">'Trial 6'!CD11</f>
        <v>1022605.1980168765</v>
      </c>
      <c r="BX108" s="64">
        <f ca="1">'Trial 6'!CE11</f>
        <v>1021444.1394901691</v>
      </c>
      <c r="BY108" s="64">
        <f ca="1">'Trial 6'!CF11</f>
        <v>1020053.6020346798</v>
      </c>
      <c r="BZ108" s="64">
        <f ca="1">'Trial 6'!CG11</f>
        <v>1018859.1585739342</v>
      </c>
      <c r="CA108" s="64">
        <f ca="1">'Trial 6'!CH11</f>
        <v>1016941.8557381346</v>
      </c>
      <c r="CB108" s="64">
        <f ca="1">'Trial 6'!CI11</f>
        <v>1015338.3875011972</v>
      </c>
      <c r="CC108" s="64">
        <f ca="1">'Trial 6'!CJ11</f>
        <v>1014393.404847438</v>
      </c>
      <c r="CD108" s="64">
        <f ca="1">'Trial 6'!CK11</f>
        <v>1012996.2427010812</v>
      </c>
      <c r="CE108" s="64">
        <f ca="1">'Trial 6'!CL11</f>
        <v>1011479.6277788613</v>
      </c>
      <c r="CF108" s="64">
        <f ca="1">'Trial 6'!CM11</f>
        <v>1009827.9047594937</v>
      </c>
      <c r="CG108" s="64">
        <f ca="1">'Trial 6'!CO11</f>
        <v>1008520.0560821026</v>
      </c>
      <c r="CH108" s="64">
        <f ca="1">'Trial 6'!CP11</f>
        <v>1007408.767722609</v>
      </c>
      <c r="CI108" s="64">
        <f ca="1">'Trial 6'!CQ11</f>
        <v>1005420.367656237</v>
      </c>
      <c r="CJ108" s="64">
        <f ca="1">'Trial 6'!CR11</f>
        <v>1004039.4694356318</v>
      </c>
      <c r="CK108" s="64">
        <f ca="1">'Trial 6'!CS11</f>
        <v>1002547.2638865309</v>
      </c>
      <c r="CL108" s="64">
        <f ca="1">'Trial 6'!CT11</f>
        <v>1001503.0684160593</v>
      </c>
      <c r="CM108" s="64">
        <f ca="1">'Trial 6'!CU11</f>
        <v>1000264.474463725</v>
      </c>
      <c r="CN108" s="64">
        <f ca="1">'Trial 6'!CV11</f>
        <v>998761.94988005643</v>
      </c>
      <c r="CO108" s="64">
        <f ca="1">'Trial 6'!CW11</f>
        <v>997546.60811420158</v>
      </c>
      <c r="CP108" s="64">
        <f ca="1">'Trial 6'!CX11</f>
        <v>995595.06391160516</v>
      </c>
      <c r="CQ108" s="64">
        <f ca="1">'Trial 6'!CY11</f>
        <v>994829.73219800158</v>
      </c>
      <c r="CR108" s="64">
        <f ca="1">'Trial 6'!CZ11</f>
        <v>994225.21307943063</v>
      </c>
      <c r="CS108" s="64">
        <f ca="1">'Trial 6'!DB11</f>
        <v>994011.6700235001</v>
      </c>
      <c r="CT108" s="64">
        <f ca="1">'Trial 6'!DC11</f>
        <v>992731.40565713972</v>
      </c>
      <c r="CU108" s="64">
        <f ca="1">'Trial 6'!DD11</f>
        <v>991514.24915022193</v>
      </c>
      <c r="CV108" s="64">
        <f ca="1">'Trial 6'!DE11</f>
        <v>989962.89186833031</v>
      </c>
      <c r="CW108" s="64">
        <f ca="1">'Trial 6'!DF11</f>
        <v>989142.97005521308</v>
      </c>
      <c r="CX108" s="64">
        <f ca="1">'Trial 6'!DG11</f>
        <v>988285.11600916926</v>
      </c>
      <c r="CY108" s="64">
        <f ca="1">'Trial 6'!DH11</f>
        <v>987831.94057224551</v>
      </c>
      <c r="CZ108" s="64">
        <f ca="1">'Trial 6'!DI11</f>
        <v>987225.54595546064</v>
      </c>
      <c r="DA108" s="64">
        <f ca="1">'Trial 6'!DJ11</f>
        <v>986205.92769867519</v>
      </c>
      <c r="DB108" s="64">
        <f ca="1">'Trial 6'!DK11</f>
        <v>985231.69838239287</v>
      </c>
      <c r="DC108" s="64">
        <f ca="1">'Trial 6'!DL11</f>
        <v>984023.06222097937</v>
      </c>
      <c r="DD108" s="64">
        <f ca="1">'Trial 6'!DM11</f>
        <v>983543.89830863918</v>
      </c>
      <c r="DE108" s="64">
        <f ca="1">'Trial 6'!DO11</f>
        <v>983193.75646892376</v>
      </c>
      <c r="DF108" s="64">
        <f ca="1">'Trial 6'!DP11</f>
        <v>982264.85043064586</v>
      </c>
      <c r="DG108" s="64">
        <f ca="1">'Trial 6'!DQ11</f>
        <v>980985.01367996482</v>
      </c>
      <c r="DH108" s="64">
        <f ca="1">'Trial 6'!DR11</f>
        <v>980326.81926846225</v>
      </c>
      <c r="DI108" s="64">
        <f ca="1">'Trial 6'!DS11</f>
        <v>979615.39766169211</v>
      </c>
      <c r="DJ108" s="64">
        <f ca="1">'Trial 6'!DT11</f>
        <v>977944.89578385372</v>
      </c>
      <c r="DK108" s="64">
        <f ca="1">'Trial 6'!DU11</f>
        <v>977423.02601343975</v>
      </c>
      <c r="DL108" s="64">
        <f ca="1">'Trial 6'!DV11</f>
        <v>976500.8332544869</v>
      </c>
      <c r="DM108" s="64">
        <f ca="1">'Trial 6'!DW11</f>
        <v>975362.65240927471</v>
      </c>
      <c r="DN108" s="64">
        <f ca="1">'Trial 6'!DX11</f>
        <v>974735.09218075592</v>
      </c>
      <c r="DO108" s="64">
        <f ca="1">'Trial 6'!DY11</f>
        <v>973730.39625619119</v>
      </c>
      <c r="DP108" s="64">
        <f ca="1">'Trial 6'!DZ11</f>
        <v>972872.16321553884</v>
      </c>
      <c r="DQ108" s="64">
        <f ca="1">'Trial 6'!EB11</f>
        <v>971784.35543867736</v>
      </c>
      <c r="DR108" s="64">
        <f ca="1">'Trial 6'!EC11</f>
        <v>970941.42415688618</v>
      </c>
      <c r="DS108" s="64">
        <f ca="1">'Trial 6'!ED11</f>
        <v>970251.76629224105</v>
      </c>
      <c r="DT108" s="64">
        <f ca="1">'Trial 6'!EE11</f>
        <v>968979.79708531301</v>
      </c>
      <c r="DU108" s="64">
        <f ca="1">'Trial 6'!EF11</f>
        <v>968084.59918085474</v>
      </c>
      <c r="DV108" s="64">
        <f ca="1">'Trial 6'!EG11</f>
        <v>967243.42851214169</v>
      </c>
      <c r="DW108" s="64">
        <f ca="1">'Trial 6'!EH11</f>
        <v>966467.18030105124</v>
      </c>
      <c r="DX108" s="64">
        <f ca="1">'Trial 6'!EI11</f>
        <v>965576.70330892061</v>
      </c>
      <c r="DY108" s="64">
        <f ca="1">'Trial 6'!EJ11</f>
        <v>964102.02454525616</v>
      </c>
      <c r="DZ108" s="64">
        <f ca="1">'Trial 6'!EK11</f>
        <v>963649.95715383079</v>
      </c>
      <c r="EA108" s="64">
        <f ca="1">'Trial 6'!EL11</f>
        <v>963179.65347461391</v>
      </c>
      <c r="EB108" s="64">
        <f ca="1">'Trial 6'!EM11</f>
        <v>962622.59654731816</v>
      </c>
    </row>
    <row r="109" spans="1:132" ht="12.75" customHeight="1" x14ac:dyDescent="0.2">
      <c r="A109" s="64">
        <f>'Trial 7'!B11</f>
        <v>1166666.6666666667</v>
      </c>
      <c r="B109" s="64">
        <f ca="1">'Trial 7'!C11</f>
        <v>1163481.4715832712</v>
      </c>
      <c r="C109" s="64">
        <f ca="1">'Trial 7'!D11</f>
        <v>1160722.6722123977</v>
      </c>
      <c r="D109" s="64">
        <f ca="1">'Trial 7'!E11</f>
        <v>1158448.1650047377</v>
      </c>
      <c r="E109" s="64">
        <f ca="1">'Trial 7'!F11</f>
        <v>1155052.9592548064</v>
      </c>
      <c r="F109" s="64">
        <f ca="1">'Trial 7'!G11</f>
        <v>1151543.3317402541</v>
      </c>
      <c r="G109" s="64">
        <f ca="1">'Trial 7'!H11</f>
        <v>1148933.7633618473</v>
      </c>
      <c r="H109" s="64">
        <f ca="1">'Trial 7'!I11</f>
        <v>1145611.5348813094</v>
      </c>
      <c r="I109" s="64">
        <f ca="1">'Trial 7'!J11</f>
        <v>1142673.3531244199</v>
      </c>
      <c r="J109" s="64">
        <f ca="1">'Trial 7'!K11</f>
        <v>1140000.6218754465</v>
      </c>
      <c r="K109" s="64">
        <f ca="1">'Trial 7'!L11</f>
        <v>1137009.2487830925</v>
      </c>
      <c r="L109" s="64">
        <f ca="1">'Trial 7'!M11</f>
        <v>1133865.3520291683</v>
      </c>
      <c r="M109" s="64">
        <f ca="1">'Trial 7'!O11</f>
        <v>1130986.5759077042</v>
      </c>
      <c r="N109" s="64">
        <f ca="1">'Trial 7'!P11</f>
        <v>1128540.9984370631</v>
      </c>
      <c r="O109" s="64">
        <f ca="1">'Trial 7'!Q11</f>
        <v>1126435.6166082143</v>
      </c>
      <c r="P109" s="64">
        <f ca="1">'Trial 7'!R11</f>
        <v>1124060.8651430078</v>
      </c>
      <c r="Q109" s="64">
        <f ca="1">'Trial 7'!S11</f>
        <v>1120874.7343067124</v>
      </c>
      <c r="R109" s="64">
        <f ca="1">'Trial 7'!T11</f>
        <v>1118284.3914314103</v>
      </c>
      <c r="S109" s="64">
        <f ca="1">'Trial 7'!U11</f>
        <v>1115874.4888249261</v>
      </c>
      <c r="T109" s="64">
        <f ca="1">'Trial 7'!V11</f>
        <v>1113534.6157242982</v>
      </c>
      <c r="U109" s="64">
        <f ca="1">'Trial 7'!W11</f>
        <v>1110611.2916183884</v>
      </c>
      <c r="V109" s="64">
        <f ca="1">'Trial 7'!X11</f>
        <v>1108193.6452063951</v>
      </c>
      <c r="W109" s="64">
        <f ca="1">'Trial 7'!Y11</f>
        <v>1105887.6035872966</v>
      </c>
      <c r="X109" s="64">
        <f ca="1">'Trial 7'!Z11</f>
        <v>1104059.4163196541</v>
      </c>
      <c r="Y109" s="64">
        <f ca="1">'Trial 7'!AB11</f>
        <v>1101922.6051891171</v>
      </c>
      <c r="Z109" s="64">
        <f ca="1">'Trial 7'!AC11</f>
        <v>1099844.9564093959</v>
      </c>
      <c r="AA109" s="64">
        <f ca="1">'Trial 7'!AD11</f>
        <v>1097470.8311068078</v>
      </c>
      <c r="AB109" s="64">
        <f ca="1">'Trial 7'!AE11</f>
        <v>1095847.1182409374</v>
      </c>
      <c r="AC109" s="64">
        <f ca="1">'Trial 7'!AF11</f>
        <v>1093025.5472542869</v>
      </c>
      <c r="AD109" s="64">
        <f ca="1">'Trial 7'!AG11</f>
        <v>1091818.5722778419</v>
      </c>
      <c r="AE109" s="64">
        <f ca="1">'Trial 7'!AH11</f>
        <v>1089583.21616491</v>
      </c>
      <c r="AF109" s="64">
        <f ca="1">'Trial 7'!AI11</f>
        <v>1087860.2893659116</v>
      </c>
      <c r="AG109" s="64">
        <f ca="1">'Trial 7'!AJ11</f>
        <v>1085318.2209294487</v>
      </c>
      <c r="AH109" s="64">
        <f ca="1">'Trial 7'!AK11</f>
        <v>1083469.6328085349</v>
      </c>
      <c r="AI109" s="64">
        <f ca="1">'Trial 7'!AL11</f>
        <v>1081014.9188164258</v>
      </c>
      <c r="AJ109" s="64">
        <f ca="1">'Trial 7'!AM11</f>
        <v>1078904.8189327875</v>
      </c>
      <c r="AK109" s="64">
        <f ca="1">'Trial 7'!AO11</f>
        <v>1077871.051401363</v>
      </c>
      <c r="AL109" s="64">
        <f ca="1">'Trial 7'!AP11</f>
        <v>1076316.3284340943</v>
      </c>
      <c r="AM109" s="64">
        <f ca="1">'Trial 7'!AQ11</f>
        <v>1074163.6526259317</v>
      </c>
      <c r="AN109" s="64">
        <f ca="1">'Trial 7'!AR11</f>
        <v>1071879.4896612859</v>
      </c>
      <c r="AO109" s="64">
        <f ca="1">'Trial 7'!AS11</f>
        <v>1069755.2345950978</v>
      </c>
      <c r="AP109" s="64">
        <f ca="1">'Trial 7'!AT11</f>
        <v>1067270.6308522481</v>
      </c>
      <c r="AQ109" s="64">
        <f ca="1">'Trial 7'!AU11</f>
        <v>1065268.9225705045</v>
      </c>
      <c r="AR109" s="64">
        <f ca="1">'Trial 7'!AV11</f>
        <v>1064068.2919986842</v>
      </c>
      <c r="AS109" s="64">
        <f ca="1">'Trial 7'!AW11</f>
        <v>1062501.5621920172</v>
      </c>
      <c r="AT109" s="64">
        <f ca="1">'Trial 7'!AX11</f>
        <v>1060824.8938139372</v>
      </c>
      <c r="AU109" s="64">
        <f ca="1">'Trial 7'!AY11</f>
        <v>1059542.4637623839</v>
      </c>
      <c r="AV109" s="64">
        <f ca="1">'Trial 7'!AZ11</f>
        <v>1057685.2549445343</v>
      </c>
      <c r="AW109" s="64">
        <f ca="1">'Trial 7'!BB11</f>
        <v>1056238.217995408</v>
      </c>
      <c r="AX109" s="64">
        <f ca="1">'Trial 7'!BC11</f>
        <v>1054557.5317672219</v>
      </c>
      <c r="AY109" s="64">
        <f ca="1">'Trial 7'!BD11</f>
        <v>1053549.3644974055</v>
      </c>
      <c r="AZ109" s="64">
        <f ca="1">'Trial 7'!BE11</f>
        <v>1052395.4173168831</v>
      </c>
      <c r="BA109" s="64">
        <f ca="1">'Trial 7'!BF11</f>
        <v>1050374.6445595652</v>
      </c>
      <c r="BB109" s="64">
        <f ca="1">'Trial 7'!BG11</f>
        <v>1048784.363081103</v>
      </c>
      <c r="BC109" s="64">
        <f ca="1">'Trial 7'!BH11</f>
        <v>1047306.9630064697</v>
      </c>
      <c r="BD109" s="64">
        <f ca="1">'Trial 7'!BI11</f>
        <v>1046013.7517290657</v>
      </c>
      <c r="BE109" s="64">
        <f ca="1">'Trial 7'!BJ11</f>
        <v>1044872.207634006</v>
      </c>
      <c r="BF109" s="64">
        <f ca="1">'Trial 7'!BK11</f>
        <v>1043429.7157619266</v>
      </c>
      <c r="BG109" s="64">
        <f ca="1">'Trial 7'!BL11</f>
        <v>1042722.2521341494</v>
      </c>
      <c r="BH109" s="64">
        <f ca="1">'Trial 7'!BM11</f>
        <v>1041401.9845350976</v>
      </c>
      <c r="BI109" s="64">
        <f ca="1">'Trial 7'!BO11</f>
        <v>1039942.913497404</v>
      </c>
      <c r="BJ109" s="64">
        <f ca="1">'Trial 7'!BP11</f>
        <v>1038705.2988812391</v>
      </c>
      <c r="BK109" s="64">
        <f ca="1">'Trial 7'!BQ11</f>
        <v>1037543.9412826052</v>
      </c>
      <c r="BL109" s="64">
        <f ca="1">'Trial 7'!BR11</f>
        <v>1035231.5928475582</v>
      </c>
      <c r="BM109" s="64">
        <f ca="1">'Trial 7'!BS11</f>
        <v>1033988.802885021</v>
      </c>
      <c r="BN109" s="64">
        <f ca="1">'Trial 7'!BT11</f>
        <v>1032011.1984812123</v>
      </c>
      <c r="BO109" s="64">
        <f ca="1">'Trial 7'!BU11</f>
        <v>1030999.450758351</v>
      </c>
      <c r="BP109" s="64">
        <f ca="1">'Trial 7'!BV11</f>
        <v>1029458.5380512455</v>
      </c>
      <c r="BQ109" s="64">
        <f ca="1">'Trial 7'!BW11</f>
        <v>1027991.0905900828</v>
      </c>
      <c r="BR109" s="64">
        <f ca="1">'Trial 7'!BX11</f>
        <v>1026698.432467568</v>
      </c>
      <c r="BS109" s="64">
        <f ca="1">'Trial 7'!BY11</f>
        <v>1025542.6643341378</v>
      </c>
      <c r="BT109" s="64">
        <f ca="1">'Trial 7'!BZ11</f>
        <v>1024169.8133029556</v>
      </c>
      <c r="BU109" s="64">
        <f ca="1">'Trial 7'!CB11</f>
        <v>1022501.6913835385</v>
      </c>
      <c r="BV109" s="64">
        <f ca="1">'Trial 7'!CC11</f>
        <v>1021371.3643762893</v>
      </c>
      <c r="BW109" s="64">
        <f ca="1">'Trial 7'!CD11</f>
        <v>1020616.7096476741</v>
      </c>
      <c r="BX109" s="64">
        <f ca="1">'Trial 7'!CE11</f>
        <v>1019243.0683906573</v>
      </c>
      <c r="BY109" s="64">
        <f ca="1">'Trial 7'!CF11</f>
        <v>1018179.0301992283</v>
      </c>
      <c r="BZ109" s="64">
        <f ca="1">'Trial 7'!CG11</f>
        <v>1017603.4792845526</v>
      </c>
      <c r="CA109" s="64">
        <f ca="1">'Trial 7'!CH11</f>
        <v>1016757.356187515</v>
      </c>
      <c r="CB109" s="64">
        <f ca="1">'Trial 7'!CI11</f>
        <v>1016020.2283477884</v>
      </c>
      <c r="CC109" s="64">
        <f ca="1">'Trial 7'!CJ11</f>
        <v>1015149.9131047311</v>
      </c>
      <c r="CD109" s="64">
        <f ca="1">'Trial 7'!CK11</f>
        <v>1013655.577600429</v>
      </c>
      <c r="CE109" s="64">
        <f ca="1">'Trial 7'!CL11</f>
        <v>1012634.7376139027</v>
      </c>
      <c r="CF109" s="64">
        <f ca="1">'Trial 7'!CM11</f>
        <v>1010755.5358300676</v>
      </c>
      <c r="CG109" s="64">
        <f ca="1">'Trial 7'!CO11</f>
        <v>1009630.2308269753</v>
      </c>
      <c r="CH109" s="64">
        <f ca="1">'Trial 7'!CP11</f>
        <v>1008617.9968590928</v>
      </c>
      <c r="CI109" s="64">
        <f ca="1">'Trial 7'!CQ11</f>
        <v>1007500.0169945875</v>
      </c>
      <c r="CJ109" s="64">
        <f ca="1">'Trial 7'!CR11</f>
        <v>1006307.2030274941</v>
      </c>
      <c r="CK109" s="64">
        <f ca="1">'Trial 7'!CS11</f>
        <v>1005080.4597870219</v>
      </c>
      <c r="CL109" s="64">
        <f ca="1">'Trial 7'!CT11</f>
        <v>1003412.48431645</v>
      </c>
      <c r="CM109" s="64">
        <f ca="1">'Trial 7'!CU11</f>
        <v>1002786.7307174025</v>
      </c>
      <c r="CN109" s="64">
        <f ca="1">'Trial 7'!CV11</f>
        <v>1002000.8891845653</v>
      </c>
      <c r="CO109" s="64">
        <f ca="1">'Trial 7'!CW11</f>
        <v>1000854.3205414908</v>
      </c>
      <c r="CP109" s="64">
        <f ca="1">'Trial 7'!CX11</f>
        <v>999336.66071147448</v>
      </c>
      <c r="CQ109" s="64">
        <f ca="1">'Trial 7'!CY11</f>
        <v>997860.43244876747</v>
      </c>
      <c r="CR109" s="64">
        <f ca="1">'Trial 7'!CZ11</f>
        <v>997206.28710214829</v>
      </c>
      <c r="CS109" s="64">
        <f ca="1">'Trial 7'!DB11</f>
        <v>996497.97500612796</v>
      </c>
      <c r="CT109" s="64">
        <f ca="1">'Trial 7'!DC11</f>
        <v>995386.0773851308</v>
      </c>
      <c r="CU109" s="64">
        <f ca="1">'Trial 7'!DD11</f>
        <v>994839.93915783137</v>
      </c>
      <c r="CV109" s="64">
        <f ca="1">'Trial 7'!DE11</f>
        <v>993042.81627807964</v>
      </c>
      <c r="CW109" s="64">
        <f ca="1">'Trial 7'!DF11</f>
        <v>992054.44837597723</v>
      </c>
      <c r="CX109" s="64">
        <f ca="1">'Trial 7'!DG11</f>
        <v>990948.66763334337</v>
      </c>
      <c r="CY109" s="64">
        <f ca="1">'Trial 7'!DH11</f>
        <v>989621.47190633952</v>
      </c>
      <c r="CZ109" s="64">
        <f ca="1">'Trial 7'!DI11</f>
        <v>987956.37149801303</v>
      </c>
      <c r="DA109" s="64">
        <f ca="1">'Trial 7'!DJ11</f>
        <v>986385.59723469405</v>
      </c>
      <c r="DB109" s="64">
        <f ca="1">'Trial 7'!DK11</f>
        <v>985157.67888331448</v>
      </c>
      <c r="DC109" s="64">
        <f ca="1">'Trial 7'!DL11</f>
        <v>984272.37178580218</v>
      </c>
      <c r="DD109" s="64">
        <f ca="1">'Trial 7'!DM11</f>
        <v>983749.30499127682</v>
      </c>
      <c r="DE109" s="64">
        <f ca="1">'Trial 7'!DO11</f>
        <v>982565.06373313372</v>
      </c>
      <c r="DF109" s="64">
        <f ca="1">'Trial 7'!DP11</f>
        <v>981615.59824577521</v>
      </c>
      <c r="DG109" s="64">
        <f ca="1">'Trial 7'!DQ11</f>
        <v>980820.33039861382</v>
      </c>
      <c r="DH109" s="64">
        <f ca="1">'Trial 7'!DR11</f>
        <v>979767.18312844087</v>
      </c>
      <c r="DI109" s="64">
        <f ca="1">'Trial 7'!DS11</f>
        <v>978254.81815082941</v>
      </c>
      <c r="DJ109" s="64">
        <f ca="1">'Trial 7'!DT11</f>
        <v>976694.82418416103</v>
      </c>
      <c r="DK109" s="64">
        <f ca="1">'Trial 7'!DU11</f>
        <v>975721.03499746532</v>
      </c>
      <c r="DL109" s="64">
        <f ca="1">'Trial 7'!DV11</f>
        <v>974992.25713369367</v>
      </c>
      <c r="DM109" s="64">
        <f ca="1">'Trial 7'!DW11</f>
        <v>974222.57684566302</v>
      </c>
      <c r="DN109" s="64">
        <f ca="1">'Trial 7'!DX11</f>
        <v>972810.07354867749</v>
      </c>
      <c r="DO109" s="64">
        <f ca="1">'Trial 7'!DY11</f>
        <v>971922.82689467946</v>
      </c>
      <c r="DP109" s="64">
        <f ca="1">'Trial 7'!DZ11</f>
        <v>971582.77954825643</v>
      </c>
      <c r="DQ109" s="64">
        <f ca="1">'Trial 7'!EB11</f>
        <v>971169.76354640687</v>
      </c>
      <c r="DR109" s="64">
        <f ca="1">'Trial 7'!EC11</f>
        <v>969910.93358840549</v>
      </c>
      <c r="DS109" s="64">
        <f ca="1">'Trial 7'!ED11</f>
        <v>969196.68497862248</v>
      </c>
      <c r="DT109" s="64">
        <f ca="1">'Trial 7'!EE11</f>
        <v>967998.31273013831</v>
      </c>
      <c r="DU109" s="64">
        <f ca="1">'Trial 7'!EF11</f>
        <v>966279.5642956458</v>
      </c>
      <c r="DV109" s="64">
        <f ca="1">'Trial 7'!EG11</f>
        <v>964541.38897389907</v>
      </c>
      <c r="DW109" s="64">
        <f ca="1">'Trial 7'!EH11</f>
        <v>963462.54276653833</v>
      </c>
      <c r="DX109" s="64">
        <f ca="1">'Trial 7'!EI11</f>
        <v>962796.62174286856</v>
      </c>
      <c r="DY109" s="64">
        <f ca="1">'Trial 7'!EJ11</f>
        <v>961717.11158311181</v>
      </c>
      <c r="DZ109" s="64">
        <f ca="1">'Trial 7'!EK11</f>
        <v>960898.60415028001</v>
      </c>
      <c r="EA109" s="64">
        <f ca="1">'Trial 7'!EL11</f>
        <v>960092.90875230392</v>
      </c>
      <c r="EB109" s="64">
        <f ca="1">'Trial 7'!EM11</f>
        <v>959424.69653384178</v>
      </c>
    </row>
    <row r="110" spans="1:132" ht="12.75" customHeight="1" x14ac:dyDescent="0.2">
      <c r="A110" s="64">
        <f>'Trial 8'!B11</f>
        <v>1166666.6666666667</v>
      </c>
      <c r="B110" s="64">
        <f ca="1">'Trial 8'!C11</f>
        <v>1163987.2756494086</v>
      </c>
      <c r="C110" s="64">
        <f ca="1">'Trial 8'!D11</f>
        <v>1160922.5542684982</v>
      </c>
      <c r="D110" s="64">
        <f ca="1">'Trial 8'!E11</f>
        <v>1158417.0322440793</v>
      </c>
      <c r="E110" s="64">
        <f ca="1">'Trial 8'!F11</f>
        <v>1156007.6645739395</v>
      </c>
      <c r="F110" s="64">
        <f ca="1">'Trial 8'!G11</f>
        <v>1153898.5470458411</v>
      </c>
      <c r="G110" s="64">
        <f ca="1">'Trial 8'!H11</f>
        <v>1151303.2322688166</v>
      </c>
      <c r="H110" s="64">
        <f ca="1">'Trial 8'!I11</f>
        <v>1148447.318144968</v>
      </c>
      <c r="I110" s="64">
        <f ca="1">'Trial 8'!J11</f>
        <v>1146418.0023404802</v>
      </c>
      <c r="J110" s="64">
        <f ca="1">'Trial 8'!K11</f>
        <v>1143739.1427919585</v>
      </c>
      <c r="K110" s="64">
        <f ca="1">'Trial 8'!L11</f>
        <v>1141737.4481889093</v>
      </c>
      <c r="L110" s="64">
        <f ca="1">'Trial 8'!M11</f>
        <v>1139100.9981679879</v>
      </c>
      <c r="M110" s="64">
        <f ca="1">'Trial 8'!O11</f>
        <v>1136951.1949950757</v>
      </c>
      <c r="N110" s="64">
        <f ca="1">'Trial 8'!P11</f>
        <v>1134491.3148770782</v>
      </c>
      <c r="O110" s="64">
        <f ca="1">'Trial 8'!Q11</f>
        <v>1132428.1053766888</v>
      </c>
      <c r="P110" s="64">
        <f ca="1">'Trial 8'!R11</f>
        <v>1130512.4152958603</v>
      </c>
      <c r="Q110" s="64">
        <f ca="1">'Trial 8'!S11</f>
        <v>1128629.3230499791</v>
      </c>
      <c r="R110" s="64">
        <f ca="1">'Trial 8'!T11</f>
        <v>1126539.8616626244</v>
      </c>
      <c r="S110" s="64">
        <f ca="1">'Trial 8'!U11</f>
        <v>1124206.2996124923</v>
      </c>
      <c r="T110" s="64">
        <f ca="1">'Trial 8'!V11</f>
        <v>1121603.6424242577</v>
      </c>
      <c r="U110" s="64">
        <f ca="1">'Trial 8'!W11</f>
        <v>1118494.7008736094</v>
      </c>
      <c r="V110" s="64">
        <f ca="1">'Trial 8'!X11</f>
        <v>1116290.8605285566</v>
      </c>
      <c r="W110" s="64">
        <f ca="1">'Trial 8'!Y11</f>
        <v>1114846.4190759698</v>
      </c>
      <c r="X110" s="64">
        <f ca="1">'Trial 8'!Z11</f>
        <v>1112167.318209331</v>
      </c>
      <c r="Y110" s="64">
        <f ca="1">'Trial 8'!AB11</f>
        <v>1110412.9644880821</v>
      </c>
      <c r="Z110" s="64">
        <f ca="1">'Trial 8'!AC11</f>
        <v>1108074.083298858</v>
      </c>
      <c r="AA110" s="64">
        <f ca="1">'Trial 8'!AD11</f>
        <v>1105742.9214310411</v>
      </c>
      <c r="AB110" s="64">
        <f ca="1">'Trial 8'!AE11</f>
        <v>1103955.7197055845</v>
      </c>
      <c r="AC110" s="64">
        <f ca="1">'Trial 8'!AF11</f>
        <v>1102012.2712447462</v>
      </c>
      <c r="AD110" s="64">
        <f ca="1">'Trial 8'!AG11</f>
        <v>1099800.8255893199</v>
      </c>
      <c r="AE110" s="64">
        <f ca="1">'Trial 8'!AH11</f>
        <v>1097368.3179796576</v>
      </c>
      <c r="AF110" s="64">
        <f ca="1">'Trial 8'!AI11</f>
        <v>1095637.8788974783</v>
      </c>
      <c r="AG110" s="64">
        <f ca="1">'Trial 8'!AJ11</f>
        <v>1094409.4059223521</v>
      </c>
      <c r="AH110" s="64">
        <f ca="1">'Trial 8'!AK11</f>
        <v>1092693.7113415131</v>
      </c>
      <c r="AI110" s="64">
        <f ca="1">'Trial 8'!AL11</f>
        <v>1091415.5270517857</v>
      </c>
      <c r="AJ110" s="64">
        <f ca="1">'Trial 8'!AM11</f>
        <v>1088853.3208254525</v>
      </c>
      <c r="AK110" s="64">
        <f ca="1">'Trial 8'!AO11</f>
        <v>1086631.2898663541</v>
      </c>
      <c r="AL110" s="64">
        <f ca="1">'Trial 8'!AP11</f>
        <v>1085236.2722874028</v>
      </c>
      <c r="AM110" s="64">
        <f ca="1">'Trial 8'!AQ11</f>
        <v>1083207.5348581439</v>
      </c>
      <c r="AN110" s="64">
        <f ca="1">'Trial 8'!AR11</f>
        <v>1081086.4555029622</v>
      </c>
      <c r="AO110" s="64">
        <f ca="1">'Trial 8'!AS11</f>
        <v>1079953.2199003659</v>
      </c>
      <c r="AP110" s="64">
        <f ca="1">'Trial 8'!AT11</f>
        <v>1077800.4379851785</v>
      </c>
      <c r="AQ110" s="64">
        <f ca="1">'Trial 8'!AU11</f>
        <v>1075478.2711360811</v>
      </c>
      <c r="AR110" s="64">
        <f ca="1">'Trial 8'!AV11</f>
        <v>1073137.4899002039</v>
      </c>
      <c r="AS110" s="64">
        <f ca="1">'Trial 8'!AW11</f>
        <v>1071821.2830582648</v>
      </c>
      <c r="AT110" s="64">
        <f ca="1">'Trial 8'!AX11</f>
        <v>1070315.711706744</v>
      </c>
      <c r="AU110" s="64">
        <f ca="1">'Trial 8'!AY11</f>
        <v>1068181.8373756185</v>
      </c>
      <c r="AV110" s="64">
        <f ca="1">'Trial 8'!AZ11</f>
        <v>1066243.3035556125</v>
      </c>
      <c r="AW110" s="64">
        <f ca="1">'Trial 8'!BB11</f>
        <v>1064471.8916111458</v>
      </c>
      <c r="AX110" s="64">
        <f ca="1">'Trial 8'!BC11</f>
        <v>1062599.464629354</v>
      </c>
      <c r="AY110" s="64">
        <f ca="1">'Trial 8'!BD11</f>
        <v>1060836.817377418</v>
      </c>
      <c r="AZ110" s="64">
        <f ca="1">'Trial 8'!BE11</f>
        <v>1059406.8383285922</v>
      </c>
      <c r="BA110" s="64">
        <f ca="1">'Trial 8'!BF11</f>
        <v>1056928.3283187912</v>
      </c>
      <c r="BB110" s="64">
        <f ca="1">'Trial 8'!BG11</f>
        <v>1055676.6998394046</v>
      </c>
      <c r="BC110" s="64">
        <f ca="1">'Trial 8'!BH11</f>
        <v>1053977.693826129</v>
      </c>
      <c r="BD110" s="64">
        <f ca="1">'Trial 8'!BI11</f>
        <v>1053074.701263665</v>
      </c>
      <c r="BE110" s="64">
        <f ca="1">'Trial 8'!BJ11</f>
        <v>1051912.7015490972</v>
      </c>
      <c r="BF110" s="64">
        <f ca="1">'Trial 8'!BK11</f>
        <v>1050407.7017013782</v>
      </c>
      <c r="BG110" s="64">
        <f ca="1">'Trial 8'!BL11</f>
        <v>1049454.0588129316</v>
      </c>
      <c r="BH110" s="64">
        <f ca="1">'Trial 8'!BM11</f>
        <v>1047733.9676008299</v>
      </c>
      <c r="BI110" s="64">
        <f ca="1">'Trial 8'!BO11</f>
        <v>1046764.7586930329</v>
      </c>
      <c r="BJ110" s="64">
        <f ca="1">'Trial 8'!BP11</f>
        <v>1044887.7290219923</v>
      </c>
      <c r="BK110" s="64">
        <f ca="1">'Trial 8'!BQ11</f>
        <v>1044135.8826567507</v>
      </c>
      <c r="BL110" s="64">
        <f ca="1">'Trial 8'!BR11</f>
        <v>1042132.3285829074</v>
      </c>
      <c r="BM110" s="64">
        <f ca="1">'Trial 8'!BS11</f>
        <v>1039833.2710136622</v>
      </c>
      <c r="BN110" s="64">
        <f ca="1">'Trial 8'!BT11</f>
        <v>1037765.8469187529</v>
      </c>
      <c r="BO110" s="64">
        <f ca="1">'Trial 8'!BU11</f>
        <v>1036552.9365777336</v>
      </c>
      <c r="BP110" s="64">
        <f ca="1">'Trial 8'!BV11</f>
        <v>1035236.5575845003</v>
      </c>
      <c r="BQ110" s="64">
        <f ca="1">'Trial 8'!BW11</f>
        <v>1034039.6086469772</v>
      </c>
      <c r="BR110" s="64">
        <f ca="1">'Trial 8'!BX11</f>
        <v>1032715.4293803123</v>
      </c>
      <c r="BS110" s="64">
        <f ca="1">'Trial 8'!BY11</f>
        <v>1031538.3906937737</v>
      </c>
      <c r="BT110" s="64">
        <f ca="1">'Trial 8'!BZ11</f>
        <v>1030359.318314158</v>
      </c>
      <c r="BU110" s="64">
        <f ca="1">'Trial 8'!CB11</f>
        <v>1029685.9493260904</v>
      </c>
      <c r="BV110" s="64">
        <f ca="1">'Trial 8'!CC11</f>
        <v>1028282.0175382019</v>
      </c>
      <c r="BW110" s="64">
        <f ca="1">'Trial 8'!CD11</f>
        <v>1026621.7700172242</v>
      </c>
      <c r="BX110" s="64">
        <f ca="1">'Trial 8'!CE11</f>
        <v>1024972.8717109301</v>
      </c>
      <c r="BY110" s="64">
        <f ca="1">'Trial 8'!CF11</f>
        <v>1023702.1480514953</v>
      </c>
      <c r="BZ110" s="64">
        <f ca="1">'Trial 8'!CG11</f>
        <v>1021549.7074073917</v>
      </c>
      <c r="CA110" s="64">
        <f ca="1">'Trial 8'!CH11</f>
        <v>1019393.5835692412</v>
      </c>
      <c r="CB110" s="64">
        <f ca="1">'Trial 8'!CI11</f>
        <v>1018213.4182223775</v>
      </c>
      <c r="CC110" s="64">
        <f ca="1">'Trial 8'!CJ11</f>
        <v>1016369.5744523223</v>
      </c>
      <c r="CD110" s="64">
        <f ca="1">'Trial 8'!CK11</f>
        <v>1015184.2236511216</v>
      </c>
      <c r="CE110" s="64">
        <f ca="1">'Trial 8'!CL11</f>
        <v>1013886.5369039093</v>
      </c>
      <c r="CF110" s="64">
        <f ca="1">'Trial 8'!CM11</f>
        <v>1011939.642064959</v>
      </c>
      <c r="CG110" s="64">
        <f ca="1">'Trial 8'!CO11</f>
        <v>1010190.1858445676</v>
      </c>
      <c r="CH110" s="64">
        <f ca="1">'Trial 8'!CP11</f>
        <v>1008830.578032598</v>
      </c>
      <c r="CI110" s="64">
        <f ca="1">'Trial 8'!CQ11</f>
        <v>1008078.2930507816</v>
      </c>
      <c r="CJ110" s="64">
        <f ca="1">'Trial 8'!CR11</f>
        <v>1006360.6756060469</v>
      </c>
      <c r="CK110" s="64">
        <f ca="1">'Trial 8'!CS11</f>
        <v>1004507.5252793456</v>
      </c>
      <c r="CL110" s="64">
        <f ca="1">'Trial 8'!CT11</f>
        <v>1003280.077208692</v>
      </c>
      <c r="CM110" s="64">
        <f ca="1">'Trial 8'!CU11</f>
        <v>1002209.5885726144</v>
      </c>
      <c r="CN110" s="64">
        <f ca="1">'Trial 8'!CV11</f>
        <v>1000408.2341465853</v>
      </c>
      <c r="CO110" s="64">
        <f ca="1">'Trial 8'!CW11</f>
        <v>999091.28726249305</v>
      </c>
      <c r="CP110" s="64">
        <f ca="1">'Trial 8'!CX11</f>
        <v>998422.98000391293</v>
      </c>
      <c r="CQ110" s="64">
        <f ca="1">'Trial 8'!CY11</f>
        <v>997008.17136400274</v>
      </c>
      <c r="CR110" s="64">
        <f ca="1">'Trial 8'!CZ11</f>
        <v>995614.21185751969</v>
      </c>
      <c r="CS110" s="64">
        <f ca="1">'Trial 8'!DB11</f>
        <v>994070.34939976048</v>
      </c>
      <c r="CT110" s="64">
        <f ca="1">'Trial 8'!DC11</f>
        <v>992642.77322494029</v>
      </c>
      <c r="CU110" s="64">
        <f ca="1">'Trial 8'!DD11</f>
        <v>991320.04287650238</v>
      </c>
      <c r="CV110" s="64">
        <f ca="1">'Trial 8'!DE11</f>
        <v>989993.91162813548</v>
      </c>
      <c r="CW110" s="64">
        <f ca="1">'Trial 8'!DF11</f>
        <v>989357.48539070878</v>
      </c>
      <c r="CX110" s="64">
        <f ca="1">'Trial 8'!DG11</f>
        <v>987690.79720775993</v>
      </c>
      <c r="CY110" s="64">
        <f ca="1">'Trial 8'!DH11</f>
        <v>985976.26200401178</v>
      </c>
      <c r="CZ110" s="64">
        <f ca="1">'Trial 8'!DI11</f>
        <v>985139.51981228567</v>
      </c>
      <c r="DA110" s="64">
        <f ca="1">'Trial 8'!DJ11</f>
        <v>983275.6470009773</v>
      </c>
      <c r="DB110" s="64">
        <f ca="1">'Trial 8'!DK11</f>
        <v>982655.92253766023</v>
      </c>
      <c r="DC110" s="64">
        <f ca="1">'Trial 8'!DL11</f>
        <v>982128.06657843175</v>
      </c>
      <c r="DD110" s="64">
        <f ca="1">'Trial 8'!DM11</f>
        <v>980515.49086098617</v>
      </c>
      <c r="DE110" s="64">
        <f ca="1">'Trial 8'!DO11</f>
        <v>980153.18364248273</v>
      </c>
      <c r="DF110" s="64">
        <f ca="1">'Trial 8'!DP11</f>
        <v>979770.58648733445</v>
      </c>
      <c r="DG110" s="64">
        <f ca="1">'Trial 8'!DQ11</f>
        <v>978863.8460200706</v>
      </c>
      <c r="DH110" s="64">
        <f ca="1">'Trial 8'!DR11</f>
        <v>977926.38941807905</v>
      </c>
      <c r="DI110" s="64">
        <f ca="1">'Trial 8'!DS11</f>
        <v>976360.47914514842</v>
      </c>
      <c r="DJ110" s="64">
        <f ca="1">'Trial 8'!DT11</f>
        <v>975338.18478899926</v>
      </c>
      <c r="DK110" s="64">
        <f ca="1">'Trial 8'!DU11</f>
        <v>974608.59619717905</v>
      </c>
      <c r="DL110" s="64">
        <f ca="1">'Trial 8'!DV11</f>
        <v>973447.3912310045</v>
      </c>
      <c r="DM110" s="64">
        <f ca="1">'Trial 8'!DW11</f>
        <v>972740.57572861842</v>
      </c>
      <c r="DN110" s="64">
        <f ca="1">'Trial 8'!DX11</f>
        <v>971521.49916762963</v>
      </c>
      <c r="DO110" s="64">
        <f ca="1">'Trial 8'!DY11</f>
        <v>971102.09596285585</v>
      </c>
      <c r="DP110" s="64">
        <f ca="1">'Trial 8'!DZ11</f>
        <v>969868.67405419843</v>
      </c>
      <c r="DQ110" s="64">
        <f ca="1">'Trial 8'!EB11</f>
        <v>968238.88240468909</v>
      </c>
      <c r="DR110" s="64">
        <f ca="1">'Trial 8'!EC11</f>
        <v>967509.9940920166</v>
      </c>
      <c r="DS110" s="64">
        <f ca="1">'Trial 8'!ED11</f>
        <v>966583.9337726814</v>
      </c>
      <c r="DT110" s="64">
        <f ca="1">'Trial 8'!EE11</f>
        <v>965354.64626575029</v>
      </c>
      <c r="DU110" s="64">
        <f ca="1">'Trial 8'!EF11</f>
        <v>964505.17183346255</v>
      </c>
      <c r="DV110" s="64">
        <f ca="1">'Trial 8'!EG11</f>
        <v>963619.55411058804</v>
      </c>
      <c r="DW110" s="64">
        <f ca="1">'Trial 8'!EH11</f>
        <v>963079.37692869734</v>
      </c>
      <c r="DX110" s="64">
        <f ca="1">'Trial 8'!EI11</f>
        <v>962896.02975358022</v>
      </c>
      <c r="DY110" s="64">
        <f ca="1">'Trial 8'!EJ11</f>
        <v>961949.17189291632</v>
      </c>
      <c r="DZ110" s="64">
        <f ca="1">'Trial 8'!EK11</f>
        <v>961503.54260779545</v>
      </c>
      <c r="EA110" s="64">
        <f ca="1">'Trial 8'!EL11</f>
        <v>960800.04875780095</v>
      </c>
      <c r="EB110" s="64">
        <f ca="1">'Trial 8'!EM11</f>
        <v>960444.02616883838</v>
      </c>
    </row>
    <row r="111" spans="1:132" ht="12.75" customHeight="1" x14ac:dyDescent="0.2">
      <c r="A111" s="64">
        <f>'(Other Computations)'!B127</f>
        <v>9333333.333333334</v>
      </c>
      <c r="B111" s="64">
        <f ca="1">'(Other Computations)'!C127</f>
        <v>9307920.5798534602</v>
      </c>
      <c r="C111" s="64">
        <f ca="1">'(Other Computations)'!D127</f>
        <v>9284171.98939915</v>
      </c>
      <c r="D111" s="64">
        <f ca="1">'(Other Computations)'!E127</f>
        <v>9262958.5681395587</v>
      </c>
      <c r="E111" s="64">
        <f ca="1">'(Other Computations)'!F127</f>
        <v>9238896.829069443</v>
      </c>
      <c r="F111" s="64">
        <f ca="1">'(Other Computations)'!G127</f>
        <v>9218210.3432182856</v>
      </c>
      <c r="G111" s="64">
        <f ca="1">'(Other Computations)'!H127</f>
        <v>9195374.1815166958</v>
      </c>
      <c r="H111" s="64">
        <f ca="1">'(Other Computations)'!I127</f>
        <v>9172270.8295299672</v>
      </c>
      <c r="I111" s="64">
        <f ca="1">'(Other Computations)'!J127</f>
        <v>9152482.4956995174</v>
      </c>
      <c r="J111" s="64">
        <f ca="1">'(Other Computations)'!K127</f>
        <v>9131846.7538879998</v>
      </c>
      <c r="K111" s="64">
        <f ca="1">'(Other Computations)'!L127</f>
        <v>9112964.5172640681</v>
      </c>
      <c r="L111" s="64">
        <f ca="1">'(Other Computations)'!M127</f>
        <v>9092038.0169547629</v>
      </c>
      <c r="M111" s="64">
        <f ca="1">'(Other Computations)'!O127</f>
        <v>9071574.8920112085</v>
      </c>
      <c r="N111" s="64">
        <f ca="1">'(Other Computations)'!P127</f>
        <v>9052328.4192523975</v>
      </c>
      <c r="O111" s="64">
        <f ca="1">'(Other Computations)'!Q127</f>
        <v>9032247.7939918116</v>
      </c>
      <c r="P111" s="64">
        <f ca="1">'(Other Computations)'!R127</f>
        <v>9012384.6664912626</v>
      </c>
      <c r="Q111" s="64">
        <f ca="1">'(Other Computations)'!S127</f>
        <v>8992591.8465026245</v>
      </c>
      <c r="R111" s="64">
        <f ca="1">'(Other Computations)'!T127</f>
        <v>8973513.3316050041</v>
      </c>
      <c r="S111" s="64">
        <f ca="1">'(Other Computations)'!U127</f>
        <v>8955015.6160681024</v>
      </c>
      <c r="T111" s="64">
        <f ca="1">'(Other Computations)'!V127</f>
        <v>8936245.8790497575</v>
      </c>
      <c r="U111" s="64">
        <f ca="1">'(Other Computations)'!W127</f>
        <v>8916412.3702435549</v>
      </c>
      <c r="V111" s="64">
        <f ca="1">'(Other Computations)'!X127</f>
        <v>8898893.7002100181</v>
      </c>
      <c r="W111" s="64">
        <f ca="1">'(Other Computations)'!Y127</f>
        <v>8882727.843011532</v>
      </c>
      <c r="X111" s="64">
        <f ca="1">'(Other Computations)'!Z127</f>
        <v>8864792.8957448974</v>
      </c>
      <c r="Y111" s="64">
        <f ca="1">'(Other Computations)'!AB127</f>
        <v>8847307.0119585823</v>
      </c>
      <c r="Z111" s="64">
        <f ca="1">'(Other Computations)'!AC127</f>
        <v>8830138.3870665655</v>
      </c>
      <c r="AA111" s="64">
        <f ca="1">'(Other Computations)'!AD127</f>
        <v>8812207.1821981538</v>
      </c>
      <c r="AB111" s="64">
        <f ca="1">'(Other Computations)'!AE127</f>
        <v>8795245.1930263825</v>
      </c>
      <c r="AC111" s="64">
        <f ca="1">'(Other Computations)'!AF127</f>
        <v>8776768.2700020485</v>
      </c>
      <c r="AD111" s="64">
        <f ca="1">'(Other Computations)'!AG127</f>
        <v>8761979.3355110958</v>
      </c>
      <c r="AE111" s="64">
        <f ca="1">'(Other Computations)'!AH127</f>
        <v>8745140.2227022015</v>
      </c>
      <c r="AF111" s="64">
        <f ca="1">'(Other Computations)'!AI127</f>
        <v>8730994.876977101</v>
      </c>
      <c r="AG111" s="64">
        <f ca="1">'(Other Computations)'!AJ127</f>
        <v>8716566.927491419</v>
      </c>
      <c r="AH111" s="64">
        <f ca="1">'(Other Computations)'!AK127</f>
        <v>8699541.4086303934</v>
      </c>
      <c r="AI111" s="64">
        <f ca="1">'(Other Computations)'!AL127</f>
        <v>8683715.6881801412</v>
      </c>
      <c r="AJ111" s="64">
        <f ca="1">'(Other Computations)'!AM127</f>
        <v>8667933.0056419913</v>
      </c>
      <c r="AK111" s="64">
        <f ca="1">'(Other Computations)'!AO127</f>
        <v>8652290.3282220531</v>
      </c>
      <c r="AL111" s="64">
        <f ca="1">'(Other Computations)'!AP127</f>
        <v>8637383.5822073277</v>
      </c>
      <c r="AM111" s="64">
        <f ca="1">'(Other Computations)'!AQ127</f>
        <v>8622624.1467461977</v>
      </c>
      <c r="AN111" s="64">
        <f ca="1">'(Other Computations)'!AR127</f>
        <v>8609515.9525614604</v>
      </c>
      <c r="AO111" s="64">
        <f ca="1">'(Other Computations)'!AS127</f>
        <v>8594189.7107252218</v>
      </c>
      <c r="AP111" s="64">
        <f ca="1">'(Other Computations)'!AT127</f>
        <v>8579210.7321359832</v>
      </c>
      <c r="AQ111" s="64">
        <f ca="1">'(Other Computations)'!AU127</f>
        <v>8563285.1064726133</v>
      </c>
      <c r="AR111" s="64">
        <f ca="1">'(Other Computations)'!AV127</f>
        <v>8548354.6308067124</v>
      </c>
      <c r="AS111" s="64">
        <f ca="1">'(Other Computations)'!AW127</f>
        <v>8535544.3132290691</v>
      </c>
      <c r="AT111" s="64">
        <f ca="1">'(Other Computations)'!AX127</f>
        <v>8522689.6728772894</v>
      </c>
      <c r="AU111" s="64">
        <f ca="1">'(Other Computations)'!AY127</f>
        <v>8509808.3597507849</v>
      </c>
      <c r="AV111" s="64">
        <f ca="1">'(Other Computations)'!AZ127</f>
        <v>8495213.9538126644</v>
      </c>
      <c r="AW111" s="64">
        <f ca="1">'(Other Computations)'!BB127</f>
        <v>8481861.8981515989</v>
      </c>
      <c r="AX111" s="64">
        <f ca="1">'(Other Computations)'!BC127</f>
        <v>8467828.9122926332</v>
      </c>
      <c r="AY111" s="64">
        <f ca="1">'(Other Computations)'!BD127</f>
        <v>8456257.5212502722</v>
      </c>
      <c r="AZ111" s="64">
        <f ca="1">'(Other Computations)'!BE127</f>
        <v>8443004.0102333445</v>
      </c>
      <c r="BA111" s="64">
        <f ca="1">'(Other Computations)'!BF127</f>
        <v>8428156.989191534</v>
      </c>
      <c r="BB111" s="64">
        <f ca="1">'(Other Computations)'!BG127</f>
        <v>8414363.0260117333</v>
      </c>
      <c r="BC111" s="64">
        <f ca="1">'(Other Computations)'!BH127</f>
        <v>8402105.0648872387</v>
      </c>
      <c r="BD111" s="64">
        <f ca="1">'(Other Computations)'!BI127</f>
        <v>8389743.1795093045</v>
      </c>
      <c r="BE111" s="64">
        <f ca="1">'(Other Computations)'!BJ127</f>
        <v>8376250.5273844525</v>
      </c>
      <c r="BF111" s="64">
        <f ca="1">'(Other Computations)'!BK127</f>
        <v>8365032.5735055376</v>
      </c>
      <c r="BG111" s="64">
        <f ca="1">'(Other Computations)'!BL127</f>
        <v>8353989.6356495488</v>
      </c>
      <c r="BH111" s="64">
        <f ca="1">'(Other Computations)'!BM127</f>
        <v>8340330.9799543489</v>
      </c>
      <c r="BI111" s="64">
        <f ca="1">'(Other Computations)'!BO127</f>
        <v>8328708.3554821061</v>
      </c>
      <c r="BJ111" s="64">
        <f ca="1">'(Other Computations)'!BP127</f>
        <v>8317953.6625262639</v>
      </c>
      <c r="BK111" s="64">
        <f ca="1">'(Other Computations)'!BQ127</f>
        <v>8307330.8675332144</v>
      </c>
      <c r="BL111" s="64">
        <f ca="1">'(Other Computations)'!BR127</f>
        <v>8293802.7282855902</v>
      </c>
      <c r="BM111" s="64">
        <f ca="1">'(Other Computations)'!BS127</f>
        <v>8281548.5270627625</v>
      </c>
      <c r="BN111" s="64">
        <f ca="1">'(Other Computations)'!BT127</f>
        <v>8268142.9170420188</v>
      </c>
      <c r="BO111" s="64">
        <f ca="1">'(Other Computations)'!BU127</f>
        <v>8257362.6811063634</v>
      </c>
      <c r="BP111" s="64">
        <f ca="1">'(Other Computations)'!BV127</f>
        <v>8244622.4423562624</v>
      </c>
      <c r="BQ111" s="64">
        <f ca="1">'(Other Computations)'!BW127</f>
        <v>8231914.7851306014</v>
      </c>
      <c r="BR111" s="64">
        <f ca="1">'(Other Computations)'!BX127</f>
        <v>8220330.8258936368</v>
      </c>
      <c r="BS111" s="64">
        <f ca="1">'(Other Computations)'!BY127</f>
        <v>8208497.1203020057</v>
      </c>
      <c r="BT111" s="64">
        <f ca="1">'(Other Computations)'!BZ127</f>
        <v>8196272.4902969692</v>
      </c>
      <c r="BU111" s="64">
        <f ca="1">'(Other Computations)'!CB127</f>
        <v>8187068.7807095451</v>
      </c>
      <c r="BV111" s="64">
        <f ca="1">'(Other Computations)'!CC127</f>
        <v>8176114.8655526759</v>
      </c>
      <c r="BW111" s="64">
        <f ca="1">'(Other Computations)'!CD127</f>
        <v>8167217.7481963299</v>
      </c>
      <c r="BX111" s="64">
        <f ca="1">'(Other Computations)'!CE127</f>
        <v>8157001.5496007288</v>
      </c>
      <c r="BY111" s="64">
        <f ca="1">'(Other Computations)'!CF127</f>
        <v>8146056.9800816728</v>
      </c>
      <c r="BZ111" s="64">
        <f ca="1">'(Other Computations)'!CG127</f>
        <v>8135297.0260691307</v>
      </c>
      <c r="CA111" s="64">
        <f ca="1">'(Other Computations)'!CH127</f>
        <v>8125453.3783944193</v>
      </c>
      <c r="CB111" s="64">
        <f ca="1">'(Other Computations)'!CI127</f>
        <v>8114495.5328966044</v>
      </c>
      <c r="CC111" s="64">
        <f ca="1">'(Other Computations)'!CJ127</f>
        <v>8105119.3577452917</v>
      </c>
      <c r="CD111" s="64">
        <f ca="1">'(Other Computations)'!CK127</f>
        <v>8094826.3564729895</v>
      </c>
      <c r="CE111" s="64">
        <f ca="1">'(Other Computations)'!CL127</f>
        <v>8084011.6029706225</v>
      </c>
      <c r="CF111" s="64">
        <f ca="1">'(Other Computations)'!CM127</f>
        <v>8071757.2700192612</v>
      </c>
      <c r="CG111" s="64">
        <f ca="1">'(Other Computations)'!CO127</f>
        <v>8061005.6650666436</v>
      </c>
      <c r="CH111" s="64">
        <f ca="1">'(Other Computations)'!CP127</f>
        <v>8052807.2561766142</v>
      </c>
      <c r="CI111" s="64">
        <f ca="1">'(Other Computations)'!CQ127</f>
        <v>8043086.3129994124</v>
      </c>
      <c r="CJ111" s="64">
        <f ca="1">'(Other Computations)'!CR127</f>
        <v>8033237.2443659147</v>
      </c>
      <c r="CK111" s="64">
        <f ca="1">'(Other Computations)'!CS127</f>
        <v>8024524.4859848777</v>
      </c>
      <c r="CL111" s="64">
        <f ca="1">'(Other Computations)'!CT127</f>
        <v>8015274.477643365</v>
      </c>
      <c r="CM111" s="64">
        <f ca="1">'(Other Computations)'!CU127</f>
        <v>8006149.9655092526</v>
      </c>
      <c r="CN111" s="64">
        <f ca="1">'(Other Computations)'!CV127</f>
        <v>7996067.3231962183</v>
      </c>
      <c r="CO111" s="64">
        <f ca="1">'(Other Computations)'!CW127</f>
        <v>7986138.5183664821</v>
      </c>
      <c r="CP111" s="64">
        <f ca="1">'(Other Computations)'!CX127</f>
        <v>7975805.9696039082</v>
      </c>
      <c r="CQ111" s="64">
        <f ca="1">'(Other Computations)'!CY127</f>
        <v>7967922.2853248455</v>
      </c>
      <c r="CR111" s="64">
        <f ca="1">'(Other Computations)'!CZ127</f>
        <v>7959746.4169162158</v>
      </c>
      <c r="CS111" s="64">
        <f ca="1">'(Other Computations)'!DB127</f>
        <v>7953620.0943589667</v>
      </c>
      <c r="CT111" s="64">
        <f ca="1">'(Other Computations)'!DC127</f>
        <v>7944587.8163375203</v>
      </c>
      <c r="CU111" s="64">
        <f ca="1">'(Other Computations)'!DD127</f>
        <v>7936997.4937977316</v>
      </c>
      <c r="CV111" s="64">
        <f ca="1">'(Other Computations)'!DE127</f>
        <v>7926227.7262084372</v>
      </c>
      <c r="CW111" s="64">
        <f ca="1">'(Other Computations)'!DF127</f>
        <v>7918494.8179521933</v>
      </c>
      <c r="CX111" s="64">
        <f ca="1">'(Other Computations)'!DG127</f>
        <v>7909862.9449720224</v>
      </c>
      <c r="CY111" s="64">
        <f ca="1">'(Other Computations)'!DH127</f>
        <v>7900156.5469753221</v>
      </c>
      <c r="CZ111" s="64">
        <f ca="1">'(Other Computations)'!DI127</f>
        <v>7892555.1698347945</v>
      </c>
      <c r="DA111" s="64">
        <f ca="1">'(Other Computations)'!DJ127</f>
        <v>7883398.6179712489</v>
      </c>
      <c r="DB111" s="64">
        <f ca="1">'(Other Computations)'!DK127</f>
        <v>7876704.1780207912</v>
      </c>
      <c r="DC111" s="64">
        <f ca="1">'(Other Computations)'!DL127</f>
        <v>7870021.4743112354</v>
      </c>
      <c r="DD111" s="64">
        <f ca="1">'(Other Computations)'!DM127</f>
        <v>7862418.7277770257</v>
      </c>
      <c r="DE111" s="64">
        <f ca="1">'(Other Computations)'!DO127</f>
        <v>7856485.6356470492</v>
      </c>
      <c r="DF111" s="64">
        <f ca="1">'(Other Computations)'!DP127</f>
        <v>7848117.1133706691</v>
      </c>
      <c r="DG111" s="64">
        <f ca="1">'(Other Computations)'!DQ127</f>
        <v>7840807.8864192721</v>
      </c>
      <c r="DH111" s="64">
        <f ca="1">'(Other Computations)'!DR127</f>
        <v>7834001.7284717802</v>
      </c>
      <c r="DI111" s="64">
        <f ca="1">'(Other Computations)'!DS127</f>
        <v>7824766.2634931989</v>
      </c>
      <c r="DJ111" s="64">
        <f ca="1">'(Other Computations)'!DT127</f>
        <v>7816173.1533555221</v>
      </c>
      <c r="DK111" s="64">
        <f ca="1">'(Other Computations)'!DU127</f>
        <v>7808955.3650595974</v>
      </c>
      <c r="DL111" s="64">
        <f ca="1">'(Other Computations)'!DV127</f>
        <v>7801735.758206781</v>
      </c>
      <c r="DM111" s="64">
        <f ca="1">'(Other Computations)'!DW127</f>
        <v>7795147.1657848759</v>
      </c>
      <c r="DN111" s="64">
        <f ca="1">'(Other Computations)'!DX127</f>
        <v>7786369.36871807</v>
      </c>
      <c r="DO111" s="64">
        <f ca="1">'(Other Computations)'!DY127</f>
        <v>7779030.4399617845</v>
      </c>
      <c r="DP111" s="64">
        <f ca="1">'(Other Computations)'!DZ127</f>
        <v>7771407.3759174701</v>
      </c>
      <c r="DQ111" s="64">
        <f ca="1">'(Other Computations)'!EB127</f>
        <v>7764817.22194984</v>
      </c>
      <c r="DR111" s="64">
        <f ca="1">'(Other Computations)'!EC127</f>
        <v>7758537.3470274545</v>
      </c>
      <c r="DS111" s="64">
        <f ca="1">'(Other Computations)'!ED127</f>
        <v>7752392.6732997112</v>
      </c>
      <c r="DT111" s="64">
        <f ca="1">'(Other Computations)'!EE127</f>
        <v>7743817.8878156412</v>
      </c>
      <c r="DU111" s="64">
        <f ca="1">'(Other Computations)'!EF127</f>
        <v>7736765.309475014</v>
      </c>
      <c r="DV111" s="64">
        <f ca="1">'(Other Computations)'!EG127</f>
        <v>7729156.7644146793</v>
      </c>
      <c r="DW111" s="64">
        <f ca="1">'(Other Computations)'!EH127</f>
        <v>7722014.0620933492</v>
      </c>
      <c r="DX111" s="64">
        <f ca="1">'(Other Computations)'!EI127</f>
        <v>7714903.8544772752</v>
      </c>
      <c r="DY111" s="64">
        <f ca="1">'(Other Computations)'!EJ127</f>
        <v>7708946.8426691499</v>
      </c>
      <c r="DZ111" s="64">
        <f ca="1">'(Other Computations)'!EK127</f>
        <v>7702998.005001314</v>
      </c>
      <c r="EA111" s="64">
        <f ca="1">'(Other Computations)'!EL127</f>
        <v>7696531.4004723504</v>
      </c>
      <c r="EB111" s="64">
        <f ca="1">'(Other Computations)'!EM127</f>
        <v>7691079.6708144061</v>
      </c>
    </row>
    <row r="112" spans="1:132" ht="12.75" customHeight="1" x14ac:dyDescent="0.2">
      <c r="A112" s="4" t="str">
        <f>'(Intermediate Computations)'!B71</f>
        <v>MMM 2010</v>
      </c>
      <c r="B112" s="4" t="str">
        <f>'(Intermediate Computations)'!C71</f>
        <v>MMM 2010</v>
      </c>
      <c r="C112" s="4" t="str">
        <f>'(Intermediate Computations)'!D71</f>
        <v>MMM 2010</v>
      </c>
      <c r="D112" s="4" t="str">
        <f>'(Intermediate Computations)'!E71</f>
        <v>MMM 2010</v>
      </c>
      <c r="E112" s="4" t="str">
        <f>'(Intermediate Computations)'!F71</f>
        <v>MMM 2010</v>
      </c>
      <c r="F112" s="4" t="str">
        <f>'(Intermediate Computations)'!G71</f>
        <v>MMM 2010</v>
      </c>
      <c r="G112" s="4" t="str">
        <f>'(Intermediate Computations)'!H71</f>
        <v>MMM 2010</v>
      </c>
      <c r="H112" s="4" t="str">
        <f>'(Intermediate Computations)'!I71</f>
        <v>MMM 2010</v>
      </c>
      <c r="I112" s="4" t="str">
        <f>'(Intermediate Computations)'!J71</f>
        <v>MMM 2010</v>
      </c>
      <c r="J112" s="4" t="str">
        <f>'(Intermediate Computations)'!K71</f>
        <v>MMM 2010</v>
      </c>
      <c r="K112" s="4" t="str">
        <f>'(Intermediate Computations)'!L71</f>
        <v>MMM 2010</v>
      </c>
      <c r="L112" s="4" t="str">
        <f>'(Intermediate Computations)'!M71</f>
        <v>MMM 2010</v>
      </c>
      <c r="M112" s="4" t="str">
        <f>'(Intermediate Computations)'!O71</f>
        <v>MMM 2011</v>
      </c>
      <c r="N112" s="4" t="str">
        <f>'(Intermediate Computations)'!P71</f>
        <v>MMM 2011</v>
      </c>
      <c r="O112" s="4" t="str">
        <f>'(Intermediate Computations)'!Q71</f>
        <v>MMM 2011</v>
      </c>
      <c r="P112" s="4" t="str">
        <f>'(Intermediate Computations)'!R71</f>
        <v>MMM 2011</v>
      </c>
      <c r="Q112" s="4" t="str">
        <f>'(Intermediate Computations)'!S71</f>
        <v>MMM 2011</v>
      </c>
      <c r="R112" s="4" t="str">
        <f>'(Intermediate Computations)'!T71</f>
        <v>MMM 2011</v>
      </c>
      <c r="S112" s="4" t="str">
        <f>'(Intermediate Computations)'!U71</f>
        <v>MMM 2011</v>
      </c>
      <c r="T112" s="4" t="str">
        <f>'(Intermediate Computations)'!V71</f>
        <v>MMM 2011</v>
      </c>
      <c r="U112" s="4" t="str">
        <f>'(Intermediate Computations)'!W71</f>
        <v>MMM 2011</v>
      </c>
      <c r="V112" s="4" t="str">
        <f>'(Intermediate Computations)'!X71</f>
        <v>MMM 2011</v>
      </c>
      <c r="W112" s="4" t="str">
        <f>'(Intermediate Computations)'!Y71</f>
        <v>MMM 2011</v>
      </c>
      <c r="X112" s="4" t="str">
        <f>'(Intermediate Computations)'!Z71</f>
        <v>MMM 2011</v>
      </c>
      <c r="Y112" s="4" t="str">
        <f>'(Intermediate Computations)'!AB71</f>
        <v>MMM 2012</v>
      </c>
      <c r="Z112" s="4" t="str">
        <f>'(Intermediate Computations)'!AC71</f>
        <v>MMM 2012</v>
      </c>
      <c r="AA112" s="4" t="str">
        <f>'(Intermediate Computations)'!AD71</f>
        <v>MMM 2012</v>
      </c>
      <c r="AB112" s="4" t="str">
        <f>'(Intermediate Computations)'!AE71</f>
        <v>MMM 2012</v>
      </c>
      <c r="AC112" s="4" t="str">
        <f>'(Intermediate Computations)'!AF71</f>
        <v>MMM 2012</v>
      </c>
      <c r="AD112" s="4" t="str">
        <f>'(Intermediate Computations)'!AG71</f>
        <v>MMM 2012</v>
      </c>
      <c r="AE112" s="4" t="str">
        <f>'(Intermediate Computations)'!AH71</f>
        <v>MMM 2012</v>
      </c>
      <c r="AF112" s="4" t="str">
        <f>'(Intermediate Computations)'!AI71</f>
        <v>MMM 2012</v>
      </c>
      <c r="AG112" s="4" t="str">
        <f>'(Intermediate Computations)'!AJ71</f>
        <v>MMM 2012</v>
      </c>
      <c r="AH112" s="4" t="str">
        <f>'(Intermediate Computations)'!AK71</f>
        <v>MMM 2012</v>
      </c>
      <c r="AI112" s="4" t="str">
        <f>'(Intermediate Computations)'!AL71</f>
        <v>MMM 2012</v>
      </c>
      <c r="AJ112" s="4" t="str">
        <f>'(Intermediate Computations)'!AM71</f>
        <v>MMM 2012</v>
      </c>
      <c r="AK112" s="4" t="str">
        <f>'(Intermediate Computations)'!AO71</f>
        <v>MMM 2013</v>
      </c>
      <c r="AL112" s="4" t="str">
        <f>'(Intermediate Computations)'!AP71</f>
        <v>MMM 2013</v>
      </c>
      <c r="AM112" s="4" t="str">
        <f>'(Intermediate Computations)'!AQ71</f>
        <v>MMM 2013</v>
      </c>
      <c r="AN112" s="4" t="str">
        <f>'(Intermediate Computations)'!AR71</f>
        <v>MMM 2013</v>
      </c>
      <c r="AO112" s="4" t="str">
        <f>'(Intermediate Computations)'!AS71</f>
        <v>MMM 2013</v>
      </c>
      <c r="AP112" s="4" t="str">
        <f>'(Intermediate Computations)'!AT71</f>
        <v>MMM 2013</v>
      </c>
      <c r="AQ112" s="4" t="str">
        <f>'(Intermediate Computations)'!AU71</f>
        <v>MMM 2013</v>
      </c>
      <c r="AR112" s="4" t="str">
        <f>'(Intermediate Computations)'!AV71</f>
        <v>MMM 2013</v>
      </c>
      <c r="AS112" s="4" t="str">
        <f>'(Intermediate Computations)'!AW71</f>
        <v>MMM 2013</v>
      </c>
      <c r="AT112" s="4" t="str">
        <f>'(Intermediate Computations)'!AX71</f>
        <v>MMM 2013</v>
      </c>
      <c r="AU112" s="4" t="str">
        <f>'(Intermediate Computations)'!AY71</f>
        <v>MMM 2013</v>
      </c>
      <c r="AV112" s="4" t="str">
        <f>'(Intermediate Computations)'!AZ71</f>
        <v>MMM 2013</v>
      </c>
      <c r="AW112" s="4" t="str">
        <f>'(Intermediate Computations)'!BB71</f>
        <v>MMM 2014</v>
      </c>
      <c r="AX112" s="4" t="str">
        <f>'(Intermediate Computations)'!BC71</f>
        <v>MMM 2014</v>
      </c>
      <c r="AY112" s="4" t="str">
        <f>'(Intermediate Computations)'!BD71</f>
        <v>MMM 2014</v>
      </c>
      <c r="AZ112" s="4" t="str">
        <f>'(Intermediate Computations)'!BE71</f>
        <v>MMM 2014</v>
      </c>
      <c r="BA112" s="4" t="str">
        <f>'(Intermediate Computations)'!BF71</f>
        <v>MMM 2014</v>
      </c>
      <c r="BB112" s="4" t="str">
        <f>'(Intermediate Computations)'!BG71</f>
        <v>MMM 2014</v>
      </c>
      <c r="BC112" s="4" t="str">
        <f>'(Intermediate Computations)'!BH71</f>
        <v>MMM 2014</v>
      </c>
      <c r="BD112" s="4" t="str">
        <f>'(Intermediate Computations)'!BI71</f>
        <v>MMM 2014</v>
      </c>
      <c r="BE112" s="4" t="str">
        <f>'(Intermediate Computations)'!BJ71</f>
        <v>MMM 2014</v>
      </c>
      <c r="BF112" s="4" t="str">
        <f>'(Intermediate Computations)'!BK71</f>
        <v>MMM 2014</v>
      </c>
      <c r="BG112" s="4" t="str">
        <f>'(Intermediate Computations)'!BL71</f>
        <v>MMM 2014</v>
      </c>
      <c r="BH112" s="4" t="str">
        <f>'(Intermediate Computations)'!BM71</f>
        <v>MMM 2014</v>
      </c>
      <c r="BI112" s="4" t="str">
        <f>'(Intermediate Computations)'!BO71</f>
        <v>MMM 2015</v>
      </c>
      <c r="BJ112" s="4" t="str">
        <f>'(Intermediate Computations)'!BP71</f>
        <v>MMM 2015</v>
      </c>
      <c r="BK112" s="4" t="str">
        <f>'(Intermediate Computations)'!BQ71</f>
        <v>MMM 2015</v>
      </c>
      <c r="BL112" s="4" t="str">
        <f>'(Intermediate Computations)'!BR71</f>
        <v>MMM 2015</v>
      </c>
      <c r="BM112" s="4" t="str">
        <f>'(Intermediate Computations)'!BS71</f>
        <v>MMM 2015</v>
      </c>
      <c r="BN112" s="4" t="str">
        <f>'(Intermediate Computations)'!BT71</f>
        <v>MMM 2015</v>
      </c>
      <c r="BO112" s="4" t="str">
        <f>'(Intermediate Computations)'!BU71</f>
        <v>MMM 2015</v>
      </c>
      <c r="BP112" s="4" t="str">
        <f>'(Intermediate Computations)'!BV71</f>
        <v>MMM 2015</v>
      </c>
      <c r="BQ112" s="4" t="str">
        <f>'(Intermediate Computations)'!BW71</f>
        <v>MMM 2015</v>
      </c>
      <c r="BR112" s="4" t="str">
        <f>'(Intermediate Computations)'!BX71</f>
        <v>MMM 2015</v>
      </c>
      <c r="BS112" s="4" t="str">
        <f>'(Intermediate Computations)'!BY71</f>
        <v>MMM 2015</v>
      </c>
      <c r="BT112" s="4" t="str">
        <f>'(Intermediate Computations)'!BZ71</f>
        <v>MMM 2015</v>
      </c>
      <c r="BU112" s="4" t="str">
        <f>'(Intermediate Computations)'!CB71</f>
        <v>MMM 2016</v>
      </c>
      <c r="BV112" s="4" t="str">
        <f>'(Intermediate Computations)'!CC71</f>
        <v>MMM 2016</v>
      </c>
      <c r="BW112" s="4" t="str">
        <f>'(Intermediate Computations)'!CD71</f>
        <v>MMM 2016</v>
      </c>
      <c r="BX112" s="4" t="str">
        <f>'(Intermediate Computations)'!CE71</f>
        <v>MMM 2016</v>
      </c>
      <c r="BY112" s="4" t="str">
        <f>'(Intermediate Computations)'!CF71</f>
        <v>MMM 2016</v>
      </c>
      <c r="BZ112" s="4" t="str">
        <f>'(Intermediate Computations)'!CG71</f>
        <v>MMM 2016</v>
      </c>
      <c r="CA112" s="4" t="str">
        <f>'(Intermediate Computations)'!CH71</f>
        <v>MMM 2016</v>
      </c>
      <c r="CB112" s="4" t="str">
        <f>'(Intermediate Computations)'!CI71</f>
        <v>MMM 2016</v>
      </c>
      <c r="CC112" s="4" t="str">
        <f>'(Intermediate Computations)'!CJ71</f>
        <v>MMM 2016</v>
      </c>
      <c r="CD112" s="4" t="str">
        <f>'(Intermediate Computations)'!CK71</f>
        <v>MMM 2016</v>
      </c>
      <c r="CE112" s="4" t="str">
        <f>'(Intermediate Computations)'!CL71</f>
        <v>MMM 2016</v>
      </c>
      <c r="CF112" s="4" t="str">
        <f>'(Intermediate Computations)'!CM71</f>
        <v>MMM 2016</v>
      </c>
      <c r="CG112" s="4" t="str">
        <f>'(Intermediate Computations)'!CO71</f>
        <v>MMM 2017</v>
      </c>
      <c r="CH112" s="4" t="str">
        <f>'(Intermediate Computations)'!CP71</f>
        <v>MMM 2017</v>
      </c>
      <c r="CI112" s="4" t="str">
        <f>'(Intermediate Computations)'!CQ71</f>
        <v>MMM 2017</v>
      </c>
      <c r="CJ112" s="4" t="str">
        <f>'(Intermediate Computations)'!CR71</f>
        <v>MMM 2017</v>
      </c>
      <c r="CK112" s="4" t="str">
        <f>'(Intermediate Computations)'!CS71</f>
        <v>MMM 2017</v>
      </c>
      <c r="CL112" s="4" t="str">
        <f>'(Intermediate Computations)'!CT71</f>
        <v>MMM 2017</v>
      </c>
      <c r="CM112" s="4" t="str">
        <f>'(Intermediate Computations)'!CU71</f>
        <v>MMM 2017</v>
      </c>
      <c r="CN112" s="4" t="str">
        <f>'(Intermediate Computations)'!CV71</f>
        <v>MMM 2017</v>
      </c>
      <c r="CO112" s="4" t="str">
        <f>'(Intermediate Computations)'!CW71</f>
        <v>MMM 2017</v>
      </c>
      <c r="CP112" s="4" t="str">
        <f>'(Intermediate Computations)'!CX71</f>
        <v>MMM 2017</v>
      </c>
      <c r="CQ112" s="4" t="str">
        <f>'(Intermediate Computations)'!CY71</f>
        <v>MMM 2017</v>
      </c>
      <c r="CR112" s="4" t="str">
        <f>'(Intermediate Computations)'!CZ71</f>
        <v>MMM 2017</v>
      </c>
      <c r="CS112" s="4" t="str">
        <f>'(Intermediate Computations)'!DB71</f>
        <v>MMM 2018</v>
      </c>
      <c r="CT112" s="4" t="str">
        <f>'(Intermediate Computations)'!DC71</f>
        <v>MMM 2018</v>
      </c>
      <c r="CU112" s="4" t="str">
        <f>'(Intermediate Computations)'!DD71</f>
        <v>MMM 2018</v>
      </c>
      <c r="CV112" s="4" t="str">
        <f>'(Intermediate Computations)'!DE71</f>
        <v>MMM 2018</v>
      </c>
      <c r="CW112" s="4" t="str">
        <f>'(Intermediate Computations)'!DF71</f>
        <v>MMM 2018</v>
      </c>
      <c r="CX112" s="4" t="str">
        <f>'(Intermediate Computations)'!DG71</f>
        <v>MMM 2018</v>
      </c>
      <c r="CY112" s="4" t="str">
        <f>'(Intermediate Computations)'!DH71</f>
        <v>MMM 2018</v>
      </c>
      <c r="CZ112" s="4" t="str">
        <f>'(Intermediate Computations)'!DI71</f>
        <v>MMM 2018</v>
      </c>
      <c r="DA112" s="4" t="str">
        <f>'(Intermediate Computations)'!DJ71</f>
        <v>MMM 2018</v>
      </c>
      <c r="DB112" s="4" t="str">
        <f>'(Intermediate Computations)'!DK71</f>
        <v>MMM 2018</v>
      </c>
      <c r="DC112" s="4" t="str">
        <f>'(Intermediate Computations)'!DL71</f>
        <v>MMM 2018</v>
      </c>
      <c r="DD112" s="4" t="str">
        <f>'(Intermediate Computations)'!DM71</f>
        <v>MMM 2018</v>
      </c>
      <c r="DE112" s="4" t="str">
        <f>'(Intermediate Computations)'!DO71</f>
        <v>MMM 2019</v>
      </c>
      <c r="DF112" s="4" t="str">
        <f>'(Intermediate Computations)'!DP71</f>
        <v>MMM 2019</v>
      </c>
      <c r="DG112" s="4" t="str">
        <f>'(Intermediate Computations)'!DQ71</f>
        <v>MMM 2019</v>
      </c>
      <c r="DH112" s="4" t="str">
        <f>'(Intermediate Computations)'!DR71</f>
        <v>MMM 2019</v>
      </c>
      <c r="DI112" s="4" t="str">
        <f>'(Intermediate Computations)'!DS71</f>
        <v>MMM 2019</v>
      </c>
      <c r="DJ112" s="4" t="str">
        <f>'(Intermediate Computations)'!DT71</f>
        <v>MMM 2019</v>
      </c>
      <c r="DK112" s="4" t="str">
        <f>'(Intermediate Computations)'!DU71</f>
        <v>MMM 2019</v>
      </c>
      <c r="DL112" s="4" t="str">
        <f>'(Intermediate Computations)'!DV71</f>
        <v>MMM 2019</v>
      </c>
      <c r="DM112" s="4" t="str">
        <f>'(Intermediate Computations)'!DW71</f>
        <v>MMM 2019</v>
      </c>
      <c r="DN112" s="4" t="str">
        <f>'(Intermediate Computations)'!DX71</f>
        <v>MMM 2019</v>
      </c>
      <c r="DO112" s="4" t="str">
        <f>'(Intermediate Computations)'!DY71</f>
        <v>MMM 2019</v>
      </c>
      <c r="DP112" s="4" t="str">
        <f>'(Intermediate Computations)'!DZ71</f>
        <v>MMM 2019</v>
      </c>
      <c r="DQ112" s="4" t="str">
        <f>'(Intermediate Computations)'!EB71</f>
        <v>MMM 2020</v>
      </c>
      <c r="DR112" s="4" t="str">
        <f>'(Intermediate Computations)'!EC71</f>
        <v>MMM 2020</v>
      </c>
      <c r="DS112" s="4" t="str">
        <f>'(Intermediate Computations)'!ED71</f>
        <v>MMM 2020</v>
      </c>
      <c r="DT112" s="4" t="str">
        <f>'(Intermediate Computations)'!EE71</f>
        <v>MMM 2020</v>
      </c>
      <c r="DU112" s="4" t="str">
        <f>'(Intermediate Computations)'!EF71</f>
        <v>MMM 2020</v>
      </c>
      <c r="DV112" s="4" t="str">
        <f>'(Intermediate Computations)'!EG71</f>
        <v>MMM 2020</v>
      </c>
      <c r="DW112" s="4" t="str">
        <f>'(Intermediate Computations)'!EH71</f>
        <v>MMM 2020</v>
      </c>
      <c r="DX112" s="4" t="str">
        <f>'(Intermediate Computations)'!EI71</f>
        <v>MMM 2020</v>
      </c>
      <c r="DY112" s="4" t="str">
        <f>'(Intermediate Computations)'!EJ71</f>
        <v>MMM 2020</v>
      </c>
      <c r="DZ112" s="4" t="str">
        <f>'(Intermediate Computations)'!EK71</f>
        <v>MMM 2020</v>
      </c>
      <c r="EA112" s="4" t="str">
        <f>'(Intermediate Computations)'!EL71</f>
        <v>MMM 2020</v>
      </c>
      <c r="EB112" s="4" t="str">
        <f>'(Intermediate Computations)'!EM71</f>
        <v>MMM 2020</v>
      </c>
    </row>
    <row r="113" spans="1:132" ht="12.75" customHeight="1" x14ac:dyDescent="0.2">
      <c r="A113" s="4">
        <f>'(Intermediate Computations)'!B68</f>
        <v>40179</v>
      </c>
      <c r="B113" s="4">
        <f>'(Intermediate Computations)'!C68</f>
        <v>40210</v>
      </c>
      <c r="C113" s="4">
        <f>'(Intermediate Computations)'!D68</f>
        <v>40238</v>
      </c>
      <c r="D113" s="4">
        <f>'(Intermediate Computations)'!E68</f>
        <v>40269</v>
      </c>
      <c r="E113" s="4">
        <f>'(Intermediate Computations)'!F68</f>
        <v>40299</v>
      </c>
      <c r="F113" s="4">
        <f>'(Intermediate Computations)'!G68</f>
        <v>40330</v>
      </c>
      <c r="G113" s="4">
        <f>'(Intermediate Computations)'!H68</f>
        <v>40360</v>
      </c>
      <c r="H113" s="4">
        <f>'(Intermediate Computations)'!I68</f>
        <v>40391</v>
      </c>
      <c r="I113" s="4">
        <f>'(Intermediate Computations)'!J68</f>
        <v>40422</v>
      </c>
      <c r="J113" s="4">
        <f>'(Intermediate Computations)'!K68</f>
        <v>40452</v>
      </c>
      <c r="K113" s="4">
        <f>'(Intermediate Computations)'!L68</f>
        <v>40483</v>
      </c>
      <c r="L113" s="4">
        <f>'(Intermediate Computations)'!M68</f>
        <v>40513</v>
      </c>
      <c r="M113" s="4">
        <f>'(Intermediate Computations)'!O68</f>
        <v>40544</v>
      </c>
      <c r="N113" s="4">
        <f>'(Intermediate Computations)'!P68</f>
        <v>40575</v>
      </c>
      <c r="O113" s="4">
        <f>'(Intermediate Computations)'!Q68</f>
        <v>40603</v>
      </c>
      <c r="P113" s="4">
        <f>'(Intermediate Computations)'!R68</f>
        <v>40634</v>
      </c>
      <c r="Q113" s="4">
        <f>'(Intermediate Computations)'!S68</f>
        <v>40664</v>
      </c>
      <c r="R113" s="4">
        <f>'(Intermediate Computations)'!T68</f>
        <v>40695</v>
      </c>
      <c r="S113" s="4">
        <f>'(Intermediate Computations)'!U68</f>
        <v>40725</v>
      </c>
      <c r="T113" s="4">
        <f>'(Intermediate Computations)'!V68</f>
        <v>40756</v>
      </c>
      <c r="U113" s="4">
        <f>'(Intermediate Computations)'!W68</f>
        <v>40787</v>
      </c>
      <c r="V113" s="4">
        <f>'(Intermediate Computations)'!X68</f>
        <v>40817</v>
      </c>
      <c r="W113" s="4">
        <f>'(Intermediate Computations)'!Y68</f>
        <v>40848</v>
      </c>
      <c r="X113" s="4">
        <f>'(Intermediate Computations)'!Z68</f>
        <v>40878</v>
      </c>
      <c r="Y113" s="4">
        <f>'(Intermediate Computations)'!AB68</f>
        <v>40909</v>
      </c>
      <c r="Z113" s="4">
        <f>'(Intermediate Computations)'!AC68</f>
        <v>40940</v>
      </c>
      <c r="AA113" s="4">
        <f>'(Intermediate Computations)'!AD68</f>
        <v>40969</v>
      </c>
      <c r="AB113" s="4">
        <f>'(Intermediate Computations)'!AE68</f>
        <v>41000</v>
      </c>
      <c r="AC113" s="4">
        <f>'(Intermediate Computations)'!AF68</f>
        <v>41030</v>
      </c>
      <c r="AD113" s="4">
        <f>'(Intermediate Computations)'!AG68</f>
        <v>41061</v>
      </c>
      <c r="AE113" s="4">
        <f>'(Intermediate Computations)'!AH68</f>
        <v>41091</v>
      </c>
      <c r="AF113" s="4">
        <f>'(Intermediate Computations)'!AI68</f>
        <v>41122</v>
      </c>
      <c r="AG113" s="4">
        <f>'(Intermediate Computations)'!AJ68</f>
        <v>41153</v>
      </c>
      <c r="AH113" s="4">
        <f>'(Intermediate Computations)'!AK68</f>
        <v>41183</v>
      </c>
      <c r="AI113" s="4">
        <f>'(Intermediate Computations)'!AL68</f>
        <v>41214</v>
      </c>
      <c r="AJ113" s="4">
        <f>'(Intermediate Computations)'!AM68</f>
        <v>41244</v>
      </c>
      <c r="AK113" s="4">
        <f>'(Intermediate Computations)'!AO68</f>
        <v>41275</v>
      </c>
      <c r="AL113" s="4">
        <f>'(Intermediate Computations)'!AP68</f>
        <v>41306</v>
      </c>
      <c r="AM113" s="4">
        <f>'(Intermediate Computations)'!AQ68</f>
        <v>41334</v>
      </c>
      <c r="AN113" s="4">
        <f>'(Intermediate Computations)'!AR68</f>
        <v>41365</v>
      </c>
      <c r="AO113" s="4">
        <f>'(Intermediate Computations)'!AS68</f>
        <v>41395</v>
      </c>
      <c r="AP113" s="4">
        <f>'(Intermediate Computations)'!AT68</f>
        <v>41426</v>
      </c>
      <c r="AQ113" s="4">
        <f>'(Intermediate Computations)'!AU68</f>
        <v>41456</v>
      </c>
      <c r="AR113" s="4">
        <f>'(Intermediate Computations)'!AV68</f>
        <v>41487</v>
      </c>
      <c r="AS113" s="4">
        <f>'(Intermediate Computations)'!AW68</f>
        <v>41518</v>
      </c>
      <c r="AT113" s="4">
        <f>'(Intermediate Computations)'!AX68</f>
        <v>41548</v>
      </c>
      <c r="AU113" s="4">
        <f>'(Intermediate Computations)'!AY68</f>
        <v>41579</v>
      </c>
      <c r="AV113" s="4">
        <f>'(Intermediate Computations)'!AZ68</f>
        <v>41609</v>
      </c>
      <c r="AW113" s="4">
        <f>'(Intermediate Computations)'!BB68</f>
        <v>41640</v>
      </c>
      <c r="AX113" s="4">
        <f>'(Intermediate Computations)'!BC68</f>
        <v>41671</v>
      </c>
      <c r="AY113" s="4">
        <f>'(Intermediate Computations)'!BD68</f>
        <v>41699</v>
      </c>
      <c r="AZ113" s="4">
        <f>'(Intermediate Computations)'!BE68</f>
        <v>41730</v>
      </c>
      <c r="BA113" s="4">
        <f>'(Intermediate Computations)'!BF68</f>
        <v>41760</v>
      </c>
      <c r="BB113" s="4">
        <f>'(Intermediate Computations)'!BG68</f>
        <v>41791</v>
      </c>
      <c r="BC113" s="4">
        <f>'(Intermediate Computations)'!BH68</f>
        <v>41821</v>
      </c>
      <c r="BD113" s="4">
        <f>'(Intermediate Computations)'!BI68</f>
        <v>41852</v>
      </c>
      <c r="BE113" s="4">
        <f>'(Intermediate Computations)'!BJ68</f>
        <v>41883</v>
      </c>
      <c r="BF113" s="4">
        <f>'(Intermediate Computations)'!BK68</f>
        <v>41913</v>
      </c>
      <c r="BG113" s="4">
        <f>'(Intermediate Computations)'!BL68</f>
        <v>41944</v>
      </c>
      <c r="BH113" s="4">
        <f>'(Intermediate Computations)'!BM68</f>
        <v>41974</v>
      </c>
      <c r="BI113" s="4">
        <f>'(Intermediate Computations)'!BO68</f>
        <v>42005</v>
      </c>
      <c r="BJ113" s="4">
        <f>'(Intermediate Computations)'!BP68</f>
        <v>42036</v>
      </c>
      <c r="BK113" s="4">
        <f>'(Intermediate Computations)'!BQ68</f>
        <v>42064</v>
      </c>
      <c r="BL113" s="4">
        <f>'(Intermediate Computations)'!BR68</f>
        <v>42095</v>
      </c>
      <c r="BM113" s="4">
        <f>'(Intermediate Computations)'!BS68</f>
        <v>42125</v>
      </c>
      <c r="BN113" s="4">
        <f>'(Intermediate Computations)'!BT68</f>
        <v>42156</v>
      </c>
      <c r="BO113" s="4">
        <f>'(Intermediate Computations)'!BU68</f>
        <v>42186</v>
      </c>
      <c r="BP113" s="4">
        <f>'(Intermediate Computations)'!BV68</f>
        <v>42217</v>
      </c>
      <c r="BQ113" s="4">
        <f>'(Intermediate Computations)'!BW68</f>
        <v>42248</v>
      </c>
      <c r="BR113" s="4">
        <f>'(Intermediate Computations)'!BX68</f>
        <v>42278</v>
      </c>
      <c r="BS113" s="4">
        <f>'(Intermediate Computations)'!BY68</f>
        <v>42309</v>
      </c>
      <c r="BT113" s="4">
        <f>'(Intermediate Computations)'!BZ68</f>
        <v>42339</v>
      </c>
      <c r="BU113" s="4">
        <f>'(Intermediate Computations)'!CB68</f>
        <v>42370</v>
      </c>
      <c r="BV113" s="4">
        <f>'(Intermediate Computations)'!CC68</f>
        <v>42401</v>
      </c>
      <c r="BW113" s="4">
        <f>'(Intermediate Computations)'!CD68</f>
        <v>42430</v>
      </c>
      <c r="BX113" s="4">
        <f>'(Intermediate Computations)'!CE68</f>
        <v>42461</v>
      </c>
      <c r="BY113" s="4">
        <f>'(Intermediate Computations)'!CF68</f>
        <v>42491</v>
      </c>
      <c r="BZ113" s="4">
        <f>'(Intermediate Computations)'!CG68</f>
        <v>42522</v>
      </c>
      <c r="CA113" s="4">
        <f>'(Intermediate Computations)'!CH68</f>
        <v>42552</v>
      </c>
      <c r="CB113" s="4">
        <f>'(Intermediate Computations)'!CI68</f>
        <v>42583</v>
      </c>
      <c r="CC113" s="4">
        <f>'(Intermediate Computations)'!CJ68</f>
        <v>42614</v>
      </c>
      <c r="CD113" s="4">
        <f>'(Intermediate Computations)'!CK68</f>
        <v>42644</v>
      </c>
      <c r="CE113" s="4">
        <f>'(Intermediate Computations)'!CL68</f>
        <v>42675</v>
      </c>
      <c r="CF113" s="4">
        <f>'(Intermediate Computations)'!CM68</f>
        <v>42705</v>
      </c>
      <c r="CG113" s="4">
        <f>'(Intermediate Computations)'!CO68</f>
        <v>42736</v>
      </c>
      <c r="CH113" s="4">
        <f>'(Intermediate Computations)'!CP68</f>
        <v>42767</v>
      </c>
      <c r="CI113" s="4">
        <f>'(Intermediate Computations)'!CQ68</f>
        <v>42795</v>
      </c>
      <c r="CJ113" s="4">
        <f>'(Intermediate Computations)'!CR68</f>
        <v>42826</v>
      </c>
      <c r="CK113" s="4">
        <f>'(Intermediate Computations)'!CS68</f>
        <v>42856</v>
      </c>
      <c r="CL113" s="4">
        <f>'(Intermediate Computations)'!CT68</f>
        <v>42887</v>
      </c>
      <c r="CM113" s="4">
        <f>'(Intermediate Computations)'!CU68</f>
        <v>42917</v>
      </c>
      <c r="CN113" s="4">
        <f>'(Intermediate Computations)'!CV68</f>
        <v>42948</v>
      </c>
      <c r="CO113" s="4">
        <f>'(Intermediate Computations)'!CW68</f>
        <v>42979</v>
      </c>
      <c r="CP113" s="4">
        <f>'(Intermediate Computations)'!CX68</f>
        <v>43009</v>
      </c>
      <c r="CQ113" s="4">
        <f>'(Intermediate Computations)'!CY68</f>
        <v>43040</v>
      </c>
      <c r="CR113" s="4">
        <f>'(Intermediate Computations)'!CZ68</f>
        <v>43070</v>
      </c>
      <c r="CS113" s="4">
        <f>'(Intermediate Computations)'!DB68</f>
        <v>43101</v>
      </c>
      <c r="CT113" s="4">
        <f>'(Intermediate Computations)'!DC68</f>
        <v>43132</v>
      </c>
      <c r="CU113" s="4">
        <f>'(Intermediate Computations)'!DD68</f>
        <v>43160</v>
      </c>
      <c r="CV113" s="4">
        <f>'(Intermediate Computations)'!DE68</f>
        <v>43191</v>
      </c>
      <c r="CW113" s="4">
        <f>'(Intermediate Computations)'!DF68</f>
        <v>43221</v>
      </c>
      <c r="CX113" s="4">
        <f>'(Intermediate Computations)'!DG68</f>
        <v>43252</v>
      </c>
      <c r="CY113" s="4">
        <f>'(Intermediate Computations)'!DH68</f>
        <v>43282</v>
      </c>
      <c r="CZ113" s="4">
        <f>'(Intermediate Computations)'!DI68</f>
        <v>43313</v>
      </c>
      <c r="DA113" s="4">
        <f>'(Intermediate Computations)'!DJ68</f>
        <v>43344</v>
      </c>
      <c r="DB113" s="4">
        <f>'(Intermediate Computations)'!DK68</f>
        <v>43374</v>
      </c>
      <c r="DC113" s="4">
        <f>'(Intermediate Computations)'!DL68</f>
        <v>43405</v>
      </c>
      <c r="DD113" s="4">
        <f>'(Intermediate Computations)'!DM68</f>
        <v>43435</v>
      </c>
      <c r="DE113" s="4">
        <f>'(Intermediate Computations)'!DO68</f>
        <v>43466</v>
      </c>
      <c r="DF113" s="4">
        <f>'(Intermediate Computations)'!DP68</f>
        <v>43497</v>
      </c>
      <c r="DG113" s="4">
        <f>'(Intermediate Computations)'!DQ68</f>
        <v>43525</v>
      </c>
      <c r="DH113" s="4">
        <f>'(Intermediate Computations)'!DR68</f>
        <v>43556</v>
      </c>
      <c r="DI113" s="4">
        <f>'(Intermediate Computations)'!DS68</f>
        <v>43586</v>
      </c>
      <c r="DJ113" s="4">
        <f>'(Intermediate Computations)'!DT68</f>
        <v>43617</v>
      </c>
      <c r="DK113" s="4">
        <f>'(Intermediate Computations)'!DU68</f>
        <v>43647</v>
      </c>
      <c r="DL113" s="4">
        <f>'(Intermediate Computations)'!DV68</f>
        <v>43678</v>
      </c>
      <c r="DM113" s="4">
        <f>'(Intermediate Computations)'!DW68</f>
        <v>43709</v>
      </c>
      <c r="DN113" s="4">
        <f>'(Intermediate Computations)'!DX68</f>
        <v>43739</v>
      </c>
      <c r="DO113" s="4">
        <f>'(Intermediate Computations)'!DY68</f>
        <v>43770</v>
      </c>
      <c r="DP113" s="4">
        <f>'(Intermediate Computations)'!DZ68</f>
        <v>43800</v>
      </c>
      <c r="DQ113" s="4">
        <f>'(Intermediate Computations)'!EB68</f>
        <v>43831</v>
      </c>
      <c r="DR113" s="4">
        <f>'(Intermediate Computations)'!EC68</f>
        <v>43862</v>
      </c>
      <c r="DS113" s="4">
        <f>'(Intermediate Computations)'!ED68</f>
        <v>43891</v>
      </c>
      <c r="DT113" s="4">
        <f>'(Intermediate Computations)'!EE68</f>
        <v>43922</v>
      </c>
      <c r="DU113" s="4">
        <f>'(Intermediate Computations)'!EF68</f>
        <v>43952</v>
      </c>
      <c r="DV113" s="4">
        <f>'(Intermediate Computations)'!EG68</f>
        <v>43983</v>
      </c>
      <c r="DW113" s="4">
        <f>'(Intermediate Computations)'!EH68</f>
        <v>44013</v>
      </c>
      <c r="DX113" s="4">
        <f>'(Intermediate Computations)'!EI68</f>
        <v>44044</v>
      </c>
      <c r="DY113" s="4">
        <f>'(Intermediate Computations)'!EJ68</f>
        <v>44075</v>
      </c>
      <c r="DZ113" s="4">
        <f>'(Intermediate Computations)'!EK68</f>
        <v>44105</v>
      </c>
      <c r="EA113" s="4">
        <f>'(Intermediate Computations)'!EL68</f>
        <v>44136</v>
      </c>
      <c r="EB113" s="4">
        <f>'(Intermediate Computations)'!EM68</f>
        <v>44166</v>
      </c>
    </row>
    <row r="114" spans="1:132" ht="12.75" customHeight="1" x14ac:dyDescent="0.2">
      <c r="A114" s="64">
        <f>'Trial 1'!B19</f>
        <v>34645298.421926454</v>
      </c>
      <c r="B114" s="64">
        <f>'Trial 1'!C19</f>
        <v>34645298.421926454</v>
      </c>
      <c r="C114" s="64">
        <f ca="1">'Trial 1'!D19</f>
        <v>34644809.612443388</v>
      </c>
      <c r="D114" s="64">
        <f ca="1">'Trial 1'!E19</f>
        <v>34643839.211141683</v>
      </c>
      <c r="E114" s="64">
        <f ca="1">'Trial 1'!F19</f>
        <v>34642557.96796295</v>
      </c>
      <c r="F114" s="64">
        <f ca="1">'Trial 1'!G19</f>
        <v>34640887.702781111</v>
      </c>
      <c r="G114" s="64">
        <f ca="1">'Trial 1'!H19</f>
        <v>34638812.581407711</v>
      </c>
      <c r="H114" s="64">
        <f ca="1">'Trial 1'!I19</f>
        <v>34636385.220095508</v>
      </c>
      <c r="I114" s="64">
        <f ca="1">'Trial 1'!J19</f>
        <v>34633696.149971664</v>
      </c>
      <c r="J114" s="64">
        <f ca="1">'Trial 1'!K19</f>
        <v>34630645.891971961</v>
      </c>
      <c r="K114" s="64">
        <f ca="1">'Trial 1'!L19</f>
        <v>34627393.795754611</v>
      </c>
      <c r="L114" s="64">
        <f ca="1">'Trial 1'!M19</f>
        <v>34623812.63219887</v>
      </c>
      <c r="M114" s="64">
        <f ca="1">'Trial 1'!O19</f>
        <v>34620009.100723185</v>
      </c>
      <c r="N114" s="64">
        <f ca="1">'Trial 1'!P19</f>
        <v>34615818.099790029</v>
      </c>
      <c r="O114" s="64">
        <f ca="1">'Trial 1'!Q19</f>
        <v>34611281.438707039</v>
      </c>
      <c r="P114" s="64">
        <f ca="1">'Trial 1'!R19</f>
        <v>34606529.961060673</v>
      </c>
      <c r="Q114" s="64">
        <f ca="1">'Trial 1'!S19</f>
        <v>34601442.454401992</v>
      </c>
      <c r="R114" s="64">
        <f ca="1">'Trial 1'!T19</f>
        <v>34596150.396451287</v>
      </c>
      <c r="S114" s="64">
        <f ca="1">'Trial 1'!U19</f>
        <v>34590655.727381207</v>
      </c>
      <c r="T114" s="64">
        <f ca="1">'Trial 1'!V19</f>
        <v>34584946.898941636</v>
      </c>
      <c r="U114" s="64">
        <f ca="1">'Trial 1'!W19</f>
        <v>34579014.423410244</v>
      </c>
      <c r="V114" s="64">
        <f ca="1">'Trial 1'!X19</f>
        <v>34572920.706149161</v>
      </c>
      <c r="W114" s="64">
        <f ca="1">'Trial 1'!Y19</f>
        <v>34566496.087677442</v>
      </c>
      <c r="X114" s="64">
        <f ca="1">'Trial 1'!Z19</f>
        <v>34559914.474897496</v>
      </c>
      <c r="Y114" s="64">
        <f ca="1">'Trial 1'!AB19</f>
        <v>34553081.507003002</v>
      </c>
      <c r="Z114" s="64">
        <f ca="1">'Trial 1'!AC19</f>
        <v>34546023.90293625</v>
      </c>
      <c r="AA114" s="64">
        <f ca="1">'Trial 1'!AD19</f>
        <v>34538754.445202403</v>
      </c>
      <c r="AB114" s="64">
        <f ca="1">'Trial 1'!AE19</f>
        <v>34531328.947310403</v>
      </c>
      <c r="AC114" s="64">
        <f ca="1">'Trial 1'!AF19</f>
        <v>34523686.160841778</v>
      </c>
      <c r="AD114" s="64">
        <f ca="1">'Trial 1'!AG19</f>
        <v>34515889.6054819</v>
      </c>
      <c r="AE114" s="64">
        <f ca="1">'Trial 1'!AH19</f>
        <v>34507875.486479461</v>
      </c>
      <c r="AF114" s="64">
        <f ca="1">'Trial 1'!AI19</f>
        <v>34499678.309908792</v>
      </c>
      <c r="AG114" s="64">
        <f ca="1">'Trial 1'!AJ19</f>
        <v>34491301.918287225</v>
      </c>
      <c r="AH114" s="64">
        <f ca="1">'Trial 1'!AK19</f>
        <v>34482882.616643399</v>
      </c>
      <c r="AI114" s="64">
        <f ca="1">'Trial 1'!AL19</f>
        <v>34474265.026613876</v>
      </c>
      <c r="AJ114" s="64">
        <f ca="1">'Trial 1'!AM19</f>
        <v>34465595.340965375</v>
      </c>
      <c r="AK114" s="64">
        <f ca="1">'Trial 1'!AO19</f>
        <v>34456734.530952938</v>
      </c>
      <c r="AL114" s="64">
        <f ca="1">'Trial 1'!AP19</f>
        <v>34447606.942540705</v>
      </c>
      <c r="AM114" s="64">
        <f ca="1">'Trial 1'!AQ19</f>
        <v>34438341.358974397</v>
      </c>
      <c r="AN114" s="64">
        <f ca="1">'Trial 1'!AR19</f>
        <v>34428898.288212664</v>
      </c>
      <c r="AO114" s="64">
        <f ca="1">'Trial 1'!AS19</f>
        <v>34419353.627863117</v>
      </c>
      <c r="AP114" s="64">
        <f ca="1">'Trial 1'!AT19</f>
        <v>34409596.401041135</v>
      </c>
      <c r="AQ114" s="64">
        <f ca="1">'Trial 1'!AU19</f>
        <v>34399732.837367669</v>
      </c>
      <c r="AR114" s="64">
        <f ca="1">'Trial 1'!AV19</f>
        <v>34389725.585569933</v>
      </c>
      <c r="AS114" s="64">
        <f ca="1">'Trial 1'!AW19</f>
        <v>34379611.15489421</v>
      </c>
      <c r="AT114" s="64">
        <f ca="1">'Trial 1'!AX19</f>
        <v>34369399.707513221</v>
      </c>
      <c r="AU114" s="64">
        <f ca="1">'Trial 1'!AY19</f>
        <v>34359122.367890567</v>
      </c>
      <c r="AV114" s="64">
        <f ca="1">'Trial 1'!AZ19</f>
        <v>34348734.046859451</v>
      </c>
      <c r="AW114" s="64">
        <f ca="1">'Trial 1'!BB19</f>
        <v>34338171.454816557</v>
      </c>
      <c r="AX114" s="64">
        <f ca="1">'Trial 1'!BC19</f>
        <v>34327492.329491802</v>
      </c>
      <c r="AY114" s="64">
        <f ca="1">'Trial 1'!BD19</f>
        <v>34316681.665720321</v>
      </c>
      <c r="AZ114" s="64">
        <f ca="1">'Trial 1'!BE19</f>
        <v>34305873.363591962</v>
      </c>
      <c r="BA114" s="64">
        <f ca="1">'Trial 1'!BF19</f>
        <v>34294938.432104856</v>
      </c>
      <c r="BB114" s="64">
        <f ca="1">'Trial 1'!BG19</f>
        <v>34283927.873462997</v>
      </c>
      <c r="BC114" s="64">
        <f ca="1">'Trial 1'!BH19</f>
        <v>34272849.290080786</v>
      </c>
      <c r="BD114" s="64">
        <f ca="1">'Trial 1'!BI19</f>
        <v>34261755.487228088</v>
      </c>
      <c r="BE114" s="64">
        <f ca="1">'Trial 1'!BJ19</f>
        <v>34250508.139902391</v>
      </c>
      <c r="BF114" s="64">
        <f ca="1">'Trial 1'!BK19</f>
        <v>34239144.890831858</v>
      </c>
      <c r="BG114" s="64">
        <f ca="1">'Trial 1'!BL19</f>
        <v>34227651.148634933</v>
      </c>
      <c r="BH114" s="64">
        <f ca="1">'Trial 1'!BM19</f>
        <v>34216051.85001038</v>
      </c>
      <c r="BI114" s="64">
        <f ca="1">'Trial 1'!BO19</f>
        <v>34204281.582361422</v>
      </c>
      <c r="BJ114" s="64">
        <f ca="1">'Trial 1'!BP19</f>
        <v>34192404.416533254</v>
      </c>
      <c r="BK114" s="64">
        <f ca="1">'Trial 1'!BQ19</f>
        <v>34180484.385425858</v>
      </c>
      <c r="BL114" s="64">
        <f ca="1">'Trial 1'!BR19</f>
        <v>34168590.104841471</v>
      </c>
      <c r="BM114" s="64">
        <f ca="1">'Trial 1'!BS19</f>
        <v>34156669.448048502</v>
      </c>
      <c r="BN114" s="64">
        <f ca="1">'Trial 1'!BT19</f>
        <v>34144712.93433132</v>
      </c>
      <c r="BO114" s="64">
        <f ca="1">'Trial 1'!BU19</f>
        <v>34132587.296157286</v>
      </c>
      <c r="BP114" s="64">
        <f ca="1">'Trial 1'!BV19</f>
        <v>34120371.903418913</v>
      </c>
      <c r="BQ114" s="64">
        <f ca="1">'Trial 1'!BW19</f>
        <v>34108125.373344235</v>
      </c>
      <c r="BR114" s="64">
        <f ca="1">'Trial 1'!BX19</f>
        <v>34095765.666509315</v>
      </c>
      <c r="BS114" s="64">
        <f ca="1">'Trial 1'!BY19</f>
        <v>34083326.578949355</v>
      </c>
      <c r="BT114" s="64">
        <f ca="1">'Trial 1'!BZ19</f>
        <v>34070775.030907676</v>
      </c>
      <c r="BU114" s="64">
        <f ca="1">'Trial 1'!CB19</f>
        <v>34058116.200590543</v>
      </c>
      <c r="BV114" s="64">
        <f ca="1">'Trial 1'!CC19</f>
        <v>34045391.178354949</v>
      </c>
      <c r="BW114" s="64">
        <f ca="1">'Trial 1'!CD19</f>
        <v>34032552.742871292</v>
      </c>
      <c r="BX114" s="64">
        <f ca="1">'Trial 1'!CE19</f>
        <v>34019740.661133647</v>
      </c>
      <c r="BY114" s="64">
        <f ca="1">'Trial 1'!CF19</f>
        <v>34006888.794120796</v>
      </c>
      <c r="BZ114" s="64">
        <f ca="1">'Trial 1'!CG19</f>
        <v>33993902.052590169</v>
      </c>
      <c r="CA114" s="64">
        <f ca="1">'Trial 1'!CH19</f>
        <v>33980782.373577446</v>
      </c>
      <c r="CB114" s="64">
        <f ca="1">'Trial 1'!CI19</f>
        <v>33967659.086148717</v>
      </c>
      <c r="CC114" s="64">
        <f ca="1">'Trial 1'!CJ19</f>
        <v>33954415.268323883</v>
      </c>
      <c r="CD114" s="64">
        <f ca="1">'Trial 1'!CK19</f>
        <v>33941070.119170628</v>
      </c>
      <c r="CE114" s="64">
        <f ca="1">'Trial 1'!CL19</f>
        <v>33927742.944238164</v>
      </c>
      <c r="CF114" s="64">
        <f ca="1">'Trial 1'!CM19</f>
        <v>33914384.95960819</v>
      </c>
      <c r="CG114" s="64">
        <f ca="1">'Trial 1'!CO19</f>
        <v>33900989.454541028</v>
      </c>
      <c r="CH114" s="64">
        <f ca="1">'Trial 1'!CP19</f>
        <v>33887667.205216751</v>
      </c>
      <c r="CI114" s="64">
        <f ca="1">'Trial 1'!CQ19</f>
        <v>33874364.941871203</v>
      </c>
      <c r="CJ114" s="64">
        <f ca="1">'Trial 1'!CR19</f>
        <v>33861043.879478596</v>
      </c>
      <c r="CK114" s="64">
        <f ca="1">'Trial 1'!CS19</f>
        <v>33847653.474917911</v>
      </c>
      <c r="CL114" s="64">
        <f ca="1">'Trial 1'!CT19</f>
        <v>33834327.74457144</v>
      </c>
      <c r="CM114" s="64">
        <f ca="1">'Trial 1'!CU19</f>
        <v>33821018.941621579</v>
      </c>
      <c r="CN114" s="64">
        <f ca="1">'Trial 1'!CV19</f>
        <v>33807759.68822965</v>
      </c>
      <c r="CO114" s="64">
        <f ca="1">'Trial 1'!CW19</f>
        <v>33794516.392597042</v>
      </c>
      <c r="CP114" s="64">
        <f ca="1">'Trial 1'!CX19</f>
        <v>33781312.041025341</v>
      </c>
      <c r="CQ114" s="64">
        <f ca="1">'Trial 1'!CY19</f>
        <v>33768028.452738456</v>
      </c>
      <c r="CR114" s="64">
        <f ca="1">'Trial 1'!CZ19</f>
        <v>33754755.905500732</v>
      </c>
      <c r="CS114" s="64">
        <f ca="1">'Trial 1'!DB19</f>
        <v>33741366.493102863</v>
      </c>
      <c r="CT114" s="64">
        <f ca="1">'Trial 1'!DC19</f>
        <v>33728008.36926046</v>
      </c>
      <c r="CU114" s="64">
        <f ca="1">'Trial 1'!DD19</f>
        <v>33714656.900794826</v>
      </c>
      <c r="CV114" s="64">
        <f ca="1">'Trial 1'!DE19</f>
        <v>33701312.104880638</v>
      </c>
      <c r="CW114" s="64">
        <f ca="1">'Trial 1'!DF19</f>
        <v>33687894.460484989</v>
      </c>
      <c r="CX114" s="64">
        <f ca="1">'Trial 1'!DG19</f>
        <v>33674412.131324604</v>
      </c>
      <c r="CY114" s="64">
        <f ca="1">'Trial 1'!DH19</f>
        <v>33660948.489843518</v>
      </c>
      <c r="CZ114" s="64">
        <f ca="1">'Trial 1'!DI19</f>
        <v>33647521.009122223</v>
      </c>
      <c r="DA114" s="64">
        <f ca="1">'Trial 1'!DJ19</f>
        <v>33634154.591056377</v>
      </c>
      <c r="DB114" s="64">
        <f ca="1">'Trial 1'!DK19</f>
        <v>33620687.089023933</v>
      </c>
      <c r="DC114" s="64">
        <f ca="1">'Trial 1'!DL19</f>
        <v>33607298.338478632</v>
      </c>
      <c r="DD114" s="64">
        <f ca="1">'Trial 1'!DM19</f>
        <v>33593942.820841365</v>
      </c>
      <c r="DE114" s="64">
        <f ca="1">'Trial 1'!DO19</f>
        <v>33580590.596149988</v>
      </c>
      <c r="DF114" s="64">
        <f ca="1">'Trial 1'!DP19</f>
        <v>33567211.628618367</v>
      </c>
      <c r="DG114" s="64">
        <f ca="1">'Trial 1'!DQ19</f>
        <v>33553827.942649454</v>
      </c>
      <c r="DH114" s="64">
        <f ca="1">'Trial 1'!DR19</f>
        <v>33540439.836008471</v>
      </c>
      <c r="DI114" s="64">
        <f ca="1">'Trial 1'!DS19</f>
        <v>33527078.269848712</v>
      </c>
      <c r="DJ114" s="64">
        <f ca="1">'Trial 1'!DT19</f>
        <v>33513735.489141654</v>
      </c>
      <c r="DK114" s="64">
        <f ca="1">'Trial 1'!DU19</f>
        <v>33500382.902607758</v>
      </c>
      <c r="DL114" s="64">
        <f ca="1">'Trial 1'!DV19</f>
        <v>33487039.0757493</v>
      </c>
      <c r="DM114" s="64">
        <f ca="1">'Trial 1'!DW19</f>
        <v>33473656.881617993</v>
      </c>
      <c r="DN114" s="64">
        <f ca="1">'Trial 1'!DX19</f>
        <v>33460206.129587092</v>
      </c>
      <c r="DO114" s="64">
        <f ca="1">'Trial 1'!DY19</f>
        <v>33446701.305499468</v>
      </c>
      <c r="DP114" s="64">
        <f ca="1">'Trial 1'!DZ19</f>
        <v>33433186.301366463</v>
      </c>
      <c r="DQ114" s="64">
        <f ca="1">'Trial 1'!EB19</f>
        <v>33419630.730698161</v>
      </c>
      <c r="DR114" s="64">
        <f ca="1">'Trial 1'!EC19</f>
        <v>33406137.617813777</v>
      </c>
      <c r="DS114" s="64">
        <f ca="1">'Trial 1'!ED19</f>
        <v>33392623.906179663</v>
      </c>
      <c r="DT114" s="64">
        <f ca="1">'Trial 1'!EE19</f>
        <v>33379074.427730493</v>
      </c>
      <c r="DU114" s="64">
        <f ca="1">'Trial 1'!EF19</f>
        <v>33365510.725994501</v>
      </c>
      <c r="DV114" s="64">
        <f ca="1">'Trial 1'!EG19</f>
        <v>33351880.488919895</v>
      </c>
      <c r="DW114" s="64">
        <f ca="1">'Trial 1'!EH19</f>
        <v>33338145.444382612</v>
      </c>
      <c r="DX114" s="64">
        <f ca="1">'Trial 1'!EI19</f>
        <v>33324380.666961737</v>
      </c>
      <c r="DY114" s="64">
        <f ca="1">'Trial 1'!EJ19</f>
        <v>33310688.091395352</v>
      </c>
      <c r="DZ114" s="64">
        <f ca="1">'Trial 1'!EK19</f>
        <v>33297064.050049834</v>
      </c>
      <c r="EA114" s="64">
        <f ca="1">'Trial 1'!EL19</f>
        <v>33283447.181155328</v>
      </c>
      <c r="EB114" s="64">
        <f ca="1">'Trial 1'!EM19</f>
        <v>33269931.130379468</v>
      </c>
    </row>
    <row r="115" spans="1:132" ht="12.75" customHeight="1" x14ac:dyDescent="0.2">
      <c r="A115" s="64">
        <f>'Trial 2'!B19</f>
        <v>34645298.421926454</v>
      </c>
      <c r="B115" s="64">
        <f>'Trial 2'!C19</f>
        <v>34645298.421926454</v>
      </c>
      <c r="C115" s="64">
        <f ca="1">'Trial 2'!D19</f>
        <v>34644892.445737712</v>
      </c>
      <c r="D115" s="64">
        <f ca="1">'Trial 2'!E19</f>
        <v>34644147.386666134</v>
      </c>
      <c r="E115" s="64">
        <f ca="1">'Trial 2'!F19</f>
        <v>34642982.195378423</v>
      </c>
      <c r="F115" s="64">
        <f ca="1">'Trial 2'!G19</f>
        <v>34641515.308612451</v>
      </c>
      <c r="G115" s="64">
        <f ca="1">'Trial 2'!H19</f>
        <v>34639761.788030826</v>
      </c>
      <c r="H115" s="64">
        <f ca="1">'Trial 2'!I19</f>
        <v>34637579.739564419</v>
      </c>
      <c r="I115" s="64">
        <f ca="1">'Trial 2'!J19</f>
        <v>34635026.973663546</v>
      </c>
      <c r="J115" s="64">
        <f ca="1">'Trial 2'!K19</f>
        <v>34632200.451194234</v>
      </c>
      <c r="K115" s="64">
        <f ca="1">'Trial 2'!L19</f>
        <v>34629037.646297693</v>
      </c>
      <c r="L115" s="64">
        <f ca="1">'Trial 2'!M19</f>
        <v>34625598.467270337</v>
      </c>
      <c r="M115" s="64">
        <f ca="1">'Trial 2'!O19</f>
        <v>34621861.141505294</v>
      </c>
      <c r="N115" s="64">
        <f ca="1">'Trial 2'!P19</f>
        <v>34617929.645619445</v>
      </c>
      <c r="O115" s="64">
        <f ca="1">'Trial 2'!Q19</f>
        <v>34613722.584136426</v>
      </c>
      <c r="P115" s="64">
        <f ca="1">'Trial 2'!R19</f>
        <v>34609147.969194189</v>
      </c>
      <c r="Q115" s="64">
        <f ca="1">'Trial 2'!S19</f>
        <v>34604315.36931242</v>
      </c>
      <c r="R115" s="64">
        <f ca="1">'Trial 2'!T19</f>
        <v>34599190.89480345</v>
      </c>
      <c r="S115" s="64">
        <f ca="1">'Trial 2'!U19</f>
        <v>34593860.150526688</v>
      </c>
      <c r="T115" s="64">
        <f ca="1">'Trial 2'!V19</f>
        <v>34588313.769544393</v>
      </c>
      <c r="U115" s="64">
        <f ca="1">'Trial 2'!W19</f>
        <v>34582621.261293173</v>
      </c>
      <c r="V115" s="64">
        <f ca="1">'Trial 2'!X19</f>
        <v>34576698.105515189</v>
      </c>
      <c r="W115" s="64">
        <f ca="1">'Trial 2'!Y19</f>
        <v>34570545.363438636</v>
      </c>
      <c r="X115" s="64">
        <f ca="1">'Trial 2'!Z19</f>
        <v>34564292.03091111</v>
      </c>
      <c r="Y115" s="64">
        <f ca="1">'Trial 2'!AB19</f>
        <v>34557850.338019148</v>
      </c>
      <c r="Z115" s="64">
        <f ca="1">'Trial 2'!AC19</f>
        <v>34551262.515666142</v>
      </c>
      <c r="AA115" s="64">
        <f ca="1">'Trial 2'!AD19</f>
        <v>34544475.975123428</v>
      </c>
      <c r="AB115" s="64">
        <f ca="1">'Trial 2'!AE19</f>
        <v>34537510.222358204</v>
      </c>
      <c r="AC115" s="64">
        <f ca="1">'Trial 2'!AF19</f>
        <v>34530389.447248369</v>
      </c>
      <c r="AD115" s="64">
        <f ca="1">'Trial 2'!AG19</f>
        <v>34523173.786671288</v>
      </c>
      <c r="AE115" s="64">
        <f ca="1">'Trial 2'!AH19</f>
        <v>34515832.720167756</v>
      </c>
      <c r="AF115" s="64">
        <f ca="1">'Trial 2'!AI19</f>
        <v>34508292.816362664</v>
      </c>
      <c r="AG115" s="64">
        <f ca="1">'Trial 2'!AJ19</f>
        <v>34500581.321137451</v>
      </c>
      <c r="AH115" s="64">
        <f ca="1">'Trial 2'!AK19</f>
        <v>34492656.523622446</v>
      </c>
      <c r="AI115" s="64">
        <f ca="1">'Trial 2'!AL19</f>
        <v>34484589.172323935</v>
      </c>
      <c r="AJ115" s="64">
        <f ca="1">'Trial 2'!AM19</f>
        <v>34476269.177275948</v>
      </c>
      <c r="AK115" s="64">
        <f ca="1">'Trial 2'!AO19</f>
        <v>34467811.150474884</v>
      </c>
      <c r="AL115" s="64">
        <f ca="1">'Trial 2'!AP19</f>
        <v>34459139.597074628</v>
      </c>
      <c r="AM115" s="64">
        <f ca="1">'Trial 2'!AQ19</f>
        <v>34450339.67005118</v>
      </c>
      <c r="AN115" s="64">
        <f ca="1">'Trial 2'!AR19</f>
        <v>34441364.889279358</v>
      </c>
      <c r="AO115" s="64">
        <f ca="1">'Trial 2'!AS19</f>
        <v>34432348.409272976</v>
      </c>
      <c r="AP115" s="64">
        <f ca="1">'Trial 2'!AT19</f>
        <v>34423203.372452497</v>
      </c>
      <c r="AQ115" s="64">
        <f ca="1">'Trial 2'!AU19</f>
        <v>34413902.144407146</v>
      </c>
      <c r="AR115" s="64">
        <f ca="1">'Trial 2'!AV19</f>
        <v>34404431.826855458</v>
      </c>
      <c r="AS115" s="64">
        <f ca="1">'Trial 2'!AW19</f>
        <v>34394853.527528629</v>
      </c>
      <c r="AT115" s="64">
        <f ca="1">'Trial 2'!AX19</f>
        <v>34385137.869501337</v>
      </c>
      <c r="AU115" s="64">
        <f ca="1">'Trial 2'!AY19</f>
        <v>34375377.310194321</v>
      </c>
      <c r="AV115" s="64">
        <f ca="1">'Trial 2'!AZ19</f>
        <v>34365545.694446012</v>
      </c>
      <c r="AW115" s="64">
        <f ca="1">'Trial 2'!BB19</f>
        <v>34355603.723732747</v>
      </c>
      <c r="AX115" s="64">
        <f ca="1">'Trial 2'!BC19</f>
        <v>34345552.237133406</v>
      </c>
      <c r="AY115" s="64">
        <f ca="1">'Trial 2'!BD19</f>
        <v>34335361.792293757</v>
      </c>
      <c r="AZ115" s="64">
        <f ca="1">'Trial 2'!BE19</f>
        <v>34325180.453415729</v>
      </c>
      <c r="BA115" s="64">
        <f ca="1">'Trial 2'!BF19</f>
        <v>34314910.37187054</v>
      </c>
      <c r="BB115" s="64">
        <f ca="1">'Trial 2'!BG19</f>
        <v>34304444.155015618</v>
      </c>
      <c r="BC115" s="64">
        <f ca="1">'Trial 2'!BH19</f>
        <v>34293846.414457276</v>
      </c>
      <c r="BD115" s="64">
        <f ca="1">'Trial 2'!BI19</f>
        <v>34283106.078535289</v>
      </c>
      <c r="BE115" s="64">
        <f ca="1">'Trial 2'!BJ19</f>
        <v>34272275.138528325</v>
      </c>
      <c r="BF115" s="64">
        <f ca="1">'Trial 2'!BK19</f>
        <v>34261379.60310895</v>
      </c>
      <c r="BG115" s="64">
        <f ca="1">'Trial 2'!BL19</f>
        <v>34250381.135644503</v>
      </c>
      <c r="BH115" s="64">
        <f ca="1">'Trial 2'!BM19</f>
        <v>34239237.215263516</v>
      </c>
      <c r="BI115" s="64">
        <f ca="1">'Trial 2'!BO19</f>
        <v>34227941.10702844</v>
      </c>
      <c r="BJ115" s="64">
        <f ca="1">'Trial 2'!BP19</f>
        <v>34216642.818300724</v>
      </c>
      <c r="BK115" s="64">
        <f ca="1">'Trial 2'!BQ19</f>
        <v>34205258.515497722</v>
      </c>
      <c r="BL115" s="64">
        <f ca="1">'Trial 2'!BR19</f>
        <v>34193819.654462717</v>
      </c>
      <c r="BM115" s="64">
        <f ca="1">'Trial 2'!BS19</f>
        <v>34182228.296623543</v>
      </c>
      <c r="BN115" s="64">
        <f ca="1">'Trial 2'!BT19</f>
        <v>34170481.12359114</v>
      </c>
      <c r="BO115" s="64">
        <f ca="1">'Trial 2'!BU19</f>
        <v>34158697.99790436</v>
      </c>
      <c r="BP115" s="64">
        <f ca="1">'Trial 2'!BV19</f>
        <v>34146880.033148624</v>
      </c>
      <c r="BQ115" s="64">
        <f ca="1">'Trial 2'!BW19</f>
        <v>34134978.330127731</v>
      </c>
      <c r="BR115" s="64">
        <f ca="1">'Trial 2'!BX19</f>
        <v>34122902.635532819</v>
      </c>
      <c r="BS115" s="64">
        <f ca="1">'Trial 2'!BY19</f>
        <v>34110796.156623118</v>
      </c>
      <c r="BT115" s="64">
        <f ca="1">'Trial 2'!BZ19</f>
        <v>34098710.11170169</v>
      </c>
      <c r="BU115" s="64">
        <f ca="1">'Trial 2'!CB19</f>
        <v>34086546.364143938</v>
      </c>
      <c r="BV115" s="64">
        <f ca="1">'Trial 2'!CC19</f>
        <v>34074314.994234562</v>
      </c>
      <c r="BW115" s="64">
        <f ca="1">'Trial 2'!CD19</f>
        <v>34062023.105818935</v>
      </c>
      <c r="BX115" s="64">
        <f ca="1">'Trial 2'!CE19</f>
        <v>34049789.668368958</v>
      </c>
      <c r="BY115" s="64">
        <f ca="1">'Trial 2'!CF19</f>
        <v>34037535.604854181</v>
      </c>
      <c r="BZ115" s="64">
        <f ca="1">'Trial 2'!CG19</f>
        <v>34025205.455907375</v>
      </c>
      <c r="CA115" s="64">
        <f ca="1">'Trial 2'!CH19</f>
        <v>34012907.717009537</v>
      </c>
      <c r="CB115" s="64">
        <f ca="1">'Trial 2'!CI19</f>
        <v>34000566.853698723</v>
      </c>
      <c r="CC115" s="64">
        <f ca="1">'Trial 2'!CJ19</f>
        <v>33988063.009053476</v>
      </c>
      <c r="CD115" s="64">
        <f ca="1">'Trial 2'!CK19</f>
        <v>33975618.248881035</v>
      </c>
      <c r="CE115" s="64">
        <f ca="1">'Trial 2'!CL19</f>
        <v>33963016.600019045</v>
      </c>
      <c r="CF115" s="64">
        <f ca="1">'Trial 2'!CM19</f>
        <v>33950309.964966729</v>
      </c>
      <c r="CG115" s="64">
        <f ca="1">'Trial 2'!CO19</f>
        <v>33937546.473715961</v>
      </c>
      <c r="CH115" s="64">
        <f ca="1">'Trial 2'!CP19</f>
        <v>33924650.113367237</v>
      </c>
      <c r="CI115" s="64">
        <f ca="1">'Trial 2'!CQ19</f>
        <v>33911724.793021098</v>
      </c>
      <c r="CJ115" s="64">
        <f ca="1">'Trial 2'!CR19</f>
        <v>33898799.599545792</v>
      </c>
      <c r="CK115" s="64">
        <f ca="1">'Trial 2'!CS19</f>
        <v>33885866.900054626</v>
      </c>
      <c r="CL115" s="64">
        <f ca="1">'Trial 2'!CT19</f>
        <v>33872976.011853874</v>
      </c>
      <c r="CM115" s="64">
        <f ca="1">'Trial 2'!CU19</f>
        <v>33860019.86264389</v>
      </c>
      <c r="CN115" s="64">
        <f ca="1">'Trial 2'!CV19</f>
        <v>33846956.339872263</v>
      </c>
      <c r="CO115" s="64">
        <f ca="1">'Trial 2'!CW19</f>
        <v>33833910.917129457</v>
      </c>
      <c r="CP115" s="64">
        <f ca="1">'Trial 2'!CX19</f>
        <v>33820800.172874942</v>
      </c>
      <c r="CQ115" s="64">
        <f ca="1">'Trial 2'!CY19</f>
        <v>33807616.355269372</v>
      </c>
      <c r="CR115" s="64">
        <f ca="1">'Trial 2'!CZ19</f>
        <v>33794479.671357267</v>
      </c>
      <c r="CS115" s="64">
        <f ca="1">'Trial 2'!DB19</f>
        <v>33781300.443274796</v>
      </c>
      <c r="CT115" s="64">
        <f ca="1">'Trial 2'!DC19</f>
        <v>33768208.424318425</v>
      </c>
      <c r="CU115" s="64">
        <f ca="1">'Trial 2'!DD19</f>
        <v>33755155.871297047</v>
      </c>
      <c r="CV115" s="64">
        <f ca="1">'Trial 2'!DE19</f>
        <v>33742163.865116246</v>
      </c>
      <c r="CW115" s="64">
        <f ca="1">'Trial 2'!DF19</f>
        <v>33729167.842244327</v>
      </c>
      <c r="CX115" s="64">
        <f ca="1">'Trial 2'!DG19</f>
        <v>33716159.394445539</v>
      </c>
      <c r="CY115" s="64">
        <f ca="1">'Trial 2'!DH19</f>
        <v>33703172.650450483</v>
      </c>
      <c r="CZ115" s="64">
        <f ca="1">'Trial 2'!DI19</f>
        <v>33690162.511548638</v>
      </c>
      <c r="DA115" s="64">
        <f ca="1">'Trial 2'!DJ19</f>
        <v>33677180.820440955</v>
      </c>
      <c r="DB115" s="64">
        <f ca="1">'Trial 2'!DK19</f>
        <v>33664155.401172109</v>
      </c>
      <c r="DC115" s="64">
        <f ca="1">'Trial 2'!DL19</f>
        <v>33651004.647804879</v>
      </c>
      <c r="DD115" s="64">
        <f ca="1">'Trial 2'!DM19</f>
        <v>33637855.553034633</v>
      </c>
      <c r="DE115" s="64">
        <f ca="1">'Trial 2'!DO19</f>
        <v>33624582.426578477</v>
      </c>
      <c r="DF115" s="64">
        <f ca="1">'Trial 2'!DP19</f>
        <v>33611351.808551356</v>
      </c>
      <c r="DG115" s="64">
        <f ca="1">'Trial 2'!DQ19</f>
        <v>33598032.660611689</v>
      </c>
      <c r="DH115" s="64">
        <f ca="1">'Trial 2'!DR19</f>
        <v>33584651.643725492</v>
      </c>
      <c r="DI115" s="64">
        <f ca="1">'Trial 2'!DS19</f>
        <v>33571233.116094314</v>
      </c>
      <c r="DJ115" s="64">
        <f ca="1">'Trial 2'!DT19</f>
        <v>33557747.724661939</v>
      </c>
      <c r="DK115" s="64">
        <f ca="1">'Trial 2'!DU19</f>
        <v>33544286.323702369</v>
      </c>
      <c r="DL115" s="64">
        <f ca="1">'Trial 2'!DV19</f>
        <v>33530820.309827771</v>
      </c>
      <c r="DM115" s="64">
        <f ca="1">'Trial 2'!DW19</f>
        <v>33517347.845583115</v>
      </c>
      <c r="DN115" s="64">
        <f ca="1">'Trial 2'!DX19</f>
        <v>33503844.379426233</v>
      </c>
      <c r="DO115" s="64">
        <f ca="1">'Trial 2'!DY19</f>
        <v>33490228.064363986</v>
      </c>
      <c r="DP115" s="64">
        <f ca="1">'Trial 2'!DZ19</f>
        <v>33476579.273004059</v>
      </c>
      <c r="DQ115" s="64">
        <f ca="1">'Trial 2'!EB19</f>
        <v>33462903.381359681</v>
      </c>
      <c r="DR115" s="64">
        <f ca="1">'Trial 2'!EC19</f>
        <v>33449232.017277271</v>
      </c>
      <c r="DS115" s="64">
        <f ca="1">'Trial 2'!ED19</f>
        <v>33435618.681239773</v>
      </c>
      <c r="DT115" s="64">
        <f ca="1">'Trial 2'!EE19</f>
        <v>33422047.843256537</v>
      </c>
      <c r="DU115" s="64">
        <f ca="1">'Trial 2'!EF19</f>
        <v>33408429.92310565</v>
      </c>
      <c r="DV115" s="64">
        <f ca="1">'Trial 2'!EG19</f>
        <v>33394792.107366856</v>
      </c>
      <c r="DW115" s="64">
        <f ca="1">'Trial 2'!EH19</f>
        <v>33381203.913867842</v>
      </c>
      <c r="DX115" s="64">
        <f ca="1">'Trial 2'!EI19</f>
        <v>33367579.857197031</v>
      </c>
      <c r="DY115" s="64">
        <f ca="1">'Trial 2'!EJ19</f>
        <v>33353949.587157678</v>
      </c>
      <c r="DZ115" s="64">
        <f ca="1">'Trial 2'!EK19</f>
        <v>33340388.455259528</v>
      </c>
      <c r="EA115" s="64">
        <f ca="1">'Trial 2'!EL19</f>
        <v>33326775.744603921</v>
      </c>
      <c r="EB115" s="64">
        <f ca="1">'Trial 2'!EM19</f>
        <v>33313084.593600057</v>
      </c>
    </row>
    <row r="116" spans="1:132" ht="12.75" customHeight="1" x14ac:dyDescent="0.2">
      <c r="A116" s="64">
        <f>'Trial 3'!B19</f>
        <v>34645298.421926454</v>
      </c>
      <c r="B116" s="64">
        <f>'Trial 3'!C19</f>
        <v>34645298.421926454</v>
      </c>
      <c r="C116" s="64">
        <f ca="1">'Trial 3'!D19</f>
        <v>34644793.185336284</v>
      </c>
      <c r="D116" s="64">
        <f ca="1">'Trial 3'!E19</f>
        <v>34643950.247360632</v>
      </c>
      <c r="E116" s="64">
        <f ca="1">'Trial 3'!F19</f>
        <v>34642787.831419513</v>
      </c>
      <c r="F116" s="64">
        <f ca="1">'Trial 3'!G19</f>
        <v>34641215.053060263</v>
      </c>
      <c r="G116" s="64">
        <f ca="1">'Trial 3'!H19</f>
        <v>34639378.07397911</v>
      </c>
      <c r="H116" s="64">
        <f ca="1">'Trial 3'!I19</f>
        <v>34637082.942719124</v>
      </c>
      <c r="I116" s="64">
        <f ca="1">'Trial 3'!J19</f>
        <v>34634462.785258137</v>
      </c>
      <c r="J116" s="64">
        <f ca="1">'Trial 3'!K19</f>
        <v>34631560.650803238</v>
      </c>
      <c r="K116" s="64">
        <f ca="1">'Trial 3'!L19</f>
        <v>34628361.291484244</v>
      </c>
      <c r="L116" s="64">
        <f ca="1">'Trial 3'!M19</f>
        <v>34624890.789061934</v>
      </c>
      <c r="M116" s="64">
        <f ca="1">'Trial 3'!O19</f>
        <v>34621084.762177318</v>
      </c>
      <c r="N116" s="64">
        <f ca="1">'Trial 3'!P19</f>
        <v>34616994.277735941</v>
      </c>
      <c r="O116" s="64">
        <f ca="1">'Trial 3'!Q19</f>
        <v>34612691.774147592</v>
      </c>
      <c r="P116" s="64">
        <f ca="1">'Trial 3'!R19</f>
        <v>34608150.479508594</v>
      </c>
      <c r="Q116" s="64">
        <f ca="1">'Trial 3'!S19</f>
        <v>34603311.969478622</v>
      </c>
      <c r="R116" s="64">
        <f ca="1">'Trial 3'!T19</f>
        <v>34598135.508843236</v>
      </c>
      <c r="S116" s="64">
        <f ca="1">'Trial 3'!U19</f>
        <v>34592759.169266164</v>
      </c>
      <c r="T116" s="64">
        <f ca="1">'Trial 3'!V19</f>
        <v>34587128.53458295</v>
      </c>
      <c r="U116" s="64">
        <f ca="1">'Trial 3'!W19</f>
        <v>34581196.941582076</v>
      </c>
      <c r="V116" s="64">
        <f ca="1">'Trial 3'!X19</f>
        <v>34574958.010160521</v>
      </c>
      <c r="W116" s="64">
        <f ca="1">'Trial 3'!Y19</f>
        <v>34568619.451894544</v>
      </c>
      <c r="X116" s="64">
        <f ca="1">'Trial 3'!Z19</f>
        <v>34562080.035422936</v>
      </c>
      <c r="Y116" s="64">
        <f ca="1">'Trial 3'!AB19</f>
        <v>34555280.785643391</v>
      </c>
      <c r="Z116" s="64">
        <f ca="1">'Trial 3'!AC19</f>
        <v>34548183.732601322</v>
      </c>
      <c r="AA116" s="64">
        <f ca="1">'Trial 3'!AD19</f>
        <v>34540910.77260644</v>
      </c>
      <c r="AB116" s="64">
        <f ca="1">'Trial 3'!AE19</f>
        <v>34533374.01815176</v>
      </c>
      <c r="AC116" s="64">
        <f ca="1">'Trial 3'!AF19</f>
        <v>34525578.558500059</v>
      </c>
      <c r="AD116" s="64">
        <f ca="1">'Trial 3'!AG19</f>
        <v>34517547.425630361</v>
      </c>
      <c r="AE116" s="64">
        <f ca="1">'Trial 3'!AH19</f>
        <v>34509371.876846515</v>
      </c>
      <c r="AF116" s="64">
        <f ca="1">'Trial 3'!AI19</f>
        <v>34501048.770919159</v>
      </c>
      <c r="AG116" s="64">
        <f ca="1">'Trial 3'!AJ19</f>
        <v>34492542.15795324</v>
      </c>
      <c r="AH116" s="64">
        <f ca="1">'Trial 3'!AK19</f>
        <v>34483919.656665869</v>
      </c>
      <c r="AI116" s="64">
        <f ca="1">'Trial 3'!AL19</f>
        <v>34475143.219049141</v>
      </c>
      <c r="AJ116" s="64">
        <f ca="1">'Trial 3'!AM19</f>
        <v>34466229.881926134</v>
      </c>
      <c r="AK116" s="64">
        <f ca="1">'Trial 3'!AO19</f>
        <v>34457259.601251088</v>
      </c>
      <c r="AL116" s="64">
        <f ca="1">'Trial 3'!AP19</f>
        <v>34448189.282367058</v>
      </c>
      <c r="AM116" s="64">
        <f ca="1">'Trial 3'!AQ19</f>
        <v>34438987.675693966</v>
      </c>
      <c r="AN116" s="64">
        <f ca="1">'Trial 3'!AR19</f>
        <v>34429709.758541316</v>
      </c>
      <c r="AO116" s="64">
        <f ca="1">'Trial 3'!AS19</f>
        <v>34420379.421778977</v>
      </c>
      <c r="AP116" s="64">
        <f ca="1">'Trial 3'!AT19</f>
        <v>34410940.85460107</v>
      </c>
      <c r="AQ116" s="64">
        <f ca="1">'Trial 3'!AU19</f>
        <v>34401395.004353069</v>
      </c>
      <c r="AR116" s="64">
        <f ca="1">'Trial 3'!AV19</f>
        <v>34391728.539140224</v>
      </c>
      <c r="AS116" s="64">
        <f ca="1">'Trial 3'!AW19</f>
        <v>34381900.756831117</v>
      </c>
      <c r="AT116" s="64">
        <f ca="1">'Trial 3'!AX19</f>
        <v>34371883.713858522</v>
      </c>
      <c r="AU116" s="64">
        <f ca="1">'Trial 3'!AY19</f>
        <v>34361720.102981672</v>
      </c>
      <c r="AV116" s="64">
        <f ca="1">'Trial 3'!AZ19</f>
        <v>34351432.296742409</v>
      </c>
      <c r="AW116" s="64">
        <f ca="1">'Trial 3'!BB19</f>
        <v>34341055.175483003</v>
      </c>
      <c r="AX116" s="64">
        <f ca="1">'Trial 3'!BC19</f>
        <v>34330568.938869514</v>
      </c>
      <c r="AY116" s="64">
        <f ca="1">'Trial 3'!BD19</f>
        <v>34319932.911198705</v>
      </c>
      <c r="AZ116" s="64">
        <f ca="1">'Trial 3'!BE19</f>
        <v>34309207.553502381</v>
      </c>
      <c r="BA116" s="64">
        <f ca="1">'Trial 3'!BF19</f>
        <v>34298305.435076952</v>
      </c>
      <c r="BB116" s="64">
        <f ca="1">'Trial 3'!BG19</f>
        <v>34287343.865285993</v>
      </c>
      <c r="BC116" s="64">
        <f ca="1">'Trial 3'!BH19</f>
        <v>34276180.033337109</v>
      </c>
      <c r="BD116" s="64">
        <f ca="1">'Trial 3'!BI19</f>
        <v>34264896.989080139</v>
      </c>
      <c r="BE116" s="64">
        <f ca="1">'Trial 3'!BJ19</f>
        <v>34253542.123939499</v>
      </c>
      <c r="BF116" s="64">
        <f ca="1">'Trial 3'!BK19</f>
        <v>34242035.825657278</v>
      </c>
      <c r="BG116" s="64">
        <f ca="1">'Trial 3'!BL19</f>
        <v>34230432.509518892</v>
      </c>
      <c r="BH116" s="64">
        <f ca="1">'Trial 3'!BM19</f>
        <v>34218785.743483149</v>
      </c>
      <c r="BI116" s="64">
        <f ca="1">'Trial 3'!BO19</f>
        <v>34207052.697477318</v>
      </c>
      <c r="BJ116" s="64">
        <f ca="1">'Trial 3'!BP19</f>
        <v>34195171.260540485</v>
      </c>
      <c r="BK116" s="64">
        <f ca="1">'Trial 3'!BQ19</f>
        <v>34183213.350277826</v>
      </c>
      <c r="BL116" s="64">
        <f ca="1">'Trial 3'!BR19</f>
        <v>34171097.132931821</v>
      </c>
      <c r="BM116" s="64">
        <f ca="1">'Trial 3'!BS19</f>
        <v>34158967.999445759</v>
      </c>
      <c r="BN116" s="64">
        <f ca="1">'Trial 3'!BT19</f>
        <v>34146768.538930014</v>
      </c>
      <c r="BO116" s="64">
        <f ca="1">'Trial 3'!BU19</f>
        <v>34134518.753366247</v>
      </c>
      <c r="BP116" s="64">
        <f ca="1">'Trial 3'!BV19</f>
        <v>34122167.667391859</v>
      </c>
      <c r="BQ116" s="64">
        <f ca="1">'Trial 3'!BW19</f>
        <v>34109690.455894329</v>
      </c>
      <c r="BR116" s="64">
        <f ca="1">'Trial 3'!BX19</f>
        <v>34097169.929817542</v>
      </c>
      <c r="BS116" s="64">
        <f ca="1">'Trial 3'!BY19</f>
        <v>34084574.236154586</v>
      </c>
      <c r="BT116" s="64">
        <f ca="1">'Trial 3'!BZ19</f>
        <v>34071904.205608077</v>
      </c>
      <c r="BU116" s="64">
        <f ca="1">'Trial 3'!CB19</f>
        <v>34059184.306777552</v>
      </c>
      <c r="BV116" s="64">
        <f ca="1">'Trial 3'!CC19</f>
        <v>34046482.977848805</v>
      </c>
      <c r="BW116" s="64">
        <f ca="1">'Trial 3'!CD19</f>
        <v>34033721.54967621</v>
      </c>
      <c r="BX116" s="64">
        <f ca="1">'Trial 3'!CE19</f>
        <v>34020813.952325985</v>
      </c>
      <c r="BY116" s="64">
        <f ca="1">'Trial 3'!CF19</f>
        <v>34007925.300250567</v>
      </c>
      <c r="BZ116" s="64">
        <f ca="1">'Trial 3'!CG19</f>
        <v>33995004.683060914</v>
      </c>
      <c r="CA116" s="64">
        <f ca="1">'Trial 3'!CH19</f>
        <v>33982057.330890812</v>
      </c>
      <c r="CB116" s="64">
        <f ca="1">'Trial 3'!CI19</f>
        <v>33969194.924112856</v>
      </c>
      <c r="CC116" s="64">
        <f ca="1">'Trial 3'!CJ19</f>
        <v>33956283.305243261</v>
      </c>
      <c r="CD116" s="64">
        <f ca="1">'Trial 3'!CK19</f>
        <v>33943340.087081097</v>
      </c>
      <c r="CE116" s="64">
        <f ca="1">'Trial 3'!CL19</f>
        <v>33930372.289633505</v>
      </c>
      <c r="CF116" s="64">
        <f ca="1">'Trial 3'!CM19</f>
        <v>33917363.812913999</v>
      </c>
      <c r="CG116" s="64">
        <f ca="1">'Trial 3'!CO19</f>
        <v>33904329.944610789</v>
      </c>
      <c r="CH116" s="64">
        <f ca="1">'Trial 3'!CP19</f>
        <v>33891204.241194926</v>
      </c>
      <c r="CI116" s="64">
        <f ca="1">'Trial 3'!CQ19</f>
        <v>33878130.447227985</v>
      </c>
      <c r="CJ116" s="64">
        <f ca="1">'Trial 3'!CR19</f>
        <v>33864966.706869267</v>
      </c>
      <c r="CK116" s="64">
        <f ca="1">'Trial 3'!CS19</f>
        <v>33851789.129442118</v>
      </c>
      <c r="CL116" s="64">
        <f ca="1">'Trial 3'!CT19</f>
        <v>33838592.321638532</v>
      </c>
      <c r="CM116" s="64">
        <f ca="1">'Trial 3'!CU19</f>
        <v>33825400.336224735</v>
      </c>
      <c r="CN116" s="64">
        <f ca="1">'Trial 3'!CV19</f>
        <v>33812194.250319019</v>
      </c>
      <c r="CO116" s="64">
        <f ca="1">'Trial 3'!CW19</f>
        <v>33798922.635207444</v>
      </c>
      <c r="CP116" s="64">
        <f ca="1">'Trial 3'!CX19</f>
        <v>33785545.794958316</v>
      </c>
      <c r="CQ116" s="64">
        <f ca="1">'Trial 3'!CY19</f>
        <v>33772117.393310644</v>
      </c>
      <c r="CR116" s="64">
        <f ca="1">'Trial 3'!CZ19</f>
        <v>33758722.764939547</v>
      </c>
      <c r="CS116" s="64">
        <f ca="1">'Trial 3'!DB19</f>
        <v>33745236.026114263</v>
      </c>
      <c r="CT116" s="64">
        <f ca="1">'Trial 3'!DC19</f>
        <v>33731802.110881999</v>
      </c>
      <c r="CU116" s="64">
        <f ca="1">'Trial 3'!DD19</f>
        <v>33718259.564907461</v>
      </c>
      <c r="CV116" s="64">
        <f ca="1">'Trial 3'!DE19</f>
        <v>33704638.528565861</v>
      </c>
      <c r="CW116" s="64">
        <f ca="1">'Trial 3'!DF19</f>
        <v>33691050.724314146</v>
      </c>
      <c r="CX116" s="64">
        <f ca="1">'Trial 3'!DG19</f>
        <v>33677418.948414974</v>
      </c>
      <c r="CY116" s="64">
        <f ca="1">'Trial 3'!DH19</f>
        <v>33663723.178521253</v>
      </c>
      <c r="CZ116" s="64">
        <f ca="1">'Trial 3'!DI19</f>
        <v>33650014.795230173</v>
      </c>
      <c r="DA116" s="64">
        <f ca="1">'Trial 3'!DJ19</f>
        <v>33636308.571145095</v>
      </c>
      <c r="DB116" s="64">
        <f ca="1">'Trial 3'!DK19</f>
        <v>33622583.883536205</v>
      </c>
      <c r="DC116" s="64">
        <f ca="1">'Trial 3'!DL19</f>
        <v>33608868.382952482</v>
      </c>
      <c r="DD116" s="64">
        <f ca="1">'Trial 3'!DM19</f>
        <v>33595140.713455297</v>
      </c>
      <c r="DE116" s="64">
        <f ca="1">'Trial 3'!DO19</f>
        <v>33581356.08353316</v>
      </c>
      <c r="DF116" s="64">
        <f ca="1">'Trial 3'!DP19</f>
        <v>33567552.392016821</v>
      </c>
      <c r="DG116" s="64">
        <f ca="1">'Trial 3'!DQ19</f>
        <v>33553667.019223668</v>
      </c>
      <c r="DH116" s="64">
        <f ca="1">'Trial 3'!DR19</f>
        <v>33539866.855000459</v>
      </c>
      <c r="DI116" s="64">
        <f ca="1">'Trial 3'!DS19</f>
        <v>33526166.097912159</v>
      </c>
      <c r="DJ116" s="64">
        <f ca="1">'Trial 3'!DT19</f>
        <v>33512460.734845906</v>
      </c>
      <c r="DK116" s="64">
        <f ca="1">'Trial 3'!DU19</f>
        <v>33498855.825219464</v>
      </c>
      <c r="DL116" s="64">
        <f ca="1">'Trial 3'!DV19</f>
        <v>33485201.613549121</v>
      </c>
      <c r="DM116" s="64">
        <f ca="1">'Trial 3'!DW19</f>
        <v>33471587.520281099</v>
      </c>
      <c r="DN116" s="64">
        <f ca="1">'Trial 3'!DX19</f>
        <v>33457974.373593174</v>
      </c>
      <c r="DO116" s="64">
        <f ca="1">'Trial 3'!DY19</f>
        <v>33444350.172803383</v>
      </c>
      <c r="DP116" s="64">
        <f ca="1">'Trial 3'!DZ19</f>
        <v>33430700.217745639</v>
      </c>
      <c r="DQ116" s="64">
        <f ca="1">'Trial 3'!EB19</f>
        <v>33417073.817331258</v>
      </c>
      <c r="DR116" s="64">
        <f ca="1">'Trial 3'!EC19</f>
        <v>33403553.541587692</v>
      </c>
      <c r="DS116" s="64">
        <f ca="1">'Trial 3'!ED19</f>
        <v>33390046.372860719</v>
      </c>
      <c r="DT116" s="64">
        <f ca="1">'Trial 3'!EE19</f>
        <v>33376520.27332744</v>
      </c>
      <c r="DU116" s="64">
        <f ca="1">'Trial 3'!EF19</f>
        <v>33362920.730155177</v>
      </c>
      <c r="DV116" s="64">
        <f ca="1">'Trial 3'!EG19</f>
        <v>33349308.513001435</v>
      </c>
      <c r="DW116" s="64">
        <f ca="1">'Trial 3'!EH19</f>
        <v>33335726.41268193</v>
      </c>
      <c r="DX116" s="64">
        <f ca="1">'Trial 3'!EI19</f>
        <v>33322059.169852667</v>
      </c>
      <c r="DY116" s="64">
        <f ca="1">'Trial 3'!EJ19</f>
        <v>33308317.394075323</v>
      </c>
      <c r="DZ116" s="64">
        <f ca="1">'Trial 3'!EK19</f>
        <v>33294558.511067979</v>
      </c>
      <c r="EA116" s="64">
        <f ca="1">'Trial 3'!EL19</f>
        <v>33280798.752688464</v>
      </c>
      <c r="EB116" s="64">
        <f ca="1">'Trial 3'!EM19</f>
        <v>33266943.140096769</v>
      </c>
    </row>
    <row r="117" spans="1:132" ht="12.75" customHeight="1" x14ac:dyDescent="0.2">
      <c r="A117" s="64">
        <f>'Trial 4'!B19</f>
        <v>34645298.421926454</v>
      </c>
      <c r="B117" s="64">
        <f>'Trial 4'!C19</f>
        <v>34645298.421926454</v>
      </c>
      <c r="C117" s="64">
        <f ca="1">'Trial 4'!D19</f>
        <v>34644880.429957338</v>
      </c>
      <c r="D117" s="64">
        <f ca="1">'Trial 4'!E19</f>
        <v>34644040.191841386</v>
      </c>
      <c r="E117" s="64">
        <f ca="1">'Trial 4'!F19</f>
        <v>34642825.443083301</v>
      </c>
      <c r="F117" s="64">
        <f ca="1">'Trial 4'!G19</f>
        <v>34641244.194129743</v>
      </c>
      <c r="G117" s="64">
        <f ca="1">'Trial 4'!H19</f>
        <v>34639374.710050166</v>
      </c>
      <c r="H117" s="64">
        <f ca="1">'Trial 4'!I19</f>
        <v>34637200.238272853</v>
      </c>
      <c r="I117" s="64">
        <f ca="1">'Trial 4'!J19</f>
        <v>34634683.711707473</v>
      </c>
      <c r="J117" s="64">
        <f ca="1">'Trial 4'!K19</f>
        <v>34631841.454439268</v>
      </c>
      <c r="K117" s="64">
        <f ca="1">'Trial 4'!L19</f>
        <v>34628651.81954129</v>
      </c>
      <c r="L117" s="64">
        <f ca="1">'Trial 4'!M19</f>
        <v>34625206.206297569</v>
      </c>
      <c r="M117" s="64">
        <f ca="1">'Trial 4'!O19</f>
        <v>34621442.43684978</v>
      </c>
      <c r="N117" s="64">
        <f ca="1">'Trial 4'!P19</f>
        <v>34617350.814335443</v>
      </c>
      <c r="O117" s="64">
        <f ca="1">'Trial 4'!Q19</f>
        <v>34613003.203779846</v>
      </c>
      <c r="P117" s="64">
        <f ca="1">'Trial 4'!R19</f>
        <v>34608343.111250162</v>
      </c>
      <c r="Q117" s="64">
        <f ca="1">'Trial 4'!S19</f>
        <v>34603485.112926625</v>
      </c>
      <c r="R117" s="64">
        <f ca="1">'Trial 4'!T19</f>
        <v>34598302.808093011</v>
      </c>
      <c r="S117" s="64">
        <f ca="1">'Trial 4'!U19</f>
        <v>34592782.806589507</v>
      </c>
      <c r="T117" s="64">
        <f ca="1">'Trial 4'!V19</f>
        <v>34587009.336222619</v>
      </c>
      <c r="U117" s="64">
        <f ca="1">'Trial 4'!W19</f>
        <v>34580959.198322937</v>
      </c>
      <c r="V117" s="64">
        <f ca="1">'Trial 4'!X19</f>
        <v>34574614.362070978</v>
      </c>
      <c r="W117" s="64">
        <f ca="1">'Trial 4'!Y19</f>
        <v>34568089.099341266</v>
      </c>
      <c r="X117" s="64">
        <f ca="1">'Trial 4'!Z19</f>
        <v>34561353.780323185</v>
      </c>
      <c r="Y117" s="64">
        <f ca="1">'Trial 4'!AB19</f>
        <v>34554425.214957938</v>
      </c>
      <c r="Z117" s="64">
        <f ca="1">'Trial 4'!AC19</f>
        <v>34547298.002798684</v>
      </c>
      <c r="AA117" s="64">
        <f ca="1">'Trial 4'!AD19</f>
        <v>34539979.00028868</v>
      </c>
      <c r="AB117" s="64">
        <f ca="1">'Trial 4'!AE19</f>
        <v>34532477.053354912</v>
      </c>
      <c r="AC117" s="64">
        <f ca="1">'Trial 4'!AF19</f>
        <v>34524714.79266005</v>
      </c>
      <c r="AD117" s="64">
        <f ca="1">'Trial 4'!AG19</f>
        <v>34516763.782291211</v>
      </c>
      <c r="AE117" s="64">
        <f ca="1">'Trial 4'!AH19</f>
        <v>34508663.306657702</v>
      </c>
      <c r="AF117" s="64">
        <f ca="1">'Trial 4'!AI19</f>
        <v>34500337.815503985</v>
      </c>
      <c r="AG117" s="64">
        <f ca="1">'Trial 4'!AJ19</f>
        <v>34491957.667549312</v>
      </c>
      <c r="AH117" s="64">
        <f ca="1">'Trial 4'!AK19</f>
        <v>34483392.295510873</v>
      </c>
      <c r="AI117" s="64">
        <f ca="1">'Trial 4'!AL19</f>
        <v>34474591.540025182</v>
      </c>
      <c r="AJ117" s="64">
        <f ca="1">'Trial 4'!AM19</f>
        <v>34465617.556412436</v>
      </c>
      <c r="AK117" s="64">
        <f ca="1">'Trial 4'!AO19</f>
        <v>34456514.820124537</v>
      </c>
      <c r="AL117" s="64">
        <f ca="1">'Trial 4'!AP19</f>
        <v>34447301.560706504</v>
      </c>
      <c r="AM117" s="64">
        <f ca="1">'Trial 4'!AQ19</f>
        <v>34437896.791173041</v>
      </c>
      <c r="AN117" s="64">
        <f ca="1">'Trial 4'!AR19</f>
        <v>34428405.99897588</v>
      </c>
      <c r="AO117" s="64">
        <f ca="1">'Trial 4'!AS19</f>
        <v>34418792.389744863</v>
      </c>
      <c r="AP117" s="64">
        <f ca="1">'Trial 4'!AT19</f>
        <v>34409085.827235349</v>
      </c>
      <c r="AQ117" s="64">
        <f ca="1">'Trial 4'!AU19</f>
        <v>34399268.646831393</v>
      </c>
      <c r="AR117" s="64">
        <f ca="1">'Trial 4'!AV19</f>
        <v>34389258.900524266</v>
      </c>
      <c r="AS117" s="64">
        <f ca="1">'Trial 4'!AW19</f>
        <v>34379104.019780844</v>
      </c>
      <c r="AT117" s="64">
        <f ca="1">'Trial 4'!AX19</f>
        <v>34368949.515774421</v>
      </c>
      <c r="AU117" s="64">
        <f ca="1">'Trial 4'!AY19</f>
        <v>34358673.809086725</v>
      </c>
      <c r="AV117" s="64">
        <f ca="1">'Trial 4'!AZ19</f>
        <v>34348322.558171868</v>
      </c>
      <c r="AW117" s="64">
        <f ca="1">'Trial 4'!BB19</f>
        <v>34337769.40547476</v>
      </c>
      <c r="AX117" s="64">
        <f ca="1">'Trial 4'!BC19</f>
        <v>34327219.134831414</v>
      </c>
      <c r="AY117" s="64">
        <f ca="1">'Trial 4'!BD19</f>
        <v>34316663.118356898</v>
      </c>
      <c r="AZ117" s="64">
        <f ca="1">'Trial 4'!BE19</f>
        <v>34305947.592206888</v>
      </c>
      <c r="BA117" s="64">
        <f ca="1">'Trial 4'!BF19</f>
        <v>34295140.257598497</v>
      </c>
      <c r="BB117" s="64">
        <f ca="1">'Trial 4'!BG19</f>
        <v>34284216.715505548</v>
      </c>
      <c r="BC117" s="64">
        <f ca="1">'Trial 4'!BH19</f>
        <v>34273151.511016279</v>
      </c>
      <c r="BD117" s="64">
        <f ca="1">'Trial 4'!BI19</f>
        <v>34262029.608983912</v>
      </c>
      <c r="BE117" s="64">
        <f ca="1">'Trial 4'!BJ19</f>
        <v>34250929.293801695</v>
      </c>
      <c r="BF117" s="64">
        <f ca="1">'Trial 4'!BK19</f>
        <v>34239686.357079372</v>
      </c>
      <c r="BG117" s="64">
        <f ca="1">'Trial 4'!BL19</f>
        <v>34228398.912446938</v>
      </c>
      <c r="BH117" s="64">
        <f ca="1">'Trial 4'!BM19</f>
        <v>34217049.102870747</v>
      </c>
      <c r="BI117" s="64">
        <f ca="1">'Trial 4'!BO19</f>
        <v>34205595.481946051</v>
      </c>
      <c r="BJ117" s="64">
        <f ca="1">'Trial 4'!BP19</f>
        <v>34194066.198648289</v>
      </c>
      <c r="BK117" s="64">
        <f ca="1">'Trial 4'!BQ19</f>
        <v>34182568.451930583</v>
      </c>
      <c r="BL117" s="64">
        <f ca="1">'Trial 4'!BR19</f>
        <v>34170976.530029386</v>
      </c>
      <c r="BM117" s="64">
        <f ca="1">'Trial 4'!BS19</f>
        <v>34159321.725859925</v>
      </c>
      <c r="BN117" s="64">
        <f ca="1">'Trial 4'!BT19</f>
        <v>34147588.053144157</v>
      </c>
      <c r="BO117" s="64">
        <f ca="1">'Trial 4'!BU19</f>
        <v>34135794.533714712</v>
      </c>
      <c r="BP117" s="64">
        <f ca="1">'Trial 4'!BV19</f>
        <v>34124007.86545074</v>
      </c>
      <c r="BQ117" s="64">
        <f ca="1">'Trial 4'!BW19</f>
        <v>34112183.96048636</v>
      </c>
      <c r="BR117" s="64">
        <f ca="1">'Trial 4'!BX19</f>
        <v>34100359.830124363</v>
      </c>
      <c r="BS117" s="64">
        <f ca="1">'Trial 4'!BY19</f>
        <v>34088473.155998573</v>
      </c>
      <c r="BT117" s="64">
        <f ca="1">'Trial 4'!BZ19</f>
        <v>34076515.712329954</v>
      </c>
      <c r="BU117" s="64">
        <f ca="1">'Trial 4'!CB19</f>
        <v>34064430.793660216</v>
      </c>
      <c r="BV117" s="64">
        <f ca="1">'Trial 4'!CC19</f>
        <v>34052362.181130387</v>
      </c>
      <c r="BW117" s="64">
        <f ca="1">'Trial 4'!CD19</f>
        <v>34040213.490428723</v>
      </c>
      <c r="BX117" s="64">
        <f ca="1">'Trial 4'!CE19</f>
        <v>34028024.797343098</v>
      </c>
      <c r="BY117" s="64">
        <f ca="1">'Trial 4'!CF19</f>
        <v>34015769.953341745</v>
      </c>
      <c r="BZ117" s="64">
        <f ca="1">'Trial 4'!CG19</f>
        <v>34003512.162222959</v>
      </c>
      <c r="CA117" s="64">
        <f ca="1">'Trial 4'!CH19</f>
        <v>33991176.572136655</v>
      </c>
      <c r="CB117" s="64">
        <f ca="1">'Trial 4'!CI19</f>
        <v>33978826.671100795</v>
      </c>
      <c r="CC117" s="64">
        <f ca="1">'Trial 4'!CJ19</f>
        <v>33966437.613318287</v>
      </c>
      <c r="CD117" s="64">
        <f ca="1">'Trial 4'!CK19</f>
        <v>33954039.647850037</v>
      </c>
      <c r="CE117" s="64">
        <f ca="1">'Trial 4'!CL19</f>
        <v>33941554.303291209</v>
      </c>
      <c r="CF117" s="64">
        <f ca="1">'Trial 4'!CM19</f>
        <v>33929009.364737988</v>
      </c>
      <c r="CG117" s="64">
        <f ca="1">'Trial 4'!CO19</f>
        <v>33916460.721612096</v>
      </c>
      <c r="CH117" s="64">
        <f ca="1">'Trial 4'!CP19</f>
        <v>33903800.063760974</v>
      </c>
      <c r="CI117" s="64">
        <f ca="1">'Trial 4'!CQ19</f>
        <v>33891147.257425055</v>
      </c>
      <c r="CJ117" s="64">
        <f ca="1">'Trial 4'!CR19</f>
        <v>33878539.767210864</v>
      </c>
      <c r="CK117" s="64">
        <f ca="1">'Trial 4'!CS19</f>
        <v>33865905.409984797</v>
      </c>
      <c r="CL117" s="64">
        <f ca="1">'Trial 4'!CT19</f>
        <v>33853279.339764729</v>
      </c>
      <c r="CM117" s="64">
        <f ca="1">'Trial 4'!CU19</f>
        <v>33840669.246543072</v>
      </c>
      <c r="CN117" s="64">
        <f ca="1">'Trial 4'!CV19</f>
        <v>33827907.165337265</v>
      </c>
      <c r="CO117" s="64">
        <f ca="1">'Trial 4'!CW19</f>
        <v>33815047.25245066</v>
      </c>
      <c r="CP117" s="64">
        <f ca="1">'Trial 4'!CX19</f>
        <v>33802071.370324858</v>
      </c>
      <c r="CQ117" s="64">
        <f ca="1">'Trial 4'!CY19</f>
        <v>33789012.387420125</v>
      </c>
      <c r="CR117" s="64">
        <f ca="1">'Trial 4'!CZ19</f>
        <v>33775874.707250662</v>
      </c>
      <c r="CS117" s="64">
        <f ca="1">'Trial 4'!DB19</f>
        <v>33762792.832010232</v>
      </c>
      <c r="CT117" s="64">
        <f ca="1">'Trial 4'!DC19</f>
        <v>33749662.747847259</v>
      </c>
      <c r="CU117" s="64">
        <f ca="1">'Trial 4'!DD19</f>
        <v>33736519.09630321</v>
      </c>
      <c r="CV117" s="64">
        <f ca="1">'Trial 4'!DE19</f>
        <v>33723409.577213578</v>
      </c>
      <c r="CW117" s="64">
        <f ca="1">'Trial 4'!DF19</f>
        <v>33710182.299662344</v>
      </c>
      <c r="CX117" s="64">
        <f ca="1">'Trial 4'!DG19</f>
        <v>33696971.594251357</v>
      </c>
      <c r="CY117" s="64">
        <f ca="1">'Trial 4'!DH19</f>
        <v>33683712.956546217</v>
      </c>
      <c r="CZ117" s="64">
        <f ca="1">'Trial 4'!DI19</f>
        <v>33670343.935684375</v>
      </c>
      <c r="DA117" s="64">
        <f ca="1">'Trial 4'!DJ19</f>
        <v>33656878.653287269</v>
      </c>
      <c r="DB117" s="64">
        <f ca="1">'Trial 4'!DK19</f>
        <v>33643501.412372217</v>
      </c>
      <c r="DC117" s="64">
        <f ca="1">'Trial 4'!DL19</f>
        <v>33630193.327124961</v>
      </c>
      <c r="DD117" s="64">
        <f ca="1">'Trial 4'!DM19</f>
        <v>33616875.79941652</v>
      </c>
      <c r="DE117" s="64">
        <f ca="1">'Trial 4'!DO19</f>
        <v>33603604.844218172</v>
      </c>
      <c r="DF117" s="64">
        <f ca="1">'Trial 4'!DP19</f>
        <v>33590429.513045006</v>
      </c>
      <c r="DG117" s="64">
        <f ca="1">'Trial 4'!DQ19</f>
        <v>33577191.787009731</v>
      </c>
      <c r="DH117" s="64">
        <f ca="1">'Trial 4'!DR19</f>
        <v>33563900.951900192</v>
      </c>
      <c r="DI117" s="64">
        <f ca="1">'Trial 4'!DS19</f>
        <v>33550564.67299623</v>
      </c>
      <c r="DJ117" s="64">
        <f ca="1">'Trial 4'!DT19</f>
        <v>33537146.171327148</v>
      </c>
      <c r="DK117" s="64">
        <f ca="1">'Trial 4'!DU19</f>
        <v>33523682.598418277</v>
      </c>
      <c r="DL117" s="64">
        <f ca="1">'Trial 4'!DV19</f>
        <v>33510193.825932585</v>
      </c>
      <c r="DM117" s="64">
        <f ca="1">'Trial 4'!DW19</f>
        <v>33496696.161288485</v>
      </c>
      <c r="DN117" s="64">
        <f ca="1">'Trial 4'!DX19</f>
        <v>33483212.2912498</v>
      </c>
      <c r="DO117" s="64">
        <f ca="1">'Trial 4'!DY19</f>
        <v>33469702.683822628</v>
      </c>
      <c r="DP117" s="64">
        <f ca="1">'Trial 4'!DZ19</f>
        <v>33456217.824265037</v>
      </c>
      <c r="DQ117" s="64">
        <f ca="1">'Trial 4'!EB19</f>
        <v>33442738.029727455</v>
      </c>
      <c r="DR117" s="64">
        <f ca="1">'Trial 4'!EC19</f>
        <v>33429222.612811655</v>
      </c>
      <c r="DS117" s="64">
        <f ca="1">'Trial 4'!ED19</f>
        <v>33415751.398677528</v>
      </c>
      <c r="DT117" s="64">
        <f ca="1">'Trial 4'!EE19</f>
        <v>33402359.655301698</v>
      </c>
      <c r="DU117" s="64">
        <f ca="1">'Trial 4'!EF19</f>
        <v>33388972.202581797</v>
      </c>
      <c r="DV117" s="64">
        <f ca="1">'Trial 4'!EG19</f>
        <v>33375653.97607103</v>
      </c>
      <c r="DW117" s="64">
        <f ca="1">'Trial 4'!EH19</f>
        <v>33362326.387447771</v>
      </c>
      <c r="DX117" s="64">
        <f ca="1">'Trial 4'!EI19</f>
        <v>33349048.13186093</v>
      </c>
      <c r="DY117" s="64">
        <f ca="1">'Trial 4'!EJ19</f>
        <v>33335684.993342895</v>
      </c>
      <c r="DZ117" s="64">
        <f ca="1">'Trial 4'!EK19</f>
        <v>33322386.062697221</v>
      </c>
      <c r="EA117" s="64">
        <f ca="1">'Trial 4'!EL19</f>
        <v>33309040.499301381</v>
      </c>
      <c r="EB117" s="64">
        <f ca="1">'Trial 4'!EM19</f>
        <v>33295651.551203933</v>
      </c>
    </row>
    <row r="118" spans="1:132" ht="12.75" customHeight="1" x14ac:dyDescent="0.2">
      <c r="A118" s="64">
        <f>'Trial 5'!B19</f>
        <v>34645298.421926454</v>
      </c>
      <c r="B118" s="64">
        <f>'Trial 5'!C19</f>
        <v>34645298.421926454</v>
      </c>
      <c r="C118" s="64">
        <f ca="1">'Trial 5'!D19</f>
        <v>34644838.294017479</v>
      </c>
      <c r="D118" s="64">
        <f ca="1">'Trial 5'!E19</f>
        <v>34643964.901549444</v>
      </c>
      <c r="E118" s="64">
        <f ca="1">'Trial 5'!F19</f>
        <v>34642667.704503439</v>
      </c>
      <c r="F118" s="64">
        <f ca="1">'Trial 5'!G19</f>
        <v>34640903.726357907</v>
      </c>
      <c r="G118" s="64">
        <f ca="1">'Trial 5'!H19</f>
        <v>34638806.950942285</v>
      </c>
      <c r="H118" s="64">
        <f ca="1">'Trial 5'!I19</f>
        <v>34636279.23746483</v>
      </c>
      <c r="I118" s="64">
        <f ca="1">'Trial 5'!J19</f>
        <v>34633350.844518892</v>
      </c>
      <c r="J118" s="64">
        <f ca="1">'Trial 5'!K19</f>
        <v>34630194.101056121</v>
      </c>
      <c r="K118" s="64">
        <f ca="1">'Trial 5'!L19</f>
        <v>34626728.634503245</v>
      </c>
      <c r="L118" s="64">
        <f ca="1">'Trial 5'!M19</f>
        <v>34623017.116136409</v>
      </c>
      <c r="M118" s="64">
        <f ca="1">'Trial 5'!O19</f>
        <v>34619054.964009695</v>
      </c>
      <c r="N118" s="64">
        <f ca="1">'Trial 5'!P19</f>
        <v>34614842.557552911</v>
      </c>
      <c r="O118" s="64">
        <f ca="1">'Trial 5'!Q19</f>
        <v>34610394.218928732</v>
      </c>
      <c r="P118" s="64">
        <f ca="1">'Trial 5'!R19</f>
        <v>34605601.372237496</v>
      </c>
      <c r="Q118" s="64">
        <f ca="1">'Trial 5'!S19</f>
        <v>34600432.600968741</v>
      </c>
      <c r="R118" s="64">
        <f ca="1">'Trial 5'!T19</f>
        <v>34595031.831956148</v>
      </c>
      <c r="S118" s="64">
        <f ca="1">'Trial 5'!U19</f>
        <v>34589352.332199462</v>
      </c>
      <c r="T118" s="64">
        <f ca="1">'Trial 5'!V19</f>
        <v>34583429.961801209</v>
      </c>
      <c r="U118" s="64">
        <f ca="1">'Trial 5'!W19</f>
        <v>34577370.918103293</v>
      </c>
      <c r="V118" s="64">
        <f ca="1">'Trial 5'!X19</f>
        <v>34571090.622445546</v>
      </c>
      <c r="W118" s="64">
        <f ca="1">'Trial 5'!Y19</f>
        <v>34564581.113563955</v>
      </c>
      <c r="X118" s="64">
        <f ca="1">'Trial 5'!Z19</f>
        <v>34557800.681687646</v>
      </c>
      <c r="Y118" s="64">
        <f ca="1">'Trial 5'!AB19</f>
        <v>34550805.441608027</v>
      </c>
      <c r="Z118" s="64">
        <f ca="1">'Trial 5'!AC19</f>
        <v>34543604.653367184</v>
      </c>
      <c r="AA118" s="64">
        <f ca="1">'Trial 5'!AD19</f>
        <v>34536159.801538676</v>
      </c>
      <c r="AB118" s="64">
        <f ca="1">'Trial 5'!AE19</f>
        <v>34528466.621500887</v>
      </c>
      <c r="AC118" s="64">
        <f ca="1">'Trial 5'!AF19</f>
        <v>34520592.284555838</v>
      </c>
      <c r="AD118" s="64">
        <f ca="1">'Trial 5'!AG19</f>
        <v>34512447.253182046</v>
      </c>
      <c r="AE118" s="64">
        <f ca="1">'Trial 5'!AH19</f>
        <v>34504145.807515971</v>
      </c>
      <c r="AF118" s="64">
        <f ca="1">'Trial 5'!AI19</f>
        <v>34495720.149001881</v>
      </c>
      <c r="AG118" s="64">
        <f ca="1">'Trial 5'!AJ19</f>
        <v>34487166.277254805</v>
      </c>
      <c r="AH118" s="64">
        <f ca="1">'Trial 5'!AK19</f>
        <v>34478498.532372966</v>
      </c>
      <c r="AI118" s="64">
        <f ca="1">'Trial 5'!AL19</f>
        <v>34469560.603446685</v>
      </c>
      <c r="AJ118" s="64">
        <f ca="1">'Trial 5'!AM19</f>
        <v>34460407.994139858</v>
      </c>
      <c r="AK118" s="64">
        <f ca="1">'Trial 5'!AO19</f>
        <v>34451113.168468788</v>
      </c>
      <c r="AL118" s="64">
        <f ca="1">'Trial 5'!AP19</f>
        <v>34441685.166305266</v>
      </c>
      <c r="AM118" s="64">
        <f ca="1">'Trial 5'!AQ19</f>
        <v>34432146.293896683</v>
      </c>
      <c r="AN118" s="64">
        <f ca="1">'Trial 5'!AR19</f>
        <v>34422549.009679765</v>
      </c>
      <c r="AO118" s="64">
        <f ca="1">'Trial 5'!AS19</f>
        <v>34412855.807444952</v>
      </c>
      <c r="AP118" s="64">
        <f ca="1">'Trial 5'!AT19</f>
        <v>34402992.126539715</v>
      </c>
      <c r="AQ118" s="64">
        <f ca="1">'Trial 5'!AU19</f>
        <v>34393053.472584754</v>
      </c>
      <c r="AR118" s="64">
        <f ca="1">'Trial 5'!AV19</f>
        <v>34383038.872741841</v>
      </c>
      <c r="AS118" s="64">
        <f ca="1">'Trial 5'!AW19</f>
        <v>34372966.746864125</v>
      </c>
      <c r="AT118" s="64">
        <f ca="1">'Trial 5'!AX19</f>
        <v>34362834.161940359</v>
      </c>
      <c r="AU118" s="64">
        <f ca="1">'Trial 5'!AY19</f>
        <v>34352636.340663902</v>
      </c>
      <c r="AV118" s="64">
        <f ca="1">'Trial 5'!AZ19</f>
        <v>34342361.567498423</v>
      </c>
      <c r="AW118" s="64">
        <f ca="1">'Trial 5'!BB19</f>
        <v>34332094.42624408</v>
      </c>
      <c r="AX118" s="64">
        <f ca="1">'Trial 5'!BC19</f>
        <v>34321606.537473388</v>
      </c>
      <c r="AY118" s="64">
        <f ca="1">'Trial 5'!BD19</f>
        <v>34311091.025292881</v>
      </c>
      <c r="AZ118" s="64">
        <f ca="1">'Trial 5'!BE19</f>
        <v>34300464.565031782</v>
      </c>
      <c r="BA118" s="64">
        <f ca="1">'Trial 5'!BF19</f>
        <v>34289707.67673938</v>
      </c>
      <c r="BB118" s="64">
        <f ca="1">'Trial 5'!BG19</f>
        <v>34278750.186097696</v>
      </c>
      <c r="BC118" s="64">
        <f ca="1">'Trial 5'!BH19</f>
        <v>34267705.76518932</v>
      </c>
      <c r="BD118" s="64">
        <f ca="1">'Trial 5'!BI19</f>
        <v>34256614.324019112</v>
      </c>
      <c r="BE118" s="64">
        <f ca="1">'Trial 5'!BJ19</f>
        <v>34245428.681837156</v>
      </c>
      <c r="BF118" s="64">
        <f ca="1">'Trial 5'!BK19</f>
        <v>34234110.038547404</v>
      </c>
      <c r="BG118" s="64">
        <f ca="1">'Trial 5'!BL19</f>
        <v>34222836.242804609</v>
      </c>
      <c r="BH118" s="64">
        <f ca="1">'Trial 5'!BM19</f>
        <v>34211511.052050874</v>
      </c>
      <c r="BI118" s="64">
        <f ca="1">'Trial 5'!BO19</f>
        <v>34200118.985179432</v>
      </c>
      <c r="BJ118" s="64">
        <f ca="1">'Trial 5'!BP19</f>
        <v>34188703.529230304</v>
      </c>
      <c r="BK118" s="64">
        <f ca="1">'Trial 5'!BQ19</f>
        <v>34177201.915863365</v>
      </c>
      <c r="BL118" s="64">
        <f ca="1">'Trial 5'!BR19</f>
        <v>34165679.001589142</v>
      </c>
      <c r="BM118" s="64">
        <f ca="1">'Trial 5'!BS19</f>
        <v>34154056.269311912</v>
      </c>
      <c r="BN118" s="64">
        <f ca="1">'Trial 5'!BT19</f>
        <v>34142377.238543779</v>
      </c>
      <c r="BO118" s="64">
        <f ca="1">'Trial 5'!BU19</f>
        <v>34130532.705642976</v>
      </c>
      <c r="BP118" s="64">
        <f ca="1">'Trial 5'!BV19</f>
        <v>34118585.2418347</v>
      </c>
      <c r="BQ118" s="64">
        <f ca="1">'Trial 5'!BW19</f>
        <v>34106503.600651659</v>
      </c>
      <c r="BR118" s="64">
        <f ca="1">'Trial 5'!BX19</f>
        <v>34094286.946249753</v>
      </c>
      <c r="BS118" s="64">
        <f ca="1">'Trial 5'!BY19</f>
        <v>34082042.435238823</v>
      </c>
      <c r="BT118" s="64">
        <f ca="1">'Trial 5'!BZ19</f>
        <v>34069709.006129205</v>
      </c>
      <c r="BU118" s="64">
        <f ca="1">'Trial 5'!CB19</f>
        <v>34057336.537023865</v>
      </c>
      <c r="BV118" s="64">
        <f ca="1">'Trial 5'!CC19</f>
        <v>34044906.627143271</v>
      </c>
      <c r="BW118" s="64">
        <f ca="1">'Trial 5'!CD19</f>
        <v>34032453.941923507</v>
      </c>
      <c r="BX118" s="64">
        <f ca="1">'Trial 5'!CE19</f>
        <v>34019970.475382194</v>
      </c>
      <c r="BY118" s="64">
        <f ca="1">'Trial 5'!CF19</f>
        <v>34007439.068320751</v>
      </c>
      <c r="BZ118" s="64">
        <f ca="1">'Trial 5'!CG19</f>
        <v>33994832.019926243</v>
      </c>
      <c r="CA118" s="64">
        <f ca="1">'Trial 5'!CH19</f>
        <v>33982160.930147231</v>
      </c>
      <c r="CB118" s="64">
        <f ca="1">'Trial 5'!CI19</f>
        <v>33969458.995206602</v>
      </c>
      <c r="CC118" s="64">
        <f ca="1">'Trial 5'!CJ19</f>
        <v>33956771.389949672</v>
      </c>
      <c r="CD118" s="64">
        <f ca="1">'Trial 5'!CK19</f>
        <v>33944046.096558914</v>
      </c>
      <c r="CE118" s="64">
        <f ca="1">'Trial 5'!CL19</f>
        <v>33931379.420642592</v>
      </c>
      <c r="CF118" s="64">
        <f ca="1">'Trial 5'!CM19</f>
        <v>33918649.619077973</v>
      </c>
      <c r="CG118" s="64">
        <f ca="1">'Trial 5'!CO19</f>
        <v>33905771.812352642</v>
      </c>
      <c r="CH118" s="64">
        <f ca="1">'Trial 5'!CP19</f>
        <v>33892913.888321958</v>
      </c>
      <c r="CI118" s="64">
        <f ca="1">'Trial 5'!CQ19</f>
        <v>33880015.390017644</v>
      </c>
      <c r="CJ118" s="64">
        <f ca="1">'Trial 5'!CR19</f>
        <v>33867027.575532168</v>
      </c>
      <c r="CK118" s="64">
        <f ca="1">'Trial 5'!CS19</f>
        <v>33854044.132090755</v>
      </c>
      <c r="CL118" s="64">
        <f ca="1">'Trial 5'!CT19</f>
        <v>33841043.760806598</v>
      </c>
      <c r="CM118" s="64">
        <f ca="1">'Trial 5'!CU19</f>
        <v>33827982.636979379</v>
      </c>
      <c r="CN118" s="64">
        <f ca="1">'Trial 5'!CV19</f>
        <v>33814932.952235088</v>
      </c>
      <c r="CO118" s="64">
        <f ca="1">'Trial 5'!CW19</f>
        <v>33801825.909905545</v>
      </c>
      <c r="CP118" s="64">
        <f ca="1">'Trial 5'!CX19</f>
        <v>33788742.817742489</v>
      </c>
      <c r="CQ118" s="64">
        <f ca="1">'Trial 5'!CY19</f>
        <v>33775729.634014592</v>
      </c>
      <c r="CR118" s="64">
        <f ca="1">'Trial 5'!CZ19</f>
        <v>33762755.591388367</v>
      </c>
      <c r="CS118" s="64">
        <f ca="1">'Trial 5'!DB19</f>
        <v>33749846.08270359</v>
      </c>
      <c r="CT118" s="64">
        <f ca="1">'Trial 5'!DC19</f>
        <v>33736935.998472445</v>
      </c>
      <c r="CU118" s="64">
        <f ca="1">'Trial 5'!DD19</f>
        <v>33724004.735356525</v>
      </c>
      <c r="CV118" s="64">
        <f ca="1">'Trial 5'!DE19</f>
        <v>33711047.937659897</v>
      </c>
      <c r="CW118" s="64">
        <f ca="1">'Trial 5'!DF19</f>
        <v>33698026.869871922</v>
      </c>
      <c r="CX118" s="64">
        <f ca="1">'Trial 5'!DG19</f>
        <v>33684994.989772677</v>
      </c>
      <c r="CY118" s="64">
        <f ca="1">'Trial 5'!DH19</f>
        <v>33671956.363542348</v>
      </c>
      <c r="CZ118" s="64">
        <f ca="1">'Trial 5'!DI19</f>
        <v>33658780.41538433</v>
      </c>
      <c r="DA118" s="64">
        <f ca="1">'Trial 5'!DJ19</f>
        <v>33645597.609002888</v>
      </c>
      <c r="DB118" s="64">
        <f ca="1">'Trial 5'!DK19</f>
        <v>33632445.886266641</v>
      </c>
      <c r="DC118" s="64">
        <f ca="1">'Trial 5'!DL19</f>
        <v>33619328.962521568</v>
      </c>
      <c r="DD118" s="64">
        <f ca="1">'Trial 5'!DM19</f>
        <v>33606234.319312103</v>
      </c>
      <c r="DE118" s="64">
        <f ca="1">'Trial 5'!DO19</f>
        <v>33593174.376614124</v>
      </c>
      <c r="DF118" s="64">
        <f ca="1">'Trial 5'!DP19</f>
        <v>33580054.161206648</v>
      </c>
      <c r="DG118" s="64">
        <f ca="1">'Trial 5'!DQ19</f>
        <v>33566914.200348035</v>
      </c>
      <c r="DH118" s="64">
        <f ca="1">'Trial 5'!DR19</f>
        <v>33553796.46322732</v>
      </c>
      <c r="DI118" s="64">
        <f ca="1">'Trial 5'!DS19</f>
        <v>33540643.544586379</v>
      </c>
      <c r="DJ118" s="64">
        <f ca="1">'Trial 5'!DT19</f>
        <v>33527452.345777631</v>
      </c>
      <c r="DK118" s="64">
        <f ca="1">'Trial 5'!DU19</f>
        <v>33514169.490726497</v>
      </c>
      <c r="DL118" s="64">
        <f ca="1">'Trial 5'!DV19</f>
        <v>33500841.92733055</v>
      </c>
      <c r="DM118" s="64">
        <f ca="1">'Trial 5'!DW19</f>
        <v>33487491.582001884</v>
      </c>
      <c r="DN118" s="64">
        <f ca="1">'Trial 5'!DX19</f>
        <v>33474246.287155014</v>
      </c>
      <c r="DO118" s="64">
        <f ca="1">'Trial 5'!DY19</f>
        <v>33461008.695143167</v>
      </c>
      <c r="DP118" s="64">
        <f ca="1">'Trial 5'!DZ19</f>
        <v>33447685.957729623</v>
      </c>
      <c r="DQ118" s="64">
        <f ca="1">'Trial 5'!EB19</f>
        <v>33434249.558788177</v>
      </c>
      <c r="DR118" s="64">
        <f ca="1">'Trial 5'!EC19</f>
        <v>33420760.087671537</v>
      </c>
      <c r="DS118" s="64">
        <f ca="1">'Trial 5'!ED19</f>
        <v>33407256.922551509</v>
      </c>
      <c r="DT118" s="64">
        <f ca="1">'Trial 5'!EE19</f>
        <v>33393712.611880422</v>
      </c>
      <c r="DU118" s="64">
        <f ca="1">'Trial 5'!EF19</f>
        <v>33380175.370283715</v>
      </c>
      <c r="DV118" s="64">
        <f ca="1">'Trial 5'!EG19</f>
        <v>33366720.168640725</v>
      </c>
      <c r="DW118" s="64">
        <f ca="1">'Trial 5'!EH19</f>
        <v>33353271.26631153</v>
      </c>
      <c r="DX118" s="64">
        <f ca="1">'Trial 5'!EI19</f>
        <v>33339809.904986165</v>
      </c>
      <c r="DY118" s="64">
        <f ca="1">'Trial 5'!EJ19</f>
        <v>33326241.164698299</v>
      </c>
      <c r="DZ118" s="64">
        <f ca="1">'Trial 5'!EK19</f>
        <v>33312687.681441955</v>
      </c>
      <c r="EA118" s="64">
        <f ca="1">'Trial 5'!EL19</f>
        <v>33299175.547080241</v>
      </c>
      <c r="EB118" s="64">
        <f ca="1">'Trial 5'!EM19</f>
        <v>33285692.521276016</v>
      </c>
    </row>
    <row r="119" spans="1:132" ht="12.75" customHeight="1" x14ac:dyDescent="0.2">
      <c r="A119" s="64">
        <f>'Trial 6'!B19</f>
        <v>34645298.421926454</v>
      </c>
      <c r="B119" s="64">
        <f>'Trial 6'!C19</f>
        <v>34645298.421926454</v>
      </c>
      <c r="C119" s="64">
        <f ca="1">'Trial 6'!D19</f>
        <v>34644889.055763148</v>
      </c>
      <c r="D119" s="64">
        <f ca="1">'Trial 6'!E19</f>
        <v>34644052.761325881</v>
      </c>
      <c r="E119" s="64">
        <f ca="1">'Trial 6'!F19</f>
        <v>34642888.29110083</v>
      </c>
      <c r="F119" s="64">
        <f ca="1">'Trial 6'!G19</f>
        <v>34641264.963529415</v>
      </c>
      <c r="G119" s="64">
        <f ca="1">'Trial 6'!H19</f>
        <v>34639301.252164908</v>
      </c>
      <c r="H119" s="64">
        <f ca="1">'Trial 6'!I19</f>
        <v>34637072.382786199</v>
      </c>
      <c r="I119" s="64">
        <f ca="1">'Trial 6'!J19</f>
        <v>34634435.254518464</v>
      </c>
      <c r="J119" s="64">
        <f ca="1">'Trial 6'!K19</f>
        <v>34631482.015523583</v>
      </c>
      <c r="K119" s="64">
        <f ca="1">'Trial 6'!L19</f>
        <v>34628195.916482717</v>
      </c>
      <c r="L119" s="64">
        <f ca="1">'Trial 6'!M19</f>
        <v>34624682.763613433</v>
      </c>
      <c r="M119" s="64">
        <f ca="1">'Trial 6'!O19</f>
        <v>34620839.014634207</v>
      </c>
      <c r="N119" s="64">
        <f ca="1">'Trial 6'!P19</f>
        <v>34616669.661400899</v>
      </c>
      <c r="O119" s="64">
        <f ca="1">'Trial 6'!Q19</f>
        <v>34612231.264506593</v>
      </c>
      <c r="P119" s="64">
        <f ca="1">'Trial 6'!R19</f>
        <v>34607483.001772933</v>
      </c>
      <c r="Q119" s="64">
        <f ca="1">'Trial 6'!S19</f>
        <v>34602483.548291035</v>
      </c>
      <c r="R119" s="64">
        <f ca="1">'Trial 6'!T19</f>
        <v>34597298.974806525</v>
      </c>
      <c r="S119" s="64">
        <f ca="1">'Trial 6'!U19</f>
        <v>34591829.674528018</v>
      </c>
      <c r="T119" s="64">
        <f ca="1">'Trial 6'!V19</f>
        <v>34586139.452014789</v>
      </c>
      <c r="U119" s="64">
        <f ca="1">'Trial 6'!W19</f>
        <v>34580139.940721683</v>
      </c>
      <c r="V119" s="64">
        <f ca="1">'Trial 6'!X19</f>
        <v>34573983.545675449</v>
      </c>
      <c r="W119" s="64">
        <f ca="1">'Trial 6'!Y19</f>
        <v>34567666.363529548</v>
      </c>
      <c r="X119" s="64">
        <f ca="1">'Trial 6'!Z19</f>
        <v>34561139.087239459</v>
      </c>
      <c r="Y119" s="64">
        <f ca="1">'Trial 6'!AB19</f>
        <v>34554444.073462307</v>
      </c>
      <c r="Z119" s="64">
        <f ca="1">'Trial 6'!AC19</f>
        <v>34547538.788352393</v>
      </c>
      <c r="AA119" s="64">
        <f ca="1">'Trial 6'!AD19</f>
        <v>34540503.913687631</v>
      </c>
      <c r="AB119" s="64">
        <f ca="1">'Trial 6'!AE19</f>
        <v>34533295.308134936</v>
      </c>
      <c r="AC119" s="64">
        <f ca="1">'Trial 6'!AF19</f>
        <v>34525924.187725805</v>
      </c>
      <c r="AD119" s="64">
        <f ca="1">'Trial 6'!AG19</f>
        <v>34518253.866039887</v>
      </c>
      <c r="AE119" s="64">
        <f ca="1">'Trial 6'!AH19</f>
        <v>34510469.885705814</v>
      </c>
      <c r="AF119" s="64">
        <f ca="1">'Trial 6'!AI19</f>
        <v>34502556.165902838</v>
      </c>
      <c r="AG119" s="64">
        <f ca="1">'Trial 6'!AJ19</f>
        <v>34494564.755331077</v>
      </c>
      <c r="AH119" s="64">
        <f ca="1">'Trial 6'!AK19</f>
        <v>34486461.058201395</v>
      </c>
      <c r="AI119" s="64">
        <f ca="1">'Trial 6'!AL19</f>
        <v>34478195.159903109</v>
      </c>
      <c r="AJ119" s="64">
        <f ca="1">'Trial 6'!AM19</f>
        <v>34469796.908076055</v>
      </c>
      <c r="AK119" s="64">
        <f ca="1">'Trial 6'!AO19</f>
        <v>34461238.056583181</v>
      </c>
      <c r="AL119" s="64">
        <f ca="1">'Trial 6'!AP19</f>
        <v>34452516.846309066</v>
      </c>
      <c r="AM119" s="64">
        <f ca="1">'Trial 6'!AQ19</f>
        <v>34443577.82573387</v>
      </c>
      <c r="AN119" s="64">
        <f ca="1">'Trial 6'!AR19</f>
        <v>34434491.904372133</v>
      </c>
      <c r="AO119" s="64">
        <f ca="1">'Trial 6'!AS19</f>
        <v>34425363.241079688</v>
      </c>
      <c r="AP119" s="64">
        <f ca="1">'Trial 6'!AT19</f>
        <v>34416028.175793514</v>
      </c>
      <c r="AQ119" s="64">
        <f ca="1">'Trial 6'!AU19</f>
        <v>34406575.014737554</v>
      </c>
      <c r="AR119" s="64">
        <f ca="1">'Trial 6'!AV19</f>
        <v>34396981.213405371</v>
      </c>
      <c r="AS119" s="64">
        <f ca="1">'Trial 6'!AW19</f>
        <v>34387160.171575814</v>
      </c>
      <c r="AT119" s="64">
        <f ca="1">'Trial 6'!AX19</f>
        <v>34377223.721000284</v>
      </c>
      <c r="AU119" s="64">
        <f ca="1">'Trial 6'!AY19</f>
        <v>34367169.902399063</v>
      </c>
      <c r="AV119" s="64">
        <f ca="1">'Trial 6'!AZ19</f>
        <v>34357044.443884462</v>
      </c>
      <c r="AW119" s="64">
        <f ca="1">'Trial 6'!BB19</f>
        <v>34346775.266367786</v>
      </c>
      <c r="AX119" s="64">
        <f ca="1">'Trial 6'!BC19</f>
        <v>34336443.364990778</v>
      </c>
      <c r="AY119" s="64">
        <f ca="1">'Trial 6'!BD19</f>
        <v>34325904.926308013</v>
      </c>
      <c r="AZ119" s="64">
        <f ca="1">'Trial 6'!BE19</f>
        <v>34315289.365789719</v>
      </c>
      <c r="BA119" s="64">
        <f ca="1">'Trial 6'!BF19</f>
        <v>34304605.843829051</v>
      </c>
      <c r="BB119" s="64">
        <f ca="1">'Trial 6'!BG19</f>
        <v>34293936.516827859</v>
      </c>
      <c r="BC119" s="64">
        <f ca="1">'Trial 6'!BH19</f>
        <v>34283184.135326125</v>
      </c>
      <c r="BD119" s="64">
        <f ca="1">'Trial 6'!BI19</f>
        <v>34272360.935661636</v>
      </c>
      <c r="BE119" s="64">
        <f ca="1">'Trial 6'!BJ19</f>
        <v>34261326.181809768</v>
      </c>
      <c r="BF119" s="64">
        <f ca="1">'Trial 6'!BK19</f>
        <v>34250161.043446362</v>
      </c>
      <c r="BG119" s="64">
        <f ca="1">'Trial 6'!BL19</f>
        <v>34238994.463971391</v>
      </c>
      <c r="BH119" s="64">
        <f ca="1">'Trial 6'!BM19</f>
        <v>34227750.291304767</v>
      </c>
      <c r="BI119" s="64">
        <f ca="1">'Trial 6'!BO19</f>
        <v>34216431.505784087</v>
      </c>
      <c r="BJ119" s="64">
        <f ca="1">'Trial 6'!BP19</f>
        <v>34205014.090830341</v>
      </c>
      <c r="BK119" s="64">
        <f ca="1">'Trial 6'!BQ19</f>
        <v>34193615.760393374</v>
      </c>
      <c r="BL119" s="64">
        <f ca="1">'Trial 6'!BR19</f>
        <v>34182129.21397493</v>
      </c>
      <c r="BM119" s="64">
        <f ca="1">'Trial 6'!BS19</f>
        <v>34170536.854620382</v>
      </c>
      <c r="BN119" s="64">
        <f ca="1">'Trial 6'!BT19</f>
        <v>34158950.849239498</v>
      </c>
      <c r="BO119" s="64">
        <f ca="1">'Trial 6'!BU19</f>
        <v>34147365.321944721</v>
      </c>
      <c r="BP119" s="64">
        <f ca="1">'Trial 6'!BV19</f>
        <v>34135733.306490146</v>
      </c>
      <c r="BQ119" s="64">
        <f ca="1">'Trial 6'!BW19</f>
        <v>34123962.097107723</v>
      </c>
      <c r="BR119" s="64">
        <f ca="1">'Trial 6'!BX19</f>
        <v>34112085.301792897</v>
      </c>
      <c r="BS119" s="64">
        <f ca="1">'Trial 6'!BY19</f>
        <v>34100063.544994555</v>
      </c>
      <c r="BT119" s="64">
        <f ca="1">'Trial 6'!BZ19</f>
        <v>34087873.983560011</v>
      </c>
      <c r="BU119" s="64">
        <f ca="1">'Trial 6'!CB19</f>
        <v>34075569.746921994</v>
      </c>
      <c r="BV119" s="64">
        <f ca="1">'Trial 6'!CC19</f>
        <v>34063294.039554179</v>
      </c>
      <c r="BW119" s="64">
        <f ca="1">'Trial 6'!CD19</f>
        <v>34051008.770298921</v>
      </c>
      <c r="BX119" s="64">
        <f ca="1">'Trial 6'!CE19</f>
        <v>34038774.699296378</v>
      </c>
      <c r="BY119" s="64">
        <f ca="1">'Trial 6'!CF19</f>
        <v>34026512.292333931</v>
      </c>
      <c r="BZ119" s="64">
        <f ca="1">'Trial 6'!CG19</f>
        <v>34014189.422700167</v>
      </c>
      <c r="CA119" s="64">
        <f ca="1">'Trial 6'!CH19</f>
        <v>34001833.002437212</v>
      </c>
      <c r="CB119" s="64">
        <f ca="1">'Trial 6'!CI19</f>
        <v>33989343.17311272</v>
      </c>
      <c r="CC119" s="64">
        <f ca="1">'Trial 6'!CJ19</f>
        <v>33976764.229257241</v>
      </c>
      <c r="CD119" s="64">
        <f ca="1">'Trial 6'!CK19</f>
        <v>33964187.123378083</v>
      </c>
      <c r="CE119" s="64">
        <f ca="1">'Trial 6'!CL19</f>
        <v>33951548.638343632</v>
      </c>
      <c r="CF119" s="64">
        <f ca="1">'Trial 6'!CM19</f>
        <v>33938832.339567281</v>
      </c>
      <c r="CG119" s="64">
        <f ca="1">'Trial 6'!CO19</f>
        <v>33926019.910563193</v>
      </c>
      <c r="CH119" s="64">
        <f ca="1">'Trial 6'!CP19</f>
        <v>33913159.184204586</v>
      </c>
      <c r="CI119" s="64">
        <f ca="1">'Trial 6'!CQ19</f>
        <v>33900276.963816211</v>
      </c>
      <c r="CJ119" s="64">
        <f ca="1">'Trial 6'!CR19</f>
        <v>33887252.01469966</v>
      </c>
      <c r="CK119" s="64">
        <f ca="1">'Trial 6'!CS19</f>
        <v>33874169.183657527</v>
      </c>
      <c r="CL119" s="64">
        <f ca="1">'Trial 6'!CT19</f>
        <v>33861013.110561408</v>
      </c>
      <c r="CM119" s="64">
        <f ca="1">'Trial 6'!CU19</f>
        <v>33847845.584401853</v>
      </c>
      <c r="CN119" s="64">
        <f ca="1">'Trial 6'!CV19</f>
        <v>33834639.075755075</v>
      </c>
      <c r="CO119" s="64">
        <f ca="1">'Trial 6'!CW19</f>
        <v>33821356.95379544</v>
      </c>
      <c r="CP119" s="64">
        <f ca="1">'Trial 6'!CX19</f>
        <v>33808038.956371747</v>
      </c>
      <c r="CQ119" s="64">
        <f ca="1">'Trial 6'!CY19</f>
        <v>33794583.482365683</v>
      </c>
      <c r="CR119" s="64">
        <f ca="1">'Trial 6'!CZ19</f>
        <v>33781154.880841114</v>
      </c>
      <c r="CS119" s="64">
        <f ca="1">'Trial 6'!DB19</f>
        <v>33767773.855686784</v>
      </c>
      <c r="CT119" s="64">
        <f ca="1">'Trial 6'!DC19</f>
        <v>33754492.436278164</v>
      </c>
      <c r="CU119" s="64">
        <f ca="1">'Trial 6'!DD19</f>
        <v>33741161.423594676</v>
      </c>
      <c r="CV119" s="64">
        <f ca="1">'Trial 6'!DE19</f>
        <v>33727789.395562969</v>
      </c>
      <c r="CW119" s="64">
        <f ca="1">'Trial 6'!DF19</f>
        <v>33714330.173144028</v>
      </c>
      <c r="CX119" s="64">
        <f ca="1">'Trial 6'!DG19</f>
        <v>33700884.836540967</v>
      </c>
      <c r="CY119" s="64">
        <f ca="1">'Trial 6'!DH19</f>
        <v>33687447.052742355</v>
      </c>
      <c r="CZ119" s="64">
        <f ca="1">'Trial 6'!DI19</f>
        <v>33674071.456723407</v>
      </c>
      <c r="DA119" s="64">
        <f ca="1">'Trial 6'!DJ19</f>
        <v>33660735.111047246</v>
      </c>
      <c r="DB119" s="64">
        <f ca="1">'Trial 6'!DK19</f>
        <v>33647379.72619652</v>
      </c>
      <c r="DC119" s="64">
        <f ca="1">'Trial 6'!DL19</f>
        <v>33634011.025850929</v>
      </c>
      <c r="DD119" s="64">
        <f ca="1">'Trial 6'!DM19</f>
        <v>33620596.182642184</v>
      </c>
      <c r="DE119" s="64">
        <f ca="1">'Trial 6'!DO19</f>
        <v>33607235.425719902</v>
      </c>
      <c r="DF119" s="64">
        <f ca="1">'Trial 6'!DP19</f>
        <v>33593944.813249439</v>
      </c>
      <c r="DG119" s="64">
        <f ca="1">'Trial 6'!DQ19</f>
        <v>33580642.855642363</v>
      </c>
      <c r="DH119" s="64">
        <f ca="1">'Trial 6'!DR19</f>
        <v>33567280.728757679</v>
      </c>
      <c r="DI119" s="64">
        <f ca="1">'Trial 6'!DS19</f>
        <v>33553944.118988872</v>
      </c>
      <c r="DJ119" s="64">
        <f ca="1">'Trial 6'!DT19</f>
        <v>33540624.5431058</v>
      </c>
      <c r="DK119" s="64">
        <f ca="1">'Trial 6'!DU19</f>
        <v>33527189.131987214</v>
      </c>
      <c r="DL119" s="64">
        <f ca="1">'Trial 6'!DV19</f>
        <v>33513796.953592867</v>
      </c>
      <c r="DM119" s="64">
        <f ca="1">'Trial 6'!DW19</f>
        <v>33500391.53740732</v>
      </c>
      <c r="DN119" s="64">
        <f ca="1">'Trial 6'!DX19</f>
        <v>33486942.687687416</v>
      </c>
      <c r="DO119" s="64">
        <f ca="1">'Trial 6'!DY19</f>
        <v>33473520.600928377</v>
      </c>
      <c r="DP119" s="64">
        <f ca="1">'Trial 6'!DZ19</f>
        <v>33460072.289104842</v>
      </c>
      <c r="DQ119" s="64">
        <f ca="1">'Trial 6'!EB19</f>
        <v>33446617.621926866</v>
      </c>
      <c r="DR119" s="64">
        <f ca="1">'Trial 6'!EC19</f>
        <v>33433124.454368174</v>
      </c>
      <c r="DS119" s="64">
        <f ca="1">'Trial 6'!ED19</f>
        <v>33419626.39896626</v>
      </c>
      <c r="DT119" s="64">
        <f ca="1">'Trial 6'!EE19</f>
        <v>33406143.933114283</v>
      </c>
      <c r="DU119" s="64">
        <f ca="1">'Trial 6'!EF19</f>
        <v>33392596.081791192</v>
      </c>
      <c r="DV119" s="64">
        <f ca="1">'Trial 6'!EG19</f>
        <v>33379035.049789816</v>
      </c>
      <c r="DW119" s="64">
        <f ca="1">'Trial 6'!EH19</f>
        <v>33365467.823272921</v>
      </c>
      <c r="DX119" s="64">
        <f ca="1">'Trial 6'!EI19</f>
        <v>33351902.780071788</v>
      </c>
      <c r="DY119" s="64">
        <f ca="1">'Trial 6'!EJ19</f>
        <v>33338323.540319499</v>
      </c>
      <c r="DZ119" s="64">
        <f ca="1">'Trial 6'!EK19</f>
        <v>33324649.386287887</v>
      </c>
      <c r="EA119" s="64">
        <f ca="1">'Trial 6'!EL19</f>
        <v>33311021.821484484</v>
      </c>
      <c r="EB119" s="64">
        <f ca="1">'Trial 6'!EM19</f>
        <v>33297436.952817019</v>
      </c>
    </row>
    <row r="120" spans="1:132" ht="12.75" customHeight="1" x14ac:dyDescent="0.2">
      <c r="A120" s="64">
        <f>'Trial 7'!B19</f>
        <v>34645298.421926454</v>
      </c>
      <c r="B120" s="64">
        <f>'Trial 7'!C19</f>
        <v>34645298.421926454</v>
      </c>
      <c r="C120" s="64">
        <f ca="1">'Trial 7'!D19</f>
        <v>34644860.517028853</v>
      </c>
      <c r="D120" s="64">
        <f ca="1">'Trial 7'!E19</f>
        <v>34644050.424370043</v>
      </c>
      <c r="E120" s="64">
        <f ca="1">'Trial 7'!F19</f>
        <v>34642940.685513541</v>
      </c>
      <c r="F120" s="64">
        <f ca="1">'Trial 7'!G19</f>
        <v>34641381.951451384</v>
      </c>
      <c r="G120" s="64">
        <f ca="1">'Trial 7'!H19</f>
        <v>34639365.591092087</v>
      </c>
      <c r="H120" s="64">
        <f ca="1">'Trial 7'!I19</f>
        <v>34637022.515659161</v>
      </c>
      <c r="I120" s="64">
        <f ca="1">'Trial 7'!J19</f>
        <v>34634259.726166591</v>
      </c>
      <c r="J120" s="64">
        <f ca="1">'Trial 7'!K19</f>
        <v>34631136.459145933</v>
      </c>
      <c r="K120" s="64">
        <f ca="1">'Trial 7'!L19</f>
        <v>34627694.624091752</v>
      </c>
      <c r="L120" s="64">
        <f ca="1">'Trial 7'!M19</f>
        <v>34623895.097579226</v>
      </c>
      <c r="M120" s="64">
        <f ca="1">'Trial 7'!O19</f>
        <v>34619722.183708742</v>
      </c>
      <c r="N120" s="64">
        <f ca="1">'Trial 7'!P19</f>
        <v>34615217.808970824</v>
      </c>
      <c r="O120" s="64">
        <f ca="1">'Trial 7'!Q19</f>
        <v>34610446.276017897</v>
      </c>
      <c r="P120" s="64">
        <f ca="1">'Trial 7'!R19</f>
        <v>34605458.014780201</v>
      </c>
      <c r="Q120" s="64">
        <f ca="1">'Trial 7'!S19</f>
        <v>34600218.80053699</v>
      </c>
      <c r="R120" s="64">
        <f ca="1">'Trial 7'!T19</f>
        <v>34594620.421836205</v>
      </c>
      <c r="S120" s="64">
        <f ca="1">'Trial 7'!U19</f>
        <v>34588749.849680915</v>
      </c>
      <c r="T120" s="64">
        <f ca="1">'Trial 7'!V19</f>
        <v>34582635.496062249</v>
      </c>
      <c r="U120" s="64">
        <f ca="1">'Trial 7'!W19</f>
        <v>34576290.10060709</v>
      </c>
      <c r="V120" s="64">
        <f ca="1">'Trial 7'!X19</f>
        <v>34569636.327589668</v>
      </c>
      <c r="W120" s="64">
        <f ca="1">'Trial 7'!Y19</f>
        <v>34562747.804170825</v>
      </c>
      <c r="X120" s="64">
        <f ca="1">'Trial 7'!Z19</f>
        <v>34555642.749609299</v>
      </c>
      <c r="Y120" s="64">
        <f ca="1">'Trial 7'!AB19</f>
        <v>34548389.415580042</v>
      </c>
      <c r="Z120" s="64">
        <f ca="1">'Trial 7'!AC19</f>
        <v>34540946.800175332</v>
      </c>
      <c r="AA120" s="64">
        <f ca="1">'Trial 7'!AD19</f>
        <v>34533325.119312301</v>
      </c>
      <c r="AB120" s="64">
        <f ca="1">'Trial 7'!AE19</f>
        <v>34525485.512913883</v>
      </c>
      <c r="AC120" s="64">
        <f ca="1">'Trial 7'!AF19</f>
        <v>34517533.663406551</v>
      </c>
      <c r="AD120" s="64">
        <f ca="1">'Trial 7'!AG19</f>
        <v>34509305.669003472</v>
      </c>
      <c r="AE120" s="64">
        <f ca="1">'Trial 7'!AH19</f>
        <v>34501026.940069802</v>
      </c>
      <c r="AF120" s="64">
        <f ca="1">'Trial 7'!AI19</f>
        <v>34492555.844508663</v>
      </c>
      <c r="AG120" s="64">
        <f ca="1">'Trial 7'!AJ19</f>
        <v>34483964.884596512</v>
      </c>
      <c r="AH120" s="64">
        <f ca="1">'Trial 7'!AK19</f>
        <v>34475142.305499844</v>
      </c>
      <c r="AI120" s="64">
        <f ca="1">'Trial 7'!AL19</f>
        <v>34466186.116261885</v>
      </c>
      <c r="AJ120" s="64">
        <f ca="1">'Trial 7'!AM19</f>
        <v>34457014.044044085</v>
      </c>
      <c r="AK120" s="64">
        <f ca="1">'Trial 7'!AO19</f>
        <v>34447675.85203632</v>
      </c>
      <c r="AL120" s="64">
        <f ca="1">'Trial 7'!AP19</f>
        <v>34438321.075441137</v>
      </c>
      <c r="AM120" s="64">
        <f ca="1">'Trial 7'!AQ19</f>
        <v>34428877.218187481</v>
      </c>
      <c r="AN120" s="64">
        <f ca="1">'Trial 7'!AR19</f>
        <v>34419262.386413574</v>
      </c>
      <c r="AO120" s="64">
        <f ca="1">'Trial 7'!AS19</f>
        <v>34409460.144944042</v>
      </c>
      <c r="AP120" s="64">
        <f ca="1">'Trial 7'!AT19</f>
        <v>34399494.374487892</v>
      </c>
      <c r="AQ120" s="64">
        <f ca="1">'Trial 7'!AU19</f>
        <v>34389317.028937794</v>
      </c>
      <c r="AR120" s="64">
        <f ca="1">'Trial 7'!AV19</f>
        <v>34378996.760797337</v>
      </c>
      <c r="AS120" s="64">
        <f ca="1">'Trial 7'!AW19</f>
        <v>34368644.836436585</v>
      </c>
      <c r="AT120" s="64">
        <f ca="1">'Trial 7'!AX19</f>
        <v>34358210.247696534</v>
      </c>
      <c r="AU120" s="64">
        <f ca="1">'Trial 7'!AY19</f>
        <v>34347678.041680478</v>
      </c>
      <c r="AV120" s="64">
        <f ca="1">'Trial 7'!AZ19</f>
        <v>34337102.825771868</v>
      </c>
      <c r="AW120" s="64">
        <f ca="1">'Trial 7'!BB19</f>
        <v>34326405.101365514</v>
      </c>
      <c r="AX120" s="64">
        <f ca="1">'Trial 7'!BC19</f>
        <v>34315642.079758108</v>
      </c>
      <c r="AY120" s="64">
        <f ca="1">'Trial 7'!BD19</f>
        <v>34304781.528299496</v>
      </c>
      <c r="AZ120" s="64">
        <f ca="1">'Trial 7'!BE19</f>
        <v>34293916.323583692</v>
      </c>
      <c r="BA120" s="64">
        <f ca="1">'Trial 7'!BF19</f>
        <v>34283025.336901098</v>
      </c>
      <c r="BB120" s="64">
        <f ca="1">'Trial 7'!BG19</f>
        <v>34271988.666971117</v>
      </c>
      <c r="BC120" s="64">
        <f ca="1">'Trial 7'!BH19</f>
        <v>34260866.724003427</v>
      </c>
      <c r="BD120" s="64">
        <f ca="1">'Trial 7'!BI19</f>
        <v>34249675.266250424</v>
      </c>
      <c r="BE120" s="64">
        <f ca="1">'Trial 7'!BJ19</f>
        <v>34238439.602220006</v>
      </c>
      <c r="BF120" s="64">
        <f ca="1">'Trial 7'!BK19</f>
        <v>34227180.163877718</v>
      </c>
      <c r="BG120" s="64">
        <f ca="1">'Trial 7'!BL19</f>
        <v>34215854.834671184</v>
      </c>
      <c r="BH120" s="64">
        <f ca="1">'Trial 7'!BM19</f>
        <v>34204564.619698994</v>
      </c>
      <c r="BI120" s="64">
        <f ca="1">'Trial 7'!BO19</f>
        <v>34193223.590517506</v>
      </c>
      <c r="BJ120" s="64">
        <f ca="1">'Trial 7'!BP19</f>
        <v>34181812.398338079</v>
      </c>
      <c r="BK120" s="64">
        <f ca="1">'Trial 7'!BQ19</f>
        <v>34170361.543864012</v>
      </c>
      <c r="BL120" s="64">
        <f ca="1">'Trial 7'!BR19</f>
        <v>34158881.075118661</v>
      </c>
      <c r="BM120" s="64">
        <f ca="1">'Trial 7'!BS19</f>
        <v>34147212.162231505</v>
      </c>
      <c r="BN120" s="64">
        <f ca="1">'Trial 7'!BT19</f>
        <v>34135503.843165345</v>
      </c>
      <c r="BO120" s="64">
        <f ca="1">'Trial 7'!BU19</f>
        <v>34123654.657732412</v>
      </c>
      <c r="BP120" s="64">
        <f ca="1">'Trial 7'!BV19</f>
        <v>34111798.60892757</v>
      </c>
      <c r="BQ120" s="64">
        <f ca="1">'Trial 7'!BW19</f>
        <v>34099861.982987374</v>
      </c>
      <c r="BR120" s="64">
        <f ca="1">'Trial 7'!BX19</f>
        <v>34087855.124820262</v>
      </c>
      <c r="BS120" s="64">
        <f ca="1">'Trial 7'!BY19</f>
        <v>34075802.143662229</v>
      </c>
      <c r="BT120" s="64">
        <f ca="1">'Trial 7'!BZ19</f>
        <v>34063721.551056124</v>
      </c>
      <c r="BU120" s="64">
        <f ca="1">'Trial 7'!CB19</f>
        <v>34051582.901168734</v>
      </c>
      <c r="BV120" s="64">
        <f ca="1">'Trial 7'!CC19</f>
        <v>34039345.502234623</v>
      </c>
      <c r="BW120" s="64">
        <f ca="1">'Trial 7'!CD19</f>
        <v>34027083.857938319</v>
      </c>
      <c r="BX120" s="64">
        <f ca="1">'Trial 7'!CE19</f>
        <v>34014848.974367082</v>
      </c>
      <c r="BY120" s="64">
        <f ca="1">'Trial 7'!CF19</f>
        <v>34002554.294565544</v>
      </c>
      <c r="BZ120" s="64">
        <f ca="1">'Trial 7'!CG19</f>
        <v>33990242.346393295</v>
      </c>
      <c r="CA120" s="64">
        <f ca="1">'Trial 7'!CH19</f>
        <v>33977979.566198513</v>
      </c>
      <c r="CB120" s="64">
        <f ca="1">'Trial 7'!CI19</f>
        <v>33965726.968432382</v>
      </c>
      <c r="CC120" s="64">
        <f ca="1">'Trial 7'!CJ19</f>
        <v>33953498.404354572</v>
      </c>
      <c r="CD120" s="64">
        <f ca="1">'Trial 7'!CK19</f>
        <v>33941274.220274687</v>
      </c>
      <c r="CE120" s="64">
        <f ca="1">'Trial 7'!CL19</f>
        <v>33928967.617710553</v>
      </c>
      <c r="CF120" s="64">
        <f ca="1">'Trial 7'!CM19</f>
        <v>33916644.106289275</v>
      </c>
      <c r="CG120" s="64">
        <f ca="1">'Trial 7'!CO19</f>
        <v>33904185.028172903</v>
      </c>
      <c r="CH120" s="64">
        <f ca="1">'Trial 7'!CP19</f>
        <v>33891695.313797012</v>
      </c>
      <c r="CI120" s="64">
        <f ca="1">'Trial 7'!CQ19</f>
        <v>33879190.082639322</v>
      </c>
      <c r="CJ120" s="64">
        <f ca="1">'Trial 7'!CR19</f>
        <v>33866654.133822516</v>
      </c>
      <c r="CK120" s="64">
        <f ca="1">'Trial 7'!CS19</f>
        <v>33854076.772777885</v>
      </c>
      <c r="CL120" s="64">
        <f ca="1">'Trial 7'!CT19</f>
        <v>33841453.109497085</v>
      </c>
      <c r="CM120" s="64">
        <f ca="1">'Trial 7'!CU19</f>
        <v>33828722.342443444</v>
      </c>
      <c r="CN120" s="64">
        <f ca="1">'Trial 7'!CV19</f>
        <v>33816028.607478842</v>
      </c>
      <c r="CO120" s="64">
        <f ca="1">'Trial 7'!CW19</f>
        <v>33803348.404847741</v>
      </c>
      <c r="CP120" s="64">
        <f ca="1">'Trial 7'!CX19</f>
        <v>33790631.049756564</v>
      </c>
      <c r="CQ120" s="64">
        <f ca="1">'Trial 7'!CY19</f>
        <v>33777825.268116161</v>
      </c>
      <c r="CR120" s="64">
        <f ca="1">'Trial 7'!CZ19</f>
        <v>33764937.336793885</v>
      </c>
      <c r="CS120" s="64">
        <f ca="1">'Trial 7'!DB19</f>
        <v>33752080.753563598</v>
      </c>
      <c r="CT120" s="64">
        <f ca="1">'Trial 7'!DC19</f>
        <v>33739246.707795389</v>
      </c>
      <c r="CU120" s="64">
        <f ca="1">'Trial 7'!DD19</f>
        <v>33726378.509986408</v>
      </c>
      <c r="CV120" s="64">
        <f ca="1">'Trial 7'!DE19</f>
        <v>33713553.671328276</v>
      </c>
      <c r="CW120" s="64">
        <f ca="1">'Trial 7'!DF19</f>
        <v>33700598.684581339</v>
      </c>
      <c r="CX120" s="64">
        <f ca="1">'Trial 7'!DG19</f>
        <v>33687626.048062027</v>
      </c>
      <c r="CY120" s="64">
        <f ca="1">'Trial 7'!DH19</f>
        <v>33674619.096581705</v>
      </c>
      <c r="CZ120" s="64">
        <f ca="1">'Trial 7'!DI19</f>
        <v>33661547.145035468</v>
      </c>
      <c r="DA120" s="64">
        <f ca="1">'Trial 7'!DJ19</f>
        <v>33648363.995975502</v>
      </c>
      <c r="DB120" s="64">
        <f ca="1">'Trial 7'!DK19</f>
        <v>33635083.624792464</v>
      </c>
      <c r="DC120" s="64">
        <f ca="1">'Trial 7'!DL19</f>
        <v>33621753.941789724</v>
      </c>
      <c r="DD120" s="64">
        <f ca="1">'Trial 7'!DM19</f>
        <v>33608422.042811625</v>
      </c>
      <c r="DE120" s="64">
        <f ca="1">'Trial 7'!DO19</f>
        <v>33595136.962468803</v>
      </c>
      <c r="DF120" s="64">
        <f ca="1">'Trial 7'!DP19</f>
        <v>33581806.251183815</v>
      </c>
      <c r="DG120" s="64">
        <f ca="1">'Trial 7'!DQ19</f>
        <v>33568462.152369432</v>
      </c>
      <c r="DH120" s="64">
        <f ca="1">'Trial 7'!DR19</f>
        <v>33555125.312390678</v>
      </c>
      <c r="DI120" s="64">
        <f ca="1">'Trial 7'!DS19</f>
        <v>33541759.398697417</v>
      </c>
      <c r="DJ120" s="64">
        <f ca="1">'Trial 7'!DT19</f>
        <v>33528300.998944428</v>
      </c>
      <c r="DK120" s="64">
        <f ca="1">'Trial 7'!DU19</f>
        <v>33514744.319808275</v>
      </c>
      <c r="DL120" s="64">
        <f ca="1">'Trial 7'!DV19</f>
        <v>33501170.797620531</v>
      </c>
      <c r="DM120" s="64">
        <f ca="1">'Trial 7'!DW19</f>
        <v>33487613.636003524</v>
      </c>
      <c r="DN120" s="64">
        <f ca="1">'Trial 7'!DX19</f>
        <v>33474066.200513668</v>
      </c>
      <c r="DO120" s="64">
        <f ca="1">'Trial 7'!DY19</f>
        <v>33460439.224351011</v>
      </c>
      <c r="DP120" s="64">
        <f ca="1">'Trial 7'!DZ19</f>
        <v>33446805.488072034</v>
      </c>
      <c r="DQ120" s="64">
        <f ca="1">'Trial 7'!EB19</f>
        <v>33433239.606857259</v>
      </c>
      <c r="DR120" s="64">
        <f ca="1">'Trial 7'!EC19</f>
        <v>33419729.734290138</v>
      </c>
      <c r="DS120" s="64">
        <f ca="1">'Trial 7'!ED19</f>
        <v>33406157.984939616</v>
      </c>
      <c r="DT120" s="64">
        <f ca="1">'Trial 7'!EE19</f>
        <v>33392599.555614635</v>
      </c>
      <c r="DU120" s="64">
        <f ca="1">'Trial 7'!EF19</f>
        <v>33378986.996350799</v>
      </c>
      <c r="DV120" s="64">
        <f ca="1">'Trial 7'!EG19</f>
        <v>33365248.977606419</v>
      </c>
      <c r="DW120" s="64">
        <f ca="1">'Trial 7'!EH19</f>
        <v>33351384.19735444</v>
      </c>
      <c r="DX120" s="64">
        <f ca="1">'Trial 7'!EI19</f>
        <v>33337484.680007972</v>
      </c>
      <c r="DY120" s="64">
        <f ca="1">'Trial 7'!EJ19</f>
        <v>33323607.071899101</v>
      </c>
      <c r="DZ120" s="64">
        <f ca="1">'Trial 7'!EK19</f>
        <v>33309693.475125272</v>
      </c>
      <c r="EA120" s="64">
        <f ca="1">'Trial 7'!EL19</f>
        <v>33295779.686735228</v>
      </c>
      <c r="EB120" s="64">
        <f ca="1">'Trial 7'!EM19</f>
        <v>33281866.805651218</v>
      </c>
    </row>
    <row r="121" spans="1:132" ht="12.75" customHeight="1" x14ac:dyDescent="0.2">
      <c r="A121" s="64">
        <f>'Trial 8'!B19</f>
        <v>34645298.421926454</v>
      </c>
      <c r="B121" s="64">
        <f>'Trial 8'!C19</f>
        <v>34645298.421926454</v>
      </c>
      <c r="C121" s="64">
        <f ca="1">'Trial 8'!D19</f>
        <v>34644930.055651136</v>
      </c>
      <c r="D121" s="64">
        <f ca="1">'Trial 8'!E19</f>
        <v>34644146.316262595</v>
      </c>
      <c r="E121" s="64">
        <f ca="1">'Trial 8'!F19</f>
        <v>34643030.754606932</v>
      </c>
      <c r="F121" s="64">
        <f ca="1">'Trial 8'!G19</f>
        <v>34641601.841699131</v>
      </c>
      <c r="G121" s="64">
        <f ca="1">'Trial 8'!H19</f>
        <v>34639905.757015921</v>
      </c>
      <c r="H121" s="64">
        <f ca="1">'Trial 8'!I19</f>
        <v>34637879.761995584</v>
      </c>
      <c r="I121" s="64">
        <f ca="1">'Trial 8'!J19</f>
        <v>34635493.110348463</v>
      </c>
      <c r="J121" s="64">
        <f ca="1">'Trial 8'!K19</f>
        <v>34632864.974024199</v>
      </c>
      <c r="K121" s="64">
        <f ca="1">'Trial 8'!L19</f>
        <v>34629909.598335624</v>
      </c>
      <c r="L121" s="64">
        <f ca="1">'Trial 8'!M19</f>
        <v>34626724.982116491</v>
      </c>
      <c r="M121" s="64">
        <f ca="1">'Trial 8'!O19</f>
        <v>34623227.124651305</v>
      </c>
      <c r="N121" s="64">
        <f ca="1">'Trial 8'!P19</f>
        <v>34619487.527611591</v>
      </c>
      <c r="O121" s="64">
        <f ca="1">'Trial 8'!Q19</f>
        <v>34615466.955716893</v>
      </c>
      <c r="P121" s="64">
        <f ca="1">'Trial 8'!R19</f>
        <v>34611223.942445591</v>
      </c>
      <c r="Q121" s="64">
        <f ca="1">'Trial 8'!S19</f>
        <v>34606781.78170535</v>
      </c>
      <c r="R121" s="64">
        <f ca="1">'Trial 8'!T19</f>
        <v>34602147.562841922</v>
      </c>
      <c r="S121" s="64">
        <f ca="1">'Trial 8'!U19</f>
        <v>34597295.383413069</v>
      </c>
      <c r="T121" s="64">
        <f ca="1">'Trial 8'!V19</f>
        <v>34592194.551363118</v>
      </c>
      <c r="U121" s="64">
        <f ca="1">'Trial 8'!W19</f>
        <v>34586811.409879647</v>
      </c>
      <c r="V121" s="64">
        <f ca="1">'Trial 8'!X19</f>
        <v>34581080.208039112</v>
      </c>
      <c r="W121" s="64">
        <f ca="1">'Trial 8'!Y19</f>
        <v>34575130.264138341</v>
      </c>
      <c r="X121" s="64">
        <f ca="1">'Trial 8'!Z19</f>
        <v>34569068.724239416</v>
      </c>
      <c r="Y121" s="64">
        <f ca="1">'Trial 8'!AB19</f>
        <v>34562726.828397132</v>
      </c>
      <c r="Z121" s="64">
        <f ca="1">'Trial 8'!AC19</f>
        <v>34556235.422843367</v>
      </c>
      <c r="AA121" s="64">
        <f ca="1">'Trial 8'!AD19</f>
        <v>34549515.703004502</v>
      </c>
      <c r="AB121" s="64">
        <f ca="1">'Trial 8'!AE19</f>
        <v>34542571.552104697</v>
      </c>
      <c r="AC121" s="64">
        <f ca="1">'Trial 8'!AF19</f>
        <v>34535480.489040516</v>
      </c>
      <c r="AD121" s="64">
        <f ca="1">'Trial 8'!AG19</f>
        <v>34528222.487684876</v>
      </c>
      <c r="AE121" s="64">
        <f ca="1">'Trial 8'!AH19</f>
        <v>34520762.472044706</v>
      </c>
      <c r="AF121" s="64">
        <f ca="1">'Trial 8'!AI19</f>
        <v>34513072.37337783</v>
      </c>
      <c r="AG121" s="64">
        <f ca="1">'Trial 8'!AJ19</f>
        <v>34505251.4717016</v>
      </c>
      <c r="AH121" s="64">
        <f ca="1">'Trial 8'!AK19</f>
        <v>34497369.904459126</v>
      </c>
      <c r="AI121" s="64">
        <f ca="1">'Trial 8'!AL19</f>
        <v>34489360.670517311</v>
      </c>
      <c r="AJ121" s="64">
        <f ca="1">'Trial 8'!AM19</f>
        <v>34481284.991933025</v>
      </c>
      <c r="AK121" s="64">
        <f ca="1">'Trial 8'!AO19</f>
        <v>34472966.413488917</v>
      </c>
      <c r="AL121" s="64">
        <f ca="1">'Trial 8'!AP19</f>
        <v>34464454.639255308</v>
      </c>
      <c r="AM121" s="64">
        <f ca="1">'Trial 8'!AQ19</f>
        <v>34455865.473906413</v>
      </c>
      <c r="AN121" s="64">
        <f ca="1">'Trial 8'!AR19</f>
        <v>34447112.005261466</v>
      </c>
      <c r="AO121" s="64">
        <f ca="1">'Trial 8'!AS19</f>
        <v>34438183.160828248</v>
      </c>
      <c r="AP121" s="64">
        <f ca="1">'Trial 8'!AT19</f>
        <v>34429216.540933512</v>
      </c>
      <c r="AQ121" s="64">
        <f ca="1">'Trial 8'!AU19</f>
        <v>34420071.523999386</v>
      </c>
      <c r="AR121" s="64">
        <f ca="1">'Trial 8'!AV19</f>
        <v>34410726.657086842</v>
      </c>
      <c r="AS121" s="64">
        <f ca="1">'Trial 8'!AW19</f>
        <v>34401181.549005412</v>
      </c>
      <c r="AT121" s="64">
        <f ca="1">'Trial 8'!AX19</f>
        <v>34391579.216638044</v>
      </c>
      <c r="AU121" s="64">
        <f ca="1">'Trial 8'!AY19</f>
        <v>34381893.448430762</v>
      </c>
      <c r="AV121" s="64">
        <f ca="1">'Trial 8'!AZ19</f>
        <v>34372038.117847875</v>
      </c>
      <c r="AW121" s="64">
        <f ca="1">'Trial 8'!BB19</f>
        <v>34362041.731381275</v>
      </c>
      <c r="AX121" s="64">
        <f ca="1">'Trial 8'!BC19</f>
        <v>34351928.442051098</v>
      </c>
      <c r="AY121" s="64">
        <f ca="1">'Trial 8'!BD19</f>
        <v>34341685.140410639</v>
      </c>
      <c r="AZ121" s="64">
        <f ca="1">'Trial 8'!BE19</f>
        <v>34331327.906490512</v>
      </c>
      <c r="BA121" s="64">
        <f ca="1">'Trial 8'!BF19</f>
        <v>34320903.197418332</v>
      </c>
      <c r="BB121" s="64">
        <f ca="1">'Trial 8'!BG19</f>
        <v>34310266.825733915</v>
      </c>
      <c r="BC121" s="64">
        <f ca="1">'Trial 8'!BH19</f>
        <v>34299589.771924146</v>
      </c>
      <c r="BD121" s="64">
        <f ca="1">'Trial 8'!BI19</f>
        <v>34288810.048140161</v>
      </c>
      <c r="BE121" s="64">
        <f ca="1">'Trial 8'!BJ19</f>
        <v>34278037.623335555</v>
      </c>
      <c r="BF121" s="64">
        <f ca="1">'Trial 8'!BK19</f>
        <v>34267235.638123721</v>
      </c>
      <c r="BG121" s="64">
        <f ca="1">'Trial 8'!BL19</f>
        <v>34256356.299810782</v>
      </c>
      <c r="BH121" s="64">
        <f ca="1">'Trial 8'!BM19</f>
        <v>34245475.558277726</v>
      </c>
      <c r="BI121" s="64">
        <f ca="1">'Trial 8'!BO19</f>
        <v>34234486.962006286</v>
      </c>
      <c r="BJ121" s="64">
        <f ca="1">'Trial 8'!BP19</f>
        <v>34223494.40411821</v>
      </c>
      <c r="BK121" s="64">
        <f ca="1">'Trial 8'!BQ19</f>
        <v>34212372.051313743</v>
      </c>
      <c r="BL121" s="64">
        <f ca="1">'Trial 8'!BR19</f>
        <v>34201275.623877488</v>
      </c>
      <c r="BM121" s="64">
        <f ca="1">'Trial 8'!BS19</f>
        <v>34190031.534740113</v>
      </c>
      <c r="BN121" s="64">
        <f ca="1">'Trial 8'!BT19</f>
        <v>34178600.488999926</v>
      </c>
      <c r="BO121" s="64">
        <f ca="1">'Trial 8'!BU19</f>
        <v>34167016.290980898</v>
      </c>
      <c r="BP121" s="64">
        <f ca="1">'Trial 8'!BV19</f>
        <v>34155397.816481553</v>
      </c>
      <c r="BQ121" s="64">
        <f ca="1">'Trial 8'!BW19</f>
        <v>34143730.300821953</v>
      </c>
      <c r="BR121" s="64">
        <f ca="1">'Trial 8'!BX19</f>
        <v>34132029.872677773</v>
      </c>
      <c r="BS121" s="64">
        <f ca="1">'Trial 8'!BY19</f>
        <v>34120278.495370738</v>
      </c>
      <c r="BT121" s="64">
        <f ca="1">'Trial 8'!BZ19</f>
        <v>34108496.155048698</v>
      </c>
      <c r="BU121" s="64">
        <f ca="1">'Trial 8'!CB19</f>
        <v>34096682.01198066</v>
      </c>
      <c r="BV121" s="64">
        <f ca="1">'Trial 8'!CC19</f>
        <v>34084905.054189228</v>
      </c>
      <c r="BW121" s="64">
        <f ca="1">'Trial 8'!CD19</f>
        <v>34073063.197799236</v>
      </c>
      <c r="BX121" s="64">
        <f ca="1">'Trial 8'!CE19</f>
        <v>34061121.233653858</v>
      </c>
      <c r="BY121" s="64">
        <f ca="1">'Trial 8'!CF19</f>
        <v>34049081.325815134</v>
      </c>
      <c r="BZ121" s="64">
        <f ca="1">'Trial 8'!CG19</f>
        <v>34036996.032983787</v>
      </c>
      <c r="CA121" s="64">
        <f ca="1">'Trial 8'!CH19</f>
        <v>34024743.849047862</v>
      </c>
      <c r="CB121" s="64">
        <f ca="1">'Trial 8'!CI19</f>
        <v>34012325.956906229</v>
      </c>
      <c r="CC121" s="64">
        <f ca="1">'Trial 8'!CJ19</f>
        <v>33999878.190014027</v>
      </c>
      <c r="CD121" s="64">
        <f ca="1">'Trial 8'!CK19</f>
        <v>33987308.748972446</v>
      </c>
      <c r="CE121" s="64">
        <f ca="1">'Trial 8'!CL19</f>
        <v>33974709.105414666</v>
      </c>
      <c r="CF121" s="64">
        <f ca="1">'Trial 8'!CM19</f>
        <v>33962063.268952601</v>
      </c>
      <c r="CG121" s="64">
        <f ca="1">'Trial 8'!CO19</f>
        <v>33949281.70792751</v>
      </c>
      <c r="CH121" s="64">
        <f ca="1">'Trial 8'!CP19</f>
        <v>33936392.746378452</v>
      </c>
      <c r="CI121" s="64">
        <f ca="1">'Trial 8'!CQ19</f>
        <v>33923450.69448591</v>
      </c>
      <c r="CJ121" s="64">
        <f ca="1">'Trial 8'!CR19</f>
        <v>33910538.878078841</v>
      </c>
      <c r="CK121" s="64">
        <f ca="1">'Trial 8'!CS19</f>
        <v>33897523.067808554</v>
      </c>
      <c r="CL121" s="64">
        <f ca="1">'Trial 8'!CT19</f>
        <v>33884385.310385376</v>
      </c>
      <c r="CM121" s="64">
        <f ca="1">'Trial 8'!CU19</f>
        <v>33871212.596301533</v>
      </c>
      <c r="CN121" s="64">
        <f ca="1">'Trial 8'!CV19</f>
        <v>33858026.057483837</v>
      </c>
      <c r="CO121" s="64">
        <f ca="1">'Trial 8'!CW19</f>
        <v>33844724.432496451</v>
      </c>
      <c r="CP121" s="64">
        <f ca="1">'Trial 8'!CX19</f>
        <v>33831375.189860061</v>
      </c>
      <c r="CQ121" s="64">
        <f ca="1">'Trial 8'!CY19</f>
        <v>33818067.278998472</v>
      </c>
      <c r="CR121" s="64">
        <f ca="1">'Trial 8'!CZ19</f>
        <v>33804696.408372752</v>
      </c>
      <c r="CS121" s="64">
        <f ca="1">'Trial 8'!DB19</f>
        <v>33791265.493151553</v>
      </c>
      <c r="CT121" s="64">
        <f ca="1">'Trial 8'!DC19</f>
        <v>33777753.92941162</v>
      </c>
      <c r="CU121" s="64">
        <f ca="1">'Trial 8'!DD19</f>
        <v>33764178.046935305</v>
      </c>
      <c r="CV121" s="64">
        <f ca="1">'Trial 8'!DE19</f>
        <v>33750552.338480234</v>
      </c>
      <c r="CW121" s="64">
        <f ca="1">'Trial 8'!DF19</f>
        <v>33736876.183109045</v>
      </c>
      <c r="CX121" s="64">
        <f ca="1">'Trial 8'!DG19</f>
        <v>33723244.264411345</v>
      </c>
      <c r="CY121" s="64">
        <f ca="1">'Trial 8'!DH19</f>
        <v>33709513.273545094</v>
      </c>
      <c r="CZ121" s="64">
        <f ca="1">'Trial 8'!DI19</f>
        <v>33695677.307834424</v>
      </c>
      <c r="DA121" s="64">
        <f ca="1">'Trial 8'!DJ19</f>
        <v>33681857.815473348</v>
      </c>
      <c r="DB121" s="64">
        <f ca="1">'Trial 8'!DK19</f>
        <v>33667912.381369054</v>
      </c>
      <c r="DC121" s="64">
        <f ca="1">'Trial 8'!DL19</f>
        <v>33654013.172223523</v>
      </c>
      <c r="DD121" s="64">
        <f ca="1">'Trial 8'!DM19</f>
        <v>33640171.140569374</v>
      </c>
      <c r="DE121" s="64">
        <f ca="1">'Trial 8'!DO19</f>
        <v>33626235.322861962</v>
      </c>
      <c r="DF121" s="64">
        <f ca="1">'Trial 8'!DP19</f>
        <v>33612378.24085357</v>
      </c>
      <c r="DG121" s="64">
        <f ca="1">'Trial 8'!DQ19</f>
        <v>33598594.939961694</v>
      </c>
      <c r="DH121" s="64">
        <f ca="1">'Trial 8'!DR19</f>
        <v>33584811.300455742</v>
      </c>
      <c r="DI121" s="64">
        <f ca="1">'Trial 8'!DS19</f>
        <v>33571022.264514484</v>
      </c>
      <c r="DJ121" s="64">
        <f ca="1">'Trial 8'!DT19</f>
        <v>33557140.690130912</v>
      </c>
      <c r="DK121" s="64">
        <f ca="1">'Trial 8'!DU19</f>
        <v>33543241.995665748</v>
      </c>
      <c r="DL121" s="64">
        <f ca="1">'Trial 8'!DV19</f>
        <v>33529365.878445804</v>
      </c>
      <c r="DM121" s="64">
        <f ca="1">'Trial 8'!DW19</f>
        <v>33515451.82043374</v>
      </c>
      <c r="DN121" s="64">
        <f ca="1">'Trial 8'!DX19</f>
        <v>33501562.108402073</v>
      </c>
      <c r="DO121" s="64">
        <f ca="1">'Trial 8'!DY19</f>
        <v>33487625.128420394</v>
      </c>
      <c r="DP121" s="64">
        <f ca="1">'Trial 8'!DZ19</f>
        <v>33473750.808403287</v>
      </c>
      <c r="DQ121" s="64">
        <f ca="1">'Trial 8'!EB19</f>
        <v>33459825.445683986</v>
      </c>
      <c r="DR121" s="64">
        <f ca="1">'Trial 8'!EC19</f>
        <v>33445794.619776327</v>
      </c>
      <c r="DS121" s="64">
        <f ca="1">'Trial 8'!ED19</f>
        <v>33431783.145121228</v>
      </c>
      <c r="DT121" s="64">
        <f ca="1">'Trial 8'!EE19</f>
        <v>33417762.842319604</v>
      </c>
      <c r="DU121" s="64">
        <f ca="1">'Trial 8'!EF19</f>
        <v>33403691.421617888</v>
      </c>
      <c r="DV121" s="64">
        <f ca="1">'Trial 8'!EG19</f>
        <v>33389621.192729898</v>
      </c>
      <c r="DW121" s="64">
        <f ca="1">'Trial 8'!EH19</f>
        <v>33375546.433520809</v>
      </c>
      <c r="DX121" s="64">
        <f ca="1">'Trial 8'!EI19</f>
        <v>33361513.985616356</v>
      </c>
      <c r="DY121" s="64">
        <f ca="1">'Trial 8'!EJ19</f>
        <v>33347571.506792635</v>
      </c>
      <c r="DZ121" s="64">
        <f ca="1">'Trial 8'!EK19</f>
        <v>33333611.873369861</v>
      </c>
      <c r="EA121" s="64">
        <f ca="1">'Trial 8'!EL19</f>
        <v>33319703.599669065</v>
      </c>
      <c r="EB121" s="64">
        <f ca="1">'Trial 8'!EM19</f>
        <v>33305809.735273883</v>
      </c>
    </row>
    <row r="122" spans="1:132" ht="12.75" customHeight="1" x14ac:dyDescent="0.2">
      <c r="A122" s="64">
        <f>'(Other Computations)'!B141</f>
        <v>277162387.37541157</v>
      </c>
      <c r="B122" s="64">
        <f>'(Other Computations)'!C141</f>
        <v>277162387.37541157</v>
      </c>
      <c r="C122" s="64">
        <f ca="1">'(Other Computations)'!D141</f>
        <v>277158893.59593534</v>
      </c>
      <c r="D122" s="64">
        <f ca="1">'(Other Computations)'!E141</f>
        <v>277152191.44051784</v>
      </c>
      <c r="E122" s="64">
        <f ca="1">'(Other Computations)'!F141</f>
        <v>277142680.87356889</v>
      </c>
      <c r="F122" s="64">
        <f ca="1">'(Other Computations)'!G141</f>
        <v>277130014.74162143</v>
      </c>
      <c r="G122" s="64">
        <f ca="1">'(Other Computations)'!H141</f>
        <v>277114706.70468301</v>
      </c>
      <c r="H122" s="64">
        <f ca="1">'(Other Computations)'!I141</f>
        <v>277096502.03855765</v>
      </c>
      <c r="I122" s="64">
        <f ca="1">'(Other Computations)'!J141</f>
        <v>277075408.55615324</v>
      </c>
      <c r="J122" s="64">
        <f ca="1">'(Other Computations)'!K141</f>
        <v>277051925.99815857</v>
      </c>
      <c r="K122" s="64">
        <f ca="1">'(Other Computations)'!L141</f>
        <v>277025973.32649112</v>
      </c>
      <c r="L122" s="64">
        <f ca="1">'(Other Computations)'!M141</f>
        <v>276997828.05427432</v>
      </c>
      <c r="M122" s="64">
        <f ca="1">'(Other Computations)'!O141</f>
        <v>276967240.7282595</v>
      </c>
      <c r="N122" s="64">
        <f ca="1">'(Other Computations)'!P141</f>
        <v>276934310.39301705</v>
      </c>
      <c r="O122" s="64">
        <f ca="1">'(Other Computations)'!Q141</f>
        <v>276899237.71594101</v>
      </c>
      <c r="P122" s="64">
        <f ca="1">'(Other Computations)'!R141</f>
        <v>276861937.85224986</v>
      </c>
      <c r="Q122" s="64">
        <f ca="1">'(Other Computations)'!S141</f>
        <v>276822471.63762176</v>
      </c>
      <c r="R122" s="64">
        <f ca="1">'(Other Computations)'!T141</f>
        <v>276780878.39963174</v>
      </c>
      <c r="S122" s="64">
        <f ca="1">'(Other Computations)'!U141</f>
        <v>276737285.09358501</v>
      </c>
      <c r="T122" s="64">
        <f ca="1">'(Other Computations)'!V141</f>
        <v>276691798.00053298</v>
      </c>
      <c r="U122" s="64">
        <f ca="1">'(Other Computations)'!W141</f>
        <v>276644404.19392014</v>
      </c>
      <c r="V122" s="64">
        <f ca="1">'(Other Computations)'!X141</f>
        <v>276594981.8876456</v>
      </c>
      <c r="W122" s="64">
        <f ca="1">'(Other Computations)'!Y141</f>
        <v>276543875.54775453</v>
      </c>
      <c r="X122" s="64">
        <f ca="1">'(Other Computations)'!Z141</f>
        <v>276491291.56433052</v>
      </c>
      <c r="Y122" s="64">
        <f ca="1">'(Other Computations)'!AB141</f>
        <v>276437003.604671</v>
      </c>
      <c r="Z122" s="64">
        <f ca="1">'(Other Computations)'!AC141</f>
        <v>276381093.81874073</v>
      </c>
      <c r="AA122" s="64">
        <f ca="1">'(Other Computations)'!AD141</f>
        <v>276323624.73076403</v>
      </c>
      <c r="AB122" s="64">
        <f ca="1">'(Other Computations)'!AE141</f>
        <v>276264509.23582971</v>
      </c>
      <c r="AC122" s="64">
        <f ca="1">'(Other Computations)'!AF141</f>
        <v>276203899.58397901</v>
      </c>
      <c r="AD122" s="64">
        <f ca="1">'(Other Computations)'!AG141</f>
        <v>276141603.87598503</v>
      </c>
      <c r="AE122" s="64">
        <f ca="1">'(Other Computations)'!AH141</f>
        <v>276078148.49548775</v>
      </c>
      <c r="AF122" s="64">
        <f ca="1">'(Other Computations)'!AI141</f>
        <v>276013262.24548578</v>
      </c>
      <c r="AG122" s="64">
        <f ca="1">'(Other Computations)'!AJ141</f>
        <v>275947330.45381123</v>
      </c>
      <c r="AH122" s="64">
        <f ca="1">'(Other Computations)'!AK141</f>
        <v>275880322.89297593</v>
      </c>
      <c r="AI122" s="64">
        <f ca="1">'(Other Computations)'!AL141</f>
        <v>275811891.50814116</v>
      </c>
      <c r="AJ122" s="64">
        <f ca="1">'(Other Computations)'!AM141</f>
        <v>275742215.89477289</v>
      </c>
      <c r="AK122" s="64">
        <f ca="1">'(Other Computations)'!AO141</f>
        <v>275671313.59338063</v>
      </c>
      <c r="AL122" s="64">
        <f ca="1">'(Other Computations)'!AP141</f>
        <v>275599215.10999966</v>
      </c>
      <c r="AM122" s="64">
        <f ca="1">'(Other Computations)'!AQ141</f>
        <v>275526032.30761701</v>
      </c>
      <c r="AN122" s="64">
        <f ca="1">'(Other Computations)'!AR141</f>
        <v>275451794.24073613</v>
      </c>
      <c r="AO122" s="64">
        <f ca="1">'(Other Computations)'!AS141</f>
        <v>275376736.20295686</v>
      </c>
      <c r="AP122" s="64">
        <f ca="1">'(Other Computations)'!AT141</f>
        <v>275300557.67308462</v>
      </c>
      <c r="AQ122" s="64">
        <f ca="1">'(Other Computations)'!AU141</f>
        <v>275223315.67321873</v>
      </c>
      <c r="AR122" s="64">
        <f ca="1">'(Other Computations)'!AV141</f>
        <v>275144888.3561213</v>
      </c>
      <c r="AS122" s="64">
        <f ca="1">'(Other Computations)'!AW141</f>
        <v>275065422.76291674</v>
      </c>
      <c r="AT122" s="64">
        <f ca="1">'(Other Computations)'!AX141</f>
        <v>274985218.15392274</v>
      </c>
      <c r="AU122" s="64">
        <f ca="1">'(Other Computations)'!AY141</f>
        <v>274904271.32332748</v>
      </c>
      <c r="AV122" s="64">
        <f ca="1">'(Other Computations)'!AZ141</f>
        <v>274822581.55122238</v>
      </c>
      <c r="AW122" s="64">
        <f ca="1">'(Other Computations)'!BB141</f>
        <v>274739916.28486574</v>
      </c>
      <c r="AX122" s="64">
        <f ca="1">'(Other Computations)'!BC141</f>
        <v>274656453.06459951</v>
      </c>
      <c r="AY122" s="64">
        <f ca="1">'(Other Computations)'!BD141</f>
        <v>274572102.10788071</v>
      </c>
      <c r="AZ122" s="64">
        <f ca="1">'(Other Computations)'!BE141</f>
        <v>274487207.1236127</v>
      </c>
      <c r="BA122" s="64">
        <f ca="1">'(Other Computations)'!BF141</f>
        <v>274401536.55153871</v>
      </c>
      <c r="BB122" s="64">
        <f ca="1">'(Other Computations)'!BG141</f>
        <v>274314874.80490071</v>
      </c>
      <c r="BC122" s="64">
        <f ca="1">'(Other Computations)'!BH141</f>
        <v>274227373.64533448</v>
      </c>
      <c r="BD122" s="64">
        <f ca="1">'(Other Computations)'!BI141</f>
        <v>274139248.73789877</v>
      </c>
      <c r="BE122" s="64">
        <f ca="1">'(Other Computations)'!BJ141</f>
        <v>274050486.7853744</v>
      </c>
      <c r="BF122" s="64">
        <f ca="1">'(Other Computations)'!BK141</f>
        <v>273960933.56067264</v>
      </c>
      <c r="BG122" s="64">
        <f ca="1">'(Other Computations)'!BL141</f>
        <v>273870905.54750323</v>
      </c>
      <c r="BH122" s="64">
        <f ca="1">'(Other Computations)'!BM141</f>
        <v>273780425.43296015</v>
      </c>
      <c r="BI122" s="64">
        <f ca="1">'(Other Computations)'!BO141</f>
        <v>273689131.91230053</v>
      </c>
      <c r="BJ122" s="64">
        <f ca="1">'(Other Computations)'!BP141</f>
        <v>273597309.11653972</v>
      </c>
      <c r="BK122" s="64">
        <f ca="1">'(Other Computations)'!BQ141</f>
        <v>273505075.97456646</v>
      </c>
      <c r="BL122" s="64">
        <f ca="1">'(Other Computations)'!BR141</f>
        <v>273412448.33682561</v>
      </c>
      <c r="BM122" s="64">
        <f ca="1">'(Other Computations)'!BS141</f>
        <v>273319024.29088163</v>
      </c>
      <c r="BN122" s="64">
        <f ca="1">'(Other Computations)'!BT141</f>
        <v>273224983.06994516</v>
      </c>
      <c r="BO122" s="64">
        <f ca="1">'(Other Computations)'!BU141</f>
        <v>273130167.55744356</v>
      </c>
      <c r="BP122" s="64">
        <f ca="1">'(Other Computations)'!BV141</f>
        <v>273034942.44314414</v>
      </c>
      <c r="BQ122" s="64">
        <f ca="1">'(Other Computations)'!BW141</f>
        <v>272939036.1014213</v>
      </c>
      <c r="BR122" s="64">
        <f ca="1">'(Other Computations)'!BX141</f>
        <v>272842455.30752468</v>
      </c>
      <c r="BS122" s="64">
        <f ca="1">'(Other Computations)'!BY141</f>
        <v>272745356.74699199</v>
      </c>
      <c r="BT122" s="64">
        <f ca="1">'(Other Computations)'!BZ141</f>
        <v>272647705.7563414</v>
      </c>
      <c r="BU122" s="64">
        <f ca="1">'(Other Computations)'!CB141</f>
        <v>272549448.86226749</v>
      </c>
      <c r="BV122" s="64">
        <f ca="1">'(Other Computations)'!CC141</f>
        <v>272451002.55468994</v>
      </c>
      <c r="BW122" s="64">
        <f ca="1">'(Other Computations)'!CD141</f>
        <v>272352120.65675515</v>
      </c>
      <c r="BX122" s="64">
        <f ca="1">'(Other Computations)'!CE141</f>
        <v>272253084.46187121</v>
      </c>
      <c r="BY122" s="64">
        <f ca="1">'(Other Computations)'!CF141</f>
        <v>272153706.63360268</v>
      </c>
      <c r="BZ122" s="64">
        <f ca="1">'(Other Computations)'!CG141</f>
        <v>272053884.17578489</v>
      </c>
      <c r="CA122" s="64">
        <f ca="1">'(Other Computations)'!CH141</f>
        <v>271953641.34144521</v>
      </c>
      <c r="CB122" s="64">
        <f ca="1">'(Other Computations)'!CI141</f>
        <v>271853102.62871897</v>
      </c>
      <c r="CC122" s="64">
        <f ca="1">'(Other Computations)'!CJ141</f>
        <v>271752111.40951443</v>
      </c>
      <c r="CD122" s="64">
        <f ca="1">'(Other Computations)'!CK141</f>
        <v>271650884.29216695</v>
      </c>
      <c r="CE122" s="64">
        <f ca="1">'(Other Computations)'!CL141</f>
        <v>271549290.91929334</v>
      </c>
      <c r="CF122" s="64">
        <f ca="1">'(Other Computations)'!CM141</f>
        <v>271447257.43611401</v>
      </c>
      <c r="CG122" s="64">
        <f ca="1">'(Other Computations)'!CO141</f>
        <v>271344585.05349612</v>
      </c>
      <c r="CH122" s="64">
        <f ca="1">'(Other Computations)'!CP141</f>
        <v>271241482.75624192</v>
      </c>
      <c r="CI122" s="64">
        <f ca="1">'(Other Computations)'!CQ141</f>
        <v>271138300.57050443</v>
      </c>
      <c r="CJ122" s="64">
        <f ca="1">'(Other Computations)'!CR141</f>
        <v>271034822.55523771</v>
      </c>
      <c r="CK122" s="64">
        <f ca="1">'(Other Computations)'!CS141</f>
        <v>270931028.07073414</v>
      </c>
      <c r="CL122" s="64">
        <f ca="1">'(Other Computations)'!CT141</f>
        <v>270827070.70907903</v>
      </c>
      <c r="CM122" s="64">
        <f ca="1">'(Other Computations)'!CU141</f>
        <v>270722871.54715949</v>
      </c>
      <c r="CN122" s="64">
        <f ca="1">'(Other Computations)'!CV141</f>
        <v>270618444.13671106</v>
      </c>
      <c r="CO122" s="64">
        <f ca="1">'(Other Computations)'!CW141</f>
        <v>270513652.89842975</v>
      </c>
      <c r="CP122" s="64">
        <f ca="1">'(Other Computations)'!CX141</f>
        <v>270408517.3929143</v>
      </c>
      <c r="CQ122" s="64">
        <f ca="1">'(Other Computations)'!CY141</f>
        <v>270302980.25223351</v>
      </c>
      <c r="CR122" s="64">
        <f ca="1">'(Other Computations)'!CZ141</f>
        <v>270197377.26644433</v>
      </c>
      <c r="CS122" s="64">
        <f ca="1">'(Other Computations)'!DB141</f>
        <v>270091661.9796077</v>
      </c>
      <c r="CT122" s="64">
        <f ca="1">'(Other Computations)'!DC141</f>
        <v>269986110.72426581</v>
      </c>
      <c r="CU122" s="64">
        <f ca="1">'(Other Computations)'!DD141</f>
        <v>269880314.14917541</v>
      </c>
      <c r="CV122" s="64">
        <f ca="1">'(Other Computations)'!DE141</f>
        <v>269774467.41880774</v>
      </c>
      <c r="CW122" s="64">
        <f ca="1">'(Other Computations)'!DF141</f>
        <v>269668127.23741215</v>
      </c>
      <c r="CX122" s="64">
        <f ca="1">'(Other Computations)'!DG141</f>
        <v>269561712.20722347</v>
      </c>
      <c r="CY122" s="64">
        <f ca="1">'(Other Computations)'!DH141</f>
        <v>269455093.061773</v>
      </c>
      <c r="CZ122" s="64">
        <f ca="1">'(Other Computations)'!DI141</f>
        <v>269348118.57656306</v>
      </c>
      <c r="DA122" s="64">
        <f ca="1">'(Other Computations)'!DJ141</f>
        <v>269241077.16742861</v>
      </c>
      <c r="DB122" s="64">
        <f ca="1">'(Other Computations)'!DK141</f>
        <v>269133749.40472913</v>
      </c>
      <c r="DC122" s="64">
        <f ca="1">'(Other Computations)'!DL141</f>
        <v>269026471.79874665</v>
      </c>
      <c r="DD122" s="64">
        <f ca="1">'(Other Computations)'!DM141</f>
        <v>268919238.57208312</v>
      </c>
      <c r="DE122" s="64">
        <f ca="1">'(Other Computations)'!DO141</f>
        <v>268811916.03814459</v>
      </c>
      <c r="DF122" s="64">
        <f ca="1">'(Other Computations)'!DP141</f>
        <v>268704728.80872506</v>
      </c>
      <c r="DG122" s="64">
        <f ca="1">'(Other Computations)'!DQ141</f>
        <v>268597333.55781603</v>
      </c>
      <c r="DH122" s="64">
        <f ca="1">'(Other Computations)'!DR141</f>
        <v>268489873.09146601</v>
      </c>
      <c r="DI122" s="64">
        <f ca="1">'(Other Computations)'!DS141</f>
        <v>268382411.48363855</v>
      </c>
      <c r="DJ122" s="64">
        <f ca="1">'(Other Computations)'!DT141</f>
        <v>268274608.69793543</v>
      </c>
      <c r="DK122" s="64">
        <f ca="1">'(Other Computations)'!DU141</f>
        <v>268166552.5881356</v>
      </c>
      <c r="DL122" s="64">
        <f ca="1">'(Other Computations)'!DV141</f>
        <v>268058430.38204855</v>
      </c>
      <c r="DM122" s="64">
        <f ca="1">'(Other Computations)'!DW141</f>
        <v>267950236.98461714</v>
      </c>
      <c r="DN122" s="64">
        <f ca="1">'(Other Computations)'!DX141</f>
        <v>267842054.45761448</v>
      </c>
      <c r="DO122" s="64">
        <f ca="1">'(Other Computations)'!DY141</f>
        <v>267733575.87533242</v>
      </c>
      <c r="DP122" s="64">
        <f ca="1">'(Other Computations)'!DZ141</f>
        <v>267624998.15969098</v>
      </c>
      <c r="DQ122" s="64">
        <f ca="1">'(Other Computations)'!EB141</f>
        <v>267516278.19237286</v>
      </c>
      <c r="DR122" s="64">
        <f ca="1">'(Other Computations)'!EC141</f>
        <v>267407554.68559662</v>
      </c>
      <c r="DS122" s="64">
        <f ca="1">'(Other Computations)'!ED141</f>
        <v>267298864.81053627</v>
      </c>
      <c r="DT122" s="64">
        <f ca="1">'(Other Computations)'!EE141</f>
        <v>267190221.1425451</v>
      </c>
      <c r="DU122" s="64">
        <f ca="1">'(Other Computations)'!EF141</f>
        <v>267081283.45188072</v>
      </c>
      <c r="DV122" s="64">
        <f ca="1">'(Other Computations)'!EG141</f>
        <v>266972260.47412607</v>
      </c>
      <c r="DW122" s="64">
        <f ca="1">'(Other Computations)'!EH141</f>
        <v>266863071.87883985</v>
      </c>
      <c r="DX122" s="64">
        <f ca="1">'(Other Computations)'!EI141</f>
        <v>266753779.17655465</v>
      </c>
      <c r="DY122" s="64">
        <f ca="1">'(Other Computations)'!EJ141</f>
        <v>266644383.34968075</v>
      </c>
      <c r="DZ122" s="64">
        <f ca="1">'(Other Computations)'!EK141</f>
        <v>266535039.49529955</v>
      </c>
      <c r="EA122" s="64">
        <f ca="1">'(Other Computations)'!EL141</f>
        <v>266425742.8327181</v>
      </c>
      <c r="EB122" s="64">
        <f ca="1">'(Other Computations)'!EM141</f>
        <v>266316416.43029839</v>
      </c>
    </row>
    <row r="123" spans="1:132" ht="12.75" customHeight="1" x14ac:dyDescent="0.2">
      <c r="A123" s="4" t="str">
        <f>'(Intermediate Computations)'!B77</f>
        <v>MMM 2010</v>
      </c>
      <c r="B123" s="4" t="str">
        <f>'(Intermediate Computations)'!C77</f>
        <v>MMM 2010</v>
      </c>
      <c r="C123" s="4" t="str">
        <f>'(Intermediate Computations)'!D77</f>
        <v>MMM 2010</v>
      </c>
      <c r="D123" s="4" t="str">
        <f>'(Intermediate Computations)'!E77</f>
        <v>MMM 2010</v>
      </c>
      <c r="E123" s="4" t="str">
        <f>'(Intermediate Computations)'!F77</f>
        <v>MMM 2010</v>
      </c>
      <c r="F123" s="4" t="str">
        <f>'(Intermediate Computations)'!G77</f>
        <v>MMM 2010</v>
      </c>
      <c r="G123" s="4" t="str">
        <f>'(Intermediate Computations)'!H77</f>
        <v>MMM 2010</v>
      </c>
      <c r="H123" s="4" t="str">
        <f>'(Intermediate Computations)'!I77</f>
        <v>MMM 2010</v>
      </c>
      <c r="I123" s="4" t="str">
        <f>'(Intermediate Computations)'!J77</f>
        <v>MMM 2010</v>
      </c>
      <c r="J123" s="4" t="str">
        <f>'(Intermediate Computations)'!K77</f>
        <v>MMM 2010</v>
      </c>
      <c r="K123" s="4" t="str">
        <f>'(Intermediate Computations)'!L77</f>
        <v>MMM 2010</v>
      </c>
      <c r="L123" s="4" t="str">
        <f>'(Intermediate Computations)'!M77</f>
        <v>MMM 2010</v>
      </c>
      <c r="M123" s="4" t="str">
        <f>'(Intermediate Computations)'!O77</f>
        <v>MMM 2011</v>
      </c>
      <c r="N123" s="4" t="str">
        <f>'(Intermediate Computations)'!P77</f>
        <v>MMM 2011</v>
      </c>
      <c r="O123" s="4" t="str">
        <f>'(Intermediate Computations)'!Q77</f>
        <v>MMM 2011</v>
      </c>
      <c r="P123" s="4" t="str">
        <f>'(Intermediate Computations)'!R77</f>
        <v>MMM 2011</v>
      </c>
      <c r="Q123" s="4" t="str">
        <f>'(Intermediate Computations)'!S77</f>
        <v>MMM 2011</v>
      </c>
      <c r="R123" s="4" t="str">
        <f>'(Intermediate Computations)'!T77</f>
        <v>MMM 2011</v>
      </c>
      <c r="S123" s="4" t="str">
        <f>'(Intermediate Computations)'!U77</f>
        <v>MMM 2011</v>
      </c>
      <c r="T123" s="4" t="str">
        <f>'(Intermediate Computations)'!V77</f>
        <v>MMM 2011</v>
      </c>
      <c r="U123" s="4" t="str">
        <f>'(Intermediate Computations)'!W77</f>
        <v>MMM 2011</v>
      </c>
      <c r="V123" s="4" t="str">
        <f>'(Intermediate Computations)'!X77</f>
        <v>MMM 2011</v>
      </c>
      <c r="W123" s="4" t="str">
        <f>'(Intermediate Computations)'!Y77</f>
        <v>MMM 2011</v>
      </c>
      <c r="X123" s="4" t="str">
        <f>'(Intermediate Computations)'!Z77</f>
        <v>MMM 2011</v>
      </c>
      <c r="Y123" s="4" t="str">
        <f>'(Intermediate Computations)'!AB77</f>
        <v>MMM 2012</v>
      </c>
      <c r="Z123" s="4" t="str">
        <f>'(Intermediate Computations)'!AC77</f>
        <v>MMM 2012</v>
      </c>
      <c r="AA123" s="4" t="str">
        <f>'(Intermediate Computations)'!AD77</f>
        <v>MMM 2012</v>
      </c>
      <c r="AB123" s="4" t="str">
        <f>'(Intermediate Computations)'!AE77</f>
        <v>MMM 2012</v>
      </c>
      <c r="AC123" s="4" t="str">
        <f>'(Intermediate Computations)'!AF77</f>
        <v>MMM 2012</v>
      </c>
      <c r="AD123" s="4" t="str">
        <f>'(Intermediate Computations)'!AG77</f>
        <v>MMM 2012</v>
      </c>
      <c r="AE123" s="4" t="str">
        <f>'(Intermediate Computations)'!AH77</f>
        <v>MMM 2012</v>
      </c>
      <c r="AF123" s="4" t="str">
        <f>'(Intermediate Computations)'!AI77</f>
        <v>MMM 2012</v>
      </c>
      <c r="AG123" s="4" t="str">
        <f>'(Intermediate Computations)'!AJ77</f>
        <v>MMM 2012</v>
      </c>
      <c r="AH123" s="4" t="str">
        <f>'(Intermediate Computations)'!AK77</f>
        <v>MMM 2012</v>
      </c>
      <c r="AI123" s="4" t="str">
        <f>'(Intermediate Computations)'!AL77</f>
        <v>MMM 2012</v>
      </c>
      <c r="AJ123" s="4" t="str">
        <f>'(Intermediate Computations)'!AM77</f>
        <v>MMM 2012</v>
      </c>
      <c r="AK123" s="4" t="str">
        <f>'(Intermediate Computations)'!AO77</f>
        <v>MMM 2013</v>
      </c>
      <c r="AL123" s="4" t="str">
        <f>'(Intermediate Computations)'!AP77</f>
        <v>MMM 2013</v>
      </c>
      <c r="AM123" s="4" t="str">
        <f>'(Intermediate Computations)'!AQ77</f>
        <v>MMM 2013</v>
      </c>
      <c r="AN123" s="4" t="str">
        <f>'(Intermediate Computations)'!AR77</f>
        <v>MMM 2013</v>
      </c>
      <c r="AO123" s="4" t="str">
        <f>'(Intermediate Computations)'!AS77</f>
        <v>MMM 2013</v>
      </c>
      <c r="AP123" s="4" t="str">
        <f>'(Intermediate Computations)'!AT77</f>
        <v>MMM 2013</v>
      </c>
      <c r="AQ123" s="4" t="str">
        <f>'(Intermediate Computations)'!AU77</f>
        <v>MMM 2013</v>
      </c>
      <c r="AR123" s="4" t="str">
        <f>'(Intermediate Computations)'!AV77</f>
        <v>MMM 2013</v>
      </c>
      <c r="AS123" s="4" t="str">
        <f>'(Intermediate Computations)'!AW77</f>
        <v>MMM 2013</v>
      </c>
      <c r="AT123" s="4" t="str">
        <f>'(Intermediate Computations)'!AX77</f>
        <v>MMM 2013</v>
      </c>
      <c r="AU123" s="4" t="str">
        <f>'(Intermediate Computations)'!AY77</f>
        <v>MMM 2013</v>
      </c>
      <c r="AV123" s="4" t="str">
        <f>'(Intermediate Computations)'!AZ77</f>
        <v>MMM 2013</v>
      </c>
      <c r="AW123" s="4" t="str">
        <f>'(Intermediate Computations)'!BB77</f>
        <v>MMM 2014</v>
      </c>
      <c r="AX123" s="4" t="str">
        <f>'(Intermediate Computations)'!BC77</f>
        <v>MMM 2014</v>
      </c>
      <c r="AY123" s="4" t="str">
        <f>'(Intermediate Computations)'!BD77</f>
        <v>MMM 2014</v>
      </c>
      <c r="AZ123" s="4" t="str">
        <f>'(Intermediate Computations)'!BE77</f>
        <v>MMM 2014</v>
      </c>
      <c r="BA123" s="4" t="str">
        <f>'(Intermediate Computations)'!BF77</f>
        <v>MMM 2014</v>
      </c>
      <c r="BB123" s="4" t="str">
        <f>'(Intermediate Computations)'!BG77</f>
        <v>MMM 2014</v>
      </c>
      <c r="BC123" s="4" t="str">
        <f>'(Intermediate Computations)'!BH77</f>
        <v>MMM 2014</v>
      </c>
      <c r="BD123" s="4" t="str">
        <f>'(Intermediate Computations)'!BI77</f>
        <v>MMM 2014</v>
      </c>
      <c r="BE123" s="4" t="str">
        <f>'(Intermediate Computations)'!BJ77</f>
        <v>MMM 2014</v>
      </c>
      <c r="BF123" s="4" t="str">
        <f>'(Intermediate Computations)'!BK77</f>
        <v>MMM 2014</v>
      </c>
      <c r="BG123" s="4" t="str">
        <f>'(Intermediate Computations)'!BL77</f>
        <v>MMM 2014</v>
      </c>
      <c r="BH123" s="4" t="str">
        <f>'(Intermediate Computations)'!BM77</f>
        <v>MMM 2014</v>
      </c>
      <c r="BI123" s="4" t="str">
        <f>'(Intermediate Computations)'!BO77</f>
        <v>MMM 2015</v>
      </c>
      <c r="BJ123" s="4" t="str">
        <f>'(Intermediate Computations)'!BP77</f>
        <v>MMM 2015</v>
      </c>
      <c r="BK123" s="4" t="str">
        <f>'(Intermediate Computations)'!BQ77</f>
        <v>MMM 2015</v>
      </c>
      <c r="BL123" s="4" t="str">
        <f>'(Intermediate Computations)'!BR77</f>
        <v>MMM 2015</v>
      </c>
      <c r="BM123" s="4" t="str">
        <f>'(Intermediate Computations)'!BS77</f>
        <v>MMM 2015</v>
      </c>
      <c r="BN123" s="4" t="str">
        <f>'(Intermediate Computations)'!BT77</f>
        <v>MMM 2015</v>
      </c>
      <c r="BO123" s="4" t="str">
        <f>'(Intermediate Computations)'!BU77</f>
        <v>MMM 2015</v>
      </c>
      <c r="BP123" s="4" t="str">
        <f>'(Intermediate Computations)'!BV77</f>
        <v>MMM 2015</v>
      </c>
      <c r="BQ123" s="4" t="str">
        <f>'(Intermediate Computations)'!BW77</f>
        <v>MMM 2015</v>
      </c>
      <c r="BR123" s="4" t="str">
        <f>'(Intermediate Computations)'!BX77</f>
        <v>MMM 2015</v>
      </c>
      <c r="BS123" s="4" t="str">
        <f>'(Intermediate Computations)'!BY77</f>
        <v>MMM 2015</v>
      </c>
      <c r="BT123" s="4" t="str">
        <f>'(Intermediate Computations)'!BZ77</f>
        <v>MMM 2015</v>
      </c>
      <c r="BU123" s="4" t="str">
        <f>'(Intermediate Computations)'!CB77</f>
        <v>MMM 2016</v>
      </c>
      <c r="BV123" s="4" t="str">
        <f>'(Intermediate Computations)'!CC77</f>
        <v>MMM 2016</v>
      </c>
      <c r="BW123" s="4" t="str">
        <f>'(Intermediate Computations)'!CD77</f>
        <v>MMM 2016</v>
      </c>
      <c r="BX123" s="4" t="str">
        <f>'(Intermediate Computations)'!CE77</f>
        <v>MMM 2016</v>
      </c>
      <c r="BY123" s="4" t="str">
        <f>'(Intermediate Computations)'!CF77</f>
        <v>MMM 2016</v>
      </c>
      <c r="BZ123" s="4" t="str">
        <f>'(Intermediate Computations)'!CG77</f>
        <v>MMM 2016</v>
      </c>
      <c r="CA123" s="4" t="str">
        <f>'(Intermediate Computations)'!CH77</f>
        <v>MMM 2016</v>
      </c>
      <c r="CB123" s="4" t="str">
        <f>'(Intermediate Computations)'!CI77</f>
        <v>MMM 2016</v>
      </c>
      <c r="CC123" s="4" t="str">
        <f>'(Intermediate Computations)'!CJ77</f>
        <v>MMM 2016</v>
      </c>
      <c r="CD123" s="4" t="str">
        <f>'(Intermediate Computations)'!CK77</f>
        <v>MMM 2016</v>
      </c>
      <c r="CE123" s="4" t="str">
        <f>'(Intermediate Computations)'!CL77</f>
        <v>MMM 2016</v>
      </c>
      <c r="CF123" s="4" t="str">
        <f>'(Intermediate Computations)'!CM77</f>
        <v>MMM 2016</v>
      </c>
      <c r="CG123" s="4" t="str">
        <f>'(Intermediate Computations)'!CO77</f>
        <v>MMM 2017</v>
      </c>
      <c r="CH123" s="4" t="str">
        <f>'(Intermediate Computations)'!CP77</f>
        <v>MMM 2017</v>
      </c>
      <c r="CI123" s="4" t="str">
        <f>'(Intermediate Computations)'!CQ77</f>
        <v>MMM 2017</v>
      </c>
      <c r="CJ123" s="4" t="str">
        <f>'(Intermediate Computations)'!CR77</f>
        <v>MMM 2017</v>
      </c>
      <c r="CK123" s="4" t="str">
        <f>'(Intermediate Computations)'!CS77</f>
        <v>MMM 2017</v>
      </c>
      <c r="CL123" s="4" t="str">
        <f>'(Intermediate Computations)'!CT77</f>
        <v>MMM 2017</v>
      </c>
      <c r="CM123" s="4" t="str">
        <f>'(Intermediate Computations)'!CU77</f>
        <v>MMM 2017</v>
      </c>
      <c r="CN123" s="4" t="str">
        <f>'(Intermediate Computations)'!CV77</f>
        <v>MMM 2017</v>
      </c>
      <c r="CO123" s="4" t="str">
        <f>'(Intermediate Computations)'!CW77</f>
        <v>MMM 2017</v>
      </c>
      <c r="CP123" s="4" t="str">
        <f>'(Intermediate Computations)'!CX77</f>
        <v>MMM 2017</v>
      </c>
      <c r="CQ123" s="4" t="str">
        <f>'(Intermediate Computations)'!CY77</f>
        <v>MMM 2017</v>
      </c>
      <c r="CR123" s="4" t="str">
        <f>'(Intermediate Computations)'!CZ77</f>
        <v>MMM 2017</v>
      </c>
      <c r="CS123" s="4" t="str">
        <f>'(Intermediate Computations)'!DB77</f>
        <v>MMM 2018</v>
      </c>
      <c r="CT123" s="4" t="str">
        <f>'(Intermediate Computations)'!DC77</f>
        <v>MMM 2018</v>
      </c>
      <c r="CU123" s="4" t="str">
        <f>'(Intermediate Computations)'!DD77</f>
        <v>MMM 2018</v>
      </c>
      <c r="CV123" s="4" t="str">
        <f>'(Intermediate Computations)'!DE77</f>
        <v>MMM 2018</v>
      </c>
      <c r="CW123" s="4" t="str">
        <f>'(Intermediate Computations)'!DF77</f>
        <v>MMM 2018</v>
      </c>
      <c r="CX123" s="4" t="str">
        <f>'(Intermediate Computations)'!DG77</f>
        <v>MMM 2018</v>
      </c>
      <c r="CY123" s="4" t="str">
        <f>'(Intermediate Computations)'!DH77</f>
        <v>MMM 2018</v>
      </c>
      <c r="CZ123" s="4" t="str">
        <f>'(Intermediate Computations)'!DI77</f>
        <v>MMM 2018</v>
      </c>
      <c r="DA123" s="4" t="str">
        <f>'(Intermediate Computations)'!DJ77</f>
        <v>MMM 2018</v>
      </c>
      <c r="DB123" s="4" t="str">
        <f>'(Intermediate Computations)'!DK77</f>
        <v>MMM 2018</v>
      </c>
      <c r="DC123" s="4" t="str">
        <f>'(Intermediate Computations)'!DL77</f>
        <v>MMM 2018</v>
      </c>
      <c r="DD123" s="4" t="str">
        <f>'(Intermediate Computations)'!DM77</f>
        <v>MMM 2018</v>
      </c>
      <c r="DE123" s="4" t="str">
        <f>'(Intermediate Computations)'!DO77</f>
        <v>MMM 2019</v>
      </c>
      <c r="DF123" s="4" t="str">
        <f>'(Intermediate Computations)'!DP77</f>
        <v>MMM 2019</v>
      </c>
      <c r="DG123" s="4" t="str">
        <f>'(Intermediate Computations)'!DQ77</f>
        <v>MMM 2019</v>
      </c>
      <c r="DH123" s="4" t="str">
        <f>'(Intermediate Computations)'!DR77</f>
        <v>MMM 2019</v>
      </c>
      <c r="DI123" s="4" t="str">
        <f>'(Intermediate Computations)'!DS77</f>
        <v>MMM 2019</v>
      </c>
      <c r="DJ123" s="4" t="str">
        <f>'(Intermediate Computations)'!DT77</f>
        <v>MMM 2019</v>
      </c>
      <c r="DK123" s="4" t="str">
        <f>'(Intermediate Computations)'!DU77</f>
        <v>MMM 2019</v>
      </c>
      <c r="DL123" s="4" t="str">
        <f>'(Intermediate Computations)'!DV77</f>
        <v>MMM 2019</v>
      </c>
      <c r="DM123" s="4" t="str">
        <f>'(Intermediate Computations)'!DW77</f>
        <v>MMM 2019</v>
      </c>
      <c r="DN123" s="4" t="str">
        <f>'(Intermediate Computations)'!DX77</f>
        <v>MMM 2019</v>
      </c>
      <c r="DO123" s="4" t="str">
        <f>'(Intermediate Computations)'!DY77</f>
        <v>MMM 2019</v>
      </c>
      <c r="DP123" s="4" t="str">
        <f>'(Intermediate Computations)'!DZ77</f>
        <v>MMM 2019</v>
      </c>
      <c r="DQ123" s="4" t="str">
        <f>'(Intermediate Computations)'!EB77</f>
        <v>MMM 2020</v>
      </c>
      <c r="DR123" s="4" t="str">
        <f>'(Intermediate Computations)'!EC77</f>
        <v>MMM 2020</v>
      </c>
      <c r="DS123" s="4" t="str">
        <f>'(Intermediate Computations)'!ED77</f>
        <v>MMM 2020</v>
      </c>
      <c r="DT123" s="4" t="str">
        <f>'(Intermediate Computations)'!EE77</f>
        <v>MMM 2020</v>
      </c>
      <c r="DU123" s="4" t="str">
        <f>'(Intermediate Computations)'!EF77</f>
        <v>MMM 2020</v>
      </c>
      <c r="DV123" s="4" t="str">
        <f>'(Intermediate Computations)'!EG77</f>
        <v>MMM 2020</v>
      </c>
      <c r="DW123" s="4" t="str">
        <f>'(Intermediate Computations)'!EH77</f>
        <v>MMM 2020</v>
      </c>
      <c r="DX123" s="4" t="str">
        <f>'(Intermediate Computations)'!EI77</f>
        <v>MMM 2020</v>
      </c>
      <c r="DY123" s="4" t="str">
        <f>'(Intermediate Computations)'!EJ77</f>
        <v>MMM 2020</v>
      </c>
      <c r="DZ123" s="4" t="str">
        <f>'(Intermediate Computations)'!EK77</f>
        <v>MMM 2020</v>
      </c>
      <c r="EA123" s="4" t="str">
        <f>'(Intermediate Computations)'!EL77</f>
        <v>MMM 2020</v>
      </c>
      <c r="EB123" s="4" t="str">
        <f>'(Intermediate Computations)'!EM77</f>
        <v>MMM 2020</v>
      </c>
    </row>
    <row r="124" spans="1:132" ht="12.75" customHeight="1" x14ac:dyDescent="0.2">
      <c r="A124" s="4">
        <f>'(Intermediate Computations)'!B74</f>
        <v>40179</v>
      </c>
      <c r="B124" s="4">
        <f>'(Intermediate Computations)'!C74</f>
        <v>40210</v>
      </c>
      <c r="C124" s="4">
        <f>'(Intermediate Computations)'!D74</f>
        <v>40238</v>
      </c>
      <c r="D124" s="4">
        <f>'(Intermediate Computations)'!E74</f>
        <v>40269</v>
      </c>
      <c r="E124" s="4">
        <f>'(Intermediate Computations)'!F74</f>
        <v>40299</v>
      </c>
      <c r="F124" s="4">
        <f>'(Intermediate Computations)'!G74</f>
        <v>40330</v>
      </c>
      <c r="G124" s="4">
        <f>'(Intermediate Computations)'!H74</f>
        <v>40360</v>
      </c>
      <c r="H124" s="4">
        <f>'(Intermediate Computations)'!I74</f>
        <v>40391</v>
      </c>
      <c r="I124" s="4">
        <f>'(Intermediate Computations)'!J74</f>
        <v>40422</v>
      </c>
      <c r="J124" s="4">
        <f>'(Intermediate Computations)'!K74</f>
        <v>40452</v>
      </c>
      <c r="K124" s="4">
        <f>'(Intermediate Computations)'!L74</f>
        <v>40483</v>
      </c>
      <c r="L124" s="4">
        <f>'(Intermediate Computations)'!M74</f>
        <v>40513</v>
      </c>
      <c r="M124" s="4">
        <f>'(Intermediate Computations)'!O74</f>
        <v>40544</v>
      </c>
      <c r="N124" s="4">
        <f>'(Intermediate Computations)'!P74</f>
        <v>40575</v>
      </c>
      <c r="O124" s="4">
        <f>'(Intermediate Computations)'!Q74</f>
        <v>40603</v>
      </c>
      <c r="P124" s="4">
        <f>'(Intermediate Computations)'!R74</f>
        <v>40634</v>
      </c>
      <c r="Q124" s="4">
        <f>'(Intermediate Computations)'!S74</f>
        <v>40664</v>
      </c>
      <c r="R124" s="4">
        <f>'(Intermediate Computations)'!T74</f>
        <v>40695</v>
      </c>
      <c r="S124" s="4">
        <f>'(Intermediate Computations)'!U74</f>
        <v>40725</v>
      </c>
      <c r="T124" s="4">
        <f>'(Intermediate Computations)'!V74</f>
        <v>40756</v>
      </c>
      <c r="U124" s="4">
        <f>'(Intermediate Computations)'!W74</f>
        <v>40787</v>
      </c>
      <c r="V124" s="4">
        <f>'(Intermediate Computations)'!X74</f>
        <v>40817</v>
      </c>
      <c r="W124" s="4">
        <f>'(Intermediate Computations)'!Y74</f>
        <v>40848</v>
      </c>
      <c r="X124" s="4">
        <f>'(Intermediate Computations)'!Z74</f>
        <v>40878</v>
      </c>
      <c r="Y124" s="4">
        <f>'(Intermediate Computations)'!AB74</f>
        <v>40909</v>
      </c>
      <c r="Z124" s="4">
        <f>'(Intermediate Computations)'!AC74</f>
        <v>40940</v>
      </c>
      <c r="AA124" s="4">
        <f>'(Intermediate Computations)'!AD74</f>
        <v>40969</v>
      </c>
      <c r="AB124" s="4">
        <f>'(Intermediate Computations)'!AE74</f>
        <v>41000</v>
      </c>
      <c r="AC124" s="4">
        <f>'(Intermediate Computations)'!AF74</f>
        <v>41030</v>
      </c>
      <c r="AD124" s="4">
        <f>'(Intermediate Computations)'!AG74</f>
        <v>41061</v>
      </c>
      <c r="AE124" s="4">
        <f>'(Intermediate Computations)'!AH74</f>
        <v>41091</v>
      </c>
      <c r="AF124" s="4">
        <f>'(Intermediate Computations)'!AI74</f>
        <v>41122</v>
      </c>
      <c r="AG124" s="4">
        <f>'(Intermediate Computations)'!AJ74</f>
        <v>41153</v>
      </c>
      <c r="AH124" s="4">
        <f>'(Intermediate Computations)'!AK74</f>
        <v>41183</v>
      </c>
      <c r="AI124" s="4">
        <f>'(Intermediate Computations)'!AL74</f>
        <v>41214</v>
      </c>
      <c r="AJ124" s="4">
        <f>'(Intermediate Computations)'!AM74</f>
        <v>41244</v>
      </c>
      <c r="AK124" s="4">
        <f>'(Intermediate Computations)'!AO74</f>
        <v>41275</v>
      </c>
      <c r="AL124" s="4">
        <f>'(Intermediate Computations)'!AP74</f>
        <v>41306</v>
      </c>
      <c r="AM124" s="4">
        <f>'(Intermediate Computations)'!AQ74</f>
        <v>41334</v>
      </c>
      <c r="AN124" s="4">
        <f>'(Intermediate Computations)'!AR74</f>
        <v>41365</v>
      </c>
      <c r="AO124" s="4">
        <f>'(Intermediate Computations)'!AS74</f>
        <v>41395</v>
      </c>
      <c r="AP124" s="4">
        <f>'(Intermediate Computations)'!AT74</f>
        <v>41426</v>
      </c>
      <c r="AQ124" s="4">
        <f>'(Intermediate Computations)'!AU74</f>
        <v>41456</v>
      </c>
      <c r="AR124" s="4">
        <f>'(Intermediate Computations)'!AV74</f>
        <v>41487</v>
      </c>
      <c r="AS124" s="4">
        <f>'(Intermediate Computations)'!AW74</f>
        <v>41518</v>
      </c>
      <c r="AT124" s="4">
        <f>'(Intermediate Computations)'!AX74</f>
        <v>41548</v>
      </c>
      <c r="AU124" s="4">
        <f>'(Intermediate Computations)'!AY74</f>
        <v>41579</v>
      </c>
      <c r="AV124" s="4">
        <f>'(Intermediate Computations)'!AZ74</f>
        <v>41609</v>
      </c>
      <c r="AW124" s="4">
        <f>'(Intermediate Computations)'!BB74</f>
        <v>41640</v>
      </c>
      <c r="AX124" s="4">
        <f>'(Intermediate Computations)'!BC74</f>
        <v>41671</v>
      </c>
      <c r="AY124" s="4">
        <f>'(Intermediate Computations)'!BD74</f>
        <v>41699</v>
      </c>
      <c r="AZ124" s="4">
        <f>'(Intermediate Computations)'!BE74</f>
        <v>41730</v>
      </c>
      <c r="BA124" s="4">
        <f>'(Intermediate Computations)'!BF74</f>
        <v>41760</v>
      </c>
      <c r="BB124" s="4">
        <f>'(Intermediate Computations)'!BG74</f>
        <v>41791</v>
      </c>
      <c r="BC124" s="4">
        <f>'(Intermediate Computations)'!BH74</f>
        <v>41821</v>
      </c>
      <c r="BD124" s="4">
        <f>'(Intermediate Computations)'!BI74</f>
        <v>41852</v>
      </c>
      <c r="BE124" s="4">
        <f>'(Intermediate Computations)'!BJ74</f>
        <v>41883</v>
      </c>
      <c r="BF124" s="4">
        <f>'(Intermediate Computations)'!BK74</f>
        <v>41913</v>
      </c>
      <c r="BG124" s="4">
        <f>'(Intermediate Computations)'!BL74</f>
        <v>41944</v>
      </c>
      <c r="BH124" s="4">
        <f>'(Intermediate Computations)'!BM74</f>
        <v>41974</v>
      </c>
      <c r="BI124" s="4">
        <f>'(Intermediate Computations)'!BO74</f>
        <v>42005</v>
      </c>
      <c r="BJ124" s="4">
        <f>'(Intermediate Computations)'!BP74</f>
        <v>42036</v>
      </c>
      <c r="BK124" s="4">
        <f>'(Intermediate Computations)'!BQ74</f>
        <v>42064</v>
      </c>
      <c r="BL124" s="4">
        <f>'(Intermediate Computations)'!BR74</f>
        <v>42095</v>
      </c>
      <c r="BM124" s="4">
        <f>'(Intermediate Computations)'!BS74</f>
        <v>42125</v>
      </c>
      <c r="BN124" s="4">
        <f>'(Intermediate Computations)'!BT74</f>
        <v>42156</v>
      </c>
      <c r="BO124" s="4">
        <f>'(Intermediate Computations)'!BU74</f>
        <v>42186</v>
      </c>
      <c r="BP124" s="4">
        <f>'(Intermediate Computations)'!BV74</f>
        <v>42217</v>
      </c>
      <c r="BQ124" s="4">
        <f>'(Intermediate Computations)'!BW74</f>
        <v>42248</v>
      </c>
      <c r="BR124" s="4">
        <f>'(Intermediate Computations)'!BX74</f>
        <v>42278</v>
      </c>
      <c r="BS124" s="4">
        <f>'(Intermediate Computations)'!BY74</f>
        <v>42309</v>
      </c>
      <c r="BT124" s="4">
        <f>'(Intermediate Computations)'!BZ74</f>
        <v>42339</v>
      </c>
      <c r="BU124" s="4">
        <f>'(Intermediate Computations)'!CB74</f>
        <v>42370</v>
      </c>
      <c r="BV124" s="4">
        <f>'(Intermediate Computations)'!CC74</f>
        <v>42401</v>
      </c>
      <c r="BW124" s="4">
        <f>'(Intermediate Computations)'!CD74</f>
        <v>42430</v>
      </c>
      <c r="BX124" s="4">
        <f>'(Intermediate Computations)'!CE74</f>
        <v>42461</v>
      </c>
      <c r="BY124" s="4">
        <f>'(Intermediate Computations)'!CF74</f>
        <v>42491</v>
      </c>
      <c r="BZ124" s="4">
        <f>'(Intermediate Computations)'!CG74</f>
        <v>42522</v>
      </c>
      <c r="CA124" s="4">
        <f>'(Intermediate Computations)'!CH74</f>
        <v>42552</v>
      </c>
      <c r="CB124" s="4">
        <f>'(Intermediate Computations)'!CI74</f>
        <v>42583</v>
      </c>
      <c r="CC124" s="4">
        <f>'(Intermediate Computations)'!CJ74</f>
        <v>42614</v>
      </c>
      <c r="CD124" s="4">
        <f>'(Intermediate Computations)'!CK74</f>
        <v>42644</v>
      </c>
      <c r="CE124" s="4">
        <f>'(Intermediate Computations)'!CL74</f>
        <v>42675</v>
      </c>
      <c r="CF124" s="4">
        <f>'(Intermediate Computations)'!CM74</f>
        <v>42705</v>
      </c>
      <c r="CG124" s="4">
        <f>'(Intermediate Computations)'!CO74</f>
        <v>42736</v>
      </c>
      <c r="CH124" s="4">
        <f>'(Intermediate Computations)'!CP74</f>
        <v>42767</v>
      </c>
      <c r="CI124" s="4">
        <f>'(Intermediate Computations)'!CQ74</f>
        <v>42795</v>
      </c>
      <c r="CJ124" s="4">
        <f>'(Intermediate Computations)'!CR74</f>
        <v>42826</v>
      </c>
      <c r="CK124" s="4">
        <f>'(Intermediate Computations)'!CS74</f>
        <v>42856</v>
      </c>
      <c r="CL124" s="4">
        <f>'(Intermediate Computations)'!CT74</f>
        <v>42887</v>
      </c>
      <c r="CM124" s="4">
        <f>'(Intermediate Computations)'!CU74</f>
        <v>42917</v>
      </c>
      <c r="CN124" s="4">
        <f>'(Intermediate Computations)'!CV74</f>
        <v>42948</v>
      </c>
      <c r="CO124" s="4">
        <f>'(Intermediate Computations)'!CW74</f>
        <v>42979</v>
      </c>
      <c r="CP124" s="4">
        <f>'(Intermediate Computations)'!CX74</f>
        <v>43009</v>
      </c>
      <c r="CQ124" s="4">
        <f>'(Intermediate Computations)'!CY74</f>
        <v>43040</v>
      </c>
      <c r="CR124" s="4">
        <f>'(Intermediate Computations)'!CZ74</f>
        <v>43070</v>
      </c>
      <c r="CS124" s="4">
        <f>'(Intermediate Computations)'!DB74</f>
        <v>43101</v>
      </c>
      <c r="CT124" s="4">
        <f>'(Intermediate Computations)'!DC74</f>
        <v>43132</v>
      </c>
      <c r="CU124" s="4">
        <f>'(Intermediate Computations)'!DD74</f>
        <v>43160</v>
      </c>
      <c r="CV124" s="4">
        <f>'(Intermediate Computations)'!DE74</f>
        <v>43191</v>
      </c>
      <c r="CW124" s="4">
        <f>'(Intermediate Computations)'!DF74</f>
        <v>43221</v>
      </c>
      <c r="CX124" s="4">
        <f>'(Intermediate Computations)'!DG74</f>
        <v>43252</v>
      </c>
      <c r="CY124" s="4">
        <f>'(Intermediate Computations)'!DH74</f>
        <v>43282</v>
      </c>
      <c r="CZ124" s="4">
        <f>'(Intermediate Computations)'!DI74</f>
        <v>43313</v>
      </c>
      <c r="DA124" s="4">
        <f>'(Intermediate Computations)'!DJ74</f>
        <v>43344</v>
      </c>
      <c r="DB124" s="4">
        <f>'(Intermediate Computations)'!DK74</f>
        <v>43374</v>
      </c>
      <c r="DC124" s="4">
        <f>'(Intermediate Computations)'!DL74</f>
        <v>43405</v>
      </c>
      <c r="DD124" s="4">
        <f>'(Intermediate Computations)'!DM74</f>
        <v>43435</v>
      </c>
      <c r="DE124" s="4">
        <f>'(Intermediate Computations)'!DO74</f>
        <v>43466</v>
      </c>
      <c r="DF124" s="4">
        <f>'(Intermediate Computations)'!DP74</f>
        <v>43497</v>
      </c>
      <c r="DG124" s="4">
        <f>'(Intermediate Computations)'!DQ74</f>
        <v>43525</v>
      </c>
      <c r="DH124" s="4">
        <f>'(Intermediate Computations)'!DR74</f>
        <v>43556</v>
      </c>
      <c r="DI124" s="4">
        <f>'(Intermediate Computations)'!DS74</f>
        <v>43586</v>
      </c>
      <c r="DJ124" s="4">
        <f>'(Intermediate Computations)'!DT74</f>
        <v>43617</v>
      </c>
      <c r="DK124" s="4">
        <f>'(Intermediate Computations)'!DU74</f>
        <v>43647</v>
      </c>
      <c r="DL124" s="4">
        <f>'(Intermediate Computations)'!DV74</f>
        <v>43678</v>
      </c>
      <c r="DM124" s="4">
        <f>'(Intermediate Computations)'!DW74</f>
        <v>43709</v>
      </c>
      <c r="DN124" s="4">
        <f>'(Intermediate Computations)'!DX74</f>
        <v>43739</v>
      </c>
      <c r="DO124" s="4">
        <f>'(Intermediate Computations)'!DY74</f>
        <v>43770</v>
      </c>
      <c r="DP124" s="4">
        <f>'(Intermediate Computations)'!DZ74</f>
        <v>43800</v>
      </c>
      <c r="DQ124" s="4">
        <f>'(Intermediate Computations)'!EB74</f>
        <v>43831</v>
      </c>
      <c r="DR124" s="4">
        <f>'(Intermediate Computations)'!EC74</f>
        <v>43862</v>
      </c>
      <c r="DS124" s="4">
        <f>'(Intermediate Computations)'!ED74</f>
        <v>43891</v>
      </c>
      <c r="DT124" s="4">
        <f>'(Intermediate Computations)'!EE74</f>
        <v>43922</v>
      </c>
      <c r="DU124" s="4">
        <f>'(Intermediate Computations)'!EF74</f>
        <v>43952</v>
      </c>
      <c r="DV124" s="4">
        <f>'(Intermediate Computations)'!EG74</f>
        <v>43983</v>
      </c>
      <c r="DW124" s="4">
        <f>'(Intermediate Computations)'!EH74</f>
        <v>44013</v>
      </c>
      <c r="DX124" s="4">
        <f>'(Intermediate Computations)'!EI74</f>
        <v>44044</v>
      </c>
      <c r="DY124" s="4">
        <f>'(Intermediate Computations)'!EJ74</f>
        <v>44075</v>
      </c>
      <c r="DZ124" s="4">
        <f>'(Intermediate Computations)'!EK74</f>
        <v>44105</v>
      </c>
      <c r="EA124" s="4">
        <f>'(Intermediate Computations)'!EL74</f>
        <v>44136</v>
      </c>
      <c r="EB124" s="4">
        <f>'(Intermediate Computations)'!EM74</f>
        <v>44166</v>
      </c>
    </row>
    <row r="125" spans="1:132" ht="12.75" customHeight="1" x14ac:dyDescent="0.2">
      <c r="A125" s="64">
        <f>'Trial 1'!B22</f>
        <v>34645298.421926454</v>
      </c>
      <c r="B125" s="64">
        <f ca="1">'Trial 1'!C22</f>
        <v>34627701.280535877</v>
      </c>
      <c r="C125" s="64">
        <f ca="1">'Trial 1'!D22</f>
        <v>34609875.165581964</v>
      </c>
      <c r="D125" s="64">
        <f ca="1">'Trial 1'!E22</f>
        <v>34597714.456707381</v>
      </c>
      <c r="E125" s="64">
        <f ca="1">'Trial 1'!F22</f>
        <v>34582428.421416864</v>
      </c>
      <c r="F125" s="64">
        <f ca="1">'Trial 1'!G22</f>
        <v>34566183.33333879</v>
      </c>
      <c r="G125" s="64">
        <f ca="1">'Trial 1'!H22</f>
        <v>34551427.574168272</v>
      </c>
      <c r="H125" s="64">
        <f ca="1">'Trial 1'!I22</f>
        <v>34539578.695637248</v>
      </c>
      <c r="I125" s="64">
        <f ca="1">'Trial 1'!J22</f>
        <v>34523886.861982226</v>
      </c>
      <c r="J125" s="64">
        <f ca="1">'Trial 1'!K22</f>
        <v>34513570.428147197</v>
      </c>
      <c r="K125" s="64">
        <f ca="1">'Trial 1'!L22</f>
        <v>34498471.907747969</v>
      </c>
      <c r="L125" s="64">
        <f ca="1">'Trial 1'!M22</f>
        <v>34486885.499074273</v>
      </c>
      <c r="M125" s="64">
        <f ca="1">'Trial 1'!O22</f>
        <v>34469133.067129485</v>
      </c>
      <c r="N125" s="64">
        <f ca="1">'Trial 1'!P22</f>
        <v>34452498.300802454</v>
      </c>
      <c r="O125" s="64">
        <f ca="1">'Trial 1'!Q22</f>
        <v>34440228.243437819</v>
      </c>
      <c r="P125" s="64">
        <f ca="1">'Trial 1'!R22</f>
        <v>34423379.721348196</v>
      </c>
      <c r="Q125" s="64">
        <f ca="1">'Trial 1'!S22</f>
        <v>34410928.368176602</v>
      </c>
      <c r="R125" s="64">
        <f ca="1">'Trial 1'!T22</f>
        <v>34398342.309928268</v>
      </c>
      <c r="S125" s="64">
        <f ca="1">'Trial 1'!U22</f>
        <v>34385137.903556682</v>
      </c>
      <c r="T125" s="64">
        <f ca="1">'Trial 1'!V22</f>
        <v>34371377.779811442</v>
      </c>
      <c r="U125" s="64">
        <f ca="1">'Trial 1'!W22</f>
        <v>34359640.602011196</v>
      </c>
      <c r="V125" s="64">
        <f ca="1">'Trial 1'!X22</f>
        <v>34341634.441167466</v>
      </c>
      <c r="W125" s="64">
        <f ca="1">'Trial 1'!Y22</f>
        <v>34329558.027599581</v>
      </c>
      <c r="X125" s="64">
        <f ca="1">'Trial 1'!Z22</f>
        <v>34313927.630695634</v>
      </c>
      <c r="Y125" s="64">
        <f ca="1">'Trial 1'!AB22</f>
        <v>34299007.760600016</v>
      </c>
      <c r="Z125" s="64">
        <f ca="1">'Trial 1'!AC22</f>
        <v>34284323.424517684</v>
      </c>
      <c r="AA125" s="64">
        <f ca="1">'Trial 1'!AD22</f>
        <v>34271436.521090306</v>
      </c>
      <c r="AB125" s="64">
        <f ca="1">'Trial 1'!AE22</f>
        <v>34256188.634439893</v>
      </c>
      <c r="AC125" s="64">
        <f ca="1">'Trial 1'!AF22</f>
        <v>34243010.167886034</v>
      </c>
      <c r="AD125" s="64">
        <f ca="1">'Trial 1'!AG22</f>
        <v>34227381.321394049</v>
      </c>
      <c r="AE125" s="64">
        <f ca="1">'Trial 1'!AH22</f>
        <v>34212777.129935399</v>
      </c>
      <c r="AF125" s="64">
        <f ca="1">'Trial 1'!AI22</f>
        <v>34198128.211532362</v>
      </c>
      <c r="AG125" s="64">
        <f ca="1">'Trial 1'!AJ22</f>
        <v>34188207.059109479</v>
      </c>
      <c r="AH125" s="64">
        <f ca="1">'Trial 1'!AK22</f>
        <v>34172649.375580452</v>
      </c>
      <c r="AI125" s="64">
        <f ca="1">'Trial 1'!AL22</f>
        <v>34162156.343267903</v>
      </c>
      <c r="AJ125" s="64">
        <f ca="1">'Trial 1'!AM22</f>
        <v>34146606.180517666</v>
      </c>
      <c r="AK125" s="64">
        <f ca="1">'Trial 1'!AO22</f>
        <v>34128141.34811262</v>
      </c>
      <c r="AL125" s="64">
        <f ca="1">'Trial 1'!AP22</f>
        <v>34114045.934153497</v>
      </c>
      <c r="AM125" s="64">
        <f ca="1">'Trial 1'!AQ22</f>
        <v>34098390.811552063</v>
      </c>
      <c r="AN125" s="64">
        <f ca="1">'Trial 1'!AR22</f>
        <v>34085290.515628852</v>
      </c>
      <c r="AO125" s="64">
        <f ca="1">'Trial 1'!AS22</f>
        <v>34068093.462271973</v>
      </c>
      <c r="AP125" s="64">
        <f ca="1">'Trial 1'!AT22</f>
        <v>34054508.108796217</v>
      </c>
      <c r="AQ125" s="64">
        <f ca="1">'Trial 1'!AU22</f>
        <v>34039471.772649102</v>
      </c>
      <c r="AR125" s="64">
        <f ca="1">'Trial 1'!AV22</f>
        <v>34025606.081243806</v>
      </c>
      <c r="AS125" s="64">
        <f ca="1">'Trial 1'!AW22</f>
        <v>34011999.04917869</v>
      </c>
      <c r="AT125" s="64">
        <f ca="1">'Trial 1'!AX22</f>
        <v>33999415.481097847</v>
      </c>
      <c r="AU125" s="64">
        <f ca="1">'Trial 1'!AY22</f>
        <v>33985142.810770437</v>
      </c>
      <c r="AV125" s="64">
        <f ca="1">'Trial 1'!AZ22</f>
        <v>33968480.7333152</v>
      </c>
      <c r="AW125" s="64">
        <f ca="1">'Trial 1'!BB22</f>
        <v>33953722.943125434</v>
      </c>
      <c r="AX125" s="64">
        <f ca="1">'Trial 1'!BC22</f>
        <v>33938308.433718547</v>
      </c>
      <c r="AY125" s="64">
        <f ca="1">'Trial 1'!BD22</f>
        <v>33927582.789099209</v>
      </c>
      <c r="AZ125" s="64">
        <f ca="1">'Trial 1'!BE22</f>
        <v>33912215.830056369</v>
      </c>
      <c r="BA125" s="64">
        <f ca="1">'Trial 1'!BF22</f>
        <v>33898558.320997998</v>
      </c>
      <c r="BB125" s="64">
        <f ca="1">'Trial 1'!BG22</f>
        <v>33885098.871703304</v>
      </c>
      <c r="BC125" s="64">
        <f ca="1">'Trial 1'!BH22</f>
        <v>33873472.387383766</v>
      </c>
      <c r="BD125" s="64">
        <f ca="1">'Trial 1'!BI22</f>
        <v>33856850.98350291</v>
      </c>
      <c r="BE125" s="64">
        <f ca="1">'Trial 1'!BJ22</f>
        <v>33841431.173363283</v>
      </c>
      <c r="BF125" s="64">
        <f ca="1">'Trial 1'!BK22</f>
        <v>33825370.17174264</v>
      </c>
      <c r="BG125" s="64">
        <f ca="1">'Trial 1'!BL22</f>
        <v>33810076.39815104</v>
      </c>
      <c r="BH125" s="64">
        <f ca="1">'Trial 1'!BM22</f>
        <v>33792322.214647859</v>
      </c>
      <c r="BI125" s="64">
        <f ca="1">'Trial 1'!BO22</f>
        <v>33776703.61254748</v>
      </c>
      <c r="BJ125" s="64">
        <f ca="1">'Trial 1'!BP22</f>
        <v>33763283.296667054</v>
      </c>
      <c r="BK125" s="64">
        <f ca="1">'Trial 1'!BQ22</f>
        <v>33752290.284387738</v>
      </c>
      <c r="BL125" s="64">
        <f ca="1">'Trial 1'!BR22</f>
        <v>33739446.460294627</v>
      </c>
      <c r="BM125" s="64">
        <f ca="1">'Trial 1'!BS22</f>
        <v>33726234.954230048</v>
      </c>
      <c r="BN125" s="64">
        <f ca="1">'Trial 1'!BT22</f>
        <v>33708189.960066125</v>
      </c>
      <c r="BO125" s="64">
        <f ca="1">'Trial 1'!BU22</f>
        <v>33692833.157575831</v>
      </c>
      <c r="BP125" s="64">
        <f ca="1">'Trial 1'!BV22</f>
        <v>33679496.820730679</v>
      </c>
      <c r="BQ125" s="64">
        <f ca="1">'Trial 1'!BW22</f>
        <v>33663175.927287199</v>
      </c>
      <c r="BR125" s="64">
        <f ca="1">'Trial 1'!BX22</f>
        <v>33647958.514350787</v>
      </c>
      <c r="BS125" s="64">
        <f ca="1">'Trial 1'!BY22</f>
        <v>33631470.849448971</v>
      </c>
      <c r="BT125" s="64">
        <f ca="1">'Trial 1'!BZ22</f>
        <v>33615057.139491037</v>
      </c>
      <c r="BU125" s="64">
        <f ca="1">'Trial 1'!CB22</f>
        <v>33600015.400109045</v>
      </c>
      <c r="BV125" s="64">
        <f ca="1">'Trial 1'!CC22</f>
        <v>33583207.500943363</v>
      </c>
      <c r="BW125" s="64">
        <f ca="1">'Trial 1'!CD22</f>
        <v>33571317.80031611</v>
      </c>
      <c r="BX125" s="64">
        <f ca="1">'Trial 1'!CE22</f>
        <v>33557073.448670998</v>
      </c>
      <c r="BY125" s="64">
        <f ca="1">'Trial 1'!CF22</f>
        <v>33539366.09901819</v>
      </c>
      <c r="BZ125" s="64">
        <f ca="1">'Trial 1'!CG22</f>
        <v>33521593.608132157</v>
      </c>
      <c r="CA125" s="64">
        <f ca="1">'Trial 1'!CH22</f>
        <v>33508344.026143078</v>
      </c>
      <c r="CB125" s="64">
        <f ca="1">'Trial 1'!CI22</f>
        <v>33490881.644454725</v>
      </c>
      <c r="CC125" s="64">
        <f ca="1">'Trial 1'!CJ22</f>
        <v>33473989.898806803</v>
      </c>
      <c r="CD125" s="64">
        <f ca="1">'Trial 1'!CK22</f>
        <v>33461291.821601886</v>
      </c>
      <c r="CE125" s="64">
        <f ca="1">'Trial 1'!CL22</f>
        <v>33446855.497559227</v>
      </c>
      <c r="CF125" s="64">
        <f ca="1">'Trial 1'!CM22</f>
        <v>33432146.777190264</v>
      </c>
      <c r="CG125" s="64">
        <f ca="1">'Trial 1'!CO22</f>
        <v>33421388.478866905</v>
      </c>
      <c r="CH125" s="64">
        <f ca="1">'Trial 1'!CP22</f>
        <v>33408785.724776834</v>
      </c>
      <c r="CI125" s="64">
        <f ca="1">'Trial 1'!CQ22</f>
        <v>33394806.695737232</v>
      </c>
      <c r="CJ125" s="64">
        <f ca="1">'Trial 1'!CR22</f>
        <v>33378989.315294024</v>
      </c>
      <c r="CK125" s="64">
        <f ca="1">'Trial 1'!CS22</f>
        <v>33367927.182444949</v>
      </c>
      <c r="CL125" s="64">
        <f ca="1">'Trial 1'!CT22</f>
        <v>33355210.838376556</v>
      </c>
      <c r="CM125" s="64">
        <f ca="1">'Trial 1'!CU22</f>
        <v>33343685.819512188</v>
      </c>
      <c r="CN125" s="64">
        <f ca="1">'Trial 1'!CV22</f>
        <v>33331001.04545575</v>
      </c>
      <c r="CO125" s="64">
        <f ca="1">'Trial 1'!CW22</f>
        <v>33319159.736015588</v>
      </c>
      <c r="CP125" s="64">
        <f ca="1">'Trial 1'!CX22</f>
        <v>33303102.862697542</v>
      </c>
      <c r="CQ125" s="64">
        <f ca="1">'Trial 1'!CY22</f>
        <v>33290216.752180576</v>
      </c>
      <c r="CR125" s="64">
        <f ca="1">'Trial 1'!CZ22</f>
        <v>33272737.059177499</v>
      </c>
      <c r="CS125" s="64">
        <f ca="1">'Trial 1'!DB22</f>
        <v>33260474.03477614</v>
      </c>
      <c r="CT125" s="64">
        <f ca="1">'Trial 1'!DC22</f>
        <v>33247355.504497718</v>
      </c>
      <c r="CU125" s="64">
        <f ca="1">'Trial 1'!DD22</f>
        <v>33234244.247883886</v>
      </c>
      <c r="CV125" s="64">
        <f ca="1">'Trial 1'!DE22</f>
        <v>33218276.906637222</v>
      </c>
      <c r="CW125" s="64">
        <f ca="1">'Trial 1'!DF22</f>
        <v>33202530.610711213</v>
      </c>
      <c r="CX125" s="64">
        <f ca="1">'Trial 1'!DG22</f>
        <v>33189721.038005427</v>
      </c>
      <c r="CY125" s="64">
        <f ca="1">'Trial 1'!DH22</f>
        <v>33177559.183876917</v>
      </c>
      <c r="CZ125" s="64">
        <f ca="1">'Trial 1'!DI22</f>
        <v>33166329.958751902</v>
      </c>
      <c r="DA125" s="64">
        <f ca="1">'Trial 1'!DJ22</f>
        <v>33149324.517888509</v>
      </c>
      <c r="DB125" s="64">
        <f ca="1">'Trial 1'!DK22</f>
        <v>33138692.069392972</v>
      </c>
      <c r="DC125" s="64">
        <f ca="1">'Trial 1'!DL22</f>
        <v>33126499.703537103</v>
      </c>
      <c r="DD125" s="64">
        <f ca="1">'Trial 1'!DM22</f>
        <v>33113262.731951732</v>
      </c>
      <c r="DE125" s="64">
        <f ca="1">'Trial 1'!DO22</f>
        <v>33098947.765011612</v>
      </c>
      <c r="DF125" s="64">
        <f ca="1">'Trial 1'!DP22</f>
        <v>33085398.93373758</v>
      </c>
      <c r="DG125" s="64">
        <f ca="1">'Trial 1'!DQ22</f>
        <v>33071856.103574183</v>
      </c>
      <c r="DH125" s="64">
        <f ca="1">'Trial 1'!DR22</f>
        <v>33059423.45425722</v>
      </c>
      <c r="DI125" s="64">
        <f ca="1">'Trial 1'!DS22</f>
        <v>33046738.164394531</v>
      </c>
      <c r="DJ125" s="64">
        <f ca="1">'Trial 1'!DT22</f>
        <v>33033042.373921238</v>
      </c>
      <c r="DK125" s="64">
        <f ca="1">'Trial 1'!DU22</f>
        <v>33020005.135703303</v>
      </c>
      <c r="DL125" s="64">
        <f ca="1">'Trial 1'!DV22</f>
        <v>33005280.087022182</v>
      </c>
      <c r="DM125" s="64">
        <f ca="1">'Trial 1'!DW22</f>
        <v>32989429.808505427</v>
      </c>
      <c r="DN125" s="64">
        <f ca="1">'Trial 1'!DX22</f>
        <v>32974032.462432522</v>
      </c>
      <c r="DO125" s="64">
        <f ca="1">'Trial 1'!DY22</f>
        <v>32960161.156711325</v>
      </c>
      <c r="DP125" s="64">
        <f ca="1">'Trial 1'!DZ22</f>
        <v>32945185.757307623</v>
      </c>
      <c r="DQ125" s="64">
        <f ca="1">'Trial 1'!EB22</f>
        <v>32933878.666860249</v>
      </c>
      <c r="DR125" s="64">
        <f ca="1">'Trial 1'!EC22</f>
        <v>32919643.998985667</v>
      </c>
      <c r="DS125" s="64">
        <f ca="1">'Trial 1'!ED22</f>
        <v>32904842.682009622</v>
      </c>
      <c r="DT125" s="64">
        <f ca="1">'Trial 1'!EE22</f>
        <v>32890781.165234782</v>
      </c>
      <c r="DU125" s="64">
        <f ca="1">'Trial 1'!EF22</f>
        <v>32874822.191308696</v>
      </c>
      <c r="DV125" s="64">
        <f ca="1">'Trial 1'!EG22</f>
        <v>32857418.885577634</v>
      </c>
      <c r="DW125" s="64">
        <f ca="1">'Trial 1'!EH22</f>
        <v>32842613.457231022</v>
      </c>
      <c r="DX125" s="64">
        <f ca="1">'Trial 1'!EI22</f>
        <v>32831447.946571812</v>
      </c>
      <c r="DY125" s="64">
        <f ca="1">'Trial 1'!EJ22</f>
        <v>32820222.602956709</v>
      </c>
      <c r="DZ125" s="64">
        <f ca="1">'Trial 1'!EK22</f>
        <v>32806856.769847702</v>
      </c>
      <c r="EA125" s="64">
        <f ca="1">'Trial 1'!EL22</f>
        <v>32796869.353224371</v>
      </c>
      <c r="EB125" s="64">
        <f ca="1">'Trial 1'!EM22</f>
        <v>32782895.010555871</v>
      </c>
    </row>
    <row r="126" spans="1:132" ht="12.75" customHeight="1" x14ac:dyDescent="0.2">
      <c r="A126" s="64">
        <f>'Trial 2'!B22</f>
        <v>34645298.421926454</v>
      </c>
      <c r="B126" s="64">
        <f ca="1">'Trial 2'!C22</f>
        <v>34630683.279131562</v>
      </c>
      <c r="C126" s="64">
        <f ca="1">'Trial 2'!D22</f>
        <v>34618070.319160692</v>
      </c>
      <c r="D126" s="64">
        <f ca="1">'Trial 2'!E22</f>
        <v>34602200.500308573</v>
      </c>
      <c r="E126" s="64">
        <f ca="1">'Trial 2'!F22</f>
        <v>34590174.271803558</v>
      </c>
      <c r="F126" s="64">
        <f ca="1">'Trial 2'!G22</f>
        <v>34578388.567674063</v>
      </c>
      <c r="G126" s="64">
        <f ca="1">'Trial 2'!H22</f>
        <v>34561208.043240234</v>
      </c>
      <c r="H126" s="64">
        <f ca="1">'Trial 2'!I22</f>
        <v>34545680.167133041</v>
      </c>
      <c r="I126" s="64">
        <f ca="1">'Trial 2'!J22</f>
        <v>34533272.164768443</v>
      </c>
      <c r="J126" s="64">
        <f ca="1">'Trial 2'!K22</f>
        <v>34518339.474918634</v>
      </c>
      <c r="K126" s="64">
        <f ca="1">'Trial 2'!L22</f>
        <v>34505227.201312713</v>
      </c>
      <c r="L126" s="64">
        <f ca="1">'Trial 2'!M22</f>
        <v>34491054.73972892</v>
      </c>
      <c r="M126" s="64">
        <f ca="1">'Trial 2'!O22</f>
        <v>34480327.289614558</v>
      </c>
      <c r="N126" s="64">
        <f ca="1">'Trial 2'!P22</f>
        <v>34466475.432230987</v>
      </c>
      <c r="O126" s="64">
        <f ca="1">'Trial 2'!Q22</f>
        <v>34449036.446215838</v>
      </c>
      <c r="P126" s="64">
        <f ca="1">'Trial 2'!R22</f>
        <v>34435174.37345048</v>
      </c>
      <c r="Q126" s="64">
        <f ca="1">'Trial 2'!S22</f>
        <v>34419834.286989391</v>
      </c>
      <c r="R126" s="64">
        <f ca="1">'Trial 2'!T22</f>
        <v>34407284.100840107</v>
      </c>
      <c r="S126" s="64">
        <f ca="1">'Trial 2'!U22</f>
        <v>34394190.435164072</v>
      </c>
      <c r="T126" s="64">
        <f ca="1">'Trial 2'!V22</f>
        <v>34383383.472500488</v>
      </c>
      <c r="U126" s="64">
        <f ca="1">'Trial 2'!W22</f>
        <v>34369387.653285794</v>
      </c>
      <c r="V126" s="64">
        <f ca="1">'Trial 2'!X22</f>
        <v>34355199.390759423</v>
      </c>
      <c r="W126" s="64">
        <f ca="1">'Trial 2'!Y22</f>
        <v>34345425.392447583</v>
      </c>
      <c r="X126" s="64">
        <f ca="1">'Trial 2'!Z22</f>
        <v>34332391.086800516</v>
      </c>
      <c r="Y126" s="64">
        <f ca="1">'Trial 2'!AB22</f>
        <v>34320688.733311079</v>
      </c>
      <c r="Z126" s="64">
        <f ca="1">'Trial 2'!AC22</f>
        <v>34306947.056128234</v>
      </c>
      <c r="AA126" s="64">
        <f ca="1">'Trial 2'!AD22</f>
        <v>34293708.875575595</v>
      </c>
      <c r="AB126" s="64">
        <f ca="1">'Trial 2'!AE22</f>
        <v>34281162.318404332</v>
      </c>
      <c r="AC126" s="64">
        <f ca="1">'Trial 2'!AF22</f>
        <v>34270625.666473486</v>
      </c>
      <c r="AD126" s="64">
        <f ca="1">'Trial 2'!AG22</f>
        <v>34258895.392544121</v>
      </c>
      <c r="AE126" s="64">
        <f ca="1">'Trial 2'!AH22</f>
        <v>34244396.183184363</v>
      </c>
      <c r="AF126" s="64">
        <f ca="1">'Trial 2'!AI22</f>
        <v>34230678.988254935</v>
      </c>
      <c r="AG126" s="64">
        <f ca="1">'Trial 2'!AJ22</f>
        <v>34215288.610597111</v>
      </c>
      <c r="AH126" s="64">
        <f ca="1">'Trial 2'!AK22</f>
        <v>34202231.87687593</v>
      </c>
      <c r="AI126" s="64">
        <f ca="1">'Trial 2'!AL22</f>
        <v>34185069.350596309</v>
      </c>
      <c r="AJ126" s="64">
        <f ca="1">'Trial 2'!AM22</f>
        <v>34171780.212437518</v>
      </c>
      <c r="AK126" s="64">
        <f ca="1">'Trial 2'!AO22</f>
        <v>34155635.228065677</v>
      </c>
      <c r="AL126" s="64">
        <f ca="1">'Trial 2'!AP22</f>
        <v>34142342.224230558</v>
      </c>
      <c r="AM126" s="64">
        <f ca="1">'Trial 2'!AQ22</f>
        <v>34127247.562265404</v>
      </c>
      <c r="AN126" s="64">
        <f ca="1">'Trial 2'!AR22</f>
        <v>34116771.609049596</v>
      </c>
      <c r="AO126" s="64">
        <f ca="1">'Trial 2'!AS22</f>
        <v>34103127.083735779</v>
      </c>
      <c r="AP126" s="64">
        <f ca="1">'Trial 2'!AT22</f>
        <v>34088359.162819967</v>
      </c>
      <c r="AQ126" s="64">
        <f ca="1">'Trial 2'!AU22</f>
        <v>34072970.712546468</v>
      </c>
      <c r="AR126" s="64">
        <f ca="1">'Trial 2'!AV22</f>
        <v>34059613.051089622</v>
      </c>
      <c r="AS126" s="64">
        <f ca="1">'Trial 2'!AW22</f>
        <v>34045089.838546321</v>
      </c>
      <c r="AT126" s="64">
        <f ca="1">'Trial 2'!AX22</f>
        <v>34033757.734448768</v>
      </c>
      <c r="AU126" s="64">
        <f ca="1">'Trial 2'!AY22</f>
        <v>34021439.14325507</v>
      </c>
      <c r="AV126" s="64">
        <f ca="1">'Trial 2'!AZ22</f>
        <v>34007634.748768598</v>
      </c>
      <c r="AW126" s="64">
        <f ca="1">'Trial 2'!BB22</f>
        <v>33993750.206156433</v>
      </c>
      <c r="AX126" s="64">
        <f ca="1">'Trial 2'!BC22</f>
        <v>33978696.222905971</v>
      </c>
      <c r="AY126" s="64">
        <f ca="1">'Trial 2'!BD22</f>
        <v>33968833.592684649</v>
      </c>
      <c r="AZ126" s="64">
        <f ca="1">'Trial 2'!BE22</f>
        <v>33955457.517788954</v>
      </c>
      <c r="BA126" s="64">
        <f ca="1">'Trial 2'!BF22</f>
        <v>33938126.565093234</v>
      </c>
      <c r="BB126" s="64">
        <f ca="1">'Trial 2'!BG22</f>
        <v>33922925.49491515</v>
      </c>
      <c r="BC126" s="64">
        <f ca="1">'Trial 2'!BH22</f>
        <v>33907194.32126572</v>
      </c>
      <c r="BD126" s="64">
        <f ca="1">'Trial 2'!BI22</f>
        <v>33893192.238284595</v>
      </c>
      <c r="BE126" s="64">
        <f ca="1">'Trial 2'!BJ22</f>
        <v>33880035.863430791</v>
      </c>
      <c r="BF126" s="64">
        <f ca="1">'Trial 2'!BK22</f>
        <v>33865434.774388671</v>
      </c>
      <c r="BG126" s="64">
        <f ca="1">'Trial 2'!BL22</f>
        <v>33849200.001928844</v>
      </c>
      <c r="BH126" s="64">
        <f ca="1">'Trial 2'!BM22</f>
        <v>33832577.318800919</v>
      </c>
      <c r="BI126" s="64">
        <f ca="1">'Trial 2'!BO22</f>
        <v>33821202.71283064</v>
      </c>
      <c r="BJ126" s="64">
        <f ca="1">'Trial 2'!BP22</f>
        <v>33806807.917392783</v>
      </c>
      <c r="BK126" s="64">
        <f ca="1">'Trial 2'!BQ22</f>
        <v>33793459.518237777</v>
      </c>
      <c r="BL126" s="64">
        <f ca="1">'Trial 2'!BR22</f>
        <v>33776530.772252388</v>
      </c>
      <c r="BM126" s="64">
        <f ca="1">'Trial 2'!BS22</f>
        <v>33759330.067456879</v>
      </c>
      <c r="BN126" s="64">
        <f ca="1">'Trial 2'!BT22</f>
        <v>33746288.598867118</v>
      </c>
      <c r="BO126" s="64">
        <f ca="1">'Trial 2'!BU22</f>
        <v>33733251.266698048</v>
      </c>
      <c r="BP126" s="64">
        <f ca="1">'Trial 2'!BV22</f>
        <v>33718418.724396378</v>
      </c>
      <c r="BQ126" s="64">
        <f ca="1">'Trial 2'!BW22</f>
        <v>33700253.324710988</v>
      </c>
      <c r="BR126" s="64">
        <f ca="1">'Trial 2'!BX22</f>
        <v>33687069.394783519</v>
      </c>
      <c r="BS126" s="64">
        <f ca="1">'Trial 2'!BY22</f>
        <v>33675698.539451852</v>
      </c>
      <c r="BT126" s="64">
        <f ca="1">'Trial 2'!BZ22</f>
        <v>33660815.199622542</v>
      </c>
      <c r="BU126" s="64">
        <f ca="1">'Trial 2'!CB22</f>
        <v>33646217.047406279</v>
      </c>
      <c r="BV126" s="64">
        <f ca="1">'Trial 2'!CC22</f>
        <v>33631807.011272088</v>
      </c>
      <c r="BW126" s="64">
        <f ca="1">'Trial 2'!CD22</f>
        <v>33621619.357619613</v>
      </c>
      <c r="BX126" s="64">
        <f ca="1">'Trial 2'!CE22</f>
        <v>33608643.381836943</v>
      </c>
      <c r="BY126" s="64">
        <f ca="1">'Trial 2'!CF22</f>
        <v>33593650.242769301</v>
      </c>
      <c r="BZ126" s="64">
        <f ca="1">'Trial 2'!CG22</f>
        <v>33582486.85558518</v>
      </c>
      <c r="CA126" s="64">
        <f ca="1">'Trial 2'!CH22</f>
        <v>33568636.637820333</v>
      </c>
      <c r="CB126" s="64">
        <f ca="1">'Trial 2'!CI22</f>
        <v>33550428.446469955</v>
      </c>
      <c r="CC126" s="64">
        <f ca="1">'Trial 2'!CJ22</f>
        <v>33540051.642845474</v>
      </c>
      <c r="CD126" s="64">
        <f ca="1">'Trial 2'!CK22</f>
        <v>33521958.889849462</v>
      </c>
      <c r="CE126" s="64">
        <f ca="1">'Trial 2'!CL22</f>
        <v>33505577.738135546</v>
      </c>
      <c r="CF126" s="64">
        <f ca="1">'Trial 2'!CM22</f>
        <v>33490824.279939022</v>
      </c>
      <c r="CG126" s="64">
        <f ca="1">'Trial 2'!CO22</f>
        <v>33473277.501162034</v>
      </c>
      <c r="CH126" s="64">
        <f ca="1">'Trial 2'!CP22</f>
        <v>33459338.580906041</v>
      </c>
      <c r="CI126" s="64">
        <f ca="1">'Trial 2'!CQ22</f>
        <v>33446417.827909969</v>
      </c>
      <c r="CJ126" s="64">
        <f ca="1">'Trial 2'!CR22</f>
        <v>33433222.417863667</v>
      </c>
      <c r="CK126" s="64">
        <f ca="1">'Trial 2'!CS22</f>
        <v>33421794.924827561</v>
      </c>
      <c r="CL126" s="64">
        <f ca="1">'Trial 2'!CT22</f>
        <v>33406554.640294485</v>
      </c>
      <c r="CM126" s="64">
        <f ca="1">'Trial 2'!CU22</f>
        <v>33389733.042865396</v>
      </c>
      <c r="CN126" s="64">
        <f ca="1">'Trial 2'!CV22</f>
        <v>33377321.12113113</v>
      </c>
      <c r="CO126" s="64">
        <f ca="1">'Trial 2'!CW22</f>
        <v>33361924.123967018</v>
      </c>
      <c r="CP126" s="64">
        <f ca="1">'Trial 2'!CX22</f>
        <v>33346182.73907451</v>
      </c>
      <c r="CQ126" s="64">
        <f ca="1">'Trial 2'!CY22</f>
        <v>33334695.734433543</v>
      </c>
      <c r="CR126" s="64">
        <f ca="1">'Trial 2'!CZ22</f>
        <v>33320027.46038834</v>
      </c>
      <c r="CS126" s="64">
        <f ca="1">'Trial 2'!DB22</f>
        <v>33309987.760845408</v>
      </c>
      <c r="CT126" s="64">
        <f ca="1">'Trial 2'!DC22</f>
        <v>33298316.515548684</v>
      </c>
      <c r="CU126" s="64">
        <f ca="1">'Trial 2'!DD22</f>
        <v>33287443.648788217</v>
      </c>
      <c r="CV126" s="64">
        <f ca="1">'Trial 2'!DE22</f>
        <v>33274307.041727316</v>
      </c>
      <c r="CW126" s="64">
        <f ca="1">'Trial 2'!DF22</f>
        <v>33260863.721487969</v>
      </c>
      <c r="CX126" s="64">
        <f ca="1">'Trial 2'!DG22</f>
        <v>33248636.610623363</v>
      </c>
      <c r="CY126" s="64">
        <f ca="1">'Trial 2'!DH22</f>
        <v>33234807.649984192</v>
      </c>
      <c r="CZ126" s="64">
        <f ca="1">'Trial 2'!DI22</f>
        <v>33222821.631672151</v>
      </c>
      <c r="DA126" s="64">
        <f ca="1">'Trial 2'!DJ22</f>
        <v>33208265.726762488</v>
      </c>
      <c r="DB126" s="64">
        <f ca="1">'Trial 2'!DK22</f>
        <v>33190728.279951766</v>
      </c>
      <c r="DC126" s="64">
        <f ca="1">'Trial 2'!DL22</f>
        <v>33177637.236075975</v>
      </c>
      <c r="DD126" s="64">
        <f ca="1">'Trial 2'!DM22</f>
        <v>33160023.000612985</v>
      </c>
      <c r="DE126" s="64">
        <f ca="1">'Trial 2'!DO22</f>
        <v>33148280.177602071</v>
      </c>
      <c r="DF126" s="64">
        <f ca="1">'Trial 2'!DP22</f>
        <v>33131862.482723564</v>
      </c>
      <c r="DG126" s="64">
        <f ca="1">'Trial 2'!DQ22</f>
        <v>33116316.052708492</v>
      </c>
      <c r="DH126" s="64">
        <f ca="1">'Trial 2'!DR22</f>
        <v>33101584.649002977</v>
      </c>
      <c r="DI126" s="64">
        <f ca="1">'Trial 2'!DS22</f>
        <v>33085759.024528917</v>
      </c>
      <c r="DJ126" s="64">
        <f ca="1">'Trial 2'!DT22</f>
        <v>33073137.290117428</v>
      </c>
      <c r="DK126" s="64">
        <f ca="1">'Trial 2'!DU22</f>
        <v>33059509.824217029</v>
      </c>
      <c r="DL126" s="64">
        <f ca="1">'Trial 2'!DV22</f>
        <v>33045811.597020116</v>
      </c>
      <c r="DM126" s="64">
        <f ca="1">'Trial 2'!DW22</f>
        <v>33031223.063935496</v>
      </c>
      <c r="DN126" s="64">
        <f ca="1">'Trial 2'!DX22</f>
        <v>33013657.037185341</v>
      </c>
      <c r="DO126" s="64">
        <f ca="1">'Trial 2'!DY22</f>
        <v>32998871.575406563</v>
      </c>
      <c r="DP126" s="64">
        <f ca="1">'Trial 2'!DZ22</f>
        <v>32984247.173806436</v>
      </c>
      <c r="DQ126" s="64">
        <f ca="1">'Trial 2'!EB22</f>
        <v>32970734.27439303</v>
      </c>
      <c r="DR126" s="64">
        <f ca="1">'Trial 2'!EC22</f>
        <v>32959151.919927325</v>
      </c>
      <c r="DS126" s="64">
        <f ca="1">'Trial 2'!ED22</f>
        <v>32947068.513843384</v>
      </c>
      <c r="DT126" s="64">
        <f ca="1">'Trial 2'!EE22</f>
        <v>32931802.717824671</v>
      </c>
      <c r="DU126" s="64">
        <f ca="1">'Trial 2'!EF22</f>
        <v>32917468.556509003</v>
      </c>
      <c r="DV126" s="64">
        <f ca="1">'Trial 2'!EG22</f>
        <v>32905617.141402364</v>
      </c>
      <c r="DW126" s="64">
        <f ca="1">'Trial 2'!EH22</f>
        <v>32890737.873718571</v>
      </c>
      <c r="DX126" s="64">
        <f ca="1">'Trial 2'!EI22</f>
        <v>32876890.135780312</v>
      </c>
      <c r="DY126" s="64">
        <f ca="1">'Trial 2'!EJ22</f>
        <v>32865748.838824302</v>
      </c>
      <c r="DZ126" s="64">
        <f ca="1">'Trial 2'!EK22</f>
        <v>32850330.871657759</v>
      </c>
      <c r="EA126" s="64">
        <f ca="1">'Trial 2'!EL22</f>
        <v>32833894.308464833</v>
      </c>
      <c r="EB126" s="64">
        <f ca="1">'Trial 2'!EM22</f>
        <v>32819737.974228162</v>
      </c>
    </row>
    <row r="127" spans="1:132" ht="12.75" customHeight="1" x14ac:dyDescent="0.2">
      <c r="A127" s="64">
        <f>'Trial 3'!B22</f>
        <v>34645298.421926454</v>
      </c>
      <c r="B127" s="64">
        <f ca="1">'Trial 3'!C22</f>
        <v>34627109.9046802</v>
      </c>
      <c r="C127" s="64">
        <f ca="1">'Trial 3'!D22</f>
        <v>34614447.418212682</v>
      </c>
      <c r="D127" s="64">
        <f ca="1">'Trial 3'!E22</f>
        <v>34602103.27348043</v>
      </c>
      <c r="E127" s="64">
        <f ca="1">'Trial 3'!F22</f>
        <v>34586167.810486406</v>
      </c>
      <c r="F127" s="64">
        <f ca="1">'Trial 3'!G22</f>
        <v>34575083.806138739</v>
      </c>
      <c r="G127" s="64">
        <f ca="1">'Trial 3'!H22</f>
        <v>34556753.348619603</v>
      </c>
      <c r="H127" s="64">
        <f ca="1">'Trial 3'!I22</f>
        <v>34542757.274123423</v>
      </c>
      <c r="I127" s="64">
        <f ca="1">'Trial 3'!J22</f>
        <v>34529985.944881625</v>
      </c>
      <c r="J127" s="64">
        <f ca="1">'Trial 3'!K22</f>
        <v>34516383.715319537</v>
      </c>
      <c r="K127" s="64">
        <f ca="1">'Trial 3'!L22</f>
        <v>34503423.204281047</v>
      </c>
      <c r="L127" s="64">
        <f ca="1">'Trial 3'!M22</f>
        <v>34487873.821215905</v>
      </c>
      <c r="M127" s="64">
        <f ca="1">'Trial 3'!O22</f>
        <v>34473827.32228782</v>
      </c>
      <c r="N127" s="64">
        <f ca="1">'Trial 3'!P22</f>
        <v>34462104.148555487</v>
      </c>
      <c r="O127" s="64">
        <f ca="1">'Trial 3'!Q22</f>
        <v>34449205.167143725</v>
      </c>
      <c r="P127" s="64">
        <f ca="1">'Trial 3'!R22</f>
        <v>34433964.118429832</v>
      </c>
      <c r="Q127" s="64">
        <f ca="1">'Trial 3'!S22</f>
        <v>34416959.386604793</v>
      </c>
      <c r="R127" s="64">
        <f ca="1">'Trial 3'!T22</f>
        <v>34404587.284068786</v>
      </c>
      <c r="S127" s="64">
        <f ca="1">'Trial 3'!U22</f>
        <v>34390056.320670456</v>
      </c>
      <c r="T127" s="64">
        <f ca="1">'Trial 3'!V22</f>
        <v>34373591.18655175</v>
      </c>
      <c r="U127" s="64">
        <f ca="1">'Trial 3'!W22</f>
        <v>34356595.410405874</v>
      </c>
      <c r="V127" s="64">
        <f ca="1">'Trial 3'!X22</f>
        <v>34346769.912585564</v>
      </c>
      <c r="W127" s="64">
        <f ca="1">'Trial 3'!Y22</f>
        <v>34333200.458916739</v>
      </c>
      <c r="X127" s="64">
        <f ca="1">'Trial 3'!Z22</f>
        <v>34317307.043359339</v>
      </c>
      <c r="Y127" s="64">
        <f ca="1">'Trial 3'!AB22</f>
        <v>34299786.876128942</v>
      </c>
      <c r="Z127" s="64">
        <f ca="1">'Trial 3'!AC22</f>
        <v>34286357.172785588</v>
      </c>
      <c r="AA127" s="64">
        <f ca="1">'Trial 3'!AD22</f>
        <v>34269587.612237915</v>
      </c>
      <c r="AB127" s="64">
        <f ca="1">'Trial 3'!AE22</f>
        <v>34252737.470690355</v>
      </c>
      <c r="AC127" s="64">
        <f ca="1">'Trial 3'!AF22</f>
        <v>34236457.775190994</v>
      </c>
      <c r="AD127" s="64">
        <f ca="1">'Trial 3'!AG22</f>
        <v>34223227.669411749</v>
      </c>
      <c r="AE127" s="64">
        <f ca="1">'Trial 3'!AH22</f>
        <v>34209740.063461691</v>
      </c>
      <c r="AF127" s="64">
        <f ca="1">'Trial 3'!AI22</f>
        <v>34194810.704146072</v>
      </c>
      <c r="AG127" s="64">
        <f ca="1">'Trial 3'!AJ22</f>
        <v>34182132.111607932</v>
      </c>
      <c r="AH127" s="64">
        <f ca="1">'Trial 3'!AK22</f>
        <v>34167967.902463697</v>
      </c>
      <c r="AI127" s="64">
        <f ca="1">'Trial 3'!AL22</f>
        <v>34154263.082621075</v>
      </c>
      <c r="AJ127" s="64">
        <f ca="1">'Trial 3'!AM22</f>
        <v>34143299.777624354</v>
      </c>
      <c r="AK127" s="64">
        <f ca="1">'Trial 3'!AO22</f>
        <v>34130728.121426024</v>
      </c>
      <c r="AL127" s="64">
        <f ca="1">'Trial 3'!AP22</f>
        <v>34116931.442135744</v>
      </c>
      <c r="AM127" s="64">
        <f ca="1">'Trial 3'!AQ22</f>
        <v>34104982.658198535</v>
      </c>
      <c r="AN127" s="64">
        <f ca="1">'Trial 3'!AR22</f>
        <v>34093817.635097228</v>
      </c>
      <c r="AO127" s="64">
        <f ca="1">'Trial 3'!AS22</f>
        <v>34080591.003374375</v>
      </c>
      <c r="AP127" s="64">
        <f ca="1">'Trial 3'!AT22</f>
        <v>34067290.245672829</v>
      </c>
      <c r="AQ127" s="64">
        <f ca="1">'Trial 3'!AU22</f>
        <v>34053402.256690599</v>
      </c>
      <c r="AR127" s="64">
        <f ca="1">'Trial 3'!AV22</f>
        <v>34037928.376012325</v>
      </c>
      <c r="AS127" s="64">
        <f ca="1">'Trial 3'!AW22</f>
        <v>34021287.209817946</v>
      </c>
      <c r="AT127" s="64">
        <f ca="1">'Trial 3'!AX22</f>
        <v>34005993.722291812</v>
      </c>
      <c r="AU127" s="64">
        <f ca="1">'Trial 3'!AY22</f>
        <v>33991359.078368425</v>
      </c>
      <c r="AV127" s="64">
        <f ca="1">'Trial 3'!AZ22</f>
        <v>33977855.931403808</v>
      </c>
      <c r="AW127" s="64">
        <f ca="1">'Trial 3'!BB22</f>
        <v>33963550.657397188</v>
      </c>
      <c r="AX127" s="64">
        <f ca="1">'Trial 3'!BC22</f>
        <v>33947671.942720398</v>
      </c>
      <c r="AY127" s="64">
        <f ca="1">'Trial 3'!BD22</f>
        <v>33933820.03413105</v>
      </c>
      <c r="AZ127" s="64">
        <f ca="1">'Trial 3'!BE22</f>
        <v>33916731.290187001</v>
      </c>
      <c r="BA127" s="64">
        <f ca="1">'Trial 3'!BF22</f>
        <v>33903688.922602296</v>
      </c>
      <c r="BB127" s="64">
        <f ca="1">'Trial 3'!BG22</f>
        <v>33885445.915126108</v>
      </c>
      <c r="BC127" s="64">
        <f ca="1">'Trial 3'!BH22</f>
        <v>33869990.440086387</v>
      </c>
      <c r="BD127" s="64">
        <f ca="1">'Trial 3'!BI22</f>
        <v>33856121.844017312</v>
      </c>
      <c r="BE127" s="64">
        <f ca="1">'Trial 3'!BJ22</f>
        <v>33839315.385779642</v>
      </c>
      <c r="BF127" s="64">
        <f ca="1">'Trial 3'!BK22</f>
        <v>33824316.444675297</v>
      </c>
      <c r="BG127" s="64">
        <f ca="1">'Trial 3'!BL22</f>
        <v>33811148.932232007</v>
      </c>
      <c r="BH127" s="64">
        <f ca="1">'Trial 3'!BM22</f>
        <v>33796396.087273166</v>
      </c>
      <c r="BI127" s="64">
        <f ca="1">'Trial 3'!BO22</f>
        <v>33779320.967751488</v>
      </c>
      <c r="BJ127" s="64">
        <f ca="1">'Trial 3'!BP22</f>
        <v>33764686.491084613</v>
      </c>
      <c r="BK127" s="64">
        <f ca="1">'Trial 3'!BQ22</f>
        <v>33747029.525821485</v>
      </c>
      <c r="BL127" s="64">
        <f ca="1">'Trial 3'!BR22</f>
        <v>33734448.3274334</v>
      </c>
      <c r="BM127" s="64">
        <f ca="1">'Trial 3'!BS22</f>
        <v>33719787.420878805</v>
      </c>
      <c r="BN127" s="64">
        <f ca="1">'Trial 3'!BT22</f>
        <v>33705776.2586345</v>
      </c>
      <c r="BO127" s="64">
        <f ca="1">'Trial 3'!BU22</f>
        <v>33689879.658288263</v>
      </c>
      <c r="BP127" s="64">
        <f ca="1">'Trial 3'!BV22</f>
        <v>33672988.053480834</v>
      </c>
      <c r="BQ127" s="64">
        <f ca="1">'Trial 3'!BW22</f>
        <v>33658951.517129973</v>
      </c>
      <c r="BR127" s="64">
        <f ca="1">'Trial 3'!BX22</f>
        <v>33643724.957951188</v>
      </c>
      <c r="BS127" s="64">
        <f ca="1">'Trial 3'!BY22</f>
        <v>33628453.136480302</v>
      </c>
      <c r="BT127" s="64">
        <f ca="1">'Trial 3'!BZ22</f>
        <v>33613987.847709127</v>
      </c>
      <c r="BU127" s="64">
        <f ca="1">'Trial 3'!CB22</f>
        <v>33601936.465342775</v>
      </c>
      <c r="BV127" s="64">
        <f ca="1">'Trial 3'!CC22</f>
        <v>33587071.563635454</v>
      </c>
      <c r="BW127" s="64">
        <f ca="1">'Trial 3'!CD22</f>
        <v>33569048.045068175</v>
      </c>
      <c r="BX127" s="64">
        <f ca="1">'Trial 3'!CE22</f>
        <v>33556822.477610908</v>
      </c>
      <c r="BY127" s="64">
        <f ca="1">'Trial 3'!CF22</f>
        <v>33542783.081423022</v>
      </c>
      <c r="BZ127" s="64">
        <f ca="1">'Trial 3'!CG22</f>
        <v>33528900.004937317</v>
      </c>
      <c r="CA127" s="64">
        <f ca="1">'Trial 3'!CH22</f>
        <v>33519010.686884228</v>
      </c>
      <c r="CB127" s="64">
        <f ca="1">'Trial 3'!CI22</f>
        <v>33504376.644807436</v>
      </c>
      <c r="CC127" s="64">
        <f ca="1">'Trial 3'!CJ22</f>
        <v>33490327.451405253</v>
      </c>
      <c r="CD127" s="64">
        <f ca="1">'Trial 3'!CK22</f>
        <v>33476499.378967725</v>
      </c>
      <c r="CE127" s="64">
        <f ca="1">'Trial 3'!CL22</f>
        <v>33462067.127731387</v>
      </c>
      <c r="CF127" s="64">
        <f ca="1">'Trial 3'!CM22</f>
        <v>33448144.553998448</v>
      </c>
      <c r="CG127" s="64">
        <f ca="1">'Trial 3'!CO22</f>
        <v>33431804.621639747</v>
      </c>
      <c r="CH127" s="64">
        <f ca="1">'Trial 3'!CP22</f>
        <v>33420547.65838502</v>
      </c>
      <c r="CI127" s="64">
        <f ca="1">'Trial 3'!CQ22</f>
        <v>33404235.794314113</v>
      </c>
      <c r="CJ127" s="64">
        <f ca="1">'Trial 3'!CR22</f>
        <v>33390573.919491671</v>
      </c>
      <c r="CK127" s="64">
        <f ca="1">'Trial 3'!CS22</f>
        <v>33376704.048512973</v>
      </c>
      <c r="CL127" s="64">
        <f ca="1">'Trial 3'!CT22</f>
        <v>33363680.846741751</v>
      </c>
      <c r="CM127" s="64">
        <f ca="1">'Trial 3'!CU22</f>
        <v>33349981.243618857</v>
      </c>
      <c r="CN127" s="64">
        <f ca="1">'Trial 3'!CV22</f>
        <v>33334416.106302138</v>
      </c>
      <c r="CO127" s="64">
        <f ca="1">'Trial 3'!CW22</f>
        <v>33317356.386238731</v>
      </c>
      <c r="CP127" s="64">
        <f ca="1">'Trial 3'!CX22</f>
        <v>33302123.335642044</v>
      </c>
      <c r="CQ127" s="64">
        <f ca="1">'Trial 3'!CY22</f>
        <v>33289910.771951374</v>
      </c>
      <c r="CR127" s="64">
        <f ca="1">'Trial 3'!CZ22</f>
        <v>33273200.167229466</v>
      </c>
      <c r="CS127" s="64">
        <f ca="1">'Trial 3'!DB22</f>
        <v>33261615.077752717</v>
      </c>
      <c r="CT127" s="64">
        <f ca="1">'Trial 3'!DC22</f>
        <v>33244270.455798615</v>
      </c>
      <c r="CU127" s="64">
        <f ca="1">'Trial 3'!DD22</f>
        <v>33227902.256610002</v>
      </c>
      <c r="CV127" s="64">
        <f ca="1">'Trial 3'!DE22</f>
        <v>33215477.575503949</v>
      </c>
      <c r="CW127" s="64">
        <f ca="1">'Trial 3'!DF22</f>
        <v>33200306.791943852</v>
      </c>
      <c r="CX127" s="64">
        <f ca="1">'Trial 3'!DG22</f>
        <v>33184371.232241064</v>
      </c>
      <c r="CY127" s="64">
        <f ca="1">'Trial 3'!DH22</f>
        <v>33170221.380042396</v>
      </c>
      <c r="CZ127" s="64">
        <f ca="1">'Trial 3'!DI22</f>
        <v>33156590.728167355</v>
      </c>
      <c r="DA127" s="64">
        <f ca="1">'Trial 3'!DJ22</f>
        <v>33142219.817225173</v>
      </c>
      <c r="DB127" s="64">
        <f ca="1">'Trial 3'!DK22</f>
        <v>33128825.86252211</v>
      </c>
      <c r="DC127" s="64">
        <f ca="1">'Trial 3'!DL22</f>
        <v>33114672.28105399</v>
      </c>
      <c r="DD127" s="64">
        <f ca="1">'Trial 3'!DM22</f>
        <v>33098894.036258537</v>
      </c>
      <c r="DE127" s="64">
        <f ca="1">'Trial 3'!DO22</f>
        <v>33084423.188945077</v>
      </c>
      <c r="DF127" s="64">
        <f ca="1">'Trial 3'!DP22</f>
        <v>33067678.971463282</v>
      </c>
      <c r="DG127" s="64">
        <f ca="1">'Trial 3'!DQ22</f>
        <v>33056861.107188188</v>
      </c>
      <c r="DH127" s="64">
        <f ca="1">'Trial 3'!DR22</f>
        <v>33046639.599821486</v>
      </c>
      <c r="DI127" s="64">
        <f ca="1">'Trial 3'!DS22</f>
        <v>33032773.027526926</v>
      </c>
      <c r="DJ127" s="64">
        <f ca="1">'Trial 3'!DT22</f>
        <v>33022683.988294028</v>
      </c>
      <c r="DK127" s="64">
        <f ca="1">'Trial 3'!DU22</f>
        <v>33007304.205087036</v>
      </c>
      <c r="DL127" s="64">
        <f ca="1">'Trial 3'!DV22</f>
        <v>32995094.255900476</v>
      </c>
      <c r="DM127" s="64">
        <f ca="1">'Trial 3'!DW22</f>
        <v>32981514.23951567</v>
      </c>
      <c r="DN127" s="64">
        <f ca="1">'Trial 3'!DX22</f>
        <v>32967503.145160623</v>
      </c>
      <c r="DO127" s="64">
        <f ca="1">'Trial 3'!DY22</f>
        <v>32952951.790724553</v>
      </c>
      <c r="DP127" s="64">
        <f ca="1">'Trial 3'!DZ22</f>
        <v>32940149.802828018</v>
      </c>
      <c r="DQ127" s="64">
        <f ca="1">'Trial 3'!EB22</f>
        <v>32930343.890562788</v>
      </c>
      <c r="DR127" s="64">
        <f ca="1">'Trial 3'!EC22</f>
        <v>32917295.467416745</v>
      </c>
      <c r="DS127" s="64">
        <f ca="1">'Trial 3'!ED22</f>
        <v>32903106.789662674</v>
      </c>
      <c r="DT127" s="64">
        <f ca="1">'Trial 3'!EE22</f>
        <v>32886936.719125941</v>
      </c>
      <c r="DU127" s="64">
        <f ca="1">'Trial 3'!EF22</f>
        <v>32872880.912620477</v>
      </c>
      <c r="DV127" s="64">
        <f ca="1">'Trial 3'!EG22</f>
        <v>32860352.901499297</v>
      </c>
      <c r="DW127" s="64">
        <f ca="1">'Trial 3'!EH22</f>
        <v>32843705.670828506</v>
      </c>
      <c r="DX127" s="64">
        <f ca="1">'Trial 3'!EI22</f>
        <v>32827355.241868299</v>
      </c>
      <c r="DY127" s="64">
        <f ca="1">'Trial 3'!EJ22</f>
        <v>32812997.605810884</v>
      </c>
      <c r="DZ127" s="64">
        <f ca="1">'Trial 3'!EK22</f>
        <v>32799207.209405463</v>
      </c>
      <c r="EA127" s="64">
        <f ca="1">'Trial 3'!EL22</f>
        <v>32781996.699387375</v>
      </c>
      <c r="EB127" s="64">
        <f ca="1">'Trial 3'!EM22</f>
        <v>32766289.509687163</v>
      </c>
    </row>
    <row r="128" spans="1:132" ht="12.75" customHeight="1" x14ac:dyDescent="0.2">
      <c r="A128" s="64">
        <f>'Trial 4'!B22</f>
        <v>34645298.421926454</v>
      </c>
      <c r="B128" s="64">
        <f ca="1">'Trial 4'!C22</f>
        <v>34630250.711038135</v>
      </c>
      <c r="C128" s="64">
        <f ca="1">'Trial 4'!D22</f>
        <v>34614631.857782938</v>
      </c>
      <c r="D128" s="64">
        <f ca="1">'Trial 4'!E22</f>
        <v>34600309.236550324</v>
      </c>
      <c r="E128" s="64">
        <f ca="1">'Trial 4'!F22</f>
        <v>34585900.48075515</v>
      </c>
      <c r="F128" s="64">
        <f ca="1">'Trial 4'!G22</f>
        <v>34573942.76726488</v>
      </c>
      <c r="G128" s="64">
        <f ca="1">'Trial 4'!H22</f>
        <v>34561093.726066791</v>
      </c>
      <c r="H128" s="64">
        <f ca="1">'Trial 4'!I22</f>
        <v>34546605.281919114</v>
      </c>
      <c r="I128" s="64">
        <f ca="1">'Trial 4'!J22</f>
        <v>34532362.45005209</v>
      </c>
      <c r="J128" s="64">
        <f ca="1">'Trial 4'!K22</f>
        <v>34517014.598111883</v>
      </c>
      <c r="K128" s="64">
        <f ca="1">'Trial 4'!L22</f>
        <v>34504609.742767304</v>
      </c>
      <c r="L128" s="64">
        <f ca="1">'Trial 4'!M22</f>
        <v>34489710.506177187</v>
      </c>
      <c r="M128" s="64">
        <f ca="1">'Trial 4'!O22</f>
        <v>34474144.026333719</v>
      </c>
      <c r="N128" s="64">
        <f ca="1">'Trial 4'!P22</f>
        <v>34460836.834334083</v>
      </c>
      <c r="O128" s="64">
        <f ca="1">'Trial 4'!Q22</f>
        <v>34445239.87271107</v>
      </c>
      <c r="P128" s="64">
        <f ca="1">'Trial 4'!R22</f>
        <v>34433455.171602704</v>
      </c>
      <c r="Q128" s="64">
        <f ca="1">'Trial 4'!S22</f>
        <v>34416922.138916738</v>
      </c>
      <c r="R128" s="64">
        <f ca="1">'Trial 4'!T22</f>
        <v>34399582.753966801</v>
      </c>
      <c r="S128" s="64">
        <f ca="1">'Trial 4'!U22</f>
        <v>34384937.873381585</v>
      </c>
      <c r="T128" s="64">
        <f ca="1">'Trial 4'!V22</f>
        <v>34369204.371834122</v>
      </c>
      <c r="U128" s="64">
        <f ca="1">'Trial 4'!W22</f>
        <v>34352545.093252584</v>
      </c>
      <c r="V128" s="64">
        <f ca="1">'Trial 4'!X22</f>
        <v>34339704.903801605</v>
      </c>
      <c r="W128" s="64">
        <f ca="1">'Trial 4'!Y22</f>
        <v>34325617.614690237</v>
      </c>
      <c r="X128" s="64">
        <f ca="1">'Trial 4'!Z22</f>
        <v>34311925.427174225</v>
      </c>
      <c r="Y128" s="64">
        <f ca="1">'Trial 4'!AB22</f>
        <v>34297845.577224962</v>
      </c>
      <c r="Z128" s="64">
        <f ca="1">'Trial 4'!AC22</f>
        <v>34283813.912438519</v>
      </c>
      <c r="AA128" s="64">
        <f ca="1">'Trial 4'!AD22</f>
        <v>34269908.910672806</v>
      </c>
      <c r="AB128" s="64">
        <f ca="1">'Trial 4'!AE22</f>
        <v>34253035.668340057</v>
      </c>
      <c r="AC128" s="64">
        <f ca="1">'Trial 4'!AF22</f>
        <v>34238478.419381849</v>
      </c>
      <c r="AD128" s="64">
        <f ca="1">'Trial 4'!AG22</f>
        <v>34225146.659484915</v>
      </c>
      <c r="AE128" s="64">
        <f ca="1">'Trial 4'!AH22</f>
        <v>34208945.625123955</v>
      </c>
      <c r="AF128" s="64">
        <f ca="1">'Trial 4'!AI22</f>
        <v>34198652.489135645</v>
      </c>
      <c r="AG128" s="64">
        <f ca="1">'Trial 4'!AJ22</f>
        <v>34183604.274165682</v>
      </c>
      <c r="AH128" s="64">
        <f ca="1">'Trial 4'!AK22</f>
        <v>34166565.098026015</v>
      </c>
      <c r="AI128" s="64">
        <f ca="1">'Trial 4'!AL22</f>
        <v>34151528.129966207</v>
      </c>
      <c r="AJ128" s="64">
        <f ca="1">'Trial 4'!AM22</f>
        <v>34137919.050047964</v>
      </c>
      <c r="AK128" s="64">
        <f ca="1">'Trial 4'!AO22</f>
        <v>34124837.481075227</v>
      </c>
      <c r="AL128" s="64">
        <f ca="1">'Trial 4'!AP22</f>
        <v>34108729.857501842</v>
      </c>
      <c r="AM128" s="64">
        <f ca="1">'Trial 4'!AQ22</f>
        <v>34096228.272075295</v>
      </c>
      <c r="AN128" s="64">
        <f ca="1">'Trial 4'!AR22</f>
        <v>34082316.066659361</v>
      </c>
      <c r="AO128" s="64">
        <f ca="1">'Trial 4'!AS22</f>
        <v>34069356.139402486</v>
      </c>
      <c r="AP128" s="64">
        <f ca="1">'Trial 4'!AT22</f>
        <v>34055667.332692817</v>
      </c>
      <c r="AQ128" s="64">
        <f ca="1">'Trial 4'!AU22</f>
        <v>34038917.779774792</v>
      </c>
      <c r="AR128" s="64">
        <f ca="1">'Trial 4'!AV22</f>
        <v>34023683.19376117</v>
      </c>
      <c r="AS128" s="64">
        <f ca="1">'Trial 4'!AW22</f>
        <v>34013541.875549503</v>
      </c>
      <c r="AT128" s="64">
        <f ca="1">'Trial 4'!AX22</f>
        <v>33999024.075017147</v>
      </c>
      <c r="AU128" s="64">
        <f ca="1">'Trial 4'!AY22</f>
        <v>33986028.776152089</v>
      </c>
      <c r="AV128" s="64">
        <f ca="1">'Trial 4'!AZ22</f>
        <v>33968409.06107609</v>
      </c>
      <c r="AW128" s="64">
        <f ca="1">'Trial 4'!BB22</f>
        <v>33957959.662314251</v>
      </c>
      <c r="AX128" s="64">
        <f ca="1">'Trial 4'!BC22</f>
        <v>33947202.541748971</v>
      </c>
      <c r="AY128" s="64">
        <f ca="1">'Trial 4'!BD22</f>
        <v>33930904.176956393</v>
      </c>
      <c r="AZ128" s="64">
        <f ca="1">'Trial 4'!BE22</f>
        <v>33916883.546304896</v>
      </c>
      <c r="BA128" s="64">
        <f ca="1">'Trial 4'!BF22</f>
        <v>33901892.742252454</v>
      </c>
      <c r="BB128" s="64">
        <f ca="1">'Trial 4'!BG22</f>
        <v>33885869.353891753</v>
      </c>
      <c r="BC128" s="64">
        <f ca="1">'Trial 4'!BH22</f>
        <v>33872763.037851006</v>
      </c>
      <c r="BD128" s="64">
        <f ca="1">'Trial 4'!BI22</f>
        <v>33862418.262424015</v>
      </c>
      <c r="BE128" s="64">
        <f ca="1">'Trial 4'!BJ22</f>
        <v>33846183.57179819</v>
      </c>
      <c r="BF128" s="64">
        <f ca="1">'Trial 4'!BK22</f>
        <v>33833338.350311629</v>
      </c>
      <c r="BG128" s="64">
        <f ca="1">'Trial 4'!BL22</f>
        <v>33819805.767704003</v>
      </c>
      <c r="BH128" s="64">
        <f ca="1">'Trial 4'!BM22</f>
        <v>33804718.74958168</v>
      </c>
      <c r="BI128" s="64">
        <f ca="1">'Trial 4'!BO22</f>
        <v>33790541.28322646</v>
      </c>
      <c r="BJ128" s="64">
        <f ca="1">'Trial 4'!BP22</f>
        <v>33780147.316810913</v>
      </c>
      <c r="BK128" s="64">
        <f ca="1">'Trial 4'!BQ22</f>
        <v>33765259.263487592</v>
      </c>
      <c r="BL128" s="64">
        <f ca="1">'Trial 4'!BR22</f>
        <v>33751403.579928607</v>
      </c>
      <c r="BM128" s="64">
        <f ca="1">'Trial 4'!BS22</f>
        <v>33736909.508092314</v>
      </c>
      <c r="BN128" s="64">
        <f ca="1">'Trial 4'!BT22</f>
        <v>33723021.353684284</v>
      </c>
      <c r="BO128" s="64">
        <f ca="1">'Trial 4'!BU22</f>
        <v>33711474.476211637</v>
      </c>
      <c r="BP128" s="64">
        <f ca="1">'Trial 4'!BV22</f>
        <v>33698347.286733255</v>
      </c>
      <c r="BQ128" s="64">
        <f ca="1">'Trial 4'!BW22</f>
        <v>33686515.267454401</v>
      </c>
      <c r="BR128" s="64">
        <f ca="1">'Trial 4'!BX22</f>
        <v>33672439.561595932</v>
      </c>
      <c r="BS128" s="64">
        <f ca="1">'Trial 4'!BY22</f>
        <v>33658005.183928043</v>
      </c>
      <c r="BT128" s="64">
        <f ca="1">'Trial 4'!BZ22</f>
        <v>33641458.640219457</v>
      </c>
      <c r="BU128" s="64">
        <f ca="1">'Trial 4'!CB22</f>
        <v>33629960.742586255</v>
      </c>
      <c r="BV128" s="64">
        <f ca="1">'Trial 4'!CC22</f>
        <v>33615009.315870553</v>
      </c>
      <c r="BW128" s="64">
        <f ca="1">'Trial 4'!CD22</f>
        <v>33601420.539346278</v>
      </c>
      <c r="BX128" s="64">
        <f ca="1">'Trial 4'!CE22</f>
        <v>33586850.413294338</v>
      </c>
      <c r="BY128" s="64">
        <f ca="1">'Trial 4'!CF22</f>
        <v>33574489.473065227</v>
      </c>
      <c r="BZ128" s="64">
        <f ca="1">'Trial 4'!CG22</f>
        <v>33559430.919116229</v>
      </c>
      <c r="CA128" s="64">
        <f ca="1">'Trial 4'!CH22</f>
        <v>33546580.134845737</v>
      </c>
      <c r="CB128" s="64">
        <f ca="1">'Trial 4'!CI22</f>
        <v>33532820.590930566</v>
      </c>
      <c r="CC128" s="64">
        <f ca="1">'Trial 4'!CJ22</f>
        <v>33520110.856461205</v>
      </c>
      <c r="CD128" s="64">
        <f ca="1">'Trial 4'!CK22</f>
        <v>33504567.243732382</v>
      </c>
      <c r="CE128" s="64">
        <f ca="1">'Trial 4'!CL22</f>
        <v>33489936.515375141</v>
      </c>
      <c r="CF128" s="64">
        <f ca="1">'Trial 4'!CM22</f>
        <v>33477258.212205712</v>
      </c>
      <c r="CG128" s="64">
        <f ca="1">'Trial 4'!CO22</f>
        <v>33460677.038971763</v>
      </c>
      <c r="CH128" s="64">
        <f ca="1">'Trial 4'!CP22</f>
        <v>33448299.035667736</v>
      </c>
      <c r="CI128" s="64">
        <f ca="1">'Trial 4'!CQ22</f>
        <v>33437277.609714035</v>
      </c>
      <c r="CJ128" s="64">
        <f ca="1">'Trial 4'!CR22</f>
        <v>33423702.907072522</v>
      </c>
      <c r="CK128" s="64">
        <f ca="1">'Trial 4'!CS22</f>
        <v>33411366.882062275</v>
      </c>
      <c r="CL128" s="64">
        <f ca="1">'Trial 4'!CT22</f>
        <v>33399315.983785134</v>
      </c>
      <c r="CM128" s="64">
        <f ca="1">'Trial 4'!CU22</f>
        <v>33381234.323133986</v>
      </c>
      <c r="CN128" s="64">
        <f ca="1">'Trial 4'!CV22</f>
        <v>33364950.301419504</v>
      </c>
      <c r="CO128" s="64">
        <f ca="1">'Trial 4'!CW22</f>
        <v>33347915.495921772</v>
      </c>
      <c r="CP128" s="64">
        <f ca="1">'Trial 4'!CX22</f>
        <v>33331947.985754602</v>
      </c>
      <c r="CQ128" s="64">
        <f ca="1">'Trial 4'!CY22</f>
        <v>33316055.901319683</v>
      </c>
      <c r="CR128" s="64">
        <f ca="1">'Trial 4'!CZ22</f>
        <v>33304927.198595196</v>
      </c>
      <c r="CS128" s="64">
        <f ca="1">'Trial 4'!DB22</f>
        <v>33290109.80214316</v>
      </c>
      <c r="CT128" s="64">
        <f ca="1">'Trial 4'!DC22</f>
        <v>33276491.292261377</v>
      </c>
      <c r="CU128" s="64">
        <f ca="1">'Trial 4'!DD22</f>
        <v>33264576.409076467</v>
      </c>
      <c r="CV128" s="64">
        <f ca="1">'Trial 4'!DE22</f>
        <v>33247227.585369177</v>
      </c>
      <c r="CW128" s="64">
        <f ca="1">'Trial 4'!DF22</f>
        <v>33234596.904866755</v>
      </c>
      <c r="CX128" s="64">
        <f ca="1">'Trial 4'!DG22</f>
        <v>33219660.636866543</v>
      </c>
      <c r="CY128" s="64">
        <f ca="1">'Trial 4'!DH22</f>
        <v>33202428.20552</v>
      </c>
      <c r="CZ128" s="64">
        <f ca="1">'Trial 4'!DI22</f>
        <v>33185593.769388545</v>
      </c>
      <c r="DA128" s="64">
        <f ca="1">'Trial 4'!DJ22</f>
        <v>33175297.980345495</v>
      </c>
      <c r="DB128" s="64">
        <f ca="1">'Trial 4'!DK22</f>
        <v>33164410.343471095</v>
      </c>
      <c r="DC128" s="64">
        <f ca="1">'Trial 4'!DL22</f>
        <v>33150762.329621032</v>
      </c>
      <c r="DD128" s="64">
        <f ca="1">'Trial 4'!DM22</f>
        <v>33139121.412276089</v>
      </c>
      <c r="DE128" s="64">
        <f ca="1">'Trial 4'!DO22</f>
        <v>33129292.92198395</v>
      </c>
      <c r="DF128" s="64">
        <f ca="1">'Trial 4'!DP22</f>
        <v>33113871.375775188</v>
      </c>
      <c r="DG128" s="64">
        <f ca="1">'Trial 4'!DQ22</f>
        <v>33098721.723066378</v>
      </c>
      <c r="DH128" s="64">
        <f ca="1">'Trial 4'!DR22</f>
        <v>33083794.911357626</v>
      </c>
      <c r="DI128" s="64">
        <f ca="1">'Trial 4'!DS22</f>
        <v>33067498.612909168</v>
      </c>
      <c r="DJ128" s="64">
        <f ca="1">'Trial 4'!DT22</f>
        <v>33052457.546607696</v>
      </c>
      <c r="DK128" s="64">
        <f ca="1">'Trial 4'!DU22</f>
        <v>33038086.788933475</v>
      </c>
      <c r="DL128" s="64">
        <f ca="1">'Trial 4'!DV22</f>
        <v>33024277.898744915</v>
      </c>
      <c r="DM128" s="64">
        <f ca="1">'Trial 4'!DW22</f>
        <v>33011276.839895885</v>
      </c>
      <c r="DN128" s="64">
        <f ca="1">'Trial 4'!DX22</f>
        <v>32996866.423871592</v>
      </c>
      <c r="DO128" s="64">
        <f ca="1">'Trial 4'!DY22</f>
        <v>32984247.739749424</v>
      </c>
      <c r="DP128" s="64">
        <f ca="1">'Trial 4'!DZ22</f>
        <v>32970945.22091211</v>
      </c>
      <c r="DQ128" s="64">
        <f ca="1">'Trial 4'!EB22</f>
        <v>32956183.020758551</v>
      </c>
      <c r="DR128" s="64">
        <f ca="1">'Trial 4'!EC22</f>
        <v>32944258.90398296</v>
      </c>
      <c r="DS128" s="64">
        <f ca="1">'Trial 4'!ED22</f>
        <v>32933648.637147605</v>
      </c>
      <c r="DT128" s="64">
        <f ca="1">'Trial 4'!EE22</f>
        <v>32920411.357385293</v>
      </c>
      <c r="DU128" s="64">
        <f ca="1">'Trial 4'!EF22</f>
        <v>32909516.048194293</v>
      </c>
      <c r="DV128" s="64">
        <f ca="1">'Trial 4'!EG22</f>
        <v>32895860.785633758</v>
      </c>
      <c r="DW128" s="64">
        <f ca="1">'Trial 4'!EH22</f>
        <v>32884309.186321437</v>
      </c>
      <c r="DX128" s="64">
        <f ca="1">'Trial 4'!EI22</f>
        <v>32867975.145211648</v>
      </c>
      <c r="DY128" s="64">
        <f ca="1">'Trial 4'!EJ22</f>
        <v>32856923.490098529</v>
      </c>
      <c r="DZ128" s="64">
        <f ca="1">'Trial 4'!EK22</f>
        <v>32841945.780446988</v>
      </c>
      <c r="EA128" s="64">
        <f ca="1">'Trial 4'!EL22</f>
        <v>32827038.367793217</v>
      </c>
      <c r="EB128" s="64">
        <f ca="1">'Trial 4'!EM22</f>
        <v>32814512.371633042</v>
      </c>
    </row>
    <row r="129" spans="1:132" ht="12.75" customHeight="1" x14ac:dyDescent="0.2">
      <c r="A129" s="64">
        <f>'Trial 5'!B22</f>
        <v>34645298.421926454</v>
      </c>
      <c r="B129" s="64">
        <f ca="1">'Trial 5'!C22</f>
        <v>34628733.817203358</v>
      </c>
      <c r="C129" s="64">
        <f ca="1">'Trial 5'!D22</f>
        <v>34613396.16516801</v>
      </c>
      <c r="D129" s="64">
        <f ca="1">'Trial 5'!E22</f>
        <v>34597265.807893194</v>
      </c>
      <c r="E129" s="64">
        <f ca="1">'Trial 5'!F22</f>
        <v>34579164.491264299</v>
      </c>
      <c r="F129" s="64">
        <f ca="1">'Trial 5'!G22</f>
        <v>34565419.811395459</v>
      </c>
      <c r="G129" s="64">
        <f ca="1">'Trial 5'!H22</f>
        <v>34547809.265754014</v>
      </c>
      <c r="H129" s="64">
        <f ca="1">'Trial 5'!I22</f>
        <v>34530857.091410957</v>
      </c>
      <c r="I129" s="64">
        <f ca="1">'Trial 5'!J22</f>
        <v>34519708.079859108</v>
      </c>
      <c r="J129" s="64">
        <f ca="1">'Trial 5'!K22</f>
        <v>34505437.305152535</v>
      </c>
      <c r="K129" s="64">
        <f ca="1">'Trial 5'!L22</f>
        <v>34493113.973297104</v>
      </c>
      <c r="L129" s="64">
        <f ca="1">'Trial 5'!M22</f>
        <v>34480379.639574684</v>
      </c>
      <c r="M129" s="64">
        <f ca="1">'Trial 5'!O22</f>
        <v>34467408.331565388</v>
      </c>
      <c r="N129" s="64">
        <f ca="1">'Trial 5'!P22</f>
        <v>34454702.367082469</v>
      </c>
      <c r="O129" s="64">
        <f ca="1">'Trial 5'!Q22</f>
        <v>34437851.73804424</v>
      </c>
      <c r="P129" s="64">
        <f ca="1">'Trial 5'!R22</f>
        <v>34419525.606562227</v>
      </c>
      <c r="Q129" s="64">
        <f ca="1">'Trial 5'!S22</f>
        <v>34406004.916515373</v>
      </c>
      <c r="R129" s="64">
        <f ca="1">'Trial 5'!T22</f>
        <v>34390569.840715669</v>
      </c>
      <c r="S129" s="64">
        <f ca="1">'Trial 5'!U22</f>
        <v>34376146.997862436</v>
      </c>
      <c r="T129" s="64">
        <f ca="1">'Trial 5'!V22</f>
        <v>34365304.388676316</v>
      </c>
      <c r="U129" s="64">
        <f ca="1">'Trial 5'!W22</f>
        <v>34351280.274424404</v>
      </c>
      <c r="V129" s="64">
        <f ca="1">'Trial 5'!X22</f>
        <v>34336748.302708164</v>
      </c>
      <c r="W129" s="64">
        <f ca="1">'Trial 5'!Y22</f>
        <v>34320485.566016607</v>
      </c>
      <c r="X129" s="64">
        <f ca="1">'Trial 5'!Z22</f>
        <v>34305972.038821213</v>
      </c>
      <c r="Y129" s="64">
        <f ca="1">'Trial 5'!AB22</f>
        <v>34291577.064937733</v>
      </c>
      <c r="Z129" s="64">
        <f ca="1">'Trial 5'!AC22</f>
        <v>34275589.987541094</v>
      </c>
      <c r="AA129" s="64">
        <f ca="1">'Trial 5'!AD22</f>
        <v>34259205.320178263</v>
      </c>
      <c r="AB129" s="64">
        <f ca="1">'Trial 5'!AE22</f>
        <v>34244990.491478957</v>
      </c>
      <c r="AC129" s="64">
        <f ca="1">'Trial 5'!AF22</f>
        <v>34227371.155099198</v>
      </c>
      <c r="AD129" s="64">
        <f ca="1">'Trial 5'!AG22</f>
        <v>34213595.209203415</v>
      </c>
      <c r="AE129" s="64">
        <f ca="1">'Trial 5'!AH22</f>
        <v>34200822.10100881</v>
      </c>
      <c r="AF129" s="64">
        <f ca="1">'Trial 5'!AI22</f>
        <v>34187780.76610709</v>
      </c>
      <c r="AG129" s="64">
        <f ca="1">'Trial 5'!AJ22</f>
        <v>34175127.461508512</v>
      </c>
      <c r="AH129" s="64">
        <f ca="1">'Trial 5'!AK22</f>
        <v>34156733.091026925</v>
      </c>
      <c r="AI129" s="64">
        <f ca="1">'Trial 5'!AL22</f>
        <v>34140066.668400846</v>
      </c>
      <c r="AJ129" s="64">
        <f ca="1">'Trial 5'!AM22</f>
        <v>34125794.269981302</v>
      </c>
      <c r="AK129" s="64">
        <f ca="1">'Trial 5'!AO22</f>
        <v>34111705.090582021</v>
      </c>
      <c r="AL129" s="64">
        <f ca="1">'Trial 5'!AP22</f>
        <v>34098285.759596214</v>
      </c>
      <c r="AM129" s="64">
        <f ca="1">'Trial 5'!AQ22</f>
        <v>34086644.06208773</v>
      </c>
      <c r="AN129" s="64">
        <f ca="1">'Trial 5'!AR22</f>
        <v>34073593.729226291</v>
      </c>
      <c r="AO129" s="64">
        <f ca="1">'Trial 5'!AS22</f>
        <v>34057763.29485634</v>
      </c>
      <c r="AP129" s="64">
        <f ca="1">'Trial 5'!AT22</f>
        <v>34045200.584161103</v>
      </c>
      <c r="AQ129" s="64">
        <f ca="1">'Trial 5'!AU22</f>
        <v>34032527.87823984</v>
      </c>
      <c r="AR129" s="64">
        <f ca="1">'Trial 5'!AV22</f>
        <v>34020442.341143981</v>
      </c>
      <c r="AS129" s="64">
        <f ca="1">'Trial 5'!AW22</f>
        <v>34008193.689608492</v>
      </c>
      <c r="AT129" s="64">
        <f ca="1">'Trial 5'!AX22</f>
        <v>33995712.595988028</v>
      </c>
      <c r="AU129" s="64">
        <f ca="1">'Trial 5'!AY22</f>
        <v>33982744.506706722</v>
      </c>
      <c r="AV129" s="64">
        <f ca="1">'Trial 5'!AZ22</f>
        <v>33972744.482341886</v>
      </c>
      <c r="AW129" s="64">
        <f ca="1">'Trial 5'!BB22</f>
        <v>33954530.430499367</v>
      </c>
      <c r="AX129" s="64">
        <f ca="1">'Trial 5'!BC22</f>
        <v>33943048.098975003</v>
      </c>
      <c r="AY129" s="64">
        <f ca="1">'Trial 5'!BD22</f>
        <v>33928538.455893479</v>
      </c>
      <c r="AZ129" s="64">
        <f ca="1">'Trial 5'!BE22</f>
        <v>33913216.586505115</v>
      </c>
      <c r="BA129" s="64">
        <f ca="1">'Trial 5'!BF22</f>
        <v>33895238.013638794</v>
      </c>
      <c r="BB129" s="64">
        <f ca="1">'Trial 5'!BG22</f>
        <v>33881151.033396102</v>
      </c>
      <c r="BC129" s="64">
        <f ca="1">'Trial 5'!BH22</f>
        <v>33868413.883061923</v>
      </c>
      <c r="BD129" s="64">
        <f ca="1">'Trial 5'!BI22</f>
        <v>33853931.205468819</v>
      </c>
      <c r="BE129" s="64">
        <f ca="1">'Trial 5'!BJ22</f>
        <v>33837957.523406163</v>
      </c>
      <c r="BF129" s="64">
        <f ca="1">'Trial 5'!BK22</f>
        <v>33828253.391806923</v>
      </c>
      <c r="BG129" s="64">
        <f ca="1">'Trial 5'!BL22</f>
        <v>33815129.375670046</v>
      </c>
      <c r="BH129" s="64">
        <f ca="1">'Trial 5'!BM22</f>
        <v>33801396.644678995</v>
      </c>
      <c r="BI129" s="64">
        <f ca="1">'Trial 5'!BO22</f>
        <v>33789162.571010888</v>
      </c>
      <c r="BJ129" s="64">
        <f ca="1">'Trial 5'!BP22</f>
        <v>33774645.448020615</v>
      </c>
      <c r="BK129" s="64">
        <f ca="1">'Trial 5'!BQ22</f>
        <v>33762377.001991488</v>
      </c>
      <c r="BL129" s="64">
        <f ca="1">'Trial 5'!BR22</f>
        <v>33747260.639609054</v>
      </c>
      <c r="BM129" s="64">
        <f ca="1">'Trial 5'!BS22</f>
        <v>33733611.1616593</v>
      </c>
      <c r="BN129" s="64">
        <f ca="1">'Trial 5'!BT22</f>
        <v>33715974.05411496</v>
      </c>
      <c r="BO129" s="64">
        <f ca="1">'Trial 5'!BU22</f>
        <v>33700424.008545004</v>
      </c>
      <c r="BP129" s="64">
        <f ca="1">'Trial 5'!BV22</f>
        <v>33683646.159245059</v>
      </c>
      <c r="BQ129" s="64">
        <f ca="1">'Trial 5'!BW22</f>
        <v>33666704.042183168</v>
      </c>
      <c r="BR129" s="64">
        <f ca="1">'Trial 5'!BX22</f>
        <v>33653484.549856395</v>
      </c>
      <c r="BS129" s="64">
        <f ca="1">'Trial 5'!BY22</f>
        <v>33638038.987292662</v>
      </c>
      <c r="BT129" s="64">
        <f ca="1">'Trial 5'!BZ22</f>
        <v>33624300.118336923</v>
      </c>
      <c r="BU129" s="64">
        <f ca="1">'Trial 5'!CB22</f>
        <v>33609859.781322651</v>
      </c>
      <c r="BV129" s="64">
        <f ca="1">'Trial 5'!CC22</f>
        <v>33596609.959231719</v>
      </c>
      <c r="BW129" s="64">
        <f ca="1">'Trial 5'!CD22</f>
        <v>33583049.146436252</v>
      </c>
      <c r="BX129" s="64">
        <f ca="1">'Trial 5'!CE22</f>
        <v>33568839.821170248</v>
      </c>
      <c r="BY129" s="64">
        <f ca="1">'Trial 5'!CF22</f>
        <v>33553585.3261186</v>
      </c>
      <c r="BZ129" s="64">
        <f ca="1">'Trial 5'!CG22</f>
        <v>33538672.787881851</v>
      </c>
      <c r="CA129" s="64">
        <f ca="1">'Trial 5'!CH22</f>
        <v>33524891.272284571</v>
      </c>
      <c r="CB129" s="64">
        <f ca="1">'Trial 5'!CI22</f>
        <v>33512705.205957323</v>
      </c>
      <c r="CC129" s="64">
        <f ca="1">'Trial 5'!CJ22</f>
        <v>33498660.827882417</v>
      </c>
      <c r="CD129" s="64">
        <f ca="1">'Trial 5'!CK22</f>
        <v>33488045.763571523</v>
      </c>
      <c r="CE129" s="64">
        <f ca="1">'Trial 5'!CL22</f>
        <v>33473106.564316418</v>
      </c>
      <c r="CF129" s="64">
        <f ca="1">'Trial 5'!CM22</f>
        <v>33455048.5769662</v>
      </c>
      <c r="CG129" s="64">
        <f ca="1">'Trial 5'!CO22</f>
        <v>33442886.547248006</v>
      </c>
      <c r="CH129" s="64">
        <f ca="1">'Trial 5'!CP22</f>
        <v>33428567.949366447</v>
      </c>
      <c r="CI129" s="64">
        <f ca="1">'Trial 5'!CQ22</f>
        <v>33412454.068540487</v>
      </c>
      <c r="CJ129" s="64">
        <f ca="1">'Trial 5'!CR22</f>
        <v>33399623.611641187</v>
      </c>
      <c r="CK129" s="64">
        <f ca="1">'Trial 5'!CS22</f>
        <v>33386030.765861128</v>
      </c>
      <c r="CL129" s="64">
        <f ca="1">'Trial 5'!CT22</f>
        <v>33370843.303026691</v>
      </c>
      <c r="CM129" s="64">
        <f ca="1">'Trial 5'!CU22</f>
        <v>33358193.986184943</v>
      </c>
      <c r="CN129" s="64">
        <f ca="1">'Trial 5'!CV22</f>
        <v>33343079.428371642</v>
      </c>
      <c r="CO129" s="64">
        <f ca="1">'Trial 5'!CW22</f>
        <v>33330834.592035618</v>
      </c>
      <c r="CP129" s="64">
        <f ca="1">'Trial 5'!CX22</f>
        <v>33320268.203538176</v>
      </c>
      <c r="CQ129" s="64">
        <f ca="1">'Trial 5'!CY22</f>
        <v>33308664.09947041</v>
      </c>
      <c r="CR129" s="64">
        <f ca="1">'Trial 5'!CZ22</f>
        <v>33298013.27873639</v>
      </c>
      <c r="CS129" s="64">
        <f ca="1">'Trial 5'!DB22</f>
        <v>33285083.050382145</v>
      </c>
      <c r="CT129" s="64">
        <f ca="1">'Trial 5'!DC22</f>
        <v>33271410.526299529</v>
      </c>
      <c r="CU129" s="64">
        <f ca="1">'Trial 5'!DD22</f>
        <v>33257560.018277772</v>
      </c>
      <c r="CV129" s="64">
        <f ca="1">'Trial 5'!DE22</f>
        <v>33242289.497292738</v>
      </c>
      <c r="CW129" s="64">
        <f ca="1">'Trial 5'!DF22</f>
        <v>33228879.186299253</v>
      </c>
      <c r="CX129" s="64">
        <f ca="1">'Trial 5'!DG22</f>
        <v>33215604.445480905</v>
      </c>
      <c r="CY129" s="64">
        <f ca="1">'Trial 5'!DH22</f>
        <v>33197622.229853727</v>
      </c>
      <c r="CZ129" s="64">
        <f ca="1">'Trial 5'!DI22</f>
        <v>33184199.385652453</v>
      </c>
      <c r="DA129" s="64">
        <f ca="1">'Trial 5'!DJ22</f>
        <v>33172135.590498008</v>
      </c>
      <c r="DB129" s="64">
        <f ca="1">'Trial 5'!DK22</f>
        <v>33160236.631444145</v>
      </c>
      <c r="DC129" s="64">
        <f ca="1">'Trial 5'!DL22</f>
        <v>33147921.806980826</v>
      </c>
      <c r="DD129" s="64">
        <f ca="1">'Trial 5'!DM22</f>
        <v>33136076.382184774</v>
      </c>
      <c r="DE129" s="64">
        <f ca="1">'Trial 5'!DO22</f>
        <v>33120846.621944953</v>
      </c>
      <c r="DF129" s="64">
        <f ca="1">'Trial 5'!DP22</f>
        <v>33107015.570296705</v>
      </c>
      <c r="DG129" s="64">
        <f ca="1">'Trial 5'!DQ22</f>
        <v>33094675.664002389</v>
      </c>
      <c r="DH129" s="64">
        <f ca="1">'Trial 5'!DR22</f>
        <v>33080291.392153487</v>
      </c>
      <c r="DI129" s="64">
        <f ca="1">'Trial 5'!DS22</f>
        <v>33065760.387471445</v>
      </c>
      <c r="DJ129" s="64">
        <f ca="1">'Trial 5'!DT22</f>
        <v>33049269.563936632</v>
      </c>
      <c r="DK129" s="64">
        <f ca="1">'Trial 5'!DU22</f>
        <v>33034377.208472382</v>
      </c>
      <c r="DL129" s="64">
        <f ca="1">'Trial 5'!DV22</f>
        <v>33020229.495498508</v>
      </c>
      <c r="DM129" s="64">
        <f ca="1">'Trial 5'!DW22</f>
        <v>33010660.967514589</v>
      </c>
      <c r="DN129" s="64">
        <f ca="1">'Trial 5'!DX22</f>
        <v>32997692.974728581</v>
      </c>
      <c r="DO129" s="64">
        <f ca="1">'Trial 5'!DY22</f>
        <v>32981390.148255423</v>
      </c>
      <c r="DP129" s="64">
        <f ca="1">'Trial 5'!DZ22</f>
        <v>32963975.595837548</v>
      </c>
      <c r="DQ129" s="64">
        <f ca="1">'Trial 5'!EB22</f>
        <v>32948628.598589249</v>
      </c>
      <c r="DR129" s="64">
        <f ca="1">'Trial 5'!EC22</f>
        <v>32934646.143350635</v>
      </c>
      <c r="DS129" s="64">
        <f ca="1">'Trial 5'!ED22</f>
        <v>32919661.738392275</v>
      </c>
      <c r="DT129" s="64">
        <f ca="1">'Trial 5'!EE22</f>
        <v>32906371.91439902</v>
      </c>
      <c r="DU129" s="64">
        <f ca="1">'Trial 5'!EF22</f>
        <v>32895788.111135993</v>
      </c>
      <c r="DV129" s="64">
        <f ca="1">'Trial 5'!EG22</f>
        <v>32882559.684789721</v>
      </c>
      <c r="DW129" s="64">
        <f ca="1">'Trial 5'!EH22</f>
        <v>32868662.25859835</v>
      </c>
      <c r="DX129" s="64">
        <f ca="1">'Trial 5'!EI22</f>
        <v>32851335.254623096</v>
      </c>
      <c r="DY129" s="64">
        <f ca="1">'Trial 5'!EJ22</f>
        <v>32838315.767469913</v>
      </c>
      <c r="DZ129" s="64">
        <f ca="1">'Trial 5'!EK22</f>
        <v>32826250.844420243</v>
      </c>
      <c r="EA129" s="64">
        <f ca="1">'Trial 5'!EL22</f>
        <v>32813786.618128065</v>
      </c>
      <c r="EB129" s="64">
        <f ca="1">'Trial 5'!EM22</f>
        <v>32802052.391605183</v>
      </c>
    </row>
    <row r="130" spans="1:132" ht="12.75" customHeight="1" x14ac:dyDescent="0.2">
      <c r="A130" s="64">
        <f>'Trial 6'!B22</f>
        <v>34645298.421926454</v>
      </c>
      <c r="B130" s="64">
        <f ca="1">'Trial 6'!C22</f>
        <v>34630561.24004744</v>
      </c>
      <c r="C130" s="64">
        <f ca="1">'Trial 6'!D22</f>
        <v>34614782.456021324</v>
      </c>
      <c r="D130" s="64">
        <f ca="1">'Trial 6'!E22</f>
        <v>34602131.83322417</v>
      </c>
      <c r="E130" s="64">
        <f ca="1">'Trial 6'!F22</f>
        <v>34584448.498529889</v>
      </c>
      <c r="F130" s="64">
        <f ca="1">'Trial 6'!G22</f>
        <v>34570571.354407072</v>
      </c>
      <c r="G130" s="64">
        <f ca="1">'Trial 6'!H22</f>
        <v>34559061.954531483</v>
      </c>
      <c r="H130" s="64">
        <f ca="1">'Trial 6'!I22</f>
        <v>34542135.765147768</v>
      </c>
      <c r="I130" s="64">
        <f ca="1">'Trial 6'!J22</f>
        <v>34528118.650702752</v>
      </c>
      <c r="J130" s="64">
        <f ca="1">'Trial 6'!K22</f>
        <v>34513182.450052299</v>
      </c>
      <c r="K130" s="64">
        <f ca="1">'Trial 6'!L22</f>
        <v>34501722.41318845</v>
      </c>
      <c r="L130" s="64">
        <f ca="1">'Trial 6'!M22</f>
        <v>34486307.800361224</v>
      </c>
      <c r="M130" s="64">
        <f ca="1">'Trial 6'!O22</f>
        <v>34470742.298235342</v>
      </c>
      <c r="N130" s="64">
        <f ca="1">'Trial 6'!P22</f>
        <v>34456887.373205885</v>
      </c>
      <c r="O130" s="64">
        <f ca="1">'Trial 6'!Q22</f>
        <v>34441293.806094721</v>
      </c>
      <c r="P130" s="64">
        <f ca="1">'Trial 6'!R22</f>
        <v>34427502.676424779</v>
      </c>
      <c r="Q130" s="64">
        <f ca="1">'Trial 6'!S22</f>
        <v>34415838.902848706</v>
      </c>
      <c r="R130" s="64">
        <f ca="1">'Trial 6'!T22</f>
        <v>34400404.164780088</v>
      </c>
      <c r="S130" s="64">
        <f ca="1">'Trial 6'!U22</f>
        <v>34386981.664051712</v>
      </c>
      <c r="T130" s="64">
        <f ca="1">'Trial 6'!V22</f>
        <v>34370157.045462996</v>
      </c>
      <c r="U130" s="64">
        <f ca="1">'Trial 6'!W22</f>
        <v>34358509.719057098</v>
      </c>
      <c r="V130" s="64">
        <f ca="1">'Trial 6'!X22</f>
        <v>34346564.988423131</v>
      </c>
      <c r="W130" s="64">
        <f ca="1">'Trial 6'!Y22</f>
        <v>34332684.417086102</v>
      </c>
      <c r="X130" s="64">
        <f ca="1">'Trial 6'!Z22</f>
        <v>34320118.591262206</v>
      </c>
      <c r="Y130" s="64">
        <f ca="1">'Trial 6'!AB22</f>
        <v>34305853.809505239</v>
      </c>
      <c r="Z130" s="64">
        <f ca="1">'Trial 6'!AC22</f>
        <v>34294283.30042097</v>
      </c>
      <c r="AA130" s="64">
        <f ca="1">'Trial 6'!AD22</f>
        <v>34280994.113790542</v>
      </c>
      <c r="AB130" s="64">
        <f ca="1">'Trial 6'!AE22</f>
        <v>34267934.973406181</v>
      </c>
      <c r="AC130" s="64">
        <f ca="1">'Trial 6'!AF22</f>
        <v>34249792.607032627</v>
      </c>
      <c r="AD130" s="64">
        <f ca="1">'Trial 6'!AG22</f>
        <v>34238030.57401327</v>
      </c>
      <c r="AE130" s="64">
        <f ca="1">'Trial 6'!AH22</f>
        <v>34225575.97279866</v>
      </c>
      <c r="AF130" s="64">
        <f ca="1">'Trial 6'!AI22</f>
        <v>34214865.385319196</v>
      </c>
      <c r="AG130" s="64">
        <f ca="1">'Trial 6'!AJ22</f>
        <v>34202831.658662573</v>
      </c>
      <c r="AH130" s="64">
        <f ca="1">'Trial 6'!AK22</f>
        <v>34188888.719463095</v>
      </c>
      <c r="AI130" s="64">
        <f ca="1">'Trial 6'!AL22</f>
        <v>34175858.094129182</v>
      </c>
      <c r="AJ130" s="64">
        <f ca="1">'Trial 6'!AM22</f>
        <v>34161678.254332602</v>
      </c>
      <c r="AK130" s="64">
        <f ca="1">'Trial 6'!AO22</f>
        <v>34147274.486714795</v>
      </c>
      <c r="AL130" s="64">
        <f ca="1">'Trial 6'!AP22</f>
        <v>34130712.105601847</v>
      </c>
      <c r="AM130" s="64">
        <f ca="1">'Trial 6'!AQ22</f>
        <v>34116484.656711318</v>
      </c>
      <c r="AN130" s="64">
        <f ca="1">'Trial 6'!AR22</f>
        <v>34105860.025844119</v>
      </c>
      <c r="AO130" s="64">
        <f ca="1">'Trial 6'!AS22</f>
        <v>34089300.89077729</v>
      </c>
      <c r="AP130" s="64">
        <f ca="1">'Trial 6'!AT22</f>
        <v>34075714.377778783</v>
      </c>
      <c r="AQ130" s="64">
        <f ca="1">'Trial 6'!AU22</f>
        <v>34061198.166779093</v>
      </c>
      <c r="AR130" s="64">
        <f ca="1">'Trial 6'!AV22</f>
        <v>34043423.707541287</v>
      </c>
      <c r="AS130" s="64">
        <f ca="1">'Trial 6'!AW22</f>
        <v>34029447.950856678</v>
      </c>
      <c r="AT130" s="64">
        <f ca="1">'Trial 6'!AX22</f>
        <v>34015286.25135614</v>
      </c>
      <c r="AU130" s="64">
        <f ca="1">'Trial 6'!AY22</f>
        <v>34002653.395873621</v>
      </c>
      <c r="AV130" s="64">
        <f ca="1">'Trial 6'!AZ22</f>
        <v>33987354.053284146</v>
      </c>
      <c r="AW130" s="64">
        <f ca="1">'Trial 6'!BB22</f>
        <v>33974826.816795729</v>
      </c>
      <c r="AX130" s="64">
        <f ca="1">'Trial 6'!BC22</f>
        <v>33957059.572411172</v>
      </c>
      <c r="AY130" s="64">
        <f ca="1">'Trial 6'!BD22</f>
        <v>33943744.747649439</v>
      </c>
      <c r="AZ130" s="64">
        <f ca="1">'Trial 6'!BE22</f>
        <v>33930682.575205557</v>
      </c>
      <c r="BA130" s="64">
        <f ca="1">'Trial 6'!BF22</f>
        <v>33920510.071785986</v>
      </c>
      <c r="BB130" s="64">
        <f ca="1">'Trial 6'!BG22</f>
        <v>33906850.782765403</v>
      </c>
      <c r="BC130" s="64">
        <f ca="1">'Trial 6'!BH22</f>
        <v>33893548.947404534</v>
      </c>
      <c r="BD130" s="64">
        <f ca="1">'Trial 6'!BI22</f>
        <v>33875109.796994485</v>
      </c>
      <c r="BE130" s="64">
        <f ca="1">'Trial 6'!BJ22</f>
        <v>33859381.200727046</v>
      </c>
      <c r="BF130" s="64">
        <f ca="1">'Trial 6'!BK22</f>
        <v>33848164.18234732</v>
      </c>
      <c r="BG130" s="64">
        <f ca="1">'Trial 6'!BL22</f>
        <v>33834204.247972794</v>
      </c>
      <c r="BH130" s="64">
        <f ca="1">'Trial 6'!BM22</f>
        <v>33820274.012560211</v>
      </c>
      <c r="BI130" s="64">
        <f ca="1">'Trial 6'!BO22</f>
        <v>33805404.567449339</v>
      </c>
      <c r="BJ130" s="64">
        <f ca="1">'Trial 6'!BP22</f>
        <v>33794674.195099406</v>
      </c>
      <c r="BK130" s="64">
        <f ca="1">'Trial 6'!BQ22</f>
        <v>33780100.089329436</v>
      </c>
      <c r="BL130" s="64">
        <f ca="1">'Trial 6'!BR22</f>
        <v>33764804.277211212</v>
      </c>
      <c r="BM130" s="64">
        <f ca="1">'Trial 6'!BS22</f>
        <v>33753440.660908513</v>
      </c>
      <c r="BN130" s="64">
        <f ca="1">'Trial 6'!BT22</f>
        <v>33741871.866627373</v>
      </c>
      <c r="BO130" s="64">
        <f ca="1">'Trial 6'!BU22</f>
        <v>33728612.765579931</v>
      </c>
      <c r="BP130" s="64">
        <f ca="1">'Trial 6'!BV22</f>
        <v>33711969.768722937</v>
      </c>
      <c r="BQ130" s="64">
        <f ca="1">'Trial 6'!BW22</f>
        <v>33696397.465774</v>
      </c>
      <c r="BR130" s="64">
        <f ca="1">'Trial 6'!BX22</f>
        <v>33679302.057052597</v>
      </c>
      <c r="BS130" s="64">
        <f ca="1">'Trial 6'!BY22</f>
        <v>33661239.333351016</v>
      </c>
      <c r="BT130" s="64">
        <f ca="1">'Trial 6'!BZ22</f>
        <v>33644921.464591362</v>
      </c>
      <c r="BU130" s="64">
        <f ca="1">'Trial 6'!CB22</f>
        <v>33633644.281680614</v>
      </c>
      <c r="BV130" s="64">
        <f ca="1">'Trial 6'!CC22</f>
        <v>33621024.346364684</v>
      </c>
      <c r="BW130" s="64">
        <f ca="1">'Trial 6'!CD22</f>
        <v>33610582.214207351</v>
      </c>
      <c r="BX130" s="64">
        <f ca="1">'Trial 6'!CE22</f>
        <v>33597328.04864829</v>
      </c>
      <c r="BY130" s="64">
        <f ca="1">'Trial 6'!CF22</f>
        <v>33582888.985518247</v>
      </c>
      <c r="BZ130" s="64">
        <f ca="1">'Trial 6'!CG22</f>
        <v>33569358.293233708</v>
      </c>
      <c r="CA130" s="64">
        <f ca="1">'Trial 6'!CH22</f>
        <v>33552199.146755476</v>
      </c>
      <c r="CB130" s="64">
        <f ca="1">'Trial 6'!CI22</f>
        <v>33536501.194315478</v>
      </c>
      <c r="CC130" s="64">
        <f ca="1">'Trial 6'!CJ22</f>
        <v>33523988.417607315</v>
      </c>
      <c r="CD130" s="64">
        <f ca="1">'Trial 6'!CK22</f>
        <v>33509201.662137706</v>
      </c>
      <c r="CE130" s="64">
        <f ca="1">'Trial 6'!CL22</f>
        <v>33493761.88239504</v>
      </c>
      <c r="CF130" s="64">
        <f ca="1">'Trial 6'!CM22</f>
        <v>33477584.895420153</v>
      </c>
      <c r="CG130" s="64">
        <f ca="1">'Trial 6'!CO22</f>
        <v>33463033.761653144</v>
      </c>
      <c r="CH130" s="64">
        <f ca="1">'Trial 6'!CP22</f>
        <v>33449399.250222951</v>
      </c>
      <c r="CI130" s="64">
        <f ca="1">'Trial 6'!CQ22</f>
        <v>33431378.795620326</v>
      </c>
      <c r="CJ130" s="64">
        <f ca="1">'Trial 6'!CR22</f>
        <v>33416270.097182762</v>
      </c>
      <c r="CK130" s="64">
        <f ca="1">'Trial 6'!CS22</f>
        <v>33400550.552197218</v>
      </c>
      <c r="CL130" s="64">
        <f ca="1">'Trial 6'!CT22</f>
        <v>33386982.168817312</v>
      </c>
      <c r="CM130" s="64">
        <f ca="1">'Trial 6'!CU22</f>
        <v>33372411.273117781</v>
      </c>
      <c r="CN130" s="64">
        <f ca="1">'Trial 6'!CV22</f>
        <v>33356482.685208477</v>
      </c>
      <c r="CO130" s="64">
        <f ca="1">'Trial 6'!CW22</f>
        <v>33341909.046542346</v>
      </c>
      <c r="CP130" s="64">
        <f ca="1">'Trial 6'!CX22</f>
        <v>33323641.892153304</v>
      </c>
      <c r="CQ130" s="64">
        <f ca="1">'Trial 6'!CY22</f>
        <v>33311153.82748111</v>
      </c>
      <c r="CR130" s="64">
        <f ca="1">'Trial 6'!CZ22</f>
        <v>33299437.97528512</v>
      </c>
      <c r="CS130" s="64">
        <f ca="1">'Trial 6'!DB22</f>
        <v>33289642.756976668</v>
      </c>
      <c r="CT130" s="64">
        <f ca="1">'Trial 6'!DC22</f>
        <v>33274575.979672637</v>
      </c>
      <c r="CU130" s="64">
        <f ca="1">'Trial 6'!DD22</f>
        <v>33259768.414453305</v>
      </c>
      <c r="CV130" s="64">
        <f ca="1">'Trial 6'!DE22</f>
        <v>33243257.388480913</v>
      </c>
      <c r="CW130" s="64">
        <f ca="1">'Trial 6'!DF22</f>
        <v>33230298.055433668</v>
      </c>
      <c r="CX130" s="64">
        <f ca="1">'Trial 6'!DG22</f>
        <v>33217124.619790915</v>
      </c>
      <c r="CY130" s="64">
        <f ca="1">'Trial 6'!DH22</f>
        <v>33205925.596060131</v>
      </c>
      <c r="CZ130" s="64">
        <f ca="1">'Trial 6'!DI22</f>
        <v>33193963.012381524</v>
      </c>
      <c r="DA130" s="64">
        <f ca="1">'Trial 6'!DJ22</f>
        <v>33179941.256421015</v>
      </c>
      <c r="DB130" s="64">
        <f ca="1">'Trial 6'!DK22</f>
        <v>33166106.513755146</v>
      </c>
      <c r="DC130" s="64">
        <f ca="1">'Trial 6'!DL22</f>
        <v>33151076.670336086</v>
      </c>
      <c r="DD130" s="64">
        <f ca="1">'Trial 6'!DM22</f>
        <v>33139608.933439884</v>
      </c>
      <c r="DE130" s="64">
        <f ca="1">'Trial 6'!DO22</f>
        <v>33128773.376783166</v>
      </c>
      <c r="DF130" s="64">
        <f ca="1">'Trial 6'!DP22</f>
        <v>33115074.339394767</v>
      </c>
      <c r="DG130" s="64">
        <f ca="1">'Trial 6'!DQ22</f>
        <v>33099606.287793878</v>
      </c>
      <c r="DH130" s="64">
        <f ca="1">'Trial 6'!DR22</f>
        <v>33087162.777080741</v>
      </c>
      <c r="DI130" s="64">
        <f ca="1">'Trial 6'!DS22</f>
        <v>33074439.387198426</v>
      </c>
      <c r="DJ130" s="64">
        <f ca="1">'Trial 6'!DT22</f>
        <v>33056949.742836881</v>
      </c>
      <c r="DK130" s="64">
        <f ca="1">'Trial 6'!DU22</f>
        <v>33045070.709790818</v>
      </c>
      <c r="DL130" s="64">
        <f ca="1">'Trial 6'!DV22</f>
        <v>33031201.970913272</v>
      </c>
      <c r="DM130" s="64">
        <f ca="1">'Trial 6'!DW22</f>
        <v>33016232.947490748</v>
      </c>
      <c r="DN130" s="64">
        <f ca="1">'Trial 6'!DX22</f>
        <v>33003747.564362094</v>
      </c>
      <c r="DO130" s="64">
        <f ca="1">'Trial 6'!DY22</f>
        <v>32989381.375281058</v>
      </c>
      <c r="DP130" s="64">
        <f ca="1">'Trial 6'!DZ22</f>
        <v>32975704.270697836</v>
      </c>
      <c r="DQ130" s="64">
        <f ca="1">'Trial 6'!EB22</f>
        <v>32960863.589813992</v>
      </c>
      <c r="DR130" s="64">
        <f ca="1">'Trial 6'!EC22</f>
        <v>32947194.459899422</v>
      </c>
      <c r="DS130" s="64">
        <f ca="1">'Trial 6'!ED22</f>
        <v>32934257.628295138</v>
      </c>
      <c r="DT130" s="64">
        <f ca="1">'Trial 6'!EE22</f>
        <v>32918421.285483055</v>
      </c>
      <c r="DU130" s="64">
        <f ca="1">'Trial 6'!EF22</f>
        <v>32904398.929741815</v>
      </c>
      <c r="DV130" s="64">
        <f ca="1">'Trial 6'!EG22</f>
        <v>32890614.89518166</v>
      </c>
      <c r="DW130" s="64">
        <f ca="1">'Trial 6'!EH22</f>
        <v>32877126.268032126</v>
      </c>
      <c r="DX130" s="64">
        <f ca="1">'Trial 6'!EI22</f>
        <v>32863050.148989365</v>
      </c>
      <c r="DY130" s="64">
        <f ca="1">'Trial 6'!EJ22</f>
        <v>32846053.995181493</v>
      </c>
      <c r="DZ130" s="64">
        <f ca="1">'Trial 6'!EK22</f>
        <v>32834057.053365391</v>
      </c>
      <c r="EA130" s="64">
        <f ca="1">'Trial 6'!EL22</f>
        <v>32821966.549455807</v>
      </c>
      <c r="EB130" s="64">
        <f ca="1">'Trial 6'!EM22</f>
        <v>32809442.333523259</v>
      </c>
    </row>
    <row r="131" spans="1:132" ht="12.75" customHeight="1" x14ac:dyDescent="0.2">
      <c r="A131" s="64">
        <f>'Trial 7'!B22</f>
        <v>34645298.421926454</v>
      </c>
      <c r="B131" s="64">
        <f ca="1">'Trial 7'!C22</f>
        <v>34629533.845612697</v>
      </c>
      <c r="C131" s="64">
        <f ca="1">'Trial 7'!D22</f>
        <v>34615697.181311533</v>
      </c>
      <c r="D131" s="64">
        <f ca="1">'Trial 7'!E22</f>
        <v>34604099.825535804</v>
      </c>
      <c r="E131" s="64">
        <f ca="1">'Trial 7'!F22</f>
        <v>34586826.259275749</v>
      </c>
      <c r="F131" s="64">
        <f ca="1">'Trial 7'!G22</f>
        <v>34568792.97851669</v>
      </c>
      <c r="G131" s="64">
        <f ca="1">'Trial 7'!H22</f>
        <v>34555014.875506721</v>
      </c>
      <c r="H131" s="64">
        <f ca="1">'Trial 7'!I22</f>
        <v>34537562.093926601</v>
      </c>
      <c r="I131" s="64">
        <f ca="1">'Trial 7'!J22</f>
        <v>34521822.113422856</v>
      </c>
      <c r="J131" s="64">
        <f ca="1">'Trial 7'!K22</f>
        <v>34507230.39719557</v>
      </c>
      <c r="K131" s="64">
        <f ca="1">'Trial 7'!L22</f>
        <v>34490911.669640794</v>
      </c>
      <c r="L131" s="64">
        <f ca="1">'Trial 7'!M22</f>
        <v>34473670.198241696</v>
      </c>
      <c r="M131" s="64">
        <f ca="1">'Trial 7'!O22</f>
        <v>34457564.69314345</v>
      </c>
      <c r="N131" s="64">
        <f ca="1">'Trial 7'!P22</f>
        <v>34443442.622665361</v>
      </c>
      <c r="O131" s="64">
        <f ca="1">'Trial 7'!Q22</f>
        <v>34430868.871460877</v>
      </c>
      <c r="P131" s="64">
        <f ca="1">'Trial 7'!R22</f>
        <v>34416846.302024558</v>
      </c>
      <c r="Q131" s="64">
        <f ca="1">'Trial 7'!S22</f>
        <v>34398677.167308733</v>
      </c>
      <c r="R131" s="64">
        <f ca="1">'Trial 7'!T22</f>
        <v>34383279.82424558</v>
      </c>
      <c r="S131" s="64">
        <f ca="1">'Trial 7'!U22</f>
        <v>34368633.119408883</v>
      </c>
      <c r="T131" s="64">
        <f ca="1">'Trial 7'!V22</f>
        <v>34354201.259676576</v>
      </c>
      <c r="U131" s="64">
        <f ca="1">'Trial 7'!W22</f>
        <v>34336754.271979943</v>
      </c>
      <c r="V131" s="64">
        <f ca="1">'Trial 7'!X22</f>
        <v>34321649.484511368</v>
      </c>
      <c r="W131" s="64">
        <f ca="1">'Trial 7'!Y22</f>
        <v>34306965.839955874</v>
      </c>
      <c r="X131" s="64">
        <f ca="1">'Trial 7'!Z22</f>
        <v>34294522.724555917</v>
      </c>
      <c r="Y131" s="64">
        <f ca="1">'Trial 7'!AB22</f>
        <v>34280455.261010595</v>
      </c>
      <c r="Z131" s="64">
        <f ca="1">'Trial 7'!AC22</f>
        <v>34266566.289106287</v>
      </c>
      <c r="AA131" s="64">
        <f ca="1">'Trial 7'!AD22</f>
        <v>34251099.288969159</v>
      </c>
      <c r="AB131" s="64">
        <f ca="1">'Trial 7'!AE22</f>
        <v>34239218.930649862</v>
      </c>
      <c r="AC131" s="64">
        <f ca="1">'Trial 7'!AF22</f>
        <v>34221325.864895679</v>
      </c>
      <c r="AD131" s="64">
        <f ca="1">'Trial 7'!AG22</f>
        <v>34211271.427391581</v>
      </c>
      <c r="AE131" s="64">
        <f ca="1">'Trial 7'!AH22</f>
        <v>34196067.499868758</v>
      </c>
      <c r="AF131" s="64">
        <f ca="1">'Trial 7'!AI22</f>
        <v>34183281.287671186</v>
      </c>
      <c r="AG131" s="64">
        <f ca="1">'Trial 7'!AJ22</f>
        <v>34166352.037116297</v>
      </c>
      <c r="AH131" s="64">
        <f ca="1">'Trial 7'!AK22</f>
        <v>34152719.492933273</v>
      </c>
      <c r="AI131" s="64">
        <f ca="1">'Trial 7'!AL22</f>
        <v>34135991.516421236</v>
      </c>
      <c r="AJ131" s="64">
        <f ca="1">'Trial 7'!AM22</f>
        <v>34120839.131764442</v>
      </c>
      <c r="AK131" s="64">
        <f ca="1">'Trial 7'!AO22</f>
        <v>34110903.894609779</v>
      </c>
      <c r="AL131" s="64">
        <f ca="1">'Trial 7'!AP22</f>
        <v>34098342.214309387</v>
      </c>
      <c r="AM131" s="64">
        <f ca="1">'Trial 7'!AQ22</f>
        <v>34082743.274326935</v>
      </c>
      <c r="AN131" s="64">
        <f ca="1">'Trial 7'!AR22</f>
        <v>34066381.693510614</v>
      </c>
      <c r="AO131" s="64">
        <f ca="1">'Trial 7'!AS22</f>
        <v>34050692.408522606</v>
      </c>
      <c r="AP131" s="64">
        <f ca="1">'Trial 7'!AT22</f>
        <v>34033109.934684448</v>
      </c>
      <c r="AQ131" s="64">
        <f ca="1">'Trial 7'!AU22</f>
        <v>34017787.375881396</v>
      </c>
      <c r="AR131" s="64">
        <f ca="1">'Trial 7'!AV22</f>
        <v>34006327.483810142</v>
      </c>
      <c r="AS131" s="64">
        <f ca="1">'Trial 7'!AW22</f>
        <v>33992999.641794667</v>
      </c>
      <c r="AT131" s="64">
        <f ca="1">'Trial 7'!AX22</f>
        <v>33979050.831118606</v>
      </c>
      <c r="AU131" s="64">
        <f ca="1">'Trial 7'!AY22</f>
        <v>33966970.268970549</v>
      </c>
      <c r="AV131" s="64">
        <f ca="1">'Trial 7'!AZ22</f>
        <v>33951984.747143157</v>
      </c>
      <c r="AW131" s="64">
        <f ca="1">'Trial 7'!BB22</f>
        <v>33938936.323499106</v>
      </c>
      <c r="AX131" s="64">
        <f ca="1">'Trial 7'!BC22</f>
        <v>33924662.227248013</v>
      </c>
      <c r="AY131" s="64">
        <f ca="1">'Trial 7'!BD22</f>
        <v>33913634.158530407</v>
      </c>
      <c r="AZ131" s="64">
        <f ca="1">'Trial 7'!BE22</f>
        <v>33901840.803010225</v>
      </c>
      <c r="BA131" s="64">
        <f ca="1">'Trial 7'!BF22</f>
        <v>33885705.219421834</v>
      </c>
      <c r="BB131" s="64">
        <f ca="1">'Trial 7'!BG22</f>
        <v>33871598.720134273</v>
      </c>
      <c r="BC131" s="64">
        <f ca="1">'Trial 7'!BH22</f>
        <v>33857974.244895309</v>
      </c>
      <c r="BD131" s="64">
        <f ca="1">'Trial 7'!BI22</f>
        <v>33845191.361155443</v>
      </c>
      <c r="BE131" s="64">
        <f ca="1">'Trial 7'!BJ22</f>
        <v>33833099.821897402</v>
      </c>
      <c r="BF131" s="64">
        <f ca="1">'Trial 7'!BK22</f>
        <v>33819468.312442496</v>
      </c>
      <c r="BG131" s="64">
        <f ca="1">'Trial 7'!BL22</f>
        <v>33809407.095672369</v>
      </c>
      <c r="BH131" s="64">
        <f ca="1">'Trial 7'!BM22</f>
        <v>33796287.569165505</v>
      </c>
      <c r="BI131" s="64">
        <f ca="1">'Trial 7'!BO22</f>
        <v>33782420.672058284</v>
      </c>
      <c r="BJ131" s="64">
        <f ca="1">'Trial 7'!BP22</f>
        <v>33769581.637271538</v>
      </c>
      <c r="BK131" s="64">
        <f ca="1">'Trial 7'!BQ22</f>
        <v>33757064.669031441</v>
      </c>
      <c r="BL131" s="64">
        <f ca="1">'Trial 7'!BR22</f>
        <v>33738800.211181074</v>
      </c>
      <c r="BM131" s="64">
        <f ca="1">'Trial 7'!BS22</f>
        <v>33725712.675849907</v>
      </c>
      <c r="BN131" s="64">
        <f ca="1">'Trial 7'!BT22</f>
        <v>33708933.167579658</v>
      </c>
      <c r="BO131" s="64">
        <f ca="1">'Trial 7'!BU22</f>
        <v>33696836.900758296</v>
      </c>
      <c r="BP131" s="64">
        <f ca="1">'Trial 7'!BV22</f>
        <v>33682080.075080521</v>
      </c>
      <c r="BQ131" s="64">
        <f ca="1">'Trial 7'!BW22</f>
        <v>33667615.088971466</v>
      </c>
      <c r="BR131" s="64">
        <f ca="1">'Trial 7'!BX22</f>
        <v>33653947.803131074</v>
      </c>
      <c r="BS131" s="64">
        <f ca="1">'Trial 7'!BY22</f>
        <v>33640900.809842356</v>
      </c>
      <c r="BT131" s="64">
        <f ca="1">'Trial 7'!BZ22</f>
        <v>33626730.155110151</v>
      </c>
      <c r="BU131" s="64">
        <f ca="1">'Trial 7'!CB22</f>
        <v>33611036.539540865</v>
      </c>
      <c r="BV131" s="64">
        <f ca="1">'Trial 7'!CC22</f>
        <v>33597926.307567671</v>
      </c>
      <c r="BW131" s="64">
        <f ca="1">'Trial 7'!CD22</f>
        <v>33586628.049373664</v>
      </c>
      <c r="BX131" s="64">
        <f ca="1">'Trial 7'!CE22</f>
        <v>33572240.501511529</v>
      </c>
      <c r="BY131" s="64">
        <f ca="1">'Trial 7'!CF22</f>
        <v>33559324.160364479</v>
      </c>
      <c r="BZ131" s="64">
        <f ca="1">'Trial 7'!CG22</f>
        <v>33548782.259381019</v>
      </c>
      <c r="CA131" s="64">
        <f ca="1">'Trial 7'!CH22</f>
        <v>33536886.046617988</v>
      </c>
      <c r="CB131" s="64">
        <f ca="1">'Trial 7'!CI22</f>
        <v>33525498.661631245</v>
      </c>
      <c r="CC131" s="64">
        <f ca="1">'Trial 7'!CJ22</f>
        <v>33513427.777478673</v>
      </c>
      <c r="CD131" s="64">
        <f ca="1">'Trial 7'!CK22</f>
        <v>33498236.527965914</v>
      </c>
      <c r="CE131" s="64">
        <f ca="1">'Trial 7'!CL22</f>
        <v>33485321.206544444</v>
      </c>
      <c r="CF131" s="64">
        <f ca="1">'Trial 7'!CM22</f>
        <v>33468117.294099662</v>
      </c>
      <c r="CG131" s="64">
        <f ca="1">'Trial 7'!CO22</f>
        <v>33454555.310640711</v>
      </c>
      <c r="CH131" s="64">
        <f ca="1">'Trial 7'!CP22</f>
        <v>33441506.992120139</v>
      </c>
      <c r="CI131" s="64">
        <f ca="1">'Trial 7'!CQ22</f>
        <v>33427895.925234318</v>
      </c>
      <c r="CJ131" s="64">
        <f ca="1">'Trial 7'!CR22</f>
        <v>33413869.136216003</v>
      </c>
      <c r="CK131" s="64">
        <f ca="1">'Trial 7'!CS22</f>
        <v>33399624.894669186</v>
      </c>
      <c r="CL131" s="64">
        <f ca="1">'Trial 7'!CT22</f>
        <v>33383145.495566051</v>
      </c>
      <c r="CM131" s="64">
        <f ca="1">'Trial 7'!CU22</f>
        <v>33371747.883717805</v>
      </c>
      <c r="CN131" s="64">
        <f ca="1">'Trial 7'!CV22</f>
        <v>33359541.312759187</v>
      </c>
      <c r="CO131" s="64">
        <f ca="1">'Trial 7'!CW22</f>
        <v>33345523.621565361</v>
      </c>
      <c r="CP131" s="64">
        <f ca="1">'Trial 7'!CX22</f>
        <v>33329622.910701882</v>
      </c>
      <c r="CQ131" s="64">
        <f ca="1">'Trial 7'!CY22</f>
        <v>33313859.7405142</v>
      </c>
      <c r="CR131" s="64">
        <f ca="1">'Trial 7'!CZ22</f>
        <v>33302100.340503719</v>
      </c>
      <c r="CS131" s="64">
        <f ca="1">'Trial 7'!DB22</f>
        <v>33290055.10590801</v>
      </c>
      <c r="CT131" s="64">
        <f ca="1">'Trial 7'!DC22</f>
        <v>33275991.5866719</v>
      </c>
      <c r="CU131" s="64">
        <f ca="1">'Trial 7'!DD22</f>
        <v>33264684.318293627</v>
      </c>
      <c r="CV131" s="64">
        <f ca="1">'Trial 7'!DE22</f>
        <v>33247174.148438465</v>
      </c>
      <c r="CW131" s="64">
        <f ca="1">'Trial 7'!DF22</f>
        <v>33233583.769886266</v>
      </c>
      <c r="CX131" s="64">
        <f ca="1">'Trial 7'!DG22</f>
        <v>33219375.794770602</v>
      </c>
      <c r="CY131" s="64">
        <f ca="1">'Trial 7'!DH22</f>
        <v>33204028.840917103</v>
      </c>
      <c r="CZ131" s="64">
        <f ca="1">'Trial 7'!DI22</f>
        <v>33186953.778876789</v>
      </c>
      <c r="DA131" s="64">
        <f ca="1">'Trial 7'!DJ22</f>
        <v>33170270.633386165</v>
      </c>
      <c r="DB131" s="64">
        <f ca="1">'Trial 7'!DK22</f>
        <v>33155215.036693841</v>
      </c>
      <c r="DC131" s="64">
        <f ca="1">'Trial 7'!DL22</f>
        <v>33141805.578578219</v>
      </c>
      <c r="DD131" s="64">
        <f ca="1">'Trial 7'!DM22</f>
        <v>33130159.150470197</v>
      </c>
      <c r="DE131" s="64">
        <f ca="1">'Trial 7'!DO22</f>
        <v>33115231.356209382</v>
      </c>
      <c r="DF131" s="64">
        <f ca="1">'Trial 7'!DP22</f>
        <v>33101418.693865906</v>
      </c>
      <c r="DG131" s="64">
        <f ca="1">'Trial 7'!DQ22</f>
        <v>33088335.913134228</v>
      </c>
      <c r="DH131" s="64">
        <f ca="1">'Trial 7'!DR22</f>
        <v>33073952.419433229</v>
      </c>
      <c r="DI131" s="64">
        <f ca="1">'Trial 7'!DS22</f>
        <v>33057257.007589623</v>
      </c>
      <c r="DJ131" s="64">
        <f ca="1">'Trial 7'!DT22</f>
        <v>33040260.550042987</v>
      </c>
      <c r="DK131" s="64">
        <f ca="1">'Trial 7'!DU22</f>
        <v>33026097.521049395</v>
      </c>
      <c r="DL131" s="64">
        <f ca="1">'Trial 7'!DV22</f>
        <v>33013112.979408212</v>
      </c>
      <c r="DM131" s="64">
        <f ca="1">'Trial 7'!DW22</f>
        <v>32999905.958368868</v>
      </c>
      <c r="DN131" s="64">
        <f ca="1">'Trial 7'!DX22</f>
        <v>32983495.058657989</v>
      </c>
      <c r="DO131" s="64">
        <f ca="1">'Trial 7'!DY22</f>
        <v>32969624.718307856</v>
      </c>
      <c r="DP131" s="64">
        <f ca="1">'Trial 7'!DZ22</f>
        <v>32958433.764340188</v>
      </c>
      <c r="DQ131" s="64">
        <f ca="1">'Trial 7'!EB22</f>
        <v>32946884.19444095</v>
      </c>
      <c r="DR131" s="64">
        <f ca="1">'Trial 7'!EC22</f>
        <v>32931146.757671308</v>
      </c>
      <c r="DS131" s="64">
        <f ca="1">'Trial 7'!ED22</f>
        <v>32918054.529240303</v>
      </c>
      <c r="DT131" s="64">
        <f ca="1">'Trial 7'!EE22</f>
        <v>32902547.422116607</v>
      </c>
      <c r="DU131" s="64">
        <f ca="1">'Trial 7'!EF22</f>
        <v>32884418.321553193</v>
      </c>
      <c r="DV131" s="64">
        <f ca="1">'Trial 7'!EG22</f>
        <v>32866116.888535101</v>
      </c>
      <c r="DW131" s="64">
        <f ca="1">'Trial 7'!EH22</f>
        <v>32851001.572881702</v>
      </c>
      <c r="DX131" s="64">
        <f ca="1">'Trial 7'!EI22</f>
        <v>32837890.788088616</v>
      </c>
      <c r="DY131" s="64">
        <f ca="1">'Trial 7'!EJ22</f>
        <v>32822717.588041261</v>
      </c>
      <c r="DZ131" s="64">
        <f ca="1">'Trial 7'!EK22</f>
        <v>32808797.093083672</v>
      </c>
      <c r="EA131" s="64">
        <f ca="1">'Trial 7'!EL22</f>
        <v>32794915.967710782</v>
      </c>
      <c r="EB131" s="64">
        <f ca="1">'Trial 7'!EM22</f>
        <v>32781692.039927363</v>
      </c>
    </row>
    <row r="132" spans="1:132" ht="12.75" customHeight="1" x14ac:dyDescent="0.2">
      <c r="A132" s="64">
        <f>'Trial 8'!B22</f>
        <v>34645298.421926454</v>
      </c>
      <c r="B132" s="64">
        <f ca="1">'Trial 8'!C22</f>
        <v>34632037.236014746</v>
      </c>
      <c r="C132" s="64">
        <f ca="1">'Trial 8'!D22</f>
        <v>34616715.437663592</v>
      </c>
      <c r="D132" s="64">
        <f ca="1">'Trial 8'!E22</f>
        <v>34603986.096658796</v>
      </c>
      <c r="E132" s="64">
        <f ca="1">'Trial 8'!F22</f>
        <v>34591589.889926024</v>
      </c>
      <c r="F132" s="64">
        <f ca="1">'Trial 8'!G22</f>
        <v>34580542.793103665</v>
      </c>
      <c r="G132" s="64">
        <f ca="1">'Trial 8'!H22</f>
        <v>34566969.936283745</v>
      </c>
      <c r="H132" s="64">
        <f ca="1">'Trial 8'!I22</f>
        <v>34551960.302699231</v>
      </c>
      <c r="I132" s="64">
        <f ca="1">'Trial 8'!J22</f>
        <v>34540880.202675119</v>
      </c>
      <c r="J132" s="64">
        <f ca="1">'Trial 8'!K22</f>
        <v>34526471.449235357</v>
      </c>
      <c r="K132" s="64">
        <f ca="1">'Trial 8'!L22</f>
        <v>34515263.41444692</v>
      </c>
      <c r="L132" s="64">
        <f ca="1">'Trial 8'!M22</f>
        <v>34500802.113369912</v>
      </c>
      <c r="M132" s="64">
        <f ca="1">'Trial 8'!O22</f>
        <v>34488601.631221473</v>
      </c>
      <c r="N132" s="64">
        <f ca="1">'Trial 8'!P22</f>
        <v>34474746.939402476</v>
      </c>
      <c r="O132" s="64">
        <f ca="1">'Trial 8'!Q22</f>
        <v>34462718.477950051</v>
      </c>
      <c r="P132" s="64">
        <f ca="1">'Trial 8'!R22</f>
        <v>34451306.155796774</v>
      </c>
      <c r="Q132" s="64">
        <f ca="1">'Trial 8'!S22</f>
        <v>34439949.902621917</v>
      </c>
      <c r="R132" s="64">
        <f ca="1">'Trial 8'!T22</f>
        <v>34427469.103403091</v>
      </c>
      <c r="S132" s="64">
        <f ca="1">'Trial 8'!U22</f>
        <v>34413665.429614857</v>
      </c>
      <c r="T132" s="64">
        <f ca="1">'Trial 8'!V22</f>
        <v>34398401.457958184</v>
      </c>
      <c r="U132" s="64">
        <f ca="1">'Trial 8'!W22</f>
        <v>34380488.143620476</v>
      </c>
      <c r="V132" s="64">
        <f ca="1">'Trial 8'!X22</f>
        <v>34366882.227611266</v>
      </c>
      <c r="W132" s="64">
        <f ca="1">'Trial 8'!Y22</f>
        <v>34356914.827777259</v>
      </c>
      <c r="X132" s="64">
        <f ca="1">'Trial 8'!Z22</f>
        <v>34340760.473917097</v>
      </c>
      <c r="Y132" s="64">
        <f ca="1">'Trial 8'!AB22</f>
        <v>34329036.228461601</v>
      </c>
      <c r="Z132" s="64">
        <f ca="1">'Trial 8'!AC22</f>
        <v>34314325.508644126</v>
      </c>
      <c r="AA132" s="64">
        <f ca="1">'Trial 8'!AD22</f>
        <v>34299526.270611629</v>
      </c>
      <c r="AB132" s="64">
        <f ca="1">'Trial 8'!AE22</f>
        <v>34287293.281794153</v>
      </c>
      <c r="AC132" s="64">
        <f ca="1">'Trial 8'!AF22</f>
        <v>34274192.440237358</v>
      </c>
      <c r="AD132" s="64">
        <f ca="1">'Trial 8'!AG22</f>
        <v>34259661.924638696</v>
      </c>
      <c r="AE132" s="64">
        <f ca="1">'Trial 8'!AH22</f>
        <v>34243918.92003721</v>
      </c>
      <c r="AF132" s="64">
        <f ca="1">'Trial 8'!AI22</f>
        <v>34231519.913033456</v>
      </c>
      <c r="AG132" s="64">
        <f ca="1">'Trial 8'!AJ22</f>
        <v>34221515.050972722</v>
      </c>
      <c r="AH132" s="64">
        <f ca="1">'Trial 8'!AK22</f>
        <v>34209037.482553765</v>
      </c>
      <c r="AI132" s="64">
        <f ca="1">'Trial 8'!AL22</f>
        <v>34198636.241482981</v>
      </c>
      <c r="AJ132" s="64">
        <f ca="1">'Trial 8'!AM22</f>
        <v>34181816.167945057</v>
      </c>
      <c r="AK132" s="64">
        <f ca="1">'Trial 8'!AO22</f>
        <v>34166542.541078836</v>
      </c>
      <c r="AL132" s="64">
        <f ca="1">'Trial 8'!AP22</f>
        <v>34155244.686695069</v>
      </c>
      <c r="AM132" s="64">
        <f ca="1">'Trial 8'!AQ22</f>
        <v>34140740.602688372</v>
      </c>
      <c r="AN132" s="64">
        <f ca="1">'Trial 8'!AR22</f>
        <v>34125673.605665587</v>
      </c>
      <c r="AO132" s="64">
        <f ca="1">'Trial 8'!AS22</f>
        <v>34115384.844617687</v>
      </c>
      <c r="AP132" s="64">
        <f ca="1">'Trial 8'!AT22</f>
        <v>34099995.931305066</v>
      </c>
      <c r="AQ132" s="64">
        <f ca="1">'Trial 8'!AU22</f>
        <v>34083656.315147802</v>
      </c>
      <c r="AR132" s="64">
        <f ca="1">'Trial 8'!AV22</f>
        <v>34067102.766155481</v>
      </c>
      <c r="AS132" s="64">
        <f ca="1">'Trial 8'!AW22</f>
        <v>34055497.583780162</v>
      </c>
      <c r="AT132" s="64">
        <f ca="1">'Trial 8'!AX22</f>
        <v>34042891.561175831</v>
      </c>
      <c r="AU132" s="64">
        <f ca="1">'Trial 8'!AY22</f>
        <v>34027101.547446907</v>
      </c>
      <c r="AV132" s="64">
        <f ca="1">'Trial 8'!AZ22</f>
        <v>34012168.205050126</v>
      </c>
      <c r="AW132" s="64">
        <f ca="1">'Trial 8'!BB22</f>
        <v>33997963.315494947</v>
      </c>
      <c r="AX132" s="64">
        <f ca="1">'Trial 8'!BC22</f>
        <v>33983169.582994431</v>
      </c>
      <c r="AY132" s="64">
        <f ca="1">'Trial 8'!BD22</f>
        <v>33968824.719285853</v>
      </c>
      <c r="AZ132" s="64">
        <f ca="1">'Trial 8'!BE22</f>
        <v>33956038.379892103</v>
      </c>
      <c r="BA132" s="64">
        <f ca="1">'Trial 8'!BF22</f>
        <v>33937993.816779405</v>
      </c>
      <c r="BB132" s="64">
        <f ca="1">'Trial 8'!BG22</f>
        <v>33925892.888582051</v>
      </c>
      <c r="BC132" s="64">
        <f ca="1">'Trial 8'!BH22</f>
        <v>33911519.715700611</v>
      </c>
      <c r="BD132" s="64">
        <f ca="1">'Trial 8'!BI22</f>
        <v>33901002.755174406</v>
      </c>
      <c r="BE132" s="64">
        <f ca="1">'Trial 8'!BJ22</f>
        <v>33889166.155709423</v>
      </c>
      <c r="BF132" s="64">
        <f ca="1">'Trial 8'!BK22</f>
        <v>33875579.458857931</v>
      </c>
      <c r="BG132" s="64">
        <f ca="1">'Trial 8'!BL22</f>
        <v>33864649.604620785</v>
      </c>
      <c r="BH132" s="64">
        <f ca="1">'Trial 8'!BM22</f>
        <v>33849886.092505649</v>
      </c>
      <c r="BI132" s="64">
        <f ca="1">'Trial 8'!BO22</f>
        <v>33838754.878035367</v>
      </c>
      <c r="BJ132" s="64">
        <f ca="1">'Trial 8'!BP22</f>
        <v>33823089.703157522</v>
      </c>
      <c r="BK132" s="64">
        <f ca="1">'Trial 8'!BQ22</f>
        <v>33812900.663608424</v>
      </c>
      <c r="BL132" s="64">
        <f ca="1">'Trial 8'!BR22</f>
        <v>33796488.41493196</v>
      </c>
      <c r="BM132" s="64">
        <f ca="1">'Trial 8'!BS22</f>
        <v>33778513.888093375</v>
      </c>
      <c r="BN132" s="64">
        <f ca="1">'Trial 8'!BT22</f>
        <v>33761569.360315159</v>
      </c>
      <c r="BO132" s="64">
        <f ca="1">'Trial 8'!BU22</f>
        <v>33748751.209004536</v>
      </c>
      <c r="BP132" s="64">
        <f ca="1">'Trial 8'!BV22</f>
        <v>33735367.252735861</v>
      </c>
      <c r="BQ132" s="64">
        <f ca="1">'Trial 8'!BW22</f>
        <v>33722514.887631625</v>
      </c>
      <c r="BR132" s="64">
        <f ca="1">'Trial 8'!BX22</f>
        <v>33708980.289624363</v>
      </c>
      <c r="BS132" s="64">
        <f ca="1">'Trial 8'!BY22</f>
        <v>33696114.243777208</v>
      </c>
      <c r="BT132" s="64">
        <f ca="1">'Trial 8'!BZ22</f>
        <v>33683187.004599132</v>
      </c>
      <c r="BU132" s="64">
        <f ca="1">'Trial 8'!CB22</f>
        <v>33672711.531489179</v>
      </c>
      <c r="BV132" s="64">
        <f ca="1">'Trial 8'!CC22</f>
        <v>33658598.224149503</v>
      </c>
      <c r="BW132" s="64">
        <f ca="1">'Trial 8'!CD22</f>
        <v>33643152.488565646</v>
      </c>
      <c r="BX132" s="64">
        <f ca="1">'Trial 8'!CE22</f>
        <v>33627684.551459879</v>
      </c>
      <c r="BY132" s="64">
        <f ca="1">'Trial 8'!CF22</f>
        <v>33614010.783886753</v>
      </c>
      <c r="BZ132" s="64">
        <f ca="1">'Trial 8'!CG22</f>
        <v>33595917.411290415</v>
      </c>
      <c r="CA132" s="64">
        <f ca="1">'Trial 8'!CH22</f>
        <v>33577699.731949128</v>
      </c>
      <c r="CB132" s="64">
        <f ca="1">'Trial 8'!CI22</f>
        <v>33564206.348786898</v>
      </c>
      <c r="CC132" s="64">
        <f ca="1">'Trial 8'!CJ22</f>
        <v>33547378.312516998</v>
      </c>
      <c r="CD132" s="64">
        <f ca="1">'Trial 8'!CK22</f>
        <v>33533721.580892302</v>
      </c>
      <c r="CE132" s="64">
        <f ca="1">'Trial 8'!CL22</f>
        <v>33519458.992780417</v>
      </c>
      <c r="CF132" s="64">
        <f ca="1">'Trial 8'!CM22</f>
        <v>33501927.072049547</v>
      </c>
      <c r="CG132" s="64">
        <f ca="1">'Trial 8'!CO22</f>
        <v>33485279.092161428</v>
      </c>
      <c r="CH132" s="64">
        <f ca="1">'Trial 8'!CP22</f>
        <v>33470478.878246933</v>
      </c>
      <c r="CI132" s="64">
        <f ca="1">'Trial 8'!CQ22</f>
        <v>33458625.303831384</v>
      </c>
      <c r="CJ132" s="64">
        <f ca="1">'Trial 8'!CR22</f>
        <v>33441969.70834868</v>
      </c>
      <c r="CK132" s="64">
        <f ca="1">'Trial 8'!CS22</f>
        <v>33424563.800574135</v>
      </c>
      <c r="CL132" s="64">
        <f ca="1">'Trial 8'!CT22</f>
        <v>33410167.603366986</v>
      </c>
      <c r="CM132" s="64">
        <f ca="1">'Trial 8'!CU22</f>
        <v>33396497.198864549</v>
      </c>
      <c r="CN132" s="64">
        <f ca="1">'Trial 8'!CV22</f>
        <v>33379167.557938013</v>
      </c>
      <c r="CO132" s="64">
        <f ca="1">'Trial 8'!CW22</f>
        <v>33364151.69758654</v>
      </c>
      <c r="CP132" s="64">
        <f ca="1">'Trial 8'!CX22</f>
        <v>33352290.398842841</v>
      </c>
      <c r="CQ132" s="64">
        <f ca="1">'Trial 8'!CY22</f>
        <v>33336715.936472557</v>
      </c>
      <c r="CR132" s="64">
        <f ca="1">'Trial 8'!CZ22</f>
        <v>33321183.460409649</v>
      </c>
      <c r="CS132" s="64">
        <f ca="1">'Trial 8'!DB22</f>
        <v>33304849.198514059</v>
      </c>
      <c r="CT132" s="64">
        <f ca="1">'Trial 8'!DC22</f>
        <v>33289022.160264295</v>
      </c>
      <c r="CU132" s="64">
        <f ca="1">'Trial 8'!DD22</f>
        <v>33273652.54255278</v>
      </c>
      <c r="CV132" s="64">
        <f ca="1">'Trial 8'!DE22</f>
        <v>33258210.745117288</v>
      </c>
      <c r="CW132" s="64">
        <f ca="1">'Trial 8'!DF22</f>
        <v>33246127.109991815</v>
      </c>
      <c r="CX132" s="64">
        <f ca="1">'Trial 8'!DG22</f>
        <v>33228928.593226273</v>
      </c>
      <c r="CY132" s="64">
        <f ca="1">'Trial 8'!DH22</f>
        <v>33211418.507960994</v>
      </c>
      <c r="CZ132" s="64">
        <f ca="1">'Trial 8'!DI22</f>
        <v>33198175.582835637</v>
      </c>
      <c r="DA132" s="64">
        <f ca="1">'Trial 8'!DJ22</f>
        <v>33179822.187718913</v>
      </c>
      <c r="DB132" s="64">
        <f ca="1">'Trial 8'!DK22</f>
        <v>33167540.852129851</v>
      </c>
      <c r="DC132" s="64">
        <f ca="1">'Trial 8'!DL22</f>
        <v>33155700.032674007</v>
      </c>
      <c r="DD132" s="64">
        <f ca="1">'Trial 8'!DM22</f>
        <v>33138481.703102585</v>
      </c>
      <c r="DE132" s="64">
        <f ca="1">'Trial 8'!DO22</f>
        <v>33127380.370559834</v>
      </c>
      <c r="DF132" s="64">
        <f ca="1">'Trial 8'!DP22</f>
        <v>33116179.408746064</v>
      </c>
      <c r="DG132" s="64">
        <f ca="1">'Trial 8'!DQ22</f>
        <v>33102383.917747278</v>
      </c>
      <c r="DH132" s="64">
        <f ca="1">'Trial 8'!DR22</f>
        <v>33088406.006570574</v>
      </c>
      <c r="DI132" s="64">
        <f ca="1">'Trial 8'!DS22</f>
        <v>33071285.586705726</v>
      </c>
      <c r="DJ132" s="64">
        <f ca="1">'Trial 8'!DT22</f>
        <v>33056787.689385049</v>
      </c>
      <c r="DK132" s="64">
        <f ca="1">'Trial 8'!DU22</f>
        <v>33043701.775747817</v>
      </c>
      <c r="DL132" s="64">
        <f ca="1">'Trial 8'!DV22</f>
        <v>33028459.790011454</v>
      </c>
      <c r="DM132" s="64">
        <f ca="1">'Trial 8'!DW22</f>
        <v>33015422.187293634</v>
      </c>
      <c r="DN132" s="64">
        <f ca="1">'Trial 8'!DX22</f>
        <v>32999830.829061609</v>
      </c>
      <c r="DO132" s="64">
        <f ca="1">'Trial 8'!DY22</f>
        <v>32988149.607804671</v>
      </c>
      <c r="DP132" s="64">
        <f ca="1">'Trial 8'!DZ22</f>
        <v>32972437.750508543</v>
      </c>
      <c r="DQ132" s="64">
        <f ca="1">'Trial 8'!EB22</f>
        <v>32954715.713008348</v>
      </c>
      <c r="DR132" s="64">
        <f ca="1">'Trial 8'!EC22</f>
        <v>32941381.532192767</v>
      </c>
      <c r="DS132" s="64">
        <f ca="1">'Trial 8'!ED22</f>
        <v>32927052.244262829</v>
      </c>
      <c r="DT132" s="64">
        <f ca="1">'Trial 8'!EE22</f>
        <v>32911191.697057862</v>
      </c>
      <c r="DU132" s="64">
        <f ca="1">'Trial 8'!EF22</f>
        <v>32897163.181650378</v>
      </c>
      <c r="DV132" s="64">
        <f ca="1">'Trial 8'!EG22</f>
        <v>32882929.861202706</v>
      </c>
      <c r="DW132" s="64">
        <f ca="1">'Trial 8'!EH22</f>
        <v>32870378.308960475</v>
      </c>
      <c r="DX132" s="64">
        <f ca="1">'Trial 8'!EI22</f>
        <v>32859584.747962348</v>
      </c>
      <c r="DY132" s="64">
        <f ca="1">'Trial 8'!EJ22</f>
        <v>32845024.703572754</v>
      </c>
      <c r="DZ132" s="64">
        <f ca="1">'Trial 8'!EK22</f>
        <v>32832914.02014124</v>
      </c>
      <c r="EA132" s="64">
        <f ca="1">'Trial 8'!EL22</f>
        <v>32819524.481442515</v>
      </c>
      <c r="EB132" s="64">
        <f ca="1">'Trial 8'!EM22</f>
        <v>32807837.327768341</v>
      </c>
    </row>
    <row r="133" spans="1:132" ht="12.75" customHeight="1" x14ac:dyDescent="0.2">
      <c r="A133" s="64">
        <f>'(Other Computations)'!B177</f>
        <v>277162387.37541157</v>
      </c>
      <c r="B133" s="64">
        <f ca="1">'(Other Computations)'!C177</f>
        <v>277036611.314264</v>
      </c>
      <c r="C133" s="64">
        <f ca="1">'(Other Computations)'!D177</f>
        <v>276917616.00090277</v>
      </c>
      <c r="D133" s="64">
        <f ca="1">'(Other Computations)'!E177</f>
        <v>276809811.03035867</v>
      </c>
      <c r="E133" s="64">
        <f ca="1">'(Other Computations)'!F177</f>
        <v>276686700.12345791</v>
      </c>
      <c r="F133" s="64">
        <f ca="1">'(Other Computations)'!G177</f>
        <v>276578925.41183937</v>
      </c>
      <c r="G133" s="64">
        <f ca="1">'(Other Computations)'!H177</f>
        <v>276459338.72417092</v>
      </c>
      <c r="H133" s="64">
        <f ca="1">'(Other Computations)'!I177</f>
        <v>276337136.67199743</v>
      </c>
      <c r="I133" s="64">
        <f ca="1">'(Other Computations)'!J177</f>
        <v>276230036.46834421</v>
      </c>
      <c r="J133" s="64">
        <f ca="1">'(Other Computations)'!K177</f>
        <v>276117629.818133</v>
      </c>
      <c r="K133" s="64">
        <f ca="1">'(Other Computations)'!L177</f>
        <v>276012743.52668226</v>
      </c>
      <c r="L133" s="64">
        <f ca="1">'(Other Computations)'!M177</f>
        <v>275896684.31774378</v>
      </c>
      <c r="M133" s="64">
        <f ca="1">'(Other Computations)'!O177</f>
        <v>275781748.65953124</v>
      </c>
      <c r="N133" s="64">
        <f ca="1">'(Other Computations)'!P177</f>
        <v>275671694.01827919</v>
      </c>
      <c r="O133" s="64">
        <f ca="1">'(Other Computations)'!Q177</f>
        <v>275556442.62305838</v>
      </c>
      <c r="P133" s="64">
        <f ca="1">'(Other Computations)'!R177</f>
        <v>275441154.12563956</v>
      </c>
      <c r="Q133" s="64">
        <f ca="1">'(Other Computations)'!S177</f>
        <v>275325115.06998229</v>
      </c>
      <c r="R133" s="64">
        <f ca="1">'(Other Computations)'!T177</f>
        <v>275211519.38194835</v>
      </c>
      <c r="S133" s="64">
        <f ca="1">'(Other Computations)'!U177</f>
        <v>275099749.74371064</v>
      </c>
      <c r="T133" s="64">
        <f ca="1">'(Other Computations)'!V177</f>
        <v>274985620.96247184</v>
      </c>
      <c r="U133" s="64">
        <f ca="1">'(Other Computations)'!W177</f>
        <v>274865201.16803735</v>
      </c>
      <c r="V133" s="64">
        <f ca="1">'(Other Computations)'!X177</f>
        <v>274755153.651568</v>
      </c>
      <c r="W133" s="64">
        <f ca="1">'(Other Computations)'!Y177</f>
        <v>274650852.14448994</v>
      </c>
      <c r="X133" s="64">
        <f ca="1">'(Other Computations)'!Z177</f>
        <v>274536925.01658618</v>
      </c>
      <c r="Y133" s="64">
        <f ca="1">'(Other Computations)'!AB177</f>
        <v>274424251.31118017</v>
      </c>
      <c r="Z133" s="64">
        <f ca="1">'(Other Computations)'!AC177</f>
        <v>274312206.65158248</v>
      </c>
      <c r="AA133" s="64">
        <f ca="1">'(Other Computations)'!AD177</f>
        <v>274195466.91312623</v>
      </c>
      <c r="AB133" s="64">
        <f ca="1">'(Other Computations)'!AE177</f>
        <v>274082561.76920378</v>
      </c>
      <c r="AC133" s="64">
        <f ca="1">'(Other Computations)'!AF177</f>
        <v>273961254.09619719</v>
      </c>
      <c r="AD133" s="64">
        <f ca="1">'(Other Computations)'!AG177</f>
        <v>273857210.17808181</v>
      </c>
      <c r="AE133" s="64">
        <f ca="1">'(Other Computations)'!AH177</f>
        <v>273742243.49541885</v>
      </c>
      <c r="AF133" s="64">
        <f ca="1">'(Other Computations)'!AI177</f>
        <v>273639717.74519992</v>
      </c>
      <c r="AG133" s="64">
        <f ca="1">'(Other Computations)'!AJ177</f>
        <v>273535058.2637403</v>
      </c>
      <c r="AH133" s="64">
        <f ca="1">'(Other Computations)'!AK177</f>
        <v>273416793.03892314</v>
      </c>
      <c r="AI133" s="64">
        <f ca="1">'(Other Computations)'!AL177</f>
        <v>273303569.42688572</v>
      </c>
      <c r="AJ133" s="64">
        <f ca="1">'(Other Computations)'!AM177</f>
        <v>273189733.04465091</v>
      </c>
      <c r="AK133" s="64">
        <f ca="1">'(Other Computations)'!AO177</f>
        <v>273075768.19166499</v>
      </c>
      <c r="AL133" s="64">
        <f ca="1">'(Other Computations)'!AP177</f>
        <v>272964634.22422421</v>
      </c>
      <c r="AM133" s="64">
        <f ca="1">'(Other Computations)'!AQ177</f>
        <v>272853461.89990568</v>
      </c>
      <c r="AN133" s="64">
        <f ca="1">'(Other Computations)'!AR177</f>
        <v>272749704.88068163</v>
      </c>
      <c r="AO133" s="64">
        <f ca="1">'(Other Computations)'!AS177</f>
        <v>272634309.12755853</v>
      </c>
      <c r="AP133" s="64">
        <f ca="1">'(Other Computations)'!AT177</f>
        <v>272519845.67791122</v>
      </c>
      <c r="AQ133" s="64">
        <f ca="1">'(Other Computations)'!AU177</f>
        <v>272399932.25770909</v>
      </c>
      <c r="AR133" s="64">
        <f ca="1">'(Other Computations)'!AV177</f>
        <v>272284127.00075781</v>
      </c>
      <c r="AS133" s="64">
        <f ca="1">'(Other Computations)'!AW177</f>
        <v>272178056.83913249</v>
      </c>
      <c r="AT133" s="64">
        <f ca="1">'(Other Computations)'!AX177</f>
        <v>272071132.25249422</v>
      </c>
      <c r="AU133" s="64">
        <f ca="1">'(Other Computations)'!AY177</f>
        <v>271963439.52754378</v>
      </c>
      <c r="AV133" s="64">
        <f ca="1">'(Other Computations)'!AZ177</f>
        <v>271846631.96238303</v>
      </c>
      <c r="AW133" s="64">
        <f ca="1">'(Other Computations)'!BB177</f>
        <v>271735240.35528249</v>
      </c>
      <c r="AX133" s="64">
        <f ca="1">'(Other Computations)'!BC177</f>
        <v>271619818.62272251</v>
      </c>
      <c r="AY133" s="64">
        <f ca="1">'(Other Computations)'!BD177</f>
        <v>271515882.67423052</v>
      </c>
      <c r="AZ133" s="64">
        <f ca="1">'(Other Computations)'!BE177</f>
        <v>271403066.52895021</v>
      </c>
      <c r="BA133" s="64">
        <f ca="1">'(Other Computations)'!BF177</f>
        <v>271281713.67257202</v>
      </c>
      <c r="BB133" s="64">
        <f ca="1">'(Other Computations)'!BG177</f>
        <v>271164833.06051415</v>
      </c>
      <c r="BC133" s="64">
        <f ca="1">'(Other Computations)'!BH177</f>
        <v>271054876.97764927</v>
      </c>
      <c r="BD133" s="64">
        <f ca="1">'(Other Computations)'!BI177</f>
        <v>270943818.44702202</v>
      </c>
      <c r="BE133" s="64">
        <f ca="1">'(Other Computations)'!BJ177</f>
        <v>270826570.69611192</v>
      </c>
      <c r="BF133" s="64">
        <f ca="1">'(Other Computations)'!BK177</f>
        <v>270719925.08657295</v>
      </c>
      <c r="BG133" s="64">
        <f ca="1">'(Other Computations)'!BL177</f>
        <v>270613621.42395186</v>
      </c>
      <c r="BH133" s="64">
        <f ca="1">'(Other Computations)'!BM177</f>
        <v>270493858.68921399</v>
      </c>
      <c r="BI133" s="64">
        <f ca="1">'(Other Computations)'!BO177</f>
        <v>270383511.26490992</v>
      </c>
      <c r="BJ133" s="64">
        <f ca="1">'(Other Computations)'!BP177</f>
        <v>270276916.00550443</v>
      </c>
      <c r="BK133" s="64">
        <f ca="1">'(Other Computations)'!BQ177</f>
        <v>270170481.01589537</v>
      </c>
      <c r="BL133" s="64">
        <f ca="1">'(Other Computations)'!BR177</f>
        <v>270049182.68284231</v>
      </c>
      <c r="BM133" s="64">
        <f ca="1">'(Other Computations)'!BS177</f>
        <v>269933540.33716917</v>
      </c>
      <c r="BN133" s="64">
        <f ca="1">'(Other Computations)'!BT177</f>
        <v>269811624.61988914</v>
      </c>
      <c r="BO133" s="64">
        <f ca="1">'(Other Computations)'!BU177</f>
        <v>269702063.44266158</v>
      </c>
      <c r="BP133" s="64">
        <f ca="1">'(Other Computations)'!BV177</f>
        <v>269582314.14112556</v>
      </c>
      <c r="BQ133" s="64">
        <f ca="1">'(Other Computations)'!BW177</f>
        <v>269462127.52114284</v>
      </c>
      <c r="BR133" s="64">
        <f ca="1">'(Other Computations)'!BX177</f>
        <v>269346907.12834585</v>
      </c>
      <c r="BS133" s="64">
        <f ca="1">'(Other Computations)'!BY177</f>
        <v>269229921.08357239</v>
      </c>
      <c r="BT133" s="64">
        <f ca="1">'(Other Computations)'!BZ177</f>
        <v>269110457.56967974</v>
      </c>
      <c r="BU133" s="64">
        <f ca="1">'(Other Computations)'!CB177</f>
        <v>269005381.78947765</v>
      </c>
      <c r="BV133" s="64">
        <f ca="1">'(Other Computations)'!CC177</f>
        <v>268891254.22903502</v>
      </c>
      <c r="BW133" s="64">
        <f ca="1">'(Other Computations)'!CD177</f>
        <v>268786817.64093304</v>
      </c>
      <c r="BX133" s="64">
        <f ca="1">'(Other Computations)'!CE177</f>
        <v>268675482.64420319</v>
      </c>
      <c r="BY133" s="64">
        <f ca="1">'(Other Computations)'!CF177</f>
        <v>268560098.1521638</v>
      </c>
      <c r="BZ133" s="64">
        <f ca="1">'(Other Computations)'!CG177</f>
        <v>268445142.1395579</v>
      </c>
      <c r="CA133" s="64">
        <f ca="1">'(Other Computations)'!CH177</f>
        <v>268334247.68330052</v>
      </c>
      <c r="CB133" s="64">
        <f ca="1">'(Other Computations)'!CI177</f>
        <v>268217418.73735365</v>
      </c>
      <c r="CC133" s="64">
        <f ca="1">'(Other Computations)'!CJ177</f>
        <v>268107935.18500412</v>
      </c>
      <c r="CD133" s="64">
        <f ca="1">'(Other Computations)'!CK177</f>
        <v>267993522.86871889</v>
      </c>
      <c r="CE133" s="64">
        <f ca="1">'(Other Computations)'!CL177</f>
        <v>267876085.52483758</v>
      </c>
      <c r="CF133" s="64">
        <f ca="1">'(Other Computations)'!CM177</f>
        <v>267751051.66186902</v>
      </c>
      <c r="CG133" s="64">
        <f ca="1">'(Other Computations)'!CO177</f>
        <v>267632902.35234374</v>
      </c>
      <c r="CH133" s="64">
        <f ca="1">'(Other Computations)'!CP177</f>
        <v>267526924.06969211</v>
      </c>
      <c r="CI133" s="64">
        <f ca="1">'(Other Computations)'!CQ177</f>
        <v>267413092.02090186</v>
      </c>
      <c r="CJ133" s="64">
        <f ca="1">'(Other Computations)'!CR177</f>
        <v>267298221.11311054</v>
      </c>
      <c r="CK133" s="64">
        <f ca="1">'(Other Computations)'!CS177</f>
        <v>267188563.0511494</v>
      </c>
      <c r="CL133" s="64">
        <f ca="1">'(Other Computations)'!CT177</f>
        <v>267075900.87997496</v>
      </c>
      <c r="CM133" s="64">
        <f ca="1">'(Other Computations)'!CU177</f>
        <v>266963484.77101552</v>
      </c>
      <c r="CN133" s="64">
        <f ca="1">'(Other Computations)'!CV177</f>
        <v>266845959.55858582</v>
      </c>
      <c r="CO133" s="64">
        <f ca="1">'(Other Computations)'!CW177</f>
        <v>266728774.69987297</v>
      </c>
      <c r="CP133" s="64">
        <f ca="1">'(Other Computations)'!CX177</f>
        <v>266609180.32840487</v>
      </c>
      <c r="CQ133" s="64">
        <f ca="1">'(Other Computations)'!CY177</f>
        <v>266501272.76382348</v>
      </c>
      <c r="CR133" s="64">
        <f ca="1">'(Other Computations)'!CZ177</f>
        <v>266391626.94032535</v>
      </c>
      <c r="CS133" s="64">
        <f ca="1">'(Other Computations)'!DB177</f>
        <v>266291816.78729826</v>
      </c>
      <c r="CT133" s="64">
        <f ca="1">'(Other Computations)'!DC177</f>
        <v>266177434.02101472</v>
      </c>
      <c r="CU133" s="64">
        <f ca="1">'(Other Computations)'!DD177</f>
        <v>266069831.85593605</v>
      </c>
      <c r="CV133" s="64">
        <f ca="1">'(Other Computations)'!DE177</f>
        <v>265946220.88856703</v>
      </c>
      <c r="CW133" s="64">
        <f ca="1">'(Other Computations)'!DF177</f>
        <v>265837186.15062079</v>
      </c>
      <c r="CX133" s="64">
        <f ca="1">'(Other Computations)'!DG177</f>
        <v>265723422.97100508</v>
      </c>
      <c r="CY133" s="64">
        <f ca="1">'(Other Computations)'!DH177</f>
        <v>265604011.59421548</v>
      </c>
      <c r="CZ133" s="64">
        <f ca="1">'(Other Computations)'!DI177</f>
        <v>265494627.84772635</v>
      </c>
      <c r="DA133" s="64">
        <f ca="1">'(Other Computations)'!DJ177</f>
        <v>265377277.71024573</v>
      </c>
      <c r="DB133" s="64">
        <f ca="1">'(Other Computations)'!DK177</f>
        <v>265271755.58936092</v>
      </c>
      <c r="DC133" s="64">
        <f ca="1">'(Other Computations)'!DL177</f>
        <v>265166075.63885725</v>
      </c>
      <c r="DD133" s="64">
        <f ca="1">'(Other Computations)'!DM177</f>
        <v>265055627.35029677</v>
      </c>
      <c r="DE133" s="64">
        <f ca="1">'(Other Computations)'!DO177</f>
        <v>264953175.77904007</v>
      </c>
      <c r="DF133" s="64">
        <f ca="1">'(Other Computations)'!DP177</f>
        <v>264838499.77600303</v>
      </c>
      <c r="DG133" s="64">
        <f ca="1">'(Other Computations)'!DQ177</f>
        <v>264728756.76921502</v>
      </c>
      <c r="DH133" s="64">
        <f ca="1">'(Other Computations)'!DR177</f>
        <v>264621255.20967737</v>
      </c>
      <c r="DI133" s="64">
        <f ca="1">'(Other Computations)'!DS177</f>
        <v>264501511.19832477</v>
      </c>
      <c r="DJ133" s="64">
        <f ca="1">'(Other Computations)'!DT177</f>
        <v>264384588.74514195</v>
      </c>
      <c r="DK133" s="64">
        <f ca="1">'(Other Computations)'!DU177</f>
        <v>264274153.16900125</v>
      </c>
      <c r="DL133" s="64">
        <f ca="1">'(Other Computations)'!DV177</f>
        <v>264163468.07451913</v>
      </c>
      <c r="DM133" s="64">
        <f ca="1">'(Other Computations)'!DW177</f>
        <v>264055666.01252031</v>
      </c>
      <c r="DN133" s="64">
        <f ca="1">'(Other Computations)'!DX177</f>
        <v>263936825.49546036</v>
      </c>
      <c r="DO133" s="64">
        <f ca="1">'(Other Computations)'!DY177</f>
        <v>263824778.11224091</v>
      </c>
      <c r="DP133" s="64">
        <f ca="1">'(Other Computations)'!DZ177</f>
        <v>263711079.33623829</v>
      </c>
      <c r="DQ133" s="64">
        <f ca="1">'(Other Computations)'!EB177</f>
        <v>263602231.94842714</v>
      </c>
      <c r="DR133" s="64">
        <f ca="1">'(Other Computations)'!EC177</f>
        <v>263494719.18342683</v>
      </c>
      <c r="DS133" s="64">
        <f ca="1">'(Other Computations)'!ED177</f>
        <v>263387692.7628538</v>
      </c>
      <c r="DT133" s="64">
        <f ca="1">'(Other Computations)'!EE177</f>
        <v>263268464.27862725</v>
      </c>
      <c r="DU133" s="64">
        <f ca="1">'(Other Computations)'!EF177</f>
        <v>263156456.25271386</v>
      </c>
      <c r="DV133" s="64">
        <f ca="1">'(Other Computations)'!EG177</f>
        <v>263041471.04382226</v>
      </c>
      <c r="DW133" s="64">
        <f ca="1">'(Other Computations)'!EH177</f>
        <v>262928534.59657219</v>
      </c>
      <c r="DX133" s="64">
        <f ca="1">'(Other Computations)'!EI177</f>
        <v>262815529.40909553</v>
      </c>
      <c r="DY133" s="64">
        <f ca="1">'(Other Computations)'!EJ177</f>
        <v>262708004.59195584</v>
      </c>
      <c r="DZ133" s="64">
        <f ca="1">'(Other Computations)'!EK177</f>
        <v>262600359.64236847</v>
      </c>
      <c r="EA133" s="64">
        <f ca="1">'(Other Computations)'!EL177</f>
        <v>262489992.34560698</v>
      </c>
      <c r="EB133" s="64">
        <f ca="1">'(Other Computations)'!EM177</f>
        <v>262384458.95892835</v>
      </c>
    </row>
    <row r="134" spans="1:132" ht="12.75" customHeight="1" x14ac:dyDescent="0.2">
      <c r="A134" s="4" t="str">
        <f>'(Intermediate Computations)'!B83</f>
        <v>MMM 2010</v>
      </c>
      <c r="B134" s="4" t="str">
        <f>'(Intermediate Computations)'!C83</f>
        <v>MMM 2010</v>
      </c>
      <c r="C134" s="4" t="str">
        <f>'(Intermediate Computations)'!D83</f>
        <v>MMM 2010</v>
      </c>
      <c r="D134" s="4" t="str">
        <f>'(Intermediate Computations)'!E83</f>
        <v>MMM 2010</v>
      </c>
      <c r="E134" s="4" t="str">
        <f>'(Intermediate Computations)'!F83</f>
        <v>MMM 2010</v>
      </c>
      <c r="F134" s="4" t="str">
        <f>'(Intermediate Computations)'!G83</f>
        <v>MMM 2010</v>
      </c>
      <c r="G134" s="4" t="str">
        <f>'(Intermediate Computations)'!H83</f>
        <v>MMM 2010</v>
      </c>
      <c r="H134" s="4" t="str">
        <f>'(Intermediate Computations)'!I83</f>
        <v>MMM 2010</v>
      </c>
      <c r="I134" s="4" t="str">
        <f>'(Intermediate Computations)'!J83</f>
        <v>MMM 2010</v>
      </c>
      <c r="J134" s="4" t="str">
        <f>'(Intermediate Computations)'!K83</f>
        <v>MMM 2010</v>
      </c>
      <c r="K134" s="4" t="str">
        <f>'(Intermediate Computations)'!L83</f>
        <v>MMM 2010</v>
      </c>
      <c r="L134" s="4" t="str">
        <f>'(Intermediate Computations)'!M83</f>
        <v>MMM 2010</v>
      </c>
      <c r="M134" s="4" t="str">
        <f>'(Intermediate Computations)'!O83</f>
        <v>MMM 2011</v>
      </c>
      <c r="N134" s="4" t="str">
        <f>'(Intermediate Computations)'!P83</f>
        <v>MMM 2011</v>
      </c>
      <c r="O134" s="4" t="str">
        <f>'(Intermediate Computations)'!Q83</f>
        <v>MMM 2011</v>
      </c>
      <c r="P134" s="4" t="str">
        <f>'(Intermediate Computations)'!R83</f>
        <v>MMM 2011</v>
      </c>
      <c r="Q134" s="4" t="str">
        <f>'(Intermediate Computations)'!S83</f>
        <v>MMM 2011</v>
      </c>
      <c r="R134" s="4" t="str">
        <f>'(Intermediate Computations)'!T83</f>
        <v>MMM 2011</v>
      </c>
      <c r="S134" s="4" t="str">
        <f>'(Intermediate Computations)'!U83</f>
        <v>MMM 2011</v>
      </c>
      <c r="T134" s="4" t="str">
        <f>'(Intermediate Computations)'!V83</f>
        <v>MMM 2011</v>
      </c>
      <c r="U134" s="4" t="str">
        <f>'(Intermediate Computations)'!W83</f>
        <v>MMM 2011</v>
      </c>
      <c r="V134" s="4" t="str">
        <f>'(Intermediate Computations)'!X83</f>
        <v>MMM 2011</v>
      </c>
      <c r="W134" s="4" t="str">
        <f>'(Intermediate Computations)'!Y83</f>
        <v>MMM 2011</v>
      </c>
      <c r="X134" s="4" t="str">
        <f>'(Intermediate Computations)'!Z83</f>
        <v>MMM 2011</v>
      </c>
      <c r="Y134" s="4" t="str">
        <f>'(Intermediate Computations)'!AB83</f>
        <v>MMM 2012</v>
      </c>
      <c r="Z134" s="4" t="str">
        <f>'(Intermediate Computations)'!AC83</f>
        <v>MMM 2012</v>
      </c>
      <c r="AA134" s="4" t="str">
        <f>'(Intermediate Computations)'!AD83</f>
        <v>MMM 2012</v>
      </c>
      <c r="AB134" s="4" t="str">
        <f>'(Intermediate Computations)'!AE83</f>
        <v>MMM 2012</v>
      </c>
      <c r="AC134" s="4" t="str">
        <f>'(Intermediate Computations)'!AF83</f>
        <v>MMM 2012</v>
      </c>
      <c r="AD134" s="4" t="str">
        <f>'(Intermediate Computations)'!AG83</f>
        <v>MMM 2012</v>
      </c>
      <c r="AE134" s="4" t="str">
        <f>'(Intermediate Computations)'!AH83</f>
        <v>MMM 2012</v>
      </c>
      <c r="AF134" s="4" t="str">
        <f>'(Intermediate Computations)'!AI83</f>
        <v>MMM 2012</v>
      </c>
      <c r="AG134" s="4" t="str">
        <f>'(Intermediate Computations)'!AJ83</f>
        <v>MMM 2012</v>
      </c>
      <c r="AH134" s="4" t="str">
        <f>'(Intermediate Computations)'!AK83</f>
        <v>MMM 2012</v>
      </c>
      <c r="AI134" s="4" t="str">
        <f>'(Intermediate Computations)'!AL83</f>
        <v>MMM 2012</v>
      </c>
      <c r="AJ134" s="4" t="str">
        <f>'(Intermediate Computations)'!AM83</f>
        <v>MMM 2012</v>
      </c>
      <c r="AK134" s="4" t="str">
        <f>'(Intermediate Computations)'!AO83</f>
        <v>MMM 2013</v>
      </c>
      <c r="AL134" s="4" t="str">
        <f>'(Intermediate Computations)'!AP83</f>
        <v>MMM 2013</v>
      </c>
      <c r="AM134" s="4" t="str">
        <f>'(Intermediate Computations)'!AQ83</f>
        <v>MMM 2013</v>
      </c>
      <c r="AN134" s="4" t="str">
        <f>'(Intermediate Computations)'!AR83</f>
        <v>MMM 2013</v>
      </c>
      <c r="AO134" s="4" t="str">
        <f>'(Intermediate Computations)'!AS83</f>
        <v>MMM 2013</v>
      </c>
      <c r="AP134" s="4" t="str">
        <f>'(Intermediate Computations)'!AT83</f>
        <v>MMM 2013</v>
      </c>
      <c r="AQ134" s="4" t="str">
        <f>'(Intermediate Computations)'!AU83</f>
        <v>MMM 2013</v>
      </c>
      <c r="AR134" s="4" t="str">
        <f>'(Intermediate Computations)'!AV83</f>
        <v>MMM 2013</v>
      </c>
      <c r="AS134" s="4" t="str">
        <f>'(Intermediate Computations)'!AW83</f>
        <v>MMM 2013</v>
      </c>
      <c r="AT134" s="4" t="str">
        <f>'(Intermediate Computations)'!AX83</f>
        <v>MMM 2013</v>
      </c>
      <c r="AU134" s="4" t="str">
        <f>'(Intermediate Computations)'!AY83</f>
        <v>MMM 2013</v>
      </c>
      <c r="AV134" s="4" t="str">
        <f>'(Intermediate Computations)'!AZ83</f>
        <v>MMM 2013</v>
      </c>
      <c r="AW134" s="4" t="str">
        <f>'(Intermediate Computations)'!BB83</f>
        <v>MMM 2014</v>
      </c>
      <c r="AX134" s="4" t="str">
        <f>'(Intermediate Computations)'!BC83</f>
        <v>MMM 2014</v>
      </c>
      <c r="AY134" s="4" t="str">
        <f>'(Intermediate Computations)'!BD83</f>
        <v>MMM 2014</v>
      </c>
      <c r="AZ134" s="4" t="str">
        <f>'(Intermediate Computations)'!BE83</f>
        <v>MMM 2014</v>
      </c>
      <c r="BA134" s="4" t="str">
        <f>'(Intermediate Computations)'!BF83</f>
        <v>MMM 2014</v>
      </c>
      <c r="BB134" s="4" t="str">
        <f>'(Intermediate Computations)'!BG83</f>
        <v>MMM 2014</v>
      </c>
      <c r="BC134" s="4" t="str">
        <f>'(Intermediate Computations)'!BH83</f>
        <v>MMM 2014</v>
      </c>
      <c r="BD134" s="4" t="str">
        <f>'(Intermediate Computations)'!BI83</f>
        <v>MMM 2014</v>
      </c>
      <c r="BE134" s="4" t="str">
        <f>'(Intermediate Computations)'!BJ83</f>
        <v>MMM 2014</v>
      </c>
      <c r="BF134" s="4" t="str">
        <f>'(Intermediate Computations)'!BK83</f>
        <v>MMM 2014</v>
      </c>
      <c r="BG134" s="4" t="str">
        <f>'(Intermediate Computations)'!BL83</f>
        <v>MMM 2014</v>
      </c>
      <c r="BH134" s="4" t="str">
        <f>'(Intermediate Computations)'!BM83</f>
        <v>MMM 2014</v>
      </c>
      <c r="BI134" s="4" t="str">
        <f>'(Intermediate Computations)'!BO83</f>
        <v>MMM 2015</v>
      </c>
      <c r="BJ134" s="4" t="str">
        <f>'(Intermediate Computations)'!BP83</f>
        <v>MMM 2015</v>
      </c>
      <c r="BK134" s="4" t="str">
        <f>'(Intermediate Computations)'!BQ83</f>
        <v>MMM 2015</v>
      </c>
      <c r="BL134" s="4" t="str">
        <f>'(Intermediate Computations)'!BR83</f>
        <v>MMM 2015</v>
      </c>
      <c r="BM134" s="4" t="str">
        <f>'(Intermediate Computations)'!BS83</f>
        <v>MMM 2015</v>
      </c>
      <c r="BN134" s="4" t="str">
        <f>'(Intermediate Computations)'!BT83</f>
        <v>MMM 2015</v>
      </c>
      <c r="BO134" s="4" t="str">
        <f>'(Intermediate Computations)'!BU83</f>
        <v>MMM 2015</v>
      </c>
      <c r="BP134" s="4" t="str">
        <f>'(Intermediate Computations)'!BV83</f>
        <v>MMM 2015</v>
      </c>
      <c r="BQ134" s="4" t="str">
        <f>'(Intermediate Computations)'!BW83</f>
        <v>MMM 2015</v>
      </c>
      <c r="BR134" s="4" t="str">
        <f>'(Intermediate Computations)'!BX83</f>
        <v>MMM 2015</v>
      </c>
      <c r="BS134" s="4" t="str">
        <f>'(Intermediate Computations)'!BY83</f>
        <v>MMM 2015</v>
      </c>
      <c r="BT134" s="4" t="str">
        <f>'(Intermediate Computations)'!BZ83</f>
        <v>MMM 2015</v>
      </c>
      <c r="BU134" s="4" t="str">
        <f>'(Intermediate Computations)'!CB83</f>
        <v>MMM 2016</v>
      </c>
      <c r="BV134" s="4" t="str">
        <f>'(Intermediate Computations)'!CC83</f>
        <v>MMM 2016</v>
      </c>
      <c r="BW134" s="4" t="str">
        <f>'(Intermediate Computations)'!CD83</f>
        <v>MMM 2016</v>
      </c>
      <c r="BX134" s="4" t="str">
        <f>'(Intermediate Computations)'!CE83</f>
        <v>MMM 2016</v>
      </c>
      <c r="BY134" s="4" t="str">
        <f>'(Intermediate Computations)'!CF83</f>
        <v>MMM 2016</v>
      </c>
      <c r="BZ134" s="4" t="str">
        <f>'(Intermediate Computations)'!CG83</f>
        <v>MMM 2016</v>
      </c>
      <c r="CA134" s="4" t="str">
        <f>'(Intermediate Computations)'!CH83</f>
        <v>MMM 2016</v>
      </c>
      <c r="CB134" s="4" t="str">
        <f>'(Intermediate Computations)'!CI83</f>
        <v>MMM 2016</v>
      </c>
      <c r="CC134" s="4" t="str">
        <f>'(Intermediate Computations)'!CJ83</f>
        <v>MMM 2016</v>
      </c>
      <c r="CD134" s="4" t="str">
        <f>'(Intermediate Computations)'!CK83</f>
        <v>MMM 2016</v>
      </c>
      <c r="CE134" s="4" t="str">
        <f>'(Intermediate Computations)'!CL83</f>
        <v>MMM 2016</v>
      </c>
      <c r="CF134" s="4" t="str">
        <f>'(Intermediate Computations)'!CM83</f>
        <v>MMM 2016</v>
      </c>
      <c r="CG134" s="4" t="str">
        <f>'(Intermediate Computations)'!CO83</f>
        <v>MMM 2017</v>
      </c>
      <c r="CH134" s="4" t="str">
        <f>'(Intermediate Computations)'!CP83</f>
        <v>MMM 2017</v>
      </c>
      <c r="CI134" s="4" t="str">
        <f>'(Intermediate Computations)'!CQ83</f>
        <v>MMM 2017</v>
      </c>
      <c r="CJ134" s="4" t="str">
        <f>'(Intermediate Computations)'!CR83</f>
        <v>MMM 2017</v>
      </c>
      <c r="CK134" s="4" t="str">
        <f>'(Intermediate Computations)'!CS83</f>
        <v>MMM 2017</v>
      </c>
      <c r="CL134" s="4" t="str">
        <f>'(Intermediate Computations)'!CT83</f>
        <v>MMM 2017</v>
      </c>
      <c r="CM134" s="4" t="str">
        <f>'(Intermediate Computations)'!CU83</f>
        <v>MMM 2017</v>
      </c>
      <c r="CN134" s="4" t="str">
        <f>'(Intermediate Computations)'!CV83</f>
        <v>MMM 2017</v>
      </c>
      <c r="CO134" s="4" t="str">
        <f>'(Intermediate Computations)'!CW83</f>
        <v>MMM 2017</v>
      </c>
      <c r="CP134" s="4" t="str">
        <f>'(Intermediate Computations)'!CX83</f>
        <v>MMM 2017</v>
      </c>
      <c r="CQ134" s="4" t="str">
        <f>'(Intermediate Computations)'!CY83</f>
        <v>MMM 2017</v>
      </c>
      <c r="CR134" s="4" t="str">
        <f>'(Intermediate Computations)'!CZ83</f>
        <v>MMM 2017</v>
      </c>
      <c r="CS134" s="4" t="str">
        <f>'(Intermediate Computations)'!DB83</f>
        <v>MMM 2018</v>
      </c>
      <c r="CT134" s="4" t="str">
        <f>'(Intermediate Computations)'!DC83</f>
        <v>MMM 2018</v>
      </c>
      <c r="CU134" s="4" t="str">
        <f>'(Intermediate Computations)'!DD83</f>
        <v>MMM 2018</v>
      </c>
      <c r="CV134" s="4" t="str">
        <f>'(Intermediate Computations)'!DE83</f>
        <v>MMM 2018</v>
      </c>
      <c r="CW134" s="4" t="str">
        <f>'(Intermediate Computations)'!DF83</f>
        <v>MMM 2018</v>
      </c>
      <c r="CX134" s="4" t="str">
        <f>'(Intermediate Computations)'!DG83</f>
        <v>MMM 2018</v>
      </c>
      <c r="CY134" s="4" t="str">
        <f>'(Intermediate Computations)'!DH83</f>
        <v>MMM 2018</v>
      </c>
      <c r="CZ134" s="4" t="str">
        <f>'(Intermediate Computations)'!DI83</f>
        <v>MMM 2018</v>
      </c>
      <c r="DA134" s="4" t="str">
        <f>'(Intermediate Computations)'!DJ83</f>
        <v>MMM 2018</v>
      </c>
      <c r="DB134" s="4" t="str">
        <f>'(Intermediate Computations)'!DK83</f>
        <v>MMM 2018</v>
      </c>
      <c r="DC134" s="4" t="str">
        <f>'(Intermediate Computations)'!DL83</f>
        <v>MMM 2018</v>
      </c>
      <c r="DD134" s="4" t="str">
        <f>'(Intermediate Computations)'!DM83</f>
        <v>MMM 2018</v>
      </c>
      <c r="DE134" s="4" t="str">
        <f>'(Intermediate Computations)'!DO83</f>
        <v>MMM 2019</v>
      </c>
      <c r="DF134" s="4" t="str">
        <f>'(Intermediate Computations)'!DP83</f>
        <v>MMM 2019</v>
      </c>
      <c r="DG134" s="4" t="str">
        <f>'(Intermediate Computations)'!DQ83</f>
        <v>MMM 2019</v>
      </c>
      <c r="DH134" s="4" t="str">
        <f>'(Intermediate Computations)'!DR83</f>
        <v>MMM 2019</v>
      </c>
      <c r="DI134" s="4" t="str">
        <f>'(Intermediate Computations)'!DS83</f>
        <v>MMM 2019</v>
      </c>
      <c r="DJ134" s="4" t="str">
        <f>'(Intermediate Computations)'!DT83</f>
        <v>MMM 2019</v>
      </c>
      <c r="DK134" s="4" t="str">
        <f>'(Intermediate Computations)'!DU83</f>
        <v>MMM 2019</v>
      </c>
      <c r="DL134" s="4" t="str">
        <f>'(Intermediate Computations)'!DV83</f>
        <v>MMM 2019</v>
      </c>
      <c r="DM134" s="4" t="str">
        <f>'(Intermediate Computations)'!DW83</f>
        <v>MMM 2019</v>
      </c>
      <c r="DN134" s="4" t="str">
        <f>'(Intermediate Computations)'!DX83</f>
        <v>MMM 2019</v>
      </c>
      <c r="DO134" s="4" t="str">
        <f>'(Intermediate Computations)'!DY83</f>
        <v>MMM 2019</v>
      </c>
      <c r="DP134" s="4" t="str">
        <f>'(Intermediate Computations)'!DZ83</f>
        <v>MMM 2019</v>
      </c>
      <c r="DQ134" s="4" t="str">
        <f>'(Intermediate Computations)'!EB83</f>
        <v>MMM 2020</v>
      </c>
      <c r="DR134" s="4" t="str">
        <f>'(Intermediate Computations)'!EC83</f>
        <v>MMM 2020</v>
      </c>
      <c r="DS134" s="4" t="str">
        <f>'(Intermediate Computations)'!ED83</f>
        <v>MMM 2020</v>
      </c>
      <c r="DT134" s="4" t="str">
        <f>'(Intermediate Computations)'!EE83</f>
        <v>MMM 2020</v>
      </c>
      <c r="DU134" s="4" t="str">
        <f>'(Intermediate Computations)'!EF83</f>
        <v>MMM 2020</v>
      </c>
      <c r="DV134" s="4" t="str">
        <f>'(Intermediate Computations)'!EG83</f>
        <v>MMM 2020</v>
      </c>
      <c r="DW134" s="4" t="str">
        <f>'(Intermediate Computations)'!EH83</f>
        <v>MMM 2020</v>
      </c>
      <c r="DX134" s="4" t="str">
        <f>'(Intermediate Computations)'!EI83</f>
        <v>MMM 2020</v>
      </c>
      <c r="DY134" s="4" t="str">
        <f>'(Intermediate Computations)'!EJ83</f>
        <v>MMM 2020</v>
      </c>
      <c r="DZ134" s="4" t="str">
        <f>'(Intermediate Computations)'!EK83</f>
        <v>MMM 2020</v>
      </c>
      <c r="EA134" s="4" t="str">
        <f>'(Intermediate Computations)'!EL83</f>
        <v>MMM 2020</v>
      </c>
      <c r="EB134" s="4" t="str">
        <f>'(Intermediate Computations)'!EM83</f>
        <v>MMM 2020</v>
      </c>
    </row>
    <row r="135" spans="1:132" ht="12.75" customHeight="1" x14ac:dyDescent="0.2">
      <c r="A135" s="4">
        <f>'(Intermediate Computations)'!B80</f>
        <v>40179</v>
      </c>
      <c r="B135" s="4">
        <f>'(Intermediate Computations)'!C80</f>
        <v>40210</v>
      </c>
      <c r="C135" s="4">
        <f>'(Intermediate Computations)'!D80</f>
        <v>40238</v>
      </c>
      <c r="D135" s="4">
        <f>'(Intermediate Computations)'!E80</f>
        <v>40269</v>
      </c>
      <c r="E135" s="4">
        <f>'(Intermediate Computations)'!F80</f>
        <v>40299</v>
      </c>
      <c r="F135" s="4">
        <f>'(Intermediate Computations)'!G80</f>
        <v>40330</v>
      </c>
      <c r="G135" s="4">
        <f>'(Intermediate Computations)'!H80</f>
        <v>40360</v>
      </c>
      <c r="H135" s="4">
        <f>'(Intermediate Computations)'!I80</f>
        <v>40391</v>
      </c>
      <c r="I135" s="4">
        <f>'(Intermediate Computations)'!J80</f>
        <v>40422</v>
      </c>
      <c r="J135" s="4">
        <f>'(Intermediate Computations)'!K80</f>
        <v>40452</v>
      </c>
      <c r="K135" s="4">
        <f>'(Intermediate Computations)'!L80</f>
        <v>40483</v>
      </c>
      <c r="L135" s="4">
        <f>'(Intermediate Computations)'!M80</f>
        <v>40513</v>
      </c>
      <c r="M135" s="4">
        <f>'(Intermediate Computations)'!O80</f>
        <v>40544</v>
      </c>
      <c r="N135" s="4">
        <f>'(Intermediate Computations)'!P80</f>
        <v>40575</v>
      </c>
      <c r="O135" s="4">
        <f>'(Intermediate Computations)'!Q80</f>
        <v>40603</v>
      </c>
      <c r="P135" s="4">
        <f>'(Intermediate Computations)'!R80</f>
        <v>40634</v>
      </c>
      <c r="Q135" s="4">
        <f>'(Intermediate Computations)'!S80</f>
        <v>40664</v>
      </c>
      <c r="R135" s="4">
        <f>'(Intermediate Computations)'!T80</f>
        <v>40695</v>
      </c>
      <c r="S135" s="4">
        <f>'(Intermediate Computations)'!U80</f>
        <v>40725</v>
      </c>
      <c r="T135" s="4">
        <f>'(Intermediate Computations)'!V80</f>
        <v>40756</v>
      </c>
      <c r="U135" s="4">
        <f>'(Intermediate Computations)'!W80</f>
        <v>40787</v>
      </c>
      <c r="V135" s="4">
        <f>'(Intermediate Computations)'!X80</f>
        <v>40817</v>
      </c>
      <c r="W135" s="4">
        <f>'(Intermediate Computations)'!Y80</f>
        <v>40848</v>
      </c>
      <c r="X135" s="4">
        <f>'(Intermediate Computations)'!Z80</f>
        <v>40878</v>
      </c>
      <c r="Y135" s="4">
        <f>'(Intermediate Computations)'!AB80</f>
        <v>40909</v>
      </c>
      <c r="Z135" s="4">
        <f>'(Intermediate Computations)'!AC80</f>
        <v>40940</v>
      </c>
      <c r="AA135" s="4">
        <f>'(Intermediate Computations)'!AD80</f>
        <v>40969</v>
      </c>
      <c r="AB135" s="4">
        <f>'(Intermediate Computations)'!AE80</f>
        <v>41000</v>
      </c>
      <c r="AC135" s="4">
        <f>'(Intermediate Computations)'!AF80</f>
        <v>41030</v>
      </c>
      <c r="AD135" s="4">
        <f>'(Intermediate Computations)'!AG80</f>
        <v>41061</v>
      </c>
      <c r="AE135" s="4">
        <f>'(Intermediate Computations)'!AH80</f>
        <v>41091</v>
      </c>
      <c r="AF135" s="4">
        <f>'(Intermediate Computations)'!AI80</f>
        <v>41122</v>
      </c>
      <c r="AG135" s="4">
        <f>'(Intermediate Computations)'!AJ80</f>
        <v>41153</v>
      </c>
      <c r="AH135" s="4">
        <f>'(Intermediate Computations)'!AK80</f>
        <v>41183</v>
      </c>
      <c r="AI135" s="4">
        <f>'(Intermediate Computations)'!AL80</f>
        <v>41214</v>
      </c>
      <c r="AJ135" s="4">
        <f>'(Intermediate Computations)'!AM80</f>
        <v>41244</v>
      </c>
      <c r="AK135" s="4">
        <f>'(Intermediate Computations)'!AO80</f>
        <v>41275</v>
      </c>
      <c r="AL135" s="4">
        <f>'(Intermediate Computations)'!AP80</f>
        <v>41306</v>
      </c>
      <c r="AM135" s="4">
        <f>'(Intermediate Computations)'!AQ80</f>
        <v>41334</v>
      </c>
      <c r="AN135" s="4">
        <f>'(Intermediate Computations)'!AR80</f>
        <v>41365</v>
      </c>
      <c r="AO135" s="4">
        <f>'(Intermediate Computations)'!AS80</f>
        <v>41395</v>
      </c>
      <c r="AP135" s="4">
        <f>'(Intermediate Computations)'!AT80</f>
        <v>41426</v>
      </c>
      <c r="AQ135" s="4">
        <f>'(Intermediate Computations)'!AU80</f>
        <v>41456</v>
      </c>
      <c r="AR135" s="4">
        <f>'(Intermediate Computations)'!AV80</f>
        <v>41487</v>
      </c>
      <c r="AS135" s="4">
        <f>'(Intermediate Computations)'!AW80</f>
        <v>41518</v>
      </c>
      <c r="AT135" s="4">
        <f>'(Intermediate Computations)'!AX80</f>
        <v>41548</v>
      </c>
      <c r="AU135" s="4">
        <f>'(Intermediate Computations)'!AY80</f>
        <v>41579</v>
      </c>
      <c r="AV135" s="4">
        <f>'(Intermediate Computations)'!AZ80</f>
        <v>41609</v>
      </c>
      <c r="AW135" s="4">
        <f>'(Intermediate Computations)'!BB80</f>
        <v>41640</v>
      </c>
      <c r="AX135" s="4">
        <f>'(Intermediate Computations)'!BC80</f>
        <v>41671</v>
      </c>
      <c r="AY135" s="4">
        <f>'(Intermediate Computations)'!BD80</f>
        <v>41699</v>
      </c>
      <c r="AZ135" s="4">
        <f>'(Intermediate Computations)'!BE80</f>
        <v>41730</v>
      </c>
      <c r="BA135" s="4">
        <f>'(Intermediate Computations)'!BF80</f>
        <v>41760</v>
      </c>
      <c r="BB135" s="4">
        <f>'(Intermediate Computations)'!BG80</f>
        <v>41791</v>
      </c>
      <c r="BC135" s="4">
        <f>'(Intermediate Computations)'!BH80</f>
        <v>41821</v>
      </c>
      <c r="BD135" s="4">
        <f>'(Intermediate Computations)'!BI80</f>
        <v>41852</v>
      </c>
      <c r="BE135" s="4">
        <f>'(Intermediate Computations)'!BJ80</f>
        <v>41883</v>
      </c>
      <c r="BF135" s="4">
        <f>'(Intermediate Computations)'!BK80</f>
        <v>41913</v>
      </c>
      <c r="BG135" s="4">
        <f>'(Intermediate Computations)'!BL80</f>
        <v>41944</v>
      </c>
      <c r="BH135" s="4">
        <f>'(Intermediate Computations)'!BM80</f>
        <v>41974</v>
      </c>
      <c r="BI135" s="4">
        <f>'(Intermediate Computations)'!BO80</f>
        <v>42005</v>
      </c>
      <c r="BJ135" s="4">
        <f>'(Intermediate Computations)'!BP80</f>
        <v>42036</v>
      </c>
      <c r="BK135" s="4">
        <f>'(Intermediate Computations)'!BQ80</f>
        <v>42064</v>
      </c>
      <c r="BL135" s="4">
        <f>'(Intermediate Computations)'!BR80</f>
        <v>42095</v>
      </c>
      <c r="BM135" s="4">
        <f>'(Intermediate Computations)'!BS80</f>
        <v>42125</v>
      </c>
      <c r="BN135" s="4">
        <f>'(Intermediate Computations)'!BT80</f>
        <v>42156</v>
      </c>
      <c r="BO135" s="4">
        <f>'(Intermediate Computations)'!BU80</f>
        <v>42186</v>
      </c>
      <c r="BP135" s="4">
        <f>'(Intermediate Computations)'!BV80</f>
        <v>42217</v>
      </c>
      <c r="BQ135" s="4">
        <f>'(Intermediate Computations)'!BW80</f>
        <v>42248</v>
      </c>
      <c r="BR135" s="4">
        <f>'(Intermediate Computations)'!BX80</f>
        <v>42278</v>
      </c>
      <c r="BS135" s="4">
        <f>'(Intermediate Computations)'!BY80</f>
        <v>42309</v>
      </c>
      <c r="BT135" s="4">
        <f>'(Intermediate Computations)'!BZ80</f>
        <v>42339</v>
      </c>
      <c r="BU135" s="4">
        <f>'(Intermediate Computations)'!CB80</f>
        <v>42370</v>
      </c>
      <c r="BV135" s="4">
        <f>'(Intermediate Computations)'!CC80</f>
        <v>42401</v>
      </c>
      <c r="BW135" s="4">
        <f>'(Intermediate Computations)'!CD80</f>
        <v>42430</v>
      </c>
      <c r="BX135" s="4">
        <f>'(Intermediate Computations)'!CE80</f>
        <v>42461</v>
      </c>
      <c r="BY135" s="4">
        <f>'(Intermediate Computations)'!CF80</f>
        <v>42491</v>
      </c>
      <c r="BZ135" s="4">
        <f>'(Intermediate Computations)'!CG80</f>
        <v>42522</v>
      </c>
      <c r="CA135" s="4">
        <f>'(Intermediate Computations)'!CH80</f>
        <v>42552</v>
      </c>
      <c r="CB135" s="4">
        <f>'(Intermediate Computations)'!CI80</f>
        <v>42583</v>
      </c>
      <c r="CC135" s="4">
        <f>'(Intermediate Computations)'!CJ80</f>
        <v>42614</v>
      </c>
      <c r="CD135" s="4">
        <f>'(Intermediate Computations)'!CK80</f>
        <v>42644</v>
      </c>
      <c r="CE135" s="4">
        <f>'(Intermediate Computations)'!CL80</f>
        <v>42675</v>
      </c>
      <c r="CF135" s="4">
        <f>'(Intermediate Computations)'!CM80</f>
        <v>42705</v>
      </c>
      <c r="CG135" s="4">
        <f>'(Intermediate Computations)'!CO80</f>
        <v>42736</v>
      </c>
      <c r="CH135" s="4">
        <f>'(Intermediate Computations)'!CP80</f>
        <v>42767</v>
      </c>
      <c r="CI135" s="4">
        <f>'(Intermediate Computations)'!CQ80</f>
        <v>42795</v>
      </c>
      <c r="CJ135" s="4">
        <f>'(Intermediate Computations)'!CR80</f>
        <v>42826</v>
      </c>
      <c r="CK135" s="4">
        <f>'(Intermediate Computations)'!CS80</f>
        <v>42856</v>
      </c>
      <c r="CL135" s="4">
        <f>'(Intermediate Computations)'!CT80</f>
        <v>42887</v>
      </c>
      <c r="CM135" s="4">
        <f>'(Intermediate Computations)'!CU80</f>
        <v>42917</v>
      </c>
      <c r="CN135" s="4">
        <f>'(Intermediate Computations)'!CV80</f>
        <v>42948</v>
      </c>
      <c r="CO135" s="4">
        <f>'(Intermediate Computations)'!CW80</f>
        <v>42979</v>
      </c>
      <c r="CP135" s="4">
        <f>'(Intermediate Computations)'!CX80</f>
        <v>43009</v>
      </c>
      <c r="CQ135" s="4">
        <f>'(Intermediate Computations)'!CY80</f>
        <v>43040</v>
      </c>
      <c r="CR135" s="4">
        <f>'(Intermediate Computations)'!CZ80</f>
        <v>43070</v>
      </c>
      <c r="CS135" s="4">
        <f>'(Intermediate Computations)'!DB80</f>
        <v>43101</v>
      </c>
      <c r="CT135" s="4">
        <f>'(Intermediate Computations)'!DC80</f>
        <v>43132</v>
      </c>
      <c r="CU135" s="4">
        <f>'(Intermediate Computations)'!DD80</f>
        <v>43160</v>
      </c>
      <c r="CV135" s="4">
        <f>'(Intermediate Computations)'!DE80</f>
        <v>43191</v>
      </c>
      <c r="CW135" s="4">
        <f>'(Intermediate Computations)'!DF80</f>
        <v>43221</v>
      </c>
      <c r="CX135" s="4">
        <f>'(Intermediate Computations)'!DG80</f>
        <v>43252</v>
      </c>
      <c r="CY135" s="4">
        <f>'(Intermediate Computations)'!DH80</f>
        <v>43282</v>
      </c>
      <c r="CZ135" s="4">
        <f>'(Intermediate Computations)'!DI80</f>
        <v>43313</v>
      </c>
      <c r="DA135" s="4">
        <f>'(Intermediate Computations)'!DJ80</f>
        <v>43344</v>
      </c>
      <c r="DB135" s="4">
        <f>'(Intermediate Computations)'!DK80</f>
        <v>43374</v>
      </c>
      <c r="DC135" s="4">
        <f>'(Intermediate Computations)'!DL80</f>
        <v>43405</v>
      </c>
      <c r="DD135" s="4">
        <f>'(Intermediate Computations)'!DM80</f>
        <v>43435</v>
      </c>
      <c r="DE135" s="4">
        <f>'(Intermediate Computations)'!DO80</f>
        <v>43466</v>
      </c>
      <c r="DF135" s="4">
        <f>'(Intermediate Computations)'!DP80</f>
        <v>43497</v>
      </c>
      <c r="DG135" s="4">
        <f>'(Intermediate Computations)'!DQ80</f>
        <v>43525</v>
      </c>
      <c r="DH135" s="4">
        <f>'(Intermediate Computations)'!DR80</f>
        <v>43556</v>
      </c>
      <c r="DI135" s="4">
        <f>'(Intermediate Computations)'!DS80</f>
        <v>43586</v>
      </c>
      <c r="DJ135" s="4">
        <f>'(Intermediate Computations)'!DT80</f>
        <v>43617</v>
      </c>
      <c r="DK135" s="4">
        <f>'(Intermediate Computations)'!DU80</f>
        <v>43647</v>
      </c>
      <c r="DL135" s="4">
        <f>'(Intermediate Computations)'!DV80</f>
        <v>43678</v>
      </c>
      <c r="DM135" s="4">
        <f>'(Intermediate Computations)'!DW80</f>
        <v>43709</v>
      </c>
      <c r="DN135" s="4">
        <f>'(Intermediate Computations)'!DX80</f>
        <v>43739</v>
      </c>
      <c r="DO135" s="4">
        <f>'(Intermediate Computations)'!DY80</f>
        <v>43770</v>
      </c>
      <c r="DP135" s="4">
        <f>'(Intermediate Computations)'!DZ80</f>
        <v>43800</v>
      </c>
      <c r="DQ135" s="4">
        <f>'(Intermediate Computations)'!EB80</f>
        <v>43831</v>
      </c>
      <c r="DR135" s="4">
        <f>'(Intermediate Computations)'!EC80</f>
        <v>43862</v>
      </c>
      <c r="DS135" s="4">
        <f>'(Intermediate Computations)'!ED80</f>
        <v>43891</v>
      </c>
      <c r="DT135" s="4">
        <f>'(Intermediate Computations)'!EE80</f>
        <v>43922</v>
      </c>
      <c r="DU135" s="4">
        <f>'(Intermediate Computations)'!EF80</f>
        <v>43952</v>
      </c>
      <c r="DV135" s="4">
        <f>'(Intermediate Computations)'!EG80</f>
        <v>43983</v>
      </c>
      <c r="DW135" s="4">
        <f>'(Intermediate Computations)'!EH80</f>
        <v>44013</v>
      </c>
      <c r="DX135" s="4">
        <f>'(Intermediate Computations)'!EI80</f>
        <v>44044</v>
      </c>
      <c r="DY135" s="4">
        <f>'(Intermediate Computations)'!EJ80</f>
        <v>44075</v>
      </c>
      <c r="DZ135" s="4">
        <f>'(Intermediate Computations)'!EK80</f>
        <v>44105</v>
      </c>
      <c r="EA135" s="4">
        <f>'(Intermediate Computations)'!EL80</f>
        <v>44136</v>
      </c>
      <c r="EB135" s="4">
        <f>'(Intermediate Computations)'!EM80</f>
        <v>44166</v>
      </c>
    </row>
    <row r="136" spans="1:132" ht="12.75" customHeight="1" x14ac:dyDescent="0.2">
      <c r="A136" s="64">
        <f>'Trial 1'!B10</f>
        <v>1166666.6666666667</v>
      </c>
      <c r="B136" s="64">
        <f ca="1">'Trial 1'!C10</f>
        <v>1166074.0899181862</v>
      </c>
      <c r="C136" s="64">
        <f ca="1">'Trial 1'!D10</f>
        <v>1165473.8025758858</v>
      </c>
      <c r="D136" s="64">
        <f ca="1">'Trial 1'!E10</f>
        <v>1165064.2955335672</v>
      </c>
      <c r="E136" s="64">
        <f ca="1">'Trial 1'!F10</f>
        <v>1164549.5443652628</v>
      </c>
      <c r="F136" s="64">
        <f ca="1">'Trial 1'!G10</f>
        <v>1164002.4974751787</v>
      </c>
      <c r="G136" s="64">
        <f ca="1">'Trial 1'!H10</f>
        <v>1163505.6031446422</v>
      </c>
      <c r="H136" s="64">
        <f ca="1">'Trial 1'!I10</f>
        <v>1163106.5968653145</v>
      </c>
      <c r="I136" s="64">
        <f ca="1">'Trial 1'!J10</f>
        <v>1162578.1805982285</v>
      </c>
      <c r="J136" s="64">
        <f ca="1">'Trial 1'!K10</f>
        <v>1162230.7787855028</v>
      </c>
      <c r="K136" s="64">
        <f ca="1">'Trial 1'!L10</f>
        <v>1161722.3421067004</v>
      </c>
      <c r="L136" s="64">
        <f ca="1">'Trial 1'!M10</f>
        <v>1161332.174395591</v>
      </c>
      <c r="M136" s="64">
        <f ca="1">'Trial 1'!O10</f>
        <v>1160734.3682993634</v>
      </c>
      <c r="N136" s="64">
        <f ca="1">'Trial 1'!P10</f>
        <v>1160174.1991489874</v>
      </c>
      <c r="O136" s="64">
        <f ca="1">'Trial 1'!Q10</f>
        <v>1159761.0098396887</v>
      </c>
      <c r="P136" s="64">
        <f ca="1">'Trial 1'!R10</f>
        <v>1159193.6425488899</v>
      </c>
      <c r="Q136" s="64">
        <f ca="1">'Trial 1'!S10</f>
        <v>1158774.3481752845</v>
      </c>
      <c r="R136" s="64">
        <f ca="1">'Trial 1'!T10</f>
        <v>1158350.5176617114</v>
      </c>
      <c r="S136" s="64">
        <f ca="1">'Trial 1'!U10</f>
        <v>1157905.8645206348</v>
      </c>
      <c r="T136" s="64">
        <f ca="1">'Trial 1'!V10</f>
        <v>1157442.4978176763</v>
      </c>
      <c r="U136" s="64">
        <f ca="1">'Trial 1'!W10</f>
        <v>1157047.2530161012</v>
      </c>
      <c r="V136" s="64">
        <f ca="1">'Trial 1'!X10</f>
        <v>1156440.9026999578</v>
      </c>
      <c r="W136" s="64">
        <f ca="1">'Trial 1'!Y10</f>
        <v>1156034.2342686183</v>
      </c>
      <c r="X136" s="64">
        <f ca="1">'Trial 1'!Z10</f>
        <v>1155507.8868597283</v>
      </c>
      <c r="Y136" s="64">
        <f ca="1">'Trial 1'!AB10</f>
        <v>1155005.4661589575</v>
      </c>
      <c r="Z136" s="64">
        <f ca="1">'Trial 1'!AC10</f>
        <v>1154510.9769725534</v>
      </c>
      <c r="AA136" s="64">
        <f ca="1">'Trial 1'!AD10</f>
        <v>1154077.0156170418</v>
      </c>
      <c r="AB136" s="64">
        <f ca="1">'Trial 1'!AE10</f>
        <v>1153563.5490890443</v>
      </c>
      <c r="AC136" s="64">
        <f ca="1">'Trial 1'!AF10</f>
        <v>1153119.7694610287</v>
      </c>
      <c r="AD136" s="64">
        <f ca="1">'Trial 1'!AG10</f>
        <v>1152593.4742616459</v>
      </c>
      <c r="AE136" s="64">
        <f ca="1">'Trial 1'!AH10</f>
        <v>1152101.6839136186</v>
      </c>
      <c r="AF136" s="64">
        <f ca="1">'Trial 1'!AI10</f>
        <v>1151608.3874035005</v>
      </c>
      <c r="AG136" s="64">
        <f ca="1">'Trial 1'!AJ10</f>
        <v>1151274.296535362</v>
      </c>
      <c r="AH136" s="64">
        <f ca="1">'Trial 1'!AK10</f>
        <v>1150750.3977204978</v>
      </c>
      <c r="AI136" s="64">
        <f ca="1">'Trial 1'!AL10</f>
        <v>1150397.0490241691</v>
      </c>
      <c r="AJ136" s="64">
        <f ca="1">'Trial 1'!AM10</f>
        <v>1149873.4034685441</v>
      </c>
      <c r="AK136" s="64">
        <f ca="1">'Trial 1'!AO10</f>
        <v>1149251.6075697124</v>
      </c>
      <c r="AL136" s="64">
        <f ca="1">'Trial 1'!AP10</f>
        <v>1148776.9501019455</v>
      </c>
      <c r="AM136" s="64">
        <f ca="1">'Trial 1'!AQ10</f>
        <v>1148249.7700650112</v>
      </c>
      <c r="AN136" s="64">
        <f ca="1">'Trial 1'!AR10</f>
        <v>1147808.6228019411</v>
      </c>
      <c r="AO136" s="64">
        <f ca="1">'Trial 1'!AS10</f>
        <v>1147229.5188591199</v>
      </c>
      <c r="AP136" s="64">
        <f ca="1">'Trial 1'!AT10</f>
        <v>1146772.0374755845</v>
      </c>
      <c r="AQ136" s="64">
        <f ca="1">'Trial 1'!AU10</f>
        <v>1146265.6948267787</v>
      </c>
      <c r="AR136" s="64">
        <f ca="1">'Trial 1'!AV10</f>
        <v>1145798.7731747888</v>
      </c>
      <c r="AS136" s="64">
        <f ca="1">'Trial 1'!AW10</f>
        <v>1145340.5617733656</v>
      </c>
      <c r="AT136" s="64">
        <f ca="1">'Trial 1'!AX10</f>
        <v>1144916.8151151941</v>
      </c>
      <c r="AU136" s="64">
        <f ca="1">'Trial 1'!AY10</f>
        <v>1144436.1886096138</v>
      </c>
      <c r="AV136" s="64">
        <f ca="1">'Trial 1'!AZ10</f>
        <v>1143875.0997678407</v>
      </c>
      <c r="AW136" s="64">
        <f ca="1">'Trial 1'!BB10</f>
        <v>1143378.1370435376</v>
      </c>
      <c r="AX136" s="64">
        <f ca="1">'Trial 1'!BC10</f>
        <v>1142859.0595603818</v>
      </c>
      <c r="AY136" s="64">
        <f ca="1">'Trial 1'!BD10</f>
        <v>1142497.8777369924</v>
      </c>
      <c r="AZ136" s="64">
        <f ca="1">'Trial 1'!BE10</f>
        <v>1141980.4014934637</v>
      </c>
      <c r="BA136" s="64">
        <f ca="1">'Trial 1'!BF10</f>
        <v>1141520.4902993371</v>
      </c>
      <c r="BB136" s="64">
        <f ca="1">'Trial 1'!BG10</f>
        <v>1141067.2486891027</v>
      </c>
      <c r="BC136" s="64">
        <f ca="1">'Trial 1'!BH10</f>
        <v>1140675.7314465337</v>
      </c>
      <c r="BD136" s="64">
        <f ca="1">'Trial 1'!BI10</f>
        <v>1140116.0122712264</v>
      </c>
      <c r="BE136" s="64">
        <f ca="1">'Trial 1'!BJ10</f>
        <v>1139596.7562880004</v>
      </c>
      <c r="BF136" s="64">
        <f ca="1">'Trial 1'!BK10</f>
        <v>1139055.9084362693</v>
      </c>
      <c r="BG136" s="64">
        <f ca="1">'Trial 1'!BL10</f>
        <v>1138540.896683749</v>
      </c>
      <c r="BH136" s="64">
        <f ca="1">'Trial 1'!BM10</f>
        <v>1137943.0316044881</v>
      </c>
      <c r="BI136" s="64">
        <f ca="1">'Trial 1'!BO10</f>
        <v>1137417.0813809242</v>
      </c>
      <c r="BJ136" s="64">
        <f ca="1">'Trial 1'!BP10</f>
        <v>1136965.1575728753</v>
      </c>
      <c r="BK136" s="64">
        <f ca="1">'Trial 1'!BQ10</f>
        <v>1136594.9722497084</v>
      </c>
      <c r="BL136" s="64">
        <f ca="1">'Trial 1'!BR10</f>
        <v>1136162.4615736718</v>
      </c>
      <c r="BM136" s="64">
        <f ca="1">'Trial 1'!BS10</f>
        <v>1135717.5693532526</v>
      </c>
      <c r="BN136" s="64">
        <f ca="1">'Trial 1'!BT10</f>
        <v>1135109.9113404725</v>
      </c>
      <c r="BO136" s="64">
        <f ca="1">'Trial 1'!BU10</f>
        <v>1134592.7771148176</v>
      </c>
      <c r="BP136" s="64">
        <f ca="1">'Trial 1'!BV10</f>
        <v>1134143.6812674333</v>
      </c>
      <c r="BQ136" s="64">
        <f ca="1">'Trial 1'!BW10</f>
        <v>1133594.0816617713</v>
      </c>
      <c r="BR136" s="64">
        <f ca="1">'Trial 1'!BX10</f>
        <v>1133081.6413239916</v>
      </c>
      <c r="BS136" s="64">
        <f ca="1">'Trial 1'!BY10</f>
        <v>1132526.4257556954</v>
      </c>
      <c r="BT136" s="64">
        <f ca="1">'Trial 1'!BZ10</f>
        <v>1131973.700590767</v>
      </c>
      <c r="BU136" s="64">
        <f ca="1">'Trial 1'!CB10</f>
        <v>1131467.1759901722</v>
      </c>
      <c r="BV136" s="64">
        <f ca="1">'Trial 1'!CC10</f>
        <v>1130901.1766602057</v>
      </c>
      <c r="BW136" s="64">
        <f ca="1">'Trial 1'!CD10</f>
        <v>1130500.7957129981</v>
      </c>
      <c r="BX136" s="64">
        <f ca="1">'Trial 1'!CE10</f>
        <v>1130021.1228277991</v>
      </c>
      <c r="BY136" s="64">
        <f ca="1">'Trial 1'!CF10</f>
        <v>1129424.8348598515</v>
      </c>
      <c r="BZ136" s="64">
        <f ca="1">'Trial 1'!CG10</f>
        <v>1128826.3532867429</v>
      </c>
      <c r="CA136" s="64">
        <f ca="1">'Trial 1'!CH10</f>
        <v>1128380.1788746864</v>
      </c>
      <c r="CB136" s="64">
        <f ca="1">'Trial 1'!CI10</f>
        <v>1127792.140105665</v>
      </c>
      <c r="CC136" s="64">
        <f ca="1">'Trial 1'!CJ10</f>
        <v>1127223.3172787046</v>
      </c>
      <c r="CD136" s="64">
        <f ca="1">'Trial 1'!CK10</f>
        <v>1126795.7145712515</v>
      </c>
      <c r="CE136" s="64">
        <f ca="1">'Trial 1'!CL10</f>
        <v>1126309.5770917975</v>
      </c>
      <c r="CF136" s="64">
        <f ca="1">'Trial 1'!CM10</f>
        <v>1125814.2667742241</v>
      </c>
      <c r="CG136" s="64">
        <f ca="1">'Trial 1'!CO10</f>
        <v>1125451.9853503187</v>
      </c>
      <c r="CH136" s="64">
        <f ca="1">'Trial 1'!CP10</f>
        <v>1125027.5926109052</v>
      </c>
      <c r="CI136" s="64">
        <f ca="1">'Trial 1'!CQ10</f>
        <v>1124556.8543590866</v>
      </c>
      <c r="CJ136" s="64">
        <f ca="1">'Trial 1'!CR10</f>
        <v>1124024.2103537633</v>
      </c>
      <c r="CK136" s="64">
        <f ca="1">'Trial 1'!CS10</f>
        <v>1123651.6974228576</v>
      </c>
      <c r="CL136" s="64">
        <f ca="1">'Trial 1'!CT10</f>
        <v>1123223.4795860308</v>
      </c>
      <c r="CM136" s="64">
        <f ca="1">'Trial 1'!CU10</f>
        <v>1122835.3791523727</v>
      </c>
      <c r="CN136" s="64">
        <f ca="1">'Trial 1'!CV10</f>
        <v>1122408.2244231619</v>
      </c>
      <c r="CO136" s="64">
        <f ca="1">'Trial 1'!CW10</f>
        <v>1122009.4730299634</v>
      </c>
      <c r="CP136" s="64">
        <f ca="1">'Trial 1'!CX10</f>
        <v>1121468.7641971828</v>
      </c>
      <c r="CQ136" s="64">
        <f ca="1">'Trial 1'!CY10</f>
        <v>1121034.8295426148</v>
      </c>
      <c r="CR136" s="64">
        <f ca="1">'Trial 1'!CZ10</f>
        <v>1120446.2078219443</v>
      </c>
      <c r="CS136" s="64">
        <f ca="1">'Trial 1'!DB10</f>
        <v>1120033.255344891</v>
      </c>
      <c r="CT136" s="64">
        <f ca="1">'Trial 1'!DC10</f>
        <v>1119591.49404715</v>
      </c>
      <c r="CU136" s="64">
        <f ca="1">'Trial 1'!DD10</f>
        <v>1119149.9776871759</v>
      </c>
      <c r="CV136" s="64">
        <f ca="1">'Trial 1'!DE10</f>
        <v>1118612.2838113457</v>
      </c>
      <c r="CW136" s="64">
        <f ca="1">'Trial 1'!DF10</f>
        <v>1118082.0335489113</v>
      </c>
      <c r="CX136" s="64">
        <f ca="1">'Trial 1'!DG10</f>
        <v>1117650.6762747415</v>
      </c>
      <c r="CY136" s="64">
        <f ca="1">'Trial 1'!DH10</f>
        <v>1117241.1306664515</v>
      </c>
      <c r="CZ136" s="64">
        <f ca="1">'Trial 1'!DI10</f>
        <v>1116862.9909695061</v>
      </c>
      <c r="DA136" s="64">
        <f ca="1">'Trial 1'!DJ10</f>
        <v>1116290.3395013134</v>
      </c>
      <c r="DB136" s="64">
        <f ca="1">'Trial 1'!DK10</f>
        <v>1115932.2960203849</v>
      </c>
      <c r="DC136" s="64">
        <f ca="1">'Trial 1'!DL10</f>
        <v>1115521.7229417923</v>
      </c>
      <c r="DD136" s="64">
        <f ca="1">'Trial 1'!DM10</f>
        <v>1115075.9731800731</v>
      </c>
      <c r="DE136" s="64">
        <f ca="1">'Trial 1'!DO10</f>
        <v>1114593.922352856</v>
      </c>
      <c r="DF136" s="64">
        <f ca="1">'Trial 1'!DP10</f>
        <v>1114137.6708399609</v>
      </c>
      <c r="DG136" s="64">
        <f ca="1">'Trial 1'!DQ10</f>
        <v>1113681.6214120835</v>
      </c>
      <c r="DH136" s="64">
        <f ca="1">'Trial 1'!DR10</f>
        <v>1113262.9568833555</v>
      </c>
      <c r="DI136" s="64">
        <f ca="1">'Trial 1'!DS10</f>
        <v>1112835.7847845741</v>
      </c>
      <c r="DJ136" s="64">
        <f ca="1">'Trial 1'!DT10</f>
        <v>1112374.5844790016</v>
      </c>
      <c r="DK136" s="64">
        <f ca="1">'Trial 1'!DU10</f>
        <v>1111935.5606591164</v>
      </c>
      <c r="DL136" s="64">
        <f ca="1">'Trial 1'!DV10</f>
        <v>1111439.700492115</v>
      </c>
      <c r="DM136" s="64">
        <f ca="1">'Trial 1'!DW10</f>
        <v>1110905.9486572288</v>
      </c>
      <c r="DN136" s="64">
        <f ca="1">'Trial 1'!DX10</f>
        <v>1110387.4491425294</v>
      </c>
      <c r="DO136" s="64">
        <f ca="1">'Trial 1'!DY10</f>
        <v>1109920.338430681</v>
      </c>
      <c r="DP136" s="64">
        <f ca="1">'Trial 1'!DZ10</f>
        <v>1109416.0478025114</v>
      </c>
      <c r="DQ136" s="64">
        <f ca="1">'Trial 1'!EB10</f>
        <v>1109035.286021756</v>
      </c>
      <c r="DR136" s="64">
        <f ca="1">'Trial 1'!EC10</f>
        <v>1108555.939233684</v>
      </c>
      <c r="DS136" s="64">
        <f ca="1">'Trial 1'!ED10</f>
        <v>1108057.5107621374</v>
      </c>
      <c r="DT136" s="64">
        <f ca="1">'Trial 1'!EE10</f>
        <v>1107583.9947685907</v>
      </c>
      <c r="DU136" s="64">
        <f ca="1">'Trial 1'!EF10</f>
        <v>1107046.5826589584</v>
      </c>
      <c r="DV136" s="64">
        <f ca="1">'Trial 1'!EG10</f>
        <v>1106460.5332493396</v>
      </c>
      <c r="DW136" s="64">
        <f ca="1">'Trial 1'!EH10</f>
        <v>1105961.9663290216</v>
      </c>
      <c r="DX136" s="64">
        <f ca="1">'Trial 1'!EI10</f>
        <v>1105585.9721914111</v>
      </c>
      <c r="DY136" s="64">
        <f ca="1">'Trial 1'!EJ10</f>
        <v>1105207.9632027706</v>
      </c>
      <c r="DZ136" s="64">
        <f ca="1">'Trial 1'!EK10</f>
        <v>1104757.874080414</v>
      </c>
      <c r="EA136" s="64">
        <f ca="1">'Trial 1'!EL10</f>
        <v>1104421.5517916391</v>
      </c>
      <c r="EB136" s="64">
        <f ca="1">'Trial 1'!EM10</f>
        <v>1103950.9713515064</v>
      </c>
    </row>
    <row r="137" spans="1:132" ht="12.75" customHeight="1" x14ac:dyDescent="0.2">
      <c r="A137" s="64">
        <f>'Trial 2'!B10</f>
        <v>1166666.6666666667</v>
      </c>
      <c r="B137" s="64">
        <f ca="1">'Trial 2'!C10</f>
        <v>1166174.5075367405</v>
      </c>
      <c r="C137" s="64">
        <f ca="1">'Trial 2'!D10</f>
        <v>1165749.7711183438</v>
      </c>
      <c r="D137" s="64">
        <f ca="1">'Trial 2'!E10</f>
        <v>1165215.3612704237</v>
      </c>
      <c r="E137" s="64">
        <f ca="1">'Trial 2'!F10</f>
        <v>1164810.3828011479</v>
      </c>
      <c r="F137" s="64">
        <f ca="1">'Trial 2'!G10</f>
        <v>1164413.5038947051</v>
      </c>
      <c r="G137" s="64">
        <f ca="1">'Trial 2'!H10</f>
        <v>1163834.9565568038</v>
      </c>
      <c r="H137" s="64">
        <f ca="1">'Trial 2'!I10</f>
        <v>1163312.0614950333</v>
      </c>
      <c r="I137" s="64">
        <f ca="1">'Trial 2'!J10</f>
        <v>1162894.2269426389</v>
      </c>
      <c r="J137" s="64">
        <f ca="1">'Trial 2'!K10</f>
        <v>1162391.3745417364</v>
      </c>
      <c r="K137" s="64">
        <f ca="1">'Trial 2'!L10</f>
        <v>1161949.8239349574</v>
      </c>
      <c r="L137" s="64">
        <f ca="1">'Trial 2'!M10</f>
        <v>1161472.5719190256</v>
      </c>
      <c r="M137" s="64">
        <f ca="1">'Trial 2'!O10</f>
        <v>1161111.3292963086</v>
      </c>
      <c r="N137" s="64">
        <f ca="1">'Trial 2'!P10</f>
        <v>1160644.8734995066</v>
      </c>
      <c r="O137" s="64">
        <f ca="1">'Trial 2'!Q10</f>
        <v>1160057.62257049</v>
      </c>
      <c r="P137" s="64">
        <f ca="1">'Trial 2'!R10</f>
        <v>1159590.822774763</v>
      </c>
      <c r="Q137" s="64">
        <f ca="1">'Trial 2'!S10</f>
        <v>1159074.2514547536</v>
      </c>
      <c r="R137" s="64">
        <f ca="1">'Trial 2'!T10</f>
        <v>1158651.6289198713</v>
      </c>
      <c r="S137" s="64">
        <f ca="1">'Trial 2'!U10</f>
        <v>1158210.7049277418</v>
      </c>
      <c r="T137" s="64">
        <f ca="1">'Trial 2'!V10</f>
        <v>1157846.7847515042</v>
      </c>
      <c r="U137" s="64">
        <f ca="1">'Trial 2'!W10</f>
        <v>1157375.4810972069</v>
      </c>
      <c r="V137" s="64">
        <f ca="1">'Trial 2'!X10</f>
        <v>1156897.6969908082</v>
      </c>
      <c r="W137" s="64">
        <f ca="1">'Trial 2'!Y10</f>
        <v>1156568.5614789242</v>
      </c>
      <c r="X137" s="64">
        <f ca="1">'Trial 2'!Z10</f>
        <v>1156129.6364121984</v>
      </c>
      <c r="Y137" s="64">
        <f ca="1">'Trial 2'!AB10</f>
        <v>1155735.5643054608</v>
      </c>
      <c r="Z137" s="64">
        <f ca="1">'Trial 2'!AC10</f>
        <v>1155272.8187831659</v>
      </c>
      <c r="AA137" s="64">
        <f ca="1">'Trial 2'!AD10</f>
        <v>1154827.0283099541</v>
      </c>
      <c r="AB137" s="64">
        <f ca="1">'Trial 2'!AE10</f>
        <v>1154404.5279794654</v>
      </c>
      <c r="AC137" s="64">
        <f ca="1">'Trial 2'!AF10</f>
        <v>1154049.7104098119</v>
      </c>
      <c r="AD137" s="64">
        <f ca="1">'Trial 2'!AG10</f>
        <v>1153654.698093347</v>
      </c>
      <c r="AE137" s="64">
        <f ca="1">'Trial 2'!AH10</f>
        <v>1153166.4429758117</v>
      </c>
      <c r="AF137" s="64">
        <f ca="1">'Trial 2'!AI10</f>
        <v>1152704.5218836786</v>
      </c>
      <c r="AG137" s="64">
        <f ca="1">'Trial 2'!AJ10</f>
        <v>1152186.2570275897</v>
      </c>
      <c r="AH137" s="64">
        <f ca="1">'Trial 2'!AK10</f>
        <v>1151746.5767043743</v>
      </c>
      <c r="AI137" s="64">
        <f ca="1">'Trial 2'!AL10</f>
        <v>1151168.635447169</v>
      </c>
      <c r="AJ137" s="64">
        <f ca="1">'Trial 2'!AM10</f>
        <v>1150721.1289968053</v>
      </c>
      <c r="AK137" s="64">
        <f ca="1">'Trial 2'!AO10</f>
        <v>1150177.453059277</v>
      </c>
      <c r="AL137" s="64">
        <f ca="1">'Trial 2'!AP10</f>
        <v>1149729.8164337981</v>
      </c>
      <c r="AM137" s="64">
        <f ca="1">'Trial 2'!AQ10</f>
        <v>1149221.5096862309</v>
      </c>
      <c r="AN137" s="64">
        <f ca="1">'Trial 2'!AR10</f>
        <v>1148868.7361217027</v>
      </c>
      <c r="AO137" s="64">
        <f ca="1">'Trial 2'!AS10</f>
        <v>1148409.2621500182</v>
      </c>
      <c r="AP137" s="64">
        <f ca="1">'Trial 2'!AT10</f>
        <v>1147911.9582775382</v>
      </c>
      <c r="AQ137" s="64">
        <f ca="1">'Trial 2'!AU10</f>
        <v>1147393.7583253512</v>
      </c>
      <c r="AR137" s="64">
        <f ca="1">'Trial 2'!AV10</f>
        <v>1146943.944380136</v>
      </c>
      <c r="AS137" s="64">
        <f ca="1">'Trial 2'!AW10</f>
        <v>1146454.8809649264</v>
      </c>
      <c r="AT137" s="64">
        <f ca="1">'Trial 2'!AX10</f>
        <v>1146073.2768594341</v>
      </c>
      <c r="AU137" s="64">
        <f ca="1">'Trial 2'!AY10</f>
        <v>1145658.4531927144</v>
      </c>
      <c r="AV137" s="64">
        <f ca="1">'Trial 2'!AZ10</f>
        <v>1145193.5956901249</v>
      </c>
      <c r="AW137" s="64">
        <f ca="1">'Trial 2'!BB10</f>
        <v>1144726.0392312298</v>
      </c>
      <c r="AX137" s="64">
        <f ca="1">'Trial 2'!BC10</f>
        <v>1144219.1023232262</v>
      </c>
      <c r="AY137" s="64">
        <f ca="1">'Trial 2'!BD10</f>
        <v>1143886.982166986</v>
      </c>
      <c r="AZ137" s="64">
        <f ca="1">'Trial 2'!BE10</f>
        <v>1143436.5481565297</v>
      </c>
      <c r="BA137" s="64">
        <f ca="1">'Trial 2'!BF10</f>
        <v>1142852.9352066445</v>
      </c>
      <c r="BB137" s="64">
        <f ca="1">'Trial 2'!BG10</f>
        <v>1142341.0452047617</v>
      </c>
      <c r="BC137" s="64">
        <f ca="1">'Trial 2'!BH10</f>
        <v>1141811.304178986</v>
      </c>
      <c r="BD137" s="64">
        <f ca="1">'Trial 2'!BI10</f>
        <v>1141339.7895948414</v>
      </c>
      <c r="BE137" s="64">
        <f ca="1">'Trial 2'!BJ10</f>
        <v>1140896.7538960527</v>
      </c>
      <c r="BF137" s="64">
        <f ca="1">'Trial 2'!BK10</f>
        <v>1140405.0680206702</v>
      </c>
      <c r="BG137" s="64">
        <f ca="1">'Trial 2'!BL10</f>
        <v>1139858.368504934</v>
      </c>
      <c r="BH137" s="64">
        <f ca="1">'Trial 2'!BM10</f>
        <v>1139298.6062514896</v>
      </c>
      <c r="BI137" s="64">
        <f ca="1">'Trial 2'!BO10</f>
        <v>1138915.5709123109</v>
      </c>
      <c r="BJ137" s="64">
        <f ca="1">'Trial 2'!BP10</f>
        <v>1138430.8318921325</v>
      </c>
      <c r="BK137" s="64">
        <f ca="1">'Trial 2'!BQ10</f>
        <v>1137981.3298512539</v>
      </c>
      <c r="BL137" s="64">
        <f ca="1">'Trial 2'!BR10</f>
        <v>1137411.2610526222</v>
      </c>
      <c r="BM137" s="64">
        <f ca="1">'Trial 2'!BS10</f>
        <v>1136832.0341490549</v>
      </c>
      <c r="BN137" s="64">
        <f ca="1">'Trial 2'!BT10</f>
        <v>1136392.8678730784</v>
      </c>
      <c r="BO137" s="64">
        <f ca="1">'Trial 2'!BU10</f>
        <v>1135953.8408894262</v>
      </c>
      <c r="BP137" s="64">
        <f ca="1">'Trial 2'!BV10</f>
        <v>1135454.3609174385</v>
      </c>
      <c r="BQ137" s="64">
        <f ca="1">'Trial 2'!BW10</f>
        <v>1134842.6482965362</v>
      </c>
      <c r="BR137" s="64">
        <f ca="1">'Trial 2'!BX10</f>
        <v>1134398.684691584</v>
      </c>
      <c r="BS137" s="64">
        <f ca="1">'Trial 2'!BY10</f>
        <v>1134015.775653671</v>
      </c>
      <c r="BT137" s="64">
        <f ca="1">'Trial 2'!BZ10</f>
        <v>1133514.585095112</v>
      </c>
      <c r="BU137" s="64">
        <f ca="1">'Trial 2'!CB10</f>
        <v>1133022.998116174</v>
      </c>
      <c r="BV137" s="64">
        <f ca="1">'Trial 2'!CC10</f>
        <v>1132537.7458715986</v>
      </c>
      <c r="BW137" s="64">
        <f ca="1">'Trial 2'!CD10</f>
        <v>1132194.6806803816</v>
      </c>
      <c r="BX137" s="64">
        <f ca="1">'Trial 2'!CE10</f>
        <v>1131757.7198486766</v>
      </c>
      <c r="BY137" s="64">
        <f ca="1">'Trial 2'!CF10</f>
        <v>1131252.8318443683</v>
      </c>
      <c r="BZ137" s="64">
        <f ca="1">'Trial 2'!CG10</f>
        <v>1130876.9092139381</v>
      </c>
      <c r="CA137" s="64">
        <f ca="1">'Trial 2'!CH10</f>
        <v>1130410.5086306459</v>
      </c>
      <c r="CB137" s="64">
        <f ca="1">'Trial 2'!CI10</f>
        <v>1129797.3550174176</v>
      </c>
      <c r="CC137" s="64">
        <f ca="1">'Trial 2'!CJ10</f>
        <v>1129447.9202760051</v>
      </c>
      <c r="CD137" s="64">
        <f ca="1">'Trial 2'!CK10</f>
        <v>1128838.6540035193</v>
      </c>
      <c r="CE137" s="64">
        <f ca="1">'Trial 2'!CL10</f>
        <v>1128287.0252245292</v>
      </c>
      <c r="CF137" s="64">
        <f ca="1">'Trial 2'!CM10</f>
        <v>1127790.2083783781</v>
      </c>
      <c r="CG137" s="64">
        <f ca="1">'Trial 2'!CO10</f>
        <v>1127199.327570911</v>
      </c>
      <c r="CH137" s="64">
        <f ca="1">'Trial 2'!CP10</f>
        <v>1126729.9399664532</v>
      </c>
      <c r="CI137" s="64">
        <f ca="1">'Trial 2'!CQ10</f>
        <v>1126294.8387401579</v>
      </c>
      <c r="CJ137" s="64">
        <f ca="1">'Trial 2'!CR10</f>
        <v>1125850.4885467626</v>
      </c>
      <c r="CK137" s="64">
        <f ca="1">'Trial 2'!CS10</f>
        <v>1125465.6722566437</v>
      </c>
      <c r="CL137" s="64">
        <f ca="1">'Trial 2'!CT10</f>
        <v>1124952.4617269286</v>
      </c>
      <c r="CM137" s="64">
        <f ca="1">'Trial 2'!CU10</f>
        <v>1124386.0011133815</v>
      </c>
      <c r="CN137" s="64">
        <f ca="1">'Trial 2'!CV10</f>
        <v>1123968.0345777699</v>
      </c>
      <c r="CO137" s="64">
        <f ca="1">'Trial 2'!CW10</f>
        <v>1123449.5468124354</v>
      </c>
      <c r="CP137" s="64">
        <f ca="1">'Trial 2'!CX10</f>
        <v>1122919.461927104</v>
      </c>
      <c r="CQ137" s="64">
        <f ca="1">'Trial 2'!CY10</f>
        <v>1122532.6416073234</v>
      </c>
      <c r="CR137" s="64">
        <f ca="1">'Trial 2'!CZ10</f>
        <v>1122038.6933036414</v>
      </c>
      <c r="CS137" s="64">
        <f ca="1">'Trial 2'!DB10</f>
        <v>1121700.6104083105</v>
      </c>
      <c r="CT137" s="64">
        <f ca="1">'Trial 2'!DC10</f>
        <v>1121307.5858576095</v>
      </c>
      <c r="CU137" s="64">
        <f ca="1">'Trial 2'!DD10</f>
        <v>1120941.44638708</v>
      </c>
      <c r="CV137" s="64">
        <f ca="1">'Trial 2'!DE10</f>
        <v>1120499.0763608674</v>
      </c>
      <c r="CW137" s="64">
        <f ca="1">'Trial 2'!DF10</f>
        <v>1120046.3778901668</v>
      </c>
      <c r="CX137" s="64">
        <f ca="1">'Trial 2'!DG10</f>
        <v>1119634.6347872023</v>
      </c>
      <c r="CY137" s="64">
        <f ca="1">'Trial 2'!DH10</f>
        <v>1119168.950029176</v>
      </c>
      <c r="CZ137" s="64">
        <f ca="1">'Trial 2'!DI10</f>
        <v>1118765.3256221809</v>
      </c>
      <c r="DA137" s="64">
        <f ca="1">'Trial 2'!DJ10</f>
        <v>1118275.1613045163</v>
      </c>
      <c r="DB137" s="64">
        <f ca="1">'Trial 2'!DK10</f>
        <v>1117684.5947473075</v>
      </c>
      <c r="DC137" s="64">
        <f ca="1">'Trial 2'!DL10</f>
        <v>1117243.7590432602</v>
      </c>
      <c r="DD137" s="64">
        <f ca="1">'Trial 2'!DM10</f>
        <v>1116650.6066586792</v>
      </c>
      <c r="DE137" s="64">
        <f ca="1">'Trial 2'!DO10</f>
        <v>1116255.1717568764</v>
      </c>
      <c r="DF137" s="64">
        <f ca="1">'Trial 2'!DP10</f>
        <v>1115702.3124013301</v>
      </c>
      <c r="DG137" s="64">
        <f ca="1">'Trial 2'!DQ10</f>
        <v>1115178.7925440795</v>
      </c>
      <c r="DH137" s="64">
        <f ca="1">'Trial 2'!DR10</f>
        <v>1114682.7183741552</v>
      </c>
      <c r="DI137" s="64">
        <f ca="1">'Trial 2'!DS10</f>
        <v>1114149.7967543667</v>
      </c>
      <c r="DJ137" s="64">
        <f ca="1">'Trial 2'!DT10</f>
        <v>1113724.7648601665</v>
      </c>
      <c r="DK137" s="64">
        <f ca="1">'Trial 2'!DU10</f>
        <v>1113265.8653574544</v>
      </c>
      <c r="DL137" s="64">
        <f ca="1">'Trial 2'!DV10</f>
        <v>1112804.5829961817</v>
      </c>
      <c r="DM137" s="64">
        <f ca="1">'Trial 2'!DW10</f>
        <v>1112313.319937682</v>
      </c>
      <c r="DN137" s="64">
        <f ca="1">'Trial 2'!DX10</f>
        <v>1111721.790962362</v>
      </c>
      <c r="DO137" s="64">
        <f ca="1">'Trial 2'!DY10</f>
        <v>1111223.8964082871</v>
      </c>
      <c r="DP137" s="64">
        <f ca="1">'Trial 2'!DZ10</f>
        <v>1110731.4254917712</v>
      </c>
      <c r="DQ137" s="64">
        <f ca="1">'Trial 2'!EB10</f>
        <v>1110276.3839700141</v>
      </c>
      <c r="DR137" s="64">
        <f ca="1">'Trial 2'!EC10</f>
        <v>1109886.3527827491</v>
      </c>
      <c r="DS137" s="64">
        <f ca="1">'Trial 2'!ED10</f>
        <v>1109479.4488812082</v>
      </c>
      <c r="DT137" s="64">
        <f ca="1">'Trial 2'!EE10</f>
        <v>1108965.3792623449</v>
      </c>
      <c r="DU137" s="64">
        <f ca="1">'Trial 2'!EF10</f>
        <v>1108482.6820721533</v>
      </c>
      <c r="DV137" s="64">
        <f ca="1">'Trial 2'!EG10</f>
        <v>1108083.590374649</v>
      </c>
      <c r="DW137" s="64">
        <f ca="1">'Trial 2'!EH10</f>
        <v>1107582.5369439733</v>
      </c>
      <c r="DX137" s="64">
        <f ca="1">'Trial 2'!EI10</f>
        <v>1107116.2198678567</v>
      </c>
      <c r="DY137" s="64">
        <f ca="1">'Trial 2'!EJ10</f>
        <v>1106741.0411170861</v>
      </c>
      <c r="DZ137" s="64">
        <f ca="1">'Trial 2'!EK10</f>
        <v>1106221.847195247</v>
      </c>
      <c r="EA137" s="64">
        <f ca="1">'Trial 2'!EL10</f>
        <v>1105668.3524567052</v>
      </c>
      <c r="EB137" s="64">
        <f ca="1">'Trial 2'!EM10</f>
        <v>1105191.6435227834</v>
      </c>
    </row>
    <row r="138" spans="1:132" ht="12.75" customHeight="1" x14ac:dyDescent="0.2">
      <c r="A138" s="64">
        <f>'Trial 3'!B10</f>
        <v>1166666.6666666667</v>
      </c>
      <c r="B138" s="64">
        <f ca="1">'Trial 3'!C10</f>
        <v>1166054.1755710824</v>
      </c>
      <c r="C138" s="64">
        <f ca="1">'Trial 3'!D10</f>
        <v>1165627.7713675781</v>
      </c>
      <c r="D138" s="64">
        <f ca="1">'Trial 3'!E10</f>
        <v>1165212.0871955948</v>
      </c>
      <c r="E138" s="64">
        <f ca="1">'Trial 3'!F10</f>
        <v>1164675.4668072637</v>
      </c>
      <c r="F138" s="64">
        <f ca="1">'Trial 3'!G10</f>
        <v>1164302.217362328</v>
      </c>
      <c r="G138" s="64">
        <f ca="1">'Trial 3'!H10</f>
        <v>1163684.9464844188</v>
      </c>
      <c r="H138" s="64">
        <f ca="1">'Trial 3'!I10</f>
        <v>1163213.6342336189</v>
      </c>
      <c r="I138" s="64">
        <f ca="1">'Trial 3'!J10</f>
        <v>1162783.5647929122</v>
      </c>
      <c r="J138" s="64">
        <f ca="1">'Trial 3'!K10</f>
        <v>1162325.5151138715</v>
      </c>
      <c r="K138" s="64">
        <f ca="1">'Trial 3'!L10</f>
        <v>1161889.0750512856</v>
      </c>
      <c r="L138" s="64">
        <f ca="1">'Trial 3'!M10</f>
        <v>1161365.4557512465</v>
      </c>
      <c r="M138" s="64">
        <f ca="1">'Trial 3'!O10</f>
        <v>1160892.4454777257</v>
      </c>
      <c r="N138" s="64">
        <f ca="1">'Trial 3'!P10</f>
        <v>1160497.6722575766</v>
      </c>
      <c r="O138" s="64">
        <f ca="1">'Trial 3'!Q10</f>
        <v>1160063.3041807374</v>
      </c>
      <c r="P138" s="64">
        <f ca="1">'Trial 3'!R10</f>
        <v>1159550.0679175365</v>
      </c>
      <c r="Q138" s="64">
        <f ca="1">'Trial 3'!S10</f>
        <v>1158977.4403259289</v>
      </c>
      <c r="R138" s="64">
        <f ca="1">'Trial 3'!T10</f>
        <v>1158560.8146860064</v>
      </c>
      <c r="S138" s="64">
        <f ca="1">'Trial 3'!U10</f>
        <v>1158071.4902638313</v>
      </c>
      <c r="T138" s="64">
        <f ca="1">'Trial 3'!V10</f>
        <v>1157517.0334107096</v>
      </c>
      <c r="U138" s="64">
        <f ca="1">'Trial 3'!W10</f>
        <v>1156944.7073980414</v>
      </c>
      <c r="V138" s="64">
        <f ca="1">'Trial 3'!X10</f>
        <v>1156613.83766066</v>
      </c>
      <c r="W138" s="64">
        <f ca="1">'Trial 3'!Y10</f>
        <v>1156156.8916968096</v>
      </c>
      <c r="X138" s="64">
        <f ca="1">'Trial 3'!Z10</f>
        <v>1155621.6872392094</v>
      </c>
      <c r="Y138" s="64">
        <f ca="1">'Trial 3'!AB10</f>
        <v>1155031.7025650062</v>
      </c>
      <c r="Z138" s="64">
        <f ca="1">'Trial 3'!AC10</f>
        <v>1154579.462637871</v>
      </c>
      <c r="AA138" s="64">
        <f ca="1">'Trial 3'!AD10</f>
        <v>1154014.7543456417</v>
      </c>
      <c r="AB138" s="64">
        <f ca="1">'Trial 3'!AE10</f>
        <v>1153447.33252024</v>
      </c>
      <c r="AC138" s="64">
        <f ca="1">'Trial 3'!AF10</f>
        <v>1152899.1202389868</v>
      </c>
      <c r="AD138" s="64">
        <f ca="1">'Trial 3'!AG10</f>
        <v>1152453.6016805624</v>
      </c>
      <c r="AE138" s="64">
        <f ca="1">'Trial 3'!AH10</f>
        <v>1151999.4119061395</v>
      </c>
      <c r="AF138" s="64">
        <f ca="1">'Trial 3'!AI10</f>
        <v>1151496.6716596535</v>
      </c>
      <c r="AG138" s="64">
        <f ca="1">'Trial 3'!AJ10</f>
        <v>1151069.7250906166</v>
      </c>
      <c r="AH138" s="64">
        <f ca="1">'Trial 3'!AK10</f>
        <v>1150592.7509723098</v>
      </c>
      <c r="AI138" s="64">
        <f ca="1">'Trial 3'!AL10</f>
        <v>1150131.2466063108</v>
      </c>
      <c r="AJ138" s="64">
        <f ca="1">'Trial 3'!AM10</f>
        <v>1149762.0616640884</v>
      </c>
      <c r="AK138" s="64">
        <f ca="1">'Trial 3'!AO10</f>
        <v>1149338.7161338301</v>
      </c>
      <c r="AL138" s="64">
        <f ca="1">'Trial 3'!AP10</f>
        <v>1148874.1184374089</v>
      </c>
      <c r="AM138" s="64">
        <f ca="1">'Trial 3'!AQ10</f>
        <v>1148471.7478832004</v>
      </c>
      <c r="AN138" s="64">
        <f ca="1">'Trial 3'!AR10</f>
        <v>1148095.7701639088</v>
      </c>
      <c r="AO138" s="64">
        <f ca="1">'Trial 3'!AS10</f>
        <v>1147650.3685929538</v>
      </c>
      <c r="AP138" s="64">
        <f ca="1">'Trial 3'!AT10</f>
        <v>1147202.470859102</v>
      </c>
      <c r="AQ138" s="64">
        <f ca="1">'Trial 3'!AU10</f>
        <v>1146734.7983450633</v>
      </c>
      <c r="AR138" s="64">
        <f ca="1">'Trial 3'!AV10</f>
        <v>1146213.7215579199</v>
      </c>
      <c r="AS138" s="64">
        <f ca="1">'Trial 3'!AW10</f>
        <v>1145653.3368945522</v>
      </c>
      <c r="AT138" s="64">
        <f ca="1">'Trial 3'!AX10</f>
        <v>1145138.3347751729</v>
      </c>
      <c r="AU138" s="64">
        <f ca="1">'Trial 3'!AY10</f>
        <v>1144645.5189524884</v>
      </c>
      <c r="AV138" s="64">
        <f ca="1">'Trial 3'!AZ10</f>
        <v>1144190.8058405716</v>
      </c>
      <c r="AW138" s="64">
        <f ca="1">'Trial 3'!BB10</f>
        <v>1143709.0814190411</v>
      </c>
      <c r="AX138" s="64">
        <f ca="1">'Trial 3'!BC10</f>
        <v>1143174.3720077579</v>
      </c>
      <c r="AY138" s="64">
        <f ca="1">'Trial 3'!BD10</f>
        <v>1142707.914486622</v>
      </c>
      <c r="AZ138" s="64">
        <f ca="1">'Trial 3'!BE10</f>
        <v>1142132.4578202679</v>
      </c>
      <c r="BA138" s="64">
        <f ca="1">'Trial 3'!BF10</f>
        <v>1141693.2612709934</v>
      </c>
      <c r="BB138" s="64">
        <f ca="1">'Trial 3'!BG10</f>
        <v>1141078.9352385541</v>
      </c>
      <c r="BC138" s="64">
        <f ca="1">'Trial 3'!BH10</f>
        <v>1140558.4782539802</v>
      </c>
      <c r="BD138" s="64">
        <f ca="1">'Trial 3'!BI10</f>
        <v>1140091.458788591</v>
      </c>
      <c r="BE138" s="64">
        <f ca="1">'Trial 3'!BJ10</f>
        <v>1139525.5079813034</v>
      </c>
      <c r="BF138" s="64">
        <f ca="1">'Trial 3'!BK10</f>
        <v>1139020.4245957129</v>
      </c>
      <c r="BG138" s="64">
        <f ca="1">'Trial 3'!BL10</f>
        <v>1138577.0138430209</v>
      </c>
      <c r="BH138" s="64">
        <f ca="1">'Trial 3'!BM10</f>
        <v>1138080.2176474053</v>
      </c>
      <c r="BI138" s="64">
        <f ca="1">'Trial 3'!BO10</f>
        <v>1137505.2197780642</v>
      </c>
      <c r="BJ138" s="64">
        <f ca="1">'Trial 3'!BP10</f>
        <v>1137012.4095876764</v>
      </c>
      <c r="BK138" s="64">
        <f ca="1">'Trial 3'!BQ10</f>
        <v>1136417.8182940437</v>
      </c>
      <c r="BL138" s="64">
        <f ca="1">'Trial 3'!BR10</f>
        <v>1135994.1514343347</v>
      </c>
      <c r="BM138" s="64">
        <f ca="1">'Trial 3'!BS10</f>
        <v>1135500.4512279732</v>
      </c>
      <c r="BN138" s="64">
        <f ca="1">'Trial 3'!BT10</f>
        <v>1135028.6309032463</v>
      </c>
      <c r="BO138" s="64">
        <f ca="1">'Trial 3'!BU10</f>
        <v>1134493.3191991469</v>
      </c>
      <c r="BP138" s="64">
        <f ca="1">'Trial 3'!BV10</f>
        <v>1133924.5011149345</v>
      </c>
      <c r="BQ138" s="64">
        <f ca="1">'Trial 3'!BW10</f>
        <v>1133451.8263272454</v>
      </c>
      <c r="BR138" s="64">
        <f ca="1">'Trial 3'!BX10</f>
        <v>1132939.0779933857</v>
      </c>
      <c r="BS138" s="64">
        <f ca="1">'Trial 3'!BY10</f>
        <v>1132424.8054698131</v>
      </c>
      <c r="BT138" s="64">
        <f ca="1">'Trial 3'!BZ10</f>
        <v>1131937.6926146282</v>
      </c>
      <c r="BU138" s="64">
        <f ca="1">'Trial 3'!CB10</f>
        <v>1131531.8670990604</v>
      </c>
      <c r="BV138" s="64">
        <f ca="1">'Trial 3'!CC10</f>
        <v>1131031.2974369377</v>
      </c>
      <c r="BW138" s="64">
        <f ca="1">'Trial 3'!CD10</f>
        <v>1130424.3626063466</v>
      </c>
      <c r="BX138" s="64">
        <f ca="1">'Trial 3'!CE10</f>
        <v>1130012.6714770114</v>
      </c>
      <c r="BY138" s="64">
        <f ca="1">'Trial 3'!CF10</f>
        <v>1129539.9003854461</v>
      </c>
      <c r="BZ138" s="64">
        <f ca="1">'Trial 3'!CG10</f>
        <v>1129072.3932977773</v>
      </c>
      <c r="CA138" s="64">
        <f ca="1">'Trial 3'!CH10</f>
        <v>1128739.3744394002</v>
      </c>
      <c r="CB138" s="64">
        <f ca="1">'Trial 3'!CI10</f>
        <v>1128246.5788836607</v>
      </c>
      <c r="CC138" s="64">
        <f ca="1">'Trial 3'!CJ10</f>
        <v>1127773.4778747947</v>
      </c>
      <c r="CD138" s="64">
        <f ca="1">'Trial 3'!CK10</f>
        <v>1127307.8230266059</v>
      </c>
      <c r="CE138" s="64">
        <f ca="1">'Trial 3'!CL10</f>
        <v>1126821.8226972874</v>
      </c>
      <c r="CF138" s="64">
        <f ca="1">'Trial 3'!CM10</f>
        <v>1126352.9855555024</v>
      </c>
      <c r="CG138" s="64">
        <f ca="1">'Trial 3'!CO10</f>
        <v>1125802.7448219308</v>
      </c>
      <c r="CH138" s="64">
        <f ca="1">'Trial 3'!CP10</f>
        <v>1125423.6710544822</v>
      </c>
      <c r="CI138" s="64">
        <f ca="1">'Trial 3'!CQ10</f>
        <v>1124874.3755093561</v>
      </c>
      <c r="CJ138" s="64">
        <f ca="1">'Trial 3'!CR10</f>
        <v>1124414.3172998582</v>
      </c>
      <c r="CK138" s="64">
        <f ca="1">'Trial 3'!CS10</f>
        <v>1123947.2549023938</v>
      </c>
      <c r="CL138" s="64">
        <f ca="1">'Trial 3'!CT10</f>
        <v>1123508.7037542777</v>
      </c>
      <c r="CM138" s="64">
        <f ca="1">'Trial 3'!CU10</f>
        <v>1123047.375059244</v>
      </c>
      <c r="CN138" s="64">
        <f ca="1">'Trial 3'!CV10</f>
        <v>1122523.2252410392</v>
      </c>
      <c r="CO138" s="64">
        <f ca="1">'Trial 3'!CW10</f>
        <v>1121948.7459423402</v>
      </c>
      <c r="CP138" s="64">
        <f ca="1">'Trial 3'!CX10</f>
        <v>1121435.7790125604</v>
      </c>
      <c r="CQ138" s="64">
        <f ca="1">'Trial 3'!CY10</f>
        <v>1121024.5257799015</v>
      </c>
      <c r="CR138" s="64">
        <f ca="1">'Trial 3'!CZ10</f>
        <v>1120461.8028016936</v>
      </c>
      <c r="CS138" s="64">
        <f ca="1">'Trial 3'!DB10</f>
        <v>1120071.6795140177</v>
      </c>
      <c r="CT138" s="64">
        <f ca="1">'Trial 3'!DC10</f>
        <v>1119487.6062572845</v>
      </c>
      <c r="CU138" s="64">
        <f ca="1">'Trial 3'!DD10</f>
        <v>1118936.4136494405</v>
      </c>
      <c r="CV138" s="64">
        <f ca="1">'Trial 3'!DE10</f>
        <v>1118518.0174470507</v>
      </c>
      <c r="CW138" s="64">
        <f ca="1">'Trial 3'!DF10</f>
        <v>1118007.1473350017</v>
      </c>
      <c r="CX138" s="64">
        <f ca="1">'Trial 3'!DG10</f>
        <v>1117470.5236900412</v>
      </c>
      <c r="CY138" s="64">
        <f ca="1">'Trial 3'!DH10</f>
        <v>1116994.0330361752</v>
      </c>
      <c r="CZ138" s="64">
        <f ca="1">'Trial 3'!DI10</f>
        <v>1116535.0262470322</v>
      </c>
      <c r="DA138" s="64">
        <f ca="1">'Trial 3'!DJ10</f>
        <v>1116051.0915277612</v>
      </c>
      <c r="DB138" s="64">
        <f ca="1">'Trial 3'!DK10</f>
        <v>1115600.0554218919</v>
      </c>
      <c r="DC138" s="64">
        <f ca="1">'Trial 3'!DL10</f>
        <v>1115123.4391863579</v>
      </c>
      <c r="DD138" s="64">
        <f ca="1">'Trial 3'!DM10</f>
        <v>1114592.113058432</v>
      </c>
      <c r="DE138" s="64">
        <f ca="1">'Trial 3'!DO10</f>
        <v>1114104.813021543</v>
      </c>
      <c r="DF138" s="64">
        <f ca="1">'Trial 3'!DP10</f>
        <v>1113540.9581469933</v>
      </c>
      <c r="DG138" s="64">
        <f ca="1">'Trial 3'!DQ10</f>
        <v>1113176.6708633171</v>
      </c>
      <c r="DH138" s="64">
        <f ca="1">'Trial 3'!DR10</f>
        <v>1112832.4656617169</v>
      </c>
      <c r="DI138" s="64">
        <f ca="1">'Trial 3'!DS10</f>
        <v>1112365.5143461309</v>
      </c>
      <c r="DJ138" s="64">
        <f ca="1">'Trial 3'!DT10</f>
        <v>1112025.7699563333</v>
      </c>
      <c r="DK138" s="64">
        <f ca="1">'Trial 3'!DU10</f>
        <v>1111507.8618641691</v>
      </c>
      <c r="DL138" s="64">
        <f ca="1">'Trial 3'!DV10</f>
        <v>1111096.696673898</v>
      </c>
      <c r="DM138" s="64">
        <f ca="1">'Trial 3'!DW10</f>
        <v>1110639.3950147813</v>
      </c>
      <c r="DN138" s="64">
        <f ca="1">'Trial 3'!DX10</f>
        <v>1110167.5769761982</v>
      </c>
      <c r="DO138" s="64">
        <f ca="1">'Trial 3'!DY10</f>
        <v>1109677.5658939248</v>
      </c>
      <c r="DP138" s="64">
        <f ca="1">'Trial 3'!DZ10</f>
        <v>1109246.4640351946</v>
      </c>
      <c r="DQ138" s="64">
        <f ca="1">'Trial 3'!EB10</f>
        <v>1108916.2538336031</v>
      </c>
      <c r="DR138" s="64">
        <f ca="1">'Trial 3'!EC10</f>
        <v>1108476.8533657053</v>
      </c>
      <c r="DS138" s="64">
        <f ca="1">'Trial 3'!ED10</f>
        <v>1107999.0552766789</v>
      </c>
      <c r="DT138" s="64">
        <f ca="1">'Trial 3'!EE10</f>
        <v>1107454.5345725098</v>
      </c>
      <c r="DU138" s="64">
        <f ca="1">'Trial 3'!EF10</f>
        <v>1106981.2108700168</v>
      </c>
      <c r="DV138" s="64">
        <f ca="1">'Trial 3'!EG10</f>
        <v>1106559.3350704</v>
      </c>
      <c r="DW138" s="64">
        <f ca="1">'Trial 3'!EH10</f>
        <v>1105998.7461881975</v>
      </c>
      <c r="DX138" s="64">
        <f ca="1">'Trial 3'!EI10</f>
        <v>1105448.1519857384</v>
      </c>
      <c r="DY138" s="64">
        <f ca="1">'Trial 3'!EJ10</f>
        <v>1104964.6642929404</v>
      </c>
      <c r="DZ138" s="64">
        <f ca="1">'Trial 3'!EK10</f>
        <v>1104500.2781701717</v>
      </c>
      <c r="EA138" s="64">
        <f ca="1">'Trial 3'!EL10</f>
        <v>1103920.7210796278</v>
      </c>
      <c r="EB138" s="64">
        <f ca="1">'Trial 3'!EM10</f>
        <v>1103391.7877038179</v>
      </c>
    </row>
    <row r="139" spans="1:132" ht="12.75" customHeight="1" x14ac:dyDescent="0.2">
      <c r="A139" s="64">
        <f>'Trial 4'!B10</f>
        <v>1166666.6666666667</v>
      </c>
      <c r="B139" s="64">
        <f ca="1">'Trial 4'!C10</f>
        <v>1166159.9409779676</v>
      </c>
      <c r="C139" s="64">
        <f ca="1">'Trial 4'!D10</f>
        <v>1165633.9822968652</v>
      </c>
      <c r="D139" s="64">
        <f ca="1">'Trial 4'!E10</f>
        <v>1165151.6737143879</v>
      </c>
      <c r="E139" s="64">
        <f ca="1">'Trial 4'!F10</f>
        <v>1164666.4645847206</v>
      </c>
      <c r="F139" s="64">
        <f ca="1">'Trial 4'!G10</f>
        <v>1164263.7933313588</v>
      </c>
      <c r="G139" s="64">
        <f ca="1">'Trial 4'!H10</f>
        <v>1163831.1069713836</v>
      </c>
      <c r="H139" s="64">
        <f ca="1">'Trial 4'!I10</f>
        <v>1163343.21436809</v>
      </c>
      <c r="I139" s="64">
        <f ca="1">'Trial 4'!J10</f>
        <v>1162863.5926608145</v>
      </c>
      <c r="J139" s="64">
        <f ca="1">'Trial 4'!K10</f>
        <v>1162346.7598413795</v>
      </c>
      <c r="K139" s="64">
        <f ca="1">'Trial 4'!L10</f>
        <v>1161929.0312636343</v>
      </c>
      <c r="L139" s="64">
        <f ca="1">'Trial 4'!M10</f>
        <v>1161427.305387968</v>
      </c>
      <c r="M139" s="64">
        <f ca="1">'Trial 4'!O10</f>
        <v>1160903.1103607079</v>
      </c>
      <c r="N139" s="64">
        <f ca="1">'Trial 4'!P10</f>
        <v>1160454.9959544227</v>
      </c>
      <c r="O139" s="64">
        <f ca="1">'Trial 4'!Q10</f>
        <v>1159929.7744653409</v>
      </c>
      <c r="P139" s="64">
        <f ca="1">'Trial 4'!R10</f>
        <v>1159532.9293352365</v>
      </c>
      <c r="Q139" s="64">
        <f ca="1">'Trial 4'!S10</f>
        <v>1158976.1860248246</v>
      </c>
      <c r="R139" s="64">
        <f ca="1">'Trial 4'!T10</f>
        <v>1158392.2891221272</v>
      </c>
      <c r="S139" s="64">
        <f ca="1">'Trial 4'!U10</f>
        <v>1157899.1285839207</v>
      </c>
      <c r="T139" s="64">
        <f ca="1">'Trial 4'!V10</f>
        <v>1157369.3091671031</v>
      </c>
      <c r="U139" s="64">
        <f ca="1">'Trial 4'!W10</f>
        <v>1156808.3145762903</v>
      </c>
      <c r="V139" s="64">
        <f ca="1">'Trial 4'!X10</f>
        <v>1156375.9262953841</v>
      </c>
      <c r="W139" s="64">
        <f ca="1">'Trial 4'!Y10</f>
        <v>1155901.542428639</v>
      </c>
      <c r="X139" s="64">
        <f ca="1">'Trial 4'!Z10</f>
        <v>1155440.4634512223</v>
      </c>
      <c r="Y139" s="64">
        <f ca="1">'Trial 4'!AB10</f>
        <v>1154966.330095307</v>
      </c>
      <c r="Z139" s="64">
        <f ca="1">'Trial 4'!AC10</f>
        <v>1154493.8193556154</v>
      </c>
      <c r="AA139" s="64">
        <f ca="1">'Trial 4'!AD10</f>
        <v>1154025.5739428487</v>
      </c>
      <c r="AB139" s="64">
        <f ca="1">'Trial 4'!AE10</f>
        <v>1153457.3742076792</v>
      </c>
      <c r="AC139" s="64">
        <f ca="1">'Trial 4'!AF10</f>
        <v>1152967.1646297134</v>
      </c>
      <c r="AD139" s="64">
        <f ca="1">'Trial 4'!AG10</f>
        <v>1152518.2229092428</v>
      </c>
      <c r="AE139" s="64">
        <f ca="1">'Trial 4'!AH10</f>
        <v>1151972.6595105887</v>
      </c>
      <c r="AF139" s="64">
        <f ca="1">'Trial 4'!AI10</f>
        <v>1151626.0422435997</v>
      </c>
      <c r="AG139" s="64">
        <f ca="1">'Trial 4'!AJ10</f>
        <v>1151119.2995801512</v>
      </c>
      <c r="AH139" s="64">
        <f ca="1">'Trial 4'!AK10</f>
        <v>1150545.5120899263</v>
      </c>
      <c r="AI139" s="64">
        <f ca="1">'Trial 4'!AL10</f>
        <v>1150039.1481617114</v>
      </c>
      <c r="AJ139" s="64">
        <f ca="1">'Trial 4'!AM10</f>
        <v>1149580.8677996472</v>
      </c>
      <c r="AK139" s="64">
        <f ca="1">'Trial 4'!AO10</f>
        <v>1149140.351159198</v>
      </c>
      <c r="AL139" s="64">
        <f ca="1">'Trial 4'!AP10</f>
        <v>1148597.9333317217</v>
      </c>
      <c r="AM139" s="64">
        <f ca="1">'Trial 4'!AQ10</f>
        <v>1148176.9474068782</v>
      </c>
      <c r="AN139" s="64">
        <f ca="1">'Trial 4'!AR10</f>
        <v>1147708.4594140509</v>
      </c>
      <c r="AO139" s="64">
        <f ca="1">'Trial 4'!AS10</f>
        <v>1147272.0390100791</v>
      </c>
      <c r="AP139" s="64">
        <f ca="1">'Trial 4'!AT10</f>
        <v>1146811.0738799735</v>
      </c>
      <c r="AQ139" s="64">
        <f ca="1">'Trial 4'!AU10</f>
        <v>1146247.0393367275</v>
      </c>
      <c r="AR139" s="64">
        <f ca="1">'Trial 4'!AV10</f>
        <v>1145734.0207023921</v>
      </c>
      <c r="AS139" s="64">
        <f ca="1">'Trial 4'!AW10</f>
        <v>1145392.5158387444</v>
      </c>
      <c r="AT139" s="64">
        <f ca="1">'Trial 4'!AX10</f>
        <v>1144903.6346708543</v>
      </c>
      <c r="AU139" s="64">
        <f ca="1">'Trial 4'!AY10</f>
        <v>1144466.023142023</v>
      </c>
      <c r="AV139" s="64">
        <f ca="1">'Trial 4'!AZ10</f>
        <v>1143872.6862336497</v>
      </c>
      <c r="AW139" s="64">
        <f ca="1">'Trial 4'!BB10</f>
        <v>1143520.8068798145</v>
      </c>
      <c r="AX139" s="64">
        <f ca="1">'Trial 4'!BC10</f>
        <v>1143158.5651164446</v>
      </c>
      <c r="AY139" s="64">
        <f ca="1">'Trial 4'!BD10</f>
        <v>1142609.7241541559</v>
      </c>
      <c r="AZ139" s="64">
        <f ca="1">'Trial 4'!BE10</f>
        <v>1142137.5849845768</v>
      </c>
      <c r="BA139" s="64">
        <f ca="1">'Trial 4'!BF10</f>
        <v>1141632.775610978</v>
      </c>
      <c r="BB139" s="64">
        <f ca="1">'Trial 4'!BG10</f>
        <v>1141093.194370839</v>
      </c>
      <c r="BC139" s="64">
        <f ca="1">'Trial 4'!BH10</f>
        <v>1140651.8443827017</v>
      </c>
      <c r="BD139" s="64">
        <f ca="1">'Trial 4'!BI10</f>
        <v>1140303.4881781212</v>
      </c>
      <c r="BE139" s="64">
        <f ca="1">'Trial 4'!BJ10</f>
        <v>1139756.7914181126</v>
      </c>
      <c r="BF139" s="64">
        <f ca="1">'Trial 4'!BK10</f>
        <v>1139324.2336854064</v>
      </c>
      <c r="BG139" s="64">
        <f ca="1">'Trial 4'!BL10</f>
        <v>1138868.5293399</v>
      </c>
      <c r="BH139" s="64">
        <f ca="1">'Trial 4'!BM10</f>
        <v>1138360.4799957047</v>
      </c>
      <c r="BI139" s="64">
        <f ca="1">'Trial 4'!BO10</f>
        <v>1137883.0594460825</v>
      </c>
      <c r="BJ139" s="64">
        <f ca="1">'Trial 4'!BP10</f>
        <v>1137533.0467544962</v>
      </c>
      <c r="BK139" s="64">
        <f ca="1">'Trial 4'!BQ10</f>
        <v>1137031.697470898</v>
      </c>
      <c r="BL139" s="64">
        <f ca="1">'Trial 4'!BR10</f>
        <v>1136565.1128291585</v>
      </c>
      <c r="BM139" s="64">
        <f ca="1">'Trial 4'!BS10</f>
        <v>1136077.0307156858</v>
      </c>
      <c r="BN139" s="64">
        <f ca="1">'Trial 4'!BT10</f>
        <v>1135609.3526309989</v>
      </c>
      <c r="BO139" s="64">
        <f ca="1">'Trial 4'!BU10</f>
        <v>1135220.5161173872</v>
      </c>
      <c r="BP139" s="64">
        <f ca="1">'Trial 4'!BV10</f>
        <v>1134778.463224526</v>
      </c>
      <c r="BQ139" s="64">
        <f ca="1">'Trial 4'!BW10</f>
        <v>1134380.0246738205</v>
      </c>
      <c r="BR139" s="64">
        <f ca="1">'Trial 4'!BX10</f>
        <v>1133906.0308685172</v>
      </c>
      <c r="BS139" s="64">
        <f ca="1">'Trial 4'!BY10</f>
        <v>1133419.9589324605</v>
      </c>
      <c r="BT139" s="64">
        <f ca="1">'Trial 4'!BZ10</f>
        <v>1132862.7606437274</v>
      </c>
      <c r="BU139" s="64">
        <f ca="1">'Trial 4'!CB10</f>
        <v>1132475.5735067588</v>
      </c>
      <c r="BV139" s="64">
        <f ca="1">'Trial 4'!CC10</f>
        <v>1131972.0901493381</v>
      </c>
      <c r="BW139" s="64">
        <f ca="1">'Trial 4'!CD10</f>
        <v>1131514.4934960033</v>
      </c>
      <c r="BX139" s="64">
        <f ca="1">'Trial 4'!CE10</f>
        <v>1131023.8502870197</v>
      </c>
      <c r="BY139" s="64">
        <f ca="1">'Trial 4'!CF10</f>
        <v>1130607.6005333494</v>
      </c>
      <c r="BZ139" s="64">
        <f ca="1">'Trial 4'!CG10</f>
        <v>1130100.5097088877</v>
      </c>
      <c r="CA139" s="64">
        <f ca="1">'Trial 4'!CH10</f>
        <v>1129667.7646516415</v>
      </c>
      <c r="CB139" s="64">
        <f ca="1">'Trial 4'!CI10</f>
        <v>1129204.4174742303</v>
      </c>
      <c r="CC139" s="64">
        <f ca="1">'Trial 4'!CJ10</f>
        <v>1128776.4222130261</v>
      </c>
      <c r="CD139" s="64">
        <f ca="1">'Trial 4'!CK10</f>
        <v>1128252.9972267712</v>
      </c>
      <c r="CE139" s="64">
        <f ca="1">'Trial 4'!CL10</f>
        <v>1127760.3132592218</v>
      </c>
      <c r="CF139" s="64">
        <f ca="1">'Trial 4'!CM10</f>
        <v>1127333.3764345616</v>
      </c>
      <c r="CG139" s="64">
        <f ca="1">'Trial 4'!CO10</f>
        <v>1126775.0120103131</v>
      </c>
      <c r="CH139" s="64">
        <f ca="1">'Trial 4'!CP10</f>
        <v>1126358.1876643708</v>
      </c>
      <c r="CI139" s="64">
        <f ca="1">'Trial 4'!CQ10</f>
        <v>1125987.045522002</v>
      </c>
      <c r="CJ139" s="64">
        <f ca="1">'Trial 4'!CR10</f>
        <v>1125529.9228010806</v>
      </c>
      <c r="CK139" s="64">
        <f ca="1">'Trial 4'!CS10</f>
        <v>1125114.5120575116</v>
      </c>
      <c r="CL139" s="64">
        <f ca="1">'Trial 4'!CT10</f>
        <v>1124708.7028434558</v>
      </c>
      <c r="CM139" s="64">
        <f ca="1">'Trial 4'!CU10</f>
        <v>1124099.8101012786</v>
      </c>
      <c r="CN139" s="64">
        <f ca="1">'Trial 4'!CV10</f>
        <v>1123551.4521364491</v>
      </c>
      <c r="CO139" s="64">
        <f ca="1">'Trial 4'!CW10</f>
        <v>1122977.8118258556</v>
      </c>
      <c r="CP139" s="64">
        <f ca="1">'Trial 4'!CX10</f>
        <v>1122440.1122616946</v>
      </c>
      <c r="CQ139" s="64">
        <f ca="1">'Trial 4'!CY10</f>
        <v>1121904.9526291154</v>
      </c>
      <c r="CR139" s="64">
        <f ca="1">'Trial 4'!CZ10</f>
        <v>1121530.1979840903</v>
      </c>
      <c r="CS139" s="64">
        <f ca="1">'Trial 4'!DB10</f>
        <v>1121031.2280425748</v>
      </c>
      <c r="CT139" s="64">
        <f ca="1">'Trial 4'!DC10</f>
        <v>1120572.6301302332</v>
      </c>
      <c r="CU139" s="64">
        <f ca="1">'Trial 4'!DD10</f>
        <v>1120171.4011703965</v>
      </c>
      <c r="CV139" s="64">
        <f ca="1">'Trial 4'!DE10</f>
        <v>1119587.1864212933</v>
      </c>
      <c r="CW139" s="64">
        <f ca="1">'Trial 4'!DF10</f>
        <v>1119161.8532710334</v>
      </c>
      <c r="CX139" s="64">
        <f ca="1">'Trial 4'!DG10</f>
        <v>1118658.8803773371</v>
      </c>
      <c r="CY139" s="64">
        <f ca="1">'Trial 4'!DH10</f>
        <v>1118078.5850947625</v>
      </c>
      <c r="CZ139" s="64">
        <f ca="1">'Trial 4'!DI10</f>
        <v>1117511.6921430116</v>
      </c>
      <c r="DA139" s="64">
        <f ca="1">'Trial 4'!DJ10</f>
        <v>1117164.9855354577</v>
      </c>
      <c r="DB139" s="64">
        <f ca="1">'Trial 4'!DK10</f>
        <v>1116798.3486872066</v>
      </c>
      <c r="DC139" s="64">
        <f ca="1">'Trial 4'!DL10</f>
        <v>1116338.7572404493</v>
      </c>
      <c r="DD139" s="64">
        <f ca="1">'Trial 4'!DM10</f>
        <v>1115946.7539714812</v>
      </c>
      <c r="DE139" s="64">
        <f ca="1">'Trial 4'!DO10</f>
        <v>1115615.7834637994</v>
      </c>
      <c r="DF139" s="64">
        <f ca="1">'Trial 4'!DP10</f>
        <v>1115096.4690191348</v>
      </c>
      <c r="DG139" s="64">
        <f ca="1">'Trial 4'!DQ10</f>
        <v>1114586.3104801117</v>
      </c>
      <c r="DH139" s="64">
        <f ca="1">'Trial 4'!DR10</f>
        <v>1114083.6560232753</v>
      </c>
      <c r="DI139" s="64">
        <f ca="1">'Trial 4'!DS10</f>
        <v>1113534.8846443042</v>
      </c>
      <c r="DJ139" s="64">
        <f ca="1">'Trial 4'!DT10</f>
        <v>1113028.3827094284</v>
      </c>
      <c r="DK139" s="64">
        <f ca="1">'Trial 4'!DU10</f>
        <v>1112544.4531513951</v>
      </c>
      <c r="DL139" s="64">
        <f ca="1">'Trial 4'!DV10</f>
        <v>1112079.4442578231</v>
      </c>
      <c r="DM139" s="64">
        <f ca="1">'Trial 4'!DW10</f>
        <v>1111641.6387638189</v>
      </c>
      <c r="DN139" s="64">
        <f ca="1">'Trial 4'!DX10</f>
        <v>1111156.3737265952</v>
      </c>
      <c r="DO139" s="64">
        <f ca="1">'Trial 4'!DY10</f>
        <v>1110731.4445496765</v>
      </c>
      <c r="DP139" s="64">
        <f ca="1">'Trial 4'!DZ10</f>
        <v>1110283.487510277</v>
      </c>
      <c r="DQ139" s="64">
        <f ca="1">'Trial 4'!EB10</f>
        <v>1109786.3762821942</v>
      </c>
      <c r="DR139" s="64">
        <f ca="1">'Trial 4'!EC10</f>
        <v>1109384.836384858</v>
      </c>
      <c r="DS139" s="64">
        <f ca="1">'Trial 4'!ED10</f>
        <v>1109027.5398625277</v>
      </c>
      <c r="DT139" s="64">
        <f ca="1">'Trial 4'!EE10</f>
        <v>1108581.7797230724</v>
      </c>
      <c r="DU139" s="64">
        <f ca="1">'Trial 4'!EF10</f>
        <v>1108214.8845126065</v>
      </c>
      <c r="DV139" s="64">
        <f ca="1">'Trial 4'!EG10</f>
        <v>1107755.0489684024</v>
      </c>
      <c r="DW139" s="64">
        <f ca="1">'Trial 4'!EH10</f>
        <v>1107366.0534487148</v>
      </c>
      <c r="DX139" s="64">
        <f ca="1">'Trial 4'!EI10</f>
        <v>1106816.011100611</v>
      </c>
      <c r="DY139" s="64">
        <f ca="1">'Trial 4'!EJ10</f>
        <v>1106443.8510033027</v>
      </c>
      <c r="DZ139" s="64">
        <f ca="1">'Trial 4'!EK10</f>
        <v>1105939.4825784545</v>
      </c>
      <c r="EA139" s="64">
        <f ca="1">'Trial 4'!EL10</f>
        <v>1105437.4813770913</v>
      </c>
      <c r="EB139" s="64">
        <f ca="1">'Trial 4'!EM10</f>
        <v>1105015.6734304861</v>
      </c>
    </row>
    <row r="140" spans="1:132" ht="12.75" customHeight="1" x14ac:dyDescent="0.2">
      <c r="A140" s="64">
        <f>'Trial 5'!B10</f>
        <v>1166666.6666666667</v>
      </c>
      <c r="B140" s="64">
        <f ca="1">'Trial 5'!C10</f>
        <v>1166108.860180442</v>
      </c>
      <c r="C140" s="64">
        <f ca="1">'Trial 5'!D10</f>
        <v>1165592.3708387527</v>
      </c>
      <c r="D140" s="64">
        <f ca="1">'Trial 5'!E10</f>
        <v>1165049.1874629084</v>
      </c>
      <c r="E140" s="64">
        <f ca="1">'Trial 5'!F10</f>
        <v>1164439.632813486</v>
      </c>
      <c r="F140" s="64">
        <f ca="1">'Trial 5'!G10</f>
        <v>1163976.7861769325</v>
      </c>
      <c r="G140" s="64">
        <f ca="1">'Trial 5'!H10</f>
        <v>1163383.7580456268</v>
      </c>
      <c r="H140" s="64">
        <f ca="1">'Trial 5'!I10</f>
        <v>1162812.900306354</v>
      </c>
      <c r="I140" s="64">
        <f ca="1">'Trial 5'!J10</f>
        <v>1162437.4617696323</v>
      </c>
      <c r="J140" s="64">
        <f ca="1">'Trial 5'!K10</f>
        <v>1161956.8990983309</v>
      </c>
      <c r="K140" s="64">
        <f ca="1">'Trial 5'!L10</f>
        <v>1161541.9157917099</v>
      </c>
      <c r="L140" s="64">
        <f ca="1">'Trial 5'!M10</f>
        <v>1161113.0921604275</v>
      </c>
      <c r="M140" s="64">
        <f ca="1">'Trial 5'!O10</f>
        <v>1160676.2885141373</v>
      </c>
      <c r="N140" s="64">
        <f ca="1">'Trial 5'!P10</f>
        <v>1160248.4202057293</v>
      </c>
      <c r="O140" s="64">
        <f ca="1">'Trial 5'!Q10</f>
        <v>1159680.9819642731</v>
      </c>
      <c r="P140" s="64">
        <f ca="1">'Trial 5'!R10</f>
        <v>1159063.8567639464</v>
      </c>
      <c r="Q140" s="64">
        <f ca="1">'Trial 5'!S10</f>
        <v>1158608.5528957015</v>
      </c>
      <c r="R140" s="64">
        <f ca="1">'Trial 5'!T10</f>
        <v>1158088.7828474345</v>
      </c>
      <c r="S140" s="64">
        <f ca="1">'Trial 5'!U10</f>
        <v>1157603.099341681</v>
      </c>
      <c r="T140" s="64">
        <f ca="1">'Trial 5'!V10</f>
        <v>1157237.9787829523</v>
      </c>
      <c r="U140" s="64">
        <f ca="1">'Trial 5'!W10</f>
        <v>1156765.7223045125</v>
      </c>
      <c r="V140" s="64">
        <f ca="1">'Trial 5'!X10</f>
        <v>1156276.3639276326</v>
      </c>
      <c r="W140" s="64">
        <f ca="1">'Trial 5'!Y10</f>
        <v>1155728.7227274976</v>
      </c>
      <c r="X140" s="64">
        <f ca="1">'Trial 5'!Z10</f>
        <v>1155239.9854625326</v>
      </c>
      <c r="Y140" s="64">
        <f ca="1">'Trial 5'!AB10</f>
        <v>1154755.2404332687</v>
      </c>
      <c r="Z140" s="64">
        <f ca="1">'Trial 5'!AC10</f>
        <v>1154216.8819504254</v>
      </c>
      <c r="AA140" s="64">
        <f ca="1">'Trial 5'!AD10</f>
        <v>1153665.1347833541</v>
      </c>
      <c r="AB140" s="64">
        <f ca="1">'Trial 5'!AE10</f>
        <v>1153186.4560716315</v>
      </c>
      <c r="AC140" s="64">
        <f ca="1">'Trial 5'!AF10</f>
        <v>1152593.1319157039</v>
      </c>
      <c r="AD140" s="64">
        <f ca="1">'Trial 5'!AG10</f>
        <v>1152129.2324081089</v>
      </c>
      <c r="AE140" s="64">
        <f ca="1">'Trial 5'!AH10</f>
        <v>1151699.1030618728</v>
      </c>
      <c r="AF140" s="64">
        <f ca="1">'Trial 5'!AI10</f>
        <v>1151259.9412877881</v>
      </c>
      <c r="AG140" s="64">
        <f ca="1">'Trial 5'!AJ10</f>
        <v>1150833.8462800742</v>
      </c>
      <c r="AH140" s="64">
        <f ca="1">'Trial 5'!AK10</f>
        <v>1150214.4231585343</v>
      </c>
      <c r="AI140" s="64">
        <f ca="1">'Trial 5'!AL10</f>
        <v>1149653.1879948587</v>
      </c>
      <c r="AJ140" s="64">
        <f ca="1">'Trial 5'!AM10</f>
        <v>1149172.5706456678</v>
      </c>
      <c r="AK140" s="64">
        <f ca="1">'Trial 5'!AO10</f>
        <v>1148698.1231242281</v>
      </c>
      <c r="AL140" s="64">
        <f ca="1">'Trial 5'!AP10</f>
        <v>1148246.2324821141</v>
      </c>
      <c r="AM140" s="64">
        <f ca="1">'Trial 5'!AQ10</f>
        <v>1147854.2029414489</v>
      </c>
      <c r="AN140" s="64">
        <f ca="1">'Trial 5'!AR10</f>
        <v>1147414.7381646435</v>
      </c>
      <c r="AO140" s="64">
        <f ca="1">'Trial 5'!AS10</f>
        <v>1146881.6545735209</v>
      </c>
      <c r="AP140" s="64">
        <f ca="1">'Trial 5'!AT10</f>
        <v>1146458.610279527</v>
      </c>
      <c r="AQ140" s="64">
        <f ca="1">'Trial 5'!AU10</f>
        <v>1146031.861939976</v>
      </c>
      <c r="AR140" s="64">
        <f ca="1">'Trial 5'!AV10</f>
        <v>1145624.8862774549</v>
      </c>
      <c r="AS140" s="64">
        <f ca="1">'Trial 5'!AW10</f>
        <v>1145212.4178009522</v>
      </c>
      <c r="AT140" s="64">
        <f ca="1">'Trial 5'!AX10</f>
        <v>1144792.1219295412</v>
      </c>
      <c r="AU140" s="64">
        <f ca="1">'Trial 5'!AY10</f>
        <v>1144355.4266726379</v>
      </c>
      <c r="AV140" s="64">
        <f ca="1">'Trial 5'!AZ10</f>
        <v>1144018.6798231741</v>
      </c>
      <c r="AW140" s="64">
        <f ca="1">'Trial 5'!BB10</f>
        <v>1143405.3288602005</v>
      </c>
      <c r="AX140" s="64">
        <f ca="1">'Trial 5'!BC10</f>
        <v>1143018.6659057657</v>
      </c>
      <c r="AY140" s="64">
        <f ca="1">'Trial 5'!BD10</f>
        <v>1142530.059436793</v>
      </c>
      <c r="AZ140" s="64">
        <f ca="1">'Trial 5'!BE10</f>
        <v>1142014.1015694735</v>
      </c>
      <c r="BA140" s="64">
        <f ca="1">'Trial 5'!BF10</f>
        <v>1141408.6802675142</v>
      </c>
      <c r="BB140" s="64">
        <f ca="1">'Trial 5'!BG10</f>
        <v>1140934.3068017992</v>
      </c>
      <c r="BC140" s="64">
        <f ca="1">'Trial 5'!BH10</f>
        <v>1140505.3883222342</v>
      </c>
      <c r="BD140" s="64">
        <f ca="1">'Trial 5'!BI10</f>
        <v>1140017.6899053759</v>
      </c>
      <c r="BE140" s="64">
        <f ca="1">'Trial 5'!BJ10</f>
        <v>1139479.7825050852</v>
      </c>
      <c r="BF140" s="64">
        <f ca="1">'Trial 5'!BK10</f>
        <v>1139152.9997270037</v>
      </c>
      <c r="BG140" s="64">
        <f ca="1">'Trial 5'!BL10</f>
        <v>1138711.0536951576</v>
      </c>
      <c r="BH140" s="64">
        <f ca="1">'Trial 5'!BM10</f>
        <v>1138248.6094323189</v>
      </c>
      <c r="BI140" s="64">
        <f ca="1">'Trial 5'!BO10</f>
        <v>1137836.6318597114</v>
      </c>
      <c r="BJ140" s="64">
        <f ca="1">'Trial 5'!BP10</f>
        <v>1137347.7735077818</v>
      </c>
      <c r="BK140" s="64">
        <f ca="1">'Trial 5'!BQ10</f>
        <v>1136934.6384595665</v>
      </c>
      <c r="BL140" s="64">
        <f ca="1">'Trial 5'!BR10</f>
        <v>1136425.6009590644</v>
      </c>
      <c r="BM140" s="64">
        <f ca="1">'Trial 5'!BS10</f>
        <v>1135965.9602093315</v>
      </c>
      <c r="BN140" s="64">
        <f ca="1">'Trial 5'!BT10</f>
        <v>1135372.0376164934</v>
      </c>
      <c r="BO140" s="64">
        <f ca="1">'Trial 5'!BU10</f>
        <v>1134848.396006868</v>
      </c>
      <c r="BP140" s="64">
        <f ca="1">'Trial 5'!BV10</f>
        <v>1134283.4085941974</v>
      </c>
      <c r="BQ140" s="64">
        <f ca="1">'Trial 5'!BW10</f>
        <v>1133712.8895298743</v>
      </c>
      <c r="BR140" s="64">
        <f ca="1">'Trial 5'!BX10</f>
        <v>1133267.7283752472</v>
      </c>
      <c r="BS140" s="64">
        <f ca="1">'Trial 5'!BY10</f>
        <v>1132747.605189366</v>
      </c>
      <c r="BT140" s="64">
        <f ca="1">'Trial 5'!BZ10</f>
        <v>1132284.9542330035</v>
      </c>
      <c r="BU140" s="64">
        <f ca="1">'Trial 5'!CB10</f>
        <v>1131798.681618324</v>
      </c>
      <c r="BV140" s="64">
        <f ca="1">'Trial 5'!CC10</f>
        <v>1131352.499120933</v>
      </c>
      <c r="BW140" s="64">
        <f ca="1">'Trial 5'!CD10</f>
        <v>1130895.8441350616</v>
      </c>
      <c r="BX140" s="64">
        <f ca="1">'Trial 5'!CE10</f>
        <v>1130417.3507492698</v>
      </c>
      <c r="BY140" s="64">
        <f ca="1">'Trial 5'!CF10</f>
        <v>1129903.6616859848</v>
      </c>
      <c r="BZ140" s="64">
        <f ca="1">'Trial 5'!CG10</f>
        <v>1129401.48788265</v>
      </c>
      <c r="CA140" s="64">
        <f ca="1">'Trial 5'!CH10</f>
        <v>1128937.4008175689</v>
      </c>
      <c r="CB140" s="64">
        <f ca="1">'Trial 5'!CI10</f>
        <v>1128527.0398731011</v>
      </c>
      <c r="CC140" s="64">
        <f ca="1">'Trial 5'!CJ10</f>
        <v>1128054.1010184688</v>
      </c>
      <c r="CD140" s="64">
        <f ca="1">'Trial 5'!CK10</f>
        <v>1127696.6429430549</v>
      </c>
      <c r="CE140" s="64">
        <f ca="1">'Trial 5'!CL10</f>
        <v>1127193.5713405141</v>
      </c>
      <c r="CF140" s="64">
        <f ca="1">'Trial 5'!CM10</f>
        <v>1126585.4757873451</v>
      </c>
      <c r="CG140" s="64">
        <f ca="1">'Trial 5'!CO10</f>
        <v>1126175.9242661423</v>
      </c>
      <c r="CH140" s="64">
        <f ca="1">'Trial 5'!CP10</f>
        <v>1125693.751168414</v>
      </c>
      <c r="CI140" s="64">
        <f ca="1">'Trial 5'!CQ10</f>
        <v>1125151.1226304423</v>
      </c>
      <c r="CJ140" s="64">
        <f ca="1">'Trial 5'!CR10</f>
        <v>1124719.0620893489</v>
      </c>
      <c r="CK140" s="64">
        <f ca="1">'Trial 5'!CS10</f>
        <v>1124261.3284054417</v>
      </c>
      <c r="CL140" s="64">
        <f ca="1">'Trial 5'!CT10</f>
        <v>1123749.8966254527</v>
      </c>
      <c r="CM140" s="64">
        <f ca="1">'Trial 5'!CU10</f>
        <v>1123323.9359038665</v>
      </c>
      <c r="CN140" s="64">
        <f ca="1">'Trial 5'!CV10</f>
        <v>1122814.9591715136</v>
      </c>
      <c r="CO140" s="64">
        <f ca="1">'Trial 5'!CW10</f>
        <v>1122402.6191703379</v>
      </c>
      <c r="CP140" s="64">
        <f ca="1">'Trial 5'!CX10</f>
        <v>1122046.8002336128</v>
      </c>
      <c r="CQ140" s="64">
        <f ca="1">'Trial 5'!CY10</f>
        <v>1121656.0366371351</v>
      </c>
      <c r="CR140" s="64">
        <f ca="1">'Trial 5'!CZ10</f>
        <v>1121297.3744783713</v>
      </c>
      <c r="CS140" s="64">
        <f ca="1">'Trial 5'!DB10</f>
        <v>1120861.9541731521</v>
      </c>
      <c r="CT140" s="64">
        <f ca="1">'Trial 5'!DC10</f>
        <v>1120401.5373540465</v>
      </c>
      <c r="CU140" s="64">
        <f ca="1">'Trial 5'!DD10</f>
        <v>1119935.1269964681</v>
      </c>
      <c r="CV140" s="64">
        <f ca="1">'Trial 5'!DE10</f>
        <v>1119420.8982662403</v>
      </c>
      <c r="CW140" s="64">
        <f ca="1">'Trial 5'!DF10</f>
        <v>1118969.311368786</v>
      </c>
      <c r="CX140" s="64">
        <f ca="1">'Trial 5'!DG10</f>
        <v>1118522.2897431445</v>
      </c>
      <c r="CY140" s="64">
        <f ca="1">'Trial 5'!DH10</f>
        <v>1117916.7457726598</v>
      </c>
      <c r="CZ140" s="64">
        <f ca="1">'Trial 5'!DI10</f>
        <v>1117464.7368244103</v>
      </c>
      <c r="DA140" s="64">
        <f ca="1">'Trial 5'!DJ10</f>
        <v>1117058.4933131326</v>
      </c>
      <c r="DB140" s="64">
        <f ca="1">'Trial 5'!DK10</f>
        <v>1116657.8005920853</v>
      </c>
      <c r="DC140" s="64">
        <f ca="1">'Trial 5'!DL10</f>
        <v>1116243.1037685154</v>
      </c>
      <c r="DD140" s="64">
        <f ca="1">'Trial 5'!DM10</f>
        <v>1115844.2137923415</v>
      </c>
      <c r="DE140" s="64">
        <f ca="1">'Trial 5'!DO10</f>
        <v>1115331.3576640226</v>
      </c>
      <c r="DF140" s="64">
        <f ca="1">'Trial 5'!DP10</f>
        <v>1114865.6024920959</v>
      </c>
      <c r="DG140" s="64">
        <f ca="1">'Trial 5'!DQ10</f>
        <v>1114450.0610478271</v>
      </c>
      <c r="DH140" s="64">
        <f ca="1">'Trial 5'!DR10</f>
        <v>1113965.6764053279</v>
      </c>
      <c r="DI140" s="64">
        <f ca="1">'Trial 5'!DS10</f>
        <v>1113476.3505929403</v>
      </c>
      <c r="DJ140" s="64">
        <f ca="1">'Trial 5'!DT10</f>
        <v>1112921.0286589323</v>
      </c>
      <c r="DK140" s="64">
        <f ca="1">'Trial 5'!DU10</f>
        <v>1112419.5345024469</v>
      </c>
      <c r="DL140" s="64">
        <f ca="1">'Trial 5'!DV10</f>
        <v>1111943.1158861264</v>
      </c>
      <c r="DM140" s="64">
        <f ca="1">'Trial 5'!DW10</f>
        <v>1111620.8995059424</v>
      </c>
      <c r="DN140" s="64">
        <f ca="1">'Trial 5'!DX10</f>
        <v>1111184.2074984799</v>
      </c>
      <c r="DO140" s="64">
        <f ca="1">'Trial 5'!DY10</f>
        <v>1110635.2162908693</v>
      </c>
      <c r="DP140" s="64">
        <f ca="1">'Trial 5'!DZ10</f>
        <v>1110048.788153538</v>
      </c>
      <c r="DQ140" s="64">
        <f ca="1">'Trial 5'!EB10</f>
        <v>1109531.9841155135</v>
      </c>
      <c r="DR140" s="64">
        <f ca="1">'Trial 5'!EC10</f>
        <v>1109061.1304878038</v>
      </c>
      <c r="DS140" s="64">
        <f ca="1">'Trial 5'!ED10</f>
        <v>1108556.5366011572</v>
      </c>
      <c r="DT140" s="64">
        <f ca="1">'Trial 5'!EE10</f>
        <v>1108109.0070555902</v>
      </c>
      <c r="DU140" s="64">
        <f ca="1">'Trial 5'!EF10</f>
        <v>1107752.6016835494</v>
      </c>
      <c r="DV140" s="64">
        <f ca="1">'Trial 5'!EG10</f>
        <v>1107307.1396793635</v>
      </c>
      <c r="DW140" s="64">
        <f ca="1">'Trial 5'!EH10</f>
        <v>1106839.1493710545</v>
      </c>
      <c r="DX140" s="64">
        <f ca="1">'Trial 5'!EI10</f>
        <v>1106255.6693927629</v>
      </c>
      <c r="DY140" s="64">
        <f ca="1">'Trial 5'!EJ10</f>
        <v>1105817.2433329343</v>
      </c>
      <c r="DZ140" s="64">
        <f ca="1">'Trial 5'!EK10</f>
        <v>1105410.9618402328</v>
      </c>
      <c r="EA140" s="64">
        <f ca="1">'Trial 5'!EL10</f>
        <v>1104991.2339694037</v>
      </c>
      <c r="EB140" s="64">
        <f ca="1">'Trial 5'!EM10</f>
        <v>1104596.0885509218</v>
      </c>
    </row>
    <row r="141" spans="1:132" ht="12.75" customHeight="1" x14ac:dyDescent="0.2">
      <c r="A141" s="64">
        <f>'Trial 6'!B10</f>
        <v>1166666.6666666667</v>
      </c>
      <c r="B141" s="64">
        <f ca="1">'Trial 6'!C10</f>
        <v>1166170.3979190446</v>
      </c>
      <c r="C141" s="64">
        <f ca="1">'Trial 6'!D10</f>
        <v>1165639.0536327402</v>
      </c>
      <c r="D141" s="64">
        <f ca="1">'Trial 6'!E10</f>
        <v>1165213.0489336243</v>
      </c>
      <c r="E141" s="64">
        <f ca="1">'Trial 6'!F10</f>
        <v>1164617.5696598687</v>
      </c>
      <c r="F141" s="64">
        <f ca="1">'Trial 6'!G10</f>
        <v>1164150.2623421643</v>
      </c>
      <c r="G141" s="64">
        <f ca="1">'Trial 6'!H10</f>
        <v>1163762.6878717511</v>
      </c>
      <c r="H141" s="64">
        <f ca="1">'Trial 6'!I10</f>
        <v>1163192.7051656656</v>
      </c>
      <c r="I141" s="64">
        <f ca="1">'Trial 6'!J10</f>
        <v>1162720.6844029436</v>
      </c>
      <c r="J141" s="64">
        <f ca="1">'Trial 6'!K10</f>
        <v>1162217.7137772236</v>
      </c>
      <c r="K141" s="64">
        <f ca="1">'Trial 6'!L10</f>
        <v>1161831.8015866287</v>
      </c>
      <c r="L141" s="64">
        <f ca="1">'Trial 6'!M10</f>
        <v>1161312.720620834</v>
      </c>
      <c r="M141" s="64">
        <f ca="1">'Trial 6'!O10</f>
        <v>1160788.5585178256</v>
      </c>
      <c r="N141" s="64">
        <f ca="1">'Trial 6'!P10</f>
        <v>1160321.9994192668</v>
      </c>
      <c r="O141" s="64">
        <f ca="1">'Trial 6'!Q10</f>
        <v>1159796.8922390235</v>
      </c>
      <c r="P141" s="64">
        <f ca="1">'Trial 6'!R10</f>
        <v>1159332.4814238632</v>
      </c>
      <c r="Q141" s="64">
        <f ca="1">'Trial 6'!S10</f>
        <v>1158939.7084803882</v>
      </c>
      <c r="R141" s="64">
        <f ca="1">'Trial 6'!T10</f>
        <v>1158419.9498050814</v>
      </c>
      <c r="S141" s="64">
        <f ca="1">'Trial 6'!U10</f>
        <v>1157967.9524231453</v>
      </c>
      <c r="T141" s="64">
        <f ca="1">'Trial 6'!V10</f>
        <v>1157401.3900732475</v>
      </c>
      <c r="U141" s="64">
        <f ca="1">'Trial 6'!W10</f>
        <v>1157009.170981697</v>
      </c>
      <c r="V141" s="64">
        <f ca="1">'Trial 6'!X10</f>
        <v>1156606.9369208657</v>
      </c>
      <c r="W141" s="64">
        <f ca="1">'Trial 6'!Y10</f>
        <v>1156139.5141930836</v>
      </c>
      <c r="X141" s="64">
        <f ca="1">'Trial 6'!Z10</f>
        <v>1155716.3649983692</v>
      </c>
      <c r="Y141" s="64">
        <f ca="1">'Trial 6'!AB10</f>
        <v>1155236.0041372662</v>
      </c>
      <c r="Z141" s="64">
        <f ca="1">'Trial 6'!AC10</f>
        <v>1154846.3718385173</v>
      </c>
      <c r="AA141" s="64">
        <f ca="1">'Trial 6'!AD10</f>
        <v>1154398.8637558902</v>
      </c>
      <c r="AB141" s="64">
        <f ca="1">'Trial 6'!AE10</f>
        <v>1153959.1023892481</v>
      </c>
      <c r="AC141" s="64">
        <f ca="1">'Trial 6'!AF10</f>
        <v>1153348.1654059752</v>
      </c>
      <c r="AD141" s="64">
        <f ca="1">'Trial 6'!AG10</f>
        <v>1152952.0836147666</v>
      </c>
      <c r="AE141" s="64">
        <f ca="1">'Trial 6'!AH10</f>
        <v>1152532.6798646024</v>
      </c>
      <c r="AF141" s="64">
        <f ca="1">'Trial 6'!AI10</f>
        <v>1152172.0050844192</v>
      </c>
      <c r="AG141" s="64">
        <f ca="1">'Trial 6'!AJ10</f>
        <v>1151766.7741178654</v>
      </c>
      <c r="AH141" s="64">
        <f ca="1">'Trial 6'!AK10</f>
        <v>1151297.2511770818</v>
      </c>
      <c r="AI141" s="64">
        <f ca="1">'Trial 6'!AL10</f>
        <v>1150858.4500434401</v>
      </c>
      <c r="AJ141" s="64">
        <f ca="1">'Trial 6'!AM10</f>
        <v>1150380.9495691224</v>
      </c>
      <c r="AK141" s="64">
        <f ca="1">'Trial 6'!AO10</f>
        <v>1149895.9084143471</v>
      </c>
      <c r="AL141" s="64">
        <f ca="1">'Trial 6'!AP10</f>
        <v>1149338.1768073109</v>
      </c>
      <c r="AM141" s="64">
        <f ca="1">'Trial 6'!AQ10</f>
        <v>1148859.0731156603</v>
      </c>
      <c r="AN141" s="64">
        <f ca="1">'Trial 6'!AR10</f>
        <v>1148501.2928902619</v>
      </c>
      <c r="AO141" s="64">
        <f ca="1">'Trial 6'!AS10</f>
        <v>1147943.6705925397</v>
      </c>
      <c r="AP141" s="64">
        <f ca="1">'Trial 6'!AT10</f>
        <v>1147486.1501625364</v>
      </c>
      <c r="AQ141" s="64">
        <f ca="1">'Trial 6'!AU10</f>
        <v>1146997.3225215275</v>
      </c>
      <c r="AR141" s="64">
        <f ca="1">'Trial 6'!AV10</f>
        <v>1146398.7746649545</v>
      </c>
      <c r="AS141" s="64">
        <f ca="1">'Trial 6'!AW10</f>
        <v>1145928.1466083911</v>
      </c>
      <c r="AT141" s="64">
        <f ca="1">'Trial 6'!AX10</f>
        <v>1145451.2570013392</v>
      </c>
      <c r="AU141" s="64">
        <f ca="1">'Trial 6'!AY10</f>
        <v>1145025.8506094881</v>
      </c>
      <c r="AV141" s="64">
        <f ca="1">'Trial 6'!AZ10</f>
        <v>1144510.6513231758</v>
      </c>
      <c r="AW141" s="64">
        <f ca="1">'Trial 6'!BB10</f>
        <v>1144088.8016090097</v>
      </c>
      <c r="AX141" s="64">
        <f ca="1">'Trial 6'!BC10</f>
        <v>1143490.4967097549</v>
      </c>
      <c r="AY141" s="64">
        <f ca="1">'Trial 6'!BD10</f>
        <v>1143042.1252732375</v>
      </c>
      <c r="AZ141" s="64">
        <f ca="1">'Trial 6'!BE10</f>
        <v>1142602.2618031949</v>
      </c>
      <c r="BA141" s="64">
        <f ca="1">'Trial 6'!BF10</f>
        <v>1142259.7067900547</v>
      </c>
      <c r="BB141" s="64">
        <f ca="1">'Trial 6'!BG10</f>
        <v>1141799.7356564074</v>
      </c>
      <c r="BC141" s="64">
        <f ca="1">'Trial 6'!BH10</f>
        <v>1141351.8016328057</v>
      </c>
      <c r="BD141" s="64">
        <f ca="1">'Trial 6'!BI10</f>
        <v>1140730.8705649571</v>
      </c>
      <c r="BE141" s="64">
        <f ca="1">'Trial 6'!BJ10</f>
        <v>1140201.2163314966</v>
      </c>
      <c r="BF141" s="64">
        <f ca="1">'Trial 6'!BK10</f>
        <v>1139823.4876918516</v>
      </c>
      <c r="BG141" s="64">
        <f ca="1">'Trial 6'!BL10</f>
        <v>1139353.392445297</v>
      </c>
      <c r="BH141" s="64">
        <f ca="1">'Trial 6'!BM10</f>
        <v>1138884.2972994922</v>
      </c>
      <c r="BI141" s="64">
        <f ca="1">'Trial 6'!BO10</f>
        <v>1138383.5746400591</v>
      </c>
      <c r="BJ141" s="64">
        <f ca="1">'Trial 6'!BP10</f>
        <v>1138022.2336122193</v>
      </c>
      <c r="BK141" s="64">
        <f ca="1">'Trial 6'!BQ10</f>
        <v>1137531.4563878116</v>
      </c>
      <c r="BL141" s="64">
        <f ca="1">'Trial 6'!BR10</f>
        <v>1137016.3759887165</v>
      </c>
      <c r="BM141" s="64">
        <f ca="1">'Trial 6'!BS10</f>
        <v>1136633.7107222294</v>
      </c>
      <c r="BN141" s="64">
        <f ca="1">'Trial 6'!BT10</f>
        <v>1136244.1361687949</v>
      </c>
      <c r="BO141" s="64">
        <f ca="1">'Trial 6'!BU10</f>
        <v>1135797.6412062282</v>
      </c>
      <c r="BP141" s="64">
        <f ca="1">'Trial 6'!BV10</f>
        <v>1135237.194896024</v>
      </c>
      <c r="BQ141" s="64">
        <f ca="1">'Trial 6'!BW10</f>
        <v>1134712.8037779997</v>
      </c>
      <c r="BR141" s="64">
        <f ca="1">'Trial 6'!BX10</f>
        <v>1134137.1226779148</v>
      </c>
      <c r="BS141" s="64">
        <f ca="1">'Trial 6'!BY10</f>
        <v>1133528.8676299944</v>
      </c>
      <c r="BT141" s="64">
        <f ca="1">'Trial 6'!BZ10</f>
        <v>1132979.3698793591</v>
      </c>
      <c r="BU141" s="64">
        <f ca="1">'Trial 6'!CB10</f>
        <v>1132599.6152230233</v>
      </c>
      <c r="BV141" s="64">
        <f ca="1">'Trial 6'!CC10</f>
        <v>1132174.6439126518</v>
      </c>
      <c r="BW141" s="64">
        <f ca="1">'Trial 6'!CD10</f>
        <v>1131823.0092588374</v>
      </c>
      <c r="BX141" s="64">
        <f ca="1">'Trial 6'!CE10</f>
        <v>1131376.6804968817</v>
      </c>
      <c r="BY141" s="64">
        <f ca="1">'Trial 6'!CF10</f>
        <v>1130890.4507797477</v>
      </c>
      <c r="BZ141" s="64">
        <f ca="1">'Trial 6'!CG10</f>
        <v>1130434.8100901209</v>
      </c>
      <c r="CA141" s="64">
        <f ca="1">'Trial 6'!CH10</f>
        <v>1129856.9826463852</v>
      </c>
      <c r="CB141" s="64">
        <f ca="1">'Trial 6'!CI10</f>
        <v>1129328.360331645</v>
      </c>
      <c r="CC141" s="64">
        <f ca="1">'Trial 6'!CJ10</f>
        <v>1128906.997544837</v>
      </c>
      <c r="CD141" s="64">
        <f ca="1">'Trial 6'!CK10</f>
        <v>1128409.0594262371</v>
      </c>
      <c r="CE141" s="64">
        <f ca="1">'Trial 6'!CL10</f>
        <v>1127889.1309745589</v>
      </c>
      <c r="CF141" s="64">
        <f ca="1">'Trial 6'!CM10</f>
        <v>1127344.3773620815</v>
      </c>
      <c r="CG141" s="64">
        <f ca="1">'Trial 6'!CO10</f>
        <v>1126854.3737107511</v>
      </c>
      <c r="CH141" s="64">
        <f ca="1">'Trial 6'!CP10</f>
        <v>1126395.236952621</v>
      </c>
      <c r="CI141" s="64">
        <f ca="1">'Trial 6'!CQ10</f>
        <v>1125788.4052998228</v>
      </c>
      <c r="CJ141" s="64">
        <f ca="1">'Trial 6'!CR10</f>
        <v>1125279.6258796211</v>
      </c>
      <c r="CK141" s="64">
        <f ca="1">'Trial 6'!CS10</f>
        <v>1124750.276444484</v>
      </c>
      <c r="CL141" s="64">
        <f ca="1">'Trial 6'!CT10</f>
        <v>1124293.3665221878</v>
      </c>
      <c r="CM141" s="64">
        <f ca="1">'Trial 6'!CU10</f>
        <v>1123802.6973956272</v>
      </c>
      <c r="CN141" s="64">
        <f ca="1">'Trial 6'!CV10</f>
        <v>1123266.3085230438</v>
      </c>
      <c r="CO141" s="64">
        <f ca="1">'Trial 6'!CW10</f>
        <v>1122775.5470281721</v>
      </c>
      <c r="CP141" s="64">
        <f ca="1">'Trial 6'!CX10</f>
        <v>1122160.4078580311</v>
      </c>
      <c r="CQ141" s="64">
        <f ca="1">'Trial 6'!CY10</f>
        <v>1121739.8772392212</v>
      </c>
      <c r="CR141" s="64">
        <f ca="1">'Trial 6'!CZ10</f>
        <v>1121345.350568901</v>
      </c>
      <c r="CS141" s="64">
        <f ca="1">'Trial 6'!DB10</f>
        <v>1121015.5004820575</v>
      </c>
      <c r="CT141" s="64">
        <f ca="1">'Trial 6'!DC10</f>
        <v>1120508.1327393805</v>
      </c>
      <c r="CU141" s="64">
        <f ca="1">'Trial 6'!DD10</f>
        <v>1120009.4938607223</v>
      </c>
      <c r="CV141" s="64">
        <f ca="1">'Trial 6'!DE10</f>
        <v>1119453.4916176512</v>
      </c>
      <c r="CW141" s="64">
        <f ca="1">'Trial 6'!DF10</f>
        <v>1119017.0912234527</v>
      </c>
      <c r="CX141" s="64">
        <f ca="1">'Trial 6'!DG10</f>
        <v>1118573.4810093709</v>
      </c>
      <c r="CY141" s="64">
        <f ca="1">'Trial 6'!DH10</f>
        <v>1118196.3583323832</v>
      </c>
      <c r="CZ141" s="64">
        <f ca="1">'Trial 6'!DI10</f>
        <v>1117793.5230773631</v>
      </c>
      <c r="DA141" s="64">
        <f ca="1">'Trial 6'!DJ10</f>
        <v>1117321.3460134501</v>
      </c>
      <c r="DB141" s="64">
        <f ca="1">'Trial 6'!DK10</f>
        <v>1116855.4665479707</v>
      </c>
      <c r="DC141" s="64">
        <f ca="1">'Trial 6'!DL10</f>
        <v>1116349.3425392036</v>
      </c>
      <c r="DD141" s="64">
        <f ca="1">'Trial 6'!DM10</f>
        <v>1115963.1710530769</v>
      </c>
      <c r="DE141" s="64">
        <f ca="1">'Trial 6'!DO10</f>
        <v>1115598.287985475</v>
      </c>
      <c r="DF141" s="64">
        <f ca="1">'Trial 6'!DP10</f>
        <v>1115136.9783413257</v>
      </c>
      <c r="DG141" s="64">
        <f ca="1">'Trial 6'!DQ10</f>
        <v>1114616.0978460487</v>
      </c>
      <c r="DH141" s="64">
        <f ca="1">'Trial 6'!DR10</f>
        <v>1114197.0675641175</v>
      </c>
      <c r="DI141" s="64">
        <f ca="1">'Trial 6'!DS10</f>
        <v>1113768.6124623048</v>
      </c>
      <c r="DJ141" s="64">
        <f ca="1">'Trial 6'!DT10</f>
        <v>1113179.6556335895</v>
      </c>
      <c r="DK141" s="64">
        <f ca="1">'Trial 6'!DU10</f>
        <v>1112779.6339129424</v>
      </c>
      <c r="DL141" s="64">
        <f ca="1">'Trial 6'!DV10</f>
        <v>1112312.6096385347</v>
      </c>
      <c r="DM141" s="64">
        <f ca="1">'Trial 6'!DW10</f>
        <v>1111808.5337189992</v>
      </c>
      <c r="DN141" s="64">
        <f ca="1">'Trial 6'!DX10</f>
        <v>1111388.0934001033</v>
      </c>
      <c r="DO141" s="64">
        <f ca="1">'Trial 6'!DY10</f>
        <v>1110904.3176876311</v>
      </c>
      <c r="DP141" s="64">
        <f ca="1">'Trial 6'!DZ10</f>
        <v>1110443.7466219866</v>
      </c>
      <c r="DQ141" s="64">
        <f ca="1">'Trial 6'!EB10</f>
        <v>1109943.9925864763</v>
      </c>
      <c r="DR141" s="64">
        <f ca="1">'Trial 6'!EC10</f>
        <v>1109483.6900646319</v>
      </c>
      <c r="DS141" s="64">
        <f ca="1">'Trial 6'!ED10</f>
        <v>1109048.0473975898</v>
      </c>
      <c r="DT141" s="64">
        <f ca="1">'Trial 6'!EE10</f>
        <v>1108514.7648420245</v>
      </c>
      <c r="DU141" s="64">
        <f ca="1">'Trial 6'!EF10</f>
        <v>1108042.5675807334</v>
      </c>
      <c r="DV141" s="64">
        <f ca="1">'Trial 6'!EG10</f>
        <v>1107578.3956905778</v>
      </c>
      <c r="DW141" s="64">
        <f ca="1">'Trial 6'!EH10</f>
        <v>1107124.1715276681</v>
      </c>
      <c r="DX141" s="64">
        <f ca="1">'Trial 6'!EI10</f>
        <v>1106650.1638085477</v>
      </c>
      <c r="DY141" s="64">
        <f ca="1">'Trial 6'!EJ10</f>
        <v>1106077.8250782618</v>
      </c>
      <c r="DZ141" s="64">
        <f ca="1">'Trial 6'!EK10</f>
        <v>1105673.8328266053</v>
      </c>
      <c r="EA141" s="64">
        <f ca="1">'Trial 6'!EL10</f>
        <v>1105266.6899086044</v>
      </c>
      <c r="EB141" s="64">
        <f ca="1">'Trial 6'!EM10</f>
        <v>1104844.9419104578</v>
      </c>
    </row>
    <row r="142" spans="1:132" ht="12.75" customHeight="1" x14ac:dyDescent="0.2">
      <c r="A142" s="64">
        <f>'Trial 7'!B10</f>
        <v>1166666.6666666667</v>
      </c>
      <c r="B142" s="64">
        <f ca="1">'Trial 7'!C10</f>
        <v>1166135.8008194342</v>
      </c>
      <c r="C142" s="64">
        <f ca="1">'Trial 7'!D10</f>
        <v>1165669.8566436493</v>
      </c>
      <c r="D142" s="64">
        <f ca="1">'Trial 7'!E10</f>
        <v>1165279.3202932263</v>
      </c>
      <c r="E142" s="64">
        <f ca="1">'Trial 7'!F10</f>
        <v>1164697.6398087738</v>
      </c>
      <c r="F142" s="64">
        <f ca="1">'Trial 7'!G10</f>
        <v>1164090.3762402511</v>
      </c>
      <c r="G142" s="64">
        <f ca="1">'Trial 7'!H10</f>
        <v>1163626.4040926925</v>
      </c>
      <c r="H142" s="64">
        <f ca="1">'Trial 7'!I10</f>
        <v>1163038.6886035036</v>
      </c>
      <c r="I142" s="64">
        <f ca="1">'Trial 7'!J10</f>
        <v>1162508.651010406</v>
      </c>
      <c r="J142" s="64">
        <f ca="1">'Trial 7'!K10</f>
        <v>1162017.280760841</v>
      </c>
      <c r="K142" s="64">
        <f ca="1">'Trial 7'!L10</f>
        <v>1161467.7540906214</v>
      </c>
      <c r="L142" s="64">
        <f ca="1">'Trial 7'!M10</f>
        <v>1160887.1543878666</v>
      </c>
      <c r="M142" s="64">
        <f ca="1">'Trial 7'!O10</f>
        <v>1160344.8078991997</v>
      </c>
      <c r="N142" s="64">
        <f ca="1">'Trial 7'!P10</f>
        <v>1159869.252783742</v>
      </c>
      <c r="O142" s="64">
        <f ca="1">'Trial 7'!Q10</f>
        <v>1159445.8367049834</v>
      </c>
      <c r="P142" s="64">
        <f ca="1">'Trial 7'!R10</f>
        <v>1158973.6322475953</v>
      </c>
      <c r="Q142" s="64">
        <f ca="1">'Trial 7'!S10</f>
        <v>1158361.7938510263</v>
      </c>
      <c r="R142" s="64">
        <f ca="1">'Trial 7'!T10</f>
        <v>1157843.294437679</v>
      </c>
      <c r="S142" s="64">
        <f ca="1">'Trial 7'!U10</f>
        <v>1157350.0724685283</v>
      </c>
      <c r="T142" s="64">
        <f ca="1">'Trial 7'!V10</f>
        <v>1156864.0853229524</v>
      </c>
      <c r="U142" s="64">
        <f ca="1">'Trial 7'!W10</f>
        <v>1156276.5649404891</v>
      </c>
      <c r="V142" s="64">
        <f ca="1">'Trial 7'!X10</f>
        <v>1155767.9172206151</v>
      </c>
      <c r="W142" s="64">
        <f ca="1">'Trial 7'!Y10</f>
        <v>1155273.4513211027</v>
      </c>
      <c r="X142" s="64">
        <f ca="1">'Trial 7'!Z10</f>
        <v>1154854.4343511858</v>
      </c>
      <c r="Y142" s="64">
        <f ca="1">'Trial 7'!AB10</f>
        <v>1154380.7181025047</v>
      </c>
      <c r="Z142" s="64">
        <f ca="1">'Trial 7'!AC10</f>
        <v>1153913.0124889554</v>
      </c>
      <c r="AA142" s="64">
        <f ca="1">'Trial 7'!AD10</f>
        <v>1153392.1674013028</v>
      </c>
      <c r="AB142" s="64">
        <f ca="1">'Trial 7'!AE10</f>
        <v>1152992.1010526058</v>
      </c>
      <c r="AC142" s="64">
        <f ca="1">'Trial 7'!AF10</f>
        <v>1152389.5591686927</v>
      </c>
      <c r="AD142" s="64">
        <f ca="1">'Trial 7'!AG10</f>
        <v>1152050.9799783721</v>
      </c>
      <c r="AE142" s="64">
        <f ca="1">'Trial 7'!AH10</f>
        <v>1151538.9937565397</v>
      </c>
      <c r="AF142" s="64">
        <f ca="1">'Trial 7'!AI10</f>
        <v>1151108.4231382075</v>
      </c>
      <c r="AG142" s="64">
        <f ca="1">'Trial 7'!AJ10</f>
        <v>1150538.3373483983</v>
      </c>
      <c r="AH142" s="64">
        <f ca="1">'Trial 7'!AK10</f>
        <v>1150079.2668365354</v>
      </c>
      <c r="AI142" s="64">
        <f ca="1">'Trial 7'!AL10</f>
        <v>1149515.9588701932</v>
      </c>
      <c r="AJ142" s="64">
        <f ca="1">'Trial 7'!AM10</f>
        <v>1149005.7083339067</v>
      </c>
      <c r="AK142" s="64">
        <f ca="1">'Trial 7'!AO10</f>
        <v>1148671.1431680187</v>
      </c>
      <c r="AL142" s="64">
        <f ca="1">'Trial 7'!AP10</f>
        <v>1148248.1335721621</v>
      </c>
      <c r="AM142" s="64">
        <f ca="1">'Trial 7'!AQ10</f>
        <v>1147722.8454626116</v>
      </c>
      <c r="AN142" s="64">
        <f ca="1">'Trial 7'!AR10</f>
        <v>1147171.8757258265</v>
      </c>
      <c r="AO142" s="64">
        <f ca="1">'Trial 7'!AS10</f>
        <v>1146643.5452840901</v>
      </c>
      <c r="AP142" s="64">
        <f ca="1">'Trial 7'!AT10</f>
        <v>1146051.4624596129</v>
      </c>
      <c r="AQ142" s="64">
        <f ca="1">'Trial 7'!AU10</f>
        <v>1145535.4813765273</v>
      </c>
      <c r="AR142" s="64">
        <f ca="1">'Trial 7'!AV10</f>
        <v>1145149.5740617656</v>
      </c>
      <c r="AS142" s="64">
        <f ca="1">'Trial 7'!AW10</f>
        <v>1144700.7642743974</v>
      </c>
      <c r="AT142" s="64">
        <f ca="1">'Trial 7'!AX10</f>
        <v>1144231.0436139712</v>
      </c>
      <c r="AU142" s="64">
        <f ca="1">'Trial 7'!AY10</f>
        <v>1143824.2354808419</v>
      </c>
      <c r="AV142" s="64">
        <f ca="1">'Trial 7'!AZ10</f>
        <v>1143319.6039840742</v>
      </c>
      <c r="AW142" s="64">
        <f ca="1">'Trial 7'!BB10</f>
        <v>1142880.2034994061</v>
      </c>
      <c r="AX142" s="64">
        <f ca="1">'Trial 7'!BC10</f>
        <v>1142399.5289764123</v>
      </c>
      <c r="AY142" s="64">
        <f ca="1">'Trial 7'!BD10</f>
        <v>1142028.1631416068</v>
      </c>
      <c r="AZ142" s="64">
        <f ca="1">'Trial 7'!BE10</f>
        <v>1141631.0265776212</v>
      </c>
      <c r="BA142" s="64">
        <f ca="1">'Trial 7'!BF10</f>
        <v>1141087.6672077426</v>
      </c>
      <c r="BB142" s="64">
        <f ca="1">'Trial 7'!BG10</f>
        <v>1140612.6364459428</v>
      </c>
      <c r="BC142" s="64">
        <f ca="1">'Trial 7'!BH10</f>
        <v>1140153.8376525668</v>
      </c>
      <c r="BD142" s="64">
        <f ca="1">'Trial 7'!BI10</f>
        <v>1139723.3791187261</v>
      </c>
      <c r="BE142" s="64">
        <f ca="1">'Trial 7'!BJ10</f>
        <v>1139316.2013357771</v>
      </c>
      <c r="BF142" s="64">
        <f ca="1">'Trial 7'!BK10</f>
        <v>1138857.1656679728</v>
      </c>
      <c r="BG142" s="64">
        <f ca="1">'Trial 7'!BL10</f>
        <v>1138518.3581885607</v>
      </c>
      <c r="BH142" s="64">
        <f ca="1">'Trial 7'!BM10</f>
        <v>1138076.5633432225</v>
      </c>
      <c r="BI142" s="64">
        <f ca="1">'Trial 7'!BO10</f>
        <v>1137609.6010896992</v>
      </c>
      <c r="BJ142" s="64">
        <f ca="1">'Trial 7'!BP10</f>
        <v>1137177.2516916525</v>
      </c>
      <c r="BK142" s="64">
        <f ca="1">'Trial 7'!BQ10</f>
        <v>1136755.7477566709</v>
      </c>
      <c r="BL142" s="64">
        <f ca="1">'Trial 7'!BR10</f>
        <v>1136140.699391399</v>
      </c>
      <c r="BM142" s="64">
        <f ca="1">'Trial 7'!BS10</f>
        <v>1135699.9818361988</v>
      </c>
      <c r="BN142" s="64">
        <f ca="1">'Trial 7'!BT10</f>
        <v>1135134.9385583622</v>
      </c>
      <c r="BO142" s="64">
        <f ca="1">'Trial 7'!BU10</f>
        <v>1134727.6015765956</v>
      </c>
      <c r="BP142" s="64">
        <f ca="1">'Trial 7'!BV10</f>
        <v>1134230.6713318506</v>
      </c>
      <c r="BQ142" s="64">
        <f ca="1">'Trial 7'!BW10</f>
        <v>1133743.5686686924</v>
      </c>
      <c r="BR142" s="64">
        <f ca="1">'Trial 7'!BX10</f>
        <v>1133283.3282453136</v>
      </c>
      <c r="BS142" s="64">
        <f ca="1">'Trial 7'!BY10</f>
        <v>1132843.9759272935</v>
      </c>
      <c r="BT142" s="64">
        <f ca="1">'Trial 7'!BZ10</f>
        <v>1132366.7847563715</v>
      </c>
      <c r="BU142" s="64">
        <f ca="1">'Trial 7'!CB10</f>
        <v>1131838.3084840302</v>
      </c>
      <c r="BV142" s="64">
        <f ca="1">'Trial 7'!CC10</f>
        <v>1131396.8266284226</v>
      </c>
      <c r="BW142" s="64">
        <f ca="1">'Trial 7'!CD10</f>
        <v>1131016.3622702919</v>
      </c>
      <c r="BX142" s="64">
        <f ca="1">'Trial 7'!CE10</f>
        <v>1130531.867309348</v>
      </c>
      <c r="BY142" s="64">
        <f ca="1">'Trial 7'!CF10</f>
        <v>1130096.9146503166</v>
      </c>
      <c r="BZ142" s="64">
        <f ca="1">'Trial 7'!CG10</f>
        <v>1129741.9203209006</v>
      </c>
      <c r="CA142" s="64">
        <f ca="1">'Trial 7'!CH10</f>
        <v>1129341.3200801066</v>
      </c>
      <c r="CB142" s="64">
        <f ca="1">'Trial 7'!CI10</f>
        <v>1128957.854412623</v>
      </c>
      <c r="CC142" s="64">
        <f ca="1">'Trial 7'!CJ10</f>
        <v>1128551.3721821485</v>
      </c>
      <c r="CD142" s="64">
        <f ca="1">'Trial 7'!CK10</f>
        <v>1128039.8128872707</v>
      </c>
      <c r="CE142" s="64">
        <f ca="1">'Trial 7'!CL10</f>
        <v>1127604.8945670931</v>
      </c>
      <c r="CF142" s="64">
        <f ca="1">'Trial 7'!CM10</f>
        <v>1127025.5596472104</v>
      </c>
      <c r="CG142" s="64">
        <f ca="1">'Trial 7'!CO10</f>
        <v>1126568.865239711</v>
      </c>
      <c r="CH142" s="64">
        <f ca="1">'Trial 7'!CP10</f>
        <v>1126129.4682950345</v>
      </c>
      <c r="CI142" s="64">
        <f ca="1">'Trial 7'!CQ10</f>
        <v>1125671.1210226263</v>
      </c>
      <c r="CJ142" s="64">
        <f ca="1">'Trial 7'!CR10</f>
        <v>1125198.7744724902</v>
      </c>
      <c r="CK142" s="64">
        <f ca="1">'Trial 7'!CS10</f>
        <v>1124719.1052948073</v>
      </c>
      <c r="CL142" s="64">
        <f ca="1">'Trial 7'!CT10</f>
        <v>1124164.1680739995</v>
      </c>
      <c r="CM142" s="64">
        <f ca="1">'Trial 7'!CU10</f>
        <v>1123780.3580210158</v>
      </c>
      <c r="CN142" s="64">
        <f ca="1">'Trial 7'!CV10</f>
        <v>1123369.306591229</v>
      </c>
      <c r="CO142" s="64">
        <f ca="1">'Trial 7'!CW10</f>
        <v>1122897.2664067198</v>
      </c>
      <c r="CP142" s="64">
        <f ca="1">'Trial 7'!CX10</f>
        <v>1122361.8162825846</v>
      </c>
      <c r="CQ142" s="64">
        <f ca="1">'Trial 7'!CY10</f>
        <v>1121830.9977860891</v>
      </c>
      <c r="CR142" s="64">
        <f ca="1">'Trial 7'!CZ10</f>
        <v>1121435.0046604087</v>
      </c>
      <c r="CS142" s="64">
        <f ca="1">'Trial 7'!DB10</f>
        <v>1121029.3861685761</v>
      </c>
      <c r="CT142" s="64">
        <f ca="1">'Trial 7'!DC10</f>
        <v>1120555.8027429413</v>
      </c>
      <c r="CU142" s="64">
        <f ca="1">'Trial 7'!DD10</f>
        <v>1120175.0349704335</v>
      </c>
      <c r="CV142" s="64">
        <f ca="1">'Trial 7'!DE10</f>
        <v>1119585.3869538715</v>
      </c>
      <c r="CW142" s="64">
        <f ca="1">'Trial 7'!DF10</f>
        <v>1119127.7363528826</v>
      </c>
      <c r="CX142" s="64">
        <f ca="1">'Trial 7'!DG10</f>
        <v>1118649.2884328675</v>
      </c>
      <c r="CY142" s="64">
        <f ca="1">'Trial 7'!DH10</f>
        <v>1118132.4858561456</v>
      </c>
      <c r="CZ142" s="64">
        <f ca="1">'Trial 7'!DI10</f>
        <v>1117557.4899224667</v>
      </c>
      <c r="DA142" s="64">
        <f ca="1">'Trial 7'!DJ10</f>
        <v>1116995.6916229681</v>
      </c>
      <c r="DB142" s="64">
        <f ca="1">'Trial 7'!DK10</f>
        <v>1116488.7003829505</v>
      </c>
      <c r="DC142" s="64">
        <f ca="1">'Trial 7'!DL10</f>
        <v>1116037.1422058197</v>
      </c>
      <c r="DD142" s="64">
        <f ca="1">'Trial 7'!DM10</f>
        <v>1115644.9533640933</v>
      </c>
      <c r="DE142" s="64">
        <f ca="1">'Trial 7'!DO10</f>
        <v>1115142.2658202064</v>
      </c>
      <c r="DF142" s="64">
        <f ca="1">'Trial 7'!DP10</f>
        <v>1114677.1299008154</v>
      </c>
      <c r="DG142" s="64">
        <f ca="1">'Trial 7'!DQ10</f>
        <v>1114236.5724548649</v>
      </c>
      <c r="DH142" s="64">
        <f ca="1">'Trial 7'!DR10</f>
        <v>1113752.2140161872</v>
      </c>
      <c r="DI142" s="64">
        <f ca="1">'Trial 7'!DS10</f>
        <v>1113190.0026521229</v>
      </c>
      <c r="DJ142" s="64">
        <f ca="1">'Trial 7'!DT10</f>
        <v>1112617.6536935547</v>
      </c>
      <c r="DK142" s="64">
        <f ca="1">'Trial 7'!DU10</f>
        <v>1112140.7193163522</v>
      </c>
      <c r="DL142" s="64">
        <f ca="1">'Trial 7'!DV10</f>
        <v>1111703.4700327632</v>
      </c>
      <c r="DM142" s="64">
        <f ca="1">'Trial 7'!DW10</f>
        <v>1111258.7288437879</v>
      </c>
      <c r="DN142" s="64">
        <f ca="1">'Trial 7'!DX10</f>
        <v>1110706.0983128131</v>
      </c>
      <c r="DO142" s="64">
        <f ca="1">'Trial 7'!DY10</f>
        <v>1110239.0201094521</v>
      </c>
      <c r="DP142" s="64">
        <f ca="1">'Trial 7'!DZ10</f>
        <v>1109862.1691785327</v>
      </c>
      <c r="DQ142" s="64">
        <f ca="1">'Trial 7'!EB10</f>
        <v>1109473.2419985246</v>
      </c>
      <c r="DR142" s="64">
        <f ca="1">'Trial 7'!EC10</f>
        <v>1108943.2900646629</v>
      </c>
      <c r="DS142" s="64">
        <f ca="1">'Trial 7'!ED10</f>
        <v>1108502.4144711893</v>
      </c>
      <c r="DT142" s="64">
        <f ca="1">'Trial 7'!EE10</f>
        <v>1107980.2187966907</v>
      </c>
      <c r="DU142" s="64">
        <f ca="1">'Trial 7'!EF10</f>
        <v>1107369.7285343064</v>
      </c>
      <c r="DV142" s="64">
        <f ca="1">'Trial 7'!EG10</f>
        <v>1106753.4350449443</v>
      </c>
      <c r="DW142" s="64">
        <f ca="1">'Trial 7'!EH10</f>
        <v>1106244.432792627</v>
      </c>
      <c r="DX142" s="64">
        <f ca="1">'Trial 7'!EI10</f>
        <v>1105802.932321029</v>
      </c>
      <c r="DY142" s="64">
        <f ca="1">'Trial 7'!EJ10</f>
        <v>1105291.9808347311</v>
      </c>
      <c r="DZ142" s="64">
        <f ca="1">'Trial 7'!EK10</f>
        <v>1104823.2136948805</v>
      </c>
      <c r="EA142" s="64">
        <f ca="1">'Trial 7'!EL10</f>
        <v>1104355.7723101608</v>
      </c>
      <c r="EB142" s="64">
        <f ca="1">'Trial 7'!EM10</f>
        <v>1103910.4617932925</v>
      </c>
    </row>
    <row r="143" spans="1:132" ht="12.75" customHeight="1" x14ac:dyDescent="0.2">
      <c r="A143" s="64">
        <f>'Trial 8'!B10</f>
        <v>1166666.6666666667</v>
      </c>
      <c r="B143" s="64">
        <f ca="1">'Trial 8'!C10</f>
        <v>1166220.1014971237</v>
      </c>
      <c r="C143" s="64">
        <f ca="1">'Trial 8'!D10</f>
        <v>1165704.146021954</v>
      </c>
      <c r="D143" s="64">
        <f ca="1">'Trial 8'!E10</f>
        <v>1165275.4905184549</v>
      </c>
      <c r="E143" s="64">
        <f ca="1">'Trial 8'!F10</f>
        <v>1164858.053179278</v>
      </c>
      <c r="F143" s="64">
        <f ca="1">'Trial 8'!G10</f>
        <v>1164486.0465806013</v>
      </c>
      <c r="G143" s="64">
        <f ca="1">'Trial 8'!H10</f>
        <v>1164028.986016989</v>
      </c>
      <c r="H143" s="64">
        <f ca="1">'Trial 8'!I10</f>
        <v>1163523.5425663749</v>
      </c>
      <c r="I143" s="64">
        <f ca="1">'Trial 8'!J10</f>
        <v>1163150.4245979846</v>
      </c>
      <c r="J143" s="64">
        <f ca="1">'Trial 8'!K10</f>
        <v>1162665.215547635</v>
      </c>
      <c r="K143" s="64">
        <f ca="1">'Trial 8'!L10</f>
        <v>1162287.789426859</v>
      </c>
      <c r="L143" s="64">
        <f ca="1">'Trial 8'!M10</f>
        <v>1161800.8108556916</v>
      </c>
      <c r="M143" s="64">
        <f ca="1">'Trial 8'!O10</f>
        <v>1161389.9644641699</v>
      </c>
      <c r="N143" s="64">
        <f ca="1">'Trial 8'!P10</f>
        <v>1160923.4132188808</v>
      </c>
      <c r="O143" s="64">
        <f ca="1">'Trial 8'!Q10</f>
        <v>1160518.3595559876</v>
      </c>
      <c r="P143" s="64">
        <f ca="1">'Trial 8'!R10</f>
        <v>1160134.0541393233</v>
      </c>
      <c r="Q143" s="64">
        <f ca="1">'Trial 8'!S10</f>
        <v>1159751.6368232425</v>
      </c>
      <c r="R143" s="64">
        <f ca="1">'Trial 8'!T10</f>
        <v>1159331.3508656898</v>
      </c>
      <c r="S143" s="64">
        <f ca="1">'Trial 8'!U10</f>
        <v>1158866.5176323273</v>
      </c>
      <c r="T143" s="64">
        <f ca="1">'Trial 8'!V10</f>
        <v>1158352.5094481311</v>
      </c>
      <c r="U143" s="64">
        <f ca="1">'Trial 8'!W10</f>
        <v>1157749.2857012085</v>
      </c>
      <c r="V143" s="64">
        <f ca="1">'Trial 8'!X10</f>
        <v>1157291.1118825248</v>
      </c>
      <c r="W143" s="64">
        <f ca="1">'Trial 8'!Y10</f>
        <v>1156955.4636511817</v>
      </c>
      <c r="X143" s="64">
        <f ca="1">'Trial 8'!Z10</f>
        <v>1156411.4721998549</v>
      </c>
      <c r="Y143" s="64">
        <f ca="1">'Trial 8'!AB10</f>
        <v>1156016.6628898538</v>
      </c>
      <c r="Z143" s="64">
        <f ca="1">'Trial 8'!AC10</f>
        <v>1155521.2852416458</v>
      </c>
      <c r="AA143" s="64">
        <f ca="1">'Trial 8'!AD10</f>
        <v>1155022.9267776976</v>
      </c>
      <c r="AB143" s="64">
        <f ca="1">'Trial 8'!AE10</f>
        <v>1154610.9857370043</v>
      </c>
      <c r="AC143" s="64">
        <f ca="1">'Trial 8'!AF10</f>
        <v>1154169.8200999401</v>
      </c>
      <c r="AD143" s="64">
        <f ca="1">'Trial 8'!AG10</f>
        <v>1153680.5107572412</v>
      </c>
      <c r="AE143" s="64">
        <f ca="1">'Trial 8'!AH10</f>
        <v>1153150.3713288531</v>
      </c>
      <c r="AF143" s="64">
        <f ca="1">'Trial 8'!AI10</f>
        <v>1152732.8396916629</v>
      </c>
      <c r="AG143" s="64">
        <f ca="1">'Trial 8'!AJ10</f>
        <v>1152395.929934711</v>
      </c>
      <c r="AH143" s="64">
        <f ca="1">'Trial 8'!AK10</f>
        <v>1151975.7527730609</v>
      </c>
      <c r="AI143" s="64">
        <f ca="1">'Trial 8'!AL10</f>
        <v>1151625.4951103481</v>
      </c>
      <c r="AJ143" s="64">
        <f ca="1">'Trial 8'!AM10</f>
        <v>1151059.0858132311</v>
      </c>
      <c r="AK143" s="64">
        <f ca="1">'Trial 8'!AO10</f>
        <v>1150544.7524936874</v>
      </c>
      <c r="AL143" s="64">
        <f ca="1">'Trial 8'!AP10</f>
        <v>1150164.3017337064</v>
      </c>
      <c r="AM143" s="64">
        <f ca="1">'Trial 8'!AQ10</f>
        <v>1149675.8824643709</v>
      </c>
      <c r="AN143" s="64">
        <f ca="1">'Trial 8'!AR10</f>
        <v>1149168.5073227521</v>
      </c>
      <c r="AO143" s="64">
        <f ca="1">'Trial 8'!AS10</f>
        <v>1148822.037380144</v>
      </c>
      <c r="AP143" s="64">
        <f ca="1">'Trial 8'!AT10</f>
        <v>1148303.8218352986</v>
      </c>
      <c r="AQ143" s="64">
        <f ca="1">'Trial 8'!AU10</f>
        <v>1147753.5917496849</v>
      </c>
      <c r="AR143" s="64">
        <f ca="1">'Trial 8'!AV10</f>
        <v>1147196.1575608035</v>
      </c>
      <c r="AS143" s="64">
        <f ca="1">'Trial 8'!AW10</f>
        <v>1146805.3576527473</v>
      </c>
      <c r="AT143" s="64">
        <f ca="1">'Trial 8'!AX10</f>
        <v>1146380.854847414</v>
      </c>
      <c r="AU143" s="64">
        <f ca="1">'Trial 8'!AY10</f>
        <v>1145849.1324053267</v>
      </c>
      <c r="AV143" s="64">
        <f ca="1">'Trial 8'!AZ10</f>
        <v>1145346.2580301643</v>
      </c>
      <c r="AW143" s="64">
        <f ca="1">'Trial 8'!BB10</f>
        <v>1144867.9140151732</v>
      </c>
      <c r="AX143" s="64">
        <f ca="1">'Trial 8'!BC10</f>
        <v>1144369.7409478282</v>
      </c>
      <c r="AY143" s="64">
        <f ca="1">'Trial 8'!BD10</f>
        <v>1143886.6833588053</v>
      </c>
      <c r="AZ143" s="64">
        <f ca="1">'Trial 8'!BE10</f>
        <v>1143456.1084571923</v>
      </c>
      <c r="BA143" s="64">
        <f ca="1">'Trial 8'!BF10</f>
        <v>1142848.4649598908</v>
      </c>
      <c r="BB143" s="64">
        <f ca="1">'Trial 8'!BG10</f>
        <v>1142440.9710081387</v>
      </c>
      <c r="BC143" s="64">
        <f ca="1">'Trial 8'!BH10</f>
        <v>1141956.9601189615</v>
      </c>
      <c r="BD143" s="64">
        <f ca="1">'Trial 8'!BI10</f>
        <v>1141602.8056495397</v>
      </c>
      <c r="BE143" s="64">
        <f ca="1">'Trial 8'!BJ10</f>
        <v>1141204.2128628851</v>
      </c>
      <c r="BF143" s="64">
        <f ca="1">'Trial 8'!BK10</f>
        <v>1140746.6862417054</v>
      </c>
      <c r="BG143" s="64">
        <f ca="1">'Trial 8'!BL10</f>
        <v>1140378.6277405284</v>
      </c>
      <c r="BH143" s="64">
        <f ca="1">'Trial 8'!BM10</f>
        <v>1139881.4723326606</v>
      </c>
      <c r="BI143" s="64">
        <f ca="1">'Trial 8'!BO10</f>
        <v>1139506.633105593</v>
      </c>
      <c r="BJ143" s="64">
        <f ca="1">'Trial 8'!BP10</f>
        <v>1138979.1145622423</v>
      </c>
      <c r="BK143" s="64">
        <f ca="1">'Trial 8'!BQ10</f>
        <v>1138636.0027015069</v>
      </c>
      <c r="BL143" s="64">
        <f ca="1">'Trial 8'!BR10</f>
        <v>1138083.3267446517</v>
      </c>
      <c r="BM143" s="64">
        <f ca="1">'Trial 8'!BS10</f>
        <v>1137478.0416910697</v>
      </c>
      <c r="BN143" s="64">
        <f ca="1">'Trial 8'!BT10</f>
        <v>1136907.4414468317</v>
      </c>
      <c r="BO143" s="64">
        <f ca="1">'Trial 8'!BU10</f>
        <v>1136475.7952915505</v>
      </c>
      <c r="BP143" s="64">
        <f ca="1">'Trial 8'!BV10</f>
        <v>1136025.0958789887</v>
      </c>
      <c r="BQ143" s="64">
        <f ca="1">'Trial 8'!BW10</f>
        <v>1135592.297587794</v>
      </c>
      <c r="BR143" s="64">
        <f ca="1">'Trial 8'!BX10</f>
        <v>1135136.5253745054</v>
      </c>
      <c r="BS143" s="64">
        <f ca="1">'Trial 8'!BY10</f>
        <v>1134703.2663897255</v>
      </c>
      <c r="BT143" s="64">
        <f ca="1">'Trial 8'!BZ10</f>
        <v>1134267.9467438266</v>
      </c>
      <c r="BU143" s="64">
        <f ca="1">'Trial 8'!CB10</f>
        <v>1133915.1893466725</v>
      </c>
      <c r="BV143" s="64">
        <f ca="1">'Trial 8'!CC10</f>
        <v>1133439.9293264211</v>
      </c>
      <c r="BW143" s="64">
        <f ca="1">'Trial 8'!CD10</f>
        <v>1132919.8003141559</v>
      </c>
      <c r="BX143" s="64">
        <f ca="1">'Trial 8'!CE10</f>
        <v>1132398.9236744565</v>
      </c>
      <c r="BY143" s="64">
        <f ca="1">'Trial 8'!CF10</f>
        <v>1131938.4649813019</v>
      </c>
      <c r="BZ143" s="64">
        <f ca="1">'Trial 8'!CG10</f>
        <v>1131329.1778440212</v>
      </c>
      <c r="CA143" s="64">
        <f ca="1">'Trial 8'!CH10</f>
        <v>1130715.7047264669</v>
      </c>
      <c r="CB143" s="64">
        <f ca="1">'Trial 8'!CI10</f>
        <v>1130261.3204067182</v>
      </c>
      <c r="CC143" s="64">
        <f ca="1">'Trial 8'!CJ10</f>
        <v>1129694.6429677638</v>
      </c>
      <c r="CD143" s="64">
        <f ca="1">'Trial 8'!CK10</f>
        <v>1129234.7579534075</v>
      </c>
      <c r="CE143" s="64">
        <f ca="1">'Trial 8'!CL10</f>
        <v>1128754.4709624315</v>
      </c>
      <c r="CF143" s="64">
        <f ca="1">'Trial 8'!CM10</f>
        <v>1128164.0904937673</v>
      </c>
      <c r="CG143" s="64">
        <f ca="1">'Trial 8'!CO10</f>
        <v>1127603.4763819687</v>
      </c>
      <c r="CH143" s="64">
        <f ca="1">'Trial 8'!CP10</f>
        <v>1127105.0850555818</v>
      </c>
      <c r="CI143" s="64">
        <f ca="1">'Trial 8'!CQ10</f>
        <v>1126705.9206442074</v>
      </c>
      <c r="CJ143" s="64">
        <f ca="1">'Trial 8'!CR10</f>
        <v>1126145.0500802854</v>
      </c>
      <c r="CK143" s="64">
        <f ca="1">'Trial 8'!CS10</f>
        <v>1125558.9130478855</v>
      </c>
      <c r="CL143" s="64">
        <f ca="1">'Trial 8'!CT10</f>
        <v>1125074.1268236828</v>
      </c>
      <c r="CM143" s="64">
        <f ca="1">'Trial 8'!CU10</f>
        <v>1124613.7813805982</v>
      </c>
      <c r="CN143" s="64">
        <f ca="1">'Trial 8'!CV10</f>
        <v>1124030.2126040193</v>
      </c>
      <c r="CO143" s="64">
        <f ca="1">'Trial 8'!CW10</f>
        <v>1123524.5594695006</v>
      </c>
      <c r="CP143" s="64">
        <f ca="1">'Trial 8'!CX10</f>
        <v>1123125.1349444431</v>
      </c>
      <c r="CQ143" s="64">
        <f ca="1">'Trial 8'!CY10</f>
        <v>1122600.6711087625</v>
      </c>
      <c r="CR143" s="64">
        <f ca="1">'Trial 8'!CZ10</f>
        <v>1122077.6211453099</v>
      </c>
      <c r="CS143" s="64">
        <f ca="1">'Trial 8'!DB10</f>
        <v>1121527.571362332</v>
      </c>
      <c r="CT143" s="64">
        <f ca="1">'Trial 8'!DC10</f>
        <v>1120994.602134208</v>
      </c>
      <c r="CU143" s="64">
        <f ca="1">'Trial 8'!DD10</f>
        <v>1120477.0363610673</v>
      </c>
      <c r="CV143" s="64">
        <f ca="1">'Trial 8'!DE10</f>
        <v>1119957.0399643844</v>
      </c>
      <c r="CW143" s="64">
        <f ca="1">'Trial 8'!DF10</f>
        <v>1119550.1283499608</v>
      </c>
      <c r="CX143" s="64">
        <f ca="1">'Trial 8'!DG10</f>
        <v>1118970.9751274339</v>
      </c>
      <c r="CY143" s="64">
        <f ca="1">'Trial 8'!DH10</f>
        <v>1118381.3299594026</v>
      </c>
      <c r="CZ143" s="64">
        <f ca="1">'Trial 8'!DI10</f>
        <v>1117935.3797145884</v>
      </c>
      <c r="DA143" s="64">
        <f ca="1">'Trial 8'!DJ10</f>
        <v>1117317.3364221891</v>
      </c>
      <c r="DB143" s="64">
        <f ca="1">'Trial 8'!DK10</f>
        <v>1116903.7673231612</v>
      </c>
      <c r="DC143" s="64">
        <f ca="1">'Trial 8'!DL10</f>
        <v>1116505.0324299901</v>
      </c>
      <c r="DD143" s="64">
        <f ca="1">'Trial 8'!DM10</f>
        <v>1115925.2120190929</v>
      </c>
      <c r="DE143" s="64">
        <f ca="1">'Trial 8'!DO10</f>
        <v>1115551.3790540688</v>
      </c>
      <c r="DF143" s="64">
        <f ca="1">'Trial 8'!DP10</f>
        <v>1115174.1911129062</v>
      </c>
      <c r="DG143" s="64">
        <f ca="1">'Trial 8'!DQ10</f>
        <v>1114709.6334317289</v>
      </c>
      <c r="DH143" s="64">
        <f ca="1">'Trial 8'!DR10</f>
        <v>1114238.9328234997</v>
      </c>
      <c r="DI143" s="64">
        <f ca="1">'Trial 8'!DS10</f>
        <v>1113662.4094830912</v>
      </c>
      <c r="DJ143" s="64">
        <f ca="1">'Trial 8'!DT10</f>
        <v>1113174.1985479507</v>
      </c>
      <c r="DK143" s="64">
        <f ca="1">'Trial 8'!DU10</f>
        <v>1112733.5356026497</v>
      </c>
      <c r="DL143" s="64">
        <f ca="1">'Trial 8'!DV10</f>
        <v>1112220.2677855894</v>
      </c>
      <c r="DM143" s="64">
        <f ca="1">'Trial 8'!DW10</f>
        <v>1111781.2316913153</v>
      </c>
      <c r="DN143" s="64">
        <f ca="1">'Trial 8'!DX10</f>
        <v>1111256.1988941999</v>
      </c>
      <c r="DO143" s="64">
        <f ca="1">'Trial 8'!DY10</f>
        <v>1110862.8384070003</v>
      </c>
      <c r="DP143" s="64">
        <f ca="1">'Trial 8'!DZ10</f>
        <v>1110333.7478517515</v>
      </c>
      <c r="DQ143" s="64">
        <f ca="1">'Trial 8'!EB10</f>
        <v>1109736.9652763759</v>
      </c>
      <c r="DR143" s="64">
        <f ca="1">'Trial 8'!EC10</f>
        <v>1109287.9420324313</v>
      </c>
      <c r="DS143" s="64">
        <f ca="1">'Trial 8'!ED10</f>
        <v>1108805.4089515689</v>
      </c>
      <c r="DT143" s="64">
        <f ca="1">'Trial 8'!EE10</f>
        <v>1108271.3113226849</v>
      </c>
      <c r="DU143" s="64">
        <f ca="1">'Trial 8'!EF10</f>
        <v>1107798.9066370791</v>
      </c>
      <c r="DV143" s="64">
        <f ca="1">'Trial 8'!EG10</f>
        <v>1107319.6052230732</v>
      </c>
      <c r="DW143" s="64">
        <f ca="1">'Trial 8'!EH10</f>
        <v>1106896.9366855533</v>
      </c>
      <c r="DX143" s="64">
        <f ca="1">'Trial 8'!EI10</f>
        <v>1106533.467805078</v>
      </c>
      <c r="DY143" s="64">
        <f ca="1">'Trial 8'!EJ10</f>
        <v>1106043.1640920704</v>
      </c>
      <c r="DZ143" s="64">
        <f ca="1">'Trial 8'!EK10</f>
        <v>1105635.3416366819</v>
      </c>
      <c r="EA143" s="64">
        <f ca="1">'Trial 8'!EL10</f>
        <v>1105184.454238005</v>
      </c>
      <c r="EB143" s="64">
        <f ca="1">'Trial 8'!EM10</f>
        <v>1104790.8939790106</v>
      </c>
    </row>
    <row r="144" spans="1:132" ht="12.75" customHeight="1" x14ac:dyDescent="0.2">
      <c r="A144" s="64">
        <f>'(Other Computations)'!B188</f>
        <v>9333333.333333334</v>
      </c>
      <c r="B144" s="64">
        <f ca="1">'(Other Computations)'!C188</f>
        <v>9329097.8744200207</v>
      </c>
      <c r="C144" s="64">
        <f ca="1">'(Other Computations)'!D188</f>
        <v>9325090.7544957697</v>
      </c>
      <c r="D144" s="64">
        <f ca="1">'(Other Computations)'!E188</f>
        <v>9321460.4649221878</v>
      </c>
      <c r="E144" s="64">
        <f ca="1">'(Other Computations)'!F188</f>
        <v>9317314.7540198006</v>
      </c>
      <c r="F144" s="64">
        <f ca="1">'(Other Computations)'!G188</f>
        <v>9313685.4834035207</v>
      </c>
      <c r="G144" s="64">
        <f ca="1">'(Other Computations)'!H188</f>
        <v>9309658.4491843078</v>
      </c>
      <c r="H144" s="64">
        <f ca="1">'(Other Computations)'!I188</f>
        <v>9305543.3436039556</v>
      </c>
      <c r="I144" s="64">
        <f ca="1">'(Other Computations)'!J188</f>
        <v>9301936.786775561</v>
      </c>
      <c r="J144" s="64">
        <f ca="1">'(Other Computations)'!K188</f>
        <v>9298151.5374665204</v>
      </c>
      <c r="K144" s="64">
        <f ca="1">'(Other Computations)'!L188</f>
        <v>9294619.5332523976</v>
      </c>
      <c r="L144" s="64">
        <f ca="1">'(Other Computations)'!M188</f>
        <v>9290711.2854786515</v>
      </c>
      <c r="M144" s="64">
        <f ca="1">'(Other Computations)'!O188</f>
        <v>9286840.8728294373</v>
      </c>
      <c r="N144" s="64">
        <f ca="1">'(Other Computations)'!P188</f>
        <v>9283134.8264881112</v>
      </c>
      <c r="O144" s="64">
        <f ca="1">'(Other Computations)'!Q188</f>
        <v>9279253.7815205269</v>
      </c>
      <c r="P144" s="64">
        <f ca="1">'(Other Computations)'!R188</f>
        <v>9275371.4871511534</v>
      </c>
      <c r="Q144" s="64">
        <f ca="1">'(Other Computations)'!S188</f>
        <v>9271463.9180311505</v>
      </c>
      <c r="R144" s="64">
        <f ca="1">'(Other Computations)'!T188</f>
        <v>9267638.6283456013</v>
      </c>
      <c r="S144" s="64">
        <f ca="1">'(Other Computations)'!U188</f>
        <v>9263874.8301618099</v>
      </c>
      <c r="T144" s="64">
        <f ca="1">'(Other Computations)'!V188</f>
        <v>9260031.588774275</v>
      </c>
      <c r="U144" s="64">
        <f ca="1">'(Other Computations)'!W188</f>
        <v>9255976.5000155475</v>
      </c>
      <c r="V144" s="64">
        <f ca="1">'(Other Computations)'!X188</f>
        <v>9252270.6935984474</v>
      </c>
      <c r="W144" s="64">
        <f ca="1">'(Other Computations)'!Y188</f>
        <v>9248758.3817658573</v>
      </c>
      <c r="X144" s="64">
        <f ca="1">'(Other Computations)'!Z188</f>
        <v>9244921.930974301</v>
      </c>
      <c r="Y144" s="64">
        <f ca="1">'(Other Computations)'!AB188</f>
        <v>9241127.6886876244</v>
      </c>
      <c r="Z144" s="64">
        <f ca="1">'(Other Computations)'!AC188</f>
        <v>9237354.6292687505</v>
      </c>
      <c r="AA144" s="64">
        <f ca="1">'(Other Computations)'!AD188</f>
        <v>9233423.4649337307</v>
      </c>
      <c r="AB144" s="64">
        <f ca="1">'(Other Computations)'!AE188</f>
        <v>9229621.4290469177</v>
      </c>
      <c r="AC144" s="64">
        <f ca="1">'(Other Computations)'!AF188</f>
        <v>9225536.4413298536</v>
      </c>
      <c r="AD144" s="64">
        <f ca="1">'(Other Computations)'!AG188</f>
        <v>9222032.8037032876</v>
      </c>
      <c r="AE144" s="64">
        <f ca="1">'(Other Computations)'!AH188</f>
        <v>9218161.3463180251</v>
      </c>
      <c r="AF144" s="64">
        <f ca="1">'(Other Computations)'!AI188</f>
        <v>9214708.83239251</v>
      </c>
      <c r="AG144" s="64">
        <f ca="1">'(Other Computations)'!AJ188</f>
        <v>9211184.4659147691</v>
      </c>
      <c r="AH144" s="64">
        <f ca="1">'(Other Computations)'!AK188</f>
        <v>9207201.9314323198</v>
      </c>
      <c r="AI144" s="64">
        <f ca="1">'(Other Computations)'!AL188</f>
        <v>9203389.1712582</v>
      </c>
      <c r="AJ144" s="64">
        <f ca="1">'(Other Computations)'!AM188</f>
        <v>9199555.7762910128</v>
      </c>
      <c r="AK144" s="64">
        <f ca="1">'(Other Computations)'!AO188</f>
        <v>9195718.0551222991</v>
      </c>
      <c r="AL144" s="64">
        <f ca="1">'(Other Computations)'!AP188</f>
        <v>9191975.6629001684</v>
      </c>
      <c r="AM144" s="64">
        <f ca="1">'(Other Computations)'!AQ188</f>
        <v>9188231.9790254124</v>
      </c>
      <c r="AN144" s="64">
        <f ca="1">'(Other Computations)'!AR188</f>
        <v>9184738.0026050881</v>
      </c>
      <c r="AO144" s="64">
        <f ca="1">'(Other Computations)'!AS188</f>
        <v>9180852.0964424647</v>
      </c>
      <c r="AP144" s="64">
        <f ca="1">'(Other Computations)'!AT188</f>
        <v>9176997.5852291714</v>
      </c>
      <c r="AQ144" s="64">
        <f ca="1">'(Other Computations)'!AU188</f>
        <v>9172959.5484216362</v>
      </c>
      <c r="AR144" s="64">
        <f ca="1">'(Other Computations)'!AV188</f>
        <v>9169059.8523802143</v>
      </c>
      <c r="AS144" s="64">
        <f ca="1">'(Other Computations)'!AW188</f>
        <v>9165487.9818080757</v>
      </c>
      <c r="AT144" s="64">
        <f ca="1">'(Other Computations)'!AX188</f>
        <v>9161887.3388129212</v>
      </c>
      <c r="AU144" s="64">
        <f ca="1">'(Other Computations)'!AY188</f>
        <v>9158260.8290651329</v>
      </c>
      <c r="AV144" s="64">
        <f ca="1">'(Other Computations)'!AZ188</f>
        <v>9154327.3806927763</v>
      </c>
      <c r="AW144" s="64">
        <f ca="1">'(Other Computations)'!BB188</f>
        <v>9150576.3125574142</v>
      </c>
      <c r="AX144" s="64">
        <f ca="1">'(Other Computations)'!BC188</f>
        <v>9146689.5315475706</v>
      </c>
      <c r="AY144" s="64">
        <f ca="1">'(Other Computations)'!BD188</f>
        <v>9143189.5297551975</v>
      </c>
      <c r="AZ144" s="64">
        <f ca="1">'(Other Computations)'!BE188</f>
        <v>9139390.4908623211</v>
      </c>
      <c r="BA144" s="64">
        <f ca="1">'(Other Computations)'!BF188</f>
        <v>9135303.9816131555</v>
      </c>
      <c r="BB144" s="64">
        <f ca="1">'(Other Computations)'!BG188</f>
        <v>9131368.0734155457</v>
      </c>
      <c r="BC144" s="64">
        <f ca="1">'(Other Computations)'!BH188</f>
        <v>9127665.3459887691</v>
      </c>
      <c r="BD144" s="64">
        <f ca="1">'(Other Computations)'!BI188</f>
        <v>9123925.4940713793</v>
      </c>
      <c r="BE144" s="64">
        <f ca="1">'(Other Computations)'!BJ188</f>
        <v>9119977.2226187121</v>
      </c>
      <c r="BF144" s="64">
        <f ca="1">'(Other Computations)'!BK188</f>
        <v>9116385.9740665909</v>
      </c>
      <c r="BG144" s="64">
        <f ca="1">'(Other Computations)'!BL188</f>
        <v>9112806.2404411472</v>
      </c>
      <c r="BH144" s="64">
        <f ca="1">'(Other Computations)'!BM188</f>
        <v>9108773.2779067811</v>
      </c>
      <c r="BI144" s="64">
        <f ca="1">'(Other Computations)'!BO188</f>
        <v>9105057.3722124435</v>
      </c>
      <c r="BJ144" s="64">
        <f ca="1">'(Other Computations)'!BP188</f>
        <v>9101467.8191810772</v>
      </c>
      <c r="BK144" s="64">
        <f ca="1">'(Other Computations)'!BQ188</f>
        <v>9097883.663171459</v>
      </c>
      <c r="BL144" s="64">
        <f ca="1">'(Other Computations)'!BR188</f>
        <v>9093798.9899736177</v>
      </c>
      <c r="BM144" s="64">
        <f ca="1">'(Other Computations)'!BS188</f>
        <v>9089904.7799047958</v>
      </c>
      <c r="BN144" s="64">
        <f ca="1">'(Other Computations)'!BT188</f>
        <v>9085799.316538278</v>
      </c>
      <c r="BO144" s="64">
        <f ca="1">'(Other Computations)'!BU188</f>
        <v>9082109.8874020204</v>
      </c>
      <c r="BP144" s="64">
        <f ca="1">'(Other Computations)'!BV188</f>
        <v>9078077.3772253934</v>
      </c>
      <c r="BQ144" s="64">
        <f ca="1">'(Other Computations)'!BW188</f>
        <v>9074030.1405237336</v>
      </c>
      <c r="BR144" s="64">
        <f ca="1">'(Other Computations)'!BX188</f>
        <v>9070150.1395504605</v>
      </c>
      <c r="BS144" s="64">
        <f ca="1">'(Other Computations)'!BY188</f>
        <v>9066210.680948019</v>
      </c>
      <c r="BT144" s="64">
        <f ca="1">'(Other Computations)'!BZ188</f>
        <v>9062187.7945567966</v>
      </c>
      <c r="BU144" s="64">
        <f ca="1">'(Other Computations)'!CB188</f>
        <v>9058649.4093842153</v>
      </c>
      <c r="BV144" s="64">
        <f ca="1">'(Other Computations)'!CC188</f>
        <v>9054806.2091065086</v>
      </c>
      <c r="BW144" s="64">
        <f ca="1">'(Other Computations)'!CD188</f>
        <v>9051289.348474076</v>
      </c>
      <c r="BX144" s="64">
        <f ca="1">'(Other Computations)'!CE188</f>
        <v>9047540.1866704617</v>
      </c>
      <c r="BY144" s="64">
        <f ca="1">'(Other Computations)'!CF188</f>
        <v>9043654.659720365</v>
      </c>
      <c r="BZ144" s="64">
        <f ca="1">'(Other Computations)'!CG188</f>
        <v>9039783.5616450384</v>
      </c>
      <c r="CA144" s="64">
        <f ca="1">'(Other Computations)'!CH188</f>
        <v>9036049.2348669022</v>
      </c>
      <c r="CB144" s="64">
        <f ca="1">'(Other Computations)'!CI188</f>
        <v>9032115.0665050615</v>
      </c>
      <c r="CC144" s="64">
        <f ca="1">'(Other Computations)'!CJ188</f>
        <v>9028428.2513557486</v>
      </c>
      <c r="CD144" s="64">
        <f ca="1">'(Other Computations)'!CK188</f>
        <v>9024575.4620381184</v>
      </c>
      <c r="CE144" s="64">
        <f ca="1">'(Other Computations)'!CL188</f>
        <v>9020620.8061174341</v>
      </c>
      <c r="CF144" s="64">
        <f ca="1">'(Other Computations)'!CM188</f>
        <v>9016410.3404330704</v>
      </c>
      <c r="CG144" s="64">
        <f ca="1">'(Other Computations)'!CO188</f>
        <v>9012431.7093520481</v>
      </c>
      <c r="CH144" s="64">
        <f ca="1">'(Other Computations)'!CP188</f>
        <v>9008862.9327678625</v>
      </c>
      <c r="CI144" s="64">
        <f ca="1">'(Other Computations)'!CQ188</f>
        <v>9005029.6837277021</v>
      </c>
      <c r="CJ144" s="64">
        <f ca="1">'(Other Computations)'!CR188</f>
        <v>9001161.4515232109</v>
      </c>
      <c r="CK144" s="64">
        <f ca="1">'(Other Computations)'!CS188</f>
        <v>8997468.7598320246</v>
      </c>
      <c r="CL144" s="64">
        <f ca="1">'(Other Computations)'!CT188</f>
        <v>8993674.9059560169</v>
      </c>
      <c r="CM144" s="64">
        <f ca="1">'(Other Computations)'!CU188</f>
        <v>8989889.338127384</v>
      </c>
      <c r="CN144" s="64">
        <f ca="1">'(Other Computations)'!CV188</f>
        <v>8985931.7232682258</v>
      </c>
      <c r="CO144" s="64">
        <f ca="1">'(Other Computations)'!CW188</f>
        <v>8981985.569685325</v>
      </c>
      <c r="CP144" s="64">
        <f ca="1">'(Other Computations)'!CX188</f>
        <v>8977958.2767172121</v>
      </c>
      <c r="CQ144" s="64">
        <f ca="1">'(Other Computations)'!CY188</f>
        <v>8974324.5323301628</v>
      </c>
      <c r="CR144" s="64">
        <f ca="1">'(Other Computations)'!CZ188</f>
        <v>8970632.2527643591</v>
      </c>
      <c r="CS144" s="64">
        <f ca="1">'(Other Computations)'!DB188</f>
        <v>8967271.1854959112</v>
      </c>
      <c r="CT144" s="64">
        <f ca="1">'(Other Computations)'!DC188</f>
        <v>8963419.3912628517</v>
      </c>
      <c r="CU144" s="64">
        <f ca="1">'(Other Computations)'!DD188</f>
        <v>8959795.9310827833</v>
      </c>
      <c r="CV144" s="64">
        <f ca="1">'(Other Computations)'!DE188</f>
        <v>8955633.3808427043</v>
      </c>
      <c r="CW144" s="64">
        <f ca="1">'(Other Computations)'!DF188</f>
        <v>8951961.6793401949</v>
      </c>
      <c r="CX144" s="64">
        <f ca="1">'(Other Computations)'!DG188</f>
        <v>8948130.7494421396</v>
      </c>
      <c r="CY144" s="64">
        <f ca="1">'(Other Computations)'!DH188</f>
        <v>8944109.6187471561</v>
      </c>
      <c r="CZ144" s="64">
        <f ca="1">'(Other Computations)'!DI188</f>
        <v>8940426.1645205598</v>
      </c>
      <c r="DA144" s="64">
        <f ca="1">'(Other Computations)'!DJ188</f>
        <v>8936474.4452407882</v>
      </c>
      <c r="DB144" s="64">
        <f ca="1">'(Other Computations)'!DK188</f>
        <v>8932921.0297229588</v>
      </c>
      <c r="DC144" s="64">
        <f ca="1">'(Other Computations)'!DL188</f>
        <v>8929362.2993553877</v>
      </c>
      <c r="DD144" s="64">
        <f ca="1">'(Other Computations)'!DM188</f>
        <v>8925642.9970972706</v>
      </c>
      <c r="DE144" s="64">
        <f ca="1">'(Other Computations)'!DO188</f>
        <v>8922192.9811188485</v>
      </c>
      <c r="DF144" s="64">
        <f ca="1">'(Other Computations)'!DP188</f>
        <v>8918331.3122545611</v>
      </c>
      <c r="DG144" s="64">
        <f ca="1">'(Other Computations)'!DQ188</f>
        <v>8914635.7600800619</v>
      </c>
      <c r="DH144" s="64">
        <f ca="1">'(Other Computations)'!DR188</f>
        <v>8911015.687751634</v>
      </c>
      <c r="DI144" s="64">
        <f ca="1">'(Other Computations)'!DS188</f>
        <v>8906983.3557198346</v>
      </c>
      <c r="DJ144" s="64">
        <f ca="1">'(Other Computations)'!DT188</f>
        <v>8903046.038538957</v>
      </c>
      <c r="DK144" s="64">
        <f ca="1">'(Other Computations)'!DU188</f>
        <v>8899327.1643665247</v>
      </c>
      <c r="DL144" s="64">
        <f ca="1">'(Other Computations)'!DV188</f>
        <v>8895599.8877630327</v>
      </c>
      <c r="DM144" s="64">
        <f ca="1">'(Other Computations)'!DW188</f>
        <v>8891969.6961335558</v>
      </c>
      <c r="DN144" s="64">
        <f ca="1">'(Other Computations)'!DX188</f>
        <v>8887967.7889132798</v>
      </c>
      <c r="DO144" s="64">
        <f ca="1">'(Other Computations)'!DY188</f>
        <v>8884194.6377775222</v>
      </c>
      <c r="DP144" s="64">
        <f ca="1">'(Other Computations)'!DZ188</f>
        <v>8880365.8766455632</v>
      </c>
      <c r="DQ144" s="64">
        <f ca="1">'(Other Computations)'!EB188</f>
        <v>8876700.4840844572</v>
      </c>
      <c r="DR144" s="64">
        <f ca="1">'(Other Computations)'!EC188</f>
        <v>8873080.0344165266</v>
      </c>
      <c r="DS144" s="64">
        <f ca="1">'(Other Computations)'!ED188</f>
        <v>8869475.9622040559</v>
      </c>
      <c r="DT144" s="64">
        <f ca="1">'(Other Computations)'!EE188</f>
        <v>8865460.9903435092</v>
      </c>
      <c r="DU144" s="64">
        <f ca="1">'(Other Computations)'!EF188</f>
        <v>8861689.1645494029</v>
      </c>
      <c r="DV144" s="64">
        <f ca="1">'(Other Computations)'!EG188</f>
        <v>8857817.0833007507</v>
      </c>
      <c r="DW144" s="64">
        <f ca="1">'(Other Computations)'!EH188</f>
        <v>8854013.993286809</v>
      </c>
      <c r="DX144" s="64">
        <f ca="1">'(Other Computations)'!EI188</f>
        <v>8850208.588473035</v>
      </c>
      <c r="DY144" s="64">
        <f ca="1">'(Other Computations)'!EJ188</f>
        <v>8846587.7329540979</v>
      </c>
      <c r="DZ144" s="64">
        <f ca="1">'(Other Computations)'!EK188</f>
        <v>8842962.8320226893</v>
      </c>
      <c r="EA144" s="64">
        <f ca="1">'(Other Computations)'!EL188</f>
        <v>8839246.2571312375</v>
      </c>
      <c r="EB144" s="64">
        <f ca="1">'(Other Computations)'!EM188</f>
        <v>8835692.4622422755</v>
      </c>
    </row>
    <row r="145" spans="1:132" ht="12.75" customHeight="1" x14ac:dyDescent="0.2">
      <c r="A145" s="4" t="str">
        <f>'(Intermediate Computations)'!B89</f>
        <v>MMM 2010</v>
      </c>
      <c r="B145" s="4" t="str">
        <f>'(Intermediate Computations)'!C89</f>
        <v>MMM 2010</v>
      </c>
      <c r="C145" s="4" t="str">
        <f>'(Intermediate Computations)'!D89</f>
        <v>MMM 2010</v>
      </c>
      <c r="D145" s="4" t="str">
        <f>'(Intermediate Computations)'!E89</f>
        <v>MMM 2010</v>
      </c>
      <c r="E145" s="4" t="str">
        <f>'(Intermediate Computations)'!F89</f>
        <v>MMM 2010</v>
      </c>
      <c r="F145" s="4" t="str">
        <f>'(Intermediate Computations)'!G89</f>
        <v>MMM 2010</v>
      </c>
      <c r="G145" s="4" t="str">
        <f>'(Intermediate Computations)'!H89</f>
        <v>MMM 2010</v>
      </c>
      <c r="H145" s="4" t="str">
        <f>'(Intermediate Computations)'!I89</f>
        <v>MMM 2010</v>
      </c>
      <c r="I145" s="4" t="str">
        <f>'(Intermediate Computations)'!J89</f>
        <v>MMM 2010</v>
      </c>
      <c r="J145" s="4" t="str">
        <f>'(Intermediate Computations)'!K89</f>
        <v>MMM 2010</v>
      </c>
      <c r="K145" s="4" t="str">
        <f>'(Intermediate Computations)'!L89</f>
        <v>MMM 2010</v>
      </c>
      <c r="L145" s="4" t="str">
        <f>'(Intermediate Computations)'!M89</f>
        <v>MMM 2010</v>
      </c>
      <c r="M145" s="4" t="str">
        <f>'(Intermediate Computations)'!O89</f>
        <v>MMM 2011</v>
      </c>
      <c r="N145" s="4" t="str">
        <f>'(Intermediate Computations)'!P89</f>
        <v>MMM 2011</v>
      </c>
      <c r="O145" s="4" t="str">
        <f>'(Intermediate Computations)'!Q89</f>
        <v>MMM 2011</v>
      </c>
      <c r="P145" s="4" t="str">
        <f>'(Intermediate Computations)'!R89</f>
        <v>MMM 2011</v>
      </c>
      <c r="Q145" s="4" t="str">
        <f>'(Intermediate Computations)'!S89</f>
        <v>MMM 2011</v>
      </c>
      <c r="R145" s="4" t="str">
        <f>'(Intermediate Computations)'!T89</f>
        <v>MMM 2011</v>
      </c>
      <c r="S145" s="4" t="str">
        <f>'(Intermediate Computations)'!U89</f>
        <v>MMM 2011</v>
      </c>
      <c r="T145" s="4" t="str">
        <f>'(Intermediate Computations)'!V89</f>
        <v>MMM 2011</v>
      </c>
      <c r="U145" s="4" t="str">
        <f>'(Intermediate Computations)'!W89</f>
        <v>MMM 2011</v>
      </c>
      <c r="V145" s="4" t="str">
        <f>'(Intermediate Computations)'!X89</f>
        <v>MMM 2011</v>
      </c>
      <c r="W145" s="4" t="str">
        <f>'(Intermediate Computations)'!Y89</f>
        <v>MMM 2011</v>
      </c>
      <c r="X145" s="4" t="str">
        <f>'(Intermediate Computations)'!Z89</f>
        <v>MMM 2011</v>
      </c>
      <c r="Y145" s="4" t="str">
        <f>'(Intermediate Computations)'!AB89</f>
        <v>MMM 2012</v>
      </c>
      <c r="Z145" s="4" t="str">
        <f>'(Intermediate Computations)'!AC89</f>
        <v>MMM 2012</v>
      </c>
      <c r="AA145" s="4" t="str">
        <f>'(Intermediate Computations)'!AD89</f>
        <v>MMM 2012</v>
      </c>
      <c r="AB145" s="4" t="str">
        <f>'(Intermediate Computations)'!AE89</f>
        <v>MMM 2012</v>
      </c>
      <c r="AC145" s="4" t="str">
        <f>'(Intermediate Computations)'!AF89</f>
        <v>MMM 2012</v>
      </c>
      <c r="AD145" s="4" t="str">
        <f>'(Intermediate Computations)'!AG89</f>
        <v>MMM 2012</v>
      </c>
      <c r="AE145" s="4" t="str">
        <f>'(Intermediate Computations)'!AH89</f>
        <v>MMM 2012</v>
      </c>
      <c r="AF145" s="4" t="str">
        <f>'(Intermediate Computations)'!AI89</f>
        <v>MMM 2012</v>
      </c>
      <c r="AG145" s="4" t="str">
        <f>'(Intermediate Computations)'!AJ89</f>
        <v>MMM 2012</v>
      </c>
      <c r="AH145" s="4" t="str">
        <f>'(Intermediate Computations)'!AK89</f>
        <v>MMM 2012</v>
      </c>
      <c r="AI145" s="4" t="str">
        <f>'(Intermediate Computations)'!AL89</f>
        <v>MMM 2012</v>
      </c>
      <c r="AJ145" s="4" t="str">
        <f>'(Intermediate Computations)'!AM89</f>
        <v>MMM 2012</v>
      </c>
      <c r="AK145" s="4" t="str">
        <f>'(Intermediate Computations)'!AO89</f>
        <v>MMM 2013</v>
      </c>
      <c r="AL145" s="4" t="str">
        <f>'(Intermediate Computations)'!AP89</f>
        <v>MMM 2013</v>
      </c>
      <c r="AM145" s="4" t="str">
        <f>'(Intermediate Computations)'!AQ89</f>
        <v>MMM 2013</v>
      </c>
      <c r="AN145" s="4" t="str">
        <f>'(Intermediate Computations)'!AR89</f>
        <v>MMM 2013</v>
      </c>
      <c r="AO145" s="4" t="str">
        <f>'(Intermediate Computations)'!AS89</f>
        <v>MMM 2013</v>
      </c>
      <c r="AP145" s="4" t="str">
        <f>'(Intermediate Computations)'!AT89</f>
        <v>MMM 2013</v>
      </c>
      <c r="AQ145" s="4" t="str">
        <f>'(Intermediate Computations)'!AU89</f>
        <v>MMM 2013</v>
      </c>
      <c r="AR145" s="4" t="str">
        <f>'(Intermediate Computations)'!AV89</f>
        <v>MMM 2013</v>
      </c>
      <c r="AS145" s="4" t="str">
        <f>'(Intermediate Computations)'!AW89</f>
        <v>MMM 2013</v>
      </c>
      <c r="AT145" s="4" t="str">
        <f>'(Intermediate Computations)'!AX89</f>
        <v>MMM 2013</v>
      </c>
      <c r="AU145" s="4" t="str">
        <f>'(Intermediate Computations)'!AY89</f>
        <v>MMM 2013</v>
      </c>
      <c r="AV145" s="4" t="str">
        <f>'(Intermediate Computations)'!AZ89</f>
        <v>MMM 2013</v>
      </c>
      <c r="AW145" s="4" t="str">
        <f>'(Intermediate Computations)'!BB89</f>
        <v>MMM 2014</v>
      </c>
      <c r="AX145" s="4" t="str">
        <f>'(Intermediate Computations)'!BC89</f>
        <v>MMM 2014</v>
      </c>
      <c r="AY145" s="4" t="str">
        <f>'(Intermediate Computations)'!BD89</f>
        <v>MMM 2014</v>
      </c>
      <c r="AZ145" s="4" t="str">
        <f>'(Intermediate Computations)'!BE89</f>
        <v>MMM 2014</v>
      </c>
      <c r="BA145" s="4" t="str">
        <f>'(Intermediate Computations)'!BF89</f>
        <v>MMM 2014</v>
      </c>
      <c r="BB145" s="4" t="str">
        <f>'(Intermediate Computations)'!BG89</f>
        <v>MMM 2014</v>
      </c>
      <c r="BC145" s="4" t="str">
        <f>'(Intermediate Computations)'!BH89</f>
        <v>MMM 2014</v>
      </c>
      <c r="BD145" s="4" t="str">
        <f>'(Intermediate Computations)'!BI89</f>
        <v>MMM 2014</v>
      </c>
      <c r="BE145" s="4" t="str">
        <f>'(Intermediate Computations)'!BJ89</f>
        <v>MMM 2014</v>
      </c>
      <c r="BF145" s="4" t="str">
        <f>'(Intermediate Computations)'!BK89</f>
        <v>MMM 2014</v>
      </c>
      <c r="BG145" s="4" t="str">
        <f>'(Intermediate Computations)'!BL89</f>
        <v>MMM 2014</v>
      </c>
      <c r="BH145" s="4" t="str">
        <f>'(Intermediate Computations)'!BM89</f>
        <v>MMM 2014</v>
      </c>
      <c r="BI145" s="4" t="str">
        <f>'(Intermediate Computations)'!BO89</f>
        <v>MMM 2015</v>
      </c>
      <c r="BJ145" s="4" t="str">
        <f>'(Intermediate Computations)'!BP89</f>
        <v>MMM 2015</v>
      </c>
      <c r="BK145" s="4" t="str">
        <f>'(Intermediate Computations)'!BQ89</f>
        <v>MMM 2015</v>
      </c>
      <c r="BL145" s="4" t="str">
        <f>'(Intermediate Computations)'!BR89</f>
        <v>MMM 2015</v>
      </c>
      <c r="BM145" s="4" t="str">
        <f>'(Intermediate Computations)'!BS89</f>
        <v>MMM 2015</v>
      </c>
      <c r="BN145" s="4" t="str">
        <f>'(Intermediate Computations)'!BT89</f>
        <v>MMM 2015</v>
      </c>
      <c r="BO145" s="4" t="str">
        <f>'(Intermediate Computations)'!BU89</f>
        <v>MMM 2015</v>
      </c>
      <c r="BP145" s="4" t="str">
        <f>'(Intermediate Computations)'!BV89</f>
        <v>MMM 2015</v>
      </c>
      <c r="BQ145" s="4" t="str">
        <f>'(Intermediate Computations)'!BW89</f>
        <v>MMM 2015</v>
      </c>
      <c r="BR145" s="4" t="str">
        <f>'(Intermediate Computations)'!BX89</f>
        <v>MMM 2015</v>
      </c>
      <c r="BS145" s="4" t="str">
        <f>'(Intermediate Computations)'!BY89</f>
        <v>MMM 2015</v>
      </c>
      <c r="BT145" s="4" t="str">
        <f>'(Intermediate Computations)'!BZ89</f>
        <v>MMM 2015</v>
      </c>
      <c r="BU145" s="4" t="str">
        <f>'(Intermediate Computations)'!CB89</f>
        <v>MMM 2016</v>
      </c>
      <c r="BV145" s="4" t="str">
        <f>'(Intermediate Computations)'!CC89</f>
        <v>MMM 2016</v>
      </c>
      <c r="BW145" s="4" t="str">
        <f>'(Intermediate Computations)'!CD89</f>
        <v>MMM 2016</v>
      </c>
      <c r="BX145" s="4" t="str">
        <f>'(Intermediate Computations)'!CE89</f>
        <v>MMM 2016</v>
      </c>
      <c r="BY145" s="4" t="str">
        <f>'(Intermediate Computations)'!CF89</f>
        <v>MMM 2016</v>
      </c>
      <c r="BZ145" s="4" t="str">
        <f>'(Intermediate Computations)'!CG89</f>
        <v>MMM 2016</v>
      </c>
      <c r="CA145" s="4" t="str">
        <f>'(Intermediate Computations)'!CH89</f>
        <v>MMM 2016</v>
      </c>
      <c r="CB145" s="4" t="str">
        <f>'(Intermediate Computations)'!CI89</f>
        <v>MMM 2016</v>
      </c>
      <c r="CC145" s="4" t="str">
        <f>'(Intermediate Computations)'!CJ89</f>
        <v>MMM 2016</v>
      </c>
      <c r="CD145" s="4" t="str">
        <f>'(Intermediate Computations)'!CK89</f>
        <v>MMM 2016</v>
      </c>
      <c r="CE145" s="4" t="str">
        <f>'(Intermediate Computations)'!CL89</f>
        <v>MMM 2016</v>
      </c>
      <c r="CF145" s="4" t="str">
        <f>'(Intermediate Computations)'!CM89</f>
        <v>MMM 2016</v>
      </c>
      <c r="CG145" s="4" t="str">
        <f>'(Intermediate Computations)'!CO89</f>
        <v>MMM 2017</v>
      </c>
      <c r="CH145" s="4" t="str">
        <f>'(Intermediate Computations)'!CP89</f>
        <v>MMM 2017</v>
      </c>
      <c r="CI145" s="4" t="str">
        <f>'(Intermediate Computations)'!CQ89</f>
        <v>MMM 2017</v>
      </c>
      <c r="CJ145" s="4" t="str">
        <f>'(Intermediate Computations)'!CR89</f>
        <v>MMM 2017</v>
      </c>
      <c r="CK145" s="4" t="str">
        <f>'(Intermediate Computations)'!CS89</f>
        <v>MMM 2017</v>
      </c>
      <c r="CL145" s="4" t="str">
        <f>'(Intermediate Computations)'!CT89</f>
        <v>MMM 2017</v>
      </c>
      <c r="CM145" s="4" t="str">
        <f>'(Intermediate Computations)'!CU89</f>
        <v>MMM 2017</v>
      </c>
      <c r="CN145" s="4" t="str">
        <f>'(Intermediate Computations)'!CV89</f>
        <v>MMM 2017</v>
      </c>
      <c r="CO145" s="4" t="str">
        <f>'(Intermediate Computations)'!CW89</f>
        <v>MMM 2017</v>
      </c>
      <c r="CP145" s="4" t="str">
        <f>'(Intermediate Computations)'!CX89</f>
        <v>MMM 2017</v>
      </c>
      <c r="CQ145" s="4" t="str">
        <f>'(Intermediate Computations)'!CY89</f>
        <v>MMM 2017</v>
      </c>
      <c r="CR145" s="4" t="str">
        <f>'(Intermediate Computations)'!CZ89</f>
        <v>MMM 2017</v>
      </c>
      <c r="CS145" s="4" t="str">
        <f>'(Intermediate Computations)'!DB89</f>
        <v>MMM 2018</v>
      </c>
      <c r="CT145" s="4" t="str">
        <f>'(Intermediate Computations)'!DC89</f>
        <v>MMM 2018</v>
      </c>
      <c r="CU145" s="4" t="str">
        <f>'(Intermediate Computations)'!DD89</f>
        <v>MMM 2018</v>
      </c>
      <c r="CV145" s="4" t="str">
        <f>'(Intermediate Computations)'!DE89</f>
        <v>MMM 2018</v>
      </c>
      <c r="CW145" s="4" t="str">
        <f>'(Intermediate Computations)'!DF89</f>
        <v>MMM 2018</v>
      </c>
      <c r="CX145" s="4" t="str">
        <f>'(Intermediate Computations)'!DG89</f>
        <v>MMM 2018</v>
      </c>
      <c r="CY145" s="4" t="str">
        <f>'(Intermediate Computations)'!DH89</f>
        <v>MMM 2018</v>
      </c>
      <c r="CZ145" s="4" t="str">
        <f>'(Intermediate Computations)'!DI89</f>
        <v>MMM 2018</v>
      </c>
      <c r="DA145" s="4" t="str">
        <f>'(Intermediate Computations)'!DJ89</f>
        <v>MMM 2018</v>
      </c>
      <c r="DB145" s="4" t="str">
        <f>'(Intermediate Computations)'!DK89</f>
        <v>MMM 2018</v>
      </c>
      <c r="DC145" s="4" t="str">
        <f>'(Intermediate Computations)'!DL89</f>
        <v>MMM 2018</v>
      </c>
      <c r="DD145" s="4" t="str">
        <f>'(Intermediate Computations)'!DM89</f>
        <v>MMM 2018</v>
      </c>
      <c r="DE145" s="4" t="str">
        <f>'(Intermediate Computations)'!DO89</f>
        <v>MMM 2019</v>
      </c>
      <c r="DF145" s="4" t="str">
        <f>'(Intermediate Computations)'!DP89</f>
        <v>MMM 2019</v>
      </c>
      <c r="DG145" s="4" t="str">
        <f>'(Intermediate Computations)'!DQ89</f>
        <v>MMM 2019</v>
      </c>
      <c r="DH145" s="4" t="str">
        <f>'(Intermediate Computations)'!DR89</f>
        <v>MMM 2019</v>
      </c>
      <c r="DI145" s="4" t="str">
        <f>'(Intermediate Computations)'!DS89</f>
        <v>MMM 2019</v>
      </c>
      <c r="DJ145" s="4" t="str">
        <f>'(Intermediate Computations)'!DT89</f>
        <v>MMM 2019</v>
      </c>
      <c r="DK145" s="4" t="str">
        <f>'(Intermediate Computations)'!DU89</f>
        <v>MMM 2019</v>
      </c>
      <c r="DL145" s="4" t="str">
        <f>'(Intermediate Computations)'!DV89</f>
        <v>MMM 2019</v>
      </c>
      <c r="DM145" s="4" t="str">
        <f>'(Intermediate Computations)'!DW89</f>
        <v>MMM 2019</v>
      </c>
      <c r="DN145" s="4" t="str">
        <f>'(Intermediate Computations)'!DX89</f>
        <v>MMM 2019</v>
      </c>
      <c r="DO145" s="4" t="str">
        <f>'(Intermediate Computations)'!DY89</f>
        <v>MMM 2019</v>
      </c>
      <c r="DP145" s="4" t="str">
        <f>'(Intermediate Computations)'!DZ89</f>
        <v>MMM 2019</v>
      </c>
      <c r="DQ145" s="4" t="str">
        <f>'(Intermediate Computations)'!EB89</f>
        <v>MMM 2020</v>
      </c>
      <c r="DR145" s="4" t="str">
        <f>'(Intermediate Computations)'!EC89</f>
        <v>MMM 2020</v>
      </c>
      <c r="DS145" s="4" t="str">
        <f>'(Intermediate Computations)'!ED89</f>
        <v>MMM 2020</v>
      </c>
      <c r="DT145" s="4" t="str">
        <f>'(Intermediate Computations)'!EE89</f>
        <v>MMM 2020</v>
      </c>
      <c r="DU145" s="4" t="str">
        <f>'(Intermediate Computations)'!EF89</f>
        <v>MMM 2020</v>
      </c>
      <c r="DV145" s="4" t="str">
        <f>'(Intermediate Computations)'!EG89</f>
        <v>MMM 2020</v>
      </c>
      <c r="DW145" s="4" t="str">
        <f>'(Intermediate Computations)'!EH89</f>
        <v>MMM 2020</v>
      </c>
      <c r="DX145" s="4" t="str">
        <f>'(Intermediate Computations)'!EI89</f>
        <v>MMM 2020</v>
      </c>
      <c r="DY145" s="4" t="str">
        <f>'(Intermediate Computations)'!EJ89</f>
        <v>MMM 2020</v>
      </c>
      <c r="DZ145" s="4" t="str">
        <f>'(Intermediate Computations)'!EK89</f>
        <v>MMM 2020</v>
      </c>
      <c r="EA145" s="4" t="str">
        <f>'(Intermediate Computations)'!EL89</f>
        <v>MMM 2020</v>
      </c>
      <c r="EB145" s="4" t="str">
        <f>'(Intermediate Computations)'!EM89</f>
        <v>MMM 2020</v>
      </c>
    </row>
    <row r="146" spans="1:132" ht="12.75" customHeight="1" x14ac:dyDescent="0.2">
      <c r="A146" s="4">
        <f>'(Intermediate Computations)'!B86</f>
        <v>40179</v>
      </c>
      <c r="B146" s="4">
        <f>'(Intermediate Computations)'!C86</f>
        <v>40210</v>
      </c>
      <c r="C146" s="4">
        <f>'(Intermediate Computations)'!D86</f>
        <v>40238</v>
      </c>
      <c r="D146" s="4">
        <f>'(Intermediate Computations)'!E86</f>
        <v>40269</v>
      </c>
      <c r="E146" s="4">
        <f>'(Intermediate Computations)'!F86</f>
        <v>40299</v>
      </c>
      <c r="F146" s="4">
        <f>'(Intermediate Computations)'!G86</f>
        <v>40330</v>
      </c>
      <c r="G146" s="4">
        <f>'(Intermediate Computations)'!H86</f>
        <v>40360</v>
      </c>
      <c r="H146" s="4">
        <f>'(Intermediate Computations)'!I86</f>
        <v>40391</v>
      </c>
      <c r="I146" s="4">
        <f>'(Intermediate Computations)'!J86</f>
        <v>40422</v>
      </c>
      <c r="J146" s="4">
        <f>'(Intermediate Computations)'!K86</f>
        <v>40452</v>
      </c>
      <c r="K146" s="4">
        <f>'(Intermediate Computations)'!L86</f>
        <v>40483</v>
      </c>
      <c r="L146" s="4">
        <f>'(Intermediate Computations)'!M86</f>
        <v>40513</v>
      </c>
      <c r="M146" s="4">
        <f>'(Intermediate Computations)'!O86</f>
        <v>40544</v>
      </c>
      <c r="N146" s="4">
        <f>'(Intermediate Computations)'!P86</f>
        <v>40575</v>
      </c>
      <c r="O146" s="4">
        <f>'(Intermediate Computations)'!Q86</f>
        <v>40603</v>
      </c>
      <c r="P146" s="4">
        <f>'(Intermediate Computations)'!R86</f>
        <v>40634</v>
      </c>
      <c r="Q146" s="4">
        <f>'(Intermediate Computations)'!S86</f>
        <v>40664</v>
      </c>
      <c r="R146" s="4">
        <f>'(Intermediate Computations)'!T86</f>
        <v>40695</v>
      </c>
      <c r="S146" s="4">
        <f>'(Intermediate Computations)'!U86</f>
        <v>40725</v>
      </c>
      <c r="T146" s="4">
        <f>'(Intermediate Computations)'!V86</f>
        <v>40756</v>
      </c>
      <c r="U146" s="4">
        <f>'(Intermediate Computations)'!W86</f>
        <v>40787</v>
      </c>
      <c r="V146" s="4">
        <f>'(Intermediate Computations)'!X86</f>
        <v>40817</v>
      </c>
      <c r="W146" s="4">
        <f>'(Intermediate Computations)'!Y86</f>
        <v>40848</v>
      </c>
      <c r="X146" s="4">
        <f>'(Intermediate Computations)'!Z86</f>
        <v>40878</v>
      </c>
      <c r="Y146" s="4">
        <f>'(Intermediate Computations)'!AB86</f>
        <v>40909</v>
      </c>
      <c r="Z146" s="4">
        <f>'(Intermediate Computations)'!AC86</f>
        <v>40940</v>
      </c>
      <c r="AA146" s="4">
        <f>'(Intermediate Computations)'!AD86</f>
        <v>40969</v>
      </c>
      <c r="AB146" s="4">
        <f>'(Intermediate Computations)'!AE86</f>
        <v>41000</v>
      </c>
      <c r="AC146" s="4">
        <f>'(Intermediate Computations)'!AF86</f>
        <v>41030</v>
      </c>
      <c r="AD146" s="4">
        <f>'(Intermediate Computations)'!AG86</f>
        <v>41061</v>
      </c>
      <c r="AE146" s="4">
        <f>'(Intermediate Computations)'!AH86</f>
        <v>41091</v>
      </c>
      <c r="AF146" s="4">
        <f>'(Intermediate Computations)'!AI86</f>
        <v>41122</v>
      </c>
      <c r="AG146" s="4">
        <f>'(Intermediate Computations)'!AJ86</f>
        <v>41153</v>
      </c>
      <c r="AH146" s="4">
        <f>'(Intermediate Computations)'!AK86</f>
        <v>41183</v>
      </c>
      <c r="AI146" s="4">
        <f>'(Intermediate Computations)'!AL86</f>
        <v>41214</v>
      </c>
      <c r="AJ146" s="4">
        <f>'(Intermediate Computations)'!AM86</f>
        <v>41244</v>
      </c>
      <c r="AK146" s="4">
        <f>'(Intermediate Computations)'!AO86</f>
        <v>41275</v>
      </c>
      <c r="AL146" s="4">
        <f>'(Intermediate Computations)'!AP86</f>
        <v>41306</v>
      </c>
      <c r="AM146" s="4">
        <f>'(Intermediate Computations)'!AQ86</f>
        <v>41334</v>
      </c>
      <c r="AN146" s="4">
        <f>'(Intermediate Computations)'!AR86</f>
        <v>41365</v>
      </c>
      <c r="AO146" s="4">
        <f>'(Intermediate Computations)'!AS86</f>
        <v>41395</v>
      </c>
      <c r="AP146" s="4">
        <f>'(Intermediate Computations)'!AT86</f>
        <v>41426</v>
      </c>
      <c r="AQ146" s="4">
        <f>'(Intermediate Computations)'!AU86</f>
        <v>41456</v>
      </c>
      <c r="AR146" s="4">
        <f>'(Intermediate Computations)'!AV86</f>
        <v>41487</v>
      </c>
      <c r="AS146" s="4">
        <f>'(Intermediate Computations)'!AW86</f>
        <v>41518</v>
      </c>
      <c r="AT146" s="4">
        <f>'(Intermediate Computations)'!AX86</f>
        <v>41548</v>
      </c>
      <c r="AU146" s="4">
        <f>'(Intermediate Computations)'!AY86</f>
        <v>41579</v>
      </c>
      <c r="AV146" s="4">
        <f>'(Intermediate Computations)'!AZ86</f>
        <v>41609</v>
      </c>
      <c r="AW146" s="4">
        <f>'(Intermediate Computations)'!BB86</f>
        <v>41640</v>
      </c>
      <c r="AX146" s="4">
        <f>'(Intermediate Computations)'!BC86</f>
        <v>41671</v>
      </c>
      <c r="AY146" s="4">
        <f>'(Intermediate Computations)'!BD86</f>
        <v>41699</v>
      </c>
      <c r="AZ146" s="4">
        <f>'(Intermediate Computations)'!BE86</f>
        <v>41730</v>
      </c>
      <c r="BA146" s="4">
        <f>'(Intermediate Computations)'!BF86</f>
        <v>41760</v>
      </c>
      <c r="BB146" s="4">
        <f>'(Intermediate Computations)'!BG86</f>
        <v>41791</v>
      </c>
      <c r="BC146" s="4">
        <f>'(Intermediate Computations)'!BH86</f>
        <v>41821</v>
      </c>
      <c r="BD146" s="4">
        <f>'(Intermediate Computations)'!BI86</f>
        <v>41852</v>
      </c>
      <c r="BE146" s="4">
        <f>'(Intermediate Computations)'!BJ86</f>
        <v>41883</v>
      </c>
      <c r="BF146" s="4">
        <f>'(Intermediate Computations)'!BK86</f>
        <v>41913</v>
      </c>
      <c r="BG146" s="4">
        <f>'(Intermediate Computations)'!BL86</f>
        <v>41944</v>
      </c>
      <c r="BH146" s="4">
        <f>'(Intermediate Computations)'!BM86</f>
        <v>41974</v>
      </c>
      <c r="BI146" s="4">
        <f>'(Intermediate Computations)'!BO86</f>
        <v>42005</v>
      </c>
      <c r="BJ146" s="4">
        <f>'(Intermediate Computations)'!BP86</f>
        <v>42036</v>
      </c>
      <c r="BK146" s="4">
        <f>'(Intermediate Computations)'!BQ86</f>
        <v>42064</v>
      </c>
      <c r="BL146" s="4">
        <f>'(Intermediate Computations)'!BR86</f>
        <v>42095</v>
      </c>
      <c r="BM146" s="4">
        <f>'(Intermediate Computations)'!BS86</f>
        <v>42125</v>
      </c>
      <c r="BN146" s="4">
        <f>'(Intermediate Computations)'!BT86</f>
        <v>42156</v>
      </c>
      <c r="BO146" s="4">
        <f>'(Intermediate Computations)'!BU86</f>
        <v>42186</v>
      </c>
      <c r="BP146" s="4">
        <f>'(Intermediate Computations)'!BV86</f>
        <v>42217</v>
      </c>
      <c r="BQ146" s="4">
        <f>'(Intermediate Computations)'!BW86</f>
        <v>42248</v>
      </c>
      <c r="BR146" s="4">
        <f>'(Intermediate Computations)'!BX86</f>
        <v>42278</v>
      </c>
      <c r="BS146" s="4">
        <f>'(Intermediate Computations)'!BY86</f>
        <v>42309</v>
      </c>
      <c r="BT146" s="4">
        <f>'(Intermediate Computations)'!BZ86</f>
        <v>42339</v>
      </c>
      <c r="BU146" s="4">
        <f>'(Intermediate Computations)'!CB86</f>
        <v>42370</v>
      </c>
      <c r="BV146" s="4">
        <f>'(Intermediate Computations)'!CC86</f>
        <v>42401</v>
      </c>
      <c r="BW146" s="4">
        <f>'(Intermediate Computations)'!CD86</f>
        <v>42430</v>
      </c>
      <c r="BX146" s="4">
        <f>'(Intermediate Computations)'!CE86</f>
        <v>42461</v>
      </c>
      <c r="BY146" s="4">
        <f>'(Intermediate Computations)'!CF86</f>
        <v>42491</v>
      </c>
      <c r="BZ146" s="4">
        <f>'(Intermediate Computations)'!CG86</f>
        <v>42522</v>
      </c>
      <c r="CA146" s="4">
        <f>'(Intermediate Computations)'!CH86</f>
        <v>42552</v>
      </c>
      <c r="CB146" s="4">
        <f>'(Intermediate Computations)'!CI86</f>
        <v>42583</v>
      </c>
      <c r="CC146" s="4">
        <f>'(Intermediate Computations)'!CJ86</f>
        <v>42614</v>
      </c>
      <c r="CD146" s="4">
        <f>'(Intermediate Computations)'!CK86</f>
        <v>42644</v>
      </c>
      <c r="CE146" s="4">
        <f>'(Intermediate Computations)'!CL86</f>
        <v>42675</v>
      </c>
      <c r="CF146" s="4">
        <f>'(Intermediate Computations)'!CM86</f>
        <v>42705</v>
      </c>
      <c r="CG146" s="4">
        <f>'(Intermediate Computations)'!CO86</f>
        <v>42736</v>
      </c>
      <c r="CH146" s="4">
        <f>'(Intermediate Computations)'!CP86</f>
        <v>42767</v>
      </c>
      <c r="CI146" s="4">
        <f>'(Intermediate Computations)'!CQ86</f>
        <v>42795</v>
      </c>
      <c r="CJ146" s="4">
        <f>'(Intermediate Computations)'!CR86</f>
        <v>42826</v>
      </c>
      <c r="CK146" s="4">
        <f>'(Intermediate Computations)'!CS86</f>
        <v>42856</v>
      </c>
      <c r="CL146" s="4">
        <f>'(Intermediate Computations)'!CT86</f>
        <v>42887</v>
      </c>
      <c r="CM146" s="4">
        <f>'(Intermediate Computations)'!CU86</f>
        <v>42917</v>
      </c>
      <c r="CN146" s="4">
        <f>'(Intermediate Computations)'!CV86</f>
        <v>42948</v>
      </c>
      <c r="CO146" s="4">
        <f>'(Intermediate Computations)'!CW86</f>
        <v>42979</v>
      </c>
      <c r="CP146" s="4">
        <f>'(Intermediate Computations)'!CX86</f>
        <v>43009</v>
      </c>
      <c r="CQ146" s="4">
        <f>'(Intermediate Computations)'!CY86</f>
        <v>43040</v>
      </c>
      <c r="CR146" s="4">
        <f>'(Intermediate Computations)'!CZ86</f>
        <v>43070</v>
      </c>
      <c r="CS146" s="4">
        <f>'(Intermediate Computations)'!DB86</f>
        <v>43101</v>
      </c>
      <c r="CT146" s="4">
        <f>'(Intermediate Computations)'!DC86</f>
        <v>43132</v>
      </c>
      <c r="CU146" s="4">
        <f>'(Intermediate Computations)'!DD86</f>
        <v>43160</v>
      </c>
      <c r="CV146" s="4">
        <f>'(Intermediate Computations)'!DE86</f>
        <v>43191</v>
      </c>
      <c r="CW146" s="4">
        <f>'(Intermediate Computations)'!DF86</f>
        <v>43221</v>
      </c>
      <c r="CX146" s="4">
        <f>'(Intermediate Computations)'!DG86</f>
        <v>43252</v>
      </c>
      <c r="CY146" s="4">
        <f>'(Intermediate Computations)'!DH86</f>
        <v>43282</v>
      </c>
      <c r="CZ146" s="4">
        <f>'(Intermediate Computations)'!DI86</f>
        <v>43313</v>
      </c>
      <c r="DA146" s="4">
        <f>'(Intermediate Computations)'!DJ86</f>
        <v>43344</v>
      </c>
      <c r="DB146" s="4">
        <f>'(Intermediate Computations)'!DK86</f>
        <v>43374</v>
      </c>
      <c r="DC146" s="4">
        <f>'(Intermediate Computations)'!DL86</f>
        <v>43405</v>
      </c>
      <c r="DD146" s="4">
        <f>'(Intermediate Computations)'!DM86</f>
        <v>43435</v>
      </c>
      <c r="DE146" s="4">
        <f>'(Intermediate Computations)'!DO86</f>
        <v>43466</v>
      </c>
      <c r="DF146" s="4">
        <f>'(Intermediate Computations)'!DP86</f>
        <v>43497</v>
      </c>
      <c r="DG146" s="4">
        <f>'(Intermediate Computations)'!DQ86</f>
        <v>43525</v>
      </c>
      <c r="DH146" s="4">
        <f>'(Intermediate Computations)'!DR86</f>
        <v>43556</v>
      </c>
      <c r="DI146" s="4">
        <f>'(Intermediate Computations)'!DS86</f>
        <v>43586</v>
      </c>
      <c r="DJ146" s="4">
        <f>'(Intermediate Computations)'!DT86</f>
        <v>43617</v>
      </c>
      <c r="DK146" s="4">
        <f>'(Intermediate Computations)'!DU86</f>
        <v>43647</v>
      </c>
      <c r="DL146" s="4">
        <f>'(Intermediate Computations)'!DV86</f>
        <v>43678</v>
      </c>
      <c r="DM146" s="4">
        <f>'(Intermediate Computations)'!DW86</f>
        <v>43709</v>
      </c>
      <c r="DN146" s="4">
        <f>'(Intermediate Computations)'!DX86</f>
        <v>43739</v>
      </c>
      <c r="DO146" s="4">
        <f>'(Intermediate Computations)'!DY86</f>
        <v>43770</v>
      </c>
      <c r="DP146" s="4">
        <f>'(Intermediate Computations)'!DZ86</f>
        <v>43800</v>
      </c>
      <c r="DQ146" s="4">
        <f>'(Intermediate Computations)'!EB86</f>
        <v>43831</v>
      </c>
      <c r="DR146" s="4">
        <f>'(Intermediate Computations)'!EC86</f>
        <v>43862</v>
      </c>
      <c r="DS146" s="4">
        <f>'(Intermediate Computations)'!ED86</f>
        <v>43891</v>
      </c>
      <c r="DT146" s="4">
        <f>'(Intermediate Computations)'!EE86</f>
        <v>43922</v>
      </c>
      <c r="DU146" s="4">
        <f>'(Intermediate Computations)'!EF86</f>
        <v>43952</v>
      </c>
      <c r="DV146" s="4">
        <f>'(Intermediate Computations)'!EG86</f>
        <v>43983</v>
      </c>
      <c r="DW146" s="4">
        <f>'(Intermediate Computations)'!EH86</f>
        <v>44013</v>
      </c>
      <c r="DX146" s="4">
        <f>'(Intermediate Computations)'!EI86</f>
        <v>44044</v>
      </c>
      <c r="DY146" s="4">
        <f>'(Intermediate Computations)'!EJ86</f>
        <v>44075</v>
      </c>
      <c r="DZ146" s="4">
        <f>'(Intermediate Computations)'!EK86</f>
        <v>44105</v>
      </c>
      <c r="EA146" s="4">
        <f>'(Intermediate Computations)'!EL86</f>
        <v>44136</v>
      </c>
      <c r="EB146" s="4">
        <f>'(Intermediate Computations)'!EM86</f>
        <v>44166</v>
      </c>
    </row>
    <row r="147" spans="1:132" ht="12.75" customHeight="1" x14ac:dyDescent="0.2">
      <c r="A147" s="64">
        <f ca="1">'Statistical Moments'!B13</f>
        <v>23977.69364705019</v>
      </c>
      <c r="B147" s="64">
        <f ca="1">'Statistical Moments'!C13</f>
        <v>25545.545198710541</v>
      </c>
      <c r="C147" s="64">
        <f ca="1">'Statistical Moments'!D13</f>
        <v>25338.24964842886</v>
      </c>
      <c r="D147" s="64">
        <f ca="1">'Statistical Moments'!E13</f>
        <v>33790.863617957511</v>
      </c>
      <c r="E147" s="64">
        <f ca="1">'Statistical Moments'!F13</f>
        <v>37125.544014070969</v>
      </c>
      <c r="F147" s="64">
        <f ca="1">'Statistical Moments'!G13</f>
        <v>36070.788194500958</v>
      </c>
      <c r="G147" s="64">
        <f ca="1">'Statistical Moments'!H13</f>
        <v>27170.408561241955</v>
      </c>
      <c r="H147" s="64">
        <f ca="1">'Statistical Moments'!I13</f>
        <v>26775.036811841383</v>
      </c>
      <c r="I147" s="64">
        <f ca="1">'Statistical Moments'!J13</f>
        <v>23164.56594334343</v>
      </c>
      <c r="J147" s="64">
        <f ca="1">'Statistical Moments'!K13</f>
        <v>25741.975688172828</v>
      </c>
      <c r="K147" s="64">
        <f ca="1">'Statistical Moments'!L13</f>
        <v>25404.205536263289</v>
      </c>
      <c r="L147" s="64">
        <f ca="1">'Statistical Moments'!M13</f>
        <v>33722.342352488486</v>
      </c>
      <c r="M147" s="64">
        <f ca="1">'Statistical Moments'!O13</f>
        <v>20529.679417177547</v>
      </c>
      <c r="N147" s="64">
        <f ca="1">'Statistical Moments'!P13</f>
        <v>31963.852988582308</v>
      </c>
      <c r="O147" s="64">
        <f ca="1">'Statistical Moments'!Q13</f>
        <v>34372.089522794566</v>
      </c>
      <c r="P147" s="64">
        <f ca="1">'Statistical Moments'!R13</f>
        <v>38076.137306498254</v>
      </c>
      <c r="Q147" s="64">
        <f ca="1">'Statistical Moments'!S13</f>
        <v>28197.353050213267</v>
      </c>
      <c r="R147" s="64">
        <f ca="1">'Statistical Moments'!T13</f>
        <v>9879.4781391073502</v>
      </c>
      <c r="S147" s="64">
        <f ca="1">'Statistical Moments'!U13</f>
        <v>34036.715899938114</v>
      </c>
      <c r="T147" s="64">
        <f ca="1">'Statistical Moments'!V13</f>
        <v>36836.199638883401</v>
      </c>
      <c r="U147" s="64">
        <f ca="1">'Statistical Moments'!W13</f>
        <v>34923.375792971114</v>
      </c>
      <c r="V147" s="64">
        <f ca="1">'Statistical Moments'!X13</f>
        <v>33436.760753784365</v>
      </c>
      <c r="W147" s="64">
        <f ca="1">'Statistical Moments'!Y13</f>
        <v>21894.917833785534</v>
      </c>
      <c r="X147" s="64">
        <f ca="1">'Statistical Moments'!Z13</f>
        <v>27122.226655365022</v>
      </c>
      <c r="Y147" s="64">
        <f ca="1">'Statistical Moments'!AB13</f>
        <v>18486.813242201464</v>
      </c>
      <c r="Z147" s="64">
        <f ca="1">'Statistical Moments'!AC13</f>
        <v>21978.655120372969</v>
      </c>
      <c r="AA147" s="64">
        <f ca="1">'Statistical Moments'!AD13</f>
        <v>29504.450563925766</v>
      </c>
      <c r="AB147" s="64">
        <f ca="1">'Statistical Moments'!AE13</f>
        <v>40629.862487865343</v>
      </c>
      <c r="AC147" s="64">
        <f ca="1">'Statistical Moments'!AF13</f>
        <v>25558.981993614019</v>
      </c>
      <c r="AD147" s="64">
        <f ca="1">'Statistical Moments'!AG13</f>
        <v>19708.631055514808</v>
      </c>
      <c r="AE147" s="64">
        <f ca="1">'Statistical Moments'!AH13</f>
        <v>24418.121180784663</v>
      </c>
      <c r="AF147" s="64">
        <f ca="1">'Statistical Moments'!AI13</f>
        <v>37030.133708085261</v>
      </c>
      <c r="AG147" s="64">
        <f ca="1">'Statistical Moments'!AJ13</f>
        <v>30224.083830873155</v>
      </c>
      <c r="AH147" s="64">
        <f ca="1">'Statistical Moments'!AK13</f>
        <v>39830.840680650064</v>
      </c>
      <c r="AI147" s="64">
        <f ca="1">'Statistical Moments'!AL13</f>
        <v>25135.799936243588</v>
      </c>
      <c r="AJ147" s="64">
        <f ca="1">'Statistical Moments'!AM13</f>
        <v>36583.204443478695</v>
      </c>
      <c r="AK147" s="64">
        <f ca="1">'Statistical Moments'!AO13</f>
        <v>25424.435816285964</v>
      </c>
      <c r="AL147" s="64">
        <f ca="1">'Statistical Moments'!AP13</f>
        <v>23583.832645905964</v>
      </c>
      <c r="AM147" s="64">
        <f ca="1">'Statistical Moments'!AQ13</f>
        <v>31219.421698231421</v>
      </c>
      <c r="AN147" s="64">
        <f ca="1">'Statistical Moments'!AR13</f>
        <v>33906.320225410433</v>
      </c>
      <c r="AO147" s="64">
        <f ca="1">'Statistical Moments'!AS13</f>
        <v>23073.176505651794</v>
      </c>
      <c r="AP147" s="64">
        <f ca="1">'Statistical Moments'!AT13</f>
        <v>18811.379955231539</v>
      </c>
      <c r="AQ147" s="64">
        <f ca="1">'Statistical Moments'!AU13</f>
        <v>31197.958141594787</v>
      </c>
      <c r="AR147" s="64">
        <f ca="1">'Statistical Moments'!AV13</f>
        <v>28564.970190177315</v>
      </c>
      <c r="AS147" s="64">
        <f ca="1">'Statistical Moments'!AW13</f>
        <v>19427.82988467806</v>
      </c>
      <c r="AT147" s="64">
        <f ca="1">'Statistical Moments'!AX13</f>
        <v>18590.908046534154</v>
      </c>
      <c r="AU147" s="64">
        <f ca="1">'Statistical Moments'!AY13</f>
        <v>33510.669909470118</v>
      </c>
      <c r="AV147" s="64">
        <f ca="1">'Statistical Moments'!AZ13</f>
        <v>32077.450545925036</v>
      </c>
      <c r="AW147" s="64">
        <f ca="1">'Statistical Moments'!BB13</f>
        <v>33189.14719190295</v>
      </c>
      <c r="AX147" s="64">
        <f ca="1">'Statistical Moments'!BC13</f>
        <v>32368.637018606925</v>
      </c>
      <c r="AY147" s="64">
        <f ca="1">'Statistical Moments'!BD13</f>
        <v>25153.366329650973</v>
      </c>
      <c r="AZ147" s="64">
        <f ca="1">'Statistical Moments'!BE13</f>
        <v>40060.381468936925</v>
      </c>
      <c r="BA147" s="64">
        <f ca="1">'Statistical Moments'!BF13</f>
        <v>27443.004709718716</v>
      </c>
      <c r="BB147" s="64">
        <f ca="1">'Statistical Moments'!BG13</f>
        <v>19790.401775374241</v>
      </c>
      <c r="BC147" s="64">
        <f ca="1">'Statistical Moments'!BH13</f>
        <v>40322.230451931915</v>
      </c>
      <c r="BD147" s="64">
        <f ca="1">'Statistical Moments'!BI13</f>
        <v>29074.103558915329</v>
      </c>
      <c r="BE147" s="64">
        <f ca="1">'Statistical Moments'!BJ13</f>
        <v>29991.09621004057</v>
      </c>
      <c r="BF147" s="64">
        <f ca="1">'Statistical Moments'!BK13</f>
        <v>29652.53015567788</v>
      </c>
      <c r="BG147" s="64">
        <f ca="1">'Statistical Moments'!BL13</f>
        <v>22352.918316720486</v>
      </c>
      <c r="BH147" s="64">
        <f ca="1">'Statistical Moments'!BM13</f>
        <v>31005.522125272397</v>
      </c>
      <c r="BI147" s="64">
        <f ca="1">'Statistical Moments'!BO13</f>
        <v>27443.126344704375</v>
      </c>
      <c r="BJ147" s="64">
        <f ca="1">'Statistical Moments'!BP13</f>
        <v>34957.247002992575</v>
      </c>
      <c r="BK147" s="64">
        <f ca="1">'Statistical Moments'!BQ13</f>
        <v>28746.938393461322</v>
      </c>
      <c r="BL147" s="64">
        <f ca="1">'Statistical Moments'!BR13</f>
        <v>31393.505431046997</v>
      </c>
      <c r="BM147" s="64">
        <f ca="1">'Statistical Moments'!BS13</f>
        <v>35160.688054171311</v>
      </c>
      <c r="BN147" s="64">
        <f ca="1">'Statistical Moments'!BT13</f>
        <v>24675.238227521651</v>
      </c>
      <c r="BO147" s="64">
        <f ca="1">'Statistical Moments'!BU13</f>
        <v>23780.902206031315</v>
      </c>
      <c r="BP147" s="64">
        <f ca="1">'Statistical Moments'!BV13</f>
        <v>31041.574600892174</v>
      </c>
      <c r="BQ147" s="64">
        <f ca="1">'Statistical Moments'!BW13</f>
        <v>19838.617932770139</v>
      </c>
      <c r="BR147" s="64">
        <f ca="1">'Statistical Moments'!BX13</f>
        <v>31705.964272065765</v>
      </c>
      <c r="BS147" s="64">
        <f ca="1">'Statistical Moments'!BY13</f>
        <v>20030.049974939015</v>
      </c>
      <c r="BT147" s="64">
        <f ca="1">'Statistical Moments'!BZ13</f>
        <v>29718.548552168926</v>
      </c>
      <c r="BU147" s="64">
        <f ca="1">'Statistical Moments'!CB13</f>
        <v>19607.892061905848</v>
      </c>
      <c r="BV147" s="64">
        <f ca="1">'Statistical Moments'!CC13</f>
        <v>39130.864292256352</v>
      </c>
      <c r="BW147" s="64">
        <f ca="1">'Statistical Moments'!CD13</f>
        <v>14674.201477095145</v>
      </c>
      <c r="BX147" s="64">
        <f ca="1">'Statistical Moments'!CE13</f>
        <v>24285.769591941371</v>
      </c>
      <c r="BY147" s="64">
        <f ca="1">'Statistical Moments'!CF13</f>
        <v>39654.946922401665</v>
      </c>
      <c r="BZ147" s="64">
        <f ca="1">'Statistical Moments'!CG13</f>
        <v>38590.810950739862</v>
      </c>
      <c r="CA147" s="64">
        <f ca="1">'Statistical Moments'!CH13</f>
        <v>34951.012395806283</v>
      </c>
      <c r="CB147" s="64">
        <f ca="1">'Statistical Moments'!CI13</f>
        <v>33356.159508327713</v>
      </c>
      <c r="CC147" s="64">
        <f ca="1">'Statistical Moments'!CJ13</f>
        <v>31463.139119263746</v>
      </c>
      <c r="CD147" s="64">
        <f ca="1">'Statistical Moments'!CK13</f>
        <v>14297.013827877077</v>
      </c>
      <c r="CE147" s="64">
        <f ca="1">'Statistical Moments'!CL13</f>
        <v>27583.727568870701</v>
      </c>
      <c r="CF147" s="64">
        <f ca="1">'Statistical Moments'!CM13</f>
        <v>34805.82161694135</v>
      </c>
      <c r="CG147" s="64">
        <f ca="1">'Statistical Moments'!CO13</f>
        <v>16361.284609111019</v>
      </c>
      <c r="CH147" s="64">
        <f ca="1">'Statistical Moments'!CP13</f>
        <v>35222.071287369021</v>
      </c>
      <c r="CI147" s="64">
        <f ca="1">'Statistical Moments'!CQ13</f>
        <v>19606.632119166348</v>
      </c>
      <c r="CJ147" s="64">
        <f ca="1">'Statistical Moments'!CR13</f>
        <v>30857.151782502573</v>
      </c>
      <c r="CK147" s="64">
        <f ca="1">'Statistical Moments'!CS13</f>
        <v>21657.90469607888</v>
      </c>
      <c r="CL147" s="64">
        <f ca="1">'Statistical Moments'!CT13</f>
        <v>34276.024969347229</v>
      </c>
      <c r="CM147" s="64">
        <f ca="1">'Statistical Moments'!CU13</f>
        <v>28595.802002857708</v>
      </c>
      <c r="CN147" s="64">
        <f ca="1">'Statistical Moments'!CV13</f>
        <v>27954.562662511056</v>
      </c>
      <c r="CO147" s="64">
        <f ca="1">'Statistical Moments'!CW13</f>
        <v>36375.481755398585</v>
      </c>
      <c r="CP147" s="64">
        <f ca="1">'Statistical Moments'!CX13</f>
        <v>27725.541210291183</v>
      </c>
      <c r="CQ147" s="64">
        <f ca="1">'Statistical Moments'!CY13</f>
        <v>39518.300268602768</v>
      </c>
      <c r="CR147" s="64">
        <f ca="1">'Statistical Moments'!CZ13</f>
        <v>32245.266874143508</v>
      </c>
      <c r="CS147" s="64">
        <f ca="1">'Statistical Moments'!DB13</f>
        <v>25664.233836429885</v>
      </c>
      <c r="CT147" s="64">
        <f ca="1">'Statistical Moments'!DC13</f>
        <v>29341.344267046617</v>
      </c>
      <c r="CU147" s="64">
        <f ca="1">'Statistical Moments'!DD13</f>
        <v>26719.597783134828</v>
      </c>
      <c r="CV147" s="64">
        <f ca="1">'Statistical Moments'!DE13</f>
        <v>18553.364837076464</v>
      </c>
      <c r="CW147" s="64">
        <f ca="1">'Statistical Moments'!DF13</f>
        <v>24830.30144810821</v>
      </c>
      <c r="CX147" s="64">
        <f ca="1">'Statistical Moments'!DG13</f>
        <v>36640.957277212001</v>
      </c>
      <c r="CY147" s="64">
        <f ca="1">'Statistical Moments'!DH13</f>
        <v>31851.183098269405</v>
      </c>
      <c r="CZ147" s="64">
        <f ca="1">'Statistical Moments'!DI13</f>
        <v>38687.502198146176</v>
      </c>
      <c r="DA147" s="64">
        <f ca="1">'Statistical Moments'!DJ13</f>
        <v>33117.393293277317</v>
      </c>
      <c r="DB147" s="64">
        <f ca="1">'Statistical Moments'!DK13</f>
        <v>15762.757422539938</v>
      </c>
      <c r="DC147" s="64">
        <f ca="1">'Statistical Moments'!DL13</f>
        <v>38346.535257985561</v>
      </c>
      <c r="DD147" s="64">
        <f ca="1">'Statistical Moments'!DM13</f>
        <v>31556.145504949367</v>
      </c>
      <c r="DE147" s="64">
        <f ca="1">'Statistical Moments'!DO13</f>
        <v>26273.47672032116</v>
      </c>
      <c r="DF147" s="64">
        <f ca="1">'Statistical Moments'!DP13</f>
        <v>23543.357874792237</v>
      </c>
      <c r="DG147" s="64">
        <f ca="1">'Statistical Moments'!DQ13</f>
        <v>23023.518092267012</v>
      </c>
      <c r="DH147" s="64">
        <f ca="1">'Statistical Moments'!DR13</f>
        <v>25390.722561074559</v>
      </c>
      <c r="DI147" s="64">
        <f ca="1">'Statistical Moments'!DS13</f>
        <v>35782.7491227582</v>
      </c>
      <c r="DJ147" s="64">
        <f ca="1">'Statistical Moments'!DT13</f>
        <v>16698.46497999609</v>
      </c>
      <c r="DK147" s="64">
        <f ca="1">'Statistical Moments'!DU13</f>
        <v>13514.249483235042</v>
      </c>
      <c r="DL147" s="64">
        <f ca="1">'Statistical Moments'!DV13</f>
        <v>27419.560120409373</v>
      </c>
      <c r="DM147" s="64">
        <f ca="1">'Statistical Moments'!DW13</f>
        <v>24899.427283683679</v>
      </c>
      <c r="DN147" s="64">
        <f ca="1">'Statistical Moments'!DX13</f>
        <v>20342.401608993965</v>
      </c>
      <c r="DO147" s="64">
        <f ca="1">'Statistical Moments'!DY13</f>
        <v>27586.729964256538</v>
      </c>
      <c r="DP147" s="64">
        <f ca="1">'Statistical Moments'!DZ13</f>
        <v>37242.229669116685</v>
      </c>
      <c r="DQ147" s="64">
        <f ca="1">'Statistical Moments'!EB13</f>
        <v>19400.335580144776</v>
      </c>
      <c r="DR147" s="64">
        <f ca="1">'Statistical Moments'!EC13</f>
        <v>22140.233521022714</v>
      </c>
      <c r="DS147" s="64">
        <f ca="1">'Statistical Moments'!ED13</f>
        <v>17381.948012038138</v>
      </c>
      <c r="DT147" s="64">
        <f ca="1">'Statistical Moments'!EE13</f>
        <v>35930.105070519552</v>
      </c>
      <c r="DU147" s="64">
        <f ca="1">'Statistical Moments'!EF13</f>
        <v>33539.118139953629</v>
      </c>
      <c r="DV147" s="64">
        <f ca="1">'Statistical Moments'!EG13</f>
        <v>23623.347390035418</v>
      </c>
      <c r="DW147" s="64">
        <f ca="1">'Statistical Moments'!EH13</f>
        <v>35111.043993767184</v>
      </c>
      <c r="DX147" s="64">
        <f ca="1">'Statistical Moments'!EI13</f>
        <v>32086.856990076991</v>
      </c>
      <c r="DY147" s="64">
        <f ca="1">'Statistical Moments'!EJ13</f>
        <v>19178.623600786137</v>
      </c>
      <c r="DZ147" s="64">
        <f ca="1">'Statistical Moments'!EK13</f>
        <v>34351.103261362266</v>
      </c>
      <c r="EA147" s="64">
        <f ca="1">'Statistical Moments'!EL13</f>
        <v>20285.489819981791</v>
      </c>
      <c r="EB147" s="64">
        <f ca="1">'Statistical Moments'!EM13</f>
        <v>26795.984630628569</v>
      </c>
    </row>
    <row r="148" spans="1:132" ht="12.75" customHeight="1" x14ac:dyDescent="0.2">
      <c r="A148" s="4" t="str">
        <f>'(Intermediate Computations)'!B95</f>
        <v>MMM 2010</v>
      </c>
      <c r="B148" s="4" t="str">
        <f>'(Intermediate Computations)'!C95</f>
        <v>MMM 2010</v>
      </c>
      <c r="C148" s="4" t="str">
        <f>'(Intermediate Computations)'!D95</f>
        <v>MMM 2010</v>
      </c>
      <c r="D148" s="4" t="str">
        <f>'(Intermediate Computations)'!E95</f>
        <v>MMM 2010</v>
      </c>
      <c r="E148" s="4" t="str">
        <f>'(Intermediate Computations)'!F95</f>
        <v>MMM 2010</v>
      </c>
      <c r="F148" s="4" t="str">
        <f>'(Intermediate Computations)'!G95</f>
        <v>MMM 2010</v>
      </c>
      <c r="G148" s="4" t="str">
        <f>'(Intermediate Computations)'!H95</f>
        <v>MMM 2010</v>
      </c>
      <c r="H148" s="4" t="str">
        <f>'(Intermediate Computations)'!I95</f>
        <v>MMM 2010</v>
      </c>
      <c r="I148" s="4" t="str">
        <f>'(Intermediate Computations)'!J95</f>
        <v>MMM 2010</v>
      </c>
      <c r="J148" s="4" t="str">
        <f>'(Intermediate Computations)'!K95</f>
        <v>MMM 2010</v>
      </c>
      <c r="K148" s="4" t="str">
        <f>'(Intermediate Computations)'!L95</f>
        <v>MMM 2010</v>
      </c>
      <c r="L148" s="4" t="str">
        <f>'(Intermediate Computations)'!M95</f>
        <v>MMM 2010</v>
      </c>
      <c r="M148" s="4" t="str">
        <f>'(Intermediate Computations)'!O95</f>
        <v>MMM 2011</v>
      </c>
      <c r="N148" s="4" t="str">
        <f>'(Intermediate Computations)'!P95</f>
        <v>MMM 2011</v>
      </c>
      <c r="O148" s="4" t="str">
        <f>'(Intermediate Computations)'!Q95</f>
        <v>MMM 2011</v>
      </c>
      <c r="P148" s="4" t="str">
        <f>'(Intermediate Computations)'!R95</f>
        <v>MMM 2011</v>
      </c>
      <c r="Q148" s="4" t="str">
        <f>'(Intermediate Computations)'!S95</f>
        <v>MMM 2011</v>
      </c>
      <c r="R148" s="4" t="str">
        <f>'(Intermediate Computations)'!T95</f>
        <v>MMM 2011</v>
      </c>
      <c r="S148" s="4" t="str">
        <f>'(Intermediate Computations)'!U95</f>
        <v>MMM 2011</v>
      </c>
      <c r="T148" s="4" t="str">
        <f>'(Intermediate Computations)'!V95</f>
        <v>MMM 2011</v>
      </c>
      <c r="U148" s="4" t="str">
        <f>'(Intermediate Computations)'!W95</f>
        <v>MMM 2011</v>
      </c>
      <c r="V148" s="4" t="str">
        <f>'(Intermediate Computations)'!X95</f>
        <v>MMM 2011</v>
      </c>
      <c r="W148" s="4" t="str">
        <f>'(Intermediate Computations)'!Y95</f>
        <v>MMM 2011</v>
      </c>
      <c r="X148" s="4" t="str">
        <f>'(Intermediate Computations)'!Z95</f>
        <v>MMM 2011</v>
      </c>
      <c r="Y148" s="4" t="str">
        <f>'(Intermediate Computations)'!AB95</f>
        <v>MMM 2012</v>
      </c>
      <c r="Z148" s="4" t="str">
        <f>'(Intermediate Computations)'!AC95</f>
        <v>MMM 2012</v>
      </c>
      <c r="AA148" s="4" t="str">
        <f>'(Intermediate Computations)'!AD95</f>
        <v>MMM 2012</v>
      </c>
      <c r="AB148" s="4" t="str">
        <f>'(Intermediate Computations)'!AE95</f>
        <v>MMM 2012</v>
      </c>
      <c r="AC148" s="4" t="str">
        <f>'(Intermediate Computations)'!AF95</f>
        <v>MMM 2012</v>
      </c>
      <c r="AD148" s="4" t="str">
        <f>'(Intermediate Computations)'!AG95</f>
        <v>MMM 2012</v>
      </c>
      <c r="AE148" s="4" t="str">
        <f>'(Intermediate Computations)'!AH95</f>
        <v>MMM 2012</v>
      </c>
      <c r="AF148" s="4" t="str">
        <f>'(Intermediate Computations)'!AI95</f>
        <v>MMM 2012</v>
      </c>
      <c r="AG148" s="4" t="str">
        <f>'(Intermediate Computations)'!AJ95</f>
        <v>MMM 2012</v>
      </c>
      <c r="AH148" s="4" t="str">
        <f>'(Intermediate Computations)'!AK95</f>
        <v>MMM 2012</v>
      </c>
      <c r="AI148" s="4" t="str">
        <f>'(Intermediate Computations)'!AL95</f>
        <v>MMM 2012</v>
      </c>
      <c r="AJ148" s="4" t="str">
        <f>'(Intermediate Computations)'!AM95</f>
        <v>MMM 2012</v>
      </c>
      <c r="AK148" s="4" t="str">
        <f>'(Intermediate Computations)'!AO95</f>
        <v>MMM 2013</v>
      </c>
      <c r="AL148" s="4" t="str">
        <f>'(Intermediate Computations)'!AP95</f>
        <v>MMM 2013</v>
      </c>
      <c r="AM148" s="4" t="str">
        <f>'(Intermediate Computations)'!AQ95</f>
        <v>MMM 2013</v>
      </c>
      <c r="AN148" s="4" t="str">
        <f>'(Intermediate Computations)'!AR95</f>
        <v>MMM 2013</v>
      </c>
      <c r="AO148" s="4" t="str">
        <f>'(Intermediate Computations)'!AS95</f>
        <v>MMM 2013</v>
      </c>
      <c r="AP148" s="4" t="str">
        <f>'(Intermediate Computations)'!AT95</f>
        <v>MMM 2013</v>
      </c>
      <c r="AQ148" s="4" t="str">
        <f>'(Intermediate Computations)'!AU95</f>
        <v>MMM 2013</v>
      </c>
      <c r="AR148" s="4" t="str">
        <f>'(Intermediate Computations)'!AV95</f>
        <v>MMM 2013</v>
      </c>
      <c r="AS148" s="4" t="str">
        <f>'(Intermediate Computations)'!AW95</f>
        <v>MMM 2013</v>
      </c>
      <c r="AT148" s="4" t="str">
        <f>'(Intermediate Computations)'!AX95</f>
        <v>MMM 2013</v>
      </c>
      <c r="AU148" s="4" t="str">
        <f>'(Intermediate Computations)'!AY95</f>
        <v>MMM 2013</v>
      </c>
      <c r="AV148" s="4" t="str">
        <f>'(Intermediate Computations)'!AZ95</f>
        <v>MMM 2013</v>
      </c>
      <c r="AW148" s="4" t="str">
        <f>'(Intermediate Computations)'!BB95</f>
        <v>MMM 2014</v>
      </c>
      <c r="AX148" s="4" t="str">
        <f>'(Intermediate Computations)'!BC95</f>
        <v>MMM 2014</v>
      </c>
      <c r="AY148" s="4" t="str">
        <f>'(Intermediate Computations)'!BD95</f>
        <v>MMM 2014</v>
      </c>
      <c r="AZ148" s="4" t="str">
        <f>'(Intermediate Computations)'!BE95</f>
        <v>MMM 2014</v>
      </c>
      <c r="BA148" s="4" t="str">
        <f>'(Intermediate Computations)'!BF95</f>
        <v>MMM 2014</v>
      </c>
      <c r="BB148" s="4" t="str">
        <f>'(Intermediate Computations)'!BG95</f>
        <v>MMM 2014</v>
      </c>
      <c r="BC148" s="4" t="str">
        <f>'(Intermediate Computations)'!BH95</f>
        <v>MMM 2014</v>
      </c>
      <c r="BD148" s="4" t="str">
        <f>'(Intermediate Computations)'!BI95</f>
        <v>MMM 2014</v>
      </c>
      <c r="BE148" s="4" t="str">
        <f>'(Intermediate Computations)'!BJ95</f>
        <v>MMM 2014</v>
      </c>
      <c r="BF148" s="4" t="str">
        <f>'(Intermediate Computations)'!BK95</f>
        <v>MMM 2014</v>
      </c>
      <c r="BG148" s="4" t="str">
        <f>'(Intermediate Computations)'!BL95</f>
        <v>MMM 2014</v>
      </c>
      <c r="BH148" s="4" t="str">
        <f>'(Intermediate Computations)'!BM95</f>
        <v>MMM 2014</v>
      </c>
      <c r="BI148" s="4" t="str">
        <f>'(Intermediate Computations)'!BO95</f>
        <v>MMM 2015</v>
      </c>
      <c r="BJ148" s="4" t="str">
        <f>'(Intermediate Computations)'!BP95</f>
        <v>MMM 2015</v>
      </c>
      <c r="BK148" s="4" t="str">
        <f>'(Intermediate Computations)'!BQ95</f>
        <v>MMM 2015</v>
      </c>
      <c r="BL148" s="4" t="str">
        <f>'(Intermediate Computations)'!BR95</f>
        <v>MMM 2015</v>
      </c>
      <c r="BM148" s="4" t="str">
        <f>'(Intermediate Computations)'!BS95</f>
        <v>MMM 2015</v>
      </c>
      <c r="BN148" s="4" t="str">
        <f>'(Intermediate Computations)'!BT95</f>
        <v>MMM 2015</v>
      </c>
      <c r="BO148" s="4" t="str">
        <f>'(Intermediate Computations)'!BU95</f>
        <v>MMM 2015</v>
      </c>
      <c r="BP148" s="4" t="str">
        <f>'(Intermediate Computations)'!BV95</f>
        <v>MMM 2015</v>
      </c>
      <c r="BQ148" s="4" t="str">
        <f>'(Intermediate Computations)'!BW95</f>
        <v>MMM 2015</v>
      </c>
      <c r="BR148" s="4" t="str">
        <f>'(Intermediate Computations)'!BX95</f>
        <v>MMM 2015</v>
      </c>
      <c r="BS148" s="4" t="str">
        <f>'(Intermediate Computations)'!BY95</f>
        <v>MMM 2015</v>
      </c>
      <c r="BT148" s="4" t="str">
        <f>'(Intermediate Computations)'!BZ95</f>
        <v>MMM 2015</v>
      </c>
      <c r="BU148" s="4" t="str">
        <f>'(Intermediate Computations)'!CB95</f>
        <v>MMM 2016</v>
      </c>
      <c r="BV148" s="4" t="str">
        <f>'(Intermediate Computations)'!CC95</f>
        <v>MMM 2016</v>
      </c>
      <c r="BW148" s="4" t="str">
        <f>'(Intermediate Computations)'!CD95</f>
        <v>MMM 2016</v>
      </c>
      <c r="BX148" s="4" t="str">
        <f>'(Intermediate Computations)'!CE95</f>
        <v>MMM 2016</v>
      </c>
      <c r="BY148" s="4" t="str">
        <f>'(Intermediate Computations)'!CF95</f>
        <v>MMM 2016</v>
      </c>
      <c r="BZ148" s="4" t="str">
        <f>'(Intermediate Computations)'!CG95</f>
        <v>MMM 2016</v>
      </c>
      <c r="CA148" s="4" t="str">
        <f>'(Intermediate Computations)'!CH95</f>
        <v>MMM 2016</v>
      </c>
      <c r="CB148" s="4" t="str">
        <f>'(Intermediate Computations)'!CI95</f>
        <v>MMM 2016</v>
      </c>
      <c r="CC148" s="4" t="str">
        <f>'(Intermediate Computations)'!CJ95</f>
        <v>MMM 2016</v>
      </c>
      <c r="CD148" s="4" t="str">
        <f>'(Intermediate Computations)'!CK95</f>
        <v>MMM 2016</v>
      </c>
      <c r="CE148" s="4" t="str">
        <f>'(Intermediate Computations)'!CL95</f>
        <v>MMM 2016</v>
      </c>
      <c r="CF148" s="4" t="str">
        <f>'(Intermediate Computations)'!CM95</f>
        <v>MMM 2016</v>
      </c>
      <c r="CG148" s="4" t="str">
        <f>'(Intermediate Computations)'!CO95</f>
        <v>MMM 2017</v>
      </c>
      <c r="CH148" s="4" t="str">
        <f>'(Intermediate Computations)'!CP95</f>
        <v>MMM 2017</v>
      </c>
      <c r="CI148" s="4" t="str">
        <f>'(Intermediate Computations)'!CQ95</f>
        <v>MMM 2017</v>
      </c>
      <c r="CJ148" s="4" t="str">
        <f>'(Intermediate Computations)'!CR95</f>
        <v>MMM 2017</v>
      </c>
      <c r="CK148" s="4" t="str">
        <f>'(Intermediate Computations)'!CS95</f>
        <v>MMM 2017</v>
      </c>
      <c r="CL148" s="4" t="str">
        <f>'(Intermediate Computations)'!CT95</f>
        <v>MMM 2017</v>
      </c>
      <c r="CM148" s="4" t="str">
        <f>'(Intermediate Computations)'!CU95</f>
        <v>MMM 2017</v>
      </c>
      <c r="CN148" s="4" t="str">
        <f>'(Intermediate Computations)'!CV95</f>
        <v>MMM 2017</v>
      </c>
      <c r="CO148" s="4" t="str">
        <f>'(Intermediate Computations)'!CW95</f>
        <v>MMM 2017</v>
      </c>
      <c r="CP148" s="4" t="str">
        <f>'(Intermediate Computations)'!CX95</f>
        <v>MMM 2017</v>
      </c>
      <c r="CQ148" s="4" t="str">
        <f>'(Intermediate Computations)'!CY95</f>
        <v>MMM 2017</v>
      </c>
      <c r="CR148" s="4" t="str">
        <f>'(Intermediate Computations)'!CZ95</f>
        <v>MMM 2017</v>
      </c>
      <c r="CS148" s="4" t="str">
        <f>'(Intermediate Computations)'!DB95</f>
        <v>MMM 2018</v>
      </c>
      <c r="CT148" s="4" t="str">
        <f>'(Intermediate Computations)'!DC95</f>
        <v>MMM 2018</v>
      </c>
      <c r="CU148" s="4" t="str">
        <f>'(Intermediate Computations)'!DD95</f>
        <v>MMM 2018</v>
      </c>
      <c r="CV148" s="4" t="str">
        <f>'(Intermediate Computations)'!DE95</f>
        <v>MMM 2018</v>
      </c>
      <c r="CW148" s="4" t="str">
        <f>'(Intermediate Computations)'!DF95</f>
        <v>MMM 2018</v>
      </c>
      <c r="CX148" s="4" t="str">
        <f>'(Intermediate Computations)'!DG95</f>
        <v>MMM 2018</v>
      </c>
      <c r="CY148" s="4" t="str">
        <f>'(Intermediate Computations)'!DH95</f>
        <v>MMM 2018</v>
      </c>
      <c r="CZ148" s="4" t="str">
        <f>'(Intermediate Computations)'!DI95</f>
        <v>MMM 2018</v>
      </c>
      <c r="DA148" s="4" t="str">
        <f>'(Intermediate Computations)'!DJ95</f>
        <v>MMM 2018</v>
      </c>
      <c r="DB148" s="4" t="str">
        <f>'(Intermediate Computations)'!DK95</f>
        <v>MMM 2018</v>
      </c>
      <c r="DC148" s="4" t="str">
        <f>'(Intermediate Computations)'!DL95</f>
        <v>MMM 2018</v>
      </c>
      <c r="DD148" s="4" t="str">
        <f>'(Intermediate Computations)'!DM95</f>
        <v>MMM 2018</v>
      </c>
      <c r="DE148" s="4" t="str">
        <f>'(Intermediate Computations)'!DO95</f>
        <v>MMM 2019</v>
      </c>
      <c r="DF148" s="4" t="str">
        <f>'(Intermediate Computations)'!DP95</f>
        <v>MMM 2019</v>
      </c>
      <c r="DG148" s="4" t="str">
        <f>'(Intermediate Computations)'!DQ95</f>
        <v>MMM 2019</v>
      </c>
      <c r="DH148" s="4" t="str">
        <f>'(Intermediate Computations)'!DR95</f>
        <v>MMM 2019</v>
      </c>
      <c r="DI148" s="4" t="str">
        <f>'(Intermediate Computations)'!DS95</f>
        <v>MMM 2019</v>
      </c>
      <c r="DJ148" s="4" t="str">
        <f>'(Intermediate Computations)'!DT95</f>
        <v>MMM 2019</v>
      </c>
      <c r="DK148" s="4" t="str">
        <f>'(Intermediate Computations)'!DU95</f>
        <v>MMM 2019</v>
      </c>
      <c r="DL148" s="4" t="str">
        <f>'(Intermediate Computations)'!DV95</f>
        <v>MMM 2019</v>
      </c>
      <c r="DM148" s="4" t="str">
        <f>'(Intermediate Computations)'!DW95</f>
        <v>MMM 2019</v>
      </c>
      <c r="DN148" s="4" t="str">
        <f>'(Intermediate Computations)'!DX95</f>
        <v>MMM 2019</v>
      </c>
      <c r="DO148" s="4" t="str">
        <f>'(Intermediate Computations)'!DY95</f>
        <v>MMM 2019</v>
      </c>
      <c r="DP148" s="4" t="str">
        <f>'(Intermediate Computations)'!DZ95</f>
        <v>MMM 2019</v>
      </c>
      <c r="DQ148" s="4" t="str">
        <f>'(Intermediate Computations)'!EB95</f>
        <v>MMM 2020</v>
      </c>
      <c r="DR148" s="4" t="str">
        <f>'(Intermediate Computations)'!EC95</f>
        <v>MMM 2020</v>
      </c>
      <c r="DS148" s="4" t="str">
        <f>'(Intermediate Computations)'!ED95</f>
        <v>MMM 2020</v>
      </c>
      <c r="DT148" s="4" t="str">
        <f>'(Intermediate Computations)'!EE95</f>
        <v>MMM 2020</v>
      </c>
      <c r="DU148" s="4" t="str">
        <f>'(Intermediate Computations)'!EF95</f>
        <v>MMM 2020</v>
      </c>
      <c r="DV148" s="4" t="str">
        <f>'(Intermediate Computations)'!EG95</f>
        <v>MMM 2020</v>
      </c>
      <c r="DW148" s="4" t="str">
        <f>'(Intermediate Computations)'!EH95</f>
        <v>MMM 2020</v>
      </c>
      <c r="DX148" s="4" t="str">
        <f>'(Intermediate Computations)'!EI95</f>
        <v>MMM 2020</v>
      </c>
      <c r="DY148" s="4" t="str">
        <f>'(Intermediate Computations)'!EJ95</f>
        <v>MMM 2020</v>
      </c>
      <c r="DZ148" s="4" t="str">
        <f>'(Intermediate Computations)'!EK95</f>
        <v>MMM 2020</v>
      </c>
      <c r="EA148" s="4" t="str">
        <f>'(Intermediate Computations)'!EL95</f>
        <v>MMM 2020</v>
      </c>
      <c r="EB148" s="4" t="str">
        <f>'(Intermediate Computations)'!EM95</f>
        <v>MMM 2020</v>
      </c>
    </row>
    <row r="149" spans="1:132" ht="12.75" customHeight="1" x14ac:dyDescent="0.2">
      <c r="A149" s="4">
        <f>'(Intermediate Computations)'!B92</f>
        <v>40179</v>
      </c>
      <c r="B149" s="4">
        <f>'(Intermediate Computations)'!C92</f>
        <v>40210</v>
      </c>
      <c r="C149" s="4">
        <f>'(Intermediate Computations)'!D92</f>
        <v>40238</v>
      </c>
      <c r="D149" s="4">
        <f>'(Intermediate Computations)'!E92</f>
        <v>40269</v>
      </c>
      <c r="E149" s="4">
        <f>'(Intermediate Computations)'!F92</f>
        <v>40299</v>
      </c>
      <c r="F149" s="4">
        <f>'(Intermediate Computations)'!G92</f>
        <v>40330</v>
      </c>
      <c r="G149" s="4">
        <f>'(Intermediate Computations)'!H92</f>
        <v>40360</v>
      </c>
      <c r="H149" s="4">
        <f>'(Intermediate Computations)'!I92</f>
        <v>40391</v>
      </c>
      <c r="I149" s="4">
        <f>'(Intermediate Computations)'!J92</f>
        <v>40422</v>
      </c>
      <c r="J149" s="4">
        <f>'(Intermediate Computations)'!K92</f>
        <v>40452</v>
      </c>
      <c r="K149" s="4">
        <f>'(Intermediate Computations)'!L92</f>
        <v>40483</v>
      </c>
      <c r="L149" s="4">
        <f>'(Intermediate Computations)'!M92</f>
        <v>40513</v>
      </c>
      <c r="M149" s="4">
        <f>'(Intermediate Computations)'!O92</f>
        <v>40544</v>
      </c>
      <c r="N149" s="4">
        <f>'(Intermediate Computations)'!P92</f>
        <v>40575</v>
      </c>
      <c r="O149" s="4">
        <f>'(Intermediate Computations)'!Q92</f>
        <v>40603</v>
      </c>
      <c r="P149" s="4">
        <f>'(Intermediate Computations)'!R92</f>
        <v>40634</v>
      </c>
      <c r="Q149" s="4">
        <f>'(Intermediate Computations)'!S92</f>
        <v>40664</v>
      </c>
      <c r="R149" s="4">
        <f>'(Intermediate Computations)'!T92</f>
        <v>40695</v>
      </c>
      <c r="S149" s="4">
        <f>'(Intermediate Computations)'!U92</f>
        <v>40725</v>
      </c>
      <c r="T149" s="4">
        <f>'(Intermediate Computations)'!V92</f>
        <v>40756</v>
      </c>
      <c r="U149" s="4">
        <f>'(Intermediate Computations)'!W92</f>
        <v>40787</v>
      </c>
      <c r="V149" s="4">
        <f>'(Intermediate Computations)'!X92</f>
        <v>40817</v>
      </c>
      <c r="W149" s="4">
        <f>'(Intermediate Computations)'!Y92</f>
        <v>40848</v>
      </c>
      <c r="X149" s="4">
        <f>'(Intermediate Computations)'!Z92</f>
        <v>40878</v>
      </c>
      <c r="Y149" s="4">
        <f>'(Intermediate Computations)'!AB92</f>
        <v>40909</v>
      </c>
      <c r="Z149" s="4">
        <f>'(Intermediate Computations)'!AC92</f>
        <v>40940</v>
      </c>
      <c r="AA149" s="4">
        <f>'(Intermediate Computations)'!AD92</f>
        <v>40969</v>
      </c>
      <c r="AB149" s="4">
        <f>'(Intermediate Computations)'!AE92</f>
        <v>41000</v>
      </c>
      <c r="AC149" s="4">
        <f>'(Intermediate Computations)'!AF92</f>
        <v>41030</v>
      </c>
      <c r="AD149" s="4">
        <f>'(Intermediate Computations)'!AG92</f>
        <v>41061</v>
      </c>
      <c r="AE149" s="4">
        <f>'(Intermediate Computations)'!AH92</f>
        <v>41091</v>
      </c>
      <c r="AF149" s="4">
        <f>'(Intermediate Computations)'!AI92</f>
        <v>41122</v>
      </c>
      <c r="AG149" s="4">
        <f>'(Intermediate Computations)'!AJ92</f>
        <v>41153</v>
      </c>
      <c r="AH149" s="4">
        <f>'(Intermediate Computations)'!AK92</f>
        <v>41183</v>
      </c>
      <c r="AI149" s="4">
        <f>'(Intermediate Computations)'!AL92</f>
        <v>41214</v>
      </c>
      <c r="AJ149" s="4">
        <f>'(Intermediate Computations)'!AM92</f>
        <v>41244</v>
      </c>
      <c r="AK149" s="4">
        <f>'(Intermediate Computations)'!AO92</f>
        <v>41275</v>
      </c>
      <c r="AL149" s="4">
        <f>'(Intermediate Computations)'!AP92</f>
        <v>41306</v>
      </c>
      <c r="AM149" s="4">
        <f>'(Intermediate Computations)'!AQ92</f>
        <v>41334</v>
      </c>
      <c r="AN149" s="4">
        <f>'(Intermediate Computations)'!AR92</f>
        <v>41365</v>
      </c>
      <c r="AO149" s="4">
        <f>'(Intermediate Computations)'!AS92</f>
        <v>41395</v>
      </c>
      <c r="AP149" s="4">
        <f>'(Intermediate Computations)'!AT92</f>
        <v>41426</v>
      </c>
      <c r="AQ149" s="4">
        <f>'(Intermediate Computations)'!AU92</f>
        <v>41456</v>
      </c>
      <c r="AR149" s="4">
        <f>'(Intermediate Computations)'!AV92</f>
        <v>41487</v>
      </c>
      <c r="AS149" s="4">
        <f>'(Intermediate Computations)'!AW92</f>
        <v>41518</v>
      </c>
      <c r="AT149" s="4">
        <f>'(Intermediate Computations)'!AX92</f>
        <v>41548</v>
      </c>
      <c r="AU149" s="4">
        <f>'(Intermediate Computations)'!AY92</f>
        <v>41579</v>
      </c>
      <c r="AV149" s="4">
        <f>'(Intermediate Computations)'!AZ92</f>
        <v>41609</v>
      </c>
      <c r="AW149" s="4">
        <f>'(Intermediate Computations)'!BB92</f>
        <v>41640</v>
      </c>
      <c r="AX149" s="4">
        <f>'(Intermediate Computations)'!BC92</f>
        <v>41671</v>
      </c>
      <c r="AY149" s="4">
        <f>'(Intermediate Computations)'!BD92</f>
        <v>41699</v>
      </c>
      <c r="AZ149" s="4">
        <f>'(Intermediate Computations)'!BE92</f>
        <v>41730</v>
      </c>
      <c r="BA149" s="4">
        <f>'(Intermediate Computations)'!BF92</f>
        <v>41760</v>
      </c>
      <c r="BB149" s="4">
        <f>'(Intermediate Computations)'!BG92</f>
        <v>41791</v>
      </c>
      <c r="BC149" s="4">
        <f>'(Intermediate Computations)'!BH92</f>
        <v>41821</v>
      </c>
      <c r="BD149" s="4">
        <f>'(Intermediate Computations)'!BI92</f>
        <v>41852</v>
      </c>
      <c r="BE149" s="4">
        <f>'(Intermediate Computations)'!BJ92</f>
        <v>41883</v>
      </c>
      <c r="BF149" s="4">
        <f>'(Intermediate Computations)'!BK92</f>
        <v>41913</v>
      </c>
      <c r="BG149" s="4">
        <f>'(Intermediate Computations)'!BL92</f>
        <v>41944</v>
      </c>
      <c r="BH149" s="4">
        <f>'(Intermediate Computations)'!BM92</f>
        <v>41974</v>
      </c>
      <c r="BI149" s="4">
        <f>'(Intermediate Computations)'!BO92</f>
        <v>42005</v>
      </c>
      <c r="BJ149" s="4">
        <f>'(Intermediate Computations)'!BP92</f>
        <v>42036</v>
      </c>
      <c r="BK149" s="4">
        <f>'(Intermediate Computations)'!BQ92</f>
        <v>42064</v>
      </c>
      <c r="BL149" s="4">
        <f>'(Intermediate Computations)'!BR92</f>
        <v>42095</v>
      </c>
      <c r="BM149" s="4">
        <f>'(Intermediate Computations)'!BS92</f>
        <v>42125</v>
      </c>
      <c r="BN149" s="4">
        <f>'(Intermediate Computations)'!BT92</f>
        <v>42156</v>
      </c>
      <c r="BO149" s="4">
        <f>'(Intermediate Computations)'!BU92</f>
        <v>42186</v>
      </c>
      <c r="BP149" s="4">
        <f>'(Intermediate Computations)'!BV92</f>
        <v>42217</v>
      </c>
      <c r="BQ149" s="4">
        <f>'(Intermediate Computations)'!BW92</f>
        <v>42248</v>
      </c>
      <c r="BR149" s="4">
        <f>'(Intermediate Computations)'!BX92</f>
        <v>42278</v>
      </c>
      <c r="BS149" s="4">
        <f>'(Intermediate Computations)'!BY92</f>
        <v>42309</v>
      </c>
      <c r="BT149" s="4">
        <f>'(Intermediate Computations)'!BZ92</f>
        <v>42339</v>
      </c>
      <c r="BU149" s="4">
        <f>'(Intermediate Computations)'!CB92</f>
        <v>42370</v>
      </c>
      <c r="BV149" s="4">
        <f>'(Intermediate Computations)'!CC92</f>
        <v>42401</v>
      </c>
      <c r="BW149" s="4">
        <f>'(Intermediate Computations)'!CD92</f>
        <v>42430</v>
      </c>
      <c r="BX149" s="4">
        <f>'(Intermediate Computations)'!CE92</f>
        <v>42461</v>
      </c>
      <c r="BY149" s="4">
        <f>'(Intermediate Computations)'!CF92</f>
        <v>42491</v>
      </c>
      <c r="BZ149" s="4">
        <f>'(Intermediate Computations)'!CG92</f>
        <v>42522</v>
      </c>
      <c r="CA149" s="4">
        <f>'(Intermediate Computations)'!CH92</f>
        <v>42552</v>
      </c>
      <c r="CB149" s="4">
        <f>'(Intermediate Computations)'!CI92</f>
        <v>42583</v>
      </c>
      <c r="CC149" s="4">
        <f>'(Intermediate Computations)'!CJ92</f>
        <v>42614</v>
      </c>
      <c r="CD149" s="4">
        <f>'(Intermediate Computations)'!CK92</f>
        <v>42644</v>
      </c>
      <c r="CE149" s="4">
        <f>'(Intermediate Computations)'!CL92</f>
        <v>42675</v>
      </c>
      <c r="CF149" s="4">
        <f>'(Intermediate Computations)'!CM92</f>
        <v>42705</v>
      </c>
      <c r="CG149" s="4">
        <f>'(Intermediate Computations)'!CO92</f>
        <v>42736</v>
      </c>
      <c r="CH149" s="4">
        <f>'(Intermediate Computations)'!CP92</f>
        <v>42767</v>
      </c>
      <c r="CI149" s="4">
        <f>'(Intermediate Computations)'!CQ92</f>
        <v>42795</v>
      </c>
      <c r="CJ149" s="4">
        <f>'(Intermediate Computations)'!CR92</f>
        <v>42826</v>
      </c>
      <c r="CK149" s="4">
        <f>'(Intermediate Computations)'!CS92</f>
        <v>42856</v>
      </c>
      <c r="CL149" s="4">
        <f>'(Intermediate Computations)'!CT92</f>
        <v>42887</v>
      </c>
      <c r="CM149" s="4">
        <f>'(Intermediate Computations)'!CU92</f>
        <v>42917</v>
      </c>
      <c r="CN149" s="4">
        <f>'(Intermediate Computations)'!CV92</f>
        <v>42948</v>
      </c>
      <c r="CO149" s="4">
        <f>'(Intermediate Computations)'!CW92</f>
        <v>42979</v>
      </c>
      <c r="CP149" s="4">
        <f>'(Intermediate Computations)'!CX92</f>
        <v>43009</v>
      </c>
      <c r="CQ149" s="4">
        <f>'(Intermediate Computations)'!CY92</f>
        <v>43040</v>
      </c>
      <c r="CR149" s="4">
        <f>'(Intermediate Computations)'!CZ92</f>
        <v>43070</v>
      </c>
      <c r="CS149" s="4">
        <f>'(Intermediate Computations)'!DB92</f>
        <v>43101</v>
      </c>
      <c r="CT149" s="4">
        <f>'(Intermediate Computations)'!DC92</f>
        <v>43132</v>
      </c>
      <c r="CU149" s="4">
        <f>'(Intermediate Computations)'!DD92</f>
        <v>43160</v>
      </c>
      <c r="CV149" s="4">
        <f>'(Intermediate Computations)'!DE92</f>
        <v>43191</v>
      </c>
      <c r="CW149" s="4">
        <f>'(Intermediate Computations)'!DF92</f>
        <v>43221</v>
      </c>
      <c r="CX149" s="4">
        <f>'(Intermediate Computations)'!DG92</f>
        <v>43252</v>
      </c>
      <c r="CY149" s="4">
        <f>'(Intermediate Computations)'!DH92</f>
        <v>43282</v>
      </c>
      <c r="CZ149" s="4">
        <f>'(Intermediate Computations)'!DI92</f>
        <v>43313</v>
      </c>
      <c r="DA149" s="4">
        <f>'(Intermediate Computations)'!DJ92</f>
        <v>43344</v>
      </c>
      <c r="DB149" s="4">
        <f>'(Intermediate Computations)'!DK92</f>
        <v>43374</v>
      </c>
      <c r="DC149" s="4">
        <f>'(Intermediate Computations)'!DL92</f>
        <v>43405</v>
      </c>
      <c r="DD149" s="4">
        <f>'(Intermediate Computations)'!DM92</f>
        <v>43435</v>
      </c>
      <c r="DE149" s="4">
        <f>'(Intermediate Computations)'!DO92</f>
        <v>43466</v>
      </c>
      <c r="DF149" s="4">
        <f>'(Intermediate Computations)'!DP92</f>
        <v>43497</v>
      </c>
      <c r="DG149" s="4">
        <f>'(Intermediate Computations)'!DQ92</f>
        <v>43525</v>
      </c>
      <c r="DH149" s="4">
        <f>'(Intermediate Computations)'!DR92</f>
        <v>43556</v>
      </c>
      <c r="DI149" s="4">
        <f>'(Intermediate Computations)'!DS92</f>
        <v>43586</v>
      </c>
      <c r="DJ149" s="4">
        <f>'(Intermediate Computations)'!DT92</f>
        <v>43617</v>
      </c>
      <c r="DK149" s="4">
        <f>'(Intermediate Computations)'!DU92</f>
        <v>43647</v>
      </c>
      <c r="DL149" s="4">
        <f>'(Intermediate Computations)'!DV92</f>
        <v>43678</v>
      </c>
      <c r="DM149" s="4">
        <f>'(Intermediate Computations)'!DW92</f>
        <v>43709</v>
      </c>
      <c r="DN149" s="4">
        <f>'(Intermediate Computations)'!DX92</f>
        <v>43739</v>
      </c>
      <c r="DO149" s="4">
        <f>'(Intermediate Computations)'!DY92</f>
        <v>43770</v>
      </c>
      <c r="DP149" s="4">
        <f>'(Intermediate Computations)'!DZ92</f>
        <v>43800</v>
      </c>
      <c r="DQ149" s="4">
        <f>'(Intermediate Computations)'!EB92</f>
        <v>43831</v>
      </c>
      <c r="DR149" s="4">
        <f>'(Intermediate Computations)'!EC92</f>
        <v>43862</v>
      </c>
      <c r="DS149" s="4">
        <f>'(Intermediate Computations)'!ED92</f>
        <v>43891</v>
      </c>
      <c r="DT149" s="4">
        <f>'(Intermediate Computations)'!EE92</f>
        <v>43922</v>
      </c>
      <c r="DU149" s="4">
        <f>'(Intermediate Computations)'!EF92</f>
        <v>43952</v>
      </c>
      <c r="DV149" s="4">
        <f>'(Intermediate Computations)'!EG92</f>
        <v>43983</v>
      </c>
      <c r="DW149" s="4">
        <f>'(Intermediate Computations)'!EH92</f>
        <v>44013</v>
      </c>
      <c r="DX149" s="4">
        <f>'(Intermediate Computations)'!EI92</f>
        <v>44044</v>
      </c>
      <c r="DY149" s="4">
        <f>'(Intermediate Computations)'!EJ92</f>
        <v>44075</v>
      </c>
      <c r="DZ149" s="4">
        <f>'(Intermediate Computations)'!EK92</f>
        <v>44105</v>
      </c>
      <c r="EA149" s="4">
        <f>'(Intermediate Computations)'!EL92</f>
        <v>44136</v>
      </c>
      <c r="EB149" s="4">
        <f>'(Intermediate Computations)'!EM92</f>
        <v>44166</v>
      </c>
    </row>
    <row r="150" spans="1:132" ht="12.75" customHeight="1" x14ac:dyDescent="0.2">
      <c r="A150" s="64">
        <f>'Statistical Moments'!B14</f>
        <v>1166666.6666666667</v>
      </c>
      <c r="B150" s="64">
        <f ca="1">'Statistical Moments'!C14</f>
        <v>1163490.0724816825</v>
      </c>
      <c r="C150" s="64">
        <f ca="1">'Statistical Moments'!D14</f>
        <v>1160521.4986748938</v>
      </c>
      <c r="D150" s="64">
        <f ca="1">'Statistical Moments'!E14</f>
        <v>1157869.8210174448</v>
      </c>
      <c r="E150" s="64">
        <f ca="1">'Statistical Moments'!F14</f>
        <v>1154862.1036336804</v>
      </c>
      <c r="F150" s="64">
        <f ca="1">'Statistical Moments'!G14</f>
        <v>1152276.2929022857</v>
      </c>
      <c r="G150" s="64">
        <f ca="1">'Statistical Moments'!H14</f>
        <v>1149421.772689587</v>
      </c>
      <c r="H150" s="64">
        <f ca="1">'Statistical Moments'!I14</f>
        <v>1146533.8536912459</v>
      </c>
      <c r="I150" s="64">
        <f ca="1">'Statistical Moments'!J14</f>
        <v>1144060.3119624397</v>
      </c>
      <c r="J150" s="64">
        <f ca="1">'Statistical Moments'!K14</f>
        <v>1141480.844236</v>
      </c>
      <c r="K150" s="64">
        <f ca="1">'Statistical Moments'!L14</f>
        <v>1139120.5646580085</v>
      </c>
      <c r="L150" s="64">
        <f ca="1">'Statistical Moments'!M14</f>
        <v>1136504.7521193454</v>
      </c>
      <c r="M150" s="64">
        <f ca="1">'Statistical Moments'!O14</f>
        <v>1133946.8615014011</v>
      </c>
      <c r="N150" s="64">
        <f ca="1">'Statistical Moments'!P14</f>
        <v>1131541.0524065497</v>
      </c>
      <c r="O150" s="64">
        <f ca="1">'Statistical Moments'!Q14</f>
        <v>1129030.9742489764</v>
      </c>
      <c r="P150" s="64">
        <f ca="1">'Statistical Moments'!R14</f>
        <v>1126548.0833114078</v>
      </c>
      <c r="Q150" s="64">
        <f ca="1">'Statistical Moments'!S14</f>
        <v>1124073.9808128281</v>
      </c>
      <c r="R150" s="64">
        <f ca="1">'Statistical Moments'!T14</f>
        <v>1121689.1664506255</v>
      </c>
      <c r="S150" s="64">
        <f ca="1">'Statistical Moments'!U14</f>
        <v>1119376.9520085128</v>
      </c>
      <c r="T150" s="64">
        <f ca="1">'Statistical Moments'!V14</f>
        <v>1117030.7348812197</v>
      </c>
      <c r="U150" s="64">
        <f ca="1">'Statistical Moments'!W14</f>
        <v>1114551.5462804444</v>
      </c>
      <c r="V150" s="64">
        <f ca="1">'Statistical Moments'!X14</f>
        <v>1112361.7125262523</v>
      </c>
      <c r="W150" s="64">
        <f ca="1">'Statistical Moments'!Y14</f>
        <v>1110340.9803764415</v>
      </c>
      <c r="X150" s="64">
        <f ca="1">'Statistical Moments'!Z14</f>
        <v>1108099.1119681122</v>
      </c>
      <c r="Y150" s="64">
        <f ca="1">'Statistical Moments'!AB14</f>
        <v>1105913.3764948228</v>
      </c>
      <c r="Z150" s="64">
        <f ca="1">'Statistical Moments'!AC14</f>
        <v>1103767.2983833207</v>
      </c>
      <c r="AA150" s="64">
        <f ca="1">'Statistical Moments'!AD14</f>
        <v>1101525.8977747692</v>
      </c>
      <c r="AB150" s="64">
        <f ca="1">'Statistical Moments'!AE14</f>
        <v>1099405.6491282978</v>
      </c>
      <c r="AC150" s="64">
        <f ca="1">'Statistical Moments'!AF14</f>
        <v>1097096.0337502561</v>
      </c>
      <c r="AD150" s="64">
        <f ca="1">'Statistical Moments'!AG14</f>
        <v>1095247.416938887</v>
      </c>
      <c r="AE150" s="64">
        <f ca="1">'Statistical Moments'!AH14</f>
        <v>1093142.5278377752</v>
      </c>
      <c r="AF150" s="64">
        <f ca="1">'Statistical Moments'!AI14</f>
        <v>1091374.3596221376</v>
      </c>
      <c r="AG150" s="64">
        <f ca="1">'Statistical Moments'!AJ14</f>
        <v>1089570.8659364274</v>
      </c>
      <c r="AH150" s="64">
        <f ca="1">'Statistical Moments'!AK14</f>
        <v>1087442.6760787992</v>
      </c>
      <c r="AI150" s="64">
        <f ca="1">'Statistical Moments'!AL14</f>
        <v>1085464.4610225176</v>
      </c>
      <c r="AJ150" s="64">
        <f ca="1">'Statistical Moments'!AM14</f>
        <v>1083491.6257052489</v>
      </c>
      <c r="AK150" s="64">
        <f ca="1">'Statistical Moments'!AO14</f>
        <v>1081536.2910277566</v>
      </c>
      <c r="AL150" s="64">
        <f ca="1">'Statistical Moments'!AP14</f>
        <v>1079672.947775916</v>
      </c>
      <c r="AM150" s="64">
        <f ca="1">'Statistical Moments'!AQ14</f>
        <v>1077828.0183432747</v>
      </c>
      <c r="AN150" s="64">
        <f ca="1">'Statistical Moments'!AR14</f>
        <v>1076189.4940701826</v>
      </c>
      <c r="AO150" s="64">
        <f ca="1">'Statistical Moments'!AS14</f>
        <v>1074273.7138406527</v>
      </c>
      <c r="AP150" s="64">
        <f ca="1">'Statistical Moments'!AT14</f>
        <v>1072401.3415169979</v>
      </c>
      <c r="AQ150" s="64">
        <f ca="1">'Statistical Moments'!AU14</f>
        <v>1070410.6383090767</v>
      </c>
      <c r="AR150" s="64">
        <f ca="1">'Statistical Moments'!AV14</f>
        <v>1068544.3288508391</v>
      </c>
      <c r="AS150" s="64">
        <f ca="1">'Statistical Moments'!AW14</f>
        <v>1066943.0391536336</v>
      </c>
      <c r="AT150" s="64">
        <f ca="1">'Statistical Moments'!AX14</f>
        <v>1065336.2091096612</v>
      </c>
      <c r="AU150" s="64">
        <f ca="1">'Statistical Moments'!AY14</f>
        <v>1063726.0449688481</v>
      </c>
      <c r="AV150" s="64">
        <f ca="1">'Statistical Moments'!AZ14</f>
        <v>1061901.744226583</v>
      </c>
      <c r="AW150" s="64">
        <f ca="1">'Statistical Moments'!BB14</f>
        <v>1060232.7372689499</v>
      </c>
      <c r="AX150" s="64">
        <f ca="1">'Statistical Moments'!BC14</f>
        <v>1058478.6140365792</v>
      </c>
      <c r="AY150" s="64">
        <f ca="1">'Statistical Moments'!BD14</f>
        <v>1057032.190156284</v>
      </c>
      <c r="AZ150" s="64">
        <f ca="1">'Statistical Moments'!BE14</f>
        <v>1055375.5012791681</v>
      </c>
      <c r="BA150" s="64">
        <f ca="1">'Statistical Moments'!BF14</f>
        <v>1053519.6236489417</v>
      </c>
      <c r="BB150" s="64">
        <f ca="1">'Statistical Moments'!BG14</f>
        <v>1051795.3782514667</v>
      </c>
      <c r="BC150" s="64">
        <f ca="1">'Statistical Moments'!BH14</f>
        <v>1050263.1331109048</v>
      </c>
      <c r="BD150" s="64">
        <f ca="1">'Statistical Moments'!BI14</f>
        <v>1048717.8974386631</v>
      </c>
      <c r="BE150" s="64">
        <f ca="1">'Statistical Moments'!BJ14</f>
        <v>1047031.3159230566</v>
      </c>
      <c r="BF150" s="64">
        <f ca="1">'Statistical Moments'!BK14</f>
        <v>1045629.0716881922</v>
      </c>
      <c r="BG150" s="64">
        <f ca="1">'Statistical Moments'!BL14</f>
        <v>1044248.7044561936</v>
      </c>
      <c r="BH150" s="64">
        <f ca="1">'Statistical Moments'!BM14</f>
        <v>1042541.3724942936</v>
      </c>
      <c r="BI150" s="64">
        <f ca="1">'Statistical Moments'!BO14</f>
        <v>1041088.5444352633</v>
      </c>
      <c r="BJ150" s="64">
        <f ca="1">'Statistical Moments'!BP14</f>
        <v>1039744.207815783</v>
      </c>
      <c r="BK150" s="64">
        <f ca="1">'Statistical Moments'!BQ14</f>
        <v>1038416.3584416518</v>
      </c>
      <c r="BL150" s="64">
        <f ca="1">'Statistical Moments'!BR14</f>
        <v>1036725.3410356988</v>
      </c>
      <c r="BM150" s="64">
        <f ca="1">'Statistical Moments'!BS14</f>
        <v>1035193.5658828453</v>
      </c>
      <c r="BN150" s="64">
        <f ca="1">'Statistical Moments'!BT14</f>
        <v>1033517.8646302524</v>
      </c>
      <c r="BO150" s="64">
        <f ca="1">'Statistical Moments'!BU14</f>
        <v>1032170.3351382954</v>
      </c>
      <c r="BP150" s="64">
        <f ca="1">'Statistical Moments'!BV14</f>
        <v>1030577.8052945328</v>
      </c>
      <c r="BQ150" s="64">
        <f ca="1">'Statistical Moments'!BW14</f>
        <v>1028989.3481413252</v>
      </c>
      <c r="BR150" s="64">
        <f ca="1">'Statistical Moments'!BX14</f>
        <v>1027541.3532367046</v>
      </c>
      <c r="BS150" s="64">
        <f ca="1">'Statistical Moments'!BY14</f>
        <v>1026062.1400377507</v>
      </c>
      <c r="BT150" s="64">
        <f ca="1">'Statistical Moments'!BZ14</f>
        <v>1024534.0612871211</v>
      </c>
      <c r="BU150" s="64">
        <f ca="1">'Statistical Moments'!CB14</f>
        <v>1023383.5975886931</v>
      </c>
      <c r="BV150" s="64">
        <f ca="1">'Statistical Moments'!CC14</f>
        <v>1022014.3581940845</v>
      </c>
      <c r="BW150" s="64">
        <f ca="1">'Statistical Moments'!CD14</f>
        <v>1020902.2185245412</v>
      </c>
      <c r="BX150" s="64">
        <f ca="1">'Statistical Moments'!CE14</f>
        <v>1019625.1937000911</v>
      </c>
      <c r="BY150" s="64">
        <f ca="1">'Statistical Moments'!CF14</f>
        <v>1018257.1225102091</v>
      </c>
      <c r="BZ150" s="64">
        <f ca="1">'Statistical Moments'!CG14</f>
        <v>1016912.1282586413</v>
      </c>
      <c r="CA150" s="64">
        <f ca="1">'Statistical Moments'!CH14</f>
        <v>1015681.6722993024</v>
      </c>
      <c r="CB150" s="64">
        <f ca="1">'Statistical Moments'!CI14</f>
        <v>1014311.9416120755</v>
      </c>
      <c r="CC150" s="64">
        <f ca="1">'Statistical Moments'!CJ14</f>
        <v>1013139.9197181615</v>
      </c>
      <c r="CD150" s="64">
        <f ca="1">'Statistical Moments'!CK14</f>
        <v>1011853.2945591237</v>
      </c>
      <c r="CE150" s="64">
        <f ca="1">'Statistical Moments'!CL14</f>
        <v>1010501.4503713278</v>
      </c>
      <c r="CF150" s="64">
        <f ca="1">'Statistical Moments'!CM14</f>
        <v>1008969.6587524076</v>
      </c>
      <c r="CG150" s="64">
        <f ca="1">'Statistical Moments'!CO14</f>
        <v>1007625.7081333305</v>
      </c>
      <c r="CH150" s="64">
        <f ca="1">'Statistical Moments'!CP14</f>
        <v>1006600.9070220768</v>
      </c>
      <c r="CI150" s="64">
        <f ca="1">'Statistical Moments'!CQ14</f>
        <v>1005385.7891249266</v>
      </c>
      <c r="CJ150" s="64">
        <f ca="1">'Statistical Moments'!CR14</f>
        <v>1004154.6555457393</v>
      </c>
      <c r="CK150" s="64">
        <f ca="1">'Statistical Moments'!CS14</f>
        <v>1003065.5607481097</v>
      </c>
      <c r="CL150" s="64">
        <f ca="1">'Statistical Moments'!CT14</f>
        <v>1001909.3097054206</v>
      </c>
      <c r="CM150" s="64">
        <f ca="1">'Statistical Moments'!CU14</f>
        <v>1000768.7456886566</v>
      </c>
      <c r="CN150" s="64">
        <f ca="1">'Statistical Moments'!CV14</f>
        <v>999508.41539952729</v>
      </c>
      <c r="CO150" s="64">
        <f ca="1">'Statistical Moments'!CW14</f>
        <v>998267.31479581026</v>
      </c>
      <c r="CP150" s="64">
        <f ca="1">'Statistical Moments'!CX14</f>
        <v>996975.74620048853</v>
      </c>
      <c r="CQ150" s="64">
        <f ca="1">'Statistical Moments'!CY14</f>
        <v>995990.28566560568</v>
      </c>
      <c r="CR150" s="64">
        <f ca="1">'Statistical Moments'!CZ14</f>
        <v>994968.30211452697</v>
      </c>
      <c r="CS150" s="64">
        <f ca="1">'Statistical Moments'!DB14</f>
        <v>994202.51179487084</v>
      </c>
      <c r="CT150" s="64">
        <f ca="1">'Statistical Moments'!DC14</f>
        <v>993073.47704219003</v>
      </c>
      <c r="CU150" s="64">
        <f ca="1">'Statistical Moments'!DD14</f>
        <v>992124.68672471645</v>
      </c>
      <c r="CV150" s="64">
        <f ca="1">'Statistical Moments'!DE14</f>
        <v>990778.46577605465</v>
      </c>
      <c r="CW150" s="64">
        <f ca="1">'Statistical Moments'!DF14</f>
        <v>989811.85224402416</v>
      </c>
      <c r="CX150" s="64">
        <f ca="1">'Statistical Moments'!DG14</f>
        <v>988732.8681215028</v>
      </c>
      <c r="CY150" s="64">
        <f ca="1">'Statistical Moments'!DH14</f>
        <v>987519.56837191526</v>
      </c>
      <c r="CZ150" s="64">
        <f ca="1">'Statistical Moments'!DI14</f>
        <v>986569.39622934931</v>
      </c>
      <c r="DA150" s="64">
        <f ca="1">'Statistical Moments'!DJ14</f>
        <v>985424.82724640612</v>
      </c>
      <c r="DB150" s="64">
        <f ca="1">'Statistical Moments'!DK14</f>
        <v>984588.02225259889</v>
      </c>
      <c r="DC150" s="64">
        <f ca="1">'Statistical Moments'!DL14</f>
        <v>983752.68428890442</v>
      </c>
      <c r="DD150" s="64">
        <f ca="1">'Statistical Moments'!DM14</f>
        <v>982802.34097212821</v>
      </c>
      <c r="DE150" s="64">
        <f ca="1">'Statistical Moments'!DO14</f>
        <v>982060.70445588115</v>
      </c>
      <c r="DF150" s="64">
        <f ca="1">'Statistical Moments'!DP14</f>
        <v>981014.63917133363</v>
      </c>
      <c r="DG150" s="64">
        <f ca="1">'Statistical Moments'!DQ14</f>
        <v>980100.98580240901</v>
      </c>
      <c r="DH150" s="64">
        <f ca="1">'Statistical Moments'!DR14</f>
        <v>979250.21605897252</v>
      </c>
      <c r="DI150" s="64">
        <f ca="1">'Statistical Moments'!DS14</f>
        <v>978095.78293664986</v>
      </c>
      <c r="DJ150" s="64">
        <f ca="1">'Statistical Moments'!DT14</f>
        <v>977021.64416944026</v>
      </c>
      <c r="DK150" s="64">
        <f ca="1">'Statistical Moments'!DU14</f>
        <v>976119.42063244968</v>
      </c>
      <c r="DL150" s="64">
        <f ca="1">'Statistical Moments'!DV14</f>
        <v>975216.96977584762</v>
      </c>
      <c r="DM150" s="64">
        <f ca="1">'Statistical Moments'!DW14</f>
        <v>974393.39572310948</v>
      </c>
      <c r="DN150" s="64">
        <f ca="1">'Statistical Moments'!DX14</f>
        <v>973296.17108975875</v>
      </c>
      <c r="DO150" s="64">
        <f ca="1">'Statistical Moments'!DY14</f>
        <v>972378.80499522306</v>
      </c>
      <c r="DP150" s="64">
        <f ca="1">'Statistical Moments'!DZ14</f>
        <v>971425.92198968376</v>
      </c>
      <c r="DQ150" s="64">
        <f ca="1">'Statistical Moments'!EB14</f>
        <v>970602.15274373</v>
      </c>
      <c r="DR150" s="64">
        <f ca="1">'Statistical Moments'!EC14</f>
        <v>969817.16837843182</v>
      </c>
      <c r="DS150" s="64">
        <f ca="1">'Statistical Moments'!ED14</f>
        <v>969049.0841624639</v>
      </c>
      <c r="DT150" s="64">
        <f ca="1">'Statistical Moments'!EE14</f>
        <v>967977.23597695515</v>
      </c>
      <c r="DU150" s="64">
        <f ca="1">'Statistical Moments'!EF14</f>
        <v>967095.66368437675</v>
      </c>
      <c r="DV150" s="64">
        <f ca="1">'Statistical Moments'!EG14</f>
        <v>966144.59555183491</v>
      </c>
      <c r="DW150" s="64">
        <f ca="1">'Statistical Moments'!EH14</f>
        <v>965251.75776166865</v>
      </c>
      <c r="DX150" s="64">
        <f ca="1">'Statistical Moments'!EI14</f>
        <v>964362.9818096594</v>
      </c>
      <c r="DY150" s="64">
        <f ca="1">'Statistical Moments'!EJ14</f>
        <v>963618.35533364373</v>
      </c>
      <c r="DZ150" s="64">
        <f ca="1">'Statistical Moments'!EK14</f>
        <v>962874.75062516425</v>
      </c>
      <c r="EA150" s="64">
        <f ca="1">'Statistical Moments'!EL14</f>
        <v>962066.4250590438</v>
      </c>
      <c r="EB150" s="64">
        <f ca="1">'Statistical Moments'!EM14</f>
        <v>961384.95885180077</v>
      </c>
    </row>
    <row r="151" spans="1:132" ht="12.75" customHeight="1" x14ac:dyDescent="0.2">
      <c r="A151" s="4" t="str">
        <f>'(Intermediate Computations)'!B101</f>
        <v>MMM 2010</v>
      </c>
      <c r="B151" s="4" t="str">
        <f>'(Intermediate Computations)'!C101</f>
        <v>MMM 2010</v>
      </c>
      <c r="C151" s="4" t="str">
        <f>'(Intermediate Computations)'!D101</f>
        <v>MMM 2010</v>
      </c>
      <c r="D151" s="4" t="str">
        <f>'(Intermediate Computations)'!E101</f>
        <v>MMM 2010</v>
      </c>
      <c r="E151" s="4" t="str">
        <f>'(Intermediate Computations)'!F101</f>
        <v>MMM 2010</v>
      </c>
      <c r="F151" s="4" t="str">
        <f>'(Intermediate Computations)'!G101</f>
        <v>MMM 2010</v>
      </c>
      <c r="G151" s="4" t="str">
        <f>'(Intermediate Computations)'!H101</f>
        <v>MMM 2010</v>
      </c>
      <c r="H151" s="4" t="str">
        <f>'(Intermediate Computations)'!I101</f>
        <v>MMM 2010</v>
      </c>
      <c r="I151" s="4" t="str">
        <f>'(Intermediate Computations)'!J101</f>
        <v>MMM 2010</v>
      </c>
      <c r="J151" s="4" t="str">
        <f>'(Intermediate Computations)'!K101</f>
        <v>MMM 2010</v>
      </c>
      <c r="K151" s="4" t="str">
        <f>'(Intermediate Computations)'!L101</f>
        <v>MMM 2010</v>
      </c>
      <c r="L151" s="4" t="str">
        <f>'(Intermediate Computations)'!M101</f>
        <v>MMM 2010</v>
      </c>
      <c r="M151" s="4" t="str">
        <f>'(Intermediate Computations)'!O101</f>
        <v>MMM 2011</v>
      </c>
      <c r="N151" s="4" t="str">
        <f>'(Intermediate Computations)'!P101</f>
        <v>MMM 2011</v>
      </c>
      <c r="O151" s="4" t="str">
        <f>'(Intermediate Computations)'!Q101</f>
        <v>MMM 2011</v>
      </c>
      <c r="P151" s="4" t="str">
        <f>'(Intermediate Computations)'!R101</f>
        <v>MMM 2011</v>
      </c>
      <c r="Q151" s="4" t="str">
        <f>'(Intermediate Computations)'!S101</f>
        <v>MMM 2011</v>
      </c>
      <c r="R151" s="4" t="str">
        <f>'(Intermediate Computations)'!T101</f>
        <v>MMM 2011</v>
      </c>
      <c r="S151" s="4" t="str">
        <f>'(Intermediate Computations)'!U101</f>
        <v>MMM 2011</v>
      </c>
      <c r="T151" s="4" t="str">
        <f>'(Intermediate Computations)'!V101</f>
        <v>MMM 2011</v>
      </c>
      <c r="U151" s="4" t="str">
        <f>'(Intermediate Computations)'!W101</f>
        <v>MMM 2011</v>
      </c>
      <c r="V151" s="4" t="str">
        <f>'(Intermediate Computations)'!X101</f>
        <v>MMM 2011</v>
      </c>
      <c r="W151" s="4" t="str">
        <f>'(Intermediate Computations)'!Y101</f>
        <v>MMM 2011</v>
      </c>
      <c r="X151" s="4" t="str">
        <f>'(Intermediate Computations)'!Z101</f>
        <v>MMM 2011</v>
      </c>
      <c r="Y151" s="4" t="str">
        <f>'(Intermediate Computations)'!AB101</f>
        <v>MMM 2012</v>
      </c>
      <c r="Z151" s="4" t="str">
        <f>'(Intermediate Computations)'!AC101</f>
        <v>MMM 2012</v>
      </c>
      <c r="AA151" s="4" t="str">
        <f>'(Intermediate Computations)'!AD101</f>
        <v>MMM 2012</v>
      </c>
      <c r="AB151" s="4" t="str">
        <f>'(Intermediate Computations)'!AE101</f>
        <v>MMM 2012</v>
      </c>
      <c r="AC151" s="4" t="str">
        <f>'(Intermediate Computations)'!AF101</f>
        <v>MMM 2012</v>
      </c>
      <c r="AD151" s="4" t="str">
        <f>'(Intermediate Computations)'!AG101</f>
        <v>MMM 2012</v>
      </c>
      <c r="AE151" s="4" t="str">
        <f>'(Intermediate Computations)'!AH101</f>
        <v>MMM 2012</v>
      </c>
      <c r="AF151" s="4" t="str">
        <f>'(Intermediate Computations)'!AI101</f>
        <v>MMM 2012</v>
      </c>
      <c r="AG151" s="4" t="str">
        <f>'(Intermediate Computations)'!AJ101</f>
        <v>MMM 2012</v>
      </c>
      <c r="AH151" s="4" t="str">
        <f>'(Intermediate Computations)'!AK101</f>
        <v>MMM 2012</v>
      </c>
      <c r="AI151" s="4" t="str">
        <f>'(Intermediate Computations)'!AL101</f>
        <v>MMM 2012</v>
      </c>
      <c r="AJ151" s="4" t="str">
        <f>'(Intermediate Computations)'!AM101</f>
        <v>MMM 2012</v>
      </c>
      <c r="AK151" s="4" t="str">
        <f>'(Intermediate Computations)'!AO101</f>
        <v>MMM 2013</v>
      </c>
      <c r="AL151" s="4" t="str">
        <f>'(Intermediate Computations)'!AP101</f>
        <v>MMM 2013</v>
      </c>
      <c r="AM151" s="4" t="str">
        <f>'(Intermediate Computations)'!AQ101</f>
        <v>MMM 2013</v>
      </c>
      <c r="AN151" s="4" t="str">
        <f>'(Intermediate Computations)'!AR101</f>
        <v>MMM 2013</v>
      </c>
      <c r="AO151" s="4" t="str">
        <f>'(Intermediate Computations)'!AS101</f>
        <v>MMM 2013</v>
      </c>
      <c r="AP151" s="4" t="str">
        <f>'(Intermediate Computations)'!AT101</f>
        <v>MMM 2013</v>
      </c>
      <c r="AQ151" s="4" t="str">
        <f>'(Intermediate Computations)'!AU101</f>
        <v>MMM 2013</v>
      </c>
      <c r="AR151" s="4" t="str">
        <f>'(Intermediate Computations)'!AV101</f>
        <v>MMM 2013</v>
      </c>
      <c r="AS151" s="4" t="str">
        <f>'(Intermediate Computations)'!AW101</f>
        <v>MMM 2013</v>
      </c>
      <c r="AT151" s="4" t="str">
        <f>'(Intermediate Computations)'!AX101</f>
        <v>MMM 2013</v>
      </c>
      <c r="AU151" s="4" t="str">
        <f>'(Intermediate Computations)'!AY101</f>
        <v>MMM 2013</v>
      </c>
      <c r="AV151" s="4" t="str">
        <f>'(Intermediate Computations)'!AZ101</f>
        <v>MMM 2013</v>
      </c>
      <c r="AW151" s="4" t="str">
        <f>'(Intermediate Computations)'!BB101</f>
        <v>MMM 2014</v>
      </c>
      <c r="AX151" s="4" t="str">
        <f>'(Intermediate Computations)'!BC101</f>
        <v>MMM 2014</v>
      </c>
      <c r="AY151" s="4" t="str">
        <f>'(Intermediate Computations)'!BD101</f>
        <v>MMM 2014</v>
      </c>
      <c r="AZ151" s="4" t="str">
        <f>'(Intermediate Computations)'!BE101</f>
        <v>MMM 2014</v>
      </c>
      <c r="BA151" s="4" t="str">
        <f>'(Intermediate Computations)'!BF101</f>
        <v>MMM 2014</v>
      </c>
      <c r="BB151" s="4" t="str">
        <f>'(Intermediate Computations)'!BG101</f>
        <v>MMM 2014</v>
      </c>
      <c r="BC151" s="4" t="str">
        <f>'(Intermediate Computations)'!BH101</f>
        <v>MMM 2014</v>
      </c>
      <c r="BD151" s="4" t="str">
        <f>'(Intermediate Computations)'!BI101</f>
        <v>MMM 2014</v>
      </c>
      <c r="BE151" s="4" t="str">
        <f>'(Intermediate Computations)'!BJ101</f>
        <v>MMM 2014</v>
      </c>
      <c r="BF151" s="4" t="str">
        <f>'(Intermediate Computations)'!BK101</f>
        <v>MMM 2014</v>
      </c>
      <c r="BG151" s="4" t="str">
        <f>'(Intermediate Computations)'!BL101</f>
        <v>MMM 2014</v>
      </c>
      <c r="BH151" s="4" t="str">
        <f>'(Intermediate Computations)'!BM101</f>
        <v>MMM 2014</v>
      </c>
      <c r="BI151" s="4" t="str">
        <f>'(Intermediate Computations)'!BO101</f>
        <v>MMM 2015</v>
      </c>
      <c r="BJ151" s="4" t="str">
        <f>'(Intermediate Computations)'!BP101</f>
        <v>MMM 2015</v>
      </c>
      <c r="BK151" s="4" t="str">
        <f>'(Intermediate Computations)'!BQ101</f>
        <v>MMM 2015</v>
      </c>
      <c r="BL151" s="4" t="str">
        <f>'(Intermediate Computations)'!BR101</f>
        <v>MMM 2015</v>
      </c>
      <c r="BM151" s="4" t="str">
        <f>'(Intermediate Computations)'!BS101</f>
        <v>MMM 2015</v>
      </c>
      <c r="BN151" s="4" t="str">
        <f>'(Intermediate Computations)'!BT101</f>
        <v>MMM 2015</v>
      </c>
      <c r="BO151" s="4" t="str">
        <f>'(Intermediate Computations)'!BU101</f>
        <v>MMM 2015</v>
      </c>
      <c r="BP151" s="4" t="str">
        <f>'(Intermediate Computations)'!BV101</f>
        <v>MMM 2015</v>
      </c>
      <c r="BQ151" s="4" t="str">
        <f>'(Intermediate Computations)'!BW101</f>
        <v>MMM 2015</v>
      </c>
      <c r="BR151" s="4" t="str">
        <f>'(Intermediate Computations)'!BX101</f>
        <v>MMM 2015</v>
      </c>
      <c r="BS151" s="4" t="str">
        <f>'(Intermediate Computations)'!BY101</f>
        <v>MMM 2015</v>
      </c>
      <c r="BT151" s="4" t="str">
        <f>'(Intermediate Computations)'!BZ101</f>
        <v>MMM 2015</v>
      </c>
      <c r="BU151" s="4" t="str">
        <f>'(Intermediate Computations)'!CB101</f>
        <v>MMM 2016</v>
      </c>
      <c r="BV151" s="4" t="str">
        <f>'(Intermediate Computations)'!CC101</f>
        <v>MMM 2016</v>
      </c>
      <c r="BW151" s="4" t="str">
        <f>'(Intermediate Computations)'!CD101</f>
        <v>MMM 2016</v>
      </c>
      <c r="BX151" s="4" t="str">
        <f>'(Intermediate Computations)'!CE101</f>
        <v>MMM 2016</v>
      </c>
      <c r="BY151" s="4" t="str">
        <f>'(Intermediate Computations)'!CF101</f>
        <v>MMM 2016</v>
      </c>
      <c r="BZ151" s="4" t="str">
        <f>'(Intermediate Computations)'!CG101</f>
        <v>MMM 2016</v>
      </c>
      <c r="CA151" s="4" t="str">
        <f>'(Intermediate Computations)'!CH101</f>
        <v>MMM 2016</v>
      </c>
      <c r="CB151" s="4" t="str">
        <f>'(Intermediate Computations)'!CI101</f>
        <v>MMM 2016</v>
      </c>
      <c r="CC151" s="4" t="str">
        <f>'(Intermediate Computations)'!CJ101</f>
        <v>MMM 2016</v>
      </c>
      <c r="CD151" s="4" t="str">
        <f>'(Intermediate Computations)'!CK101</f>
        <v>MMM 2016</v>
      </c>
      <c r="CE151" s="4" t="str">
        <f>'(Intermediate Computations)'!CL101</f>
        <v>MMM 2016</v>
      </c>
      <c r="CF151" s="4" t="str">
        <f>'(Intermediate Computations)'!CM101</f>
        <v>MMM 2016</v>
      </c>
      <c r="CG151" s="4" t="str">
        <f>'(Intermediate Computations)'!CO101</f>
        <v>MMM 2017</v>
      </c>
      <c r="CH151" s="4" t="str">
        <f>'(Intermediate Computations)'!CP101</f>
        <v>MMM 2017</v>
      </c>
      <c r="CI151" s="4" t="str">
        <f>'(Intermediate Computations)'!CQ101</f>
        <v>MMM 2017</v>
      </c>
      <c r="CJ151" s="4" t="str">
        <f>'(Intermediate Computations)'!CR101</f>
        <v>MMM 2017</v>
      </c>
      <c r="CK151" s="4" t="str">
        <f>'(Intermediate Computations)'!CS101</f>
        <v>MMM 2017</v>
      </c>
      <c r="CL151" s="4" t="str">
        <f>'(Intermediate Computations)'!CT101</f>
        <v>MMM 2017</v>
      </c>
      <c r="CM151" s="4" t="str">
        <f>'(Intermediate Computations)'!CU101</f>
        <v>MMM 2017</v>
      </c>
      <c r="CN151" s="4" t="str">
        <f>'(Intermediate Computations)'!CV101</f>
        <v>MMM 2017</v>
      </c>
      <c r="CO151" s="4" t="str">
        <f>'(Intermediate Computations)'!CW101</f>
        <v>MMM 2017</v>
      </c>
      <c r="CP151" s="4" t="str">
        <f>'(Intermediate Computations)'!CX101</f>
        <v>MMM 2017</v>
      </c>
      <c r="CQ151" s="4" t="str">
        <f>'(Intermediate Computations)'!CY101</f>
        <v>MMM 2017</v>
      </c>
      <c r="CR151" s="4" t="str">
        <f>'(Intermediate Computations)'!CZ101</f>
        <v>MMM 2017</v>
      </c>
      <c r="CS151" s="4" t="str">
        <f>'(Intermediate Computations)'!DB101</f>
        <v>MMM 2018</v>
      </c>
      <c r="CT151" s="4" t="str">
        <f>'(Intermediate Computations)'!DC101</f>
        <v>MMM 2018</v>
      </c>
      <c r="CU151" s="4" t="str">
        <f>'(Intermediate Computations)'!DD101</f>
        <v>MMM 2018</v>
      </c>
      <c r="CV151" s="4" t="str">
        <f>'(Intermediate Computations)'!DE101</f>
        <v>MMM 2018</v>
      </c>
      <c r="CW151" s="4" t="str">
        <f>'(Intermediate Computations)'!DF101</f>
        <v>MMM 2018</v>
      </c>
      <c r="CX151" s="4" t="str">
        <f>'(Intermediate Computations)'!DG101</f>
        <v>MMM 2018</v>
      </c>
      <c r="CY151" s="4" t="str">
        <f>'(Intermediate Computations)'!DH101</f>
        <v>MMM 2018</v>
      </c>
      <c r="CZ151" s="4" t="str">
        <f>'(Intermediate Computations)'!DI101</f>
        <v>MMM 2018</v>
      </c>
      <c r="DA151" s="4" t="str">
        <f>'(Intermediate Computations)'!DJ101</f>
        <v>MMM 2018</v>
      </c>
      <c r="DB151" s="4" t="str">
        <f>'(Intermediate Computations)'!DK101</f>
        <v>MMM 2018</v>
      </c>
      <c r="DC151" s="4" t="str">
        <f>'(Intermediate Computations)'!DL101</f>
        <v>MMM 2018</v>
      </c>
      <c r="DD151" s="4" t="str">
        <f>'(Intermediate Computations)'!DM101</f>
        <v>MMM 2018</v>
      </c>
      <c r="DE151" s="4" t="str">
        <f>'(Intermediate Computations)'!DO101</f>
        <v>MMM 2019</v>
      </c>
      <c r="DF151" s="4" t="str">
        <f>'(Intermediate Computations)'!DP101</f>
        <v>MMM 2019</v>
      </c>
      <c r="DG151" s="4" t="str">
        <f>'(Intermediate Computations)'!DQ101</f>
        <v>MMM 2019</v>
      </c>
      <c r="DH151" s="4" t="str">
        <f>'(Intermediate Computations)'!DR101</f>
        <v>MMM 2019</v>
      </c>
      <c r="DI151" s="4" t="str">
        <f>'(Intermediate Computations)'!DS101</f>
        <v>MMM 2019</v>
      </c>
      <c r="DJ151" s="4" t="str">
        <f>'(Intermediate Computations)'!DT101</f>
        <v>MMM 2019</v>
      </c>
      <c r="DK151" s="4" t="str">
        <f>'(Intermediate Computations)'!DU101</f>
        <v>MMM 2019</v>
      </c>
      <c r="DL151" s="4" t="str">
        <f>'(Intermediate Computations)'!DV101</f>
        <v>MMM 2019</v>
      </c>
      <c r="DM151" s="4" t="str">
        <f>'(Intermediate Computations)'!DW101</f>
        <v>MMM 2019</v>
      </c>
      <c r="DN151" s="4" t="str">
        <f>'(Intermediate Computations)'!DX101</f>
        <v>MMM 2019</v>
      </c>
      <c r="DO151" s="4" t="str">
        <f>'(Intermediate Computations)'!DY101</f>
        <v>MMM 2019</v>
      </c>
      <c r="DP151" s="4" t="str">
        <f>'(Intermediate Computations)'!DZ101</f>
        <v>MMM 2019</v>
      </c>
      <c r="DQ151" s="4" t="str">
        <f>'(Intermediate Computations)'!EB101</f>
        <v>MMM 2020</v>
      </c>
      <c r="DR151" s="4" t="str">
        <f>'(Intermediate Computations)'!EC101</f>
        <v>MMM 2020</v>
      </c>
      <c r="DS151" s="4" t="str">
        <f>'(Intermediate Computations)'!ED101</f>
        <v>MMM 2020</v>
      </c>
      <c r="DT151" s="4" t="str">
        <f>'(Intermediate Computations)'!EE101</f>
        <v>MMM 2020</v>
      </c>
      <c r="DU151" s="4" t="str">
        <f>'(Intermediate Computations)'!EF101</f>
        <v>MMM 2020</v>
      </c>
      <c r="DV151" s="4" t="str">
        <f>'(Intermediate Computations)'!EG101</f>
        <v>MMM 2020</v>
      </c>
      <c r="DW151" s="4" t="str">
        <f>'(Intermediate Computations)'!EH101</f>
        <v>MMM 2020</v>
      </c>
      <c r="DX151" s="4" t="str">
        <f>'(Intermediate Computations)'!EI101</f>
        <v>MMM 2020</v>
      </c>
      <c r="DY151" s="4" t="str">
        <f>'(Intermediate Computations)'!EJ101</f>
        <v>MMM 2020</v>
      </c>
      <c r="DZ151" s="4" t="str">
        <f>'(Intermediate Computations)'!EK101</f>
        <v>MMM 2020</v>
      </c>
      <c r="EA151" s="4" t="str">
        <f>'(Intermediate Computations)'!EL101</f>
        <v>MMM 2020</v>
      </c>
      <c r="EB151" s="4" t="str">
        <f>'(Intermediate Computations)'!EM101</f>
        <v>MMM 2020</v>
      </c>
    </row>
    <row r="152" spans="1:132" ht="12.75" customHeight="1" x14ac:dyDescent="0.2">
      <c r="A152" s="4">
        <f>'(Intermediate Computations)'!B98</f>
        <v>40179</v>
      </c>
      <c r="B152" s="4">
        <f>'(Intermediate Computations)'!C98</f>
        <v>40210</v>
      </c>
      <c r="C152" s="4">
        <f>'(Intermediate Computations)'!D98</f>
        <v>40238</v>
      </c>
      <c r="D152" s="4">
        <f>'(Intermediate Computations)'!E98</f>
        <v>40269</v>
      </c>
      <c r="E152" s="4">
        <f>'(Intermediate Computations)'!F98</f>
        <v>40299</v>
      </c>
      <c r="F152" s="4">
        <f>'(Intermediate Computations)'!G98</f>
        <v>40330</v>
      </c>
      <c r="G152" s="4">
        <f>'(Intermediate Computations)'!H98</f>
        <v>40360</v>
      </c>
      <c r="H152" s="4">
        <f>'(Intermediate Computations)'!I98</f>
        <v>40391</v>
      </c>
      <c r="I152" s="4">
        <f>'(Intermediate Computations)'!J98</f>
        <v>40422</v>
      </c>
      <c r="J152" s="4">
        <f>'(Intermediate Computations)'!K98</f>
        <v>40452</v>
      </c>
      <c r="K152" s="4">
        <f>'(Intermediate Computations)'!L98</f>
        <v>40483</v>
      </c>
      <c r="L152" s="4">
        <f>'(Intermediate Computations)'!M98</f>
        <v>40513</v>
      </c>
      <c r="M152" s="4">
        <f>'(Intermediate Computations)'!O98</f>
        <v>40544</v>
      </c>
      <c r="N152" s="4">
        <f>'(Intermediate Computations)'!P98</f>
        <v>40575</v>
      </c>
      <c r="O152" s="4">
        <f>'(Intermediate Computations)'!Q98</f>
        <v>40603</v>
      </c>
      <c r="P152" s="4">
        <f>'(Intermediate Computations)'!R98</f>
        <v>40634</v>
      </c>
      <c r="Q152" s="4">
        <f>'(Intermediate Computations)'!S98</f>
        <v>40664</v>
      </c>
      <c r="R152" s="4">
        <f>'(Intermediate Computations)'!T98</f>
        <v>40695</v>
      </c>
      <c r="S152" s="4">
        <f>'(Intermediate Computations)'!U98</f>
        <v>40725</v>
      </c>
      <c r="T152" s="4">
        <f>'(Intermediate Computations)'!V98</f>
        <v>40756</v>
      </c>
      <c r="U152" s="4">
        <f>'(Intermediate Computations)'!W98</f>
        <v>40787</v>
      </c>
      <c r="V152" s="4">
        <f>'(Intermediate Computations)'!X98</f>
        <v>40817</v>
      </c>
      <c r="W152" s="4">
        <f>'(Intermediate Computations)'!Y98</f>
        <v>40848</v>
      </c>
      <c r="X152" s="4">
        <f>'(Intermediate Computations)'!Z98</f>
        <v>40878</v>
      </c>
      <c r="Y152" s="4">
        <f>'(Intermediate Computations)'!AB98</f>
        <v>40909</v>
      </c>
      <c r="Z152" s="4">
        <f>'(Intermediate Computations)'!AC98</f>
        <v>40940</v>
      </c>
      <c r="AA152" s="4">
        <f>'(Intermediate Computations)'!AD98</f>
        <v>40969</v>
      </c>
      <c r="AB152" s="4">
        <f>'(Intermediate Computations)'!AE98</f>
        <v>41000</v>
      </c>
      <c r="AC152" s="4">
        <f>'(Intermediate Computations)'!AF98</f>
        <v>41030</v>
      </c>
      <c r="AD152" s="4">
        <f>'(Intermediate Computations)'!AG98</f>
        <v>41061</v>
      </c>
      <c r="AE152" s="4">
        <f>'(Intermediate Computations)'!AH98</f>
        <v>41091</v>
      </c>
      <c r="AF152" s="4">
        <f>'(Intermediate Computations)'!AI98</f>
        <v>41122</v>
      </c>
      <c r="AG152" s="4">
        <f>'(Intermediate Computations)'!AJ98</f>
        <v>41153</v>
      </c>
      <c r="AH152" s="4">
        <f>'(Intermediate Computations)'!AK98</f>
        <v>41183</v>
      </c>
      <c r="AI152" s="4">
        <f>'(Intermediate Computations)'!AL98</f>
        <v>41214</v>
      </c>
      <c r="AJ152" s="4">
        <f>'(Intermediate Computations)'!AM98</f>
        <v>41244</v>
      </c>
      <c r="AK152" s="4">
        <f>'(Intermediate Computations)'!AO98</f>
        <v>41275</v>
      </c>
      <c r="AL152" s="4">
        <f>'(Intermediate Computations)'!AP98</f>
        <v>41306</v>
      </c>
      <c r="AM152" s="4">
        <f>'(Intermediate Computations)'!AQ98</f>
        <v>41334</v>
      </c>
      <c r="AN152" s="4">
        <f>'(Intermediate Computations)'!AR98</f>
        <v>41365</v>
      </c>
      <c r="AO152" s="4">
        <f>'(Intermediate Computations)'!AS98</f>
        <v>41395</v>
      </c>
      <c r="AP152" s="4">
        <f>'(Intermediate Computations)'!AT98</f>
        <v>41426</v>
      </c>
      <c r="AQ152" s="4">
        <f>'(Intermediate Computations)'!AU98</f>
        <v>41456</v>
      </c>
      <c r="AR152" s="4">
        <f>'(Intermediate Computations)'!AV98</f>
        <v>41487</v>
      </c>
      <c r="AS152" s="4">
        <f>'(Intermediate Computations)'!AW98</f>
        <v>41518</v>
      </c>
      <c r="AT152" s="4">
        <f>'(Intermediate Computations)'!AX98</f>
        <v>41548</v>
      </c>
      <c r="AU152" s="4">
        <f>'(Intermediate Computations)'!AY98</f>
        <v>41579</v>
      </c>
      <c r="AV152" s="4">
        <f>'(Intermediate Computations)'!AZ98</f>
        <v>41609</v>
      </c>
      <c r="AW152" s="4">
        <f>'(Intermediate Computations)'!BB98</f>
        <v>41640</v>
      </c>
      <c r="AX152" s="4">
        <f>'(Intermediate Computations)'!BC98</f>
        <v>41671</v>
      </c>
      <c r="AY152" s="4">
        <f>'(Intermediate Computations)'!BD98</f>
        <v>41699</v>
      </c>
      <c r="AZ152" s="4">
        <f>'(Intermediate Computations)'!BE98</f>
        <v>41730</v>
      </c>
      <c r="BA152" s="4">
        <f>'(Intermediate Computations)'!BF98</f>
        <v>41760</v>
      </c>
      <c r="BB152" s="4">
        <f>'(Intermediate Computations)'!BG98</f>
        <v>41791</v>
      </c>
      <c r="BC152" s="4">
        <f>'(Intermediate Computations)'!BH98</f>
        <v>41821</v>
      </c>
      <c r="BD152" s="4">
        <f>'(Intermediate Computations)'!BI98</f>
        <v>41852</v>
      </c>
      <c r="BE152" s="4">
        <f>'(Intermediate Computations)'!BJ98</f>
        <v>41883</v>
      </c>
      <c r="BF152" s="4">
        <f>'(Intermediate Computations)'!BK98</f>
        <v>41913</v>
      </c>
      <c r="BG152" s="4">
        <f>'(Intermediate Computations)'!BL98</f>
        <v>41944</v>
      </c>
      <c r="BH152" s="4">
        <f>'(Intermediate Computations)'!BM98</f>
        <v>41974</v>
      </c>
      <c r="BI152" s="4">
        <f>'(Intermediate Computations)'!BO98</f>
        <v>42005</v>
      </c>
      <c r="BJ152" s="4">
        <f>'(Intermediate Computations)'!BP98</f>
        <v>42036</v>
      </c>
      <c r="BK152" s="4">
        <f>'(Intermediate Computations)'!BQ98</f>
        <v>42064</v>
      </c>
      <c r="BL152" s="4">
        <f>'(Intermediate Computations)'!BR98</f>
        <v>42095</v>
      </c>
      <c r="BM152" s="4">
        <f>'(Intermediate Computations)'!BS98</f>
        <v>42125</v>
      </c>
      <c r="BN152" s="4">
        <f>'(Intermediate Computations)'!BT98</f>
        <v>42156</v>
      </c>
      <c r="BO152" s="4">
        <f>'(Intermediate Computations)'!BU98</f>
        <v>42186</v>
      </c>
      <c r="BP152" s="4">
        <f>'(Intermediate Computations)'!BV98</f>
        <v>42217</v>
      </c>
      <c r="BQ152" s="4">
        <f>'(Intermediate Computations)'!BW98</f>
        <v>42248</v>
      </c>
      <c r="BR152" s="4">
        <f>'(Intermediate Computations)'!BX98</f>
        <v>42278</v>
      </c>
      <c r="BS152" s="4">
        <f>'(Intermediate Computations)'!BY98</f>
        <v>42309</v>
      </c>
      <c r="BT152" s="4">
        <f>'(Intermediate Computations)'!BZ98</f>
        <v>42339</v>
      </c>
      <c r="BU152" s="4">
        <f>'(Intermediate Computations)'!CB98</f>
        <v>42370</v>
      </c>
      <c r="BV152" s="4">
        <f>'(Intermediate Computations)'!CC98</f>
        <v>42401</v>
      </c>
      <c r="BW152" s="4">
        <f>'(Intermediate Computations)'!CD98</f>
        <v>42430</v>
      </c>
      <c r="BX152" s="4">
        <f>'(Intermediate Computations)'!CE98</f>
        <v>42461</v>
      </c>
      <c r="BY152" s="4">
        <f>'(Intermediate Computations)'!CF98</f>
        <v>42491</v>
      </c>
      <c r="BZ152" s="4">
        <f>'(Intermediate Computations)'!CG98</f>
        <v>42522</v>
      </c>
      <c r="CA152" s="4">
        <f>'(Intermediate Computations)'!CH98</f>
        <v>42552</v>
      </c>
      <c r="CB152" s="4">
        <f>'(Intermediate Computations)'!CI98</f>
        <v>42583</v>
      </c>
      <c r="CC152" s="4">
        <f>'(Intermediate Computations)'!CJ98</f>
        <v>42614</v>
      </c>
      <c r="CD152" s="4">
        <f>'(Intermediate Computations)'!CK98</f>
        <v>42644</v>
      </c>
      <c r="CE152" s="4">
        <f>'(Intermediate Computations)'!CL98</f>
        <v>42675</v>
      </c>
      <c r="CF152" s="4">
        <f>'(Intermediate Computations)'!CM98</f>
        <v>42705</v>
      </c>
      <c r="CG152" s="4">
        <f>'(Intermediate Computations)'!CO98</f>
        <v>42736</v>
      </c>
      <c r="CH152" s="4">
        <f>'(Intermediate Computations)'!CP98</f>
        <v>42767</v>
      </c>
      <c r="CI152" s="4">
        <f>'(Intermediate Computations)'!CQ98</f>
        <v>42795</v>
      </c>
      <c r="CJ152" s="4">
        <f>'(Intermediate Computations)'!CR98</f>
        <v>42826</v>
      </c>
      <c r="CK152" s="4">
        <f>'(Intermediate Computations)'!CS98</f>
        <v>42856</v>
      </c>
      <c r="CL152" s="4">
        <f>'(Intermediate Computations)'!CT98</f>
        <v>42887</v>
      </c>
      <c r="CM152" s="4">
        <f>'(Intermediate Computations)'!CU98</f>
        <v>42917</v>
      </c>
      <c r="CN152" s="4">
        <f>'(Intermediate Computations)'!CV98</f>
        <v>42948</v>
      </c>
      <c r="CO152" s="4">
        <f>'(Intermediate Computations)'!CW98</f>
        <v>42979</v>
      </c>
      <c r="CP152" s="4">
        <f>'(Intermediate Computations)'!CX98</f>
        <v>43009</v>
      </c>
      <c r="CQ152" s="4">
        <f>'(Intermediate Computations)'!CY98</f>
        <v>43040</v>
      </c>
      <c r="CR152" s="4">
        <f>'(Intermediate Computations)'!CZ98</f>
        <v>43070</v>
      </c>
      <c r="CS152" s="4">
        <f>'(Intermediate Computations)'!DB98</f>
        <v>43101</v>
      </c>
      <c r="CT152" s="4">
        <f>'(Intermediate Computations)'!DC98</f>
        <v>43132</v>
      </c>
      <c r="CU152" s="4">
        <f>'(Intermediate Computations)'!DD98</f>
        <v>43160</v>
      </c>
      <c r="CV152" s="4">
        <f>'(Intermediate Computations)'!DE98</f>
        <v>43191</v>
      </c>
      <c r="CW152" s="4">
        <f>'(Intermediate Computations)'!DF98</f>
        <v>43221</v>
      </c>
      <c r="CX152" s="4">
        <f>'(Intermediate Computations)'!DG98</f>
        <v>43252</v>
      </c>
      <c r="CY152" s="4">
        <f>'(Intermediate Computations)'!DH98</f>
        <v>43282</v>
      </c>
      <c r="CZ152" s="4">
        <f>'(Intermediate Computations)'!DI98</f>
        <v>43313</v>
      </c>
      <c r="DA152" s="4">
        <f>'(Intermediate Computations)'!DJ98</f>
        <v>43344</v>
      </c>
      <c r="DB152" s="4">
        <f>'(Intermediate Computations)'!DK98</f>
        <v>43374</v>
      </c>
      <c r="DC152" s="4">
        <f>'(Intermediate Computations)'!DL98</f>
        <v>43405</v>
      </c>
      <c r="DD152" s="4">
        <f>'(Intermediate Computations)'!DM98</f>
        <v>43435</v>
      </c>
      <c r="DE152" s="4">
        <f>'(Intermediate Computations)'!DO98</f>
        <v>43466</v>
      </c>
      <c r="DF152" s="4">
        <f>'(Intermediate Computations)'!DP98</f>
        <v>43497</v>
      </c>
      <c r="DG152" s="4">
        <f>'(Intermediate Computations)'!DQ98</f>
        <v>43525</v>
      </c>
      <c r="DH152" s="4">
        <f>'(Intermediate Computations)'!DR98</f>
        <v>43556</v>
      </c>
      <c r="DI152" s="4">
        <f>'(Intermediate Computations)'!DS98</f>
        <v>43586</v>
      </c>
      <c r="DJ152" s="4">
        <f>'(Intermediate Computations)'!DT98</f>
        <v>43617</v>
      </c>
      <c r="DK152" s="4">
        <f>'(Intermediate Computations)'!DU98</f>
        <v>43647</v>
      </c>
      <c r="DL152" s="4">
        <f>'(Intermediate Computations)'!DV98</f>
        <v>43678</v>
      </c>
      <c r="DM152" s="4">
        <f>'(Intermediate Computations)'!DW98</f>
        <v>43709</v>
      </c>
      <c r="DN152" s="4">
        <f>'(Intermediate Computations)'!DX98</f>
        <v>43739</v>
      </c>
      <c r="DO152" s="4">
        <f>'(Intermediate Computations)'!DY98</f>
        <v>43770</v>
      </c>
      <c r="DP152" s="4">
        <f>'(Intermediate Computations)'!DZ98</f>
        <v>43800</v>
      </c>
      <c r="DQ152" s="4">
        <f>'(Intermediate Computations)'!EB98</f>
        <v>43831</v>
      </c>
      <c r="DR152" s="4">
        <f>'(Intermediate Computations)'!EC98</f>
        <v>43862</v>
      </c>
      <c r="DS152" s="4">
        <f>'(Intermediate Computations)'!ED98</f>
        <v>43891</v>
      </c>
      <c r="DT152" s="4">
        <f>'(Intermediate Computations)'!EE98</f>
        <v>43922</v>
      </c>
      <c r="DU152" s="4">
        <f>'(Intermediate Computations)'!EF98</f>
        <v>43952</v>
      </c>
      <c r="DV152" s="4">
        <f>'(Intermediate Computations)'!EG98</f>
        <v>43983</v>
      </c>
      <c r="DW152" s="4">
        <f>'(Intermediate Computations)'!EH98</f>
        <v>44013</v>
      </c>
      <c r="DX152" s="4">
        <f>'(Intermediate Computations)'!EI98</f>
        <v>44044</v>
      </c>
      <c r="DY152" s="4">
        <f>'(Intermediate Computations)'!EJ98</f>
        <v>44075</v>
      </c>
      <c r="DZ152" s="4">
        <f>'(Intermediate Computations)'!EK98</f>
        <v>44105</v>
      </c>
      <c r="EA152" s="4">
        <f>'(Intermediate Computations)'!EL98</f>
        <v>44136</v>
      </c>
      <c r="EB152" s="4">
        <f>'(Intermediate Computations)'!EM98</f>
        <v>44166</v>
      </c>
    </row>
    <row r="153" spans="1:132" ht="12.75" customHeight="1" x14ac:dyDescent="0.2">
      <c r="A153" s="64">
        <f>'Statistical Moments'!B15</f>
        <v>0</v>
      </c>
      <c r="B153" s="64">
        <f ca="1">'Statistical Moments'!C15</f>
        <v>333.02352287570835</v>
      </c>
      <c r="C153" s="64">
        <f ca="1">'Statistical Moments'!D15</f>
        <v>489.11686237486663</v>
      </c>
      <c r="D153" s="64">
        <f ca="1">'Statistical Moments'!E15</f>
        <v>518.75160247590281</v>
      </c>
      <c r="E153" s="64">
        <f ca="1">'Statistical Moments'!F15</f>
        <v>793.13545920267654</v>
      </c>
      <c r="F153" s="64">
        <f ca="1">'Statistical Moments'!G15</f>
        <v>1102.3061166388343</v>
      </c>
      <c r="G153" s="64">
        <f ca="1">'Statistical Moments'!H15</f>
        <v>1191.6477594849075</v>
      </c>
      <c r="H153" s="64">
        <f ca="1">'Statistical Moments'!I15</f>
        <v>1246.4930411697233</v>
      </c>
      <c r="I153" s="64">
        <f ca="1">'Statistical Moments'!J15</f>
        <v>1344.6308663907444</v>
      </c>
      <c r="J153" s="64">
        <f ca="1">'Statistical Moments'!K15</f>
        <v>1268.2827939816634</v>
      </c>
      <c r="K153" s="64">
        <f ca="1">'Statistical Moments'!L15</f>
        <v>1464.5090557037311</v>
      </c>
      <c r="L153" s="64">
        <f ca="1">'Statistical Moments'!M15</f>
        <v>1510.3233401440868</v>
      </c>
      <c r="M153" s="64">
        <f ca="1">'Statistical Moments'!O15</f>
        <v>1748.1650384243719</v>
      </c>
      <c r="N153" s="64">
        <f ca="1">'Statistical Moments'!P15</f>
        <v>1785.5815159600575</v>
      </c>
      <c r="O153" s="64">
        <f ca="1">'Statistical Moments'!Q15</f>
        <v>1777.8285472011883</v>
      </c>
      <c r="P153" s="64">
        <f ca="1">'Statistical Moments'!R15</f>
        <v>2044.3117906881946</v>
      </c>
      <c r="Q153" s="64">
        <f ca="1">'Statistical Moments'!S15</f>
        <v>2244.295327525836</v>
      </c>
      <c r="R153" s="64">
        <f ca="1">'Statistical Moments'!T15</f>
        <v>2415.683721524983</v>
      </c>
      <c r="S153" s="64">
        <f ca="1">'Statistical Moments'!U15</f>
        <v>2443.8864848478443</v>
      </c>
      <c r="T153" s="64">
        <f ca="1">'Statistical Moments'!V15</f>
        <v>2377.0720778143386</v>
      </c>
      <c r="U153" s="64">
        <f ca="1">'Statistical Moments'!W15</f>
        <v>2339.6148789778786</v>
      </c>
      <c r="V153" s="64">
        <f ca="1">'Statistical Moments'!X15</f>
        <v>2382.7943987790013</v>
      </c>
      <c r="W153" s="64">
        <f ca="1">'Statistical Moments'!Y15</f>
        <v>2726.8449708300595</v>
      </c>
      <c r="X153" s="64">
        <f ca="1">'Statistical Moments'!Z15</f>
        <v>2569.4496877609718</v>
      </c>
      <c r="Y153" s="64">
        <f ca="1">'Statistical Moments'!AB15</f>
        <v>2752.528838218288</v>
      </c>
      <c r="Z153" s="64">
        <f ca="1">'Statistical Moments'!AC15</f>
        <v>2760.4270463103626</v>
      </c>
      <c r="AA153" s="64">
        <f ca="1">'Statistical Moments'!AD15</f>
        <v>2866.0767274050227</v>
      </c>
      <c r="AB153" s="64">
        <f ca="1">'Statistical Moments'!AE15</f>
        <v>2978.2901669921703</v>
      </c>
      <c r="AC153" s="64">
        <f ca="1">'Statistical Moments'!AF15</f>
        <v>3341.6520493956527</v>
      </c>
      <c r="AD153" s="64">
        <f ca="1">'Statistical Moments'!AG15</f>
        <v>3249.3361069873481</v>
      </c>
      <c r="AE153" s="64">
        <f ca="1">'Statistical Moments'!AH15</f>
        <v>3171.4952979927625</v>
      </c>
      <c r="AF153" s="64">
        <f ca="1">'Statistical Moments'!AI15</f>
        <v>3170.2602013192354</v>
      </c>
      <c r="AG153" s="64">
        <f ca="1">'Statistical Moments'!AJ15</f>
        <v>3305.0617062094934</v>
      </c>
      <c r="AH153" s="64">
        <f ca="1">'Statistical Moments'!AK15</f>
        <v>3527.116477004563</v>
      </c>
      <c r="AI153" s="64">
        <f ca="1">'Statistical Moments'!AL15</f>
        <v>3739.3997197015742</v>
      </c>
      <c r="AJ153" s="64">
        <f ca="1">'Statistical Moments'!AM15</f>
        <v>3602.6838384444695</v>
      </c>
      <c r="AK153" s="64">
        <f ca="1">'Statistical Moments'!AO15</f>
        <v>3295.780540551993</v>
      </c>
      <c r="AL153" s="64">
        <f ca="1">'Statistical Moments'!AP15</f>
        <v>3332.0405482232991</v>
      </c>
      <c r="AM153" s="64">
        <f ca="1">'Statistical Moments'!AQ15</f>
        <v>3197.1982930183208</v>
      </c>
      <c r="AN153" s="64">
        <f ca="1">'Statistical Moments'!AR15</f>
        <v>3323.766378386772</v>
      </c>
      <c r="AO153" s="64">
        <f ca="1">'Statistical Moments'!AS15</f>
        <v>3565.7199976482007</v>
      </c>
      <c r="AP153" s="64">
        <f ca="1">'Statistical Moments'!AT15</f>
        <v>3541.8483065362398</v>
      </c>
      <c r="AQ153" s="64">
        <f ca="1">'Statistical Moments'!AU15</f>
        <v>3433.2957860086271</v>
      </c>
      <c r="AR153" s="64">
        <f ca="1">'Statistical Moments'!AV15</f>
        <v>3119.0723881901622</v>
      </c>
      <c r="AS153" s="64">
        <f ca="1">'Statistical Moments'!AW15</f>
        <v>3040.1685620499948</v>
      </c>
      <c r="AT153" s="64">
        <f ca="1">'Statistical Moments'!AX15</f>
        <v>3123.8263602318389</v>
      </c>
      <c r="AU153" s="64">
        <f ca="1">'Statistical Moments'!AY15</f>
        <v>2984.5005262899331</v>
      </c>
      <c r="AV153" s="64">
        <f ca="1">'Statistical Moments'!AZ15</f>
        <v>3016.5509604774979</v>
      </c>
      <c r="AW153" s="64">
        <f ca="1">'Statistical Moments'!BB15</f>
        <v>2955.8432965819811</v>
      </c>
      <c r="AX153" s="64">
        <f ca="1">'Statistical Moments'!BC15</f>
        <v>2813.9584624289787</v>
      </c>
      <c r="AY153" s="64">
        <f ca="1">'Statistical Moments'!BD15</f>
        <v>2792.9862870837546</v>
      </c>
      <c r="AZ153" s="64">
        <f ca="1">'Statistical Moments'!BE15</f>
        <v>2859.1116101100847</v>
      </c>
      <c r="BA153" s="64">
        <f ca="1">'Statistical Moments'!BF15</f>
        <v>2693.4853224832541</v>
      </c>
      <c r="BB153" s="64">
        <f ca="1">'Statistical Moments'!BG15</f>
        <v>2783.8873765580679</v>
      </c>
      <c r="BC153" s="64">
        <f ca="1">'Statistical Moments'!BH15</f>
        <v>2634.3292234387318</v>
      </c>
      <c r="BD153" s="64">
        <f ca="1">'Statistical Moments'!BI15</f>
        <v>2661.7536215146874</v>
      </c>
      <c r="BE153" s="64">
        <f ca="1">'Statistical Moments'!BJ15</f>
        <v>2855.775325336318</v>
      </c>
      <c r="BF153" s="64">
        <f ca="1">'Statistical Moments'!BK15</f>
        <v>2836.7326303871105</v>
      </c>
      <c r="BG153" s="64">
        <f ca="1">'Statistical Moments'!BL15</f>
        <v>2813.289807197636</v>
      </c>
      <c r="BH153" s="64">
        <f ca="1">'Statistical Moments'!BM15</f>
        <v>2804.2691556130844</v>
      </c>
      <c r="BI153" s="64">
        <f ca="1">'Statistical Moments'!BO15</f>
        <v>3119.3913651118155</v>
      </c>
      <c r="BJ153" s="64">
        <f ca="1">'Statistical Moments'!BP15</f>
        <v>3000.1036088567939</v>
      </c>
      <c r="BK153" s="64">
        <f ca="1">'Statistical Moments'!BQ15</f>
        <v>3194.6613324655682</v>
      </c>
      <c r="BL153" s="64">
        <f ca="1">'Statistical Moments'!BR15</f>
        <v>2919.0452997873281</v>
      </c>
      <c r="BM153" s="64">
        <f ca="1">'Statistical Moments'!BS15</f>
        <v>2651.3397101601927</v>
      </c>
      <c r="BN153" s="64">
        <f ca="1">'Statistical Moments'!BT15</f>
        <v>2733.0969679259142</v>
      </c>
      <c r="BO153" s="64">
        <f ca="1">'Statistical Moments'!BU15</f>
        <v>2905.1378952058526</v>
      </c>
      <c r="BP153" s="64">
        <f ca="1">'Statistical Moments'!BV15</f>
        <v>2972.2769933162649</v>
      </c>
      <c r="BQ153" s="64">
        <f ca="1">'Statistical Moments'!BW15</f>
        <v>3028.896674306724</v>
      </c>
      <c r="BR153" s="64">
        <f ca="1">'Statistical Moments'!BX15</f>
        <v>3046.5972260652647</v>
      </c>
      <c r="BS153" s="64">
        <f ca="1">'Statistical Moments'!BY15</f>
        <v>3215.8790116919527</v>
      </c>
      <c r="BT153" s="64">
        <f ca="1">'Statistical Moments'!BZ15</f>
        <v>3267.0257347443653</v>
      </c>
      <c r="BU153" s="64">
        <f ca="1">'Statistical Moments'!CB15</f>
        <v>3431.0381332212883</v>
      </c>
      <c r="BV153" s="64">
        <f ca="1">'Statistical Moments'!CC15</f>
        <v>3495.7575658773153</v>
      </c>
      <c r="BW153" s="64">
        <f ca="1">'Statistical Moments'!CD15</f>
        <v>3560.4257552940398</v>
      </c>
      <c r="BX153" s="64">
        <f ca="1">'Statistical Moments'!CE15</f>
        <v>3428.0107808162943</v>
      </c>
      <c r="BY153" s="64">
        <f ca="1">'Statistical Moments'!CF15</f>
        <v>3552.2186972355034</v>
      </c>
      <c r="BZ153" s="64">
        <f ca="1">'Statistical Moments'!CG15</f>
        <v>3588.9823765807191</v>
      </c>
      <c r="CA153" s="64">
        <f ca="1">'Statistical Moments'!CH15</f>
        <v>3220.2656700173329</v>
      </c>
      <c r="CB153" s="64">
        <f ca="1">'Statistical Moments'!CI15</f>
        <v>3279.6064173765321</v>
      </c>
      <c r="CC153" s="64">
        <f ca="1">'Statistical Moments'!CJ15</f>
        <v>3462.358525350498</v>
      </c>
      <c r="CD153" s="64">
        <f ca="1">'Statistical Moments'!CK15</f>
        <v>3181.3327830312733</v>
      </c>
      <c r="CE153" s="64">
        <f ca="1">'Statistical Moments'!CL15</f>
        <v>3133.5071813211039</v>
      </c>
      <c r="CF153" s="64">
        <f ca="1">'Statistical Moments'!CM15</f>
        <v>2999.7888192765913</v>
      </c>
      <c r="CG153" s="64">
        <f ca="1">'Statistical Moments'!CO15</f>
        <v>2661.5361058686872</v>
      </c>
      <c r="CH153" s="64">
        <f ca="1">'Statistical Moments'!CP15</f>
        <v>2510.6250504126683</v>
      </c>
      <c r="CI153" s="64">
        <f ca="1">'Statistical Moments'!CQ15</f>
        <v>2718.3976946025459</v>
      </c>
      <c r="CJ153" s="64">
        <f ca="1">'Statistical Moments'!CR15</f>
        <v>2711.5373974293238</v>
      </c>
      <c r="CK153" s="64">
        <f ca="1">'Statistical Moments'!CS15</f>
        <v>2570.0861165388355</v>
      </c>
      <c r="CL153" s="64">
        <f ca="1">'Statistical Moments'!CT15</f>
        <v>2444.4592928844527</v>
      </c>
      <c r="CM153" s="64">
        <f ca="1">'Statistical Moments'!CU15</f>
        <v>2143.3314100329153</v>
      </c>
      <c r="CN153" s="64">
        <f ca="1">'Statistical Moments'!CV15</f>
        <v>2123.3563159229066</v>
      </c>
      <c r="CO153" s="64">
        <f ca="1">'Statistical Moments'!CW15</f>
        <v>2015.083799842917</v>
      </c>
      <c r="CP153" s="64">
        <f ca="1">'Statistical Moments'!CX15</f>
        <v>2070.157056624485</v>
      </c>
      <c r="CQ153" s="64">
        <f ca="1">'Statistical Moments'!CY15</f>
        <v>1877.4776898736134</v>
      </c>
      <c r="CR153" s="64">
        <f ca="1">'Statistical Moments'!CZ15</f>
        <v>2204.3436515864341</v>
      </c>
      <c r="CS153" s="64">
        <f ca="1">'Statistical Moments'!DB15</f>
        <v>2140.4278406275166</v>
      </c>
      <c r="CT153" s="64">
        <f ca="1">'Statistical Moments'!DC15</f>
        <v>2330.2633713435821</v>
      </c>
      <c r="CU153" s="64">
        <f ca="1">'Statistical Moments'!DD15</f>
        <v>2620.2906849990741</v>
      </c>
      <c r="CV153" s="64">
        <f ca="1">'Statistical Moments'!DE15</f>
        <v>2490.9796689768623</v>
      </c>
      <c r="CW153" s="64">
        <f ca="1">'Statistical Moments'!DF15</f>
        <v>2607.2220652044534</v>
      </c>
      <c r="CX153" s="64">
        <f ca="1">'Statistical Moments'!DG15</f>
        <v>2719.5948593111498</v>
      </c>
      <c r="CY153" s="64">
        <f ca="1">'Statistical Moments'!DH15</f>
        <v>2597.8714228081099</v>
      </c>
      <c r="CZ153" s="64">
        <f ca="1">'Statistical Moments'!DI15</f>
        <v>2533.2856905782064</v>
      </c>
      <c r="DA153" s="64">
        <f ca="1">'Statistical Moments'!DJ15</f>
        <v>2643.2710972301325</v>
      </c>
      <c r="DB153" s="64">
        <f ca="1">'Statistical Moments'!DK15</f>
        <v>2368.2906189960759</v>
      </c>
      <c r="DC153" s="64">
        <f ca="1">'Statistical Moments'!DL15</f>
        <v>2347.7011215766456</v>
      </c>
      <c r="DD153" s="64">
        <f ca="1">'Statistical Moments'!DM15</f>
        <v>2461.1890722603694</v>
      </c>
      <c r="DE153" s="64">
        <f ca="1">'Statistical Moments'!DO15</f>
        <v>2548.6052346476727</v>
      </c>
      <c r="DF153" s="64">
        <f ca="1">'Statistical Moments'!DP15</f>
        <v>2521.9395424331756</v>
      </c>
      <c r="DG153" s="64">
        <f ca="1">'Statistical Moments'!DQ15</f>
        <v>2258.8427430528868</v>
      </c>
      <c r="DH153" s="64">
        <f ca="1">'Statistical Moments'!DR15</f>
        <v>1963.0530976013595</v>
      </c>
      <c r="DI153" s="64">
        <f ca="1">'Statistical Moments'!DS15</f>
        <v>1904.4569380561848</v>
      </c>
      <c r="DJ153" s="64">
        <f ca="1">'Statistical Moments'!DT15</f>
        <v>1588.9826910931217</v>
      </c>
      <c r="DK153" s="64">
        <f ca="1">'Statistical Moments'!DU15</f>
        <v>1638.7548454571152</v>
      </c>
      <c r="DL153" s="64">
        <f ca="1">'Statistical Moments'!DV15</f>
        <v>1583.3227549720291</v>
      </c>
      <c r="DM153" s="64">
        <f ca="1">'Statistical Moments'!DW15</f>
        <v>1632.8453595880399</v>
      </c>
      <c r="DN153" s="64">
        <f ca="1">'Statistical Moments'!DX15</f>
        <v>1671.7670594119488</v>
      </c>
      <c r="DO153" s="64">
        <f ca="1">'Statistical Moments'!DY15</f>
        <v>1523.7528342816297</v>
      </c>
      <c r="DP153" s="64">
        <f ca="1">'Statistical Moments'!DZ15</f>
        <v>1431.3031850051561</v>
      </c>
      <c r="DQ153" s="64">
        <f ca="1">'Statistical Moments'!EB15</f>
        <v>1321.7906467122882</v>
      </c>
      <c r="DR153" s="64">
        <f ca="1">'Statistical Moments'!EC15</f>
        <v>1359.6271416569296</v>
      </c>
      <c r="DS153" s="64">
        <f ca="1">'Statistical Moments'!ED15</f>
        <v>1560.7960441841269</v>
      </c>
      <c r="DT153" s="64">
        <f ca="1">'Statistical Moments'!EE15</f>
        <v>1648.323225200804</v>
      </c>
      <c r="DU153" s="64">
        <f ca="1">'Statistical Moments'!EF15</f>
        <v>1866.9921109497682</v>
      </c>
      <c r="DV153" s="64">
        <f ca="1">'Statistical Moments'!EG15</f>
        <v>2072.2221861011435</v>
      </c>
      <c r="DW153" s="64">
        <f ca="1">'Statistical Moments'!EH15</f>
        <v>2197.1288036300457</v>
      </c>
      <c r="DX153" s="64">
        <f ca="1">'Statistical Moments'!EI15</f>
        <v>1910.9919028359245</v>
      </c>
      <c r="DY153" s="64">
        <f ca="1">'Statistical Moments'!EJ15</f>
        <v>2086.8080389223755</v>
      </c>
      <c r="DZ153" s="64">
        <f ca="1">'Statistical Moments'!EK15</f>
        <v>1966.8041144467516</v>
      </c>
      <c r="EA153" s="64">
        <f ca="1">'Statistical Moments'!EL15</f>
        <v>1985.3021622398073</v>
      </c>
      <c r="EB153" s="64">
        <f ca="1">'Statistical Moments'!EM15</f>
        <v>2116.7870734474582</v>
      </c>
    </row>
    <row r="154" spans="1:132" ht="12.75" customHeight="1" x14ac:dyDescent="0.2">
      <c r="A154" s="4" t="str">
        <f>'(Intermediate Computations)'!B107</f>
        <v>MMM 2010</v>
      </c>
      <c r="B154" s="4" t="str">
        <f>'(Intermediate Computations)'!C107</f>
        <v>MMM 2010</v>
      </c>
      <c r="C154" s="4" t="str">
        <f>'(Intermediate Computations)'!D107</f>
        <v>MMM 2010</v>
      </c>
      <c r="D154" s="4" t="str">
        <f>'(Intermediate Computations)'!E107</f>
        <v>MMM 2010</v>
      </c>
      <c r="E154" s="4" t="str">
        <f>'(Intermediate Computations)'!F107</f>
        <v>MMM 2010</v>
      </c>
      <c r="F154" s="4" t="str">
        <f>'(Intermediate Computations)'!G107</f>
        <v>MMM 2010</v>
      </c>
      <c r="G154" s="4" t="str">
        <f>'(Intermediate Computations)'!H107</f>
        <v>MMM 2010</v>
      </c>
      <c r="H154" s="4" t="str">
        <f>'(Intermediate Computations)'!I107</f>
        <v>MMM 2010</v>
      </c>
      <c r="I154" s="4" t="str">
        <f>'(Intermediate Computations)'!J107</f>
        <v>MMM 2010</v>
      </c>
      <c r="J154" s="4" t="str">
        <f>'(Intermediate Computations)'!K107</f>
        <v>MMM 2010</v>
      </c>
      <c r="K154" s="4" t="str">
        <f>'(Intermediate Computations)'!L107</f>
        <v>MMM 2010</v>
      </c>
      <c r="L154" s="4" t="str">
        <f>'(Intermediate Computations)'!M107</f>
        <v>MMM 2010</v>
      </c>
      <c r="M154" s="4" t="str">
        <f>'(Intermediate Computations)'!O107</f>
        <v>MMM 2011</v>
      </c>
      <c r="N154" s="4" t="str">
        <f>'(Intermediate Computations)'!P107</f>
        <v>MMM 2011</v>
      </c>
      <c r="O154" s="4" t="str">
        <f>'(Intermediate Computations)'!Q107</f>
        <v>MMM 2011</v>
      </c>
      <c r="P154" s="4" t="str">
        <f>'(Intermediate Computations)'!R107</f>
        <v>MMM 2011</v>
      </c>
      <c r="Q154" s="4" t="str">
        <f>'(Intermediate Computations)'!S107</f>
        <v>MMM 2011</v>
      </c>
      <c r="R154" s="4" t="str">
        <f>'(Intermediate Computations)'!T107</f>
        <v>MMM 2011</v>
      </c>
      <c r="S154" s="4" t="str">
        <f>'(Intermediate Computations)'!U107</f>
        <v>MMM 2011</v>
      </c>
      <c r="T154" s="4" t="str">
        <f>'(Intermediate Computations)'!V107</f>
        <v>MMM 2011</v>
      </c>
      <c r="U154" s="4" t="str">
        <f>'(Intermediate Computations)'!W107</f>
        <v>MMM 2011</v>
      </c>
      <c r="V154" s="4" t="str">
        <f>'(Intermediate Computations)'!X107</f>
        <v>MMM 2011</v>
      </c>
      <c r="W154" s="4" t="str">
        <f>'(Intermediate Computations)'!Y107</f>
        <v>MMM 2011</v>
      </c>
      <c r="X154" s="4" t="str">
        <f>'(Intermediate Computations)'!Z107</f>
        <v>MMM 2011</v>
      </c>
      <c r="Y154" s="4" t="str">
        <f>'(Intermediate Computations)'!AB107</f>
        <v>MMM 2012</v>
      </c>
      <c r="Z154" s="4" t="str">
        <f>'(Intermediate Computations)'!AC107</f>
        <v>MMM 2012</v>
      </c>
      <c r="AA154" s="4" t="str">
        <f>'(Intermediate Computations)'!AD107</f>
        <v>MMM 2012</v>
      </c>
      <c r="AB154" s="4" t="str">
        <f>'(Intermediate Computations)'!AE107</f>
        <v>MMM 2012</v>
      </c>
      <c r="AC154" s="4" t="str">
        <f>'(Intermediate Computations)'!AF107</f>
        <v>MMM 2012</v>
      </c>
      <c r="AD154" s="4" t="str">
        <f>'(Intermediate Computations)'!AG107</f>
        <v>MMM 2012</v>
      </c>
      <c r="AE154" s="4" t="str">
        <f>'(Intermediate Computations)'!AH107</f>
        <v>MMM 2012</v>
      </c>
      <c r="AF154" s="4" t="str">
        <f>'(Intermediate Computations)'!AI107</f>
        <v>MMM 2012</v>
      </c>
      <c r="AG154" s="4" t="str">
        <f>'(Intermediate Computations)'!AJ107</f>
        <v>MMM 2012</v>
      </c>
      <c r="AH154" s="4" t="str">
        <f>'(Intermediate Computations)'!AK107</f>
        <v>MMM 2012</v>
      </c>
      <c r="AI154" s="4" t="str">
        <f>'(Intermediate Computations)'!AL107</f>
        <v>MMM 2012</v>
      </c>
      <c r="AJ154" s="4" t="str">
        <f>'(Intermediate Computations)'!AM107</f>
        <v>MMM 2012</v>
      </c>
      <c r="AK154" s="4" t="str">
        <f>'(Intermediate Computations)'!AO107</f>
        <v>MMM 2013</v>
      </c>
      <c r="AL154" s="4" t="str">
        <f>'(Intermediate Computations)'!AP107</f>
        <v>MMM 2013</v>
      </c>
      <c r="AM154" s="4" t="str">
        <f>'(Intermediate Computations)'!AQ107</f>
        <v>MMM 2013</v>
      </c>
      <c r="AN154" s="4" t="str">
        <f>'(Intermediate Computations)'!AR107</f>
        <v>MMM 2013</v>
      </c>
      <c r="AO154" s="4" t="str">
        <f>'(Intermediate Computations)'!AS107</f>
        <v>MMM 2013</v>
      </c>
      <c r="AP154" s="4" t="str">
        <f>'(Intermediate Computations)'!AT107</f>
        <v>MMM 2013</v>
      </c>
      <c r="AQ154" s="4" t="str">
        <f>'(Intermediate Computations)'!AU107</f>
        <v>MMM 2013</v>
      </c>
      <c r="AR154" s="4" t="str">
        <f>'(Intermediate Computations)'!AV107</f>
        <v>MMM 2013</v>
      </c>
      <c r="AS154" s="4" t="str">
        <f>'(Intermediate Computations)'!AW107</f>
        <v>MMM 2013</v>
      </c>
      <c r="AT154" s="4" t="str">
        <f>'(Intermediate Computations)'!AX107</f>
        <v>MMM 2013</v>
      </c>
      <c r="AU154" s="4" t="str">
        <f>'(Intermediate Computations)'!AY107</f>
        <v>MMM 2013</v>
      </c>
      <c r="AV154" s="4" t="str">
        <f>'(Intermediate Computations)'!AZ107</f>
        <v>MMM 2013</v>
      </c>
      <c r="AW154" s="4" t="str">
        <f>'(Intermediate Computations)'!BB107</f>
        <v>MMM 2014</v>
      </c>
      <c r="AX154" s="4" t="str">
        <f>'(Intermediate Computations)'!BC107</f>
        <v>MMM 2014</v>
      </c>
      <c r="AY154" s="4" t="str">
        <f>'(Intermediate Computations)'!BD107</f>
        <v>MMM 2014</v>
      </c>
      <c r="AZ154" s="4" t="str">
        <f>'(Intermediate Computations)'!BE107</f>
        <v>MMM 2014</v>
      </c>
      <c r="BA154" s="4" t="str">
        <f>'(Intermediate Computations)'!BF107</f>
        <v>MMM 2014</v>
      </c>
      <c r="BB154" s="4" t="str">
        <f>'(Intermediate Computations)'!BG107</f>
        <v>MMM 2014</v>
      </c>
      <c r="BC154" s="4" t="str">
        <f>'(Intermediate Computations)'!BH107</f>
        <v>MMM 2014</v>
      </c>
      <c r="BD154" s="4" t="str">
        <f>'(Intermediate Computations)'!BI107</f>
        <v>MMM 2014</v>
      </c>
      <c r="BE154" s="4" t="str">
        <f>'(Intermediate Computations)'!BJ107</f>
        <v>MMM 2014</v>
      </c>
      <c r="BF154" s="4" t="str">
        <f>'(Intermediate Computations)'!BK107</f>
        <v>MMM 2014</v>
      </c>
      <c r="BG154" s="4" t="str">
        <f>'(Intermediate Computations)'!BL107</f>
        <v>MMM 2014</v>
      </c>
      <c r="BH154" s="4" t="str">
        <f>'(Intermediate Computations)'!BM107</f>
        <v>MMM 2014</v>
      </c>
      <c r="BI154" s="4" t="str">
        <f>'(Intermediate Computations)'!BO107</f>
        <v>MMM 2015</v>
      </c>
      <c r="BJ154" s="4" t="str">
        <f>'(Intermediate Computations)'!BP107</f>
        <v>MMM 2015</v>
      </c>
      <c r="BK154" s="4" t="str">
        <f>'(Intermediate Computations)'!BQ107</f>
        <v>MMM 2015</v>
      </c>
      <c r="BL154" s="4" t="str">
        <f>'(Intermediate Computations)'!BR107</f>
        <v>MMM 2015</v>
      </c>
      <c r="BM154" s="4" t="str">
        <f>'(Intermediate Computations)'!BS107</f>
        <v>MMM 2015</v>
      </c>
      <c r="BN154" s="4" t="str">
        <f>'(Intermediate Computations)'!BT107</f>
        <v>MMM 2015</v>
      </c>
      <c r="BO154" s="4" t="str">
        <f>'(Intermediate Computations)'!BU107</f>
        <v>MMM 2015</v>
      </c>
      <c r="BP154" s="4" t="str">
        <f>'(Intermediate Computations)'!BV107</f>
        <v>MMM 2015</v>
      </c>
      <c r="BQ154" s="4" t="str">
        <f>'(Intermediate Computations)'!BW107</f>
        <v>MMM 2015</v>
      </c>
      <c r="BR154" s="4" t="str">
        <f>'(Intermediate Computations)'!BX107</f>
        <v>MMM 2015</v>
      </c>
      <c r="BS154" s="4" t="str">
        <f>'(Intermediate Computations)'!BY107</f>
        <v>MMM 2015</v>
      </c>
      <c r="BT154" s="4" t="str">
        <f>'(Intermediate Computations)'!BZ107</f>
        <v>MMM 2015</v>
      </c>
      <c r="BU154" s="4" t="str">
        <f>'(Intermediate Computations)'!CB107</f>
        <v>MMM 2016</v>
      </c>
      <c r="BV154" s="4" t="str">
        <f>'(Intermediate Computations)'!CC107</f>
        <v>MMM 2016</v>
      </c>
      <c r="BW154" s="4" t="str">
        <f>'(Intermediate Computations)'!CD107</f>
        <v>MMM 2016</v>
      </c>
      <c r="BX154" s="4" t="str">
        <f>'(Intermediate Computations)'!CE107</f>
        <v>MMM 2016</v>
      </c>
      <c r="BY154" s="4" t="str">
        <f>'(Intermediate Computations)'!CF107</f>
        <v>MMM 2016</v>
      </c>
      <c r="BZ154" s="4" t="str">
        <f>'(Intermediate Computations)'!CG107</f>
        <v>MMM 2016</v>
      </c>
      <c r="CA154" s="4" t="str">
        <f>'(Intermediate Computations)'!CH107</f>
        <v>MMM 2016</v>
      </c>
      <c r="CB154" s="4" t="str">
        <f>'(Intermediate Computations)'!CI107</f>
        <v>MMM 2016</v>
      </c>
      <c r="CC154" s="4" t="str">
        <f>'(Intermediate Computations)'!CJ107</f>
        <v>MMM 2016</v>
      </c>
      <c r="CD154" s="4" t="str">
        <f>'(Intermediate Computations)'!CK107</f>
        <v>MMM 2016</v>
      </c>
      <c r="CE154" s="4" t="str">
        <f>'(Intermediate Computations)'!CL107</f>
        <v>MMM 2016</v>
      </c>
      <c r="CF154" s="4" t="str">
        <f>'(Intermediate Computations)'!CM107</f>
        <v>MMM 2016</v>
      </c>
      <c r="CG154" s="4" t="str">
        <f>'(Intermediate Computations)'!CO107</f>
        <v>MMM 2017</v>
      </c>
      <c r="CH154" s="4" t="str">
        <f>'(Intermediate Computations)'!CP107</f>
        <v>MMM 2017</v>
      </c>
      <c r="CI154" s="4" t="str">
        <f>'(Intermediate Computations)'!CQ107</f>
        <v>MMM 2017</v>
      </c>
      <c r="CJ154" s="4" t="str">
        <f>'(Intermediate Computations)'!CR107</f>
        <v>MMM 2017</v>
      </c>
      <c r="CK154" s="4" t="str">
        <f>'(Intermediate Computations)'!CS107</f>
        <v>MMM 2017</v>
      </c>
      <c r="CL154" s="4" t="str">
        <f>'(Intermediate Computations)'!CT107</f>
        <v>MMM 2017</v>
      </c>
      <c r="CM154" s="4" t="str">
        <f>'(Intermediate Computations)'!CU107</f>
        <v>MMM 2017</v>
      </c>
      <c r="CN154" s="4" t="str">
        <f>'(Intermediate Computations)'!CV107</f>
        <v>MMM 2017</v>
      </c>
      <c r="CO154" s="4" t="str">
        <f>'(Intermediate Computations)'!CW107</f>
        <v>MMM 2017</v>
      </c>
      <c r="CP154" s="4" t="str">
        <f>'(Intermediate Computations)'!CX107</f>
        <v>MMM 2017</v>
      </c>
      <c r="CQ154" s="4" t="str">
        <f>'(Intermediate Computations)'!CY107</f>
        <v>MMM 2017</v>
      </c>
      <c r="CR154" s="4" t="str">
        <f>'(Intermediate Computations)'!CZ107</f>
        <v>MMM 2017</v>
      </c>
      <c r="CS154" s="4" t="str">
        <f>'(Intermediate Computations)'!DB107</f>
        <v>MMM 2018</v>
      </c>
      <c r="CT154" s="4" t="str">
        <f>'(Intermediate Computations)'!DC107</f>
        <v>MMM 2018</v>
      </c>
      <c r="CU154" s="4" t="str">
        <f>'(Intermediate Computations)'!DD107</f>
        <v>MMM 2018</v>
      </c>
      <c r="CV154" s="4" t="str">
        <f>'(Intermediate Computations)'!DE107</f>
        <v>MMM 2018</v>
      </c>
      <c r="CW154" s="4" t="str">
        <f>'(Intermediate Computations)'!DF107</f>
        <v>MMM 2018</v>
      </c>
      <c r="CX154" s="4" t="str">
        <f>'(Intermediate Computations)'!DG107</f>
        <v>MMM 2018</v>
      </c>
      <c r="CY154" s="4" t="str">
        <f>'(Intermediate Computations)'!DH107</f>
        <v>MMM 2018</v>
      </c>
      <c r="CZ154" s="4" t="str">
        <f>'(Intermediate Computations)'!DI107</f>
        <v>MMM 2018</v>
      </c>
      <c r="DA154" s="4" t="str">
        <f>'(Intermediate Computations)'!DJ107</f>
        <v>MMM 2018</v>
      </c>
      <c r="DB154" s="4" t="str">
        <f>'(Intermediate Computations)'!DK107</f>
        <v>MMM 2018</v>
      </c>
      <c r="DC154" s="4" t="str">
        <f>'(Intermediate Computations)'!DL107</f>
        <v>MMM 2018</v>
      </c>
      <c r="DD154" s="4" t="str">
        <f>'(Intermediate Computations)'!DM107</f>
        <v>MMM 2018</v>
      </c>
      <c r="DE154" s="4" t="str">
        <f>'(Intermediate Computations)'!DO107</f>
        <v>MMM 2019</v>
      </c>
      <c r="DF154" s="4" t="str">
        <f>'(Intermediate Computations)'!DP107</f>
        <v>MMM 2019</v>
      </c>
      <c r="DG154" s="4" t="str">
        <f>'(Intermediate Computations)'!DQ107</f>
        <v>MMM 2019</v>
      </c>
      <c r="DH154" s="4" t="str">
        <f>'(Intermediate Computations)'!DR107</f>
        <v>MMM 2019</v>
      </c>
      <c r="DI154" s="4" t="str">
        <f>'(Intermediate Computations)'!DS107</f>
        <v>MMM 2019</v>
      </c>
      <c r="DJ154" s="4" t="str">
        <f>'(Intermediate Computations)'!DT107</f>
        <v>MMM 2019</v>
      </c>
      <c r="DK154" s="4" t="str">
        <f>'(Intermediate Computations)'!DU107</f>
        <v>MMM 2019</v>
      </c>
      <c r="DL154" s="4" t="str">
        <f>'(Intermediate Computations)'!DV107</f>
        <v>MMM 2019</v>
      </c>
      <c r="DM154" s="4" t="str">
        <f>'(Intermediate Computations)'!DW107</f>
        <v>MMM 2019</v>
      </c>
      <c r="DN154" s="4" t="str">
        <f>'(Intermediate Computations)'!DX107</f>
        <v>MMM 2019</v>
      </c>
      <c r="DO154" s="4" t="str">
        <f>'(Intermediate Computations)'!DY107</f>
        <v>MMM 2019</v>
      </c>
      <c r="DP154" s="4" t="str">
        <f>'(Intermediate Computations)'!DZ107</f>
        <v>MMM 2019</v>
      </c>
      <c r="DQ154" s="4" t="str">
        <f>'(Intermediate Computations)'!EB107</f>
        <v>MMM 2020</v>
      </c>
      <c r="DR154" s="4" t="str">
        <f>'(Intermediate Computations)'!EC107</f>
        <v>MMM 2020</v>
      </c>
      <c r="DS154" s="4" t="str">
        <f>'(Intermediate Computations)'!ED107</f>
        <v>MMM 2020</v>
      </c>
      <c r="DT154" s="4" t="str">
        <f>'(Intermediate Computations)'!EE107</f>
        <v>MMM 2020</v>
      </c>
      <c r="DU154" s="4" t="str">
        <f>'(Intermediate Computations)'!EF107</f>
        <v>MMM 2020</v>
      </c>
      <c r="DV154" s="4" t="str">
        <f>'(Intermediate Computations)'!EG107</f>
        <v>MMM 2020</v>
      </c>
      <c r="DW154" s="4" t="str">
        <f>'(Intermediate Computations)'!EH107</f>
        <v>MMM 2020</v>
      </c>
      <c r="DX154" s="4" t="str">
        <f>'(Intermediate Computations)'!EI107</f>
        <v>MMM 2020</v>
      </c>
      <c r="DY154" s="4" t="str">
        <f>'(Intermediate Computations)'!EJ107</f>
        <v>MMM 2020</v>
      </c>
      <c r="DZ154" s="4" t="str">
        <f>'(Intermediate Computations)'!EK107</f>
        <v>MMM 2020</v>
      </c>
      <c r="EA154" s="4" t="str">
        <f>'(Intermediate Computations)'!EL107</f>
        <v>MMM 2020</v>
      </c>
      <c r="EB154" s="4" t="str">
        <f>'(Intermediate Computations)'!EM107</f>
        <v>MMM 2020</v>
      </c>
    </row>
    <row r="155" spans="1:132" ht="12.75" customHeight="1" x14ac:dyDescent="0.2">
      <c r="A155" s="4">
        <f>'(Intermediate Computations)'!B104</f>
        <v>40179</v>
      </c>
      <c r="B155" s="4">
        <f>'(Intermediate Computations)'!C104</f>
        <v>40210</v>
      </c>
      <c r="C155" s="4">
        <f>'(Intermediate Computations)'!D104</f>
        <v>40238</v>
      </c>
      <c r="D155" s="4">
        <f>'(Intermediate Computations)'!E104</f>
        <v>40269</v>
      </c>
      <c r="E155" s="4">
        <f>'(Intermediate Computations)'!F104</f>
        <v>40299</v>
      </c>
      <c r="F155" s="4">
        <f>'(Intermediate Computations)'!G104</f>
        <v>40330</v>
      </c>
      <c r="G155" s="4">
        <f>'(Intermediate Computations)'!H104</f>
        <v>40360</v>
      </c>
      <c r="H155" s="4">
        <f>'(Intermediate Computations)'!I104</f>
        <v>40391</v>
      </c>
      <c r="I155" s="4">
        <f>'(Intermediate Computations)'!J104</f>
        <v>40422</v>
      </c>
      <c r="J155" s="4">
        <f>'(Intermediate Computations)'!K104</f>
        <v>40452</v>
      </c>
      <c r="K155" s="4">
        <f>'(Intermediate Computations)'!L104</f>
        <v>40483</v>
      </c>
      <c r="L155" s="4">
        <f>'(Intermediate Computations)'!M104</f>
        <v>40513</v>
      </c>
      <c r="M155" s="4">
        <f>'(Intermediate Computations)'!O104</f>
        <v>40544</v>
      </c>
      <c r="N155" s="4">
        <f>'(Intermediate Computations)'!P104</f>
        <v>40575</v>
      </c>
      <c r="O155" s="4">
        <f>'(Intermediate Computations)'!Q104</f>
        <v>40603</v>
      </c>
      <c r="P155" s="4">
        <f>'(Intermediate Computations)'!R104</f>
        <v>40634</v>
      </c>
      <c r="Q155" s="4">
        <f>'(Intermediate Computations)'!S104</f>
        <v>40664</v>
      </c>
      <c r="R155" s="4">
        <f>'(Intermediate Computations)'!T104</f>
        <v>40695</v>
      </c>
      <c r="S155" s="4">
        <f>'(Intermediate Computations)'!U104</f>
        <v>40725</v>
      </c>
      <c r="T155" s="4">
        <f>'(Intermediate Computations)'!V104</f>
        <v>40756</v>
      </c>
      <c r="U155" s="4">
        <f>'(Intermediate Computations)'!W104</f>
        <v>40787</v>
      </c>
      <c r="V155" s="4">
        <f>'(Intermediate Computations)'!X104</f>
        <v>40817</v>
      </c>
      <c r="W155" s="4">
        <f>'(Intermediate Computations)'!Y104</f>
        <v>40848</v>
      </c>
      <c r="X155" s="4">
        <f>'(Intermediate Computations)'!Z104</f>
        <v>40878</v>
      </c>
      <c r="Y155" s="4">
        <f>'(Intermediate Computations)'!AB104</f>
        <v>40909</v>
      </c>
      <c r="Z155" s="4">
        <f>'(Intermediate Computations)'!AC104</f>
        <v>40940</v>
      </c>
      <c r="AA155" s="4">
        <f>'(Intermediate Computations)'!AD104</f>
        <v>40969</v>
      </c>
      <c r="AB155" s="4">
        <f>'(Intermediate Computations)'!AE104</f>
        <v>41000</v>
      </c>
      <c r="AC155" s="4">
        <f>'(Intermediate Computations)'!AF104</f>
        <v>41030</v>
      </c>
      <c r="AD155" s="4">
        <f>'(Intermediate Computations)'!AG104</f>
        <v>41061</v>
      </c>
      <c r="AE155" s="4">
        <f>'(Intermediate Computations)'!AH104</f>
        <v>41091</v>
      </c>
      <c r="AF155" s="4">
        <f>'(Intermediate Computations)'!AI104</f>
        <v>41122</v>
      </c>
      <c r="AG155" s="4">
        <f>'(Intermediate Computations)'!AJ104</f>
        <v>41153</v>
      </c>
      <c r="AH155" s="4">
        <f>'(Intermediate Computations)'!AK104</f>
        <v>41183</v>
      </c>
      <c r="AI155" s="4">
        <f>'(Intermediate Computations)'!AL104</f>
        <v>41214</v>
      </c>
      <c r="AJ155" s="4">
        <f>'(Intermediate Computations)'!AM104</f>
        <v>41244</v>
      </c>
      <c r="AK155" s="4">
        <f>'(Intermediate Computations)'!AO104</f>
        <v>41275</v>
      </c>
      <c r="AL155" s="4">
        <f>'(Intermediate Computations)'!AP104</f>
        <v>41306</v>
      </c>
      <c r="AM155" s="4">
        <f>'(Intermediate Computations)'!AQ104</f>
        <v>41334</v>
      </c>
      <c r="AN155" s="4">
        <f>'(Intermediate Computations)'!AR104</f>
        <v>41365</v>
      </c>
      <c r="AO155" s="4">
        <f>'(Intermediate Computations)'!AS104</f>
        <v>41395</v>
      </c>
      <c r="AP155" s="4">
        <f>'(Intermediate Computations)'!AT104</f>
        <v>41426</v>
      </c>
      <c r="AQ155" s="4">
        <f>'(Intermediate Computations)'!AU104</f>
        <v>41456</v>
      </c>
      <c r="AR155" s="4">
        <f>'(Intermediate Computations)'!AV104</f>
        <v>41487</v>
      </c>
      <c r="AS155" s="4">
        <f>'(Intermediate Computations)'!AW104</f>
        <v>41518</v>
      </c>
      <c r="AT155" s="4">
        <f>'(Intermediate Computations)'!AX104</f>
        <v>41548</v>
      </c>
      <c r="AU155" s="4">
        <f>'(Intermediate Computations)'!AY104</f>
        <v>41579</v>
      </c>
      <c r="AV155" s="4">
        <f>'(Intermediate Computations)'!AZ104</f>
        <v>41609</v>
      </c>
      <c r="AW155" s="4">
        <f>'(Intermediate Computations)'!BB104</f>
        <v>41640</v>
      </c>
      <c r="AX155" s="4">
        <f>'(Intermediate Computations)'!BC104</f>
        <v>41671</v>
      </c>
      <c r="AY155" s="4">
        <f>'(Intermediate Computations)'!BD104</f>
        <v>41699</v>
      </c>
      <c r="AZ155" s="4">
        <f>'(Intermediate Computations)'!BE104</f>
        <v>41730</v>
      </c>
      <c r="BA155" s="4">
        <f>'(Intermediate Computations)'!BF104</f>
        <v>41760</v>
      </c>
      <c r="BB155" s="4">
        <f>'(Intermediate Computations)'!BG104</f>
        <v>41791</v>
      </c>
      <c r="BC155" s="4">
        <f>'(Intermediate Computations)'!BH104</f>
        <v>41821</v>
      </c>
      <c r="BD155" s="4">
        <f>'(Intermediate Computations)'!BI104</f>
        <v>41852</v>
      </c>
      <c r="BE155" s="4">
        <f>'(Intermediate Computations)'!BJ104</f>
        <v>41883</v>
      </c>
      <c r="BF155" s="4">
        <f>'(Intermediate Computations)'!BK104</f>
        <v>41913</v>
      </c>
      <c r="BG155" s="4">
        <f>'(Intermediate Computations)'!BL104</f>
        <v>41944</v>
      </c>
      <c r="BH155" s="4">
        <f>'(Intermediate Computations)'!BM104</f>
        <v>41974</v>
      </c>
      <c r="BI155" s="4">
        <f>'(Intermediate Computations)'!BO104</f>
        <v>42005</v>
      </c>
      <c r="BJ155" s="4">
        <f>'(Intermediate Computations)'!BP104</f>
        <v>42036</v>
      </c>
      <c r="BK155" s="4">
        <f>'(Intermediate Computations)'!BQ104</f>
        <v>42064</v>
      </c>
      <c r="BL155" s="4">
        <f>'(Intermediate Computations)'!BR104</f>
        <v>42095</v>
      </c>
      <c r="BM155" s="4">
        <f>'(Intermediate Computations)'!BS104</f>
        <v>42125</v>
      </c>
      <c r="BN155" s="4">
        <f>'(Intermediate Computations)'!BT104</f>
        <v>42156</v>
      </c>
      <c r="BO155" s="4">
        <f>'(Intermediate Computations)'!BU104</f>
        <v>42186</v>
      </c>
      <c r="BP155" s="4">
        <f>'(Intermediate Computations)'!BV104</f>
        <v>42217</v>
      </c>
      <c r="BQ155" s="4">
        <f>'(Intermediate Computations)'!BW104</f>
        <v>42248</v>
      </c>
      <c r="BR155" s="4">
        <f>'(Intermediate Computations)'!BX104</f>
        <v>42278</v>
      </c>
      <c r="BS155" s="4">
        <f>'(Intermediate Computations)'!BY104</f>
        <v>42309</v>
      </c>
      <c r="BT155" s="4">
        <f>'(Intermediate Computations)'!BZ104</f>
        <v>42339</v>
      </c>
      <c r="BU155" s="4">
        <f>'(Intermediate Computations)'!CB104</f>
        <v>42370</v>
      </c>
      <c r="BV155" s="4">
        <f>'(Intermediate Computations)'!CC104</f>
        <v>42401</v>
      </c>
      <c r="BW155" s="4">
        <f>'(Intermediate Computations)'!CD104</f>
        <v>42430</v>
      </c>
      <c r="BX155" s="4">
        <f>'(Intermediate Computations)'!CE104</f>
        <v>42461</v>
      </c>
      <c r="BY155" s="4">
        <f>'(Intermediate Computations)'!CF104</f>
        <v>42491</v>
      </c>
      <c r="BZ155" s="4">
        <f>'(Intermediate Computations)'!CG104</f>
        <v>42522</v>
      </c>
      <c r="CA155" s="4">
        <f>'(Intermediate Computations)'!CH104</f>
        <v>42552</v>
      </c>
      <c r="CB155" s="4">
        <f>'(Intermediate Computations)'!CI104</f>
        <v>42583</v>
      </c>
      <c r="CC155" s="4">
        <f>'(Intermediate Computations)'!CJ104</f>
        <v>42614</v>
      </c>
      <c r="CD155" s="4">
        <f>'(Intermediate Computations)'!CK104</f>
        <v>42644</v>
      </c>
      <c r="CE155" s="4">
        <f>'(Intermediate Computations)'!CL104</f>
        <v>42675</v>
      </c>
      <c r="CF155" s="4">
        <f>'(Intermediate Computations)'!CM104</f>
        <v>42705</v>
      </c>
      <c r="CG155" s="4">
        <f>'(Intermediate Computations)'!CO104</f>
        <v>42736</v>
      </c>
      <c r="CH155" s="4">
        <f>'(Intermediate Computations)'!CP104</f>
        <v>42767</v>
      </c>
      <c r="CI155" s="4">
        <f>'(Intermediate Computations)'!CQ104</f>
        <v>42795</v>
      </c>
      <c r="CJ155" s="4">
        <f>'(Intermediate Computations)'!CR104</f>
        <v>42826</v>
      </c>
      <c r="CK155" s="4">
        <f>'(Intermediate Computations)'!CS104</f>
        <v>42856</v>
      </c>
      <c r="CL155" s="4">
        <f>'(Intermediate Computations)'!CT104</f>
        <v>42887</v>
      </c>
      <c r="CM155" s="4">
        <f>'(Intermediate Computations)'!CU104</f>
        <v>42917</v>
      </c>
      <c r="CN155" s="4">
        <f>'(Intermediate Computations)'!CV104</f>
        <v>42948</v>
      </c>
      <c r="CO155" s="4">
        <f>'(Intermediate Computations)'!CW104</f>
        <v>42979</v>
      </c>
      <c r="CP155" s="4">
        <f>'(Intermediate Computations)'!CX104</f>
        <v>43009</v>
      </c>
      <c r="CQ155" s="4">
        <f>'(Intermediate Computations)'!CY104</f>
        <v>43040</v>
      </c>
      <c r="CR155" s="4">
        <f>'(Intermediate Computations)'!CZ104</f>
        <v>43070</v>
      </c>
      <c r="CS155" s="4">
        <f>'(Intermediate Computations)'!DB104</f>
        <v>43101</v>
      </c>
      <c r="CT155" s="4">
        <f>'(Intermediate Computations)'!DC104</f>
        <v>43132</v>
      </c>
      <c r="CU155" s="4">
        <f>'(Intermediate Computations)'!DD104</f>
        <v>43160</v>
      </c>
      <c r="CV155" s="4">
        <f>'(Intermediate Computations)'!DE104</f>
        <v>43191</v>
      </c>
      <c r="CW155" s="4">
        <f>'(Intermediate Computations)'!DF104</f>
        <v>43221</v>
      </c>
      <c r="CX155" s="4">
        <f>'(Intermediate Computations)'!DG104</f>
        <v>43252</v>
      </c>
      <c r="CY155" s="4">
        <f>'(Intermediate Computations)'!DH104</f>
        <v>43282</v>
      </c>
      <c r="CZ155" s="4">
        <f>'(Intermediate Computations)'!DI104</f>
        <v>43313</v>
      </c>
      <c r="DA155" s="4">
        <f>'(Intermediate Computations)'!DJ104</f>
        <v>43344</v>
      </c>
      <c r="DB155" s="4">
        <f>'(Intermediate Computations)'!DK104</f>
        <v>43374</v>
      </c>
      <c r="DC155" s="4">
        <f>'(Intermediate Computations)'!DL104</f>
        <v>43405</v>
      </c>
      <c r="DD155" s="4">
        <f>'(Intermediate Computations)'!DM104</f>
        <v>43435</v>
      </c>
      <c r="DE155" s="4">
        <f>'(Intermediate Computations)'!DO104</f>
        <v>43466</v>
      </c>
      <c r="DF155" s="4">
        <f>'(Intermediate Computations)'!DP104</f>
        <v>43497</v>
      </c>
      <c r="DG155" s="4">
        <f>'(Intermediate Computations)'!DQ104</f>
        <v>43525</v>
      </c>
      <c r="DH155" s="4">
        <f>'(Intermediate Computations)'!DR104</f>
        <v>43556</v>
      </c>
      <c r="DI155" s="4">
        <f>'(Intermediate Computations)'!DS104</f>
        <v>43586</v>
      </c>
      <c r="DJ155" s="4">
        <f>'(Intermediate Computations)'!DT104</f>
        <v>43617</v>
      </c>
      <c r="DK155" s="4">
        <f>'(Intermediate Computations)'!DU104</f>
        <v>43647</v>
      </c>
      <c r="DL155" s="4">
        <f>'(Intermediate Computations)'!DV104</f>
        <v>43678</v>
      </c>
      <c r="DM155" s="4">
        <f>'(Intermediate Computations)'!DW104</f>
        <v>43709</v>
      </c>
      <c r="DN155" s="4">
        <f>'(Intermediate Computations)'!DX104</f>
        <v>43739</v>
      </c>
      <c r="DO155" s="4">
        <f>'(Intermediate Computations)'!DY104</f>
        <v>43770</v>
      </c>
      <c r="DP155" s="4">
        <f>'(Intermediate Computations)'!DZ104</f>
        <v>43800</v>
      </c>
      <c r="DQ155" s="4">
        <f>'(Intermediate Computations)'!EB104</f>
        <v>43831</v>
      </c>
      <c r="DR155" s="4">
        <f>'(Intermediate Computations)'!EC104</f>
        <v>43862</v>
      </c>
      <c r="DS155" s="4">
        <f>'(Intermediate Computations)'!ED104</f>
        <v>43891</v>
      </c>
      <c r="DT155" s="4">
        <f>'(Intermediate Computations)'!EE104</f>
        <v>43922</v>
      </c>
      <c r="DU155" s="4">
        <f>'(Intermediate Computations)'!EF104</f>
        <v>43952</v>
      </c>
      <c r="DV155" s="4">
        <f>'(Intermediate Computations)'!EG104</f>
        <v>43983</v>
      </c>
      <c r="DW155" s="4">
        <f>'(Intermediate Computations)'!EH104</f>
        <v>44013</v>
      </c>
      <c r="DX155" s="4">
        <f>'(Intermediate Computations)'!EI104</f>
        <v>44044</v>
      </c>
      <c r="DY155" s="4">
        <f>'(Intermediate Computations)'!EJ104</f>
        <v>44075</v>
      </c>
      <c r="DZ155" s="4">
        <f>'(Intermediate Computations)'!EK104</f>
        <v>44105</v>
      </c>
      <c r="EA155" s="4">
        <f>'(Intermediate Computations)'!EL104</f>
        <v>44136</v>
      </c>
      <c r="EB155" s="4">
        <f>'(Intermediate Computations)'!EM104</f>
        <v>44166</v>
      </c>
    </row>
    <row r="156" spans="1:132" ht="12.75" customHeight="1" x14ac:dyDescent="0.2">
      <c r="A156" s="64">
        <f>'Statistical Moments'!B16</f>
        <v>1166666.6666666667</v>
      </c>
      <c r="B156" s="64">
        <f ca="1">'Statistical Moments'!C16</f>
        <v>1166137.2343025026</v>
      </c>
      <c r="C156" s="64">
        <f ca="1">'Statistical Moments'!D16</f>
        <v>1165636.3443119712</v>
      </c>
      <c r="D156" s="64">
        <f ca="1">'Statistical Moments'!E16</f>
        <v>1165182.5581152735</v>
      </c>
      <c r="E156" s="64">
        <f ca="1">'Statistical Moments'!F16</f>
        <v>1164664.3442524751</v>
      </c>
      <c r="F156" s="64">
        <f ca="1">'Statistical Moments'!G16</f>
        <v>1164210.6854254401</v>
      </c>
      <c r="G156" s="64">
        <f ca="1">'Statistical Moments'!H16</f>
        <v>1163707.3061480385</v>
      </c>
      <c r="H156" s="64">
        <f ca="1">'Statistical Moments'!I16</f>
        <v>1163192.9179504944</v>
      </c>
      <c r="I156" s="64">
        <f ca="1">'Statistical Moments'!J16</f>
        <v>1162742.0983469451</v>
      </c>
      <c r="J156" s="64">
        <f ca="1">'Statistical Moments'!K16</f>
        <v>1162268.9421833151</v>
      </c>
      <c r="K156" s="64">
        <f ca="1">'Statistical Moments'!L16</f>
        <v>1161827.4416565497</v>
      </c>
      <c r="L156" s="64">
        <f ca="1">'Statistical Moments'!M16</f>
        <v>1161338.9106848314</v>
      </c>
      <c r="M156" s="64">
        <f ca="1">'Statistical Moments'!O16</f>
        <v>1160855.1091036797</v>
      </c>
      <c r="N156" s="64">
        <f ca="1">'Statistical Moments'!P16</f>
        <v>1160391.8533110139</v>
      </c>
      <c r="O156" s="64">
        <f ca="1">'Statistical Moments'!Q16</f>
        <v>1159906.7226900659</v>
      </c>
      <c r="P156" s="64">
        <f ca="1">'Statistical Moments'!R16</f>
        <v>1159421.4358938942</v>
      </c>
      <c r="Q156" s="64">
        <f ca="1">'Statistical Moments'!S16</f>
        <v>1158932.9897538938</v>
      </c>
      <c r="R156" s="64">
        <f ca="1">'Statistical Moments'!T16</f>
        <v>1158454.8285432002</v>
      </c>
      <c r="S156" s="64">
        <f ca="1">'Statistical Moments'!U16</f>
        <v>1157984.3537702262</v>
      </c>
      <c r="T156" s="64">
        <f ca="1">'Statistical Moments'!V16</f>
        <v>1157503.9485967844</v>
      </c>
      <c r="U156" s="64">
        <f ca="1">'Statistical Moments'!W16</f>
        <v>1156997.0625019434</v>
      </c>
      <c r="V156" s="64">
        <f ca="1">'Statistical Moments'!X16</f>
        <v>1156533.8366998059</v>
      </c>
      <c r="W156" s="64">
        <f ca="1">'Statistical Moments'!Y16</f>
        <v>1156094.7977207322</v>
      </c>
      <c r="X156" s="64">
        <f ca="1">'Statistical Moments'!Z16</f>
        <v>1155615.2413717876</v>
      </c>
      <c r="Y156" s="64">
        <f ca="1">'Statistical Moments'!AB16</f>
        <v>1155140.9610859531</v>
      </c>
      <c r="Z156" s="64">
        <f ca="1">'Statistical Moments'!AC16</f>
        <v>1154669.3286585938</v>
      </c>
      <c r="AA156" s="64">
        <f ca="1">'Statistical Moments'!AD16</f>
        <v>1154177.9331167163</v>
      </c>
      <c r="AB156" s="64">
        <f ca="1">'Statistical Moments'!AE16</f>
        <v>1153702.6786308647</v>
      </c>
      <c r="AC156" s="64">
        <f ca="1">'Statistical Moments'!AF16</f>
        <v>1153192.0551662317</v>
      </c>
      <c r="AD156" s="64">
        <f ca="1">'Statistical Moments'!AG16</f>
        <v>1152754.100462911</v>
      </c>
      <c r="AE156" s="64">
        <f ca="1">'Statistical Moments'!AH16</f>
        <v>1152270.1682897531</v>
      </c>
      <c r="AF156" s="64">
        <f ca="1">'Statistical Moments'!AI16</f>
        <v>1151838.6040490638</v>
      </c>
      <c r="AG156" s="64">
        <f ca="1">'Statistical Moments'!AJ16</f>
        <v>1151398.0582393461</v>
      </c>
      <c r="AH156" s="64">
        <f ca="1">'Statistical Moments'!AK16</f>
        <v>1150900.24142904</v>
      </c>
      <c r="AI156" s="64">
        <f ca="1">'Statistical Moments'!AL16</f>
        <v>1150423.646407275</v>
      </c>
      <c r="AJ156" s="64">
        <f ca="1">'Statistical Moments'!AM16</f>
        <v>1149944.4720363766</v>
      </c>
      <c r="AK156" s="64">
        <f ca="1">'Statistical Moments'!AO16</f>
        <v>1149464.7568902874</v>
      </c>
      <c r="AL156" s="64">
        <f ca="1">'Statistical Moments'!AP16</f>
        <v>1148996.9578625211</v>
      </c>
      <c r="AM156" s="64">
        <f ca="1">'Statistical Moments'!AQ16</f>
        <v>1148528.9973781765</v>
      </c>
      <c r="AN156" s="64">
        <f ca="1">'Statistical Moments'!AR16</f>
        <v>1148092.250325636</v>
      </c>
      <c r="AO156" s="64">
        <f ca="1">'Statistical Moments'!AS16</f>
        <v>1147606.5120553081</v>
      </c>
      <c r="AP156" s="64">
        <f ca="1">'Statistical Moments'!AT16</f>
        <v>1147124.6981536464</v>
      </c>
      <c r="AQ156" s="64">
        <f ca="1">'Statistical Moments'!AU16</f>
        <v>1146619.9435527045</v>
      </c>
      <c r="AR156" s="64">
        <f ca="1">'Statistical Moments'!AV16</f>
        <v>1146132.4815475268</v>
      </c>
      <c r="AS156" s="64">
        <f ca="1">'Statistical Moments'!AW16</f>
        <v>1145685.9977260095</v>
      </c>
      <c r="AT156" s="64">
        <f ca="1">'Statistical Moments'!AX16</f>
        <v>1145235.9173516151</v>
      </c>
      <c r="AU156" s="64">
        <f ca="1">'Statistical Moments'!AY16</f>
        <v>1144782.6036331416</v>
      </c>
      <c r="AV156" s="64">
        <f ca="1">'Statistical Moments'!AZ16</f>
        <v>1144290.922586597</v>
      </c>
      <c r="AW156" s="64">
        <f ca="1">'Statistical Moments'!BB16</f>
        <v>1143822.0390696768</v>
      </c>
      <c r="AX156" s="64">
        <f ca="1">'Statistical Moments'!BC16</f>
        <v>1143336.1914434463</v>
      </c>
      <c r="AY156" s="64">
        <f ca="1">'Statistical Moments'!BD16</f>
        <v>1142898.6912193997</v>
      </c>
      <c r="AZ156" s="64">
        <f ca="1">'Statistical Moments'!BE16</f>
        <v>1142423.8113577901</v>
      </c>
      <c r="BA156" s="64">
        <f ca="1">'Statistical Moments'!BF16</f>
        <v>1141912.9977016444</v>
      </c>
      <c r="BB156" s="64">
        <f ca="1">'Statistical Moments'!BG16</f>
        <v>1141421.0091769432</v>
      </c>
      <c r="BC156" s="64">
        <f ca="1">'Statistical Moments'!BH16</f>
        <v>1140958.1682485961</v>
      </c>
      <c r="BD156" s="64">
        <f ca="1">'Statistical Moments'!BI16</f>
        <v>1140490.6867589224</v>
      </c>
      <c r="BE156" s="64">
        <f ca="1">'Statistical Moments'!BJ16</f>
        <v>1139997.152827339</v>
      </c>
      <c r="BF156" s="64">
        <f ca="1">'Statistical Moments'!BK16</f>
        <v>1139548.2467583239</v>
      </c>
      <c r="BG156" s="64">
        <f ca="1">'Statistical Moments'!BL16</f>
        <v>1139100.7800551434</v>
      </c>
      <c r="BH156" s="64">
        <f ca="1">'Statistical Moments'!BM16</f>
        <v>1138596.6597383476</v>
      </c>
      <c r="BI156" s="64">
        <f ca="1">'Statistical Moments'!BO16</f>
        <v>1138132.1715265554</v>
      </c>
      <c r="BJ156" s="64">
        <f ca="1">'Statistical Moments'!BP16</f>
        <v>1137683.4773976346</v>
      </c>
      <c r="BK156" s="64">
        <f ca="1">'Statistical Moments'!BQ16</f>
        <v>1137235.4578964324</v>
      </c>
      <c r="BL156" s="64">
        <f ca="1">'Statistical Moments'!BR16</f>
        <v>1136724.8737467022</v>
      </c>
      <c r="BM156" s="64">
        <f ca="1">'Statistical Moments'!BS16</f>
        <v>1136238.0974880995</v>
      </c>
      <c r="BN156" s="64">
        <f ca="1">'Statistical Moments'!BT16</f>
        <v>1135724.9145672848</v>
      </c>
      <c r="BO156" s="64">
        <f ca="1">'Statistical Moments'!BU16</f>
        <v>1135263.7359252525</v>
      </c>
      <c r="BP156" s="64">
        <f ca="1">'Statistical Moments'!BV16</f>
        <v>1134759.6721531742</v>
      </c>
      <c r="BQ156" s="64">
        <f ca="1">'Statistical Moments'!BW16</f>
        <v>1134253.7675654667</v>
      </c>
      <c r="BR156" s="64">
        <f ca="1">'Statistical Moments'!BX16</f>
        <v>1133768.7674438076</v>
      </c>
      <c r="BS156" s="64">
        <f ca="1">'Statistical Moments'!BY16</f>
        <v>1133276.3351185024</v>
      </c>
      <c r="BT156" s="64">
        <f ca="1">'Statistical Moments'!BZ16</f>
        <v>1132773.4743195996</v>
      </c>
      <c r="BU156" s="64">
        <f ca="1">'Statistical Moments'!CB16</f>
        <v>1132331.1761730269</v>
      </c>
      <c r="BV156" s="64">
        <f ca="1">'Statistical Moments'!CC16</f>
        <v>1131850.7761383136</v>
      </c>
      <c r="BW156" s="64">
        <f ca="1">'Statistical Moments'!CD16</f>
        <v>1131411.1685592595</v>
      </c>
      <c r="BX156" s="64">
        <f ca="1">'Statistical Moments'!CE16</f>
        <v>1130942.5233338077</v>
      </c>
      <c r="BY156" s="64">
        <f ca="1">'Statistical Moments'!CF16</f>
        <v>1130456.8324650456</v>
      </c>
      <c r="BZ156" s="64">
        <f ca="1">'Statistical Moments'!CG16</f>
        <v>1129972.9452056298</v>
      </c>
      <c r="CA156" s="64">
        <f ca="1">'Statistical Moments'!CH16</f>
        <v>1129506.1543583628</v>
      </c>
      <c r="CB156" s="64">
        <f ca="1">'Statistical Moments'!CI16</f>
        <v>1129014.3833131327</v>
      </c>
      <c r="CC156" s="64">
        <f ca="1">'Statistical Moments'!CJ16</f>
        <v>1128553.5314194686</v>
      </c>
      <c r="CD156" s="64">
        <f ca="1">'Statistical Moments'!CK16</f>
        <v>1128071.9327547648</v>
      </c>
      <c r="CE156" s="64">
        <f ca="1">'Statistical Moments'!CL16</f>
        <v>1127577.6007646793</v>
      </c>
      <c r="CF156" s="64">
        <f ca="1">'Statistical Moments'!CM16</f>
        <v>1127051.2925541338</v>
      </c>
      <c r="CG156" s="64">
        <f ca="1">'Statistical Moments'!CO16</f>
        <v>1126553.963669006</v>
      </c>
      <c r="CH156" s="64">
        <f ca="1">'Statistical Moments'!CP16</f>
        <v>1126107.8665959828</v>
      </c>
      <c r="CI156" s="64">
        <f ca="1">'Statistical Moments'!CQ16</f>
        <v>1125628.7104659628</v>
      </c>
      <c r="CJ156" s="64">
        <f ca="1">'Statistical Moments'!CR16</f>
        <v>1125145.1814404014</v>
      </c>
      <c r="CK156" s="64">
        <f ca="1">'Statistical Moments'!CS16</f>
        <v>1124683.5949790031</v>
      </c>
      <c r="CL156" s="64">
        <f ca="1">'Statistical Moments'!CT16</f>
        <v>1124209.3632445021</v>
      </c>
      <c r="CM156" s="64">
        <f ca="1">'Statistical Moments'!CU16</f>
        <v>1123736.167265923</v>
      </c>
      <c r="CN156" s="64">
        <f ca="1">'Statistical Moments'!CV16</f>
        <v>1123241.4654085282</v>
      </c>
      <c r="CO156" s="64">
        <f ca="1">'Statistical Moments'!CW16</f>
        <v>1122748.1962106656</v>
      </c>
      <c r="CP156" s="64">
        <f ca="1">'Statistical Moments'!CX16</f>
        <v>1122244.7845896515</v>
      </c>
      <c r="CQ156" s="64">
        <f ca="1">'Statistical Moments'!CY16</f>
        <v>1121790.5665412704</v>
      </c>
      <c r="CR156" s="64">
        <f ca="1">'Statistical Moments'!CZ16</f>
        <v>1121329.0315955449</v>
      </c>
      <c r="CS156" s="64">
        <f ca="1">'Statistical Moments'!DB16</f>
        <v>1120908.8981869889</v>
      </c>
      <c r="CT156" s="64">
        <f ca="1">'Statistical Moments'!DC16</f>
        <v>1120427.4239078565</v>
      </c>
      <c r="CU156" s="64">
        <f ca="1">'Statistical Moments'!DD16</f>
        <v>1119974.4913853479</v>
      </c>
      <c r="CV156" s="64">
        <f ca="1">'Statistical Moments'!DE16</f>
        <v>1119454.172605338</v>
      </c>
      <c r="CW156" s="64">
        <f ca="1">'Statistical Moments'!DF16</f>
        <v>1118995.2099175244</v>
      </c>
      <c r="CX156" s="64">
        <f ca="1">'Statistical Moments'!DG16</f>
        <v>1118516.3436802675</v>
      </c>
      <c r="CY156" s="64">
        <f ca="1">'Statistical Moments'!DH16</f>
        <v>1118013.7023433945</v>
      </c>
      <c r="CZ156" s="64">
        <f ca="1">'Statistical Moments'!DI16</f>
        <v>1117553.27056507</v>
      </c>
      <c r="DA156" s="64">
        <f ca="1">'Statistical Moments'!DJ16</f>
        <v>1117059.3056550985</v>
      </c>
      <c r="DB156" s="64">
        <f ca="1">'Statistical Moments'!DK16</f>
        <v>1116615.1287153699</v>
      </c>
      <c r="DC156" s="64">
        <f ca="1">'Statistical Moments'!DL16</f>
        <v>1116170.2874194235</v>
      </c>
      <c r="DD156" s="64">
        <f ca="1">'Statistical Moments'!DM16</f>
        <v>1115705.3746371588</v>
      </c>
      <c r="DE156" s="64">
        <f ca="1">'Statistical Moments'!DO16</f>
        <v>1115274.1226398561</v>
      </c>
      <c r="DF156" s="64">
        <f ca="1">'Statistical Moments'!DP16</f>
        <v>1114791.4140318201</v>
      </c>
      <c r="DG156" s="64">
        <f ca="1">'Statistical Moments'!DQ16</f>
        <v>1114329.4700100077</v>
      </c>
      <c r="DH156" s="64">
        <f ca="1">'Statistical Moments'!DR16</f>
        <v>1113876.9609689543</v>
      </c>
      <c r="DI156" s="64">
        <f ca="1">'Statistical Moments'!DS16</f>
        <v>1113372.9194649793</v>
      </c>
      <c r="DJ156" s="64">
        <f ca="1">'Statistical Moments'!DT16</f>
        <v>1112880.7548173696</v>
      </c>
      <c r="DK156" s="64">
        <f ca="1">'Statistical Moments'!DU16</f>
        <v>1112415.8955458156</v>
      </c>
      <c r="DL156" s="64">
        <f ca="1">'Statistical Moments'!DV16</f>
        <v>1111949.9859703791</v>
      </c>
      <c r="DM156" s="64">
        <f ca="1">'Statistical Moments'!DW16</f>
        <v>1111496.2120166945</v>
      </c>
      <c r="DN156" s="64">
        <f ca="1">'Statistical Moments'!DX16</f>
        <v>1110995.97361416</v>
      </c>
      <c r="DO156" s="64">
        <f ca="1">'Statistical Moments'!DY16</f>
        <v>1110524.3297221903</v>
      </c>
      <c r="DP156" s="64">
        <f ca="1">'Statistical Moments'!DZ16</f>
        <v>1110045.7345806954</v>
      </c>
      <c r="DQ156" s="64">
        <f ca="1">'Statistical Moments'!EB16</f>
        <v>1109587.5605105571</v>
      </c>
      <c r="DR156" s="64">
        <f ca="1">'Statistical Moments'!EC16</f>
        <v>1109135.0043020658</v>
      </c>
      <c r="DS156" s="64">
        <f ca="1">'Statistical Moments'!ED16</f>
        <v>1108684.495275507</v>
      </c>
      <c r="DT156" s="64">
        <f ca="1">'Statistical Moments'!EE16</f>
        <v>1108182.6237929387</v>
      </c>
      <c r="DU156" s="64">
        <f ca="1">'Statistical Moments'!EF16</f>
        <v>1107711.1455686754</v>
      </c>
      <c r="DV156" s="64">
        <f ca="1">'Statistical Moments'!EG16</f>
        <v>1107227.1354125938</v>
      </c>
      <c r="DW156" s="64">
        <f ca="1">'Statistical Moments'!EH16</f>
        <v>1106751.7491608511</v>
      </c>
      <c r="DX156" s="64">
        <f ca="1">'Statistical Moments'!EI16</f>
        <v>1106276.0735591294</v>
      </c>
      <c r="DY156" s="64">
        <f ca="1">'Statistical Moments'!EJ16</f>
        <v>1105823.4666192622</v>
      </c>
      <c r="DZ156" s="64">
        <f ca="1">'Statistical Moments'!EK16</f>
        <v>1105370.3540028362</v>
      </c>
      <c r="EA156" s="64">
        <f ca="1">'Statistical Moments'!EL16</f>
        <v>1104905.7821414047</v>
      </c>
      <c r="EB156" s="64">
        <f ca="1">'Statistical Moments'!EM16</f>
        <v>1104461.5577802844</v>
      </c>
    </row>
    <row r="157" spans="1:132" ht="12.75" customHeight="1" x14ac:dyDescent="0.2">
      <c r="A157" s="4" t="str">
        <f>'(Intermediate Computations)'!B113</f>
        <v>MMM 2010</v>
      </c>
      <c r="B157" s="4" t="str">
        <f>'(Intermediate Computations)'!C113</f>
        <v>MMM 2010</v>
      </c>
      <c r="C157" s="4" t="str">
        <f>'(Intermediate Computations)'!D113</f>
        <v>MMM 2010</v>
      </c>
      <c r="D157" s="4" t="str">
        <f>'(Intermediate Computations)'!E113</f>
        <v>MMM 2010</v>
      </c>
      <c r="E157" s="4" t="str">
        <f>'(Intermediate Computations)'!F113</f>
        <v>MMM 2010</v>
      </c>
      <c r="F157" s="4" t="str">
        <f>'(Intermediate Computations)'!G113</f>
        <v>MMM 2010</v>
      </c>
      <c r="G157" s="4" t="str">
        <f>'(Intermediate Computations)'!H113</f>
        <v>MMM 2010</v>
      </c>
      <c r="H157" s="4" t="str">
        <f>'(Intermediate Computations)'!I113</f>
        <v>MMM 2010</v>
      </c>
      <c r="I157" s="4" t="str">
        <f>'(Intermediate Computations)'!J113</f>
        <v>MMM 2010</v>
      </c>
      <c r="J157" s="4" t="str">
        <f>'(Intermediate Computations)'!K113</f>
        <v>MMM 2010</v>
      </c>
      <c r="K157" s="4" t="str">
        <f>'(Intermediate Computations)'!L113</f>
        <v>MMM 2010</v>
      </c>
      <c r="L157" s="4" t="str">
        <f>'(Intermediate Computations)'!M113</f>
        <v>MMM 2010</v>
      </c>
      <c r="M157" s="4" t="str">
        <f>'(Intermediate Computations)'!O113</f>
        <v>MMM 2011</v>
      </c>
      <c r="N157" s="4" t="str">
        <f>'(Intermediate Computations)'!P113</f>
        <v>MMM 2011</v>
      </c>
      <c r="O157" s="4" t="str">
        <f>'(Intermediate Computations)'!Q113</f>
        <v>MMM 2011</v>
      </c>
      <c r="P157" s="4" t="str">
        <f>'(Intermediate Computations)'!R113</f>
        <v>MMM 2011</v>
      </c>
      <c r="Q157" s="4" t="str">
        <f>'(Intermediate Computations)'!S113</f>
        <v>MMM 2011</v>
      </c>
      <c r="R157" s="4" t="str">
        <f>'(Intermediate Computations)'!T113</f>
        <v>MMM 2011</v>
      </c>
      <c r="S157" s="4" t="str">
        <f>'(Intermediate Computations)'!U113</f>
        <v>MMM 2011</v>
      </c>
      <c r="T157" s="4" t="str">
        <f>'(Intermediate Computations)'!V113</f>
        <v>MMM 2011</v>
      </c>
      <c r="U157" s="4" t="str">
        <f>'(Intermediate Computations)'!W113</f>
        <v>MMM 2011</v>
      </c>
      <c r="V157" s="4" t="str">
        <f>'(Intermediate Computations)'!X113</f>
        <v>MMM 2011</v>
      </c>
      <c r="W157" s="4" t="str">
        <f>'(Intermediate Computations)'!Y113</f>
        <v>MMM 2011</v>
      </c>
      <c r="X157" s="4" t="str">
        <f>'(Intermediate Computations)'!Z113</f>
        <v>MMM 2011</v>
      </c>
      <c r="Y157" s="4" t="str">
        <f>'(Intermediate Computations)'!AB113</f>
        <v>MMM 2012</v>
      </c>
      <c r="Z157" s="4" t="str">
        <f>'(Intermediate Computations)'!AC113</f>
        <v>MMM 2012</v>
      </c>
      <c r="AA157" s="4" t="str">
        <f>'(Intermediate Computations)'!AD113</f>
        <v>MMM 2012</v>
      </c>
      <c r="AB157" s="4" t="str">
        <f>'(Intermediate Computations)'!AE113</f>
        <v>MMM 2012</v>
      </c>
      <c r="AC157" s="4" t="str">
        <f>'(Intermediate Computations)'!AF113</f>
        <v>MMM 2012</v>
      </c>
      <c r="AD157" s="4" t="str">
        <f>'(Intermediate Computations)'!AG113</f>
        <v>MMM 2012</v>
      </c>
      <c r="AE157" s="4" t="str">
        <f>'(Intermediate Computations)'!AH113</f>
        <v>MMM 2012</v>
      </c>
      <c r="AF157" s="4" t="str">
        <f>'(Intermediate Computations)'!AI113</f>
        <v>MMM 2012</v>
      </c>
      <c r="AG157" s="4" t="str">
        <f>'(Intermediate Computations)'!AJ113</f>
        <v>MMM 2012</v>
      </c>
      <c r="AH157" s="4" t="str">
        <f>'(Intermediate Computations)'!AK113</f>
        <v>MMM 2012</v>
      </c>
      <c r="AI157" s="4" t="str">
        <f>'(Intermediate Computations)'!AL113</f>
        <v>MMM 2012</v>
      </c>
      <c r="AJ157" s="4" t="str">
        <f>'(Intermediate Computations)'!AM113</f>
        <v>MMM 2012</v>
      </c>
      <c r="AK157" s="4" t="str">
        <f>'(Intermediate Computations)'!AO113</f>
        <v>MMM 2013</v>
      </c>
      <c r="AL157" s="4" t="str">
        <f>'(Intermediate Computations)'!AP113</f>
        <v>MMM 2013</v>
      </c>
      <c r="AM157" s="4" t="str">
        <f>'(Intermediate Computations)'!AQ113</f>
        <v>MMM 2013</v>
      </c>
      <c r="AN157" s="4" t="str">
        <f>'(Intermediate Computations)'!AR113</f>
        <v>MMM 2013</v>
      </c>
      <c r="AO157" s="4" t="str">
        <f>'(Intermediate Computations)'!AS113</f>
        <v>MMM 2013</v>
      </c>
      <c r="AP157" s="4" t="str">
        <f>'(Intermediate Computations)'!AT113</f>
        <v>MMM 2013</v>
      </c>
      <c r="AQ157" s="4" t="str">
        <f>'(Intermediate Computations)'!AU113</f>
        <v>MMM 2013</v>
      </c>
      <c r="AR157" s="4" t="str">
        <f>'(Intermediate Computations)'!AV113</f>
        <v>MMM 2013</v>
      </c>
      <c r="AS157" s="4" t="str">
        <f>'(Intermediate Computations)'!AW113</f>
        <v>MMM 2013</v>
      </c>
      <c r="AT157" s="4" t="str">
        <f>'(Intermediate Computations)'!AX113</f>
        <v>MMM 2013</v>
      </c>
      <c r="AU157" s="4" t="str">
        <f>'(Intermediate Computations)'!AY113</f>
        <v>MMM 2013</v>
      </c>
      <c r="AV157" s="4" t="str">
        <f>'(Intermediate Computations)'!AZ113</f>
        <v>MMM 2013</v>
      </c>
      <c r="AW157" s="4" t="str">
        <f>'(Intermediate Computations)'!BB113</f>
        <v>MMM 2014</v>
      </c>
      <c r="AX157" s="4" t="str">
        <f>'(Intermediate Computations)'!BC113</f>
        <v>MMM 2014</v>
      </c>
      <c r="AY157" s="4" t="str">
        <f>'(Intermediate Computations)'!BD113</f>
        <v>MMM 2014</v>
      </c>
      <c r="AZ157" s="4" t="str">
        <f>'(Intermediate Computations)'!BE113</f>
        <v>MMM 2014</v>
      </c>
      <c r="BA157" s="4" t="str">
        <f>'(Intermediate Computations)'!BF113</f>
        <v>MMM 2014</v>
      </c>
      <c r="BB157" s="4" t="str">
        <f>'(Intermediate Computations)'!BG113</f>
        <v>MMM 2014</v>
      </c>
      <c r="BC157" s="4" t="str">
        <f>'(Intermediate Computations)'!BH113</f>
        <v>MMM 2014</v>
      </c>
      <c r="BD157" s="4" t="str">
        <f>'(Intermediate Computations)'!BI113</f>
        <v>MMM 2014</v>
      </c>
      <c r="BE157" s="4" t="str">
        <f>'(Intermediate Computations)'!BJ113</f>
        <v>MMM 2014</v>
      </c>
      <c r="BF157" s="4" t="str">
        <f>'(Intermediate Computations)'!BK113</f>
        <v>MMM 2014</v>
      </c>
      <c r="BG157" s="4" t="str">
        <f>'(Intermediate Computations)'!BL113</f>
        <v>MMM 2014</v>
      </c>
      <c r="BH157" s="4" t="str">
        <f>'(Intermediate Computations)'!BM113</f>
        <v>MMM 2014</v>
      </c>
      <c r="BI157" s="4" t="str">
        <f>'(Intermediate Computations)'!BO113</f>
        <v>MMM 2015</v>
      </c>
      <c r="BJ157" s="4" t="str">
        <f>'(Intermediate Computations)'!BP113</f>
        <v>MMM 2015</v>
      </c>
      <c r="BK157" s="4" t="str">
        <f>'(Intermediate Computations)'!BQ113</f>
        <v>MMM 2015</v>
      </c>
      <c r="BL157" s="4" t="str">
        <f>'(Intermediate Computations)'!BR113</f>
        <v>MMM 2015</v>
      </c>
      <c r="BM157" s="4" t="str">
        <f>'(Intermediate Computations)'!BS113</f>
        <v>MMM 2015</v>
      </c>
      <c r="BN157" s="4" t="str">
        <f>'(Intermediate Computations)'!BT113</f>
        <v>MMM 2015</v>
      </c>
      <c r="BO157" s="4" t="str">
        <f>'(Intermediate Computations)'!BU113</f>
        <v>MMM 2015</v>
      </c>
      <c r="BP157" s="4" t="str">
        <f>'(Intermediate Computations)'!BV113</f>
        <v>MMM 2015</v>
      </c>
      <c r="BQ157" s="4" t="str">
        <f>'(Intermediate Computations)'!BW113</f>
        <v>MMM 2015</v>
      </c>
      <c r="BR157" s="4" t="str">
        <f>'(Intermediate Computations)'!BX113</f>
        <v>MMM 2015</v>
      </c>
      <c r="BS157" s="4" t="str">
        <f>'(Intermediate Computations)'!BY113</f>
        <v>MMM 2015</v>
      </c>
      <c r="BT157" s="4" t="str">
        <f>'(Intermediate Computations)'!BZ113</f>
        <v>MMM 2015</v>
      </c>
      <c r="BU157" s="4" t="str">
        <f>'(Intermediate Computations)'!CB113</f>
        <v>MMM 2016</v>
      </c>
      <c r="BV157" s="4" t="str">
        <f>'(Intermediate Computations)'!CC113</f>
        <v>MMM 2016</v>
      </c>
      <c r="BW157" s="4" t="str">
        <f>'(Intermediate Computations)'!CD113</f>
        <v>MMM 2016</v>
      </c>
      <c r="BX157" s="4" t="str">
        <f>'(Intermediate Computations)'!CE113</f>
        <v>MMM 2016</v>
      </c>
      <c r="BY157" s="4" t="str">
        <f>'(Intermediate Computations)'!CF113</f>
        <v>MMM 2016</v>
      </c>
      <c r="BZ157" s="4" t="str">
        <f>'(Intermediate Computations)'!CG113</f>
        <v>MMM 2016</v>
      </c>
      <c r="CA157" s="4" t="str">
        <f>'(Intermediate Computations)'!CH113</f>
        <v>MMM 2016</v>
      </c>
      <c r="CB157" s="4" t="str">
        <f>'(Intermediate Computations)'!CI113</f>
        <v>MMM 2016</v>
      </c>
      <c r="CC157" s="4" t="str">
        <f>'(Intermediate Computations)'!CJ113</f>
        <v>MMM 2016</v>
      </c>
      <c r="CD157" s="4" t="str">
        <f>'(Intermediate Computations)'!CK113</f>
        <v>MMM 2016</v>
      </c>
      <c r="CE157" s="4" t="str">
        <f>'(Intermediate Computations)'!CL113</f>
        <v>MMM 2016</v>
      </c>
      <c r="CF157" s="4" t="str">
        <f>'(Intermediate Computations)'!CM113</f>
        <v>MMM 2016</v>
      </c>
      <c r="CG157" s="4" t="str">
        <f>'(Intermediate Computations)'!CO113</f>
        <v>MMM 2017</v>
      </c>
      <c r="CH157" s="4" t="str">
        <f>'(Intermediate Computations)'!CP113</f>
        <v>MMM 2017</v>
      </c>
      <c r="CI157" s="4" t="str">
        <f>'(Intermediate Computations)'!CQ113</f>
        <v>MMM 2017</v>
      </c>
      <c r="CJ157" s="4" t="str">
        <f>'(Intermediate Computations)'!CR113</f>
        <v>MMM 2017</v>
      </c>
      <c r="CK157" s="4" t="str">
        <f>'(Intermediate Computations)'!CS113</f>
        <v>MMM 2017</v>
      </c>
      <c r="CL157" s="4" t="str">
        <f>'(Intermediate Computations)'!CT113</f>
        <v>MMM 2017</v>
      </c>
      <c r="CM157" s="4" t="str">
        <f>'(Intermediate Computations)'!CU113</f>
        <v>MMM 2017</v>
      </c>
      <c r="CN157" s="4" t="str">
        <f>'(Intermediate Computations)'!CV113</f>
        <v>MMM 2017</v>
      </c>
      <c r="CO157" s="4" t="str">
        <f>'(Intermediate Computations)'!CW113</f>
        <v>MMM 2017</v>
      </c>
      <c r="CP157" s="4" t="str">
        <f>'(Intermediate Computations)'!CX113</f>
        <v>MMM 2017</v>
      </c>
      <c r="CQ157" s="4" t="str">
        <f>'(Intermediate Computations)'!CY113</f>
        <v>MMM 2017</v>
      </c>
      <c r="CR157" s="4" t="str">
        <f>'(Intermediate Computations)'!CZ113</f>
        <v>MMM 2017</v>
      </c>
      <c r="CS157" s="4" t="str">
        <f>'(Intermediate Computations)'!DB113</f>
        <v>MMM 2018</v>
      </c>
      <c r="CT157" s="4" t="str">
        <f>'(Intermediate Computations)'!DC113</f>
        <v>MMM 2018</v>
      </c>
      <c r="CU157" s="4" t="str">
        <f>'(Intermediate Computations)'!DD113</f>
        <v>MMM 2018</v>
      </c>
      <c r="CV157" s="4" t="str">
        <f>'(Intermediate Computations)'!DE113</f>
        <v>MMM 2018</v>
      </c>
      <c r="CW157" s="4" t="str">
        <f>'(Intermediate Computations)'!DF113</f>
        <v>MMM 2018</v>
      </c>
      <c r="CX157" s="4" t="str">
        <f>'(Intermediate Computations)'!DG113</f>
        <v>MMM 2018</v>
      </c>
      <c r="CY157" s="4" t="str">
        <f>'(Intermediate Computations)'!DH113</f>
        <v>MMM 2018</v>
      </c>
      <c r="CZ157" s="4" t="str">
        <f>'(Intermediate Computations)'!DI113</f>
        <v>MMM 2018</v>
      </c>
      <c r="DA157" s="4" t="str">
        <f>'(Intermediate Computations)'!DJ113</f>
        <v>MMM 2018</v>
      </c>
      <c r="DB157" s="4" t="str">
        <f>'(Intermediate Computations)'!DK113</f>
        <v>MMM 2018</v>
      </c>
      <c r="DC157" s="4" t="str">
        <f>'(Intermediate Computations)'!DL113</f>
        <v>MMM 2018</v>
      </c>
      <c r="DD157" s="4" t="str">
        <f>'(Intermediate Computations)'!DM113</f>
        <v>MMM 2018</v>
      </c>
      <c r="DE157" s="4" t="str">
        <f>'(Intermediate Computations)'!DO113</f>
        <v>MMM 2019</v>
      </c>
      <c r="DF157" s="4" t="str">
        <f>'(Intermediate Computations)'!DP113</f>
        <v>MMM 2019</v>
      </c>
      <c r="DG157" s="4" t="str">
        <f>'(Intermediate Computations)'!DQ113</f>
        <v>MMM 2019</v>
      </c>
      <c r="DH157" s="4" t="str">
        <f>'(Intermediate Computations)'!DR113</f>
        <v>MMM 2019</v>
      </c>
      <c r="DI157" s="4" t="str">
        <f>'(Intermediate Computations)'!DS113</f>
        <v>MMM 2019</v>
      </c>
      <c r="DJ157" s="4" t="str">
        <f>'(Intermediate Computations)'!DT113</f>
        <v>MMM 2019</v>
      </c>
      <c r="DK157" s="4" t="str">
        <f>'(Intermediate Computations)'!DU113</f>
        <v>MMM 2019</v>
      </c>
      <c r="DL157" s="4" t="str">
        <f>'(Intermediate Computations)'!DV113</f>
        <v>MMM 2019</v>
      </c>
      <c r="DM157" s="4" t="str">
        <f>'(Intermediate Computations)'!DW113</f>
        <v>MMM 2019</v>
      </c>
      <c r="DN157" s="4" t="str">
        <f>'(Intermediate Computations)'!DX113</f>
        <v>MMM 2019</v>
      </c>
      <c r="DO157" s="4" t="str">
        <f>'(Intermediate Computations)'!DY113</f>
        <v>MMM 2019</v>
      </c>
      <c r="DP157" s="4" t="str">
        <f>'(Intermediate Computations)'!DZ113</f>
        <v>MMM 2019</v>
      </c>
      <c r="DQ157" s="4" t="str">
        <f>'(Intermediate Computations)'!EB113</f>
        <v>MMM 2020</v>
      </c>
      <c r="DR157" s="4" t="str">
        <f>'(Intermediate Computations)'!EC113</f>
        <v>MMM 2020</v>
      </c>
      <c r="DS157" s="4" t="str">
        <f>'(Intermediate Computations)'!ED113</f>
        <v>MMM 2020</v>
      </c>
      <c r="DT157" s="4" t="str">
        <f>'(Intermediate Computations)'!EE113</f>
        <v>MMM 2020</v>
      </c>
      <c r="DU157" s="4" t="str">
        <f>'(Intermediate Computations)'!EF113</f>
        <v>MMM 2020</v>
      </c>
      <c r="DV157" s="4" t="str">
        <f>'(Intermediate Computations)'!EG113</f>
        <v>MMM 2020</v>
      </c>
      <c r="DW157" s="4" t="str">
        <f>'(Intermediate Computations)'!EH113</f>
        <v>MMM 2020</v>
      </c>
      <c r="DX157" s="4" t="str">
        <f>'(Intermediate Computations)'!EI113</f>
        <v>MMM 2020</v>
      </c>
      <c r="DY157" s="4" t="str">
        <f>'(Intermediate Computations)'!EJ113</f>
        <v>MMM 2020</v>
      </c>
      <c r="DZ157" s="4" t="str">
        <f>'(Intermediate Computations)'!EK113</f>
        <v>MMM 2020</v>
      </c>
      <c r="EA157" s="4" t="str">
        <f>'(Intermediate Computations)'!EL113</f>
        <v>MMM 2020</v>
      </c>
      <c r="EB157" s="4" t="str">
        <f>'(Intermediate Computations)'!EM113</f>
        <v>MMM 2020</v>
      </c>
    </row>
    <row r="158" spans="1:132" ht="12.75" customHeight="1" x14ac:dyDescent="0.2">
      <c r="A158" s="4">
        <f>'(Intermediate Computations)'!B110</f>
        <v>40179</v>
      </c>
      <c r="B158" s="4">
        <f>'(Intermediate Computations)'!C110</f>
        <v>40210</v>
      </c>
      <c r="C158" s="4">
        <f>'(Intermediate Computations)'!D110</f>
        <v>40238</v>
      </c>
      <c r="D158" s="4">
        <f>'(Intermediate Computations)'!E110</f>
        <v>40269</v>
      </c>
      <c r="E158" s="4">
        <f>'(Intermediate Computations)'!F110</f>
        <v>40299</v>
      </c>
      <c r="F158" s="4">
        <f>'(Intermediate Computations)'!G110</f>
        <v>40330</v>
      </c>
      <c r="G158" s="4">
        <f>'(Intermediate Computations)'!H110</f>
        <v>40360</v>
      </c>
      <c r="H158" s="4">
        <f>'(Intermediate Computations)'!I110</f>
        <v>40391</v>
      </c>
      <c r="I158" s="4">
        <f>'(Intermediate Computations)'!J110</f>
        <v>40422</v>
      </c>
      <c r="J158" s="4">
        <f>'(Intermediate Computations)'!K110</f>
        <v>40452</v>
      </c>
      <c r="K158" s="4">
        <f>'(Intermediate Computations)'!L110</f>
        <v>40483</v>
      </c>
      <c r="L158" s="4">
        <f>'(Intermediate Computations)'!M110</f>
        <v>40513</v>
      </c>
      <c r="M158" s="4">
        <f>'(Intermediate Computations)'!O110</f>
        <v>40544</v>
      </c>
      <c r="N158" s="4">
        <f>'(Intermediate Computations)'!P110</f>
        <v>40575</v>
      </c>
      <c r="O158" s="4">
        <f>'(Intermediate Computations)'!Q110</f>
        <v>40603</v>
      </c>
      <c r="P158" s="4">
        <f>'(Intermediate Computations)'!R110</f>
        <v>40634</v>
      </c>
      <c r="Q158" s="4">
        <f>'(Intermediate Computations)'!S110</f>
        <v>40664</v>
      </c>
      <c r="R158" s="4">
        <f>'(Intermediate Computations)'!T110</f>
        <v>40695</v>
      </c>
      <c r="S158" s="4">
        <f>'(Intermediate Computations)'!U110</f>
        <v>40725</v>
      </c>
      <c r="T158" s="4">
        <f>'(Intermediate Computations)'!V110</f>
        <v>40756</v>
      </c>
      <c r="U158" s="4">
        <f>'(Intermediate Computations)'!W110</f>
        <v>40787</v>
      </c>
      <c r="V158" s="4">
        <f>'(Intermediate Computations)'!X110</f>
        <v>40817</v>
      </c>
      <c r="W158" s="4">
        <f>'(Intermediate Computations)'!Y110</f>
        <v>40848</v>
      </c>
      <c r="X158" s="4">
        <f>'(Intermediate Computations)'!Z110</f>
        <v>40878</v>
      </c>
      <c r="Y158" s="4">
        <f>'(Intermediate Computations)'!AB110</f>
        <v>40909</v>
      </c>
      <c r="Z158" s="4">
        <f>'(Intermediate Computations)'!AC110</f>
        <v>40940</v>
      </c>
      <c r="AA158" s="4">
        <f>'(Intermediate Computations)'!AD110</f>
        <v>40969</v>
      </c>
      <c r="AB158" s="4">
        <f>'(Intermediate Computations)'!AE110</f>
        <v>41000</v>
      </c>
      <c r="AC158" s="4">
        <f>'(Intermediate Computations)'!AF110</f>
        <v>41030</v>
      </c>
      <c r="AD158" s="4">
        <f>'(Intermediate Computations)'!AG110</f>
        <v>41061</v>
      </c>
      <c r="AE158" s="4">
        <f>'(Intermediate Computations)'!AH110</f>
        <v>41091</v>
      </c>
      <c r="AF158" s="4">
        <f>'(Intermediate Computations)'!AI110</f>
        <v>41122</v>
      </c>
      <c r="AG158" s="4">
        <f>'(Intermediate Computations)'!AJ110</f>
        <v>41153</v>
      </c>
      <c r="AH158" s="4">
        <f>'(Intermediate Computations)'!AK110</f>
        <v>41183</v>
      </c>
      <c r="AI158" s="4">
        <f>'(Intermediate Computations)'!AL110</f>
        <v>41214</v>
      </c>
      <c r="AJ158" s="4">
        <f>'(Intermediate Computations)'!AM110</f>
        <v>41244</v>
      </c>
      <c r="AK158" s="4">
        <f>'(Intermediate Computations)'!AO110</f>
        <v>41275</v>
      </c>
      <c r="AL158" s="4">
        <f>'(Intermediate Computations)'!AP110</f>
        <v>41306</v>
      </c>
      <c r="AM158" s="4">
        <f>'(Intermediate Computations)'!AQ110</f>
        <v>41334</v>
      </c>
      <c r="AN158" s="4">
        <f>'(Intermediate Computations)'!AR110</f>
        <v>41365</v>
      </c>
      <c r="AO158" s="4">
        <f>'(Intermediate Computations)'!AS110</f>
        <v>41395</v>
      </c>
      <c r="AP158" s="4">
        <f>'(Intermediate Computations)'!AT110</f>
        <v>41426</v>
      </c>
      <c r="AQ158" s="4">
        <f>'(Intermediate Computations)'!AU110</f>
        <v>41456</v>
      </c>
      <c r="AR158" s="4">
        <f>'(Intermediate Computations)'!AV110</f>
        <v>41487</v>
      </c>
      <c r="AS158" s="4">
        <f>'(Intermediate Computations)'!AW110</f>
        <v>41518</v>
      </c>
      <c r="AT158" s="4">
        <f>'(Intermediate Computations)'!AX110</f>
        <v>41548</v>
      </c>
      <c r="AU158" s="4">
        <f>'(Intermediate Computations)'!AY110</f>
        <v>41579</v>
      </c>
      <c r="AV158" s="4">
        <f>'(Intermediate Computations)'!AZ110</f>
        <v>41609</v>
      </c>
      <c r="AW158" s="4">
        <f>'(Intermediate Computations)'!BB110</f>
        <v>41640</v>
      </c>
      <c r="AX158" s="4">
        <f>'(Intermediate Computations)'!BC110</f>
        <v>41671</v>
      </c>
      <c r="AY158" s="4">
        <f>'(Intermediate Computations)'!BD110</f>
        <v>41699</v>
      </c>
      <c r="AZ158" s="4">
        <f>'(Intermediate Computations)'!BE110</f>
        <v>41730</v>
      </c>
      <c r="BA158" s="4">
        <f>'(Intermediate Computations)'!BF110</f>
        <v>41760</v>
      </c>
      <c r="BB158" s="4">
        <f>'(Intermediate Computations)'!BG110</f>
        <v>41791</v>
      </c>
      <c r="BC158" s="4">
        <f>'(Intermediate Computations)'!BH110</f>
        <v>41821</v>
      </c>
      <c r="BD158" s="4">
        <f>'(Intermediate Computations)'!BI110</f>
        <v>41852</v>
      </c>
      <c r="BE158" s="4">
        <f>'(Intermediate Computations)'!BJ110</f>
        <v>41883</v>
      </c>
      <c r="BF158" s="4">
        <f>'(Intermediate Computations)'!BK110</f>
        <v>41913</v>
      </c>
      <c r="BG158" s="4">
        <f>'(Intermediate Computations)'!BL110</f>
        <v>41944</v>
      </c>
      <c r="BH158" s="4">
        <f>'(Intermediate Computations)'!BM110</f>
        <v>41974</v>
      </c>
      <c r="BI158" s="4">
        <f>'(Intermediate Computations)'!BO110</f>
        <v>42005</v>
      </c>
      <c r="BJ158" s="4">
        <f>'(Intermediate Computations)'!BP110</f>
        <v>42036</v>
      </c>
      <c r="BK158" s="4">
        <f>'(Intermediate Computations)'!BQ110</f>
        <v>42064</v>
      </c>
      <c r="BL158" s="4">
        <f>'(Intermediate Computations)'!BR110</f>
        <v>42095</v>
      </c>
      <c r="BM158" s="4">
        <f>'(Intermediate Computations)'!BS110</f>
        <v>42125</v>
      </c>
      <c r="BN158" s="4">
        <f>'(Intermediate Computations)'!BT110</f>
        <v>42156</v>
      </c>
      <c r="BO158" s="4">
        <f>'(Intermediate Computations)'!BU110</f>
        <v>42186</v>
      </c>
      <c r="BP158" s="4">
        <f>'(Intermediate Computations)'!BV110</f>
        <v>42217</v>
      </c>
      <c r="BQ158" s="4">
        <f>'(Intermediate Computations)'!BW110</f>
        <v>42248</v>
      </c>
      <c r="BR158" s="4">
        <f>'(Intermediate Computations)'!BX110</f>
        <v>42278</v>
      </c>
      <c r="BS158" s="4">
        <f>'(Intermediate Computations)'!BY110</f>
        <v>42309</v>
      </c>
      <c r="BT158" s="4">
        <f>'(Intermediate Computations)'!BZ110</f>
        <v>42339</v>
      </c>
      <c r="BU158" s="4">
        <f>'(Intermediate Computations)'!CB110</f>
        <v>42370</v>
      </c>
      <c r="BV158" s="4">
        <f>'(Intermediate Computations)'!CC110</f>
        <v>42401</v>
      </c>
      <c r="BW158" s="4">
        <f>'(Intermediate Computations)'!CD110</f>
        <v>42430</v>
      </c>
      <c r="BX158" s="4">
        <f>'(Intermediate Computations)'!CE110</f>
        <v>42461</v>
      </c>
      <c r="BY158" s="4">
        <f>'(Intermediate Computations)'!CF110</f>
        <v>42491</v>
      </c>
      <c r="BZ158" s="4">
        <f>'(Intermediate Computations)'!CG110</f>
        <v>42522</v>
      </c>
      <c r="CA158" s="4">
        <f>'(Intermediate Computations)'!CH110</f>
        <v>42552</v>
      </c>
      <c r="CB158" s="4">
        <f>'(Intermediate Computations)'!CI110</f>
        <v>42583</v>
      </c>
      <c r="CC158" s="4">
        <f>'(Intermediate Computations)'!CJ110</f>
        <v>42614</v>
      </c>
      <c r="CD158" s="4">
        <f>'(Intermediate Computations)'!CK110</f>
        <v>42644</v>
      </c>
      <c r="CE158" s="4">
        <f>'(Intermediate Computations)'!CL110</f>
        <v>42675</v>
      </c>
      <c r="CF158" s="4">
        <f>'(Intermediate Computations)'!CM110</f>
        <v>42705</v>
      </c>
      <c r="CG158" s="4">
        <f>'(Intermediate Computations)'!CO110</f>
        <v>42736</v>
      </c>
      <c r="CH158" s="4">
        <f>'(Intermediate Computations)'!CP110</f>
        <v>42767</v>
      </c>
      <c r="CI158" s="4">
        <f>'(Intermediate Computations)'!CQ110</f>
        <v>42795</v>
      </c>
      <c r="CJ158" s="4">
        <f>'(Intermediate Computations)'!CR110</f>
        <v>42826</v>
      </c>
      <c r="CK158" s="4">
        <f>'(Intermediate Computations)'!CS110</f>
        <v>42856</v>
      </c>
      <c r="CL158" s="4">
        <f>'(Intermediate Computations)'!CT110</f>
        <v>42887</v>
      </c>
      <c r="CM158" s="4">
        <f>'(Intermediate Computations)'!CU110</f>
        <v>42917</v>
      </c>
      <c r="CN158" s="4">
        <f>'(Intermediate Computations)'!CV110</f>
        <v>42948</v>
      </c>
      <c r="CO158" s="4">
        <f>'(Intermediate Computations)'!CW110</f>
        <v>42979</v>
      </c>
      <c r="CP158" s="4">
        <f>'(Intermediate Computations)'!CX110</f>
        <v>43009</v>
      </c>
      <c r="CQ158" s="4">
        <f>'(Intermediate Computations)'!CY110</f>
        <v>43040</v>
      </c>
      <c r="CR158" s="4">
        <f>'(Intermediate Computations)'!CZ110</f>
        <v>43070</v>
      </c>
      <c r="CS158" s="4">
        <f>'(Intermediate Computations)'!DB110</f>
        <v>43101</v>
      </c>
      <c r="CT158" s="4">
        <f>'(Intermediate Computations)'!DC110</f>
        <v>43132</v>
      </c>
      <c r="CU158" s="4">
        <f>'(Intermediate Computations)'!DD110</f>
        <v>43160</v>
      </c>
      <c r="CV158" s="4">
        <f>'(Intermediate Computations)'!DE110</f>
        <v>43191</v>
      </c>
      <c r="CW158" s="4">
        <f>'(Intermediate Computations)'!DF110</f>
        <v>43221</v>
      </c>
      <c r="CX158" s="4">
        <f>'(Intermediate Computations)'!DG110</f>
        <v>43252</v>
      </c>
      <c r="CY158" s="4">
        <f>'(Intermediate Computations)'!DH110</f>
        <v>43282</v>
      </c>
      <c r="CZ158" s="4">
        <f>'(Intermediate Computations)'!DI110</f>
        <v>43313</v>
      </c>
      <c r="DA158" s="4">
        <f>'(Intermediate Computations)'!DJ110</f>
        <v>43344</v>
      </c>
      <c r="DB158" s="4">
        <f>'(Intermediate Computations)'!DK110</f>
        <v>43374</v>
      </c>
      <c r="DC158" s="4">
        <f>'(Intermediate Computations)'!DL110</f>
        <v>43405</v>
      </c>
      <c r="DD158" s="4">
        <f>'(Intermediate Computations)'!DM110</f>
        <v>43435</v>
      </c>
      <c r="DE158" s="4">
        <f>'(Intermediate Computations)'!DO110</f>
        <v>43466</v>
      </c>
      <c r="DF158" s="4">
        <f>'(Intermediate Computations)'!DP110</f>
        <v>43497</v>
      </c>
      <c r="DG158" s="4">
        <f>'(Intermediate Computations)'!DQ110</f>
        <v>43525</v>
      </c>
      <c r="DH158" s="4">
        <f>'(Intermediate Computations)'!DR110</f>
        <v>43556</v>
      </c>
      <c r="DI158" s="4">
        <f>'(Intermediate Computations)'!DS110</f>
        <v>43586</v>
      </c>
      <c r="DJ158" s="4">
        <f>'(Intermediate Computations)'!DT110</f>
        <v>43617</v>
      </c>
      <c r="DK158" s="4">
        <f>'(Intermediate Computations)'!DU110</f>
        <v>43647</v>
      </c>
      <c r="DL158" s="4">
        <f>'(Intermediate Computations)'!DV110</f>
        <v>43678</v>
      </c>
      <c r="DM158" s="4">
        <f>'(Intermediate Computations)'!DW110</f>
        <v>43709</v>
      </c>
      <c r="DN158" s="4">
        <f>'(Intermediate Computations)'!DX110</f>
        <v>43739</v>
      </c>
      <c r="DO158" s="4">
        <f>'(Intermediate Computations)'!DY110</f>
        <v>43770</v>
      </c>
      <c r="DP158" s="4">
        <f>'(Intermediate Computations)'!DZ110</f>
        <v>43800</v>
      </c>
      <c r="DQ158" s="4">
        <f>'(Intermediate Computations)'!EB110</f>
        <v>43831</v>
      </c>
      <c r="DR158" s="4">
        <f>'(Intermediate Computations)'!EC110</f>
        <v>43862</v>
      </c>
      <c r="DS158" s="4">
        <f>'(Intermediate Computations)'!ED110</f>
        <v>43891</v>
      </c>
      <c r="DT158" s="4">
        <f>'(Intermediate Computations)'!EE110</f>
        <v>43922</v>
      </c>
      <c r="DU158" s="4">
        <f>'(Intermediate Computations)'!EF110</f>
        <v>43952</v>
      </c>
      <c r="DV158" s="4">
        <f>'(Intermediate Computations)'!EG110</f>
        <v>43983</v>
      </c>
      <c r="DW158" s="4">
        <f>'(Intermediate Computations)'!EH110</f>
        <v>44013</v>
      </c>
      <c r="DX158" s="4">
        <f>'(Intermediate Computations)'!EI110</f>
        <v>44044</v>
      </c>
      <c r="DY158" s="4">
        <f>'(Intermediate Computations)'!EJ110</f>
        <v>44075</v>
      </c>
      <c r="DZ158" s="4">
        <f>'(Intermediate Computations)'!EK110</f>
        <v>44105</v>
      </c>
      <c r="EA158" s="4">
        <f>'(Intermediate Computations)'!EL110</f>
        <v>44136</v>
      </c>
      <c r="EB158" s="4">
        <f>'(Intermediate Computations)'!EM110</f>
        <v>44166</v>
      </c>
    </row>
    <row r="159" spans="1:132" ht="12.75" customHeight="1" x14ac:dyDescent="0.2">
      <c r="A159" s="66">
        <f>'Statistical Moments'!B17</f>
        <v>0</v>
      </c>
      <c r="B159" s="66">
        <f ca="1">'Statistical Moments'!C17</f>
        <v>55.503920479284041</v>
      </c>
      <c r="C159" s="66">
        <f ca="1">'Statistical Moments'!D17</f>
        <v>81.963132723979413</v>
      </c>
      <c r="D159" s="66">
        <f ca="1">'Statistical Moments'!E17</f>
        <v>87.508913490123362</v>
      </c>
      <c r="E159" s="66">
        <f ca="1">'Statistical Moments'!F17</f>
        <v>134.13709114967011</v>
      </c>
      <c r="F159" s="66">
        <f ca="1">'Statistical Moments'!G17</f>
        <v>186.82840580446003</v>
      </c>
      <c r="G159" s="66">
        <f ca="1">'Statistical Moments'!H17</f>
        <v>203.74315672922543</v>
      </c>
      <c r="H159" s="66">
        <f ca="1">'Statistical Moments'!I17</f>
        <v>214.53520347658727</v>
      </c>
      <c r="I159" s="66">
        <f ca="1">'Statistical Moments'!J17</f>
        <v>233.29394697787669</v>
      </c>
      <c r="J159" s="66">
        <f ca="1">'Statistical Moments'!K17</f>
        <v>222.3457728750457</v>
      </c>
      <c r="K159" s="66">
        <f ca="1">'Statistical Moments'!L17</f>
        <v>257.17745520389343</v>
      </c>
      <c r="L159" s="66">
        <f ca="1">'Statistical Moments'!M17</f>
        <v>266.06777125836777</v>
      </c>
      <c r="M159" s="66">
        <f ca="1">'Statistical Moments'!O17</f>
        <v>308.63955262262272</v>
      </c>
      <c r="N159" s="66">
        <f ca="1">'Statistical Moments'!P17</f>
        <v>317.96160180138008</v>
      </c>
      <c r="O159" s="66">
        <f ca="1">'Statistical Moments'!Q17</f>
        <v>320.39914983367061</v>
      </c>
      <c r="P159" s="66">
        <f ca="1">'Statistical Moments'!R17</f>
        <v>369.10844509383844</v>
      </c>
      <c r="Q159" s="66">
        <f ca="1">'Statistical Moments'!S17</f>
        <v>405.44789864601421</v>
      </c>
      <c r="R159" s="66">
        <f ca="1">'Statistical Moments'!T17</f>
        <v>437.8888821394666</v>
      </c>
      <c r="S159" s="66">
        <f ca="1">'Statistical Moments'!U17</f>
        <v>446.95817996458226</v>
      </c>
      <c r="T159" s="66">
        <f ca="1">'Statistical Moments'!V17</f>
        <v>439.21204379037209</v>
      </c>
      <c r="U159" s="66">
        <f ca="1">'Statistical Moments'!W17</f>
        <v>434.69331341583927</v>
      </c>
      <c r="V159" s="66">
        <f ca="1">'Statistical Moments'!X17</f>
        <v>447.86814241850209</v>
      </c>
      <c r="W159" s="66">
        <f ca="1">'Statistical Moments'!Y17</f>
        <v>509.99853160676884</v>
      </c>
      <c r="X159" s="66">
        <f ca="1">'Statistical Moments'!Z17</f>
        <v>488.521085818975</v>
      </c>
      <c r="Y159" s="66">
        <f ca="1">'Statistical Moments'!AB17</f>
        <v>523.31114999063175</v>
      </c>
      <c r="Z159" s="66">
        <f ca="1">'Statistical Moments'!AC17</f>
        <v>529.42711398969857</v>
      </c>
      <c r="AA159" s="66">
        <f ca="1">'Statistical Moments'!AD17</f>
        <v>550.91664724201155</v>
      </c>
      <c r="AB159" s="66">
        <f ca="1">'Statistical Moments'!AE17</f>
        <v>573.15001802030417</v>
      </c>
      <c r="AC159" s="66">
        <f ca="1">'Statistical Moments'!AF17</f>
        <v>639.22809741395531</v>
      </c>
      <c r="AD159" s="66">
        <f ca="1">'Statistical Moments'!AG17</f>
        <v>628.50008188967104</v>
      </c>
      <c r="AE159" s="66">
        <f ca="1">'Statistical Moments'!AH17</f>
        <v>620.81941247064992</v>
      </c>
      <c r="AF159" s="66">
        <f ca="1">'Statistical Moments'!AI17</f>
        <v>626.06960692484961</v>
      </c>
      <c r="AG159" s="66">
        <f ca="1">'Statistical Moments'!AJ17</f>
        <v>655.87866915770746</v>
      </c>
      <c r="AH159" s="66">
        <f ca="1">'Statistical Moments'!AK17</f>
        <v>698.75472838966448</v>
      </c>
      <c r="AI159" s="66">
        <f ca="1">'Statistical Moments'!AL17</f>
        <v>740.66089909457185</v>
      </c>
      <c r="AJ159" s="66">
        <f ca="1">'Statistical Moments'!AM17</f>
        <v>725.42735331869085</v>
      </c>
      <c r="AK159" s="66">
        <f ca="1">'Statistical Moments'!AO17</f>
        <v>680.79008977006936</v>
      </c>
      <c r="AL159" s="66">
        <f ca="1">'Statistical Moments'!AP17</f>
        <v>693.15466190508596</v>
      </c>
      <c r="AM159" s="66">
        <f ca="1">'Statistical Moments'!AQ17</f>
        <v>677.63050534391948</v>
      </c>
      <c r="AN159" s="66">
        <f ca="1">'Statistical Moments'!AR17</f>
        <v>703.30238290021168</v>
      </c>
      <c r="AO159" s="66">
        <f ca="1">'Statistical Moments'!AS17</f>
        <v>750.64051357366122</v>
      </c>
      <c r="AP159" s="66">
        <f ca="1">'Statistical Moments'!AT17</f>
        <v>752.61875737150137</v>
      </c>
      <c r="AQ159" s="66">
        <f ca="1">'Statistical Moments'!AU17</f>
        <v>739.30488155356954</v>
      </c>
      <c r="AR159" s="66">
        <f ca="1">'Statistical Moments'!AV17</f>
        <v>692.95258140283863</v>
      </c>
      <c r="AS159" s="66">
        <f ca="1">'Statistical Moments'!AW17</f>
        <v>687.05077863372708</v>
      </c>
      <c r="AT159" s="66">
        <f ca="1">'Statistical Moments'!AX17</f>
        <v>705.78324890780766</v>
      </c>
      <c r="AU159" s="66">
        <f ca="1">'Statistical Moments'!AY17</f>
        <v>686.99486594921063</v>
      </c>
      <c r="AV159" s="66">
        <f ca="1">'Statistical Moments'!AZ17</f>
        <v>692.02208100230087</v>
      </c>
      <c r="AW159" s="66">
        <f ca="1">'Statistical Moments'!BB17</f>
        <v>691.11543981576278</v>
      </c>
      <c r="AX159" s="66">
        <f ca="1">'Statistical Moments'!BC17</f>
        <v>669.23376598370851</v>
      </c>
      <c r="AY159" s="66">
        <f ca="1">'Statistical Moments'!BD17</f>
        <v>670.57315484872561</v>
      </c>
      <c r="AZ159" s="66">
        <f ca="1">'Statistical Moments'!BE17</f>
        <v>684.82659255172166</v>
      </c>
      <c r="BA159" s="66">
        <f ca="1">'Statistical Moments'!BF17</f>
        <v>664.95604312226533</v>
      </c>
      <c r="BB159" s="66">
        <f ca="1">'Statistical Moments'!BG17</f>
        <v>683.49850655142347</v>
      </c>
      <c r="BC159" s="66">
        <f ca="1">'Statistical Moments'!BH17</f>
        <v>661.78197492954644</v>
      </c>
      <c r="BD159" s="66">
        <f ca="1">'Statistical Moments'!BI17</f>
        <v>672.17839940243607</v>
      </c>
      <c r="BE159" s="66">
        <f ca="1">'Statistical Moments'!BJ17</f>
        <v>705.0658294223806</v>
      </c>
      <c r="BF159" s="66">
        <f ca="1">'Statistical Moments'!BK17</f>
        <v>702.15442411998526</v>
      </c>
      <c r="BG159" s="66">
        <f ca="1">'Statistical Moments'!BL17</f>
        <v>697.28972063848869</v>
      </c>
      <c r="BH159" s="66">
        <f ca="1">'Statistical Moments'!BM17</f>
        <v>693.60033712832558</v>
      </c>
      <c r="BI159" s="66">
        <f ca="1">'Statistical Moments'!BO17</f>
        <v>745.74656279453063</v>
      </c>
      <c r="BJ159" s="66">
        <f ca="1">'Statistical Moments'!BP17</f>
        <v>727.99887140194335</v>
      </c>
      <c r="BK159" s="66">
        <f ca="1">'Statistical Moments'!BQ17</f>
        <v>760.29643436561116</v>
      </c>
      <c r="BL159" s="66">
        <f ca="1">'Statistical Moments'!BR17</f>
        <v>727.825098516965</v>
      </c>
      <c r="BM159" s="66">
        <f ca="1">'Statistical Moments'!BS17</f>
        <v>681.52910193203707</v>
      </c>
      <c r="BN159" s="66">
        <f ca="1">'Statistical Moments'!BT17</f>
        <v>703.37053996807231</v>
      </c>
      <c r="BO159" s="66">
        <f ca="1">'Statistical Moments'!BU17</f>
        <v>730.55072324438083</v>
      </c>
      <c r="BP159" s="66">
        <f ca="1">'Statistical Moments'!BV17</f>
        <v>746.02710026909153</v>
      </c>
      <c r="BQ159" s="66">
        <f ca="1">'Statistical Moments'!BW17</f>
        <v>755.5740904082038</v>
      </c>
      <c r="BR159" s="66">
        <f ca="1">'Statistical Moments'!BX17</f>
        <v>762.44930272897341</v>
      </c>
      <c r="BS159" s="66">
        <f ca="1">'Statistical Moments'!BY17</f>
        <v>794.73825253988093</v>
      </c>
      <c r="BT159" s="66">
        <f ca="1">'Statistical Moments'!BZ17</f>
        <v>808.46197800008224</v>
      </c>
      <c r="BU159" s="66">
        <f ca="1">'Statistical Moments'!CB17</f>
        <v>844.51894761775338</v>
      </c>
      <c r="BV159" s="66">
        <f ca="1">'Statistical Moments'!CC17</f>
        <v>857.28619564123142</v>
      </c>
      <c r="BW159" s="66">
        <f ca="1">'Statistical Moments'!CD17</f>
        <v>869.65886547595915</v>
      </c>
      <c r="BX159" s="66">
        <f ca="1">'Statistical Moments'!CE17</f>
        <v>856.80484589961463</v>
      </c>
      <c r="BY159" s="66">
        <f ca="1">'Statistical Moments'!CF17</f>
        <v>876.75766469957432</v>
      </c>
      <c r="BZ159" s="66">
        <f ca="1">'Statistical Moments'!CG17</f>
        <v>877.63582655068853</v>
      </c>
      <c r="CA159" s="66">
        <f ca="1">'Statistical Moments'!CH17</f>
        <v>813.8524156106032</v>
      </c>
      <c r="CB159" s="66">
        <f ca="1">'Statistical Moments'!CI17</f>
        <v>812.99205767168064</v>
      </c>
      <c r="CC159" s="66">
        <f ca="1">'Statistical Moments'!CJ17</f>
        <v>837.00778120467623</v>
      </c>
      <c r="CD159" s="66">
        <f ca="1">'Statistical Moments'!CK17</f>
        <v>796.50426496832677</v>
      </c>
      <c r="CE159" s="66">
        <f ca="1">'Statistical Moments'!CL17</f>
        <v>787.94937530768254</v>
      </c>
      <c r="CF159" s="66">
        <f ca="1">'Statistical Moments'!CM17</f>
        <v>773.23982208784685</v>
      </c>
      <c r="CG159" s="66">
        <f ca="1">'Statistical Moments'!CO17</f>
        <v>715.03265469020209</v>
      </c>
      <c r="CH159" s="66">
        <f ca="1">'Statistical Moments'!CP17</f>
        <v>690.10723143620203</v>
      </c>
      <c r="CI159" s="66">
        <f ca="1">'Statistical Moments'!CQ17</f>
        <v>727.59885285234657</v>
      </c>
      <c r="CJ159" s="66">
        <f ca="1">'Statistical Moments'!CR17</f>
        <v>720.96018481327417</v>
      </c>
      <c r="CK159" s="66">
        <f ca="1">'Statistical Moments'!CS17</f>
        <v>692.25736881786975</v>
      </c>
      <c r="CL159" s="66">
        <f ca="1">'Statistical Moments'!CT17</f>
        <v>679.54296352632116</v>
      </c>
      <c r="CM159" s="66">
        <f ca="1">'Statistical Moments'!CU17</f>
        <v>630.97366728363738</v>
      </c>
      <c r="CN159" s="66">
        <f ca="1">'Statistical Moments'!CV17</f>
        <v>615.87849729462096</v>
      </c>
      <c r="CO159" s="66">
        <f ca="1">'Statistical Moments'!CW17</f>
        <v>594.56851793242663</v>
      </c>
      <c r="CP159" s="66">
        <f ca="1">'Statistical Moments'!CX17</f>
        <v>607.69711497435935</v>
      </c>
      <c r="CQ159" s="66">
        <f ca="1">'Statistical Moments'!CY17</f>
        <v>585.57520393489665</v>
      </c>
      <c r="CR159" s="66">
        <f ca="1">'Statistical Moments'!CZ17</f>
        <v>615.10003116697192</v>
      </c>
      <c r="CS159" s="66">
        <f ca="1">'Statistical Moments'!DB17</f>
        <v>600.03570960304364</v>
      </c>
      <c r="CT159" s="66">
        <f ca="1">'Statistical Moments'!DC17</f>
        <v>623.71721477610049</v>
      </c>
      <c r="CU159" s="66">
        <f ca="1">'Statistical Moments'!DD17</f>
        <v>657.56559407914403</v>
      </c>
      <c r="CV159" s="66">
        <f ca="1">'Statistical Moments'!DE17</f>
        <v>650.92024822380063</v>
      </c>
      <c r="CW159" s="66">
        <f ca="1">'Statistical Moments'!DF17</f>
        <v>683.42938921033635</v>
      </c>
      <c r="CX159" s="66">
        <f ca="1">'Statistical Moments'!DG17</f>
        <v>690.92849628447254</v>
      </c>
      <c r="CY159" s="66">
        <f ca="1">'Statistical Moments'!DH17</f>
        <v>672.6730104487666</v>
      </c>
      <c r="CZ159" s="66">
        <f ca="1">'Statistical Moments'!DI17</f>
        <v>675.66880474492655</v>
      </c>
      <c r="DA159" s="66">
        <f ca="1">'Statistical Moments'!DJ17</f>
        <v>679.97587149599281</v>
      </c>
      <c r="DB159" s="66">
        <f ca="1">'Statistical Moments'!DK17</f>
        <v>636.15372850197593</v>
      </c>
      <c r="DC159" s="66">
        <f ca="1">'Statistical Moments'!DL17</f>
        <v>639.68690322644943</v>
      </c>
      <c r="DD159" s="66">
        <f ca="1">'Statistical Moments'!DM17</f>
        <v>623.92073697625074</v>
      </c>
      <c r="DE159" s="66">
        <f ca="1">'Statistical Moments'!DO17</f>
        <v>666.73653630847116</v>
      </c>
      <c r="DF159" s="66">
        <f ca="1">'Statistical Moments'!DP17</f>
        <v>675.94507825373682</v>
      </c>
      <c r="DG159" s="66">
        <f ca="1">'Statistical Moments'!DQ17</f>
        <v>630.85218669108951</v>
      </c>
      <c r="DH159" s="66">
        <f ca="1">'Statistical Moments'!DR17</f>
        <v>587.59356605875485</v>
      </c>
      <c r="DI159" s="66">
        <f ca="1">'Statistical Moments'!DS17</f>
        <v>562.86052038181151</v>
      </c>
      <c r="DJ159" s="66">
        <f ca="1">'Statistical Moments'!DT17</f>
        <v>530.18185229513097</v>
      </c>
      <c r="DK159" s="66">
        <f ca="1">'Statistical Moments'!DU17</f>
        <v>548.13430493514261</v>
      </c>
      <c r="DL159" s="66">
        <f ca="1">'Statistical Moments'!DV17</f>
        <v>534.65007346744994</v>
      </c>
      <c r="DM159" s="66">
        <f ca="1">'Statistical Moments'!DW17</f>
        <v>537.46585136109741</v>
      </c>
      <c r="DN159" s="66">
        <f ca="1">'Statistical Moments'!DX17</f>
        <v>527.800943242941</v>
      </c>
      <c r="DO159" s="66">
        <f ca="1">'Statistical Moments'!DY17</f>
        <v>530.06481422354329</v>
      </c>
      <c r="DP159" s="66">
        <f ca="1">'Statistical Moments'!DZ17</f>
        <v>512.2929038125709</v>
      </c>
      <c r="DQ159" s="66">
        <f ca="1">'Statistical Moments'!EB17</f>
        <v>452.79896225369487</v>
      </c>
      <c r="DR159" s="66">
        <f ca="1">'Statistical Moments'!EC17</f>
        <v>475.48516832986707</v>
      </c>
      <c r="DS159" s="66">
        <f ca="1">'Statistical Moments'!ED17</f>
        <v>508.34261506986525</v>
      </c>
      <c r="DT159" s="66">
        <f ca="1">'Statistical Moments'!EE17</f>
        <v>510.61203668975162</v>
      </c>
      <c r="DU159" s="66">
        <f ca="1">'Statistical Moments'!EF17</f>
        <v>542.38847189745991</v>
      </c>
      <c r="DV159" s="66">
        <f ca="1">'Statistical Moments'!EG17</f>
        <v>586.58468733701909</v>
      </c>
      <c r="DW159" s="66">
        <f ca="1">'Statistical Moments'!EH17</f>
        <v>619.11630892021253</v>
      </c>
      <c r="DX159" s="66">
        <f ca="1">'Statistical Moments'!EI17</f>
        <v>608.22301736119596</v>
      </c>
      <c r="DY159" s="66">
        <f ca="1">'Statistical Moments'!EJ17</f>
        <v>625.49257253794644</v>
      </c>
      <c r="DZ159" s="66">
        <f ca="1">'Statistical Moments'!EK17</f>
        <v>614.63589196947862</v>
      </c>
      <c r="EA159" s="66">
        <f ca="1">'Statistical Moments'!EL17</f>
        <v>607.89652236125789</v>
      </c>
      <c r="EB159" s="66">
        <f ca="1">'Statistical Moments'!EM17</f>
        <v>634.98334074223408</v>
      </c>
    </row>
    <row r="160" spans="1:132" ht="12.75" customHeight="1" x14ac:dyDescent="0.2">
      <c r="A160" s="4" t="str">
        <f>'(Intermediate Computations)'!B119</f>
        <v>MMM 2010</v>
      </c>
      <c r="B160" s="4" t="str">
        <f>'(Intermediate Computations)'!C119</f>
        <v>MMM 2010</v>
      </c>
      <c r="C160" s="4" t="str">
        <f>'(Intermediate Computations)'!D119</f>
        <v>MMM 2010</v>
      </c>
      <c r="D160" s="4" t="str">
        <f>'(Intermediate Computations)'!E119</f>
        <v>MMM 2010</v>
      </c>
      <c r="E160" s="4" t="str">
        <f>'(Intermediate Computations)'!F119</f>
        <v>MMM 2010</v>
      </c>
      <c r="F160" s="4" t="str">
        <f>'(Intermediate Computations)'!G119</f>
        <v>MMM 2010</v>
      </c>
      <c r="G160" s="4" t="str">
        <f>'(Intermediate Computations)'!H119</f>
        <v>MMM 2010</v>
      </c>
      <c r="H160" s="4" t="str">
        <f>'(Intermediate Computations)'!I119</f>
        <v>MMM 2010</v>
      </c>
      <c r="I160" s="4" t="str">
        <f>'(Intermediate Computations)'!J119</f>
        <v>MMM 2010</v>
      </c>
      <c r="J160" s="4" t="str">
        <f>'(Intermediate Computations)'!K119</f>
        <v>MMM 2010</v>
      </c>
      <c r="K160" s="4" t="str">
        <f>'(Intermediate Computations)'!L119</f>
        <v>MMM 2010</v>
      </c>
      <c r="L160" s="4" t="str">
        <f>'(Intermediate Computations)'!M119</f>
        <v>MMM 2010</v>
      </c>
      <c r="M160" s="4" t="str">
        <f>'(Intermediate Computations)'!O119</f>
        <v>MMM 2011</v>
      </c>
      <c r="N160" s="4" t="str">
        <f>'(Intermediate Computations)'!P119</f>
        <v>MMM 2011</v>
      </c>
      <c r="O160" s="4" t="str">
        <f>'(Intermediate Computations)'!Q119</f>
        <v>MMM 2011</v>
      </c>
      <c r="P160" s="4" t="str">
        <f>'(Intermediate Computations)'!R119</f>
        <v>MMM 2011</v>
      </c>
      <c r="Q160" s="4" t="str">
        <f>'(Intermediate Computations)'!S119</f>
        <v>MMM 2011</v>
      </c>
      <c r="R160" s="4" t="str">
        <f>'(Intermediate Computations)'!T119</f>
        <v>MMM 2011</v>
      </c>
      <c r="S160" s="4" t="str">
        <f>'(Intermediate Computations)'!U119</f>
        <v>MMM 2011</v>
      </c>
      <c r="T160" s="4" t="str">
        <f>'(Intermediate Computations)'!V119</f>
        <v>MMM 2011</v>
      </c>
      <c r="U160" s="4" t="str">
        <f>'(Intermediate Computations)'!W119</f>
        <v>MMM 2011</v>
      </c>
      <c r="V160" s="4" t="str">
        <f>'(Intermediate Computations)'!X119</f>
        <v>MMM 2011</v>
      </c>
      <c r="W160" s="4" t="str">
        <f>'(Intermediate Computations)'!Y119</f>
        <v>MMM 2011</v>
      </c>
      <c r="X160" s="4" t="str">
        <f>'(Intermediate Computations)'!Z119</f>
        <v>MMM 2011</v>
      </c>
      <c r="Y160" s="4" t="str">
        <f>'(Intermediate Computations)'!AB119</f>
        <v>MMM 2012</v>
      </c>
      <c r="Z160" s="4" t="str">
        <f>'(Intermediate Computations)'!AC119</f>
        <v>MMM 2012</v>
      </c>
      <c r="AA160" s="4" t="str">
        <f>'(Intermediate Computations)'!AD119</f>
        <v>MMM 2012</v>
      </c>
      <c r="AB160" s="4" t="str">
        <f>'(Intermediate Computations)'!AE119</f>
        <v>MMM 2012</v>
      </c>
      <c r="AC160" s="4" t="str">
        <f>'(Intermediate Computations)'!AF119</f>
        <v>MMM 2012</v>
      </c>
      <c r="AD160" s="4" t="str">
        <f>'(Intermediate Computations)'!AG119</f>
        <v>MMM 2012</v>
      </c>
      <c r="AE160" s="4" t="str">
        <f>'(Intermediate Computations)'!AH119</f>
        <v>MMM 2012</v>
      </c>
      <c r="AF160" s="4" t="str">
        <f>'(Intermediate Computations)'!AI119</f>
        <v>MMM 2012</v>
      </c>
      <c r="AG160" s="4" t="str">
        <f>'(Intermediate Computations)'!AJ119</f>
        <v>MMM 2012</v>
      </c>
      <c r="AH160" s="4" t="str">
        <f>'(Intermediate Computations)'!AK119</f>
        <v>MMM 2012</v>
      </c>
      <c r="AI160" s="4" t="str">
        <f>'(Intermediate Computations)'!AL119</f>
        <v>MMM 2012</v>
      </c>
      <c r="AJ160" s="4" t="str">
        <f>'(Intermediate Computations)'!AM119</f>
        <v>MMM 2012</v>
      </c>
      <c r="AK160" s="4" t="str">
        <f>'(Intermediate Computations)'!AO119</f>
        <v>MMM 2013</v>
      </c>
      <c r="AL160" s="4" t="str">
        <f>'(Intermediate Computations)'!AP119</f>
        <v>MMM 2013</v>
      </c>
      <c r="AM160" s="4" t="str">
        <f>'(Intermediate Computations)'!AQ119</f>
        <v>MMM 2013</v>
      </c>
      <c r="AN160" s="4" t="str">
        <f>'(Intermediate Computations)'!AR119</f>
        <v>MMM 2013</v>
      </c>
      <c r="AO160" s="4" t="str">
        <f>'(Intermediate Computations)'!AS119</f>
        <v>MMM 2013</v>
      </c>
      <c r="AP160" s="4" t="str">
        <f>'(Intermediate Computations)'!AT119</f>
        <v>MMM 2013</v>
      </c>
      <c r="AQ160" s="4" t="str">
        <f>'(Intermediate Computations)'!AU119</f>
        <v>MMM 2013</v>
      </c>
      <c r="AR160" s="4" t="str">
        <f>'(Intermediate Computations)'!AV119</f>
        <v>MMM 2013</v>
      </c>
      <c r="AS160" s="4" t="str">
        <f>'(Intermediate Computations)'!AW119</f>
        <v>MMM 2013</v>
      </c>
      <c r="AT160" s="4" t="str">
        <f>'(Intermediate Computations)'!AX119</f>
        <v>MMM 2013</v>
      </c>
      <c r="AU160" s="4" t="str">
        <f>'(Intermediate Computations)'!AY119</f>
        <v>MMM 2013</v>
      </c>
      <c r="AV160" s="4" t="str">
        <f>'(Intermediate Computations)'!AZ119</f>
        <v>MMM 2013</v>
      </c>
      <c r="AW160" s="4" t="str">
        <f>'(Intermediate Computations)'!BB119</f>
        <v>MMM 2014</v>
      </c>
      <c r="AX160" s="4" t="str">
        <f>'(Intermediate Computations)'!BC119</f>
        <v>MMM 2014</v>
      </c>
      <c r="AY160" s="4" t="str">
        <f>'(Intermediate Computations)'!BD119</f>
        <v>MMM 2014</v>
      </c>
      <c r="AZ160" s="4" t="str">
        <f>'(Intermediate Computations)'!BE119</f>
        <v>MMM 2014</v>
      </c>
      <c r="BA160" s="4" t="str">
        <f>'(Intermediate Computations)'!BF119</f>
        <v>MMM 2014</v>
      </c>
      <c r="BB160" s="4" t="str">
        <f>'(Intermediate Computations)'!BG119</f>
        <v>MMM 2014</v>
      </c>
      <c r="BC160" s="4" t="str">
        <f>'(Intermediate Computations)'!BH119</f>
        <v>MMM 2014</v>
      </c>
      <c r="BD160" s="4" t="str">
        <f>'(Intermediate Computations)'!BI119</f>
        <v>MMM 2014</v>
      </c>
      <c r="BE160" s="4" t="str">
        <f>'(Intermediate Computations)'!BJ119</f>
        <v>MMM 2014</v>
      </c>
      <c r="BF160" s="4" t="str">
        <f>'(Intermediate Computations)'!BK119</f>
        <v>MMM 2014</v>
      </c>
      <c r="BG160" s="4" t="str">
        <f>'(Intermediate Computations)'!BL119</f>
        <v>MMM 2014</v>
      </c>
      <c r="BH160" s="4" t="str">
        <f>'(Intermediate Computations)'!BM119</f>
        <v>MMM 2014</v>
      </c>
      <c r="BI160" s="4" t="str">
        <f>'(Intermediate Computations)'!BO119</f>
        <v>MMM 2015</v>
      </c>
      <c r="BJ160" s="4" t="str">
        <f>'(Intermediate Computations)'!BP119</f>
        <v>MMM 2015</v>
      </c>
      <c r="BK160" s="4" t="str">
        <f>'(Intermediate Computations)'!BQ119</f>
        <v>MMM 2015</v>
      </c>
      <c r="BL160" s="4" t="str">
        <f>'(Intermediate Computations)'!BR119</f>
        <v>MMM 2015</v>
      </c>
      <c r="BM160" s="4" t="str">
        <f>'(Intermediate Computations)'!BS119</f>
        <v>MMM 2015</v>
      </c>
      <c r="BN160" s="4" t="str">
        <f>'(Intermediate Computations)'!BT119</f>
        <v>MMM 2015</v>
      </c>
      <c r="BO160" s="4" t="str">
        <f>'(Intermediate Computations)'!BU119</f>
        <v>MMM 2015</v>
      </c>
      <c r="BP160" s="4" t="str">
        <f>'(Intermediate Computations)'!BV119</f>
        <v>MMM 2015</v>
      </c>
      <c r="BQ160" s="4" t="str">
        <f>'(Intermediate Computations)'!BW119</f>
        <v>MMM 2015</v>
      </c>
      <c r="BR160" s="4" t="str">
        <f>'(Intermediate Computations)'!BX119</f>
        <v>MMM 2015</v>
      </c>
      <c r="BS160" s="4" t="str">
        <f>'(Intermediate Computations)'!BY119</f>
        <v>MMM 2015</v>
      </c>
      <c r="BT160" s="4" t="str">
        <f>'(Intermediate Computations)'!BZ119</f>
        <v>MMM 2015</v>
      </c>
      <c r="BU160" s="4" t="str">
        <f>'(Intermediate Computations)'!CB119</f>
        <v>MMM 2016</v>
      </c>
      <c r="BV160" s="4" t="str">
        <f>'(Intermediate Computations)'!CC119</f>
        <v>MMM 2016</v>
      </c>
      <c r="BW160" s="4" t="str">
        <f>'(Intermediate Computations)'!CD119</f>
        <v>MMM 2016</v>
      </c>
      <c r="BX160" s="4" t="str">
        <f>'(Intermediate Computations)'!CE119</f>
        <v>MMM 2016</v>
      </c>
      <c r="BY160" s="4" t="str">
        <f>'(Intermediate Computations)'!CF119</f>
        <v>MMM 2016</v>
      </c>
      <c r="BZ160" s="4" t="str">
        <f>'(Intermediate Computations)'!CG119</f>
        <v>MMM 2016</v>
      </c>
      <c r="CA160" s="4" t="str">
        <f>'(Intermediate Computations)'!CH119</f>
        <v>MMM 2016</v>
      </c>
      <c r="CB160" s="4" t="str">
        <f>'(Intermediate Computations)'!CI119</f>
        <v>MMM 2016</v>
      </c>
      <c r="CC160" s="4" t="str">
        <f>'(Intermediate Computations)'!CJ119</f>
        <v>MMM 2016</v>
      </c>
      <c r="CD160" s="4" t="str">
        <f>'(Intermediate Computations)'!CK119</f>
        <v>MMM 2016</v>
      </c>
      <c r="CE160" s="4" t="str">
        <f>'(Intermediate Computations)'!CL119</f>
        <v>MMM 2016</v>
      </c>
      <c r="CF160" s="4" t="str">
        <f>'(Intermediate Computations)'!CM119</f>
        <v>MMM 2016</v>
      </c>
      <c r="CG160" s="4" t="str">
        <f>'(Intermediate Computations)'!CO119</f>
        <v>MMM 2017</v>
      </c>
      <c r="CH160" s="4" t="str">
        <f>'(Intermediate Computations)'!CP119</f>
        <v>MMM 2017</v>
      </c>
      <c r="CI160" s="4" t="str">
        <f>'(Intermediate Computations)'!CQ119</f>
        <v>MMM 2017</v>
      </c>
      <c r="CJ160" s="4" t="str">
        <f>'(Intermediate Computations)'!CR119</f>
        <v>MMM 2017</v>
      </c>
      <c r="CK160" s="4" t="str">
        <f>'(Intermediate Computations)'!CS119</f>
        <v>MMM 2017</v>
      </c>
      <c r="CL160" s="4" t="str">
        <f>'(Intermediate Computations)'!CT119</f>
        <v>MMM 2017</v>
      </c>
      <c r="CM160" s="4" t="str">
        <f>'(Intermediate Computations)'!CU119</f>
        <v>MMM 2017</v>
      </c>
      <c r="CN160" s="4" t="str">
        <f>'(Intermediate Computations)'!CV119</f>
        <v>MMM 2017</v>
      </c>
      <c r="CO160" s="4" t="str">
        <f>'(Intermediate Computations)'!CW119</f>
        <v>MMM 2017</v>
      </c>
      <c r="CP160" s="4" t="str">
        <f>'(Intermediate Computations)'!CX119</f>
        <v>MMM 2017</v>
      </c>
      <c r="CQ160" s="4" t="str">
        <f>'(Intermediate Computations)'!CY119</f>
        <v>MMM 2017</v>
      </c>
      <c r="CR160" s="4" t="str">
        <f>'(Intermediate Computations)'!CZ119</f>
        <v>MMM 2017</v>
      </c>
      <c r="CS160" s="4" t="str">
        <f>'(Intermediate Computations)'!DB119</f>
        <v>MMM 2018</v>
      </c>
      <c r="CT160" s="4" t="str">
        <f>'(Intermediate Computations)'!DC119</f>
        <v>MMM 2018</v>
      </c>
      <c r="CU160" s="4" t="str">
        <f>'(Intermediate Computations)'!DD119</f>
        <v>MMM 2018</v>
      </c>
      <c r="CV160" s="4" t="str">
        <f>'(Intermediate Computations)'!DE119</f>
        <v>MMM 2018</v>
      </c>
      <c r="CW160" s="4" t="str">
        <f>'(Intermediate Computations)'!DF119</f>
        <v>MMM 2018</v>
      </c>
      <c r="CX160" s="4" t="str">
        <f>'(Intermediate Computations)'!DG119</f>
        <v>MMM 2018</v>
      </c>
      <c r="CY160" s="4" t="str">
        <f>'(Intermediate Computations)'!DH119</f>
        <v>MMM 2018</v>
      </c>
      <c r="CZ160" s="4" t="str">
        <f>'(Intermediate Computations)'!DI119</f>
        <v>MMM 2018</v>
      </c>
      <c r="DA160" s="4" t="str">
        <f>'(Intermediate Computations)'!DJ119</f>
        <v>MMM 2018</v>
      </c>
      <c r="DB160" s="4" t="str">
        <f>'(Intermediate Computations)'!DK119</f>
        <v>MMM 2018</v>
      </c>
      <c r="DC160" s="4" t="str">
        <f>'(Intermediate Computations)'!DL119</f>
        <v>MMM 2018</v>
      </c>
      <c r="DD160" s="4" t="str">
        <f>'(Intermediate Computations)'!DM119</f>
        <v>MMM 2018</v>
      </c>
      <c r="DE160" s="4" t="str">
        <f>'(Intermediate Computations)'!DO119</f>
        <v>MMM 2019</v>
      </c>
      <c r="DF160" s="4" t="str">
        <f>'(Intermediate Computations)'!DP119</f>
        <v>MMM 2019</v>
      </c>
      <c r="DG160" s="4" t="str">
        <f>'(Intermediate Computations)'!DQ119</f>
        <v>MMM 2019</v>
      </c>
      <c r="DH160" s="4" t="str">
        <f>'(Intermediate Computations)'!DR119</f>
        <v>MMM 2019</v>
      </c>
      <c r="DI160" s="4" t="str">
        <f>'(Intermediate Computations)'!DS119</f>
        <v>MMM 2019</v>
      </c>
      <c r="DJ160" s="4" t="str">
        <f>'(Intermediate Computations)'!DT119</f>
        <v>MMM 2019</v>
      </c>
      <c r="DK160" s="4" t="str">
        <f>'(Intermediate Computations)'!DU119</f>
        <v>MMM 2019</v>
      </c>
      <c r="DL160" s="4" t="str">
        <f>'(Intermediate Computations)'!DV119</f>
        <v>MMM 2019</v>
      </c>
      <c r="DM160" s="4" t="str">
        <f>'(Intermediate Computations)'!DW119</f>
        <v>MMM 2019</v>
      </c>
      <c r="DN160" s="4" t="str">
        <f>'(Intermediate Computations)'!DX119</f>
        <v>MMM 2019</v>
      </c>
      <c r="DO160" s="4" t="str">
        <f>'(Intermediate Computations)'!DY119</f>
        <v>MMM 2019</v>
      </c>
      <c r="DP160" s="4" t="str">
        <f>'(Intermediate Computations)'!DZ119</f>
        <v>MMM 2019</v>
      </c>
      <c r="DQ160" s="4" t="str">
        <f>'(Intermediate Computations)'!EB119</f>
        <v>MMM 2020</v>
      </c>
      <c r="DR160" s="4" t="str">
        <f>'(Intermediate Computations)'!EC119</f>
        <v>MMM 2020</v>
      </c>
      <c r="DS160" s="4" t="str">
        <f>'(Intermediate Computations)'!ED119</f>
        <v>MMM 2020</v>
      </c>
      <c r="DT160" s="4" t="str">
        <f>'(Intermediate Computations)'!EE119</f>
        <v>MMM 2020</v>
      </c>
      <c r="DU160" s="4" t="str">
        <f>'(Intermediate Computations)'!EF119</f>
        <v>MMM 2020</v>
      </c>
      <c r="DV160" s="4" t="str">
        <f>'(Intermediate Computations)'!EG119</f>
        <v>MMM 2020</v>
      </c>
      <c r="DW160" s="4" t="str">
        <f>'(Intermediate Computations)'!EH119</f>
        <v>MMM 2020</v>
      </c>
      <c r="DX160" s="4" t="str">
        <f>'(Intermediate Computations)'!EI119</f>
        <v>MMM 2020</v>
      </c>
      <c r="DY160" s="4" t="str">
        <f>'(Intermediate Computations)'!EJ119</f>
        <v>MMM 2020</v>
      </c>
      <c r="DZ160" s="4" t="str">
        <f>'(Intermediate Computations)'!EK119</f>
        <v>MMM 2020</v>
      </c>
      <c r="EA160" s="4" t="str">
        <f>'(Intermediate Computations)'!EL119</f>
        <v>MMM 2020</v>
      </c>
      <c r="EB160" s="4" t="str">
        <f>'(Intermediate Computations)'!EM119</f>
        <v>MMM 2020</v>
      </c>
    </row>
    <row r="161" spans="1:132" ht="12.75" customHeight="1" x14ac:dyDescent="0.2">
      <c r="A161" s="4">
        <f>'(Intermediate Computations)'!B116</f>
        <v>40179</v>
      </c>
      <c r="B161" s="4">
        <f>'(Intermediate Computations)'!C116</f>
        <v>40210</v>
      </c>
      <c r="C161" s="4">
        <f>'(Intermediate Computations)'!D116</f>
        <v>40238</v>
      </c>
      <c r="D161" s="4">
        <f>'(Intermediate Computations)'!E116</f>
        <v>40269</v>
      </c>
      <c r="E161" s="4">
        <f>'(Intermediate Computations)'!F116</f>
        <v>40299</v>
      </c>
      <c r="F161" s="4">
        <f>'(Intermediate Computations)'!G116</f>
        <v>40330</v>
      </c>
      <c r="G161" s="4">
        <f>'(Intermediate Computations)'!H116</f>
        <v>40360</v>
      </c>
      <c r="H161" s="4">
        <f>'(Intermediate Computations)'!I116</f>
        <v>40391</v>
      </c>
      <c r="I161" s="4">
        <f>'(Intermediate Computations)'!J116</f>
        <v>40422</v>
      </c>
      <c r="J161" s="4">
        <f>'(Intermediate Computations)'!K116</f>
        <v>40452</v>
      </c>
      <c r="K161" s="4">
        <f>'(Intermediate Computations)'!L116</f>
        <v>40483</v>
      </c>
      <c r="L161" s="4">
        <f>'(Intermediate Computations)'!M116</f>
        <v>40513</v>
      </c>
      <c r="M161" s="4">
        <f>'(Intermediate Computations)'!O116</f>
        <v>40544</v>
      </c>
      <c r="N161" s="4">
        <f>'(Intermediate Computations)'!P116</f>
        <v>40575</v>
      </c>
      <c r="O161" s="4">
        <f>'(Intermediate Computations)'!Q116</f>
        <v>40603</v>
      </c>
      <c r="P161" s="4">
        <f>'(Intermediate Computations)'!R116</f>
        <v>40634</v>
      </c>
      <c r="Q161" s="4">
        <f>'(Intermediate Computations)'!S116</f>
        <v>40664</v>
      </c>
      <c r="R161" s="4">
        <f>'(Intermediate Computations)'!T116</f>
        <v>40695</v>
      </c>
      <c r="S161" s="4">
        <f>'(Intermediate Computations)'!U116</f>
        <v>40725</v>
      </c>
      <c r="T161" s="4">
        <f>'(Intermediate Computations)'!V116</f>
        <v>40756</v>
      </c>
      <c r="U161" s="4">
        <f>'(Intermediate Computations)'!W116</f>
        <v>40787</v>
      </c>
      <c r="V161" s="4">
        <f>'(Intermediate Computations)'!X116</f>
        <v>40817</v>
      </c>
      <c r="W161" s="4">
        <f>'(Intermediate Computations)'!Y116</f>
        <v>40848</v>
      </c>
      <c r="X161" s="4">
        <f>'(Intermediate Computations)'!Z116</f>
        <v>40878</v>
      </c>
      <c r="Y161" s="4">
        <f>'(Intermediate Computations)'!AB116</f>
        <v>40909</v>
      </c>
      <c r="Z161" s="4">
        <f>'(Intermediate Computations)'!AC116</f>
        <v>40940</v>
      </c>
      <c r="AA161" s="4">
        <f>'(Intermediate Computations)'!AD116</f>
        <v>40969</v>
      </c>
      <c r="AB161" s="4">
        <f>'(Intermediate Computations)'!AE116</f>
        <v>41000</v>
      </c>
      <c r="AC161" s="4">
        <f>'(Intermediate Computations)'!AF116</f>
        <v>41030</v>
      </c>
      <c r="AD161" s="4">
        <f>'(Intermediate Computations)'!AG116</f>
        <v>41061</v>
      </c>
      <c r="AE161" s="4">
        <f>'(Intermediate Computations)'!AH116</f>
        <v>41091</v>
      </c>
      <c r="AF161" s="4">
        <f>'(Intermediate Computations)'!AI116</f>
        <v>41122</v>
      </c>
      <c r="AG161" s="4">
        <f>'(Intermediate Computations)'!AJ116</f>
        <v>41153</v>
      </c>
      <c r="AH161" s="4">
        <f>'(Intermediate Computations)'!AK116</f>
        <v>41183</v>
      </c>
      <c r="AI161" s="4">
        <f>'(Intermediate Computations)'!AL116</f>
        <v>41214</v>
      </c>
      <c r="AJ161" s="4">
        <f>'(Intermediate Computations)'!AM116</f>
        <v>41244</v>
      </c>
      <c r="AK161" s="4">
        <f>'(Intermediate Computations)'!AO116</f>
        <v>41275</v>
      </c>
      <c r="AL161" s="4">
        <f>'(Intermediate Computations)'!AP116</f>
        <v>41306</v>
      </c>
      <c r="AM161" s="4">
        <f>'(Intermediate Computations)'!AQ116</f>
        <v>41334</v>
      </c>
      <c r="AN161" s="4">
        <f>'(Intermediate Computations)'!AR116</f>
        <v>41365</v>
      </c>
      <c r="AO161" s="4">
        <f>'(Intermediate Computations)'!AS116</f>
        <v>41395</v>
      </c>
      <c r="AP161" s="4">
        <f>'(Intermediate Computations)'!AT116</f>
        <v>41426</v>
      </c>
      <c r="AQ161" s="4">
        <f>'(Intermediate Computations)'!AU116</f>
        <v>41456</v>
      </c>
      <c r="AR161" s="4">
        <f>'(Intermediate Computations)'!AV116</f>
        <v>41487</v>
      </c>
      <c r="AS161" s="4">
        <f>'(Intermediate Computations)'!AW116</f>
        <v>41518</v>
      </c>
      <c r="AT161" s="4">
        <f>'(Intermediate Computations)'!AX116</f>
        <v>41548</v>
      </c>
      <c r="AU161" s="4">
        <f>'(Intermediate Computations)'!AY116</f>
        <v>41579</v>
      </c>
      <c r="AV161" s="4">
        <f>'(Intermediate Computations)'!AZ116</f>
        <v>41609</v>
      </c>
      <c r="AW161" s="4">
        <f>'(Intermediate Computations)'!BB116</f>
        <v>41640</v>
      </c>
      <c r="AX161" s="4">
        <f>'(Intermediate Computations)'!BC116</f>
        <v>41671</v>
      </c>
      <c r="AY161" s="4">
        <f>'(Intermediate Computations)'!BD116</f>
        <v>41699</v>
      </c>
      <c r="AZ161" s="4">
        <f>'(Intermediate Computations)'!BE116</f>
        <v>41730</v>
      </c>
      <c r="BA161" s="4">
        <f>'(Intermediate Computations)'!BF116</f>
        <v>41760</v>
      </c>
      <c r="BB161" s="4">
        <f>'(Intermediate Computations)'!BG116</f>
        <v>41791</v>
      </c>
      <c r="BC161" s="4">
        <f>'(Intermediate Computations)'!BH116</f>
        <v>41821</v>
      </c>
      <c r="BD161" s="4">
        <f>'(Intermediate Computations)'!BI116</f>
        <v>41852</v>
      </c>
      <c r="BE161" s="4">
        <f>'(Intermediate Computations)'!BJ116</f>
        <v>41883</v>
      </c>
      <c r="BF161" s="4">
        <f>'(Intermediate Computations)'!BK116</f>
        <v>41913</v>
      </c>
      <c r="BG161" s="4">
        <f>'(Intermediate Computations)'!BL116</f>
        <v>41944</v>
      </c>
      <c r="BH161" s="4">
        <f>'(Intermediate Computations)'!BM116</f>
        <v>41974</v>
      </c>
      <c r="BI161" s="4">
        <f>'(Intermediate Computations)'!BO116</f>
        <v>42005</v>
      </c>
      <c r="BJ161" s="4">
        <f>'(Intermediate Computations)'!BP116</f>
        <v>42036</v>
      </c>
      <c r="BK161" s="4">
        <f>'(Intermediate Computations)'!BQ116</f>
        <v>42064</v>
      </c>
      <c r="BL161" s="4">
        <f>'(Intermediate Computations)'!BR116</f>
        <v>42095</v>
      </c>
      <c r="BM161" s="4">
        <f>'(Intermediate Computations)'!BS116</f>
        <v>42125</v>
      </c>
      <c r="BN161" s="4">
        <f>'(Intermediate Computations)'!BT116</f>
        <v>42156</v>
      </c>
      <c r="BO161" s="4">
        <f>'(Intermediate Computations)'!BU116</f>
        <v>42186</v>
      </c>
      <c r="BP161" s="4">
        <f>'(Intermediate Computations)'!BV116</f>
        <v>42217</v>
      </c>
      <c r="BQ161" s="4">
        <f>'(Intermediate Computations)'!BW116</f>
        <v>42248</v>
      </c>
      <c r="BR161" s="4">
        <f>'(Intermediate Computations)'!BX116</f>
        <v>42278</v>
      </c>
      <c r="BS161" s="4">
        <f>'(Intermediate Computations)'!BY116</f>
        <v>42309</v>
      </c>
      <c r="BT161" s="4">
        <f>'(Intermediate Computations)'!BZ116</f>
        <v>42339</v>
      </c>
      <c r="BU161" s="4">
        <f>'(Intermediate Computations)'!CB116</f>
        <v>42370</v>
      </c>
      <c r="BV161" s="4">
        <f>'(Intermediate Computations)'!CC116</f>
        <v>42401</v>
      </c>
      <c r="BW161" s="4">
        <f>'(Intermediate Computations)'!CD116</f>
        <v>42430</v>
      </c>
      <c r="BX161" s="4">
        <f>'(Intermediate Computations)'!CE116</f>
        <v>42461</v>
      </c>
      <c r="BY161" s="4">
        <f>'(Intermediate Computations)'!CF116</f>
        <v>42491</v>
      </c>
      <c r="BZ161" s="4">
        <f>'(Intermediate Computations)'!CG116</f>
        <v>42522</v>
      </c>
      <c r="CA161" s="4">
        <f>'(Intermediate Computations)'!CH116</f>
        <v>42552</v>
      </c>
      <c r="CB161" s="4">
        <f>'(Intermediate Computations)'!CI116</f>
        <v>42583</v>
      </c>
      <c r="CC161" s="4">
        <f>'(Intermediate Computations)'!CJ116</f>
        <v>42614</v>
      </c>
      <c r="CD161" s="4">
        <f>'(Intermediate Computations)'!CK116</f>
        <v>42644</v>
      </c>
      <c r="CE161" s="4">
        <f>'(Intermediate Computations)'!CL116</f>
        <v>42675</v>
      </c>
      <c r="CF161" s="4">
        <f>'(Intermediate Computations)'!CM116</f>
        <v>42705</v>
      </c>
      <c r="CG161" s="4">
        <f>'(Intermediate Computations)'!CO116</f>
        <v>42736</v>
      </c>
      <c r="CH161" s="4">
        <f>'(Intermediate Computations)'!CP116</f>
        <v>42767</v>
      </c>
      <c r="CI161" s="4">
        <f>'(Intermediate Computations)'!CQ116</f>
        <v>42795</v>
      </c>
      <c r="CJ161" s="4">
        <f>'(Intermediate Computations)'!CR116</f>
        <v>42826</v>
      </c>
      <c r="CK161" s="4">
        <f>'(Intermediate Computations)'!CS116</f>
        <v>42856</v>
      </c>
      <c r="CL161" s="4">
        <f>'(Intermediate Computations)'!CT116</f>
        <v>42887</v>
      </c>
      <c r="CM161" s="4">
        <f>'(Intermediate Computations)'!CU116</f>
        <v>42917</v>
      </c>
      <c r="CN161" s="4">
        <f>'(Intermediate Computations)'!CV116</f>
        <v>42948</v>
      </c>
      <c r="CO161" s="4">
        <f>'(Intermediate Computations)'!CW116</f>
        <v>42979</v>
      </c>
      <c r="CP161" s="4">
        <f>'(Intermediate Computations)'!CX116</f>
        <v>43009</v>
      </c>
      <c r="CQ161" s="4">
        <f>'(Intermediate Computations)'!CY116</f>
        <v>43040</v>
      </c>
      <c r="CR161" s="4">
        <f>'(Intermediate Computations)'!CZ116</f>
        <v>43070</v>
      </c>
      <c r="CS161" s="4">
        <f>'(Intermediate Computations)'!DB116</f>
        <v>43101</v>
      </c>
      <c r="CT161" s="4">
        <f>'(Intermediate Computations)'!DC116</f>
        <v>43132</v>
      </c>
      <c r="CU161" s="4">
        <f>'(Intermediate Computations)'!DD116</f>
        <v>43160</v>
      </c>
      <c r="CV161" s="4">
        <f>'(Intermediate Computations)'!DE116</f>
        <v>43191</v>
      </c>
      <c r="CW161" s="4">
        <f>'(Intermediate Computations)'!DF116</f>
        <v>43221</v>
      </c>
      <c r="CX161" s="4">
        <f>'(Intermediate Computations)'!DG116</f>
        <v>43252</v>
      </c>
      <c r="CY161" s="4">
        <f>'(Intermediate Computations)'!DH116</f>
        <v>43282</v>
      </c>
      <c r="CZ161" s="4">
        <f>'(Intermediate Computations)'!DI116</f>
        <v>43313</v>
      </c>
      <c r="DA161" s="4">
        <f>'(Intermediate Computations)'!DJ116</f>
        <v>43344</v>
      </c>
      <c r="DB161" s="4">
        <f>'(Intermediate Computations)'!DK116</f>
        <v>43374</v>
      </c>
      <c r="DC161" s="4">
        <f>'(Intermediate Computations)'!DL116</f>
        <v>43405</v>
      </c>
      <c r="DD161" s="4">
        <f>'(Intermediate Computations)'!DM116</f>
        <v>43435</v>
      </c>
      <c r="DE161" s="4">
        <f>'(Intermediate Computations)'!DO116</f>
        <v>43466</v>
      </c>
      <c r="DF161" s="4">
        <f>'(Intermediate Computations)'!DP116</f>
        <v>43497</v>
      </c>
      <c r="DG161" s="4">
        <f>'(Intermediate Computations)'!DQ116</f>
        <v>43525</v>
      </c>
      <c r="DH161" s="4">
        <f>'(Intermediate Computations)'!DR116</f>
        <v>43556</v>
      </c>
      <c r="DI161" s="4">
        <f>'(Intermediate Computations)'!DS116</f>
        <v>43586</v>
      </c>
      <c r="DJ161" s="4">
        <f>'(Intermediate Computations)'!DT116</f>
        <v>43617</v>
      </c>
      <c r="DK161" s="4">
        <f>'(Intermediate Computations)'!DU116</f>
        <v>43647</v>
      </c>
      <c r="DL161" s="4">
        <f>'(Intermediate Computations)'!DV116</f>
        <v>43678</v>
      </c>
      <c r="DM161" s="4">
        <f>'(Intermediate Computations)'!DW116</f>
        <v>43709</v>
      </c>
      <c r="DN161" s="4">
        <f>'(Intermediate Computations)'!DX116</f>
        <v>43739</v>
      </c>
      <c r="DO161" s="4">
        <f>'(Intermediate Computations)'!DY116</f>
        <v>43770</v>
      </c>
      <c r="DP161" s="4">
        <f>'(Intermediate Computations)'!DZ116</f>
        <v>43800</v>
      </c>
      <c r="DQ161" s="4">
        <f>'(Intermediate Computations)'!EB116</f>
        <v>43831</v>
      </c>
      <c r="DR161" s="4">
        <f>'(Intermediate Computations)'!EC116</f>
        <v>43862</v>
      </c>
      <c r="DS161" s="4">
        <f>'(Intermediate Computations)'!ED116</f>
        <v>43891</v>
      </c>
      <c r="DT161" s="4">
        <f>'(Intermediate Computations)'!EE116</f>
        <v>43922</v>
      </c>
      <c r="DU161" s="4">
        <f>'(Intermediate Computations)'!EF116</f>
        <v>43952</v>
      </c>
      <c r="DV161" s="4">
        <f>'(Intermediate Computations)'!EG116</f>
        <v>43983</v>
      </c>
      <c r="DW161" s="4">
        <f>'(Intermediate Computations)'!EH116</f>
        <v>44013</v>
      </c>
      <c r="DX161" s="4">
        <f>'(Intermediate Computations)'!EI116</f>
        <v>44044</v>
      </c>
      <c r="DY161" s="4">
        <f>'(Intermediate Computations)'!EJ116</f>
        <v>44075</v>
      </c>
      <c r="DZ161" s="4">
        <f>'(Intermediate Computations)'!EK116</f>
        <v>44105</v>
      </c>
      <c r="EA161" s="4">
        <f>'(Intermediate Computations)'!EL116</f>
        <v>44136</v>
      </c>
      <c r="EB161" s="4">
        <f>'(Intermediate Computations)'!EM116</f>
        <v>44166</v>
      </c>
    </row>
    <row r="162" spans="1:132" ht="12.75" customHeight="1" x14ac:dyDescent="0.2">
      <c r="A162" s="64">
        <f>'Statistical Moments'!B18</f>
        <v>728000</v>
      </c>
      <c r="B162" s="64">
        <f ca="1">'Statistical Moments'!C18</f>
        <v>727758.97726275004</v>
      </c>
      <c r="C162" s="64">
        <f ca="1">'Statistical Moments'!D18</f>
        <v>727533.69130202278</v>
      </c>
      <c r="D162" s="64">
        <f ca="1">'Statistical Moments'!E18</f>
        <v>727302.72791517258</v>
      </c>
      <c r="E162" s="64">
        <f ca="1">'Statistical Moments'!F18</f>
        <v>727059.3579945208</v>
      </c>
      <c r="F162" s="64">
        <f ca="1">'Statistical Moments'!G18</f>
        <v>726842.24638194661</v>
      </c>
      <c r="G162" s="64">
        <f ca="1">'Statistical Moments'!H18</f>
        <v>726620.96110047284</v>
      </c>
      <c r="H162" s="64">
        <f ca="1">'Statistical Moments'!I18</f>
        <v>726378.28666504764</v>
      </c>
      <c r="I162" s="64">
        <f ca="1">'Statistical Moments'!J18</f>
        <v>726148.85609642218</v>
      </c>
      <c r="J162" s="64">
        <f ca="1">'Statistical Moments'!K18</f>
        <v>725931.92601677519</v>
      </c>
      <c r="K162" s="64">
        <f ca="1">'Statistical Moments'!L18</f>
        <v>725703.47680235002</v>
      </c>
      <c r="L162" s="64">
        <f ca="1">'Statistical Moments'!M18</f>
        <v>725454.84939947212</v>
      </c>
      <c r="M162" s="64">
        <f ca="1">'Statistical Moments'!O18</f>
        <v>725192.44557282492</v>
      </c>
      <c r="N162" s="64">
        <f ca="1">'Statistical Moments'!P18</f>
        <v>724953.8062834664</v>
      </c>
      <c r="O162" s="64">
        <f ca="1">'Statistical Moments'!Q18</f>
        <v>724733.0663508873</v>
      </c>
      <c r="P162" s="64">
        <f ca="1">'Statistical Moments'!R18</f>
        <v>724489.83938586258</v>
      </c>
      <c r="Q162" s="64">
        <f ca="1">'Statistical Moments'!S18</f>
        <v>724271.1841971518</v>
      </c>
      <c r="R162" s="64">
        <f ca="1">'Statistical Moments'!T18</f>
        <v>724035.85260662972</v>
      </c>
      <c r="S162" s="64">
        <f ca="1">'Statistical Moments'!U18</f>
        <v>723768.13527421199</v>
      </c>
      <c r="T162" s="64">
        <f ca="1">'Statistical Moments'!V18</f>
        <v>723529.54165770509</v>
      </c>
      <c r="U162" s="64">
        <f ca="1">'Statistical Moments'!W18</f>
        <v>723252.85952805437</v>
      </c>
      <c r="V162" s="64">
        <f ca="1">'Statistical Moments'!X18</f>
        <v>723013.08791506221</v>
      </c>
      <c r="W162" s="64">
        <f ca="1">'Statistical Moments'!Y18</f>
        <v>722786.18865911395</v>
      </c>
      <c r="X162" s="64">
        <f ca="1">'Statistical Moments'!Z18</f>
        <v>722523.47680870211</v>
      </c>
      <c r="Y162" s="64">
        <f ca="1">'Statistical Moments'!AB18</f>
        <v>722242.50336347765</v>
      </c>
      <c r="Z162" s="64">
        <f ca="1">'Statistical Moments'!AC18</f>
        <v>721983.42288442515</v>
      </c>
      <c r="AA162" s="64">
        <f ca="1">'Statistical Moments'!AD18</f>
        <v>721731.83133771596</v>
      </c>
      <c r="AB162" s="64">
        <f ca="1">'Statistical Moments'!AE18</f>
        <v>721472.88193308434</v>
      </c>
      <c r="AC162" s="64">
        <f ca="1">'Statistical Moments'!AF18</f>
        <v>721197.33340360294</v>
      </c>
      <c r="AD162" s="64">
        <f ca="1">'Statistical Moments'!AG18</f>
        <v>720933.41769327701</v>
      </c>
      <c r="AE162" s="64">
        <f ca="1">'Statistical Moments'!AH18</f>
        <v>720656.82877176674</v>
      </c>
      <c r="AF162" s="64">
        <f ca="1">'Statistical Moments'!AI18</f>
        <v>720391.3463134265</v>
      </c>
      <c r="AG162" s="64">
        <f ca="1">'Statistical Moments'!AJ18</f>
        <v>720138.44888446503</v>
      </c>
      <c r="AH162" s="64">
        <f ca="1">'Statistical Moments'!AK18</f>
        <v>719869.93022390595</v>
      </c>
      <c r="AI162" s="64">
        <f ca="1">'Statistical Moments'!AL18</f>
        <v>719592.51223146659</v>
      </c>
      <c r="AJ162" s="64">
        <f ca="1">'Statistical Moments'!AM18</f>
        <v>719316.45704030397</v>
      </c>
      <c r="AK162" s="64">
        <f ca="1">'Statistical Moments'!AO18</f>
        <v>719037.22528402251</v>
      </c>
      <c r="AL162" s="64">
        <f ca="1">'Statistical Moments'!AP18</f>
        <v>718755.67336565955</v>
      </c>
      <c r="AM162" s="64">
        <f ca="1">'Statistical Moments'!AQ18</f>
        <v>718490.87363361521</v>
      </c>
      <c r="AN162" s="64">
        <f ca="1">'Statistical Moments'!AR18</f>
        <v>718189.47179629933</v>
      </c>
      <c r="AO162" s="64">
        <f ca="1">'Statistical Moments'!AS18</f>
        <v>717924.1982463696</v>
      </c>
      <c r="AP162" s="64">
        <f ca="1">'Statistical Moments'!AT18</f>
        <v>717649.26476323185</v>
      </c>
      <c r="AQ162" s="64">
        <f ca="1">'Statistical Moments'!AU18</f>
        <v>717376.86240862089</v>
      </c>
      <c r="AR162" s="64">
        <f ca="1">'Statistical Moments'!AV18</f>
        <v>717081.73193578201</v>
      </c>
      <c r="AS162" s="64">
        <f ca="1">'Statistical Moments'!AW18</f>
        <v>716799.28127935785</v>
      </c>
      <c r="AT162" s="64">
        <f ca="1">'Statistical Moments'!AX18</f>
        <v>716530.68061570136</v>
      </c>
      <c r="AU162" s="64">
        <f ca="1">'Statistical Moments'!AY18</f>
        <v>716236.65648809762</v>
      </c>
      <c r="AV162" s="64">
        <f ca="1">'Statistical Moments'!AZ18</f>
        <v>715959.71171927382</v>
      </c>
      <c r="AW162" s="64">
        <f ca="1">'Statistical Moments'!BB18</f>
        <v>715666.87594692933</v>
      </c>
      <c r="AX162" s="64">
        <f ca="1">'Statistical Moments'!BC18</f>
        <v>715394.15483766468</v>
      </c>
      <c r="AY162" s="64">
        <f ca="1">'Statistical Moments'!BD18</f>
        <v>715096.25840737938</v>
      </c>
      <c r="AZ162" s="64">
        <f ca="1">'Statistical Moments'!BE18</f>
        <v>714826.26279285923</v>
      </c>
      <c r="BA162" s="64">
        <f ca="1">'Statistical Moments'!BF18</f>
        <v>714509.25856594369</v>
      </c>
      <c r="BB162" s="64">
        <f ca="1">'Statistical Moments'!BG18</f>
        <v>714197.16123397241</v>
      </c>
      <c r="BC162" s="64">
        <f ca="1">'Statistical Moments'!BH18</f>
        <v>713908.33956159698</v>
      </c>
      <c r="BD162" s="64">
        <f ca="1">'Statistical Moments'!BI18</f>
        <v>713584.6048870174</v>
      </c>
      <c r="BE162" s="64">
        <f ca="1">'Statistical Moments'!BJ18</f>
        <v>713305.95212949056</v>
      </c>
      <c r="BF162" s="64">
        <f ca="1">'Statistical Moments'!BK18</f>
        <v>713007.45576347946</v>
      </c>
      <c r="BG162" s="64">
        <f ca="1">'Statistical Moments'!BL18</f>
        <v>712697.64678418671</v>
      </c>
      <c r="BH162" s="64">
        <f ca="1">'Statistical Moments'!BM18</f>
        <v>712406.94555277808</v>
      </c>
      <c r="BI162" s="64">
        <f ca="1">'Statistical Moments'!BO18</f>
        <v>712117.24293633248</v>
      </c>
      <c r="BJ162" s="64">
        <f ca="1">'Statistical Moments'!BP18</f>
        <v>711800.3830047209</v>
      </c>
      <c r="BK162" s="64">
        <f ca="1">'Statistical Moments'!BQ18</f>
        <v>711502.07901027997</v>
      </c>
      <c r="BL162" s="64">
        <f ca="1">'Statistical Moments'!BR18</f>
        <v>711190.81907386135</v>
      </c>
      <c r="BM162" s="64">
        <f ca="1">'Statistical Moments'!BS18</f>
        <v>710889.12214942393</v>
      </c>
      <c r="BN162" s="64">
        <f ca="1">'Statistical Moments'!BT18</f>
        <v>710571.58212939231</v>
      </c>
      <c r="BO162" s="64">
        <f ca="1">'Statistical Moments'!BU18</f>
        <v>710266.48992239835</v>
      </c>
      <c r="BP162" s="64">
        <f ca="1">'Statistical Moments'!BV18</f>
        <v>709956.05146255495</v>
      </c>
      <c r="BQ162" s="64">
        <f ca="1">'Statistical Moments'!BW18</f>
        <v>709660.87257388781</v>
      </c>
      <c r="BR162" s="64">
        <f ca="1">'Statistical Moments'!BX18</f>
        <v>709331.32444169151</v>
      </c>
      <c r="BS162" s="64">
        <f ca="1">'Statistical Moments'!BY18</f>
        <v>709014.39554534398</v>
      </c>
      <c r="BT162" s="64">
        <f ca="1">'Statistical Moments'!BZ18</f>
        <v>708705.81556464476</v>
      </c>
      <c r="BU162" s="64">
        <f ca="1">'Statistical Moments'!CB18</f>
        <v>708357.25892778626</v>
      </c>
      <c r="BV162" s="64">
        <f ca="1">'Statistical Moments'!CC18</f>
        <v>708070.32710617513</v>
      </c>
      <c r="BW162" s="64">
        <f ca="1">'Statistical Moments'!CD18</f>
        <v>707748.57021716784</v>
      </c>
      <c r="BX162" s="64">
        <f ca="1">'Statistical Moments'!CE18</f>
        <v>707429.52246484428</v>
      </c>
      <c r="BY162" s="64">
        <f ca="1">'Statistical Moments'!CF18</f>
        <v>707102.02465341543</v>
      </c>
      <c r="BZ162" s="64">
        <f ca="1">'Statistical Moments'!CG18</f>
        <v>706765.8235167216</v>
      </c>
      <c r="CA162" s="64">
        <f ca="1">'Statistical Moments'!CH18</f>
        <v>706441.91022498696</v>
      </c>
      <c r="CB162" s="64">
        <f ca="1">'Statistical Moments'!CI18</f>
        <v>706114.75767565356</v>
      </c>
      <c r="CC162" s="64">
        <f ca="1">'Statistical Moments'!CJ18</f>
        <v>705805.51981816918</v>
      </c>
      <c r="CD162" s="64">
        <f ca="1">'Statistical Moments'!CK18</f>
        <v>705480.15935015248</v>
      </c>
      <c r="CE162" s="64">
        <f ca="1">'Statistical Moments'!CL18</f>
        <v>705162.64806226781</v>
      </c>
      <c r="CF162" s="64">
        <f ca="1">'Statistical Moments'!CM18</f>
        <v>704828.39659443591</v>
      </c>
      <c r="CG162" s="64">
        <f ca="1">'Statistical Moments'!CO18</f>
        <v>704501.38637937827</v>
      </c>
      <c r="CH162" s="64">
        <f ca="1">'Statistical Moments'!CP18</f>
        <v>704186.79956020927</v>
      </c>
      <c r="CI162" s="64">
        <f ca="1">'Statistical Moments'!CQ18</f>
        <v>703851.44864334853</v>
      </c>
      <c r="CJ162" s="64">
        <f ca="1">'Statistical Moments'!CR18</f>
        <v>703513.4906358032</v>
      </c>
      <c r="CK162" s="64">
        <f ca="1">'Statistical Moments'!CS18</f>
        <v>703175.39555269887</v>
      </c>
      <c r="CL162" s="64">
        <f ca="1">'Statistical Moments'!CT18</f>
        <v>702846.31606378651</v>
      </c>
      <c r="CM162" s="64">
        <f ca="1">'Statistical Moments'!CU18</f>
        <v>702507.3430821253</v>
      </c>
      <c r="CN162" s="64">
        <f ca="1">'Statistical Moments'!CV18</f>
        <v>702175.72617855913</v>
      </c>
      <c r="CO162" s="64">
        <f ca="1">'Statistical Moments'!CW18</f>
        <v>701836.63327580807</v>
      </c>
      <c r="CP162" s="64">
        <f ca="1">'Statistical Moments'!CX18</f>
        <v>701505.71089302795</v>
      </c>
      <c r="CQ162" s="64">
        <f ca="1">'Statistical Moments'!CY18</f>
        <v>701168.43704463739</v>
      </c>
      <c r="CR162" s="64">
        <f ca="1">'Statistical Moments'!CZ18</f>
        <v>700827.90357010742</v>
      </c>
      <c r="CS162" s="64">
        <f ca="1">'Statistical Moments'!DB18</f>
        <v>700494.22548975493</v>
      </c>
      <c r="CT162" s="64">
        <f ca="1">'Statistical Moments'!DC18</f>
        <v>700160.61564570502</v>
      </c>
      <c r="CU162" s="64">
        <f ca="1">'Statistical Moments'!DD18</f>
        <v>699834.72293774644</v>
      </c>
      <c r="CV162" s="64">
        <f ca="1">'Statistical Moments'!DE18</f>
        <v>699479.06289183337</v>
      </c>
      <c r="CW162" s="64">
        <f ca="1">'Statistical Moments'!DF18</f>
        <v>699149.80186868203</v>
      </c>
      <c r="CX162" s="64">
        <f ca="1">'Statistical Moments'!DG18</f>
        <v>698823.78349444747</v>
      </c>
      <c r="CY162" s="64">
        <f ca="1">'Statistical Moments'!DH18</f>
        <v>698477.03004551842</v>
      </c>
      <c r="CZ162" s="64">
        <f ca="1">'Statistical Moments'!DI18</f>
        <v>698131.79272017279</v>
      </c>
      <c r="DA162" s="64">
        <f ca="1">'Statistical Moments'!DJ18</f>
        <v>697797.06389127159</v>
      </c>
      <c r="DB162" s="64">
        <f ca="1">'Statistical Moments'!DK18</f>
        <v>697453.23979181296</v>
      </c>
      <c r="DC162" s="64">
        <f ca="1">'Statistical Moments'!DL18</f>
        <v>697106.06639739149</v>
      </c>
      <c r="DD162" s="64">
        <f ca="1">'Statistical Moments'!DM18</f>
        <v>696751.41393361974</v>
      </c>
      <c r="DE162" s="64">
        <f ca="1">'Statistical Moments'!DO18</f>
        <v>696422.40967537987</v>
      </c>
      <c r="DF162" s="64">
        <f ca="1">'Statistical Moments'!DP18</f>
        <v>696104.54844559613</v>
      </c>
      <c r="DG162" s="64">
        <f ca="1">'Statistical Moments'!DQ18</f>
        <v>695755.78856345336</v>
      </c>
      <c r="DH162" s="64">
        <f ca="1">'Statistical Moments'!DR18</f>
        <v>695396.48533949384</v>
      </c>
      <c r="DI162" s="64">
        <f ca="1">'Statistical Moments'!DS18</f>
        <v>695066.05064924061</v>
      </c>
      <c r="DJ162" s="64">
        <f ca="1">'Statistical Moments'!DT18</f>
        <v>694691.77480595408</v>
      </c>
      <c r="DK162" s="64">
        <f ca="1">'Statistical Moments'!DU18</f>
        <v>694365.27643841342</v>
      </c>
      <c r="DL162" s="64">
        <f ca="1">'Statistical Moments'!DV18</f>
        <v>694007.83726025571</v>
      </c>
      <c r="DM162" s="64">
        <f ca="1">'Statistical Moments'!DW18</f>
        <v>693658.3115235006</v>
      </c>
      <c r="DN162" s="64">
        <f ca="1">'Statistical Moments'!DX18</f>
        <v>693300.99071528262</v>
      </c>
      <c r="DO162" s="64">
        <f ca="1">'Statistical Moments'!DY18</f>
        <v>692947.81785858364</v>
      </c>
      <c r="DP162" s="64">
        <f ca="1">'Statistical Moments'!DZ18</f>
        <v>692585.24580919347</v>
      </c>
      <c r="DQ162" s="64">
        <f ca="1">'Statistical Moments'!EB18</f>
        <v>692226.18057932239</v>
      </c>
      <c r="DR162" s="64">
        <f ca="1">'Statistical Moments'!EC18</f>
        <v>691860.030130142</v>
      </c>
      <c r="DS162" s="64">
        <f ca="1">'Statistical Moments'!ED18</f>
        <v>691480.53320989071</v>
      </c>
      <c r="DT162" s="64">
        <f ca="1">'Statistical Moments'!EE18</f>
        <v>691149.34210075438</v>
      </c>
      <c r="DU162" s="64">
        <f ca="1">'Statistical Moments'!EF18</f>
        <v>690807.21883393673</v>
      </c>
      <c r="DV162" s="64">
        <f ca="1">'Statistical Moments'!EG18</f>
        <v>690460.39396429958</v>
      </c>
      <c r="DW162" s="64">
        <f ca="1">'Statistical Moments'!EH18</f>
        <v>690111.70210352377</v>
      </c>
      <c r="DX162" s="64">
        <f ca="1">'Statistical Moments'!EI18</f>
        <v>689766.90439130412</v>
      </c>
      <c r="DY162" s="64">
        <f ca="1">'Statistical Moments'!EJ18</f>
        <v>689422.15660349349</v>
      </c>
      <c r="DZ162" s="64">
        <f ca="1">'Statistical Moments'!EK18</f>
        <v>689095.6415721681</v>
      </c>
      <c r="EA162" s="64">
        <f ca="1">'Statistical Moments'!EL18</f>
        <v>688733.71252931503</v>
      </c>
      <c r="EB162" s="64">
        <f ca="1">'Statistical Moments'!EM18</f>
        <v>688401.93138229207</v>
      </c>
    </row>
    <row r="163" spans="1:132" ht="12.75" customHeight="1" x14ac:dyDescent="0.2">
      <c r="A163" s="4" t="str">
        <f>'(Intermediate Computations)'!B125</f>
        <v>MMM 2010</v>
      </c>
      <c r="B163" s="4" t="str">
        <f>'(Intermediate Computations)'!C125</f>
        <v>MMM 2010</v>
      </c>
      <c r="C163" s="4" t="str">
        <f>'(Intermediate Computations)'!D125</f>
        <v>MMM 2010</v>
      </c>
      <c r="D163" s="4" t="str">
        <f>'(Intermediate Computations)'!E125</f>
        <v>MMM 2010</v>
      </c>
      <c r="E163" s="4" t="str">
        <f>'(Intermediate Computations)'!F125</f>
        <v>MMM 2010</v>
      </c>
      <c r="F163" s="4" t="str">
        <f>'(Intermediate Computations)'!G125</f>
        <v>MMM 2010</v>
      </c>
      <c r="G163" s="4" t="str">
        <f>'(Intermediate Computations)'!H125</f>
        <v>MMM 2010</v>
      </c>
      <c r="H163" s="4" t="str">
        <f>'(Intermediate Computations)'!I125</f>
        <v>MMM 2010</v>
      </c>
      <c r="I163" s="4" t="str">
        <f>'(Intermediate Computations)'!J125</f>
        <v>MMM 2010</v>
      </c>
      <c r="J163" s="4" t="str">
        <f>'(Intermediate Computations)'!K125</f>
        <v>MMM 2010</v>
      </c>
      <c r="K163" s="4" t="str">
        <f>'(Intermediate Computations)'!L125</f>
        <v>MMM 2010</v>
      </c>
      <c r="L163" s="4" t="str">
        <f>'(Intermediate Computations)'!M125</f>
        <v>MMM 2010</v>
      </c>
      <c r="M163" s="4" t="str">
        <f>'(Intermediate Computations)'!O125</f>
        <v>MMM 2011</v>
      </c>
      <c r="N163" s="4" t="str">
        <f>'(Intermediate Computations)'!P125</f>
        <v>MMM 2011</v>
      </c>
      <c r="O163" s="4" t="str">
        <f>'(Intermediate Computations)'!Q125</f>
        <v>MMM 2011</v>
      </c>
      <c r="P163" s="4" t="str">
        <f>'(Intermediate Computations)'!R125</f>
        <v>MMM 2011</v>
      </c>
      <c r="Q163" s="4" t="str">
        <f>'(Intermediate Computations)'!S125</f>
        <v>MMM 2011</v>
      </c>
      <c r="R163" s="4" t="str">
        <f>'(Intermediate Computations)'!T125</f>
        <v>MMM 2011</v>
      </c>
      <c r="S163" s="4" t="str">
        <f>'(Intermediate Computations)'!U125</f>
        <v>MMM 2011</v>
      </c>
      <c r="T163" s="4" t="str">
        <f>'(Intermediate Computations)'!V125</f>
        <v>MMM 2011</v>
      </c>
      <c r="U163" s="4" t="str">
        <f>'(Intermediate Computations)'!W125</f>
        <v>MMM 2011</v>
      </c>
      <c r="V163" s="4" t="str">
        <f>'(Intermediate Computations)'!X125</f>
        <v>MMM 2011</v>
      </c>
      <c r="W163" s="4" t="str">
        <f>'(Intermediate Computations)'!Y125</f>
        <v>MMM 2011</v>
      </c>
      <c r="X163" s="4" t="str">
        <f>'(Intermediate Computations)'!Z125</f>
        <v>MMM 2011</v>
      </c>
      <c r="Y163" s="4" t="str">
        <f>'(Intermediate Computations)'!AB125</f>
        <v>MMM 2012</v>
      </c>
      <c r="Z163" s="4" t="str">
        <f>'(Intermediate Computations)'!AC125</f>
        <v>MMM 2012</v>
      </c>
      <c r="AA163" s="4" t="str">
        <f>'(Intermediate Computations)'!AD125</f>
        <v>MMM 2012</v>
      </c>
      <c r="AB163" s="4" t="str">
        <f>'(Intermediate Computations)'!AE125</f>
        <v>MMM 2012</v>
      </c>
      <c r="AC163" s="4" t="str">
        <f>'(Intermediate Computations)'!AF125</f>
        <v>MMM 2012</v>
      </c>
      <c r="AD163" s="4" t="str">
        <f>'(Intermediate Computations)'!AG125</f>
        <v>MMM 2012</v>
      </c>
      <c r="AE163" s="4" t="str">
        <f>'(Intermediate Computations)'!AH125</f>
        <v>MMM 2012</v>
      </c>
      <c r="AF163" s="4" t="str">
        <f>'(Intermediate Computations)'!AI125</f>
        <v>MMM 2012</v>
      </c>
      <c r="AG163" s="4" t="str">
        <f>'(Intermediate Computations)'!AJ125</f>
        <v>MMM 2012</v>
      </c>
      <c r="AH163" s="4" t="str">
        <f>'(Intermediate Computations)'!AK125</f>
        <v>MMM 2012</v>
      </c>
      <c r="AI163" s="4" t="str">
        <f>'(Intermediate Computations)'!AL125</f>
        <v>MMM 2012</v>
      </c>
      <c r="AJ163" s="4" t="str">
        <f>'(Intermediate Computations)'!AM125</f>
        <v>MMM 2012</v>
      </c>
      <c r="AK163" s="4" t="str">
        <f>'(Intermediate Computations)'!AO125</f>
        <v>MMM 2013</v>
      </c>
      <c r="AL163" s="4" t="str">
        <f>'(Intermediate Computations)'!AP125</f>
        <v>MMM 2013</v>
      </c>
      <c r="AM163" s="4" t="str">
        <f>'(Intermediate Computations)'!AQ125</f>
        <v>MMM 2013</v>
      </c>
      <c r="AN163" s="4" t="str">
        <f>'(Intermediate Computations)'!AR125</f>
        <v>MMM 2013</v>
      </c>
      <c r="AO163" s="4" t="str">
        <f>'(Intermediate Computations)'!AS125</f>
        <v>MMM 2013</v>
      </c>
      <c r="AP163" s="4" t="str">
        <f>'(Intermediate Computations)'!AT125</f>
        <v>MMM 2013</v>
      </c>
      <c r="AQ163" s="4" t="str">
        <f>'(Intermediate Computations)'!AU125</f>
        <v>MMM 2013</v>
      </c>
      <c r="AR163" s="4" t="str">
        <f>'(Intermediate Computations)'!AV125</f>
        <v>MMM 2013</v>
      </c>
      <c r="AS163" s="4" t="str">
        <f>'(Intermediate Computations)'!AW125</f>
        <v>MMM 2013</v>
      </c>
      <c r="AT163" s="4" t="str">
        <f>'(Intermediate Computations)'!AX125</f>
        <v>MMM 2013</v>
      </c>
      <c r="AU163" s="4" t="str">
        <f>'(Intermediate Computations)'!AY125</f>
        <v>MMM 2013</v>
      </c>
      <c r="AV163" s="4" t="str">
        <f>'(Intermediate Computations)'!AZ125</f>
        <v>MMM 2013</v>
      </c>
      <c r="AW163" s="4" t="str">
        <f>'(Intermediate Computations)'!BB125</f>
        <v>MMM 2014</v>
      </c>
      <c r="AX163" s="4" t="str">
        <f>'(Intermediate Computations)'!BC125</f>
        <v>MMM 2014</v>
      </c>
      <c r="AY163" s="4" t="str">
        <f>'(Intermediate Computations)'!BD125</f>
        <v>MMM 2014</v>
      </c>
      <c r="AZ163" s="4" t="str">
        <f>'(Intermediate Computations)'!BE125</f>
        <v>MMM 2014</v>
      </c>
      <c r="BA163" s="4" t="str">
        <f>'(Intermediate Computations)'!BF125</f>
        <v>MMM 2014</v>
      </c>
      <c r="BB163" s="4" t="str">
        <f>'(Intermediate Computations)'!BG125</f>
        <v>MMM 2014</v>
      </c>
      <c r="BC163" s="4" t="str">
        <f>'(Intermediate Computations)'!BH125</f>
        <v>MMM 2014</v>
      </c>
      <c r="BD163" s="4" t="str">
        <f>'(Intermediate Computations)'!BI125</f>
        <v>MMM 2014</v>
      </c>
      <c r="BE163" s="4" t="str">
        <f>'(Intermediate Computations)'!BJ125</f>
        <v>MMM 2014</v>
      </c>
      <c r="BF163" s="4" t="str">
        <f>'(Intermediate Computations)'!BK125</f>
        <v>MMM 2014</v>
      </c>
      <c r="BG163" s="4" t="str">
        <f>'(Intermediate Computations)'!BL125</f>
        <v>MMM 2014</v>
      </c>
      <c r="BH163" s="4" t="str">
        <f>'(Intermediate Computations)'!BM125</f>
        <v>MMM 2014</v>
      </c>
      <c r="BI163" s="4" t="str">
        <f>'(Intermediate Computations)'!BO125</f>
        <v>MMM 2015</v>
      </c>
      <c r="BJ163" s="4" t="str">
        <f>'(Intermediate Computations)'!BP125</f>
        <v>MMM 2015</v>
      </c>
      <c r="BK163" s="4" t="str">
        <f>'(Intermediate Computations)'!BQ125</f>
        <v>MMM 2015</v>
      </c>
      <c r="BL163" s="4" t="str">
        <f>'(Intermediate Computations)'!BR125</f>
        <v>MMM 2015</v>
      </c>
      <c r="BM163" s="4" t="str">
        <f>'(Intermediate Computations)'!BS125</f>
        <v>MMM 2015</v>
      </c>
      <c r="BN163" s="4" t="str">
        <f>'(Intermediate Computations)'!BT125</f>
        <v>MMM 2015</v>
      </c>
      <c r="BO163" s="4" t="str">
        <f>'(Intermediate Computations)'!BU125</f>
        <v>MMM 2015</v>
      </c>
      <c r="BP163" s="4" t="str">
        <f>'(Intermediate Computations)'!BV125</f>
        <v>MMM 2015</v>
      </c>
      <c r="BQ163" s="4" t="str">
        <f>'(Intermediate Computations)'!BW125</f>
        <v>MMM 2015</v>
      </c>
      <c r="BR163" s="4" t="str">
        <f>'(Intermediate Computations)'!BX125</f>
        <v>MMM 2015</v>
      </c>
      <c r="BS163" s="4" t="str">
        <f>'(Intermediate Computations)'!BY125</f>
        <v>MMM 2015</v>
      </c>
      <c r="BT163" s="4" t="str">
        <f>'(Intermediate Computations)'!BZ125</f>
        <v>MMM 2015</v>
      </c>
      <c r="BU163" s="4" t="str">
        <f>'(Intermediate Computations)'!CB125</f>
        <v>MMM 2016</v>
      </c>
      <c r="BV163" s="4" t="str">
        <f>'(Intermediate Computations)'!CC125</f>
        <v>MMM 2016</v>
      </c>
      <c r="BW163" s="4" t="str">
        <f>'(Intermediate Computations)'!CD125</f>
        <v>MMM 2016</v>
      </c>
      <c r="BX163" s="4" t="str">
        <f>'(Intermediate Computations)'!CE125</f>
        <v>MMM 2016</v>
      </c>
      <c r="BY163" s="4" t="str">
        <f>'(Intermediate Computations)'!CF125</f>
        <v>MMM 2016</v>
      </c>
      <c r="BZ163" s="4" t="str">
        <f>'(Intermediate Computations)'!CG125</f>
        <v>MMM 2016</v>
      </c>
      <c r="CA163" s="4" t="str">
        <f>'(Intermediate Computations)'!CH125</f>
        <v>MMM 2016</v>
      </c>
      <c r="CB163" s="4" t="str">
        <f>'(Intermediate Computations)'!CI125</f>
        <v>MMM 2016</v>
      </c>
      <c r="CC163" s="4" t="str">
        <f>'(Intermediate Computations)'!CJ125</f>
        <v>MMM 2016</v>
      </c>
      <c r="CD163" s="4" t="str">
        <f>'(Intermediate Computations)'!CK125</f>
        <v>MMM 2016</v>
      </c>
      <c r="CE163" s="4" t="str">
        <f>'(Intermediate Computations)'!CL125</f>
        <v>MMM 2016</v>
      </c>
      <c r="CF163" s="4" t="str">
        <f>'(Intermediate Computations)'!CM125</f>
        <v>MMM 2016</v>
      </c>
      <c r="CG163" s="4" t="str">
        <f>'(Intermediate Computations)'!CO125</f>
        <v>MMM 2017</v>
      </c>
      <c r="CH163" s="4" t="str">
        <f>'(Intermediate Computations)'!CP125</f>
        <v>MMM 2017</v>
      </c>
      <c r="CI163" s="4" t="str">
        <f>'(Intermediate Computations)'!CQ125</f>
        <v>MMM 2017</v>
      </c>
      <c r="CJ163" s="4" t="str">
        <f>'(Intermediate Computations)'!CR125</f>
        <v>MMM 2017</v>
      </c>
      <c r="CK163" s="4" t="str">
        <f>'(Intermediate Computations)'!CS125</f>
        <v>MMM 2017</v>
      </c>
      <c r="CL163" s="4" t="str">
        <f>'(Intermediate Computations)'!CT125</f>
        <v>MMM 2017</v>
      </c>
      <c r="CM163" s="4" t="str">
        <f>'(Intermediate Computations)'!CU125</f>
        <v>MMM 2017</v>
      </c>
      <c r="CN163" s="4" t="str">
        <f>'(Intermediate Computations)'!CV125</f>
        <v>MMM 2017</v>
      </c>
      <c r="CO163" s="4" t="str">
        <f>'(Intermediate Computations)'!CW125</f>
        <v>MMM 2017</v>
      </c>
      <c r="CP163" s="4" t="str">
        <f>'(Intermediate Computations)'!CX125</f>
        <v>MMM 2017</v>
      </c>
      <c r="CQ163" s="4" t="str">
        <f>'(Intermediate Computations)'!CY125</f>
        <v>MMM 2017</v>
      </c>
      <c r="CR163" s="4" t="str">
        <f>'(Intermediate Computations)'!CZ125</f>
        <v>MMM 2017</v>
      </c>
      <c r="CS163" s="4" t="str">
        <f>'(Intermediate Computations)'!DB125</f>
        <v>MMM 2018</v>
      </c>
      <c r="CT163" s="4" t="str">
        <f>'(Intermediate Computations)'!DC125</f>
        <v>MMM 2018</v>
      </c>
      <c r="CU163" s="4" t="str">
        <f>'(Intermediate Computations)'!DD125</f>
        <v>MMM 2018</v>
      </c>
      <c r="CV163" s="4" t="str">
        <f>'(Intermediate Computations)'!DE125</f>
        <v>MMM 2018</v>
      </c>
      <c r="CW163" s="4" t="str">
        <f>'(Intermediate Computations)'!DF125</f>
        <v>MMM 2018</v>
      </c>
      <c r="CX163" s="4" t="str">
        <f>'(Intermediate Computations)'!DG125</f>
        <v>MMM 2018</v>
      </c>
      <c r="CY163" s="4" t="str">
        <f>'(Intermediate Computations)'!DH125</f>
        <v>MMM 2018</v>
      </c>
      <c r="CZ163" s="4" t="str">
        <f>'(Intermediate Computations)'!DI125</f>
        <v>MMM 2018</v>
      </c>
      <c r="DA163" s="4" t="str">
        <f>'(Intermediate Computations)'!DJ125</f>
        <v>MMM 2018</v>
      </c>
      <c r="DB163" s="4" t="str">
        <f>'(Intermediate Computations)'!DK125</f>
        <v>MMM 2018</v>
      </c>
      <c r="DC163" s="4" t="str">
        <f>'(Intermediate Computations)'!DL125</f>
        <v>MMM 2018</v>
      </c>
      <c r="DD163" s="4" t="str">
        <f>'(Intermediate Computations)'!DM125</f>
        <v>MMM 2018</v>
      </c>
      <c r="DE163" s="4" t="str">
        <f>'(Intermediate Computations)'!DO125</f>
        <v>MMM 2019</v>
      </c>
      <c r="DF163" s="4" t="str">
        <f>'(Intermediate Computations)'!DP125</f>
        <v>MMM 2019</v>
      </c>
      <c r="DG163" s="4" t="str">
        <f>'(Intermediate Computations)'!DQ125</f>
        <v>MMM 2019</v>
      </c>
      <c r="DH163" s="4" t="str">
        <f>'(Intermediate Computations)'!DR125</f>
        <v>MMM 2019</v>
      </c>
      <c r="DI163" s="4" t="str">
        <f>'(Intermediate Computations)'!DS125</f>
        <v>MMM 2019</v>
      </c>
      <c r="DJ163" s="4" t="str">
        <f>'(Intermediate Computations)'!DT125</f>
        <v>MMM 2019</v>
      </c>
      <c r="DK163" s="4" t="str">
        <f>'(Intermediate Computations)'!DU125</f>
        <v>MMM 2019</v>
      </c>
      <c r="DL163" s="4" t="str">
        <f>'(Intermediate Computations)'!DV125</f>
        <v>MMM 2019</v>
      </c>
      <c r="DM163" s="4" t="str">
        <f>'(Intermediate Computations)'!DW125</f>
        <v>MMM 2019</v>
      </c>
      <c r="DN163" s="4" t="str">
        <f>'(Intermediate Computations)'!DX125</f>
        <v>MMM 2019</v>
      </c>
      <c r="DO163" s="4" t="str">
        <f>'(Intermediate Computations)'!DY125</f>
        <v>MMM 2019</v>
      </c>
      <c r="DP163" s="4" t="str">
        <f>'(Intermediate Computations)'!DZ125</f>
        <v>MMM 2019</v>
      </c>
      <c r="DQ163" s="4" t="str">
        <f>'(Intermediate Computations)'!EB125</f>
        <v>MMM 2020</v>
      </c>
      <c r="DR163" s="4" t="str">
        <f>'(Intermediate Computations)'!EC125</f>
        <v>MMM 2020</v>
      </c>
      <c r="DS163" s="4" t="str">
        <f>'(Intermediate Computations)'!ED125</f>
        <v>MMM 2020</v>
      </c>
      <c r="DT163" s="4" t="str">
        <f>'(Intermediate Computations)'!EE125</f>
        <v>MMM 2020</v>
      </c>
      <c r="DU163" s="4" t="str">
        <f>'(Intermediate Computations)'!EF125</f>
        <v>MMM 2020</v>
      </c>
      <c r="DV163" s="4" t="str">
        <f>'(Intermediate Computations)'!EG125</f>
        <v>MMM 2020</v>
      </c>
      <c r="DW163" s="4" t="str">
        <f>'(Intermediate Computations)'!EH125</f>
        <v>MMM 2020</v>
      </c>
      <c r="DX163" s="4" t="str">
        <f>'(Intermediate Computations)'!EI125</f>
        <v>MMM 2020</v>
      </c>
      <c r="DY163" s="4" t="str">
        <f>'(Intermediate Computations)'!EJ125</f>
        <v>MMM 2020</v>
      </c>
      <c r="DZ163" s="4" t="str">
        <f>'(Intermediate Computations)'!EK125</f>
        <v>MMM 2020</v>
      </c>
      <c r="EA163" s="4" t="str">
        <f>'(Intermediate Computations)'!EL125</f>
        <v>MMM 2020</v>
      </c>
      <c r="EB163" s="4" t="str">
        <f>'(Intermediate Computations)'!EM125</f>
        <v>MMM 2020</v>
      </c>
    </row>
    <row r="164" spans="1:132" ht="12.75" customHeight="1" x14ac:dyDescent="0.2">
      <c r="A164" s="4">
        <f>'(Intermediate Computations)'!B122</f>
        <v>40179</v>
      </c>
      <c r="B164" s="4">
        <f>'(Intermediate Computations)'!C122</f>
        <v>40210</v>
      </c>
      <c r="C164" s="4">
        <f>'(Intermediate Computations)'!D122</f>
        <v>40238</v>
      </c>
      <c r="D164" s="4">
        <f>'(Intermediate Computations)'!E122</f>
        <v>40269</v>
      </c>
      <c r="E164" s="4">
        <f>'(Intermediate Computations)'!F122</f>
        <v>40299</v>
      </c>
      <c r="F164" s="4">
        <f>'(Intermediate Computations)'!G122</f>
        <v>40330</v>
      </c>
      <c r="G164" s="4">
        <f>'(Intermediate Computations)'!H122</f>
        <v>40360</v>
      </c>
      <c r="H164" s="4">
        <f>'(Intermediate Computations)'!I122</f>
        <v>40391</v>
      </c>
      <c r="I164" s="4">
        <f>'(Intermediate Computations)'!J122</f>
        <v>40422</v>
      </c>
      <c r="J164" s="4">
        <f>'(Intermediate Computations)'!K122</f>
        <v>40452</v>
      </c>
      <c r="K164" s="4">
        <f>'(Intermediate Computations)'!L122</f>
        <v>40483</v>
      </c>
      <c r="L164" s="4">
        <f>'(Intermediate Computations)'!M122</f>
        <v>40513</v>
      </c>
      <c r="M164" s="4">
        <f>'(Intermediate Computations)'!O122</f>
        <v>40544</v>
      </c>
      <c r="N164" s="4">
        <f>'(Intermediate Computations)'!P122</f>
        <v>40575</v>
      </c>
      <c r="O164" s="4">
        <f>'(Intermediate Computations)'!Q122</f>
        <v>40603</v>
      </c>
      <c r="P164" s="4">
        <f>'(Intermediate Computations)'!R122</f>
        <v>40634</v>
      </c>
      <c r="Q164" s="4">
        <f>'(Intermediate Computations)'!S122</f>
        <v>40664</v>
      </c>
      <c r="R164" s="4">
        <f>'(Intermediate Computations)'!T122</f>
        <v>40695</v>
      </c>
      <c r="S164" s="4">
        <f>'(Intermediate Computations)'!U122</f>
        <v>40725</v>
      </c>
      <c r="T164" s="4">
        <f>'(Intermediate Computations)'!V122</f>
        <v>40756</v>
      </c>
      <c r="U164" s="4">
        <f>'(Intermediate Computations)'!W122</f>
        <v>40787</v>
      </c>
      <c r="V164" s="4">
        <f>'(Intermediate Computations)'!X122</f>
        <v>40817</v>
      </c>
      <c r="W164" s="4">
        <f>'(Intermediate Computations)'!Y122</f>
        <v>40848</v>
      </c>
      <c r="X164" s="4">
        <f>'(Intermediate Computations)'!Z122</f>
        <v>40878</v>
      </c>
      <c r="Y164" s="4">
        <f>'(Intermediate Computations)'!AB122</f>
        <v>40909</v>
      </c>
      <c r="Z164" s="4">
        <f>'(Intermediate Computations)'!AC122</f>
        <v>40940</v>
      </c>
      <c r="AA164" s="4">
        <f>'(Intermediate Computations)'!AD122</f>
        <v>40969</v>
      </c>
      <c r="AB164" s="4">
        <f>'(Intermediate Computations)'!AE122</f>
        <v>41000</v>
      </c>
      <c r="AC164" s="4">
        <f>'(Intermediate Computations)'!AF122</f>
        <v>41030</v>
      </c>
      <c r="AD164" s="4">
        <f>'(Intermediate Computations)'!AG122</f>
        <v>41061</v>
      </c>
      <c r="AE164" s="4">
        <f>'(Intermediate Computations)'!AH122</f>
        <v>41091</v>
      </c>
      <c r="AF164" s="4">
        <f>'(Intermediate Computations)'!AI122</f>
        <v>41122</v>
      </c>
      <c r="AG164" s="4">
        <f>'(Intermediate Computations)'!AJ122</f>
        <v>41153</v>
      </c>
      <c r="AH164" s="4">
        <f>'(Intermediate Computations)'!AK122</f>
        <v>41183</v>
      </c>
      <c r="AI164" s="4">
        <f>'(Intermediate Computations)'!AL122</f>
        <v>41214</v>
      </c>
      <c r="AJ164" s="4">
        <f>'(Intermediate Computations)'!AM122</f>
        <v>41244</v>
      </c>
      <c r="AK164" s="4">
        <f>'(Intermediate Computations)'!AO122</f>
        <v>41275</v>
      </c>
      <c r="AL164" s="4">
        <f>'(Intermediate Computations)'!AP122</f>
        <v>41306</v>
      </c>
      <c r="AM164" s="4">
        <f>'(Intermediate Computations)'!AQ122</f>
        <v>41334</v>
      </c>
      <c r="AN164" s="4">
        <f>'(Intermediate Computations)'!AR122</f>
        <v>41365</v>
      </c>
      <c r="AO164" s="4">
        <f>'(Intermediate Computations)'!AS122</f>
        <v>41395</v>
      </c>
      <c r="AP164" s="4">
        <f>'(Intermediate Computations)'!AT122</f>
        <v>41426</v>
      </c>
      <c r="AQ164" s="4">
        <f>'(Intermediate Computations)'!AU122</f>
        <v>41456</v>
      </c>
      <c r="AR164" s="4">
        <f>'(Intermediate Computations)'!AV122</f>
        <v>41487</v>
      </c>
      <c r="AS164" s="4">
        <f>'(Intermediate Computations)'!AW122</f>
        <v>41518</v>
      </c>
      <c r="AT164" s="4">
        <f>'(Intermediate Computations)'!AX122</f>
        <v>41548</v>
      </c>
      <c r="AU164" s="4">
        <f>'(Intermediate Computations)'!AY122</f>
        <v>41579</v>
      </c>
      <c r="AV164" s="4">
        <f>'(Intermediate Computations)'!AZ122</f>
        <v>41609</v>
      </c>
      <c r="AW164" s="4">
        <f>'(Intermediate Computations)'!BB122</f>
        <v>41640</v>
      </c>
      <c r="AX164" s="4">
        <f>'(Intermediate Computations)'!BC122</f>
        <v>41671</v>
      </c>
      <c r="AY164" s="4">
        <f>'(Intermediate Computations)'!BD122</f>
        <v>41699</v>
      </c>
      <c r="AZ164" s="4">
        <f>'(Intermediate Computations)'!BE122</f>
        <v>41730</v>
      </c>
      <c r="BA164" s="4">
        <f>'(Intermediate Computations)'!BF122</f>
        <v>41760</v>
      </c>
      <c r="BB164" s="4">
        <f>'(Intermediate Computations)'!BG122</f>
        <v>41791</v>
      </c>
      <c r="BC164" s="4">
        <f>'(Intermediate Computations)'!BH122</f>
        <v>41821</v>
      </c>
      <c r="BD164" s="4">
        <f>'(Intermediate Computations)'!BI122</f>
        <v>41852</v>
      </c>
      <c r="BE164" s="4">
        <f>'(Intermediate Computations)'!BJ122</f>
        <v>41883</v>
      </c>
      <c r="BF164" s="4">
        <f>'(Intermediate Computations)'!BK122</f>
        <v>41913</v>
      </c>
      <c r="BG164" s="4">
        <f>'(Intermediate Computations)'!BL122</f>
        <v>41944</v>
      </c>
      <c r="BH164" s="4">
        <f>'(Intermediate Computations)'!BM122</f>
        <v>41974</v>
      </c>
      <c r="BI164" s="4">
        <f>'(Intermediate Computations)'!BO122</f>
        <v>42005</v>
      </c>
      <c r="BJ164" s="4">
        <f>'(Intermediate Computations)'!BP122</f>
        <v>42036</v>
      </c>
      <c r="BK164" s="4">
        <f>'(Intermediate Computations)'!BQ122</f>
        <v>42064</v>
      </c>
      <c r="BL164" s="4">
        <f>'(Intermediate Computations)'!BR122</f>
        <v>42095</v>
      </c>
      <c r="BM164" s="4">
        <f>'(Intermediate Computations)'!BS122</f>
        <v>42125</v>
      </c>
      <c r="BN164" s="4">
        <f>'(Intermediate Computations)'!BT122</f>
        <v>42156</v>
      </c>
      <c r="BO164" s="4">
        <f>'(Intermediate Computations)'!BU122</f>
        <v>42186</v>
      </c>
      <c r="BP164" s="4">
        <f>'(Intermediate Computations)'!BV122</f>
        <v>42217</v>
      </c>
      <c r="BQ164" s="4">
        <f>'(Intermediate Computations)'!BW122</f>
        <v>42248</v>
      </c>
      <c r="BR164" s="4">
        <f>'(Intermediate Computations)'!BX122</f>
        <v>42278</v>
      </c>
      <c r="BS164" s="4">
        <f>'(Intermediate Computations)'!BY122</f>
        <v>42309</v>
      </c>
      <c r="BT164" s="4">
        <f>'(Intermediate Computations)'!BZ122</f>
        <v>42339</v>
      </c>
      <c r="BU164" s="4">
        <f>'(Intermediate Computations)'!CB122</f>
        <v>42370</v>
      </c>
      <c r="BV164" s="4">
        <f>'(Intermediate Computations)'!CC122</f>
        <v>42401</v>
      </c>
      <c r="BW164" s="4">
        <f>'(Intermediate Computations)'!CD122</f>
        <v>42430</v>
      </c>
      <c r="BX164" s="4">
        <f>'(Intermediate Computations)'!CE122</f>
        <v>42461</v>
      </c>
      <c r="BY164" s="4">
        <f>'(Intermediate Computations)'!CF122</f>
        <v>42491</v>
      </c>
      <c r="BZ164" s="4">
        <f>'(Intermediate Computations)'!CG122</f>
        <v>42522</v>
      </c>
      <c r="CA164" s="4">
        <f>'(Intermediate Computations)'!CH122</f>
        <v>42552</v>
      </c>
      <c r="CB164" s="4">
        <f>'(Intermediate Computations)'!CI122</f>
        <v>42583</v>
      </c>
      <c r="CC164" s="4">
        <f>'(Intermediate Computations)'!CJ122</f>
        <v>42614</v>
      </c>
      <c r="CD164" s="4">
        <f>'(Intermediate Computations)'!CK122</f>
        <v>42644</v>
      </c>
      <c r="CE164" s="4">
        <f>'(Intermediate Computations)'!CL122</f>
        <v>42675</v>
      </c>
      <c r="CF164" s="4">
        <f>'(Intermediate Computations)'!CM122</f>
        <v>42705</v>
      </c>
      <c r="CG164" s="4">
        <f>'(Intermediate Computations)'!CO122</f>
        <v>42736</v>
      </c>
      <c r="CH164" s="4">
        <f>'(Intermediate Computations)'!CP122</f>
        <v>42767</v>
      </c>
      <c r="CI164" s="4">
        <f>'(Intermediate Computations)'!CQ122</f>
        <v>42795</v>
      </c>
      <c r="CJ164" s="4">
        <f>'(Intermediate Computations)'!CR122</f>
        <v>42826</v>
      </c>
      <c r="CK164" s="4">
        <f>'(Intermediate Computations)'!CS122</f>
        <v>42856</v>
      </c>
      <c r="CL164" s="4">
        <f>'(Intermediate Computations)'!CT122</f>
        <v>42887</v>
      </c>
      <c r="CM164" s="4">
        <f>'(Intermediate Computations)'!CU122</f>
        <v>42917</v>
      </c>
      <c r="CN164" s="4">
        <f>'(Intermediate Computations)'!CV122</f>
        <v>42948</v>
      </c>
      <c r="CO164" s="4">
        <f>'(Intermediate Computations)'!CW122</f>
        <v>42979</v>
      </c>
      <c r="CP164" s="4">
        <f>'(Intermediate Computations)'!CX122</f>
        <v>43009</v>
      </c>
      <c r="CQ164" s="4">
        <f>'(Intermediate Computations)'!CY122</f>
        <v>43040</v>
      </c>
      <c r="CR164" s="4">
        <f>'(Intermediate Computations)'!CZ122</f>
        <v>43070</v>
      </c>
      <c r="CS164" s="4">
        <f>'(Intermediate Computations)'!DB122</f>
        <v>43101</v>
      </c>
      <c r="CT164" s="4">
        <f>'(Intermediate Computations)'!DC122</f>
        <v>43132</v>
      </c>
      <c r="CU164" s="4">
        <f>'(Intermediate Computations)'!DD122</f>
        <v>43160</v>
      </c>
      <c r="CV164" s="4">
        <f>'(Intermediate Computations)'!DE122</f>
        <v>43191</v>
      </c>
      <c r="CW164" s="4">
        <f>'(Intermediate Computations)'!DF122</f>
        <v>43221</v>
      </c>
      <c r="CX164" s="4">
        <f>'(Intermediate Computations)'!DG122</f>
        <v>43252</v>
      </c>
      <c r="CY164" s="4">
        <f>'(Intermediate Computations)'!DH122</f>
        <v>43282</v>
      </c>
      <c r="CZ164" s="4">
        <f>'(Intermediate Computations)'!DI122</f>
        <v>43313</v>
      </c>
      <c r="DA164" s="4">
        <f>'(Intermediate Computations)'!DJ122</f>
        <v>43344</v>
      </c>
      <c r="DB164" s="4">
        <f>'(Intermediate Computations)'!DK122</f>
        <v>43374</v>
      </c>
      <c r="DC164" s="4">
        <f>'(Intermediate Computations)'!DL122</f>
        <v>43405</v>
      </c>
      <c r="DD164" s="4">
        <f>'(Intermediate Computations)'!DM122</f>
        <v>43435</v>
      </c>
      <c r="DE164" s="4">
        <f>'(Intermediate Computations)'!DO122</f>
        <v>43466</v>
      </c>
      <c r="DF164" s="4">
        <f>'(Intermediate Computations)'!DP122</f>
        <v>43497</v>
      </c>
      <c r="DG164" s="4">
        <f>'(Intermediate Computations)'!DQ122</f>
        <v>43525</v>
      </c>
      <c r="DH164" s="4">
        <f>'(Intermediate Computations)'!DR122</f>
        <v>43556</v>
      </c>
      <c r="DI164" s="4">
        <f>'(Intermediate Computations)'!DS122</f>
        <v>43586</v>
      </c>
      <c r="DJ164" s="4">
        <f>'(Intermediate Computations)'!DT122</f>
        <v>43617</v>
      </c>
      <c r="DK164" s="4">
        <f>'(Intermediate Computations)'!DU122</f>
        <v>43647</v>
      </c>
      <c r="DL164" s="4">
        <f>'(Intermediate Computations)'!DV122</f>
        <v>43678</v>
      </c>
      <c r="DM164" s="4">
        <f>'(Intermediate Computations)'!DW122</f>
        <v>43709</v>
      </c>
      <c r="DN164" s="4">
        <f>'(Intermediate Computations)'!DX122</f>
        <v>43739</v>
      </c>
      <c r="DO164" s="4">
        <f>'(Intermediate Computations)'!DY122</f>
        <v>43770</v>
      </c>
      <c r="DP164" s="4">
        <f>'(Intermediate Computations)'!DZ122</f>
        <v>43800</v>
      </c>
      <c r="DQ164" s="4">
        <f>'(Intermediate Computations)'!EB122</f>
        <v>43831</v>
      </c>
      <c r="DR164" s="4">
        <f>'(Intermediate Computations)'!EC122</f>
        <v>43862</v>
      </c>
      <c r="DS164" s="4">
        <f>'(Intermediate Computations)'!ED122</f>
        <v>43891</v>
      </c>
      <c r="DT164" s="4">
        <f>'(Intermediate Computations)'!EE122</f>
        <v>43922</v>
      </c>
      <c r="DU164" s="4">
        <f>'(Intermediate Computations)'!EF122</f>
        <v>43952</v>
      </c>
      <c r="DV164" s="4">
        <f>'(Intermediate Computations)'!EG122</f>
        <v>43983</v>
      </c>
      <c r="DW164" s="4">
        <f>'(Intermediate Computations)'!EH122</f>
        <v>44013</v>
      </c>
      <c r="DX164" s="4">
        <f>'(Intermediate Computations)'!EI122</f>
        <v>44044</v>
      </c>
      <c r="DY164" s="4">
        <f>'(Intermediate Computations)'!EJ122</f>
        <v>44075</v>
      </c>
      <c r="DZ164" s="4">
        <f>'(Intermediate Computations)'!EK122</f>
        <v>44105</v>
      </c>
      <c r="EA164" s="4">
        <f>'(Intermediate Computations)'!EL122</f>
        <v>44136</v>
      </c>
      <c r="EB164" s="4">
        <f>'(Intermediate Computations)'!EM122</f>
        <v>44166</v>
      </c>
    </row>
    <row r="165" spans="1:132" ht="12.75" customHeight="1" x14ac:dyDescent="0.2">
      <c r="A165" s="64">
        <f>'Statistical Moments'!B19</f>
        <v>0</v>
      </c>
      <c r="B165" s="64">
        <f ca="1">'Statistical Moments'!C19</f>
        <v>42.436619109940274</v>
      </c>
      <c r="C165" s="64">
        <f ca="1">'Statistical Moments'!D19</f>
        <v>53.72854927079063</v>
      </c>
      <c r="D165" s="64">
        <f ca="1">'Statistical Moments'!E19</f>
        <v>76.602300111299485</v>
      </c>
      <c r="E165" s="64">
        <f ca="1">'Statistical Moments'!F19</f>
        <v>109.63083183448231</v>
      </c>
      <c r="F165" s="64">
        <f ca="1">'Statistical Moments'!G19</f>
        <v>116.41869417099963</v>
      </c>
      <c r="G165" s="64">
        <f ca="1">'Statistical Moments'!H19</f>
        <v>83.040955461047133</v>
      </c>
      <c r="H165" s="64">
        <f ca="1">'Statistical Moments'!I19</f>
        <v>103.87152306127038</v>
      </c>
      <c r="I165" s="64">
        <f ca="1">'Statistical Moments'!J19</f>
        <v>86.125704289650145</v>
      </c>
      <c r="J165" s="64">
        <f ca="1">'Statistical Moments'!K19</f>
        <v>117.32072500095235</v>
      </c>
      <c r="K165" s="64">
        <f ca="1">'Statistical Moments'!L19</f>
        <v>116.37282562436125</v>
      </c>
      <c r="L165" s="64">
        <f ca="1">'Statistical Moments'!M19</f>
        <v>114.39509582587306</v>
      </c>
      <c r="M165" s="64">
        <f ca="1">'Statistical Moments'!O19</f>
        <v>109.50316161248946</v>
      </c>
      <c r="N165" s="64">
        <f ca="1">'Statistical Moments'!P19</f>
        <v>99.26399347916599</v>
      </c>
      <c r="O165" s="64">
        <f ca="1">'Statistical Moments'!Q19</f>
        <v>101.3142454182679</v>
      </c>
      <c r="P165" s="64">
        <f ca="1">'Statistical Moments'!R19</f>
        <v>129.63980138087516</v>
      </c>
      <c r="Q165" s="64">
        <f ca="1">'Statistical Moments'!S19</f>
        <v>127.09152919462724</v>
      </c>
      <c r="R165" s="64">
        <f ca="1">'Statistical Moments'!T19</f>
        <v>136.93817837528766</v>
      </c>
      <c r="S165" s="64">
        <f ca="1">'Statistical Moments'!U19</f>
        <v>136.02420225538776</v>
      </c>
      <c r="T165" s="64">
        <f ca="1">'Statistical Moments'!V19</f>
        <v>164.45719348024002</v>
      </c>
      <c r="U165" s="64">
        <f ca="1">'Statistical Moments'!W19</f>
        <v>161.71615670050599</v>
      </c>
      <c r="V165" s="64">
        <f ca="1">'Statistical Moments'!X19</f>
        <v>139.79973276661389</v>
      </c>
      <c r="W165" s="64">
        <f ca="1">'Statistical Moments'!Y19</f>
        <v>133.52264032783876</v>
      </c>
      <c r="X165" s="64">
        <f ca="1">'Statistical Moments'!Z19</f>
        <v>155.56254292904848</v>
      </c>
      <c r="Y165" s="64">
        <f ca="1">'Statistical Moments'!AB19</f>
        <v>146.83726146741242</v>
      </c>
      <c r="Z165" s="64">
        <f ca="1">'Statistical Moments'!AC19</f>
        <v>143.90305819410037</v>
      </c>
      <c r="AA165" s="64">
        <f ca="1">'Statistical Moments'!AD19</f>
        <v>129.11094665676535</v>
      </c>
      <c r="AB165" s="64">
        <f ca="1">'Statistical Moments'!AE19</f>
        <v>108.17301806177284</v>
      </c>
      <c r="AC165" s="64">
        <f ca="1">'Statistical Moments'!AF19</f>
        <v>117.19943573916878</v>
      </c>
      <c r="AD165" s="64">
        <f ca="1">'Statistical Moments'!AG19</f>
        <v>139.40676850947142</v>
      </c>
      <c r="AE165" s="64">
        <f ca="1">'Statistical Moments'!AH19</f>
        <v>150.13707920140831</v>
      </c>
      <c r="AF165" s="64">
        <f ca="1">'Statistical Moments'!AI19</f>
        <v>163.13352809200475</v>
      </c>
      <c r="AG165" s="64">
        <f ca="1">'Statistical Moments'!AJ19</f>
        <v>160.9562202176291</v>
      </c>
      <c r="AH165" s="64">
        <f ca="1">'Statistical Moments'!AK19</f>
        <v>191.30782579349537</v>
      </c>
      <c r="AI165" s="64">
        <f ca="1">'Statistical Moments'!AL19</f>
        <v>183.96732188871638</v>
      </c>
      <c r="AJ165" s="64">
        <f ca="1">'Statistical Moments'!AM19</f>
        <v>179.04045144001742</v>
      </c>
      <c r="AK165" s="64">
        <f ca="1">'Statistical Moments'!AO19</f>
        <v>176.31403903523284</v>
      </c>
      <c r="AL165" s="64">
        <f ca="1">'Statistical Moments'!AP19</f>
        <v>176.24060099410414</v>
      </c>
      <c r="AM165" s="64">
        <f ca="1">'Statistical Moments'!AQ19</f>
        <v>147.04336316786831</v>
      </c>
      <c r="AN165" s="64">
        <f ca="1">'Statistical Moments'!AR19</f>
        <v>150.98279995911227</v>
      </c>
      <c r="AO165" s="64">
        <f ca="1">'Statistical Moments'!AS19</f>
        <v>156.08320291953012</v>
      </c>
      <c r="AP165" s="64">
        <f ca="1">'Statistical Moments'!AT19</f>
        <v>149.80057672039339</v>
      </c>
      <c r="AQ165" s="64">
        <f ca="1">'Statistical Moments'!AU19</f>
        <v>146.58974331936307</v>
      </c>
      <c r="AR165" s="64">
        <f ca="1">'Statistical Moments'!AV19</f>
        <v>137.69488369004395</v>
      </c>
      <c r="AS165" s="64">
        <f ca="1">'Statistical Moments'!AW19</f>
        <v>160.29837196952823</v>
      </c>
      <c r="AT165" s="64">
        <f ca="1">'Statistical Moments'!AX19</f>
        <v>144.82320672393939</v>
      </c>
      <c r="AU165" s="64">
        <f ca="1">'Statistical Moments'!AY19</f>
        <v>142.38678560362592</v>
      </c>
      <c r="AV165" s="64">
        <f ca="1">'Statistical Moments'!AZ19</f>
        <v>137.35681487113916</v>
      </c>
      <c r="AW165" s="64">
        <f ca="1">'Statistical Moments'!BB19</f>
        <v>178.13754349709816</v>
      </c>
      <c r="AX165" s="64">
        <f ca="1">'Statistical Moments'!BC19</f>
        <v>174.39606069307749</v>
      </c>
      <c r="AY165" s="64">
        <f ca="1">'Statistical Moments'!BD19</f>
        <v>204.58919803636709</v>
      </c>
      <c r="AZ165" s="64">
        <f ca="1">'Statistical Moments'!BE19</f>
        <v>209.60256807962833</v>
      </c>
      <c r="BA165" s="64">
        <f ca="1">'Statistical Moments'!BF19</f>
        <v>212.23652864875925</v>
      </c>
      <c r="BB165" s="64">
        <f ca="1">'Statistical Moments'!BG19</f>
        <v>225.66077390207198</v>
      </c>
      <c r="BC165" s="64">
        <f ca="1">'Statistical Moments'!BH19</f>
        <v>204.59987731309292</v>
      </c>
      <c r="BD165" s="64">
        <f ca="1">'Statistical Moments'!BI19</f>
        <v>220.95220426107028</v>
      </c>
      <c r="BE165" s="64">
        <f ca="1">'Statistical Moments'!BJ19</f>
        <v>229.23781414736609</v>
      </c>
      <c r="BF165" s="64">
        <f ca="1">'Statistical Moments'!BK19</f>
        <v>223.96045549544155</v>
      </c>
      <c r="BG165" s="64">
        <f ca="1">'Statistical Moments'!BL19</f>
        <v>221.51277789899569</v>
      </c>
      <c r="BH165" s="64">
        <f ca="1">'Statistical Moments'!BM19</f>
        <v>235.27525426228155</v>
      </c>
      <c r="BI165" s="64">
        <f ca="1">'Statistical Moments'!BO19</f>
        <v>266.643747443574</v>
      </c>
      <c r="BJ165" s="64">
        <f ca="1">'Statistical Moments'!BP19</f>
        <v>285.55442110365021</v>
      </c>
      <c r="BK165" s="64">
        <f ca="1">'Statistical Moments'!BQ19</f>
        <v>286.82226753567465</v>
      </c>
      <c r="BL165" s="64">
        <f ca="1">'Statistical Moments'!BR19</f>
        <v>288.86875256361532</v>
      </c>
      <c r="BM165" s="64">
        <f ca="1">'Statistical Moments'!BS19</f>
        <v>290.08036554065148</v>
      </c>
      <c r="BN165" s="64">
        <f ca="1">'Statistical Moments'!BT19</f>
        <v>293.02176077691712</v>
      </c>
      <c r="BO165" s="64">
        <f ca="1">'Statistical Moments'!BU19</f>
        <v>288.40562309305005</v>
      </c>
      <c r="BP165" s="64">
        <f ca="1">'Statistical Moments'!BV19</f>
        <v>307.82590033765928</v>
      </c>
      <c r="BQ165" s="64">
        <f ca="1">'Statistical Moments'!BW19</f>
        <v>303.046762367084</v>
      </c>
      <c r="BR165" s="64">
        <f ca="1">'Statistical Moments'!BX19</f>
        <v>281.9804216978377</v>
      </c>
      <c r="BS165" s="64">
        <f ca="1">'Statistical Moments'!BY19</f>
        <v>249.67914599918299</v>
      </c>
      <c r="BT165" s="64">
        <f ca="1">'Statistical Moments'!BZ19</f>
        <v>244.61790510791431</v>
      </c>
      <c r="BU165" s="64">
        <f ca="1">'Statistical Moments'!CB19</f>
        <v>227.35511587977288</v>
      </c>
      <c r="BV165" s="64">
        <f ca="1">'Statistical Moments'!CC19</f>
        <v>239.86374657761164</v>
      </c>
      <c r="BW165" s="64">
        <f ca="1">'Statistical Moments'!CD19</f>
        <v>281.75976029961498</v>
      </c>
      <c r="BX165" s="64">
        <f ca="1">'Statistical Moments'!CE19</f>
        <v>289.97399211641408</v>
      </c>
      <c r="BY165" s="64">
        <f ca="1">'Statistical Moments'!CF19</f>
        <v>297.58564325331184</v>
      </c>
      <c r="BZ165" s="64">
        <f ca="1">'Statistical Moments'!CG19</f>
        <v>293.78863396449174</v>
      </c>
      <c r="CA165" s="64">
        <f ca="1">'Statistical Moments'!CH19</f>
        <v>301.13223859785097</v>
      </c>
      <c r="CB165" s="64">
        <f ca="1">'Statistical Moments'!CI19</f>
        <v>311.1229949793933</v>
      </c>
      <c r="CC165" s="64">
        <f ca="1">'Statistical Moments'!CJ19</f>
        <v>320.36693450032419</v>
      </c>
      <c r="CD165" s="64">
        <f ca="1">'Statistical Moments'!CK19</f>
        <v>317.91676345781019</v>
      </c>
      <c r="CE165" s="64">
        <f ca="1">'Statistical Moments'!CL19</f>
        <v>336.59689826916843</v>
      </c>
      <c r="CF165" s="64">
        <f ca="1">'Statistical Moments'!CM19</f>
        <v>329.27706176031006</v>
      </c>
      <c r="CG165" s="64">
        <f ca="1">'Statistical Moments'!CO19</f>
        <v>328.9684789123487</v>
      </c>
      <c r="CH165" s="64">
        <f ca="1">'Statistical Moments'!CP19</f>
        <v>329.38235831940557</v>
      </c>
      <c r="CI165" s="64">
        <f ca="1">'Statistical Moments'!CQ19</f>
        <v>336.27744267925402</v>
      </c>
      <c r="CJ165" s="64">
        <f ca="1">'Statistical Moments'!CR19</f>
        <v>339.83455787386515</v>
      </c>
      <c r="CK165" s="64">
        <f ca="1">'Statistical Moments'!CS19</f>
        <v>357.34841146256764</v>
      </c>
      <c r="CL165" s="64">
        <f ca="1">'Statistical Moments'!CT19</f>
        <v>351.62590577591862</v>
      </c>
      <c r="CM165" s="64">
        <f ca="1">'Statistical Moments'!CU19</f>
        <v>371.74798529363221</v>
      </c>
      <c r="CN165" s="64">
        <f ca="1">'Statistical Moments'!CV19</f>
        <v>398.38106102448324</v>
      </c>
      <c r="CO165" s="64">
        <f ca="1">'Statistical Moments'!CW19</f>
        <v>406.27812795784382</v>
      </c>
      <c r="CP165" s="64">
        <f ca="1">'Statistical Moments'!CX19</f>
        <v>362.37877050586252</v>
      </c>
      <c r="CQ165" s="64">
        <f ca="1">'Statistical Moments'!CY19</f>
        <v>367.94429201444586</v>
      </c>
      <c r="CR165" s="64">
        <f ca="1">'Statistical Moments'!CZ19</f>
        <v>380.5512168109563</v>
      </c>
      <c r="CS165" s="64">
        <f ca="1">'Statistical Moments'!DB19</f>
        <v>386.15676065307554</v>
      </c>
      <c r="CT165" s="64">
        <f ca="1">'Statistical Moments'!DC19</f>
        <v>405.52928747618375</v>
      </c>
      <c r="CU165" s="64">
        <f ca="1">'Statistical Moments'!DD19</f>
        <v>433.8486927947568</v>
      </c>
      <c r="CV165" s="64">
        <f ca="1">'Statistical Moments'!DE19</f>
        <v>412.5556845893795</v>
      </c>
      <c r="CW165" s="64">
        <f ca="1">'Statistical Moments'!DF19</f>
        <v>394.33622083997176</v>
      </c>
      <c r="CX165" s="64">
        <f ca="1">'Statistical Moments'!DG19</f>
        <v>431.223929254258</v>
      </c>
      <c r="CY165" s="64">
        <f ca="1">'Statistical Moments'!DH19</f>
        <v>434.57070748937343</v>
      </c>
      <c r="CZ165" s="64">
        <f ca="1">'Statistical Moments'!DI19</f>
        <v>432.06498215661765</v>
      </c>
      <c r="DA165" s="64">
        <f ca="1">'Statistical Moments'!DJ19</f>
        <v>456.37660574563807</v>
      </c>
      <c r="DB165" s="64">
        <f ca="1">'Statistical Moments'!DK19</f>
        <v>472.35342645226694</v>
      </c>
      <c r="DC165" s="64">
        <f ca="1">'Statistical Moments'!DL19</f>
        <v>457.69744039781585</v>
      </c>
      <c r="DD165" s="64">
        <f ca="1">'Statistical Moments'!DM19</f>
        <v>463.72532419778042</v>
      </c>
      <c r="DE165" s="64">
        <f ca="1">'Statistical Moments'!DO19</f>
        <v>478.96005813787741</v>
      </c>
      <c r="DF165" s="64">
        <f ca="1">'Statistical Moments'!DP19</f>
        <v>467.35749743149222</v>
      </c>
      <c r="DG165" s="64">
        <f ca="1">'Statistical Moments'!DQ19</f>
        <v>480.14055225166663</v>
      </c>
      <c r="DH165" s="64">
        <f ca="1">'Statistical Moments'!DR19</f>
        <v>454.10638804058783</v>
      </c>
      <c r="DI165" s="64">
        <f ca="1">'Statistical Moments'!DS19</f>
        <v>463.70531798798504</v>
      </c>
      <c r="DJ165" s="64">
        <f ca="1">'Statistical Moments'!DT19</f>
        <v>476.70268024900645</v>
      </c>
      <c r="DK165" s="64">
        <f ca="1">'Statistical Moments'!DU19</f>
        <v>483.2651582522567</v>
      </c>
      <c r="DL165" s="64">
        <f ca="1">'Statistical Moments'!DV19</f>
        <v>485.18851994620121</v>
      </c>
      <c r="DM165" s="64">
        <f ca="1">'Statistical Moments'!DW19</f>
        <v>481.36652605234116</v>
      </c>
      <c r="DN165" s="64">
        <f ca="1">'Statistical Moments'!DX19</f>
        <v>505.102348278129</v>
      </c>
      <c r="DO165" s="64">
        <f ca="1">'Statistical Moments'!DY19</f>
        <v>508.59124031672275</v>
      </c>
      <c r="DP165" s="64">
        <f ca="1">'Statistical Moments'!DZ19</f>
        <v>521.22133365499622</v>
      </c>
      <c r="DQ165" s="64">
        <f ca="1">'Statistical Moments'!EB19</f>
        <v>516.66766479947034</v>
      </c>
      <c r="DR165" s="64">
        <f ca="1">'Statistical Moments'!EC19</f>
        <v>532.80891122105413</v>
      </c>
      <c r="DS165" s="64">
        <f ca="1">'Statistical Moments'!ED19</f>
        <v>554.48471406626913</v>
      </c>
      <c r="DT165" s="64">
        <f ca="1">'Statistical Moments'!EE19</f>
        <v>544.12810789616094</v>
      </c>
      <c r="DU165" s="64">
        <f ca="1">'Statistical Moments'!EF19</f>
        <v>550.31027059880739</v>
      </c>
      <c r="DV165" s="64">
        <f ca="1">'Statistical Moments'!EG19</f>
        <v>580.80759694391065</v>
      </c>
      <c r="DW165" s="64">
        <f ca="1">'Statistical Moments'!EH19</f>
        <v>594.59252196951718</v>
      </c>
      <c r="DX165" s="64">
        <f ca="1">'Statistical Moments'!EI19</f>
        <v>591.5993090835367</v>
      </c>
      <c r="DY165" s="64">
        <f ca="1">'Statistical Moments'!EJ19</f>
        <v>584.88998989926336</v>
      </c>
      <c r="DZ165" s="64">
        <f ca="1">'Statistical Moments'!EK19</f>
        <v>574.49218116281259</v>
      </c>
      <c r="EA165" s="64">
        <f ca="1">'Statistical Moments'!EL19</f>
        <v>615.83651245927217</v>
      </c>
      <c r="EB165" s="64">
        <f ca="1">'Statistical Moments'!EM19</f>
        <v>616.56814571635937</v>
      </c>
    </row>
    <row r="166" spans="1:132" ht="12.75" customHeight="1" x14ac:dyDescent="0.2">
      <c r="A166" s="4" t="str">
        <f>'(Intermediate Computations)'!B131</f>
        <v>MMM 2010</v>
      </c>
      <c r="B166" s="4" t="str">
        <f>'(Intermediate Computations)'!C131</f>
        <v>MMM 2010</v>
      </c>
      <c r="C166" s="4" t="str">
        <f>'(Intermediate Computations)'!D131</f>
        <v>MMM 2010</v>
      </c>
      <c r="D166" s="4" t="str">
        <f>'(Intermediate Computations)'!E131</f>
        <v>MMM 2010</v>
      </c>
      <c r="E166" s="4" t="str">
        <f>'(Intermediate Computations)'!F131</f>
        <v>MMM 2010</v>
      </c>
      <c r="F166" s="4" t="str">
        <f>'(Intermediate Computations)'!G131</f>
        <v>MMM 2010</v>
      </c>
      <c r="G166" s="4" t="str">
        <f>'(Intermediate Computations)'!H131</f>
        <v>MMM 2010</v>
      </c>
      <c r="H166" s="4" t="str">
        <f>'(Intermediate Computations)'!I131</f>
        <v>MMM 2010</v>
      </c>
      <c r="I166" s="4" t="str">
        <f>'(Intermediate Computations)'!J131</f>
        <v>MMM 2010</v>
      </c>
      <c r="J166" s="4" t="str">
        <f>'(Intermediate Computations)'!K131</f>
        <v>MMM 2010</v>
      </c>
      <c r="K166" s="4" t="str">
        <f>'(Intermediate Computations)'!L131</f>
        <v>MMM 2010</v>
      </c>
      <c r="L166" s="4" t="str">
        <f>'(Intermediate Computations)'!M131</f>
        <v>MMM 2010</v>
      </c>
      <c r="M166" s="4" t="str">
        <f>'(Intermediate Computations)'!O131</f>
        <v>MMM 2011</v>
      </c>
      <c r="N166" s="4" t="str">
        <f>'(Intermediate Computations)'!P131</f>
        <v>MMM 2011</v>
      </c>
      <c r="O166" s="4" t="str">
        <f>'(Intermediate Computations)'!Q131</f>
        <v>MMM 2011</v>
      </c>
      <c r="P166" s="4" t="str">
        <f>'(Intermediate Computations)'!R131</f>
        <v>MMM 2011</v>
      </c>
      <c r="Q166" s="4" t="str">
        <f>'(Intermediate Computations)'!S131</f>
        <v>MMM 2011</v>
      </c>
      <c r="R166" s="4" t="str">
        <f>'(Intermediate Computations)'!T131</f>
        <v>MMM 2011</v>
      </c>
      <c r="S166" s="4" t="str">
        <f>'(Intermediate Computations)'!U131</f>
        <v>MMM 2011</v>
      </c>
      <c r="T166" s="4" t="str">
        <f>'(Intermediate Computations)'!V131</f>
        <v>MMM 2011</v>
      </c>
      <c r="U166" s="4" t="str">
        <f>'(Intermediate Computations)'!W131</f>
        <v>MMM 2011</v>
      </c>
      <c r="V166" s="4" t="str">
        <f>'(Intermediate Computations)'!X131</f>
        <v>MMM 2011</v>
      </c>
      <c r="W166" s="4" t="str">
        <f>'(Intermediate Computations)'!Y131</f>
        <v>MMM 2011</v>
      </c>
      <c r="X166" s="4" t="str">
        <f>'(Intermediate Computations)'!Z131</f>
        <v>MMM 2011</v>
      </c>
      <c r="Y166" s="4" t="str">
        <f>'(Intermediate Computations)'!AB131</f>
        <v>MMM 2012</v>
      </c>
      <c r="Z166" s="4" t="str">
        <f>'(Intermediate Computations)'!AC131</f>
        <v>MMM 2012</v>
      </c>
      <c r="AA166" s="4" t="str">
        <f>'(Intermediate Computations)'!AD131</f>
        <v>MMM 2012</v>
      </c>
      <c r="AB166" s="4" t="str">
        <f>'(Intermediate Computations)'!AE131</f>
        <v>MMM 2012</v>
      </c>
      <c r="AC166" s="4" t="str">
        <f>'(Intermediate Computations)'!AF131</f>
        <v>MMM 2012</v>
      </c>
      <c r="AD166" s="4" t="str">
        <f>'(Intermediate Computations)'!AG131</f>
        <v>MMM 2012</v>
      </c>
      <c r="AE166" s="4" t="str">
        <f>'(Intermediate Computations)'!AH131</f>
        <v>MMM 2012</v>
      </c>
      <c r="AF166" s="4" t="str">
        <f>'(Intermediate Computations)'!AI131</f>
        <v>MMM 2012</v>
      </c>
      <c r="AG166" s="4" t="str">
        <f>'(Intermediate Computations)'!AJ131</f>
        <v>MMM 2012</v>
      </c>
      <c r="AH166" s="4" t="str">
        <f>'(Intermediate Computations)'!AK131</f>
        <v>MMM 2012</v>
      </c>
      <c r="AI166" s="4" t="str">
        <f>'(Intermediate Computations)'!AL131</f>
        <v>MMM 2012</v>
      </c>
      <c r="AJ166" s="4" t="str">
        <f>'(Intermediate Computations)'!AM131</f>
        <v>MMM 2012</v>
      </c>
      <c r="AK166" s="4" t="str">
        <f>'(Intermediate Computations)'!AO131</f>
        <v>MMM 2013</v>
      </c>
      <c r="AL166" s="4" t="str">
        <f>'(Intermediate Computations)'!AP131</f>
        <v>MMM 2013</v>
      </c>
      <c r="AM166" s="4" t="str">
        <f>'(Intermediate Computations)'!AQ131</f>
        <v>MMM 2013</v>
      </c>
      <c r="AN166" s="4" t="str">
        <f>'(Intermediate Computations)'!AR131</f>
        <v>MMM 2013</v>
      </c>
      <c r="AO166" s="4" t="str">
        <f>'(Intermediate Computations)'!AS131</f>
        <v>MMM 2013</v>
      </c>
      <c r="AP166" s="4" t="str">
        <f>'(Intermediate Computations)'!AT131</f>
        <v>MMM 2013</v>
      </c>
      <c r="AQ166" s="4" t="str">
        <f>'(Intermediate Computations)'!AU131</f>
        <v>MMM 2013</v>
      </c>
      <c r="AR166" s="4" t="str">
        <f>'(Intermediate Computations)'!AV131</f>
        <v>MMM 2013</v>
      </c>
      <c r="AS166" s="4" t="str">
        <f>'(Intermediate Computations)'!AW131</f>
        <v>MMM 2013</v>
      </c>
      <c r="AT166" s="4" t="str">
        <f>'(Intermediate Computations)'!AX131</f>
        <v>MMM 2013</v>
      </c>
      <c r="AU166" s="4" t="str">
        <f>'(Intermediate Computations)'!AY131</f>
        <v>MMM 2013</v>
      </c>
      <c r="AV166" s="4" t="str">
        <f>'(Intermediate Computations)'!AZ131</f>
        <v>MMM 2013</v>
      </c>
      <c r="AW166" s="4" t="str">
        <f>'(Intermediate Computations)'!BB131</f>
        <v>MMM 2014</v>
      </c>
      <c r="AX166" s="4" t="str">
        <f>'(Intermediate Computations)'!BC131</f>
        <v>MMM 2014</v>
      </c>
      <c r="AY166" s="4" t="str">
        <f>'(Intermediate Computations)'!BD131</f>
        <v>MMM 2014</v>
      </c>
      <c r="AZ166" s="4" t="str">
        <f>'(Intermediate Computations)'!BE131</f>
        <v>MMM 2014</v>
      </c>
      <c r="BA166" s="4" t="str">
        <f>'(Intermediate Computations)'!BF131</f>
        <v>MMM 2014</v>
      </c>
      <c r="BB166" s="4" t="str">
        <f>'(Intermediate Computations)'!BG131</f>
        <v>MMM 2014</v>
      </c>
      <c r="BC166" s="4" t="str">
        <f>'(Intermediate Computations)'!BH131</f>
        <v>MMM 2014</v>
      </c>
      <c r="BD166" s="4" t="str">
        <f>'(Intermediate Computations)'!BI131</f>
        <v>MMM 2014</v>
      </c>
      <c r="BE166" s="4" t="str">
        <f>'(Intermediate Computations)'!BJ131</f>
        <v>MMM 2014</v>
      </c>
      <c r="BF166" s="4" t="str">
        <f>'(Intermediate Computations)'!BK131</f>
        <v>MMM 2014</v>
      </c>
      <c r="BG166" s="4" t="str">
        <f>'(Intermediate Computations)'!BL131</f>
        <v>MMM 2014</v>
      </c>
      <c r="BH166" s="4" t="str">
        <f>'(Intermediate Computations)'!BM131</f>
        <v>MMM 2014</v>
      </c>
      <c r="BI166" s="4" t="str">
        <f>'(Intermediate Computations)'!BO131</f>
        <v>MMM 2015</v>
      </c>
      <c r="BJ166" s="4" t="str">
        <f>'(Intermediate Computations)'!BP131</f>
        <v>MMM 2015</v>
      </c>
      <c r="BK166" s="4" t="str">
        <f>'(Intermediate Computations)'!BQ131</f>
        <v>MMM 2015</v>
      </c>
      <c r="BL166" s="4" t="str">
        <f>'(Intermediate Computations)'!BR131</f>
        <v>MMM 2015</v>
      </c>
      <c r="BM166" s="4" t="str">
        <f>'(Intermediate Computations)'!BS131</f>
        <v>MMM 2015</v>
      </c>
      <c r="BN166" s="4" t="str">
        <f>'(Intermediate Computations)'!BT131</f>
        <v>MMM 2015</v>
      </c>
      <c r="BO166" s="4" t="str">
        <f>'(Intermediate Computations)'!BU131</f>
        <v>MMM 2015</v>
      </c>
      <c r="BP166" s="4" t="str">
        <f>'(Intermediate Computations)'!BV131</f>
        <v>MMM 2015</v>
      </c>
      <c r="BQ166" s="4" t="str">
        <f>'(Intermediate Computations)'!BW131</f>
        <v>MMM 2015</v>
      </c>
      <c r="BR166" s="4" t="str">
        <f>'(Intermediate Computations)'!BX131</f>
        <v>MMM 2015</v>
      </c>
      <c r="BS166" s="4" t="str">
        <f>'(Intermediate Computations)'!BY131</f>
        <v>MMM 2015</v>
      </c>
      <c r="BT166" s="4" t="str">
        <f>'(Intermediate Computations)'!BZ131</f>
        <v>MMM 2015</v>
      </c>
      <c r="BU166" s="4" t="str">
        <f>'(Intermediate Computations)'!CB131</f>
        <v>MMM 2016</v>
      </c>
      <c r="BV166" s="4" t="str">
        <f>'(Intermediate Computations)'!CC131</f>
        <v>MMM 2016</v>
      </c>
      <c r="BW166" s="4" t="str">
        <f>'(Intermediate Computations)'!CD131</f>
        <v>MMM 2016</v>
      </c>
      <c r="BX166" s="4" t="str">
        <f>'(Intermediate Computations)'!CE131</f>
        <v>MMM 2016</v>
      </c>
      <c r="BY166" s="4" t="str">
        <f>'(Intermediate Computations)'!CF131</f>
        <v>MMM 2016</v>
      </c>
      <c r="BZ166" s="4" t="str">
        <f>'(Intermediate Computations)'!CG131</f>
        <v>MMM 2016</v>
      </c>
      <c r="CA166" s="4" t="str">
        <f>'(Intermediate Computations)'!CH131</f>
        <v>MMM 2016</v>
      </c>
      <c r="CB166" s="4" t="str">
        <f>'(Intermediate Computations)'!CI131</f>
        <v>MMM 2016</v>
      </c>
      <c r="CC166" s="4" t="str">
        <f>'(Intermediate Computations)'!CJ131</f>
        <v>MMM 2016</v>
      </c>
      <c r="CD166" s="4" t="str">
        <f>'(Intermediate Computations)'!CK131</f>
        <v>MMM 2016</v>
      </c>
      <c r="CE166" s="4" t="str">
        <f>'(Intermediate Computations)'!CL131</f>
        <v>MMM 2016</v>
      </c>
      <c r="CF166" s="4" t="str">
        <f>'(Intermediate Computations)'!CM131</f>
        <v>MMM 2016</v>
      </c>
      <c r="CG166" s="4" t="str">
        <f>'(Intermediate Computations)'!CO131</f>
        <v>MMM 2017</v>
      </c>
      <c r="CH166" s="4" t="str">
        <f>'(Intermediate Computations)'!CP131</f>
        <v>MMM 2017</v>
      </c>
      <c r="CI166" s="4" t="str">
        <f>'(Intermediate Computations)'!CQ131</f>
        <v>MMM 2017</v>
      </c>
      <c r="CJ166" s="4" t="str">
        <f>'(Intermediate Computations)'!CR131</f>
        <v>MMM 2017</v>
      </c>
      <c r="CK166" s="4" t="str">
        <f>'(Intermediate Computations)'!CS131</f>
        <v>MMM 2017</v>
      </c>
      <c r="CL166" s="4" t="str">
        <f>'(Intermediate Computations)'!CT131</f>
        <v>MMM 2017</v>
      </c>
      <c r="CM166" s="4" t="str">
        <f>'(Intermediate Computations)'!CU131</f>
        <v>MMM 2017</v>
      </c>
      <c r="CN166" s="4" t="str">
        <f>'(Intermediate Computations)'!CV131</f>
        <v>MMM 2017</v>
      </c>
      <c r="CO166" s="4" t="str">
        <f>'(Intermediate Computations)'!CW131</f>
        <v>MMM 2017</v>
      </c>
      <c r="CP166" s="4" t="str">
        <f>'(Intermediate Computations)'!CX131</f>
        <v>MMM 2017</v>
      </c>
      <c r="CQ166" s="4" t="str">
        <f>'(Intermediate Computations)'!CY131</f>
        <v>MMM 2017</v>
      </c>
      <c r="CR166" s="4" t="str">
        <f>'(Intermediate Computations)'!CZ131</f>
        <v>MMM 2017</v>
      </c>
      <c r="CS166" s="4" t="str">
        <f>'(Intermediate Computations)'!DB131</f>
        <v>MMM 2018</v>
      </c>
      <c r="CT166" s="4" t="str">
        <f>'(Intermediate Computations)'!DC131</f>
        <v>MMM 2018</v>
      </c>
      <c r="CU166" s="4" t="str">
        <f>'(Intermediate Computations)'!DD131</f>
        <v>MMM 2018</v>
      </c>
      <c r="CV166" s="4" t="str">
        <f>'(Intermediate Computations)'!DE131</f>
        <v>MMM 2018</v>
      </c>
      <c r="CW166" s="4" t="str">
        <f>'(Intermediate Computations)'!DF131</f>
        <v>MMM 2018</v>
      </c>
      <c r="CX166" s="4" t="str">
        <f>'(Intermediate Computations)'!DG131</f>
        <v>MMM 2018</v>
      </c>
      <c r="CY166" s="4" t="str">
        <f>'(Intermediate Computations)'!DH131</f>
        <v>MMM 2018</v>
      </c>
      <c r="CZ166" s="4" t="str">
        <f>'(Intermediate Computations)'!DI131</f>
        <v>MMM 2018</v>
      </c>
      <c r="DA166" s="4" t="str">
        <f>'(Intermediate Computations)'!DJ131</f>
        <v>MMM 2018</v>
      </c>
      <c r="DB166" s="4" t="str">
        <f>'(Intermediate Computations)'!DK131</f>
        <v>MMM 2018</v>
      </c>
      <c r="DC166" s="4" t="str">
        <f>'(Intermediate Computations)'!DL131</f>
        <v>MMM 2018</v>
      </c>
      <c r="DD166" s="4" t="str">
        <f>'(Intermediate Computations)'!DM131</f>
        <v>MMM 2018</v>
      </c>
      <c r="DE166" s="4" t="str">
        <f>'(Intermediate Computations)'!DO131</f>
        <v>MMM 2019</v>
      </c>
      <c r="DF166" s="4" t="str">
        <f>'(Intermediate Computations)'!DP131</f>
        <v>MMM 2019</v>
      </c>
      <c r="DG166" s="4" t="str">
        <f>'(Intermediate Computations)'!DQ131</f>
        <v>MMM 2019</v>
      </c>
      <c r="DH166" s="4" t="str">
        <f>'(Intermediate Computations)'!DR131</f>
        <v>MMM 2019</v>
      </c>
      <c r="DI166" s="4" t="str">
        <f>'(Intermediate Computations)'!DS131</f>
        <v>MMM 2019</v>
      </c>
      <c r="DJ166" s="4" t="str">
        <f>'(Intermediate Computations)'!DT131</f>
        <v>MMM 2019</v>
      </c>
      <c r="DK166" s="4" t="str">
        <f>'(Intermediate Computations)'!DU131</f>
        <v>MMM 2019</v>
      </c>
      <c r="DL166" s="4" t="str">
        <f>'(Intermediate Computations)'!DV131</f>
        <v>MMM 2019</v>
      </c>
      <c r="DM166" s="4" t="str">
        <f>'(Intermediate Computations)'!DW131</f>
        <v>MMM 2019</v>
      </c>
      <c r="DN166" s="4" t="str">
        <f>'(Intermediate Computations)'!DX131</f>
        <v>MMM 2019</v>
      </c>
      <c r="DO166" s="4" t="str">
        <f>'(Intermediate Computations)'!DY131</f>
        <v>MMM 2019</v>
      </c>
      <c r="DP166" s="4" t="str">
        <f>'(Intermediate Computations)'!DZ131</f>
        <v>MMM 2019</v>
      </c>
      <c r="DQ166" s="4" t="str">
        <f>'(Intermediate Computations)'!EB131</f>
        <v>MMM 2020</v>
      </c>
      <c r="DR166" s="4" t="str">
        <f>'(Intermediate Computations)'!EC131</f>
        <v>MMM 2020</v>
      </c>
      <c r="DS166" s="4" t="str">
        <f>'(Intermediate Computations)'!ED131</f>
        <v>MMM 2020</v>
      </c>
      <c r="DT166" s="4" t="str">
        <f>'(Intermediate Computations)'!EE131</f>
        <v>MMM 2020</v>
      </c>
      <c r="DU166" s="4" t="str">
        <f>'(Intermediate Computations)'!EF131</f>
        <v>MMM 2020</v>
      </c>
      <c r="DV166" s="4" t="str">
        <f>'(Intermediate Computations)'!EG131</f>
        <v>MMM 2020</v>
      </c>
      <c r="DW166" s="4" t="str">
        <f>'(Intermediate Computations)'!EH131</f>
        <v>MMM 2020</v>
      </c>
      <c r="DX166" s="4" t="str">
        <f>'(Intermediate Computations)'!EI131</f>
        <v>MMM 2020</v>
      </c>
      <c r="DY166" s="4" t="str">
        <f>'(Intermediate Computations)'!EJ131</f>
        <v>MMM 2020</v>
      </c>
      <c r="DZ166" s="4" t="str">
        <f>'(Intermediate Computations)'!EK131</f>
        <v>MMM 2020</v>
      </c>
      <c r="EA166" s="4" t="str">
        <f>'(Intermediate Computations)'!EL131</f>
        <v>MMM 2020</v>
      </c>
      <c r="EB166" s="4" t="str">
        <f>'(Intermediate Computations)'!EM131</f>
        <v>MMM 2020</v>
      </c>
    </row>
    <row r="167" spans="1:132" ht="12.75" customHeight="1" x14ac:dyDescent="0.2">
      <c r="A167" s="4">
        <f>'(Intermediate Computations)'!B128</f>
        <v>40179</v>
      </c>
      <c r="B167" s="4">
        <f>'(Intermediate Computations)'!C128</f>
        <v>40210</v>
      </c>
      <c r="C167" s="4">
        <f>'(Intermediate Computations)'!D128</f>
        <v>40238</v>
      </c>
      <c r="D167" s="4">
        <f>'(Intermediate Computations)'!E128</f>
        <v>40269</v>
      </c>
      <c r="E167" s="4">
        <f>'(Intermediate Computations)'!F128</f>
        <v>40299</v>
      </c>
      <c r="F167" s="4">
        <f>'(Intermediate Computations)'!G128</f>
        <v>40330</v>
      </c>
      <c r="G167" s="4">
        <f>'(Intermediate Computations)'!H128</f>
        <v>40360</v>
      </c>
      <c r="H167" s="4">
        <f>'(Intermediate Computations)'!I128</f>
        <v>40391</v>
      </c>
      <c r="I167" s="4">
        <f>'(Intermediate Computations)'!J128</f>
        <v>40422</v>
      </c>
      <c r="J167" s="4">
        <f>'(Intermediate Computations)'!K128</f>
        <v>40452</v>
      </c>
      <c r="K167" s="4">
        <f>'(Intermediate Computations)'!L128</f>
        <v>40483</v>
      </c>
      <c r="L167" s="4">
        <f>'(Intermediate Computations)'!M128</f>
        <v>40513</v>
      </c>
      <c r="M167" s="4">
        <f>'(Intermediate Computations)'!O128</f>
        <v>40544</v>
      </c>
      <c r="N167" s="4">
        <f>'(Intermediate Computations)'!P128</f>
        <v>40575</v>
      </c>
      <c r="O167" s="4">
        <f>'(Intermediate Computations)'!Q128</f>
        <v>40603</v>
      </c>
      <c r="P167" s="4">
        <f>'(Intermediate Computations)'!R128</f>
        <v>40634</v>
      </c>
      <c r="Q167" s="4">
        <f>'(Intermediate Computations)'!S128</f>
        <v>40664</v>
      </c>
      <c r="R167" s="4">
        <f>'(Intermediate Computations)'!T128</f>
        <v>40695</v>
      </c>
      <c r="S167" s="4">
        <f>'(Intermediate Computations)'!U128</f>
        <v>40725</v>
      </c>
      <c r="T167" s="4">
        <f>'(Intermediate Computations)'!V128</f>
        <v>40756</v>
      </c>
      <c r="U167" s="4">
        <f>'(Intermediate Computations)'!W128</f>
        <v>40787</v>
      </c>
      <c r="V167" s="4">
        <f>'(Intermediate Computations)'!X128</f>
        <v>40817</v>
      </c>
      <c r="W167" s="4">
        <f>'(Intermediate Computations)'!Y128</f>
        <v>40848</v>
      </c>
      <c r="X167" s="4">
        <f>'(Intermediate Computations)'!Z128</f>
        <v>40878</v>
      </c>
      <c r="Y167" s="4">
        <f>'(Intermediate Computations)'!AB128</f>
        <v>40909</v>
      </c>
      <c r="Z167" s="4">
        <f>'(Intermediate Computations)'!AC128</f>
        <v>40940</v>
      </c>
      <c r="AA167" s="4">
        <f>'(Intermediate Computations)'!AD128</f>
        <v>40969</v>
      </c>
      <c r="AB167" s="4">
        <f>'(Intermediate Computations)'!AE128</f>
        <v>41000</v>
      </c>
      <c r="AC167" s="4">
        <f>'(Intermediate Computations)'!AF128</f>
        <v>41030</v>
      </c>
      <c r="AD167" s="4">
        <f>'(Intermediate Computations)'!AG128</f>
        <v>41061</v>
      </c>
      <c r="AE167" s="4">
        <f>'(Intermediate Computations)'!AH128</f>
        <v>41091</v>
      </c>
      <c r="AF167" s="4">
        <f>'(Intermediate Computations)'!AI128</f>
        <v>41122</v>
      </c>
      <c r="AG167" s="4">
        <f>'(Intermediate Computations)'!AJ128</f>
        <v>41153</v>
      </c>
      <c r="AH167" s="4">
        <f>'(Intermediate Computations)'!AK128</f>
        <v>41183</v>
      </c>
      <c r="AI167" s="4">
        <f>'(Intermediate Computations)'!AL128</f>
        <v>41214</v>
      </c>
      <c r="AJ167" s="4">
        <f>'(Intermediate Computations)'!AM128</f>
        <v>41244</v>
      </c>
      <c r="AK167" s="4">
        <f>'(Intermediate Computations)'!AO128</f>
        <v>41275</v>
      </c>
      <c r="AL167" s="4">
        <f>'(Intermediate Computations)'!AP128</f>
        <v>41306</v>
      </c>
      <c r="AM167" s="4">
        <f>'(Intermediate Computations)'!AQ128</f>
        <v>41334</v>
      </c>
      <c r="AN167" s="4">
        <f>'(Intermediate Computations)'!AR128</f>
        <v>41365</v>
      </c>
      <c r="AO167" s="4">
        <f>'(Intermediate Computations)'!AS128</f>
        <v>41395</v>
      </c>
      <c r="AP167" s="4">
        <f>'(Intermediate Computations)'!AT128</f>
        <v>41426</v>
      </c>
      <c r="AQ167" s="4">
        <f>'(Intermediate Computations)'!AU128</f>
        <v>41456</v>
      </c>
      <c r="AR167" s="4">
        <f>'(Intermediate Computations)'!AV128</f>
        <v>41487</v>
      </c>
      <c r="AS167" s="4">
        <f>'(Intermediate Computations)'!AW128</f>
        <v>41518</v>
      </c>
      <c r="AT167" s="4">
        <f>'(Intermediate Computations)'!AX128</f>
        <v>41548</v>
      </c>
      <c r="AU167" s="4">
        <f>'(Intermediate Computations)'!AY128</f>
        <v>41579</v>
      </c>
      <c r="AV167" s="4">
        <f>'(Intermediate Computations)'!AZ128</f>
        <v>41609</v>
      </c>
      <c r="AW167" s="4">
        <f>'(Intermediate Computations)'!BB128</f>
        <v>41640</v>
      </c>
      <c r="AX167" s="4">
        <f>'(Intermediate Computations)'!BC128</f>
        <v>41671</v>
      </c>
      <c r="AY167" s="4">
        <f>'(Intermediate Computations)'!BD128</f>
        <v>41699</v>
      </c>
      <c r="AZ167" s="4">
        <f>'(Intermediate Computations)'!BE128</f>
        <v>41730</v>
      </c>
      <c r="BA167" s="4">
        <f>'(Intermediate Computations)'!BF128</f>
        <v>41760</v>
      </c>
      <c r="BB167" s="4">
        <f>'(Intermediate Computations)'!BG128</f>
        <v>41791</v>
      </c>
      <c r="BC167" s="4">
        <f>'(Intermediate Computations)'!BH128</f>
        <v>41821</v>
      </c>
      <c r="BD167" s="4">
        <f>'(Intermediate Computations)'!BI128</f>
        <v>41852</v>
      </c>
      <c r="BE167" s="4">
        <f>'(Intermediate Computations)'!BJ128</f>
        <v>41883</v>
      </c>
      <c r="BF167" s="4">
        <f>'(Intermediate Computations)'!BK128</f>
        <v>41913</v>
      </c>
      <c r="BG167" s="4">
        <f>'(Intermediate Computations)'!BL128</f>
        <v>41944</v>
      </c>
      <c r="BH167" s="4">
        <f>'(Intermediate Computations)'!BM128</f>
        <v>41974</v>
      </c>
      <c r="BI167" s="4">
        <f>'(Intermediate Computations)'!BO128</f>
        <v>42005</v>
      </c>
      <c r="BJ167" s="4">
        <f>'(Intermediate Computations)'!BP128</f>
        <v>42036</v>
      </c>
      <c r="BK167" s="4">
        <f>'(Intermediate Computations)'!BQ128</f>
        <v>42064</v>
      </c>
      <c r="BL167" s="4">
        <f>'(Intermediate Computations)'!BR128</f>
        <v>42095</v>
      </c>
      <c r="BM167" s="4">
        <f>'(Intermediate Computations)'!BS128</f>
        <v>42125</v>
      </c>
      <c r="BN167" s="4">
        <f>'(Intermediate Computations)'!BT128</f>
        <v>42156</v>
      </c>
      <c r="BO167" s="4">
        <f>'(Intermediate Computations)'!BU128</f>
        <v>42186</v>
      </c>
      <c r="BP167" s="4">
        <f>'(Intermediate Computations)'!BV128</f>
        <v>42217</v>
      </c>
      <c r="BQ167" s="4">
        <f>'(Intermediate Computations)'!BW128</f>
        <v>42248</v>
      </c>
      <c r="BR167" s="4">
        <f>'(Intermediate Computations)'!BX128</f>
        <v>42278</v>
      </c>
      <c r="BS167" s="4">
        <f>'(Intermediate Computations)'!BY128</f>
        <v>42309</v>
      </c>
      <c r="BT167" s="4">
        <f>'(Intermediate Computations)'!BZ128</f>
        <v>42339</v>
      </c>
      <c r="BU167" s="4">
        <f>'(Intermediate Computations)'!CB128</f>
        <v>42370</v>
      </c>
      <c r="BV167" s="4">
        <f>'(Intermediate Computations)'!CC128</f>
        <v>42401</v>
      </c>
      <c r="BW167" s="4">
        <f>'(Intermediate Computations)'!CD128</f>
        <v>42430</v>
      </c>
      <c r="BX167" s="4">
        <f>'(Intermediate Computations)'!CE128</f>
        <v>42461</v>
      </c>
      <c r="BY167" s="4">
        <f>'(Intermediate Computations)'!CF128</f>
        <v>42491</v>
      </c>
      <c r="BZ167" s="4">
        <f>'(Intermediate Computations)'!CG128</f>
        <v>42522</v>
      </c>
      <c r="CA167" s="4">
        <f>'(Intermediate Computations)'!CH128</f>
        <v>42552</v>
      </c>
      <c r="CB167" s="4">
        <f>'(Intermediate Computations)'!CI128</f>
        <v>42583</v>
      </c>
      <c r="CC167" s="4">
        <f>'(Intermediate Computations)'!CJ128</f>
        <v>42614</v>
      </c>
      <c r="CD167" s="4">
        <f>'(Intermediate Computations)'!CK128</f>
        <v>42644</v>
      </c>
      <c r="CE167" s="4">
        <f>'(Intermediate Computations)'!CL128</f>
        <v>42675</v>
      </c>
      <c r="CF167" s="4">
        <f>'(Intermediate Computations)'!CM128</f>
        <v>42705</v>
      </c>
      <c r="CG167" s="4">
        <f>'(Intermediate Computations)'!CO128</f>
        <v>42736</v>
      </c>
      <c r="CH167" s="4">
        <f>'(Intermediate Computations)'!CP128</f>
        <v>42767</v>
      </c>
      <c r="CI167" s="4">
        <f>'(Intermediate Computations)'!CQ128</f>
        <v>42795</v>
      </c>
      <c r="CJ167" s="4">
        <f>'(Intermediate Computations)'!CR128</f>
        <v>42826</v>
      </c>
      <c r="CK167" s="4">
        <f>'(Intermediate Computations)'!CS128</f>
        <v>42856</v>
      </c>
      <c r="CL167" s="4">
        <f>'(Intermediate Computations)'!CT128</f>
        <v>42887</v>
      </c>
      <c r="CM167" s="4">
        <f>'(Intermediate Computations)'!CU128</f>
        <v>42917</v>
      </c>
      <c r="CN167" s="4">
        <f>'(Intermediate Computations)'!CV128</f>
        <v>42948</v>
      </c>
      <c r="CO167" s="4">
        <f>'(Intermediate Computations)'!CW128</f>
        <v>42979</v>
      </c>
      <c r="CP167" s="4">
        <f>'(Intermediate Computations)'!CX128</f>
        <v>43009</v>
      </c>
      <c r="CQ167" s="4">
        <f>'(Intermediate Computations)'!CY128</f>
        <v>43040</v>
      </c>
      <c r="CR167" s="4">
        <f>'(Intermediate Computations)'!CZ128</f>
        <v>43070</v>
      </c>
      <c r="CS167" s="4">
        <f>'(Intermediate Computations)'!DB128</f>
        <v>43101</v>
      </c>
      <c r="CT167" s="4">
        <f>'(Intermediate Computations)'!DC128</f>
        <v>43132</v>
      </c>
      <c r="CU167" s="4">
        <f>'(Intermediate Computations)'!DD128</f>
        <v>43160</v>
      </c>
      <c r="CV167" s="4">
        <f>'(Intermediate Computations)'!DE128</f>
        <v>43191</v>
      </c>
      <c r="CW167" s="4">
        <f>'(Intermediate Computations)'!DF128</f>
        <v>43221</v>
      </c>
      <c r="CX167" s="4">
        <f>'(Intermediate Computations)'!DG128</f>
        <v>43252</v>
      </c>
      <c r="CY167" s="4">
        <f>'(Intermediate Computations)'!DH128</f>
        <v>43282</v>
      </c>
      <c r="CZ167" s="4">
        <f>'(Intermediate Computations)'!DI128</f>
        <v>43313</v>
      </c>
      <c r="DA167" s="4">
        <f>'(Intermediate Computations)'!DJ128</f>
        <v>43344</v>
      </c>
      <c r="DB167" s="4">
        <f>'(Intermediate Computations)'!DK128</f>
        <v>43374</v>
      </c>
      <c r="DC167" s="4">
        <f>'(Intermediate Computations)'!DL128</f>
        <v>43405</v>
      </c>
      <c r="DD167" s="4">
        <f>'(Intermediate Computations)'!DM128</f>
        <v>43435</v>
      </c>
      <c r="DE167" s="4">
        <f>'(Intermediate Computations)'!DO128</f>
        <v>43466</v>
      </c>
      <c r="DF167" s="4">
        <f>'(Intermediate Computations)'!DP128</f>
        <v>43497</v>
      </c>
      <c r="DG167" s="4">
        <f>'(Intermediate Computations)'!DQ128</f>
        <v>43525</v>
      </c>
      <c r="DH167" s="4">
        <f>'(Intermediate Computations)'!DR128</f>
        <v>43556</v>
      </c>
      <c r="DI167" s="4">
        <f>'(Intermediate Computations)'!DS128</f>
        <v>43586</v>
      </c>
      <c r="DJ167" s="4">
        <f>'(Intermediate Computations)'!DT128</f>
        <v>43617</v>
      </c>
      <c r="DK167" s="4">
        <f>'(Intermediate Computations)'!DU128</f>
        <v>43647</v>
      </c>
      <c r="DL167" s="4">
        <f>'(Intermediate Computations)'!DV128</f>
        <v>43678</v>
      </c>
      <c r="DM167" s="4">
        <f>'(Intermediate Computations)'!DW128</f>
        <v>43709</v>
      </c>
      <c r="DN167" s="4">
        <f>'(Intermediate Computations)'!DX128</f>
        <v>43739</v>
      </c>
      <c r="DO167" s="4">
        <f>'(Intermediate Computations)'!DY128</f>
        <v>43770</v>
      </c>
      <c r="DP167" s="4">
        <f>'(Intermediate Computations)'!DZ128</f>
        <v>43800</v>
      </c>
      <c r="DQ167" s="4">
        <f>'(Intermediate Computations)'!EB128</f>
        <v>43831</v>
      </c>
      <c r="DR167" s="4">
        <f>'(Intermediate Computations)'!EC128</f>
        <v>43862</v>
      </c>
      <c r="DS167" s="4">
        <f>'(Intermediate Computations)'!ED128</f>
        <v>43891</v>
      </c>
      <c r="DT167" s="4">
        <f>'(Intermediate Computations)'!EE128</f>
        <v>43922</v>
      </c>
      <c r="DU167" s="4">
        <f>'(Intermediate Computations)'!EF128</f>
        <v>43952</v>
      </c>
      <c r="DV167" s="4">
        <f>'(Intermediate Computations)'!EG128</f>
        <v>43983</v>
      </c>
      <c r="DW167" s="4">
        <f>'(Intermediate Computations)'!EH128</f>
        <v>44013</v>
      </c>
      <c r="DX167" s="4">
        <f>'(Intermediate Computations)'!EI128</f>
        <v>44044</v>
      </c>
      <c r="DY167" s="4">
        <f>'(Intermediate Computations)'!EJ128</f>
        <v>44075</v>
      </c>
      <c r="DZ167" s="4">
        <f>'(Intermediate Computations)'!EK128</f>
        <v>44105</v>
      </c>
      <c r="EA167" s="4">
        <f>'(Intermediate Computations)'!EL128</f>
        <v>44136</v>
      </c>
      <c r="EB167" s="4">
        <f>'(Intermediate Computations)'!EM128</f>
        <v>44166</v>
      </c>
    </row>
    <row r="168" spans="1:132" ht="12.75" customHeight="1" x14ac:dyDescent="0.2">
      <c r="A168" s="64">
        <f>'Statistical Moments'!B25</f>
        <v>34645298.421926446</v>
      </c>
      <c r="B168" s="64">
        <f>'Statistical Moments'!C25</f>
        <v>34645298.421926446</v>
      </c>
      <c r="C168" s="64">
        <f ca="1">'Statistical Moments'!D25</f>
        <v>34644861.699491918</v>
      </c>
      <c r="D168" s="64">
        <f ca="1">'Statistical Moments'!E25</f>
        <v>34644023.93006473</v>
      </c>
      <c r="E168" s="64">
        <f ca="1">'Statistical Moments'!F25</f>
        <v>34642835.109196112</v>
      </c>
      <c r="F168" s="64">
        <f ca="1">'Statistical Moments'!G25</f>
        <v>34641251.842702679</v>
      </c>
      <c r="G168" s="64">
        <f ca="1">'Statistical Moments'!H25</f>
        <v>34639338.338085376</v>
      </c>
      <c r="H168" s="64">
        <f ca="1">'Statistical Moments'!I25</f>
        <v>34637062.754819706</v>
      </c>
      <c r="I168" s="64">
        <f ca="1">'Statistical Moments'!J25</f>
        <v>34634426.069519155</v>
      </c>
      <c r="J168" s="64">
        <f ca="1">'Statistical Moments'!K25</f>
        <v>34631490.749769822</v>
      </c>
      <c r="K168" s="64">
        <f ca="1">'Statistical Moments'!L25</f>
        <v>34628246.66581139</v>
      </c>
      <c r="L168" s="64">
        <f ca="1">'Statistical Moments'!M25</f>
        <v>34624728.50678429</v>
      </c>
      <c r="M168" s="64">
        <f ca="1">'Statistical Moments'!O25</f>
        <v>34620905.091032438</v>
      </c>
      <c r="N168" s="64">
        <f ca="1">'Statistical Moments'!P25</f>
        <v>34616788.799127132</v>
      </c>
      <c r="O168" s="64">
        <f ca="1">'Statistical Moments'!Q25</f>
        <v>34612404.714492626</v>
      </c>
      <c r="P168" s="64">
        <f ca="1">'Statistical Moments'!R25</f>
        <v>34607742.231531233</v>
      </c>
      <c r="Q168" s="64">
        <f ca="1">'Statistical Moments'!S25</f>
        <v>34602808.95470272</v>
      </c>
      <c r="R168" s="64">
        <f ca="1">'Statistical Moments'!T25</f>
        <v>34597609.799953967</v>
      </c>
      <c r="S168" s="64">
        <f ca="1">'Statistical Moments'!U25</f>
        <v>34592160.636698127</v>
      </c>
      <c r="T168" s="64">
        <f ca="1">'Statistical Moments'!V25</f>
        <v>34586474.750066623</v>
      </c>
      <c r="U168" s="64">
        <f ca="1">'Statistical Moments'!W25</f>
        <v>34580550.524240017</v>
      </c>
      <c r="V168" s="64">
        <f ca="1">'Statistical Moments'!X25</f>
        <v>34574372.7359557</v>
      </c>
      <c r="W168" s="64">
        <f ca="1">'Statistical Moments'!Y25</f>
        <v>34567984.443469316</v>
      </c>
      <c r="X168" s="64">
        <f ca="1">'Statistical Moments'!Z25</f>
        <v>34561411.445541315</v>
      </c>
      <c r="Y168" s="64">
        <f ca="1">'Statistical Moments'!AB25</f>
        <v>34554625.450583875</v>
      </c>
      <c r="Z168" s="64">
        <f ca="1">'Statistical Moments'!AC25</f>
        <v>34547636.727342591</v>
      </c>
      <c r="AA168" s="64">
        <f ca="1">'Statistical Moments'!AD25</f>
        <v>34540453.091345504</v>
      </c>
      <c r="AB168" s="64">
        <f ca="1">'Statistical Moments'!AE25</f>
        <v>34533063.654478714</v>
      </c>
      <c r="AC168" s="64">
        <f ca="1">'Statistical Moments'!AF25</f>
        <v>34525487.447997376</v>
      </c>
      <c r="AD168" s="64">
        <f ca="1">'Statistical Moments'!AG25</f>
        <v>34517700.484498128</v>
      </c>
      <c r="AE168" s="64">
        <f ca="1">'Statistical Moments'!AH25</f>
        <v>34509768.561935969</v>
      </c>
      <c r="AF168" s="64">
        <f ca="1">'Statistical Moments'!AI25</f>
        <v>34501657.780685723</v>
      </c>
      <c r="AG168" s="64">
        <f ca="1">'Statistical Moments'!AJ25</f>
        <v>34493416.306726404</v>
      </c>
      <c r="AH168" s="64">
        <f ca="1">'Statistical Moments'!AK25</f>
        <v>34485040.361621991</v>
      </c>
      <c r="AI168" s="64">
        <f ca="1">'Statistical Moments'!AL25</f>
        <v>34476486.438517645</v>
      </c>
      <c r="AJ168" s="64">
        <f ca="1">'Statistical Moments'!AM25</f>
        <v>34467776.986846611</v>
      </c>
      <c r="AK168" s="64">
        <f ca="1">'Statistical Moments'!AO25</f>
        <v>34458914.199172579</v>
      </c>
      <c r="AL168" s="64">
        <f ca="1">'Statistical Moments'!AP25</f>
        <v>34449901.888749957</v>
      </c>
      <c r="AM168" s="64">
        <f ca="1">'Statistical Moments'!AQ25</f>
        <v>34440754.038452126</v>
      </c>
      <c r="AN168" s="64">
        <f ca="1">'Statistical Moments'!AR25</f>
        <v>34431474.280092016</v>
      </c>
      <c r="AO168" s="64">
        <f ca="1">'Statistical Moments'!AS25</f>
        <v>34422092.025369607</v>
      </c>
      <c r="AP168" s="64">
        <f ca="1">'Statistical Moments'!AT25</f>
        <v>34412569.709135577</v>
      </c>
      <c r="AQ168" s="64">
        <f ca="1">'Statistical Moments'!AU25</f>
        <v>34402914.459152341</v>
      </c>
      <c r="AR168" s="64">
        <f ca="1">'Statistical Moments'!AV25</f>
        <v>34393111.044515163</v>
      </c>
      <c r="AS168" s="64">
        <f ca="1">'Statistical Moments'!AW25</f>
        <v>34383177.845364593</v>
      </c>
      <c r="AT168" s="64">
        <f ca="1">'Statistical Moments'!AX25</f>
        <v>34373152.269240342</v>
      </c>
      <c r="AU168" s="64">
        <f ca="1">'Statistical Moments'!AY25</f>
        <v>34363033.915415935</v>
      </c>
      <c r="AV168" s="64">
        <f ca="1">'Statistical Moments'!AZ25</f>
        <v>34352822.693902798</v>
      </c>
      <c r="AW168" s="64">
        <f ca="1">'Statistical Moments'!BB25</f>
        <v>34342489.535608217</v>
      </c>
      <c r="AX168" s="64">
        <f ca="1">'Statistical Moments'!BC25</f>
        <v>34332056.633074939</v>
      </c>
      <c r="AY168" s="64">
        <f ca="1">'Statistical Moments'!BD25</f>
        <v>34321512.763485089</v>
      </c>
      <c r="AZ168" s="64">
        <f ca="1">'Statistical Moments'!BE25</f>
        <v>34310900.890451588</v>
      </c>
      <c r="BA168" s="64">
        <f ca="1">'Statistical Moments'!BF25</f>
        <v>34300192.068942338</v>
      </c>
      <c r="BB168" s="64">
        <f ca="1">'Statistical Moments'!BG25</f>
        <v>34289359.350612588</v>
      </c>
      <c r="BC168" s="64">
        <f ca="1">'Statistical Moments'!BH25</f>
        <v>34278421.70566681</v>
      </c>
      <c r="BD168" s="64">
        <f ca="1">'Statistical Moments'!BI25</f>
        <v>34267406.092237346</v>
      </c>
      <c r="BE168" s="64">
        <f ca="1">'Statistical Moments'!BJ25</f>
        <v>34256310.8481718</v>
      </c>
      <c r="BF168" s="64">
        <f ca="1">'Statistical Moments'!BK25</f>
        <v>34245116.69508408</v>
      </c>
      <c r="BG168" s="64">
        <f ca="1">'Statistical Moments'!BL25</f>
        <v>34233863.193437904</v>
      </c>
      <c r="BH168" s="64">
        <f ca="1">'Statistical Moments'!BM25</f>
        <v>34222553.179120019</v>
      </c>
      <c r="BI168" s="64">
        <f ca="1">'Statistical Moments'!BO25</f>
        <v>34211141.489037566</v>
      </c>
      <c r="BJ168" s="64">
        <f ca="1">'Statistical Moments'!BP25</f>
        <v>34199663.639567465</v>
      </c>
      <c r="BK168" s="64">
        <f ca="1">'Statistical Moments'!BQ25</f>
        <v>34188134.496820807</v>
      </c>
      <c r="BL168" s="64">
        <f ca="1">'Statistical Moments'!BR25</f>
        <v>34176556.042103201</v>
      </c>
      <c r="BM168" s="64">
        <f ca="1">'Statistical Moments'!BS25</f>
        <v>34164878.036360204</v>
      </c>
      <c r="BN168" s="64">
        <f ca="1">'Statistical Moments'!BT25</f>
        <v>34153122.883743145</v>
      </c>
      <c r="BO168" s="64">
        <f ca="1">'Statistical Moments'!BU25</f>
        <v>34141270.944680445</v>
      </c>
      <c r="BP168" s="64">
        <f ca="1">'Statistical Moments'!BV25</f>
        <v>34129367.805393018</v>
      </c>
      <c r="BQ168" s="64">
        <f ca="1">'Statistical Moments'!BW25</f>
        <v>34117379.512677662</v>
      </c>
      <c r="BR168" s="64">
        <f ca="1">'Statistical Moments'!BX25</f>
        <v>34105306.913440585</v>
      </c>
      <c r="BS168" s="64">
        <f ca="1">'Statistical Moments'!BY25</f>
        <v>34093169.593373999</v>
      </c>
      <c r="BT168" s="64">
        <f ca="1">'Statistical Moments'!BZ25</f>
        <v>34080963.219542675</v>
      </c>
      <c r="BU168" s="64">
        <f ca="1">'Statistical Moments'!CB25</f>
        <v>34068681.107783437</v>
      </c>
      <c r="BV168" s="64">
        <f ca="1">'Statistical Moments'!CC25</f>
        <v>34056375.319336243</v>
      </c>
      <c r="BW168" s="64">
        <f ca="1">'Statistical Moments'!CD25</f>
        <v>34044015.082094394</v>
      </c>
      <c r="BX168" s="64">
        <f ca="1">'Statistical Moments'!CE25</f>
        <v>34031635.557733901</v>
      </c>
      <c r="BY168" s="64">
        <f ca="1">'Statistical Moments'!CF25</f>
        <v>34019213.329200335</v>
      </c>
      <c r="BZ168" s="64">
        <f ca="1">'Statistical Moments'!CG25</f>
        <v>34006735.521973111</v>
      </c>
      <c r="CA168" s="64">
        <f ca="1">'Statistical Moments'!CH25</f>
        <v>33994205.167680651</v>
      </c>
      <c r="CB168" s="64">
        <f ca="1">'Statistical Moments'!CI25</f>
        <v>33981637.828589872</v>
      </c>
      <c r="CC168" s="64">
        <f ca="1">'Statistical Moments'!CJ25</f>
        <v>33969013.926189303</v>
      </c>
      <c r="CD168" s="64">
        <f ca="1">'Statistical Moments'!CK25</f>
        <v>33956360.536520869</v>
      </c>
      <c r="CE168" s="64">
        <f ca="1">'Statistical Moments'!CL25</f>
        <v>33943661.364911668</v>
      </c>
      <c r="CF168" s="64">
        <f ca="1">'Statistical Moments'!CM25</f>
        <v>33930907.179514252</v>
      </c>
      <c r="CG168" s="64">
        <f ca="1">'Statistical Moments'!CO25</f>
        <v>33918073.131687015</v>
      </c>
      <c r="CH168" s="64">
        <f ca="1">'Statistical Moments'!CP25</f>
        <v>33905185.34453024</v>
      </c>
      <c r="CI168" s="64">
        <f ca="1">'Statistical Moments'!CQ25</f>
        <v>33892287.571313053</v>
      </c>
      <c r="CJ168" s="64">
        <f ca="1">'Statistical Moments'!CR25</f>
        <v>33879352.819404714</v>
      </c>
      <c r="CK168" s="64">
        <f ca="1">'Statistical Moments'!CS25</f>
        <v>33866378.508841768</v>
      </c>
      <c r="CL168" s="64">
        <f ca="1">'Statistical Moments'!CT25</f>
        <v>33853383.838634878</v>
      </c>
      <c r="CM168" s="64">
        <f ca="1">'Statistical Moments'!CU25</f>
        <v>33840358.943394937</v>
      </c>
      <c r="CN168" s="64">
        <f ca="1">'Statistical Moments'!CV25</f>
        <v>33827305.517088883</v>
      </c>
      <c r="CO168" s="64">
        <f ca="1">'Statistical Moments'!CW25</f>
        <v>33814206.612303719</v>
      </c>
      <c r="CP168" s="64">
        <f ca="1">'Statistical Moments'!CX25</f>
        <v>33801064.674114287</v>
      </c>
      <c r="CQ168" s="64">
        <f ca="1">'Statistical Moments'!CY25</f>
        <v>33787872.531529188</v>
      </c>
      <c r="CR168" s="64">
        <f ca="1">'Statistical Moments'!CZ25</f>
        <v>33774672.158305541</v>
      </c>
      <c r="CS168" s="64">
        <f ca="1">'Statistical Moments'!DB25</f>
        <v>33761457.747450963</v>
      </c>
      <c r="CT168" s="64">
        <f ca="1">'Statistical Moments'!DC25</f>
        <v>33748263.840533227</v>
      </c>
      <c r="CU168" s="64">
        <f ca="1">'Statistical Moments'!DD25</f>
        <v>33735039.268646926</v>
      </c>
      <c r="CV168" s="64">
        <f ca="1">'Statistical Moments'!DE25</f>
        <v>33721808.427350968</v>
      </c>
      <c r="CW168" s="64">
        <f ca="1">'Statistical Moments'!DF25</f>
        <v>33708515.904676519</v>
      </c>
      <c r="CX168" s="64">
        <f ca="1">'Statistical Moments'!DG25</f>
        <v>33695214.025902934</v>
      </c>
      <c r="CY168" s="64">
        <f ca="1">'Statistical Moments'!DH25</f>
        <v>33681886.632721625</v>
      </c>
      <c r="CZ168" s="64">
        <f ca="1">'Statistical Moments'!DI25</f>
        <v>33668514.822070383</v>
      </c>
      <c r="DA168" s="64">
        <f ca="1">'Statistical Moments'!DJ25</f>
        <v>33655134.645928577</v>
      </c>
      <c r="DB168" s="64">
        <f ca="1">'Statistical Moments'!DK25</f>
        <v>33641718.675591141</v>
      </c>
      <c r="DC168" s="64">
        <f ca="1">'Statistical Moments'!DL25</f>
        <v>33628308.974843331</v>
      </c>
      <c r="DD168" s="64">
        <f ca="1">'Statistical Moments'!DM25</f>
        <v>33614904.821510389</v>
      </c>
      <c r="DE168" s="64">
        <f ca="1">'Statistical Moments'!DO25</f>
        <v>33601489.504768074</v>
      </c>
      <c r="DF168" s="64">
        <f ca="1">'Statistical Moments'!DP25</f>
        <v>33588091.101090632</v>
      </c>
      <c r="DG168" s="64">
        <f ca="1">'Statistical Moments'!DQ25</f>
        <v>33574666.694727004</v>
      </c>
      <c r="DH168" s="64">
        <f ca="1">'Statistical Moments'!DR25</f>
        <v>33561234.136433251</v>
      </c>
      <c r="DI168" s="64">
        <f ca="1">'Statistical Moments'!DS25</f>
        <v>33547801.435454819</v>
      </c>
      <c r="DJ168" s="64">
        <f ca="1">'Statistical Moments'!DT25</f>
        <v>33534326.087241929</v>
      </c>
      <c r="DK168" s="64">
        <f ca="1">'Statistical Moments'!DU25</f>
        <v>33520819.07351695</v>
      </c>
      <c r="DL168" s="64">
        <f ca="1">'Statistical Moments'!DV25</f>
        <v>33507303.797756068</v>
      </c>
      <c r="DM168" s="64">
        <f ca="1">'Statistical Moments'!DW25</f>
        <v>33493779.623077143</v>
      </c>
      <c r="DN168" s="64">
        <f ca="1">'Statistical Moments'!DX25</f>
        <v>33480256.80720181</v>
      </c>
      <c r="DO168" s="64">
        <f ca="1">'Statistical Moments'!DY25</f>
        <v>33466696.984416552</v>
      </c>
      <c r="DP168" s="64">
        <f ca="1">'Statistical Moments'!DZ25</f>
        <v>33453124.769961372</v>
      </c>
      <c r="DQ168" s="64">
        <f ca="1">'Statistical Moments'!EB25</f>
        <v>33439534.774046607</v>
      </c>
      <c r="DR168" s="64">
        <f ca="1">'Statistical Moments'!EC25</f>
        <v>33425944.335699577</v>
      </c>
      <c r="DS168" s="64">
        <f ca="1">'Statistical Moments'!ED25</f>
        <v>33412358.101317033</v>
      </c>
      <c r="DT168" s="64">
        <f ca="1">'Statistical Moments'!EE25</f>
        <v>33398777.642818138</v>
      </c>
      <c r="DU168" s="64">
        <f ca="1">'Statistical Moments'!EF25</f>
        <v>33385160.43148509</v>
      </c>
      <c r="DV168" s="64">
        <f ca="1">'Statistical Moments'!EG25</f>
        <v>33371532.559265759</v>
      </c>
      <c r="DW168" s="64">
        <f ca="1">'Statistical Moments'!EH25</f>
        <v>33357883.984854981</v>
      </c>
      <c r="DX168" s="64">
        <f ca="1">'Statistical Moments'!EI25</f>
        <v>33344222.397069331</v>
      </c>
      <c r="DY168" s="64">
        <f ca="1">'Statistical Moments'!EJ25</f>
        <v>33330547.918710094</v>
      </c>
      <c r="DZ168" s="64">
        <f ca="1">'Statistical Moments'!EK25</f>
        <v>33316879.936912443</v>
      </c>
      <c r="EA168" s="64">
        <f ca="1">'Statistical Moments'!EL25</f>
        <v>33303217.854089763</v>
      </c>
      <c r="EB168" s="64">
        <f ca="1">'Statistical Moments'!EM25</f>
        <v>33289552.053787299</v>
      </c>
    </row>
    <row r="169" spans="1:132" ht="12.75" customHeight="1" x14ac:dyDescent="0.2">
      <c r="A169" s="4" t="str">
        <f>'(Intermediate Computations)'!B137</f>
        <v>MMM 2010</v>
      </c>
      <c r="B169" s="4" t="str">
        <f>'(Intermediate Computations)'!C137</f>
        <v>MMM 2010</v>
      </c>
      <c r="C169" s="4" t="str">
        <f>'(Intermediate Computations)'!D137</f>
        <v>MMM 2010</v>
      </c>
      <c r="D169" s="4" t="str">
        <f>'(Intermediate Computations)'!E137</f>
        <v>MMM 2010</v>
      </c>
      <c r="E169" s="4" t="str">
        <f>'(Intermediate Computations)'!F137</f>
        <v>MMM 2010</v>
      </c>
      <c r="F169" s="4" t="str">
        <f>'(Intermediate Computations)'!G137</f>
        <v>MMM 2010</v>
      </c>
      <c r="G169" s="4" t="str">
        <f>'(Intermediate Computations)'!H137</f>
        <v>MMM 2010</v>
      </c>
      <c r="H169" s="4" t="str">
        <f>'(Intermediate Computations)'!I137</f>
        <v>MMM 2010</v>
      </c>
      <c r="I169" s="4" t="str">
        <f>'(Intermediate Computations)'!J137</f>
        <v>MMM 2010</v>
      </c>
      <c r="J169" s="4" t="str">
        <f>'(Intermediate Computations)'!K137</f>
        <v>MMM 2010</v>
      </c>
      <c r="K169" s="4" t="str">
        <f>'(Intermediate Computations)'!L137</f>
        <v>MMM 2010</v>
      </c>
      <c r="L169" s="4" t="str">
        <f>'(Intermediate Computations)'!M137</f>
        <v>MMM 2010</v>
      </c>
      <c r="M169" s="4" t="str">
        <f>'(Intermediate Computations)'!O137</f>
        <v>MMM 2011</v>
      </c>
      <c r="N169" s="4" t="str">
        <f>'(Intermediate Computations)'!P137</f>
        <v>MMM 2011</v>
      </c>
      <c r="O169" s="4" t="str">
        <f>'(Intermediate Computations)'!Q137</f>
        <v>MMM 2011</v>
      </c>
      <c r="P169" s="4" t="str">
        <f>'(Intermediate Computations)'!R137</f>
        <v>MMM 2011</v>
      </c>
      <c r="Q169" s="4" t="str">
        <f>'(Intermediate Computations)'!S137</f>
        <v>MMM 2011</v>
      </c>
      <c r="R169" s="4" t="str">
        <f>'(Intermediate Computations)'!T137</f>
        <v>MMM 2011</v>
      </c>
      <c r="S169" s="4" t="str">
        <f>'(Intermediate Computations)'!U137</f>
        <v>MMM 2011</v>
      </c>
      <c r="T169" s="4" t="str">
        <f>'(Intermediate Computations)'!V137</f>
        <v>MMM 2011</v>
      </c>
      <c r="U169" s="4" t="str">
        <f>'(Intermediate Computations)'!W137</f>
        <v>MMM 2011</v>
      </c>
      <c r="V169" s="4" t="str">
        <f>'(Intermediate Computations)'!X137</f>
        <v>MMM 2011</v>
      </c>
      <c r="W169" s="4" t="str">
        <f>'(Intermediate Computations)'!Y137</f>
        <v>MMM 2011</v>
      </c>
      <c r="X169" s="4" t="str">
        <f>'(Intermediate Computations)'!Z137</f>
        <v>MMM 2011</v>
      </c>
      <c r="Y169" s="4" t="str">
        <f>'(Intermediate Computations)'!AB137</f>
        <v>MMM 2012</v>
      </c>
      <c r="Z169" s="4" t="str">
        <f>'(Intermediate Computations)'!AC137</f>
        <v>MMM 2012</v>
      </c>
      <c r="AA169" s="4" t="str">
        <f>'(Intermediate Computations)'!AD137</f>
        <v>MMM 2012</v>
      </c>
      <c r="AB169" s="4" t="str">
        <f>'(Intermediate Computations)'!AE137</f>
        <v>MMM 2012</v>
      </c>
      <c r="AC169" s="4" t="str">
        <f>'(Intermediate Computations)'!AF137</f>
        <v>MMM 2012</v>
      </c>
      <c r="AD169" s="4" t="str">
        <f>'(Intermediate Computations)'!AG137</f>
        <v>MMM 2012</v>
      </c>
      <c r="AE169" s="4" t="str">
        <f>'(Intermediate Computations)'!AH137</f>
        <v>MMM 2012</v>
      </c>
      <c r="AF169" s="4" t="str">
        <f>'(Intermediate Computations)'!AI137</f>
        <v>MMM 2012</v>
      </c>
      <c r="AG169" s="4" t="str">
        <f>'(Intermediate Computations)'!AJ137</f>
        <v>MMM 2012</v>
      </c>
      <c r="AH169" s="4" t="str">
        <f>'(Intermediate Computations)'!AK137</f>
        <v>MMM 2012</v>
      </c>
      <c r="AI169" s="4" t="str">
        <f>'(Intermediate Computations)'!AL137</f>
        <v>MMM 2012</v>
      </c>
      <c r="AJ169" s="4" t="str">
        <f>'(Intermediate Computations)'!AM137</f>
        <v>MMM 2012</v>
      </c>
      <c r="AK169" s="4" t="str">
        <f>'(Intermediate Computations)'!AO137</f>
        <v>MMM 2013</v>
      </c>
      <c r="AL169" s="4" t="str">
        <f>'(Intermediate Computations)'!AP137</f>
        <v>MMM 2013</v>
      </c>
      <c r="AM169" s="4" t="str">
        <f>'(Intermediate Computations)'!AQ137</f>
        <v>MMM 2013</v>
      </c>
      <c r="AN169" s="4" t="str">
        <f>'(Intermediate Computations)'!AR137</f>
        <v>MMM 2013</v>
      </c>
      <c r="AO169" s="4" t="str">
        <f>'(Intermediate Computations)'!AS137</f>
        <v>MMM 2013</v>
      </c>
      <c r="AP169" s="4" t="str">
        <f>'(Intermediate Computations)'!AT137</f>
        <v>MMM 2013</v>
      </c>
      <c r="AQ169" s="4" t="str">
        <f>'(Intermediate Computations)'!AU137</f>
        <v>MMM 2013</v>
      </c>
      <c r="AR169" s="4" t="str">
        <f>'(Intermediate Computations)'!AV137</f>
        <v>MMM 2013</v>
      </c>
      <c r="AS169" s="4" t="str">
        <f>'(Intermediate Computations)'!AW137</f>
        <v>MMM 2013</v>
      </c>
      <c r="AT169" s="4" t="str">
        <f>'(Intermediate Computations)'!AX137</f>
        <v>MMM 2013</v>
      </c>
      <c r="AU169" s="4" t="str">
        <f>'(Intermediate Computations)'!AY137</f>
        <v>MMM 2013</v>
      </c>
      <c r="AV169" s="4" t="str">
        <f>'(Intermediate Computations)'!AZ137</f>
        <v>MMM 2013</v>
      </c>
      <c r="AW169" s="4" t="str">
        <f>'(Intermediate Computations)'!BB137</f>
        <v>MMM 2014</v>
      </c>
      <c r="AX169" s="4" t="str">
        <f>'(Intermediate Computations)'!BC137</f>
        <v>MMM 2014</v>
      </c>
      <c r="AY169" s="4" t="str">
        <f>'(Intermediate Computations)'!BD137</f>
        <v>MMM 2014</v>
      </c>
      <c r="AZ169" s="4" t="str">
        <f>'(Intermediate Computations)'!BE137</f>
        <v>MMM 2014</v>
      </c>
      <c r="BA169" s="4" t="str">
        <f>'(Intermediate Computations)'!BF137</f>
        <v>MMM 2014</v>
      </c>
      <c r="BB169" s="4" t="str">
        <f>'(Intermediate Computations)'!BG137</f>
        <v>MMM 2014</v>
      </c>
      <c r="BC169" s="4" t="str">
        <f>'(Intermediate Computations)'!BH137</f>
        <v>MMM 2014</v>
      </c>
      <c r="BD169" s="4" t="str">
        <f>'(Intermediate Computations)'!BI137</f>
        <v>MMM 2014</v>
      </c>
      <c r="BE169" s="4" t="str">
        <f>'(Intermediate Computations)'!BJ137</f>
        <v>MMM 2014</v>
      </c>
      <c r="BF169" s="4" t="str">
        <f>'(Intermediate Computations)'!BK137</f>
        <v>MMM 2014</v>
      </c>
      <c r="BG169" s="4" t="str">
        <f>'(Intermediate Computations)'!BL137</f>
        <v>MMM 2014</v>
      </c>
      <c r="BH169" s="4" t="str">
        <f>'(Intermediate Computations)'!BM137</f>
        <v>MMM 2014</v>
      </c>
      <c r="BI169" s="4" t="str">
        <f>'(Intermediate Computations)'!BO137</f>
        <v>MMM 2015</v>
      </c>
      <c r="BJ169" s="4" t="str">
        <f>'(Intermediate Computations)'!BP137</f>
        <v>MMM 2015</v>
      </c>
      <c r="BK169" s="4" t="str">
        <f>'(Intermediate Computations)'!BQ137</f>
        <v>MMM 2015</v>
      </c>
      <c r="BL169" s="4" t="str">
        <f>'(Intermediate Computations)'!BR137</f>
        <v>MMM 2015</v>
      </c>
      <c r="BM169" s="4" t="str">
        <f>'(Intermediate Computations)'!BS137</f>
        <v>MMM 2015</v>
      </c>
      <c r="BN169" s="4" t="str">
        <f>'(Intermediate Computations)'!BT137</f>
        <v>MMM 2015</v>
      </c>
      <c r="BO169" s="4" t="str">
        <f>'(Intermediate Computations)'!BU137</f>
        <v>MMM 2015</v>
      </c>
      <c r="BP169" s="4" t="str">
        <f>'(Intermediate Computations)'!BV137</f>
        <v>MMM 2015</v>
      </c>
      <c r="BQ169" s="4" t="str">
        <f>'(Intermediate Computations)'!BW137</f>
        <v>MMM 2015</v>
      </c>
      <c r="BR169" s="4" t="str">
        <f>'(Intermediate Computations)'!BX137</f>
        <v>MMM 2015</v>
      </c>
      <c r="BS169" s="4" t="str">
        <f>'(Intermediate Computations)'!BY137</f>
        <v>MMM 2015</v>
      </c>
      <c r="BT169" s="4" t="str">
        <f>'(Intermediate Computations)'!BZ137</f>
        <v>MMM 2015</v>
      </c>
      <c r="BU169" s="4" t="str">
        <f>'(Intermediate Computations)'!CB137</f>
        <v>MMM 2016</v>
      </c>
      <c r="BV169" s="4" t="str">
        <f>'(Intermediate Computations)'!CC137</f>
        <v>MMM 2016</v>
      </c>
      <c r="BW169" s="4" t="str">
        <f>'(Intermediate Computations)'!CD137</f>
        <v>MMM 2016</v>
      </c>
      <c r="BX169" s="4" t="str">
        <f>'(Intermediate Computations)'!CE137</f>
        <v>MMM 2016</v>
      </c>
      <c r="BY169" s="4" t="str">
        <f>'(Intermediate Computations)'!CF137</f>
        <v>MMM 2016</v>
      </c>
      <c r="BZ169" s="4" t="str">
        <f>'(Intermediate Computations)'!CG137</f>
        <v>MMM 2016</v>
      </c>
      <c r="CA169" s="4" t="str">
        <f>'(Intermediate Computations)'!CH137</f>
        <v>MMM 2016</v>
      </c>
      <c r="CB169" s="4" t="str">
        <f>'(Intermediate Computations)'!CI137</f>
        <v>MMM 2016</v>
      </c>
      <c r="CC169" s="4" t="str">
        <f>'(Intermediate Computations)'!CJ137</f>
        <v>MMM 2016</v>
      </c>
      <c r="CD169" s="4" t="str">
        <f>'(Intermediate Computations)'!CK137</f>
        <v>MMM 2016</v>
      </c>
      <c r="CE169" s="4" t="str">
        <f>'(Intermediate Computations)'!CL137</f>
        <v>MMM 2016</v>
      </c>
      <c r="CF169" s="4" t="str">
        <f>'(Intermediate Computations)'!CM137</f>
        <v>MMM 2016</v>
      </c>
      <c r="CG169" s="4" t="str">
        <f>'(Intermediate Computations)'!CO137</f>
        <v>MMM 2017</v>
      </c>
      <c r="CH169" s="4" t="str">
        <f>'(Intermediate Computations)'!CP137</f>
        <v>MMM 2017</v>
      </c>
      <c r="CI169" s="4" t="str">
        <f>'(Intermediate Computations)'!CQ137</f>
        <v>MMM 2017</v>
      </c>
      <c r="CJ169" s="4" t="str">
        <f>'(Intermediate Computations)'!CR137</f>
        <v>MMM 2017</v>
      </c>
      <c r="CK169" s="4" t="str">
        <f>'(Intermediate Computations)'!CS137</f>
        <v>MMM 2017</v>
      </c>
      <c r="CL169" s="4" t="str">
        <f>'(Intermediate Computations)'!CT137</f>
        <v>MMM 2017</v>
      </c>
      <c r="CM169" s="4" t="str">
        <f>'(Intermediate Computations)'!CU137</f>
        <v>MMM 2017</v>
      </c>
      <c r="CN169" s="4" t="str">
        <f>'(Intermediate Computations)'!CV137</f>
        <v>MMM 2017</v>
      </c>
      <c r="CO169" s="4" t="str">
        <f>'(Intermediate Computations)'!CW137</f>
        <v>MMM 2017</v>
      </c>
      <c r="CP169" s="4" t="str">
        <f>'(Intermediate Computations)'!CX137</f>
        <v>MMM 2017</v>
      </c>
      <c r="CQ169" s="4" t="str">
        <f>'(Intermediate Computations)'!CY137</f>
        <v>MMM 2017</v>
      </c>
      <c r="CR169" s="4" t="str">
        <f>'(Intermediate Computations)'!CZ137</f>
        <v>MMM 2017</v>
      </c>
      <c r="CS169" s="4" t="str">
        <f>'(Intermediate Computations)'!DB137</f>
        <v>MMM 2018</v>
      </c>
      <c r="CT169" s="4" t="str">
        <f>'(Intermediate Computations)'!DC137</f>
        <v>MMM 2018</v>
      </c>
      <c r="CU169" s="4" t="str">
        <f>'(Intermediate Computations)'!DD137</f>
        <v>MMM 2018</v>
      </c>
      <c r="CV169" s="4" t="str">
        <f>'(Intermediate Computations)'!DE137</f>
        <v>MMM 2018</v>
      </c>
      <c r="CW169" s="4" t="str">
        <f>'(Intermediate Computations)'!DF137</f>
        <v>MMM 2018</v>
      </c>
      <c r="CX169" s="4" t="str">
        <f>'(Intermediate Computations)'!DG137</f>
        <v>MMM 2018</v>
      </c>
      <c r="CY169" s="4" t="str">
        <f>'(Intermediate Computations)'!DH137</f>
        <v>MMM 2018</v>
      </c>
      <c r="CZ169" s="4" t="str">
        <f>'(Intermediate Computations)'!DI137</f>
        <v>MMM 2018</v>
      </c>
      <c r="DA169" s="4" t="str">
        <f>'(Intermediate Computations)'!DJ137</f>
        <v>MMM 2018</v>
      </c>
      <c r="DB169" s="4" t="str">
        <f>'(Intermediate Computations)'!DK137</f>
        <v>MMM 2018</v>
      </c>
      <c r="DC169" s="4" t="str">
        <f>'(Intermediate Computations)'!DL137</f>
        <v>MMM 2018</v>
      </c>
      <c r="DD169" s="4" t="str">
        <f>'(Intermediate Computations)'!DM137</f>
        <v>MMM 2018</v>
      </c>
      <c r="DE169" s="4" t="str">
        <f>'(Intermediate Computations)'!DO137</f>
        <v>MMM 2019</v>
      </c>
      <c r="DF169" s="4" t="str">
        <f>'(Intermediate Computations)'!DP137</f>
        <v>MMM 2019</v>
      </c>
      <c r="DG169" s="4" t="str">
        <f>'(Intermediate Computations)'!DQ137</f>
        <v>MMM 2019</v>
      </c>
      <c r="DH169" s="4" t="str">
        <f>'(Intermediate Computations)'!DR137</f>
        <v>MMM 2019</v>
      </c>
      <c r="DI169" s="4" t="str">
        <f>'(Intermediate Computations)'!DS137</f>
        <v>MMM 2019</v>
      </c>
      <c r="DJ169" s="4" t="str">
        <f>'(Intermediate Computations)'!DT137</f>
        <v>MMM 2019</v>
      </c>
      <c r="DK169" s="4" t="str">
        <f>'(Intermediate Computations)'!DU137</f>
        <v>MMM 2019</v>
      </c>
      <c r="DL169" s="4" t="str">
        <f>'(Intermediate Computations)'!DV137</f>
        <v>MMM 2019</v>
      </c>
      <c r="DM169" s="4" t="str">
        <f>'(Intermediate Computations)'!DW137</f>
        <v>MMM 2019</v>
      </c>
      <c r="DN169" s="4" t="str">
        <f>'(Intermediate Computations)'!DX137</f>
        <v>MMM 2019</v>
      </c>
      <c r="DO169" s="4" t="str">
        <f>'(Intermediate Computations)'!DY137</f>
        <v>MMM 2019</v>
      </c>
      <c r="DP169" s="4" t="str">
        <f>'(Intermediate Computations)'!DZ137</f>
        <v>MMM 2019</v>
      </c>
      <c r="DQ169" s="4" t="str">
        <f>'(Intermediate Computations)'!EB137</f>
        <v>MMM 2020</v>
      </c>
      <c r="DR169" s="4" t="str">
        <f>'(Intermediate Computations)'!EC137</f>
        <v>MMM 2020</v>
      </c>
      <c r="DS169" s="4" t="str">
        <f>'(Intermediate Computations)'!ED137</f>
        <v>MMM 2020</v>
      </c>
      <c r="DT169" s="4" t="str">
        <f>'(Intermediate Computations)'!EE137</f>
        <v>MMM 2020</v>
      </c>
      <c r="DU169" s="4" t="str">
        <f>'(Intermediate Computations)'!EF137</f>
        <v>MMM 2020</v>
      </c>
      <c r="DV169" s="4" t="str">
        <f>'(Intermediate Computations)'!EG137</f>
        <v>MMM 2020</v>
      </c>
      <c r="DW169" s="4" t="str">
        <f>'(Intermediate Computations)'!EH137</f>
        <v>MMM 2020</v>
      </c>
      <c r="DX169" s="4" t="str">
        <f>'(Intermediate Computations)'!EI137</f>
        <v>MMM 2020</v>
      </c>
      <c r="DY169" s="4" t="str">
        <f>'(Intermediate Computations)'!EJ137</f>
        <v>MMM 2020</v>
      </c>
      <c r="DZ169" s="4" t="str">
        <f>'(Intermediate Computations)'!EK137</f>
        <v>MMM 2020</v>
      </c>
      <c r="EA169" s="4" t="str">
        <f>'(Intermediate Computations)'!EL137</f>
        <v>MMM 2020</v>
      </c>
      <c r="EB169" s="4" t="str">
        <f>'(Intermediate Computations)'!EM137</f>
        <v>MMM 2020</v>
      </c>
    </row>
    <row r="170" spans="1:132" ht="12.75" customHeight="1" x14ac:dyDescent="0.2">
      <c r="A170" s="4">
        <f>'(Intermediate Computations)'!B134</f>
        <v>40179</v>
      </c>
      <c r="B170" s="4">
        <f>'(Intermediate Computations)'!C134</f>
        <v>40210</v>
      </c>
      <c r="C170" s="4">
        <f>'(Intermediate Computations)'!D134</f>
        <v>40238</v>
      </c>
      <c r="D170" s="4">
        <f>'(Intermediate Computations)'!E134</f>
        <v>40269</v>
      </c>
      <c r="E170" s="4">
        <f>'(Intermediate Computations)'!F134</f>
        <v>40299</v>
      </c>
      <c r="F170" s="4">
        <f>'(Intermediate Computations)'!G134</f>
        <v>40330</v>
      </c>
      <c r="G170" s="4">
        <f>'(Intermediate Computations)'!H134</f>
        <v>40360</v>
      </c>
      <c r="H170" s="4">
        <f>'(Intermediate Computations)'!I134</f>
        <v>40391</v>
      </c>
      <c r="I170" s="4">
        <f>'(Intermediate Computations)'!J134</f>
        <v>40422</v>
      </c>
      <c r="J170" s="4">
        <f>'(Intermediate Computations)'!K134</f>
        <v>40452</v>
      </c>
      <c r="K170" s="4">
        <f>'(Intermediate Computations)'!L134</f>
        <v>40483</v>
      </c>
      <c r="L170" s="4">
        <f>'(Intermediate Computations)'!M134</f>
        <v>40513</v>
      </c>
      <c r="M170" s="4">
        <f>'(Intermediate Computations)'!O134</f>
        <v>40544</v>
      </c>
      <c r="N170" s="4">
        <f>'(Intermediate Computations)'!P134</f>
        <v>40575</v>
      </c>
      <c r="O170" s="4">
        <f>'(Intermediate Computations)'!Q134</f>
        <v>40603</v>
      </c>
      <c r="P170" s="4">
        <f>'(Intermediate Computations)'!R134</f>
        <v>40634</v>
      </c>
      <c r="Q170" s="4">
        <f>'(Intermediate Computations)'!S134</f>
        <v>40664</v>
      </c>
      <c r="R170" s="4">
        <f>'(Intermediate Computations)'!T134</f>
        <v>40695</v>
      </c>
      <c r="S170" s="4">
        <f>'(Intermediate Computations)'!U134</f>
        <v>40725</v>
      </c>
      <c r="T170" s="4">
        <f>'(Intermediate Computations)'!V134</f>
        <v>40756</v>
      </c>
      <c r="U170" s="4">
        <f>'(Intermediate Computations)'!W134</f>
        <v>40787</v>
      </c>
      <c r="V170" s="4">
        <f>'(Intermediate Computations)'!X134</f>
        <v>40817</v>
      </c>
      <c r="W170" s="4">
        <f>'(Intermediate Computations)'!Y134</f>
        <v>40848</v>
      </c>
      <c r="X170" s="4">
        <f>'(Intermediate Computations)'!Z134</f>
        <v>40878</v>
      </c>
      <c r="Y170" s="4">
        <f>'(Intermediate Computations)'!AB134</f>
        <v>40909</v>
      </c>
      <c r="Z170" s="4">
        <f>'(Intermediate Computations)'!AC134</f>
        <v>40940</v>
      </c>
      <c r="AA170" s="4">
        <f>'(Intermediate Computations)'!AD134</f>
        <v>40969</v>
      </c>
      <c r="AB170" s="4">
        <f>'(Intermediate Computations)'!AE134</f>
        <v>41000</v>
      </c>
      <c r="AC170" s="4">
        <f>'(Intermediate Computations)'!AF134</f>
        <v>41030</v>
      </c>
      <c r="AD170" s="4">
        <f>'(Intermediate Computations)'!AG134</f>
        <v>41061</v>
      </c>
      <c r="AE170" s="4">
        <f>'(Intermediate Computations)'!AH134</f>
        <v>41091</v>
      </c>
      <c r="AF170" s="4">
        <f>'(Intermediate Computations)'!AI134</f>
        <v>41122</v>
      </c>
      <c r="AG170" s="4">
        <f>'(Intermediate Computations)'!AJ134</f>
        <v>41153</v>
      </c>
      <c r="AH170" s="4">
        <f>'(Intermediate Computations)'!AK134</f>
        <v>41183</v>
      </c>
      <c r="AI170" s="4">
        <f>'(Intermediate Computations)'!AL134</f>
        <v>41214</v>
      </c>
      <c r="AJ170" s="4">
        <f>'(Intermediate Computations)'!AM134</f>
        <v>41244</v>
      </c>
      <c r="AK170" s="4">
        <f>'(Intermediate Computations)'!AO134</f>
        <v>41275</v>
      </c>
      <c r="AL170" s="4">
        <f>'(Intermediate Computations)'!AP134</f>
        <v>41306</v>
      </c>
      <c r="AM170" s="4">
        <f>'(Intermediate Computations)'!AQ134</f>
        <v>41334</v>
      </c>
      <c r="AN170" s="4">
        <f>'(Intermediate Computations)'!AR134</f>
        <v>41365</v>
      </c>
      <c r="AO170" s="4">
        <f>'(Intermediate Computations)'!AS134</f>
        <v>41395</v>
      </c>
      <c r="AP170" s="4">
        <f>'(Intermediate Computations)'!AT134</f>
        <v>41426</v>
      </c>
      <c r="AQ170" s="4">
        <f>'(Intermediate Computations)'!AU134</f>
        <v>41456</v>
      </c>
      <c r="AR170" s="4">
        <f>'(Intermediate Computations)'!AV134</f>
        <v>41487</v>
      </c>
      <c r="AS170" s="4">
        <f>'(Intermediate Computations)'!AW134</f>
        <v>41518</v>
      </c>
      <c r="AT170" s="4">
        <f>'(Intermediate Computations)'!AX134</f>
        <v>41548</v>
      </c>
      <c r="AU170" s="4">
        <f>'(Intermediate Computations)'!AY134</f>
        <v>41579</v>
      </c>
      <c r="AV170" s="4">
        <f>'(Intermediate Computations)'!AZ134</f>
        <v>41609</v>
      </c>
      <c r="AW170" s="4">
        <f>'(Intermediate Computations)'!BB134</f>
        <v>41640</v>
      </c>
      <c r="AX170" s="4">
        <f>'(Intermediate Computations)'!BC134</f>
        <v>41671</v>
      </c>
      <c r="AY170" s="4">
        <f>'(Intermediate Computations)'!BD134</f>
        <v>41699</v>
      </c>
      <c r="AZ170" s="4">
        <f>'(Intermediate Computations)'!BE134</f>
        <v>41730</v>
      </c>
      <c r="BA170" s="4">
        <f>'(Intermediate Computations)'!BF134</f>
        <v>41760</v>
      </c>
      <c r="BB170" s="4">
        <f>'(Intermediate Computations)'!BG134</f>
        <v>41791</v>
      </c>
      <c r="BC170" s="4">
        <f>'(Intermediate Computations)'!BH134</f>
        <v>41821</v>
      </c>
      <c r="BD170" s="4">
        <f>'(Intermediate Computations)'!BI134</f>
        <v>41852</v>
      </c>
      <c r="BE170" s="4">
        <f>'(Intermediate Computations)'!BJ134</f>
        <v>41883</v>
      </c>
      <c r="BF170" s="4">
        <f>'(Intermediate Computations)'!BK134</f>
        <v>41913</v>
      </c>
      <c r="BG170" s="4">
        <f>'(Intermediate Computations)'!BL134</f>
        <v>41944</v>
      </c>
      <c r="BH170" s="4">
        <f>'(Intermediate Computations)'!BM134</f>
        <v>41974</v>
      </c>
      <c r="BI170" s="4">
        <f>'(Intermediate Computations)'!BO134</f>
        <v>42005</v>
      </c>
      <c r="BJ170" s="4">
        <f>'(Intermediate Computations)'!BP134</f>
        <v>42036</v>
      </c>
      <c r="BK170" s="4">
        <f>'(Intermediate Computations)'!BQ134</f>
        <v>42064</v>
      </c>
      <c r="BL170" s="4">
        <f>'(Intermediate Computations)'!BR134</f>
        <v>42095</v>
      </c>
      <c r="BM170" s="4">
        <f>'(Intermediate Computations)'!BS134</f>
        <v>42125</v>
      </c>
      <c r="BN170" s="4">
        <f>'(Intermediate Computations)'!BT134</f>
        <v>42156</v>
      </c>
      <c r="BO170" s="4">
        <f>'(Intermediate Computations)'!BU134</f>
        <v>42186</v>
      </c>
      <c r="BP170" s="4">
        <f>'(Intermediate Computations)'!BV134</f>
        <v>42217</v>
      </c>
      <c r="BQ170" s="4">
        <f>'(Intermediate Computations)'!BW134</f>
        <v>42248</v>
      </c>
      <c r="BR170" s="4">
        <f>'(Intermediate Computations)'!BX134</f>
        <v>42278</v>
      </c>
      <c r="BS170" s="4">
        <f>'(Intermediate Computations)'!BY134</f>
        <v>42309</v>
      </c>
      <c r="BT170" s="4">
        <f>'(Intermediate Computations)'!BZ134</f>
        <v>42339</v>
      </c>
      <c r="BU170" s="4">
        <f>'(Intermediate Computations)'!CB134</f>
        <v>42370</v>
      </c>
      <c r="BV170" s="4">
        <f>'(Intermediate Computations)'!CC134</f>
        <v>42401</v>
      </c>
      <c r="BW170" s="4">
        <f>'(Intermediate Computations)'!CD134</f>
        <v>42430</v>
      </c>
      <c r="BX170" s="4">
        <f>'(Intermediate Computations)'!CE134</f>
        <v>42461</v>
      </c>
      <c r="BY170" s="4">
        <f>'(Intermediate Computations)'!CF134</f>
        <v>42491</v>
      </c>
      <c r="BZ170" s="4">
        <f>'(Intermediate Computations)'!CG134</f>
        <v>42522</v>
      </c>
      <c r="CA170" s="4">
        <f>'(Intermediate Computations)'!CH134</f>
        <v>42552</v>
      </c>
      <c r="CB170" s="4">
        <f>'(Intermediate Computations)'!CI134</f>
        <v>42583</v>
      </c>
      <c r="CC170" s="4">
        <f>'(Intermediate Computations)'!CJ134</f>
        <v>42614</v>
      </c>
      <c r="CD170" s="4">
        <f>'(Intermediate Computations)'!CK134</f>
        <v>42644</v>
      </c>
      <c r="CE170" s="4">
        <f>'(Intermediate Computations)'!CL134</f>
        <v>42675</v>
      </c>
      <c r="CF170" s="4">
        <f>'(Intermediate Computations)'!CM134</f>
        <v>42705</v>
      </c>
      <c r="CG170" s="4">
        <f>'(Intermediate Computations)'!CO134</f>
        <v>42736</v>
      </c>
      <c r="CH170" s="4">
        <f>'(Intermediate Computations)'!CP134</f>
        <v>42767</v>
      </c>
      <c r="CI170" s="4">
        <f>'(Intermediate Computations)'!CQ134</f>
        <v>42795</v>
      </c>
      <c r="CJ170" s="4">
        <f>'(Intermediate Computations)'!CR134</f>
        <v>42826</v>
      </c>
      <c r="CK170" s="4">
        <f>'(Intermediate Computations)'!CS134</f>
        <v>42856</v>
      </c>
      <c r="CL170" s="4">
        <f>'(Intermediate Computations)'!CT134</f>
        <v>42887</v>
      </c>
      <c r="CM170" s="4">
        <f>'(Intermediate Computations)'!CU134</f>
        <v>42917</v>
      </c>
      <c r="CN170" s="4">
        <f>'(Intermediate Computations)'!CV134</f>
        <v>42948</v>
      </c>
      <c r="CO170" s="4">
        <f>'(Intermediate Computations)'!CW134</f>
        <v>42979</v>
      </c>
      <c r="CP170" s="4">
        <f>'(Intermediate Computations)'!CX134</f>
        <v>43009</v>
      </c>
      <c r="CQ170" s="4">
        <f>'(Intermediate Computations)'!CY134</f>
        <v>43040</v>
      </c>
      <c r="CR170" s="4">
        <f>'(Intermediate Computations)'!CZ134</f>
        <v>43070</v>
      </c>
      <c r="CS170" s="4">
        <f>'(Intermediate Computations)'!DB134</f>
        <v>43101</v>
      </c>
      <c r="CT170" s="4">
        <f>'(Intermediate Computations)'!DC134</f>
        <v>43132</v>
      </c>
      <c r="CU170" s="4">
        <f>'(Intermediate Computations)'!DD134</f>
        <v>43160</v>
      </c>
      <c r="CV170" s="4">
        <f>'(Intermediate Computations)'!DE134</f>
        <v>43191</v>
      </c>
      <c r="CW170" s="4">
        <f>'(Intermediate Computations)'!DF134</f>
        <v>43221</v>
      </c>
      <c r="CX170" s="4">
        <f>'(Intermediate Computations)'!DG134</f>
        <v>43252</v>
      </c>
      <c r="CY170" s="4">
        <f>'(Intermediate Computations)'!DH134</f>
        <v>43282</v>
      </c>
      <c r="CZ170" s="4">
        <f>'(Intermediate Computations)'!DI134</f>
        <v>43313</v>
      </c>
      <c r="DA170" s="4">
        <f>'(Intermediate Computations)'!DJ134</f>
        <v>43344</v>
      </c>
      <c r="DB170" s="4">
        <f>'(Intermediate Computations)'!DK134</f>
        <v>43374</v>
      </c>
      <c r="DC170" s="4">
        <f>'(Intermediate Computations)'!DL134</f>
        <v>43405</v>
      </c>
      <c r="DD170" s="4">
        <f>'(Intermediate Computations)'!DM134</f>
        <v>43435</v>
      </c>
      <c r="DE170" s="4">
        <f>'(Intermediate Computations)'!DO134</f>
        <v>43466</v>
      </c>
      <c r="DF170" s="4">
        <f>'(Intermediate Computations)'!DP134</f>
        <v>43497</v>
      </c>
      <c r="DG170" s="4">
        <f>'(Intermediate Computations)'!DQ134</f>
        <v>43525</v>
      </c>
      <c r="DH170" s="4">
        <f>'(Intermediate Computations)'!DR134</f>
        <v>43556</v>
      </c>
      <c r="DI170" s="4">
        <f>'(Intermediate Computations)'!DS134</f>
        <v>43586</v>
      </c>
      <c r="DJ170" s="4">
        <f>'(Intermediate Computations)'!DT134</f>
        <v>43617</v>
      </c>
      <c r="DK170" s="4">
        <f>'(Intermediate Computations)'!DU134</f>
        <v>43647</v>
      </c>
      <c r="DL170" s="4">
        <f>'(Intermediate Computations)'!DV134</f>
        <v>43678</v>
      </c>
      <c r="DM170" s="4">
        <f>'(Intermediate Computations)'!DW134</f>
        <v>43709</v>
      </c>
      <c r="DN170" s="4">
        <f>'(Intermediate Computations)'!DX134</f>
        <v>43739</v>
      </c>
      <c r="DO170" s="4">
        <f>'(Intermediate Computations)'!DY134</f>
        <v>43770</v>
      </c>
      <c r="DP170" s="4">
        <f>'(Intermediate Computations)'!DZ134</f>
        <v>43800</v>
      </c>
      <c r="DQ170" s="4">
        <f>'(Intermediate Computations)'!EB134</f>
        <v>43831</v>
      </c>
      <c r="DR170" s="4">
        <f>'(Intermediate Computations)'!EC134</f>
        <v>43862</v>
      </c>
      <c r="DS170" s="4">
        <f>'(Intermediate Computations)'!ED134</f>
        <v>43891</v>
      </c>
      <c r="DT170" s="4">
        <f>'(Intermediate Computations)'!EE134</f>
        <v>43922</v>
      </c>
      <c r="DU170" s="4">
        <f>'(Intermediate Computations)'!EF134</f>
        <v>43952</v>
      </c>
      <c r="DV170" s="4">
        <f>'(Intermediate Computations)'!EG134</f>
        <v>43983</v>
      </c>
      <c r="DW170" s="4">
        <f>'(Intermediate Computations)'!EH134</f>
        <v>44013</v>
      </c>
      <c r="DX170" s="4">
        <f>'(Intermediate Computations)'!EI134</f>
        <v>44044</v>
      </c>
      <c r="DY170" s="4">
        <f>'(Intermediate Computations)'!EJ134</f>
        <v>44075</v>
      </c>
      <c r="DZ170" s="4">
        <f>'(Intermediate Computations)'!EK134</f>
        <v>44105</v>
      </c>
      <c r="EA170" s="4">
        <f>'(Intermediate Computations)'!EL134</f>
        <v>44136</v>
      </c>
      <c r="EB170" s="4">
        <f>'(Intermediate Computations)'!EM134</f>
        <v>44166</v>
      </c>
    </row>
    <row r="171" spans="1:132" ht="12.75" customHeight="1" x14ac:dyDescent="0.2">
      <c r="A171" s="64">
        <f>'Statistical Moments'!B26</f>
        <v>7.9650056932098984E-9</v>
      </c>
      <c r="B171" s="64">
        <f>'Statistical Moments'!C26</f>
        <v>7.9650056932098984E-9</v>
      </c>
      <c r="C171" s="64">
        <f ca="1">'Statistical Moments'!D26</f>
        <v>45.784521157420215</v>
      </c>
      <c r="D171" s="64">
        <f ca="1">'Statistical Moments'!E26</f>
        <v>103.54580498053562</v>
      </c>
      <c r="E171" s="64">
        <f ca="1">'Statistical Moments'!F26</f>
        <v>160.82215631706961</v>
      </c>
      <c r="F171" s="64">
        <f ca="1">'Statistical Moments'!G26</f>
        <v>257.51806487171729</v>
      </c>
      <c r="G171" s="64">
        <f ca="1">'Statistical Moments'!H26</f>
        <v>390.07076865962517</v>
      </c>
      <c r="H171" s="64">
        <f ca="1">'Statistical Moments'!I26</f>
        <v>538.35036898973317</v>
      </c>
      <c r="I171" s="64">
        <f ca="1">'Statistical Moments'!J26</f>
        <v>684.94371896014366</v>
      </c>
      <c r="J171" s="64">
        <f ca="1">'Statistical Moments'!K26</f>
        <v>848.5895062948091</v>
      </c>
      <c r="K171" s="64">
        <f ca="1">'Statistical Moments'!L26</f>
        <v>993.36478988155147</v>
      </c>
      <c r="L171" s="64">
        <f ca="1">'Statistical Moments'!M26</f>
        <v>1162.6094362393774</v>
      </c>
      <c r="M171" s="64">
        <f ca="1">'Statistical Moments'!O26</f>
        <v>1323.2157443641674</v>
      </c>
      <c r="N171" s="64">
        <f ca="1">'Statistical Moments'!P26</f>
        <v>1519.1664087447261</v>
      </c>
      <c r="O171" s="64">
        <f ca="1">'Statistical Moments'!Q26</f>
        <v>1720.6353247713455</v>
      </c>
      <c r="P171" s="64">
        <f ca="1">'Statistical Moments'!R26</f>
        <v>1925.9081923863844</v>
      </c>
      <c r="Q171" s="64">
        <f ca="1">'Statistical Moments'!S26</f>
        <v>2174.2657628848037</v>
      </c>
      <c r="R171" s="64">
        <f ca="1">'Statistical Moments'!T26</f>
        <v>2439.4541090770622</v>
      </c>
      <c r="S171" s="64">
        <f ca="1">'Statistical Moments'!U26</f>
        <v>2722.7517050905431</v>
      </c>
      <c r="T171" s="64">
        <f ca="1">'Statistical Moments'!V26</f>
        <v>3006.3907358912547</v>
      </c>
      <c r="U171" s="64">
        <f ca="1">'Statistical Moments'!W26</f>
        <v>3270.2293524518232</v>
      </c>
      <c r="V171" s="64">
        <f ca="1">'Statistical Moments'!X26</f>
        <v>3510.4771216020295</v>
      </c>
      <c r="W171" s="64">
        <f ca="1">'Statistical Moments'!Y26</f>
        <v>3767.4674341808</v>
      </c>
      <c r="X171" s="64">
        <f ca="1">'Statistical Moments'!Z26</f>
        <v>4071.0229559715713</v>
      </c>
      <c r="Y171" s="64">
        <f ca="1">'Statistical Moments'!AB26</f>
        <v>4349.039965903612</v>
      </c>
      <c r="Z171" s="64">
        <f ca="1">'Statistical Moments'!AC26</f>
        <v>4646.3717797541076</v>
      </c>
      <c r="AA171" s="64">
        <f ca="1">'Statistical Moments'!AD26</f>
        <v>4940.749838127841</v>
      </c>
      <c r="AB171" s="64">
        <f ca="1">'Statistical Moments'!AE26</f>
        <v>5240.4515047186824</v>
      </c>
      <c r="AC171" s="64">
        <f ca="1">'Statistical Moments'!AF26</f>
        <v>5544.0631668293518</v>
      </c>
      <c r="AD171" s="64">
        <f ca="1">'Statistical Moments'!AG26</f>
        <v>5894.6138389677844</v>
      </c>
      <c r="AE171" s="64">
        <f ca="1">'Statistical Moments'!AH26</f>
        <v>6223.526017830739</v>
      </c>
      <c r="AF171" s="64">
        <f ca="1">'Statistical Moments'!AI26</f>
        <v>6538.4132902304973</v>
      </c>
      <c r="AG171" s="64">
        <f ca="1">'Statistical Moments'!AJ26</f>
        <v>6850.2570042481684</v>
      </c>
      <c r="AH171" s="64">
        <f ca="1">'Statistical Moments'!AK26</f>
        <v>7185.6696554337132</v>
      </c>
      <c r="AI171" s="64">
        <f ca="1">'Statistical Moments'!AL26</f>
        <v>7547.1210516339352</v>
      </c>
      <c r="AJ171" s="64">
        <f ca="1">'Statistical Moments'!AM26</f>
        <v>7933.8589506767594</v>
      </c>
      <c r="AK171" s="64">
        <f ca="1">'Statistical Moments'!AO26</f>
        <v>8301.6605651686987</v>
      </c>
      <c r="AL171" s="64">
        <f ca="1">'Statistical Moments'!AP26</f>
        <v>8623.4487191702938</v>
      </c>
      <c r="AM171" s="64">
        <f ca="1">'Statistical Moments'!AQ26</f>
        <v>8948.0296063622227</v>
      </c>
      <c r="AN171" s="64">
        <f ca="1">'Statistical Moments'!AR26</f>
        <v>9253.7488425449919</v>
      </c>
      <c r="AO171" s="64">
        <f ca="1">'Statistical Moments'!AS26</f>
        <v>9569.3741786661049</v>
      </c>
      <c r="AP171" s="64">
        <f ca="1">'Statistical Moments'!AT26</f>
        <v>9917.3615573450898</v>
      </c>
      <c r="AQ171" s="64">
        <f ca="1">'Statistical Moments'!AU26</f>
        <v>10256.331429133901</v>
      </c>
      <c r="AR171" s="64">
        <f ca="1">'Statistical Moments'!AV26</f>
        <v>10571.669972940084</v>
      </c>
      <c r="AS171" s="64">
        <f ca="1">'Statistical Moments'!AW26</f>
        <v>10841.303248246457</v>
      </c>
      <c r="AT171" s="64">
        <f ca="1">'Statistical Moments'!AX26</f>
        <v>11102.542556196457</v>
      </c>
      <c r="AU171" s="64">
        <f ca="1">'Statistical Moments'!AY26</f>
        <v>11370.997077641385</v>
      </c>
      <c r="AV171" s="64">
        <f ca="1">'Statistical Moments'!AZ26</f>
        <v>11615.145982275244</v>
      </c>
      <c r="AW171" s="64">
        <f ca="1">'Statistical Moments'!BB26</f>
        <v>11846.566353807413</v>
      </c>
      <c r="AX171" s="64">
        <f ca="1">'Statistical Moments'!BC26</f>
        <v>12079.221160831537</v>
      </c>
      <c r="AY171" s="64">
        <f ca="1">'Statistical Moments'!BD26</f>
        <v>12281.884677060914</v>
      </c>
      <c r="AZ171" s="64">
        <f ca="1">'Statistical Moments'!BE26</f>
        <v>12481.406733340813</v>
      </c>
      <c r="BA171" s="64">
        <f ca="1">'Statistical Moments'!BF26</f>
        <v>12684.978442704438</v>
      </c>
      <c r="BB171" s="64">
        <f ca="1">'Statistical Moments'!BG26</f>
        <v>12872.612861849033</v>
      </c>
      <c r="BC171" s="64">
        <f ca="1">'Statistical Moments'!BH26</f>
        <v>13068.774289864645</v>
      </c>
      <c r="BD171" s="64">
        <f ca="1">'Statistical Moments'!BI26</f>
        <v>13240.335184890109</v>
      </c>
      <c r="BE171" s="64">
        <f ca="1">'Statistical Moments'!BJ26</f>
        <v>13417.292986936569</v>
      </c>
      <c r="BF171" s="64">
        <f ca="1">'Statistical Moments'!BK26</f>
        <v>13610.309549049807</v>
      </c>
      <c r="BG171" s="64">
        <f ca="1">'Statistical Moments'!BL26</f>
        <v>13790.391435470618</v>
      </c>
      <c r="BH171" s="64">
        <f ca="1">'Statistical Moments'!BM26</f>
        <v>13954.390248390084</v>
      </c>
      <c r="BI171" s="64">
        <f ca="1">'Statistical Moments'!BO26</f>
        <v>14103.21118102652</v>
      </c>
      <c r="BJ171" s="64">
        <f ca="1">'Statistical Moments'!BP26</f>
        <v>14281.982372926104</v>
      </c>
      <c r="BK171" s="64">
        <f ca="1">'Statistical Moments'!BQ26</f>
        <v>14441.296144664962</v>
      </c>
      <c r="BL171" s="64">
        <f ca="1">'Statistical Moments'!BR26</f>
        <v>14615.312657509303</v>
      </c>
      <c r="BM171" s="64">
        <f ca="1">'Statistical Moments'!BS26</f>
        <v>14775.114365574038</v>
      </c>
      <c r="BN171" s="64">
        <f ca="1">'Statistical Moments'!BT26</f>
        <v>14890.173272394213</v>
      </c>
      <c r="BO171" s="64">
        <f ca="1">'Statistical Moments'!BU26</f>
        <v>15025.21088125319</v>
      </c>
      <c r="BP171" s="64">
        <f ca="1">'Statistical Moments'!BV26</f>
        <v>15171.386317340623</v>
      </c>
      <c r="BQ171" s="64">
        <f ca="1">'Statistical Moments'!BW26</f>
        <v>15326.525044998862</v>
      </c>
      <c r="BR171" s="64">
        <f ca="1">'Statistical Moments'!BX26</f>
        <v>15479.925557003129</v>
      </c>
      <c r="BS171" s="64">
        <f ca="1">'Statistical Moments'!BY26</f>
        <v>15635.940506962961</v>
      </c>
      <c r="BT171" s="64">
        <f ca="1">'Statistical Moments'!BZ26</f>
        <v>15812.974200585335</v>
      </c>
      <c r="BU171" s="64">
        <f ca="1">'Statistical Moments'!CB26</f>
        <v>15998.173951662899</v>
      </c>
      <c r="BV171" s="64">
        <f ca="1">'Statistical Moments'!CC26</f>
        <v>16212.019431296461</v>
      </c>
      <c r="BW171" s="64">
        <f ca="1">'Statistical Moments'!CD26</f>
        <v>16427.825097089484</v>
      </c>
      <c r="BX171" s="64">
        <f ca="1">'Statistical Moments'!CE26</f>
        <v>16645.20946267448</v>
      </c>
      <c r="BY171" s="64">
        <f ca="1">'Statistical Moments'!CF26</f>
        <v>16854.016578368868</v>
      </c>
      <c r="BZ171" s="64">
        <f ca="1">'Statistical Moments'!CG26</f>
        <v>17066.326033467609</v>
      </c>
      <c r="CA171" s="64">
        <f ca="1">'Statistical Moments'!CH26</f>
        <v>17261.963994029418</v>
      </c>
      <c r="CB171" s="64">
        <f ca="1">'Statistical Moments'!CI26</f>
        <v>17398.910956747764</v>
      </c>
      <c r="CC171" s="64">
        <f ca="1">'Statistical Moments'!CJ26</f>
        <v>17517.238683196858</v>
      </c>
      <c r="CD171" s="64">
        <f ca="1">'Statistical Moments'!CK26</f>
        <v>17638.69391490252</v>
      </c>
      <c r="CE171" s="64">
        <f ca="1">'Statistical Moments'!CL26</f>
        <v>17736.097604251052</v>
      </c>
      <c r="CF171" s="64">
        <f ca="1">'Statistical Moments'!CM26</f>
        <v>17823.216922877386</v>
      </c>
      <c r="CG171" s="64">
        <f ca="1">'Statistical Moments'!CO26</f>
        <v>17903.976150234095</v>
      </c>
      <c r="CH171" s="64">
        <f ca="1">'Statistical Moments'!CP26</f>
        <v>17941.198797699923</v>
      </c>
      <c r="CI171" s="64">
        <f ca="1">'Statistical Moments'!CQ26</f>
        <v>17959.764529648019</v>
      </c>
      <c r="CJ171" s="64">
        <f ca="1">'Statistical Moments'!CR26</f>
        <v>18004.569343812676</v>
      </c>
      <c r="CK171" s="64">
        <f ca="1">'Statistical Moments'!CS26</f>
        <v>18038.236485913763</v>
      </c>
      <c r="CL171" s="64">
        <f ca="1">'Statistical Moments'!CT26</f>
        <v>18046.387556429832</v>
      </c>
      <c r="CM171" s="64">
        <f ca="1">'Statistical Moments'!CU26</f>
        <v>18051.611579289383</v>
      </c>
      <c r="CN171" s="64">
        <f ca="1">'Statistical Moments'!CV26</f>
        <v>18026.521580897293</v>
      </c>
      <c r="CO171" s="64">
        <f ca="1">'Statistical Moments'!CW26</f>
        <v>17983.795111521318</v>
      </c>
      <c r="CP171" s="64">
        <f ca="1">'Statistical Moments'!CX26</f>
        <v>17926.684468623822</v>
      </c>
      <c r="CQ171" s="64">
        <f ca="1">'Statistical Moments'!CY26</f>
        <v>17881.701695461044</v>
      </c>
      <c r="CR171" s="64">
        <f ca="1">'Statistical Moments'!CZ26</f>
        <v>17828.85531264625</v>
      </c>
      <c r="CS171" s="64">
        <f ca="1">'Statistical Moments'!DB26</f>
        <v>17782.30047912752</v>
      </c>
      <c r="CT171" s="64">
        <f ca="1">'Statistical Moments'!DC26</f>
        <v>17724.50063453423</v>
      </c>
      <c r="CU171" s="64">
        <f ca="1">'Statistical Moments'!DD26</f>
        <v>17676.399988095196</v>
      </c>
      <c r="CV171" s="64">
        <f ca="1">'Statistical Moments'!DE26</f>
        <v>17638.131297776086</v>
      </c>
      <c r="CW171" s="64">
        <f ca="1">'Statistical Moments'!DF26</f>
        <v>17608.314671274209</v>
      </c>
      <c r="CX171" s="64">
        <f ca="1">'Statistical Moments'!DG26</f>
        <v>17611.033805997042</v>
      </c>
      <c r="CY171" s="64">
        <f ca="1">'Statistical Moments'!DH26</f>
        <v>17608.130373099164</v>
      </c>
      <c r="CZ171" s="64">
        <f ca="1">'Statistical Moments'!DI26</f>
        <v>17594.411896524696</v>
      </c>
      <c r="DA171" s="64">
        <f ca="1">'Statistical Moments'!DJ26</f>
        <v>17590.374562178829</v>
      </c>
      <c r="DB171" s="64">
        <f ca="1">'Statistical Moments'!DK26</f>
        <v>17579.285468333044</v>
      </c>
      <c r="DC171" s="64">
        <f ca="1">'Statistical Moments'!DL26</f>
        <v>17545.272202020711</v>
      </c>
      <c r="DD171" s="64">
        <f ca="1">'Statistical Moments'!DM26</f>
        <v>17519.902026049043</v>
      </c>
      <c r="DE171" s="64">
        <f ca="1">'Statistical Moments'!DO26</f>
        <v>17463.202133879713</v>
      </c>
      <c r="DF171" s="64">
        <f ca="1">'Statistical Moments'!DP26</f>
        <v>17454.1950263832</v>
      </c>
      <c r="DG171" s="64">
        <f ca="1">'Statistical Moments'!DQ26</f>
        <v>17462.029608824225</v>
      </c>
      <c r="DH171" s="64">
        <f ca="1">'Statistical Moments'!DR26</f>
        <v>17441.886588995454</v>
      </c>
      <c r="DI171" s="64">
        <f ca="1">'Statistical Moments'!DS26</f>
        <v>17398.266070028298</v>
      </c>
      <c r="DJ171" s="64">
        <f ca="1">'Statistical Moments'!DT26</f>
        <v>17330.068836617062</v>
      </c>
      <c r="DK171" s="64">
        <f ca="1">'Statistical Moments'!DU26</f>
        <v>17251.988000749792</v>
      </c>
      <c r="DL171" s="64">
        <f ca="1">'Statistical Moments'!DV26</f>
        <v>17191.401691165585</v>
      </c>
      <c r="DM171" s="64">
        <f ca="1">'Statistical Moments'!DW26</f>
        <v>17122.841320045707</v>
      </c>
      <c r="DN171" s="64">
        <f ca="1">'Statistical Moments'!DX26</f>
        <v>17057.515265523292</v>
      </c>
      <c r="DO171" s="64">
        <f ca="1">'Statistical Moments'!DY26</f>
        <v>16979.055445221671</v>
      </c>
      <c r="DP171" s="64">
        <f ca="1">'Statistical Moments'!DZ26</f>
        <v>16917.021250953461</v>
      </c>
      <c r="DQ171" s="64">
        <f ca="1">'Statistical Moments'!EB26</f>
        <v>16845.766287772563</v>
      </c>
      <c r="DR171" s="64">
        <f ca="1">'Statistical Moments'!EC26</f>
        <v>16723.817612586361</v>
      </c>
      <c r="DS171" s="64">
        <f ca="1">'Statistical Moments'!ED26</f>
        <v>16623.755270915419</v>
      </c>
      <c r="DT171" s="64">
        <f ca="1">'Statistical Moments'!EE26</f>
        <v>16546.314030807713</v>
      </c>
      <c r="DU171" s="64">
        <f ca="1">'Statistical Moments'!EF26</f>
        <v>16467.989328212385</v>
      </c>
      <c r="DV171" s="64">
        <f ca="1">'Statistical Moments'!EG26</f>
        <v>16406.589626682973</v>
      </c>
      <c r="DW171" s="64">
        <f ca="1">'Statistical Moments'!EH26</f>
        <v>16375.60521228528</v>
      </c>
      <c r="DX171" s="64">
        <f ca="1">'Statistical Moments'!EI26</f>
        <v>16373.392131936098</v>
      </c>
      <c r="DY171" s="64">
        <f ca="1">'Statistical Moments'!EJ26</f>
        <v>16386.505404537649</v>
      </c>
      <c r="DZ171" s="64">
        <f ca="1">'Statistical Moments'!EK26</f>
        <v>16403.072708993212</v>
      </c>
      <c r="EA171" s="64">
        <f ca="1">'Statistical Moments'!EL26</f>
        <v>16417.418070087417</v>
      </c>
      <c r="EB171" s="64">
        <f ca="1">'Statistical Moments'!EM26</f>
        <v>16421.113510892243</v>
      </c>
    </row>
    <row r="172" spans="1:132" ht="12.75" customHeight="1" x14ac:dyDescent="0.2">
      <c r="A172" s="4" t="str">
        <f>'(Intermediate Computations)'!B143</f>
        <v>MMM 2010</v>
      </c>
      <c r="B172" s="4" t="str">
        <f>'(Intermediate Computations)'!C143</f>
        <v>MMM 2010</v>
      </c>
      <c r="C172" s="4" t="str">
        <f>'(Intermediate Computations)'!D143</f>
        <v>MMM 2010</v>
      </c>
      <c r="D172" s="4" t="str">
        <f>'(Intermediate Computations)'!E143</f>
        <v>MMM 2010</v>
      </c>
      <c r="E172" s="4" t="str">
        <f>'(Intermediate Computations)'!F143</f>
        <v>MMM 2010</v>
      </c>
      <c r="F172" s="4" t="str">
        <f>'(Intermediate Computations)'!G143</f>
        <v>MMM 2010</v>
      </c>
      <c r="G172" s="4" t="str">
        <f>'(Intermediate Computations)'!H143</f>
        <v>MMM 2010</v>
      </c>
      <c r="H172" s="4" t="str">
        <f>'(Intermediate Computations)'!I143</f>
        <v>MMM 2010</v>
      </c>
      <c r="I172" s="4" t="str">
        <f>'(Intermediate Computations)'!J143</f>
        <v>MMM 2010</v>
      </c>
      <c r="J172" s="4" t="str">
        <f>'(Intermediate Computations)'!K143</f>
        <v>MMM 2010</v>
      </c>
      <c r="K172" s="4" t="str">
        <f>'(Intermediate Computations)'!L143</f>
        <v>MMM 2010</v>
      </c>
      <c r="L172" s="4" t="str">
        <f>'(Intermediate Computations)'!M143</f>
        <v>MMM 2010</v>
      </c>
      <c r="M172" s="4" t="str">
        <f>'(Intermediate Computations)'!O143</f>
        <v>MMM 2011</v>
      </c>
      <c r="N172" s="4" t="str">
        <f>'(Intermediate Computations)'!P143</f>
        <v>MMM 2011</v>
      </c>
      <c r="O172" s="4" t="str">
        <f>'(Intermediate Computations)'!Q143</f>
        <v>MMM 2011</v>
      </c>
      <c r="P172" s="4" t="str">
        <f>'(Intermediate Computations)'!R143</f>
        <v>MMM 2011</v>
      </c>
      <c r="Q172" s="4" t="str">
        <f>'(Intermediate Computations)'!S143</f>
        <v>MMM 2011</v>
      </c>
      <c r="R172" s="4" t="str">
        <f>'(Intermediate Computations)'!T143</f>
        <v>MMM 2011</v>
      </c>
      <c r="S172" s="4" t="str">
        <f>'(Intermediate Computations)'!U143</f>
        <v>MMM 2011</v>
      </c>
      <c r="T172" s="4" t="str">
        <f>'(Intermediate Computations)'!V143</f>
        <v>MMM 2011</v>
      </c>
      <c r="U172" s="4" t="str">
        <f>'(Intermediate Computations)'!W143</f>
        <v>MMM 2011</v>
      </c>
      <c r="V172" s="4" t="str">
        <f>'(Intermediate Computations)'!X143</f>
        <v>MMM 2011</v>
      </c>
      <c r="W172" s="4" t="str">
        <f>'(Intermediate Computations)'!Y143</f>
        <v>MMM 2011</v>
      </c>
      <c r="X172" s="4" t="str">
        <f>'(Intermediate Computations)'!Z143</f>
        <v>MMM 2011</v>
      </c>
      <c r="Y172" s="4" t="str">
        <f>'(Intermediate Computations)'!AB143</f>
        <v>MMM 2012</v>
      </c>
      <c r="Z172" s="4" t="str">
        <f>'(Intermediate Computations)'!AC143</f>
        <v>MMM 2012</v>
      </c>
      <c r="AA172" s="4" t="str">
        <f>'(Intermediate Computations)'!AD143</f>
        <v>MMM 2012</v>
      </c>
      <c r="AB172" s="4" t="str">
        <f>'(Intermediate Computations)'!AE143</f>
        <v>MMM 2012</v>
      </c>
      <c r="AC172" s="4" t="str">
        <f>'(Intermediate Computations)'!AF143</f>
        <v>MMM 2012</v>
      </c>
      <c r="AD172" s="4" t="str">
        <f>'(Intermediate Computations)'!AG143</f>
        <v>MMM 2012</v>
      </c>
      <c r="AE172" s="4" t="str">
        <f>'(Intermediate Computations)'!AH143</f>
        <v>MMM 2012</v>
      </c>
      <c r="AF172" s="4" t="str">
        <f>'(Intermediate Computations)'!AI143</f>
        <v>MMM 2012</v>
      </c>
      <c r="AG172" s="4" t="str">
        <f>'(Intermediate Computations)'!AJ143</f>
        <v>MMM 2012</v>
      </c>
      <c r="AH172" s="4" t="str">
        <f>'(Intermediate Computations)'!AK143</f>
        <v>MMM 2012</v>
      </c>
      <c r="AI172" s="4" t="str">
        <f>'(Intermediate Computations)'!AL143</f>
        <v>MMM 2012</v>
      </c>
      <c r="AJ172" s="4" t="str">
        <f>'(Intermediate Computations)'!AM143</f>
        <v>MMM 2012</v>
      </c>
      <c r="AK172" s="4" t="str">
        <f>'(Intermediate Computations)'!AO143</f>
        <v>MMM 2013</v>
      </c>
      <c r="AL172" s="4" t="str">
        <f>'(Intermediate Computations)'!AP143</f>
        <v>MMM 2013</v>
      </c>
      <c r="AM172" s="4" t="str">
        <f>'(Intermediate Computations)'!AQ143</f>
        <v>MMM 2013</v>
      </c>
      <c r="AN172" s="4" t="str">
        <f>'(Intermediate Computations)'!AR143</f>
        <v>MMM 2013</v>
      </c>
      <c r="AO172" s="4" t="str">
        <f>'(Intermediate Computations)'!AS143</f>
        <v>MMM 2013</v>
      </c>
      <c r="AP172" s="4" t="str">
        <f>'(Intermediate Computations)'!AT143</f>
        <v>MMM 2013</v>
      </c>
      <c r="AQ172" s="4" t="str">
        <f>'(Intermediate Computations)'!AU143</f>
        <v>MMM 2013</v>
      </c>
      <c r="AR172" s="4" t="str">
        <f>'(Intermediate Computations)'!AV143</f>
        <v>MMM 2013</v>
      </c>
      <c r="AS172" s="4" t="str">
        <f>'(Intermediate Computations)'!AW143</f>
        <v>MMM 2013</v>
      </c>
      <c r="AT172" s="4" t="str">
        <f>'(Intermediate Computations)'!AX143</f>
        <v>MMM 2013</v>
      </c>
      <c r="AU172" s="4" t="str">
        <f>'(Intermediate Computations)'!AY143</f>
        <v>MMM 2013</v>
      </c>
      <c r="AV172" s="4" t="str">
        <f>'(Intermediate Computations)'!AZ143</f>
        <v>MMM 2013</v>
      </c>
      <c r="AW172" s="4" t="str">
        <f>'(Intermediate Computations)'!BB143</f>
        <v>MMM 2014</v>
      </c>
      <c r="AX172" s="4" t="str">
        <f>'(Intermediate Computations)'!BC143</f>
        <v>MMM 2014</v>
      </c>
      <c r="AY172" s="4" t="str">
        <f>'(Intermediate Computations)'!BD143</f>
        <v>MMM 2014</v>
      </c>
      <c r="AZ172" s="4" t="str">
        <f>'(Intermediate Computations)'!BE143</f>
        <v>MMM 2014</v>
      </c>
      <c r="BA172" s="4" t="str">
        <f>'(Intermediate Computations)'!BF143</f>
        <v>MMM 2014</v>
      </c>
      <c r="BB172" s="4" t="str">
        <f>'(Intermediate Computations)'!BG143</f>
        <v>MMM 2014</v>
      </c>
      <c r="BC172" s="4" t="str">
        <f>'(Intermediate Computations)'!BH143</f>
        <v>MMM 2014</v>
      </c>
      <c r="BD172" s="4" t="str">
        <f>'(Intermediate Computations)'!BI143</f>
        <v>MMM 2014</v>
      </c>
      <c r="BE172" s="4" t="str">
        <f>'(Intermediate Computations)'!BJ143</f>
        <v>MMM 2014</v>
      </c>
      <c r="BF172" s="4" t="str">
        <f>'(Intermediate Computations)'!BK143</f>
        <v>MMM 2014</v>
      </c>
      <c r="BG172" s="4" t="str">
        <f>'(Intermediate Computations)'!BL143</f>
        <v>MMM 2014</v>
      </c>
      <c r="BH172" s="4" t="str">
        <f>'(Intermediate Computations)'!BM143</f>
        <v>MMM 2014</v>
      </c>
      <c r="BI172" s="4" t="str">
        <f>'(Intermediate Computations)'!BO143</f>
        <v>MMM 2015</v>
      </c>
      <c r="BJ172" s="4" t="str">
        <f>'(Intermediate Computations)'!BP143</f>
        <v>MMM 2015</v>
      </c>
      <c r="BK172" s="4" t="str">
        <f>'(Intermediate Computations)'!BQ143</f>
        <v>MMM 2015</v>
      </c>
      <c r="BL172" s="4" t="str">
        <f>'(Intermediate Computations)'!BR143</f>
        <v>MMM 2015</v>
      </c>
      <c r="BM172" s="4" t="str">
        <f>'(Intermediate Computations)'!BS143</f>
        <v>MMM 2015</v>
      </c>
      <c r="BN172" s="4" t="str">
        <f>'(Intermediate Computations)'!BT143</f>
        <v>MMM 2015</v>
      </c>
      <c r="BO172" s="4" t="str">
        <f>'(Intermediate Computations)'!BU143</f>
        <v>MMM 2015</v>
      </c>
      <c r="BP172" s="4" t="str">
        <f>'(Intermediate Computations)'!BV143</f>
        <v>MMM 2015</v>
      </c>
      <c r="BQ172" s="4" t="str">
        <f>'(Intermediate Computations)'!BW143</f>
        <v>MMM 2015</v>
      </c>
      <c r="BR172" s="4" t="str">
        <f>'(Intermediate Computations)'!BX143</f>
        <v>MMM 2015</v>
      </c>
      <c r="BS172" s="4" t="str">
        <f>'(Intermediate Computations)'!BY143</f>
        <v>MMM 2015</v>
      </c>
      <c r="BT172" s="4" t="str">
        <f>'(Intermediate Computations)'!BZ143</f>
        <v>MMM 2015</v>
      </c>
      <c r="BU172" s="4" t="str">
        <f>'(Intermediate Computations)'!CB143</f>
        <v>MMM 2016</v>
      </c>
      <c r="BV172" s="4" t="str">
        <f>'(Intermediate Computations)'!CC143</f>
        <v>MMM 2016</v>
      </c>
      <c r="BW172" s="4" t="str">
        <f>'(Intermediate Computations)'!CD143</f>
        <v>MMM 2016</v>
      </c>
      <c r="BX172" s="4" t="str">
        <f>'(Intermediate Computations)'!CE143</f>
        <v>MMM 2016</v>
      </c>
      <c r="BY172" s="4" t="str">
        <f>'(Intermediate Computations)'!CF143</f>
        <v>MMM 2016</v>
      </c>
      <c r="BZ172" s="4" t="str">
        <f>'(Intermediate Computations)'!CG143</f>
        <v>MMM 2016</v>
      </c>
      <c r="CA172" s="4" t="str">
        <f>'(Intermediate Computations)'!CH143</f>
        <v>MMM 2016</v>
      </c>
      <c r="CB172" s="4" t="str">
        <f>'(Intermediate Computations)'!CI143</f>
        <v>MMM 2016</v>
      </c>
      <c r="CC172" s="4" t="str">
        <f>'(Intermediate Computations)'!CJ143</f>
        <v>MMM 2016</v>
      </c>
      <c r="CD172" s="4" t="str">
        <f>'(Intermediate Computations)'!CK143</f>
        <v>MMM 2016</v>
      </c>
      <c r="CE172" s="4" t="str">
        <f>'(Intermediate Computations)'!CL143</f>
        <v>MMM 2016</v>
      </c>
      <c r="CF172" s="4" t="str">
        <f>'(Intermediate Computations)'!CM143</f>
        <v>MMM 2016</v>
      </c>
      <c r="CG172" s="4" t="str">
        <f>'(Intermediate Computations)'!CO143</f>
        <v>MMM 2017</v>
      </c>
      <c r="CH172" s="4" t="str">
        <f>'(Intermediate Computations)'!CP143</f>
        <v>MMM 2017</v>
      </c>
      <c r="CI172" s="4" t="str">
        <f>'(Intermediate Computations)'!CQ143</f>
        <v>MMM 2017</v>
      </c>
      <c r="CJ172" s="4" t="str">
        <f>'(Intermediate Computations)'!CR143</f>
        <v>MMM 2017</v>
      </c>
      <c r="CK172" s="4" t="str">
        <f>'(Intermediate Computations)'!CS143</f>
        <v>MMM 2017</v>
      </c>
      <c r="CL172" s="4" t="str">
        <f>'(Intermediate Computations)'!CT143</f>
        <v>MMM 2017</v>
      </c>
      <c r="CM172" s="4" t="str">
        <f>'(Intermediate Computations)'!CU143</f>
        <v>MMM 2017</v>
      </c>
      <c r="CN172" s="4" t="str">
        <f>'(Intermediate Computations)'!CV143</f>
        <v>MMM 2017</v>
      </c>
      <c r="CO172" s="4" t="str">
        <f>'(Intermediate Computations)'!CW143</f>
        <v>MMM 2017</v>
      </c>
      <c r="CP172" s="4" t="str">
        <f>'(Intermediate Computations)'!CX143</f>
        <v>MMM 2017</v>
      </c>
      <c r="CQ172" s="4" t="str">
        <f>'(Intermediate Computations)'!CY143</f>
        <v>MMM 2017</v>
      </c>
      <c r="CR172" s="4" t="str">
        <f>'(Intermediate Computations)'!CZ143</f>
        <v>MMM 2017</v>
      </c>
      <c r="CS172" s="4" t="str">
        <f>'(Intermediate Computations)'!DB143</f>
        <v>MMM 2018</v>
      </c>
      <c r="CT172" s="4" t="str">
        <f>'(Intermediate Computations)'!DC143</f>
        <v>MMM 2018</v>
      </c>
      <c r="CU172" s="4" t="str">
        <f>'(Intermediate Computations)'!DD143</f>
        <v>MMM 2018</v>
      </c>
      <c r="CV172" s="4" t="str">
        <f>'(Intermediate Computations)'!DE143</f>
        <v>MMM 2018</v>
      </c>
      <c r="CW172" s="4" t="str">
        <f>'(Intermediate Computations)'!DF143</f>
        <v>MMM 2018</v>
      </c>
      <c r="CX172" s="4" t="str">
        <f>'(Intermediate Computations)'!DG143</f>
        <v>MMM 2018</v>
      </c>
      <c r="CY172" s="4" t="str">
        <f>'(Intermediate Computations)'!DH143</f>
        <v>MMM 2018</v>
      </c>
      <c r="CZ172" s="4" t="str">
        <f>'(Intermediate Computations)'!DI143</f>
        <v>MMM 2018</v>
      </c>
      <c r="DA172" s="4" t="str">
        <f>'(Intermediate Computations)'!DJ143</f>
        <v>MMM 2018</v>
      </c>
      <c r="DB172" s="4" t="str">
        <f>'(Intermediate Computations)'!DK143</f>
        <v>MMM 2018</v>
      </c>
      <c r="DC172" s="4" t="str">
        <f>'(Intermediate Computations)'!DL143</f>
        <v>MMM 2018</v>
      </c>
      <c r="DD172" s="4" t="str">
        <f>'(Intermediate Computations)'!DM143</f>
        <v>MMM 2018</v>
      </c>
      <c r="DE172" s="4" t="str">
        <f>'(Intermediate Computations)'!DO143</f>
        <v>MMM 2019</v>
      </c>
      <c r="DF172" s="4" t="str">
        <f>'(Intermediate Computations)'!DP143</f>
        <v>MMM 2019</v>
      </c>
      <c r="DG172" s="4" t="str">
        <f>'(Intermediate Computations)'!DQ143</f>
        <v>MMM 2019</v>
      </c>
      <c r="DH172" s="4" t="str">
        <f>'(Intermediate Computations)'!DR143</f>
        <v>MMM 2019</v>
      </c>
      <c r="DI172" s="4" t="str">
        <f>'(Intermediate Computations)'!DS143</f>
        <v>MMM 2019</v>
      </c>
      <c r="DJ172" s="4" t="str">
        <f>'(Intermediate Computations)'!DT143</f>
        <v>MMM 2019</v>
      </c>
      <c r="DK172" s="4" t="str">
        <f>'(Intermediate Computations)'!DU143</f>
        <v>MMM 2019</v>
      </c>
      <c r="DL172" s="4" t="str">
        <f>'(Intermediate Computations)'!DV143</f>
        <v>MMM 2019</v>
      </c>
      <c r="DM172" s="4" t="str">
        <f>'(Intermediate Computations)'!DW143</f>
        <v>MMM 2019</v>
      </c>
      <c r="DN172" s="4" t="str">
        <f>'(Intermediate Computations)'!DX143</f>
        <v>MMM 2019</v>
      </c>
      <c r="DO172" s="4" t="str">
        <f>'(Intermediate Computations)'!DY143</f>
        <v>MMM 2019</v>
      </c>
      <c r="DP172" s="4" t="str">
        <f>'(Intermediate Computations)'!DZ143</f>
        <v>MMM 2019</v>
      </c>
      <c r="DQ172" s="4" t="str">
        <f>'(Intermediate Computations)'!EB143</f>
        <v>MMM 2020</v>
      </c>
      <c r="DR172" s="4" t="str">
        <f>'(Intermediate Computations)'!EC143</f>
        <v>MMM 2020</v>
      </c>
      <c r="DS172" s="4" t="str">
        <f>'(Intermediate Computations)'!ED143</f>
        <v>MMM 2020</v>
      </c>
      <c r="DT172" s="4" t="str">
        <f>'(Intermediate Computations)'!EE143</f>
        <v>MMM 2020</v>
      </c>
      <c r="DU172" s="4" t="str">
        <f>'(Intermediate Computations)'!EF143</f>
        <v>MMM 2020</v>
      </c>
      <c r="DV172" s="4" t="str">
        <f>'(Intermediate Computations)'!EG143</f>
        <v>MMM 2020</v>
      </c>
      <c r="DW172" s="4" t="str">
        <f>'(Intermediate Computations)'!EH143</f>
        <v>MMM 2020</v>
      </c>
      <c r="DX172" s="4" t="str">
        <f>'(Intermediate Computations)'!EI143</f>
        <v>MMM 2020</v>
      </c>
      <c r="DY172" s="4" t="str">
        <f>'(Intermediate Computations)'!EJ143</f>
        <v>MMM 2020</v>
      </c>
      <c r="DZ172" s="4" t="str">
        <f>'(Intermediate Computations)'!EK143</f>
        <v>MMM 2020</v>
      </c>
      <c r="EA172" s="4" t="str">
        <f>'(Intermediate Computations)'!EL143</f>
        <v>MMM 2020</v>
      </c>
      <c r="EB172" s="4" t="str">
        <f>'(Intermediate Computations)'!EM143</f>
        <v>MMM 2020</v>
      </c>
    </row>
    <row r="173" spans="1:132" ht="12.75" customHeight="1" x14ac:dyDescent="0.2">
      <c r="A173" s="4">
        <f>'(Intermediate Computations)'!B140</f>
        <v>40179</v>
      </c>
      <c r="B173" s="4">
        <f>'(Intermediate Computations)'!C140</f>
        <v>40210</v>
      </c>
      <c r="C173" s="4">
        <f>'(Intermediate Computations)'!D140</f>
        <v>40238</v>
      </c>
      <c r="D173" s="4">
        <f>'(Intermediate Computations)'!E140</f>
        <v>40269</v>
      </c>
      <c r="E173" s="4">
        <f>'(Intermediate Computations)'!F140</f>
        <v>40299</v>
      </c>
      <c r="F173" s="4">
        <f>'(Intermediate Computations)'!G140</f>
        <v>40330</v>
      </c>
      <c r="G173" s="4">
        <f>'(Intermediate Computations)'!H140</f>
        <v>40360</v>
      </c>
      <c r="H173" s="4">
        <f>'(Intermediate Computations)'!I140</f>
        <v>40391</v>
      </c>
      <c r="I173" s="4">
        <f>'(Intermediate Computations)'!J140</f>
        <v>40422</v>
      </c>
      <c r="J173" s="4">
        <f>'(Intermediate Computations)'!K140</f>
        <v>40452</v>
      </c>
      <c r="K173" s="4">
        <f>'(Intermediate Computations)'!L140</f>
        <v>40483</v>
      </c>
      <c r="L173" s="4">
        <f>'(Intermediate Computations)'!M140</f>
        <v>40513</v>
      </c>
      <c r="M173" s="4">
        <f>'(Intermediate Computations)'!O140</f>
        <v>40544</v>
      </c>
      <c r="N173" s="4">
        <f>'(Intermediate Computations)'!P140</f>
        <v>40575</v>
      </c>
      <c r="O173" s="4">
        <f>'(Intermediate Computations)'!Q140</f>
        <v>40603</v>
      </c>
      <c r="P173" s="4">
        <f>'(Intermediate Computations)'!R140</f>
        <v>40634</v>
      </c>
      <c r="Q173" s="4">
        <f>'(Intermediate Computations)'!S140</f>
        <v>40664</v>
      </c>
      <c r="R173" s="4">
        <f>'(Intermediate Computations)'!T140</f>
        <v>40695</v>
      </c>
      <c r="S173" s="4">
        <f>'(Intermediate Computations)'!U140</f>
        <v>40725</v>
      </c>
      <c r="T173" s="4">
        <f>'(Intermediate Computations)'!V140</f>
        <v>40756</v>
      </c>
      <c r="U173" s="4">
        <f>'(Intermediate Computations)'!W140</f>
        <v>40787</v>
      </c>
      <c r="V173" s="4">
        <f>'(Intermediate Computations)'!X140</f>
        <v>40817</v>
      </c>
      <c r="W173" s="4">
        <f>'(Intermediate Computations)'!Y140</f>
        <v>40848</v>
      </c>
      <c r="X173" s="4">
        <f>'(Intermediate Computations)'!Z140</f>
        <v>40878</v>
      </c>
      <c r="Y173" s="4">
        <f>'(Intermediate Computations)'!AB140</f>
        <v>40909</v>
      </c>
      <c r="Z173" s="4">
        <f>'(Intermediate Computations)'!AC140</f>
        <v>40940</v>
      </c>
      <c r="AA173" s="4">
        <f>'(Intermediate Computations)'!AD140</f>
        <v>40969</v>
      </c>
      <c r="AB173" s="4">
        <f>'(Intermediate Computations)'!AE140</f>
        <v>41000</v>
      </c>
      <c r="AC173" s="4">
        <f>'(Intermediate Computations)'!AF140</f>
        <v>41030</v>
      </c>
      <c r="AD173" s="4">
        <f>'(Intermediate Computations)'!AG140</f>
        <v>41061</v>
      </c>
      <c r="AE173" s="4">
        <f>'(Intermediate Computations)'!AH140</f>
        <v>41091</v>
      </c>
      <c r="AF173" s="4">
        <f>'(Intermediate Computations)'!AI140</f>
        <v>41122</v>
      </c>
      <c r="AG173" s="4">
        <f>'(Intermediate Computations)'!AJ140</f>
        <v>41153</v>
      </c>
      <c r="AH173" s="4">
        <f>'(Intermediate Computations)'!AK140</f>
        <v>41183</v>
      </c>
      <c r="AI173" s="4">
        <f>'(Intermediate Computations)'!AL140</f>
        <v>41214</v>
      </c>
      <c r="AJ173" s="4">
        <f>'(Intermediate Computations)'!AM140</f>
        <v>41244</v>
      </c>
      <c r="AK173" s="4">
        <f>'(Intermediate Computations)'!AO140</f>
        <v>41275</v>
      </c>
      <c r="AL173" s="4">
        <f>'(Intermediate Computations)'!AP140</f>
        <v>41306</v>
      </c>
      <c r="AM173" s="4">
        <f>'(Intermediate Computations)'!AQ140</f>
        <v>41334</v>
      </c>
      <c r="AN173" s="4">
        <f>'(Intermediate Computations)'!AR140</f>
        <v>41365</v>
      </c>
      <c r="AO173" s="4">
        <f>'(Intermediate Computations)'!AS140</f>
        <v>41395</v>
      </c>
      <c r="AP173" s="4">
        <f>'(Intermediate Computations)'!AT140</f>
        <v>41426</v>
      </c>
      <c r="AQ173" s="4">
        <f>'(Intermediate Computations)'!AU140</f>
        <v>41456</v>
      </c>
      <c r="AR173" s="4">
        <f>'(Intermediate Computations)'!AV140</f>
        <v>41487</v>
      </c>
      <c r="AS173" s="4">
        <f>'(Intermediate Computations)'!AW140</f>
        <v>41518</v>
      </c>
      <c r="AT173" s="4">
        <f>'(Intermediate Computations)'!AX140</f>
        <v>41548</v>
      </c>
      <c r="AU173" s="4">
        <f>'(Intermediate Computations)'!AY140</f>
        <v>41579</v>
      </c>
      <c r="AV173" s="4">
        <f>'(Intermediate Computations)'!AZ140</f>
        <v>41609</v>
      </c>
      <c r="AW173" s="4">
        <f>'(Intermediate Computations)'!BB140</f>
        <v>41640</v>
      </c>
      <c r="AX173" s="4">
        <f>'(Intermediate Computations)'!BC140</f>
        <v>41671</v>
      </c>
      <c r="AY173" s="4">
        <f>'(Intermediate Computations)'!BD140</f>
        <v>41699</v>
      </c>
      <c r="AZ173" s="4">
        <f>'(Intermediate Computations)'!BE140</f>
        <v>41730</v>
      </c>
      <c r="BA173" s="4">
        <f>'(Intermediate Computations)'!BF140</f>
        <v>41760</v>
      </c>
      <c r="BB173" s="4">
        <f>'(Intermediate Computations)'!BG140</f>
        <v>41791</v>
      </c>
      <c r="BC173" s="4">
        <f>'(Intermediate Computations)'!BH140</f>
        <v>41821</v>
      </c>
      <c r="BD173" s="4">
        <f>'(Intermediate Computations)'!BI140</f>
        <v>41852</v>
      </c>
      <c r="BE173" s="4">
        <f>'(Intermediate Computations)'!BJ140</f>
        <v>41883</v>
      </c>
      <c r="BF173" s="4">
        <f>'(Intermediate Computations)'!BK140</f>
        <v>41913</v>
      </c>
      <c r="BG173" s="4">
        <f>'(Intermediate Computations)'!BL140</f>
        <v>41944</v>
      </c>
      <c r="BH173" s="4">
        <f>'(Intermediate Computations)'!BM140</f>
        <v>41974</v>
      </c>
      <c r="BI173" s="4">
        <f>'(Intermediate Computations)'!BO140</f>
        <v>42005</v>
      </c>
      <c r="BJ173" s="4">
        <f>'(Intermediate Computations)'!BP140</f>
        <v>42036</v>
      </c>
      <c r="BK173" s="4">
        <f>'(Intermediate Computations)'!BQ140</f>
        <v>42064</v>
      </c>
      <c r="BL173" s="4">
        <f>'(Intermediate Computations)'!BR140</f>
        <v>42095</v>
      </c>
      <c r="BM173" s="4">
        <f>'(Intermediate Computations)'!BS140</f>
        <v>42125</v>
      </c>
      <c r="BN173" s="4">
        <f>'(Intermediate Computations)'!BT140</f>
        <v>42156</v>
      </c>
      <c r="BO173" s="4">
        <f>'(Intermediate Computations)'!BU140</f>
        <v>42186</v>
      </c>
      <c r="BP173" s="4">
        <f>'(Intermediate Computations)'!BV140</f>
        <v>42217</v>
      </c>
      <c r="BQ173" s="4">
        <f>'(Intermediate Computations)'!BW140</f>
        <v>42248</v>
      </c>
      <c r="BR173" s="4">
        <f>'(Intermediate Computations)'!BX140</f>
        <v>42278</v>
      </c>
      <c r="BS173" s="4">
        <f>'(Intermediate Computations)'!BY140</f>
        <v>42309</v>
      </c>
      <c r="BT173" s="4">
        <f>'(Intermediate Computations)'!BZ140</f>
        <v>42339</v>
      </c>
      <c r="BU173" s="4">
        <f>'(Intermediate Computations)'!CB140</f>
        <v>42370</v>
      </c>
      <c r="BV173" s="4">
        <f>'(Intermediate Computations)'!CC140</f>
        <v>42401</v>
      </c>
      <c r="BW173" s="4">
        <f>'(Intermediate Computations)'!CD140</f>
        <v>42430</v>
      </c>
      <c r="BX173" s="4">
        <f>'(Intermediate Computations)'!CE140</f>
        <v>42461</v>
      </c>
      <c r="BY173" s="4">
        <f>'(Intermediate Computations)'!CF140</f>
        <v>42491</v>
      </c>
      <c r="BZ173" s="4">
        <f>'(Intermediate Computations)'!CG140</f>
        <v>42522</v>
      </c>
      <c r="CA173" s="4">
        <f>'(Intermediate Computations)'!CH140</f>
        <v>42552</v>
      </c>
      <c r="CB173" s="4">
        <f>'(Intermediate Computations)'!CI140</f>
        <v>42583</v>
      </c>
      <c r="CC173" s="4">
        <f>'(Intermediate Computations)'!CJ140</f>
        <v>42614</v>
      </c>
      <c r="CD173" s="4">
        <f>'(Intermediate Computations)'!CK140</f>
        <v>42644</v>
      </c>
      <c r="CE173" s="4">
        <f>'(Intermediate Computations)'!CL140</f>
        <v>42675</v>
      </c>
      <c r="CF173" s="4">
        <f>'(Intermediate Computations)'!CM140</f>
        <v>42705</v>
      </c>
      <c r="CG173" s="4">
        <f>'(Intermediate Computations)'!CO140</f>
        <v>42736</v>
      </c>
      <c r="CH173" s="4">
        <f>'(Intermediate Computations)'!CP140</f>
        <v>42767</v>
      </c>
      <c r="CI173" s="4">
        <f>'(Intermediate Computations)'!CQ140</f>
        <v>42795</v>
      </c>
      <c r="CJ173" s="4">
        <f>'(Intermediate Computations)'!CR140</f>
        <v>42826</v>
      </c>
      <c r="CK173" s="4">
        <f>'(Intermediate Computations)'!CS140</f>
        <v>42856</v>
      </c>
      <c r="CL173" s="4">
        <f>'(Intermediate Computations)'!CT140</f>
        <v>42887</v>
      </c>
      <c r="CM173" s="4">
        <f>'(Intermediate Computations)'!CU140</f>
        <v>42917</v>
      </c>
      <c r="CN173" s="4">
        <f>'(Intermediate Computations)'!CV140</f>
        <v>42948</v>
      </c>
      <c r="CO173" s="4">
        <f>'(Intermediate Computations)'!CW140</f>
        <v>42979</v>
      </c>
      <c r="CP173" s="4">
        <f>'(Intermediate Computations)'!CX140</f>
        <v>43009</v>
      </c>
      <c r="CQ173" s="4">
        <f>'(Intermediate Computations)'!CY140</f>
        <v>43040</v>
      </c>
      <c r="CR173" s="4">
        <f>'(Intermediate Computations)'!CZ140</f>
        <v>43070</v>
      </c>
      <c r="CS173" s="4">
        <f>'(Intermediate Computations)'!DB140</f>
        <v>43101</v>
      </c>
      <c r="CT173" s="4">
        <f>'(Intermediate Computations)'!DC140</f>
        <v>43132</v>
      </c>
      <c r="CU173" s="4">
        <f>'(Intermediate Computations)'!DD140</f>
        <v>43160</v>
      </c>
      <c r="CV173" s="4">
        <f>'(Intermediate Computations)'!DE140</f>
        <v>43191</v>
      </c>
      <c r="CW173" s="4">
        <f>'(Intermediate Computations)'!DF140</f>
        <v>43221</v>
      </c>
      <c r="CX173" s="4">
        <f>'(Intermediate Computations)'!DG140</f>
        <v>43252</v>
      </c>
      <c r="CY173" s="4">
        <f>'(Intermediate Computations)'!DH140</f>
        <v>43282</v>
      </c>
      <c r="CZ173" s="4">
        <f>'(Intermediate Computations)'!DI140</f>
        <v>43313</v>
      </c>
      <c r="DA173" s="4">
        <f>'(Intermediate Computations)'!DJ140</f>
        <v>43344</v>
      </c>
      <c r="DB173" s="4">
        <f>'(Intermediate Computations)'!DK140</f>
        <v>43374</v>
      </c>
      <c r="DC173" s="4">
        <f>'(Intermediate Computations)'!DL140</f>
        <v>43405</v>
      </c>
      <c r="DD173" s="4">
        <f>'(Intermediate Computations)'!DM140</f>
        <v>43435</v>
      </c>
      <c r="DE173" s="4">
        <f>'(Intermediate Computations)'!DO140</f>
        <v>43466</v>
      </c>
      <c r="DF173" s="4">
        <f>'(Intermediate Computations)'!DP140</f>
        <v>43497</v>
      </c>
      <c r="DG173" s="4">
        <f>'(Intermediate Computations)'!DQ140</f>
        <v>43525</v>
      </c>
      <c r="DH173" s="4">
        <f>'(Intermediate Computations)'!DR140</f>
        <v>43556</v>
      </c>
      <c r="DI173" s="4">
        <f>'(Intermediate Computations)'!DS140</f>
        <v>43586</v>
      </c>
      <c r="DJ173" s="4">
        <f>'(Intermediate Computations)'!DT140</f>
        <v>43617</v>
      </c>
      <c r="DK173" s="4">
        <f>'(Intermediate Computations)'!DU140</f>
        <v>43647</v>
      </c>
      <c r="DL173" s="4">
        <f>'(Intermediate Computations)'!DV140</f>
        <v>43678</v>
      </c>
      <c r="DM173" s="4">
        <f>'(Intermediate Computations)'!DW140</f>
        <v>43709</v>
      </c>
      <c r="DN173" s="4">
        <f>'(Intermediate Computations)'!DX140</f>
        <v>43739</v>
      </c>
      <c r="DO173" s="4">
        <f>'(Intermediate Computations)'!DY140</f>
        <v>43770</v>
      </c>
      <c r="DP173" s="4">
        <f>'(Intermediate Computations)'!DZ140</f>
        <v>43800</v>
      </c>
      <c r="DQ173" s="4">
        <f>'(Intermediate Computations)'!EB140</f>
        <v>43831</v>
      </c>
      <c r="DR173" s="4">
        <f>'(Intermediate Computations)'!EC140</f>
        <v>43862</v>
      </c>
      <c r="DS173" s="4">
        <f>'(Intermediate Computations)'!ED140</f>
        <v>43891</v>
      </c>
      <c r="DT173" s="4">
        <f>'(Intermediate Computations)'!EE140</f>
        <v>43922</v>
      </c>
      <c r="DU173" s="4">
        <f>'(Intermediate Computations)'!EF140</f>
        <v>43952</v>
      </c>
      <c r="DV173" s="4">
        <f>'(Intermediate Computations)'!EG140</f>
        <v>43983</v>
      </c>
      <c r="DW173" s="4">
        <f>'(Intermediate Computations)'!EH140</f>
        <v>44013</v>
      </c>
      <c r="DX173" s="4">
        <f>'(Intermediate Computations)'!EI140</f>
        <v>44044</v>
      </c>
      <c r="DY173" s="4">
        <f>'(Intermediate Computations)'!EJ140</f>
        <v>44075</v>
      </c>
      <c r="DZ173" s="4">
        <f>'(Intermediate Computations)'!EK140</f>
        <v>44105</v>
      </c>
      <c r="EA173" s="4">
        <f>'(Intermediate Computations)'!EL140</f>
        <v>44136</v>
      </c>
      <c r="EB173" s="4">
        <f>'(Intermediate Computations)'!EM140</f>
        <v>44166</v>
      </c>
    </row>
    <row r="174" spans="1:132" ht="12.75" customHeight="1" x14ac:dyDescent="0.2">
      <c r="A174" s="64">
        <f>'Statistical Moments'!B32</f>
        <v>34645298.421926446</v>
      </c>
      <c r="B174" s="64">
        <f ca="1">'Statistical Moments'!C32</f>
        <v>34629576.414283</v>
      </c>
      <c r="C174" s="64">
        <f ca="1">'Statistical Moments'!D32</f>
        <v>34614702.000112846</v>
      </c>
      <c r="D174" s="64">
        <f ca="1">'Statistical Moments'!E32</f>
        <v>34601226.378794834</v>
      </c>
      <c r="E174" s="64">
        <f ca="1">'Statistical Moments'!F32</f>
        <v>34585837.515432239</v>
      </c>
      <c r="F174" s="64">
        <f ca="1">'Statistical Moments'!G32</f>
        <v>34572365.676479921</v>
      </c>
      <c r="G174" s="64">
        <f ca="1">'Statistical Moments'!H32</f>
        <v>34557417.340521365</v>
      </c>
      <c r="H174" s="64">
        <f ca="1">'Statistical Moments'!I32</f>
        <v>34542142.083999678</v>
      </c>
      <c r="I174" s="64">
        <f ca="1">'Statistical Moments'!J32</f>
        <v>34528754.558543026</v>
      </c>
      <c r="J174" s="64">
        <f ca="1">'Statistical Moments'!K32</f>
        <v>34514703.727266625</v>
      </c>
      <c r="K174" s="64">
        <f ca="1">'Statistical Moments'!L32</f>
        <v>34501592.940835282</v>
      </c>
      <c r="L174" s="64">
        <f ca="1">'Statistical Moments'!M32</f>
        <v>34487085.539717972</v>
      </c>
      <c r="M174" s="64">
        <f ca="1">'Statistical Moments'!O32</f>
        <v>34472718.582441404</v>
      </c>
      <c r="N174" s="64">
        <f ca="1">'Statistical Moments'!P32</f>
        <v>34458961.752284899</v>
      </c>
      <c r="O174" s="64">
        <f ca="1">'Statistical Moments'!Q32</f>
        <v>34444555.327882297</v>
      </c>
      <c r="P174" s="64">
        <f ca="1">'Statistical Moments'!R32</f>
        <v>34430144.265704945</v>
      </c>
      <c r="Q174" s="64">
        <f ca="1">'Statistical Moments'!S32</f>
        <v>34415639.383747786</v>
      </c>
      <c r="R174" s="64">
        <f ca="1">'Statistical Moments'!T32</f>
        <v>34401439.922743544</v>
      </c>
      <c r="S174" s="64">
        <f ca="1">'Statistical Moments'!U32</f>
        <v>34387468.71796383</v>
      </c>
      <c r="T174" s="64">
        <f ca="1">'Statistical Moments'!V32</f>
        <v>34373202.62030898</v>
      </c>
      <c r="U174" s="64">
        <f ca="1">'Statistical Moments'!W32</f>
        <v>34358150.146004669</v>
      </c>
      <c r="V174" s="64">
        <f ca="1">'Statistical Moments'!X32</f>
        <v>34344394.206445999</v>
      </c>
      <c r="W174" s="64">
        <f ca="1">'Statistical Moments'!Y32</f>
        <v>34331356.518061243</v>
      </c>
      <c r="X174" s="64">
        <f ca="1">'Statistical Moments'!Z32</f>
        <v>34317115.627073273</v>
      </c>
      <c r="Y174" s="64">
        <f ca="1">'Statistical Moments'!AB32</f>
        <v>34303031.413897522</v>
      </c>
      <c r="Z174" s="64">
        <f ca="1">'Statistical Moments'!AC32</f>
        <v>34289025.83144781</v>
      </c>
      <c r="AA174" s="64">
        <f ca="1">'Statistical Moments'!AD32</f>
        <v>34274433.364140779</v>
      </c>
      <c r="AB174" s="64">
        <f ca="1">'Statistical Moments'!AE32</f>
        <v>34260320.221150473</v>
      </c>
      <c r="AC174" s="64">
        <f ca="1">'Statistical Moments'!AF32</f>
        <v>34245156.762024648</v>
      </c>
      <c r="AD174" s="64">
        <f ca="1">'Statistical Moments'!AG32</f>
        <v>34232151.272260226</v>
      </c>
      <c r="AE174" s="64">
        <f ca="1">'Statistical Moments'!AH32</f>
        <v>34217780.436927356</v>
      </c>
      <c r="AF174" s="64">
        <f ca="1">'Statistical Moments'!AI32</f>
        <v>34204964.71814999</v>
      </c>
      <c r="AG174" s="64">
        <f ca="1">'Statistical Moments'!AJ32</f>
        <v>34191882.282967538</v>
      </c>
      <c r="AH174" s="64">
        <f ca="1">'Statistical Moments'!AK32</f>
        <v>34177099.129865393</v>
      </c>
      <c r="AI174" s="64">
        <f ca="1">'Statistical Moments'!AL32</f>
        <v>34162946.178360716</v>
      </c>
      <c r="AJ174" s="64">
        <f ca="1">'Statistical Moments'!AM32</f>
        <v>34148716.630581364</v>
      </c>
      <c r="AK174" s="64">
        <f ca="1">'Statistical Moments'!AO32</f>
        <v>34134471.023958124</v>
      </c>
      <c r="AL174" s="64">
        <f ca="1">'Statistical Moments'!AP32</f>
        <v>34120579.278028026</v>
      </c>
      <c r="AM174" s="64">
        <f ca="1">'Statistical Moments'!AQ32</f>
        <v>34106682.73748821</v>
      </c>
      <c r="AN174" s="64">
        <f ca="1">'Statistical Moments'!AR32</f>
        <v>34093713.110085204</v>
      </c>
      <c r="AO174" s="64">
        <f ca="1">'Statistical Moments'!AS32</f>
        <v>34079288.640944816</v>
      </c>
      <c r="AP174" s="64">
        <f ca="1">'Statistical Moments'!AT32</f>
        <v>34064980.709738903</v>
      </c>
      <c r="AQ174" s="64">
        <f ca="1">'Statistical Moments'!AU32</f>
        <v>34049991.532213636</v>
      </c>
      <c r="AR174" s="64">
        <f ca="1">'Statistical Moments'!AV32</f>
        <v>34035515.875094727</v>
      </c>
      <c r="AS174" s="64">
        <f ca="1">'Statistical Moments'!AW32</f>
        <v>34022257.104891561</v>
      </c>
      <c r="AT174" s="64">
        <f ca="1">'Statistical Moments'!AX32</f>
        <v>34008891.531561777</v>
      </c>
      <c r="AU174" s="64">
        <f ca="1">'Statistical Moments'!AY32</f>
        <v>33995429.940942973</v>
      </c>
      <c r="AV174" s="64">
        <f ca="1">'Statistical Moments'!AZ32</f>
        <v>33980828.995297879</v>
      </c>
      <c r="AW174" s="64">
        <f ca="1">'Statistical Moments'!BB32</f>
        <v>33966905.044410311</v>
      </c>
      <c r="AX174" s="64">
        <f ca="1">'Statistical Moments'!BC32</f>
        <v>33952477.327840313</v>
      </c>
      <c r="AY174" s="64">
        <f ca="1">'Statistical Moments'!BD32</f>
        <v>33939485.334278814</v>
      </c>
      <c r="AZ174" s="64">
        <f ca="1">'Statistical Moments'!BE32</f>
        <v>33925383.316118777</v>
      </c>
      <c r="BA174" s="64">
        <f ca="1">'Statistical Moments'!BF32</f>
        <v>33910214.209071502</v>
      </c>
      <c r="BB174" s="64">
        <f ca="1">'Statistical Moments'!BG32</f>
        <v>33895604.132564269</v>
      </c>
      <c r="BC174" s="64">
        <f ca="1">'Statistical Moments'!BH32</f>
        <v>33881859.622206159</v>
      </c>
      <c r="BD174" s="64">
        <f ca="1">'Statistical Moments'!BI32</f>
        <v>33867977.305877753</v>
      </c>
      <c r="BE174" s="64">
        <f ca="1">'Statistical Moments'!BJ32</f>
        <v>33853321.33701399</v>
      </c>
      <c r="BF174" s="64">
        <f ca="1">'Statistical Moments'!BK32</f>
        <v>33839990.635821618</v>
      </c>
      <c r="BG174" s="64">
        <f ca="1">'Statistical Moments'!BL32</f>
        <v>33826702.677993983</v>
      </c>
      <c r="BH174" s="64">
        <f ca="1">'Statistical Moments'!BM32</f>
        <v>33811732.336151749</v>
      </c>
      <c r="BI174" s="64">
        <f ca="1">'Statistical Moments'!BO32</f>
        <v>33797938.90811374</v>
      </c>
      <c r="BJ174" s="64">
        <f ca="1">'Statistical Moments'!BP32</f>
        <v>33784614.500688054</v>
      </c>
      <c r="BK174" s="64">
        <f ca="1">'Statistical Moments'!BQ32</f>
        <v>33771310.126986921</v>
      </c>
      <c r="BL174" s="64">
        <f ca="1">'Statistical Moments'!BR32</f>
        <v>33756147.835355289</v>
      </c>
      <c r="BM174" s="64">
        <f ca="1">'Statistical Moments'!BS32</f>
        <v>33741692.542146146</v>
      </c>
      <c r="BN174" s="64">
        <f ca="1">'Statistical Moments'!BT32</f>
        <v>33726453.077486143</v>
      </c>
      <c r="BO174" s="64">
        <f ca="1">'Statistical Moments'!BU32</f>
        <v>33712757.930332698</v>
      </c>
      <c r="BP174" s="64">
        <f ca="1">'Statistical Moments'!BV32</f>
        <v>33697789.267640695</v>
      </c>
      <c r="BQ174" s="64">
        <f ca="1">'Statistical Moments'!BW32</f>
        <v>33682765.940142855</v>
      </c>
      <c r="BR174" s="64">
        <f ca="1">'Statistical Moments'!BX32</f>
        <v>33668363.391043231</v>
      </c>
      <c r="BS174" s="64">
        <f ca="1">'Statistical Moments'!BY32</f>
        <v>33653740.135446548</v>
      </c>
      <c r="BT174" s="64">
        <f ca="1">'Statistical Moments'!BZ32</f>
        <v>33638807.196209967</v>
      </c>
      <c r="BU174" s="64">
        <f ca="1">'Statistical Moments'!CB32</f>
        <v>33625672.723684706</v>
      </c>
      <c r="BV174" s="64">
        <f ca="1">'Statistical Moments'!CC32</f>
        <v>33611406.778629377</v>
      </c>
      <c r="BW174" s="64">
        <f ca="1">'Statistical Moments'!CD32</f>
        <v>33598352.20511663</v>
      </c>
      <c r="BX174" s="64">
        <f ca="1">'Statistical Moments'!CE32</f>
        <v>33584435.330525398</v>
      </c>
      <c r="BY174" s="64">
        <f ca="1">'Statistical Moments'!CF32</f>
        <v>33570012.269020475</v>
      </c>
      <c r="BZ174" s="64">
        <f ca="1">'Statistical Moments'!CG32</f>
        <v>33555642.767444737</v>
      </c>
      <c r="CA174" s="64">
        <f ca="1">'Statistical Moments'!CH32</f>
        <v>33541780.960412566</v>
      </c>
      <c r="CB174" s="64">
        <f ca="1">'Statistical Moments'!CI32</f>
        <v>33527177.342169207</v>
      </c>
      <c r="CC174" s="64">
        <f ca="1">'Statistical Moments'!CJ32</f>
        <v>33513491.898125514</v>
      </c>
      <c r="CD174" s="64">
        <f ca="1">'Statistical Moments'!CK32</f>
        <v>33499190.358589862</v>
      </c>
      <c r="CE174" s="64">
        <f ca="1">'Statistical Moments'!CL32</f>
        <v>33484510.690604698</v>
      </c>
      <c r="CF174" s="64">
        <f ca="1">'Statistical Moments'!CM32</f>
        <v>33468881.457733627</v>
      </c>
      <c r="CG174" s="64">
        <f ca="1">'Statistical Moments'!CO32</f>
        <v>33454112.794042967</v>
      </c>
      <c r="CH174" s="64">
        <f ca="1">'Statistical Moments'!CP32</f>
        <v>33440865.508711513</v>
      </c>
      <c r="CI174" s="64">
        <f ca="1">'Statistical Moments'!CQ32</f>
        <v>33426636.502612732</v>
      </c>
      <c r="CJ174" s="64">
        <f ca="1">'Statistical Moments'!CR32</f>
        <v>33412277.639138818</v>
      </c>
      <c r="CK174" s="64">
        <f ca="1">'Statistical Moments'!CS32</f>
        <v>33398570.381393675</v>
      </c>
      <c r="CL174" s="64">
        <f ca="1">'Statistical Moments'!CT32</f>
        <v>33384487.60999687</v>
      </c>
      <c r="CM174" s="64">
        <f ca="1">'Statistical Moments'!CU32</f>
        <v>33370435.596376941</v>
      </c>
      <c r="CN174" s="64">
        <f ca="1">'Statistical Moments'!CV32</f>
        <v>33355744.944823228</v>
      </c>
      <c r="CO174" s="64">
        <f ca="1">'Statistical Moments'!CW32</f>
        <v>33341096.837484121</v>
      </c>
      <c r="CP174" s="64">
        <f ca="1">'Statistical Moments'!CX32</f>
        <v>33326147.541050609</v>
      </c>
      <c r="CQ174" s="64">
        <f ca="1">'Statistical Moments'!CY32</f>
        <v>33312659.095477935</v>
      </c>
      <c r="CR174" s="64">
        <f ca="1">'Statistical Moments'!CZ32</f>
        <v>33298953.367540669</v>
      </c>
      <c r="CS174" s="64">
        <f ca="1">'Statistical Moments'!DB32</f>
        <v>33286477.098412283</v>
      </c>
      <c r="CT174" s="64">
        <f ca="1">'Statistical Moments'!DC32</f>
        <v>33272179.25262684</v>
      </c>
      <c r="CU174" s="64">
        <f ca="1">'Statistical Moments'!DD32</f>
        <v>33258728.981992006</v>
      </c>
      <c r="CV174" s="64">
        <f ca="1">'Statistical Moments'!DE32</f>
        <v>33243277.611070879</v>
      </c>
      <c r="CW174" s="64">
        <f ca="1">'Statistical Moments'!DF32</f>
        <v>33229648.268827599</v>
      </c>
      <c r="CX174" s="64">
        <f ca="1">'Statistical Moments'!DG32</f>
        <v>33215427.871375635</v>
      </c>
      <c r="CY174" s="64">
        <f ca="1">'Statistical Moments'!DH32</f>
        <v>33200501.449276935</v>
      </c>
      <c r="CZ174" s="64">
        <f ca="1">'Statistical Moments'!DI32</f>
        <v>33186828.480965793</v>
      </c>
      <c r="DA174" s="64">
        <f ca="1">'Statistical Moments'!DJ32</f>
        <v>33172159.713780716</v>
      </c>
      <c r="DB174" s="64">
        <f ca="1">'Statistical Moments'!DK32</f>
        <v>33158969.448670115</v>
      </c>
      <c r="DC174" s="64">
        <f ca="1">'Statistical Moments'!DL32</f>
        <v>33145759.454857156</v>
      </c>
      <c r="DD174" s="64">
        <f ca="1">'Statistical Moments'!DM32</f>
        <v>33131953.418787096</v>
      </c>
      <c r="DE174" s="64">
        <f ca="1">'Statistical Moments'!DO32</f>
        <v>33119146.972380009</v>
      </c>
      <c r="DF174" s="64">
        <f ca="1">'Statistical Moments'!DP32</f>
        <v>33104812.472000379</v>
      </c>
      <c r="DG174" s="64">
        <f ca="1">'Statistical Moments'!DQ32</f>
        <v>33091094.596151877</v>
      </c>
      <c r="DH174" s="64">
        <f ca="1">'Statistical Moments'!DR32</f>
        <v>33077656.901209671</v>
      </c>
      <c r="DI174" s="64">
        <f ca="1">'Statistical Moments'!DS32</f>
        <v>33062688.899790596</v>
      </c>
      <c r="DJ174" s="64">
        <f ca="1">'Statistical Moments'!DT32</f>
        <v>33048073.593142744</v>
      </c>
      <c r="DK174" s="64">
        <f ca="1">'Statistical Moments'!DU32</f>
        <v>33034269.146125156</v>
      </c>
      <c r="DL174" s="64">
        <f ca="1">'Statistical Moments'!DV32</f>
        <v>33020433.509314891</v>
      </c>
      <c r="DM174" s="64">
        <f ca="1">'Statistical Moments'!DW32</f>
        <v>33006958.251565039</v>
      </c>
      <c r="DN174" s="64">
        <f ca="1">'Statistical Moments'!DX32</f>
        <v>32992103.186932545</v>
      </c>
      <c r="DO174" s="64">
        <f ca="1">'Statistical Moments'!DY32</f>
        <v>32978097.264030114</v>
      </c>
      <c r="DP174" s="64">
        <f ca="1">'Statistical Moments'!DZ32</f>
        <v>32963884.917029787</v>
      </c>
      <c r="DQ174" s="64">
        <f ca="1">'Statistical Moments'!EB32</f>
        <v>32950278.993553393</v>
      </c>
      <c r="DR174" s="64">
        <f ca="1">'Statistical Moments'!EC32</f>
        <v>32936839.897928353</v>
      </c>
      <c r="DS174" s="64">
        <f ca="1">'Statistical Moments'!ED32</f>
        <v>32923461.595356725</v>
      </c>
      <c r="DT174" s="64">
        <f ca="1">'Statistical Moments'!EE32</f>
        <v>32908558.034828406</v>
      </c>
      <c r="DU174" s="64">
        <f ca="1">'Statistical Moments'!EF32</f>
        <v>32894557.031589232</v>
      </c>
      <c r="DV174" s="64">
        <f ca="1">'Statistical Moments'!EG32</f>
        <v>32880183.880477782</v>
      </c>
      <c r="DW174" s="64">
        <f ca="1">'Statistical Moments'!EH32</f>
        <v>32866066.824571524</v>
      </c>
      <c r="DX174" s="64">
        <f ca="1">'Statistical Moments'!EI32</f>
        <v>32851941.176136941</v>
      </c>
      <c r="DY174" s="64">
        <f ca="1">'Statistical Moments'!EJ32</f>
        <v>32838500.57399448</v>
      </c>
      <c r="DZ174" s="64">
        <f ca="1">'Statistical Moments'!EK32</f>
        <v>32825044.955296058</v>
      </c>
      <c r="EA174" s="64">
        <f ca="1">'Statistical Moments'!EL32</f>
        <v>32811249.043200873</v>
      </c>
      <c r="EB174" s="64">
        <f ca="1">'Statistical Moments'!EM32</f>
        <v>32798057.369866043</v>
      </c>
    </row>
    <row r="175" spans="1:132" ht="12.75" customHeight="1" x14ac:dyDescent="0.2">
      <c r="A175" s="4" t="str">
        <f>'(Intermediate Computations)'!B149</f>
        <v>MMM 2010</v>
      </c>
      <c r="B175" s="4" t="str">
        <f>'(Intermediate Computations)'!C149</f>
        <v>MMM 2010</v>
      </c>
      <c r="C175" s="4" t="str">
        <f>'(Intermediate Computations)'!D149</f>
        <v>MMM 2010</v>
      </c>
      <c r="D175" s="4" t="str">
        <f>'(Intermediate Computations)'!E149</f>
        <v>MMM 2010</v>
      </c>
      <c r="E175" s="4" t="str">
        <f>'(Intermediate Computations)'!F149</f>
        <v>MMM 2010</v>
      </c>
      <c r="F175" s="4" t="str">
        <f>'(Intermediate Computations)'!G149</f>
        <v>MMM 2010</v>
      </c>
      <c r="G175" s="4" t="str">
        <f>'(Intermediate Computations)'!H149</f>
        <v>MMM 2010</v>
      </c>
      <c r="H175" s="4" t="str">
        <f>'(Intermediate Computations)'!I149</f>
        <v>MMM 2010</v>
      </c>
      <c r="I175" s="4" t="str">
        <f>'(Intermediate Computations)'!J149</f>
        <v>MMM 2010</v>
      </c>
      <c r="J175" s="4" t="str">
        <f>'(Intermediate Computations)'!K149</f>
        <v>MMM 2010</v>
      </c>
      <c r="K175" s="4" t="str">
        <f>'(Intermediate Computations)'!L149</f>
        <v>MMM 2010</v>
      </c>
      <c r="L175" s="4" t="str">
        <f>'(Intermediate Computations)'!M149</f>
        <v>MMM 2010</v>
      </c>
      <c r="M175" s="4" t="str">
        <f>'(Intermediate Computations)'!O149</f>
        <v>MMM 2011</v>
      </c>
      <c r="N175" s="4" t="str">
        <f>'(Intermediate Computations)'!P149</f>
        <v>MMM 2011</v>
      </c>
      <c r="O175" s="4" t="str">
        <f>'(Intermediate Computations)'!Q149</f>
        <v>MMM 2011</v>
      </c>
      <c r="P175" s="4" t="str">
        <f>'(Intermediate Computations)'!R149</f>
        <v>MMM 2011</v>
      </c>
      <c r="Q175" s="4" t="str">
        <f>'(Intermediate Computations)'!S149</f>
        <v>MMM 2011</v>
      </c>
      <c r="R175" s="4" t="str">
        <f>'(Intermediate Computations)'!T149</f>
        <v>MMM 2011</v>
      </c>
      <c r="S175" s="4" t="str">
        <f>'(Intermediate Computations)'!U149</f>
        <v>MMM 2011</v>
      </c>
      <c r="T175" s="4" t="str">
        <f>'(Intermediate Computations)'!V149</f>
        <v>MMM 2011</v>
      </c>
      <c r="U175" s="4" t="str">
        <f>'(Intermediate Computations)'!W149</f>
        <v>MMM 2011</v>
      </c>
      <c r="V175" s="4" t="str">
        <f>'(Intermediate Computations)'!X149</f>
        <v>MMM 2011</v>
      </c>
      <c r="W175" s="4" t="str">
        <f>'(Intermediate Computations)'!Y149</f>
        <v>MMM 2011</v>
      </c>
      <c r="X175" s="4" t="str">
        <f>'(Intermediate Computations)'!Z149</f>
        <v>MMM 2011</v>
      </c>
      <c r="Y175" s="4" t="str">
        <f>'(Intermediate Computations)'!AB149</f>
        <v>MMM 2012</v>
      </c>
      <c r="Z175" s="4" t="str">
        <f>'(Intermediate Computations)'!AC149</f>
        <v>MMM 2012</v>
      </c>
      <c r="AA175" s="4" t="str">
        <f>'(Intermediate Computations)'!AD149</f>
        <v>MMM 2012</v>
      </c>
      <c r="AB175" s="4" t="str">
        <f>'(Intermediate Computations)'!AE149</f>
        <v>MMM 2012</v>
      </c>
      <c r="AC175" s="4" t="str">
        <f>'(Intermediate Computations)'!AF149</f>
        <v>MMM 2012</v>
      </c>
      <c r="AD175" s="4" t="str">
        <f>'(Intermediate Computations)'!AG149</f>
        <v>MMM 2012</v>
      </c>
      <c r="AE175" s="4" t="str">
        <f>'(Intermediate Computations)'!AH149</f>
        <v>MMM 2012</v>
      </c>
      <c r="AF175" s="4" t="str">
        <f>'(Intermediate Computations)'!AI149</f>
        <v>MMM 2012</v>
      </c>
      <c r="AG175" s="4" t="str">
        <f>'(Intermediate Computations)'!AJ149</f>
        <v>MMM 2012</v>
      </c>
      <c r="AH175" s="4" t="str">
        <f>'(Intermediate Computations)'!AK149</f>
        <v>MMM 2012</v>
      </c>
      <c r="AI175" s="4" t="str">
        <f>'(Intermediate Computations)'!AL149</f>
        <v>MMM 2012</v>
      </c>
      <c r="AJ175" s="4" t="str">
        <f>'(Intermediate Computations)'!AM149</f>
        <v>MMM 2012</v>
      </c>
      <c r="AK175" s="4" t="str">
        <f>'(Intermediate Computations)'!AO149</f>
        <v>MMM 2013</v>
      </c>
      <c r="AL175" s="4" t="str">
        <f>'(Intermediate Computations)'!AP149</f>
        <v>MMM 2013</v>
      </c>
      <c r="AM175" s="4" t="str">
        <f>'(Intermediate Computations)'!AQ149</f>
        <v>MMM 2013</v>
      </c>
      <c r="AN175" s="4" t="str">
        <f>'(Intermediate Computations)'!AR149</f>
        <v>MMM 2013</v>
      </c>
      <c r="AO175" s="4" t="str">
        <f>'(Intermediate Computations)'!AS149</f>
        <v>MMM 2013</v>
      </c>
      <c r="AP175" s="4" t="str">
        <f>'(Intermediate Computations)'!AT149</f>
        <v>MMM 2013</v>
      </c>
      <c r="AQ175" s="4" t="str">
        <f>'(Intermediate Computations)'!AU149</f>
        <v>MMM 2013</v>
      </c>
      <c r="AR175" s="4" t="str">
        <f>'(Intermediate Computations)'!AV149</f>
        <v>MMM 2013</v>
      </c>
      <c r="AS175" s="4" t="str">
        <f>'(Intermediate Computations)'!AW149</f>
        <v>MMM 2013</v>
      </c>
      <c r="AT175" s="4" t="str">
        <f>'(Intermediate Computations)'!AX149</f>
        <v>MMM 2013</v>
      </c>
      <c r="AU175" s="4" t="str">
        <f>'(Intermediate Computations)'!AY149</f>
        <v>MMM 2013</v>
      </c>
      <c r="AV175" s="4" t="str">
        <f>'(Intermediate Computations)'!AZ149</f>
        <v>MMM 2013</v>
      </c>
      <c r="AW175" s="4" t="str">
        <f>'(Intermediate Computations)'!BB149</f>
        <v>MMM 2014</v>
      </c>
      <c r="AX175" s="4" t="str">
        <f>'(Intermediate Computations)'!BC149</f>
        <v>MMM 2014</v>
      </c>
      <c r="AY175" s="4" t="str">
        <f>'(Intermediate Computations)'!BD149</f>
        <v>MMM 2014</v>
      </c>
      <c r="AZ175" s="4" t="str">
        <f>'(Intermediate Computations)'!BE149</f>
        <v>MMM 2014</v>
      </c>
      <c r="BA175" s="4" t="str">
        <f>'(Intermediate Computations)'!BF149</f>
        <v>MMM 2014</v>
      </c>
      <c r="BB175" s="4" t="str">
        <f>'(Intermediate Computations)'!BG149</f>
        <v>MMM 2014</v>
      </c>
      <c r="BC175" s="4" t="str">
        <f>'(Intermediate Computations)'!BH149</f>
        <v>MMM 2014</v>
      </c>
      <c r="BD175" s="4" t="str">
        <f>'(Intermediate Computations)'!BI149</f>
        <v>MMM 2014</v>
      </c>
      <c r="BE175" s="4" t="str">
        <f>'(Intermediate Computations)'!BJ149</f>
        <v>MMM 2014</v>
      </c>
      <c r="BF175" s="4" t="str">
        <f>'(Intermediate Computations)'!BK149</f>
        <v>MMM 2014</v>
      </c>
      <c r="BG175" s="4" t="str">
        <f>'(Intermediate Computations)'!BL149</f>
        <v>MMM 2014</v>
      </c>
      <c r="BH175" s="4" t="str">
        <f>'(Intermediate Computations)'!BM149</f>
        <v>MMM 2014</v>
      </c>
      <c r="BI175" s="4" t="str">
        <f>'(Intermediate Computations)'!BO149</f>
        <v>MMM 2015</v>
      </c>
      <c r="BJ175" s="4" t="str">
        <f>'(Intermediate Computations)'!BP149</f>
        <v>MMM 2015</v>
      </c>
      <c r="BK175" s="4" t="str">
        <f>'(Intermediate Computations)'!BQ149</f>
        <v>MMM 2015</v>
      </c>
      <c r="BL175" s="4" t="str">
        <f>'(Intermediate Computations)'!BR149</f>
        <v>MMM 2015</v>
      </c>
      <c r="BM175" s="4" t="str">
        <f>'(Intermediate Computations)'!BS149</f>
        <v>MMM 2015</v>
      </c>
      <c r="BN175" s="4" t="str">
        <f>'(Intermediate Computations)'!BT149</f>
        <v>MMM 2015</v>
      </c>
      <c r="BO175" s="4" t="str">
        <f>'(Intermediate Computations)'!BU149</f>
        <v>MMM 2015</v>
      </c>
      <c r="BP175" s="4" t="str">
        <f>'(Intermediate Computations)'!BV149</f>
        <v>MMM 2015</v>
      </c>
      <c r="BQ175" s="4" t="str">
        <f>'(Intermediate Computations)'!BW149</f>
        <v>MMM 2015</v>
      </c>
      <c r="BR175" s="4" t="str">
        <f>'(Intermediate Computations)'!BX149</f>
        <v>MMM 2015</v>
      </c>
      <c r="BS175" s="4" t="str">
        <f>'(Intermediate Computations)'!BY149</f>
        <v>MMM 2015</v>
      </c>
      <c r="BT175" s="4" t="str">
        <f>'(Intermediate Computations)'!BZ149</f>
        <v>MMM 2015</v>
      </c>
      <c r="BU175" s="4" t="str">
        <f>'(Intermediate Computations)'!CB149</f>
        <v>MMM 2016</v>
      </c>
      <c r="BV175" s="4" t="str">
        <f>'(Intermediate Computations)'!CC149</f>
        <v>MMM 2016</v>
      </c>
      <c r="BW175" s="4" t="str">
        <f>'(Intermediate Computations)'!CD149</f>
        <v>MMM 2016</v>
      </c>
      <c r="BX175" s="4" t="str">
        <f>'(Intermediate Computations)'!CE149</f>
        <v>MMM 2016</v>
      </c>
      <c r="BY175" s="4" t="str">
        <f>'(Intermediate Computations)'!CF149</f>
        <v>MMM 2016</v>
      </c>
      <c r="BZ175" s="4" t="str">
        <f>'(Intermediate Computations)'!CG149</f>
        <v>MMM 2016</v>
      </c>
      <c r="CA175" s="4" t="str">
        <f>'(Intermediate Computations)'!CH149</f>
        <v>MMM 2016</v>
      </c>
      <c r="CB175" s="4" t="str">
        <f>'(Intermediate Computations)'!CI149</f>
        <v>MMM 2016</v>
      </c>
      <c r="CC175" s="4" t="str">
        <f>'(Intermediate Computations)'!CJ149</f>
        <v>MMM 2016</v>
      </c>
      <c r="CD175" s="4" t="str">
        <f>'(Intermediate Computations)'!CK149</f>
        <v>MMM 2016</v>
      </c>
      <c r="CE175" s="4" t="str">
        <f>'(Intermediate Computations)'!CL149</f>
        <v>MMM 2016</v>
      </c>
      <c r="CF175" s="4" t="str">
        <f>'(Intermediate Computations)'!CM149</f>
        <v>MMM 2016</v>
      </c>
      <c r="CG175" s="4" t="str">
        <f>'(Intermediate Computations)'!CO149</f>
        <v>MMM 2017</v>
      </c>
      <c r="CH175" s="4" t="str">
        <f>'(Intermediate Computations)'!CP149</f>
        <v>MMM 2017</v>
      </c>
      <c r="CI175" s="4" t="str">
        <f>'(Intermediate Computations)'!CQ149</f>
        <v>MMM 2017</v>
      </c>
      <c r="CJ175" s="4" t="str">
        <f>'(Intermediate Computations)'!CR149</f>
        <v>MMM 2017</v>
      </c>
      <c r="CK175" s="4" t="str">
        <f>'(Intermediate Computations)'!CS149</f>
        <v>MMM 2017</v>
      </c>
      <c r="CL175" s="4" t="str">
        <f>'(Intermediate Computations)'!CT149</f>
        <v>MMM 2017</v>
      </c>
      <c r="CM175" s="4" t="str">
        <f>'(Intermediate Computations)'!CU149</f>
        <v>MMM 2017</v>
      </c>
      <c r="CN175" s="4" t="str">
        <f>'(Intermediate Computations)'!CV149</f>
        <v>MMM 2017</v>
      </c>
      <c r="CO175" s="4" t="str">
        <f>'(Intermediate Computations)'!CW149</f>
        <v>MMM 2017</v>
      </c>
      <c r="CP175" s="4" t="str">
        <f>'(Intermediate Computations)'!CX149</f>
        <v>MMM 2017</v>
      </c>
      <c r="CQ175" s="4" t="str">
        <f>'(Intermediate Computations)'!CY149</f>
        <v>MMM 2017</v>
      </c>
      <c r="CR175" s="4" t="str">
        <f>'(Intermediate Computations)'!CZ149</f>
        <v>MMM 2017</v>
      </c>
      <c r="CS175" s="4" t="str">
        <f>'(Intermediate Computations)'!DB149</f>
        <v>MMM 2018</v>
      </c>
      <c r="CT175" s="4" t="str">
        <f>'(Intermediate Computations)'!DC149</f>
        <v>MMM 2018</v>
      </c>
      <c r="CU175" s="4" t="str">
        <f>'(Intermediate Computations)'!DD149</f>
        <v>MMM 2018</v>
      </c>
      <c r="CV175" s="4" t="str">
        <f>'(Intermediate Computations)'!DE149</f>
        <v>MMM 2018</v>
      </c>
      <c r="CW175" s="4" t="str">
        <f>'(Intermediate Computations)'!DF149</f>
        <v>MMM 2018</v>
      </c>
      <c r="CX175" s="4" t="str">
        <f>'(Intermediate Computations)'!DG149</f>
        <v>MMM 2018</v>
      </c>
      <c r="CY175" s="4" t="str">
        <f>'(Intermediate Computations)'!DH149</f>
        <v>MMM 2018</v>
      </c>
      <c r="CZ175" s="4" t="str">
        <f>'(Intermediate Computations)'!DI149</f>
        <v>MMM 2018</v>
      </c>
      <c r="DA175" s="4" t="str">
        <f>'(Intermediate Computations)'!DJ149</f>
        <v>MMM 2018</v>
      </c>
      <c r="DB175" s="4" t="str">
        <f>'(Intermediate Computations)'!DK149</f>
        <v>MMM 2018</v>
      </c>
      <c r="DC175" s="4" t="str">
        <f>'(Intermediate Computations)'!DL149</f>
        <v>MMM 2018</v>
      </c>
      <c r="DD175" s="4" t="str">
        <f>'(Intermediate Computations)'!DM149</f>
        <v>MMM 2018</v>
      </c>
      <c r="DE175" s="4" t="str">
        <f>'(Intermediate Computations)'!DO149</f>
        <v>MMM 2019</v>
      </c>
      <c r="DF175" s="4" t="str">
        <f>'(Intermediate Computations)'!DP149</f>
        <v>MMM 2019</v>
      </c>
      <c r="DG175" s="4" t="str">
        <f>'(Intermediate Computations)'!DQ149</f>
        <v>MMM 2019</v>
      </c>
      <c r="DH175" s="4" t="str">
        <f>'(Intermediate Computations)'!DR149</f>
        <v>MMM 2019</v>
      </c>
      <c r="DI175" s="4" t="str">
        <f>'(Intermediate Computations)'!DS149</f>
        <v>MMM 2019</v>
      </c>
      <c r="DJ175" s="4" t="str">
        <f>'(Intermediate Computations)'!DT149</f>
        <v>MMM 2019</v>
      </c>
      <c r="DK175" s="4" t="str">
        <f>'(Intermediate Computations)'!DU149</f>
        <v>MMM 2019</v>
      </c>
      <c r="DL175" s="4" t="str">
        <f>'(Intermediate Computations)'!DV149</f>
        <v>MMM 2019</v>
      </c>
      <c r="DM175" s="4" t="str">
        <f>'(Intermediate Computations)'!DW149</f>
        <v>MMM 2019</v>
      </c>
      <c r="DN175" s="4" t="str">
        <f>'(Intermediate Computations)'!DX149</f>
        <v>MMM 2019</v>
      </c>
      <c r="DO175" s="4" t="str">
        <f>'(Intermediate Computations)'!DY149</f>
        <v>MMM 2019</v>
      </c>
      <c r="DP175" s="4" t="str">
        <f>'(Intermediate Computations)'!DZ149</f>
        <v>MMM 2019</v>
      </c>
      <c r="DQ175" s="4" t="str">
        <f>'(Intermediate Computations)'!EB149</f>
        <v>MMM 2020</v>
      </c>
      <c r="DR175" s="4" t="str">
        <f>'(Intermediate Computations)'!EC149</f>
        <v>MMM 2020</v>
      </c>
      <c r="DS175" s="4" t="str">
        <f>'(Intermediate Computations)'!ED149</f>
        <v>MMM 2020</v>
      </c>
      <c r="DT175" s="4" t="str">
        <f>'(Intermediate Computations)'!EE149</f>
        <v>MMM 2020</v>
      </c>
      <c r="DU175" s="4" t="str">
        <f>'(Intermediate Computations)'!EF149</f>
        <v>MMM 2020</v>
      </c>
      <c r="DV175" s="4" t="str">
        <f>'(Intermediate Computations)'!EG149</f>
        <v>MMM 2020</v>
      </c>
      <c r="DW175" s="4" t="str">
        <f>'(Intermediate Computations)'!EH149</f>
        <v>MMM 2020</v>
      </c>
      <c r="DX175" s="4" t="str">
        <f>'(Intermediate Computations)'!EI149</f>
        <v>MMM 2020</v>
      </c>
      <c r="DY175" s="4" t="str">
        <f>'(Intermediate Computations)'!EJ149</f>
        <v>MMM 2020</v>
      </c>
      <c r="DZ175" s="4" t="str">
        <f>'(Intermediate Computations)'!EK149</f>
        <v>MMM 2020</v>
      </c>
      <c r="EA175" s="4" t="str">
        <f>'(Intermediate Computations)'!EL149</f>
        <v>MMM 2020</v>
      </c>
      <c r="EB175" s="4" t="str">
        <f>'(Intermediate Computations)'!EM149</f>
        <v>MMM 2020</v>
      </c>
    </row>
    <row r="176" spans="1:132" ht="12.75" customHeight="1" x14ac:dyDescent="0.2">
      <c r="A176" s="4">
        <f>'(Intermediate Computations)'!B146</f>
        <v>40179</v>
      </c>
      <c r="B176" s="4">
        <f>'(Intermediate Computations)'!C146</f>
        <v>40210</v>
      </c>
      <c r="C176" s="4">
        <f>'(Intermediate Computations)'!D146</f>
        <v>40238</v>
      </c>
      <c r="D176" s="4">
        <f>'(Intermediate Computations)'!E146</f>
        <v>40269</v>
      </c>
      <c r="E176" s="4">
        <f>'(Intermediate Computations)'!F146</f>
        <v>40299</v>
      </c>
      <c r="F176" s="4">
        <f>'(Intermediate Computations)'!G146</f>
        <v>40330</v>
      </c>
      <c r="G176" s="4">
        <f>'(Intermediate Computations)'!H146</f>
        <v>40360</v>
      </c>
      <c r="H176" s="4">
        <f>'(Intermediate Computations)'!I146</f>
        <v>40391</v>
      </c>
      <c r="I176" s="4">
        <f>'(Intermediate Computations)'!J146</f>
        <v>40422</v>
      </c>
      <c r="J176" s="4">
        <f>'(Intermediate Computations)'!K146</f>
        <v>40452</v>
      </c>
      <c r="K176" s="4">
        <f>'(Intermediate Computations)'!L146</f>
        <v>40483</v>
      </c>
      <c r="L176" s="4">
        <f>'(Intermediate Computations)'!M146</f>
        <v>40513</v>
      </c>
      <c r="M176" s="4">
        <f>'(Intermediate Computations)'!O146</f>
        <v>40544</v>
      </c>
      <c r="N176" s="4">
        <f>'(Intermediate Computations)'!P146</f>
        <v>40575</v>
      </c>
      <c r="O176" s="4">
        <f>'(Intermediate Computations)'!Q146</f>
        <v>40603</v>
      </c>
      <c r="P176" s="4">
        <f>'(Intermediate Computations)'!R146</f>
        <v>40634</v>
      </c>
      <c r="Q176" s="4">
        <f>'(Intermediate Computations)'!S146</f>
        <v>40664</v>
      </c>
      <c r="R176" s="4">
        <f>'(Intermediate Computations)'!T146</f>
        <v>40695</v>
      </c>
      <c r="S176" s="4">
        <f>'(Intermediate Computations)'!U146</f>
        <v>40725</v>
      </c>
      <c r="T176" s="4">
        <f>'(Intermediate Computations)'!V146</f>
        <v>40756</v>
      </c>
      <c r="U176" s="4">
        <f>'(Intermediate Computations)'!W146</f>
        <v>40787</v>
      </c>
      <c r="V176" s="4">
        <f>'(Intermediate Computations)'!X146</f>
        <v>40817</v>
      </c>
      <c r="W176" s="4">
        <f>'(Intermediate Computations)'!Y146</f>
        <v>40848</v>
      </c>
      <c r="X176" s="4">
        <f>'(Intermediate Computations)'!Z146</f>
        <v>40878</v>
      </c>
      <c r="Y176" s="4">
        <f>'(Intermediate Computations)'!AB146</f>
        <v>40909</v>
      </c>
      <c r="Z176" s="4">
        <f>'(Intermediate Computations)'!AC146</f>
        <v>40940</v>
      </c>
      <c r="AA176" s="4">
        <f>'(Intermediate Computations)'!AD146</f>
        <v>40969</v>
      </c>
      <c r="AB176" s="4">
        <f>'(Intermediate Computations)'!AE146</f>
        <v>41000</v>
      </c>
      <c r="AC176" s="4">
        <f>'(Intermediate Computations)'!AF146</f>
        <v>41030</v>
      </c>
      <c r="AD176" s="4">
        <f>'(Intermediate Computations)'!AG146</f>
        <v>41061</v>
      </c>
      <c r="AE176" s="4">
        <f>'(Intermediate Computations)'!AH146</f>
        <v>41091</v>
      </c>
      <c r="AF176" s="4">
        <f>'(Intermediate Computations)'!AI146</f>
        <v>41122</v>
      </c>
      <c r="AG176" s="4">
        <f>'(Intermediate Computations)'!AJ146</f>
        <v>41153</v>
      </c>
      <c r="AH176" s="4">
        <f>'(Intermediate Computations)'!AK146</f>
        <v>41183</v>
      </c>
      <c r="AI176" s="4">
        <f>'(Intermediate Computations)'!AL146</f>
        <v>41214</v>
      </c>
      <c r="AJ176" s="4">
        <f>'(Intermediate Computations)'!AM146</f>
        <v>41244</v>
      </c>
      <c r="AK176" s="4">
        <f>'(Intermediate Computations)'!AO146</f>
        <v>41275</v>
      </c>
      <c r="AL176" s="4">
        <f>'(Intermediate Computations)'!AP146</f>
        <v>41306</v>
      </c>
      <c r="AM176" s="4">
        <f>'(Intermediate Computations)'!AQ146</f>
        <v>41334</v>
      </c>
      <c r="AN176" s="4">
        <f>'(Intermediate Computations)'!AR146</f>
        <v>41365</v>
      </c>
      <c r="AO176" s="4">
        <f>'(Intermediate Computations)'!AS146</f>
        <v>41395</v>
      </c>
      <c r="AP176" s="4">
        <f>'(Intermediate Computations)'!AT146</f>
        <v>41426</v>
      </c>
      <c r="AQ176" s="4">
        <f>'(Intermediate Computations)'!AU146</f>
        <v>41456</v>
      </c>
      <c r="AR176" s="4">
        <f>'(Intermediate Computations)'!AV146</f>
        <v>41487</v>
      </c>
      <c r="AS176" s="4">
        <f>'(Intermediate Computations)'!AW146</f>
        <v>41518</v>
      </c>
      <c r="AT176" s="4">
        <f>'(Intermediate Computations)'!AX146</f>
        <v>41548</v>
      </c>
      <c r="AU176" s="4">
        <f>'(Intermediate Computations)'!AY146</f>
        <v>41579</v>
      </c>
      <c r="AV176" s="4">
        <f>'(Intermediate Computations)'!AZ146</f>
        <v>41609</v>
      </c>
      <c r="AW176" s="4">
        <f>'(Intermediate Computations)'!BB146</f>
        <v>41640</v>
      </c>
      <c r="AX176" s="4">
        <f>'(Intermediate Computations)'!BC146</f>
        <v>41671</v>
      </c>
      <c r="AY176" s="4">
        <f>'(Intermediate Computations)'!BD146</f>
        <v>41699</v>
      </c>
      <c r="AZ176" s="4">
        <f>'(Intermediate Computations)'!BE146</f>
        <v>41730</v>
      </c>
      <c r="BA176" s="4">
        <f>'(Intermediate Computations)'!BF146</f>
        <v>41760</v>
      </c>
      <c r="BB176" s="4">
        <f>'(Intermediate Computations)'!BG146</f>
        <v>41791</v>
      </c>
      <c r="BC176" s="4">
        <f>'(Intermediate Computations)'!BH146</f>
        <v>41821</v>
      </c>
      <c r="BD176" s="4">
        <f>'(Intermediate Computations)'!BI146</f>
        <v>41852</v>
      </c>
      <c r="BE176" s="4">
        <f>'(Intermediate Computations)'!BJ146</f>
        <v>41883</v>
      </c>
      <c r="BF176" s="4">
        <f>'(Intermediate Computations)'!BK146</f>
        <v>41913</v>
      </c>
      <c r="BG176" s="4">
        <f>'(Intermediate Computations)'!BL146</f>
        <v>41944</v>
      </c>
      <c r="BH176" s="4">
        <f>'(Intermediate Computations)'!BM146</f>
        <v>41974</v>
      </c>
      <c r="BI176" s="4">
        <f>'(Intermediate Computations)'!BO146</f>
        <v>42005</v>
      </c>
      <c r="BJ176" s="4">
        <f>'(Intermediate Computations)'!BP146</f>
        <v>42036</v>
      </c>
      <c r="BK176" s="4">
        <f>'(Intermediate Computations)'!BQ146</f>
        <v>42064</v>
      </c>
      <c r="BL176" s="4">
        <f>'(Intermediate Computations)'!BR146</f>
        <v>42095</v>
      </c>
      <c r="BM176" s="4">
        <f>'(Intermediate Computations)'!BS146</f>
        <v>42125</v>
      </c>
      <c r="BN176" s="4">
        <f>'(Intermediate Computations)'!BT146</f>
        <v>42156</v>
      </c>
      <c r="BO176" s="4">
        <f>'(Intermediate Computations)'!BU146</f>
        <v>42186</v>
      </c>
      <c r="BP176" s="4">
        <f>'(Intermediate Computations)'!BV146</f>
        <v>42217</v>
      </c>
      <c r="BQ176" s="4">
        <f>'(Intermediate Computations)'!BW146</f>
        <v>42248</v>
      </c>
      <c r="BR176" s="4">
        <f>'(Intermediate Computations)'!BX146</f>
        <v>42278</v>
      </c>
      <c r="BS176" s="4">
        <f>'(Intermediate Computations)'!BY146</f>
        <v>42309</v>
      </c>
      <c r="BT176" s="4">
        <f>'(Intermediate Computations)'!BZ146</f>
        <v>42339</v>
      </c>
      <c r="BU176" s="4">
        <f>'(Intermediate Computations)'!CB146</f>
        <v>42370</v>
      </c>
      <c r="BV176" s="4">
        <f>'(Intermediate Computations)'!CC146</f>
        <v>42401</v>
      </c>
      <c r="BW176" s="4">
        <f>'(Intermediate Computations)'!CD146</f>
        <v>42430</v>
      </c>
      <c r="BX176" s="4">
        <f>'(Intermediate Computations)'!CE146</f>
        <v>42461</v>
      </c>
      <c r="BY176" s="4">
        <f>'(Intermediate Computations)'!CF146</f>
        <v>42491</v>
      </c>
      <c r="BZ176" s="4">
        <f>'(Intermediate Computations)'!CG146</f>
        <v>42522</v>
      </c>
      <c r="CA176" s="4">
        <f>'(Intermediate Computations)'!CH146</f>
        <v>42552</v>
      </c>
      <c r="CB176" s="4">
        <f>'(Intermediate Computations)'!CI146</f>
        <v>42583</v>
      </c>
      <c r="CC176" s="4">
        <f>'(Intermediate Computations)'!CJ146</f>
        <v>42614</v>
      </c>
      <c r="CD176" s="4">
        <f>'(Intermediate Computations)'!CK146</f>
        <v>42644</v>
      </c>
      <c r="CE176" s="4">
        <f>'(Intermediate Computations)'!CL146</f>
        <v>42675</v>
      </c>
      <c r="CF176" s="4">
        <f>'(Intermediate Computations)'!CM146</f>
        <v>42705</v>
      </c>
      <c r="CG176" s="4">
        <f>'(Intermediate Computations)'!CO146</f>
        <v>42736</v>
      </c>
      <c r="CH176" s="4">
        <f>'(Intermediate Computations)'!CP146</f>
        <v>42767</v>
      </c>
      <c r="CI176" s="4">
        <f>'(Intermediate Computations)'!CQ146</f>
        <v>42795</v>
      </c>
      <c r="CJ176" s="4">
        <f>'(Intermediate Computations)'!CR146</f>
        <v>42826</v>
      </c>
      <c r="CK176" s="4">
        <f>'(Intermediate Computations)'!CS146</f>
        <v>42856</v>
      </c>
      <c r="CL176" s="4">
        <f>'(Intermediate Computations)'!CT146</f>
        <v>42887</v>
      </c>
      <c r="CM176" s="4">
        <f>'(Intermediate Computations)'!CU146</f>
        <v>42917</v>
      </c>
      <c r="CN176" s="4">
        <f>'(Intermediate Computations)'!CV146</f>
        <v>42948</v>
      </c>
      <c r="CO176" s="4">
        <f>'(Intermediate Computations)'!CW146</f>
        <v>42979</v>
      </c>
      <c r="CP176" s="4">
        <f>'(Intermediate Computations)'!CX146</f>
        <v>43009</v>
      </c>
      <c r="CQ176" s="4">
        <f>'(Intermediate Computations)'!CY146</f>
        <v>43040</v>
      </c>
      <c r="CR176" s="4">
        <f>'(Intermediate Computations)'!CZ146</f>
        <v>43070</v>
      </c>
      <c r="CS176" s="4">
        <f>'(Intermediate Computations)'!DB146</f>
        <v>43101</v>
      </c>
      <c r="CT176" s="4">
        <f>'(Intermediate Computations)'!DC146</f>
        <v>43132</v>
      </c>
      <c r="CU176" s="4">
        <f>'(Intermediate Computations)'!DD146</f>
        <v>43160</v>
      </c>
      <c r="CV176" s="4">
        <f>'(Intermediate Computations)'!DE146</f>
        <v>43191</v>
      </c>
      <c r="CW176" s="4">
        <f>'(Intermediate Computations)'!DF146</f>
        <v>43221</v>
      </c>
      <c r="CX176" s="4">
        <f>'(Intermediate Computations)'!DG146</f>
        <v>43252</v>
      </c>
      <c r="CY176" s="4">
        <f>'(Intermediate Computations)'!DH146</f>
        <v>43282</v>
      </c>
      <c r="CZ176" s="4">
        <f>'(Intermediate Computations)'!DI146</f>
        <v>43313</v>
      </c>
      <c r="DA176" s="4">
        <f>'(Intermediate Computations)'!DJ146</f>
        <v>43344</v>
      </c>
      <c r="DB176" s="4">
        <f>'(Intermediate Computations)'!DK146</f>
        <v>43374</v>
      </c>
      <c r="DC176" s="4">
        <f>'(Intermediate Computations)'!DL146</f>
        <v>43405</v>
      </c>
      <c r="DD176" s="4">
        <f>'(Intermediate Computations)'!DM146</f>
        <v>43435</v>
      </c>
      <c r="DE176" s="4">
        <f>'(Intermediate Computations)'!DO146</f>
        <v>43466</v>
      </c>
      <c r="DF176" s="4">
        <f>'(Intermediate Computations)'!DP146</f>
        <v>43497</v>
      </c>
      <c r="DG176" s="4">
        <f>'(Intermediate Computations)'!DQ146</f>
        <v>43525</v>
      </c>
      <c r="DH176" s="4">
        <f>'(Intermediate Computations)'!DR146</f>
        <v>43556</v>
      </c>
      <c r="DI176" s="4">
        <f>'(Intermediate Computations)'!DS146</f>
        <v>43586</v>
      </c>
      <c r="DJ176" s="4">
        <f>'(Intermediate Computations)'!DT146</f>
        <v>43617</v>
      </c>
      <c r="DK176" s="4">
        <f>'(Intermediate Computations)'!DU146</f>
        <v>43647</v>
      </c>
      <c r="DL176" s="4">
        <f>'(Intermediate Computations)'!DV146</f>
        <v>43678</v>
      </c>
      <c r="DM176" s="4">
        <f>'(Intermediate Computations)'!DW146</f>
        <v>43709</v>
      </c>
      <c r="DN176" s="4">
        <f>'(Intermediate Computations)'!DX146</f>
        <v>43739</v>
      </c>
      <c r="DO176" s="4">
        <f>'(Intermediate Computations)'!DY146</f>
        <v>43770</v>
      </c>
      <c r="DP176" s="4">
        <f>'(Intermediate Computations)'!DZ146</f>
        <v>43800</v>
      </c>
      <c r="DQ176" s="4">
        <f>'(Intermediate Computations)'!EB146</f>
        <v>43831</v>
      </c>
      <c r="DR176" s="4">
        <f>'(Intermediate Computations)'!EC146</f>
        <v>43862</v>
      </c>
      <c r="DS176" s="4">
        <f>'(Intermediate Computations)'!ED146</f>
        <v>43891</v>
      </c>
      <c r="DT176" s="4">
        <f>'(Intermediate Computations)'!EE146</f>
        <v>43922</v>
      </c>
      <c r="DU176" s="4">
        <f>'(Intermediate Computations)'!EF146</f>
        <v>43952</v>
      </c>
      <c r="DV176" s="4">
        <f>'(Intermediate Computations)'!EG146</f>
        <v>43983</v>
      </c>
      <c r="DW176" s="4">
        <f>'(Intermediate Computations)'!EH146</f>
        <v>44013</v>
      </c>
      <c r="DX176" s="4">
        <f>'(Intermediate Computations)'!EI146</f>
        <v>44044</v>
      </c>
      <c r="DY176" s="4">
        <f>'(Intermediate Computations)'!EJ146</f>
        <v>44075</v>
      </c>
      <c r="DZ176" s="4">
        <f>'(Intermediate Computations)'!EK146</f>
        <v>44105</v>
      </c>
      <c r="EA176" s="4">
        <f>'(Intermediate Computations)'!EL146</f>
        <v>44136</v>
      </c>
      <c r="EB176" s="4">
        <f>'(Intermediate Computations)'!EM146</f>
        <v>44166</v>
      </c>
    </row>
    <row r="177" spans="1:132" ht="12.75" customHeight="1" x14ac:dyDescent="0.2">
      <c r="A177" s="64">
        <f>'Statistical Moments'!B33</f>
        <v>7.9650056932098984E-9</v>
      </c>
      <c r="B177" s="64">
        <f ca="1">'Statistical Moments'!C33</f>
        <v>1648.2427616501054</v>
      </c>
      <c r="C177" s="64">
        <f ca="1">'Statistical Moments'!D33</f>
        <v>2433.9747367005707</v>
      </c>
      <c r="D177" s="64">
        <f ca="1">'Statistical Moments'!E33</f>
        <v>2598.6620763810211</v>
      </c>
      <c r="E177" s="64">
        <f ca="1">'Statistical Moments'!F33</f>
        <v>3983.3310448542179</v>
      </c>
      <c r="F177" s="64">
        <f ca="1">'Statistical Moments'!G33</f>
        <v>5548.0507481040504</v>
      </c>
      <c r="G177" s="64">
        <f ca="1">'Statistical Moments'!H33</f>
        <v>6050.350685409041</v>
      </c>
      <c r="H177" s="64">
        <f ca="1">'Statistical Moments'!I33</f>
        <v>6370.8309826756195</v>
      </c>
      <c r="I177" s="64">
        <f ca="1">'Statistical Moments'!J33</f>
        <v>6927.8900683526217</v>
      </c>
      <c r="J177" s="64">
        <f ca="1">'Statistical Moments'!K33</f>
        <v>6602.7734178060882</v>
      </c>
      <c r="K177" s="64">
        <f ca="1">'Statistical Moments'!L33</f>
        <v>7637.1340139410831</v>
      </c>
      <c r="L177" s="64">
        <f ca="1">'Statistical Moments'!M33</f>
        <v>7901.1405734597438</v>
      </c>
      <c r="M177" s="64">
        <f ca="1">'Statistical Moments'!O33</f>
        <v>9165.3509189310989</v>
      </c>
      <c r="N177" s="64">
        <f ca="1">'Statistical Moments'!P33</f>
        <v>9442.1782123906705</v>
      </c>
      <c r="O177" s="64">
        <f ca="1">'Statistical Moments'!Q33</f>
        <v>9514.5635658145748</v>
      </c>
      <c r="P177" s="64">
        <f ca="1">'Statistical Moments'!R33</f>
        <v>10961.0333402832</v>
      </c>
      <c r="Q177" s="64">
        <f ca="1">'Statistical Moments'!S33</f>
        <v>12040.168665543864</v>
      </c>
      <c r="R177" s="64">
        <f ca="1">'Statistical Moments'!T33</f>
        <v>13003.535140597951</v>
      </c>
      <c r="S177" s="64">
        <f ca="1">'Statistical Moments'!U33</f>
        <v>13272.856737423564</v>
      </c>
      <c r="T177" s="64">
        <f ca="1">'Statistical Moments'!V33</f>
        <v>13042.827709390256</v>
      </c>
      <c r="U177" s="64">
        <f ca="1">'Statistical Moments'!W33</f>
        <v>12908.639627406035</v>
      </c>
      <c r="V177" s="64">
        <f ca="1">'Statistical Moments'!X33</f>
        <v>13299.878955225886</v>
      </c>
      <c r="W177" s="64">
        <f ca="1">'Statistical Moments'!Y33</f>
        <v>15144.901133366697</v>
      </c>
      <c r="X177" s="64">
        <f ca="1">'Statistical Moments'!Z33</f>
        <v>14507.107545944507</v>
      </c>
      <c r="Y177" s="64">
        <f ca="1">'Statistical Moments'!AB33</f>
        <v>15540.232250527095</v>
      </c>
      <c r="Z177" s="64">
        <f ca="1">'Statistical Moments'!AC33</f>
        <v>15721.851734428294</v>
      </c>
      <c r="AA177" s="64">
        <f ca="1">'Statistical Moments'!AD33</f>
        <v>16360.004270832682</v>
      </c>
      <c r="AB177" s="64">
        <f ca="1">'Statistical Moments'!AE33</f>
        <v>17020.245784153245</v>
      </c>
      <c r="AC177" s="64">
        <f ca="1">'Statistical Moments'!AF33</f>
        <v>18982.498452502499</v>
      </c>
      <c r="AD177" s="64">
        <f ca="1">'Statistical Moments'!AG33</f>
        <v>18663.919624520626</v>
      </c>
      <c r="AE177" s="64">
        <f ca="1">'Statistical Moments'!AH33</f>
        <v>18435.834695287722</v>
      </c>
      <c r="AF177" s="64">
        <f ca="1">'Statistical Moments'!AI33</f>
        <v>18591.744312694489</v>
      </c>
      <c r="AG177" s="64">
        <f ca="1">'Statistical Moments'!AJ33</f>
        <v>19476.953332753503</v>
      </c>
      <c r="AH177" s="64">
        <f ca="1">'Statistical Moments'!AK33</f>
        <v>20750.199504677999</v>
      </c>
      <c r="AI177" s="64">
        <f ca="1">'Statistical Moments'!AL33</f>
        <v>21994.643895929614</v>
      </c>
      <c r="AJ177" s="64">
        <f ca="1">'Statistical Moments'!AM33</f>
        <v>21542.268976416533</v>
      </c>
      <c r="AK177" s="64">
        <f ca="1">'Statistical Moments'!AO33</f>
        <v>20216.722133807587</v>
      </c>
      <c r="AL177" s="64">
        <f ca="1">'Statistical Moments'!AP33</f>
        <v>20583.900097929403</v>
      </c>
      <c r="AM177" s="64">
        <f ca="1">'Statistical Moments'!AQ33</f>
        <v>20122.895209234463</v>
      </c>
      <c r="AN177" s="64">
        <f ca="1">'Statistical Moments'!AR33</f>
        <v>20885.246516939475</v>
      </c>
      <c r="AO177" s="64">
        <f ca="1">'Statistical Moments'!AS33</f>
        <v>22290.998228869372</v>
      </c>
      <c r="AP177" s="64">
        <f ca="1">'Statistical Moments'!AT33</f>
        <v>22349.744097492981</v>
      </c>
      <c r="AQ177" s="64">
        <f ca="1">'Statistical Moments'!AU33</f>
        <v>21954.375639607708</v>
      </c>
      <c r="AR177" s="64">
        <f ca="1">'Statistical Moments'!AV33</f>
        <v>20577.899121383391</v>
      </c>
      <c r="AS177" s="64">
        <f ca="1">'Statistical Moments'!AW33</f>
        <v>20402.639362955812</v>
      </c>
      <c r="AT177" s="64">
        <f ca="1">'Statistical Moments'!AX33</f>
        <v>20958.918239663348</v>
      </c>
      <c r="AU177" s="64">
        <f ca="1">'Statistical Moments'!AY33</f>
        <v>20400.978981551056</v>
      </c>
      <c r="AV177" s="64">
        <f ca="1">'Statistical Moments'!AZ33</f>
        <v>20550.267009332158</v>
      </c>
      <c r="AW177" s="64">
        <f ca="1">'Statistical Moments'!BB33</f>
        <v>20523.343419786364</v>
      </c>
      <c r="AX177" s="64">
        <f ca="1">'Statistical Moments'!BC33</f>
        <v>19873.545888458815</v>
      </c>
      <c r="AY177" s="64">
        <f ca="1">'Statistical Moments'!BD33</f>
        <v>19913.32034011434</v>
      </c>
      <c r="AZ177" s="64">
        <f ca="1">'Statistical Moments'!BE33</f>
        <v>20336.589999621981</v>
      </c>
      <c r="BA177" s="64">
        <f ca="1">'Statistical Moments'!BF33</f>
        <v>19746.514758372577</v>
      </c>
      <c r="BB177" s="64">
        <f ca="1">'Statistical Moments'!BG33</f>
        <v>20297.151197500414</v>
      </c>
      <c r="BC177" s="64">
        <f ca="1">'Statistical Moments'!BH33</f>
        <v>19652.257724301991</v>
      </c>
      <c r="BD177" s="64">
        <f ca="1">'Statistical Moments'!BI33</f>
        <v>19960.989634347094</v>
      </c>
      <c r="BE177" s="64">
        <f ca="1">'Statistical Moments'!BJ33</f>
        <v>20937.613772091954</v>
      </c>
      <c r="BF177" s="64">
        <f ca="1">'Statistical Moments'!BK33</f>
        <v>20851.156767354172</v>
      </c>
      <c r="BG177" s="64">
        <f ca="1">'Statistical Moments'!BL33</f>
        <v>20706.694678339965</v>
      </c>
      <c r="BH177" s="64">
        <f ca="1">'Statistical Moments'!BM33</f>
        <v>20597.134856023735</v>
      </c>
      <c r="BI177" s="64">
        <f ca="1">'Statistical Moments'!BO33</f>
        <v>22145.66761297913</v>
      </c>
      <c r="BJ177" s="64">
        <f ca="1">'Statistical Moments'!BP33</f>
        <v>21618.632700468614</v>
      </c>
      <c r="BK177" s="64">
        <f ca="1">'Statistical Moments'!BQ33</f>
        <v>22577.740163762232</v>
      </c>
      <c r="BL177" s="64">
        <f ca="1">'Statistical Moments'!BR33</f>
        <v>21613.4723460762</v>
      </c>
      <c r="BM177" s="64">
        <f ca="1">'Statistical Moments'!BS33</f>
        <v>20238.667816853795</v>
      </c>
      <c r="BN177" s="64">
        <f ca="1">'Statistical Moments'!BT33</f>
        <v>20887.270507186513</v>
      </c>
      <c r="BO177" s="64">
        <f ca="1">'Statistical Moments'!BU33</f>
        <v>21694.4124164188</v>
      </c>
      <c r="BP177" s="64">
        <f ca="1">'Statistical Moments'!BV33</f>
        <v>22153.998445429286</v>
      </c>
      <c r="BQ177" s="64">
        <f ca="1">'Statistical Moments'!BW33</f>
        <v>22437.505578914286</v>
      </c>
      <c r="BR177" s="64">
        <f ca="1">'Statistical Moments'!BX33</f>
        <v>22641.671678257298</v>
      </c>
      <c r="BS177" s="64">
        <f ca="1">'Statistical Moments'!BY33</f>
        <v>23600.523365625682</v>
      </c>
      <c r="BT177" s="64">
        <f ca="1">'Statistical Moments'!BZ33</f>
        <v>24008.062706223838</v>
      </c>
      <c r="BU177" s="64">
        <f ca="1">'Statistical Moments'!CB33</f>
        <v>25078.809397019428</v>
      </c>
      <c r="BV177" s="64">
        <f ca="1">'Statistical Moments'!CC33</f>
        <v>25457.945212276263</v>
      </c>
      <c r="BW177" s="64">
        <f ca="1">'Statistical Moments'!CD33</f>
        <v>25825.363645448317</v>
      </c>
      <c r="BX177" s="64">
        <f ca="1">'Statistical Moments'!CE33</f>
        <v>25443.651064753583</v>
      </c>
      <c r="BY177" s="64">
        <f ca="1">'Statistical Moments'!CF33</f>
        <v>26036.169374766516</v>
      </c>
      <c r="BZ177" s="64">
        <f ca="1">'Statistical Moments'!CG33</f>
        <v>26062.247242819562</v>
      </c>
      <c r="CA177" s="64">
        <f ca="1">'Statistical Moments'!CH33</f>
        <v>24168.136980200317</v>
      </c>
      <c r="CB177" s="64">
        <f ca="1">'Statistical Moments'!CI33</f>
        <v>24142.587816593084</v>
      </c>
      <c r="CC177" s="64">
        <f ca="1">'Statistical Moments'!CJ33</f>
        <v>24855.758023980175</v>
      </c>
      <c r="CD177" s="64">
        <f ca="1">'Statistical Moments'!CK33</f>
        <v>23652.966817855442</v>
      </c>
      <c r="CE177" s="64">
        <f ca="1">'Statistical Moments'!CL33</f>
        <v>23398.921070490298</v>
      </c>
      <c r="CF177" s="64">
        <f ca="1">'Statistical Moments'!CM33</f>
        <v>22962.106618244059</v>
      </c>
      <c r="CG177" s="64">
        <f ca="1">'Statistical Moments'!CO33</f>
        <v>21233.588316997484</v>
      </c>
      <c r="CH177" s="64">
        <f ca="1">'Statistical Moments'!CP33</f>
        <v>20493.403693917022</v>
      </c>
      <c r="CI177" s="64">
        <f ca="1">'Statistical Moments'!CQ33</f>
        <v>21606.753761589065</v>
      </c>
      <c r="CJ177" s="64">
        <f ca="1">'Statistical Moments'!CR33</f>
        <v>21409.612074156445</v>
      </c>
      <c r="CK177" s="64">
        <f ca="1">'Statistical Moments'!CS33</f>
        <v>20557.254109262285</v>
      </c>
      <c r="CL177" s="64">
        <f ca="1">'Statistical Moments'!CT33</f>
        <v>20179.687510190848</v>
      </c>
      <c r="CM177" s="64">
        <f ca="1">'Statistical Moments'!CU33</f>
        <v>18737.3751423592</v>
      </c>
      <c r="CN177" s="64">
        <f ca="1">'Statistical Moments'!CV33</f>
        <v>18289.109426073992</v>
      </c>
      <c r="CO177" s="64">
        <f ca="1">'Statistical Moments'!CW33</f>
        <v>17656.288916615784</v>
      </c>
      <c r="CP177" s="64">
        <f ca="1">'Statistical Moments'!CX33</f>
        <v>18046.155341511738</v>
      </c>
      <c r="CQ177" s="64">
        <f ca="1">'Statistical Moments'!CY33</f>
        <v>17389.223733261653</v>
      </c>
      <c r="CR177" s="64">
        <f ca="1">'Statistical Moments'!CZ33</f>
        <v>18265.99211924239</v>
      </c>
      <c r="CS177" s="64">
        <f ca="1">'Statistical Moments'!DB33</f>
        <v>17818.64247686528</v>
      </c>
      <c r="CT177" s="64">
        <f ca="1">'Statistical Moments'!DC33</f>
        <v>18521.887745837925</v>
      </c>
      <c r="CU177" s="64">
        <f ca="1">'Statistical Moments'!DD33</f>
        <v>19527.048204739873</v>
      </c>
      <c r="CV177" s="64">
        <f ca="1">'Statistical Moments'!DE33</f>
        <v>19329.708213074522</v>
      </c>
      <c r="CW177" s="64">
        <f ca="1">'Statistical Moments'!DF33</f>
        <v>20295.09869100546</v>
      </c>
      <c r="CX177" s="64">
        <f ca="1">'Statistical Moments'!DG33</f>
        <v>20517.79195027531</v>
      </c>
      <c r="CY177" s="64">
        <f ca="1">'Statistical Moments'!DH33</f>
        <v>19975.677589176365</v>
      </c>
      <c r="CZ177" s="64">
        <f ca="1">'Statistical Moments'!DI33</f>
        <v>20064.640606949179</v>
      </c>
      <c r="DA177" s="64">
        <f ca="1">'Statistical Moments'!DJ33</f>
        <v>20192.543132304352</v>
      </c>
      <c r="DB177" s="64">
        <f ca="1">'Statistical Moments'!DK33</f>
        <v>18891.202085290312</v>
      </c>
      <c r="DC177" s="64">
        <f ca="1">'Statistical Moments'!DL33</f>
        <v>18996.123136180708</v>
      </c>
      <c r="DD177" s="64">
        <f ca="1">'Statistical Moments'!DM33</f>
        <v>18527.931535002928</v>
      </c>
      <c r="DE177" s="64">
        <f ca="1">'Statistical Moments'!DO33</f>
        <v>19799.388230750908</v>
      </c>
      <c r="DF177" s="64">
        <f ca="1">'Statistical Moments'!DP33</f>
        <v>20072.844816799301</v>
      </c>
      <c r="DG177" s="64">
        <f ca="1">'Statistical Moments'!DQ33</f>
        <v>18733.767658317982</v>
      </c>
      <c r="DH177" s="64">
        <f ca="1">'Statistical Moments'!DR33</f>
        <v>17449.160954493895</v>
      </c>
      <c r="DI177" s="64">
        <f ca="1">'Statistical Moments'!DS33</f>
        <v>16714.689170183927</v>
      </c>
      <c r="DJ177" s="64">
        <f ca="1">'Statistical Moments'!DT33</f>
        <v>15744.264420561663</v>
      </c>
      <c r="DK177" s="64">
        <f ca="1">'Statistical Moments'!DU33</f>
        <v>16277.37991694889</v>
      </c>
      <c r="DL177" s="64">
        <f ca="1">'Statistical Moments'!DV33</f>
        <v>15876.952582787457</v>
      </c>
      <c r="DM177" s="64">
        <f ca="1">'Statistical Moments'!DW33</f>
        <v>15960.569838857253</v>
      </c>
      <c r="DN177" s="64">
        <f ca="1">'Statistical Moments'!DX33</f>
        <v>15673.561016593139</v>
      </c>
      <c r="DO177" s="64">
        <f ca="1">'Statistical Moments'!DY33</f>
        <v>15740.788861489036</v>
      </c>
      <c r="DP177" s="64">
        <f ca="1">'Statistical Moments'!DZ33</f>
        <v>15213.034741733087</v>
      </c>
      <c r="DQ177" s="64">
        <f ca="1">'Statistical Moments'!EB33</f>
        <v>13446.304433502095</v>
      </c>
      <c r="DR177" s="64">
        <f ca="1">'Statistical Moments'!EC33</f>
        <v>14119.993330275223</v>
      </c>
      <c r="DS177" s="64">
        <f ca="1">'Statistical Moments'!ED33</f>
        <v>15095.727085438217</v>
      </c>
      <c r="DT177" s="64">
        <f ca="1">'Statistical Moments'!EE33</f>
        <v>15163.119761952192</v>
      </c>
      <c r="DU177" s="64">
        <f ca="1">'Statistical Moments'!EF33</f>
        <v>16106.751831000243</v>
      </c>
      <c r="DV177" s="64">
        <f ca="1">'Statistical Moments'!EG33</f>
        <v>17419.201322163426</v>
      </c>
      <c r="DW177" s="64">
        <f ca="1">'Statistical Moments'!EH33</f>
        <v>18385.259383219363</v>
      </c>
      <c r="DX177" s="64">
        <f ca="1">'Statistical Moments'!EI33</f>
        <v>18061.772523053874</v>
      </c>
      <c r="DY177" s="64">
        <f ca="1">'Statistical Moments'!EJ33</f>
        <v>18574.60871680783</v>
      </c>
      <c r="DZ177" s="64">
        <f ca="1">'Statistical Moments'!EK33</f>
        <v>18252.209055522235</v>
      </c>
      <c r="EA177" s="64">
        <f ca="1">'Statistical Moments'!EL33</f>
        <v>18052.076937305599</v>
      </c>
      <c r="EB177" s="64">
        <f ca="1">'Statistical Moments'!EM33</f>
        <v>18856.446285399881</v>
      </c>
    </row>
    <row r="178" spans="1:132" ht="12.75" customHeight="1" x14ac:dyDescent="0.2">
      <c r="A178" s="4" t="str">
        <f>'(Intermediate Computations)'!B155</f>
        <v>MMM 2010</v>
      </c>
      <c r="B178" s="4" t="str">
        <f>'(Intermediate Computations)'!C155</f>
        <v>MMM 2010</v>
      </c>
      <c r="C178" s="4" t="str">
        <f>'(Intermediate Computations)'!D155</f>
        <v>MMM 2010</v>
      </c>
      <c r="D178" s="4" t="str">
        <f>'(Intermediate Computations)'!E155</f>
        <v>MMM 2010</v>
      </c>
      <c r="E178" s="4" t="str">
        <f>'(Intermediate Computations)'!F155</f>
        <v>MMM 2010</v>
      </c>
      <c r="F178" s="4" t="str">
        <f>'(Intermediate Computations)'!G155</f>
        <v>MMM 2010</v>
      </c>
      <c r="G178" s="4" t="str">
        <f>'(Intermediate Computations)'!H155</f>
        <v>MMM 2010</v>
      </c>
      <c r="H178" s="4" t="str">
        <f>'(Intermediate Computations)'!I155</f>
        <v>MMM 2010</v>
      </c>
      <c r="I178" s="4" t="str">
        <f>'(Intermediate Computations)'!J155</f>
        <v>MMM 2010</v>
      </c>
      <c r="J178" s="4" t="str">
        <f>'(Intermediate Computations)'!K155</f>
        <v>MMM 2010</v>
      </c>
      <c r="K178" s="4" t="str">
        <f>'(Intermediate Computations)'!L155</f>
        <v>MMM 2010</v>
      </c>
      <c r="L178" s="4" t="str">
        <f>'(Intermediate Computations)'!M155</f>
        <v>MMM 2010</v>
      </c>
      <c r="M178" s="4" t="str">
        <f>'(Intermediate Computations)'!O155</f>
        <v>MMM 2011</v>
      </c>
      <c r="N178" s="4" t="str">
        <f>'(Intermediate Computations)'!P155</f>
        <v>MMM 2011</v>
      </c>
      <c r="O178" s="4" t="str">
        <f>'(Intermediate Computations)'!Q155</f>
        <v>MMM 2011</v>
      </c>
      <c r="P178" s="4" t="str">
        <f>'(Intermediate Computations)'!R155</f>
        <v>MMM 2011</v>
      </c>
      <c r="Q178" s="4" t="str">
        <f>'(Intermediate Computations)'!S155</f>
        <v>MMM 2011</v>
      </c>
      <c r="R178" s="4" t="str">
        <f>'(Intermediate Computations)'!T155</f>
        <v>MMM 2011</v>
      </c>
      <c r="S178" s="4" t="str">
        <f>'(Intermediate Computations)'!U155</f>
        <v>MMM 2011</v>
      </c>
      <c r="T178" s="4" t="str">
        <f>'(Intermediate Computations)'!V155</f>
        <v>MMM 2011</v>
      </c>
      <c r="U178" s="4" t="str">
        <f>'(Intermediate Computations)'!W155</f>
        <v>MMM 2011</v>
      </c>
      <c r="V178" s="4" t="str">
        <f>'(Intermediate Computations)'!X155</f>
        <v>MMM 2011</v>
      </c>
      <c r="W178" s="4" t="str">
        <f>'(Intermediate Computations)'!Y155</f>
        <v>MMM 2011</v>
      </c>
      <c r="X178" s="4" t="str">
        <f>'(Intermediate Computations)'!Z155</f>
        <v>MMM 2011</v>
      </c>
      <c r="Y178" s="4" t="str">
        <f>'(Intermediate Computations)'!AB155</f>
        <v>MMM 2012</v>
      </c>
      <c r="Z178" s="4" t="str">
        <f>'(Intermediate Computations)'!AC155</f>
        <v>MMM 2012</v>
      </c>
      <c r="AA178" s="4" t="str">
        <f>'(Intermediate Computations)'!AD155</f>
        <v>MMM 2012</v>
      </c>
      <c r="AB178" s="4" t="str">
        <f>'(Intermediate Computations)'!AE155</f>
        <v>MMM 2012</v>
      </c>
      <c r="AC178" s="4" t="str">
        <f>'(Intermediate Computations)'!AF155</f>
        <v>MMM 2012</v>
      </c>
      <c r="AD178" s="4" t="str">
        <f>'(Intermediate Computations)'!AG155</f>
        <v>MMM 2012</v>
      </c>
      <c r="AE178" s="4" t="str">
        <f>'(Intermediate Computations)'!AH155</f>
        <v>MMM 2012</v>
      </c>
      <c r="AF178" s="4" t="str">
        <f>'(Intermediate Computations)'!AI155</f>
        <v>MMM 2012</v>
      </c>
      <c r="AG178" s="4" t="str">
        <f>'(Intermediate Computations)'!AJ155</f>
        <v>MMM 2012</v>
      </c>
      <c r="AH178" s="4" t="str">
        <f>'(Intermediate Computations)'!AK155</f>
        <v>MMM 2012</v>
      </c>
      <c r="AI178" s="4" t="str">
        <f>'(Intermediate Computations)'!AL155</f>
        <v>MMM 2012</v>
      </c>
      <c r="AJ178" s="4" t="str">
        <f>'(Intermediate Computations)'!AM155</f>
        <v>MMM 2012</v>
      </c>
      <c r="AK178" s="4" t="str">
        <f>'(Intermediate Computations)'!AO155</f>
        <v>MMM 2013</v>
      </c>
      <c r="AL178" s="4" t="str">
        <f>'(Intermediate Computations)'!AP155</f>
        <v>MMM 2013</v>
      </c>
      <c r="AM178" s="4" t="str">
        <f>'(Intermediate Computations)'!AQ155</f>
        <v>MMM 2013</v>
      </c>
      <c r="AN178" s="4" t="str">
        <f>'(Intermediate Computations)'!AR155</f>
        <v>MMM 2013</v>
      </c>
      <c r="AO178" s="4" t="str">
        <f>'(Intermediate Computations)'!AS155</f>
        <v>MMM 2013</v>
      </c>
      <c r="AP178" s="4" t="str">
        <f>'(Intermediate Computations)'!AT155</f>
        <v>MMM 2013</v>
      </c>
      <c r="AQ178" s="4" t="str">
        <f>'(Intermediate Computations)'!AU155</f>
        <v>MMM 2013</v>
      </c>
      <c r="AR178" s="4" t="str">
        <f>'(Intermediate Computations)'!AV155</f>
        <v>MMM 2013</v>
      </c>
      <c r="AS178" s="4" t="str">
        <f>'(Intermediate Computations)'!AW155</f>
        <v>MMM 2013</v>
      </c>
      <c r="AT178" s="4" t="str">
        <f>'(Intermediate Computations)'!AX155</f>
        <v>MMM 2013</v>
      </c>
      <c r="AU178" s="4" t="str">
        <f>'(Intermediate Computations)'!AY155</f>
        <v>MMM 2013</v>
      </c>
      <c r="AV178" s="4" t="str">
        <f>'(Intermediate Computations)'!AZ155</f>
        <v>MMM 2013</v>
      </c>
      <c r="AW178" s="4" t="str">
        <f>'(Intermediate Computations)'!BB155</f>
        <v>MMM 2014</v>
      </c>
      <c r="AX178" s="4" t="str">
        <f>'(Intermediate Computations)'!BC155</f>
        <v>MMM 2014</v>
      </c>
      <c r="AY178" s="4" t="str">
        <f>'(Intermediate Computations)'!BD155</f>
        <v>MMM 2014</v>
      </c>
      <c r="AZ178" s="4" t="str">
        <f>'(Intermediate Computations)'!BE155</f>
        <v>MMM 2014</v>
      </c>
      <c r="BA178" s="4" t="str">
        <f>'(Intermediate Computations)'!BF155</f>
        <v>MMM 2014</v>
      </c>
      <c r="BB178" s="4" t="str">
        <f>'(Intermediate Computations)'!BG155</f>
        <v>MMM 2014</v>
      </c>
      <c r="BC178" s="4" t="str">
        <f>'(Intermediate Computations)'!BH155</f>
        <v>MMM 2014</v>
      </c>
      <c r="BD178" s="4" t="str">
        <f>'(Intermediate Computations)'!BI155</f>
        <v>MMM 2014</v>
      </c>
      <c r="BE178" s="4" t="str">
        <f>'(Intermediate Computations)'!BJ155</f>
        <v>MMM 2014</v>
      </c>
      <c r="BF178" s="4" t="str">
        <f>'(Intermediate Computations)'!BK155</f>
        <v>MMM 2014</v>
      </c>
      <c r="BG178" s="4" t="str">
        <f>'(Intermediate Computations)'!BL155</f>
        <v>MMM 2014</v>
      </c>
      <c r="BH178" s="4" t="str">
        <f>'(Intermediate Computations)'!BM155</f>
        <v>MMM 2014</v>
      </c>
      <c r="BI178" s="4" t="str">
        <f>'(Intermediate Computations)'!BO155</f>
        <v>MMM 2015</v>
      </c>
      <c r="BJ178" s="4" t="str">
        <f>'(Intermediate Computations)'!BP155</f>
        <v>MMM 2015</v>
      </c>
      <c r="BK178" s="4" t="str">
        <f>'(Intermediate Computations)'!BQ155</f>
        <v>MMM 2015</v>
      </c>
      <c r="BL178" s="4" t="str">
        <f>'(Intermediate Computations)'!BR155</f>
        <v>MMM 2015</v>
      </c>
      <c r="BM178" s="4" t="str">
        <f>'(Intermediate Computations)'!BS155</f>
        <v>MMM 2015</v>
      </c>
      <c r="BN178" s="4" t="str">
        <f>'(Intermediate Computations)'!BT155</f>
        <v>MMM 2015</v>
      </c>
      <c r="BO178" s="4" t="str">
        <f>'(Intermediate Computations)'!BU155</f>
        <v>MMM 2015</v>
      </c>
      <c r="BP178" s="4" t="str">
        <f>'(Intermediate Computations)'!BV155</f>
        <v>MMM 2015</v>
      </c>
      <c r="BQ178" s="4" t="str">
        <f>'(Intermediate Computations)'!BW155</f>
        <v>MMM 2015</v>
      </c>
      <c r="BR178" s="4" t="str">
        <f>'(Intermediate Computations)'!BX155</f>
        <v>MMM 2015</v>
      </c>
      <c r="BS178" s="4" t="str">
        <f>'(Intermediate Computations)'!BY155</f>
        <v>MMM 2015</v>
      </c>
      <c r="BT178" s="4" t="str">
        <f>'(Intermediate Computations)'!BZ155</f>
        <v>MMM 2015</v>
      </c>
      <c r="BU178" s="4" t="str">
        <f>'(Intermediate Computations)'!CB155</f>
        <v>MMM 2016</v>
      </c>
      <c r="BV178" s="4" t="str">
        <f>'(Intermediate Computations)'!CC155</f>
        <v>MMM 2016</v>
      </c>
      <c r="BW178" s="4" t="str">
        <f>'(Intermediate Computations)'!CD155</f>
        <v>MMM 2016</v>
      </c>
      <c r="BX178" s="4" t="str">
        <f>'(Intermediate Computations)'!CE155</f>
        <v>MMM 2016</v>
      </c>
      <c r="BY178" s="4" t="str">
        <f>'(Intermediate Computations)'!CF155</f>
        <v>MMM 2016</v>
      </c>
      <c r="BZ178" s="4" t="str">
        <f>'(Intermediate Computations)'!CG155</f>
        <v>MMM 2016</v>
      </c>
      <c r="CA178" s="4" t="str">
        <f>'(Intermediate Computations)'!CH155</f>
        <v>MMM 2016</v>
      </c>
      <c r="CB178" s="4" t="str">
        <f>'(Intermediate Computations)'!CI155</f>
        <v>MMM 2016</v>
      </c>
      <c r="CC178" s="4" t="str">
        <f>'(Intermediate Computations)'!CJ155</f>
        <v>MMM 2016</v>
      </c>
      <c r="CD178" s="4" t="str">
        <f>'(Intermediate Computations)'!CK155</f>
        <v>MMM 2016</v>
      </c>
      <c r="CE178" s="4" t="str">
        <f>'(Intermediate Computations)'!CL155</f>
        <v>MMM 2016</v>
      </c>
      <c r="CF178" s="4" t="str">
        <f>'(Intermediate Computations)'!CM155</f>
        <v>MMM 2016</v>
      </c>
      <c r="CG178" s="4" t="str">
        <f>'(Intermediate Computations)'!CO155</f>
        <v>MMM 2017</v>
      </c>
      <c r="CH178" s="4" t="str">
        <f>'(Intermediate Computations)'!CP155</f>
        <v>MMM 2017</v>
      </c>
      <c r="CI178" s="4" t="str">
        <f>'(Intermediate Computations)'!CQ155</f>
        <v>MMM 2017</v>
      </c>
      <c r="CJ178" s="4" t="str">
        <f>'(Intermediate Computations)'!CR155</f>
        <v>MMM 2017</v>
      </c>
      <c r="CK178" s="4" t="str">
        <f>'(Intermediate Computations)'!CS155</f>
        <v>MMM 2017</v>
      </c>
      <c r="CL178" s="4" t="str">
        <f>'(Intermediate Computations)'!CT155</f>
        <v>MMM 2017</v>
      </c>
      <c r="CM178" s="4" t="str">
        <f>'(Intermediate Computations)'!CU155</f>
        <v>MMM 2017</v>
      </c>
      <c r="CN178" s="4" t="str">
        <f>'(Intermediate Computations)'!CV155</f>
        <v>MMM 2017</v>
      </c>
      <c r="CO178" s="4" t="str">
        <f>'(Intermediate Computations)'!CW155</f>
        <v>MMM 2017</v>
      </c>
      <c r="CP178" s="4" t="str">
        <f>'(Intermediate Computations)'!CX155</f>
        <v>MMM 2017</v>
      </c>
      <c r="CQ178" s="4" t="str">
        <f>'(Intermediate Computations)'!CY155</f>
        <v>MMM 2017</v>
      </c>
      <c r="CR178" s="4" t="str">
        <f>'(Intermediate Computations)'!CZ155</f>
        <v>MMM 2017</v>
      </c>
      <c r="CS178" s="4" t="str">
        <f>'(Intermediate Computations)'!DB155</f>
        <v>MMM 2018</v>
      </c>
      <c r="CT178" s="4" t="str">
        <f>'(Intermediate Computations)'!DC155</f>
        <v>MMM 2018</v>
      </c>
      <c r="CU178" s="4" t="str">
        <f>'(Intermediate Computations)'!DD155</f>
        <v>MMM 2018</v>
      </c>
      <c r="CV178" s="4" t="str">
        <f>'(Intermediate Computations)'!DE155</f>
        <v>MMM 2018</v>
      </c>
      <c r="CW178" s="4" t="str">
        <f>'(Intermediate Computations)'!DF155</f>
        <v>MMM 2018</v>
      </c>
      <c r="CX178" s="4" t="str">
        <f>'(Intermediate Computations)'!DG155</f>
        <v>MMM 2018</v>
      </c>
      <c r="CY178" s="4" t="str">
        <f>'(Intermediate Computations)'!DH155</f>
        <v>MMM 2018</v>
      </c>
      <c r="CZ178" s="4" t="str">
        <f>'(Intermediate Computations)'!DI155</f>
        <v>MMM 2018</v>
      </c>
      <c r="DA178" s="4" t="str">
        <f>'(Intermediate Computations)'!DJ155</f>
        <v>MMM 2018</v>
      </c>
      <c r="DB178" s="4" t="str">
        <f>'(Intermediate Computations)'!DK155</f>
        <v>MMM 2018</v>
      </c>
      <c r="DC178" s="4" t="str">
        <f>'(Intermediate Computations)'!DL155</f>
        <v>MMM 2018</v>
      </c>
      <c r="DD178" s="4" t="str">
        <f>'(Intermediate Computations)'!DM155</f>
        <v>MMM 2018</v>
      </c>
      <c r="DE178" s="4" t="str">
        <f>'(Intermediate Computations)'!DO155</f>
        <v>MMM 2019</v>
      </c>
      <c r="DF178" s="4" t="str">
        <f>'(Intermediate Computations)'!DP155</f>
        <v>MMM 2019</v>
      </c>
      <c r="DG178" s="4" t="str">
        <f>'(Intermediate Computations)'!DQ155</f>
        <v>MMM 2019</v>
      </c>
      <c r="DH178" s="4" t="str">
        <f>'(Intermediate Computations)'!DR155</f>
        <v>MMM 2019</v>
      </c>
      <c r="DI178" s="4" t="str">
        <f>'(Intermediate Computations)'!DS155</f>
        <v>MMM 2019</v>
      </c>
      <c r="DJ178" s="4" t="str">
        <f>'(Intermediate Computations)'!DT155</f>
        <v>MMM 2019</v>
      </c>
      <c r="DK178" s="4" t="str">
        <f>'(Intermediate Computations)'!DU155</f>
        <v>MMM 2019</v>
      </c>
      <c r="DL178" s="4" t="str">
        <f>'(Intermediate Computations)'!DV155</f>
        <v>MMM 2019</v>
      </c>
      <c r="DM178" s="4" t="str">
        <f>'(Intermediate Computations)'!DW155</f>
        <v>MMM 2019</v>
      </c>
      <c r="DN178" s="4" t="str">
        <f>'(Intermediate Computations)'!DX155</f>
        <v>MMM 2019</v>
      </c>
      <c r="DO178" s="4" t="str">
        <f>'(Intermediate Computations)'!DY155</f>
        <v>MMM 2019</v>
      </c>
      <c r="DP178" s="4" t="str">
        <f>'(Intermediate Computations)'!DZ155</f>
        <v>MMM 2019</v>
      </c>
      <c r="DQ178" s="4" t="str">
        <f>'(Intermediate Computations)'!EB155</f>
        <v>MMM 2020</v>
      </c>
      <c r="DR178" s="4" t="str">
        <f>'(Intermediate Computations)'!EC155</f>
        <v>MMM 2020</v>
      </c>
      <c r="DS178" s="4" t="str">
        <f>'(Intermediate Computations)'!ED155</f>
        <v>MMM 2020</v>
      </c>
      <c r="DT178" s="4" t="str">
        <f>'(Intermediate Computations)'!EE155</f>
        <v>MMM 2020</v>
      </c>
      <c r="DU178" s="4" t="str">
        <f>'(Intermediate Computations)'!EF155</f>
        <v>MMM 2020</v>
      </c>
      <c r="DV178" s="4" t="str">
        <f>'(Intermediate Computations)'!EG155</f>
        <v>MMM 2020</v>
      </c>
      <c r="DW178" s="4" t="str">
        <f>'(Intermediate Computations)'!EH155</f>
        <v>MMM 2020</v>
      </c>
      <c r="DX178" s="4" t="str">
        <f>'(Intermediate Computations)'!EI155</f>
        <v>MMM 2020</v>
      </c>
      <c r="DY178" s="4" t="str">
        <f>'(Intermediate Computations)'!EJ155</f>
        <v>MMM 2020</v>
      </c>
      <c r="DZ178" s="4" t="str">
        <f>'(Intermediate Computations)'!EK155</f>
        <v>MMM 2020</v>
      </c>
      <c r="EA178" s="4" t="str">
        <f>'(Intermediate Computations)'!EL155</f>
        <v>MMM 2020</v>
      </c>
      <c r="EB178" s="4" t="str">
        <f>'(Intermediate Computations)'!EM155</f>
        <v>MMM 2020</v>
      </c>
    </row>
    <row r="179" spans="1:132" ht="12.75" customHeight="1" x14ac:dyDescent="0.2">
      <c r="A179" s="4">
        <f>'(Intermediate Computations)'!B152</f>
        <v>40179</v>
      </c>
      <c r="B179" s="4">
        <f>'(Intermediate Computations)'!C152</f>
        <v>40210</v>
      </c>
      <c r="C179" s="4">
        <f>'(Intermediate Computations)'!D152</f>
        <v>40238</v>
      </c>
      <c r="D179" s="4">
        <f>'(Intermediate Computations)'!E152</f>
        <v>40269</v>
      </c>
      <c r="E179" s="4">
        <f>'(Intermediate Computations)'!F152</f>
        <v>40299</v>
      </c>
      <c r="F179" s="4">
        <f>'(Intermediate Computations)'!G152</f>
        <v>40330</v>
      </c>
      <c r="G179" s="4">
        <f>'(Intermediate Computations)'!H152</f>
        <v>40360</v>
      </c>
      <c r="H179" s="4">
        <f>'(Intermediate Computations)'!I152</f>
        <v>40391</v>
      </c>
      <c r="I179" s="4">
        <f>'(Intermediate Computations)'!J152</f>
        <v>40422</v>
      </c>
      <c r="J179" s="4">
        <f>'(Intermediate Computations)'!K152</f>
        <v>40452</v>
      </c>
      <c r="K179" s="4">
        <f>'(Intermediate Computations)'!L152</f>
        <v>40483</v>
      </c>
      <c r="L179" s="4">
        <f>'(Intermediate Computations)'!M152</f>
        <v>40513</v>
      </c>
      <c r="M179" s="4">
        <f>'(Intermediate Computations)'!O152</f>
        <v>40544</v>
      </c>
      <c r="N179" s="4">
        <f>'(Intermediate Computations)'!P152</f>
        <v>40575</v>
      </c>
      <c r="O179" s="4">
        <f>'(Intermediate Computations)'!Q152</f>
        <v>40603</v>
      </c>
      <c r="P179" s="4">
        <f>'(Intermediate Computations)'!R152</f>
        <v>40634</v>
      </c>
      <c r="Q179" s="4">
        <f>'(Intermediate Computations)'!S152</f>
        <v>40664</v>
      </c>
      <c r="R179" s="4">
        <f>'(Intermediate Computations)'!T152</f>
        <v>40695</v>
      </c>
      <c r="S179" s="4">
        <f>'(Intermediate Computations)'!U152</f>
        <v>40725</v>
      </c>
      <c r="T179" s="4">
        <f>'(Intermediate Computations)'!V152</f>
        <v>40756</v>
      </c>
      <c r="U179" s="4">
        <f>'(Intermediate Computations)'!W152</f>
        <v>40787</v>
      </c>
      <c r="V179" s="4">
        <f>'(Intermediate Computations)'!X152</f>
        <v>40817</v>
      </c>
      <c r="W179" s="4">
        <f>'(Intermediate Computations)'!Y152</f>
        <v>40848</v>
      </c>
      <c r="X179" s="4">
        <f>'(Intermediate Computations)'!Z152</f>
        <v>40878</v>
      </c>
      <c r="Y179" s="4">
        <f>'(Intermediate Computations)'!AB152</f>
        <v>40909</v>
      </c>
      <c r="Z179" s="4">
        <f>'(Intermediate Computations)'!AC152</f>
        <v>40940</v>
      </c>
      <c r="AA179" s="4">
        <f>'(Intermediate Computations)'!AD152</f>
        <v>40969</v>
      </c>
      <c r="AB179" s="4">
        <f>'(Intermediate Computations)'!AE152</f>
        <v>41000</v>
      </c>
      <c r="AC179" s="4">
        <f>'(Intermediate Computations)'!AF152</f>
        <v>41030</v>
      </c>
      <c r="AD179" s="4">
        <f>'(Intermediate Computations)'!AG152</f>
        <v>41061</v>
      </c>
      <c r="AE179" s="4">
        <f>'(Intermediate Computations)'!AH152</f>
        <v>41091</v>
      </c>
      <c r="AF179" s="4">
        <f>'(Intermediate Computations)'!AI152</f>
        <v>41122</v>
      </c>
      <c r="AG179" s="4">
        <f>'(Intermediate Computations)'!AJ152</f>
        <v>41153</v>
      </c>
      <c r="AH179" s="4">
        <f>'(Intermediate Computations)'!AK152</f>
        <v>41183</v>
      </c>
      <c r="AI179" s="4">
        <f>'(Intermediate Computations)'!AL152</f>
        <v>41214</v>
      </c>
      <c r="AJ179" s="4">
        <f>'(Intermediate Computations)'!AM152</f>
        <v>41244</v>
      </c>
      <c r="AK179" s="4">
        <f>'(Intermediate Computations)'!AO152</f>
        <v>41275</v>
      </c>
      <c r="AL179" s="4">
        <f>'(Intermediate Computations)'!AP152</f>
        <v>41306</v>
      </c>
      <c r="AM179" s="4">
        <f>'(Intermediate Computations)'!AQ152</f>
        <v>41334</v>
      </c>
      <c r="AN179" s="4">
        <f>'(Intermediate Computations)'!AR152</f>
        <v>41365</v>
      </c>
      <c r="AO179" s="4">
        <f>'(Intermediate Computations)'!AS152</f>
        <v>41395</v>
      </c>
      <c r="AP179" s="4">
        <f>'(Intermediate Computations)'!AT152</f>
        <v>41426</v>
      </c>
      <c r="AQ179" s="4">
        <f>'(Intermediate Computations)'!AU152</f>
        <v>41456</v>
      </c>
      <c r="AR179" s="4">
        <f>'(Intermediate Computations)'!AV152</f>
        <v>41487</v>
      </c>
      <c r="AS179" s="4">
        <f>'(Intermediate Computations)'!AW152</f>
        <v>41518</v>
      </c>
      <c r="AT179" s="4">
        <f>'(Intermediate Computations)'!AX152</f>
        <v>41548</v>
      </c>
      <c r="AU179" s="4">
        <f>'(Intermediate Computations)'!AY152</f>
        <v>41579</v>
      </c>
      <c r="AV179" s="4">
        <f>'(Intermediate Computations)'!AZ152</f>
        <v>41609</v>
      </c>
      <c r="AW179" s="4">
        <f>'(Intermediate Computations)'!BB152</f>
        <v>41640</v>
      </c>
      <c r="AX179" s="4">
        <f>'(Intermediate Computations)'!BC152</f>
        <v>41671</v>
      </c>
      <c r="AY179" s="4">
        <f>'(Intermediate Computations)'!BD152</f>
        <v>41699</v>
      </c>
      <c r="AZ179" s="4">
        <f>'(Intermediate Computations)'!BE152</f>
        <v>41730</v>
      </c>
      <c r="BA179" s="4">
        <f>'(Intermediate Computations)'!BF152</f>
        <v>41760</v>
      </c>
      <c r="BB179" s="4">
        <f>'(Intermediate Computations)'!BG152</f>
        <v>41791</v>
      </c>
      <c r="BC179" s="4">
        <f>'(Intermediate Computations)'!BH152</f>
        <v>41821</v>
      </c>
      <c r="BD179" s="4">
        <f>'(Intermediate Computations)'!BI152</f>
        <v>41852</v>
      </c>
      <c r="BE179" s="4">
        <f>'(Intermediate Computations)'!BJ152</f>
        <v>41883</v>
      </c>
      <c r="BF179" s="4">
        <f>'(Intermediate Computations)'!BK152</f>
        <v>41913</v>
      </c>
      <c r="BG179" s="4">
        <f>'(Intermediate Computations)'!BL152</f>
        <v>41944</v>
      </c>
      <c r="BH179" s="4">
        <f>'(Intermediate Computations)'!BM152</f>
        <v>41974</v>
      </c>
      <c r="BI179" s="4">
        <f>'(Intermediate Computations)'!BO152</f>
        <v>42005</v>
      </c>
      <c r="BJ179" s="4">
        <f>'(Intermediate Computations)'!BP152</f>
        <v>42036</v>
      </c>
      <c r="BK179" s="4">
        <f>'(Intermediate Computations)'!BQ152</f>
        <v>42064</v>
      </c>
      <c r="BL179" s="4">
        <f>'(Intermediate Computations)'!BR152</f>
        <v>42095</v>
      </c>
      <c r="BM179" s="4">
        <f>'(Intermediate Computations)'!BS152</f>
        <v>42125</v>
      </c>
      <c r="BN179" s="4">
        <f>'(Intermediate Computations)'!BT152</f>
        <v>42156</v>
      </c>
      <c r="BO179" s="4">
        <f>'(Intermediate Computations)'!BU152</f>
        <v>42186</v>
      </c>
      <c r="BP179" s="4">
        <f>'(Intermediate Computations)'!BV152</f>
        <v>42217</v>
      </c>
      <c r="BQ179" s="4">
        <f>'(Intermediate Computations)'!BW152</f>
        <v>42248</v>
      </c>
      <c r="BR179" s="4">
        <f>'(Intermediate Computations)'!BX152</f>
        <v>42278</v>
      </c>
      <c r="BS179" s="4">
        <f>'(Intermediate Computations)'!BY152</f>
        <v>42309</v>
      </c>
      <c r="BT179" s="4">
        <f>'(Intermediate Computations)'!BZ152</f>
        <v>42339</v>
      </c>
      <c r="BU179" s="4">
        <f>'(Intermediate Computations)'!CB152</f>
        <v>42370</v>
      </c>
      <c r="BV179" s="4">
        <f>'(Intermediate Computations)'!CC152</f>
        <v>42401</v>
      </c>
      <c r="BW179" s="4">
        <f>'(Intermediate Computations)'!CD152</f>
        <v>42430</v>
      </c>
      <c r="BX179" s="4">
        <f>'(Intermediate Computations)'!CE152</f>
        <v>42461</v>
      </c>
      <c r="BY179" s="4">
        <f>'(Intermediate Computations)'!CF152</f>
        <v>42491</v>
      </c>
      <c r="BZ179" s="4">
        <f>'(Intermediate Computations)'!CG152</f>
        <v>42522</v>
      </c>
      <c r="CA179" s="4">
        <f>'(Intermediate Computations)'!CH152</f>
        <v>42552</v>
      </c>
      <c r="CB179" s="4">
        <f>'(Intermediate Computations)'!CI152</f>
        <v>42583</v>
      </c>
      <c r="CC179" s="4">
        <f>'(Intermediate Computations)'!CJ152</f>
        <v>42614</v>
      </c>
      <c r="CD179" s="4">
        <f>'(Intermediate Computations)'!CK152</f>
        <v>42644</v>
      </c>
      <c r="CE179" s="4">
        <f>'(Intermediate Computations)'!CL152</f>
        <v>42675</v>
      </c>
      <c r="CF179" s="4">
        <f>'(Intermediate Computations)'!CM152</f>
        <v>42705</v>
      </c>
      <c r="CG179" s="4">
        <f>'(Intermediate Computations)'!CO152</f>
        <v>42736</v>
      </c>
      <c r="CH179" s="4">
        <f>'(Intermediate Computations)'!CP152</f>
        <v>42767</v>
      </c>
      <c r="CI179" s="4">
        <f>'(Intermediate Computations)'!CQ152</f>
        <v>42795</v>
      </c>
      <c r="CJ179" s="4">
        <f>'(Intermediate Computations)'!CR152</f>
        <v>42826</v>
      </c>
      <c r="CK179" s="4">
        <f>'(Intermediate Computations)'!CS152</f>
        <v>42856</v>
      </c>
      <c r="CL179" s="4">
        <f>'(Intermediate Computations)'!CT152</f>
        <v>42887</v>
      </c>
      <c r="CM179" s="4">
        <f>'(Intermediate Computations)'!CU152</f>
        <v>42917</v>
      </c>
      <c r="CN179" s="4">
        <f>'(Intermediate Computations)'!CV152</f>
        <v>42948</v>
      </c>
      <c r="CO179" s="4">
        <f>'(Intermediate Computations)'!CW152</f>
        <v>42979</v>
      </c>
      <c r="CP179" s="4">
        <f>'(Intermediate Computations)'!CX152</f>
        <v>43009</v>
      </c>
      <c r="CQ179" s="4">
        <f>'(Intermediate Computations)'!CY152</f>
        <v>43040</v>
      </c>
      <c r="CR179" s="4">
        <f>'(Intermediate Computations)'!CZ152</f>
        <v>43070</v>
      </c>
      <c r="CS179" s="4">
        <f>'(Intermediate Computations)'!DB152</f>
        <v>43101</v>
      </c>
      <c r="CT179" s="4">
        <f>'(Intermediate Computations)'!DC152</f>
        <v>43132</v>
      </c>
      <c r="CU179" s="4">
        <f>'(Intermediate Computations)'!DD152</f>
        <v>43160</v>
      </c>
      <c r="CV179" s="4">
        <f>'(Intermediate Computations)'!DE152</f>
        <v>43191</v>
      </c>
      <c r="CW179" s="4">
        <f>'(Intermediate Computations)'!DF152</f>
        <v>43221</v>
      </c>
      <c r="CX179" s="4">
        <f>'(Intermediate Computations)'!DG152</f>
        <v>43252</v>
      </c>
      <c r="CY179" s="4">
        <f>'(Intermediate Computations)'!DH152</f>
        <v>43282</v>
      </c>
      <c r="CZ179" s="4">
        <f>'(Intermediate Computations)'!DI152</f>
        <v>43313</v>
      </c>
      <c r="DA179" s="4">
        <f>'(Intermediate Computations)'!DJ152</f>
        <v>43344</v>
      </c>
      <c r="DB179" s="4">
        <f>'(Intermediate Computations)'!DK152</f>
        <v>43374</v>
      </c>
      <c r="DC179" s="4">
        <f>'(Intermediate Computations)'!DL152</f>
        <v>43405</v>
      </c>
      <c r="DD179" s="4">
        <f>'(Intermediate Computations)'!DM152</f>
        <v>43435</v>
      </c>
      <c r="DE179" s="4">
        <f>'(Intermediate Computations)'!DO152</f>
        <v>43466</v>
      </c>
      <c r="DF179" s="4">
        <f>'(Intermediate Computations)'!DP152</f>
        <v>43497</v>
      </c>
      <c r="DG179" s="4">
        <f>'(Intermediate Computations)'!DQ152</f>
        <v>43525</v>
      </c>
      <c r="DH179" s="4">
        <f>'(Intermediate Computations)'!DR152</f>
        <v>43556</v>
      </c>
      <c r="DI179" s="4">
        <f>'(Intermediate Computations)'!DS152</f>
        <v>43586</v>
      </c>
      <c r="DJ179" s="4">
        <f>'(Intermediate Computations)'!DT152</f>
        <v>43617</v>
      </c>
      <c r="DK179" s="4">
        <f>'(Intermediate Computations)'!DU152</f>
        <v>43647</v>
      </c>
      <c r="DL179" s="4">
        <f>'(Intermediate Computations)'!DV152</f>
        <v>43678</v>
      </c>
      <c r="DM179" s="4">
        <f>'(Intermediate Computations)'!DW152</f>
        <v>43709</v>
      </c>
      <c r="DN179" s="4">
        <f>'(Intermediate Computations)'!DX152</f>
        <v>43739</v>
      </c>
      <c r="DO179" s="4">
        <f>'(Intermediate Computations)'!DY152</f>
        <v>43770</v>
      </c>
      <c r="DP179" s="4">
        <f>'(Intermediate Computations)'!DZ152</f>
        <v>43800</v>
      </c>
      <c r="DQ179" s="4">
        <f>'(Intermediate Computations)'!EB152</f>
        <v>43831</v>
      </c>
      <c r="DR179" s="4">
        <f>'(Intermediate Computations)'!EC152</f>
        <v>43862</v>
      </c>
      <c r="DS179" s="4">
        <f>'(Intermediate Computations)'!ED152</f>
        <v>43891</v>
      </c>
      <c r="DT179" s="4">
        <f>'(Intermediate Computations)'!EE152</f>
        <v>43922</v>
      </c>
      <c r="DU179" s="4">
        <f>'(Intermediate Computations)'!EF152</f>
        <v>43952</v>
      </c>
      <c r="DV179" s="4">
        <f>'(Intermediate Computations)'!EG152</f>
        <v>43983</v>
      </c>
      <c r="DW179" s="4">
        <f>'(Intermediate Computations)'!EH152</f>
        <v>44013</v>
      </c>
      <c r="DX179" s="4">
        <f>'(Intermediate Computations)'!EI152</f>
        <v>44044</v>
      </c>
      <c r="DY179" s="4">
        <f>'(Intermediate Computations)'!EJ152</f>
        <v>44075</v>
      </c>
      <c r="DZ179" s="4">
        <f>'(Intermediate Computations)'!EK152</f>
        <v>44105</v>
      </c>
      <c r="EA179" s="4">
        <f>'(Intermediate Computations)'!EL152</f>
        <v>44136</v>
      </c>
      <c r="EB179" s="4">
        <f>'(Intermediate Computations)'!EM152</f>
        <v>44166</v>
      </c>
    </row>
    <row r="180" spans="1:132" ht="12.75" customHeight="1" x14ac:dyDescent="0.2">
      <c r="A180" s="65">
        <f>'Statistical Moments'!B39</f>
        <v>140</v>
      </c>
      <c r="B180" s="65">
        <f>'Statistical Moments'!C39</f>
        <v>140</v>
      </c>
      <c r="C180" s="65">
        <f ca="1">'Statistical Moments'!D39</f>
        <v>139.99338209544794</v>
      </c>
      <c r="D180" s="65">
        <f ca="1">'Statistical Moments'!E39</f>
        <v>139.98069455630801</v>
      </c>
      <c r="E180" s="65">
        <f ca="1">'Statistical Moments'!F39</f>
        <v>139.96270295849178</v>
      </c>
      <c r="F180" s="65">
        <f ca="1">'Statistical Moments'!G39</f>
        <v>139.93875763692145</v>
      </c>
      <c r="G180" s="65">
        <f ca="1">'Statistical Moments'!H39</f>
        <v>139.90984092704912</v>
      </c>
      <c r="H180" s="65">
        <f ca="1">'Statistical Moments'!I39</f>
        <v>139.87547932628004</v>
      </c>
      <c r="I180" s="65">
        <f ca="1">'Statistical Moments'!J39</f>
        <v>139.83569778316667</v>
      </c>
      <c r="J180" s="65">
        <f ca="1">'Statistical Moments'!K39</f>
        <v>139.79145367990841</v>
      </c>
      <c r="K180" s="65">
        <f ca="1">'Statistical Moments'!L39</f>
        <v>139.74260381234615</v>
      </c>
      <c r="L180" s="65">
        <f ca="1">'Statistical Moments'!M39</f>
        <v>139.68968478364155</v>
      </c>
      <c r="M180" s="65">
        <f ca="1">'Statistical Moments'!O39</f>
        <v>139.63223487861862</v>
      </c>
      <c r="N180" s="65">
        <f ca="1">'Statistical Moments'!P39</f>
        <v>139.57045342899275</v>
      </c>
      <c r="O180" s="65">
        <f ca="1">'Statistical Moments'!Q39</f>
        <v>139.50473247169748</v>
      </c>
      <c r="P180" s="65">
        <f ca="1">'Statistical Moments'!R39</f>
        <v>139.43492317374924</v>
      </c>
      <c r="Q180" s="65">
        <f ca="1">'Statistical Moments'!S39</f>
        <v>139.36115315332594</v>
      </c>
      <c r="R180" s="65">
        <f ca="1">'Statistical Moments'!T39</f>
        <v>139.28350948221853</v>
      </c>
      <c r="S180" s="65">
        <f ca="1">'Statistical Moments'!U39</f>
        <v>139.20224542825773</v>
      </c>
      <c r="T180" s="65">
        <f ca="1">'Statistical Moments'!V39</f>
        <v>139.11757509514595</v>
      </c>
      <c r="U180" s="65">
        <f ca="1">'Statistical Moments'!W39</f>
        <v>139.02948678074665</v>
      </c>
      <c r="V180" s="65">
        <f ca="1">'Statistical Moments'!X39</f>
        <v>138.93776280110964</v>
      </c>
      <c r="W180" s="65">
        <f ca="1">'Statistical Moments'!Y39</f>
        <v>138.84306909802007</v>
      </c>
      <c r="X180" s="65">
        <f ca="1">'Statistical Moments'!Z39</f>
        <v>138.74580952418592</v>
      </c>
      <c r="Y180" s="65">
        <f ca="1">'Statistical Moments'!AB39</f>
        <v>138.6455679254357</v>
      </c>
      <c r="Z180" s="65">
        <f ca="1">'Statistical Moments'!AC39</f>
        <v>138.54251301664999</v>
      </c>
      <c r="AA180" s="65">
        <f ca="1">'Statistical Moments'!AD39</f>
        <v>138.43677625952063</v>
      </c>
      <c r="AB180" s="65">
        <f ca="1">'Statistical Moments'!AE39</f>
        <v>138.32820562537916</v>
      </c>
      <c r="AC180" s="65">
        <f ca="1">'Statistical Moments'!AF39</f>
        <v>138.21710271340027</v>
      </c>
      <c r="AD180" s="65">
        <f ca="1">'Statistical Moments'!AG39</f>
        <v>138.10311697271678</v>
      </c>
      <c r="AE180" s="65">
        <f ca="1">'Statistical Moments'!AH39</f>
        <v>137.98725886611868</v>
      </c>
      <c r="AF180" s="65">
        <f ca="1">'Statistical Moments'!AI39</f>
        <v>137.86902699935504</v>
      </c>
      <c r="AG180" s="65">
        <f ca="1">'Statistical Moments'!AJ39</f>
        <v>137.74916408538459</v>
      </c>
      <c r="AH180" s="65">
        <f ca="1">'Statistical Moments'!AK39</f>
        <v>137.62762484626978</v>
      </c>
      <c r="AI180" s="65">
        <f ca="1">'Statistical Moments'!AL39</f>
        <v>137.50376193451953</v>
      </c>
      <c r="AJ180" s="65">
        <f ca="1">'Statistical Moments'!AM39</f>
        <v>137.37792813917548</v>
      </c>
      <c r="AK180" s="65">
        <f ca="1">'Statistical Moments'!AO39</f>
        <v>137.25016888475628</v>
      </c>
      <c r="AL180" s="65">
        <f ca="1">'Statistical Moments'!AP39</f>
        <v>137.12055405903712</v>
      </c>
      <c r="AM180" s="65">
        <f ca="1">'Statistical Moments'!AQ39</f>
        <v>136.98930752560085</v>
      </c>
      <c r="AN180" s="65">
        <f ca="1">'Statistical Moments'!AR39</f>
        <v>136.8564959748299</v>
      </c>
      <c r="AO180" s="65">
        <f ca="1">'Statistical Moments'!AS39</f>
        <v>136.72257658791312</v>
      </c>
      <c r="AP180" s="65">
        <f ca="1">'Statistical Moments'!AT39</f>
        <v>136.58699098154094</v>
      </c>
      <c r="AQ180" s="65">
        <f ca="1">'Statistical Moments'!AU39</f>
        <v>136.44985851627183</v>
      </c>
      <c r="AR180" s="65">
        <f ca="1">'Statistical Moments'!AV39</f>
        <v>136.31095952461936</v>
      </c>
      <c r="AS180" s="65">
        <f ca="1">'Statistical Moments'!AW39</f>
        <v>136.17058382908951</v>
      </c>
      <c r="AT180" s="65">
        <f ca="1">'Statistical Moments'!AX39</f>
        <v>136.02930919140456</v>
      </c>
      <c r="AU180" s="65">
        <f ca="1">'Statistical Moments'!AY39</f>
        <v>135.88713967581003</v>
      </c>
      <c r="AV180" s="65">
        <f ca="1">'Statistical Moments'!AZ39</f>
        <v>135.74408387234567</v>
      </c>
      <c r="AW180" s="65">
        <f ca="1">'Statistical Moments'!BB39</f>
        <v>135.5997110500339</v>
      </c>
      <c r="AX180" s="65">
        <f ca="1">'Statistical Moments'!BC39</f>
        <v>135.45436760250337</v>
      </c>
      <c r="AY180" s="65">
        <f ca="1">'Statistical Moments'!BD39</f>
        <v>135.30789305531388</v>
      </c>
      <c r="AZ180" s="65">
        <f ca="1">'Statistical Moments'!BE39</f>
        <v>135.16094808592916</v>
      </c>
      <c r="BA180" s="65">
        <f ca="1">'Statistical Moments'!BF39</f>
        <v>135.01310280932449</v>
      </c>
      <c r="BB180" s="65">
        <f ca="1">'Statistical Moments'!BG39</f>
        <v>134.86395787926458</v>
      </c>
      <c r="BC180" s="65">
        <f ca="1">'Statistical Moments'!BH39</f>
        <v>134.71381009299566</v>
      </c>
      <c r="BD180" s="65">
        <f ca="1">'Statistical Moments'!BI39</f>
        <v>134.56307686175111</v>
      </c>
      <c r="BE180" s="65">
        <f ca="1">'Statistical Moments'!BJ39</f>
        <v>134.41174128589847</v>
      </c>
      <c r="BF180" s="65">
        <f ca="1">'Statistical Moments'!BK39</f>
        <v>134.25951935230245</v>
      </c>
      <c r="BG180" s="65">
        <f ca="1">'Statistical Moments'!BL39</f>
        <v>134.10701881845318</v>
      </c>
      <c r="BH180" s="65">
        <f ca="1">'Statistical Moments'!BM39</f>
        <v>133.95429009824986</v>
      </c>
      <c r="BI180" s="65">
        <f ca="1">'Statistical Moments'!BO39</f>
        <v>133.80065597674059</v>
      </c>
      <c r="BJ180" s="65">
        <f ca="1">'Statistical Moments'!BP39</f>
        <v>133.64666238916229</v>
      </c>
      <c r="BK180" s="65">
        <f ca="1">'Statistical Moments'!BQ39</f>
        <v>133.49254160007774</v>
      </c>
      <c r="BL180" s="65">
        <f ca="1">'Statistical Moments'!BR39</f>
        <v>133.33833016627429</v>
      </c>
      <c r="BM180" s="65">
        <f ca="1">'Statistical Moments'!BS39</f>
        <v>133.18327306137866</v>
      </c>
      <c r="BN180" s="65">
        <f ca="1">'Statistical Moments'!BT39</f>
        <v>133.02771672187453</v>
      </c>
      <c r="BO180" s="65">
        <f ca="1">'Statistical Moments'!BU39</f>
        <v>132.87136996898835</v>
      </c>
      <c r="BP180" s="65">
        <f ca="1">'Statistical Moments'!BV39</f>
        <v>132.71493021634265</v>
      </c>
      <c r="BQ180" s="65">
        <f ca="1">'Statistical Moments'!BW39</f>
        <v>132.55788866111698</v>
      </c>
      <c r="BR180" s="65">
        <f ca="1">'Statistical Moments'!BX39</f>
        <v>132.40026423604479</v>
      </c>
      <c r="BS180" s="65">
        <f ca="1">'Statistical Moments'!BY39</f>
        <v>132.24235969007884</v>
      </c>
      <c r="BT180" s="65">
        <f ca="1">'Statistical Moments'!BZ39</f>
        <v>132.08411484831581</v>
      </c>
      <c r="BU180" s="65">
        <f ca="1">'Statistical Moments'!CB39</f>
        <v>131.92543381543626</v>
      </c>
      <c r="BV180" s="65">
        <f ca="1">'Statistical Moments'!CC39</f>
        <v>131.76711086222807</v>
      </c>
      <c r="BW180" s="65">
        <f ca="1">'Statistical Moments'!CD39</f>
        <v>131.60868398932982</v>
      </c>
      <c r="BX180" s="65">
        <f ca="1">'Statistical Moments'!CE39</f>
        <v>131.45069062533008</v>
      </c>
      <c r="BY180" s="65">
        <f ca="1">'Statistical Moments'!CF39</f>
        <v>131.29277973329332</v>
      </c>
      <c r="BZ180" s="65">
        <f ca="1">'Statistical Moments'!CG39</f>
        <v>131.13476020148659</v>
      </c>
      <c r="CA180" s="65">
        <f ca="1">'Statistical Moments'!CH39</f>
        <v>130.97668199297181</v>
      </c>
      <c r="CB180" s="65">
        <f ca="1">'Statistical Moments'!CI39</f>
        <v>130.81878474788402</v>
      </c>
      <c r="CC180" s="65">
        <f ca="1">'Statistical Moments'!CJ39</f>
        <v>130.66077516881398</v>
      </c>
      <c r="CD180" s="65">
        <f ca="1">'Statistical Moments'!CK39</f>
        <v>130.5030670993238</v>
      </c>
      <c r="CE180" s="65">
        <f ca="1">'Statistical Moments'!CL39</f>
        <v>130.34541654806981</v>
      </c>
      <c r="CF180" s="65">
        <f ca="1">'Statistical Moments'!CM39</f>
        <v>130.187686643495</v>
      </c>
      <c r="CG180" s="65">
        <f ca="1">'Statistical Moments'!CO39</f>
        <v>130.0295038727796</v>
      </c>
      <c r="CH180" s="65">
        <f ca="1">'Statistical Moments'!CP39</f>
        <v>129.8712674335994</v>
      </c>
      <c r="CI180" s="65">
        <f ca="1">'Statistical Moments'!CQ39</f>
        <v>129.71364315250653</v>
      </c>
      <c r="CJ180" s="65">
        <f ca="1">'Statistical Moments'!CR39</f>
        <v>129.55622390845241</v>
      </c>
      <c r="CK180" s="65">
        <f ca="1">'Statistical Moments'!CS39</f>
        <v>129.39897277576208</v>
      </c>
      <c r="CL180" s="65">
        <f ca="1">'Statistical Moments'!CT39</f>
        <v>129.24218274996366</v>
      </c>
      <c r="CM180" s="65">
        <f ca="1">'Statistical Moments'!CU39</f>
        <v>129.0857059168853</v>
      </c>
      <c r="CN180" s="65">
        <f ca="1">'Statistical Moments'!CV39</f>
        <v>128.92956952045742</v>
      </c>
      <c r="CO180" s="65">
        <f ca="1">'Statistical Moments'!CW39</f>
        <v>128.77351813725403</v>
      </c>
      <c r="CP180" s="65">
        <f ca="1">'Statistical Moments'!CX39</f>
        <v>128.61759035319577</v>
      </c>
      <c r="CQ180" s="65">
        <f ca="1">'Statistical Moments'!CY39</f>
        <v>128.46167888081493</v>
      </c>
      <c r="CR180" s="65">
        <f ca="1">'Statistical Moments'!CZ39</f>
        <v>128.30642116204854</v>
      </c>
      <c r="CS180" s="65">
        <f ca="1">'Statistical Moments'!DB39</f>
        <v>128.15172975739046</v>
      </c>
      <c r="CT180" s="65">
        <f ca="1">'Statistical Moments'!DC39</f>
        <v>127.99812857089729</v>
      </c>
      <c r="CU180" s="65">
        <f ca="1">'Statistical Moments'!DD39</f>
        <v>127.84484191593492</v>
      </c>
      <c r="CV180" s="65">
        <f ca="1">'Statistical Moments'!DE39</f>
        <v>127.69223984112641</v>
      </c>
      <c r="CW180" s="65">
        <f ca="1">'Statistical Moments'!DF39</f>
        <v>127.53948248091808</v>
      </c>
      <c r="CX180" s="65">
        <f ca="1">'Statistical Moments'!DG39</f>
        <v>127.38736338002164</v>
      </c>
      <c r="CY180" s="65">
        <f ca="1">'Statistical Moments'!DH39</f>
        <v>127.2356373521494</v>
      </c>
      <c r="CZ180" s="65">
        <f ca="1">'Statistical Moments'!DI39</f>
        <v>127.08401774889384</v>
      </c>
      <c r="DA180" s="65">
        <f ca="1">'Statistical Moments'!DJ39</f>
        <v>126.93305090512003</v>
      </c>
      <c r="DB180" s="65">
        <f ca="1">'Statistical Moments'!DK39</f>
        <v>126.78232049478058</v>
      </c>
      <c r="DC180" s="65">
        <f ca="1">'Statistical Moments'!DL39</f>
        <v>126.63246358810579</v>
      </c>
      <c r="DD180" s="65">
        <f ca="1">'Statistical Moments'!DM39</f>
        <v>126.48346807641417</v>
      </c>
      <c r="DE180" s="65">
        <f ca="1">'Statistical Moments'!DO39</f>
        <v>126.33507941044613</v>
      </c>
      <c r="DF180" s="65">
        <f ca="1">'Statistical Moments'!DP39</f>
        <v>126.18772186052009</v>
      </c>
      <c r="DG180" s="65">
        <f ca="1">'Statistical Moments'!DQ39</f>
        <v>126.04074329871521</v>
      </c>
      <c r="DH180" s="65">
        <f ca="1">'Statistical Moments'!DR39</f>
        <v>125.89441300353421</v>
      </c>
      <c r="DI180" s="65">
        <f ca="1">'Statistical Moments'!DS39</f>
        <v>125.74885072790129</v>
      </c>
      <c r="DJ180" s="65">
        <f ca="1">'Statistical Moments'!DT39</f>
        <v>125.60341050610434</v>
      </c>
      <c r="DK180" s="65">
        <f ca="1">'Statistical Moments'!DU39</f>
        <v>125.45825749905971</v>
      </c>
      <c r="DL180" s="65">
        <f ca="1">'Statistical Moments'!DV39</f>
        <v>125.31374487712971</v>
      </c>
      <c r="DM180" s="65">
        <f ca="1">'Statistical Moments'!DW39</f>
        <v>125.16986104893481</v>
      </c>
      <c r="DN180" s="65">
        <f ca="1">'Statistical Moments'!DX39</f>
        <v>125.02675942459172</v>
      </c>
      <c r="DO180" s="65">
        <f ca="1">'Statistical Moments'!DY39</f>
        <v>124.88385631879622</v>
      </c>
      <c r="DP180" s="65">
        <f ca="1">'Statistical Moments'!DZ39</f>
        <v>124.74152299033494</v>
      </c>
      <c r="DQ180" s="65">
        <f ca="1">'Statistical Moments'!EB39</f>
        <v>124.5996755536757</v>
      </c>
      <c r="DR180" s="65">
        <f ca="1">'Statistical Moments'!EC39</f>
        <v>124.45857456019604</v>
      </c>
      <c r="DS180" s="65">
        <f ca="1">'Statistical Moments'!ED39</f>
        <v>124.3182878526477</v>
      </c>
      <c r="DT180" s="65">
        <f ca="1">'Statistical Moments'!EE39</f>
        <v>124.17883650276659</v>
      </c>
      <c r="DU180" s="65">
        <f ca="1">'Statistical Moments'!EF39</f>
        <v>124.03957316621222</v>
      </c>
      <c r="DV180" s="65">
        <f ca="1">'Statistical Moments'!EG39</f>
        <v>123.90089098697459</v>
      </c>
      <c r="DW180" s="65">
        <f ca="1">'Statistical Moments'!EH39</f>
        <v>123.76263509251704</v>
      </c>
      <c r="DX180" s="65">
        <f ca="1">'Statistical Moments'!EI39</f>
        <v>123.62491939527544</v>
      </c>
      <c r="DY180" s="65">
        <f ca="1">'Statistical Moments'!EJ39</f>
        <v>123.48774297898871</v>
      </c>
      <c r="DZ180" s="65">
        <f ca="1">'Statistical Moments'!EK39</f>
        <v>123.35139679254857</v>
      </c>
      <c r="EA180" s="65">
        <f ca="1">'Statistical Moments'!EL39</f>
        <v>123.2158685509248</v>
      </c>
      <c r="EB180" s="65">
        <f ca="1">'Statistical Moments'!EM39</f>
        <v>123.08100921856648</v>
      </c>
    </row>
    <row r="181" spans="1:132" ht="12.75" customHeight="1" x14ac:dyDescent="0.2">
      <c r="A181" s="4" t="str">
        <f>'(Intermediate Computations)'!B161</f>
        <v>MMM 2010</v>
      </c>
      <c r="B181" s="4" t="str">
        <f>'(Intermediate Computations)'!C161</f>
        <v>MMM 2010</v>
      </c>
      <c r="C181" s="4" t="str">
        <f>'(Intermediate Computations)'!D161</f>
        <v>MMM 2010</v>
      </c>
      <c r="D181" s="4" t="str">
        <f>'(Intermediate Computations)'!E161</f>
        <v>MMM 2010</v>
      </c>
      <c r="E181" s="4" t="str">
        <f>'(Intermediate Computations)'!F161</f>
        <v>MMM 2010</v>
      </c>
      <c r="F181" s="4" t="str">
        <f>'(Intermediate Computations)'!G161</f>
        <v>MMM 2010</v>
      </c>
      <c r="G181" s="4" t="str">
        <f>'(Intermediate Computations)'!H161</f>
        <v>MMM 2010</v>
      </c>
      <c r="H181" s="4" t="str">
        <f>'(Intermediate Computations)'!I161</f>
        <v>MMM 2010</v>
      </c>
      <c r="I181" s="4" t="str">
        <f>'(Intermediate Computations)'!J161</f>
        <v>MMM 2010</v>
      </c>
      <c r="J181" s="4" t="str">
        <f>'(Intermediate Computations)'!K161</f>
        <v>MMM 2010</v>
      </c>
      <c r="K181" s="4" t="str">
        <f>'(Intermediate Computations)'!L161</f>
        <v>MMM 2010</v>
      </c>
      <c r="L181" s="4" t="str">
        <f>'(Intermediate Computations)'!M161</f>
        <v>MMM 2010</v>
      </c>
      <c r="M181" s="4" t="str">
        <f>'(Intermediate Computations)'!O161</f>
        <v>MMM 2011</v>
      </c>
      <c r="N181" s="4" t="str">
        <f>'(Intermediate Computations)'!P161</f>
        <v>MMM 2011</v>
      </c>
      <c r="O181" s="4" t="str">
        <f>'(Intermediate Computations)'!Q161</f>
        <v>MMM 2011</v>
      </c>
      <c r="P181" s="4" t="str">
        <f>'(Intermediate Computations)'!R161</f>
        <v>MMM 2011</v>
      </c>
      <c r="Q181" s="4" t="str">
        <f>'(Intermediate Computations)'!S161</f>
        <v>MMM 2011</v>
      </c>
      <c r="R181" s="4" t="str">
        <f>'(Intermediate Computations)'!T161</f>
        <v>MMM 2011</v>
      </c>
      <c r="S181" s="4" t="str">
        <f>'(Intermediate Computations)'!U161</f>
        <v>MMM 2011</v>
      </c>
      <c r="T181" s="4" t="str">
        <f>'(Intermediate Computations)'!V161</f>
        <v>MMM 2011</v>
      </c>
      <c r="U181" s="4" t="str">
        <f>'(Intermediate Computations)'!W161</f>
        <v>MMM 2011</v>
      </c>
      <c r="V181" s="4" t="str">
        <f>'(Intermediate Computations)'!X161</f>
        <v>MMM 2011</v>
      </c>
      <c r="W181" s="4" t="str">
        <f>'(Intermediate Computations)'!Y161</f>
        <v>MMM 2011</v>
      </c>
      <c r="X181" s="4" t="str">
        <f>'(Intermediate Computations)'!Z161</f>
        <v>MMM 2011</v>
      </c>
      <c r="Y181" s="4" t="str">
        <f>'(Intermediate Computations)'!AB161</f>
        <v>MMM 2012</v>
      </c>
      <c r="Z181" s="4" t="str">
        <f>'(Intermediate Computations)'!AC161</f>
        <v>MMM 2012</v>
      </c>
      <c r="AA181" s="4" t="str">
        <f>'(Intermediate Computations)'!AD161</f>
        <v>MMM 2012</v>
      </c>
      <c r="AB181" s="4" t="str">
        <f>'(Intermediate Computations)'!AE161</f>
        <v>MMM 2012</v>
      </c>
      <c r="AC181" s="4" t="str">
        <f>'(Intermediate Computations)'!AF161</f>
        <v>MMM 2012</v>
      </c>
      <c r="AD181" s="4" t="str">
        <f>'(Intermediate Computations)'!AG161</f>
        <v>MMM 2012</v>
      </c>
      <c r="AE181" s="4" t="str">
        <f>'(Intermediate Computations)'!AH161</f>
        <v>MMM 2012</v>
      </c>
      <c r="AF181" s="4" t="str">
        <f>'(Intermediate Computations)'!AI161</f>
        <v>MMM 2012</v>
      </c>
      <c r="AG181" s="4" t="str">
        <f>'(Intermediate Computations)'!AJ161</f>
        <v>MMM 2012</v>
      </c>
      <c r="AH181" s="4" t="str">
        <f>'(Intermediate Computations)'!AK161</f>
        <v>MMM 2012</v>
      </c>
      <c r="AI181" s="4" t="str">
        <f>'(Intermediate Computations)'!AL161</f>
        <v>MMM 2012</v>
      </c>
      <c r="AJ181" s="4" t="str">
        <f>'(Intermediate Computations)'!AM161</f>
        <v>MMM 2012</v>
      </c>
      <c r="AK181" s="4" t="str">
        <f>'(Intermediate Computations)'!AO161</f>
        <v>MMM 2013</v>
      </c>
      <c r="AL181" s="4" t="str">
        <f>'(Intermediate Computations)'!AP161</f>
        <v>MMM 2013</v>
      </c>
      <c r="AM181" s="4" t="str">
        <f>'(Intermediate Computations)'!AQ161</f>
        <v>MMM 2013</v>
      </c>
      <c r="AN181" s="4" t="str">
        <f>'(Intermediate Computations)'!AR161</f>
        <v>MMM 2013</v>
      </c>
      <c r="AO181" s="4" t="str">
        <f>'(Intermediate Computations)'!AS161</f>
        <v>MMM 2013</v>
      </c>
      <c r="AP181" s="4" t="str">
        <f>'(Intermediate Computations)'!AT161</f>
        <v>MMM 2013</v>
      </c>
      <c r="AQ181" s="4" t="str">
        <f>'(Intermediate Computations)'!AU161</f>
        <v>MMM 2013</v>
      </c>
      <c r="AR181" s="4" t="str">
        <f>'(Intermediate Computations)'!AV161</f>
        <v>MMM 2013</v>
      </c>
      <c r="AS181" s="4" t="str">
        <f>'(Intermediate Computations)'!AW161</f>
        <v>MMM 2013</v>
      </c>
      <c r="AT181" s="4" t="str">
        <f>'(Intermediate Computations)'!AX161</f>
        <v>MMM 2013</v>
      </c>
      <c r="AU181" s="4" t="str">
        <f>'(Intermediate Computations)'!AY161</f>
        <v>MMM 2013</v>
      </c>
      <c r="AV181" s="4" t="str">
        <f>'(Intermediate Computations)'!AZ161</f>
        <v>MMM 2013</v>
      </c>
      <c r="AW181" s="4" t="str">
        <f>'(Intermediate Computations)'!BB161</f>
        <v>MMM 2014</v>
      </c>
      <c r="AX181" s="4" t="str">
        <f>'(Intermediate Computations)'!BC161</f>
        <v>MMM 2014</v>
      </c>
      <c r="AY181" s="4" t="str">
        <f>'(Intermediate Computations)'!BD161</f>
        <v>MMM 2014</v>
      </c>
      <c r="AZ181" s="4" t="str">
        <f>'(Intermediate Computations)'!BE161</f>
        <v>MMM 2014</v>
      </c>
      <c r="BA181" s="4" t="str">
        <f>'(Intermediate Computations)'!BF161</f>
        <v>MMM 2014</v>
      </c>
      <c r="BB181" s="4" t="str">
        <f>'(Intermediate Computations)'!BG161</f>
        <v>MMM 2014</v>
      </c>
      <c r="BC181" s="4" t="str">
        <f>'(Intermediate Computations)'!BH161</f>
        <v>MMM 2014</v>
      </c>
      <c r="BD181" s="4" t="str">
        <f>'(Intermediate Computations)'!BI161</f>
        <v>MMM 2014</v>
      </c>
      <c r="BE181" s="4" t="str">
        <f>'(Intermediate Computations)'!BJ161</f>
        <v>MMM 2014</v>
      </c>
      <c r="BF181" s="4" t="str">
        <f>'(Intermediate Computations)'!BK161</f>
        <v>MMM 2014</v>
      </c>
      <c r="BG181" s="4" t="str">
        <f>'(Intermediate Computations)'!BL161</f>
        <v>MMM 2014</v>
      </c>
      <c r="BH181" s="4" t="str">
        <f>'(Intermediate Computations)'!BM161</f>
        <v>MMM 2014</v>
      </c>
      <c r="BI181" s="4" t="str">
        <f>'(Intermediate Computations)'!BO161</f>
        <v>MMM 2015</v>
      </c>
      <c r="BJ181" s="4" t="str">
        <f>'(Intermediate Computations)'!BP161</f>
        <v>MMM 2015</v>
      </c>
      <c r="BK181" s="4" t="str">
        <f>'(Intermediate Computations)'!BQ161</f>
        <v>MMM 2015</v>
      </c>
      <c r="BL181" s="4" t="str">
        <f>'(Intermediate Computations)'!BR161</f>
        <v>MMM 2015</v>
      </c>
      <c r="BM181" s="4" t="str">
        <f>'(Intermediate Computations)'!BS161</f>
        <v>MMM 2015</v>
      </c>
      <c r="BN181" s="4" t="str">
        <f>'(Intermediate Computations)'!BT161</f>
        <v>MMM 2015</v>
      </c>
      <c r="BO181" s="4" t="str">
        <f>'(Intermediate Computations)'!BU161</f>
        <v>MMM 2015</v>
      </c>
      <c r="BP181" s="4" t="str">
        <f>'(Intermediate Computations)'!BV161</f>
        <v>MMM 2015</v>
      </c>
      <c r="BQ181" s="4" t="str">
        <f>'(Intermediate Computations)'!BW161</f>
        <v>MMM 2015</v>
      </c>
      <c r="BR181" s="4" t="str">
        <f>'(Intermediate Computations)'!BX161</f>
        <v>MMM 2015</v>
      </c>
      <c r="BS181" s="4" t="str">
        <f>'(Intermediate Computations)'!BY161</f>
        <v>MMM 2015</v>
      </c>
      <c r="BT181" s="4" t="str">
        <f>'(Intermediate Computations)'!BZ161</f>
        <v>MMM 2015</v>
      </c>
      <c r="BU181" s="4" t="str">
        <f>'(Intermediate Computations)'!CB161</f>
        <v>MMM 2016</v>
      </c>
      <c r="BV181" s="4" t="str">
        <f>'(Intermediate Computations)'!CC161</f>
        <v>MMM 2016</v>
      </c>
      <c r="BW181" s="4" t="str">
        <f>'(Intermediate Computations)'!CD161</f>
        <v>MMM 2016</v>
      </c>
      <c r="BX181" s="4" t="str">
        <f>'(Intermediate Computations)'!CE161</f>
        <v>MMM 2016</v>
      </c>
      <c r="BY181" s="4" t="str">
        <f>'(Intermediate Computations)'!CF161</f>
        <v>MMM 2016</v>
      </c>
      <c r="BZ181" s="4" t="str">
        <f>'(Intermediate Computations)'!CG161</f>
        <v>MMM 2016</v>
      </c>
      <c r="CA181" s="4" t="str">
        <f>'(Intermediate Computations)'!CH161</f>
        <v>MMM 2016</v>
      </c>
      <c r="CB181" s="4" t="str">
        <f>'(Intermediate Computations)'!CI161</f>
        <v>MMM 2016</v>
      </c>
      <c r="CC181" s="4" t="str">
        <f>'(Intermediate Computations)'!CJ161</f>
        <v>MMM 2016</v>
      </c>
      <c r="CD181" s="4" t="str">
        <f>'(Intermediate Computations)'!CK161</f>
        <v>MMM 2016</v>
      </c>
      <c r="CE181" s="4" t="str">
        <f>'(Intermediate Computations)'!CL161</f>
        <v>MMM 2016</v>
      </c>
      <c r="CF181" s="4" t="str">
        <f>'(Intermediate Computations)'!CM161</f>
        <v>MMM 2016</v>
      </c>
      <c r="CG181" s="4" t="str">
        <f>'(Intermediate Computations)'!CO161</f>
        <v>MMM 2017</v>
      </c>
      <c r="CH181" s="4" t="str">
        <f>'(Intermediate Computations)'!CP161</f>
        <v>MMM 2017</v>
      </c>
      <c r="CI181" s="4" t="str">
        <f>'(Intermediate Computations)'!CQ161</f>
        <v>MMM 2017</v>
      </c>
      <c r="CJ181" s="4" t="str">
        <f>'(Intermediate Computations)'!CR161</f>
        <v>MMM 2017</v>
      </c>
      <c r="CK181" s="4" t="str">
        <f>'(Intermediate Computations)'!CS161</f>
        <v>MMM 2017</v>
      </c>
      <c r="CL181" s="4" t="str">
        <f>'(Intermediate Computations)'!CT161</f>
        <v>MMM 2017</v>
      </c>
      <c r="CM181" s="4" t="str">
        <f>'(Intermediate Computations)'!CU161</f>
        <v>MMM 2017</v>
      </c>
      <c r="CN181" s="4" t="str">
        <f>'(Intermediate Computations)'!CV161</f>
        <v>MMM 2017</v>
      </c>
      <c r="CO181" s="4" t="str">
        <f>'(Intermediate Computations)'!CW161</f>
        <v>MMM 2017</v>
      </c>
      <c r="CP181" s="4" t="str">
        <f>'(Intermediate Computations)'!CX161</f>
        <v>MMM 2017</v>
      </c>
      <c r="CQ181" s="4" t="str">
        <f>'(Intermediate Computations)'!CY161</f>
        <v>MMM 2017</v>
      </c>
      <c r="CR181" s="4" t="str">
        <f>'(Intermediate Computations)'!CZ161</f>
        <v>MMM 2017</v>
      </c>
      <c r="CS181" s="4" t="str">
        <f>'(Intermediate Computations)'!DB161</f>
        <v>MMM 2018</v>
      </c>
      <c r="CT181" s="4" t="str">
        <f>'(Intermediate Computations)'!DC161</f>
        <v>MMM 2018</v>
      </c>
      <c r="CU181" s="4" t="str">
        <f>'(Intermediate Computations)'!DD161</f>
        <v>MMM 2018</v>
      </c>
      <c r="CV181" s="4" t="str">
        <f>'(Intermediate Computations)'!DE161</f>
        <v>MMM 2018</v>
      </c>
      <c r="CW181" s="4" t="str">
        <f>'(Intermediate Computations)'!DF161</f>
        <v>MMM 2018</v>
      </c>
      <c r="CX181" s="4" t="str">
        <f>'(Intermediate Computations)'!DG161</f>
        <v>MMM 2018</v>
      </c>
      <c r="CY181" s="4" t="str">
        <f>'(Intermediate Computations)'!DH161</f>
        <v>MMM 2018</v>
      </c>
      <c r="CZ181" s="4" t="str">
        <f>'(Intermediate Computations)'!DI161</f>
        <v>MMM 2018</v>
      </c>
      <c r="DA181" s="4" t="str">
        <f>'(Intermediate Computations)'!DJ161</f>
        <v>MMM 2018</v>
      </c>
      <c r="DB181" s="4" t="str">
        <f>'(Intermediate Computations)'!DK161</f>
        <v>MMM 2018</v>
      </c>
      <c r="DC181" s="4" t="str">
        <f>'(Intermediate Computations)'!DL161</f>
        <v>MMM 2018</v>
      </c>
      <c r="DD181" s="4" t="str">
        <f>'(Intermediate Computations)'!DM161</f>
        <v>MMM 2018</v>
      </c>
      <c r="DE181" s="4" t="str">
        <f>'(Intermediate Computations)'!DO161</f>
        <v>MMM 2019</v>
      </c>
      <c r="DF181" s="4" t="str">
        <f>'(Intermediate Computations)'!DP161</f>
        <v>MMM 2019</v>
      </c>
      <c r="DG181" s="4" t="str">
        <f>'(Intermediate Computations)'!DQ161</f>
        <v>MMM 2019</v>
      </c>
      <c r="DH181" s="4" t="str">
        <f>'(Intermediate Computations)'!DR161</f>
        <v>MMM 2019</v>
      </c>
      <c r="DI181" s="4" t="str">
        <f>'(Intermediate Computations)'!DS161</f>
        <v>MMM 2019</v>
      </c>
      <c r="DJ181" s="4" t="str">
        <f>'(Intermediate Computations)'!DT161</f>
        <v>MMM 2019</v>
      </c>
      <c r="DK181" s="4" t="str">
        <f>'(Intermediate Computations)'!DU161</f>
        <v>MMM 2019</v>
      </c>
      <c r="DL181" s="4" t="str">
        <f>'(Intermediate Computations)'!DV161</f>
        <v>MMM 2019</v>
      </c>
      <c r="DM181" s="4" t="str">
        <f>'(Intermediate Computations)'!DW161</f>
        <v>MMM 2019</v>
      </c>
      <c r="DN181" s="4" t="str">
        <f>'(Intermediate Computations)'!DX161</f>
        <v>MMM 2019</v>
      </c>
      <c r="DO181" s="4" t="str">
        <f>'(Intermediate Computations)'!DY161</f>
        <v>MMM 2019</v>
      </c>
      <c r="DP181" s="4" t="str">
        <f>'(Intermediate Computations)'!DZ161</f>
        <v>MMM 2019</v>
      </c>
      <c r="DQ181" s="4" t="str">
        <f>'(Intermediate Computations)'!EB161</f>
        <v>MMM 2020</v>
      </c>
      <c r="DR181" s="4" t="str">
        <f>'(Intermediate Computations)'!EC161</f>
        <v>MMM 2020</v>
      </c>
      <c r="DS181" s="4" t="str">
        <f>'(Intermediate Computations)'!ED161</f>
        <v>MMM 2020</v>
      </c>
      <c r="DT181" s="4" t="str">
        <f>'(Intermediate Computations)'!EE161</f>
        <v>MMM 2020</v>
      </c>
      <c r="DU181" s="4" t="str">
        <f>'(Intermediate Computations)'!EF161</f>
        <v>MMM 2020</v>
      </c>
      <c r="DV181" s="4" t="str">
        <f>'(Intermediate Computations)'!EG161</f>
        <v>MMM 2020</v>
      </c>
      <c r="DW181" s="4" t="str">
        <f>'(Intermediate Computations)'!EH161</f>
        <v>MMM 2020</v>
      </c>
      <c r="DX181" s="4" t="str">
        <f>'(Intermediate Computations)'!EI161</f>
        <v>MMM 2020</v>
      </c>
      <c r="DY181" s="4" t="str">
        <f>'(Intermediate Computations)'!EJ161</f>
        <v>MMM 2020</v>
      </c>
      <c r="DZ181" s="4" t="str">
        <f>'(Intermediate Computations)'!EK161</f>
        <v>MMM 2020</v>
      </c>
      <c r="EA181" s="4" t="str">
        <f>'(Intermediate Computations)'!EL161</f>
        <v>MMM 2020</v>
      </c>
      <c r="EB181" s="4" t="str">
        <f>'(Intermediate Computations)'!EM161</f>
        <v>MMM 2020</v>
      </c>
    </row>
    <row r="182" spans="1:132" ht="12.75" customHeight="1" x14ac:dyDescent="0.2">
      <c r="A182" s="4">
        <f>'(Intermediate Computations)'!B158</f>
        <v>40179</v>
      </c>
      <c r="B182" s="4">
        <f>'(Intermediate Computations)'!C158</f>
        <v>40210</v>
      </c>
      <c r="C182" s="4">
        <f>'(Intermediate Computations)'!D158</f>
        <v>40238</v>
      </c>
      <c r="D182" s="4">
        <f>'(Intermediate Computations)'!E158</f>
        <v>40269</v>
      </c>
      <c r="E182" s="4">
        <f>'(Intermediate Computations)'!F158</f>
        <v>40299</v>
      </c>
      <c r="F182" s="4">
        <f>'(Intermediate Computations)'!G158</f>
        <v>40330</v>
      </c>
      <c r="G182" s="4">
        <f>'(Intermediate Computations)'!H158</f>
        <v>40360</v>
      </c>
      <c r="H182" s="4">
        <f>'(Intermediate Computations)'!I158</f>
        <v>40391</v>
      </c>
      <c r="I182" s="4">
        <f>'(Intermediate Computations)'!J158</f>
        <v>40422</v>
      </c>
      <c r="J182" s="4">
        <f>'(Intermediate Computations)'!K158</f>
        <v>40452</v>
      </c>
      <c r="K182" s="4">
        <f>'(Intermediate Computations)'!L158</f>
        <v>40483</v>
      </c>
      <c r="L182" s="4">
        <f>'(Intermediate Computations)'!M158</f>
        <v>40513</v>
      </c>
      <c r="M182" s="4">
        <f>'(Intermediate Computations)'!O158</f>
        <v>40544</v>
      </c>
      <c r="N182" s="4">
        <f>'(Intermediate Computations)'!P158</f>
        <v>40575</v>
      </c>
      <c r="O182" s="4">
        <f>'(Intermediate Computations)'!Q158</f>
        <v>40603</v>
      </c>
      <c r="P182" s="4">
        <f>'(Intermediate Computations)'!R158</f>
        <v>40634</v>
      </c>
      <c r="Q182" s="4">
        <f>'(Intermediate Computations)'!S158</f>
        <v>40664</v>
      </c>
      <c r="R182" s="4">
        <f>'(Intermediate Computations)'!T158</f>
        <v>40695</v>
      </c>
      <c r="S182" s="4">
        <f>'(Intermediate Computations)'!U158</f>
        <v>40725</v>
      </c>
      <c r="T182" s="4">
        <f>'(Intermediate Computations)'!V158</f>
        <v>40756</v>
      </c>
      <c r="U182" s="4">
        <f>'(Intermediate Computations)'!W158</f>
        <v>40787</v>
      </c>
      <c r="V182" s="4">
        <f>'(Intermediate Computations)'!X158</f>
        <v>40817</v>
      </c>
      <c r="W182" s="4">
        <f>'(Intermediate Computations)'!Y158</f>
        <v>40848</v>
      </c>
      <c r="X182" s="4">
        <f>'(Intermediate Computations)'!Z158</f>
        <v>40878</v>
      </c>
      <c r="Y182" s="4">
        <f>'(Intermediate Computations)'!AB158</f>
        <v>40909</v>
      </c>
      <c r="Z182" s="4">
        <f>'(Intermediate Computations)'!AC158</f>
        <v>40940</v>
      </c>
      <c r="AA182" s="4">
        <f>'(Intermediate Computations)'!AD158</f>
        <v>40969</v>
      </c>
      <c r="AB182" s="4">
        <f>'(Intermediate Computations)'!AE158</f>
        <v>41000</v>
      </c>
      <c r="AC182" s="4">
        <f>'(Intermediate Computations)'!AF158</f>
        <v>41030</v>
      </c>
      <c r="AD182" s="4">
        <f>'(Intermediate Computations)'!AG158</f>
        <v>41061</v>
      </c>
      <c r="AE182" s="4">
        <f>'(Intermediate Computations)'!AH158</f>
        <v>41091</v>
      </c>
      <c r="AF182" s="4">
        <f>'(Intermediate Computations)'!AI158</f>
        <v>41122</v>
      </c>
      <c r="AG182" s="4">
        <f>'(Intermediate Computations)'!AJ158</f>
        <v>41153</v>
      </c>
      <c r="AH182" s="4">
        <f>'(Intermediate Computations)'!AK158</f>
        <v>41183</v>
      </c>
      <c r="AI182" s="4">
        <f>'(Intermediate Computations)'!AL158</f>
        <v>41214</v>
      </c>
      <c r="AJ182" s="4">
        <f>'(Intermediate Computations)'!AM158</f>
        <v>41244</v>
      </c>
      <c r="AK182" s="4">
        <f>'(Intermediate Computations)'!AO158</f>
        <v>41275</v>
      </c>
      <c r="AL182" s="4">
        <f>'(Intermediate Computations)'!AP158</f>
        <v>41306</v>
      </c>
      <c r="AM182" s="4">
        <f>'(Intermediate Computations)'!AQ158</f>
        <v>41334</v>
      </c>
      <c r="AN182" s="4">
        <f>'(Intermediate Computations)'!AR158</f>
        <v>41365</v>
      </c>
      <c r="AO182" s="4">
        <f>'(Intermediate Computations)'!AS158</f>
        <v>41395</v>
      </c>
      <c r="AP182" s="4">
        <f>'(Intermediate Computations)'!AT158</f>
        <v>41426</v>
      </c>
      <c r="AQ182" s="4">
        <f>'(Intermediate Computations)'!AU158</f>
        <v>41456</v>
      </c>
      <c r="AR182" s="4">
        <f>'(Intermediate Computations)'!AV158</f>
        <v>41487</v>
      </c>
      <c r="AS182" s="4">
        <f>'(Intermediate Computations)'!AW158</f>
        <v>41518</v>
      </c>
      <c r="AT182" s="4">
        <f>'(Intermediate Computations)'!AX158</f>
        <v>41548</v>
      </c>
      <c r="AU182" s="4">
        <f>'(Intermediate Computations)'!AY158</f>
        <v>41579</v>
      </c>
      <c r="AV182" s="4">
        <f>'(Intermediate Computations)'!AZ158</f>
        <v>41609</v>
      </c>
      <c r="AW182" s="4">
        <f>'(Intermediate Computations)'!BB158</f>
        <v>41640</v>
      </c>
      <c r="AX182" s="4">
        <f>'(Intermediate Computations)'!BC158</f>
        <v>41671</v>
      </c>
      <c r="AY182" s="4">
        <f>'(Intermediate Computations)'!BD158</f>
        <v>41699</v>
      </c>
      <c r="AZ182" s="4">
        <f>'(Intermediate Computations)'!BE158</f>
        <v>41730</v>
      </c>
      <c r="BA182" s="4">
        <f>'(Intermediate Computations)'!BF158</f>
        <v>41760</v>
      </c>
      <c r="BB182" s="4">
        <f>'(Intermediate Computations)'!BG158</f>
        <v>41791</v>
      </c>
      <c r="BC182" s="4">
        <f>'(Intermediate Computations)'!BH158</f>
        <v>41821</v>
      </c>
      <c r="BD182" s="4">
        <f>'(Intermediate Computations)'!BI158</f>
        <v>41852</v>
      </c>
      <c r="BE182" s="4">
        <f>'(Intermediate Computations)'!BJ158</f>
        <v>41883</v>
      </c>
      <c r="BF182" s="4">
        <f>'(Intermediate Computations)'!BK158</f>
        <v>41913</v>
      </c>
      <c r="BG182" s="4">
        <f>'(Intermediate Computations)'!BL158</f>
        <v>41944</v>
      </c>
      <c r="BH182" s="4">
        <f>'(Intermediate Computations)'!BM158</f>
        <v>41974</v>
      </c>
      <c r="BI182" s="4">
        <f>'(Intermediate Computations)'!BO158</f>
        <v>42005</v>
      </c>
      <c r="BJ182" s="4">
        <f>'(Intermediate Computations)'!BP158</f>
        <v>42036</v>
      </c>
      <c r="BK182" s="4">
        <f>'(Intermediate Computations)'!BQ158</f>
        <v>42064</v>
      </c>
      <c r="BL182" s="4">
        <f>'(Intermediate Computations)'!BR158</f>
        <v>42095</v>
      </c>
      <c r="BM182" s="4">
        <f>'(Intermediate Computations)'!BS158</f>
        <v>42125</v>
      </c>
      <c r="BN182" s="4">
        <f>'(Intermediate Computations)'!BT158</f>
        <v>42156</v>
      </c>
      <c r="BO182" s="4">
        <f>'(Intermediate Computations)'!BU158</f>
        <v>42186</v>
      </c>
      <c r="BP182" s="4">
        <f>'(Intermediate Computations)'!BV158</f>
        <v>42217</v>
      </c>
      <c r="BQ182" s="4">
        <f>'(Intermediate Computations)'!BW158</f>
        <v>42248</v>
      </c>
      <c r="BR182" s="4">
        <f>'(Intermediate Computations)'!BX158</f>
        <v>42278</v>
      </c>
      <c r="BS182" s="4">
        <f>'(Intermediate Computations)'!BY158</f>
        <v>42309</v>
      </c>
      <c r="BT182" s="4">
        <f>'(Intermediate Computations)'!BZ158</f>
        <v>42339</v>
      </c>
      <c r="BU182" s="4">
        <f>'(Intermediate Computations)'!CB158</f>
        <v>42370</v>
      </c>
      <c r="BV182" s="4">
        <f>'(Intermediate Computations)'!CC158</f>
        <v>42401</v>
      </c>
      <c r="BW182" s="4">
        <f>'(Intermediate Computations)'!CD158</f>
        <v>42430</v>
      </c>
      <c r="BX182" s="4">
        <f>'(Intermediate Computations)'!CE158</f>
        <v>42461</v>
      </c>
      <c r="BY182" s="4">
        <f>'(Intermediate Computations)'!CF158</f>
        <v>42491</v>
      </c>
      <c r="BZ182" s="4">
        <f>'(Intermediate Computations)'!CG158</f>
        <v>42522</v>
      </c>
      <c r="CA182" s="4">
        <f>'(Intermediate Computations)'!CH158</f>
        <v>42552</v>
      </c>
      <c r="CB182" s="4">
        <f>'(Intermediate Computations)'!CI158</f>
        <v>42583</v>
      </c>
      <c r="CC182" s="4">
        <f>'(Intermediate Computations)'!CJ158</f>
        <v>42614</v>
      </c>
      <c r="CD182" s="4">
        <f>'(Intermediate Computations)'!CK158</f>
        <v>42644</v>
      </c>
      <c r="CE182" s="4">
        <f>'(Intermediate Computations)'!CL158</f>
        <v>42675</v>
      </c>
      <c r="CF182" s="4">
        <f>'(Intermediate Computations)'!CM158</f>
        <v>42705</v>
      </c>
      <c r="CG182" s="4">
        <f>'(Intermediate Computations)'!CO158</f>
        <v>42736</v>
      </c>
      <c r="CH182" s="4">
        <f>'(Intermediate Computations)'!CP158</f>
        <v>42767</v>
      </c>
      <c r="CI182" s="4">
        <f>'(Intermediate Computations)'!CQ158</f>
        <v>42795</v>
      </c>
      <c r="CJ182" s="4">
        <f>'(Intermediate Computations)'!CR158</f>
        <v>42826</v>
      </c>
      <c r="CK182" s="4">
        <f>'(Intermediate Computations)'!CS158</f>
        <v>42856</v>
      </c>
      <c r="CL182" s="4">
        <f>'(Intermediate Computations)'!CT158</f>
        <v>42887</v>
      </c>
      <c r="CM182" s="4">
        <f>'(Intermediate Computations)'!CU158</f>
        <v>42917</v>
      </c>
      <c r="CN182" s="4">
        <f>'(Intermediate Computations)'!CV158</f>
        <v>42948</v>
      </c>
      <c r="CO182" s="4">
        <f>'(Intermediate Computations)'!CW158</f>
        <v>42979</v>
      </c>
      <c r="CP182" s="4">
        <f>'(Intermediate Computations)'!CX158</f>
        <v>43009</v>
      </c>
      <c r="CQ182" s="4">
        <f>'(Intermediate Computations)'!CY158</f>
        <v>43040</v>
      </c>
      <c r="CR182" s="4">
        <f>'(Intermediate Computations)'!CZ158</f>
        <v>43070</v>
      </c>
      <c r="CS182" s="4">
        <f>'(Intermediate Computations)'!DB158</f>
        <v>43101</v>
      </c>
      <c r="CT182" s="4">
        <f>'(Intermediate Computations)'!DC158</f>
        <v>43132</v>
      </c>
      <c r="CU182" s="4">
        <f>'(Intermediate Computations)'!DD158</f>
        <v>43160</v>
      </c>
      <c r="CV182" s="4">
        <f>'(Intermediate Computations)'!DE158</f>
        <v>43191</v>
      </c>
      <c r="CW182" s="4">
        <f>'(Intermediate Computations)'!DF158</f>
        <v>43221</v>
      </c>
      <c r="CX182" s="4">
        <f>'(Intermediate Computations)'!DG158</f>
        <v>43252</v>
      </c>
      <c r="CY182" s="4">
        <f>'(Intermediate Computations)'!DH158</f>
        <v>43282</v>
      </c>
      <c r="CZ182" s="4">
        <f>'(Intermediate Computations)'!DI158</f>
        <v>43313</v>
      </c>
      <c r="DA182" s="4">
        <f>'(Intermediate Computations)'!DJ158</f>
        <v>43344</v>
      </c>
      <c r="DB182" s="4">
        <f>'(Intermediate Computations)'!DK158</f>
        <v>43374</v>
      </c>
      <c r="DC182" s="4">
        <f>'(Intermediate Computations)'!DL158</f>
        <v>43405</v>
      </c>
      <c r="DD182" s="4">
        <f>'(Intermediate Computations)'!DM158</f>
        <v>43435</v>
      </c>
      <c r="DE182" s="4">
        <f>'(Intermediate Computations)'!DO158</f>
        <v>43466</v>
      </c>
      <c r="DF182" s="4">
        <f>'(Intermediate Computations)'!DP158</f>
        <v>43497</v>
      </c>
      <c r="DG182" s="4">
        <f>'(Intermediate Computations)'!DQ158</f>
        <v>43525</v>
      </c>
      <c r="DH182" s="4">
        <f>'(Intermediate Computations)'!DR158</f>
        <v>43556</v>
      </c>
      <c r="DI182" s="4">
        <f>'(Intermediate Computations)'!DS158</f>
        <v>43586</v>
      </c>
      <c r="DJ182" s="4">
        <f>'(Intermediate Computations)'!DT158</f>
        <v>43617</v>
      </c>
      <c r="DK182" s="4">
        <f>'(Intermediate Computations)'!DU158</f>
        <v>43647</v>
      </c>
      <c r="DL182" s="4">
        <f>'(Intermediate Computations)'!DV158</f>
        <v>43678</v>
      </c>
      <c r="DM182" s="4">
        <f>'(Intermediate Computations)'!DW158</f>
        <v>43709</v>
      </c>
      <c r="DN182" s="4">
        <f>'(Intermediate Computations)'!DX158</f>
        <v>43739</v>
      </c>
      <c r="DO182" s="4">
        <f>'(Intermediate Computations)'!DY158</f>
        <v>43770</v>
      </c>
      <c r="DP182" s="4">
        <f>'(Intermediate Computations)'!DZ158</f>
        <v>43800</v>
      </c>
      <c r="DQ182" s="4">
        <f>'(Intermediate Computations)'!EB158</f>
        <v>43831</v>
      </c>
      <c r="DR182" s="4">
        <f>'(Intermediate Computations)'!EC158</f>
        <v>43862</v>
      </c>
      <c r="DS182" s="4">
        <f>'(Intermediate Computations)'!ED158</f>
        <v>43891</v>
      </c>
      <c r="DT182" s="4">
        <f>'(Intermediate Computations)'!EE158</f>
        <v>43922</v>
      </c>
      <c r="DU182" s="4">
        <f>'(Intermediate Computations)'!EF158</f>
        <v>43952</v>
      </c>
      <c r="DV182" s="4">
        <f>'(Intermediate Computations)'!EG158</f>
        <v>43983</v>
      </c>
      <c r="DW182" s="4">
        <f>'(Intermediate Computations)'!EH158</f>
        <v>44013</v>
      </c>
      <c r="DX182" s="4">
        <f>'(Intermediate Computations)'!EI158</f>
        <v>44044</v>
      </c>
      <c r="DY182" s="4">
        <f>'(Intermediate Computations)'!EJ158</f>
        <v>44075</v>
      </c>
      <c r="DZ182" s="4">
        <f>'(Intermediate Computations)'!EK158</f>
        <v>44105</v>
      </c>
      <c r="EA182" s="4">
        <f>'(Intermediate Computations)'!EL158</f>
        <v>44136</v>
      </c>
      <c r="EB182" s="4">
        <f>'(Intermediate Computations)'!EM158</f>
        <v>44166</v>
      </c>
    </row>
    <row r="183" spans="1:132" ht="12.75" customHeight="1" x14ac:dyDescent="0.2">
      <c r="A183" s="65">
        <f>'Statistical Moments'!B40</f>
        <v>0</v>
      </c>
      <c r="B183" s="65">
        <f>'Statistical Moments'!C40</f>
        <v>0</v>
      </c>
      <c r="C183" s="65">
        <f ca="1">'Statistical Moments'!D40</f>
        <v>6.9379900599372184E-4</v>
      </c>
      <c r="D183" s="65">
        <f ca="1">'Statistical Moments'!E40</f>
        <v>1.5683804020556744E-3</v>
      </c>
      <c r="E183" s="65">
        <f ca="1">'Statistical Moments'!F40</f>
        <v>2.4345934014996396E-3</v>
      </c>
      <c r="F183" s="65">
        <f ca="1">'Statistical Moments'!G40</f>
        <v>3.8969739349908588E-3</v>
      </c>
      <c r="G183" s="65">
        <f ca="1">'Statistical Moments'!H40</f>
        <v>5.9008789614247506E-3</v>
      </c>
      <c r="H183" s="65">
        <f ca="1">'Statistical Moments'!I40</f>
        <v>8.1401225735430131E-3</v>
      </c>
      <c r="I183" s="65">
        <f ca="1">'Statistical Moments'!J40</f>
        <v>1.0351003195348131E-2</v>
      </c>
      <c r="J183" s="65">
        <f ca="1">'Statistical Moments'!K40</f>
        <v>1.2816641518781525E-2</v>
      </c>
      <c r="K183" s="65">
        <f ca="1">'Statistical Moments'!L40</f>
        <v>1.4992603736856307E-2</v>
      </c>
      <c r="L183" s="65">
        <f ca="1">'Statistical Moments'!M40</f>
        <v>1.7535540838553684E-2</v>
      </c>
      <c r="M183" s="65">
        <f ca="1">'Statistical Moments'!O40</f>
        <v>1.9943805489632132E-2</v>
      </c>
      <c r="N183" s="65">
        <f ca="1">'Statistical Moments'!P40</f>
        <v>2.2882680881769132E-2</v>
      </c>
      <c r="O183" s="65">
        <f ca="1">'Statistical Moments'!Q40</f>
        <v>2.589937904519678E-2</v>
      </c>
      <c r="P183" s="65">
        <f ca="1">'Statistical Moments'!R40</f>
        <v>2.8967399471800964E-2</v>
      </c>
      <c r="Q183" s="65">
        <f ca="1">'Statistical Moments'!S40</f>
        <v>3.2680255714858324E-2</v>
      </c>
      <c r="R183" s="65">
        <f ca="1">'Statistical Moments'!T40</f>
        <v>3.6641623556418979E-2</v>
      </c>
      <c r="S183" s="65">
        <f ca="1">'Statistical Moments'!U40</f>
        <v>4.0869413743936038E-2</v>
      </c>
      <c r="T183" s="65">
        <f ca="1">'Statistical Moments'!V40</f>
        <v>4.5093284388891403E-2</v>
      </c>
      <c r="U183" s="65">
        <f ca="1">'Statistical Moments'!W40</f>
        <v>4.9008024159776273E-2</v>
      </c>
      <c r="V183" s="65">
        <f ca="1">'Statistical Moments'!X40</f>
        <v>5.2557373364492108E-2</v>
      </c>
      <c r="W183" s="65">
        <f ca="1">'Statistical Moments'!Y40</f>
        <v>5.6350037049377383E-2</v>
      </c>
      <c r="X183" s="65">
        <f ca="1">'Statistical Moments'!Z40</f>
        <v>6.0838000375955638E-2</v>
      </c>
      <c r="Y183" s="65">
        <f ca="1">'Statistical Moments'!AB40</f>
        <v>6.4926501637798562E-2</v>
      </c>
      <c r="Z183" s="65">
        <f ca="1">'Statistical Moments'!AC40</f>
        <v>6.929609283471426E-2</v>
      </c>
      <c r="AA183" s="65">
        <f ca="1">'Statistical Moments'!AD40</f>
        <v>7.3608502725392919E-2</v>
      </c>
      <c r="AB183" s="65">
        <f ca="1">'Statistical Moments'!AE40</f>
        <v>7.799002245141691E-2</v>
      </c>
      <c r="AC183" s="65">
        <f ca="1">'Statistical Moments'!AF40</f>
        <v>8.2418916308403214E-2</v>
      </c>
      <c r="AD183" s="65">
        <f ca="1">'Statistical Moments'!AG40</f>
        <v>8.7547152251245985E-2</v>
      </c>
      <c r="AE183" s="65">
        <f ca="1">'Statistical Moments'!AH40</f>
        <v>9.2333090653752725E-2</v>
      </c>
      <c r="AF183" s="65">
        <f ca="1">'Statistical Moments'!AI40</f>
        <v>9.6894505056219354E-2</v>
      </c>
      <c r="AG183" s="65">
        <f ca="1">'Statistical Moments'!AJ40</f>
        <v>0.10139511845128893</v>
      </c>
      <c r="AH183" s="65">
        <f ca="1">'Statistical Moments'!AK40</f>
        <v>0.10623954864543358</v>
      </c>
      <c r="AI183" s="65">
        <f ca="1">'Statistical Moments'!AL40</f>
        <v>0.11146298348005104</v>
      </c>
      <c r="AJ183" s="65">
        <f ca="1">'Statistical Moments'!AM40</f>
        <v>0.11705268596313864</v>
      </c>
      <c r="AK183" s="65">
        <f ca="1">'Statistical Moments'!AO40</f>
        <v>0.12233722365085836</v>
      </c>
      <c r="AL183" s="65">
        <f ca="1">'Statistical Moments'!AP40</f>
        <v>0.12690374530995888</v>
      </c>
      <c r="AM183" s="65">
        <f ca="1">'Statistical Moments'!AQ40</f>
        <v>0.13149489114564325</v>
      </c>
      <c r="AN183" s="65">
        <f ca="1">'Statistical Moments'!AR40</f>
        <v>0.13578063881317715</v>
      </c>
      <c r="AO183" s="65">
        <f ca="1">'Statistical Moments'!AS40</f>
        <v>0.14020178207606437</v>
      </c>
      <c r="AP183" s="65">
        <f ca="1">'Statistical Moments'!AT40</f>
        <v>0.14509104399225287</v>
      </c>
      <c r="AQ183" s="65">
        <f ca="1">'Statistical Moments'!AU40</f>
        <v>0.14982564741261573</v>
      </c>
      <c r="AR183" s="65">
        <f ca="1">'Statistical Moments'!AV40</f>
        <v>0.15418563669476909</v>
      </c>
      <c r="AS183" s="65">
        <f ca="1">'Statistical Moments'!AW40</f>
        <v>0.15783544534553484</v>
      </c>
      <c r="AT183" s="65">
        <f ca="1">'Statistical Moments'!AX40</f>
        <v>0.16133786048584661</v>
      </c>
      <c r="AU183" s="65">
        <f ca="1">'Statistical Moments'!AY40</f>
        <v>0.16493353526239038</v>
      </c>
      <c r="AV183" s="65">
        <f ca="1">'Statistical Moments'!AZ40</f>
        <v>0.16814509008761402</v>
      </c>
      <c r="AW183" s="65">
        <f ca="1">'Statistical Moments'!BB40</f>
        <v>0.17114980752536346</v>
      </c>
      <c r="AX183" s="65">
        <f ca="1">'Statistical Moments'!BC40</f>
        <v>0.17415369334808586</v>
      </c>
      <c r="AY183" s="65">
        <f ca="1">'Statistical Moments'!BD40</f>
        <v>0.17668317102398531</v>
      </c>
      <c r="AZ183" s="65">
        <f ca="1">'Statistical Moments'!BE40</f>
        <v>0.17915302881097753</v>
      </c>
      <c r="BA183" s="65">
        <f ca="1">'Statistical Moments'!BF40</f>
        <v>0.18166918818573613</v>
      </c>
      <c r="BB183" s="65">
        <f ca="1">'Statistical Moments'!BG40</f>
        <v>0.1839286195767651</v>
      </c>
      <c r="BC183" s="65">
        <f ca="1">'Statistical Moments'!BH40</f>
        <v>0.18630292261229875</v>
      </c>
      <c r="BD183" s="65">
        <f ca="1">'Statistical Moments'!BI40</f>
        <v>0.18828869263496259</v>
      </c>
      <c r="BE183" s="65">
        <f ca="1">'Statistical Moments'!BJ40</f>
        <v>0.19033373593840053</v>
      </c>
      <c r="BF183" s="65">
        <f ca="1">'Statistical Moments'!BK40</f>
        <v>0.19260840011251151</v>
      </c>
      <c r="BG183" s="65">
        <f ca="1">'Statistical Moments'!BL40</f>
        <v>0.19467734862927322</v>
      </c>
      <c r="BH183" s="65">
        <f ca="1">'Statistical Moments'!BM40</f>
        <v>0.19648718183086208</v>
      </c>
      <c r="BI183" s="65">
        <f ca="1">'Statistical Moments'!BO40</f>
        <v>0.19805710553835956</v>
      </c>
      <c r="BJ183" s="65">
        <f ca="1">'Statistical Moments'!BP40</f>
        <v>0.2000759388776667</v>
      </c>
      <c r="BK183" s="65">
        <f ca="1">'Statistical Moments'!BQ40</f>
        <v>0.20179050428641929</v>
      </c>
      <c r="BL183" s="65">
        <f ca="1">'Statistical Moments'!BR40</f>
        <v>0.20372305231829554</v>
      </c>
      <c r="BM183" s="65">
        <f ca="1">'Statistical Moments'!BS40</f>
        <v>0.20542092355850866</v>
      </c>
      <c r="BN183" s="65">
        <f ca="1">'Statistical Moments'!BT40</f>
        <v>0.20643355808578809</v>
      </c>
      <c r="BO183" s="65">
        <f ca="1">'Statistical Moments'!BU40</f>
        <v>0.20773920496515014</v>
      </c>
      <c r="BP183" s="65">
        <f ca="1">'Statistical Moments'!BV40</f>
        <v>0.20920910298084441</v>
      </c>
      <c r="BQ183" s="65">
        <f ca="1">'Statistical Moments'!BW40</f>
        <v>0.21080360363280412</v>
      </c>
      <c r="BR183" s="65">
        <f ca="1">'Statistical Moments'!BX40</f>
        <v>0.21235792265646219</v>
      </c>
      <c r="BS183" s="65">
        <f ca="1">'Statistical Moments'!BY40</f>
        <v>0.21394745323362652</v>
      </c>
      <c r="BT183" s="65">
        <f ca="1">'Statistical Moments'!BZ40</f>
        <v>0.21585061782735787</v>
      </c>
      <c r="BU183" s="65">
        <f ca="1">'Statistical Moments'!CB40</f>
        <v>0.21787199552551992</v>
      </c>
      <c r="BV183" s="65">
        <f ca="1">'Statistical Moments'!CC40</f>
        <v>0.22031410217477901</v>
      </c>
      <c r="BW183" s="65">
        <f ca="1">'Statistical Moments'!CD40</f>
        <v>0.22278857844193953</v>
      </c>
      <c r="BX183" s="65">
        <f ca="1">'Statistical Moments'!CE40</f>
        <v>0.22529683317747878</v>
      </c>
      <c r="BY183" s="65">
        <f ca="1">'Statistical Moments'!CF40</f>
        <v>0.22765918959811265</v>
      </c>
      <c r="BZ183" s="65">
        <f ca="1">'Statistical Moments'!CG40</f>
        <v>0.23007504819307331</v>
      </c>
      <c r="CA183" s="65">
        <f ca="1">'Statistical Moments'!CH40</f>
        <v>0.23224570538146488</v>
      </c>
      <c r="CB183" s="65">
        <f ca="1">'Statistical Moments'!CI40</f>
        <v>0.23350936679059817</v>
      </c>
      <c r="CC183" s="65">
        <f ca="1">'Statistical Moments'!CJ40</f>
        <v>0.23450991532865123</v>
      </c>
      <c r="CD183" s="65">
        <f ca="1">'Statistical Moments'!CK40</f>
        <v>0.23557385610261322</v>
      </c>
      <c r="CE183" s="65">
        <f ca="1">'Statistical Moments'!CL40</f>
        <v>0.23626663151057231</v>
      </c>
      <c r="CF183" s="65">
        <f ca="1">'Statistical Moments'!CM40</f>
        <v>0.2368069706151931</v>
      </c>
      <c r="CG183" s="65">
        <f ca="1">'Statistical Moments'!CO40</f>
        <v>0.2372321243722631</v>
      </c>
      <c r="CH183" s="65">
        <f ca="1">'Statistical Moments'!CP40</f>
        <v>0.23699769059839343</v>
      </c>
      <c r="CI183" s="65">
        <f ca="1">'Statistical Moments'!CQ40</f>
        <v>0.23646989691425699</v>
      </c>
      <c r="CJ183" s="65">
        <f ca="1">'Statistical Moments'!CR40</f>
        <v>0.23634615255162364</v>
      </c>
      <c r="CK183" s="65">
        <f ca="1">'Statistical Moments'!CS40</f>
        <v>0.2360645466792034</v>
      </c>
      <c r="CL183" s="65">
        <f ca="1">'Statistical Moments'!CT40</f>
        <v>0.23538741951224401</v>
      </c>
      <c r="CM183" s="65">
        <f ca="1">'Statistical Moments'!CU40</f>
        <v>0.23464497281209887</v>
      </c>
      <c r="CN183" s="65">
        <f ca="1">'Statistical Moments'!CV40</f>
        <v>0.23343993110785641</v>
      </c>
      <c r="CO183" s="65">
        <f ca="1">'Statistical Moments'!CW40</f>
        <v>0.23197643611755819</v>
      </c>
      <c r="CP183" s="65">
        <f ca="1">'Statistical Moments'!CX40</f>
        <v>0.23029805093372605</v>
      </c>
      <c r="CQ183" s="65">
        <f ca="1">'Statistical Moments'!CY40</f>
        <v>0.22880578086882275</v>
      </c>
      <c r="CR183" s="65">
        <f ca="1">'Statistical Moments'!CZ40</f>
        <v>0.22716523070876851</v>
      </c>
      <c r="CS183" s="65">
        <f ca="1">'Statistical Moments'!DB40</f>
        <v>0.22570312292714392</v>
      </c>
      <c r="CT183" s="65">
        <f ca="1">'Statistical Moments'!DC40</f>
        <v>0.22406979046481162</v>
      </c>
      <c r="CU183" s="65">
        <f ca="1">'Statistical Moments'!DD40</f>
        <v>0.22261136919860311</v>
      </c>
      <c r="CV183" s="65">
        <f ca="1">'Statistical Moments'!DE40</f>
        <v>0.22135995705748218</v>
      </c>
      <c r="CW183" s="65">
        <f ca="1">'Statistical Moments'!DF40</f>
        <v>0.22019953561550901</v>
      </c>
      <c r="CX183" s="65">
        <f ca="1">'Statistical Moments'!DG40</f>
        <v>0.21956272381006262</v>
      </c>
      <c r="CY183" s="65">
        <f ca="1">'Statistical Moments'!DH40</f>
        <v>0.21886628784743181</v>
      </c>
      <c r="CZ183" s="65">
        <f ca="1">'Statistical Moments'!DI40</f>
        <v>0.21797227728553994</v>
      </c>
      <c r="DA183" s="65">
        <f ca="1">'Statistical Moments'!DJ40</f>
        <v>0.2171588508499287</v>
      </c>
      <c r="DB183" s="65">
        <f ca="1">'Statistical Moments'!DK40</f>
        <v>0.216296715346809</v>
      </c>
      <c r="DC183" s="65">
        <f ca="1">'Statistical Moments'!DL40</f>
        <v>0.21507549729060968</v>
      </c>
      <c r="DD183" s="65">
        <f ca="1">'Statistical Moments'!DM40</f>
        <v>0.2139895715370479</v>
      </c>
      <c r="DE183" s="65">
        <f ca="1">'Statistical Moments'!DO40</f>
        <v>0.21253229715803271</v>
      </c>
      <c r="DF183" s="65">
        <f ca="1">'Statistical Moments'!DP40</f>
        <v>0.21178825281877506</v>
      </c>
      <c r="DG183" s="65">
        <f ca="1">'Statistical Moments'!DQ40</f>
        <v>0.21129885378490165</v>
      </c>
      <c r="DH183" s="65">
        <f ca="1">'Statistical Moments'!DR40</f>
        <v>0.21037883869412932</v>
      </c>
      <c r="DI183" s="65">
        <f ca="1">'Statistical Moments'!DS40</f>
        <v>0.20904883443887121</v>
      </c>
      <c r="DJ183" s="65">
        <f ca="1">'Statistical Moments'!DT40</f>
        <v>0.20732452602674437</v>
      </c>
      <c r="DK183" s="65">
        <f ca="1">'Statistical Moments'!DU40</f>
        <v>0.2053570578793277</v>
      </c>
      <c r="DL183" s="65">
        <f ca="1">'Statistical Moments'!DV40</f>
        <v>0.20364518308817695</v>
      </c>
      <c r="DM183" s="65">
        <f ca="1">'Statistical Moments'!DW40</f>
        <v>0.20183577369326372</v>
      </c>
      <c r="DN183" s="65">
        <f ca="1">'Statistical Moments'!DX40</f>
        <v>0.20013565698530084</v>
      </c>
      <c r="DO183" s="65">
        <f ca="1">'Statistical Moments'!DY40</f>
        <v>0.19824608910237501</v>
      </c>
      <c r="DP183" s="65">
        <f ca="1">'Statistical Moments'!DZ40</f>
        <v>0.19657249699230339</v>
      </c>
      <c r="DQ183" s="65">
        <f ca="1">'Statistical Moments'!EB40</f>
        <v>0.19479365897720488</v>
      </c>
      <c r="DR183" s="65">
        <f ca="1">'Statistical Moments'!EC40</f>
        <v>0.1922706868880949</v>
      </c>
      <c r="DS183" s="65">
        <f ca="1">'Statistical Moments'!ED40</f>
        <v>0.19005629630606705</v>
      </c>
      <c r="DT183" s="65">
        <f ca="1">'Statistical Moments'!EE40</f>
        <v>0.18823506910591309</v>
      </c>
      <c r="DU183" s="65">
        <f ca="1">'Statistical Moments'!EF40</f>
        <v>0.1864640455394895</v>
      </c>
      <c r="DV183" s="65">
        <f ca="1">'Statistical Moments'!EG40</f>
        <v>0.18497508238320412</v>
      </c>
      <c r="DW183" s="65">
        <f ca="1">'Statistical Moments'!EH40</f>
        <v>0.18390933454817288</v>
      </c>
      <c r="DX183" s="65">
        <f ca="1">'Statistical Moments'!EI40</f>
        <v>0.18330736350349106</v>
      </c>
      <c r="DY183" s="65">
        <f ca="1">'Statistical Moments'!EJ40</f>
        <v>0.18284082232133758</v>
      </c>
      <c r="DZ183" s="65">
        <f ca="1">'Statistical Moments'!EK40</f>
        <v>0.1824638867501078</v>
      </c>
      <c r="EA183" s="65">
        <f ca="1">'Statistical Moments'!EL40</f>
        <v>0.18203354948099945</v>
      </c>
      <c r="EB183" s="65">
        <f ca="1">'Statistical Moments'!EM40</f>
        <v>0.181474446929694</v>
      </c>
    </row>
    <row r="184" spans="1:132" ht="12.75" customHeight="1" x14ac:dyDescent="0.2">
      <c r="A184" s="4" t="str">
        <f>'(Intermediate Computations)'!B167</f>
        <v>MMM 2010</v>
      </c>
      <c r="B184" s="4" t="str">
        <f>'(Intermediate Computations)'!C167</f>
        <v>MMM 2010</v>
      </c>
      <c r="C184" s="4" t="str">
        <f>'(Intermediate Computations)'!D167</f>
        <v>MMM 2010</v>
      </c>
      <c r="D184" s="4" t="str">
        <f>'(Intermediate Computations)'!E167</f>
        <v>MMM 2010</v>
      </c>
      <c r="E184" s="4" t="str">
        <f>'(Intermediate Computations)'!F167</f>
        <v>MMM 2010</v>
      </c>
      <c r="F184" s="4" t="str">
        <f>'(Intermediate Computations)'!G167</f>
        <v>MMM 2010</v>
      </c>
      <c r="G184" s="4" t="str">
        <f>'(Intermediate Computations)'!H167</f>
        <v>MMM 2010</v>
      </c>
      <c r="H184" s="4" t="str">
        <f>'(Intermediate Computations)'!I167</f>
        <v>MMM 2010</v>
      </c>
      <c r="I184" s="4" t="str">
        <f>'(Intermediate Computations)'!J167</f>
        <v>MMM 2010</v>
      </c>
      <c r="J184" s="4" t="str">
        <f>'(Intermediate Computations)'!K167</f>
        <v>MMM 2010</v>
      </c>
      <c r="K184" s="4" t="str">
        <f>'(Intermediate Computations)'!L167</f>
        <v>MMM 2010</v>
      </c>
      <c r="L184" s="4" t="str">
        <f>'(Intermediate Computations)'!M167</f>
        <v>MMM 2010</v>
      </c>
      <c r="M184" s="4" t="str">
        <f>'(Intermediate Computations)'!O167</f>
        <v>MMM 2011</v>
      </c>
      <c r="N184" s="4" t="str">
        <f>'(Intermediate Computations)'!P167</f>
        <v>MMM 2011</v>
      </c>
      <c r="O184" s="4" t="str">
        <f>'(Intermediate Computations)'!Q167</f>
        <v>MMM 2011</v>
      </c>
      <c r="P184" s="4" t="str">
        <f>'(Intermediate Computations)'!R167</f>
        <v>MMM 2011</v>
      </c>
      <c r="Q184" s="4" t="str">
        <f>'(Intermediate Computations)'!S167</f>
        <v>MMM 2011</v>
      </c>
      <c r="R184" s="4" t="str">
        <f>'(Intermediate Computations)'!T167</f>
        <v>MMM 2011</v>
      </c>
      <c r="S184" s="4" t="str">
        <f>'(Intermediate Computations)'!U167</f>
        <v>MMM 2011</v>
      </c>
      <c r="T184" s="4" t="str">
        <f>'(Intermediate Computations)'!V167</f>
        <v>MMM 2011</v>
      </c>
      <c r="U184" s="4" t="str">
        <f>'(Intermediate Computations)'!W167</f>
        <v>MMM 2011</v>
      </c>
      <c r="V184" s="4" t="str">
        <f>'(Intermediate Computations)'!X167</f>
        <v>MMM 2011</v>
      </c>
      <c r="W184" s="4" t="str">
        <f>'(Intermediate Computations)'!Y167</f>
        <v>MMM 2011</v>
      </c>
      <c r="X184" s="4" t="str">
        <f>'(Intermediate Computations)'!Z167</f>
        <v>MMM 2011</v>
      </c>
      <c r="Y184" s="4" t="str">
        <f>'(Intermediate Computations)'!AB167</f>
        <v>MMM 2012</v>
      </c>
      <c r="Z184" s="4" t="str">
        <f>'(Intermediate Computations)'!AC167</f>
        <v>MMM 2012</v>
      </c>
      <c r="AA184" s="4" t="str">
        <f>'(Intermediate Computations)'!AD167</f>
        <v>MMM 2012</v>
      </c>
      <c r="AB184" s="4" t="str">
        <f>'(Intermediate Computations)'!AE167</f>
        <v>MMM 2012</v>
      </c>
      <c r="AC184" s="4" t="str">
        <f>'(Intermediate Computations)'!AF167</f>
        <v>MMM 2012</v>
      </c>
      <c r="AD184" s="4" t="str">
        <f>'(Intermediate Computations)'!AG167</f>
        <v>MMM 2012</v>
      </c>
      <c r="AE184" s="4" t="str">
        <f>'(Intermediate Computations)'!AH167</f>
        <v>MMM 2012</v>
      </c>
      <c r="AF184" s="4" t="str">
        <f>'(Intermediate Computations)'!AI167</f>
        <v>MMM 2012</v>
      </c>
      <c r="AG184" s="4" t="str">
        <f>'(Intermediate Computations)'!AJ167</f>
        <v>MMM 2012</v>
      </c>
      <c r="AH184" s="4" t="str">
        <f>'(Intermediate Computations)'!AK167</f>
        <v>MMM 2012</v>
      </c>
      <c r="AI184" s="4" t="str">
        <f>'(Intermediate Computations)'!AL167</f>
        <v>MMM 2012</v>
      </c>
      <c r="AJ184" s="4" t="str">
        <f>'(Intermediate Computations)'!AM167</f>
        <v>MMM 2012</v>
      </c>
      <c r="AK184" s="4" t="str">
        <f>'(Intermediate Computations)'!AO167</f>
        <v>MMM 2013</v>
      </c>
      <c r="AL184" s="4" t="str">
        <f>'(Intermediate Computations)'!AP167</f>
        <v>MMM 2013</v>
      </c>
      <c r="AM184" s="4" t="str">
        <f>'(Intermediate Computations)'!AQ167</f>
        <v>MMM 2013</v>
      </c>
      <c r="AN184" s="4" t="str">
        <f>'(Intermediate Computations)'!AR167</f>
        <v>MMM 2013</v>
      </c>
      <c r="AO184" s="4" t="str">
        <f>'(Intermediate Computations)'!AS167</f>
        <v>MMM 2013</v>
      </c>
      <c r="AP184" s="4" t="str">
        <f>'(Intermediate Computations)'!AT167</f>
        <v>MMM 2013</v>
      </c>
      <c r="AQ184" s="4" t="str">
        <f>'(Intermediate Computations)'!AU167</f>
        <v>MMM 2013</v>
      </c>
      <c r="AR184" s="4" t="str">
        <f>'(Intermediate Computations)'!AV167</f>
        <v>MMM 2013</v>
      </c>
      <c r="AS184" s="4" t="str">
        <f>'(Intermediate Computations)'!AW167</f>
        <v>MMM 2013</v>
      </c>
      <c r="AT184" s="4" t="str">
        <f>'(Intermediate Computations)'!AX167</f>
        <v>MMM 2013</v>
      </c>
      <c r="AU184" s="4" t="str">
        <f>'(Intermediate Computations)'!AY167</f>
        <v>MMM 2013</v>
      </c>
      <c r="AV184" s="4" t="str">
        <f>'(Intermediate Computations)'!AZ167</f>
        <v>MMM 2013</v>
      </c>
      <c r="AW184" s="4" t="str">
        <f>'(Intermediate Computations)'!BB167</f>
        <v>MMM 2014</v>
      </c>
      <c r="AX184" s="4" t="str">
        <f>'(Intermediate Computations)'!BC167</f>
        <v>MMM 2014</v>
      </c>
      <c r="AY184" s="4" t="str">
        <f>'(Intermediate Computations)'!BD167</f>
        <v>MMM 2014</v>
      </c>
      <c r="AZ184" s="4" t="str">
        <f>'(Intermediate Computations)'!BE167</f>
        <v>MMM 2014</v>
      </c>
      <c r="BA184" s="4" t="str">
        <f>'(Intermediate Computations)'!BF167</f>
        <v>MMM 2014</v>
      </c>
      <c r="BB184" s="4" t="str">
        <f>'(Intermediate Computations)'!BG167</f>
        <v>MMM 2014</v>
      </c>
      <c r="BC184" s="4" t="str">
        <f>'(Intermediate Computations)'!BH167</f>
        <v>MMM 2014</v>
      </c>
      <c r="BD184" s="4" t="str">
        <f>'(Intermediate Computations)'!BI167</f>
        <v>MMM 2014</v>
      </c>
      <c r="BE184" s="4" t="str">
        <f>'(Intermediate Computations)'!BJ167</f>
        <v>MMM 2014</v>
      </c>
      <c r="BF184" s="4" t="str">
        <f>'(Intermediate Computations)'!BK167</f>
        <v>MMM 2014</v>
      </c>
      <c r="BG184" s="4" t="str">
        <f>'(Intermediate Computations)'!BL167</f>
        <v>MMM 2014</v>
      </c>
      <c r="BH184" s="4" t="str">
        <f>'(Intermediate Computations)'!BM167</f>
        <v>MMM 2014</v>
      </c>
      <c r="BI184" s="4" t="str">
        <f>'(Intermediate Computations)'!BO167</f>
        <v>MMM 2015</v>
      </c>
      <c r="BJ184" s="4" t="str">
        <f>'(Intermediate Computations)'!BP167</f>
        <v>MMM 2015</v>
      </c>
      <c r="BK184" s="4" t="str">
        <f>'(Intermediate Computations)'!BQ167</f>
        <v>MMM 2015</v>
      </c>
      <c r="BL184" s="4" t="str">
        <f>'(Intermediate Computations)'!BR167</f>
        <v>MMM 2015</v>
      </c>
      <c r="BM184" s="4" t="str">
        <f>'(Intermediate Computations)'!BS167</f>
        <v>MMM 2015</v>
      </c>
      <c r="BN184" s="4" t="str">
        <f>'(Intermediate Computations)'!BT167</f>
        <v>MMM 2015</v>
      </c>
      <c r="BO184" s="4" t="str">
        <f>'(Intermediate Computations)'!BU167</f>
        <v>MMM 2015</v>
      </c>
      <c r="BP184" s="4" t="str">
        <f>'(Intermediate Computations)'!BV167</f>
        <v>MMM 2015</v>
      </c>
      <c r="BQ184" s="4" t="str">
        <f>'(Intermediate Computations)'!BW167</f>
        <v>MMM 2015</v>
      </c>
      <c r="BR184" s="4" t="str">
        <f>'(Intermediate Computations)'!BX167</f>
        <v>MMM 2015</v>
      </c>
      <c r="BS184" s="4" t="str">
        <f>'(Intermediate Computations)'!BY167</f>
        <v>MMM 2015</v>
      </c>
      <c r="BT184" s="4" t="str">
        <f>'(Intermediate Computations)'!BZ167</f>
        <v>MMM 2015</v>
      </c>
      <c r="BU184" s="4" t="str">
        <f>'(Intermediate Computations)'!CB167</f>
        <v>MMM 2016</v>
      </c>
      <c r="BV184" s="4" t="str">
        <f>'(Intermediate Computations)'!CC167</f>
        <v>MMM 2016</v>
      </c>
      <c r="BW184" s="4" t="str">
        <f>'(Intermediate Computations)'!CD167</f>
        <v>MMM 2016</v>
      </c>
      <c r="BX184" s="4" t="str">
        <f>'(Intermediate Computations)'!CE167</f>
        <v>MMM 2016</v>
      </c>
      <c r="BY184" s="4" t="str">
        <f>'(Intermediate Computations)'!CF167</f>
        <v>MMM 2016</v>
      </c>
      <c r="BZ184" s="4" t="str">
        <f>'(Intermediate Computations)'!CG167</f>
        <v>MMM 2016</v>
      </c>
      <c r="CA184" s="4" t="str">
        <f>'(Intermediate Computations)'!CH167</f>
        <v>MMM 2016</v>
      </c>
      <c r="CB184" s="4" t="str">
        <f>'(Intermediate Computations)'!CI167</f>
        <v>MMM 2016</v>
      </c>
      <c r="CC184" s="4" t="str">
        <f>'(Intermediate Computations)'!CJ167</f>
        <v>MMM 2016</v>
      </c>
      <c r="CD184" s="4" t="str">
        <f>'(Intermediate Computations)'!CK167</f>
        <v>MMM 2016</v>
      </c>
      <c r="CE184" s="4" t="str">
        <f>'(Intermediate Computations)'!CL167</f>
        <v>MMM 2016</v>
      </c>
      <c r="CF184" s="4" t="str">
        <f>'(Intermediate Computations)'!CM167</f>
        <v>MMM 2016</v>
      </c>
      <c r="CG184" s="4" t="str">
        <f>'(Intermediate Computations)'!CO167</f>
        <v>MMM 2017</v>
      </c>
      <c r="CH184" s="4" t="str">
        <f>'(Intermediate Computations)'!CP167</f>
        <v>MMM 2017</v>
      </c>
      <c r="CI184" s="4" t="str">
        <f>'(Intermediate Computations)'!CQ167</f>
        <v>MMM 2017</v>
      </c>
      <c r="CJ184" s="4" t="str">
        <f>'(Intermediate Computations)'!CR167</f>
        <v>MMM 2017</v>
      </c>
      <c r="CK184" s="4" t="str">
        <f>'(Intermediate Computations)'!CS167</f>
        <v>MMM 2017</v>
      </c>
      <c r="CL184" s="4" t="str">
        <f>'(Intermediate Computations)'!CT167</f>
        <v>MMM 2017</v>
      </c>
      <c r="CM184" s="4" t="str">
        <f>'(Intermediate Computations)'!CU167</f>
        <v>MMM 2017</v>
      </c>
      <c r="CN184" s="4" t="str">
        <f>'(Intermediate Computations)'!CV167</f>
        <v>MMM 2017</v>
      </c>
      <c r="CO184" s="4" t="str">
        <f>'(Intermediate Computations)'!CW167</f>
        <v>MMM 2017</v>
      </c>
      <c r="CP184" s="4" t="str">
        <f>'(Intermediate Computations)'!CX167</f>
        <v>MMM 2017</v>
      </c>
      <c r="CQ184" s="4" t="str">
        <f>'(Intermediate Computations)'!CY167</f>
        <v>MMM 2017</v>
      </c>
      <c r="CR184" s="4" t="str">
        <f>'(Intermediate Computations)'!CZ167</f>
        <v>MMM 2017</v>
      </c>
      <c r="CS184" s="4" t="str">
        <f>'(Intermediate Computations)'!DB167</f>
        <v>MMM 2018</v>
      </c>
      <c r="CT184" s="4" t="str">
        <f>'(Intermediate Computations)'!DC167</f>
        <v>MMM 2018</v>
      </c>
      <c r="CU184" s="4" t="str">
        <f>'(Intermediate Computations)'!DD167</f>
        <v>MMM 2018</v>
      </c>
      <c r="CV184" s="4" t="str">
        <f>'(Intermediate Computations)'!DE167</f>
        <v>MMM 2018</v>
      </c>
      <c r="CW184" s="4" t="str">
        <f>'(Intermediate Computations)'!DF167</f>
        <v>MMM 2018</v>
      </c>
      <c r="CX184" s="4" t="str">
        <f>'(Intermediate Computations)'!DG167</f>
        <v>MMM 2018</v>
      </c>
      <c r="CY184" s="4" t="str">
        <f>'(Intermediate Computations)'!DH167</f>
        <v>MMM 2018</v>
      </c>
      <c r="CZ184" s="4" t="str">
        <f>'(Intermediate Computations)'!DI167</f>
        <v>MMM 2018</v>
      </c>
      <c r="DA184" s="4" t="str">
        <f>'(Intermediate Computations)'!DJ167</f>
        <v>MMM 2018</v>
      </c>
      <c r="DB184" s="4" t="str">
        <f>'(Intermediate Computations)'!DK167</f>
        <v>MMM 2018</v>
      </c>
      <c r="DC184" s="4" t="str">
        <f>'(Intermediate Computations)'!DL167</f>
        <v>MMM 2018</v>
      </c>
      <c r="DD184" s="4" t="str">
        <f>'(Intermediate Computations)'!DM167</f>
        <v>MMM 2018</v>
      </c>
      <c r="DE184" s="4" t="str">
        <f>'(Intermediate Computations)'!DO167</f>
        <v>MMM 2019</v>
      </c>
      <c r="DF184" s="4" t="str">
        <f>'(Intermediate Computations)'!DP167</f>
        <v>MMM 2019</v>
      </c>
      <c r="DG184" s="4" t="str">
        <f>'(Intermediate Computations)'!DQ167</f>
        <v>MMM 2019</v>
      </c>
      <c r="DH184" s="4" t="str">
        <f>'(Intermediate Computations)'!DR167</f>
        <v>MMM 2019</v>
      </c>
      <c r="DI184" s="4" t="str">
        <f>'(Intermediate Computations)'!DS167</f>
        <v>MMM 2019</v>
      </c>
      <c r="DJ184" s="4" t="str">
        <f>'(Intermediate Computations)'!DT167</f>
        <v>MMM 2019</v>
      </c>
      <c r="DK184" s="4" t="str">
        <f>'(Intermediate Computations)'!DU167</f>
        <v>MMM 2019</v>
      </c>
      <c r="DL184" s="4" t="str">
        <f>'(Intermediate Computations)'!DV167</f>
        <v>MMM 2019</v>
      </c>
      <c r="DM184" s="4" t="str">
        <f>'(Intermediate Computations)'!DW167</f>
        <v>MMM 2019</v>
      </c>
      <c r="DN184" s="4" t="str">
        <f>'(Intermediate Computations)'!DX167</f>
        <v>MMM 2019</v>
      </c>
      <c r="DO184" s="4" t="str">
        <f>'(Intermediate Computations)'!DY167</f>
        <v>MMM 2019</v>
      </c>
      <c r="DP184" s="4" t="str">
        <f>'(Intermediate Computations)'!DZ167</f>
        <v>MMM 2019</v>
      </c>
      <c r="DQ184" s="4" t="str">
        <f>'(Intermediate Computations)'!EB167</f>
        <v>MMM 2020</v>
      </c>
      <c r="DR184" s="4" t="str">
        <f>'(Intermediate Computations)'!EC167</f>
        <v>MMM 2020</v>
      </c>
      <c r="DS184" s="4" t="str">
        <f>'(Intermediate Computations)'!ED167</f>
        <v>MMM 2020</v>
      </c>
      <c r="DT184" s="4" t="str">
        <f>'(Intermediate Computations)'!EE167</f>
        <v>MMM 2020</v>
      </c>
      <c r="DU184" s="4" t="str">
        <f>'(Intermediate Computations)'!EF167</f>
        <v>MMM 2020</v>
      </c>
      <c r="DV184" s="4" t="str">
        <f>'(Intermediate Computations)'!EG167</f>
        <v>MMM 2020</v>
      </c>
      <c r="DW184" s="4" t="str">
        <f>'(Intermediate Computations)'!EH167</f>
        <v>MMM 2020</v>
      </c>
      <c r="DX184" s="4" t="str">
        <f>'(Intermediate Computations)'!EI167</f>
        <v>MMM 2020</v>
      </c>
      <c r="DY184" s="4" t="str">
        <f>'(Intermediate Computations)'!EJ167</f>
        <v>MMM 2020</v>
      </c>
      <c r="DZ184" s="4" t="str">
        <f>'(Intermediate Computations)'!EK167</f>
        <v>MMM 2020</v>
      </c>
      <c r="EA184" s="4" t="str">
        <f>'(Intermediate Computations)'!EL167</f>
        <v>MMM 2020</v>
      </c>
      <c r="EB184" s="4" t="str">
        <f>'(Intermediate Computations)'!EM167</f>
        <v>MMM 2020</v>
      </c>
    </row>
    <row r="185" spans="1:132" ht="12.75" customHeight="1" x14ac:dyDescent="0.2">
      <c r="A185" s="4">
        <f>'(Intermediate Computations)'!B164</f>
        <v>40179</v>
      </c>
      <c r="B185" s="4">
        <f>'(Intermediate Computations)'!C164</f>
        <v>40210</v>
      </c>
      <c r="C185" s="4">
        <f>'(Intermediate Computations)'!D164</f>
        <v>40238</v>
      </c>
      <c r="D185" s="4">
        <f>'(Intermediate Computations)'!E164</f>
        <v>40269</v>
      </c>
      <c r="E185" s="4">
        <f>'(Intermediate Computations)'!F164</f>
        <v>40299</v>
      </c>
      <c r="F185" s="4">
        <f>'(Intermediate Computations)'!G164</f>
        <v>40330</v>
      </c>
      <c r="G185" s="4">
        <f>'(Intermediate Computations)'!H164</f>
        <v>40360</v>
      </c>
      <c r="H185" s="4">
        <f>'(Intermediate Computations)'!I164</f>
        <v>40391</v>
      </c>
      <c r="I185" s="4">
        <f>'(Intermediate Computations)'!J164</f>
        <v>40422</v>
      </c>
      <c r="J185" s="4">
        <f>'(Intermediate Computations)'!K164</f>
        <v>40452</v>
      </c>
      <c r="K185" s="4">
        <f>'(Intermediate Computations)'!L164</f>
        <v>40483</v>
      </c>
      <c r="L185" s="4">
        <f>'(Intermediate Computations)'!M164</f>
        <v>40513</v>
      </c>
      <c r="M185" s="4">
        <f>'(Intermediate Computations)'!O164</f>
        <v>40544</v>
      </c>
      <c r="N185" s="4">
        <f>'(Intermediate Computations)'!P164</f>
        <v>40575</v>
      </c>
      <c r="O185" s="4">
        <f>'(Intermediate Computations)'!Q164</f>
        <v>40603</v>
      </c>
      <c r="P185" s="4">
        <f>'(Intermediate Computations)'!R164</f>
        <v>40634</v>
      </c>
      <c r="Q185" s="4">
        <f>'(Intermediate Computations)'!S164</f>
        <v>40664</v>
      </c>
      <c r="R185" s="4">
        <f>'(Intermediate Computations)'!T164</f>
        <v>40695</v>
      </c>
      <c r="S185" s="4">
        <f>'(Intermediate Computations)'!U164</f>
        <v>40725</v>
      </c>
      <c r="T185" s="4">
        <f>'(Intermediate Computations)'!V164</f>
        <v>40756</v>
      </c>
      <c r="U185" s="4">
        <f>'(Intermediate Computations)'!W164</f>
        <v>40787</v>
      </c>
      <c r="V185" s="4">
        <f>'(Intermediate Computations)'!X164</f>
        <v>40817</v>
      </c>
      <c r="W185" s="4">
        <f>'(Intermediate Computations)'!Y164</f>
        <v>40848</v>
      </c>
      <c r="X185" s="4">
        <f>'(Intermediate Computations)'!Z164</f>
        <v>40878</v>
      </c>
      <c r="Y185" s="4">
        <f>'(Intermediate Computations)'!AB164</f>
        <v>40909</v>
      </c>
      <c r="Z185" s="4">
        <f>'(Intermediate Computations)'!AC164</f>
        <v>40940</v>
      </c>
      <c r="AA185" s="4">
        <f>'(Intermediate Computations)'!AD164</f>
        <v>40969</v>
      </c>
      <c r="AB185" s="4">
        <f>'(Intermediate Computations)'!AE164</f>
        <v>41000</v>
      </c>
      <c r="AC185" s="4">
        <f>'(Intermediate Computations)'!AF164</f>
        <v>41030</v>
      </c>
      <c r="AD185" s="4">
        <f>'(Intermediate Computations)'!AG164</f>
        <v>41061</v>
      </c>
      <c r="AE185" s="4">
        <f>'(Intermediate Computations)'!AH164</f>
        <v>41091</v>
      </c>
      <c r="AF185" s="4">
        <f>'(Intermediate Computations)'!AI164</f>
        <v>41122</v>
      </c>
      <c r="AG185" s="4">
        <f>'(Intermediate Computations)'!AJ164</f>
        <v>41153</v>
      </c>
      <c r="AH185" s="4">
        <f>'(Intermediate Computations)'!AK164</f>
        <v>41183</v>
      </c>
      <c r="AI185" s="4">
        <f>'(Intermediate Computations)'!AL164</f>
        <v>41214</v>
      </c>
      <c r="AJ185" s="4">
        <f>'(Intermediate Computations)'!AM164</f>
        <v>41244</v>
      </c>
      <c r="AK185" s="4">
        <f>'(Intermediate Computations)'!AO164</f>
        <v>41275</v>
      </c>
      <c r="AL185" s="4">
        <f>'(Intermediate Computations)'!AP164</f>
        <v>41306</v>
      </c>
      <c r="AM185" s="4">
        <f>'(Intermediate Computations)'!AQ164</f>
        <v>41334</v>
      </c>
      <c r="AN185" s="4">
        <f>'(Intermediate Computations)'!AR164</f>
        <v>41365</v>
      </c>
      <c r="AO185" s="4">
        <f>'(Intermediate Computations)'!AS164</f>
        <v>41395</v>
      </c>
      <c r="AP185" s="4">
        <f>'(Intermediate Computations)'!AT164</f>
        <v>41426</v>
      </c>
      <c r="AQ185" s="4">
        <f>'(Intermediate Computations)'!AU164</f>
        <v>41456</v>
      </c>
      <c r="AR185" s="4">
        <f>'(Intermediate Computations)'!AV164</f>
        <v>41487</v>
      </c>
      <c r="AS185" s="4">
        <f>'(Intermediate Computations)'!AW164</f>
        <v>41518</v>
      </c>
      <c r="AT185" s="4">
        <f>'(Intermediate Computations)'!AX164</f>
        <v>41548</v>
      </c>
      <c r="AU185" s="4">
        <f>'(Intermediate Computations)'!AY164</f>
        <v>41579</v>
      </c>
      <c r="AV185" s="4">
        <f>'(Intermediate Computations)'!AZ164</f>
        <v>41609</v>
      </c>
      <c r="AW185" s="4">
        <f>'(Intermediate Computations)'!BB164</f>
        <v>41640</v>
      </c>
      <c r="AX185" s="4">
        <f>'(Intermediate Computations)'!BC164</f>
        <v>41671</v>
      </c>
      <c r="AY185" s="4">
        <f>'(Intermediate Computations)'!BD164</f>
        <v>41699</v>
      </c>
      <c r="AZ185" s="4">
        <f>'(Intermediate Computations)'!BE164</f>
        <v>41730</v>
      </c>
      <c r="BA185" s="4">
        <f>'(Intermediate Computations)'!BF164</f>
        <v>41760</v>
      </c>
      <c r="BB185" s="4">
        <f>'(Intermediate Computations)'!BG164</f>
        <v>41791</v>
      </c>
      <c r="BC185" s="4">
        <f>'(Intermediate Computations)'!BH164</f>
        <v>41821</v>
      </c>
      <c r="BD185" s="4">
        <f>'(Intermediate Computations)'!BI164</f>
        <v>41852</v>
      </c>
      <c r="BE185" s="4">
        <f>'(Intermediate Computations)'!BJ164</f>
        <v>41883</v>
      </c>
      <c r="BF185" s="4">
        <f>'(Intermediate Computations)'!BK164</f>
        <v>41913</v>
      </c>
      <c r="BG185" s="4">
        <f>'(Intermediate Computations)'!BL164</f>
        <v>41944</v>
      </c>
      <c r="BH185" s="4">
        <f>'(Intermediate Computations)'!BM164</f>
        <v>41974</v>
      </c>
      <c r="BI185" s="4">
        <f>'(Intermediate Computations)'!BO164</f>
        <v>42005</v>
      </c>
      <c r="BJ185" s="4">
        <f>'(Intermediate Computations)'!BP164</f>
        <v>42036</v>
      </c>
      <c r="BK185" s="4">
        <f>'(Intermediate Computations)'!BQ164</f>
        <v>42064</v>
      </c>
      <c r="BL185" s="4">
        <f>'(Intermediate Computations)'!BR164</f>
        <v>42095</v>
      </c>
      <c r="BM185" s="4">
        <f>'(Intermediate Computations)'!BS164</f>
        <v>42125</v>
      </c>
      <c r="BN185" s="4">
        <f>'(Intermediate Computations)'!BT164</f>
        <v>42156</v>
      </c>
      <c r="BO185" s="4">
        <f>'(Intermediate Computations)'!BU164</f>
        <v>42186</v>
      </c>
      <c r="BP185" s="4">
        <f>'(Intermediate Computations)'!BV164</f>
        <v>42217</v>
      </c>
      <c r="BQ185" s="4">
        <f>'(Intermediate Computations)'!BW164</f>
        <v>42248</v>
      </c>
      <c r="BR185" s="4">
        <f>'(Intermediate Computations)'!BX164</f>
        <v>42278</v>
      </c>
      <c r="BS185" s="4">
        <f>'(Intermediate Computations)'!BY164</f>
        <v>42309</v>
      </c>
      <c r="BT185" s="4">
        <f>'(Intermediate Computations)'!BZ164</f>
        <v>42339</v>
      </c>
      <c r="BU185" s="4">
        <f>'(Intermediate Computations)'!CB164</f>
        <v>42370</v>
      </c>
      <c r="BV185" s="4">
        <f>'(Intermediate Computations)'!CC164</f>
        <v>42401</v>
      </c>
      <c r="BW185" s="4">
        <f>'(Intermediate Computations)'!CD164</f>
        <v>42430</v>
      </c>
      <c r="BX185" s="4">
        <f>'(Intermediate Computations)'!CE164</f>
        <v>42461</v>
      </c>
      <c r="BY185" s="4">
        <f>'(Intermediate Computations)'!CF164</f>
        <v>42491</v>
      </c>
      <c r="BZ185" s="4">
        <f>'(Intermediate Computations)'!CG164</f>
        <v>42522</v>
      </c>
      <c r="CA185" s="4">
        <f>'(Intermediate Computations)'!CH164</f>
        <v>42552</v>
      </c>
      <c r="CB185" s="4">
        <f>'(Intermediate Computations)'!CI164</f>
        <v>42583</v>
      </c>
      <c r="CC185" s="4">
        <f>'(Intermediate Computations)'!CJ164</f>
        <v>42614</v>
      </c>
      <c r="CD185" s="4">
        <f>'(Intermediate Computations)'!CK164</f>
        <v>42644</v>
      </c>
      <c r="CE185" s="4">
        <f>'(Intermediate Computations)'!CL164</f>
        <v>42675</v>
      </c>
      <c r="CF185" s="4">
        <f>'(Intermediate Computations)'!CM164</f>
        <v>42705</v>
      </c>
      <c r="CG185" s="4">
        <f>'(Intermediate Computations)'!CO164</f>
        <v>42736</v>
      </c>
      <c r="CH185" s="4">
        <f>'(Intermediate Computations)'!CP164</f>
        <v>42767</v>
      </c>
      <c r="CI185" s="4">
        <f>'(Intermediate Computations)'!CQ164</f>
        <v>42795</v>
      </c>
      <c r="CJ185" s="4">
        <f>'(Intermediate Computations)'!CR164</f>
        <v>42826</v>
      </c>
      <c r="CK185" s="4">
        <f>'(Intermediate Computations)'!CS164</f>
        <v>42856</v>
      </c>
      <c r="CL185" s="4">
        <f>'(Intermediate Computations)'!CT164</f>
        <v>42887</v>
      </c>
      <c r="CM185" s="4">
        <f>'(Intermediate Computations)'!CU164</f>
        <v>42917</v>
      </c>
      <c r="CN185" s="4">
        <f>'(Intermediate Computations)'!CV164</f>
        <v>42948</v>
      </c>
      <c r="CO185" s="4">
        <f>'(Intermediate Computations)'!CW164</f>
        <v>42979</v>
      </c>
      <c r="CP185" s="4">
        <f>'(Intermediate Computations)'!CX164</f>
        <v>43009</v>
      </c>
      <c r="CQ185" s="4">
        <f>'(Intermediate Computations)'!CY164</f>
        <v>43040</v>
      </c>
      <c r="CR185" s="4">
        <f>'(Intermediate Computations)'!CZ164</f>
        <v>43070</v>
      </c>
      <c r="CS185" s="4">
        <f>'(Intermediate Computations)'!DB164</f>
        <v>43101</v>
      </c>
      <c r="CT185" s="4">
        <f>'(Intermediate Computations)'!DC164</f>
        <v>43132</v>
      </c>
      <c r="CU185" s="4">
        <f>'(Intermediate Computations)'!DD164</f>
        <v>43160</v>
      </c>
      <c r="CV185" s="4">
        <f>'(Intermediate Computations)'!DE164</f>
        <v>43191</v>
      </c>
      <c r="CW185" s="4">
        <f>'(Intermediate Computations)'!DF164</f>
        <v>43221</v>
      </c>
      <c r="CX185" s="4">
        <f>'(Intermediate Computations)'!DG164</f>
        <v>43252</v>
      </c>
      <c r="CY185" s="4">
        <f>'(Intermediate Computations)'!DH164</f>
        <v>43282</v>
      </c>
      <c r="CZ185" s="4">
        <f>'(Intermediate Computations)'!DI164</f>
        <v>43313</v>
      </c>
      <c r="DA185" s="4">
        <f>'(Intermediate Computations)'!DJ164</f>
        <v>43344</v>
      </c>
      <c r="DB185" s="4">
        <f>'(Intermediate Computations)'!DK164</f>
        <v>43374</v>
      </c>
      <c r="DC185" s="4">
        <f>'(Intermediate Computations)'!DL164</f>
        <v>43405</v>
      </c>
      <c r="DD185" s="4">
        <f>'(Intermediate Computations)'!DM164</f>
        <v>43435</v>
      </c>
      <c r="DE185" s="4">
        <f>'(Intermediate Computations)'!DO164</f>
        <v>43466</v>
      </c>
      <c r="DF185" s="4">
        <f>'(Intermediate Computations)'!DP164</f>
        <v>43497</v>
      </c>
      <c r="DG185" s="4">
        <f>'(Intermediate Computations)'!DQ164</f>
        <v>43525</v>
      </c>
      <c r="DH185" s="4">
        <f>'(Intermediate Computations)'!DR164</f>
        <v>43556</v>
      </c>
      <c r="DI185" s="4">
        <f>'(Intermediate Computations)'!DS164</f>
        <v>43586</v>
      </c>
      <c r="DJ185" s="4">
        <f>'(Intermediate Computations)'!DT164</f>
        <v>43617</v>
      </c>
      <c r="DK185" s="4">
        <f>'(Intermediate Computations)'!DU164</f>
        <v>43647</v>
      </c>
      <c r="DL185" s="4">
        <f>'(Intermediate Computations)'!DV164</f>
        <v>43678</v>
      </c>
      <c r="DM185" s="4">
        <f>'(Intermediate Computations)'!DW164</f>
        <v>43709</v>
      </c>
      <c r="DN185" s="4">
        <f>'(Intermediate Computations)'!DX164</f>
        <v>43739</v>
      </c>
      <c r="DO185" s="4">
        <f>'(Intermediate Computations)'!DY164</f>
        <v>43770</v>
      </c>
      <c r="DP185" s="4">
        <f>'(Intermediate Computations)'!DZ164</f>
        <v>43800</v>
      </c>
      <c r="DQ185" s="4">
        <f>'(Intermediate Computations)'!EB164</f>
        <v>43831</v>
      </c>
      <c r="DR185" s="4">
        <f>'(Intermediate Computations)'!EC164</f>
        <v>43862</v>
      </c>
      <c r="DS185" s="4">
        <f>'(Intermediate Computations)'!ED164</f>
        <v>43891</v>
      </c>
      <c r="DT185" s="4">
        <f>'(Intermediate Computations)'!EE164</f>
        <v>43922</v>
      </c>
      <c r="DU185" s="4">
        <f>'(Intermediate Computations)'!EF164</f>
        <v>43952</v>
      </c>
      <c r="DV185" s="4">
        <f>'(Intermediate Computations)'!EG164</f>
        <v>43983</v>
      </c>
      <c r="DW185" s="4">
        <f>'(Intermediate Computations)'!EH164</f>
        <v>44013</v>
      </c>
      <c r="DX185" s="4">
        <f>'(Intermediate Computations)'!EI164</f>
        <v>44044</v>
      </c>
      <c r="DY185" s="4">
        <f>'(Intermediate Computations)'!EJ164</f>
        <v>44075</v>
      </c>
      <c r="DZ185" s="4">
        <f>'(Intermediate Computations)'!EK164</f>
        <v>44105</v>
      </c>
      <c r="EA185" s="4">
        <f>'(Intermediate Computations)'!EL164</f>
        <v>44136</v>
      </c>
      <c r="EB185" s="4">
        <f>'(Intermediate Computations)'!EM164</f>
        <v>44166</v>
      </c>
    </row>
    <row r="186" spans="1:132" ht="12.75" customHeight="1" x14ac:dyDescent="0.2">
      <c r="A186" s="65">
        <f>'Statistical Moments'!B42</f>
        <v>140</v>
      </c>
      <c r="B186" s="65">
        <f ca="1">'Statistical Moments'!C42</f>
        <v>139.61880869780188</v>
      </c>
      <c r="C186" s="65">
        <f ca="1">'Statistical Moments'!D42</f>
        <v>139.26257984098726</v>
      </c>
      <c r="D186" s="65">
        <f ca="1">'Statistical Moments'!E42</f>
        <v>138.94437852209336</v>
      </c>
      <c r="E186" s="65">
        <f ca="1">'Statistical Moments'!F42</f>
        <v>138.58345243604165</v>
      </c>
      <c r="F186" s="65">
        <f ca="1">'Statistical Moments'!G42</f>
        <v>138.27315514827424</v>
      </c>
      <c r="G186" s="65">
        <f ca="1">'Statistical Moments'!H42</f>
        <v>137.93061272275048</v>
      </c>
      <c r="H186" s="65">
        <f ca="1">'Statistical Moments'!I42</f>
        <v>137.58406244294952</v>
      </c>
      <c r="I186" s="65">
        <f ca="1">'Statistical Moments'!J42</f>
        <v>137.28723743549273</v>
      </c>
      <c r="J186" s="65">
        <f ca="1">'Statistical Moments'!K42</f>
        <v>136.97770130832001</v>
      </c>
      <c r="K186" s="65">
        <f ca="1">'Statistical Moments'!L42</f>
        <v>136.69446775896103</v>
      </c>
      <c r="L186" s="65">
        <f ca="1">'Statistical Moments'!M42</f>
        <v>136.38057025432144</v>
      </c>
      <c r="M186" s="65">
        <f ca="1">'Statistical Moments'!O42</f>
        <v>136.0736233801681</v>
      </c>
      <c r="N186" s="65">
        <f ca="1">'Statistical Moments'!P42</f>
        <v>135.78492628878595</v>
      </c>
      <c r="O186" s="65">
        <f ca="1">'Statistical Moments'!Q42</f>
        <v>135.48371690987716</v>
      </c>
      <c r="P186" s="65">
        <f ca="1">'Statistical Moments'!R42</f>
        <v>135.18576999736894</v>
      </c>
      <c r="Q186" s="65">
        <f ca="1">'Statistical Moments'!S42</f>
        <v>134.88887769753936</v>
      </c>
      <c r="R186" s="65">
        <f ca="1">'Statistical Moments'!T42</f>
        <v>134.60269997407508</v>
      </c>
      <c r="S186" s="65">
        <f ca="1">'Statistical Moments'!U42</f>
        <v>134.32523424102155</v>
      </c>
      <c r="T186" s="65">
        <f ca="1">'Statistical Moments'!V42</f>
        <v>134.04368818574633</v>
      </c>
      <c r="U186" s="65">
        <f ca="1">'Statistical Moments'!W42</f>
        <v>133.74618555365333</v>
      </c>
      <c r="V186" s="65">
        <f ca="1">'Statistical Moments'!X42</f>
        <v>133.48340550315027</v>
      </c>
      <c r="W186" s="65">
        <f ca="1">'Statistical Moments'!Y42</f>
        <v>133.24091764517297</v>
      </c>
      <c r="X186" s="65">
        <f ca="1">'Statistical Moments'!Z42</f>
        <v>132.97189343617345</v>
      </c>
      <c r="Y186" s="65">
        <f ca="1">'Statistical Moments'!AB42</f>
        <v>132.70960517937874</v>
      </c>
      <c r="Z186" s="65">
        <f ca="1">'Statistical Moments'!AC42</f>
        <v>132.4520758059985</v>
      </c>
      <c r="AA186" s="65">
        <f ca="1">'Statistical Moments'!AD42</f>
        <v>132.1831077329723</v>
      </c>
      <c r="AB186" s="65">
        <f ca="1">'Statistical Moments'!AE42</f>
        <v>131.92867789539577</v>
      </c>
      <c r="AC186" s="65">
        <f ca="1">'Statistical Moments'!AF42</f>
        <v>131.65152405003073</v>
      </c>
      <c r="AD186" s="65">
        <f ca="1">'Statistical Moments'!AG42</f>
        <v>131.42969003266643</v>
      </c>
      <c r="AE186" s="65">
        <f ca="1">'Statistical Moments'!AH42</f>
        <v>131.17710334053299</v>
      </c>
      <c r="AF186" s="65">
        <f ca="1">'Statistical Moments'!AI42</f>
        <v>130.9649231546565</v>
      </c>
      <c r="AG186" s="65">
        <f ca="1">'Statistical Moments'!AJ42</f>
        <v>130.74850391237129</v>
      </c>
      <c r="AH186" s="65">
        <f ca="1">'Statistical Moments'!AK42</f>
        <v>130.49312112945589</v>
      </c>
      <c r="AI186" s="65">
        <f ca="1">'Statistical Moments'!AL42</f>
        <v>130.25573532270215</v>
      </c>
      <c r="AJ186" s="65">
        <f ca="1">'Statistical Moments'!AM42</f>
        <v>130.01899508462986</v>
      </c>
      <c r="AK186" s="65">
        <f ca="1">'Statistical Moments'!AO42</f>
        <v>129.78435492333082</v>
      </c>
      <c r="AL186" s="65">
        <f ca="1">'Statistical Moments'!AP42</f>
        <v>129.56075373310995</v>
      </c>
      <c r="AM186" s="65">
        <f ca="1">'Statistical Moments'!AQ42</f>
        <v>129.33936220119298</v>
      </c>
      <c r="AN186" s="65">
        <f ca="1">'Statistical Moments'!AR42</f>
        <v>129.14273928842192</v>
      </c>
      <c r="AO186" s="65">
        <f ca="1">'Statistical Moments'!AS42</f>
        <v>128.91284566087836</v>
      </c>
      <c r="AP186" s="65">
        <f ca="1">'Statistical Moments'!AT42</f>
        <v>128.68816098203976</v>
      </c>
      <c r="AQ186" s="65">
        <f ca="1">'Statistical Moments'!AU42</f>
        <v>128.44927659708918</v>
      </c>
      <c r="AR186" s="65">
        <f ca="1">'Statistical Moments'!AV42</f>
        <v>128.22531946210069</v>
      </c>
      <c r="AS186" s="65">
        <f ca="1">'Statistical Moments'!AW42</f>
        <v>128.03316469843602</v>
      </c>
      <c r="AT186" s="65">
        <f ca="1">'Statistical Moments'!AX42</f>
        <v>127.84034509315934</v>
      </c>
      <c r="AU186" s="65">
        <f ca="1">'Statistical Moments'!AY42</f>
        <v>127.64712539626177</v>
      </c>
      <c r="AV186" s="65">
        <f ca="1">'Statistical Moments'!AZ42</f>
        <v>127.42820930718997</v>
      </c>
      <c r="AW186" s="65">
        <f ca="1">'Statistical Moments'!BB42</f>
        <v>127.22792847227399</v>
      </c>
      <c r="AX186" s="65">
        <f ca="1">'Statistical Moments'!BC42</f>
        <v>127.01743368438952</v>
      </c>
      <c r="AY186" s="65">
        <f ca="1">'Statistical Moments'!BD42</f>
        <v>126.8438628187541</v>
      </c>
      <c r="AZ186" s="65">
        <f ca="1">'Statistical Moments'!BE42</f>
        <v>126.64506015350017</v>
      </c>
      <c r="BA186" s="65">
        <f ca="1">'Statistical Moments'!BF42</f>
        <v>126.42235483787303</v>
      </c>
      <c r="BB186" s="65">
        <f ca="1">'Statistical Moments'!BG42</f>
        <v>126.215445390176</v>
      </c>
      <c r="BC186" s="65">
        <f ca="1">'Statistical Moments'!BH42</f>
        <v>126.03157597330858</v>
      </c>
      <c r="BD186" s="65">
        <f ca="1">'Statistical Moments'!BI42</f>
        <v>125.84614769263959</v>
      </c>
      <c r="BE186" s="65">
        <f ca="1">'Statistical Moments'!BJ42</f>
        <v>125.64375791076678</v>
      </c>
      <c r="BF186" s="65">
        <f ca="1">'Statistical Moments'!BK42</f>
        <v>125.47548860258304</v>
      </c>
      <c r="BG186" s="65">
        <f ca="1">'Statistical Moments'!BL42</f>
        <v>125.30984453474325</v>
      </c>
      <c r="BH186" s="65">
        <f ca="1">'Statistical Moments'!BM42</f>
        <v>125.10496469931522</v>
      </c>
      <c r="BI186" s="65">
        <f ca="1">'Statistical Moments'!BO42</f>
        <v>124.93062533223157</v>
      </c>
      <c r="BJ186" s="65">
        <f ca="1">'Statistical Moments'!BP42</f>
        <v>124.76930493789393</v>
      </c>
      <c r="BK186" s="65">
        <f ca="1">'Statistical Moments'!BQ42</f>
        <v>124.60996301299822</v>
      </c>
      <c r="BL186" s="65">
        <f ca="1">'Statistical Moments'!BR42</f>
        <v>124.40704092428383</v>
      </c>
      <c r="BM186" s="65">
        <f ca="1">'Statistical Moments'!BS42</f>
        <v>124.22322790594144</v>
      </c>
      <c r="BN186" s="65">
        <f ca="1">'Statistical Moments'!BT42</f>
        <v>124.02214375563028</v>
      </c>
      <c r="BO186" s="65">
        <f ca="1">'Statistical Moments'!BU42</f>
        <v>123.86044021659545</v>
      </c>
      <c r="BP186" s="65">
        <f ca="1">'Statistical Moments'!BV42</f>
        <v>123.66933663534394</v>
      </c>
      <c r="BQ186" s="65">
        <f ca="1">'Statistical Moments'!BW42</f>
        <v>123.47872177695902</v>
      </c>
      <c r="BR186" s="65">
        <f ca="1">'Statistical Moments'!BX42</f>
        <v>123.30496238840455</v>
      </c>
      <c r="BS186" s="65">
        <f ca="1">'Statistical Moments'!BY42</f>
        <v>123.12745680453008</v>
      </c>
      <c r="BT186" s="65">
        <f ca="1">'Statistical Moments'!BZ42</f>
        <v>122.94408735445455</v>
      </c>
      <c r="BU186" s="65">
        <f ca="1">'Statistical Moments'!CB42</f>
        <v>122.80603171064315</v>
      </c>
      <c r="BV186" s="65">
        <f ca="1">'Statistical Moments'!CC42</f>
        <v>122.64172298329012</v>
      </c>
      <c r="BW186" s="65">
        <f ca="1">'Statistical Moments'!CD42</f>
        <v>122.50826622294494</v>
      </c>
      <c r="BX186" s="65">
        <f ca="1">'Statistical Moments'!CE42</f>
        <v>122.35502324401094</v>
      </c>
      <c r="BY186" s="65">
        <f ca="1">'Statistical Moments'!CF42</f>
        <v>122.19085470122511</v>
      </c>
      <c r="BZ186" s="65">
        <f ca="1">'Statistical Moments'!CG42</f>
        <v>122.02945539103696</v>
      </c>
      <c r="CA186" s="65">
        <f ca="1">'Statistical Moments'!CH42</f>
        <v>121.88180067591627</v>
      </c>
      <c r="CB186" s="65">
        <f ca="1">'Statistical Moments'!CI42</f>
        <v>121.71743299344904</v>
      </c>
      <c r="CC186" s="65">
        <f ca="1">'Statistical Moments'!CJ42</f>
        <v>121.57679036617937</v>
      </c>
      <c r="CD186" s="65">
        <f ca="1">'Statistical Moments'!CK42</f>
        <v>121.42239534709483</v>
      </c>
      <c r="CE186" s="65">
        <f ca="1">'Statistical Moments'!CL42</f>
        <v>121.26017404455932</v>
      </c>
      <c r="CF186" s="65">
        <f ca="1">'Statistical Moments'!CM42</f>
        <v>121.07635905028893</v>
      </c>
      <c r="CG186" s="65">
        <f ca="1">'Statistical Moments'!CO42</f>
        <v>120.91508497599966</v>
      </c>
      <c r="CH186" s="65">
        <f ca="1">'Statistical Moments'!CP42</f>
        <v>120.79210884264921</v>
      </c>
      <c r="CI186" s="65">
        <f ca="1">'Statistical Moments'!CQ42</f>
        <v>120.6462946949912</v>
      </c>
      <c r="CJ186" s="65">
        <f ca="1">'Statistical Moments'!CR42</f>
        <v>120.49855866548873</v>
      </c>
      <c r="CK186" s="65">
        <f ca="1">'Statistical Moments'!CS42</f>
        <v>120.36786728977316</v>
      </c>
      <c r="CL186" s="65">
        <f ca="1">'Statistical Moments'!CT42</f>
        <v>120.22911716465046</v>
      </c>
      <c r="CM186" s="65">
        <f ca="1">'Statistical Moments'!CU42</f>
        <v>120.09224948263879</v>
      </c>
      <c r="CN186" s="65">
        <f ca="1">'Statistical Moments'!CV42</f>
        <v>119.94100984794328</v>
      </c>
      <c r="CO186" s="65">
        <f ca="1">'Statistical Moments'!CW42</f>
        <v>119.79207777549722</v>
      </c>
      <c r="CP186" s="65">
        <f ca="1">'Statistical Moments'!CX42</f>
        <v>119.63708954405863</v>
      </c>
      <c r="CQ186" s="65">
        <f ca="1">'Statistical Moments'!CY42</f>
        <v>119.51883427987266</v>
      </c>
      <c r="CR186" s="65">
        <f ca="1">'Statistical Moments'!CZ42</f>
        <v>119.39619625374326</v>
      </c>
      <c r="CS186" s="65">
        <f ca="1">'Statistical Moments'!DB42</f>
        <v>119.30430141538453</v>
      </c>
      <c r="CT186" s="65">
        <f ca="1">'Statistical Moments'!DC42</f>
        <v>119.1688172450628</v>
      </c>
      <c r="CU186" s="65">
        <f ca="1">'Statistical Moments'!DD42</f>
        <v>119.05496240696596</v>
      </c>
      <c r="CV186" s="65">
        <f ca="1">'Statistical Moments'!DE42</f>
        <v>118.89341589312656</v>
      </c>
      <c r="CW186" s="65">
        <f ca="1">'Statistical Moments'!DF42</f>
        <v>118.77742226928289</v>
      </c>
      <c r="CX186" s="65">
        <f ca="1">'Statistical Moments'!DG42</f>
        <v>118.64794417458033</v>
      </c>
      <c r="CY186" s="65">
        <f ca="1">'Statistical Moments'!DH42</f>
        <v>118.50234820462981</v>
      </c>
      <c r="CZ186" s="65">
        <f ca="1">'Statistical Moments'!DI42</f>
        <v>118.38832754752191</v>
      </c>
      <c r="DA186" s="65">
        <f ca="1">'Statistical Moments'!DJ42</f>
        <v>118.25097926956872</v>
      </c>
      <c r="DB186" s="65">
        <f ca="1">'Statistical Moments'!DK42</f>
        <v>118.15056267031187</v>
      </c>
      <c r="DC186" s="65">
        <f ca="1">'Statistical Moments'!DL42</f>
        <v>118.05032211466853</v>
      </c>
      <c r="DD186" s="65">
        <f ca="1">'Statistical Moments'!DM42</f>
        <v>117.93628091665538</v>
      </c>
      <c r="DE186" s="65">
        <f ca="1">'Statistical Moments'!DO42</f>
        <v>117.84728453470575</v>
      </c>
      <c r="DF186" s="65">
        <f ca="1">'Statistical Moments'!DP42</f>
        <v>117.72175670056002</v>
      </c>
      <c r="DG186" s="65">
        <f ca="1">'Statistical Moments'!DQ42</f>
        <v>117.61211829628907</v>
      </c>
      <c r="DH186" s="65">
        <f ca="1">'Statistical Moments'!DR42</f>
        <v>117.51002592707668</v>
      </c>
      <c r="DI186" s="65">
        <f ca="1">'Statistical Moments'!DS42</f>
        <v>117.37149395239797</v>
      </c>
      <c r="DJ186" s="65">
        <f ca="1">'Statistical Moments'!DT42</f>
        <v>117.24259730033283</v>
      </c>
      <c r="DK186" s="65">
        <f ca="1">'Statistical Moments'!DU42</f>
        <v>117.13433047589399</v>
      </c>
      <c r="DL186" s="65">
        <f ca="1">'Statistical Moments'!DV42</f>
        <v>117.02603637310172</v>
      </c>
      <c r="DM186" s="65">
        <f ca="1">'Statistical Moments'!DW42</f>
        <v>116.92720748677314</v>
      </c>
      <c r="DN186" s="65">
        <f ca="1">'Statistical Moments'!DX42</f>
        <v>116.79554053077106</v>
      </c>
      <c r="DO186" s="65">
        <f ca="1">'Statistical Moments'!DY42</f>
        <v>116.68545659942677</v>
      </c>
      <c r="DP186" s="65">
        <f ca="1">'Statistical Moments'!DZ42</f>
        <v>116.57111063876202</v>
      </c>
      <c r="DQ186" s="65">
        <f ca="1">'Statistical Moments'!EB42</f>
        <v>116.47225832924759</v>
      </c>
      <c r="DR186" s="65">
        <f ca="1">'Statistical Moments'!EC42</f>
        <v>116.37806020541183</v>
      </c>
      <c r="DS186" s="65">
        <f ca="1">'Statistical Moments'!ED42</f>
        <v>116.28589009949566</v>
      </c>
      <c r="DT186" s="65">
        <f ca="1">'Statistical Moments'!EE42</f>
        <v>116.15726831723465</v>
      </c>
      <c r="DU186" s="65">
        <f ca="1">'Statistical Moments'!EF42</f>
        <v>116.0514796421252</v>
      </c>
      <c r="DV186" s="65">
        <f ca="1">'Statistical Moments'!EG42</f>
        <v>115.93735146622019</v>
      </c>
      <c r="DW186" s="65">
        <f ca="1">'Statistical Moments'!EH42</f>
        <v>115.83021093140025</v>
      </c>
      <c r="DX186" s="65">
        <f ca="1">'Statistical Moments'!EI42</f>
        <v>115.72355781715913</v>
      </c>
      <c r="DY186" s="65">
        <f ca="1">'Statistical Moments'!EJ42</f>
        <v>115.63420264003724</v>
      </c>
      <c r="DZ186" s="65">
        <f ca="1">'Statistical Moments'!EK42</f>
        <v>115.54497007501969</v>
      </c>
      <c r="EA186" s="65">
        <f ca="1">'Statistical Moments'!EL42</f>
        <v>115.44797100708526</v>
      </c>
      <c r="EB186" s="65">
        <f ca="1">'Statistical Moments'!EM42</f>
        <v>115.36619506221608</v>
      </c>
    </row>
    <row r="187" spans="1:132" ht="12.75" customHeight="1" x14ac:dyDescent="0.2">
      <c r="A187" s="4" t="str">
        <f>'(Intermediate Computations)'!B173</f>
        <v>MMM 2010</v>
      </c>
      <c r="B187" s="4" t="str">
        <f>'(Intermediate Computations)'!C173</f>
        <v>MMM 2010</v>
      </c>
      <c r="C187" s="4" t="str">
        <f>'(Intermediate Computations)'!D173</f>
        <v>MMM 2010</v>
      </c>
      <c r="D187" s="4" t="str">
        <f>'(Intermediate Computations)'!E173</f>
        <v>MMM 2010</v>
      </c>
      <c r="E187" s="4" t="str">
        <f>'(Intermediate Computations)'!F173</f>
        <v>MMM 2010</v>
      </c>
      <c r="F187" s="4" t="str">
        <f>'(Intermediate Computations)'!G173</f>
        <v>MMM 2010</v>
      </c>
      <c r="G187" s="4" t="str">
        <f>'(Intermediate Computations)'!H173</f>
        <v>MMM 2010</v>
      </c>
      <c r="H187" s="4" t="str">
        <f>'(Intermediate Computations)'!I173</f>
        <v>MMM 2010</v>
      </c>
      <c r="I187" s="4" t="str">
        <f>'(Intermediate Computations)'!J173</f>
        <v>MMM 2010</v>
      </c>
      <c r="J187" s="4" t="str">
        <f>'(Intermediate Computations)'!K173</f>
        <v>MMM 2010</v>
      </c>
      <c r="K187" s="4" t="str">
        <f>'(Intermediate Computations)'!L173</f>
        <v>MMM 2010</v>
      </c>
      <c r="L187" s="4" t="str">
        <f>'(Intermediate Computations)'!M173</f>
        <v>MMM 2010</v>
      </c>
      <c r="M187" s="4" t="str">
        <f>'(Intermediate Computations)'!O173</f>
        <v>MMM 2011</v>
      </c>
      <c r="N187" s="4" t="str">
        <f>'(Intermediate Computations)'!P173</f>
        <v>MMM 2011</v>
      </c>
      <c r="O187" s="4" t="str">
        <f>'(Intermediate Computations)'!Q173</f>
        <v>MMM 2011</v>
      </c>
      <c r="P187" s="4" t="str">
        <f>'(Intermediate Computations)'!R173</f>
        <v>MMM 2011</v>
      </c>
      <c r="Q187" s="4" t="str">
        <f>'(Intermediate Computations)'!S173</f>
        <v>MMM 2011</v>
      </c>
      <c r="R187" s="4" t="str">
        <f>'(Intermediate Computations)'!T173</f>
        <v>MMM 2011</v>
      </c>
      <c r="S187" s="4" t="str">
        <f>'(Intermediate Computations)'!U173</f>
        <v>MMM 2011</v>
      </c>
      <c r="T187" s="4" t="str">
        <f>'(Intermediate Computations)'!V173</f>
        <v>MMM 2011</v>
      </c>
      <c r="U187" s="4" t="str">
        <f>'(Intermediate Computations)'!W173</f>
        <v>MMM 2011</v>
      </c>
      <c r="V187" s="4" t="str">
        <f>'(Intermediate Computations)'!X173</f>
        <v>MMM 2011</v>
      </c>
      <c r="W187" s="4" t="str">
        <f>'(Intermediate Computations)'!Y173</f>
        <v>MMM 2011</v>
      </c>
      <c r="X187" s="4" t="str">
        <f>'(Intermediate Computations)'!Z173</f>
        <v>MMM 2011</v>
      </c>
      <c r="Y187" s="4" t="str">
        <f>'(Intermediate Computations)'!AB173</f>
        <v>MMM 2012</v>
      </c>
      <c r="Z187" s="4" t="str">
        <f>'(Intermediate Computations)'!AC173</f>
        <v>MMM 2012</v>
      </c>
      <c r="AA187" s="4" t="str">
        <f>'(Intermediate Computations)'!AD173</f>
        <v>MMM 2012</v>
      </c>
      <c r="AB187" s="4" t="str">
        <f>'(Intermediate Computations)'!AE173</f>
        <v>MMM 2012</v>
      </c>
      <c r="AC187" s="4" t="str">
        <f>'(Intermediate Computations)'!AF173</f>
        <v>MMM 2012</v>
      </c>
      <c r="AD187" s="4" t="str">
        <f>'(Intermediate Computations)'!AG173</f>
        <v>MMM 2012</v>
      </c>
      <c r="AE187" s="4" t="str">
        <f>'(Intermediate Computations)'!AH173</f>
        <v>MMM 2012</v>
      </c>
      <c r="AF187" s="4" t="str">
        <f>'(Intermediate Computations)'!AI173</f>
        <v>MMM 2012</v>
      </c>
      <c r="AG187" s="4" t="str">
        <f>'(Intermediate Computations)'!AJ173</f>
        <v>MMM 2012</v>
      </c>
      <c r="AH187" s="4" t="str">
        <f>'(Intermediate Computations)'!AK173</f>
        <v>MMM 2012</v>
      </c>
      <c r="AI187" s="4" t="str">
        <f>'(Intermediate Computations)'!AL173</f>
        <v>MMM 2012</v>
      </c>
      <c r="AJ187" s="4" t="str">
        <f>'(Intermediate Computations)'!AM173</f>
        <v>MMM 2012</v>
      </c>
      <c r="AK187" s="4" t="str">
        <f>'(Intermediate Computations)'!AO173</f>
        <v>MMM 2013</v>
      </c>
      <c r="AL187" s="4" t="str">
        <f>'(Intermediate Computations)'!AP173</f>
        <v>MMM 2013</v>
      </c>
      <c r="AM187" s="4" t="str">
        <f>'(Intermediate Computations)'!AQ173</f>
        <v>MMM 2013</v>
      </c>
      <c r="AN187" s="4" t="str">
        <f>'(Intermediate Computations)'!AR173</f>
        <v>MMM 2013</v>
      </c>
      <c r="AO187" s="4" t="str">
        <f>'(Intermediate Computations)'!AS173</f>
        <v>MMM 2013</v>
      </c>
      <c r="AP187" s="4" t="str">
        <f>'(Intermediate Computations)'!AT173</f>
        <v>MMM 2013</v>
      </c>
      <c r="AQ187" s="4" t="str">
        <f>'(Intermediate Computations)'!AU173</f>
        <v>MMM 2013</v>
      </c>
      <c r="AR187" s="4" t="str">
        <f>'(Intermediate Computations)'!AV173</f>
        <v>MMM 2013</v>
      </c>
      <c r="AS187" s="4" t="str">
        <f>'(Intermediate Computations)'!AW173</f>
        <v>MMM 2013</v>
      </c>
      <c r="AT187" s="4" t="str">
        <f>'(Intermediate Computations)'!AX173</f>
        <v>MMM 2013</v>
      </c>
      <c r="AU187" s="4" t="str">
        <f>'(Intermediate Computations)'!AY173</f>
        <v>MMM 2013</v>
      </c>
      <c r="AV187" s="4" t="str">
        <f>'(Intermediate Computations)'!AZ173</f>
        <v>MMM 2013</v>
      </c>
      <c r="AW187" s="4" t="str">
        <f>'(Intermediate Computations)'!BB173</f>
        <v>MMM 2014</v>
      </c>
      <c r="AX187" s="4" t="str">
        <f>'(Intermediate Computations)'!BC173</f>
        <v>MMM 2014</v>
      </c>
      <c r="AY187" s="4" t="str">
        <f>'(Intermediate Computations)'!BD173</f>
        <v>MMM 2014</v>
      </c>
      <c r="AZ187" s="4" t="str">
        <f>'(Intermediate Computations)'!BE173</f>
        <v>MMM 2014</v>
      </c>
      <c r="BA187" s="4" t="str">
        <f>'(Intermediate Computations)'!BF173</f>
        <v>MMM 2014</v>
      </c>
      <c r="BB187" s="4" t="str">
        <f>'(Intermediate Computations)'!BG173</f>
        <v>MMM 2014</v>
      </c>
      <c r="BC187" s="4" t="str">
        <f>'(Intermediate Computations)'!BH173</f>
        <v>MMM 2014</v>
      </c>
      <c r="BD187" s="4" t="str">
        <f>'(Intermediate Computations)'!BI173</f>
        <v>MMM 2014</v>
      </c>
      <c r="BE187" s="4" t="str">
        <f>'(Intermediate Computations)'!BJ173</f>
        <v>MMM 2014</v>
      </c>
      <c r="BF187" s="4" t="str">
        <f>'(Intermediate Computations)'!BK173</f>
        <v>MMM 2014</v>
      </c>
      <c r="BG187" s="4" t="str">
        <f>'(Intermediate Computations)'!BL173</f>
        <v>MMM 2014</v>
      </c>
      <c r="BH187" s="4" t="str">
        <f>'(Intermediate Computations)'!BM173</f>
        <v>MMM 2014</v>
      </c>
      <c r="BI187" s="4" t="str">
        <f>'(Intermediate Computations)'!BO173</f>
        <v>MMM 2015</v>
      </c>
      <c r="BJ187" s="4" t="str">
        <f>'(Intermediate Computations)'!BP173</f>
        <v>MMM 2015</v>
      </c>
      <c r="BK187" s="4" t="str">
        <f>'(Intermediate Computations)'!BQ173</f>
        <v>MMM 2015</v>
      </c>
      <c r="BL187" s="4" t="str">
        <f>'(Intermediate Computations)'!BR173</f>
        <v>MMM 2015</v>
      </c>
      <c r="BM187" s="4" t="str">
        <f>'(Intermediate Computations)'!BS173</f>
        <v>MMM 2015</v>
      </c>
      <c r="BN187" s="4" t="str">
        <f>'(Intermediate Computations)'!BT173</f>
        <v>MMM 2015</v>
      </c>
      <c r="BO187" s="4" t="str">
        <f>'(Intermediate Computations)'!BU173</f>
        <v>MMM 2015</v>
      </c>
      <c r="BP187" s="4" t="str">
        <f>'(Intermediate Computations)'!BV173</f>
        <v>MMM 2015</v>
      </c>
      <c r="BQ187" s="4" t="str">
        <f>'(Intermediate Computations)'!BW173</f>
        <v>MMM 2015</v>
      </c>
      <c r="BR187" s="4" t="str">
        <f>'(Intermediate Computations)'!BX173</f>
        <v>MMM 2015</v>
      </c>
      <c r="BS187" s="4" t="str">
        <f>'(Intermediate Computations)'!BY173</f>
        <v>MMM 2015</v>
      </c>
      <c r="BT187" s="4" t="str">
        <f>'(Intermediate Computations)'!BZ173</f>
        <v>MMM 2015</v>
      </c>
      <c r="BU187" s="4" t="str">
        <f>'(Intermediate Computations)'!CB173</f>
        <v>MMM 2016</v>
      </c>
      <c r="BV187" s="4" t="str">
        <f>'(Intermediate Computations)'!CC173</f>
        <v>MMM 2016</v>
      </c>
      <c r="BW187" s="4" t="str">
        <f>'(Intermediate Computations)'!CD173</f>
        <v>MMM 2016</v>
      </c>
      <c r="BX187" s="4" t="str">
        <f>'(Intermediate Computations)'!CE173</f>
        <v>MMM 2016</v>
      </c>
      <c r="BY187" s="4" t="str">
        <f>'(Intermediate Computations)'!CF173</f>
        <v>MMM 2016</v>
      </c>
      <c r="BZ187" s="4" t="str">
        <f>'(Intermediate Computations)'!CG173</f>
        <v>MMM 2016</v>
      </c>
      <c r="CA187" s="4" t="str">
        <f>'(Intermediate Computations)'!CH173</f>
        <v>MMM 2016</v>
      </c>
      <c r="CB187" s="4" t="str">
        <f>'(Intermediate Computations)'!CI173</f>
        <v>MMM 2016</v>
      </c>
      <c r="CC187" s="4" t="str">
        <f>'(Intermediate Computations)'!CJ173</f>
        <v>MMM 2016</v>
      </c>
      <c r="CD187" s="4" t="str">
        <f>'(Intermediate Computations)'!CK173</f>
        <v>MMM 2016</v>
      </c>
      <c r="CE187" s="4" t="str">
        <f>'(Intermediate Computations)'!CL173</f>
        <v>MMM 2016</v>
      </c>
      <c r="CF187" s="4" t="str">
        <f>'(Intermediate Computations)'!CM173</f>
        <v>MMM 2016</v>
      </c>
      <c r="CG187" s="4" t="str">
        <f>'(Intermediate Computations)'!CO173</f>
        <v>MMM 2017</v>
      </c>
      <c r="CH187" s="4" t="str">
        <f>'(Intermediate Computations)'!CP173</f>
        <v>MMM 2017</v>
      </c>
      <c r="CI187" s="4" t="str">
        <f>'(Intermediate Computations)'!CQ173</f>
        <v>MMM 2017</v>
      </c>
      <c r="CJ187" s="4" t="str">
        <f>'(Intermediate Computations)'!CR173</f>
        <v>MMM 2017</v>
      </c>
      <c r="CK187" s="4" t="str">
        <f>'(Intermediate Computations)'!CS173</f>
        <v>MMM 2017</v>
      </c>
      <c r="CL187" s="4" t="str">
        <f>'(Intermediate Computations)'!CT173</f>
        <v>MMM 2017</v>
      </c>
      <c r="CM187" s="4" t="str">
        <f>'(Intermediate Computations)'!CU173</f>
        <v>MMM 2017</v>
      </c>
      <c r="CN187" s="4" t="str">
        <f>'(Intermediate Computations)'!CV173</f>
        <v>MMM 2017</v>
      </c>
      <c r="CO187" s="4" t="str">
        <f>'(Intermediate Computations)'!CW173</f>
        <v>MMM 2017</v>
      </c>
      <c r="CP187" s="4" t="str">
        <f>'(Intermediate Computations)'!CX173</f>
        <v>MMM 2017</v>
      </c>
      <c r="CQ187" s="4" t="str">
        <f>'(Intermediate Computations)'!CY173</f>
        <v>MMM 2017</v>
      </c>
      <c r="CR187" s="4" t="str">
        <f>'(Intermediate Computations)'!CZ173</f>
        <v>MMM 2017</v>
      </c>
      <c r="CS187" s="4" t="str">
        <f>'(Intermediate Computations)'!DB173</f>
        <v>MMM 2018</v>
      </c>
      <c r="CT187" s="4" t="str">
        <f>'(Intermediate Computations)'!DC173</f>
        <v>MMM 2018</v>
      </c>
      <c r="CU187" s="4" t="str">
        <f>'(Intermediate Computations)'!DD173</f>
        <v>MMM 2018</v>
      </c>
      <c r="CV187" s="4" t="str">
        <f>'(Intermediate Computations)'!DE173</f>
        <v>MMM 2018</v>
      </c>
      <c r="CW187" s="4" t="str">
        <f>'(Intermediate Computations)'!DF173</f>
        <v>MMM 2018</v>
      </c>
      <c r="CX187" s="4" t="str">
        <f>'(Intermediate Computations)'!DG173</f>
        <v>MMM 2018</v>
      </c>
      <c r="CY187" s="4" t="str">
        <f>'(Intermediate Computations)'!DH173</f>
        <v>MMM 2018</v>
      </c>
      <c r="CZ187" s="4" t="str">
        <f>'(Intermediate Computations)'!DI173</f>
        <v>MMM 2018</v>
      </c>
      <c r="DA187" s="4" t="str">
        <f>'(Intermediate Computations)'!DJ173</f>
        <v>MMM 2018</v>
      </c>
      <c r="DB187" s="4" t="str">
        <f>'(Intermediate Computations)'!DK173</f>
        <v>MMM 2018</v>
      </c>
      <c r="DC187" s="4" t="str">
        <f>'(Intermediate Computations)'!DL173</f>
        <v>MMM 2018</v>
      </c>
      <c r="DD187" s="4" t="str">
        <f>'(Intermediate Computations)'!DM173</f>
        <v>MMM 2018</v>
      </c>
      <c r="DE187" s="4" t="str">
        <f>'(Intermediate Computations)'!DO173</f>
        <v>MMM 2019</v>
      </c>
      <c r="DF187" s="4" t="str">
        <f>'(Intermediate Computations)'!DP173</f>
        <v>MMM 2019</v>
      </c>
      <c r="DG187" s="4" t="str">
        <f>'(Intermediate Computations)'!DQ173</f>
        <v>MMM 2019</v>
      </c>
      <c r="DH187" s="4" t="str">
        <f>'(Intermediate Computations)'!DR173</f>
        <v>MMM 2019</v>
      </c>
      <c r="DI187" s="4" t="str">
        <f>'(Intermediate Computations)'!DS173</f>
        <v>MMM 2019</v>
      </c>
      <c r="DJ187" s="4" t="str">
        <f>'(Intermediate Computations)'!DT173</f>
        <v>MMM 2019</v>
      </c>
      <c r="DK187" s="4" t="str">
        <f>'(Intermediate Computations)'!DU173</f>
        <v>MMM 2019</v>
      </c>
      <c r="DL187" s="4" t="str">
        <f>'(Intermediate Computations)'!DV173</f>
        <v>MMM 2019</v>
      </c>
      <c r="DM187" s="4" t="str">
        <f>'(Intermediate Computations)'!DW173</f>
        <v>MMM 2019</v>
      </c>
      <c r="DN187" s="4" t="str">
        <f>'(Intermediate Computations)'!DX173</f>
        <v>MMM 2019</v>
      </c>
      <c r="DO187" s="4" t="str">
        <f>'(Intermediate Computations)'!DY173</f>
        <v>MMM 2019</v>
      </c>
      <c r="DP187" s="4" t="str">
        <f>'(Intermediate Computations)'!DZ173</f>
        <v>MMM 2019</v>
      </c>
      <c r="DQ187" s="4" t="str">
        <f>'(Intermediate Computations)'!EB173</f>
        <v>MMM 2020</v>
      </c>
      <c r="DR187" s="4" t="str">
        <f>'(Intermediate Computations)'!EC173</f>
        <v>MMM 2020</v>
      </c>
      <c r="DS187" s="4" t="str">
        <f>'(Intermediate Computations)'!ED173</f>
        <v>MMM 2020</v>
      </c>
      <c r="DT187" s="4" t="str">
        <f>'(Intermediate Computations)'!EE173</f>
        <v>MMM 2020</v>
      </c>
      <c r="DU187" s="4" t="str">
        <f>'(Intermediate Computations)'!EF173</f>
        <v>MMM 2020</v>
      </c>
      <c r="DV187" s="4" t="str">
        <f>'(Intermediate Computations)'!EG173</f>
        <v>MMM 2020</v>
      </c>
      <c r="DW187" s="4" t="str">
        <f>'(Intermediate Computations)'!EH173</f>
        <v>MMM 2020</v>
      </c>
      <c r="DX187" s="4" t="str">
        <f>'(Intermediate Computations)'!EI173</f>
        <v>MMM 2020</v>
      </c>
      <c r="DY187" s="4" t="str">
        <f>'(Intermediate Computations)'!EJ173</f>
        <v>MMM 2020</v>
      </c>
      <c r="DZ187" s="4" t="str">
        <f>'(Intermediate Computations)'!EK173</f>
        <v>MMM 2020</v>
      </c>
      <c r="EA187" s="4" t="str">
        <f>'(Intermediate Computations)'!EL173</f>
        <v>MMM 2020</v>
      </c>
      <c r="EB187" s="4" t="str">
        <f>'(Intermediate Computations)'!EM173</f>
        <v>MMM 2020</v>
      </c>
    </row>
    <row r="188" spans="1:132" ht="12.75" customHeight="1" x14ac:dyDescent="0.2">
      <c r="A188" s="4">
        <f>'(Intermediate Computations)'!B170</f>
        <v>40179</v>
      </c>
      <c r="B188" s="4">
        <f>'(Intermediate Computations)'!C170</f>
        <v>40210</v>
      </c>
      <c r="C188" s="4">
        <f>'(Intermediate Computations)'!D170</f>
        <v>40238</v>
      </c>
      <c r="D188" s="4">
        <f>'(Intermediate Computations)'!E170</f>
        <v>40269</v>
      </c>
      <c r="E188" s="4">
        <f>'(Intermediate Computations)'!F170</f>
        <v>40299</v>
      </c>
      <c r="F188" s="4">
        <f>'(Intermediate Computations)'!G170</f>
        <v>40330</v>
      </c>
      <c r="G188" s="4">
        <f>'(Intermediate Computations)'!H170</f>
        <v>40360</v>
      </c>
      <c r="H188" s="4">
        <f>'(Intermediate Computations)'!I170</f>
        <v>40391</v>
      </c>
      <c r="I188" s="4">
        <f>'(Intermediate Computations)'!J170</f>
        <v>40422</v>
      </c>
      <c r="J188" s="4">
        <f>'(Intermediate Computations)'!K170</f>
        <v>40452</v>
      </c>
      <c r="K188" s="4">
        <f>'(Intermediate Computations)'!L170</f>
        <v>40483</v>
      </c>
      <c r="L188" s="4">
        <f>'(Intermediate Computations)'!M170</f>
        <v>40513</v>
      </c>
      <c r="M188" s="4">
        <f>'(Intermediate Computations)'!O170</f>
        <v>40544</v>
      </c>
      <c r="N188" s="4">
        <f>'(Intermediate Computations)'!P170</f>
        <v>40575</v>
      </c>
      <c r="O188" s="4">
        <f>'(Intermediate Computations)'!Q170</f>
        <v>40603</v>
      </c>
      <c r="P188" s="4">
        <f>'(Intermediate Computations)'!R170</f>
        <v>40634</v>
      </c>
      <c r="Q188" s="4">
        <f>'(Intermediate Computations)'!S170</f>
        <v>40664</v>
      </c>
      <c r="R188" s="4">
        <f>'(Intermediate Computations)'!T170</f>
        <v>40695</v>
      </c>
      <c r="S188" s="4">
        <f>'(Intermediate Computations)'!U170</f>
        <v>40725</v>
      </c>
      <c r="T188" s="4">
        <f>'(Intermediate Computations)'!V170</f>
        <v>40756</v>
      </c>
      <c r="U188" s="4">
        <f>'(Intermediate Computations)'!W170</f>
        <v>40787</v>
      </c>
      <c r="V188" s="4">
        <f>'(Intermediate Computations)'!X170</f>
        <v>40817</v>
      </c>
      <c r="W188" s="4">
        <f>'(Intermediate Computations)'!Y170</f>
        <v>40848</v>
      </c>
      <c r="X188" s="4">
        <f>'(Intermediate Computations)'!Z170</f>
        <v>40878</v>
      </c>
      <c r="Y188" s="4">
        <f>'(Intermediate Computations)'!AB170</f>
        <v>40909</v>
      </c>
      <c r="Z188" s="4">
        <f>'(Intermediate Computations)'!AC170</f>
        <v>40940</v>
      </c>
      <c r="AA188" s="4">
        <f>'(Intermediate Computations)'!AD170</f>
        <v>40969</v>
      </c>
      <c r="AB188" s="4">
        <f>'(Intermediate Computations)'!AE170</f>
        <v>41000</v>
      </c>
      <c r="AC188" s="4">
        <f>'(Intermediate Computations)'!AF170</f>
        <v>41030</v>
      </c>
      <c r="AD188" s="4">
        <f>'(Intermediate Computations)'!AG170</f>
        <v>41061</v>
      </c>
      <c r="AE188" s="4">
        <f>'(Intermediate Computations)'!AH170</f>
        <v>41091</v>
      </c>
      <c r="AF188" s="4">
        <f>'(Intermediate Computations)'!AI170</f>
        <v>41122</v>
      </c>
      <c r="AG188" s="4">
        <f>'(Intermediate Computations)'!AJ170</f>
        <v>41153</v>
      </c>
      <c r="AH188" s="4">
        <f>'(Intermediate Computations)'!AK170</f>
        <v>41183</v>
      </c>
      <c r="AI188" s="4">
        <f>'(Intermediate Computations)'!AL170</f>
        <v>41214</v>
      </c>
      <c r="AJ188" s="4">
        <f>'(Intermediate Computations)'!AM170</f>
        <v>41244</v>
      </c>
      <c r="AK188" s="4">
        <f>'(Intermediate Computations)'!AO170</f>
        <v>41275</v>
      </c>
      <c r="AL188" s="4">
        <f>'(Intermediate Computations)'!AP170</f>
        <v>41306</v>
      </c>
      <c r="AM188" s="4">
        <f>'(Intermediate Computations)'!AQ170</f>
        <v>41334</v>
      </c>
      <c r="AN188" s="4">
        <f>'(Intermediate Computations)'!AR170</f>
        <v>41365</v>
      </c>
      <c r="AO188" s="4">
        <f>'(Intermediate Computations)'!AS170</f>
        <v>41395</v>
      </c>
      <c r="AP188" s="4">
        <f>'(Intermediate Computations)'!AT170</f>
        <v>41426</v>
      </c>
      <c r="AQ188" s="4">
        <f>'(Intermediate Computations)'!AU170</f>
        <v>41456</v>
      </c>
      <c r="AR188" s="4">
        <f>'(Intermediate Computations)'!AV170</f>
        <v>41487</v>
      </c>
      <c r="AS188" s="4">
        <f>'(Intermediate Computations)'!AW170</f>
        <v>41518</v>
      </c>
      <c r="AT188" s="4">
        <f>'(Intermediate Computations)'!AX170</f>
        <v>41548</v>
      </c>
      <c r="AU188" s="4">
        <f>'(Intermediate Computations)'!AY170</f>
        <v>41579</v>
      </c>
      <c r="AV188" s="4">
        <f>'(Intermediate Computations)'!AZ170</f>
        <v>41609</v>
      </c>
      <c r="AW188" s="4">
        <f>'(Intermediate Computations)'!BB170</f>
        <v>41640</v>
      </c>
      <c r="AX188" s="4">
        <f>'(Intermediate Computations)'!BC170</f>
        <v>41671</v>
      </c>
      <c r="AY188" s="4">
        <f>'(Intermediate Computations)'!BD170</f>
        <v>41699</v>
      </c>
      <c r="AZ188" s="4">
        <f>'(Intermediate Computations)'!BE170</f>
        <v>41730</v>
      </c>
      <c r="BA188" s="4">
        <f>'(Intermediate Computations)'!BF170</f>
        <v>41760</v>
      </c>
      <c r="BB188" s="4">
        <f>'(Intermediate Computations)'!BG170</f>
        <v>41791</v>
      </c>
      <c r="BC188" s="4">
        <f>'(Intermediate Computations)'!BH170</f>
        <v>41821</v>
      </c>
      <c r="BD188" s="4">
        <f>'(Intermediate Computations)'!BI170</f>
        <v>41852</v>
      </c>
      <c r="BE188" s="4">
        <f>'(Intermediate Computations)'!BJ170</f>
        <v>41883</v>
      </c>
      <c r="BF188" s="4">
        <f>'(Intermediate Computations)'!BK170</f>
        <v>41913</v>
      </c>
      <c r="BG188" s="4">
        <f>'(Intermediate Computations)'!BL170</f>
        <v>41944</v>
      </c>
      <c r="BH188" s="4">
        <f>'(Intermediate Computations)'!BM170</f>
        <v>41974</v>
      </c>
      <c r="BI188" s="4">
        <f>'(Intermediate Computations)'!BO170</f>
        <v>42005</v>
      </c>
      <c r="BJ188" s="4">
        <f>'(Intermediate Computations)'!BP170</f>
        <v>42036</v>
      </c>
      <c r="BK188" s="4">
        <f>'(Intermediate Computations)'!BQ170</f>
        <v>42064</v>
      </c>
      <c r="BL188" s="4">
        <f>'(Intermediate Computations)'!BR170</f>
        <v>42095</v>
      </c>
      <c r="BM188" s="4">
        <f>'(Intermediate Computations)'!BS170</f>
        <v>42125</v>
      </c>
      <c r="BN188" s="4">
        <f>'(Intermediate Computations)'!BT170</f>
        <v>42156</v>
      </c>
      <c r="BO188" s="4">
        <f>'(Intermediate Computations)'!BU170</f>
        <v>42186</v>
      </c>
      <c r="BP188" s="4">
        <f>'(Intermediate Computations)'!BV170</f>
        <v>42217</v>
      </c>
      <c r="BQ188" s="4">
        <f>'(Intermediate Computations)'!BW170</f>
        <v>42248</v>
      </c>
      <c r="BR188" s="4">
        <f>'(Intermediate Computations)'!BX170</f>
        <v>42278</v>
      </c>
      <c r="BS188" s="4">
        <f>'(Intermediate Computations)'!BY170</f>
        <v>42309</v>
      </c>
      <c r="BT188" s="4">
        <f>'(Intermediate Computations)'!BZ170</f>
        <v>42339</v>
      </c>
      <c r="BU188" s="4">
        <f>'(Intermediate Computations)'!CB170</f>
        <v>42370</v>
      </c>
      <c r="BV188" s="4">
        <f>'(Intermediate Computations)'!CC170</f>
        <v>42401</v>
      </c>
      <c r="BW188" s="4">
        <f>'(Intermediate Computations)'!CD170</f>
        <v>42430</v>
      </c>
      <c r="BX188" s="4">
        <f>'(Intermediate Computations)'!CE170</f>
        <v>42461</v>
      </c>
      <c r="BY188" s="4">
        <f>'(Intermediate Computations)'!CF170</f>
        <v>42491</v>
      </c>
      <c r="BZ188" s="4">
        <f>'(Intermediate Computations)'!CG170</f>
        <v>42522</v>
      </c>
      <c r="CA188" s="4">
        <f>'(Intermediate Computations)'!CH170</f>
        <v>42552</v>
      </c>
      <c r="CB188" s="4">
        <f>'(Intermediate Computations)'!CI170</f>
        <v>42583</v>
      </c>
      <c r="CC188" s="4">
        <f>'(Intermediate Computations)'!CJ170</f>
        <v>42614</v>
      </c>
      <c r="CD188" s="4">
        <f>'(Intermediate Computations)'!CK170</f>
        <v>42644</v>
      </c>
      <c r="CE188" s="4">
        <f>'(Intermediate Computations)'!CL170</f>
        <v>42675</v>
      </c>
      <c r="CF188" s="4">
        <f>'(Intermediate Computations)'!CM170</f>
        <v>42705</v>
      </c>
      <c r="CG188" s="4">
        <f>'(Intermediate Computations)'!CO170</f>
        <v>42736</v>
      </c>
      <c r="CH188" s="4">
        <f>'(Intermediate Computations)'!CP170</f>
        <v>42767</v>
      </c>
      <c r="CI188" s="4">
        <f>'(Intermediate Computations)'!CQ170</f>
        <v>42795</v>
      </c>
      <c r="CJ188" s="4">
        <f>'(Intermediate Computations)'!CR170</f>
        <v>42826</v>
      </c>
      <c r="CK188" s="4">
        <f>'(Intermediate Computations)'!CS170</f>
        <v>42856</v>
      </c>
      <c r="CL188" s="4">
        <f>'(Intermediate Computations)'!CT170</f>
        <v>42887</v>
      </c>
      <c r="CM188" s="4">
        <f>'(Intermediate Computations)'!CU170</f>
        <v>42917</v>
      </c>
      <c r="CN188" s="4">
        <f>'(Intermediate Computations)'!CV170</f>
        <v>42948</v>
      </c>
      <c r="CO188" s="4">
        <f>'(Intermediate Computations)'!CW170</f>
        <v>42979</v>
      </c>
      <c r="CP188" s="4">
        <f>'(Intermediate Computations)'!CX170</f>
        <v>43009</v>
      </c>
      <c r="CQ188" s="4">
        <f>'(Intermediate Computations)'!CY170</f>
        <v>43040</v>
      </c>
      <c r="CR188" s="4">
        <f>'(Intermediate Computations)'!CZ170</f>
        <v>43070</v>
      </c>
      <c r="CS188" s="4">
        <f>'(Intermediate Computations)'!DB170</f>
        <v>43101</v>
      </c>
      <c r="CT188" s="4">
        <f>'(Intermediate Computations)'!DC170</f>
        <v>43132</v>
      </c>
      <c r="CU188" s="4">
        <f>'(Intermediate Computations)'!DD170</f>
        <v>43160</v>
      </c>
      <c r="CV188" s="4">
        <f>'(Intermediate Computations)'!DE170</f>
        <v>43191</v>
      </c>
      <c r="CW188" s="4">
        <f>'(Intermediate Computations)'!DF170</f>
        <v>43221</v>
      </c>
      <c r="CX188" s="4">
        <f>'(Intermediate Computations)'!DG170</f>
        <v>43252</v>
      </c>
      <c r="CY188" s="4">
        <f>'(Intermediate Computations)'!DH170</f>
        <v>43282</v>
      </c>
      <c r="CZ188" s="4">
        <f>'(Intermediate Computations)'!DI170</f>
        <v>43313</v>
      </c>
      <c r="DA188" s="4">
        <f>'(Intermediate Computations)'!DJ170</f>
        <v>43344</v>
      </c>
      <c r="DB188" s="4">
        <f>'(Intermediate Computations)'!DK170</f>
        <v>43374</v>
      </c>
      <c r="DC188" s="4">
        <f>'(Intermediate Computations)'!DL170</f>
        <v>43405</v>
      </c>
      <c r="DD188" s="4">
        <f>'(Intermediate Computations)'!DM170</f>
        <v>43435</v>
      </c>
      <c r="DE188" s="4">
        <f>'(Intermediate Computations)'!DO170</f>
        <v>43466</v>
      </c>
      <c r="DF188" s="4">
        <f>'(Intermediate Computations)'!DP170</f>
        <v>43497</v>
      </c>
      <c r="DG188" s="4">
        <f>'(Intermediate Computations)'!DQ170</f>
        <v>43525</v>
      </c>
      <c r="DH188" s="4">
        <f>'(Intermediate Computations)'!DR170</f>
        <v>43556</v>
      </c>
      <c r="DI188" s="4">
        <f>'(Intermediate Computations)'!DS170</f>
        <v>43586</v>
      </c>
      <c r="DJ188" s="4">
        <f>'(Intermediate Computations)'!DT170</f>
        <v>43617</v>
      </c>
      <c r="DK188" s="4">
        <f>'(Intermediate Computations)'!DU170</f>
        <v>43647</v>
      </c>
      <c r="DL188" s="4">
        <f>'(Intermediate Computations)'!DV170</f>
        <v>43678</v>
      </c>
      <c r="DM188" s="4">
        <f>'(Intermediate Computations)'!DW170</f>
        <v>43709</v>
      </c>
      <c r="DN188" s="4">
        <f>'(Intermediate Computations)'!DX170</f>
        <v>43739</v>
      </c>
      <c r="DO188" s="4">
        <f>'(Intermediate Computations)'!DY170</f>
        <v>43770</v>
      </c>
      <c r="DP188" s="4">
        <f>'(Intermediate Computations)'!DZ170</f>
        <v>43800</v>
      </c>
      <c r="DQ188" s="4">
        <f>'(Intermediate Computations)'!EB170</f>
        <v>43831</v>
      </c>
      <c r="DR188" s="4">
        <f>'(Intermediate Computations)'!EC170</f>
        <v>43862</v>
      </c>
      <c r="DS188" s="4">
        <f>'(Intermediate Computations)'!ED170</f>
        <v>43891</v>
      </c>
      <c r="DT188" s="4">
        <f>'(Intermediate Computations)'!EE170</f>
        <v>43922</v>
      </c>
      <c r="DU188" s="4">
        <f>'(Intermediate Computations)'!EF170</f>
        <v>43952</v>
      </c>
      <c r="DV188" s="4">
        <f>'(Intermediate Computations)'!EG170</f>
        <v>43983</v>
      </c>
      <c r="DW188" s="4">
        <f>'(Intermediate Computations)'!EH170</f>
        <v>44013</v>
      </c>
      <c r="DX188" s="4">
        <f>'(Intermediate Computations)'!EI170</f>
        <v>44044</v>
      </c>
      <c r="DY188" s="4">
        <f>'(Intermediate Computations)'!EJ170</f>
        <v>44075</v>
      </c>
      <c r="DZ188" s="4">
        <f>'(Intermediate Computations)'!EK170</f>
        <v>44105</v>
      </c>
      <c r="EA188" s="4">
        <f>'(Intermediate Computations)'!EL170</f>
        <v>44136</v>
      </c>
      <c r="EB188" s="4">
        <f>'(Intermediate Computations)'!EM170</f>
        <v>44166</v>
      </c>
    </row>
    <row r="189" spans="1:132" ht="12.75" customHeight="1" x14ac:dyDescent="0.2">
      <c r="A189" s="65">
        <f>'Statistical Moments'!B43</f>
        <v>0</v>
      </c>
      <c r="B189" s="65">
        <f ca="1">'Statistical Moments'!C43</f>
        <v>3.9962822745089305E-2</v>
      </c>
      <c r="C189" s="65">
        <f ca="1">'Statistical Moments'!D43</f>
        <v>5.8694023484980977E-2</v>
      </c>
      <c r="D189" s="65">
        <f ca="1">'Statistical Moments'!E43</f>
        <v>6.2250192297115668E-2</v>
      </c>
      <c r="E189" s="65">
        <f ca="1">'Statistical Moments'!F43</f>
        <v>9.5176255104327437E-2</v>
      </c>
      <c r="F189" s="65">
        <f ca="1">'Statistical Moments'!G43</f>
        <v>0.13227673399666298</v>
      </c>
      <c r="G189" s="65">
        <f ca="1">'Statistical Moments'!H43</f>
        <v>0.14299773113818562</v>
      </c>
      <c r="H189" s="65">
        <f ca="1">'Statistical Moments'!I43</f>
        <v>0.14957916494037604</v>
      </c>
      <c r="I189" s="65">
        <f ca="1">'Statistical Moments'!J43</f>
        <v>0.16135570396689339</v>
      </c>
      <c r="J189" s="65">
        <f ca="1">'Statistical Moments'!K43</f>
        <v>0.15219393527779884</v>
      </c>
      <c r="K189" s="65">
        <f ca="1">'Statistical Moments'!L43</f>
        <v>0.17574108668445076</v>
      </c>
      <c r="L189" s="65">
        <f ca="1">'Statistical Moments'!M43</f>
        <v>0.18123880081728938</v>
      </c>
      <c r="M189" s="65">
        <f ca="1">'Statistical Moments'!O43</f>
        <v>0.20977980461092974</v>
      </c>
      <c r="N189" s="65">
        <f ca="1">'Statistical Moments'!P43</f>
        <v>0.21426978191521279</v>
      </c>
      <c r="O189" s="65">
        <f ca="1">'Statistical Moments'!Q43</f>
        <v>0.21333942566414657</v>
      </c>
      <c r="P189" s="65">
        <f ca="1">'Statistical Moments'!R43</f>
        <v>0.24531741488258099</v>
      </c>
      <c r="Q189" s="65">
        <f ca="1">'Statistical Moments'!S43</f>
        <v>0.26931543930309632</v>
      </c>
      <c r="R189" s="65">
        <f ca="1">'Statistical Moments'!T43</f>
        <v>0.28988204658300382</v>
      </c>
      <c r="S189" s="65">
        <f ca="1">'Statistical Moments'!U43</f>
        <v>0.29326637818174772</v>
      </c>
      <c r="T189" s="65">
        <f ca="1">'Statistical Moments'!V43</f>
        <v>0.2852486493377176</v>
      </c>
      <c r="U189" s="65">
        <f ca="1">'Statistical Moments'!W43</f>
        <v>0.28075378547733965</v>
      </c>
      <c r="V189" s="65">
        <f ca="1">'Statistical Moments'!X43</f>
        <v>0.28593532785347836</v>
      </c>
      <c r="W189" s="65">
        <f ca="1">'Statistical Moments'!Y43</f>
        <v>0.32722139649960924</v>
      </c>
      <c r="X189" s="65">
        <f ca="1">'Statistical Moments'!Z43</f>
        <v>0.30833396253132267</v>
      </c>
      <c r="Y189" s="65">
        <f ca="1">'Statistical Moments'!AB43</f>
        <v>0.33030346058619797</v>
      </c>
      <c r="Z189" s="65">
        <f ca="1">'Statistical Moments'!AC43</f>
        <v>0.33125124555723851</v>
      </c>
      <c r="AA189" s="65">
        <f ca="1">'Statistical Moments'!AD43</f>
        <v>0.34392920728860521</v>
      </c>
      <c r="AB189" s="65">
        <f ca="1">'Statistical Moments'!AE43</f>
        <v>0.35739482003905931</v>
      </c>
      <c r="AC189" s="65">
        <f ca="1">'Statistical Moments'!AF43</f>
        <v>0.40099824592747912</v>
      </c>
      <c r="AD189" s="65">
        <f ca="1">'Statistical Moments'!AG43</f>
        <v>0.38992033283848232</v>
      </c>
      <c r="AE189" s="65">
        <f ca="1">'Statistical Moments'!AH43</f>
        <v>0.38057943575913677</v>
      </c>
      <c r="AF189" s="65">
        <f ca="1">'Statistical Moments'!AI43</f>
        <v>0.38043122415830954</v>
      </c>
      <c r="AG189" s="65">
        <f ca="1">'Statistical Moments'!AJ43</f>
        <v>0.39660740474514022</v>
      </c>
      <c r="AH189" s="65">
        <f ca="1">'Statistical Moments'!AK43</f>
        <v>0.42325397724054736</v>
      </c>
      <c r="AI189" s="65">
        <f ca="1">'Statistical Moments'!AL43</f>
        <v>0.44872796636418671</v>
      </c>
      <c r="AJ189" s="65">
        <f ca="1">'Statistical Moments'!AM43</f>
        <v>0.43232206061334094</v>
      </c>
      <c r="AK189" s="65">
        <f ca="1">'Statistical Moments'!AO43</f>
        <v>0.39549366486623683</v>
      </c>
      <c r="AL189" s="65">
        <f ca="1">'Statistical Moments'!AP43</f>
        <v>0.39984486578679157</v>
      </c>
      <c r="AM189" s="65">
        <f ca="1">'Statistical Moments'!AQ43</f>
        <v>0.3836637951621929</v>
      </c>
      <c r="AN189" s="65">
        <f ca="1">'Statistical Moments'!AR43</f>
        <v>0.39885196540641005</v>
      </c>
      <c r="AO189" s="65">
        <f ca="1">'Statistical Moments'!AS43</f>
        <v>0.42788639971778253</v>
      </c>
      <c r="AP189" s="65">
        <f ca="1">'Statistical Moments'!AT43</f>
        <v>0.4250217967843522</v>
      </c>
      <c r="AQ189" s="65">
        <f ca="1">'Statistical Moments'!AU43</f>
        <v>0.41199549432103616</v>
      </c>
      <c r="AR189" s="65">
        <f ca="1">'Statistical Moments'!AV43</f>
        <v>0.37428868658282471</v>
      </c>
      <c r="AS189" s="65">
        <f ca="1">'Statistical Moments'!AW43</f>
        <v>0.36482022744600157</v>
      </c>
      <c r="AT189" s="65">
        <f ca="1">'Statistical Moments'!AX43</f>
        <v>0.37485916322782237</v>
      </c>
      <c r="AU189" s="65">
        <f ca="1">'Statistical Moments'!AY43</f>
        <v>0.35814006315478292</v>
      </c>
      <c r="AV189" s="65">
        <f ca="1">'Statistical Moments'!AZ43</f>
        <v>0.36198611525729807</v>
      </c>
      <c r="AW189" s="65">
        <f ca="1">'Statistical Moments'!BB43</f>
        <v>0.35470119558983454</v>
      </c>
      <c r="AX189" s="65">
        <f ca="1">'Statistical Moments'!BC43</f>
        <v>0.33767501549147699</v>
      </c>
      <c r="AY189" s="65">
        <f ca="1">'Statistical Moments'!BD43</f>
        <v>0.33515835445005204</v>
      </c>
      <c r="AZ189" s="65">
        <f ca="1">'Statistical Moments'!BE43</f>
        <v>0.34309339321321164</v>
      </c>
      <c r="BA189" s="65">
        <f ca="1">'Statistical Moments'!BF43</f>
        <v>0.32321823869798338</v>
      </c>
      <c r="BB189" s="65">
        <f ca="1">'Statistical Moments'!BG43</f>
        <v>0.33406648518696697</v>
      </c>
      <c r="BC189" s="65">
        <f ca="1">'Statistical Moments'!BH43</f>
        <v>0.31611950681264794</v>
      </c>
      <c r="BD189" s="65">
        <f ca="1">'Statistical Moments'!BI43</f>
        <v>0.31941043458175916</v>
      </c>
      <c r="BE189" s="65">
        <f ca="1">'Statistical Moments'!BJ43</f>
        <v>0.34269303904036341</v>
      </c>
      <c r="BF189" s="65">
        <f ca="1">'Statistical Moments'!BK43</f>
        <v>0.34040791564645323</v>
      </c>
      <c r="BG189" s="65">
        <f ca="1">'Statistical Moments'!BL43</f>
        <v>0.33759477686371631</v>
      </c>
      <c r="BH189" s="65">
        <f ca="1">'Statistical Moments'!BM43</f>
        <v>0.33651229867356774</v>
      </c>
      <c r="BI189" s="65">
        <f ca="1">'Statistical Moments'!BO43</f>
        <v>0.37432696381341513</v>
      </c>
      <c r="BJ189" s="65">
        <f ca="1">'Statistical Moments'!BP43</f>
        <v>0.360012433062813</v>
      </c>
      <c r="BK189" s="65">
        <f ca="1">'Statistical Moments'!BQ43</f>
        <v>0.38335935989586778</v>
      </c>
      <c r="BL189" s="65">
        <f ca="1">'Statistical Moments'!BR43</f>
        <v>0.35028543597447764</v>
      </c>
      <c r="BM189" s="65">
        <f ca="1">'Statistical Moments'!BS43</f>
        <v>0.31816076521922571</v>
      </c>
      <c r="BN189" s="65">
        <f ca="1">'Statistical Moments'!BT43</f>
        <v>0.32797163615111308</v>
      </c>
      <c r="BO189" s="65">
        <f ca="1">'Statistical Moments'!BU43</f>
        <v>0.34861654742470244</v>
      </c>
      <c r="BP189" s="65">
        <f ca="1">'Statistical Moments'!BV43</f>
        <v>0.3566732391979483</v>
      </c>
      <c r="BQ189" s="65">
        <f ca="1">'Statistical Moments'!BW43</f>
        <v>0.36346760091680913</v>
      </c>
      <c r="BR189" s="65">
        <f ca="1">'Statistical Moments'!BX43</f>
        <v>0.36559166712782892</v>
      </c>
      <c r="BS189" s="65">
        <f ca="1">'Statistical Moments'!BY43</f>
        <v>0.38590548140303865</v>
      </c>
      <c r="BT189" s="65">
        <f ca="1">'Statistical Moments'!BZ43</f>
        <v>0.39204308816932171</v>
      </c>
      <c r="BU189" s="65">
        <f ca="1">'Statistical Moments'!CB43</f>
        <v>0.41172457598655371</v>
      </c>
      <c r="BV189" s="65">
        <f ca="1">'Statistical Moments'!CC43</f>
        <v>0.41949090790528021</v>
      </c>
      <c r="BW189" s="65">
        <f ca="1">'Statistical Moments'!CD43</f>
        <v>0.42725109063528532</v>
      </c>
      <c r="BX189" s="65">
        <f ca="1">'Statistical Moments'!CE43</f>
        <v>0.41136129369796065</v>
      </c>
      <c r="BY189" s="65">
        <f ca="1">'Statistical Moments'!CF43</f>
        <v>0.42626624366825938</v>
      </c>
      <c r="BZ189" s="65">
        <f ca="1">'Statistical Moments'!CG43</f>
        <v>0.43067788518968675</v>
      </c>
      <c r="CA189" s="65">
        <f ca="1">'Statistical Moments'!CH43</f>
        <v>0.38643188040208082</v>
      </c>
      <c r="CB189" s="65">
        <f ca="1">'Statistical Moments'!CI43</f>
        <v>0.39355277008518214</v>
      </c>
      <c r="CC189" s="65">
        <f ca="1">'Statistical Moments'!CJ43</f>
        <v>0.41548302304205836</v>
      </c>
      <c r="CD189" s="65">
        <f ca="1">'Statistical Moments'!CK43</f>
        <v>0.38175993396375041</v>
      </c>
      <c r="CE189" s="65">
        <f ca="1">'Statistical Moments'!CL43</f>
        <v>0.37602086175853427</v>
      </c>
      <c r="CF189" s="65">
        <f ca="1">'Statistical Moments'!CM43</f>
        <v>0.3599746583131887</v>
      </c>
      <c r="CG189" s="65">
        <f ca="1">'Statistical Moments'!CO43</f>
        <v>0.31938433270424582</v>
      </c>
      <c r="CH189" s="65">
        <f ca="1">'Statistical Moments'!CP43</f>
        <v>0.30127500604952029</v>
      </c>
      <c r="CI189" s="65">
        <f ca="1">'Statistical Moments'!CQ43</f>
        <v>0.3262077233523053</v>
      </c>
      <c r="CJ189" s="65">
        <f ca="1">'Statistical Moments'!CR43</f>
        <v>0.32538448769151679</v>
      </c>
      <c r="CK189" s="65">
        <f ca="1">'Statistical Moments'!CS43</f>
        <v>0.30841033398466289</v>
      </c>
      <c r="CL189" s="65">
        <f ca="1">'Statistical Moments'!CT43</f>
        <v>0.29333511514613231</v>
      </c>
      <c r="CM189" s="65">
        <f ca="1">'Statistical Moments'!CU43</f>
        <v>0.25719976920394988</v>
      </c>
      <c r="CN189" s="65">
        <f ca="1">'Statistical Moments'!CV43</f>
        <v>0.2548027579107453</v>
      </c>
      <c r="CO189" s="65">
        <f ca="1">'Statistical Moments'!CW43</f>
        <v>0.24181005598115091</v>
      </c>
      <c r="CP189" s="65">
        <f ca="1">'Statistical Moments'!CX43</f>
        <v>0.24841884679493684</v>
      </c>
      <c r="CQ189" s="65">
        <f ca="1">'Statistical Moments'!CY43</f>
        <v>0.22529732278483267</v>
      </c>
      <c r="CR189" s="65">
        <f ca="1">'Statistical Moments'!CZ43</f>
        <v>0.2645212381903726</v>
      </c>
      <c r="CS189" s="65">
        <f ca="1">'Statistical Moments'!DB43</f>
        <v>0.25685134087530087</v>
      </c>
      <c r="CT189" s="65">
        <f ca="1">'Statistical Moments'!DC43</f>
        <v>0.2796316045612291</v>
      </c>
      <c r="CU189" s="65">
        <f ca="1">'Statistical Moments'!DD43</f>
        <v>0.31443488219988946</v>
      </c>
      <c r="CV189" s="65">
        <f ca="1">'Statistical Moments'!DE43</f>
        <v>0.29891756027722144</v>
      </c>
      <c r="CW189" s="65">
        <f ca="1">'Statistical Moments'!DF43</f>
        <v>0.31286664782453849</v>
      </c>
      <c r="CX189" s="65">
        <f ca="1">'Statistical Moments'!DG43</f>
        <v>0.32635138311733575</v>
      </c>
      <c r="CY189" s="65">
        <f ca="1">'Statistical Moments'!DH43</f>
        <v>0.31174457073697276</v>
      </c>
      <c r="CZ189" s="65">
        <f ca="1">'Statistical Moments'!DI43</f>
        <v>0.30399428286938507</v>
      </c>
      <c r="DA189" s="65">
        <f ca="1">'Statistical Moments'!DJ43</f>
        <v>0.31719253166761374</v>
      </c>
      <c r="DB189" s="65">
        <f ca="1">'Statistical Moments'!DK43</f>
        <v>0.28419487427953138</v>
      </c>
      <c r="DC189" s="65">
        <f ca="1">'Statistical Moments'!DL43</f>
        <v>0.28172413458919687</v>
      </c>
      <c r="DD189" s="65">
        <f ca="1">'Statistical Moments'!DM43</f>
        <v>0.29534268867123792</v>
      </c>
      <c r="DE189" s="65">
        <f ca="1">'Statistical Moments'!DO43</f>
        <v>0.30583262815771839</v>
      </c>
      <c r="DF189" s="65">
        <f ca="1">'Statistical Moments'!DP43</f>
        <v>0.30263274509198451</v>
      </c>
      <c r="DG189" s="65">
        <f ca="1">'Statistical Moments'!DQ43</f>
        <v>0.27106112916634922</v>
      </c>
      <c r="DH189" s="65">
        <f ca="1">'Statistical Moments'!DR43</f>
        <v>0.23556637171216674</v>
      </c>
      <c r="DI189" s="65">
        <f ca="1">'Statistical Moments'!DS43</f>
        <v>0.22853483256674106</v>
      </c>
      <c r="DJ189" s="65">
        <f ca="1">'Statistical Moments'!DT43</f>
        <v>0.19067792293117358</v>
      </c>
      <c r="DK189" s="65">
        <f ca="1">'Statistical Moments'!DU43</f>
        <v>0.19665058145485315</v>
      </c>
      <c r="DL189" s="65">
        <f ca="1">'Statistical Moments'!DV43</f>
        <v>0.18999873059664552</v>
      </c>
      <c r="DM189" s="65">
        <f ca="1">'Statistical Moments'!DW43</f>
        <v>0.19594144315056322</v>
      </c>
      <c r="DN189" s="65">
        <f ca="1">'Statistical Moments'!DX43</f>
        <v>0.2006120471294319</v>
      </c>
      <c r="DO189" s="65">
        <f ca="1">'Statistical Moments'!DY43</f>
        <v>0.18285034011379753</v>
      </c>
      <c r="DP189" s="65">
        <f ca="1">'Statistical Moments'!DZ43</f>
        <v>0.17175638220061457</v>
      </c>
      <c r="DQ189" s="65">
        <f ca="1">'Statistical Moments'!EB43</f>
        <v>0.15861487760547641</v>
      </c>
      <c r="DR189" s="65">
        <f ca="1">'Statistical Moments'!EC43</f>
        <v>0.16315525699882871</v>
      </c>
      <c r="DS189" s="65">
        <f ca="1">'Statistical Moments'!ED43</f>
        <v>0.18729552530209523</v>
      </c>
      <c r="DT189" s="65">
        <f ca="1">'Statistical Moments'!EE43</f>
        <v>0.1977987870240962</v>
      </c>
      <c r="DU189" s="65">
        <f ca="1">'Statistical Moments'!EF43</f>
        <v>0.22403905331397023</v>
      </c>
      <c r="DV189" s="65">
        <f ca="1">'Statistical Moments'!EG43</f>
        <v>0.2486666623321378</v>
      </c>
      <c r="DW189" s="65">
        <f ca="1">'Statistical Moments'!EH43</f>
        <v>0.26365545643560789</v>
      </c>
      <c r="DX189" s="65">
        <f ca="1">'Statistical Moments'!EI43</f>
        <v>0.22931902834031573</v>
      </c>
      <c r="DY189" s="65">
        <f ca="1">'Statistical Moments'!EJ43</f>
        <v>0.25041696467068086</v>
      </c>
      <c r="DZ189" s="65">
        <f ca="1">'Statistical Moments'!EK43</f>
        <v>0.23601649373360817</v>
      </c>
      <c r="EA189" s="65">
        <f ca="1">'Statistical Moments'!EL43</f>
        <v>0.23823625946877733</v>
      </c>
      <c r="EB189" s="65">
        <f ca="1">'Statistical Moments'!EM43</f>
        <v>0.25401444881369756</v>
      </c>
    </row>
    <row r="190" spans="1:132" ht="12.75" customHeight="1" x14ac:dyDescent="0.2">
      <c r="A190" s="4" t="str">
        <f>'(Intermediate Computations)'!B179</f>
        <v>MMM 2010</v>
      </c>
      <c r="B190" s="4" t="str">
        <f>'(Intermediate Computations)'!C179</f>
        <v>MMM 2010</v>
      </c>
      <c r="C190" s="4" t="str">
        <f>'(Intermediate Computations)'!D179</f>
        <v>MMM 2010</v>
      </c>
      <c r="D190" s="4" t="str">
        <f>'(Intermediate Computations)'!E179</f>
        <v>MMM 2010</v>
      </c>
      <c r="E190" s="4" t="str">
        <f>'(Intermediate Computations)'!F179</f>
        <v>MMM 2010</v>
      </c>
      <c r="F190" s="4" t="str">
        <f>'(Intermediate Computations)'!G179</f>
        <v>MMM 2010</v>
      </c>
      <c r="G190" s="4" t="str">
        <f>'(Intermediate Computations)'!H179</f>
        <v>MMM 2010</v>
      </c>
      <c r="H190" s="4" t="str">
        <f>'(Intermediate Computations)'!I179</f>
        <v>MMM 2010</v>
      </c>
      <c r="I190" s="4" t="str">
        <f>'(Intermediate Computations)'!J179</f>
        <v>MMM 2010</v>
      </c>
      <c r="J190" s="4" t="str">
        <f>'(Intermediate Computations)'!K179</f>
        <v>MMM 2010</v>
      </c>
      <c r="K190" s="4" t="str">
        <f>'(Intermediate Computations)'!L179</f>
        <v>MMM 2010</v>
      </c>
      <c r="L190" s="4" t="str">
        <f>'(Intermediate Computations)'!M179</f>
        <v>MMM 2010</v>
      </c>
      <c r="M190" s="4" t="str">
        <f>'(Intermediate Computations)'!O179</f>
        <v>MMM 2011</v>
      </c>
      <c r="N190" s="4" t="str">
        <f>'(Intermediate Computations)'!P179</f>
        <v>MMM 2011</v>
      </c>
      <c r="O190" s="4" t="str">
        <f>'(Intermediate Computations)'!Q179</f>
        <v>MMM 2011</v>
      </c>
      <c r="P190" s="4" t="str">
        <f>'(Intermediate Computations)'!R179</f>
        <v>MMM 2011</v>
      </c>
      <c r="Q190" s="4" t="str">
        <f>'(Intermediate Computations)'!S179</f>
        <v>MMM 2011</v>
      </c>
      <c r="R190" s="4" t="str">
        <f>'(Intermediate Computations)'!T179</f>
        <v>MMM 2011</v>
      </c>
      <c r="S190" s="4" t="str">
        <f>'(Intermediate Computations)'!U179</f>
        <v>MMM 2011</v>
      </c>
      <c r="T190" s="4" t="str">
        <f>'(Intermediate Computations)'!V179</f>
        <v>MMM 2011</v>
      </c>
      <c r="U190" s="4" t="str">
        <f>'(Intermediate Computations)'!W179</f>
        <v>MMM 2011</v>
      </c>
      <c r="V190" s="4" t="str">
        <f>'(Intermediate Computations)'!X179</f>
        <v>MMM 2011</v>
      </c>
      <c r="W190" s="4" t="str">
        <f>'(Intermediate Computations)'!Y179</f>
        <v>MMM 2011</v>
      </c>
      <c r="X190" s="4" t="str">
        <f>'(Intermediate Computations)'!Z179</f>
        <v>MMM 2011</v>
      </c>
      <c r="Y190" s="4" t="str">
        <f>'(Intermediate Computations)'!AB179</f>
        <v>MMM 2012</v>
      </c>
      <c r="Z190" s="4" t="str">
        <f>'(Intermediate Computations)'!AC179</f>
        <v>MMM 2012</v>
      </c>
      <c r="AA190" s="4" t="str">
        <f>'(Intermediate Computations)'!AD179</f>
        <v>MMM 2012</v>
      </c>
      <c r="AB190" s="4" t="str">
        <f>'(Intermediate Computations)'!AE179</f>
        <v>MMM 2012</v>
      </c>
      <c r="AC190" s="4" t="str">
        <f>'(Intermediate Computations)'!AF179</f>
        <v>MMM 2012</v>
      </c>
      <c r="AD190" s="4" t="str">
        <f>'(Intermediate Computations)'!AG179</f>
        <v>MMM 2012</v>
      </c>
      <c r="AE190" s="4" t="str">
        <f>'(Intermediate Computations)'!AH179</f>
        <v>MMM 2012</v>
      </c>
      <c r="AF190" s="4" t="str">
        <f>'(Intermediate Computations)'!AI179</f>
        <v>MMM 2012</v>
      </c>
      <c r="AG190" s="4" t="str">
        <f>'(Intermediate Computations)'!AJ179</f>
        <v>MMM 2012</v>
      </c>
      <c r="AH190" s="4" t="str">
        <f>'(Intermediate Computations)'!AK179</f>
        <v>MMM 2012</v>
      </c>
      <c r="AI190" s="4" t="str">
        <f>'(Intermediate Computations)'!AL179</f>
        <v>MMM 2012</v>
      </c>
      <c r="AJ190" s="4" t="str">
        <f>'(Intermediate Computations)'!AM179</f>
        <v>MMM 2012</v>
      </c>
      <c r="AK190" s="4" t="str">
        <f>'(Intermediate Computations)'!AO179</f>
        <v>MMM 2013</v>
      </c>
      <c r="AL190" s="4" t="str">
        <f>'(Intermediate Computations)'!AP179</f>
        <v>MMM 2013</v>
      </c>
      <c r="AM190" s="4" t="str">
        <f>'(Intermediate Computations)'!AQ179</f>
        <v>MMM 2013</v>
      </c>
      <c r="AN190" s="4" t="str">
        <f>'(Intermediate Computations)'!AR179</f>
        <v>MMM 2013</v>
      </c>
      <c r="AO190" s="4" t="str">
        <f>'(Intermediate Computations)'!AS179</f>
        <v>MMM 2013</v>
      </c>
      <c r="AP190" s="4" t="str">
        <f>'(Intermediate Computations)'!AT179</f>
        <v>MMM 2013</v>
      </c>
      <c r="AQ190" s="4" t="str">
        <f>'(Intermediate Computations)'!AU179</f>
        <v>MMM 2013</v>
      </c>
      <c r="AR190" s="4" t="str">
        <f>'(Intermediate Computations)'!AV179</f>
        <v>MMM 2013</v>
      </c>
      <c r="AS190" s="4" t="str">
        <f>'(Intermediate Computations)'!AW179</f>
        <v>MMM 2013</v>
      </c>
      <c r="AT190" s="4" t="str">
        <f>'(Intermediate Computations)'!AX179</f>
        <v>MMM 2013</v>
      </c>
      <c r="AU190" s="4" t="str">
        <f>'(Intermediate Computations)'!AY179</f>
        <v>MMM 2013</v>
      </c>
      <c r="AV190" s="4" t="str">
        <f>'(Intermediate Computations)'!AZ179</f>
        <v>MMM 2013</v>
      </c>
      <c r="AW190" s="4" t="str">
        <f>'(Intermediate Computations)'!BB179</f>
        <v>MMM 2014</v>
      </c>
      <c r="AX190" s="4" t="str">
        <f>'(Intermediate Computations)'!BC179</f>
        <v>MMM 2014</v>
      </c>
      <c r="AY190" s="4" t="str">
        <f>'(Intermediate Computations)'!BD179</f>
        <v>MMM 2014</v>
      </c>
      <c r="AZ190" s="4" t="str">
        <f>'(Intermediate Computations)'!BE179</f>
        <v>MMM 2014</v>
      </c>
      <c r="BA190" s="4" t="str">
        <f>'(Intermediate Computations)'!BF179</f>
        <v>MMM 2014</v>
      </c>
      <c r="BB190" s="4" t="str">
        <f>'(Intermediate Computations)'!BG179</f>
        <v>MMM 2014</v>
      </c>
      <c r="BC190" s="4" t="str">
        <f>'(Intermediate Computations)'!BH179</f>
        <v>MMM 2014</v>
      </c>
      <c r="BD190" s="4" t="str">
        <f>'(Intermediate Computations)'!BI179</f>
        <v>MMM 2014</v>
      </c>
      <c r="BE190" s="4" t="str">
        <f>'(Intermediate Computations)'!BJ179</f>
        <v>MMM 2014</v>
      </c>
      <c r="BF190" s="4" t="str">
        <f>'(Intermediate Computations)'!BK179</f>
        <v>MMM 2014</v>
      </c>
      <c r="BG190" s="4" t="str">
        <f>'(Intermediate Computations)'!BL179</f>
        <v>MMM 2014</v>
      </c>
      <c r="BH190" s="4" t="str">
        <f>'(Intermediate Computations)'!BM179</f>
        <v>MMM 2014</v>
      </c>
      <c r="BI190" s="4" t="str">
        <f>'(Intermediate Computations)'!BO179</f>
        <v>MMM 2015</v>
      </c>
      <c r="BJ190" s="4" t="str">
        <f>'(Intermediate Computations)'!BP179</f>
        <v>MMM 2015</v>
      </c>
      <c r="BK190" s="4" t="str">
        <f>'(Intermediate Computations)'!BQ179</f>
        <v>MMM 2015</v>
      </c>
      <c r="BL190" s="4" t="str">
        <f>'(Intermediate Computations)'!BR179</f>
        <v>MMM 2015</v>
      </c>
      <c r="BM190" s="4" t="str">
        <f>'(Intermediate Computations)'!BS179</f>
        <v>MMM 2015</v>
      </c>
      <c r="BN190" s="4" t="str">
        <f>'(Intermediate Computations)'!BT179</f>
        <v>MMM 2015</v>
      </c>
      <c r="BO190" s="4" t="str">
        <f>'(Intermediate Computations)'!BU179</f>
        <v>MMM 2015</v>
      </c>
      <c r="BP190" s="4" t="str">
        <f>'(Intermediate Computations)'!BV179</f>
        <v>MMM 2015</v>
      </c>
      <c r="BQ190" s="4" t="str">
        <f>'(Intermediate Computations)'!BW179</f>
        <v>MMM 2015</v>
      </c>
      <c r="BR190" s="4" t="str">
        <f>'(Intermediate Computations)'!BX179</f>
        <v>MMM 2015</v>
      </c>
      <c r="BS190" s="4" t="str">
        <f>'(Intermediate Computations)'!BY179</f>
        <v>MMM 2015</v>
      </c>
      <c r="BT190" s="4" t="str">
        <f>'(Intermediate Computations)'!BZ179</f>
        <v>MMM 2015</v>
      </c>
      <c r="BU190" s="4" t="str">
        <f>'(Intermediate Computations)'!CB179</f>
        <v>MMM 2016</v>
      </c>
      <c r="BV190" s="4" t="str">
        <f>'(Intermediate Computations)'!CC179</f>
        <v>MMM 2016</v>
      </c>
      <c r="BW190" s="4" t="str">
        <f>'(Intermediate Computations)'!CD179</f>
        <v>MMM 2016</v>
      </c>
      <c r="BX190" s="4" t="str">
        <f>'(Intermediate Computations)'!CE179</f>
        <v>MMM 2016</v>
      </c>
      <c r="BY190" s="4" t="str">
        <f>'(Intermediate Computations)'!CF179</f>
        <v>MMM 2016</v>
      </c>
      <c r="BZ190" s="4" t="str">
        <f>'(Intermediate Computations)'!CG179</f>
        <v>MMM 2016</v>
      </c>
      <c r="CA190" s="4" t="str">
        <f>'(Intermediate Computations)'!CH179</f>
        <v>MMM 2016</v>
      </c>
      <c r="CB190" s="4" t="str">
        <f>'(Intermediate Computations)'!CI179</f>
        <v>MMM 2016</v>
      </c>
      <c r="CC190" s="4" t="str">
        <f>'(Intermediate Computations)'!CJ179</f>
        <v>MMM 2016</v>
      </c>
      <c r="CD190" s="4" t="str">
        <f>'(Intermediate Computations)'!CK179</f>
        <v>MMM 2016</v>
      </c>
      <c r="CE190" s="4" t="str">
        <f>'(Intermediate Computations)'!CL179</f>
        <v>MMM 2016</v>
      </c>
      <c r="CF190" s="4" t="str">
        <f>'(Intermediate Computations)'!CM179</f>
        <v>MMM 2016</v>
      </c>
      <c r="CG190" s="4" t="str">
        <f>'(Intermediate Computations)'!CO179</f>
        <v>MMM 2017</v>
      </c>
      <c r="CH190" s="4" t="str">
        <f>'(Intermediate Computations)'!CP179</f>
        <v>MMM 2017</v>
      </c>
      <c r="CI190" s="4" t="str">
        <f>'(Intermediate Computations)'!CQ179</f>
        <v>MMM 2017</v>
      </c>
      <c r="CJ190" s="4" t="str">
        <f>'(Intermediate Computations)'!CR179</f>
        <v>MMM 2017</v>
      </c>
      <c r="CK190" s="4" t="str">
        <f>'(Intermediate Computations)'!CS179</f>
        <v>MMM 2017</v>
      </c>
      <c r="CL190" s="4" t="str">
        <f>'(Intermediate Computations)'!CT179</f>
        <v>MMM 2017</v>
      </c>
      <c r="CM190" s="4" t="str">
        <f>'(Intermediate Computations)'!CU179</f>
        <v>MMM 2017</v>
      </c>
      <c r="CN190" s="4" t="str">
        <f>'(Intermediate Computations)'!CV179</f>
        <v>MMM 2017</v>
      </c>
      <c r="CO190" s="4" t="str">
        <f>'(Intermediate Computations)'!CW179</f>
        <v>MMM 2017</v>
      </c>
      <c r="CP190" s="4" t="str">
        <f>'(Intermediate Computations)'!CX179</f>
        <v>MMM 2017</v>
      </c>
      <c r="CQ190" s="4" t="str">
        <f>'(Intermediate Computations)'!CY179</f>
        <v>MMM 2017</v>
      </c>
      <c r="CR190" s="4" t="str">
        <f>'(Intermediate Computations)'!CZ179</f>
        <v>MMM 2017</v>
      </c>
      <c r="CS190" s="4" t="str">
        <f>'(Intermediate Computations)'!DB179</f>
        <v>MMM 2018</v>
      </c>
      <c r="CT190" s="4" t="str">
        <f>'(Intermediate Computations)'!DC179</f>
        <v>MMM 2018</v>
      </c>
      <c r="CU190" s="4" t="str">
        <f>'(Intermediate Computations)'!DD179</f>
        <v>MMM 2018</v>
      </c>
      <c r="CV190" s="4" t="str">
        <f>'(Intermediate Computations)'!DE179</f>
        <v>MMM 2018</v>
      </c>
      <c r="CW190" s="4" t="str">
        <f>'(Intermediate Computations)'!DF179</f>
        <v>MMM 2018</v>
      </c>
      <c r="CX190" s="4" t="str">
        <f>'(Intermediate Computations)'!DG179</f>
        <v>MMM 2018</v>
      </c>
      <c r="CY190" s="4" t="str">
        <f>'(Intermediate Computations)'!DH179</f>
        <v>MMM 2018</v>
      </c>
      <c r="CZ190" s="4" t="str">
        <f>'(Intermediate Computations)'!DI179</f>
        <v>MMM 2018</v>
      </c>
      <c r="DA190" s="4" t="str">
        <f>'(Intermediate Computations)'!DJ179</f>
        <v>MMM 2018</v>
      </c>
      <c r="DB190" s="4" t="str">
        <f>'(Intermediate Computations)'!DK179</f>
        <v>MMM 2018</v>
      </c>
      <c r="DC190" s="4" t="str">
        <f>'(Intermediate Computations)'!DL179</f>
        <v>MMM 2018</v>
      </c>
      <c r="DD190" s="4" t="str">
        <f>'(Intermediate Computations)'!DM179</f>
        <v>MMM 2018</v>
      </c>
      <c r="DE190" s="4" t="str">
        <f>'(Intermediate Computations)'!DO179</f>
        <v>MMM 2019</v>
      </c>
      <c r="DF190" s="4" t="str">
        <f>'(Intermediate Computations)'!DP179</f>
        <v>MMM 2019</v>
      </c>
      <c r="DG190" s="4" t="str">
        <f>'(Intermediate Computations)'!DQ179</f>
        <v>MMM 2019</v>
      </c>
      <c r="DH190" s="4" t="str">
        <f>'(Intermediate Computations)'!DR179</f>
        <v>MMM 2019</v>
      </c>
      <c r="DI190" s="4" t="str">
        <f>'(Intermediate Computations)'!DS179</f>
        <v>MMM 2019</v>
      </c>
      <c r="DJ190" s="4" t="str">
        <f>'(Intermediate Computations)'!DT179</f>
        <v>MMM 2019</v>
      </c>
      <c r="DK190" s="4" t="str">
        <f>'(Intermediate Computations)'!DU179</f>
        <v>MMM 2019</v>
      </c>
      <c r="DL190" s="4" t="str">
        <f>'(Intermediate Computations)'!DV179</f>
        <v>MMM 2019</v>
      </c>
      <c r="DM190" s="4" t="str">
        <f>'(Intermediate Computations)'!DW179</f>
        <v>MMM 2019</v>
      </c>
      <c r="DN190" s="4" t="str">
        <f>'(Intermediate Computations)'!DX179</f>
        <v>MMM 2019</v>
      </c>
      <c r="DO190" s="4" t="str">
        <f>'(Intermediate Computations)'!DY179</f>
        <v>MMM 2019</v>
      </c>
      <c r="DP190" s="4" t="str">
        <f>'(Intermediate Computations)'!DZ179</f>
        <v>MMM 2019</v>
      </c>
      <c r="DQ190" s="4" t="str">
        <f>'(Intermediate Computations)'!EB179</f>
        <v>MMM 2020</v>
      </c>
      <c r="DR190" s="4" t="str">
        <f>'(Intermediate Computations)'!EC179</f>
        <v>MMM 2020</v>
      </c>
      <c r="DS190" s="4" t="str">
        <f>'(Intermediate Computations)'!ED179</f>
        <v>MMM 2020</v>
      </c>
      <c r="DT190" s="4" t="str">
        <f>'(Intermediate Computations)'!EE179</f>
        <v>MMM 2020</v>
      </c>
      <c r="DU190" s="4" t="str">
        <f>'(Intermediate Computations)'!EF179</f>
        <v>MMM 2020</v>
      </c>
      <c r="DV190" s="4" t="str">
        <f>'(Intermediate Computations)'!EG179</f>
        <v>MMM 2020</v>
      </c>
      <c r="DW190" s="4" t="str">
        <f>'(Intermediate Computations)'!EH179</f>
        <v>MMM 2020</v>
      </c>
      <c r="DX190" s="4" t="str">
        <f>'(Intermediate Computations)'!EI179</f>
        <v>MMM 2020</v>
      </c>
      <c r="DY190" s="4" t="str">
        <f>'(Intermediate Computations)'!EJ179</f>
        <v>MMM 2020</v>
      </c>
      <c r="DZ190" s="4" t="str">
        <f>'(Intermediate Computations)'!EK179</f>
        <v>MMM 2020</v>
      </c>
      <c r="EA190" s="4" t="str">
        <f>'(Intermediate Computations)'!EL179</f>
        <v>MMM 2020</v>
      </c>
      <c r="EB190" s="4" t="str">
        <f>'(Intermediate Computations)'!EM179</f>
        <v>MMM 2020</v>
      </c>
    </row>
    <row r="191" spans="1:132" ht="12.75" customHeight="1" x14ac:dyDescent="0.2">
      <c r="A191" s="4">
        <f>'(Intermediate Computations)'!B176</f>
        <v>40179</v>
      </c>
      <c r="B191" s="4">
        <f>'(Intermediate Computations)'!C176</f>
        <v>40210</v>
      </c>
      <c r="C191" s="4">
        <f>'(Intermediate Computations)'!D176</f>
        <v>40238</v>
      </c>
      <c r="D191" s="4">
        <f>'(Intermediate Computations)'!E176</f>
        <v>40269</v>
      </c>
      <c r="E191" s="4">
        <f>'(Intermediate Computations)'!F176</f>
        <v>40299</v>
      </c>
      <c r="F191" s="4">
        <f>'(Intermediate Computations)'!G176</f>
        <v>40330</v>
      </c>
      <c r="G191" s="4">
        <f>'(Intermediate Computations)'!H176</f>
        <v>40360</v>
      </c>
      <c r="H191" s="4">
        <f>'(Intermediate Computations)'!I176</f>
        <v>40391</v>
      </c>
      <c r="I191" s="4">
        <f>'(Intermediate Computations)'!J176</f>
        <v>40422</v>
      </c>
      <c r="J191" s="4">
        <f>'(Intermediate Computations)'!K176</f>
        <v>40452</v>
      </c>
      <c r="K191" s="4">
        <f>'(Intermediate Computations)'!L176</f>
        <v>40483</v>
      </c>
      <c r="L191" s="4">
        <f>'(Intermediate Computations)'!M176</f>
        <v>40513</v>
      </c>
      <c r="M191" s="4">
        <f>'(Intermediate Computations)'!O176</f>
        <v>40544</v>
      </c>
      <c r="N191" s="4">
        <f>'(Intermediate Computations)'!P176</f>
        <v>40575</v>
      </c>
      <c r="O191" s="4">
        <f>'(Intermediate Computations)'!Q176</f>
        <v>40603</v>
      </c>
      <c r="P191" s="4">
        <f>'(Intermediate Computations)'!R176</f>
        <v>40634</v>
      </c>
      <c r="Q191" s="4">
        <f>'(Intermediate Computations)'!S176</f>
        <v>40664</v>
      </c>
      <c r="R191" s="4">
        <f>'(Intermediate Computations)'!T176</f>
        <v>40695</v>
      </c>
      <c r="S191" s="4">
        <f>'(Intermediate Computations)'!U176</f>
        <v>40725</v>
      </c>
      <c r="T191" s="4">
        <f>'(Intermediate Computations)'!V176</f>
        <v>40756</v>
      </c>
      <c r="U191" s="4">
        <f>'(Intermediate Computations)'!W176</f>
        <v>40787</v>
      </c>
      <c r="V191" s="4">
        <f>'(Intermediate Computations)'!X176</f>
        <v>40817</v>
      </c>
      <c r="W191" s="4">
        <f>'(Intermediate Computations)'!Y176</f>
        <v>40848</v>
      </c>
      <c r="X191" s="4">
        <f>'(Intermediate Computations)'!Z176</f>
        <v>40878</v>
      </c>
      <c r="Y191" s="4">
        <f>'(Intermediate Computations)'!AB176</f>
        <v>40909</v>
      </c>
      <c r="Z191" s="4">
        <f>'(Intermediate Computations)'!AC176</f>
        <v>40940</v>
      </c>
      <c r="AA191" s="4">
        <f>'(Intermediate Computations)'!AD176</f>
        <v>40969</v>
      </c>
      <c r="AB191" s="4">
        <f>'(Intermediate Computations)'!AE176</f>
        <v>41000</v>
      </c>
      <c r="AC191" s="4">
        <f>'(Intermediate Computations)'!AF176</f>
        <v>41030</v>
      </c>
      <c r="AD191" s="4">
        <f>'(Intermediate Computations)'!AG176</f>
        <v>41061</v>
      </c>
      <c r="AE191" s="4">
        <f>'(Intermediate Computations)'!AH176</f>
        <v>41091</v>
      </c>
      <c r="AF191" s="4">
        <f>'(Intermediate Computations)'!AI176</f>
        <v>41122</v>
      </c>
      <c r="AG191" s="4">
        <f>'(Intermediate Computations)'!AJ176</f>
        <v>41153</v>
      </c>
      <c r="AH191" s="4">
        <f>'(Intermediate Computations)'!AK176</f>
        <v>41183</v>
      </c>
      <c r="AI191" s="4">
        <f>'(Intermediate Computations)'!AL176</f>
        <v>41214</v>
      </c>
      <c r="AJ191" s="4">
        <f>'(Intermediate Computations)'!AM176</f>
        <v>41244</v>
      </c>
      <c r="AK191" s="4">
        <f>'(Intermediate Computations)'!AO176</f>
        <v>41275</v>
      </c>
      <c r="AL191" s="4">
        <f>'(Intermediate Computations)'!AP176</f>
        <v>41306</v>
      </c>
      <c r="AM191" s="4">
        <f>'(Intermediate Computations)'!AQ176</f>
        <v>41334</v>
      </c>
      <c r="AN191" s="4">
        <f>'(Intermediate Computations)'!AR176</f>
        <v>41365</v>
      </c>
      <c r="AO191" s="4">
        <f>'(Intermediate Computations)'!AS176</f>
        <v>41395</v>
      </c>
      <c r="AP191" s="4">
        <f>'(Intermediate Computations)'!AT176</f>
        <v>41426</v>
      </c>
      <c r="AQ191" s="4">
        <f>'(Intermediate Computations)'!AU176</f>
        <v>41456</v>
      </c>
      <c r="AR191" s="4">
        <f>'(Intermediate Computations)'!AV176</f>
        <v>41487</v>
      </c>
      <c r="AS191" s="4">
        <f>'(Intermediate Computations)'!AW176</f>
        <v>41518</v>
      </c>
      <c r="AT191" s="4">
        <f>'(Intermediate Computations)'!AX176</f>
        <v>41548</v>
      </c>
      <c r="AU191" s="4">
        <f>'(Intermediate Computations)'!AY176</f>
        <v>41579</v>
      </c>
      <c r="AV191" s="4">
        <f>'(Intermediate Computations)'!AZ176</f>
        <v>41609</v>
      </c>
      <c r="AW191" s="4">
        <f>'(Intermediate Computations)'!BB176</f>
        <v>41640</v>
      </c>
      <c r="AX191" s="4">
        <f>'(Intermediate Computations)'!BC176</f>
        <v>41671</v>
      </c>
      <c r="AY191" s="4">
        <f>'(Intermediate Computations)'!BD176</f>
        <v>41699</v>
      </c>
      <c r="AZ191" s="4">
        <f>'(Intermediate Computations)'!BE176</f>
        <v>41730</v>
      </c>
      <c r="BA191" s="4">
        <f>'(Intermediate Computations)'!BF176</f>
        <v>41760</v>
      </c>
      <c r="BB191" s="4">
        <f>'(Intermediate Computations)'!BG176</f>
        <v>41791</v>
      </c>
      <c r="BC191" s="4">
        <f>'(Intermediate Computations)'!BH176</f>
        <v>41821</v>
      </c>
      <c r="BD191" s="4">
        <f>'(Intermediate Computations)'!BI176</f>
        <v>41852</v>
      </c>
      <c r="BE191" s="4">
        <f>'(Intermediate Computations)'!BJ176</f>
        <v>41883</v>
      </c>
      <c r="BF191" s="4">
        <f>'(Intermediate Computations)'!BK176</f>
        <v>41913</v>
      </c>
      <c r="BG191" s="4">
        <f>'(Intermediate Computations)'!BL176</f>
        <v>41944</v>
      </c>
      <c r="BH191" s="4">
        <f>'(Intermediate Computations)'!BM176</f>
        <v>41974</v>
      </c>
      <c r="BI191" s="4">
        <f>'(Intermediate Computations)'!BO176</f>
        <v>42005</v>
      </c>
      <c r="BJ191" s="4">
        <f>'(Intermediate Computations)'!BP176</f>
        <v>42036</v>
      </c>
      <c r="BK191" s="4">
        <f>'(Intermediate Computations)'!BQ176</f>
        <v>42064</v>
      </c>
      <c r="BL191" s="4">
        <f>'(Intermediate Computations)'!BR176</f>
        <v>42095</v>
      </c>
      <c r="BM191" s="4">
        <f>'(Intermediate Computations)'!BS176</f>
        <v>42125</v>
      </c>
      <c r="BN191" s="4">
        <f>'(Intermediate Computations)'!BT176</f>
        <v>42156</v>
      </c>
      <c r="BO191" s="4">
        <f>'(Intermediate Computations)'!BU176</f>
        <v>42186</v>
      </c>
      <c r="BP191" s="4">
        <f>'(Intermediate Computations)'!BV176</f>
        <v>42217</v>
      </c>
      <c r="BQ191" s="4">
        <f>'(Intermediate Computations)'!BW176</f>
        <v>42248</v>
      </c>
      <c r="BR191" s="4">
        <f>'(Intermediate Computations)'!BX176</f>
        <v>42278</v>
      </c>
      <c r="BS191" s="4">
        <f>'(Intermediate Computations)'!BY176</f>
        <v>42309</v>
      </c>
      <c r="BT191" s="4">
        <f>'(Intermediate Computations)'!BZ176</f>
        <v>42339</v>
      </c>
      <c r="BU191" s="4">
        <f>'(Intermediate Computations)'!CB176</f>
        <v>42370</v>
      </c>
      <c r="BV191" s="4">
        <f>'(Intermediate Computations)'!CC176</f>
        <v>42401</v>
      </c>
      <c r="BW191" s="4">
        <f>'(Intermediate Computations)'!CD176</f>
        <v>42430</v>
      </c>
      <c r="BX191" s="4">
        <f>'(Intermediate Computations)'!CE176</f>
        <v>42461</v>
      </c>
      <c r="BY191" s="4">
        <f>'(Intermediate Computations)'!CF176</f>
        <v>42491</v>
      </c>
      <c r="BZ191" s="4">
        <f>'(Intermediate Computations)'!CG176</f>
        <v>42522</v>
      </c>
      <c r="CA191" s="4">
        <f>'(Intermediate Computations)'!CH176</f>
        <v>42552</v>
      </c>
      <c r="CB191" s="4">
        <f>'(Intermediate Computations)'!CI176</f>
        <v>42583</v>
      </c>
      <c r="CC191" s="4">
        <f>'(Intermediate Computations)'!CJ176</f>
        <v>42614</v>
      </c>
      <c r="CD191" s="4">
        <f>'(Intermediate Computations)'!CK176</f>
        <v>42644</v>
      </c>
      <c r="CE191" s="4">
        <f>'(Intermediate Computations)'!CL176</f>
        <v>42675</v>
      </c>
      <c r="CF191" s="4">
        <f>'(Intermediate Computations)'!CM176</f>
        <v>42705</v>
      </c>
      <c r="CG191" s="4">
        <f>'(Intermediate Computations)'!CO176</f>
        <v>42736</v>
      </c>
      <c r="CH191" s="4">
        <f>'(Intermediate Computations)'!CP176</f>
        <v>42767</v>
      </c>
      <c r="CI191" s="4">
        <f>'(Intermediate Computations)'!CQ176</f>
        <v>42795</v>
      </c>
      <c r="CJ191" s="4">
        <f>'(Intermediate Computations)'!CR176</f>
        <v>42826</v>
      </c>
      <c r="CK191" s="4">
        <f>'(Intermediate Computations)'!CS176</f>
        <v>42856</v>
      </c>
      <c r="CL191" s="4">
        <f>'(Intermediate Computations)'!CT176</f>
        <v>42887</v>
      </c>
      <c r="CM191" s="4">
        <f>'(Intermediate Computations)'!CU176</f>
        <v>42917</v>
      </c>
      <c r="CN191" s="4">
        <f>'(Intermediate Computations)'!CV176</f>
        <v>42948</v>
      </c>
      <c r="CO191" s="4">
        <f>'(Intermediate Computations)'!CW176</f>
        <v>42979</v>
      </c>
      <c r="CP191" s="4">
        <f>'(Intermediate Computations)'!CX176</f>
        <v>43009</v>
      </c>
      <c r="CQ191" s="4">
        <f>'(Intermediate Computations)'!CY176</f>
        <v>43040</v>
      </c>
      <c r="CR191" s="4">
        <f>'(Intermediate Computations)'!CZ176</f>
        <v>43070</v>
      </c>
      <c r="CS191" s="4">
        <f>'(Intermediate Computations)'!DB176</f>
        <v>43101</v>
      </c>
      <c r="CT191" s="4">
        <f>'(Intermediate Computations)'!DC176</f>
        <v>43132</v>
      </c>
      <c r="CU191" s="4">
        <f>'(Intermediate Computations)'!DD176</f>
        <v>43160</v>
      </c>
      <c r="CV191" s="4">
        <f>'(Intermediate Computations)'!DE176</f>
        <v>43191</v>
      </c>
      <c r="CW191" s="4">
        <f>'(Intermediate Computations)'!DF176</f>
        <v>43221</v>
      </c>
      <c r="CX191" s="4">
        <f>'(Intermediate Computations)'!DG176</f>
        <v>43252</v>
      </c>
      <c r="CY191" s="4">
        <f>'(Intermediate Computations)'!DH176</f>
        <v>43282</v>
      </c>
      <c r="CZ191" s="4">
        <f>'(Intermediate Computations)'!DI176</f>
        <v>43313</v>
      </c>
      <c r="DA191" s="4">
        <f>'(Intermediate Computations)'!DJ176</f>
        <v>43344</v>
      </c>
      <c r="DB191" s="4">
        <f>'(Intermediate Computations)'!DK176</f>
        <v>43374</v>
      </c>
      <c r="DC191" s="4">
        <f>'(Intermediate Computations)'!DL176</f>
        <v>43405</v>
      </c>
      <c r="DD191" s="4">
        <f>'(Intermediate Computations)'!DM176</f>
        <v>43435</v>
      </c>
      <c r="DE191" s="4">
        <f>'(Intermediate Computations)'!DO176</f>
        <v>43466</v>
      </c>
      <c r="DF191" s="4">
        <f>'(Intermediate Computations)'!DP176</f>
        <v>43497</v>
      </c>
      <c r="DG191" s="4">
        <f>'(Intermediate Computations)'!DQ176</f>
        <v>43525</v>
      </c>
      <c r="DH191" s="4">
        <f>'(Intermediate Computations)'!DR176</f>
        <v>43556</v>
      </c>
      <c r="DI191" s="4">
        <f>'(Intermediate Computations)'!DS176</f>
        <v>43586</v>
      </c>
      <c r="DJ191" s="4">
        <f>'(Intermediate Computations)'!DT176</f>
        <v>43617</v>
      </c>
      <c r="DK191" s="4">
        <f>'(Intermediate Computations)'!DU176</f>
        <v>43647</v>
      </c>
      <c r="DL191" s="4">
        <f>'(Intermediate Computations)'!DV176</f>
        <v>43678</v>
      </c>
      <c r="DM191" s="4">
        <f>'(Intermediate Computations)'!DW176</f>
        <v>43709</v>
      </c>
      <c r="DN191" s="4">
        <f>'(Intermediate Computations)'!DX176</f>
        <v>43739</v>
      </c>
      <c r="DO191" s="4">
        <f>'(Intermediate Computations)'!DY176</f>
        <v>43770</v>
      </c>
      <c r="DP191" s="4">
        <f>'(Intermediate Computations)'!DZ176</f>
        <v>43800</v>
      </c>
      <c r="DQ191" s="4">
        <f>'(Intermediate Computations)'!EB176</f>
        <v>43831</v>
      </c>
      <c r="DR191" s="4">
        <f>'(Intermediate Computations)'!EC176</f>
        <v>43862</v>
      </c>
      <c r="DS191" s="4">
        <f>'(Intermediate Computations)'!ED176</f>
        <v>43891</v>
      </c>
      <c r="DT191" s="4">
        <f>'(Intermediate Computations)'!EE176</f>
        <v>43922</v>
      </c>
      <c r="DU191" s="4">
        <f>'(Intermediate Computations)'!EF176</f>
        <v>43952</v>
      </c>
      <c r="DV191" s="4">
        <f>'(Intermediate Computations)'!EG176</f>
        <v>43983</v>
      </c>
      <c r="DW191" s="4">
        <f>'(Intermediate Computations)'!EH176</f>
        <v>44013</v>
      </c>
      <c r="DX191" s="4">
        <f>'(Intermediate Computations)'!EI176</f>
        <v>44044</v>
      </c>
      <c r="DY191" s="4">
        <f>'(Intermediate Computations)'!EJ176</f>
        <v>44075</v>
      </c>
      <c r="DZ191" s="4">
        <f>'(Intermediate Computations)'!EK176</f>
        <v>44105</v>
      </c>
      <c r="EA191" s="4">
        <f>'(Intermediate Computations)'!EL176</f>
        <v>44136</v>
      </c>
      <c r="EB191" s="4">
        <f>'(Intermediate Computations)'!EM176</f>
        <v>44166</v>
      </c>
    </row>
    <row r="192" spans="1:132" ht="12.75" customHeight="1" x14ac:dyDescent="0.2">
      <c r="A192" s="64">
        <f ca="1">'Statistical Moments'!B49</f>
        <v>822092.06998716935</v>
      </c>
      <c r="B192" s="64">
        <f ca="1">'Statistical Moments'!C49</f>
        <v>829046.19410375273</v>
      </c>
      <c r="C192" s="64">
        <f ca="1">'Statistical Moments'!D49</f>
        <v>826137.01543073577</v>
      </c>
      <c r="D192" s="64">
        <f ca="1">'Statistical Moments'!E49</f>
        <v>820114.81600058556</v>
      </c>
      <c r="E192" s="64">
        <f ca="1">'Statistical Moments'!F49</f>
        <v>831922.02239469707</v>
      </c>
      <c r="F192" s="64">
        <f ca="1">'Statistical Moments'!G49</f>
        <v>829717.36545049981</v>
      </c>
      <c r="G192" s="64">
        <f ca="1">'Statistical Moments'!H49</f>
        <v>819561.74916334124</v>
      </c>
      <c r="H192" s="64">
        <f ca="1">'Statistical Moments'!I49</f>
        <v>825363.18199987721</v>
      </c>
      <c r="I192" s="64">
        <f ca="1">'Statistical Moments'!J49</f>
        <v>830838.4966967795</v>
      </c>
      <c r="J192" s="64">
        <f ca="1">'Statistical Moments'!K49</f>
        <v>825243.85746627033</v>
      </c>
      <c r="K192" s="64">
        <f ca="1">'Statistical Moments'!L49</f>
        <v>815637.96380299679</v>
      </c>
      <c r="L192" s="64">
        <f ca="1">'Statistical Moments'!M49</f>
        <v>808960.86129038536</v>
      </c>
      <c r="M192" s="64">
        <f ca="1">'Statistical Moments'!O49</f>
        <v>819592.69410732586</v>
      </c>
      <c r="N192" s="64">
        <f ca="1">'Statistical Moments'!P49</f>
        <v>827547.98789110314</v>
      </c>
      <c r="O192" s="64">
        <f ca="1">'Statistical Moments'!Q49</f>
        <v>816886.35761777067</v>
      </c>
      <c r="P192" s="64">
        <f ca="1">'Statistical Moments'!R49</f>
        <v>827915.34801291162</v>
      </c>
      <c r="Q192" s="64">
        <f ca="1">'Statistical Moments'!S49</f>
        <v>819938.22001180612</v>
      </c>
      <c r="R192" s="64">
        <f ca="1">'Statistical Moments'!T49</f>
        <v>804689.24735416309</v>
      </c>
      <c r="S192" s="64">
        <f ca="1">'Statistical Moments'!U49</f>
        <v>817787.73504064535</v>
      </c>
      <c r="T192" s="64">
        <f ca="1">'Statistical Moments'!V49</f>
        <v>799902.53203012014</v>
      </c>
      <c r="U192" s="64">
        <f ca="1">'Statistical Moments'!W49</f>
        <v>816583.43442415399</v>
      </c>
      <c r="V192" s="64">
        <f ca="1">'Statistical Moments'!X49</f>
        <v>822217.1227867225</v>
      </c>
      <c r="W192" s="64">
        <f ca="1">'Statistical Moments'!Y49</f>
        <v>805397.33655245742</v>
      </c>
      <c r="X192" s="64">
        <f ca="1">'Statistical Moments'!Z49</f>
        <v>796632.09811262693</v>
      </c>
      <c r="Y192" s="64">
        <f ca="1">'Statistical Moments'!AB49</f>
        <v>806376.32167254796</v>
      </c>
      <c r="Z192" s="64">
        <f ca="1">'Statistical Moments'!AC49</f>
        <v>809500.59752449743</v>
      </c>
      <c r="AA192" s="64">
        <f ca="1">'Statistical Moments'!AD49</f>
        <v>805782.10983379954</v>
      </c>
      <c r="AB192" s="64">
        <f ca="1">'Statistical Moments'!AE49</f>
        <v>797788.9888715155</v>
      </c>
      <c r="AC192" s="64">
        <f ca="1">'Statistical Moments'!AF49</f>
        <v>802804.71498239273</v>
      </c>
      <c r="AD192" s="64">
        <f ca="1">'Statistical Moments'!AG49</f>
        <v>796617.18711483746</v>
      </c>
      <c r="AE192" s="64">
        <f ca="1">'Statistical Moments'!AH49</f>
        <v>801388.64585802658</v>
      </c>
      <c r="AF192" s="64">
        <f ca="1">'Statistical Moments'!AI49</f>
        <v>806856.75882987154</v>
      </c>
      <c r="AG192" s="64">
        <f ca="1">'Statistical Moments'!AJ49</f>
        <v>799322.73215788393</v>
      </c>
      <c r="AH192" s="64">
        <f ca="1">'Statistical Moments'!AK49</f>
        <v>794871.09352022107</v>
      </c>
      <c r="AI192" s="64">
        <f ca="1">'Statistical Moments'!AL49</f>
        <v>795144.4146319885</v>
      </c>
      <c r="AJ192" s="64">
        <f ca="1">'Statistical Moments'!AM49</f>
        <v>793324.39074228692</v>
      </c>
      <c r="AK192" s="64">
        <f ca="1">'Statistical Moments'!AO49</f>
        <v>791895.55727354926</v>
      </c>
      <c r="AL192" s="64">
        <f ca="1">'Statistical Moments'!AP49</f>
        <v>799266.37157652841</v>
      </c>
      <c r="AM192" s="64">
        <f ca="1">'Statistical Moments'!AQ49</f>
        <v>782033.60538446275</v>
      </c>
      <c r="AN192" s="64">
        <f ca="1">'Statistical Moments'!AR49</f>
        <v>798321.78695080022</v>
      </c>
      <c r="AO192" s="64">
        <f ca="1">'Statistical Moments'!AS49</f>
        <v>793523.26194457628</v>
      </c>
      <c r="AP192" s="64">
        <f ca="1">'Statistical Moments'!AT49</f>
        <v>794338.99628628651</v>
      </c>
      <c r="AQ192" s="64">
        <f ca="1">'Statistical Moments'!AU49</f>
        <v>783499.86177768453</v>
      </c>
      <c r="AR192" s="64">
        <f ca="1">'Statistical Moments'!AV49</f>
        <v>788973.71233732137</v>
      </c>
      <c r="AS192" s="64">
        <f ca="1">'Statistical Moments'!AW49</f>
        <v>795003.90046538913</v>
      </c>
      <c r="AT192" s="64">
        <f ca="1">'Statistical Moments'!AX49</f>
        <v>782925.63420298439</v>
      </c>
      <c r="AU192" s="64">
        <f ca="1">'Statistical Moments'!AY49</f>
        <v>790431.46116869035</v>
      </c>
      <c r="AV192" s="64">
        <f ca="1">'Statistical Moments'!AZ49</f>
        <v>782742.09445545299</v>
      </c>
      <c r="AW192" s="64">
        <f ca="1">'Statistical Moments'!BB49</f>
        <v>791650.35463028762</v>
      </c>
      <c r="AX192" s="64">
        <f ca="1">'Statistical Moments'!BC49</f>
        <v>779681.33324995579</v>
      </c>
      <c r="AY192" s="64">
        <f ca="1">'Statistical Moments'!BD49</f>
        <v>792176.71433347836</v>
      </c>
      <c r="AZ192" s="64">
        <f ca="1">'Statistical Moments'!BE49</f>
        <v>770134.28346573981</v>
      </c>
      <c r="BA192" s="64">
        <f ca="1">'Statistical Moments'!BF49</f>
        <v>771992.58853369369</v>
      </c>
      <c r="BB192" s="64">
        <f ca="1">'Statistical Moments'!BG49</f>
        <v>782335.07587031461</v>
      </c>
      <c r="BC192" s="64">
        <f ca="1">'Statistical Moments'!BH49</f>
        <v>765851.09834991675</v>
      </c>
      <c r="BD192" s="64">
        <f ca="1">'Statistical Moments'!BI49</f>
        <v>786243.09253504872</v>
      </c>
      <c r="BE192" s="64">
        <f ca="1">'Statistical Moments'!BJ49</f>
        <v>776727.25687882933</v>
      </c>
      <c r="BF192" s="64">
        <f ca="1">'Statistical Moments'!BK49</f>
        <v>771123.36310014862</v>
      </c>
      <c r="BG192" s="64">
        <f ca="1">'Statistical Moments'!BL49</f>
        <v>779545.13266290072</v>
      </c>
      <c r="BH192" s="64">
        <f ca="1">'Statistical Moments'!BM49</f>
        <v>779633.3379902211</v>
      </c>
      <c r="BI192" s="64">
        <f ca="1">'Statistical Moments'!BO49</f>
        <v>766727.77891814185</v>
      </c>
      <c r="BJ192" s="64">
        <f ca="1">'Statistical Moments'!BP49</f>
        <v>774885.82693076285</v>
      </c>
      <c r="BK192" s="64">
        <f ca="1">'Statistical Moments'!BQ49</f>
        <v>768523.72038406797</v>
      </c>
      <c r="BL192" s="64">
        <f ca="1">'Statistical Moments'!BR49</f>
        <v>772538.36702097231</v>
      </c>
      <c r="BM192" s="64">
        <f ca="1">'Statistical Moments'!BS49</f>
        <v>764839.37812573486</v>
      </c>
      <c r="BN192" s="64">
        <f ca="1">'Statistical Moments'!BT49</f>
        <v>770177.42001479934</v>
      </c>
      <c r="BO192" s="64">
        <f ca="1">'Statistical Moments'!BU49</f>
        <v>767318.77484461549</v>
      </c>
      <c r="BP192" s="64">
        <f ca="1">'Statistical Moments'!BV49</f>
        <v>773963.65582362365</v>
      </c>
      <c r="BQ192" s="64">
        <f ca="1">'Statistical Moments'!BW49</f>
        <v>757722.49356814963</v>
      </c>
      <c r="BR192" s="64">
        <f ca="1">'Statistical Moments'!BX49</f>
        <v>763124.2586623457</v>
      </c>
      <c r="BS192" s="64">
        <f ca="1">'Statistical Moments'!BY49</f>
        <v>766571.28524819203</v>
      </c>
      <c r="BT192" s="64">
        <f ca="1">'Statistical Moments'!BZ49</f>
        <v>747724.90550718771</v>
      </c>
      <c r="BU192" s="64">
        <f ca="1">'Statistical Moments'!CB49</f>
        <v>775720.26044586499</v>
      </c>
      <c r="BV192" s="64">
        <f ca="1">'Statistical Moments'!CC49</f>
        <v>759279.291107069</v>
      </c>
      <c r="BW192" s="64">
        <f ca="1">'Statistical Moments'!CD49</f>
        <v>760117.15305219556</v>
      </c>
      <c r="BX192" s="64">
        <f ca="1">'Statistical Moments'!CE49</f>
        <v>755808.09019292518</v>
      </c>
      <c r="BY192" s="64">
        <f ca="1">'Statistical Moments'!CF49</f>
        <v>751371.30185079784</v>
      </c>
      <c r="BZ192" s="64">
        <f ca="1">'Statistical Moments'!CG49</f>
        <v>756611.58781055547</v>
      </c>
      <c r="CA192" s="64">
        <f ca="1">'Statistical Moments'!CH49</f>
        <v>754701.27239103848</v>
      </c>
      <c r="CB192" s="64">
        <f ca="1">'Statistical Moments'!CI49</f>
        <v>762550.16536055133</v>
      </c>
      <c r="CC192" s="64">
        <f ca="1">'Statistical Moments'!CJ49</f>
        <v>754712.50170790812</v>
      </c>
      <c r="CD192" s="64">
        <f ca="1">'Statistical Moments'!CK49</f>
        <v>757918.0714251782</v>
      </c>
      <c r="CE192" s="64">
        <f ca="1">'Statistical Moments'!CL49</f>
        <v>749784.76877281652</v>
      </c>
      <c r="CF192" s="64">
        <f ca="1">'Statistical Moments'!CM49</f>
        <v>752698.35791500891</v>
      </c>
      <c r="CG192" s="64">
        <f ca="1">'Statistical Moments'!CO49</f>
        <v>758012.98907503765</v>
      </c>
      <c r="CH192" s="64">
        <f ca="1">'Statistical Moments'!CP49</f>
        <v>748026.24293635797</v>
      </c>
      <c r="CI192" s="64">
        <f ca="1">'Statistical Moments'!CQ49</f>
        <v>746393.033239829</v>
      </c>
      <c r="CJ192" s="64">
        <f ca="1">'Statistical Moments'!CR49</f>
        <v>745896.48810028424</v>
      </c>
      <c r="CK192" s="64">
        <f ca="1">'Statistical Moments'!CS49</f>
        <v>749624.07633880933</v>
      </c>
      <c r="CL192" s="64">
        <f ca="1">'Statistical Moments'!CT49</f>
        <v>744635.95213555358</v>
      </c>
      <c r="CM192" s="64">
        <f ca="1">'Statistical Moments'!CU49</f>
        <v>747596.48435679905</v>
      </c>
      <c r="CN192" s="64">
        <f ca="1">'Statistical Moments'!CV49</f>
        <v>743720.87331817998</v>
      </c>
      <c r="CO192" s="64">
        <f ca="1">'Statistical Moments'!CW49</f>
        <v>747057.1480447799</v>
      </c>
      <c r="CP192" s="64">
        <f ca="1">'Statistical Moments'!CX49</f>
        <v>743701.44291341468</v>
      </c>
      <c r="CQ192" s="64">
        <f ca="1">'Statistical Moments'!CY49</f>
        <v>741764.59770999267</v>
      </c>
      <c r="CR192" s="64">
        <f ca="1">'Statistical Moments'!CZ49</f>
        <v>744492.04441439942</v>
      </c>
      <c r="CS192" s="64">
        <f ca="1">'Statistical Moments'!DB49</f>
        <v>744095.7456818074</v>
      </c>
      <c r="CT192" s="64">
        <f ca="1">'Statistical Moments'!DC49</f>
        <v>747229.79587264056</v>
      </c>
      <c r="CU192" s="64">
        <f ca="1">'Statistical Moments'!DD49</f>
        <v>733073.21334483323</v>
      </c>
      <c r="CV192" s="64">
        <f ca="1">'Statistical Moments'!DE49</f>
        <v>744801.40327866666</v>
      </c>
      <c r="CW192" s="64">
        <f ca="1">'Statistical Moments'!DF49</f>
        <v>745875.88095418981</v>
      </c>
      <c r="CX192" s="64">
        <f ca="1">'Statistical Moments'!DG49</f>
        <v>735887.87420513423</v>
      </c>
      <c r="CY192" s="64">
        <f ca="1">'Statistical Moments'!DH49</f>
        <v>736143.06784753455</v>
      </c>
      <c r="CZ192" s="64">
        <f ca="1">'Statistical Moments'!DI49</f>
        <v>740550.53117403225</v>
      </c>
      <c r="DA192" s="64">
        <f ca="1">'Statistical Moments'!DJ49</f>
        <v>735923.57446944306</v>
      </c>
      <c r="DB192" s="64">
        <f ca="1">'Statistical Moments'!DK49</f>
        <v>733936.94589755742</v>
      </c>
      <c r="DC192" s="64">
        <f ca="1">'Statistical Moments'!DL49</f>
        <v>730039.97364042548</v>
      </c>
      <c r="DD192" s="64">
        <f ca="1">'Statistical Moments'!DM49</f>
        <v>741422.92431697994</v>
      </c>
      <c r="DE192" s="64">
        <f ca="1">'Statistical Moments'!DO49</f>
        <v>746144.06019647385</v>
      </c>
      <c r="DF192" s="64">
        <f ca="1">'Statistical Moments'!DP49</f>
        <v>731475.62932587287</v>
      </c>
      <c r="DG192" s="64">
        <f ca="1">'Statistical Moments'!DQ49</f>
        <v>726162.34351026744</v>
      </c>
      <c r="DH192" s="64">
        <f ca="1">'Statistical Moments'!DR49</f>
        <v>739025.63698503573</v>
      </c>
      <c r="DI192" s="64">
        <f ca="1">'Statistical Moments'!DS49</f>
        <v>718367.62444374047</v>
      </c>
      <c r="DJ192" s="64">
        <f ca="1">'Statistical Moments'!DT49</f>
        <v>739938.92627091578</v>
      </c>
      <c r="DK192" s="64">
        <f ca="1">'Statistical Moments'!DU49</f>
        <v>725239.96448925231</v>
      </c>
      <c r="DL192" s="64">
        <f ca="1">'Statistical Moments'!DV49</f>
        <v>728434.06670312607</v>
      </c>
      <c r="DM192" s="64">
        <f ca="1">'Statistical Moments'!DW49</f>
        <v>724388.23149364756</v>
      </c>
      <c r="DN192" s="64">
        <f ca="1">'Statistical Moments'!DX49</f>
        <v>725844.56705588149</v>
      </c>
      <c r="DO192" s="64">
        <f ca="1">'Statistical Moments'!DY49</f>
        <v>721053.69240789209</v>
      </c>
      <c r="DP192" s="64">
        <f ca="1">'Statistical Moments'!DZ49</f>
        <v>722207.38853275042</v>
      </c>
      <c r="DQ192" s="64">
        <f ca="1">'Statistical Moments'!EB49</f>
        <v>718476.94727491913</v>
      </c>
      <c r="DR192" s="64">
        <f ca="1">'Statistical Moments'!EC49</f>
        <v>711847.61389699066</v>
      </c>
      <c r="DS192" s="64">
        <f ca="1">'Statistical Moments'!ED49</f>
        <v>733656.06912930077</v>
      </c>
      <c r="DT192" s="64">
        <f ca="1">'Statistical Moments'!EE49</f>
        <v>728185.85390565486</v>
      </c>
      <c r="DU192" s="64">
        <f ca="1">'Statistical Moments'!EF49</f>
        <v>725577.26380071091</v>
      </c>
      <c r="DV192" s="64">
        <f ca="1">'Statistical Moments'!EG49</f>
        <v>724270.92831411562</v>
      </c>
      <c r="DW192" s="64">
        <f ca="1">'Statistical Moments'!EH49</f>
        <v>725621.18680053216</v>
      </c>
      <c r="DX192" s="64">
        <f ca="1">'Statistical Moments'!EI49</f>
        <v>725202.18048650445</v>
      </c>
      <c r="DY192" s="64">
        <f ca="1">'Statistical Moments'!EJ49</f>
        <v>733175.31452097546</v>
      </c>
      <c r="DZ192" s="64">
        <f ca="1">'Statistical Moments'!EK49</f>
        <v>716411.77710904495</v>
      </c>
      <c r="EA192" s="64">
        <f ca="1">'Statistical Moments'!EL49</f>
        <v>729862.17897576513</v>
      </c>
      <c r="EB192" s="64">
        <f ca="1">'Statistical Moments'!EM49</f>
        <v>727679.42755903781</v>
      </c>
    </row>
    <row r="193" spans="1:132" ht="12.75" customHeight="1" x14ac:dyDescent="0.2">
      <c r="A193" s="4" t="str">
        <f>'(Intermediate Computations)'!B185</f>
        <v>MMM 2010</v>
      </c>
      <c r="B193" s="4" t="str">
        <f>'(Intermediate Computations)'!C185</f>
        <v>MMM 2010</v>
      </c>
      <c r="C193" s="4" t="str">
        <f>'(Intermediate Computations)'!D185</f>
        <v>MMM 2010</v>
      </c>
      <c r="D193" s="4" t="str">
        <f>'(Intermediate Computations)'!E185</f>
        <v>MMM 2010</v>
      </c>
      <c r="E193" s="4" t="str">
        <f>'(Intermediate Computations)'!F185</f>
        <v>MMM 2010</v>
      </c>
      <c r="F193" s="4" t="str">
        <f>'(Intermediate Computations)'!G185</f>
        <v>MMM 2010</v>
      </c>
      <c r="G193" s="4" t="str">
        <f>'(Intermediate Computations)'!H185</f>
        <v>MMM 2010</v>
      </c>
      <c r="H193" s="4" t="str">
        <f>'(Intermediate Computations)'!I185</f>
        <v>MMM 2010</v>
      </c>
      <c r="I193" s="4" t="str">
        <f>'(Intermediate Computations)'!J185</f>
        <v>MMM 2010</v>
      </c>
      <c r="J193" s="4" t="str">
        <f>'(Intermediate Computations)'!K185</f>
        <v>MMM 2010</v>
      </c>
      <c r="K193" s="4" t="str">
        <f>'(Intermediate Computations)'!L185</f>
        <v>MMM 2010</v>
      </c>
      <c r="L193" s="4" t="str">
        <f>'(Intermediate Computations)'!M185</f>
        <v>MMM 2010</v>
      </c>
      <c r="M193" s="4" t="str">
        <f>'(Intermediate Computations)'!O185</f>
        <v>MMM 2011</v>
      </c>
      <c r="N193" s="4" t="str">
        <f>'(Intermediate Computations)'!P185</f>
        <v>MMM 2011</v>
      </c>
      <c r="O193" s="4" t="str">
        <f>'(Intermediate Computations)'!Q185</f>
        <v>MMM 2011</v>
      </c>
      <c r="P193" s="4" t="str">
        <f>'(Intermediate Computations)'!R185</f>
        <v>MMM 2011</v>
      </c>
      <c r="Q193" s="4" t="str">
        <f>'(Intermediate Computations)'!S185</f>
        <v>MMM 2011</v>
      </c>
      <c r="R193" s="4" t="str">
        <f>'(Intermediate Computations)'!T185</f>
        <v>MMM 2011</v>
      </c>
      <c r="S193" s="4" t="str">
        <f>'(Intermediate Computations)'!U185</f>
        <v>MMM 2011</v>
      </c>
      <c r="T193" s="4" t="str">
        <f>'(Intermediate Computations)'!V185</f>
        <v>MMM 2011</v>
      </c>
      <c r="U193" s="4" t="str">
        <f>'(Intermediate Computations)'!W185</f>
        <v>MMM 2011</v>
      </c>
      <c r="V193" s="4" t="str">
        <f>'(Intermediate Computations)'!X185</f>
        <v>MMM 2011</v>
      </c>
      <c r="W193" s="4" t="str">
        <f>'(Intermediate Computations)'!Y185</f>
        <v>MMM 2011</v>
      </c>
      <c r="X193" s="4" t="str">
        <f>'(Intermediate Computations)'!Z185</f>
        <v>MMM 2011</v>
      </c>
      <c r="Y193" s="4" t="str">
        <f>'(Intermediate Computations)'!AB185</f>
        <v>MMM 2012</v>
      </c>
      <c r="Z193" s="4" t="str">
        <f>'(Intermediate Computations)'!AC185</f>
        <v>MMM 2012</v>
      </c>
      <c r="AA193" s="4" t="str">
        <f>'(Intermediate Computations)'!AD185</f>
        <v>MMM 2012</v>
      </c>
      <c r="AB193" s="4" t="str">
        <f>'(Intermediate Computations)'!AE185</f>
        <v>MMM 2012</v>
      </c>
      <c r="AC193" s="4" t="str">
        <f>'(Intermediate Computations)'!AF185</f>
        <v>MMM 2012</v>
      </c>
      <c r="AD193" s="4" t="str">
        <f>'(Intermediate Computations)'!AG185</f>
        <v>MMM 2012</v>
      </c>
      <c r="AE193" s="4" t="str">
        <f>'(Intermediate Computations)'!AH185</f>
        <v>MMM 2012</v>
      </c>
      <c r="AF193" s="4" t="str">
        <f>'(Intermediate Computations)'!AI185</f>
        <v>MMM 2012</v>
      </c>
      <c r="AG193" s="4" t="str">
        <f>'(Intermediate Computations)'!AJ185</f>
        <v>MMM 2012</v>
      </c>
      <c r="AH193" s="4" t="str">
        <f>'(Intermediate Computations)'!AK185</f>
        <v>MMM 2012</v>
      </c>
      <c r="AI193" s="4" t="str">
        <f>'(Intermediate Computations)'!AL185</f>
        <v>MMM 2012</v>
      </c>
      <c r="AJ193" s="4" t="str">
        <f>'(Intermediate Computations)'!AM185</f>
        <v>MMM 2012</v>
      </c>
      <c r="AK193" s="4" t="str">
        <f>'(Intermediate Computations)'!AO185</f>
        <v>MMM 2013</v>
      </c>
      <c r="AL193" s="4" t="str">
        <f>'(Intermediate Computations)'!AP185</f>
        <v>MMM 2013</v>
      </c>
      <c r="AM193" s="4" t="str">
        <f>'(Intermediate Computations)'!AQ185</f>
        <v>MMM 2013</v>
      </c>
      <c r="AN193" s="4" t="str">
        <f>'(Intermediate Computations)'!AR185</f>
        <v>MMM 2013</v>
      </c>
      <c r="AO193" s="4" t="str">
        <f>'(Intermediate Computations)'!AS185</f>
        <v>MMM 2013</v>
      </c>
      <c r="AP193" s="4" t="str">
        <f>'(Intermediate Computations)'!AT185</f>
        <v>MMM 2013</v>
      </c>
      <c r="AQ193" s="4" t="str">
        <f>'(Intermediate Computations)'!AU185</f>
        <v>MMM 2013</v>
      </c>
      <c r="AR193" s="4" t="str">
        <f>'(Intermediate Computations)'!AV185</f>
        <v>MMM 2013</v>
      </c>
      <c r="AS193" s="4" t="str">
        <f>'(Intermediate Computations)'!AW185</f>
        <v>MMM 2013</v>
      </c>
      <c r="AT193" s="4" t="str">
        <f>'(Intermediate Computations)'!AX185</f>
        <v>MMM 2013</v>
      </c>
      <c r="AU193" s="4" t="str">
        <f>'(Intermediate Computations)'!AY185</f>
        <v>MMM 2013</v>
      </c>
      <c r="AV193" s="4" t="str">
        <f>'(Intermediate Computations)'!AZ185</f>
        <v>MMM 2013</v>
      </c>
      <c r="AW193" s="4" t="str">
        <f>'(Intermediate Computations)'!BB185</f>
        <v>MMM 2014</v>
      </c>
      <c r="AX193" s="4" t="str">
        <f>'(Intermediate Computations)'!BC185</f>
        <v>MMM 2014</v>
      </c>
      <c r="AY193" s="4" t="str">
        <f>'(Intermediate Computations)'!BD185</f>
        <v>MMM 2014</v>
      </c>
      <c r="AZ193" s="4" t="str">
        <f>'(Intermediate Computations)'!BE185</f>
        <v>MMM 2014</v>
      </c>
      <c r="BA193" s="4" t="str">
        <f>'(Intermediate Computations)'!BF185</f>
        <v>MMM 2014</v>
      </c>
      <c r="BB193" s="4" t="str">
        <f>'(Intermediate Computations)'!BG185</f>
        <v>MMM 2014</v>
      </c>
      <c r="BC193" s="4" t="str">
        <f>'(Intermediate Computations)'!BH185</f>
        <v>MMM 2014</v>
      </c>
      <c r="BD193" s="4" t="str">
        <f>'(Intermediate Computations)'!BI185</f>
        <v>MMM 2014</v>
      </c>
      <c r="BE193" s="4" t="str">
        <f>'(Intermediate Computations)'!BJ185</f>
        <v>MMM 2014</v>
      </c>
      <c r="BF193" s="4" t="str">
        <f>'(Intermediate Computations)'!BK185</f>
        <v>MMM 2014</v>
      </c>
      <c r="BG193" s="4" t="str">
        <f>'(Intermediate Computations)'!BL185</f>
        <v>MMM 2014</v>
      </c>
      <c r="BH193" s="4" t="str">
        <f>'(Intermediate Computations)'!BM185</f>
        <v>MMM 2014</v>
      </c>
      <c r="BI193" s="4" t="str">
        <f>'(Intermediate Computations)'!BO185</f>
        <v>MMM 2015</v>
      </c>
      <c r="BJ193" s="4" t="str">
        <f>'(Intermediate Computations)'!BP185</f>
        <v>MMM 2015</v>
      </c>
      <c r="BK193" s="4" t="str">
        <f>'(Intermediate Computations)'!BQ185</f>
        <v>MMM 2015</v>
      </c>
      <c r="BL193" s="4" t="str">
        <f>'(Intermediate Computations)'!BR185</f>
        <v>MMM 2015</v>
      </c>
      <c r="BM193" s="4" t="str">
        <f>'(Intermediate Computations)'!BS185</f>
        <v>MMM 2015</v>
      </c>
      <c r="BN193" s="4" t="str">
        <f>'(Intermediate Computations)'!BT185</f>
        <v>MMM 2015</v>
      </c>
      <c r="BO193" s="4" t="str">
        <f>'(Intermediate Computations)'!BU185</f>
        <v>MMM 2015</v>
      </c>
      <c r="BP193" s="4" t="str">
        <f>'(Intermediate Computations)'!BV185</f>
        <v>MMM 2015</v>
      </c>
      <c r="BQ193" s="4" t="str">
        <f>'(Intermediate Computations)'!BW185</f>
        <v>MMM 2015</v>
      </c>
      <c r="BR193" s="4" t="str">
        <f>'(Intermediate Computations)'!BX185</f>
        <v>MMM 2015</v>
      </c>
      <c r="BS193" s="4" t="str">
        <f>'(Intermediate Computations)'!BY185</f>
        <v>MMM 2015</v>
      </c>
      <c r="BT193" s="4" t="str">
        <f>'(Intermediate Computations)'!BZ185</f>
        <v>MMM 2015</v>
      </c>
      <c r="BU193" s="4" t="str">
        <f>'(Intermediate Computations)'!CB185</f>
        <v>MMM 2016</v>
      </c>
      <c r="BV193" s="4" t="str">
        <f>'(Intermediate Computations)'!CC185</f>
        <v>MMM 2016</v>
      </c>
      <c r="BW193" s="4" t="str">
        <f>'(Intermediate Computations)'!CD185</f>
        <v>MMM 2016</v>
      </c>
      <c r="BX193" s="4" t="str">
        <f>'(Intermediate Computations)'!CE185</f>
        <v>MMM 2016</v>
      </c>
      <c r="BY193" s="4" t="str">
        <f>'(Intermediate Computations)'!CF185</f>
        <v>MMM 2016</v>
      </c>
      <c r="BZ193" s="4" t="str">
        <f>'(Intermediate Computations)'!CG185</f>
        <v>MMM 2016</v>
      </c>
      <c r="CA193" s="4" t="str">
        <f>'(Intermediate Computations)'!CH185</f>
        <v>MMM 2016</v>
      </c>
      <c r="CB193" s="4" t="str">
        <f>'(Intermediate Computations)'!CI185</f>
        <v>MMM 2016</v>
      </c>
      <c r="CC193" s="4" t="str">
        <f>'(Intermediate Computations)'!CJ185</f>
        <v>MMM 2016</v>
      </c>
      <c r="CD193" s="4" t="str">
        <f>'(Intermediate Computations)'!CK185</f>
        <v>MMM 2016</v>
      </c>
      <c r="CE193" s="4" t="str">
        <f>'(Intermediate Computations)'!CL185</f>
        <v>MMM 2016</v>
      </c>
      <c r="CF193" s="4" t="str">
        <f>'(Intermediate Computations)'!CM185</f>
        <v>MMM 2016</v>
      </c>
      <c r="CG193" s="4" t="str">
        <f>'(Intermediate Computations)'!CO185</f>
        <v>MMM 2017</v>
      </c>
      <c r="CH193" s="4" t="str">
        <f>'(Intermediate Computations)'!CP185</f>
        <v>MMM 2017</v>
      </c>
      <c r="CI193" s="4" t="str">
        <f>'(Intermediate Computations)'!CQ185</f>
        <v>MMM 2017</v>
      </c>
      <c r="CJ193" s="4" t="str">
        <f>'(Intermediate Computations)'!CR185</f>
        <v>MMM 2017</v>
      </c>
      <c r="CK193" s="4" t="str">
        <f>'(Intermediate Computations)'!CS185</f>
        <v>MMM 2017</v>
      </c>
      <c r="CL193" s="4" t="str">
        <f>'(Intermediate Computations)'!CT185</f>
        <v>MMM 2017</v>
      </c>
      <c r="CM193" s="4" t="str">
        <f>'(Intermediate Computations)'!CU185</f>
        <v>MMM 2017</v>
      </c>
      <c r="CN193" s="4" t="str">
        <f>'(Intermediate Computations)'!CV185</f>
        <v>MMM 2017</v>
      </c>
      <c r="CO193" s="4" t="str">
        <f>'(Intermediate Computations)'!CW185</f>
        <v>MMM 2017</v>
      </c>
      <c r="CP193" s="4" t="str">
        <f>'(Intermediate Computations)'!CX185</f>
        <v>MMM 2017</v>
      </c>
      <c r="CQ193" s="4" t="str">
        <f>'(Intermediate Computations)'!CY185</f>
        <v>MMM 2017</v>
      </c>
      <c r="CR193" s="4" t="str">
        <f>'(Intermediate Computations)'!CZ185</f>
        <v>MMM 2017</v>
      </c>
      <c r="CS193" s="4" t="str">
        <f>'(Intermediate Computations)'!DB185</f>
        <v>MMM 2018</v>
      </c>
      <c r="CT193" s="4" t="str">
        <f>'(Intermediate Computations)'!DC185</f>
        <v>MMM 2018</v>
      </c>
      <c r="CU193" s="4" t="str">
        <f>'(Intermediate Computations)'!DD185</f>
        <v>MMM 2018</v>
      </c>
      <c r="CV193" s="4" t="str">
        <f>'(Intermediate Computations)'!DE185</f>
        <v>MMM 2018</v>
      </c>
      <c r="CW193" s="4" t="str">
        <f>'(Intermediate Computations)'!DF185</f>
        <v>MMM 2018</v>
      </c>
      <c r="CX193" s="4" t="str">
        <f>'(Intermediate Computations)'!DG185</f>
        <v>MMM 2018</v>
      </c>
      <c r="CY193" s="4" t="str">
        <f>'(Intermediate Computations)'!DH185</f>
        <v>MMM 2018</v>
      </c>
      <c r="CZ193" s="4" t="str">
        <f>'(Intermediate Computations)'!DI185</f>
        <v>MMM 2018</v>
      </c>
      <c r="DA193" s="4" t="str">
        <f>'(Intermediate Computations)'!DJ185</f>
        <v>MMM 2018</v>
      </c>
      <c r="DB193" s="4" t="str">
        <f>'(Intermediate Computations)'!DK185</f>
        <v>MMM 2018</v>
      </c>
      <c r="DC193" s="4" t="str">
        <f>'(Intermediate Computations)'!DL185</f>
        <v>MMM 2018</v>
      </c>
      <c r="DD193" s="4" t="str">
        <f>'(Intermediate Computations)'!DM185</f>
        <v>MMM 2018</v>
      </c>
      <c r="DE193" s="4" t="str">
        <f>'(Intermediate Computations)'!DO185</f>
        <v>MMM 2019</v>
      </c>
      <c r="DF193" s="4" t="str">
        <f>'(Intermediate Computations)'!DP185</f>
        <v>MMM 2019</v>
      </c>
      <c r="DG193" s="4" t="str">
        <f>'(Intermediate Computations)'!DQ185</f>
        <v>MMM 2019</v>
      </c>
      <c r="DH193" s="4" t="str">
        <f>'(Intermediate Computations)'!DR185</f>
        <v>MMM 2019</v>
      </c>
      <c r="DI193" s="4" t="str">
        <f>'(Intermediate Computations)'!DS185</f>
        <v>MMM 2019</v>
      </c>
      <c r="DJ193" s="4" t="str">
        <f>'(Intermediate Computations)'!DT185</f>
        <v>MMM 2019</v>
      </c>
      <c r="DK193" s="4" t="str">
        <f>'(Intermediate Computations)'!DU185</f>
        <v>MMM 2019</v>
      </c>
      <c r="DL193" s="4" t="str">
        <f>'(Intermediate Computations)'!DV185</f>
        <v>MMM 2019</v>
      </c>
      <c r="DM193" s="4" t="str">
        <f>'(Intermediate Computations)'!DW185</f>
        <v>MMM 2019</v>
      </c>
      <c r="DN193" s="4" t="str">
        <f>'(Intermediate Computations)'!DX185</f>
        <v>MMM 2019</v>
      </c>
      <c r="DO193" s="4" t="str">
        <f>'(Intermediate Computations)'!DY185</f>
        <v>MMM 2019</v>
      </c>
      <c r="DP193" s="4" t="str">
        <f>'(Intermediate Computations)'!DZ185</f>
        <v>MMM 2019</v>
      </c>
      <c r="DQ193" s="4" t="str">
        <f>'(Intermediate Computations)'!EB185</f>
        <v>MMM 2020</v>
      </c>
      <c r="DR193" s="4" t="str">
        <f>'(Intermediate Computations)'!EC185</f>
        <v>MMM 2020</v>
      </c>
      <c r="DS193" s="4" t="str">
        <f>'(Intermediate Computations)'!ED185</f>
        <v>MMM 2020</v>
      </c>
      <c r="DT193" s="4" t="str">
        <f>'(Intermediate Computations)'!EE185</f>
        <v>MMM 2020</v>
      </c>
      <c r="DU193" s="4" t="str">
        <f>'(Intermediate Computations)'!EF185</f>
        <v>MMM 2020</v>
      </c>
      <c r="DV193" s="4" t="str">
        <f>'(Intermediate Computations)'!EG185</f>
        <v>MMM 2020</v>
      </c>
      <c r="DW193" s="4" t="str">
        <f>'(Intermediate Computations)'!EH185</f>
        <v>MMM 2020</v>
      </c>
      <c r="DX193" s="4" t="str">
        <f>'(Intermediate Computations)'!EI185</f>
        <v>MMM 2020</v>
      </c>
      <c r="DY193" s="4" t="str">
        <f>'(Intermediate Computations)'!EJ185</f>
        <v>MMM 2020</v>
      </c>
      <c r="DZ193" s="4" t="str">
        <f>'(Intermediate Computations)'!EK185</f>
        <v>MMM 2020</v>
      </c>
      <c r="EA193" s="4" t="str">
        <f>'(Intermediate Computations)'!EL185</f>
        <v>MMM 2020</v>
      </c>
      <c r="EB193" s="4" t="str">
        <f>'(Intermediate Computations)'!EM185</f>
        <v>MMM 2020</v>
      </c>
    </row>
    <row r="194" spans="1:132" ht="12.75" customHeight="1" x14ac:dyDescent="0.2">
      <c r="A194" s="4">
        <f>'(Intermediate Computations)'!B182</f>
        <v>40179</v>
      </c>
      <c r="B194" s="4">
        <f>'(Intermediate Computations)'!C182</f>
        <v>40210</v>
      </c>
      <c r="C194" s="4">
        <f>'(Intermediate Computations)'!D182</f>
        <v>40238</v>
      </c>
      <c r="D194" s="4">
        <f>'(Intermediate Computations)'!E182</f>
        <v>40269</v>
      </c>
      <c r="E194" s="4">
        <f>'(Intermediate Computations)'!F182</f>
        <v>40299</v>
      </c>
      <c r="F194" s="4">
        <f>'(Intermediate Computations)'!G182</f>
        <v>40330</v>
      </c>
      <c r="G194" s="4">
        <f>'(Intermediate Computations)'!H182</f>
        <v>40360</v>
      </c>
      <c r="H194" s="4">
        <f>'(Intermediate Computations)'!I182</f>
        <v>40391</v>
      </c>
      <c r="I194" s="4">
        <f>'(Intermediate Computations)'!J182</f>
        <v>40422</v>
      </c>
      <c r="J194" s="4">
        <f>'(Intermediate Computations)'!K182</f>
        <v>40452</v>
      </c>
      <c r="K194" s="4">
        <f>'(Intermediate Computations)'!L182</f>
        <v>40483</v>
      </c>
      <c r="L194" s="4">
        <f>'(Intermediate Computations)'!M182</f>
        <v>40513</v>
      </c>
      <c r="M194" s="4">
        <f>'(Intermediate Computations)'!O182</f>
        <v>40544</v>
      </c>
      <c r="N194" s="4">
        <f>'(Intermediate Computations)'!P182</f>
        <v>40575</v>
      </c>
      <c r="O194" s="4">
        <f>'(Intermediate Computations)'!Q182</f>
        <v>40603</v>
      </c>
      <c r="P194" s="4">
        <f>'(Intermediate Computations)'!R182</f>
        <v>40634</v>
      </c>
      <c r="Q194" s="4">
        <f>'(Intermediate Computations)'!S182</f>
        <v>40664</v>
      </c>
      <c r="R194" s="4">
        <f>'(Intermediate Computations)'!T182</f>
        <v>40695</v>
      </c>
      <c r="S194" s="4">
        <f>'(Intermediate Computations)'!U182</f>
        <v>40725</v>
      </c>
      <c r="T194" s="4">
        <f>'(Intermediate Computations)'!V182</f>
        <v>40756</v>
      </c>
      <c r="U194" s="4">
        <f>'(Intermediate Computations)'!W182</f>
        <v>40787</v>
      </c>
      <c r="V194" s="4">
        <f>'(Intermediate Computations)'!X182</f>
        <v>40817</v>
      </c>
      <c r="W194" s="4">
        <f>'(Intermediate Computations)'!Y182</f>
        <v>40848</v>
      </c>
      <c r="X194" s="4">
        <f>'(Intermediate Computations)'!Z182</f>
        <v>40878</v>
      </c>
      <c r="Y194" s="4">
        <f>'(Intermediate Computations)'!AB182</f>
        <v>40909</v>
      </c>
      <c r="Z194" s="4">
        <f>'(Intermediate Computations)'!AC182</f>
        <v>40940</v>
      </c>
      <c r="AA194" s="4">
        <f>'(Intermediate Computations)'!AD182</f>
        <v>40969</v>
      </c>
      <c r="AB194" s="4">
        <f>'(Intermediate Computations)'!AE182</f>
        <v>41000</v>
      </c>
      <c r="AC194" s="4">
        <f>'(Intermediate Computations)'!AF182</f>
        <v>41030</v>
      </c>
      <c r="AD194" s="4">
        <f>'(Intermediate Computations)'!AG182</f>
        <v>41061</v>
      </c>
      <c r="AE194" s="4">
        <f>'(Intermediate Computations)'!AH182</f>
        <v>41091</v>
      </c>
      <c r="AF194" s="4">
        <f>'(Intermediate Computations)'!AI182</f>
        <v>41122</v>
      </c>
      <c r="AG194" s="4">
        <f>'(Intermediate Computations)'!AJ182</f>
        <v>41153</v>
      </c>
      <c r="AH194" s="4">
        <f>'(Intermediate Computations)'!AK182</f>
        <v>41183</v>
      </c>
      <c r="AI194" s="4">
        <f>'(Intermediate Computations)'!AL182</f>
        <v>41214</v>
      </c>
      <c r="AJ194" s="4">
        <f>'(Intermediate Computations)'!AM182</f>
        <v>41244</v>
      </c>
      <c r="AK194" s="4">
        <f>'(Intermediate Computations)'!AO182</f>
        <v>41275</v>
      </c>
      <c r="AL194" s="4">
        <f>'(Intermediate Computations)'!AP182</f>
        <v>41306</v>
      </c>
      <c r="AM194" s="4">
        <f>'(Intermediate Computations)'!AQ182</f>
        <v>41334</v>
      </c>
      <c r="AN194" s="4">
        <f>'(Intermediate Computations)'!AR182</f>
        <v>41365</v>
      </c>
      <c r="AO194" s="4">
        <f>'(Intermediate Computations)'!AS182</f>
        <v>41395</v>
      </c>
      <c r="AP194" s="4">
        <f>'(Intermediate Computations)'!AT182</f>
        <v>41426</v>
      </c>
      <c r="AQ194" s="4">
        <f>'(Intermediate Computations)'!AU182</f>
        <v>41456</v>
      </c>
      <c r="AR194" s="4">
        <f>'(Intermediate Computations)'!AV182</f>
        <v>41487</v>
      </c>
      <c r="AS194" s="4">
        <f>'(Intermediate Computations)'!AW182</f>
        <v>41518</v>
      </c>
      <c r="AT194" s="4">
        <f>'(Intermediate Computations)'!AX182</f>
        <v>41548</v>
      </c>
      <c r="AU194" s="4">
        <f>'(Intermediate Computations)'!AY182</f>
        <v>41579</v>
      </c>
      <c r="AV194" s="4">
        <f>'(Intermediate Computations)'!AZ182</f>
        <v>41609</v>
      </c>
      <c r="AW194" s="4">
        <f>'(Intermediate Computations)'!BB182</f>
        <v>41640</v>
      </c>
      <c r="AX194" s="4">
        <f>'(Intermediate Computations)'!BC182</f>
        <v>41671</v>
      </c>
      <c r="AY194" s="4">
        <f>'(Intermediate Computations)'!BD182</f>
        <v>41699</v>
      </c>
      <c r="AZ194" s="4">
        <f>'(Intermediate Computations)'!BE182</f>
        <v>41730</v>
      </c>
      <c r="BA194" s="4">
        <f>'(Intermediate Computations)'!BF182</f>
        <v>41760</v>
      </c>
      <c r="BB194" s="4">
        <f>'(Intermediate Computations)'!BG182</f>
        <v>41791</v>
      </c>
      <c r="BC194" s="4">
        <f>'(Intermediate Computations)'!BH182</f>
        <v>41821</v>
      </c>
      <c r="BD194" s="4">
        <f>'(Intermediate Computations)'!BI182</f>
        <v>41852</v>
      </c>
      <c r="BE194" s="4">
        <f>'(Intermediate Computations)'!BJ182</f>
        <v>41883</v>
      </c>
      <c r="BF194" s="4">
        <f>'(Intermediate Computations)'!BK182</f>
        <v>41913</v>
      </c>
      <c r="BG194" s="4">
        <f>'(Intermediate Computations)'!BL182</f>
        <v>41944</v>
      </c>
      <c r="BH194" s="4">
        <f>'(Intermediate Computations)'!BM182</f>
        <v>41974</v>
      </c>
      <c r="BI194" s="4">
        <f>'(Intermediate Computations)'!BO182</f>
        <v>42005</v>
      </c>
      <c r="BJ194" s="4">
        <f>'(Intermediate Computations)'!BP182</f>
        <v>42036</v>
      </c>
      <c r="BK194" s="4">
        <f>'(Intermediate Computations)'!BQ182</f>
        <v>42064</v>
      </c>
      <c r="BL194" s="4">
        <f>'(Intermediate Computations)'!BR182</f>
        <v>42095</v>
      </c>
      <c r="BM194" s="4">
        <f>'(Intermediate Computations)'!BS182</f>
        <v>42125</v>
      </c>
      <c r="BN194" s="4">
        <f>'(Intermediate Computations)'!BT182</f>
        <v>42156</v>
      </c>
      <c r="BO194" s="4">
        <f>'(Intermediate Computations)'!BU182</f>
        <v>42186</v>
      </c>
      <c r="BP194" s="4">
        <f>'(Intermediate Computations)'!BV182</f>
        <v>42217</v>
      </c>
      <c r="BQ194" s="4">
        <f>'(Intermediate Computations)'!BW182</f>
        <v>42248</v>
      </c>
      <c r="BR194" s="4">
        <f>'(Intermediate Computations)'!BX182</f>
        <v>42278</v>
      </c>
      <c r="BS194" s="4">
        <f>'(Intermediate Computations)'!BY182</f>
        <v>42309</v>
      </c>
      <c r="BT194" s="4">
        <f>'(Intermediate Computations)'!BZ182</f>
        <v>42339</v>
      </c>
      <c r="BU194" s="4">
        <f>'(Intermediate Computations)'!CB182</f>
        <v>42370</v>
      </c>
      <c r="BV194" s="4">
        <f>'(Intermediate Computations)'!CC182</f>
        <v>42401</v>
      </c>
      <c r="BW194" s="4">
        <f>'(Intermediate Computations)'!CD182</f>
        <v>42430</v>
      </c>
      <c r="BX194" s="4">
        <f>'(Intermediate Computations)'!CE182</f>
        <v>42461</v>
      </c>
      <c r="BY194" s="4">
        <f>'(Intermediate Computations)'!CF182</f>
        <v>42491</v>
      </c>
      <c r="BZ194" s="4">
        <f>'(Intermediate Computations)'!CG182</f>
        <v>42522</v>
      </c>
      <c r="CA194" s="4">
        <f>'(Intermediate Computations)'!CH182</f>
        <v>42552</v>
      </c>
      <c r="CB194" s="4">
        <f>'(Intermediate Computations)'!CI182</f>
        <v>42583</v>
      </c>
      <c r="CC194" s="4">
        <f>'(Intermediate Computations)'!CJ182</f>
        <v>42614</v>
      </c>
      <c r="CD194" s="4">
        <f>'(Intermediate Computations)'!CK182</f>
        <v>42644</v>
      </c>
      <c r="CE194" s="4">
        <f>'(Intermediate Computations)'!CL182</f>
        <v>42675</v>
      </c>
      <c r="CF194" s="4">
        <f>'(Intermediate Computations)'!CM182</f>
        <v>42705</v>
      </c>
      <c r="CG194" s="4">
        <f>'(Intermediate Computations)'!CO182</f>
        <v>42736</v>
      </c>
      <c r="CH194" s="4">
        <f>'(Intermediate Computations)'!CP182</f>
        <v>42767</v>
      </c>
      <c r="CI194" s="4">
        <f>'(Intermediate Computations)'!CQ182</f>
        <v>42795</v>
      </c>
      <c r="CJ194" s="4">
        <f>'(Intermediate Computations)'!CR182</f>
        <v>42826</v>
      </c>
      <c r="CK194" s="4">
        <f>'(Intermediate Computations)'!CS182</f>
        <v>42856</v>
      </c>
      <c r="CL194" s="4">
        <f>'(Intermediate Computations)'!CT182</f>
        <v>42887</v>
      </c>
      <c r="CM194" s="4">
        <f>'(Intermediate Computations)'!CU182</f>
        <v>42917</v>
      </c>
      <c r="CN194" s="4">
        <f>'(Intermediate Computations)'!CV182</f>
        <v>42948</v>
      </c>
      <c r="CO194" s="4">
        <f>'(Intermediate Computations)'!CW182</f>
        <v>42979</v>
      </c>
      <c r="CP194" s="4">
        <f>'(Intermediate Computations)'!CX182</f>
        <v>43009</v>
      </c>
      <c r="CQ194" s="4">
        <f>'(Intermediate Computations)'!CY182</f>
        <v>43040</v>
      </c>
      <c r="CR194" s="4">
        <f>'(Intermediate Computations)'!CZ182</f>
        <v>43070</v>
      </c>
      <c r="CS194" s="4">
        <f>'(Intermediate Computations)'!DB182</f>
        <v>43101</v>
      </c>
      <c r="CT194" s="4">
        <f>'(Intermediate Computations)'!DC182</f>
        <v>43132</v>
      </c>
      <c r="CU194" s="4">
        <f>'(Intermediate Computations)'!DD182</f>
        <v>43160</v>
      </c>
      <c r="CV194" s="4">
        <f>'(Intermediate Computations)'!DE182</f>
        <v>43191</v>
      </c>
      <c r="CW194" s="4">
        <f>'(Intermediate Computations)'!DF182</f>
        <v>43221</v>
      </c>
      <c r="CX194" s="4">
        <f>'(Intermediate Computations)'!DG182</f>
        <v>43252</v>
      </c>
      <c r="CY194" s="4">
        <f>'(Intermediate Computations)'!DH182</f>
        <v>43282</v>
      </c>
      <c r="CZ194" s="4">
        <f>'(Intermediate Computations)'!DI182</f>
        <v>43313</v>
      </c>
      <c r="DA194" s="4">
        <f>'(Intermediate Computations)'!DJ182</f>
        <v>43344</v>
      </c>
      <c r="DB194" s="4">
        <f>'(Intermediate Computations)'!DK182</f>
        <v>43374</v>
      </c>
      <c r="DC194" s="4">
        <f>'(Intermediate Computations)'!DL182</f>
        <v>43405</v>
      </c>
      <c r="DD194" s="4">
        <f>'(Intermediate Computations)'!DM182</f>
        <v>43435</v>
      </c>
      <c r="DE194" s="4">
        <f>'(Intermediate Computations)'!DO182</f>
        <v>43466</v>
      </c>
      <c r="DF194" s="4">
        <f>'(Intermediate Computations)'!DP182</f>
        <v>43497</v>
      </c>
      <c r="DG194" s="4">
        <f>'(Intermediate Computations)'!DQ182</f>
        <v>43525</v>
      </c>
      <c r="DH194" s="4">
        <f>'(Intermediate Computations)'!DR182</f>
        <v>43556</v>
      </c>
      <c r="DI194" s="4">
        <f>'(Intermediate Computations)'!DS182</f>
        <v>43586</v>
      </c>
      <c r="DJ194" s="4">
        <f>'(Intermediate Computations)'!DT182</f>
        <v>43617</v>
      </c>
      <c r="DK194" s="4">
        <f>'(Intermediate Computations)'!DU182</f>
        <v>43647</v>
      </c>
      <c r="DL194" s="4">
        <f>'(Intermediate Computations)'!DV182</f>
        <v>43678</v>
      </c>
      <c r="DM194" s="4">
        <f>'(Intermediate Computations)'!DW182</f>
        <v>43709</v>
      </c>
      <c r="DN194" s="4">
        <f>'(Intermediate Computations)'!DX182</f>
        <v>43739</v>
      </c>
      <c r="DO194" s="4">
        <f>'(Intermediate Computations)'!DY182</f>
        <v>43770</v>
      </c>
      <c r="DP194" s="4">
        <f>'(Intermediate Computations)'!DZ182</f>
        <v>43800</v>
      </c>
      <c r="DQ194" s="4">
        <f>'(Intermediate Computations)'!EB182</f>
        <v>43831</v>
      </c>
      <c r="DR194" s="4">
        <f>'(Intermediate Computations)'!EC182</f>
        <v>43862</v>
      </c>
      <c r="DS194" s="4">
        <f>'(Intermediate Computations)'!ED182</f>
        <v>43891</v>
      </c>
      <c r="DT194" s="4">
        <f>'(Intermediate Computations)'!EE182</f>
        <v>43922</v>
      </c>
      <c r="DU194" s="4">
        <f>'(Intermediate Computations)'!EF182</f>
        <v>43952</v>
      </c>
      <c r="DV194" s="4">
        <f>'(Intermediate Computations)'!EG182</f>
        <v>43983</v>
      </c>
      <c r="DW194" s="4">
        <f>'(Intermediate Computations)'!EH182</f>
        <v>44013</v>
      </c>
      <c r="DX194" s="4">
        <f>'(Intermediate Computations)'!EI182</f>
        <v>44044</v>
      </c>
      <c r="DY194" s="4">
        <f>'(Intermediate Computations)'!EJ182</f>
        <v>44075</v>
      </c>
      <c r="DZ194" s="4">
        <f>'(Intermediate Computations)'!EK182</f>
        <v>44105</v>
      </c>
      <c r="EA194" s="4">
        <f>'(Intermediate Computations)'!EL182</f>
        <v>44136</v>
      </c>
      <c r="EB194" s="4">
        <f>'(Intermediate Computations)'!EM182</f>
        <v>44166</v>
      </c>
    </row>
    <row r="195" spans="1:132" ht="12.75" customHeight="1" x14ac:dyDescent="0.2">
      <c r="A195" s="64">
        <f ca="1">'Statistical Moments'!B50</f>
        <v>19586.131896893919</v>
      </c>
      <c r="B195" s="64">
        <f ca="1">'Statistical Moments'!C50</f>
        <v>11028.769728562356</v>
      </c>
      <c r="C195" s="64">
        <f ca="1">'Statistical Moments'!D50</f>
        <v>27330.441165780059</v>
      </c>
      <c r="D195" s="64">
        <f ca="1">'Statistical Moments'!E50</f>
        <v>21709.601741819366</v>
      </c>
      <c r="E195" s="64">
        <f ca="1">'Statistical Moments'!F50</f>
        <v>25482.46178827445</v>
      </c>
      <c r="F195" s="64">
        <f ca="1">'Statistical Moments'!G50</f>
        <v>18701.284760938142</v>
      </c>
      <c r="G195" s="64">
        <f ca="1">'Statistical Moments'!H50</f>
        <v>21112.901713446921</v>
      </c>
      <c r="H195" s="64">
        <f ca="1">'Statistical Moments'!I50</f>
        <v>25900.537846168834</v>
      </c>
      <c r="I195" s="64">
        <f ca="1">'Statistical Moments'!J50</f>
        <v>24419.070817175234</v>
      </c>
      <c r="J195" s="64">
        <f ca="1">'Statistical Moments'!K50</f>
        <v>8045.1944673006365</v>
      </c>
      <c r="K195" s="64">
        <f ca="1">'Statistical Moments'!L50</f>
        <v>14771.896501325515</v>
      </c>
      <c r="L195" s="64">
        <f ca="1">'Statistical Moments'!M50</f>
        <v>14378.517547410511</v>
      </c>
      <c r="M195" s="64">
        <f ca="1">'Statistical Moments'!O50</f>
        <v>15198.37595368009</v>
      </c>
      <c r="N195" s="64">
        <f ca="1">'Statistical Moments'!P50</f>
        <v>15074.132137571474</v>
      </c>
      <c r="O195" s="64">
        <f ca="1">'Statistical Moments'!Q50</f>
        <v>18947.105353555169</v>
      </c>
      <c r="P195" s="64">
        <f ca="1">'Statistical Moments'!R50</f>
        <v>20502.065284499604</v>
      </c>
      <c r="Q195" s="64">
        <f ca="1">'Statistical Moments'!S50</f>
        <v>22058.395124456089</v>
      </c>
      <c r="R195" s="64">
        <f ca="1">'Statistical Moments'!T50</f>
        <v>22948.056999274468</v>
      </c>
      <c r="S195" s="64">
        <f ca="1">'Statistical Moments'!U50</f>
        <v>28736.919280258291</v>
      </c>
      <c r="T195" s="64">
        <f ca="1">'Statistical Moments'!V50</f>
        <v>22346.039782617259</v>
      </c>
      <c r="U195" s="64">
        <f ca="1">'Statistical Moments'!W50</f>
        <v>23335.589947381337</v>
      </c>
      <c r="V195" s="64">
        <f ca="1">'Statistical Moments'!X50</f>
        <v>21336.560495474761</v>
      </c>
      <c r="W195" s="64">
        <f ca="1">'Statistical Moments'!Y50</f>
        <v>24113.931815875381</v>
      </c>
      <c r="X195" s="64">
        <f ca="1">'Statistical Moments'!Z50</f>
        <v>16071.925738240387</v>
      </c>
      <c r="Y195" s="64">
        <f ca="1">'Statistical Moments'!AB50</f>
        <v>23206.241908901233</v>
      </c>
      <c r="Z195" s="64">
        <f ca="1">'Statistical Moments'!AC50</f>
        <v>17545.158575437727</v>
      </c>
      <c r="AA195" s="64">
        <f ca="1">'Statistical Moments'!AD50</f>
        <v>22473.511068636319</v>
      </c>
      <c r="AB195" s="64">
        <f ca="1">'Statistical Moments'!AE50</f>
        <v>17012.954955892026</v>
      </c>
      <c r="AC195" s="64">
        <f ca="1">'Statistical Moments'!AF50</f>
        <v>16922.520251512367</v>
      </c>
      <c r="AD195" s="64">
        <f ca="1">'Statistical Moments'!AG50</f>
        <v>16148.920425781511</v>
      </c>
      <c r="AE195" s="64">
        <f ca="1">'Statistical Moments'!AH50</f>
        <v>18004.592961044156</v>
      </c>
      <c r="AF195" s="64">
        <f ca="1">'Statistical Moments'!AI50</f>
        <v>17626.164481775559</v>
      </c>
      <c r="AG195" s="64">
        <f ca="1">'Statistical Moments'!AJ50</f>
        <v>23648.517122130139</v>
      </c>
      <c r="AH195" s="64">
        <f ca="1">'Statistical Moments'!AK50</f>
        <v>21149.179839886059</v>
      </c>
      <c r="AI195" s="64">
        <f ca="1">'Statistical Moments'!AL50</f>
        <v>12587.554327141921</v>
      </c>
      <c r="AJ195" s="64">
        <f ca="1">'Statistical Moments'!AM50</f>
        <v>25036.183478841787</v>
      </c>
      <c r="AK195" s="64">
        <f ca="1">'Statistical Moments'!AO50</f>
        <v>28667.964423359925</v>
      </c>
      <c r="AL195" s="64">
        <f ca="1">'Statistical Moments'!AP50</f>
        <v>22123.001121903977</v>
      </c>
      <c r="AM195" s="64">
        <f ca="1">'Statistical Moments'!AQ50</f>
        <v>22720.976739969319</v>
      </c>
      <c r="AN195" s="64">
        <f ca="1">'Statistical Moments'!AR50</f>
        <v>23661.981915756271</v>
      </c>
      <c r="AO195" s="64">
        <f ca="1">'Statistical Moments'!AS50</f>
        <v>25923.966263509807</v>
      </c>
      <c r="AP195" s="64">
        <f ca="1">'Statistical Moments'!AT50</f>
        <v>23452.748243890164</v>
      </c>
      <c r="AQ195" s="64">
        <f ca="1">'Statistical Moments'!AU50</f>
        <v>28760.196648096575</v>
      </c>
      <c r="AR195" s="64">
        <f ca="1">'Statistical Moments'!AV50</f>
        <v>15915.046949042973</v>
      </c>
      <c r="AS195" s="64">
        <f ca="1">'Statistical Moments'!AW50</f>
        <v>23941.896294527789</v>
      </c>
      <c r="AT195" s="64">
        <f ca="1">'Statistical Moments'!AX50</f>
        <v>17147.66887584221</v>
      </c>
      <c r="AU195" s="64">
        <f ca="1">'Statistical Moments'!AY50</f>
        <v>15463.282984472909</v>
      </c>
      <c r="AV195" s="64">
        <f ca="1">'Statistical Moments'!AZ50</f>
        <v>23970.138182151193</v>
      </c>
      <c r="AW195" s="64">
        <f ca="1">'Statistical Moments'!BB50</f>
        <v>22661.765592944696</v>
      </c>
      <c r="AX195" s="64">
        <f ca="1">'Statistical Moments'!BC50</f>
        <v>23147.816289710758</v>
      </c>
      <c r="AY195" s="64">
        <f ca="1">'Statistical Moments'!BD50</f>
        <v>24318.666351997905</v>
      </c>
      <c r="AZ195" s="64">
        <f ca="1">'Statistical Moments'!BE50</f>
        <v>20737.579422883751</v>
      </c>
      <c r="BA195" s="64">
        <f ca="1">'Statistical Moments'!BF50</f>
        <v>20144.559938403112</v>
      </c>
      <c r="BB195" s="64">
        <f ca="1">'Statistical Moments'!BG50</f>
        <v>16771.099621935515</v>
      </c>
      <c r="BC195" s="64">
        <f ca="1">'Statistical Moments'!BH50</f>
        <v>25237.56510363795</v>
      </c>
      <c r="BD195" s="64">
        <f ca="1">'Statistical Moments'!BI50</f>
        <v>12644.415169105967</v>
      </c>
      <c r="BE195" s="64">
        <f ca="1">'Statistical Moments'!BJ50</f>
        <v>13729.238597867081</v>
      </c>
      <c r="BF195" s="64">
        <f ca="1">'Statistical Moments'!BK50</f>
        <v>18440.229699127995</v>
      </c>
      <c r="BG195" s="64">
        <f ca="1">'Statistical Moments'!BL50</f>
        <v>32368.632112591353</v>
      </c>
      <c r="BH195" s="64">
        <f ca="1">'Statistical Moments'!BM50</f>
        <v>19793.28375740987</v>
      </c>
      <c r="BI195" s="64">
        <f ca="1">'Statistical Moments'!BO50</f>
        <v>14014.911686063913</v>
      </c>
      <c r="BJ195" s="64">
        <f ca="1">'Statistical Moments'!BP50</f>
        <v>26813.880999668174</v>
      </c>
      <c r="BK195" s="64">
        <f ca="1">'Statistical Moments'!BQ50</f>
        <v>21825.917992540621</v>
      </c>
      <c r="BL195" s="64">
        <f ca="1">'Statistical Moments'!BR50</f>
        <v>7451.7021845495638</v>
      </c>
      <c r="BM195" s="64">
        <f ca="1">'Statistical Moments'!BS50</f>
        <v>19569.567141673302</v>
      </c>
      <c r="BN195" s="64">
        <f ca="1">'Statistical Moments'!BT50</f>
        <v>22953.057955523076</v>
      </c>
      <c r="BO195" s="64">
        <f ca="1">'Statistical Moments'!BU50</f>
        <v>23399.518120511864</v>
      </c>
      <c r="BP195" s="64">
        <f ca="1">'Statistical Moments'!BV50</f>
        <v>20937.667940897038</v>
      </c>
      <c r="BQ195" s="64">
        <f ca="1">'Statistical Moments'!BW50</f>
        <v>17084.888759526755</v>
      </c>
      <c r="BR195" s="64">
        <f ca="1">'Statistical Moments'!BX50</f>
        <v>21724.685498037572</v>
      </c>
      <c r="BS195" s="64">
        <f ca="1">'Statistical Moments'!BY50</f>
        <v>17199.492394233181</v>
      </c>
      <c r="BT195" s="64">
        <f ca="1">'Statistical Moments'!BZ50</f>
        <v>17845.641264907819</v>
      </c>
      <c r="BU195" s="64">
        <f ca="1">'Statistical Moments'!CB50</f>
        <v>22958.044510424093</v>
      </c>
      <c r="BV195" s="64">
        <f ca="1">'Statistical Moments'!CC50</f>
        <v>22628.814720773145</v>
      </c>
      <c r="BW195" s="64">
        <f ca="1">'Statistical Moments'!CD50</f>
        <v>16764.408106257441</v>
      </c>
      <c r="BX195" s="64">
        <f ca="1">'Statistical Moments'!CE50</f>
        <v>12866.206529341944</v>
      </c>
      <c r="BY195" s="64">
        <f ca="1">'Statistical Moments'!CF50</f>
        <v>15248.002378941157</v>
      </c>
      <c r="BZ195" s="64">
        <f ca="1">'Statistical Moments'!CG50</f>
        <v>11725.436365452872</v>
      </c>
      <c r="CA195" s="64">
        <f ca="1">'Statistical Moments'!CH50</f>
        <v>22877.120432134965</v>
      </c>
      <c r="CB195" s="64">
        <f ca="1">'Statistical Moments'!CI50</f>
        <v>11384.324611133241</v>
      </c>
      <c r="CC195" s="64">
        <f ca="1">'Statistical Moments'!CJ50</f>
        <v>17317.482016993301</v>
      </c>
      <c r="CD195" s="64">
        <f ca="1">'Statistical Moments'!CK50</f>
        <v>29222.603234902839</v>
      </c>
      <c r="CE195" s="64">
        <f ca="1">'Statistical Moments'!CL50</f>
        <v>9741.5346123663057</v>
      </c>
      <c r="CF195" s="64">
        <f ca="1">'Statistical Moments'!CM50</f>
        <v>19341.895469380226</v>
      </c>
      <c r="CG195" s="64">
        <f ca="1">'Statistical Moments'!CO50</f>
        <v>16394.135470999809</v>
      </c>
      <c r="CH195" s="64">
        <f ca="1">'Statistical Moments'!CP50</f>
        <v>16969.691928077191</v>
      </c>
      <c r="CI195" s="64">
        <f ca="1">'Statistical Moments'!CQ50</f>
        <v>22112.294960121977</v>
      </c>
      <c r="CJ195" s="64">
        <f ca="1">'Statistical Moments'!CR50</f>
        <v>24091.992607635108</v>
      </c>
      <c r="CK195" s="64">
        <f ca="1">'Statistical Moments'!CS50</f>
        <v>17538.145868572279</v>
      </c>
      <c r="CL195" s="64">
        <f ca="1">'Statistical Moments'!CT50</f>
        <v>30375.244136681031</v>
      </c>
      <c r="CM195" s="64">
        <f ca="1">'Statistical Moments'!CU50</f>
        <v>19184.323049731691</v>
      </c>
      <c r="CN195" s="64">
        <f ca="1">'Statistical Moments'!CV50</f>
        <v>19170.148760737698</v>
      </c>
      <c r="CO195" s="64">
        <f ca="1">'Statistical Moments'!CW50</f>
        <v>29005.172704975826</v>
      </c>
      <c r="CP195" s="64">
        <f ca="1">'Statistical Moments'!CX50</f>
        <v>20580.002227155772</v>
      </c>
      <c r="CQ195" s="64">
        <f ca="1">'Statistical Moments'!CY50</f>
        <v>23475.695047945374</v>
      </c>
      <c r="CR195" s="64">
        <f ca="1">'Statistical Moments'!CZ50</f>
        <v>24183.014191039689</v>
      </c>
      <c r="CS195" s="64">
        <f ca="1">'Statistical Moments'!DB50</f>
        <v>26281.639009626811</v>
      </c>
      <c r="CT195" s="64">
        <f ca="1">'Statistical Moments'!DC50</f>
        <v>24895.779831820597</v>
      </c>
      <c r="CU195" s="64">
        <f ca="1">'Statistical Moments'!DD50</f>
        <v>17307.366068927335</v>
      </c>
      <c r="CV195" s="64">
        <f ca="1">'Statistical Moments'!DE50</f>
        <v>25472.377622695374</v>
      </c>
      <c r="CW195" s="64">
        <f ca="1">'Statistical Moments'!DF50</f>
        <v>30209.735884708625</v>
      </c>
      <c r="CX195" s="64">
        <f ca="1">'Statistical Moments'!DG50</f>
        <v>11710.387523772106</v>
      </c>
      <c r="CY195" s="64">
        <f ca="1">'Statistical Moments'!DH50</f>
        <v>14487.062211927445</v>
      </c>
      <c r="CZ195" s="64">
        <f ca="1">'Statistical Moments'!DI50</f>
        <v>28213.237741988905</v>
      </c>
      <c r="DA195" s="64">
        <f ca="1">'Statistical Moments'!DJ50</f>
        <v>16889.98998028562</v>
      </c>
      <c r="DB195" s="64">
        <f ca="1">'Statistical Moments'!DK50</f>
        <v>27896.673057892516</v>
      </c>
      <c r="DC195" s="64">
        <f ca="1">'Statistical Moments'!DL50</f>
        <v>17172.960206746404</v>
      </c>
      <c r="DD195" s="64">
        <f ca="1">'Statistical Moments'!DM50</f>
        <v>21684.935138972749</v>
      </c>
      <c r="DE195" s="64">
        <f ca="1">'Statistical Moments'!DO50</f>
        <v>22660.620637107317</v>
      </c>
      <c r="DF195" s="64">
        <f ca="1">'Statistical Moments'!DP50</f>
        <v>20082.419791940978</v>
      </c>
      <c r="DG195" s="64">
        <f ca="1">'Statistical Moments'!DQ50</f>
        <v>16380.823907801509</v>
      </c>
      <c r="DH195" s="64">
        <f ca="1">'Statistical Moments'!DR50</f>
        <v>20672.768277698426</v>
      </c>
      <c r="DI195" s="64">
        <f ca="1">'Statistical Moments'!DS50</f>
        <v>16925.461141688804</v>
      </c>
      <c r="DJ195" s="64">
        <f ca="1">'Statistical Moments'!DT50</f>
        <v>20943.818015803939</v>
      </c>
      <c r="DK195" s="64">
        <f ca="1">'Statistical Moments'!DU50</f>
        <v>18202.804230314276</v>
      </c>
      <c r="DL195" s="64">
        <f ca="1">'Statistical Moments'!DV50</f>
        <v>9889.7194901760668</v>
      </c>
      <c r="DM195" s="64">
        <f ca="1">'Statistical Moments'!DW50</f>
        <v>24127.581384591816</v>
      </c>
      <c r="DN195" s="64">
        <f ca="1">'Statistical Moments'!DX50</f>
        <v>15796.495960790991</v>
      </c>
      <c r="DO195" s="64">
        <f ca="1">'Statistical Moments'!DY50</f>
        <v>28275.097667699702</v>
      </c>
      <c r="DP195" s="64">
        <f ca="1">'Statistical Moments'!DZ50</f>
        <v>11801.534949426428</v>
      </c>
      <c r="DQ195" s="64">
        <f ca="1">'Statistical Moments'!EB50</f>
        <v>13890.875222254139</v>
      </c>
      <c r="DR195" s="64">
        <f ca="1">'Statistical Moments'!EC50</f>
        <v>18674.130548931251</v>
      </c>
      <c r="DS195" s="64">
        <f ca="1">'Statistical Moments'!ED50</f>
        <v>24527.1528714419</v>
      </c>
      <c r="DT195" s="64">
        <f ca="1">'Statistical Moments'!EE50</f>
        <v>21549.247727957325</v>
      </c>
      <c r="DU195" s="64">
        <f ca="1">'Statistical Moments'!EF50</f>
        <v>21647.49430161931</v>
      </c>
      <c r="DV195" s="64">
        <f ca="1">'Statistical Moments'!EG50</f>
        <v>22735.309799156032</v>
      </c>
      <c r="DW195" s="64">
        <f ca="1">'Statistical Moments'!EH50</f>
        <v>22307.015340690305</v>
      </c>
      <c r="DX195" s="64">
        <f ca="1">'Statistical Moments'!EI50</f>
        <v>13989.037370192606</v>
      </c>
      <c r="DY195" s="64">
        <f ca="1">'Statistical Moments'!EJ50</f>
        <v>15821.773395700426</v>
      </c>
      <c r="DZ195" s="64">
        <f ca="1">'Statistical Moments'!EK50</f>
        <v>24944.28805509079</v>
      </c>
      <c r="EA195" s="64">
        <f ca="1">'Statistical Moments'!EL50</f>
        <v>30176.891510907302</v>
      </c>
      <c r="EB195" s="64">
        <f ca="1">'Statistical Moments'!EM50</f>
        <v>22096.29495454354</v>
      </c>
    </row>
    <row r="196" spans="1:132" ht="12.75" customHeight="1" x14ac:dyDescent="0.2">
      <c r="A196" s="4" t="str">
        <f>'(Intermediate Computations)'!B191</f>
        <v>MMM 2010</v>
      </c>
      <c r="B196" s="4" t="str">
        <f>'(Intermediate Computations)'!C191</f>
        <v>MMM 2010</v>
      </c>
      <c r="C196" s="4" t="str">
        <f>'(Intermediate Computations)'!D191</f>
        <v>MMM 2010</v>
      </c>
      <c r="D196" s="4" t="str">
        <f>'(Intermediate Computations)'!E191</f>
        <v>MMM 2010</v>
      </c>
      <c r="E196" s="4" t="str">
        <f>'(Intermediate Computations)'!F191</f>
        <v>MMM 2010</v>
      </c>
      <c r="F196" s="4" t="str">
        <f>'(Intermediate Computations)'!G191</f>
        <v>MMM 2010</v>
      </c>
      <c r="G196" s="4" t="str">
        <f>'(Intermediate Computations)'!H191</f>
        <v>MMM 2010</v>
      </c>
      <c r="H196" s="4" t="str">
        <f>'(Intermediate Computations)'!I191</f>
        <v>MMM 2010</v>
      </c>
      <c r="I196" s="4" t="str">
        <f>'(Intermediate Computations)'!J191</f>
        <v>MMM 2010</v>
      </c>
      <c r="J196" s="4" t="str">
        <f>'(Intermediate Computations)'!K191</f>
        <v>MMM 2010</v>
      </c>
      <c r="K196" s="4" t="str">
        <f>'(Intermediate Computations)'!L191</f>
        <v>MMM 2010</v>
      </c>
      <c r="L196" s="4" t="str">
        <f>'(Intermediate Computations)'!M191</f>
        <v>MMM 2010</v>
      </c>
      <c r="M196" s="4" t="str">
        <f>'(Intermediate Computations)'!O191</f>
        <v>MMM 2011</v>
      </c>
      <c r="N196" s="4" t="str">
        <f>'(Intermediate Computations)'!P191</f>
        <v>MMM 2011</v>
      </c>
      <c r="O196" s="4" t="str">
        <f>'(Intermediate Computations)'!Q191</f>
        <v>MMM 2011</v>
      </c>
      <c r="P196" s="4" t="str">
        <f>'(Intermediate Computations)'!R191</f>
        <v>MMM 2011</v>
      </c>
      <c r="Q196" s="4" t="str">
        <f>'(Intermediate Computations)'!S191</f>
        <v>MMM 2011</v>
      </c>
      <c r="R196" s="4" t="str">
        <f>'(Intermediate Computations)'!T191</f>
        <v>MMM 2011</v>
      </c>
      <c r="S196" s="4" t="str">
        <f>'(Intermediate Computations)'!U191</f>
        <v>MMM 2011</v>
      </c>
      <c r="T196" s="4" t="str">
        <f>'(Intermediate Computations)'!V191</f>
        <v>MMM 2011</v>
      </c>
      <c r="U196" s="4" t="str">
        <f>'(Intermediate Computations)'!W191</f>
        <v>MMM 2011</v>
      </c>
      <c r="V196" s="4" t="str">
        <f>'(Intermediate Computations)'!X191</f>
        <v>MMM 2011</v>
      </c>
      <c r="W196" s="4" t="str">
        <f>'(Intermediate Computations)'!Y191</f>
        <v>MMM 2011</v>
      </c>
      <c r="X196" s="4" t="str">
        <f>'(Intermediate Computations)'!Z191</f>
        <v>MMM 2011</v>
      </c>
      <c r="Y196" s="4" t="str">
        <f>'(Intermediate Computations)'!AB191</f>
        <v>MMM 2012</v>
      </c>
      <c r="Z196" s="4" t="str">
        <f>'(Intermediate Computations)'!AC191</f>
        <v>MMM 2012</v>
      </c>
      <c r="AA196" s="4" t="str">
        <f>'(Intermediate Computations)'!AD191</f>
        <v>MMM 2012</v>
      </c>
      <c r="AB196" s="4" t="str">
        <f>'(Intermediate Computations)'!AE191</f>
        <v>MMM 2012</v>
      </c>
      <c r="AC196" s="4" t="str">
        <f>'(Intermediate Computations)'!AF191</f>
        <v>MMM 2012</v>
      </c>
      <c r="AD196" s="4" t="str">
        <f>'(Intermediate Computations)'!AG191</f>
        <v>MMM 2012</v>
      </c>
      <c r="AE196" s="4" t="str">
        <f>'(Intermediate Computations)'!AH191</f>
        <v>MMM 2012</v>
      </c>
      <c r="AF196" s="4" t="str">
        <f>'(Intermediate Computations)'!AI191</f>
        <v>MMM 2012</v>
      </c>
      <c r="AG196" s="4" t="str">
        <f>'(Intermediate Computations)'!AJ191</f>
        <v>MMM 2012</v>
      </c>
      <c r="AH196" s="4" t="str">
        <f>'(Intermediate Computations)'!AK191</f>
        <v>MMM 2012</v>
      </c>
      <c r="AI196" s="4" t="str">
        <f>'(Intermediate Computations)'!AL191</f>
        <v>MMM 2012</v>
      </c>
      <c r="AJ196" s="4" t="str">
        <f>'(Intermediate Computations)'!AM191</f>
        <v>MMM 2012</v>
      </c>
      <c r="AK196" s="4" t="str">
        <f>'(Intermediate Computations)'!AO191</f>
        <v>MMM 2013</v>
      </c>
      <c r="AL196" s="4" t="str">
        <f>'(Intermediate Computations)'!AP191</f>
        <v>MMM 2013</v>
      </c>
      <c r="AM196" s="4" t="str">
        <f>'(Intermediate Computations)'!AQ191</f>
        <v>MMM 2013</v>
      </c>
      <c r="AN196" s="4" t="str">
        <f>'(Intermediate Computations)'!AR191</f>
        <v>MMM 2013</v>
      </c>
      <c r="AO196" s="4" t="str">
        <f>'(Intermediate Computations)'!AS191</f>
        <v>MMM 2013</v>
      </c>
      <c r="AP196" s="4" t="str">
        <f>'(Intermediate Computations)'!AT191</f>
        <v>MMM 2013</v>
      </c>
      <c r="AQ196" s="4" t="str">
        <f>'(Intermediate Computations)'!AU191</f>
        <v>MMM 2013</v>
      </c>
      <c r="AR196" s="4" t="str">
        <f>'(Intermediate Computations)'!AV191</f>
        <v>MMM 2013</v>
      </c>
      <c r="AS196" s="4" t="str">
        <f>'(Intermediate Computations)'!AW191</f>
        <v>MMM 2013</v>
      </c>
      <c r="AT196" s="4" t="str">
        <f>'(Intermediate Computations)'!AX191</f>
        <v>MMM 2013</v>
      </c>
      <c r="AU196" s="4" t="str">
        <f>'(Intermediate Computations)'!AY191</f>
        <v>MMM 2013</v>
      </c>
      <c r="AV196" s="4" t="str">
        <f>'(Intermediate Computations)'!AZ191</f>
        <v>MMM 2013</v>
      </c>
      <c r="AW196" s="4" t="str">
        <f>'(Intermediate Computations)'!BB191</f>
        <v>MMM 2014</v>
      </c>
      <c r="AX196" s="4" t="str">
        <f>'(Intermediate Computations)'!BC191</f>
        <v>MMM 2014</v>
      </c>
      <c r="AY196" s="4" t="str">
        <f>'(Intermediate Computations)'!BD191</f>
        <v>MMM 2014</v>
      </c>
      <c r="AZ196" s="4" t="str">
        <f>'(Intermediate Computations)'!BE191</f>
        <v>MMM 2014</v>
      </c>
      <c r="BA196" s="4" t="str">
        <f>'(Intermediate Computations)'!BF191</f>
        <v>MMM 2014</v>
      </c>
      <c r="BB196" s="4" t="str">
        <f>'(Intermediate Computations)'!BG191</f>
        <v>MMM 2014</v>
      </c>
      <c r="BC196" s="4" t="str">
        <f>'(Intermediate Computations)'!BH191</f>
        <v>MMM 2014</v>
      </c>
      <c r="BD196" s="4" t="str">
        <f>'(Intermediate Computations)'!BI191</f>
        <v>MMM 2014</v>
      </c>
      <c r="BE196" s="4" t="str">
        <f>'(Intermediate Computations)'!BJ191</f>
        <v>MMM 2014</v>
      </c>
      <c r="BF196" s="4" t="str">
        <f>'(Intermediate Computations)'!BK191</f>
        <v>MMM 2014</v>
      </c>
      <c r="BG196" s="4" t="str">
        <f>'(Intermediate Computations)'!BL191</f>
        <v>MMM 2014</v>
      </c>
      <c r="BH196" s="4" t="str">
        <f>'(Intermediate Computations)'!BM191</f>
        <v>MMM 2014</v>
      </c>
      <c r="BI196" s="4" t="str">
        <f>'(Intermediate Computations)'!BO191</f>
        <v>MMM 2015</v>
      </c>
      <c r="BJ196" s="4" t="str">
        <f>'(Intermediate Computations)'!BP191</f>
        <v>MMM 2015</v>
      </c>
      <c r="BK196" s="4" t="str">
        <f>'(Intermediate Computations)'!BQ191</f>
        <v>MMM 2015</v>
      </c>
      <c r="BL196" s="4" t="str">
        <f>'(Intermediate Computations)'!BR191</f>
        <v>MMM 2015</v>
      </c>
      <c r="BM196" s="4" t="str">
        <f>'(Intermediate Computations)'!BS191</f>
        <v>MMM 2015</v>
      </c>
      <c r="BN196" s="4" t="str">
        <f>'(Intermediate Computations)'!BT191</f>
        <v>MMM 2015</v>
      </c>
      <c r="BO196" s="4" t="str">
        <f>'(Intermediate Computations)'!BU191</f>
        <v>MMM 2015</v>
      </c>
      <c r="BP196" s="4" t="str">
        <f>'(Intermediate Computations)'!BV191</f>
        <v>MMM 2015</v>
      </c>
      <c r="BQ196" s="4" t="str">
        <f>'(Intermediate Computations)'!BW191</f>
        <v>MMM 2015</v>
      </c>
      <c r="BR196" s="4" t="str">
        <f>'(Intermediate Computations)'!BX191</f>
        <v>MMM 2015</v>
      </c>
      <c r="BS196" s="4" t="str">
        <f>'(Intermediate Computations)'!BY191</f>
        <v>MMM 2015</v>
      </c>
      <c r="BT196" s="4" t="str">
        <f>'(Intermediate Computations)'!BZ191</f>
        <v>MMM 2015</v>
      </c>
      <c r="BU196" s="4" t="str">
        <f>'(Intermediate Computations)'!CB191</f>
        <v>MMM 2016</v>
      </c>
      <c r="BV196" s="4" t="str">
        <f>'(Intermediate Computations)'!CC191</f>
        <v>MMM 2016</v>
      </c>
      <c r="BW196" s="4" t="str">
        <f>'(Intermediate Computations)'!CD191</f>
        <v>MMM 2016</v>
      </c>
      <c r="BX196" s="4" t="str">
        <f>'(Intermediate Computations)'!CE191</f>
        <v>MMM 2016</v>
      </c>
      <c r="BY196" s="4" t="str">
        <f>'(Intermediate Computations)'!CF191</f>
        <v>MMM 2016</v>
      </c>
      <c r="BZ196" s="4" t="str">
        <f>'(Intermediate Computations)'!CG191</f>
        <v>MMM 2016</v>
      </c>
      <c r="CA196" s="4" t="str">
        <f>'(Intermediate Computations)'!CH191</f>
        <v>MMM 2016</v>
      </c>
      <c r="CB196" s="4" t="str">
        <f>'(Intermediate Computations)'!CI191</f>
        <v>MMM 2016</v>
      </c>
      <c r="CC196" s="4" t="str">
        <f>'(Intermediate Computations)'!CJ191</f>
        <v>MMM 2016</v>
      </c>
      <c r="CD196" s="4" t="str">
        <f>'(Intermediate Computations)'!CK191</f>
        <v>MMM 2016</v>
      </c>
      <c r="CE196" s="4" t="str">
        <f>'(Intermediate Computations)'!CL191</f>
        <v>MMM 2016</v>
      </c>
      <c r="CF196" s="4" t="str">
        <f>'(Intermediate Computations)'!CM191</f>
        <v>MMM 2016</v>
      </c>
      <c r="CG196" s="4" t="str">
        <f>'(Intermediate Computations)'!CO191</f>
        <v>MMM 2017</v>
      </c>
      <c r="CH196" s="4" t="str">
        <f>'(Intermediate Computations)'!CP191</f>
        <v>MMM 2017</v>
      </c>
      <c r="CI196" s="4" t="str">
        <f>'(Intermediate Computations)'!CQ191</f>
        <v>MMM 2017</v>
      </c>
      <c r="CJ196" s="4" t="str">
        <f>'(Intermediate Computations)'!CR191</f>
        <v>MMM 2017</v>
      </c>
      <c r="CK196" s="4" t="str">
        <f>'(Intermediate Computations)'!CS191</f>
        <v>MMM 2017</v>
      </c>
      <c r="CL196" s="4" t="str">
        <f>'(Intermediate Computations)'!CT191</f>
        <v>MMM 2017</v>
      </c>
      <c r="CM196" s="4" t="str">
        <f>'(Intermediate Computations)'!CU191</f>
        <v>MMM 2017</v>
      </c>
      <c r="CN196" s="4" t="str">
        <f>'(Intermediate Computations)'!CV191</f>
        <v>MMM 2017</v>
      </c>
      <c r="CO196" s="4" t="str">
        <f>'(Intermediate Computations)'!CW191</f>
        <v>MMM 2017</v>
      </c>
      <c r="CP196" s="4" t="str">
        <f>'(Intermediate Computations)'!CX191</f>
        <v>MMM 2017</v>
      </c>
      <c r="CQ196" s="4" t="str">
        <f>'(Intermediate Computations)'!CY191</f>
        <v>MMM 2017</v>
      </c>
      <c r="CR196" s="4" t="str">
        <f>'(Intermediate Computations)'!CZ191</f>
        <v>MMM 2017</v>
      </c>
      <c r="CS196" s="4" t="str">
        <f>'(Intermediate Computations)'!DB191</f>
        <v>MMM 2018</v>
      </c>
      <c r="CT196" s="4" t="str">
        <f>'(Intermediate Computations)'!DC191</f>
        <v>MMM 2018</v>
      </c>
      <c r="CU196" s="4" t="str">
        <f>'(Intermediate Computations)'!DD191</f>
        <v>MMM 2018</v>
      </c>
      <c r="CV196" s="4" t="str">
        <f>'(Intermediate Computations)'!DE191</f>
        <v>MMM 2018</v>
      </c>
      <c r="CW196" s="4" t="str">
        <f>'(Intermediate Computations)'!DF191</f>
        <v>MMM 2018</v>
      </c>
      <c r="CX196" s="4" t="str">
        <f>'(Intermediate Computations)'!DG191</f>
        <v>MMM 2018</v>
      </c>
      <c r="CY196" s="4" t="str">
        <f>'(Intermediate Computations)'!DH191</f>
        <v>MMM 2018</v>
      </c>
      <c r="CZ196" s="4" t="str">
        <f>'(Intermediate Computations)'!DI191</f>
        <v>MMM 2018</v>
      </c>
      <c r="DA196" s="4" t="str">
        <f>'(Intermediate Computations)'!DJ191</f>
        <v>MMM 2018</v>
      </c>
      <c r="DB196" s="4" t="str">
        <f>'(Intermediate Computations)'!DK191</f>
        <v>MMM 2018</v>
      </c>
      <c r="DC196" s="4" t="str">
        <f>'(Intermediate Computations)'!DL191</f>
        <v>MMM 2018</v>
      </c>
      <c r="DD196" s="4" t="str">
        <f>'(Intermediate Computations)'!DM191</f>
        <v>MMM 2018</v>
      </c>
      <c r="DE196" s="4" t="str">
        <f>'(Intermediate Computations)'!DO191</f>
        <v>MMM 2019</v>
      </c>
      <c r="DF196" s="4" t="str">
        <f>'(Intermediate Computations)'!DP191</f>
        <v>MMM 2019</v>
      </c>
      <c r="DG196" s="4" t="str">
        <f>'(Intermediate Computations)'!DQ191</f>
        <v>MMM 2019</v>
      </c>
      <c r="DH196" s="4" t="str">
        <f>'(Intermediate Computations)'!DR191</f>
        <v>MMM 2019</v>
      </c>
      <c r="DI196" s="4" t="str">
        <f>'(Intermediate Computations)'!DS191</f>
        <v>MMM 2019</v>
      </c>
      <c r="DJ196" s="4" t="str">
        <f>'(Intermediate Computations)'!DT191</f>
        <v>MMM 2019</v>
      </c>
      <c r="DK196" s="4" t="str">
        <f>'(Intermediate Computations)'!DU191</f>
        <v>MMM 2019</v>
      </c>
      <c r="DL196" s="4" t="str">
        <f>'(Intermediate Computations)'!DV191</f>
        <v>MMM 2019</v>
      </c>
      <c r="DM196" s="4" t="str">
        <f>'(Intermediate Computations)'!DW191</f>
        <v>MMM 2019</v>
      </c>
      <c r="DN196" s="4" t="str">
        <f>'(Intermediate Computations)'!DX191</f>
        <v>MMM 2019</v>
      </c>
      <c r="DO196" s="4" t="str">
        <f>'(Intermediate Computations)'!DY191</f>
        <v>MMM 2019</v>
      </c>
      <c r="DP196" s="4" t="str">
        <f>'(Intermediate Computations)'!DZ191</f>
        <v>MMM 2019</v>
      </c>
      <c r="DQ196" s="4" t="str">
        <f>'(Intermediate Computations)'!EB191</f>
        <v>MMM 2020</v>
      </c>
      <c r="DR196" s="4" t="str">
        <f>'(Intermediate Computations)'!EC191</f>
        <v>MMM 2020</v>
      </c>
      <c r="DS196" s="4" t="str">
        <f>'(Intermediate Computations)'!ED191</f>
        <v>MMM 2020</v>
      </c>
      <c r="DT196" s="4" t="str">
        <f>'(Intermediate Computations)'!EE191</f>
        <v>MMM 2020</v>
      </c>
      <c r="DU196" s="4" t="str">
        <f>'(Intermediate Computations)'!EF191</f>
        <v>MMM 2020</v>
      </c>
      <c r="DV196" s="4" t="str">
        <f>'(Intermediate Computations)'!EG191</f>
        <v>MMM 2020</v>
      </c>
      <c r="DW196" s="4" t="str">
        <f>'(Intermediate Computations)'!EH191</f>
        <v>MMM 2020</v>
      </c>
      <c r="DX196" s="4" t="str">
        <f>'(Intermediate Computations)'!EI191</f>
        <v>MMM 2020</v>
      </c>
      <c r="DY196" s="4" t="str">
        <f>'(Intermediate Computations)'!EJ191</f>
        <v>MMM 2020</v>
      </c>
      <c r="DZ196" s="4" t="str">
        <f>'(Intermediate Computations)'!EK191</f>
        <v>MMM 2020</v>
      </c>
      <c r="EA196" s="4" t="str">
        <f>'(Intermediate Computations)'!EL191</f>
        <v>MMM 2020</v>
      </c>
      <c r="EB196" s="4" t="str">
        <f>'(Intermediate Computations)'!EM191</f>
        <v>MMM 2020</v>
      </c>
    </row>
    <row r="197" spans="1:132" ht="12.75" customHeight="1" x14ac:dyDescent="0.2">
      <c r="A197" s="4">
        <f>'(Intermediate Computations)'!B188</f>
        <v>40179</v>
      </c>
      <c r="B197" s="4">
        <f>'(Intermediate Computations)'!C188</f>
        <v>40210</v>
      </c>
      <c r="C197" s="4">
        <f>'(Intermediate Computations)'!D188</f>
        <v>40238</v>
      </c>
      <c r="D197" s="4">
        <f>'(Intermediate Computations)'!E188</f>
        <v>40269</v>
      </c>
      <c r="E197" s="4">
        <f>'(Intermediate Computations)'!F188</f>
        <v>40299</v>
      </c>
      <c r="F197" s="4">
        <f>'(Intermediate Computations)'!G188</f>
        <v>40330</v>
      </c>
      <c r="G197" s="4">
        <f>'(Intermediate Computations)'!H188</f>
        <v>40360</v>
      </c>
      <c r="H197" s="4">
        <f>'(Intermediate Computations)'!I188</f>
        <v>40391</v>
      </c>
      <c r="I197" s="4">
        <f>'(Intermediate Computations)'!J188</f>
        <v>40422</v>
      </c>
      <c r="J197" s="4">
        <f>'(Intermediate Computations)'!K188</f>
        <v>40452</v>
      </c>
      <c r="K197" s="4">
        <f>'(Intermediate Computations)'!L188</f>
        <v>40483</v>
      </c>
      <c r="L197" s="4">
        <f>'(Intermediate Computations)'!M188</f>
        <v>40513</v>
      </c>
      <c r="M197" s="4">
        <f>'(Intermediate Computations)'!O188</f>
        <v>40544</v>
      </c>
      <c r="N197" s="4">
        <f>'(Intermediate Computations)'!P188</f>
        <v>40575</v>
      </c>
      <c r="O197" s="4">
        <f>'(Intermediate Computations)'!Q188</f>
        <v>40603</v>
      </c>
      <c r="P197" s="4">
        <f>'(Intermediate Computations)'!R188</f>
        <v>40634</v>
      </c>
      <c r="Q197" s="4">
        <f>'(Intermediate Computations)'!S188</f>
        <v>40664</v>
      </c>
      <c r="R197" s="4">
        <f>'(Intermediate Computations)'!T188</f>
        <v>40695</v>
      </c>
      <c r="S197" s="4">
        <f>'(Intermediate Computations)'!U188</f>
        <v>40725</v>
      </c>
      <c r="T197" s="4">
        <f>'(Intermediate Computations)'!V188</f>
        <v>40756</v>
      </c>
      <c r="U197" s="4">
        <f>'(Intermediate Computations)'!W188</f>
        <v>40787</v>
      </c>
      <c r="V197" s="4">
        <f>'(Intermediate Computations)'!X188</f>
        <v>40817</v>
      </c>
      <c r="W197" s="4">
        <f>'(Intermediate Computations)'!Y188</f>
        <v>40848</v>
      </c>
      <c r="X197" s="4">
        <f>'(Intermediate Computations)'!Z188</f>
        <v>40878</v>
      </c>
      <c r="Y197" s="4">
        <f>'(Intermediate Computations)'!AB188</f>
        <v>40909</v>
      </c>
      <c r="Z197" s="4">
        <f>'(Intermediate Computations)'!AC188</f>
        <v>40940</v>
      </c>
      <c r="AA197" s="4">
        <f>'(Intermediate Computations)'!AD188</f>
        <v>40969</v>
      </c>
      <c r="AB197" s="4">
        <f>'(Intermediate Computations)'!AE188</f>
        <v>41000</v>
      </c>
      <c r="AC197" s="4">
        <f>'(Intermediate Computations)'!AF188</f>
        <v>41030</v>
      </c>
      <c r="AD197" s="4">
        <f>'(Intermediate Computations)'!AG188</f>
        <v>41061</v>
      </c>
      <c r="AE197" s="4">
        <f>'(Intermediate Computations)'!AH188</f>
        <v>41091</v>
      </c>
      <c r="AF197" s="4">
        <f>'(Intermediate Computations)'!AI188</f>
        <v>41122</v>
      </c>
      <c r="AG197" s="4">
        <f>'(Intermediate Computations)'!AJ188</f>
        <v>41153</v>
      </c>
      <c r="AH197" s="4">
        <f>'(Intermediate Computations)'!AK188</f>
        <v>41183</v>
      </c>
      <c r="AI197" s="4">
        <f>'(Intermediate Computations)'!AL188</f>
        <v>41214</v>
      </c>
      <c r="AJ197" s="4">
        <f>'(Intermediate Computations)'!AM188</f>
        <v>41244</v>
      </c>
      <c r="AK197" s="4">
        <f>'(Intermediate Computations)'!AO188</f>
        <v>41275</v>
      </c>
      <c r="AL197" s="4">
        <f>'(Intermediate Computations)'!AP188</f>
        <v>41306</v>
      </c>
      <c r="AM197" s="4">
        <f>'(Intermediate Computations)'!AQ188</f>
        <v>41334</v>
      </c>
      <c r="AN197" s="4">
        <f>'(Intermediate Computations)'!AR188</f>
        <v>41365</v>
      </c>
      <c r="AO197" s="4">
        <f>'(Intermediate Computations)'!AS188</f>
        <v>41395</v>
      </c>
      <c r="AP197" s="4">
        <f>'(Intermediate Computations)'!AT188</f>
        <v>41426</v>
      </c>
      <c r="AQ197" s="4">
        <f>'(Intermediate Computations)'!AU188</f>
        <v>41456</v>
      </c>
      <c r="AR197" s="4">
        <f>'(Intermediate Computations)'!AV188</f>
        <v>41487</v>
      </c>
      <c r="AS197" s="4">
        <f>'(Intermediate Computations)'!AW188</f>
        <v>41518</v>
      </c>
      <c r="AT197" s="4">
        <f>'(Intermediate Computations)'!AX188</f>
        <v>41548</v>
      </c>
      <c r="AU197" s="4">
        <f>'(Intermediate Computations)'!AY188</f>
        <v>41579</v>
      </c>
      <c r="AV197" s="4">
        <f>'(Intermediate Computations)'!AZ188</f>
        <v>41609</v>
      </c>
      <c r="AW197" s="4">
        <f>'(Intermediate Computations)'!BB188</f>
        <v>41640</v>
      </c>
      <c r="AX197" s="4">
        <f>'(Intermediate Computations)'!BC188</f>
        <v>41671</v>
      </c>
      <c r="AY197" s="4">
        <f>'(Intermediate Computations)'!BD188</f>
        <v>41699</v>
      </c>
      <c r="AZ197" s="4">
        <f>'(Intermediate Computations)'!BE188</f>
        <v>41730</v>
      </c>
      <c r="BA197" s="4">
        <f>'(Intermediate Computations)'!BF188</f>
        <v>41760</v>
      </c>
      <c r="BB197" s="4">
        <f>'(Intermediate Computations)'!BG188</f>
        <v>41791</v>
      </c>
      <c r="BC197" s="4">
        <f>'(Intermediate Computations)'!BH188</f>
        <v>41821</v>
      </c>
      <c r="BD197" s="4">
        <f>'(Intermediate Computations)'!BI188</f>
        <v>41852</v>
      </c>
      <c r="BE197" s="4">
        <f>'(Intermediate Computations)'!BJ188</f>
        <v>41883</v>
      </c>
      <c r="BF197" s="4">
        <f>'(Intermediate Computations)'!BK188</f>
        <v>41913</v>
      </c>
      <c r="BG197" s="4">
        <f>'(Intermediate Computations)'!BL188</f>
        <v>41944</v>
      </c>
      <c r="BH197" s="4">
        <f>'(Intermediate Computations)'!BM188</f>
        <v>41974</v>
      </c>
      <c r="BI197" s="4">
        <f>'(Intermediate Computations)'!BO188</f>
        <v>42005</v>
      </c>
      <c r="BJ197" s="4">
        <f>'(Intermediate Computations)'!BP188</f>
        <v>42036</v>
      </c>
      <c r="BK197" s="4">
        <f>'(Intermediate Computations)'!BQ188</f>
        <v>42064</v>
      </c>
      <c r="BL197" s="4">
        <f>'(Intermediate Computations)'!BR188</f>
        <v>42095</v>
      </c>
      <c r="BM197" s="4">
        <f>'(Intermediate Computations)'!BS188</f>
        <v>42125</v>
      </c>
      <c r="BN197" s="4">
        <f>'(Intermediate Computations)'!BT188</f>
        <v>42156</v>
      </c>
      <c r="BO197" s="4">
        <f>'(Intermediate Computations)'!BU188</f>
        <v>42186</v>
      </c>
      <c r="BP197" s="4">
        <f>'(Intermediate Computations)'!BV188</f>
        <v>42217</v>
      </c>
      <c r="BQ197" s="4">
        <f>'(Intermediate Computations)'!BW188</f>
        <v>42248</v>
      </c>
      <c r="BR197" s="4">
        <f>'(Intermediate Computations)'!BX188</f>
        <v>42278</v>
      </c>
      <c r="BS197" s="4">
        <f>'(Intermediate Computations)'!BY188</f>
        <v>42309</v>
      </c>
      <c r="BT197" s="4">
        <f>'(Intermediate Computations)'!BZ188</f>
        <v>42339</v>
      </c>
      <c r="BU197" s="4">
        <f>'(Intermediate Computations)'!CB188</f>
        <v>42370</v>
      </c>
      <c r="BV197" s="4">
        <f>'(Intermediate Computations)'!CC188</f>
        <v>42401</v>
      </c>
      <c r="BW197" s="4">
        <f>'(Intermediate Computations)'!CD188</f>
        <v>42430</v>
      </c>
      <c r="BX197" s="4">
        <f>'(Intermediate Computations)'!CE188</f>
        <v>42461</v>
      </c>
      <c r="BY197" s="4">
        <f>'(Intermediate Computations)'!CF188</f>
        <v>42491</v>
      </c>
      <c r="BZ197" s="4">
        <f>'(Intermediate Computations)'!CG188</f>
        <v>42522</v>
      </c>
      <c r="CA197" s="4">
        <f>'(Intermediate Computations)'!CH188</f>
        <v>42552</v>
      </c>
      <c r="CB197" s="4">
        <f>'(Intermediate Computations)'!CI188</f>
        <v>42583</v>
      </c>
      <c r="CC197" s="4">
        <f>'(Intermediate Computations)'!CJ188</f>
        <v>42614</v>
      </c>
      <c r="CD197" s="4">
        <f>'(Intermediate Computations)'!CK188</f>
        <v>42644</v>
      </c>
      <c r="CE197" s="4">
        <f>'(Intermediate Computations)'!CL188</f>
        <v>42675</v>
      </c>
      <c r="CF197" s="4">
        <f>'(Intermediate Computations)'!CM188</f>
        <v>42705</v>
      </c>
      <c r="CG197" s="4">
        <f>'(Intermediate Computations)'!CO188</f>
        <v>42736</v>
      </c>
      <c r="CH197" s="4">
        <f>'(Intermediate Computations)'!CP188</f>
        <v>42767</v>
      </c>
      <c r="CI197" s="4">
        <f>'(Intermediate Computations)'!CQ188</f>
        <v>42795</v>
      </c>
      <c r="CJ197" s="4">
        <f>'(Intermediate Computations)'!CR188</f>
        <v>42826</v>
      </c>
      <c r="CK197" s="4">
        <f>'(Intermediate Computations)'!CS188</f>
        <v>42856</v>
      </c>
      <c r="CL197" s="4">
        <f>'(Intermediate Computations)'!CT188</f>
        <v>42887</v>
      </c>
      <c r="CM197" s="4">
        <f>'(Intermediate Computations)'!CU188</f>
        <v>42917</v>
      </c>
      <c r="CN197" s="4">
        <f>'(Intermediate Computations)'!CV188</f>
        <v>42948</v>
      </c>
      <c r="CO197" s="4">
        <f>'(Intermediate Computations)'!CW188</f>
        <v>42979</v>
      </c>
      <c r="CP197" s="4">
        <f>'(Intermediate Computations)'!CX188</f>
        <v>43009</v>
      </c>
      <c r="CQ197" s="4">
        <f>'(Intermediate Computations)'!CY188</f>
        <v>43040</v>
      </c>
      <c r="CR197" s="4">
        <f>'(Intermediate Computations)'!CZ188</f>
        <v>43070</v>
      </c>
      <c r="CS197" s="4">
        <f>'(Intermediate Computations)'!DB188</f>
        <v>43101</v>
      </c>
      <c r="CT197" s="4">
        <f>'(Intermediate Computations)'!DC188</f>
        <v>43132</v>
      </c>
      <c r="CU197" s="4">
        <f>'(Intermediate Computations)'!DD188</f>
        <v>43160</v>
      </c>
      <c r="CV197" s="4">
        <f>'(Intermediate Computations)'!DE188</f>
        <v>43191</v>
      </c>
      <c r="CW197" s="4">
        <f>'(Intermediate Computations)'!DF188</f>
        <v>43221</v>
      </c>
      <c r="CX197" s="4">
        <f>'(Intermediate Computations)'!DG188</f>
        <v>43252</v>
      </c>
      <c r="CY197" s="4">
        <f>'(Intermediate Computations)'!DH188</f>
        <v>43282</v>
      </c>
      <c r="CZ197" s="4">
        <f>'(Intermediate Computations)'!DI188</f>
        <v>43313</v>
      </c>
      <c r="DA197" s="4">
        <f>'(Intermediate Computations)'!DJ188</f>
        <v>43344</v>
      </c>
      <c r="DB197" s="4">
        <f>'(Intermediate Computations)'!DK188</f>
        <v>43374</v>
      </c>
      <c r="DC197" s="4">
        <f>'(Intermediate Computations)'!DL188</f>
        <v>43405</v>
      </c>
      <c r="DD197" s="4">
        <f>'(Intermediate Computations)'!DM188</f>
        <v>43435</v>
      </c>
      <c r="DE197" s="4">
        <f>'(Intermediate Computations)'!DO188</f>
        <v>43466</v>
      </c>
      <c r="DF197" s="4">
        <f>'(Intermediate Computations)'!DP188</f>
        <v>43497</v>
      </c>
      <c r="DG197" s="4">
        <f>'(Intermediate Computations)'!DQ188</f>
        <v>43525</v>
      </c>
      <c r="DH197" s="4">
        <f>'(Intermediate Computations)'!DR188</f>
        <v>43556</v>
      </c>
      <c r="DI197" s="4">
        <f>'(Intermediate Computations)'!DS188</f>
        <v>43586</v>
      </c>
      <c r="DJ197" s="4">
        <f>'(Intermediate Computations)'!DT188</f>
        <v>43617</v>
      </c>
      <c r="DK197" s="4">
        <f>'(Intermediate Computations)'!DU188</f>
        <v>43647</v>
      </c>
      <c r="DL197" s="4">
        <f>'(Intermediate Computations)'!DV188</f>
        <v>43678</v>
      </c>
      <c r="DM197" s="4">
        <f>'(Intermediate Computations)'!DW188</f>
        <v>43709</v>
      </c>
      <c r="DN197" s="4">
        <f>'(Intermediate Computations)'!DX188</f>
        <v>43739</v>
      </c>
      <c r="DO197" s="4">
        <f>'(Intermediate Computations)'!DY188</f>
        <v>43770</v>
      </c>
      <c r="DP197" s="4">
        <f>'(Intermediate Computations)'!DZ188</f>
        <v>43800</v>
      </c>
      <c r="DQ197" s="4">
        <f>'(Intermediate Computations)'!EB188</f>
        <v>43831</v>
      </c>
      <c r="DR197" s="4">
        <f>'(Intermediate Computations)'!EC188</f>
        <v>43862</v>
      </c>
      <c r="DS197" s="4">
        <f>'(Intermediate Computations)'!ED188</f>
        <v>43891</v>
      </c>
      <c r="DT197" s="4">
        <f>'(Intermediate Computations)'!EE188</f>
        <v>43922</v>
      </c>
      <c r="DU197" s="4">
        <f>'(Intermediate Computations)'!EF188</f>
        <v>43952</v>
      </c>
      <c r="DV197" s="4">
        <f>'(Intermediate Computations)'!EG188</f>
        <v>43983</v>
      </c>
      <c r="DW197" s="4">
        <f>'(Intermediate Computations)'!EH188</f>
        <v>44013</v>
      </c>
      <c r="DX197" s="4">
        <f>'(Intermediate Computations)'!EI188</f>
        <v>44044</v>
      </c>
      <c r="DY197" s="4">
        <f>'(Intermediate Computations)'!EJ188</f>
        <v>44075</v>
      </c>
      <c r="DZ197" s="4">
        <f>'(Intermediate Computations)'!EK188</f>
        <v>44105</v>
      </c>
      <c r="EA197" s="4">
        <f>'(Intermediate Computations)'!EL188</f>
        <v>44136</v>
      </c>
      <c r="EB197" s="4">
        <f>'(Intermediate Computations)'!EM188</f>
        <v>44166</v>
      </c>
    </row>
    <row r="198" spans="1:132" ht="12.75" customHeight="1" x14ac:dyDescent="0.2">
      <c r="A198" s="64">
        <f>'Statistical Moments'!B51</f>
        <v>963388.68108289526</v>
      </c>
      <c r="B198" s="64">
        <f ca="1">'Statistical Moments'!C51</f>
        <v>962710.93591110525</v>
      </c>
      <c r="C198" s="64">
        <f ca="1">'Statistical Moments'!D51</f>
        <v>962084.6029577218</v>
      </c>
      <c r="D198" s="64">
        <f ca="1">'Statistical Moments'!E51</f>
        <v>961499.98859115934</v>
      </c>
      <c r="E198" s="64">
        <f ca="1">'Statistical Moments'!F51</f>
        <v>960857.1863228936</v>
      </c>
      <c r="F198" s="64">
        <f ca="1">'Statistical Moments'!G51</f>
        <v>960302.76027176762</v>
      </c>
      <c r="G198" s="64">
        <f ca="1">'Statistical Moments'!H51</f>
        <v>959709.97213660716</v>
      </c>
      <c r="H198" s="64">
        <f ca="1">'Statistical Moments'!I51</f>
        <v>959094.80575785635</v>
      </c>
      <c r="I198" s="64">
        <f ca="1">'Statistical Moments'!J51</f>
        <v>958553.19560196449</v>
      </c>
      <c r="J198" s="64">
        <f ca="1">'Statistical Moments'!K51</f>
        <v>958011.80675787199</v>
      </c>
      <c r="K198" s="64">
        <f ca="1">'Statistical Moments'!L51</f>
        <v>957491.81033338944</v>
      </c>
      <c r="L198" s="64">
        <f ca="1">'Statistical Moments'!M51</f>
        <v>956918.6161822218</v>
      </c>
      <c r="M198" s="64">
        <f ca="1">'Statistical Moments'!O51</f>
        <v>956342.39477932965</v>
      </c>
      <c r="N198" s="64">
        <f ca="1">'Statistical Moments'!P51</f>
        <v>955813.20433367661</v>
      </c>
      <c r="O198" s="64">
        <f ca="1">'Statistical Moments'!Q51</f>
        <v>955289.56433667464</v>
      </c>
      <c r="P198" s="64">
        <f ca="1">'Statistical Moments'!R51</f>
        <v>954749.44776266767</v>
      </c>
      <c r="Q198" s="64">
        <f ca="1">'Statistical Moments'!S51</f>
        <v>954237.16177894641</v>
      </c>
      <c r="R198" s="64">
        <f ca="1">'Statistical Moments'!T51</f>
        <v>953722.45693830075</v>
      </c>
      <c r="S198" s="64">
        <f ca="1">'Statistical Moments'!U51</f>
        <v>953187.06888052507</v>
      </c>
      <c r="T198" s="64">
        <f ca="1">'Statistical Moments'!V51</f>
        <v>952677.70057335473</v>
      </c>
      <c r="U198" s="64">
        <f ca="1">'Statistical Moments'!W51</f>
        <v>952113.61142270733</v>
      </c>
      <c r="V198" s="64">
        <f ca="1">'Statistical Moments'!X51</f>
        <v>951628.0723586817</v>
      </c>
      <c r="W198" s="64">
        <f ca="1">'Statistical Moments'!Y51</f>
        <v>951179.69511180057</v>
      </c>
      <c r="X198" s="64">
        <f ca="1">'Statistical Moments'!Z51</f>
        <v>950665.96068143076</v>
      </c>
      <c r="Y198" s="64">
        <f ca="1">'Statistical Moments'!AB51</f>
        <v>950143.13396469771</v>
      </c>
      <c r="Z198" s="64">
        <f ca="1">'Statistical Moments'!AC51</f>
        <v>949648.74790272827</v>
      </c>
      <c r="AA198" s="64">
        <f ca="1">'Statistical Moments'!AD51</f>
        <v>949149.75594319508</v>
      </c>
      <c r="AB198" s="64">
        <f ca="1">'Statistical Moments'!AE51</f>
        <v>948661.27718594391</v>
      </c>
      <c r="AC198" s="64">
        <f ca="1">'Statistical Moments'!AF51</f>
        <v>948130.98689530545</v>
      </c>
      <c r="AD198" s="64">
        <f ca="1">'Statistical Moments'!AG51</f>
        <v>947677.01565490675</v>
      </c>
      <c r="AE198" s="64">
        <f ca="1">'Statistical Moments'!AH51</f>
        <v>947175.21707211167</v>
      </c>
      <c r="AF198" s="64">
        <f ca="1">'Statistical Moments'!AI51</f>
        <v>946731.82807990978</v>
      </c>
      <c r="AG198" s="64">
        <f ca="1">'Statistical Moments'!AJ51</f>
        <v>946296.18104603863</v>
      </c>
      <c r="AH198" s="64">
        <f ca="1">'Statistical Moments'!AK51</f>
        <v>945800.62799292721</v>
      </c>
      <c r="AI198" s="64">
        <f ca="1">'Statistical Moments'!AL51</f>
        <v>945317.82461771462</v>
      </c>
      <c r="AJ198" s="64">
        <f ca="1">'Statistical Moments'!AM51</f>
        <v>944837.51721458847</v>
      </c>
      <c r="AK198" s="64">
        <f ca="1">'Statistical Moments'!AO51</f>
        <v>944356.9207354855</v>
      </c>
      <c r="AL198" s="64">
        <f ca="1">'Statistical Moments'!AP51</f>
        <v>943887.07425337902</v>
      </c>
      <c r="AM198" s="64">
        <f ca="1">'Statistical Moments'!AQ51</f>
        <v>943436.72175416083</v>
      </c>
      <c r="AN198" s="64">
        <f ca="1">'Statistical Moments'!AR51</f>
        <v>942978.37206467416</v>
      </c>
      <c r="AO198" s="64">
        <f ca="1">'Statistical Moments'!AS51</f>
        <v>942517.80034622864</v>
      </c>
      <c r="AP198" s="64">
        <f ca="1">'Statistical Moments'!AT51</f>
        <v>942054.08635957155</v>
      </c>
      <c r="AQ198" s="64">
        <f ca="1">'Statistical Moments'!AU51</f>
        <v>941576.83889724151</v>
      </c>
      <c r="AR198" s="64">
        <f ca="1">'Statistical Moments'!AV51</f>
        <v>941094.45218493056</v>
      </c>
      <c r="AS198" s="64">
        <f ca="1">'Statistical Moments'!AW51</f>
        <v>940661.27089626854</v>
      </c>
      <c r="AT198" s="64">
        <f ca="1">'Statistical Moments'!AX51</f>
        <v>940240.76634703833</v>
      </c>
      <c r="AU198" s="64">
        <f ca="1">'Statistical Moments'!AY51</f>
        <v>939794.19848234276</v>
      </c>
      <c r="AV198" s="64">
        <f ca="1">'Statistical Moments'!AZ51</f>
        <v>939335.0886355018</v>
      </c>
      <c r="AW198" s="64">
        <f ca="1">'Statistical Moments'!BB51</f>
        <v>938881.72754402773</v>
      </c>
      <c r="AX198" s="64">
        <f ca="1">'Statistical Moments'!BC51</f>
        <v>938436.53248357715</v>
      </c>
      <c r="AY198" s="64">
        <f ca="1">'Statistical Moments'!BD51</f>
        <v>938008.5319993177</v>
      </c>
      <c r="AZ198" s="64">
        <f ca="1">'Statistical Moments'!BE51</f>
        <v>937578.8267805496</v>
      </c>
      <c r="BA198" s="64">
        <f ca="1">'Statistical Moments'!BF51</f>
        <v>937074.75982221938</v>
      </c>
      <c r="BB198" s="64">
        <f ca="1">'Statistical Moments'!BG51</f>
        <v>936593.99288903282</v>
      </c>
      <c r="BC198" s="64">
        <f ca="1">'Statistical Moments'!BH51</f>
        <v>936162.7222667333</v>
      </c>
      <c r="BD198" s="64">
        <f ca="1">'Statistical Moments'!BI51</f>
        <v>935694.2519266326</v>
      </c>
      <c r="BE198" s="64">
        <f ca="1">'Statistical Moments'!BJ51</f>
        <v>935251.12101937667</v>
      </c>
      <c r="BF198" s="64">
        <f ca="1">'Statistical Moments'!BK51</f>
        <v>934827.23297546513</v>
      </c>
      <c r="BG198" s="64">
        <f ca="1">'Statistical Moments'!BL51</f>
        <v>934394.27946084831</v>
      </c>
      <c r="BH198" s="64">
        <f ca="1">'Statistical Moments'!BM51</f>
        <v>933934.91733602784</v>
      </c>
      <c r="BI198" s="64">
        <f ca="1">'Statistical Moments'!BO51</f>
        <v>933511.73381813103</v>
      </c>
      <c r="BJ198" s="64">
        <f ca="1">'Statistical Moments'!BP51</f>
        <v>933075.65388329432</v>
      </c>
      <c r="BK198" s="64">
        <f ca="1">'Statistical Moments'!BQ51</f>
        <v>932659.71738533536</v>
      </c>
      <c r="BL198" s="64">
        <f ca="1">'Statistical Moments'!BR51</f>
        <v>932180.28057384479</v>
      </c>
      <c r="BM198" s="64">
        <f ca="1">'Statistical Moments'!BS51</f>
        <v>931732.51740202843</v>
      </c>
      <c r="BN198" s="64">
        <f ca="1">'Statistical Moments'!BT51</f>
        <v>931248.67899741337</v>
      </c>
      <c r="BO198" s="64">
        <f ca="1">'Statistical Moments'!BU51</f>
        <v>930822.41541914584</v>
      </c>
      <c r="BP198" s="64">
        <f ca="1">'Statistical Moments'!BV51</f>
        <v>930356.27627507248</v>
      </c>
      <c r="BQ198" s="64">
        <f ca="1">'Statistical Moments'!BW51</f>
        <v>929905.93884510128</v>
      </c>
      <c r="BR198" s="64">
        <f ca="1">'Statistical Moments'!BX51</f>
        <v>929440.3109981796</v>
      </c>
      <c r="BS198" s="64">
        <f ca="1">'Statistical Moments'!BY51</f>
        <v>928982.46762736281</v>
      </c>
      <c r="BT198" s="64">
        <f ca="1">'Statistical Moments'!BZ51</f>
        <v>928525.90376596211</v>
      </c>
      <c r="BU198" s="64">
        <f ca="1">'Statistical Moments'!CB51</f>
        <v>928081.01345406764</v>
      </c>
      <c r="BV198" s="64">
        <f ca="1">'Statistical Moments'!CC51</f>
        <v>927666.52502969513</v>
      </c>
      <c r="BW198" s="64">
        <f ca="1">'Statistical Moments'!CD51</f>
        <v>927252.23228129512</v>
      </c>
      <c r="BX198" s="64">
        <f ca="1">'Statistical Moments'!CE51</f>
        <v>926816.90751516982</v>
      </c>
      <c r="BY198" s="64">
        <f ca="1">'Statistical Moments'!CF51</f>
        <v>926360.14336508955</v>
      </c>
      <c r="BZ198" s="64">
        <f ca="1">'Statistical Moments'!CG51</f>
        <v>925897.4533266495</v>
      </c>
      <c r="CA198" s="64">
        <f ca="1">'Statistical Moments'!CH51</f>
        <v>925462.28257452266</v>
      </c>
      <c r="CB198" s="64">
        <f ca="1">'Statistical Moments'!CI51</f>
        <v>925003.98127317836</v>
      </c>
      <c r="CC198" s="64">
        <f ca="1">'Statistical Moments'!CJ51</f>
        <v>924590.45055800362</v>
      </c>
      <c r="CD198" s="64">
        <f ca="1">'Statistical Moments'!CK51</f>
        <v>924144.16587303707</v>
      </c>
      <c r="CE198" s="64">
        <f ca="1">'Statistical Moments'!CL51</f>
        <v>923696.32300128555</v>
      </c>
      <c r="CF198" s="64">
        <f ca="1">'Statistical Moments'!CM51</f>
        <v>923206.61879643227</v>
      </c>
      <c r="CG198" s="64">
        <f ca="1">'Statistical Moments'!CO51</f>
        <v>922749.95148161252</v>
      </c>
      <c r="CH198" s="64">
        <f ca="1">'Statistical Moments'!CP51</f>
        <v>922348.98546020687</v>
      </c>
      <c r="CI198" s="64">
        <f ca="1">'Statistical Moments'!CQ51</f>
        <v>921899.94283340056</v>
      </c>
      <c r="CJ198" s="64">
        <f ca="1">'Statistical Moments'!CR51</f>
        <v>921445.65371162992</v>
      </c>
      <c r="CK198" s="64">
        <f ca="1">'Statistical Moments'!CS51</f>
        <v>921010.20641369245</v>
      </c>
      <c r="CL198" s="64">
        <f ca="1">'Statistical Moments'!CT51</f>
        <v>920573.67385266186</v>
      </c>
      <c r="CM198" s="64">
        <f ca="1">'Statistical Moments'!CU51</f>
        <v>920128.82057746791</v>
      </c>
      <c r="CN198" s="64">
        <f ca="1">'Statistical Moments'!CV51</f>
        <v>919674.19605646736</v>
      </c>
      <c r="CO198" s="64">
        <f ca="1">'Statistical Moments'!CW51</f>
        <v>919214.37078333227</v>
      </c>
      <c r="CP198" s="64">
        <f ca="1">'Statistical Moments'!CX51</f>
        <v>918755.27433354314</v>
      </c>
      <c r="CQ198" s="64">
        <f ca="1">'Statistical Moments'!CY51</f>
        <v>918331.54402405256</v>
      </c>
      <c r="CR198" s="64">
        <f ca="1">'Statistical Moments'!CZ51</f>
        <v>917898.44826034422</v>
      </c>
      <c r="CS198" s="64">
        <f ca="1">'Statistical Moments'!DB51</f>
        <v>917506.70046668965</v>
      </c>
      <c r="CT198" s="64">
        <f ca="1">'Statistical Moments'!DC51</f>
        <v>917063.76844662486</v>
      </c>
      <c r="CU198" s="64">
        <f ca="1">'Statistical Moments'!DD51</f>
        <v>916653.07116875995</v>
      </c>
      <c r="CV198" s="64">
        <f ca="1">'Statistical Moments'!DE51</f>
        <v>916157.01205457072</v>
      </c>
      <c r="CW198" s="64">
        <f ca="1">'Statistical Moments'!DF51</f>
        <v>915739.6399245708</v>
      </c>
      <c r="CX198" s="64">
        <f ca="1">'Statistical Moments'!DG51</f>
        <v>915308.9849838271</v>
      </c>
      <c r="CY198" s="64">
        <f ca="1">'Statistical Moments'!DH51</f>
        <v>914838.63621512777</v>
      </c>
      <c r="CZ198" s="64">
        <f ca="1">'Statistical Moments'!DI51</f>
        <v>914405.70367791201</v>
      </c>
      <c r="DA198" s="64">
        <f ca="1">'Statistical Moments'!DJ51</f>
        <v>913955.58654234488</v>
      </c>
      <c r="DB198" s="64">
        <f ca="1">'Statistical Moments'!DK51</f>
        <v>913538.38812691486</v>
      </c>
      <c r="DC198" s="64">
        <f ca="1">'Statistical Moments'!DL51</f>
        <v>913116.905181056</v>
      </c>
      <c r="DD198" s="64">
        <f ca="1">'Statistical Moments'!DM51</f>
        <v>912671.26966061164</v>
      </c>
      <c r="DE198" s="64">
        <f ca="1">'Statistical Moments'!DO51</f>
        <v>912279.39184025722</v>
      </c>
      <c r="DF198" s="64">
        <f ca="1">'Statistical Moments'!DP51</f>
        <v>911855.67484845477</v>
      </c>
      <c r="DG198" s="64">
        <f ca="1">'Statistical Moments'!DQ51</f>
        <v>911419.0106333344</v>
      </c>
      <c r="DH198" s="64">
        <f ca="1">'Statistical Moments'!DR51</f>
        <v>910979.65754395956</v>
      </c>
      <c r="DI198" s="64">
        <f ca="1">'Statistical Moments'!DS51</f>
        <v>910526.61991511483</v>
      </c>
      <c r="DJ198" s="64">
        <f ca="1">'Statistical Moments'!DT51</f>
        <v>910040.72200630314</v>
      </c>
      <c r="DK198" s="64">
        <f ca="1">'Statistical Moments'!DU51</f>
        <v>909625.75119682739</v>
      </c>
      <c r="DL198" s="64">
        <f ca="1">'Statistical Moments'!DV51</f>
        <v>909179.01420941122</v>
      </c>
      <c r="DM198" s="64">
        <f ca="1">'Statistical Moments'!DW51</f>
        <v>908750.39920623624</v>
      </c>
      <c r="DN198" s="64">
        <f ca="1">'Statistical Moments'!DX51</f>
        <v>908275.57044834155</v>
      </c>
      <c r="DO198" s="64">
        <f ca="1">'Statistical Moments'!DY51</f>
        <v>907829.512970082</v>
      </c>
      <c r="DP198" s="64">
        <f ca="1">'Statistical Moments'!DZ51</f>
        <v>907368.44623023993</v>
      </c>
      <c r="DQ198" s="64">
        <f ca="1">'Statistical Moments'!EB51</f>
        <v>906928.15157729667</v>
      </c>
      <c r="DR198" s="64">
        <f ca="1">'Statistical Moments'!EC51</f>
        <v>906485.31225979037</v>
      </c>
      <c r="DS198" s="64">
        <f ca="1">'Statistical Moments'!ED51</f>
        <v>906030.69575682387</v>
      </c>
      <c r="DT198" s="64">
        <f ca="1">'Statistical Moments'!EE51</f>
        <v>905581.88137078378</v>
      </c>
      <c r="DU198" s="64">
        <f ca="1">'Statistical Moments'!EF51</f>
        <v>905148.26115519158</v>
      </c>
      <c r="DV198" s="64">
        <f ca="1">'Statistical Moments'!EG51</f>
        <v>904699.67926474311</v>
      </c>
      <c r="DW198" s="64">
        <f ca="1">'Statistical Moments'!EH51</f>
        <v>904256.85574207315</v>
      </c>
      <c r="DX198" s="64">
        <f ca="1">'Statistical Moments'!EI51</f>
        <v>903817.925941922</v>
      </c>
      <c r="DY198" s="64">
        <f ca="1">'Statistical Moments'!EJ51</f>
        <v>903398.35574077396</v>
      </c>
      <c r="DZ198" s="64">
        <f ca="1">'Statistical Moments'!EK51</f>
        <v>902996.34397990792</v>
      </c>
      <c r="EA198" s="64">
        <f ca="1">'Statistical Moments'!EL51</f>
        <v>902549.34042275313</v>
      </c>
      <c r="EB198" s="64">
        <f ca="1">'Statistical Moments'!EM51</f>
        <v>902149.40754771244</v>
      </c>
    </row>
    <row r="199" spans="1:132" ht="12.75" customHeight="1" x14ac:dyDescent="0.2">
      <c r="A199" s="4" t="str">
        <f>'(Intermediate Computations)'!B197</f>
        <v>MMM 2010</v>
      </c>
      <c r="B199" s="4" t="str">
        <f>'(Intermediate Computations)'!C197</f>
        <v>MMM 2010</v>
      </c>
      <c r="C199" s="4" t="str">
        <f>'(Intermediate Computations)'!D197</f>
        <v>MMM 2010</v>
      </c>
      <c r="D199" s="4" t="str">
        <f>'(Intermediate Computations)'!E197</f>
        <v>MMM 2010</v>
      </c>
      <c r="E199" s="4" t="str">
        <f>'(Intermediate Computations)'!F197</f>
        <v>MMM 2010</v>
      </c>
      <c r="F199" s="4" t="str">
        <f>'(Intermediate Computations)'!G197</f>
        <v>MMM 2010</v>
      </c>
      <c r="G199" s="4" t="str">
        <f>'(Intermediate Computations)'!H197</f>
        <v>MMM 2010</v>
      </c>
      <c r="H199" s="4" t="str">
        <f>'(Intermediate Computations)'!I197</f>
        <v>MMM 2010</v>
      </c>
      <c r="I199" s="4" t="str">
        <f>'(Intermediate Computations)'!J197</f>
        <v>MMM 2010</v>
      </c>
      <c r="J199" s="4" t="str">
        <f>'(Intermediate Computations)'!K197</f>
        <v>MMM 2010</v>
      </c>
      <c r="K199" s="4" t="str">
        <f>'(Intermediate Computations)'!L197</f>
        <v>MMM 2010</v>
      </c>
      <c r="L199" s="4" t="str">
        <f>'(Intermediate Computations)'!M197</f>
        <v>MMM 2010</v>
      </c>
      <c r="M199" s="4" t="str">
        <f>'(Intermediate Computations)'!O197</f>
        <v>MMM 2011</v>
      </c>
      <c r="N199" s="4" t="str">
        <f>'(Intermediate Computations)'!P197</f>
        <v>MMM 2011</v>
      </c>
      <c r="O199" s="4" t="str">
        <f>'(Intermediate Computations)'!Q197</f>
        <v>MMM 2011</v>
      </c>
      <c r="P199" s="4" t="str">
        <f>'(Intermediate Computations)'!R197</f>
        <v>MMM 2011</v>
      </c>
      <c r="Q199" s="4" t="str">
        <f>'(Intermediate Computations)'!S197</f>
        <v>MMM 2011</v>
      </c>
      <c r="R199" s="4" t="str">
        <f>'(Intermediate Computations)'!T197</f>
        <v>MMM 2011</v>
      </c>
      <c r="S199" s="4" t="str">
        <f>'(Intermediate Computations)'!U197</f>
        <v>MMM 2011</v>
      </c>
      <c r="T199" s="4" t="str">
        <f>'(Intermediate Computations)'!V197</f>
        <v>MMM 2011</v>
      </c>
      <c r="U199" s="4" t="str">
        <f>'(Intermediate Computations)'!W197</f>
        <v>MMM 2011</v>
      </c>
      <c r="V199" s="4" t="str">
        <f>'(Intermediate Computations)'!X197</f>
        <v>MMM 2011</v>
      </c>
      <c r="W199" s="4" t="str">
        <f>'(Intermediate Computations)'!Y197</f>
        <v>MMM 2011</v>
      </c>
      <c r="X199" s="4" t="str">
        <f>'(Intermediate Computations)'!Z197</f>
        <v>MMM 2011</v>
      </c>
      <c r="Y199" s="4" t="str">
        <f>'(Intermediate Computations)'!AB197</f>
        <v>MMM 2012</v>
      </c>
      <c r="Z199" s="4" t="str">
        <f>'(Intermediate Computations)'!AC197</f>
        <v>MMM 2012</v>
      </c>
      <c r="AA199" s="4" t="str">
        <f>'(Intermediate Computations)'!AD197</f>
        <v>MMM 2012</v>
      </c>
      <c r="AB199" s="4" t="str">
        <f>'(Intermediate Computations)'!AE197</f>
        <v>MMM 2012</v>
      </c>
      <c r="AC199" s="4" t="str">
        <f>'(Intermediate Computations)'!AF197</f>
        <v>MMM 2012</v>
      </c>
      <c r="AD199" s="4" t="str">
        <f>'(Intermediate Computations)'!AG197</f>
        <v>MMM 2012</v>
      </c>
      <c r="AE199" s="4" t="str">
        <f>'(Intermediate Computations)'!AH197</f>
        <v>MMM 2012</v>
      </c>
      <c r="AF199" s="4" t="str">
        <f>'(Intermediate Computations)'!AI197</f>
        <v>MMM 2012</v>
      </c>
      <c r="AG199" s="4" t="str">
        <f>'(Intermediate Computations)'!AJ197</f>
        <v>MMM 2012</v>
      </c>
      <c r="AH199" s="4" t="str">
        <f>'(Intermediate Computations)'!AK197</f>
        <v>MMM 2012</v>
      </c>
      <c r="AI199" s="4" t="str">
        <f>'(Intermediate Computations)'!AL197</f>
        <v>MMM 2012</v>
      </c>
      <c r="AJ199" s="4" t="str">
        <f>'(Intermediate Computations)'!AM197</f>
        <v>MMM 2012</v>
      </c>
      <c r="AK199" s="4" t="str">
        <f>'(Intermediate Computations)'!AO197</f>
        <v>MMM 2013</v>
      </c>
      <c r="AL199" s="4" t="str">
        <f>'(Intermediate Computations)'!AP197</f>
        <v>MMM 2013</v>
      </c>
      <c r="AM199" s="4" t="str">
        <f>'(Intermediate Computations)'!AQ197</f>
        <v>MMM 2013</v>
      </c>
      <c r="AN199" s="4" t="str">
        <f>'(Intermediate Computations)'!AR197</f>
        <v>MMM 2013</v>
      </c>
      <c r="AO199" s="4" t="str">
        <f>'(Intermediate Computations)'!AS197</f>
        <v>MMM 2013</v>
      </c>
      <c r="AP199" s="4" t="str">
        <f>'(Intermediate Computations)'!AT197</f>
        <v>MMM 2013</v>
      </c>
      <c r="AQ199" s="4" t="str">
        <f>'(Intermediate Computations)'!AU197</f>
        <v>MMM 2013</v>
      </c>
      <c r="AR199" s="4" t="str">
        <f>'(Intermediate Computations)'!AV197</f>
        <v>MMM 2013</v>
      </c>
      <c r="AS199" s="4" t="str">
        <f>'(Intermediate Computations)'!AW197</f>
        <v>MMM 2013</v>
      </c>
      <c r="AT199" s="4" t="str">
        <f>'(Intermediate Computations)'!AX197</f>
        <v>MMM 2013</v>
      </c>
      <c r="AU199" s="4" t="str">
        <f>'(Intermediate Computations)'!AY197</f>
        <v>MMM 2013</v>
      </c>
      <c r="AV199" s="4" t="str">
        <f>'(Intermediate Computations)'!AZ197</f>
        <v>MMM 2013</v>
      </c>
      <c r="AW199" s="4" t="str">
        <f>'(Intermediate Computations)'!BB197</f>
        <v>MMM 2014</v>
      </c>
      <c r="AX199" s="4" t="str">
        <f>'(Intermediate Computations)'!BC197</f>
        <v>MMM 2014</v>
      </c>
      <c r="AY199" s="4" t="str">
        <f>'(Intermediate Computations)'!BD197</f>
        <v>MMM 2014</v>
      </c>
      <c r="AZ199" s="4" t="str">
        <f>'(Intermediate Computations)'!BE197</f>
        <v>MMM 2014</v>
      </c>
      <c r="BA199" s="4" t="str">
        <f>'(Intermediate Computations)'!BF197</f>
        <v>MMM 2014</v>
      </c>
      <c r="BB199" s="4" t="str">
        <f>'(Intermediate Computations)'!BG197</f>
        <v>MMM 2014</v>
      </c>
      <c r="BC199" s="4" t="str">
        <f>'(Intermediate Computations)'!BH197</f>
        <v>MMM 2014</v>
      </c>
      <c r="BD199" s="4" t="str">
        <f>'(Intermediate Computations)'!BI197</f>
        <v>MMM 2014</v>
      </c>
      <c r="BE199" s="4" t="str">
        <f>'(Intermediate Computations)'!BJ197</f>
        <v>MMM 2014</v>
      </c>
      <c r="BF199" s="4" t="str">
        <f>'(Intermediate Computations)'!BK197</f>
        <v>MMM 2014</v>
      </c>
      <c r="BG199" s="4" t="str">
        <f>'(Intermediate Computations)'!BL197</f>
        <v>MMM 2014</v>
      </c>
      <c r="BH199" s="4" t="str">
        <f>'(Intermediate Computations)'!BM197</f>
        <v>MMM 2014</v>
      </c>
      <c r="BI199" s="4" t="str">
        <f>'(Intermediate Computations)'!BO197</f>
        <v>MMM 2015</v>
      </c>
      <c r="BJ199" s="4" t="str">
        <f>'(Intermediate Computations)'!BP197</f>
        <v>MMM 2015</v>
      </c>
      <c r="BK199" s="4" t="str">
        <f>'(Intermediate Computations)'!BQ197</f>
        <v>MMM 2015</v>
      </c>
      <c r="BL199" s="4" t="str">
        <f>'(Intermediate Computations)'!BR197</f>
        <v>MMM 2015</v>
      </c>
      <c r="BM199" s="4" t="str">
        <f>'(Intermediate Computations)'!BS197</f>
        <v>MMM 2015</v>
      </c>
      <c r="BN199" s="4" t="str">
        <f>'(Intermediate Computations)'!BT197</f>
        <v>MMM 2015</v>
      </c>
      <c r="BO199" s="4" t="str">
        <f>'(Intermediate Computations)'!BU197</f>
        <v>MMM 2015</v>
      </c>
      <c r="BP199" s="4" t="str">
        <f>'(Intermediate Computations)'!BV197</f>
        <v>MMM 2015</v>
      </c>
      <c r="BQ199" s="4" t="str">
        <f>'(Intermediate Computations)'!BW197</f>
        <v>MMM 2015</v>
      </c>
      <c r="BR199" s="4" t="str">
        <f>'(Intermediate Computations)'!BX197</f>
        <v>MMM 2015</v>
      </c>
      <c r="BS199" s="4" t="str">
        <f>'(Intermediate Computations)'!BY197</f>
        <v>MMM 2015</v>
      </c>
      <c r="BT199" s="4" t="str">
        <f>'(Intermediate Computations)'!BZ197</f>
        <v>MMM 2015</v>
      </c>
      <c r="BU199" s="4" t="str">
        <f>'(Intermediate Computations)'!CB197</f>
        <v>MMM 2016</v>
      </c>
      <c r="BV199" s="4" t="str">
        <f>'(Intermediate Computations)'!CC197</f>
        <v>MMM 2016</v>
      </c>
      <c r="BW199" s="4" t="str">
        <f>'(Intermediate Computations)'!CD197</f>
        <v>MMM 2016</v>
      </c>
      <c r="BX199" s="4" t="str">
        <f>'(Intermediate Computations)'!CE197</f>
        <v>MMM 2016</v>
      </c>
      <c r="BY199" s="4" t="str">
        <f>'(Intermediate Computations)'!CF197</f>
        <v>MMM 2016</v>
      </c>
      <c r="BZ199" s="4" t="str">
        <f>'(Intermediate Computations)'!CG197</f>
        <v>MMM 2016</v>
      </c>
      <c r="CA199" s="4" t="str">
        <f>'(Intermediate Computations)'!CH197</f>
        <v>MMM 2016</v>
      </c>
      <c r="CB199" s="4" t="str">
        <f>'(Intermediate Computations)'!CI197</f>
        <v>MMM 2016</v>
      </c>
      <c r="CC199" s="4" t="str">
        <f>'(Intermediate Computations)'!CJ197</f>
        <v>MMM 2016</v>
      </c>
      <c r="CD199" s="4" t="str">
        <f>'(Intermediate Computations)'!CK197</f>
        <v>MMM 2016</v>
      </c>
      <c r="CE199" s="4" t="str">
        <f>'(Intermediate Computations)'!CL197</f>
        <v>MMM 2016</v>
      </c>
      <c r="CF199" s="4" t="str">
        <f>'(Intermediate Computations)'!CM197</f>
        <v>MMM 2016</v>
      </c>
      <c r="CG199" s="4" t="str">
        <f>'(Intermediate Computations)'!CO197</f>
        <v>MMM 2017</v>
      </c>
      <c r="CH199" s="4" t="str">
        <f>'(Intermediate Computations)'!CP197</f>
        <v>MMM 2017</v>
      </c>
      <c r="CI199" s="4" t="str">
        <f>'(Intermediate Computations)'!CQ197</f>
        <v>MMM 2017</v>
      </c>
      <c r="CJ199" s="4" t="str">
        <f>'(Intermediate Computations)'!CR197</f>
        <v>MMM 2017</v>
      </c>
      <c r="CK199" s="4" t="str">
        <f>'(Intermediate Computations)'!CS197</f>
        <v>MMM 2017</v>
      </c>
      <c r="CL199" s="4" t="str">
        <f>'(Intermediate Computations)'!CT197</f>
        <v>MMM 2017</v>
      </c>
      <c r="CM199" s="4" t="str">
        <f>'(Intermediate Computations)'!CU197</f>
        <v>MMM 2017</v>
      </c>
      <c r="CN199" s="4" t="str">
        <f>'(Intermediate Computations)'!CV197</f>
        <v>MMM 2017</v>
      </c>
      <c r="CO199" s="4" t="str">
        <f>'(Intermediate Computations)'!CW197</f>
        <v>MMM 2017</v>
      </c>
      <c r="CP199" s="4" t="str">
        <f>'(Intermediate Computations)'!CX197</f>
        <v>MMM 2017</v>
      </c>
      <c r="CQ199" s="4" t="str">
        <f>'(Intermediate Computations)'!CY197</f>
        <v>MMM 2017</v>
      </c>
      <c r="CR199" s="4" t="str">
        <f>'(Intermediate Computations)'!CZ197</f>
        <v>MMM 2017</v>
      </c>
      <c r="CS199" s="4" t="str">
        <f>'(Intermediate Computations)'!DB197</f>
        <v>MMM 2018</v>
      </c>
      <c r="CT199" s="4" t="str">
        <f>'(Intermediate Computations)'!DC197</f>
        <v>MMM 2018</v>
      </c>
      <c r="CU199" s="4" t="str">
        <f>'(Intermediate Computations)'!DD197</f>
        <v>MMM 2018</v>
      </c>
      <c r="CV199" s="4" t="str">
        <f>'(Intermediate Computations)'!DE197</f>
        <v>MMM 2018</v>
      </c>
      <c r="CW199" s="4" t="str">
        <f>'(Intermediate Computations)'!DF197</f>
        <v>MMM 2018</v>
      </c>
      <c r="CX199" s="4" t="str">
        <f>'(Intermediate Computations)'!DG197</f>
        <v>MMM 2018</v>
      </c>
      <c r="CY199" s="4" t="str">
        <f>'(Intermediate Computations)'!DH197</f>
        <v>MMM 2018</v>
      </c>
      <c r="CZ199" s="4" t="str">
        <f>'(Intermediate Computations)'!DI197</f>
        <v>MMM 2018</v>
      </c>
      <c r="DA199" s="4" t="str">
        <f>'(Intermediate Computations)'!DJ197</f>
        <v>MMM 2018</v>
      </c>
      <c r="DB199" s="4" t="str">
        <f>'(Intermediate Computations)'!DK197</f>
        <v>MMM 2018</v>
      </c>
      <c r="DC199" s="4" t="str">
        <f>'(Intermediate Computations)'!DL197</f>
        <v>MMM 2018</v>
      </c>
      <c r="DD199" s="4" t="str">
        <f>'(Intermediate Computations)'!DM197</f>
        <v>MMM 2018</v>
      </c>
      <c r="DE199" s="4" t="str">
        <f>'(Intermediate Computations)'!DO197</f>
        <v>MMM 2019</v>
      </c>
      <c r="DF199" s="4" t="str">
        <f>'(Intermediate Computations)'!DP197</f>
        <v>MMM 2019</v>
      </c>
      <c r="DG199" s="4" t="str">
        <f>'(Intermediate Computations)'!DQ197</f>
        <v>MMM 2019</v>
      </c>
      <c r="DH199" s="4" t="str">
        <f>'(Intermediate Computations)'!DR197</f>
        <v>MMM 2019</v>
      </c>
      <c r="DI199" s="4" t="str">
        <f>'(Intermediate Computations)'!DS197</f>
        <v>MMM 2019</v>
      </c>
      <c r="DJ199" s="4" t="str">
        <f>'(Intermediate Computations)'!DT197</f>
        <v>MMM 2019</v>
      </c>
      <c r="DK199" s="4" t="str">
        <f>'(Intermediate Computations)'!DU197</f>
        <v>MMM 2019</v>
      </c>
      <c r="DL199" s="4" t="str">
        <f>'(Intermediate Computations)'!DV197</f>
        <v>MMM 2019</v>
      </c>
      <c r="DM199" s="4" t="str">
        <f>'(Intermediate Computations)'!DW197</f>
        <v>MMM 2019</v>
      </c>
      <c r="DN199" s="4" t="str">
        <f>'(Intermediate Computations)'!DX197</f>
        <v>MMM 2019</v>
      </c>
      <c r="DO199" s="4" t="str">
        <f>'(Intermediate Computations)'!DY197</f>
        <v>MMM 2019</v>
      </c>
      <c r="DP199" s="4" t="str">
        <f>'(Intermediate Computations)'!DZ197</f>
        <v>MMM 2019</v>
      </c>
      <c r="DQ199" s="4" t="str">
        <f>'(Intermediate Computations)'!EB197</f>
        <v>MMM 2020</v>
      </c>
      <c r="DR199" s="4" t="str">
        <f>'(Intermediate Computations)'!EC197</f>
        <v>MMM 2020</v>
      </c>
      <c r="DS199" s="4" t="str">
        <f>'(Intermediate Computations)'!ED197</f>
        <v>MMM 2020</v>
      </c>
      <c r="DT199" s="4" t="str">
        <f>'(Intermediate Computations)'!EE197</f>
        <v>MMM 2020</v>
      </c>
      <c r="DU199" s="4" t="str">
        <f>'(Intermediate Computations)'!EF197</f>
        <v>MMM 2020</v>
      </c>
      <c r="DV199" s="4" t="str">
        <f>'(Intermediate Computations)'!EG197</f>
        <v>MMM 2020</v>
      </c>
      <c r="DW199" s="4" t="str">
        <f>'(Intermediate Computations)'!EH197</f>
        <v>MMM 2020</v>
      </c>
      <c r="DX199" s="4" t="str">
        <f>'(Intermediate Computations)'!EI197</f>
        <v>MMM 2020</v>
      </c>
      <c r="DY199" s="4" t="str">
        <f>'(Intermediate Computations)'!EJ197</f>
        <v>MMM 2020</v>
      </c>
      <c r="DZ199" s="4" t="str">
        <f>'(Intermediate Computations)'!EK197</f>
        <v>MMM 2020</v>
      </c>
      <c r="EA199" s="4" t="str">
        <f>'(Intermediate Computations)'!EL197</f>
        <v>MMM 2020</v>
      </c>
      <c r="EB199" s="4" t="str">
        <f>'(Intermediate Computations)'!EM197</f>
        <v>MMM 2020</v>
      </c>
    </row>
    <row r="200" spans="1:132" ht="12.75" customHeight="1" x14ac:dyDescent="0.2">
      <c r="A200" s="4">
        <f>'(Intermediate Computations)'!B194</f>
        <v>40179</v>
      </c>
      <c r="B200" s="4">
        <f>'(Intermediate Computations)'!C194</f>
        <v>40210</v>
      </c>
      <c r="C200" s="4">
        <f>'(Intermediate Computations)'!D194</f>
        <v>40238</v>
      </c>
      <c r="D200" s="4">
        <f>'(Intermediate Computations)'!E194</f>
        <v>40269</v>
      </c>
      <c r="E200" s="4">
        <f>'(Intermediate Computations)'!F194</f>
        <v>40299</v>
      </c>
      <c r="F200" s="4">
        <f>'(Intermediate Computations)'!G194</f>
        <v>40330</v>
      </c>
      <c r="G200" s="4">
        <f>'(Intermediate Computations)'!H194</f>
        <v>40360</v>
      </c>
      <c r="H200" s="4">
        <f>'(Intermediate Computations)'!I194</f>
        <v>40391</v>
      </c>
      <c r="I200" s="4">
        <f>'(Intermediate Computations)'!J194</f>
        <v>40422</v>
      </c>
      <c r="J200" s="4">
        <f>'(Intermediate Computations)'!K194</f>
        <v>40452</v>
      </c>
      <c r="K200" s="4">
        <f>'(Intermediate Computations)'!L194</f>
        <v>40483</v>
      </c>
      <c r="L200" s="4">
        <f>'(Intermediate Computations)'!M194</f>
        <v>40513</v>
      </c>
      <c r="M200" s="4">
        <f>'(Intermediate Computations)'!O194</f>
        <v>40544</v>
      </c>
      <c r="N200" s="4">
        <f>'(Intermediate Computations)'!P194</f>
        <v>40575</v>
      </c>
      <c r="O200" s="4">
        <f>'(Intermediate Computations)'!Q194</f>
        <v>40603</v>
      </c>
      <c r="P200" s="4">
        <f>'(Intermediate Computations)'!R194</f>
        <v>40634</v>
      </c>
      <c r="Q200" s="4">
        <f>'(Intermediate Computations)'!S194</f>
        <v>40664</v>
      </c>
      <c r="R200" s="4">
        <f>'(Intermediate Computations)'!T194</f>
        <v>40695</v>
      </c>
      <c r="S200" s="4">
        <f>'(Intermediate Computations)'!U194</f>
        <v>40725</v>
      </c>
      <c r="T200" s="4">
        <f>'(Intermediate Computations)'!V194</f>
        <v>40756</v>
      </c>
      <c r="U200" s="4">
        <f>'(Intermediate Computations)'!W194</f>
        <v>40787</v>
      </c>
      <c r="V200" s="4">
        <f>'(Intermediate Computations)'!X194</f>
        <v>40817</v>
      </c>
      <c r="W200" s="4">
        <f>'(Intermediate Computations)'!Y194</f>
        <v>40848</v>
      </c>
      <c r="X200" s="4">
        <f>'(Intermediate Computations)'!Z194</f>
        <v>40878</v>
      </c>
      <c r="Y200" s="4">
        <f>'(Intermediate Computations)'!AB194</f>
        <v>40909</v>
      </c>
      <c r="Z200" s="4">
        <f>'(Intermediate Computations)'!AC194</f>
        <v>40940</v>
      </c>
      <c r="AA200" s="4">
        <f>'(Intermediate Computations)'!AD194</f>
        <v>40969</v>
      </c>
      <c r="AB200" s="4">
        <f>'(Intermediate Computations)'!AE194</f>
        <v>41000</v>
      </c>
      <c r="AC200" s="4">
        <f>'(Intermediate Computations)'!AF194</f>
        <v>41030</v>
      </c>
      <c r="AD200" s="4">
        <f>'(Intermediate Computations)'!AG194</f>
        <v>41061</v>
      </c>
      <c r="AE200" s="4">
        <f>'(Intermediate Computations)'!AH194</f>
        <v>41091</v>
      </c>
      <c r="AF200" s="4">
        <f>'(Intermediate Computations)'!AI194</f>
        <v>41122</v>
      </c>
      <c r="AG200" s="4">
        <f>'(Intermediate Computations)'!AJ194</f>
        <v>41153</v>
      </c>
      <c r="AH200" s="4">
        <f>'(Intermediate Computations)'!AK194</f>
        <v>41183</v>
      </c>
      <c r="AI200" s="4">
        <f>'(Intermediate Computations)'!AL194</f>
        <v>41214</v>
      </c>
      <c r="AJ200" s="4">
        <f>'(Intermediate Computations)'!AM194</f>
        <v>41244</v>
      </c>
      <c r="AK200" s="4">
        <f>'(Intermediate Computations)'!AO194</f>
        <v>41275</v>
      </c>
      <c r="AL200" s="4">
        <f>'(Intermediate Computations)'!AP194</f>
        <v>41306</v>
      </c>
      <c r="AM200" s="4">
        <f>'(Intermediate Computations)'!AQ194</f>
        <v>41334</v>
      </c>
      <c r="AN200" s="4">
        <f>'(Intermediate Computations)'!AR194</f>
        <v>41365</v>
      </c>
      <c r="AO200" s="4">
        <f>'(Intermediate Computations)'!AS194</f>
        <v>41395</v>
      </c>
      <c r="AP200" s="4">
        <f>'(Intermediate Computations)'!AT194</f>
        <v>41426</v>
      </c>
      <c r="AQ200" s="4">
        <f>'(Intermediate Computations)'!AU194</f>
        <v>41456</v>
      </c>
      <c r="AR200" s="4">
        <f>'(Intermediate Computations)'!AV194</f>
        <v>41487</v>
      </c>
      <c r="AS200" s="4">
        <f>'(Intermediate Computations)'!AW194</f>
        <v>41518</v>
      </c>
      <c r="AT200" s="4">
        <f>'(Intermediate Computations)'!AX194</f>
        <v>41548</v>
      </c>
      <c r="AU200" s="4">
        <f>'(Intermediate Computations)'!AY194</f>
        <v>41579</v>
      </c>
      <c r="AV200" s="4">
        <f>'(Intermediate Computations)'!AZ194</f>
        <v>41609</v>
      </c>
      <c r="AW200" s="4">
        <f>'(Intermediate Computations)'!BB194</f>
        <v>41640</v>
      </c>
      <c r="AX200" s="4">
        <f>'(Intermediate Computations)'!BC194</f>
        <v>41671</v>
      </c>
      <c r="AY200" s="4">
        <f>'(Intermediate Computations)'!BD194</f>
        <v>41699</v>
      </c>
      <c r="AZ200" s="4">
        <f>'(Intermediate Computations)'!BE194</f>
        <v>41730</v>
      </c>
      <c r="BA200" s="4">
        <f>'(Intermediate Computations)'!BF194</f>
        <v>41760</v>
      </c>
      <c r="BB200" s="4">
        <f>'(Intermediate Computations)'!BG194</f>
        <v>41791</v>
      </c>
      <c r="BC200" s="4">
        <f>'(Intermediate Computations)'!BH194</f>
        <v>41821</v>
      </c>
      <c r="BD200" s="4">
        <f>'(Intermediate Computations)'!BI194</f>
        <v>41852</v>
      </c>
      <c r="BE200" s="4">
        <f>'(Intermediate Computations)'!BJ194</f>
        <v>41883</v>
      </c>
      <c r="BF200" s="4">
        <f>'(Intermediate Computations)'!BK194</f>
        <v>41913</v>
      </c>
      <c r="BG200" s="4">
        <f>'(Intermediate Computations)'!BL194</f>
        <v>41944</v>
      </c>
      <c r="BH200" s="4">
        <f>'(Intermediate Computations)'!BM194</f>
        <v>41974</v>
      </c>
      <c r="BI200" s="4">
        <f>'(Intermediate Computations)'!BO194</f>
        <v>42005</v>
      </c>
      <c r="BJ200" s="4">
        <f>'(Intermediate Computations)'!BP194</f>
        <v>42036</v>
      </c>
      <c r="BK200" s="4">
        <f>'(Intermediate Computations)'!BQ194</f>
        <v>42064</v>
      </c>
      <c r="BL200" s="4">
        <f>'(Intermediate Computations)'!BR194</f>
        <v>42095</v>
      </c>
      <c r="BM200" s="4">
        <f>'(Intermediate Computations)'!BS194</f>
        <v>42125</v>
      </c>
      <c r="BN200" s="4">
        <f>'(Intermediate Computations)'!BT194</f>
        <v>42156</v>
      </c>
      <c r="BO200" s="4">
        <f>'(Intermediate Computations)'!BU194</f>
        <v>42186</v>
      </c>
      <c r="BP200" s="4">
        <f>'(Intermediate Computations)'!BV194</f>
        <v>42217</v>
      </c>
      <c r="BQ200" s="4">
        <f>'(Intermediate Computations)'!BW194</f>
        <v>42248</v>
      </c>
      <c r="BR200" s="4">
        <f>'(Intermediate Computations)'!BX194</f>
        <v>42278</v>
      </c>
      <c r="BS200" s="4">
        <f>'(Intermediate Computations)'!BY194</f>
        <v>42309</v>
      </c>
      <c r="BT200" s="4">
        <f>'(Intermediate Computations)'!BZ194</f>
        <v>42339</v>
      </c>
      <c r="BU200" s="4">
        <f>'(Intermediate Computations)'!CB194</f>
        <v>42370</v>
      </c>
      <c r="BV200" s="4">
        <f>'(Intermediate Computations)'!CC194</f>
        <v>42401</v>
      </c>
      <c r="BW200" s="4">
        <f>'(Intermediate Computations)'!CD194</f>
        <v>42430</v>
      </c>
      <c r="BX200" s="4">
        <f>'(Intermediate Computations)'!CE194</f>
        <v>42461</v>
      </c>
      <c r="BY200" s="4">
        <f>'(Intermediate Computations)'!CF194</f>
        <v>42491</v>
      </c>
      <c r="BZ200" s="4">
        <f>'(Intermediate Computations)'!CG194</f>
        <v>42522</v>
      </c>
      <c r="CA200" s="4">
        <f>'(Intermediate Computations)'!CH194</f>
        <v>42552</v>
      </c>
      <c r="CB200" s="4">
        <f>'(Intermediate Computations)'!CI194</f>
        <v>42583</v>
      </c>
      <c r="CC200" s="4">
        <f>'(Intermediate Computations)'!CJ194</f>
        <v>42614</v>
      </c>
      <c r="CD200" s="4">
        <f>'(Intermediate Computations)'!CK194</f>
        <v>42644</v>
      </c>
      <c r="CE200" s="4">
        <f>'(Intermediate Computations)'!CL194</f>
        <v>42675</v>
      </c>
      <c r="CF200" s="4">
        <f>'(Intermediate Computations)'!CM194</f>
        <v>42705</v>
      </c>
      <c r="CG200" s="4">
        <f>'(Intermediate Computations)'!CO194</f>
        <v>42736</v>
      </c>
      <c r="CH200" s="4">
        <f>'(Intermediate Computations)'!CP194</f>
        <v>42767</v>
      </c>
      <c r="CI200" s="4">
        <f>'(Intermediate Computations)'!CQ194</f>
        <v>42795</v>
      </c>
      <c r="CJ200" s="4">
        <f>'(Intermediate Computations)'!CR194</f>
        <v>42826</v>
      </c>
      <c r="CK200" s="4">
        <f>'(Intermediate Computations)'!CS194</f>
        <v>42856</v>
      </c>
      <c r="CL200" s="4">
        <f>'(Intermediate Computations)'!CT194</f>
        <v>42887</v>
      </c>
      <c r="CM200" s="4">
        <f>'(Intermediate Computations)'!CU194</f>
        <v>42917</v>
      </c>
      <c r="CN200" s="4">
        <f>'(Intermediate Computations)'!CV194</f>
        <v>42948</v>
      </c>
      <c r="CO200" s="4">
        <f>'(Intermediate Computations)'!CW194</f>
        <v>42979</v>
      </c>
      <c r="CP200" s="4">
        <f>'(Intermediate Computations)'!CX194</f>
        <v>43009</v>
      </c>
      <c r="CQ200" s="4">
        <f>'(Intermediate Computations)'!CY194</f>
        <v>43040</v>
      </c>
      <c r="CR200" s="4">
        <f>'(Intermediate Computations)'!CZ194</f>
        <v>43070</v>
      </c>
      <c r="CS200" s="4">
        <f>'(Intermediate Computations)'!DB194</f>
        <v>43101</v>
      </c>
      <c r="CT200" s="4">
        <f>'(Intermediate Computations)'!DC194</f>
        <v>43132</v>
      </c>
      <c r="CU200" s="4">
        <f>'(Intermediate Computations)'!DD194</f>
        <v>43160</v>
      </c>
      <c r="CV200" s="4">
        <f>'(Intermediate Computations)'!DE194</f>
        <v>43191</v>
      </c>
      <c r="CW200" s="4">
        <f>'(Intermediate Computations)'!DF194</f>
        <v>43221</v>
      </c>
      <c r="CX200" s="4">
        <f>'(Intermediate Computations)'!DG194</f>
        <v>43252</v>
      </c>
      <c r="CY200" s="4">
        <f>'(Intermediate Computations)'!DH194</f>
        <v>43282</v>
      </c>
      <c r="CZ200" s="4">
        <f>'(Intermediate Computations)'!DI194</f>
        <v>43313</v>
      </c>
      <c r="DA200" s="4">
        <f>'(Intermediate Computations)'!DJ194</f>
        <v>43344</v>
      </c>
      <c r="DB200" s="4">
        <f>'(Intermediate Computations)'!DK194</f>
        <v>43374</v>
      </c>
      <c r="DC200" s="4">
        <f>'(Intermediate Computations)'!DL194</f>
        <v>43405</v>
      </c>
      <c r="DD200" s="4">
        <f>'(Intermediate Computations)'!DM194</f>
        <v>43435</v>
      </c>
      <c r="DE200" s="4">
        <f>'(Intermediate Computations)'!DO194</f>
        <v>43466</v>
      </c>
      <c r="DF200" s="4">
        <f>'(Intermediate Computations)'!DP194</f>
        <v>43497</v>
      </c>
      <c r="DG200" s="4">
        <f>'(Intermediate Computations)'!DQ194</f>
        <v>43525</v>
      </c>
      <c r="DH200" s="4">
        <f>'(Intermediate Computations)'!DR194</f>
        <v>43556</v>
      </c>
      <c r="DI200" s="4">
        <f>'(Intermediate Computations)'!DS194</f>
        <v>43586</v>
      </c>
      <c r="DJ200" s="4">
        <f>'(Intermediate Computations)'!DT194</f>
        <v>43617</v>
      </c>
      <c r="DK200" s="4">
        <f>'(Intermediate Computations)'!DU194</f>
        <v>43647</v>
      </c>
      <c r="DL200" s="4">
        <f>'(Intermediate Computations)'!DV194</f>
        <v>43678</v>
      </c>
      <c r="DM200" s="4">
        <f>'(Intermediate Computations)'!DW194</f>
        <v>43709</v>
      </c>
      <c r="DN200" s="4">
        <f>'(Intermediate Computations)'!DX194</f>
        <v>43739</v>
      </c>
      <c r="DO200" s="4">
        <f>'(Intermediate Computations)'!DY194</f>
        <v>43770</v>
      </c>
      <c r="DP200" s="4">
        <f>'(Intermediate Computations)'!DZ194</f>
        <v>43800</v>
      </c>
      <c r="DQ200" s="4">
        <f>'(Intermediate Computations)'!EB194</f>
        <v>43831</v>
      </c>
      <c r="DR200" s="4">
        <f>'(Intermediate Computations)'!EC194</f>
        <v>43862</v>
      </c>
      <c r="DS200" s="4">
        <f>'(Intermediate Computations)'!ED194</f>
        <v>43891</v>
      </c>
      <c r="DT200" s="4">
        <f>'(Intermediate Computations)'!EE194</f>
        <v>43922</v>
      </c>
      <c r="DU200" s="4">
        <f>'(Intermediate Computations)'!EF194</f>
        <v>43952</v>
      </c>
      <c r="DV200" s="4">
        <f>'(Intermediate Computations)'!EG194</f>
        <v>43983</v>
      </c>
      <c r="DW200" s="4">
        <f>'(Intermediate Computations)'!EH194</f>
        <v>44013</v>
      </c>
      <c r="DX200" s="4">
        <f>'(Intermediate Computations)'!EI194</f>
        <v>44044</v>
      </c>
      <c r="DY200" s="4">
        <f>'(Intermediate Computations)'!EJ194</f>
        <v>44075</v>
      </c>
      <c r="DZ200" s="4">
        <f>'(Intermediate Computations)'!EK194</f>
        <v>44105</v>
      </c>
      <c r="EA200" s="4">
        <f>'(Intermediate Computations)'!EL194</f>
        <v>44136</v>
      </c>
      <c r="EB200" s="4">
        <f>'(Intermediate Computations)'!EM194</f>
        <v>44166</v>
      </c>
    </row>
    <row r="201" spans="1:132" ht="12.75" customHeight="1" x14ac:dyDescent="0.2">
      <c r="A201" s="64">
        <f>'Statistical Moments'!B52</f>
        <v>2.4890642791280932E-10</v>
      </c>
      <c r="B201" s="64">
        <f ca="1">'Statistical Moments'!C52</f>
        <v>47.209629583626203</v>
      </c>
      <c r="C201" s="64">
        <f ca="1">'Statistical Moments'!D52</f>
        <v>76.819870635886176</v>
      </c>
      <c r="D201" s="64">
        <f ca="1">'Statistical Moments'!E52</f>
        <v>86.687402327668508</v>
      </c>
      <c r="E201" s="64">
        <f ca="1">'Statistical Moments'!F52</f>
        <v>99.612564944542058</v>
      </c>
      <c r="F201" s="64">
        <f ca="1">'Statistical Moments'!G52</f>
        <v>185.02678267124983</v>
      </c>
      <c r="G201" s="64">
        <f ca="1">'Statistical Moments'!H52</f>
        <v>181.33790478821001</v>
      </c>
      <c r="H201" s="64">
        <f ca="1">'Statistical Moments'!I52</f>
        <v>172.4709995643145</v>
      </c>
      <c r="I201" s="64">
        <f ca="1">'Statistical Moments'!J52</f>
        <v>204.06101841513512</v>
      </c>
      <c r="J201" s="64">
        <f ca="1">'Statistical Moments'!K52</f>
        <v>202.4035145032087</v>
      </c>
      <c r="K201" s="64">
        <f ca="1">'Statistical Moments'!L52</f>
        <v>224.18923887243369</v>
      </c>
      <c r="L201" s="64">
        <f ca="1">'Statistical Moments'!M52</f>
        <v>221.53179748369465</v>
      </c>
      <c r="M201" s="64">
        <f ca="1">'Statistical Moments'!O52</f>
        <v>238.02966835994889</v>
      </c>
      <c r="N201" s="64">
        <f ca="1">'Statistical Moments'!P52</f>
        <v>247.17477506146443</v>
      </c>
      <c r="O201" s="64">
        <f ca="1">'Statistical Moments'!Q52</f>
        <v>228.44421173637002</v>
      </c>
      <c r="P201" s="64">
        <f ca="1">'Statistical Moments'!R52</f>
        <v>262.76246925312182</v>
      </c>
      <c r="Q201" s="64">
        <f ca="1">'Statistical Moments'!S52</f>
        <v>304.66656909219296</v>
      </c>
      <c r="R201" s="64">
        <f ca="1">'Statistical Moments'!T52</f>
        <v>359.02460419214128</v>
      </c>
      <c r="S201" s="64">
        <f ca="1">'Statistical Moments'!U52</f>
        <v>380.98442926160283</v>
      </c>
      <c r="T201" s="64">
        <f ca="1">'Statistical Moments'!V52</f>
        <v>369.16382864476526</v>
      </c>
      <c r="U201" s="64">
        <f ca="1">'Statistical Moments'!W52</f>
        <v>355.2322819610614</v>
      </c>
      <c r="V201" s="64">
        <f ca="1">'Statistical Moments'!X52</f>
        <v>352.78025673490572</v>
      </c>
      <c r="W201" s="64">
        <f ca="1">'Statistical Moments'!Y52</f>
        <v>389.05810404520929</v>
      </c>
      <c r="X201" s="64">
        <f ca="1">'Statistical Moments'!Z52</f>
        <v>361.25320555305211</v>
      </c>
      <c r="Y201" s="64">
        <f ca="1">'Statistical Moments'!AB52</f>
        <v>356.44503267550203</v>
      </c>
      <c r="Z201" s="64">
        <f ca="1">'Statistical Moments'!AC52</f>
        <v>362.03714068864008</v>
      </c>
      <c r="AA201" s="64">
        <f ca="1">'Statistical Moments'!AD52</f>
        <v>387.56785348387342</v>
      </c>
      <c r="AB201" s="64">
        <f ca="1">'Statistical Moments'!AE52</f>
        <v>394.86069531905679</v>
      </c>
      <c r="AC201" s="64">
        <f ca="1">'Statistical Moments'!AF52</f>
        <v>442.7187121219448</v>
      </c>
      <c r="AD201" s="64">
        <f ca="1">'Statistical Moments'!AG52</f>
        <v>429.16602698883008</v>
      </c>
      <c r="AE201" s="64">
        <f ca="1">'Statistical Moments'!AH52</f>
        <v>401.51646618871501</v>
      </c>
      <c r="AF201" s="64">
        <f ca="1">'Statistical Moments'!AI52</f>
        <v>409.53733185783773</v>
      </c>
      <c r="AG201" s="64">
        <f ca="1">'Statistical Moments'!AJ52</f>
        <v>428.1105504591967</v>
      </c>
      <c r="AH201" s="64">
        <f ca="1">'Statistical Moments'!AK52</f>
        <v>443.85767228222909</v>
      </c>
      <c r="AI201" s="64">
        <f ca="1">'Statistical Moments'!AL52</f>
        <v>436.63457216479117</v>
      </c>
      <c r="AJ201" s="64">
        <f ca="1">'Statistical Moments'!AM52</f>
        <v>421.65001618313028</v>
      </c>
      <c r="AK201" s="64">
        <f ca="1">'Statistical Moments'!AO52</f>
        <v>428.78617950593559</v>
      </c>
      <c r="AL201" s="64">
        <f ca="1">'Statistical Moments'!AP52</f>
        <v>441.44033573573591</v>
      </c>
      <c r="AM201" s="64">
        <f ca="1">'Statistical Moments'!AQ52</f>
        <v>416.72007196788707</v>
      </c>
      <c r="AN201" s="64">
        <f ca="1">'Statistical Moments'!AR52</f>
        <v>417.53535739382488</v>
      </c>
      <c r="AO201" s="64">
        <f ca="1">'Statistical Moments'!AS52</f>
        <v>473.68072207729722</v>
      </c>
      <c r="AP201" s="64">
        <f ca="1">'Statistical Moments'!AT52</f>
        <v>465.76178091656658</v>
      </c>
      <c r="AQ201" s="64">
        <f ca="1">'Statistical Moments'!AU52</f>
        <v>447.77029444428263</v>
      </c>
      <c r="AR201" s="64">
        <f ca="1">'Statistical Moments'!AV52</f>
        <v>433.71591619758175</v>
      </c>
      <c r="AS201" s="64">
        <f ca="1">'Statistical Moments'!AW52</f>
        <v>441.53077152779576</v>
      </c>
      <c r="AT201" s="64">
        <f ca="1">'Statistical Moments'!AX52</f>
        <v>414.79560129603749</v>
      </c>
      <c r="AU201" s="64">
        <f ca="1">'Statistical Moments'!AY52</f>
        <v>376.24978991066723</v>
      </c>
      <c r="AV201" s="64">
        <f ca="1">'Statistical Moments'!AZ52</f>
        <v>395.50706249048801</v>
      </c>
      <c r="AW201" s="64">
        <f ca="1">'Statistical Moments'!BB52</f>
        <v>428.03359605412498</v>
      </c>
      <c r="AX201" s="64">
        <f ca="1">'Statistical Moments'!BC52</f>
        <v>414.67058969785103</v>
      </c>
      <c r="AY201" s="64">
        <f ca="1">'Statistical Moments'!BD52</f>
        <v>401.36313219248899</v>
      </c>
      <c r="AZ201" s="64">
        <f ca="1">'Statistical Moments'!BE52</f>
        <v>401.89458025648145</v>
      </c>
      <c r="BA201" s="64">
        <f ca="1">'Statistical Moments'!BF52</f>
        <v>359.73221530864822</v>
      </c>
      <c r="BB201" s="64">
        <f ca="1">'Statistical Moments'!BG52</f>
        <v>347.79618651057308</v>
      </c>
      <c r="BC201" s="64">
        <f ca="1">'Statistical Moments'!BH52</f>
        <v>303.71148842771959</v>
      </c>
      <c r="BD201" s="64">
        <f ca="1">'Statistical Moments'!BI52</f>
        <v>356.08782884448374</v>
      </c>
      <c r="BE201" s="64">
        <f ca="1">'Statistical Moments'!BJ52</f>
        <v>383.25468621113566</v>
      </c>
      <c r="BF201" s="64">
        <f ca="1">'Statistical Moments'!BK52</f>
        <v>379.6719607617934</v>
      </c>
      <c r="BG201" s="64">
        <f ca="1">'Statistical Moments'!BL52</f>
        <v>385.67704965940425</v>
      </c>
      <c r="BH201" s="64">
        <f ca="1">'Statistical Moments'!BM52</f>
        <v>436.41880201393684</v>
      </c>
      <c r="BI201" s="64">
        <f ca="1">'Statistical Moments'!BO52</f>
        <v>489.41947550462788</v>
      </c>
      <c r="BJ201" s="64">
        <f ca="1">'Statistical Moments'!BP52</f>
        <v>487.13820972844661</v>
      </c>
      <c r="BK201" s="64">
        <f ca="1">'Statistical Moments'!BQ52</f>
        <v>480.24612354331947</v>
      </c>
      <c r="BL201" s="64">
        <f ca="1">'Statistical Moments'!BR52</f>
        <v>430.47861675985371</v>
      </c>
      <c r="BM201" s="64">
        <f ca="1">'Statistical Moments'!BS52</f>
        <v>401.0573527109263</v>
      </c>
      <c r="BN201" s="64">
        <f ca="1">'Statistical Moments'!BT52</f>
        <v>388.65567481670359</v>
      </c>
      <c r="BO201" s="64">
        <f ca="1">'Statistical Moments'!BU52</f>
        <v>386.63508405026357</v>
      </c>
      <c r="BP201" s="64">
        <f ca="1">'Statistical Moments'!BV52</f>
        <v>397.10279868070671</v>
      </c>
      <c r="BQ201" s="64">
        <f ca="1">'Statistical Moments'!BW52</f>
        <v>398.53633689344656</v>
      </c>
      <c r="BR201" s="64">
        <f ca="1">'Statistical Moments'!BX52</f>
        <v>394.35774725522526</v>
      </c>
      <c r="BS201" s="64">
        <f ca="1">'Statistical Moments'!BY52</f>
        <v>411.85962291206931</v>
      </c>
      <c r="BT201" s="64">
        <f ca="1">'Statistical Moments'!BZ52</f>
        <v>423.70794537182127</v>
      </c>
      <c r="BU201" s="64">
        <f ca="1">'Statistical Moments'!CB52</f>
        <v>434.1531228071853</v>
      </c>
      <c r="BV201" s="64">
        <f ca="1">'Statistical Moments'!CC52</f>
        <v>462.29256232616012</v>
      </c>
      <c r="BW201" s="64">
        <f ca="1">'Statistical Moments'!CD52</f>
        <v>465.41557915909306</v>
      </c>
      <c r="BX201" s="64">
        <f ca="1">'Statistical Moments'!CE52</f>
        <v>452.56343437693556</v>
      </c>
      <c r="BY201" s="64">
        <f ca="1">'Statistical Moments'!CF52</f>
        <v>482.68808561462703</v>
      </c>
      <c r="BZ201" s="64">
        <f ca="1">'Statistical Moments'!CG52</f>
        <v>489.4163133346288</v>
      </c>
      <c r="CA201" s="64">
        <f ca="1">'Statistical Moments'!CH52</f>
        <v>458.21600629111515</v>
      </c>
      <c r="CB201" s="64">
        <f ca="1">'Statistical Moments'!CI52</f>
        <v>476.52074557320987</v>
      </c>
      <c r="CC201" s="64">
        <f ca="1">'Statistical Moments'!CJ52</f>
        <v>509.99887682809282</v>
      </c>
      <c r="CD201" s="64">
        <f ca="1">'Statistical Moments'!CK52</f>
        <v>477.26809359622263</v>
      </c>
      <c r="CE201" s="64">
        <f ca="1">'Statistical Moments'!CL52</f>
        <v>492.55733813863418</v>
      </c>
      <c r="CF201" s="64">
        <f ca="1">'Statistical Moments'!CM52</f>
        <v>460.13892832775764</v>
      </c>
      <c r="CG201" s="64">
        <f ca="1">'Statistical Moments'!CO52</f>
        <v>430.37444951734648</v>
      </c>
      <c r="CH201" s="64">
        <f ca="1">'Statistical Moments'!CP52</f>
        <v>429.99162357837957</v>
      </c>
      <c r="CI201" s="64">
        <f ca="1">'Statistical Moments'!CQ52</f>
        <v>423.14678430403848</v>
      </c>
      <c r="CJ201" s="64">
        <f ca="1">'Statistical Moments'!CR52</f>
        <v>429.87136757480317</v>
      </c>
      <c r="CK201" s="64">
        <f ca="1">'Statistical Moments'!CS52</f>
        <v>414.87517791582866</v>
      </c>
      <c r="CL201" s="64">
        <f ca="1">'Statistical Moments'!CT52</f>
        <v>377.26919558808851</v>
      </c>
      <c r="CM201" s="64">
        <f ca="1">'Statistical Moments'!CU52</f>
        <v>375.71273081707631</v>
      </c>
      <c r="CN201" s="64">
        <f ca="1">'Statistical Moments'!CV52</f>
        <v>396.33119604882307</v>
      </c>
      <c r="CO201" s="64">
        <f ca="1">'Statistical Moments'!CW52</f>
        <v>381.70562459024785</v>
      </c>
      <c r="CP201" s="64">
        <f ca="1">'Statistical Moments'!CX52</f>
        <v>371.15740519692434</v>
      </c>
      <c r="CQ201" s="64">
        <f ca="1">'Statistical Moments'!CY52</f>
        <v>388.36581057068804</v>
      </c>
      <c r="CR201" s="64">
        <f ca="1">'Statistical Moments'!CZ52</f>
        <v>420.10433175189394</v>
      </c>
      <c r="CS201" s="64">
        <f ca="1">'Statistical Moments'!DB52</f>
        <v>445.39687744147523</v>
      </c>
      <c r="CT201" s="64">
        <f ca="1">'Statistical Moments'!DC52</f>
        <v>476.11046075678286</v>
      </c>
      <c r="CU201" s="64">
        <f ca="1">'Statistical Moments'!DD52</f>
        <v>520.00989860350046</v>
      </c>
      <c r="CV201" s="64">
        <f ca="1">'Statistical Moments'!DE52</f>
        <v>528.14922372462399</v>
      </c>
      <c r="CW201" s="64">
        <f ca="1">'Statistical Moments'!DF52</f>
        <v>528.87772714202379</v>
      </c>
      <c r="CX201" s="64">
        <f ca="1">'Statistical Moments'!DG52</f>
        <v>594.27435462457629</v>
      </c>
      <c r="CY201" s="64">
        <f ca="1">'Statistical Moments'!DH52</f>
        <v>596.66112483832592</v>
      </c>
      <c r="CZ201" s="64">
        <f ca="1">'Statistical Moments'!DI52</f>
        <v>604.63957277125155</v>
      </c>
      <c r="DA201" s="64">
        <f ca="1">'Statistical Moments'!DJ52</f>
        <v>655.9220826408349</v>
      </c>
      <c r="DB201" s="64">
        <f ca="1">'Statistical Moments'!DK52</f>
        <v>620.26379510642187</v>
      </c>
      <c r="DC201" s="64">
        <f ca="1">'Statistical Moments'!DL52</f>
        <v>600.40480313408989</v>
      </c>
      <c r="DD201" s="64">
        <f ca="1">'Statistical Moments'!DM52</f>
        <v>593.37055188070065</v>
      </c>
      <c r="DE201" s="64">
        <f ca="1">'Statistical Moments'!DO52</f>
        <v>606.1780805768251</v>
      </c>
      <c r="DF201" s="64">
        <f ca="1">'Statistical Moments'!DP52</f>
        <v>563.09293542860405</v>
      </c>
      <c r="DG201" s="64">
        <f ca="1">'Statistical Moments'!DQ52</f>
        <v>561.90164882513454</v>
      </c>
      <c r="DH201" s="64">
        <f ca="1">'Statistical Moments'!DR52</f>
        <v>530.99075298331547</v>
      </c>
      <c r="DI201" s="64">
        <f ca="1">'Statistical Moments'!DS52</f>
        <v>548.6924558563876</v>
      </c>
      <c r="DJ201" s="64">
        <f ca="1">'Statistical Moments'!DT52</f>
        <v>567.48155791159923</v>
      </c>
      <c r="DK201" s="64">
        <f ca="1">'Statistical Moments'!DU52</f>
        <v>569.1213061401711</v>
      </c>
      <c r="DL201" s="64">
        <f ca="1">'Statistical Moments'!DV52</f>
        <v>575.63656075323058</v>
      </c>
      <c r="DM201" s="64">
        <f ca="1">'Statistical Moments'!DW52</f>
        <v>586.23151249036812</v>
      </c>
      <c r="DN201" s="64">
        <f ca="1">'Statistical Moments'!DX52</f>
        <v>620.65507210961982</v>
      </c>
      <c r="DO201" s="64">
        <f ca="1">'Statistical Moments'!DY52</f>
        <v>589.53182925783142</v>
      </c>
      <c r="DP201" s="64">
        <f ca="1">'Statistical Moments'!DZ52</f>
        <v>588.21907313140844</v>
      </c>
      <c r="DQ201" s="64">
        <f ca="1">'Statistical Moments'!EB52</f>
        <v>579.78552601657077</v>
      </c>
      <c r="DR201" s="64">
        <f ca="1">'Statistical Moments'!EC52</f>
        <v>613.50759834506562</v>
      </c>
      <c r="DS201" s="64">
        <f ca="1">'Statistical Moments'!ED52</f>
        <v>639.15002003288282</v>
      </c>
      <c r="DT201" s="64">
        <f ca="1">'Statistical Moments'!EE52</f>
        <v>631.74820845714305</v>
      </c>
      <c r="DU201" s="64">
        <f ca="1">'Statistical Moments'!EF52</f>
        <v>671.37585712143209</v>
      </c>
      <c r="DV201" s="64">
        <f ca="1">'Statistical Moments'!EG52</f>
        <v>744.57927892669761</v>
      </c>
      <c r="DW201" s="64">
        <f ca="1">'Statistical Moments'!EH52</f>
        <v>757.53032597770743</v>
      </c>
      <c r="DX201" s="64">
        <f ca="1">'Statistical Moments'!EI52</f>
        <v>713.61076585841249</v>
      </c>
      <c r="DY201" s="64">
        <f ca="1">'Statistical Moments'!EJ52</f>
        <v>713.40878010934512</v>
      </c>
      <c r="DZ201" s="64">
        <f ca="1">'Statistical Moments'!EK52</f>
        <v>699.11107449844633</v>
      </c>
      <c r="EA201" s="64">
        <f ca="1">'Statistical Moments'!EL52</f>
        <v>716.9896564660088</v>
      </c>
      <c r="EB201" s="64">
        <f ca="1">'Statistical Moments'!EM52</f>
        <v>722.66367250401106</v>
      </c>
    </row>
    <row r="202" spans="1:132" ht="12.75" customHeight="1" x14ac:dyDescent="0.2">
      <c r="A202" s="4" t="str">
        <f>'(Intermediate Computations)'!B203</f>
        <v>MMM 2010</v>
      </c>
      <c r="B202" s="4" t="str">
        <f>'(Intermediate Computations)'!C203</f>
        <v>MMM 2010</v>
      </c>
      <c r="C202" s="4" t="str">
        <f>'(Intermediate Computations)'!D203</f>
        <v>MMM 2010</v>
      </c>
      <c r="D202" s="4" t="str">
        <f>'(Intermediate Computations)'!E203</f>
        <v>MMM 2010</v>
      </c>
      <c r="E202" s="4" t="str">
        <f>'(Intermediate Computations)'!F203</f>
        <v>MMM 2010</v>
      </c>
      <c r="F202" s="4" t="str">
        <f>'(Intermediate Computations)'!G203</f>
        <v>MMM 2010</v>
      </c>
      <c r="G202" s="4" t="str">
        <f>'(Intermediate Computations)'!H203</f>
        <v>MMM 2010</v>
      </c>
      <c r="H202" s="4" t="str">
        <f>'(Intermediate Computations)'!I203</f>
        <v>MMM 2010</v>
      </c>
      <c r="I202" s="4" t="str">
        <f>'(Intermediate Computations)'!J203</f>
        <v>MMM 2010</v>
      </c>
      <c r="J202" s="4" t="str">
        <f>'(Intermediate Computations)'!K203</f>
        <v>MMM 2010</v>
      </c>
      <c r="K202" s="4" t="str">
        <f>'(Intermediate Computations)'!L203</f>
        <v>MMM 2010</v>
      </c>
      <c r="L202" s="4" t="str">
        <f>'(Intermediate Computations)'!M203</f>
        <v>MMM 2010</v>
      </c>
      <c r="M202" s="4" t="str">
        <f>'(Intermediate Computations)'!O203</f>
        <v>MMM 2011</v>
      </c>
      <c r="N202" s="4" t="str">
        <f>'(Intermediate Computations)'!P203</f>
        <v>MMM 2011</v>
      </c>
      <c r="O202" s="4" t="str">
        <f>'(Intermediate Computations)'!Q203</f>
        <v>MMM 2011</v>
      </c>
      <c r="P202" s="4" t="str">
        <f>'(Intermediate Computations)'!R203</f>
        <v>MMM 2011</v>
      </c>
      <c r="Q202" s="4" t="str">
        <f>'(Intermediate Computations)'!S203</f>
        <v>MMM 2011</v>
      </c>
      <c r="R202" s="4" t="str">
        <f>'(Intermediate Computations)'!T203</f>
        <v>MMM 2011</v>
      </c>
      <c r="S202" s="4" t="str">
        <f>'(Intermediate Computations)'!U203</f>
        <v>MMM 2011</v>
      </c>
      <c r="T202" s="4" t="str">
        <f>'(Intermediate Computations)'!V203</f>
        <v>MMM 2011</v>
      </c>
      <c r="U202" s="4" t="str">
        <f>'(Intermediate Computations)'!W203</f>
        <v>MMM 2011</v>
      </c>
      <c r="V202" s="4" t="str">
        <f>'(Intermediate Computations)'!X203</f>
        <v>MMM 2011</v>
      </c>
      <c r="W202" s="4" t="str">
        <f>'(Intermediate Computations)'!Y203</f>
        <v>MMM 2011</v>
      </c>
      <c r="X202" s="4" t="str">
        <f>'(Intermediate Computations)'!Z203</f>
        <v>MMM 2011</v>
      </c>
      <c r="Y202" s="4" t="str">
        <f>'(Intermediate Computations)'!AB203</f>
        <v>MMM 2012</v>
      </c>
      <c r="Z202" s="4" t="str">
        <f>'(Intermediate Computations)'!AC203</f>
        <v>MMM 2012</v>
      </c>
      <c r="AA202" s="4" t="str">
        <f>'(Intermediate Computations)'!AD203</f>
        <v>MMM 2012</v>
      </c>
      <c r="AB202" s="4" t="str">
        <f>'(Intermediate Computations)'!AE203</f>
        <v>MMM 2012</v>
      </c>
      <c r="AC202" s="4" t="str">
        <f>'(Intermediate Computations)'!AF203</f>
        <v>MMM 2012</v>
      </c>
      <c r="AD202" s="4" t="str">
        <f>'(Intermediate Computations)'!AG203</f>
        <v>MMM 2012</v>
      </c>
      <c r="AE202" s="4" t="str">
        <f>'(Intermediate Computations)'!AH203</f>
        <v>MMM 2012</v>
      </c>
      <c r="AF202" s="4" t="str">
        <f>'(Intermediate Computations)'!AI203</f>
        <v>MMM 2012</v>
      </c>
      <c r="AG202" s="4" t="str">
        <f>'(Intermediate Computations)'!AJ203</f>
        <v>MMM 2012</v>
      </c>
      <c r="AH202" s="4" t="str">
        <f>'(Intermediate Computations)'!AK203</f>
        <v>MMM 2012</v>
      </c>
      <c r="AI202" s="4" t="str">
        <f>'(Intermediate Computations)'!AL203</f>
        <v>MMM 2012</v>
      </c>
      <c r="AJ202" s="4" t="str">
        <f>'(Intermediate Computations)'!AM203</f>
        <v>MMM 2012</v>
      </c>
      <c r="AK202" s="4" t="str">
        <f>'(Intermediate Computations)'!AO203</f>
        <v>MMM 2013</v>
      </c>
      <c r="AL202" s="4" t="str">
        <f>'(Intermediate Computations)'!AP203</f>
        <v>MMM 2013</v>
      </c>
      <c r="AM202" s="4" t="str">
        <f>'(Intermediate Computations)'!AQ203</f>
        <v>MMM 2013</v>
      </c>
      <c r="AN202" s="4" t="str">
        <f>'(Intermediate Computations)'!AR203</f>
        <v>MMM 2013</v>
      </c>
      <c r="AO202" s="4" t="str">
        <f>'(Intermediate Computations)'!AS203</f>
        <v>MMM 2013</v>
      </c>
      <c r="AP202" s="4" t="str">
        <f>'(Intermediate Computations)'!AT203</f>
        <v>MMM 2013</v>
      </c>
      <c r="AQ202" s="4" t="str">
        <f>'(Intermediate Computations)'!AU203</f>
        <v>MMM 2013</v>
      </c>
      <c r="AR202" s="4" t="str">
        <f>'(Intermediate Computations)'!AV203</f>
        <v>MMM 2013</v>
      </c>
      <c r="AS202" s="4" t="str">
        <f>'(Intermediate Computations)'!AW203</f>
        <v>MMM 2013</v>
      </c>
      <c r="AT202" s="4" t="str">
        <f>'(Intermediate Computations)'!AX203</f>
        <v>MMM 2013</v>
      </c>
      <c r="AU202" s="4" t="str">
        <f>'(Intermediate Computations)'!AY203</f>
        <v>MMM 2013</v>
      </c>
      <c r="AV202" s="4" t="str">
        <f>'(Intermediate Computations)'!AZ203</f>
        <v>MMM 2013</v>
      </c>
      <c r="AW202" s="4" t="str">
        <f>'(Intermediate Computations)'!BB203</f>
        <v>MMM 2014</v>
      </c>
      <c r="AX202" s="4" t="str">
        <f>'(Intermediate Computations)'!BC203</f>
        <v>MMM 2014</v>
      </c>
      <c r="AY202" s="4" t="str">
        <f>'(Intermediate Computations)'!BD203</f>
        <v>MMM 2014</v>
      </c>
      <c r="AZ202" s="4" t="str">
        <f>'(Intermediate Computations)'!BE203</f>
        <v>MMM 2014</v>
      </c>
      <c r="BA202" s="4" t="str">
        <f>'(Intermediate Computations)'!BF203</f>
        <v>MMM 2014</v>
      </c>
      <c r="BB202" s="4" t="str">
        <f>'(Intermediate Computations)'!BG203</f>
        <v>MMM 2014</v>
      </c>
      <c r="BC202" s="4" t="str">
        <f>'(Intermediate Computations)'!BH203</f>
        <v>MMM 2014</v>
      </c>
      <c r="BD202" s="4" t="str">
        <f>'(Intermediate Computations)'!BI203</f>
        <v>MMM 2014</v>
      </c>
      <c r="BE202" s="4" t="str">
        <f>'(Intermediate Computations)'!BJ203</f>
        <v>MMM 2014</v>
      </c>
      <c r="BF202" s="4" t="str">
        <f>'(Intermediate Computations)'!BK203</f>
        <v>MMM 2014</v>
      </c>
      <c r="BG202" s="4" t="str">
        <f>'(Intermediate Computations)'!BL203</f>
        <v>MMM 2014</v>
      </c>
      <c r="BH202" s="4" t="str">
        <f>'(Intermediate Computations)'!BM203</f>
        <v>MMM 2014</v>
      </c>
      <c r="BI202" s="4" t="str">
        <f>'(Intermediate Computations)'!BO203</f>
        <v>MMM 2015</v>
      </c>
      <c r="BJ202" s="4" t="str">
        <f>'(Intermediate Computations)'!BP203</f>
        <v>MMM 2015</v>
      </c>
      <c r="BK202" s="4" t="str">
        <f>'(Intermediate Computations)'!BQ203</f>
        <v>MMM 2015</v>
      </c>
      <c r="BL202" s="4" t="str">
        <f>'(Intermediate Computations)'!BR203</f>
        <v>MMM 2015</v>
      </c>
      <c r="BM202" s="4" t="str">
        <f>'(Intermediate Computations)'!BS203</f>
        <v>MMM 2015</v>
      </c>
      <c r="BN202" s="4" t="str">
        <f>'(Intermediate Computations)'!BT203</f>
        <v>MMM 2015</v>
      </c>
      <c r="BO202" s="4" t="str">
        <f>'(Intermediate Computations)'!BU203</f>
        <v>MMM 2015</v>
      </c>
      <c r="BP202" s="4" t="str">
        <f>'(Intermediate Computations)'!BV203</f>
        <v>MMM 2015</v>
      </c>
      <c r="BQ202" s="4" t="str">
        <f>'(Intermediate Computations)'!BW203</f>
        <v>MMM 2015</v>
      </c>
      <c r="BR202" s="4" t="str">
        <f>'(Intermediate Computations)'!BX203</f>
        <v>MMM 2015</v>
      </c>
      <c r="BS202" s="4" t="str">
        <f>'(Intermediate Computations)'!BY203</f>
        <v>MMM 2015</v>
      </c>
      <c r="BT202" s="4" t="str">
        <f>'(Intermediate Computations)'!BZ203</f>
        <v>MMM 2015</v>
      </c>
      <c r="BU202" s="4" t="str">
        <f>'(Intermediate Computations)'!CB203</f>
        <v>MMM 2016</v>
      </c>
      <c r="BV202" s="4" t="str">
        <f>'(Intermediate Computations)'!CC203</f>
        <v>MMM 2016</v>
      </c>
      <c r="BW202" s="4" t="str">
        <f>'(Intermediate Computations)'!CD203</f>
        <v>MMM 2016</v>
      </c>
      <c r="BX202" s="4" t="str">
        <f>'(Intermediate Computations)'!CE203</f>
        <v>MMM 2016</v>
      </c>
      <c r="BY202" s="4" t="str">
        <f>'(Intermediate Computations)'!CF203</f>
        <v>MMM 2016</v>
      </c>
      <c r="BZ202" s="4" t="str">
        <f>'(Intermediate Computations)'!CG203</f>
        <v>MMM 2016</v>
      </c>
      <c r="CA202" s="4" t="str">
        <f>'(Intermediate Computations)'!CH203</f>
        <v>MMM 2016</v>
      </c>
      <c r="CB202" s="4" t="str">
        <f>'(Intermediate Computations)'!CI203</f>
        <v>MMM 2016</v>
      </c>
      <c r="CC202" s="4" t="str">
        <f>'(Intermediate Computations)'!CJ203</f>
        <v>MMM 2016</v>
      </c>
      <c r="CD202" s="4" t="str">
        <f>'(Intermediate Computations)'!CK203</f>
        <v>MMM 2016</v>
      </c>
      <c r="CE202" s="4" t="str">
        <f>'(Intermediate Computations)'!CL203</f>
        <v>MMM 2016</v>
      </c>
      <c r="CF202" s="4" t="str">
        <f>'(Intermediate Computations)'!CM203</f>
        <v>MMM 2016</v>
      </c>
      <c r="CG202" s="4" t="str">
        <f>'(Intermediate Computations)'!CO203</f>
        <v>MMM 2017</v>
      </c>
      <c r="CH202" s="4" t="str">
        <f>'(Intermediate Computations)'!CP203</f>
        <v>MMM 2017</v>
      </c>
      <c r="CI202" s="4" t="str">
        <f>'(Intermediate Computations)'!CQ203</f>
        <v>MMM 2017</v>
      </c>
      <c r="CJ202" s="4" t="str">
        <f>'(Intermediate Computations)'!CR203</f>
        <v>MMM 2017</v>
      </c>
      <c r="CK202" s="4" t="str">
        <f>'(Intermediate Computations)'!CS203</f>
        <v>MMM 2017</v>
      </c>
      <c r="CL202" s="4" t="str">
        <f>'(Intermediate Computations)'!CT203</f>
        <v>MMM 2017</v>
      </c>
      <c r="CM202" s="4" t="str">
        <f>'(Intermediate Computations)'!CU203</f>
        <v>MMM 2017</v>
      </c>
      <c r="CN202" s="4" t="str">
        <f>'(Intermediate Computations)'!CV203</f>
        <v>MMM 2017</v>
      </c>
      <c r="CO202" s="4" t="str">
        <f>'(Intermediate Computations)'!CW203</f>
        <v>MMM 2017</v>
      </c>
      <c r="CP202" s="4" t="str">
        <f>'(Intermediate Computations)'!CX203</f>
        <v>MMM 2017</v>
      </c>
      <c r="CQ202" s="4" t="str">
        <f>'(Intermediate Computations)'!CY203</f>
        <v>MMM 2017</v>
      </c>
      <c r="CR202" s="4" t="str">
        <f>'(Intermediate Computations)'!CZ203</f>
        <v>MMM 2017</v>
      </c>
      <c r="CS202" s="4" t="str">
        <f>'(Intermediate Computations)'!DB203</f>
        <v>MMM 2018</v>
      </c>
      <c r="CT202" s="4" t="str">
        <f>'(Intermediate Computations)'!DC203</f>
        <v>MMM 2018</v>
      </c>
      <c r="CU202" s="4" t="str">
        <f>'(Intermediate Computations)'!DD203</f>
        <v>MMM 2018</v>
      </c>
      <c r="CV202" s="4" t="str">
        <f>'(Intermediate Computations)'!DE203</f>
        <v>MMM 2018</v>
      </c>
      <c r="CW202" s="4" t="str">
        <f>'(Intermediate Computations)'!DF203</f>
        <v>MMM 2018</v>
      </c>
      <c r="CX202" s="4" t="str">
        <f>'(Intermediate Computations)'!DG203</f>
        <v>MMM 2018</v>
      </c>
      <c r="CY202" s="4" t="str">
        <f>'(Intermediate Computations)'!DH203</f>
        <v>MMM 2018</v>
      </c>
      <c r="CZ202" s="4" t="str">
        <f>'(Intermediate Computations)'!DI203</f>
        <v>MMM 2018</v>
      </c>
      <c r="DA202" s="4" t="str">
        <f>'(Intermediate Computations)'!DJ203</f>
        <v>MMM 2018</v>
      </c>
      <c r="DB202" s="4" t="str">
        <f>'(Intermediate Computations)'!DK203</f>
        <v>MMM 2018</v>
      </c>
      <c r="DC202" s="4" t="str">
        <f>'(Intermediate Computations)'!DL203</f>
        <v>MMM 2018</v>
      </c>
      <c r="DD202" s="4" t="str">
        <f>'(Intermediate Computations)'!DM203</f>
        <v>MMM 2018</v>
      </c>
      <c r="DE202" s="4" t="str">
        <f>'(Intermediate Computations)'!DO203</f>
        <v>MMM 2019</v>
      </c>
      <c r="DF202" s="4" t="str">
        <f>'(Intermediate Computations)'!DP203</f>
        <v>MMM 2019</v>
      </c>
      <c r="DG202" s="4" t="str">
        <f>'(Intermediate Computations)'!DQ203</f>
        <v>MMM 2019</v>
      </c>
      <c r="DH202" s="4" t="str">
        <f>'(Intermediate Computations)'!DR203</f>
        <v>MMM 2019</v>
      </c>
      <c r="DI202" s="4" t="str">
        <f>'(Intermediate Computations)'!DS203</f>
        <v>MMM 2019</v>
      </c>
      <c r="DJ202" s="4" t="str">
        <f>'(Intermediate Computations)'!DT203</f>
        <v>MMM 2019</v>
      </c>
      <c r="DK202" s="4" t="str">
        <f>'(Intermediate Computations)'!DU203</f>
        <v>MMM 2019</v>
      </c>
      <c r="DL202" s="4" t="str">
        <f>'(Intermediate Computations)'!DV203</f>
        <v>MMM 2019</v>
      </c>
      <c r="DM202" s="4" t="str">
        <f>'(Intermediate Computations)'!DW203</f>
        <v>MMM 2019</v>
      </c>
      <c r="DN202" s="4" t="str">
        <f>'(Intermediate Computations)'!DX203</f>
        <v>MMM 2019</v>
      </c>
      <c r="DO202" s="4" t="str">
        <f>'(Intermediate Computations)'!DY203</f>
        <v>MMM 2019</v>
      </c>
      <c r="DP202" s="4" t="str">
        <f>'(Intermediate Computations)'!DZ203</f>
        <v>MMM 2019</v>
      </c>
      <c r="DQ202" s="4" t="str">
        <f>'(Intermediate Computations)'!EB203</f>
        <v>MMM 2020</v>
      </c>
      <c r="DR202" s="4" t="str">
        <f>'(Intermediate Computations)'!EC203</f>
        <v>MMM 2020</v>
      </c>
      <c r="DS202" s="4" t="str">
        <f>'(Intermediate Computations)'!ED203</f>
        <v>MMM 2020</v>
      </c>
      <c r="DT202" s="4" t="str">
        <f>'(Intermediate Computations)'!EE203</f>
        <v>MMM 2020</v>
      </c>
      <c r="DU202" s="4" t="str">
        <f>'(Intermediate Computations)'!EF203</f>
        <v>MMM 2020</v>
      </c>
      <c r="DV202" s="4" t="str">
        <f>'(Intermediate Computations)'!EG203</f>
        <v>MMM 2020</v>
      </c>
      <c r="DW202" s="4" t="str">
        <f>'(Intermediate Computations)'!EH203</f>
        <v>MMM 2020</v>
      </c>
      <c r="DX202" s="4" t="str">
        <f>'(Intermediate Computations)'!EI203</f>
        <v>MMM 2020</v>
      </c>
      <c r="DY202" s="4" t="str">
        <f>'(Intermediate Computations)'!EJ203</f>
        <v>MMM 2020</v>
      </c>
      <c r="DZ202" s="4" t="str">
        <f>'(Intermediate Computations)'!EK203</f>
        <v>MMM 2020</v>
      </c>
      <c r="EA202" s="4" t="str">
        <f>'(Intermediate Computations)'!EL203</f>
        <v>MMM 2020</v>
      </c>
      <c r="EB202" s="4" t="str">
        <f>'(Intermediate Computations)'!EM203</f>
        <v>MMM 2020</v>
      </c>
    </row>
    <row r="203" spans="1:132" ht="12.75" customHeight="1" x14ac:dyDescent="0.2">
      <c r="A203" s="4">
        <f>'(Intermediate Computations)'!B200</f>
        <v>40179</v>
      </c>
      <c r="B203" s="4">
        <f>'(Intermediate Computations)'!C200</f>
        <v>40210</v>
      </c>
      <c r="C203" s="4">
        <f>'(Intermediate Computations)'!D200</f>
        <v>40238</v>
      </c>
      <c r="D203" s="4">
        <f>'(Intermediate Computations)'!E200</f>
        <v>40269</v>
      </c>
      <c r="E203" s="4">
        <f>'(Intermediate Computations)'!F200</f>
        <v>40299</v>
      </c>
      <c r="F203" s="4">
        <f>'(Intermediate Computations)'!G200</f>
        <v>40330</v>
      </c>
      <c r="G203" s="4">
        <f>'(Intermediate Computations)'!H200</f>
        <v>40360</v>
      </c>
      <c r="H203" s="4">
        <f>'(Intermediate Computations)'!I200</f>
        <v>40391</v>
      </c>
      <c r="I203" s="4">
        <f>'(Intermediate Computations)'!J200</f>
        <v>40422</v>
      </c>
      <c r="J203" s="4">
        <f>'(Intermediate Computations)'!K200</f>
        <v>40452</v>
      </c>
      <c r="K203" s="4">
        <f>'(Intermediate Computations)'!L200</f>
        <v>40483</v>
      </c>
      <c r="L203" s="4">
        <f>'(Intermediate Computations)'!M200</f>
        <v>40513</v>
      </c>
      <c r="M203" s="4">
        <f>'(Intermediate Computations)'!O200</f>
        <v>40544</v>
      </c>
      <c r="N203" s="4">
        <f>'(Intermediate Computations)'!P200</f>
        <v>40575</v>
      </c>
      <c r="O203" s="4">
        <f>'(Intermediate Computations)'!Q200</f>
        <v>40603</v>
      </c>
      <c r="P203" s="4">
        <f>'(Intermediate Computations)'!R200</f>
        <v>40634</v>
      </c>
      <c r="Q203" s="4">
        <f>'(Intermediate Computations)'!S200</f>
        <v>40664</v>
      </c>
      <c r="R203" s="4">
        <f>'(Intermediate Computations)'!T200</f>
        <v>40695</v>
      </c>
      <c r="S203" s="4">
        <f>'(Intermediate Computations)'!U200</f>
        <v>40725</v>
      </c>
      <c r="T203" s="4">
        <f>'(Intermediate Computations)'!V200</f>
        <v>40756</v>
      </c>
      <c r="U203" s="4">
        <f>'(Intermediate Computations)'!W200</f>
        <v>40787</v>
      </c>
      <c r="V203" s="4">
        <f>'(Intermediate Computations)'!X200</f>
        <v>40817</v>
      </c>
      <c r="W203" s="4">
        <f>'(Intermediate Computations)'!Y200</f>
        <v>40848</v>
      </c>
      <c r="X203" s="4">
        <f>'(Intermediate Computations)'!Z200</f>
        <v>40878</v>
      </c>
      <c r="Y203" s="4">
        <f>'(Intermediate Computations)'!AB200</f>
        <v>40909</v>
      </c>
      <c r="Z203" s="4">
        <f>'(Intermediate Computations)'!AC200</f>
        <v>40940</v>
      </c>
      <c r="AA203" s="4">
        <f>'(Intermediate Computations)'!AD200</f>
        <v>40969</v>
      </c>
      <c r="AB203" s="4">
        <f>'(Intermediate Computations)'!AE200</f>
        <v>41000</v>
      </c>
      <c r="AC203" s="4">
        <f>'(Intermediate Computations)'!AF200</f>
        <v>41030</v>
      </c>
      <c r="AD203" s="4">
        <f>'(Intermediate Computations)'!AG200</f>
        <v>41061</v>
      </c>
      <c r="AE203" s="4">
        <f>'(Intermediate Computations)'!AH200</f>
        <v>41091</v>
      </c>
      <c r="AF203" s="4">
        <f>'(Intermediate Computations)'!AI200</f>
        <v>41122</v>
      </c>
      <c r="AG203" s="4">
        <f>'(Intermediate Computations)'!AJ200</f>
        <v>41153</v>
      </c>
      <c r="AH203" s="4">
        <f>'(Intermediate Computations)'!AK200</f>
        <v>41183</v>
      </c>
      <c r="AI203" s="4">
        <f>'(Intermediate Computations)'!AL200</f>
        <v>41214</v>
      </c>
      <c r="AJ203" s="4">
        <f>'(Intermediate Computations)'!AM200</f>
        <v>41244</v>
      </c>
      <c r="AK203" s="4">
        <f>'(Intermediate Computations)'!AO200</f>
        <v>41275</v>
      </c>
      <c r="AL203" s="4">
        <f>'(Intermediate Computations)'!AP200</f>
        <v>41306</v>
      </c>
      <c r="AM203" s="4">
        <f>'(Intermediate Computations)'!AQ200</f>
        <v>41334</v>
      </c>
      <c r="AN203" s="4">
        <f>'(Intermediate Computations)'!AR200</f>
        <v>41365</v>
      </c>
      <c r="AO203" s="4">
        <f>'(Intermediate Computations)'!AS200</f>
        <v>41395</v>
      </c>
      <c r="AP203" s="4">
        <f>'(Intermediate Computations)'!AT200</f>
        <v>41426</v>
      </c>
      <c r="AQ203" s="4">
        <f>'(Intermediate Computations)'!AU200</f>
        <v>41456</v>
      </c>
      <c r="AR203" s="4">
        <f>'(Intermediate Computations)'!AV200</f>
        <v>41487</v>
      </c>
      <c r="AS203" s="4">
        <f>'(Intermediate Computations)'!AW200</f>
        <v>41518</v>
      </c>
      <c r="AT203" s="4">
        <f>'(Intermediate Computations)'!AX200</f>
        <v>41548</v>
      </c>
      <c r="AU203" s="4">
        <f>'(Intermediate Computations)'!AY200</f>
        <v>41579</v>
      </c>
      <c r="AV203" s="4">
        <f>'(Intermediate Computations)'!AZ200</f>
        <v>41609</v>
      </c>
      <c r="AW203" s="4">
        <f>'(Intermediate Computations)'!BB200</f>
        <v>41640</v>
      </c>
      <c r="AX203" s="4">
        <f>'(Intermediate Computations)'!BC200</f>
        <v>41671</v>
      </c>
      <c r="AY203" s="4">
        <f>'(Intermediate Computations)'!BD200</f>
        <v>41699</v>
      </c>
      <c r="AZ203" s="4">
        <f>'(Intermediate Computations)'!BE200</f>
        <v>41730</v>
      </c>
      <c r="BA203" s="4">
        <f>'(Intermediate Computations)'!BF200</f>
        <v>41760</v>
      </c>
      <c r="BB203" s="4">
        <f>'(Intermediate Computations)'!BG200</f>
        <v>41791</v>
      </c>
      <c r="BC203" s="4">
        <f>'(Intermediate Computations)'!BH200</f>
        <v>41821</v>
      </c>
      <c r="BD203" s="4">
        <f>'(Intermediate Computations)'!BI200</f>
        <v>41852</v>
      </c>
      <c r="BE203" s="4">
        <f>'(Intermediate Computations)'!BJ200</f>
        <v>41883</v>
      </c>
      <c r="BF203" s="4">
        <f>'(Intermediate Computations)'!BK200</f>
        <v>41913</v>
      </c>
      <c r="BG203" s="4">
        <f>'(Intermediate Computations)'!BL200</f>
        <v>41944</v>
      </c>
      <c r="BH203" s="4">
        <f>'(Intermediate Computations)'!BM200</f>
        <v>41974</v>
      </c>
      <c r="BI203" s="4">
        <f>'(Intermediate Computations)'!BO200</f>
        <v>42005</v>
      </c>
      <c r="BJ203" s="4">
        <f>'(Intermediate Computations)'!BP200</f>
        <v>42036</v>
      </c>
      <c r="BK203" s="4">
        <f>'(Intermediate Computations)'!BQ200</f>
        <v>42064</v>
      </c>
      <c r="BL203" s="4">
        <f>'(Intermediate Computations)'!BR200</f>
        <v>42095</v>
      </c>
      <c r="BM203" s="4">
        <f>'(Intermediate Computations)'!BS200</f>
        <v>42125</v>
      </c>
      <c r="BN203" s="4">
        <f>'(Intermediate Computations)'!BT200</f>
        <v>42156</v>
      </c>
      <c r="BO203" s="4">
        <f>'(Intermediate Computations)'!BU200</f>
        <v>42186</v>
      </c>
      <c r="BP203" s="4">
        <f>'(Intermediate Computations)'!BV200</f>
        <v>42217</v>
      </c>
      <c r="BQ203" s="4">
        <f>'(Intermediate Computations)'!BW200</f>
        <v>42248</v>
      </c>
      <c r="BR203" s="4">
        <f>'(Intermediate Computations)'!BX200</f>
        <v>42278</v>
      </c>
      <c r="BS203" s="4">
        <f>'(Intermediate Computations)'!BY200</f>
        <v>42309</v>
      </c>
      <c r="BT203" s="4">
        <f>'(Intermediate Computations)'!BZ200</f>
        <v>42339</v>
      </c>
      <c r="BU203" s="4">
        <f>'(Intermediate Computations)'!CB200</f>
        <v>42370</v>
      </c>
      <c r="BV203" s="4">
        <f>'(Intermediate Computations)'!CC200</f>
        <v>42401</v>
      </c>
      <c r="BW203" s="4">
        <f>'(Intermediate Computations)'!CD200</f>
        <v>42430</v>
      </c>
      <c r="BX203" s="4">
        <f>'(Intermediate Computations)'!CE200</f>
        <v>42461</v>
      </c>
      <c r="BY203" s="4">
        <f>'(Intermediate Computations)'!CF200</f>
        <v>42491</v>
      </c>
      <c r="BZ203" s="4">
        <f>'(Intermediate Computations)'!CG200</f>
        <v>42522</v>
      </c>
      <c r="CA203" s="4">
        <f>'(Intermediate Computations)'!CH200</f>
        <v>42552</v>
      </c>
      <c r="CB203" s="4">
        <f>'(Intermediate Computations)'!CI200</f>
        <v>42583</v>
      </c>
      <c r="CC203" s="4">
        <f>'(Intermediate Computations)'!CJ200</f>
        <v>42614</v>
      </c>
      <c r="CD203" s="4">
        <f>'(Intermediate Computations)'!CK200</f>
        <v>42644</v>
      </c>
      <c r="CE203" s="4">
        <f>'(Intermediate Computations)'!CL200</f>
        <v>42675</v>
      </c>
      <c r="CF203" s="4">
        <f>'(Intermediate Computations)'!CM200</f>
        <v>42705</v>
      </c>
      <c r="CG203" s="4">
        <f>'(Intermediate Computations)'!CO200</f>
        <v>42736</v>
      </c>
      <c r="CH203" s="4">
        <f>'(Intermediate Computations)'!CP200</f>
        <v>42767</v>
      </c>
      <c r="CI203" s="4">
        <f>'(Intermediate Computations)'!CQ200</f>
        <v>42795</v>
      </c>
      <c r="CJ203" s="4">
        <f>'(Intermediate Computations)'!CR200</f>
        <v>42826</v>
      </c>
      <c r="CK203" s="4">
        <f>'(Intermediate Computations)'!CS200</f>
        <v>42856</v>
      </c>
      <c r="CL203" s="4">
        <f>'(Intermediate Computations)'!CT200</f>
        <v>42887</v>
      </c>
      <c r="CM203" s="4">
        <f>'(Intermediate Computations)'!CU200</f>
        <v>42917</v>
      </c>
      <c r="CN203" s="4">
        <f>'(Intermediate Computations)'!CV200</f>
        <v>42948</v>
      </c>
      <c r="CO203" s="4">
        <f>'(Intermediate Computations)'!CW200</f>
        <v>42979</v>
      </c>
      <c r="CP203" s="4">
        <f>'(Intermediate Computations)'!CX200</f>
        <v>43009</v>
      </c>
      <c r="CQ203" s="4">
        <f>'(Intermediate Computations)'!CY200</f>
        <v>43040</v>
      </c>
      <c r="CR203" s="4">
        <f>'(Intermediate Computations)'!CZ200</f>
        <v>43070</v>
      </c>
      <c r="CS203" s="4">
        <f>'(Intermediate Computations)'!DB200</f>
        <v>43101</v>
      </c>
      <c r="CT203" s="4">
        <f>'(Intermediate Computations)'!DC200</f>
        <v>43132</v>
      </c>
      <c r="CU203" s="4">
        <f>'(Intermediate Computations)'!DD200</f>
        <v>43160</v>
      </c>
      <c r="CV203" s="4">
        <f>'(Intermediate Computations)'!DE200</f>
        <v>43191</v>
      </c>
      <c r="CW203" s="4">
        <f>'(Intermediate Computations)'!DF200</f>
        <v>43221</v>
      </c>
      <c r="CX203" s="4">
        <f>'(Intermediate Computations)'!DG200</f>
        <v>43252</v>
      </c>
      <c r="CY203" s="4">
        <f>'(Intermediate Computations)'!DH200</f>
        <v>43282</v>
      </c>
      <c r="CZ203" s="4">
        <f>'(Intermediate Computations)'!DI200</f>
        <v>43313</v>
      </c>
      <c r="DA203" s="4">
        <f>'(Intermediate Computations)'!DJ200</f>
        <v>43344</v>
      </c>
      <c r="DB203" s="4">
        <f>'(Intermediate Computations)'!DK200</f>
        <v>43374</v>
      </c>
      <c r="DC203" s="4">
        <f>'(Intermediate Computations)'!DL200</f>
        <v>43405</v>
      </c>
      <c r="DD203" s="4">
        <f>'(Intermediate Computations)'!DM200</f>
        <v>43435</v>
      </c>
      <c r="DE203" s="4">
        <f>'(Intermediate Computations)'!DO200</f>
        <v>43466</v>
      </c>
      <c r="DF203" s="4">
        <f>'(Intermediate Computations)'!DP200</f>
        <v>43497</v>
      </c>
      <c r="DG203" s="4">
        <f>'(Intermediate Computations)'!DQ200</f>
        <v>43525</v>
      </c>
      <c r="DH203" s="4">
        <f>'(Intermediate Computations)'!DR200</f>
        <v>43556</v>
      </c>
      <c r="DI203" s="4">
        <f>'(Intermediate Computations)'!DS200</f>
        <v>43586</v>
      </c>
      <c r="DJ203" s="4">
        <f>'(Intermediate Computations)'!DT200</f>
        <v>43617</v>
      </c>
      <c r="DK203" s="4">
        <f>'(Intermediate Computations)'!DU200</f>
        <v>43647</v>
      </c>
      <c r="DL203" s="4">
        <f>'(Intermediate Computations)'!DV200</f>
        <v>43678</v>
      </c>
      <c r="DM203" s="4">
        <f>'(Intermediate Computations)'!DW200</f>
        <v>43709</v>
      </c>
      <c r="DN203" s="4">
        <f>'(Intermediate Computations)'!DX200</f>
        <v>43739</v>
      </c>
      <c r="DO203" s="4">
        <f>'(Intermediate Computations)'!DY200</f>
        <v>43770</v>
      </c>
      <c r="DP203" s="4">
        <f>'(Intermediate Computations)'!DZ200</f>
        <v>43800</v>
      </c>
      <c r="DQ203" s="4">
        <f>'(Intermediate Computations)'!EB200</f>
        <v>43831</v>
      </c>
      <c r="DR203" s="4">
        <f>'(Intermediate Computations)'!EC200</f>
        <v>43862</v>
      </c>
      <c r="DS203" s="4">
        <f>'(Intermediate Computations)'!ED200</f>
        <v>43891</v>
      </c>
      <c r="DT203" s="4">
        <f>'(Intermediate Computations)'!EE200</f>
        <v>43922</v>
      </c>
      <c r="DU203" s="4">
        <f>'(Intermediate Computations)'!EF200</f>
        <v>43952</v>
      </c>
      <c r="DV203" s="4">
        <f>'(Intermediate Computations)'!EG200</f>
        <v>43983</v>
      </c>
      <c r="DW203" s="4">
        <f>'(Intermediate Computations)'!EH200</f>
        <v>44013</v>
      </c>
      <c r="DX203" s="4">
        <f>'(Intermediate Computations)'!EI200</f>
        <v>44044</v>
      </c>
      <c r="DY203" s="4">
        <f>'(Intermediate Computations)'!EJ200</f>
        <v>44075</v>
      </c>
      <c r="DZ203" s="4">
        <f>'(Intermediate Computations)'!EK200</f>
        <v>44105</v>
      </c>
      <c r="EA203" s="4">
        <f>'(Intermediate Computations)'!EL200</f>
        <v>44136</v>
      </c>
      <c r="EB203" s="4">
        <f>'(Intermediate Computations)'!EM200</f>
        <v>44166</v>
      </c>
    </row>
    <row r="204" spans="1:132" ht="12.75" customHeight="1" x14ac:dyDescent="0.2">
      <c r="A204" s="64">
        <f>'Statistical Moments'!B54</f>
        <v>933333.33333333326</v>
      </c>
      <c r="B204" s="64">
        <f ca="1">'Statistical Moments'!C54</f>
        <v>933024.32982403855</v>
      </c>
      <c r="C204" s="64">
        <f ca="1">'Statistical Moments'!D54</f>
        <v>932735.50166925997</v>
      </c>
      <c r="D204" s="64">
        <f ca="1">'Statistical Moments'!E54</f>
        <v>932439.39476304175</v>
      </c>
      <c r="E204" s="64">
        <f ca="1">'Statistical Moments'!F54</f>
        <v>932127.38204425725</v>
      </c>
      <c r="F204" s="64">
        <f ca="1">'Statistical Moments'!G54</f>
        <v>931849.03382300842</v>
      </c>
      <c r="G204" s="64">
        <f ca="1">'Statistical Moments'!H54</f>
        <v>931565.33474419604</v>
      </c>
      <c r="H204" s="64">
        <f ca="1">'Statistical Moments'!I54</f>
        <v>931254.21367313783</v>
      </c>
      <c r="I204" s="64">
        <f ca="1">'Statistical Moments'!J54</f>
        <v>930960.07191849011</v>
      </c>
      <c r="J204" s="64">
        <f ca="1">'Statistical Moments'!K54</f>
        <v>930681.95643176301</v>
      </c>
      <c r="K204" s="64">
        <f ca="1">'Statistical Moments'!L54</f>
        <v>930389.07282352552</v>
      </c>
      <c r="L204" s="64">
        <f ca="1">'Statistical Moments'!M54</f>
        <v>930070.31974291289</v>
      </c>
      <c r="M204" s="64">
        <f ca="1">'Statistical Moments'!O54</f>
        <v>929733.90458054491</v>
      </c>
      <c r="N204" s="64">
        <f ca="1">'Statistical Moments'!P54</f>
        <v>929427.9567736747</v>
      </c>
      <c r="O204" s="64">
        <f ca="1">'Statistical Moments'!Q54</f>
        <v>929144.95686011203</v>
      </c>
      <c r="P204" s="64">
        <f ca="1">'Statistical Moments'!R54</f>
        <v>928833.12741777219</v>
      </c>
      <c r="Q204" s="64">
        <f ca="1">'Statistical Moments'!S54</f>
        <v>928552.80025275878</v>
      </c>
      <c r="R204" s="64">
        <f ca="1">'Statistical Moments'!T54</f>
        <v>928251.09308542276</v>
      </c>
      <c r="S204" s="64">
        <f ca="1">'Statistical Moments'!U54</f>
        <v>927907.86573616916</v>
      </c>
      <c r="T204" s="64">
        <f ca="1">'Statistical Moments'!V54</f>
        <v>927601.97648423724</v>
      </c>
      <c r="U204" s="64">
        <f ca="1">'Statistical Moments'!W54</f>
        <v>927247.2558051981</v>
      </c>
      <c r="V204" s="64">
        <f ca="1">'Statistical Moments'!X54</f>
        <v>926939.85630136181</v>
      </c>
      <c r="W204" s="64">
        <f ca="1">'Statistical Moments'!Y54</f>
        <v>926648.9598193767</v>
      </c>
      <c r="X204" s="64">
        <f ca="1">'Statistical Moments'!Z54</f>
        <v>926312.14975474635</v>
      </c>
      <c r="Y204" s="64">
        <f ca="1">'Statistical Moments'!AB54</f>
        <v>925951.92738907377</v>
      </c>
      <c r="Z204" s="64">
        <f ca="1">'Statistical Moments'!AC54</f>
        <v>925619.77292875014</v>
      </c>
      <c r="AA204" s="64">
        <f ca="1">'Statistical Moments'!AD54</f>
        <v>925297.21966373827</v>
      </c>
      <c r="AB204" s="64">
        <f ca="1">'Statistical Moments'!AE54</f>
        <v>924965.23324754403</v>
      </c>
      <c r="AC204" s="64">
        <f ca="1">'Statistical Moments'!AF54</f>
        <v>924611.96590205503</v>
      </c>
      <c r="AD204" s="64">
        <f ca="1">'Statistical Moments'!AG54</f>
        <v>924273.61242727819</v>
      </c>
      <c r="AE204" s="64">
        <f ca="1">'Statistical Moments'!AH54</f>
        <v>923919.01124585478</v>
      </c>
      <c r="AF204" s="64">
        <f ca="1">'Statistical Moments'!AI54</f>
        <v>923578.6491197776</v>
      </c>
      <c r="AG204" s="64">
        <f ca="1">'Statistical Moments'!AJ54</f>
        <v>923254.42164674995</v>
      </c>
      <c r="AH204" s="64">
        <f ca="1">'Statistical Moments'!AK54</f>
        <v>922910.16695372539</v>
      </c>
      <c r="AI204" s="64">
        <f ca="1">'Statistical Moments'!AL54</f>
        <v>922554.50286085438</v>
      </c>
      <c r="AJ204" s="64">
        <f ca="1">'Statistical Moments'!AM54</f>
        <v>922200.58594910766</v>
      </c>
      <c r="AK204" s="64">
        <f ca="1">'Statistical Moments'!AO54</f>
        <v>921842.59651797754</v>
      </c>
      <c r="AL204" s="64">
        <f ca="1">'Statistical Moments'!AP54</f>
        <v>921481.63252007635</v>
      </c>
      <c r="AM204" s="64">
        <f ca="1">'Statistical Moments'!AQ54</f>
        <v>921142.14568412211</v>
      </c>
      <c r="AN204" s="64">
        <f ca="1">'Statistical Moments'!AR54</f>
        <v>920755.73307217844</v>
      </c>
      <c r="AO204" s="64">
        <f ca="1">'Statistical Moments'!AS54</f>
        <v>920415.63877739711</v>
      </c>
      <c r="AP204" s="64">
        <f ca="1">'Statistical Moments'!AT54</f>
        <v>920063.15995286137</v>
      </c>
      <c r="AQ204" s="64">
        <f ca="1">'Statistical Moments'!AU54</f>
        <v>919713.92616489856</v>
      </c>
      <c r="AR204" s="64">
        <f ca="1">'Statistical Moments'!AV54</f>
        <v>919335.553763823</v>
      </c>
      <c r="AS204" s="64">
        <f ca="1">'Statistical Moments'!AW54</f>
        <v>918973.43753763824</v>
      </c>
      <c r="AT204" s="64">
        <f ca="1">'Statistical Moments'!AX54</f>
        <v>918629.07771243772</v>
      </c>
      <c r="AU204" s="64">
        <f ca="1">'Statistical Moments'!AY54</f>
        <v>918252.12370268907</v>
      </c>
      <c r="AV204" s="64">
        <f ca="1">'Statistical Moments'!AZ54</f>
        <v>917897.06630676135</v>
      </c>
      <c r="AW204" s="64">
        <f ca="1">'Statistical Moments'!BB54</f>
        <v>917521.63582939655</v>
      </c>
      <c r="AX204" s="64">
        <f ca="1">'Statistical Moments'!BC54</f>
        <v>917171.99338162143</v>
      </c>
      <c r="AY204" s="64">
        <f ca="1">'Statistical Moments'!BD54</f>
        <v>916790.07488125563</v>
      </c>
      <c r="AZ204" s="64">
        <f ca="1">'Statistical Moments'!BE54</f>
        <v>916443.92665751185</v>
      </c>
      <c r="BA204" s="64">
        <f ca="1">'Statistical Moments'!BF54</f>
        <v>916037.51098197896</v>
      </c>
      <c r="BB204" s="64">
        <f ca="1">'Statistical Moments'!BG54</f>
        <v>915637.38619740051</v>
      </c>
      <c r="BC204" s="64">
        <f ca="1">'Statistical Moments'!BH54</f>
        <v>915267.10200204735</v>
      </c>
      <c r="BD204" s="64">
        <f ca="1">'Statistical Moments'!BI54</f>
        <v>914852.05754745821</v>
      </c>
      <c r="BE204" s="64">
        <f ca="1">'Statistical Moments'!BJ54</f>
        <v>914494.81042242376</v>
      </c>
      <c r="BF204" s="64">
        <f ca="1">'Statistical Moments'!BK54</f>
        <v>914112.12277369155</v>
      </c>
      <c r="BG204" s="64">
        <f ca="1">'Statistical Moments'!BL54</f>
        <v>913714.93177459831</v>
      </c>
      <c r="BH204" s="64">
        <f ca="1">'Statistical Moments'!BM54</f>
        <v>913342.23788817704</v>
      </c>
      <c r="BI204" s="64">
        <f ca="1">'Statistical Moments'!BO54</f>
        <v>912970.8242773494</v>
      </c>
      <c r="BJ204" s="64">
        <f ca="1">'Statistical Moments'!BP54</f>
        <v>912564.59359579603</v>
      </c>
      <c r="BK204" s="64">
        <f ca="1">'Statistical Moments'!BQ54</f>
        <v>912182.15257728205</v>
      </c>
      <c r="BL204" s="64">
        <f ca="1">'Statistical Moments'!BR54</f>
        <v>911783.10137674527</v>
      </c>
      <c r="BM204" s="64">
        <f ca="1">'Statistical Moments'!BS54</f>
        <v>911396.31044797925</v>
      </c>
      <c r="BN204" s="64">
        <f ca="1">'Statistical Moments'!BT54</f>
        <v>910989.20785819518</v>
      </c>
      <c r="BO204" s="64">
        <f ca="1">'Statistical Moments'!BU54</f>
        <v>910598.06400307477</v>
      </c>
      <c r="BP204" s="64">
        <f ca="1">'Statistical Moments'!BV54</f>
        <v>910200.0659776344</v>
      </c>
      <c r="BQ204" s="64">
        <f ca="1">'Statistical Moments'!BW54</f>
        <v>909821.63150498457</v>
      </c>
      <c r="BR204" s="64">
        <f ca="1">'Statistical Moments'!BX54</f>
        <v>909399.13389960444</v>
      </c>
      <c r="BS204" s="64">
        <f ca="1">'Statistical Moments'!BY54</f>
        <v>908992.81480172311</v>
      </c>
      <c r="BT204" s="64">
        <f ca="1">'Statistical Moments'!BZ54</f>
        <v>908597.19944185216</v>
      </c>
      <c r="BU204" s="64">
        <f ca="1">'Statistical Moments'!CB54</f>
        <v>908150.3319587002</v>
      </c>
      <c r="BV204" s="64">
        <f ca="1">'Statistical Moments'!CC54</f>
        <v>907782.4706489424</v>
      </c>
      <c r="BW204" s="64">
        <f ca="1">'Statistical Moments'!CD54</f>
        <v>907369.96181688178</v>
      </c>
      <c r="BX204" s="64">
        <f ca="1">'Statistical Moments'!CE54</f>
        <v>906960.92623697978</v>
      </c>
      <c r="BY204" s="64">
        <f ca="1">'Statistical Moments'!CF54</f>
        <v>906541.05724796851</v>
      </c>
      <c r="BZ204" s="64">
        <f ca="1">'Statistical Moments'!CG54</f>
        <v>906110.03014964308</v>
      </c>
      <c r="CA204" s="64">
        <f ca="1">'Statistical Moments'!CH54</f>
        <v>905694.75669870107</v>
      </c>
      <c r="CB204" s="64">
        <f ca="1">'Statistical Moments'!CI54</f>
        <v>905275.33035340207</v>
      </c>
      <c r="CC204" s="64">
        <f ca="1">'Statistical Moments'!CJ54</f>
        <v>904878.87156175531</v>
      </c>
      <c r="CD204" s="64">
        <f ca="1">'Statistical Moments'!CK54</f>
        <v>904461.74275660561</v>
      </c>
      <c r="CE204" s="64">
        <f ca="1">'Statistical Moments'!CL54</f>
        <v>904054.67700290726</v>
      </c>
      <c r="CF204" s="64">
        <f ca="1">'Statistical Moments'!CM54</f>
        <v>903626.14948004589</v>
      </c>
      <c r="CG204" s="64">
        <f ca="1">'Statistical Moments'!CO54</f>
        <v>903206.90561458736</v>
      </c>
      <c r="CH204" s="64">
        <f ca="1">'Statistical Moments'!CP54</f>
        <v>902803.58917975542</v>
      </c>
      <c r="CI204" s="64">
        <f ca="1">'Statistical Moments'!CQ54</f>
        <v>902373.65210685693</v>
      </c>
      <c r="CJ204" s="64">
        <f ca="1">'Statistical Moments'!CR54</f>
        <v>901940.37261000427</v>
      </c>
      <c r="CK204" s="64">
        <f ca="1">'Statistical Moments'!CS54</f>
        <v>901506.91737525491</v>
      </c>
      <c r="CL204" s="64">
        <f ca="1">'Statistical Moments'!CT54</f>
        <v>901085.02059459826</v>
      </c>
      <c r="CM204" s="64">
        <f ca="1">'Statistical Moments'!CU54</f>
        <v>900650.43984887854</v>
      </c>
      <c r="CN204" s="64">
        <f ca="1">'Statistical Moments'!CV54</f>
        <v>900225.28997251182</v>
      </c>
      <c r="CO204" s="64">
        <f ca="1">'Statistical Moments'!CW54</f>
        <v>899790.55548180512</v>
      </c>
      <c r="CP204" s="64">
        <f ca="1">'Statistical Moments'!CX54</f>
        <v>899366.29601670243</v>
      </c>
      <c r="CQ204" s="64">
        <f ca="1">'Statistical Moments'!CY54</f>
        <v>898933.89364697109</v>
      </c>
      <c r="CR204" s="64">
        <f ca="1">'Statistical Moments'!CZ54</f>
        <v>898497.31226936833</v>
      </c>
      <c r="CS204" s="64">
        <f ca="1">'Statistical Moments'!DB54</f>
        <v>898069.51985866018</v>
      </c>
      <c r="CT204" s="64">
        <f ca="1">'Statistical Moments'!DC54</f>
        <v>897641.81493039127</v>
      </c>
      <c r="CU204" s="64">
        <f ca="1">'Statistical Moments'!DD54</f>
        <v>897224.00376634172</v>
      </c>
      <c r="CV204" s="64">
        <f ca="1">'Statistical Moments'!DE54</f>
        <v>896768.02934850426</v>
      </c>
      <c r="CW204" s="64">
        <f ca="1">'Statistical Moments'!DF54</f>
        <v>896345.89983164344</v>
      </c>
      <c r="CX204" s="64">
        <f ca="1">'Statistical Moments'!DG54</f>
        <v>895927.92755698389</v>
      </c>
      <c r="CY204" s="64">
        <f ca="1">'Statistical Moments'!DH54</f>
        <v>895483.37185322877</v>
      </c>
      <c r="CZ204" s="64">
        <f ca="1">'Statistical Moments'!DI54</f>
        <v>895040.75989765732</v>
      </c>
      <c r="DA204" s="64">
        <f ca="1">'Statistical Moments'!DJ54</f>
        <v>894611.62037342507</v>
      </c>
      <c r="DB204" s="64">
        <f ca="1">'Statistical Moments'!DK54</f>
        <v>894170.82024591416</v>
      </c>
      <c r="DC204" s="64">
        <f ca="1">'Statistical Moments'!DL54</f>
        <v>893725.72615050199</v>
      </c>
      <c r="DD204" s="64">
        <f ca="1">'Statistical Moments'!DM54</f>
        <v>893271.04350464069</v>
      </c>
      <c r="DE204" s="64">
        <f ca="1">'Statistical Moments'!DO54</f>
        <v>892849.24317356385</v>
      </c>
      <c r="DF204" s="64">
        <f ca="1">'Statistical Moments'!DP54</f>
        <v>892441.72877640533</v>
      </c>
      <c r="DG204" s="64">
        <f ca="1">'Statistical Moments'!DQ54</f>
        <v>891994.60072237614</v>
      </c>
      <c r="DH204" s="64">
        <f ca="1">'Statistical Moments'!DR54</f>
        <v>891533.95556345349</v>
      </c>
      <c r="DI204" s="64">
        <f ca="1">'Statistical Moments'!DS54</f>
        <v>891110.32134518027</v>
      </c>
      <c r="DJ204" s="64">
        <f ca="1">'Statistical Moments'!DT54</f>
        <v>890630.48052045389</v>
      </c>
      <c r="DK204" s="64">
        <f ca="1">'Statistical Moments'!DU54</f>
        <v>890211.89286976075</v>
      </c>
      <c r="DL204" s="64">
        <f ca="1">'Statistical Moments'!DV54</f>
        <v>889753.63751314825</v>
      </c>
      <c r="DM204" s="64">
        <f ca="1">'Statistical Moments'!DW54</f>
        <v>889305.52759423142</v>
      </c>
      <c r="DN204" s="64">
        <f ca="1">'Statistical Moments'!DX54</f>
        <v>888847.42399395222</v>
      </c>
      <c r="DO204" s="64">
        <f ca="1">'Statistical Moments'!DY54</f>
        <v>888394.63828023523</v>
      </c>
      <c r="DP204" s="64">
        <f ca="1">'Statistical Moments'!DZ54</f>
        <v>887929.80231947871</v>
      </c>
      <c r="DQ204" s="64">
        <f ca="1">'Statistical Moments'!EB54</f>
        <v>887469.46228118241</v>
      </c>
      <c r="DR204" s="64">
        <f ca="1">'Statistical Moments'!EC54</f>
        <v>887000.03862838726</v>
      </c>
      <c r="DS204" s="64">
        <f ca="1">'Statistical Moments'!ED54</f>
        <v>886513.50411524437</v>
      </c>
      <c r="DT204" s="64">
        <f ca="1">'Statistical Moments'!EE54</f>
        <v>886088.90012917214</v>
      </c>
      <c r="DU204" s="64">
        <f ca="1">'Statistical Moments'!EF54</f>
        <v>885650.28055632918</v>
      </c>
      <c r="DV204" s="64">
        <f ca="1">'Statistical Moments'!EG54</f>
        <v>885205.63328756357</v>
      </c>
      <c r="DW204" s="64">
        <f ca="1">'Statistical Moments'!EH54</f>
        <v>884758.59244041506</v>
      </c>
      <c r="DX204" s="64">
        <f ca="1">'Statistical Moments'!EI54</f>
        <v>884316.54409141548</v>
      </c>
      <c r="DY204" s="64">
        <f ca="1">'Statistical Moments'!EJ54</f>
        <v>883874.55974806845</v>
      </c>
      <c r="DZ204" s="64">
        <f ca="1">'Statistical Moments'!EK54</f>
        <v>883455.95073354873</v>
      </c>
      <c r="EA204" s="64">
        <f ca="1">'Statistical Moments'!EL54</f>
        <v>882991.9391401473</v>
      </c>
      <c r="EB204" s="64">
        <f ca="1">'Statistical Moments'!EM54</f>
        <v>882566.57869524625</v>
      </c>
    </row>
    <row r="205" spans="1:132" ht="12.75" customHeight="1" x14ac:dyDescent="0.2">
      <c r="A205" s="4" t="str">
        <f>'(Intermediate Computations)'!B209</f>
        <v>MMM 2010</v>
      </c>
      <c r="B205" s="4" t="str">
        <f>'(Intermediate Computations)'!C209</f>
        <v>MMM 2010</v>
      </c>
      <c r="C205" s="4" t="str">
        <f>'(Intermediate Computations)'!D209</f>
        <v>MMM 2010</v>
      </c>
      <c r="D205" s="4" t="str">
        <f>'(Intermediate Computations)'!E209</f>
        <v>MMM 2010</v>
      </c>
      <c r="E205" s="4" t="str">
        <f>'(Intermediate Computations)'!F209</f>
        <v>MMM 2010</v>
      </c>
      <c r="F205" s="4" t="str">
        <f>'(Intermediate Computations)'!G209</f>
        <v>MMM 2010</v>
      </c>
      <c r="G205" s="4" t="str">
        <f>'(Intermediate Computations)'!H209</f>
        <v>MMM 2010</v>
      </c>
      <c r="H205" s="4" t="str">
        <f>'(Intermediate Computations)'!I209</f>
        <v>MMM 2010</v>
      </c>
      <c r="I205" s="4" t="str">
        <f>'(Intermediate Computations)'!J209</f>
        <v>MMM 2010</v>
      </c>
      <c r="J205" s="4" t="str">
        <f>'(Intermediate Computations)'!K209</f>
        <v>MMM 2010</v>
      </c>
      <c r="K205" s="4" t="str">
        <f>'(Intermediate Computations)'!L209</f>
        <v>MMM 2010</v>
      </c>
      <c r="L205" s="4" t="str">
        <f>'(Intermediate Computations)'!M209</f>
        <v>MMM 2010</v>
      </c>
      <c r="M205" s="4" t="str">
        <f>'(Intermediate Computations)'!O209</f>
        <v>MMM 2011</v>
      </c>
      <c r="N205" s="4" t="str">
        <f>'(Intermediate Computations)'!P209</f>
        <v>MMM 2011</v>
      </c>
      <c r="O205" s="4" t="str">
        <f>'(Intermediate Computations)'!Q209</f>
        <v>MMM 2011</v>
      </c>
      <c r="P205" s="4" t="str">
        <f>'(Intermediate Computations)'!R209</f>
        <v>MMM 2011</v>
      </c>
      <c r="Q205" s="4" t="str">
        <f>'(Intermediate Computations)'!S209</f>
        <v>MMM 2011</v>
      </c>
      <c r="R205" s="4" t="str">
        <f>'(Intermediate Computations)'!T209</f>
        <v>MMM 2011</v>
      </c>
      <c r="S205" s="4" t="str">
        <f>'(Intermediate Computations)'!U209</f>
        <v>MMM 2011</v>
      </c>
      <c r="T205" s="4" t="str">
        <f>'(Intermediate Computations)'!V209</f>
        <v>MMM 2011</v>
      </c>
      <c r="U205" s="4" t="str">
        <f>'(Intermediate Computations)'!W209</f>
        <v>MMM 2011</v>
      </c>
      <c r="V205" s="4" t="str">
        <f>'(Intermediate Computations)'!X209</f>
        <v>MMM 2011</v>
      </c>
      <c r="W205" s="4" t="str">
        <f>'(Intermediate Computations)'!Y209</f>
        <v>MMM 2011</v>
      </c>
      <c r="X205" s="4" t="str">
        <f>'(Intermediate Computations)'!Z209</f>
        <v>MMM 2011</v>
      </c>
      <c r="Y205" s="4" t="str">
        <f>'(Intermediate Computations)'!AB209</f>
        <v>MMM 2012</v>
      </c>
      <c r="Z205" s="4" t="str">
        <f>'(Intermediate Computations)'!AC209</f>
        <v>MMM 2012</v>
      </c>
      <c r="AA205" s="4" t="str">
        <f>'(Intermediate Computations)'!AD209</f>
        <v>MMM 2012</v>
      </c>
      <c r="AB205" s="4" t="str">
        <f>'(Intermediate Computations)'!AE209</f>
        <v>MMM 2012</v>
      </c>
      <c r="AC205" s="4" t="str">
        <f>'(Intermediate Computations)'!AF209</f>
        <v>MMM 2012</v>
      </c>
      <c r="AD205" s="4" t="str">
        <f>'(Intermediate Computations)'!AG209</f>
        <v>MMM 2012</v>
      </c>
      <c r="AE205" s="4" t="str">
        <f>'(Intermediate Computations)'!AH209</f>
        <v>MMM 2012</v>
      </c>
      <c r="AF205" s="4" t="str">
        <f>'(Intermediate Computations)'!AI209</f>
        <v>MMM 2012</v>
      </c>
      <c r="AG205" s="4" t="str">
        <f>'(Intermediate Computations)'!AJ209</f>
        <v>MMM 2012</v>
      </c>
      <c r="AH205" s="4" t="str">
        <f>'(Intermediate Computations)'!AK209</f>
        <v>MMM 2012</v>
      </c>
      <c r="AI205" s="4" t="str">
        <f>'(Intermediate Computations)'!AL209</f>
        <v>MMM 2012</v>
      </c>
      <c r="AJ205" s="4" t="str">
        <f>'(Intermediate Computations)'!AM209</f>
        <v>MMM 2012</v>
      </c>
      <c r="AK205" s="4" t="str">
        <f>'(Intermediate Computations)'!AO209</f>
        <v>MMM 2013</v>
      </c>
      <c r="AL205" s="4" t="str">
        <f>'(Intermediate Computations)'!AP209</f>
        <v>MMM 2013</v>
      </c>
      <c r="AM205" s="4" t="str">
        <f>'(Intermediate Computations)'!AQ209</f>
        <v>MMM 2013</v>
      </c>
      <c r="AN205" s="4" t="str">
        <f>'(Intermediate Computations)'!AR209</f>
        <v>MMM 2013</v>
      </c>
      <c r="AO205" s="4" t="str">
        <f>'(Intermediate Computations)'!AS209</f>
        <v>MMM 2013</v>
      </c>
      <c r="AP205" s="4" t="str">
        <f>'(Intermediate Computations)'!AT209</f>
        <v>MMM 2013</v>
      </c>
      <c r="AQ205" s="4" t="str">
        <f>'(Intermediate Computations)'!AU209</f>
        <v>MMM 2013</v>
      </c>
      <c r="AR205" s="4" t="str">
        <f>'(Intermediate Computations)'!AV209</f>
        <v>MMM 2013</v>
      </c>
      <c r="AS205" s="4" t="str">
        <f>'(Intermediate Computations)'!AW209</f>
        <v>MMM 2013</v>
      </c>
      <c r="AT205" s="4" t="str">
        <f>'(Intermediate Computations)'!AX209</f>
        <v>MMM 2013</v>
      </c>
      <c r="AU205" s="4" t="str">
        <f>'(Intermediate Computations)'!AY209</f>
        <v>MMM 2013</v>
      </c>
      <c r="AV205" s="4" t="str">
        <f>'(Intermediate Computations)'!AZ209</f>
        <v>MMM 2013</v>
      </c>
      <c r="AW205" s="4" t="str">
        <f>'(Intermediate Computations)'!BB209</f>
        <v>MMM 2014</v>
      </c>
      <c r="AX205" s="4" t="str">
        <f>'(Intermediate Computations)'!BC209</f>
        <v>MMM 2014</v>
      </c>
      <c r="AY205" s="4" t="str">
        <f>'(Intermediate Computations)'!BD209</f>
        <v>MMM 2014</v>
      </c>
      <c r="AZ205" s="4" t="str">
        <f>'(Intermediate Computations)'!BE209</f>
        <v>MMM 2014</v>
      </c>
      <c r="BA205" s="4" t="str">
        <f>'(Intermediate Computations)'!BF209</f>
        <v>MMM 2014</v>
      </c>
      <c r="BB205" s="4" t="str">
        <f>'(Intermediate Computations)'!BG209</f>
        <v>MMM 2014</v>
      </c>
      <c r="BC205" s="4" t="str">
        <f>'(Intermediate Computations)'!BH209</f>
        <v>MMM 2014</v>
      </c>
      <c r="BD205" s="4" t="str">
        <f>'(Intermediate Computations)'!BI209</f>
        <v>MMM 2014</v>
      </c>
      <c r="BE205" s="4" t="str">
        <f>'(Intermediate Computations)'!BJ209</f>
        <v>MMM 2014</v>
      </c>
      <c r="BF205" s="4" t="str">
        <f>'(Intermediate Computations)'!BK209</f>
        <v>MMM 2014</v>
      </c>
      <c r="BG205" s="4" t="str">
        <f>'(Intermediate Computations)'!BL209</f>
        <v>MMM 2014</v>
      </c>
      <c r="BH205" s="4" t="str">
        <f>'(Intermediate Computations)'!BM209</f>
        <v>MMM 2014</v>
      </c>
      <c r="BI205" s="4" t="str">
        <f>'(Intermediate Computations)'!BO209</f>
        <v>MMM 2015</v>
      </c>
      <c r="BJ205" s="4" t="str">
        <f>'(Intermediate Computations)'!BP209</f>
        <v>MMM 2015</v>
      </c>
      <c r="BK205" s="4" t="str">
        <f>'(Intermediate Computations)'!BQ209</f>
        <v>MMM 2015</v>
      </c>
      <c r="BL205" s="4" t="str">
        <f>'(Intermediate Computations)'!BR209</f>
        <v>MMM 2015</v>
      </c>
      <c r="BM205" s="4" t="str">
        <f>'(Intermediate Computations)'!BS209</f>
        <v>MMM 2015</v>
      </c>
      <c r="BN205" s="4" t="str">
        <f>'(Intermediate Computations)'!BT209</f>
        <v>MMM 2015</v>
      </c>
      <c r="BO205" s="4" t="str">
        <f>'(Intermediate Computations)'!BU209</f>
        <v>MMM 2015</v>
      </c>
      <c r="BP205" s="4" t="str">
        <f>'(Intermediate Computations)'!BV209</f>
        <v>MMM 2015</v>
      </c>
      <c r="BQ205" s="4" t="str">
        <f>'(Intermediate Computations)'!BW209</f>
        <v>MMM 2015</v>
      </c>
      <c r="BR205" s="4" t="str">
        <f>'(Intermediate Computations)'!BX209</f>
        <v>MMM 2015</v>
      </c>
      <c r="BS205" s="4" t="str">
        <f>'(Intermediate Computations)'!BY209</f>
        <v>MMM 2015</v>
      </c>
      <c r="BT205" s="4" t="str">
        <f>'(Intermediate Computations)'!BZ209</f>
        <v>MMM 2015</v>
      </c>
      <c r="BU205" s="4" t="str">
        <f>'(Intermediate Computations)'!CB209</f>
        <v>MMM 2016</v>
      </c>
      <c r="BV205" s="4" t="str">
        <f>'(Intermediate Computations)'!CC209</f>
        <v>MMM 2016</v>
      </c>
      <c r="BW205" s="4" t="str">
        <f>'(Intermediate Computations)'!CD209</f>
        <v>MMM 2016</v>
      </c>
      <c r="BX205" s="4" t="str">
        <f>'(Intermediate Computations)'!CE209</f>
        <v>MMM 2016</v>
      </c>
      <c r="BY205" s="4" t="str">
        <f>'(Intermediate Computations)'!CF209</f>
        <v>MMM 2016</v>
      </c>
      <c r="BZ205" s="4" t="str">
        <f>'(Intermediate Computations)'!CG209</f>
        <v>MMM 2016</v>
      </c>
      <c r="CA205" s="4" t="str">
        <f>'(Intermediate Computations)'!CH209</f>
        <v>MMM 2016</v>
      </c>
      <c r="CB205" s="4" t="str">
        <f>'(Intermediate Computations)'!CI209</f>
        <v>MMM 2016</v>
      </c>
      <c r="CC205" s="4" t="str">
        <f>'(Intermediate Computations)'!CJ209</f>
        <v>MMM 2016</v>
      </c>
      <c r="CD205" s="4" t="str">
        <f>'(Intermediate Computations)'!CK209</f>
        <v>MMM 2016</v>
      </c>
      <c r="CE205" s="4" t="str">
        <f>'(Intermediate Computations)'!CL209</f>
        <v>MMM 2016</v>
      </c>
      <c r="CF205" s="4" t="str">
        <f>'(Intermediate Computations)'!CM209</f>
        <v>MMM 2016</v>
      </c>
      <c r="CG205" s="4" t="str">
        <f>'(Intermediate Computations)'!CO209</f>
        <v>MMM 2017</v>
      </c>
      <c r="CH205" s="4" t="str">
        <f>'(Intermediate Computations)'!CP209</f>
        <v>MMM 2017</v>
      </c>
      <c r="CI205" s="4" t="str">
        <f>'(Intermediate Computations)'!CQ209</f>
        <v>MMM 2017</v>
      </c>
      <c r="CJ205" s="4" t="str">
        <f>'(Intermediate Computations)'!CR209</f>
        <v>MMM 2017</v>
      </c>
      <c r="CK205" s="4" t="str">
        <f>'(Intermediate Computations)'!CS209</f>
        <v>MMM 2017</v>
      </c>
      <c r="CL205" s="4" t="str">
        <f>'(Intermediate Computations)'!CT209</f>
        <v>MMM 2017</v>
      </c>
      <c r="CM205" s="4" t="str">
        <f>'(Intermediate Computations)'!CU209</f>
        <v>MMM 2017</v>
      </c>
      <c r="CN205" s="4" t="str">
        <f>'(Intermediate Computations)'!CV209</f>
        <v>MMM 2017</v>
      </c>
      <c r="CO205" s="4" t="str">
        <f>'(Intermediate Computations)'!CW209</f>
        <v>MMM 2017</v>
      </c>
      <c r="CP205" s="4" t="str">
        <f>'(Intermediate Computations)'!CX209</f>
        <v>MMM 2017</v>
      </c>
      <c r="CQ205" s="4" t="str">
        <f>'(Intermediate Computations)'!CY209</f>
        <v>MMM 2017</v>
      </c>
      <c r="CR205" s="4" t="str">
        <f>'(Intermediate Computations)'!CZ209</f>
        <v>MMM 2017</v>
      </c>
      <c r="CS205" s="4" t="str">
        <f>'(Intermediate Computations)'!DB209</f>
        <v>MMM 2018</v>
      </c>
      <c r="CT205" s="4" t="str">
        <f>'(Intermediate Computations)'!DC209</f>
        <v>MMM 2018</v>
      </c>
      <c r="CU205" s="4" t="str">
        <f>'(Intermediate Computations)'!DD209</f>
        <v>MMM 2018</v>
      </c>
      <c r="CV205" s="4" t="str">
        <f>'(Intermediate Computations)'!DE209</f>
        <v>MMM 2018</v>
      </c>
      <c r="CW205" s="4" t="str">
        <f>'(Intermediate Computations)'!DF209</f>
        <v>MMM 2018</v>
      </c>
      <c r="CX205" s="4" t="str">
        <f>'(Intermediate Computations)'!DG209</f>
        <v>MMM 2018</v>
      </c>
      <c r="CY205" s="4" t="str">
        <f>'(Intermediate Computations)'!DH209</f>
        <v>MMM 2018</v>
      </c>
      <c r="CZ205" s="4" t="str">
        <f>'(Intermediate Computations)'!DI209</f>
        <v>MMM 2018</v>
      </c>
      <c r="DA205" s="4" t="str">
        <f>'(Intermediate Computations)'!DJ209</f>
        <v>MMM 2018</v>
      </c>
      <c r="DB205" s="4" t="str">
        <f>'(Intermediate Computations)'!DK209</f>
        <v>MMM 2018</v>
      </c>
      <c r="DC205" s="4" t="str">
        <f>'(Intermediate Computations)'!DL209</f>
        <v>MMM 2018</v>
      </c>
      <c r="DD205" s="4" t="str">
        <f>'(Intermediate Computations)'!DM209</f>
        <v>MMM 2018</v>
      </c>
      <c r="DE205" s="4" t="str">
        <f>'(Intermediate Computations)'!DO209</f>
        <v>MMM 2019</v>
      </c>
      <c r="DF205" s="4" t="str">
        <f>'(Intermediate Computations)'!DP209</f>
        <v>MMM 2019</v>
      </c>
      <c r="DG205" s="4" t="str">
        <f>'(Intermediate Computations)'!DQ209</f>
        <v>MMM 2019</v>
      </c>
      <c r="DH205" s="4" t="str">
        <f>'(Intermediate Computations)'!DR209</f>
        <v>MMM 2019</v>
      </c>
      <c r="DI205" s="4" t="str">
        <f>'(Intermediate Computations)'!DS209</f>
        <v>MMM 2019</v>
      </c>
      <c r="DJ205" s="4" t="str">
        <f>'(Intermediate Computations)'!DT209</f>
        <v>MMM 2019</v>
      </c>
      <c r="DK205" s="4" t="str">
        <f>'(Intermediate Computations)'!DU209</f>
        <v>MMM 2019</v>
      </c>
      <c r="DL205" s="4" t="str">
        <f>'(Intermediate Computations)'!DV209</f>
        <v>MMM 2019</v>
      </c>
      <c r="DM205" s="4" t="str">
        <f>'(Intermediate Computations)'!DW209</f>
        <v>MMM 2019</v>
      </c>
      <c r="DN205" s="4" t="str">
        <f>'(Intermediate Computations)'!DX209</f>
        <v>MMM 2019</v>
      </c>
      <c r="DO205" s="4" t="str">
        <f>'(Intermediate Computations)'!DY209</f>
        <v>MMM 2019</v>
      </c>
      <c r="DP205" s="4" t="str">
        <f>'(Intermediate Computations)'!DZ209</f>
        <v>MMM 2019</v>
      </c>
      <c r="DQ205" s="4" t="str">
        <f>'(Intermediate Computations)'!EB209</f>
        <v>MMM 2020</v>
      </c>
      <c r="DR205" s="4" t="str">
        <f>'(Intermediate Computations)'!EC209</f>
        <v>MMM 2020</v>
      </c>
      <c r="DS205" s="4" t="str">
        <f>'(Intermediate Computations)'!ED209</f>
        <v>MMM 2020</v>
      </c>
      <c r="DT205" s="4" t="str">
        <f>'(Intermediate Computations)'!EE209</f>
        <v>MMM 2020</v>
      </c>
      <c r="DU205" s="4" t="str">
        <f>'(Intermediate Computations)'!EF209</f>
        <v>MMM 2020</v>
      </c>
      <c r="DV205" s="4" t="str">
        <f>'(Intermediate Computations)'!EG209</f>
        <v>MMM 2020</v>
      </c>
      <c r="DW205" s="4" t="str">
        <f>'(Intermediate Computations)'!EH209</f>
        <v>MMM 2020</v>
      </c>
      <c r="DX205" s="4" t="str">
        <f>'(Intermediate Computations)'!EI209</f>
        <v>MMM 2020</v>
      </c>
      <c r="DY205" s="4" t="str">
        <f>'(Intermediate Computations)'!EJ209</f>
        <v>MMM 2020</v>
      </c>
      <c r="DZ205" s="4" t="str">
        <f>'(Intermediate Computations)'!EK209</f>
        <v>MMM 2020</v>
      </c>
      <c r="EA205" s="4" t="str">
        <f>'(Intermediate Computations)'!EL209</f>
        <v>MMM 2020</v>
      </c>
      <c r="EB205" s="4" t="str">
        <f>'(Intermediate Computations)'!EM209</f>
        <v>MMM 2020</v>
      </c>
    </row>
    <row r="206" spans="1:132" ht="12.75" customHeight="1" x14ac:dyDescent="0.2">
      <c r="A206" s="4">
        <f>'(Intermediate Computations)'!B206</f>
        <v>40179</v>
      </c>
      <c r="B206" s="4">
        <f>'(Intermediate Computations)'!C206</f>
        <v>40210</v>
      </c>
      <c r="C206" s="4">
        <f>'(Intermediate Computations)'!D206</f>
        <v>40238</v>
      </c>
      <c r="D206" s="4">
        <f>'(Intermediate Computations)'!E206</f>
        <v>40269</v>
      </c>
      <c r="E206" s="4">
        <f>'(Intermediate Computations)'!F206</f>
        <v>40299</v>
      </c>
      <c r="F206" s="4">
        <f>'(Intermediate Computations)'!G206</f>
        <v>40330</v>
      </c>
      <c r="G206" s="4">
        <f>'(Intermediate Computations)'!H206</f>
        <v>40360</v>
      </c>
      <c r="H206" s="4">
        <f>'(Intermediate Computations)'!I206</f>
        <v>40391</v>
      </c>
      <c r="I206" s="4">
        <f>'(Intermediate Computations)'!J206</f>
        <v>40422</v>
      </c>
      <c r="J206" s="4">
        <f>'(Intermediate Computations)'!K206</f>
        <v>40452</v>
      </c>
      <c r="K206" s="4">
        <f>'(Intermediate Computations)'!L206</f>
        <v>40483</v>
      </c>
      <c r="L206" s="4">
        <f>'(Intermediate Computations)'!M206</f>
        <v>40513</v>
      </c>
      <c r="M206" s="4">
        <f>'(Intermediate Computations)'!O206</f>
        <v>40544</v>
      </c>
      <c r="N206" s="4">
        <f>'(Intermediate Computations)'!P206</f>
        <v>40575</v>
      </c>
      <c r="O206" s="4">
        <f>'(Intermediate Computations)'!Q206</f>
        <v>40603</v>
      </c>
      <c r="P206" s="4">
        <f>'(Intermediate Computations)'!R206</f>
        <v>40634</v>
      </c>
      <c r="Q206" s="4">
        <f>'(Intermediate Computations)'!S206</f>
        <v>40664</v>
      </c>
      <c r="R206" s="4">
        <f>'(Intermediate Computations)'!T206</f>
        <v>40695</v>
      </c>
      <c r="S206" s="4">
        <f>'(Intermediate Computations)'!U206</f>
        <v>40725</v>
      </c>
      <c r="T206" s="4">
        <f>'(Intermediate Computations)'!V206</f>
        <v>40756</v>
      </c>
      <c r="U206" s="4">
        <f>'(Intermediate Computations)'!W206</f>
        <v>40787</v>
      </c>
      <c r="V206" s="4">
        <f>'(Intermediate Computations)'!X206</f>
        <v>40817</v>
      </c>
      <c r="W206" s="4">
        <f>'(Intermediate Computations)'!Y206</f>
        <v>40848</v>
      </c>
      <c r="X206" s="4">
        <f>'(Intermediate Computations)'!Z206</f>
        <v>40878</v>
      </c>
      <c r="Y206" s="4">
        <f>'(Intermediate Computations)'!AB206</f>
        <v>40909</v>
      </c>
      <c r="Z206" s="4">
        <f>'(Intermediate Computations)'!AC206</f>
        <v>40940</v>
      </c>
      <c r="AA206" s="4">
        <f>'(Intermediate Computations)'!AD206</f>
        <v>40969</v>
      </c>
      <c r="AB206" s="4">
        <f>'(Intermediate Computations)'!AE206</f>
        <v>41000</v>
      </c>
      <c r="AC206" s="4">
        <f>'(Intermediate Computations)'!AF206</f>
        <v>41030</v>
      </c>
      <c r="AD206" s="4">
        <f>'(Intermediate Computations)'!AG206</f>
        <v>41061</v>
      </c>
      <c r="AE206" s="4">
        <f>'(Intermediate Computations)'!AH206</f>
        <v>41091</v>
      </c>
      <c r="AF206" s="4">
        <f>'(Intermediate Computations)'!AI206</f>
        <v>41122</v>
      </c>
      <c r="AG206" s="4">
        <f>'(Intermediate Computations)'!AJ206</f>
        <v>41153</v>
      </c>
      <c r="AH206" s="4">
        <f>'(Intermediate Computations)'!AK206</f>
        <v>41183</v>
      </c>
      <c r="AI206" s="4">
        <f>'(Intermediate Computations)'!AL206</f>
        <v>41214</v>
      </c>
      <c r="AJ206" s="4">
        <f>'(Intermediate Computations)'!AM206</f>
        <v>41244</v>
      </c>
      <c r="AK206" s="4">
        <f>'(Intermediate Computations)'!AO206</f>
        <v>41275</v>
      </c>
      <c r="AL206" s="4">
        <f>'(Intermediate Computations)'!AP206</f>
        <v>41306</v>
      </c>
      <c r="AM206" s="4">
        <f>'(Intermediate Computations)'!AQ206</f>
        <v>41334</v>
      </c>
      <c r="AN206" s="4">
        <f>'(Intermediate Computations)'!AR206</f>
        <v>41365</v>
      </c>
      <c r="AO206" s="4">
        <f>'(Intermediate Computations)'!AS206</f>
        <v>41395</v>
      </c>
      <c r="AP206" s="4">
        <f>'(Intermediate Computations)'!AT206</f>
        <v>41426</v>
      </c>
      <c r="AQ206" s="4">
        <f>'(Intermediate Computations)'!AU206</f>
        <v>41456</v>
      </c>
      <c r="AR206" s="4">
        <f>'(Intermediate Computations)'!AV206</f>
        <v>41487</v>
      </c>
      <c r="AS206" s="4">
        <f>'(Intermediate Computations)'!AW206</f>
        <v>41518</v>
      </c>
      <c r="AT206" s="4">
        <f>'(Intermediate Computations)'!AX206</f>
        <v>41548</v>
      </c>
      <c r="AU206" s="4">
        <f>'(Intermediate Computations)'!AY206</f>
        <v>41579</v>
      </c>
      <c r="AV206" s="4">
        <f>'(Intermediate Computations)'!AZ206</f>
        <v>41609</v>
      </c>
      <c r="AW206" s="4">
        <f>'(Intermediate Computations)'!BB206</f>
        <v>41640</v>
      </c>
      <c r="AX206" s="4">
        <f>'(Intermediate Computations)'!BC206</f>
        <v>41671</v>
      </c>
      <c r="AY206" s="4">
        <f>'(Intermediate Computations)'!BD206</f>
        <v>41699</v>
      </c>
      <c r="AZ206" s="4">
        <f>'(Intermediate Computations)'!BE206</f>
        <v>41730</v>
      </c>
      <c r="BA206" s="4">
        <f>'(Intermediate Computations)'!BF206</f>
        <v>41760</v>
      </c>
      <c r="BB206" s="4">
        <f>'(Intermediate Computations)'!BG206</f>
        <v>41791</v>
      </c>
      <c r="BC206" s="4">
        <f>'(Intermediate Computations)'!BH206</f>
        <v>41821</v>
      </c>
      <c r="BD206" s="4">
        <f>'(Intermediate Computations)'!BI206</f>
        <v>41852</v>
      </c>
      <c r="BE206" s="4">
        <f>'(Intermediate Computations)'!BJ206</f>
        <v>41883</v>
      </c>
      <c r="BF206" s="4">
        <f>'(Intermediate Computations)'!BK206</f>
        <v>41913</v>
      </c>
      <c r="BG206" s="4">
        <f>'(Intermediate Computations)'!BL206</f>
        <v>41944</v>
      </c>
      <c r="BH206" s="4">
        <f>'(Intermediate Computations)'!BM206</f>
        <v>41974</v>
      </c>
      <c r="BI206" s="4">
        <f>'(Intermediate Computations)'!BO206</f>
        <v>42005</v>
      </c>
      <c r="BJ206" s="4">
        <f>'(Intermediate Computations)'!BP206</f>
        <v>42036</v>
      </c>
      <c r="BK206" s="4">
        <f>'(Intermediate Computations)'!BQ206</f>
        <v>42064</v>
      </c>
      <c r="BL206" s="4">
        <f>'(Intermediate Computations)'!BR206</f>
        <v>42095</v>
      </c>
      <c r="BM206" s="4">
        <f>'(Intermediate Computations)'!BS206</f>
        <v>42125</v>
      </c>
      <c r="BN206" s="4">
        <f>'(Intermediate Computations)'!BT206</f>
        <v>42156</v>
      </c>
      <c r="BO206" s="4">
        <f>'(Intermediate Computations)'!BU206</f>
        <v>42186</v>
      </c>
      <c r="BP206" s="4">
        <f>'(Intermediate Computations)'!BV206</f>
        <v>42217</v>
      </c>
      <c r="BQ206" s="4">
        <f>'(Intermediate Computations)'!BW206</f>
        <v>42248</v>
      </c>
      <c r="BR206" s="4">
        <f>'(Intermediate Computations)'!BX206</f>
        <v>42278</v>
      </c>
      <c r="BS206" s="4">
        <f>'(Intermediate Computations)'!BY206</f>
        <v>42309</v>
      </c>
      <c r="BT206" s="4">
        <f>'(Intermediate Computations)'!BZ206</f>
        <v>42339</v>
      </c>
      <c r="BU206" s="4">
        <f>'(Intermediate Computations)'!CB206</f>
        <v>42370</v>
      </c>
      <c r="BV206" s="4">
        <f>'(Intermediate Computations)'!CC206</f>
        <v>42401</v>
      </c>
      <c r="BW206" s="4">
        <f>'(Intermediate Computations)'!CD206</f>
        <v>42430</v>
      </c>
      <c r="BX206" s="4">
        <f>'(Intermediate Computations)'!CE206</f>
        <v>42461</v>
      </c>
      <c r="BY206" s="4">
        <f>'(Intermediate Computations)'!CF206</f>
        <v>42491</v>
      </c>
      <c r="BZ206" s="4">
        <f>'(Intermediate Computations)'!CG206</f>
        <v>42522</v>
      </c>
      <c r="CA206" s="4">
        <f>'(Intermediate Computations)'!CH206</f>
        <v>42552</v>
      </c>
      <c r="CB206" s="4">
        <f>'(Intermediate Computations)'!CI206</f>
        <v>42583</v>
      </c>
      <c r="CC206" s="4">
        <f>'(Intermediate Computations)'!CJ206</f>
        <v>42614</v>
      </c>
      <c r="CD206" s="4">
        <f>'(Intermediate Computations)'!CK206</f>
        <v>42644</v>
      </c>
      <c r="CE206" s="4">
        <f>'(Intermediate Computations)'!CL206</f>
        <v>42675</v>
      </c>
      <c r="CF206" s="4">
        <f>'(Intermediate Computations)'!CM206</f>
        <v>42705</v>
      </c>
      <c r="CG206" s="4">
        <f>'(Intermediate Computations)'!CO206</f>
        <v>42736</v>
      </c>
      <c r="CH206" s="4">
        <f>'(Intermediate Computations)'!CP206</f>
        <v>42767</v>
      </c>
      <c r="CI206" s="4">
        <f>'(Intermediate Computations)'!CQ206</f>
        <v>42795</v>
      </c>
      <c r="CJ206" s="4">
        <f>'(Intermediate Computations)'!CR206</f>
        <v>42826</v>
      </c>
      <c r="CK206" s="4">
        <f>'(Intermediate Computations)'!CS206</f>
        <v>42856</v>
      </c>
      <c r="CL206" s="4">
        <f>'(Intermediate Computations)'!CT206</f>
        <v>42887</v>
      </c>
      <c r="CM206" s="4">
        <f>'(Intermediate Computations)'!CU206</f>
        <v>42917</v>
      </c>
      <c r="CN206" s="4">
        <f>'(Intermediate Computations)'!CV206</f>
        <v>42948</v>
      </c>
      <c r="CO206" s="4">
        <f>'(Intermediate Computations)'!CW206</f>
        <v>42979</v>
      </c>
      <c r="CP206" s="4">
        <f>'(Intermediate Computations)'!CX206</f>
        <v>43009</v>
      </c>
      <c r="CQ206" s="4">
        <f>'(Intermediate Computations)'!CY206</f>
        <v>43040</v>
      </c>
      <c r="CR206" s="4">
        <f>'(Intermediate Computations)'!CZ206</f>
        <v>43070</v>
      </c>
      <c r="CS206" s="4">
        <f>'(Intermediate Computations)'!DB206</f>
        <v>43101</v>
      </c>
      <c r="CT206" s="4">
        <f>'(Intermediate Computations)'!DC206</f>
        <v>43132</v>
      </c>
      <c r="CU206" s="4">
        <f>'(Intermediate Computations)'!DD206</f>
        <v>43160</v>
      </c>
      <c r="CV206" s="4">
        <f>'(Intermediate Computations)'!DE206</f>
        <v>43191</v>
      </c>
      <c r="CW206" s="4">
        <f>'(Intermediate Computations)'!DF206</f>
        <v>43221</v>
      </c>
      <c r="CX206" s="4">
        <f>'(Intermediate Computations)'!DG206</f>
        <v>43252</v>
      </c>
      <c r="CY206" s="4">
        <f>'(Intermediate Computations)'!DH206</f>
        <v>43282</v>
      </c>
      <c r="CZ206" s="4">
        <f>'(Intermediate Computations)'!DI206</f>
        <v>43313</v>
      </c>
      <c r="DA206" s="4">
        <f>'(Intermediate Computations)'!DJ206</f>
        <v>43344</v>
      </c>
      <c r="DB206" s="4">
        <f>'(Intermediate Computations)'!DK206</f>
        <v>43374</v>
      </c>
      <c r="DC206" s="4">
        <f>'(Intermediate Computations)'!DL206</f>
        <v>43405</v>
      </c>
      <c r="DD206" s="4">
        <f>'(Intermediate Computations)'!DM206</f>
        <v>43435</v>
      </c>
      <c r="DE206" s="4">
        <f>'(Intermediate Computations)'!DO206</f>
        <v>43466</v>
      </c>
      <c r="DF206" s="4">
        <f>'(Intermediate Computations)'!DP206</f>
        <v>43497</v>
      </c>
      <c r="DG206" s="4">
        <f>'(Intermediate Computations)'!DQ206</f>
        <v>43525</v>
      </c>
      <c r="DH206" s="4">
        <f>'(Intermediate Computations)'!DR206</f>
        <v>43556</v>
      </c>
      <c r="DI206" s="4">
        <f>'(Intermediate Computations)'!DS206</f>
        <v>43586</v>
      </c>
      <c r="DJ206" s="4">
        <f>'(Intermediate Computations)'!DT206</f>
        <v>43617</v>
      </c>
      <c r="DK206" s="4">
        <f>'(Intermediate Computations)'!DU206</f>
        <v>43647</v>
      </c>
      <c r="DL206" s="4">
        <f>'(Intermediate Computations)'!DV206</f>
        <v>43678</v>
      </c>
      <c r="DM206" s="4">
        <f>'(Intermediate Computations)'!DW206</f>
        <v>43709</v>
      </c>
      <c r="DN206" s="4">
        <f>'(Intermediate Computations)'!DX206</f>
        <v>43739</v>
      </c>
      <c r="DO206" s="4">
        <f>'(Intermediate Computations)'!DY206</f>
        <v>43770</v>
      </c>
      <c r="DP206" s="4">
        <f>'(Intermediate Computations)'!DZ206</f>
        <v>43800</v>
      </c>
      <c r="DQ206" s="4">
        <f>'(Intermediate Computations)'!EB206</f>
        <v>43831</v>
      </c>
      <c r="DR206" s="4">
        <f>'(Intermediate Computations)'!EC206</f>
        <v>43862</v>
      </c>
      <c r="DS206" s="4">
        <f>'(Intermediate Computations)'!ED206</f>
        <v>43891</v>
      </c>
      <c r="DT206" s="4">
        <f>'(Intermediate Computations)'!EE206</f>
        <v>43922</v>
      </c>
      <c r="DU206" s="4">
        <f>'(Intermediate Computations)'!EF206</f>
        <v>43952</v>
      </c>
      <c r="DV206" s="4">
        <f>'(Intermediate Computations)'!EG206</f>
        <v>43983</v>
      </c>
      <c r="DW206" s="4">
        <f>'(Intermediate Computations)'!EH206</f>
        <v>44013</v>
      </c>
      <c r="DX206" s="4">
        <f>'(Intermediate Computations)'!EI206</f>
        <v>44044</v>
      </c>
      <c r="DY206" s="4">
        <f>'(Intermediate Computations)'!EJ206</f>
        <v>44075</v>
      </c>
      <c r="DZ206" s="4">
        <f>'(Intermediate Computations)'!EK206</f>
        <v>44105</v>
      </c>
      <c r="EA206" s="4">
        <f>'(Intermediate Computations)'!EL206</f>
        <v>44136</v>
      </c>
      <c r="EB206" s="4">
        <f>'(Intermediate Computations)'!EM206</f>
        <v>44166</v>
      </c>
    </row>
    <row r="207" spans="1:132" ht="12.75" customHeight="1" x14ac:dyDescent="0.2">
      <c r="A207" s="64">
        <f>'Statistical Moments'!B55</f>
        <v>1.2445321395640466E-10</v>
      </c>
      <c r="B207" s="64">
        <f ca="1">'Statistical Moments'!C55</f>
        <v>54.405921935824971</v>
      </c>
      <c r="C207" s="64">
        <f ca="1">'Statistical Moments'!D55</f>
        <v>68.882755475355623</v>
      </c>
      <c r="D207" s="64">
        <f ca="1">'Statistical Moments'!E55</f>
        <v>98.208077065757806</v>
      </c>
      <c r="E207" s="64">
        <f ca="1">'Statistical Moments'!F55</f>
        <v>140.55234850573828</v>
      </c>
      <c r="F207" s="64">
        <f ca="1">'Statistical Moments'!G55</f>
        <v>149.25473611667962</v>
      </c>
      <c r="G207" s="64">
        <f ca="1">'Statistical Moments'!H55</f>
        <v>106.46276341158021</v>
      </c>
      <c r="H207" s="64">
        <f ca="1">'Statistical Moments'!I55</f>
        <v>133.16861930933123</v>
      </c>
      <c r="I207" s="64">
        <f ca="1">'Statistical Moments'!J55</f>
        <v>110.41756960213682</v>
      </c>
      <c r="J207" s="64">
        <f ca="1">'Statistical Moments'!K55</f>
        <v>150.41118589867673</v>
      </c>
      <c r="K207" s="64">
        <f ca="1">'Statistical Moments'!L55</f>
        <v>149.19593028761557</v>
      </c>
      <c r="L207" s="64">
        <f ca="1">'Statistical Moments'!M55</f>
        <v>146.66037926392409</v>
      </c>
      <c r="M207" s="64">
        <f ca="1">'Statistical Moments'!O55</f>
        <v>140.38866873395833</v>
      </c>
      <c r="N207" s="64">
        <f ca="1">'Statistical Moments'!P55</f>
        <v>127.26153010150048</v>
      </c>
      <c r="O207" s="64">
        <f ca="1">'Statistical Moments'!Q55</f>
        <v>129.89005822853363</v>
      </c>
      <c r="P207" s="64">
        <f ca="1">'Statistical Moments'!R55</f>
        <v>166.20487356523469</v>
      </c>
      <c r="Q207" s="64">
        <f ca="1">'Statistical Moments'!S55</f>
        <v>162.9378579418273</v>
      </c>
      <c r="R207" s="64">
        <f ca="1">'Statistical Moments'!T55</f>
        <v>175.56176714782202</v>
      </c>
      <c r="S207" s="64">
        <f ca="1">'Statistical Moments'!U55</f>
        <v>174.39000289153387</v>
      </c>
      <c r="T207" s="64">
        <f ca="1">'Statistical Moments'!V55</f>
        <v>210.84255574389758</v>
      </c>
      <c r="U207" s="64">
        <f ca="1">'Statistical Moments'!W55</f>
        <v>207.32840602627266</v>
      </c>
      <c r="V207" s="64">
        <f ca="1">'Statistical Moments'!X55</f>
        <v>179.230426623879</v>
      </c>
      <c r="W207" s="64">
        <f ca="1">'Statistical Moments'!Y55</f>
        <v>171.18287221517443</v>
      </c>
      <c r="X207" s="64">
        <f ca="1">'Statistical Moments'!Z55</f>
        <v>199.43915760137423</v>
      </c>
      <c r="Y207" s="64">
        <f ca="1">'Statistical Moments'!AB55</f>
        <v>188.25289931718436</v>
      </c>
      <c r="Z207" s="64">
        <f ca="1">'Statistical Moments'!AC55</f>
        <v>184.49110024883896</v>
      </c>
      <c r="AA207" s="64">
        <f ca="1">'Statistical Moments'!AD55</f>
        <v>165.52685468816424</v>
      </c>
      <c r="AB207" s="64">
        <f ca="1">'Statistical Moments'!AE55</f>
        <v>138.68335648946569</v>
      </c>
      <c r="AC207" s="64">
        <f ca="1">'Statistical Moments'!AF55</f>
        <v>150.25568684508795</v>
      </c>
      <c r="AD207" s="64">
        <f ca="1">'Statistical Moments'!AG55</f>
        <v>178.72662629418107</v>
      </c>
      <c r="AE207" s="64">
        <f ca="1">'Statistical Moments'!AH55</f>
        <v>192.48343487362072</v>
      </c>
      <c r="AF207" s="64">
        <f ca="1">'Statistical Moments'!AI55</f>
        <v>209.14554883590071</v>
      </c>
      <c r="AG207" s="64">
        <f ca="1">'Statistical Moments'!AJ55</f>
        <v>206.35412848413424</v>
      </c>
      <c r="AH207" s="64">
        <f ca="1">'Statistical Moments'!AK55</f>
        <v>245.26644332500192</v>
      </c>
      <c r="AI207" s="64">
        <f ca="1">'Statistical Moments'!AL55</f>
        <v>235.85554088298323</v>
      </c>
      <c r="AJ207" s="64">
        <f ca="1">'Statistical Moments'!AM55</f>
        <v>229.53904030773006</v>
      </c>
      <c r="AK207" s="64">
        <f ca="1">'Statistical Moments'!AO55</f>
        <v>226.0436397887301</v>
      </c>
      <c r="AL207" s="64">
        <f ca="1">'Statistical Moments'!AP55</f>
        <v>225.94948845397869</v>
      </c>
      <c r="AM207" s="64">
        <f ca="1">'Statistical Moments'!AQ55</f>
        <v>188.51713226649392</v>
      </c>
      <c r="AN207" s="64">
        <f ca="1">'Statistical Moments'!AR55</f>
        <v>193.56769225526301</v>
      </c>
      <c r="AO207" s="64">
        <f ca="1">'Statistical Moments'!AS55</f>
        <v>200.1066704096489</v>
      </c>
      <c r="AP207" s="64">
        <f ca="1">'Statistical Moments'!AT55</f>
        <v>192.05202143640571</v>
      </c>
      <c r="AQ207" s="64">
        <f ca="1">'Statistical Moments'!AU55</f>
        <v>187.93556835818842</v>
      </c>
      <c r="AR207" s="64">
        <f ca="1">'Statistical Moments'!AV55</f>
        <v>176.53190216673258</v>
      </c>
      <c r="AS207" s="64">
        <f ca="1">'Statistical Moments'!AW55</f>
        <v>205.51073329426146</v>
      </c>
      <c r="AT207" s="64">
        <f ca="1">'Statistical Moments'!AX55</f>
        <v>185.67077785119378</v>
      </c>
      <c r="AU207" s="64">
        <f ca="1">'Statistical Moments'!AY55</f>
        <v>182.54716103027684</v>
      </c>
      <c r="AV207" s="64">
        <f ca="1">'Statistical Moments'!AZ55</f>
        <v>176.09848060402081</v>
      </c>
      <c r="AW207" s="64">
        <f ca="1">'Statistical Moments'!BB55</f>
        <v>228.38146602192521</v>
      </c>
      <c r="AX207" s="64">
        <f ca="1">'Statistical Moments'!BC55</f>
        <v>223.58469319624149</v>
      </c>
      <c r="AY207" s="64">
        <f ca="1">'Statistical Moments'!BD55</f>
        <v>262.29384363637439</v>
      </c>
      <c r="AZ207" s="64">
        <f ca="1">'Statistical Moments'!BE55</f>
        <v>268.72124112773884</v>
      </c>
      <c r="BA207" s="64">
        <f ca="1">'Statistical Moments'!BF55</f>
        <v>272.09811365224755</v>
      </c>
      <c r="BB207" s="64">
        <f ca="1">'Statistical Moments'!BG55</f>
        <v>289.30868448985018</v>
      </c>
      <c r="BC207" s="64">
        <f ca="1">'Statistical Moments'!BH55</f>
        <v>262.30753501679493</v>
      </c>
      <c r="BD207" s="64">
        <f ca="1">'Statistical Moments'!BI55</f>
        <v>283.2720567449835</v>
      </c>
      <c r="BE207" s="64">
        <f ca="1">'Statistical Moments'!BJ55</f>
        <v>293.89463352226596</v>
      </c>
      <c r="BF207" s="64">
        <f ca="1">'Statistical Moments'!BK55</f>
        <v>287.12878909673071</v>
      </c>
      <c r="BG207" s="64">
        <f ca="1">'Statistical Moments'!BL55</f>
        <v>283.99074089614345</v>
      </c>
      <c r="BH207" s="64">
        <f ca="1">'Statistical Moments'!BM55</f>
        <v>301.63494136189081</v>
      </c>
      <c r="BI207" s="64">
        <f ca="1">'Statistical Moments'!BO55</f>
        <v>341.8509582609758</v>
      </c>
      <c r="BJ207" s="64">
        <f ca="1">'Statistical Moments'!BP55</f>
        <v>366.09541167136564</v>
      </c>
      <c r="BK207" s="64">
        <f ca="1">'Statistical Moments'!BQ55</f>
        <v>367.72085581497629</v>
      </c>
      <c r="BL207" s="64">
        <f ca="1">'Statistical Moments'!BR55</f>
        <v>370.34455456872735</v>
      </c>
      <c r="BM207" s="64">
        <f ca="1">'Statistical Moments'!BS55</f>
        <v>371.8979045392997</v>
      </c>
      <c r="BN207" s="64">
        <f ca="1">'Statistical Moments'!BT55</f>
        <v>375.66892407300094</v>
      </c>
      <c r="BO207" s="64">
        <f ca="1">'Statistical Moments'!BU55</f>
        <v>369.75079883723527</v>
      </c>
      <c r="BP207" s="64">
        <f ca="1">'Statistical Moments'!BV55</f>
        <v>394.64859017650195</v>
      </c>
      <c r="BQ207" s="64">
        <f ca="1">'Statistical Moments'!BW55</f>
        <v>388.52149021420632</v>
      </c>
      <c r="BR207" s="64">
        <f ca="1">'Statistical Moments'!BX55</f>
        <v>361.51336115104283</v>
      </c>
      <c r="BS207" s="64">
        <f ca="1">'Statistical Moments'!BY55</f>
        <v>320.10146922973371</v>
      </c>
      <c r="BT207" s="64">
        <f ca="1">'Statistical Moments'!BZ55</f>
        <v>313.61269885632788</v>
      </c>
      <c r="BU207" s="64">
        <f ca="1">'Statistical Moments'!CB55</f>
        <v>291.48091779457002</v>
      </c>
      <c r="BV207" s="64">
        <f ca="1">'Statistical Moments'!CC55</f>
        <v>307.51762381744561</v>
      </c>
      <c r="BW207" s="64">
        <f ca="1">'Statistical Moments'!CD55</f>
        <v>361.23046192258488</v>
      </c>
      <c r="BX207" s="64">
        <f ca="1">'Statistical Moments'!CE55</f>
        <v>371.76152835438131</v>
      </c>
      <c r="BY207" s="64">
        <f ca="1">'Statistical Moments'!CF55</f>
        <v>381.52005545294662</v>
      </c>
      <c r="BZ207" s="64">
        <f ca="1">'Statistical Moments'!CG55</f>
        <v>376.6520948262783</v>
      </c>
      <c r="CA207" s="64">
        <f ca="1">'Statistical Moments'!CH55</f>
        <v>386.066972561341</v>
      </c>
      <c r="CB207" s="64">
        <f ca="1">'Statistical Moments'!CI55</f>
        <v>398.87563458896625</v>
      </c>
      <c r="CC207" s="64">
        <f ca="1">'Statistical Moments'!CJ55</f>
        <v>410.72683910296695</v>
      </c>
      <c r="CD207" s="64">
        <f ca="1">'Statistical Moments'!CK55</f>
        <v>407.5855941766589</v>
      </c>
      <c r="CE207" s="64">
        <f ca="1">'Statistical Moments'!CL55</f>
        <v>431.5344849604607</v>
      </c>
      <c r="CF207" s="64">
        <f ca="1">'Statistical Moments'!CM55</f>
        <v>422.15007917990886</v>
      </c>
      <c r="CG207" s="64">
        <f ca="1">'Statistical Moments'!CO55</f>
        <v>421.75446014403877</v>
      </c>
      <c r="CH207" s="64">
        <f ca="1">'Statistical Moments'!CP55</f>
        <v>422.28507476846869</v>
      </c>
      <c r="CI207" s="64">
        <f ca="1">'Statistical Moments'!CQ55</f>
        <v>431.12492651186545</v>
      </c>
      <c r="CJ207" s="64">
        <f ca="1">'Statistical Moments'!CR55</f>
        <v>435.68533060751184</v>
      </c>
      <c r="CK207" s="64">
        <f ca="1">'Statistical Moments'!CS55</f>
        <v>458.13898905457728</v>
      </c>
      <c r="CL207" s="64">
        <f ca="1">'Statistical Moments'!CT55</f>
        <v>450.80244330245489</v>
      </c>
      <c r="CM207" s="64">
        <f ca="1">'Statistical Moments'!CU55</f>
        <v>476.59998114568771</v>
      </c>
      <c r="CN207" s="64">
        <f ca="1">'Statistical Moments'!CV55</f>
        <v>510.74495003137929</v>
      </c>
      <c r="CO207" s="64">
        <f ca="1">'Statistical Moments'!CW55</f>
        <v>520.86939481773527</v>
      </c>
      <c r="CP207" s="64">
        <f ca="1">'Statistical Moments'!CX55</f>
        <v>464.58816731522313</v>
      </c>
      <c r="CQ207" s="64">
        <f ca="1">'Statistical Moments'!CY55</f>
        <v>471.72345130059182</v>
      </c>
      <c r="CR207" s="64">
        <f ca="1">'Statistical Moments'!CZ55</f>
        <v>487.88617539865845</v>
      </c>
      <c r="CS207" s="64">
        <f ca="1">'Statistical Moments'!DB55</f>
        <v>495.07277006803974</v>
      </c>
      <c r="CT207" s="64">
        <f ca="1">'Statistical Moments'!DC55</f>
        <v>519.90934291818303</v>
      </c>
      <c r="CU207" s="64">
        <f ca="1">'Statistical Moments'!DD55</f>
        <v>556.2162728138004</v>
      </c>
      <c r="CV207" s="64">
        <f ca="1">'Statistical Moments'!DE55</f>
        <v>528.91754434538257</v>
      </c>
      <c r="CW207" s="64">
        <f ca="1">'Statistical Moments'!DF55</f>
        <v>505.55925748713616</v>
      </c>
      <c r="CX207" s="64">
        <f ca="1">'Statistical Moments'!DG55</f>
        <v>552.85119135161949</v>
      </c>
      <c r="CY207" s="64">
        <f ca="1">'Statistical Moments'!DH55</f>
        <v>557.14193267866517</v>
      </c>
      <c r="CZ207" s="64">
        <f ca="1">'Statistical Moments'!DI55</f>
        <v>553.92946430334655</v>
      </c>
      <c r="DA207" s="64">
        <f ca="1">'Statistical Moments'!DJ55</f>
        <v>585.09821249441779</v>
      </c>
      <c r="DB207" s="64">
        <f ca="1">'Statistical Moments'!DK55</f>
        <v>605.58131596445844</v>
      </c>
      <c r="DC207" s="64">
        <f ca="1">'Statistical Moments'!DL55</f>
        <v>586.79159025360741</v>
      </c>
      <c r="DD207" s="64">
        <f ca="1">'Statistical Moments'!DM55</f>
        <v>594.51964640739766</v>
      </c>
      <c r="DE207" s="64">
        <f ca="1">'Statistical Moments'!DO55</f>
        <v>614.05135658701931</v>
      </c>
      <c r="DF207" s="64">
        <f ca="1">'Statistical Moments'!DP55</f>
        <v>599.17627875833432</v>
      </c>
      <c r="DG207" s="64">
        <f ca="1">'Statistical Moments'!DQ55</f>
        <v>615.56481057905148</v>
      </c>
      <c r="DH207" s="64">
        <f ca="1">'Statistical Moments'!DR55</f>
        <v>582.18767697512612</v>
      </c>
      <c r="DI207" s="64">
        <f ca="1">'Statistical Moments'!DS55</f>
        <v>594.4939974204907</v>
      </c>
      <c r="DJ207" s="64">
        <f ca="1">'Statistical Moments'!DT55</f>
        <v>611.1572823705045</v>
      </c>
      <c r="DK207" s="64">
        <f ca="1">'Statistical Moments'!DU55</f>
        <v>619.57071570798701</v>
      </c>
      <c r="DL207" s="64">
        <f ca="1">'Statistical Moments'!DV55</f>
        <v>622.03656403356376</v>
      </c>
      <c r="DM207" s="64">
        <f ca="1">'Statistical Moments'!DW55</f>
        <v>617.13657186198134</v>
      </c>
      <c r="DN207" s="64">
        <f ca="1">'Statistical Moments'!DX55</f>
        <v>647.56711317710972</v>
      </c>
      <c r="DO207" s="64">
        <f ca="1">'Statistical Moments'!DY55</f>
        <v>652.04005168808794</v>
      </c>
      <c r="DP207" s="64">
        <f ca="1">'Statistical Moments'!DZ55</f>
        <v>668.23247904484185</v>
      </c>
      <c r="DQ207" s="64">
        <f ca="1">'Statistical Moments'!EB55</f>
        <v>662.39444205061875</v>
      </c>
      <c r="DR207" s="64">
        <f ca="1">'Statistical Moments'!EC55</f>
        <v>683.0883477192715</v>
      </c>
      <c r="DS207" s="64">
        <f ca="1">'Statistical Moments'!ED55</f>
        <v>710.87783854649524</v>
      </c>
      <c r="DT207" s="64">
        <f ca="1">'Statistical Moments'!EE55</f>
        <v>697.60013832844095</v>
      </c>
      <c r="DU207" s="64">
        <f ca="1">'Statistical Moments'!EF55</f>
        <v>705.52598794718722</v>
      </c>
      <c r="DV207" s="64">
        <f ca="1">'Statistical Moments'!EG55</f>
        <v>744.62512428705281</v>
      </c>
      <c r="DW207" s="64">
        <f ca="1">'Statistical Moments'!EH55</f>
        <v>762.29810508913249</v>
      </c>
      <c r="DX207" s="64">
        <f ca="1">'Statistical Moments'!EI55</f>
        <v>758.46065267117115</v>
      </c>
      <c r="DY207" s="64">
        <f ca="1">'Statistical Moments'!EJ55</f>
        <v>749.85896140930765</v>
      </c>
      <c r="DZ207" s="64">
        <f ca="1">'Statistical Moments'!EK55</f>
        <v>736.52843738820786</v>
      </c>
      <c r="EA207" s="64">
        <f ca="1">'Statistical Moments'!EL55</f>
        <v>789.53399033241931</v>
      </c>
      <c r="EB207" s="64">
        <f ca="1">'Statistical Moments'!EM55</f>
        <v>790.47198168765271</v>
      </c>
    </row>
    <row r="208" spans="1:132" ht="12.75" customHeight="1" x14ac:dyDescent="0.2">
      <c r="A208" s="4" t="str">
        <f>'(Intermediate Computations)'!B215</f>
        <v>MMM 2010</v>
      </c>
      <c r="B208" s="4" t="str">
        <f>'(Intermediate Computations)'!C215</f>
        <v>MMM 2010</v>
      </c>
      <c r="C208" s="4" t="str">
        <f>'(Intermediate Computations)'!D215</f>
        <v>MMM 2010</v>
      </c>
      <c r="D208" s="4" t="str">
        <f>'(Intermediate Computations)'!E215</f>
        <v>MMM 2010</v>
      </c>
      <c r="E208" s="4" t="str">
        <f>'(Intermediate Computations)'!F215</f>
        <v>MMM 2010</v>
      </c>
      <c r="F208" s="4" t="str">
        <f>'(Intermediate Computations)'!G215</f>
        <v>MMM 2010</v>
      </c>
      <c r="G208" s="4" t="str">
        <f>'(Intermediate Computations)'!H215</f>
        <v>MMM 2010</v>
      </c>
      <c r="H208" s="4" t="str">
        <f>'(Intermediate Computations)'!I215</f>
        <v>MMM 2010</v>
      </c>
      <c r="I208" s="4" t="str">
        <f>'(Intermediate Computations)'!J215</f>
        <v>MMM 2010</v>
      </c>
      <c r="J208" s="4" t="str">
        <f>'(Intermediate Computations)'!K215</f>
        <v>MMM 2010</v>
      </c>
      <c r="K208" s="4" t="str">
        <f>'(Intermediate Computations)'!L215</f>
        <v>MMM 2010</v>
      </c>
      <c r="L208" s="4" t="str">
        <f>'(Intermediate Computations)'!M215</f>
        <v>MMM 2010</v>
      </c>
      <c r="M208" s="4" t="str">
        <f>'(Intermediate Computations)'!O215</f>
        <v>MMM 2011</v>
      </c>
      <c r="N208" s="4" t="str">
        <f>'(Intermediate Computations)'!P215</f>
        <v>MMM 2011</v>
      </c>
      <c r="O208" s="4" t="str">
        <f>'(Intermediate Computations)'!Q215</f>
        <v>MMM 2011</v>
      </c>
      <c r="P208" s="4" t="str">
        <f>'(Intermediate Computations)'!R215</f>
        <v>MMM 2011</v>
      </c>
      <c r="Q208" s="4" t="str">
        <f>'(Intermediate Computations)'!S215</f>
        <v>MMM 2011</v>
      </c>
      <c r="R208" s="4" t="str">
        <f>'(Intermediate Computations)'!T215</f>
        <v>MMM 2011</v>
      </c>
      <c r="S208" s="4" t="str">
        <f>'(Intermediate Computations)'!U215</f>
        <v>MMM 2011</v>
      </c>
      <c r="T208" s="4" t="str">
        <f>'(Intermediate Computations)'!V215</f>
        <v>MMM 2011</v>
      </c>
      <c r="U208" s="4" t="str">
        <f>'(Intermediate Computations)'!W215</f>
        <v>MMM 2011</v>
      </c>
      <c r="V208" s="4" t="str">
        <f>'(Intermediate Computations)'!X215</f>
        <v>MMM 2011</v>
      </c>
      <c r="W208" s="4" t="str">
        <f>'(Intermediate Computations)'!Y215</f>
        <v>MMM 2011</v>
      </c>
      <c r="X208" s="4" t="str">
        <f>'(Intermediate Computations)'!Z215</f>
        <v>MMM 2011</v>
      </c>
      <c r="Y208" s="4" t="str">
        <f>'(Intermediate Computations)'!AB215</f>
        <v>MMM 2012</v>
      </c>
      <c r="Z208" s="4" t="str">
        <f>'(Intermediate Computations)'!AC215</f>
        <v>MMM 2012</v>
      </c>
      <c r="AA208" s="4" t="str">
        <f>'(Intermediate Computations)'!AD215</f>
        <v>MMM 2012</v>
      </c>
      <c r="AB208" s="4" t="str">
        <f>'(Intermediate Computations)'!AE215</f>
        <v>MMM 2012</v>
      </c>
      <c r="AC208" s="4" t="str">
        <f>'(Intermediate Computations)'!AF215</f>
        <v>MMM 2012</v>
      </c>
      <c r="AD208" s="4" t="str">
        <f>'(Intermediate Computations)'!AG215</f>
        <v>MMM 2012</v>
      </c>
      <c r="AE208" s="4" t="str">
        <f>'(Intermediate Computations)'!AH215</f>
        <v>MMM 2012</v>
      </c>
      <c r="AF208" s="4" t="str">
        <f>'(Intermediate Computations)'!AI215</f>
        <v>MMM 2012</v>
      </c>
      <c r="AG208" s="4" t="str">
        <f>'(Intermediate Computations)'!AJ215</f>
        <v>MMM 2012</v>
      </c>
      <c r="AH208" s="4" t="str">
        <f>'(Intermediate Computations)'!AK215</f>
        <v>MMM 2012</v>
      </c>
      <c r="AI208" s="4" t="str">
        <f>'(Intermediate Computations)'!AL215</f>
        <v>MMM 2012</v>
      </c>
      <c r="AJ208" s="4" t="str">
        <f>'(Intermediate Computations)'!AM215</f>
        <v>MMM 2012</v>
      </c>
      <c r="AK208" s="4" t="str">
        <f>'(Intermediate Computations)'!AO215</f>
        <v>MMM 2013</v>
      </c>
      <c r="AL208" s="4" t="str">
        <f>'(Intermediate Computations)'!AP215</f>
        <v>MMM 2013</v>
      </c>
      <c r="AM208" s="4" t="str">
        <f>'(Intermediate Computations)'!AQ215</f>
        <v>MMM 2013</v>
      </c>
      <c r="AN208" s="4" t="str">
        <f>'(Intermediate Computations)'!AR215</f>
        <v>MMM 2013</v>
      </c>
      <c r="AO208" s="4" t="str">
        <f>'(Intermediate Computations)'!AS215</f>
        <v>MMM 2013</v>
      </c>
      <c r="AP208" s="4" t="str">
        <f>'(Intermediate Computations)'!AT215</f>
        <v>MMM 2013</v>
      </c>
      <c r="AQ208" s="4" t="str">
        <f>'(Intermediate Computations)'!AU215</f>
        <v>MMM 2013</v>
      </c>
      <c r="AR208" s="4" t="str">
        <f>'(Intermediate Computations)'!AV215</f>
        <v>MMM 2013</v>
      </c>
      <c r="AS208" s="4" t="str">
        <f>'(Intermediate Computations)'!AW215</f>
        <v>MMM 2013</v>
      </c>
      <c r="AT208" s="4" t="str">
        <f>'(Intermediate Computations)'!AX215</f>
        <v>MMM 2013</v>
      </c>
      <c r="AU208" s="4" t="str">
        <f>'(Intermediate Computations)'!AY215</f>
        <v>MMM 2013</v>
      </c>
      <c r="AV208" s="4" t="str">
        <f>'(Intermediate Computations)'!AZ215</f>
        <v>MMM 2013</v>
      </c>
      <c r="AW208" s="4" t="str">
        <f>'(Intermediate Computations)'!BB215</f>
        <v>MMM 2014</v>
      </c>
      <c r="AX208" s="4" t="str">
        <f>'(Intermediate Computations)'!BC215</f>
        <v>MMM 2014</v>
      </c>
      <c r="AY208" s="4" t="str">
        <f>'(Intermediate Computations)'!BD215</f>
        <v>MMM 2014</v>
      </c>
      <c r="AZ208" s="4" t="str">
        <f>'(Intermediate Computations)'!BE215</f>
        <v>MMM 2014</v>
      </c>
      <c r="BA208" s="4" t="str">
        <f>'(Intermediate Computations)'!BF215</f>
        <v>MMM 2014</v>
      </c>
      <c r="BB208" s="4" t="str">
        <f>'(Intermediate Computations)'!BG215</f>
        <v>MMM 2014</v>
      </c>
      <c r="BC208" s="4" t="str">
        <f>'(Intermediate Computations)'!BH215</f>
        <v>MMM 2014</v>
      </c>
      <c r="BD208" s="4" t="str">
        <f>'(Intermediate Computations)'!BI215</f>
        <v>MMM 2014</v>
      </c>
      <c r="BE208" s="4" t="str">
        <f>'(Intermediate Computations)'!BJ215</f>
        <v>MMM 2014</v>
      </c>
      <c r="BF208" s="4" t="str">
        <f>'(Intermediate Computations)'!BK215</f>
        <v>MMM 2014</v>
      </c>
      <c r="BG208" s="4" t="str">
        <f>'(Intermediate Computations)'!BL215</f>
        <v>MMM 2014</v>
      </c>
      <c r="BH208" s="4" t="str">
        <f>'(Intermediate Computations)'!BM215</f>
        <v>MMM 2014</v>
      </c>
      <c r="BI208" s="4" t="str">
        <f>'(Intermediate Computations)'!BO215</f>
        <v>MMM 2015</v>
      </c>
      <c r="BJ208" s="4" t="str">
        <f>'(Intermediate Computations)'!BP215</f>
        <v>MMM 2015</v>
      </c>
      <c r="BK208" s="4" t="str">
        <f>'(Intermediate Computations)'!BQ215</f>
        <v>MMM 2015</v>
      </c>
      <c r="BL208" s="4" t="str">
        <f>'(Intermediate Computations)'!BR215</f>
        <v>MMM 2015</v>
      </c>
      <c r="BM208" s="4" t="str">
        <f>'(Intermediate Computations)'!BS215</f>
        <v>MMM 2015</v>
      </c>
      <c r="BN208" s="4" t="str">
        <f>'(Intermediate Computations)'!BT215</f>
        <v>MMM 2015</v>
      </c>
      <c r="BO208" s="4" t="str">
        <f>'(Intermediate Computations)'!BU215</f>
        <v>MMM 2015</v>
      </c>
      <c r="BP208" s="4" t="str">
        <f>'(Intermediate Computations)'!BV215</f>
        <v>MMM 2015</v>
      </c>
      <c r="BQ208" s="4" t="str">
        <f>'(Intermediate Computations)'!BW215</f>
        <v>MMM 2015</v>
      </c>
      <c r="BR208" s="4" t="str">
        <f>'(Intermediate Computations)'!BX215</f>
        <v>MMM 2015</v>
      </c>
      <c r="BS208" s="4" t="str">
        <f>'(Intermediate Computations)'!BY215</f>
        <v>MMM 2015</v>
      </c>
      <c r="BT208" s="4" t="str">
        <f>'(Intermediate Computations)'!BZ215</f>
        <v>MMM 2015</v>
      </c>
      <c r="BU208" s="4" t="str">
        <f>'(Intermediate Computations)'!CB215</f>
        <v>MMM 2016</v>
      </c>
      <c r="BV208" s="4" t="str">
        <f>'(Intermediate Computations)'!CC215</f>
        <v>MMM 2016</v>
      </c>
      <c r="BW208" s="4" t="str">
        <f>'(Intermediate Computations)'!CD215</f>
        <v>MMM 2016</v>
      </c>
      <c r="BX208" s="4" t="str">
        <f>'(Intermediate Computations)'!CE215</f>
        <v>MMM 2016</v>
      </c>
      <c r="BY208" s="4" t="str">
        <f>'(Intermediate Computations)'!CF215</f>
        <v>MMM 2016</v>
      </c>
      <c r="BZ208" s="4" t="str">
        <f>'(Intermediate Computations)'!CG215</f>
        <v>MMM 2016</v>
      </c>
      <c r="CA208" s="4" t="str">
        <f>'(Intermediate Computations)'!CH215</f>
        <v>MMM 2016</v>
      </c>
      <c r="CB208" s="4" t="str">
        <f>'(Intermediate Computations)'!CI215</f>
        <v>MMM 2016</v>
      </c>
      <c r="CC208" s="4" t="str">
        <f>'(Intermediate Computations)'!CJ215</f>
        <v>MMM 2016</v>
      </c>
      <c r="CD208" s="4" t="str">
        <f>'(Intermediate Computations)'!CK215</f>
        <v>MMM 2016</v>
      </c>
      <c r="CE208" s="4" t="str">
        <f>'(Intermediate Computations)'!CL215</f>
        <v>MMM 2016</v>
      </c>
      <c r="CF208" s="4" t="str">
        <f>'(Intermediate Computations)'!CM215</f>
        <v>MMM 2016</v>
      </c>
      <c r="CG208" s="4" t="str">
        <f>'(Intermediate Computations)'!CO215</f>
        <v>MMM 2017</v>
      </c>
      <c r="CH208" s="4" t="str">
        <f>'(Intermediate Computations)'!CP215</f>
        <v>MMM 2017</v>
      </c>
      <c r="CI208" s="4" t="str">
        <f>'(Intermediate Computations)'!CQ215</f>
        <v>MMM 2017</v>
      </c>
      <c r="CJ208" s="4" t="str">
        <f>'(Intermediate Computations)'!CR215</f>
        <v>MMM 2017</v>
      </c>
      <c r="CK208" s="4" t="str">
        <f>'(Intermediate Computations)'!CS215</f>
        <v>MMM 2017</v>
      </c>
      <c r="CL208" s="4" t="str">
        <f>'(Intermediate Computations)'!CT215</f>
        <v>MMM 2017</v>
      </c>
      <c r="CM208" s="4" t="str">
        <f>'(Intermediate Computations)'!CU215</f>
        <v>MMM 2017</v>
      </c>
      <c r="CN208" s="4" t="str">
        <f>'(Intermediate Computations)'!CV215</f>
        <v>MMM 2017</v>
      </c>
      <c r="CO208" s="4" t="str">
        <f>'(Intermediate Computations)'!CW215</f>
        <v>MMM 2017</v>
      </c>
      <c r="CP208" s="4" t="str">
        <f>'(Intermediate Computations)'!CX215</f>
        <v>MMM 2017</v>
      </c>
      <c r="CQ208" s="4" t="str">
        <f>'(Intermediate Computations)'!CY215</f>
        <v>MMM 2017</v>
      </c>
      <c r="CR208" s="4" t="str">
        <f>'(Intermediate Computations)'!CZ215</f>
        <v>MMM 2017</v>
      </c>
      <c r="CS208" s="4" t="str">
        <f>'(Intermediate Computations)'!DB215</f>
        <v>MMM 2018</v>
      </c>
      <c r="CT208" s="4" t="str">
        <f>'(Intermediate Computations)'!DC215</f>
        <v>MMM 2018</v>
      </c>
      <c r="CU208" s="4" t="str">
        <f>'(Intermediate Computations)'!DD215</f>
        <v>MMM 2018</v>
      </c>
      <c r="CV208" s="4" t="str">
        <f>'(Intermediate Computations)'!DE215</f>
        <v>MMM 2018</v>
      </c>
      <c r="CW208" s="4" t="str">
        <f>'(Intermediate Computations)'!DF215</f>
        <v>MMM 2018</v>
      </c>
      <c r="CX208" s="4" t="str">
        <f>'(Intermediate Computations)'!DG215</f>
        <v>MMM 2018</v>
      </c>
      <c r="CY208" s="4" t="str">
        <f>'(Intermediate Computations)'!DH215</f>
        <v>MMM 2018</v>
      </c>
      <c r="CZ208" s="4" t="str">
        <f>'(Intermediate Computations)'!DI215</f>
        <v>MMM 2018</v>
      </c>
      <c r="DA208" s="4" t="str">
        <f>'(Intermediate Computations)'!DJ215</f>
        <v>MMM 2018</v>
      </c>
      <c r="DB208" s="4" t="str">
        <f>'(Intermediate Computations)'!DK215</f>
        <v>MMM 2018</v>
      </c>
      <c r="DC208" s="4" t="str">
        <f>'(Intermediate Computations)'!DL215</f>
        <v>MMM 2018</v>
      </c>
      <c r="DD208" s="4" t="str">
        <f>'(Intermediate Computations)'!DM215</f>
        <v>MMM 2018</v>
      </c>
      <c r="DE208" s="4" t="str">
        <f>'(Intermediate Computations)'!DO215</f>
        <v>MMM 2019</v>
      </c>
      <c r="DF208" s="4" t="str">
        <f>'(Intermediate Computations)'!DP215</f>
        <v>MMM 2019</v>
      </c>
      <c r="DG208" s="4" t="str">
        <f>'(Intermediate Computations)'!DQ215</f>
        <v>MMM 2019</v>
      </c>
      <c r="DH208" s="4" t="str">
        <f>'(Intermediate Computations)'!DR215</f>
        <v>MMM 2019</v>
      </c>
      <c r="DI208" s="4" t="str">
        <f>'(Intermediate Computations)'!DS215</f>
        <v>MMM 2019</v>
      </c>
      <c r="DJ208" s="4" t="str">
        <f>'(Intermediate Computations)'!DT215</f>
        <v>MMM 2019</v>
      </c>
      <c r="DK208" s="4" t="str">
        <f>'(Intermediate Computations)'!DU215</f>
        <v>MMM 2019</v>
      </c>
      <c r="DL208" s="4" t="str">
        <f>'(Intermediate Computations)'!DV215</f>
        <v>MMM 2019</v>
      </c>
      <c r="DM208" s="4" t="str">
        <f>'(Intermediate Computations)'!DW215</f>
        <v>MMM 2019</v>
      </c>
      <c r="DN208" s="4" t="str">
        <f>'(Intermediate Computations)'!DX215</f>
        <v>MMM 2019</v>
      </c>
      <c r="DO208" s="4" t="str">
        <f>'(Intermediate Computations)'!DY215</f>
        <v>MMM 2019</v>
      </c>
      <c r="DP208" s="4" t="str">
        <f>'(Intermediate Computations)'!DZ215</f>
        <v>MMM 2019</v>
      </c>
      <c r="DQ208" s="4" t="str">
        <f>'(Intermediate Computations)'!EB215</f>
        <v>MMM 2020</v>
      </c>
      <c r="DR208" s="4" t="str">
        <f>'(Intermediate Computations)'!EC215</f>
        <v>MMM 2020</v>
      </c>
      <c r="DS208" s="4" t="str">
        <f>'(Intermediate Computations)'!ED215</f>
        <v>MMM 2020</v>
      </c>
      <c r="DT208" s="4" t="str">
        <f>'(Intermediate Computations)'!EE215</f>
        <v>MMM 2020</v>
      </c>
      <c r="DU208" s="4" t="str">
        <f>'(Intermediate Computations)'!EF215</f>
        <v>MMM 2020</v>
      </c>
      <c r="DV208" s="4" t="str">
        <f>'(Intermediate Computations)'!EG215</f>
        <v>MMM 2020</v>
      </c>
      <c r="DW208" s="4" t="str">
        <f>'(Intermediate Computations)'!EH215</f>
        <v>MMM 2020</v>
      </c>
      <c r="DX208" s="4" t="str">
        <f>'(Intermediate Computations)'!EI215</f>
        <v>MMM 2020</v>
      </c>
      <c r="DY208" s="4" t="str">
        <f>'(Intermediate Computations)'!EJ215</f>
        <v>MMM 2020</v>
      </c>
      <c r="DZ208" s="4" t="str">
        <f>'(Intermediate Computations)'!EK215</f>
        <v>MMM 2020</v>
      </c>
      <c r="EA208" s="4" t="str">
        <f>'(Intermediate Computations)'!EL215</f>
        <v>MMM 2020</v>
      </c>
      <c r="EB208" s="4" t="str">
        <f>'(Intermediate Computations)'!EM215</f>
        <v>MMM 2020</v>
      </c>
    </row>
    <row r="209" spans="1:132" ht="12.75" customHeight="1" x14ac:dyDescent="0.2">
      <c r="A209" s="4">
        <f>'(Intermediate Computations)'!B212</f>
        <v>40179</v>
      </c>
      <c r="B209" s="4">
        <f>'(Intermediate Computations)'!C212</f>
        <v>40210</v>
      </c>
      <c r="C209" s="4">
        <f>'(Intermediate Computations)'!D212</f>
        <v>40238</v>
      </c>
      <c r="D209" s="4">
        <f>'(Intermediate Computations)'!E212</f>
        <v>40269</v>
      </c>
      <c r="E209" s="4">
        <f>'(Intermediate Computations)'!F212</f>
        <v>40299</v>
      </c>
      <c r="F209" s="4">
        <f>'(Intermediate Computations)'!G212</f>
        <v>40330</v>
      </c>
      <c r="G209" s="4">
        <f>'(Intermediate Computations)'!H212</f>
        <v>40360</v>
      </c>
      <c r="H209" s="4">
        <f>'(Intermediate Computations)'!I212</f>
        <v>40391</v>
      </c>
      <c r="I209" s="4">
        <f>'(Intermediate Computations)'!J212</f>
        <v>40422</v>
      </c>
      <c r="J209" s="4">
        <f>'(Intermediate Computations)'!K212</f>
        <v>40452</v>
      </c>
      <c r="K209" s="4">
        <f>'(Intermediate Computations)'!L212</f>
        <v>40483</v>
      </c>
      <c r="L209" s="4">
        <f>'(Intermediate Computations)'!M212</f>
        <v>40513</v>
      </c>
      <c r="M209" s="4">
        <f>'(Intermediate Computations)'!O212</f>
        <v>40544</v>
      </c>
      <c r="N209" s="4">
        <f>'(Intermediate Computations)'!P212</f>
        <v>40575</v>
      </c>
      <c r="O209" s="4">
        <f>'(Intermediate Computations)'!Q212</f>
        <v>40603</v>
      </c>
      <c r="P209" s="4">
        <f>'(Intermediate Computations)'!R212</f>
        <v>40634</v>
      </c>
      <c r="Q209" s="4">
        <f>'(Intermediate Computations)'!S212</f>
        <v>40664</v>
      </c>
      <c r="R209" s="4">
        <f>'(Intermediate Computations)'!T212</f>
        <v>40695</v>
      </c>
      <c r="S209" s="4">
        <f>'(Intermediate Computations)'!U212</f>
        <v>40725</v>
      </c>
      <c r="T209" s="4">
        <f>'(Intermediate Computations)'!V212</f>
        <v>40756</v>
      </c>
      <c r="U209" s="4">
        <f>'(Intermediate Computations)'!W212</f>
        <v>40787</v>
      </c>
      <c r="V209" s="4">
        <f>'(Intermediate Computations)'!X212</f>
        <v>40817</v>
      </c>
      <c r="W209" s="4">
        <f>'(Intermediate Computations)'!Y212</f>
        <v>40848</v>
      </c>
      <c r="X209" s="4">
        <f>'(Intermediate Computations)'!Z212</f>
        <v>40878</v>
      </c>
      <c r="Y209" s="4">
        <f>'(Intermediate Computations)'!AB212</f>
        <v>40909</v>
      </c>
      <c r="Z209" s="4">
        <f>'(Intermediate Computations)'!AC212</f>
        <v>40940</v>
      </c>
      <c r="AA209" s="4">
        <f>'(Intermediate Computations)'!AD212</f>
        <v>40969</v>
      </c>
      <c r="AB209" s="4">
        <f>'(Intermediate Computations)'!AE212</f>
        <v>41000</v>
      </c>
      <c r="AC209" s="4">
        <f>'(Intermediate Computations)'!AF212</f>
        <v>41030</v>
      </c>
      <c r="AD209" s="4">
        <f>'(Intermediate Computations)'!AG212</f>
        <v>41061</v>
      </c>
      <c r="AE209" s="4">
        <f>'(Intermediate Computations)'!AH212</f>
        <v>41091</v>
      </c>
      <c r="AF209" s="4">
        <f>'(Intermediate Computations)'!AI212</f>
        <v>41122</v>
      </c>
      <c r="AG209" s="4">
        <f>'(Intermediate Computations)'!AJ212</f>
        <v>41153</v>
      </c>
      <c r="AH209" s="4">
        <f>'(Intermediate Computations)'!AK212</f>
        <v>41183</v>
      </c>
      <c r="AI209" s="4">
        <f>'(Intermediate Computations)'!AL212</f>
        <v>41214</v>
      </c>
      <c r="AJ209" s="4">
        <f>'(Intermediate Computations)'!AM212</f>
        <v>41244</v>
      </c>
      <c r="AK209" s="4">
        <f>'(Intermediate Computations)'!AO212</f>
        <v>41275</v>
      </c>
      <c r="AL209" s="4">
        <f>'(Intermediate Computations)'!AP212</f>
        <v>41306</v>
      </c>
      <c r="AM209" s="4">
        <f>'(Intermediate Computations)'!AQ212</f>
        <v>41334</v>
      </c>
      <c r="AN209" s="4">
        <f>'(Intermediate Computations)'!AR212</f>
        <v>41365</v>
      </c>
      <c r="AO209" s="4">
        <f>'(Intermediate Computations)'!AS212</f>
        <v>41395</v>
      </c>
      <c r="AP209" s="4">
        <f>'(Intermediate Computations)'!AT212</f>
        <v>41426</v>
      </c>
      <c r="AQ209" s="4">
        <f>'(Intermediate Computations)'!AU212</f>
        <v>41456</v>
      </c>
      <c r="AR209" s="4">
        <f>'(Intermediate Computations)'!AV212</f>
        <v>41487</v>
      </c>
      <c r="AS209" s="4">
        <f>'(Intermediate Computations)'!AW212</f>
        <v>41518</v>
      </c>
      <c r="AT209" s="4">
        <f>'(Intermediate Computations)'!AX212</f>
        <v>41548</v>
      </c>
      <c r="AU209" s="4">
        <f>'(Intermediate Computations)'!AY212</f>
        <v>41579</v>
      </c>
      <c r="AV209" s="4">
        <f>'(Intermediate Computations)'!AZ212</f>
        <v>41609</v>
      </c>
      <c r="AW209" s="4">
        <f>'(Intermediate Computations)'!BB212</f>
        <v>41640</v>
      </c>
      <c r="AX209" s="4">
        <f>'(Intermediate Computations)'!BC212</f>
        <v>41671</v>
      </c>
      <c r="AY209" s="4">
        <f>'(Intermediate Computations)'!BD212</f>
        <v>41699</v>
      </c>
      <c r="AZ209" s="4">
        <f>'(Intermediate Computations)'!BE212</f>
        <v>41730</v>
      </c>
      <c r="BA209" s="4">
        <f>'(Intermediate Computations)'!BF212</f>
        <v>41760</v>
      </c>
      <c r="BB209" s="4">
        <f>'(Intermediate Computations)'!BG212</f>
        <v>41791</v>
      </c>
      <c r="BC209" s="4">
        <f>'(Intermediate Computations)'!BH212</f>
        <v>41821</v>
      </c>
      <c r="BD209" s="4">
        <f>'(Intermediate Computations)'!BI212</f>
        <v>41852</v>
      </c>
      <c r="BE209" s="4">
        <f>'(Intermediate Computations)'!BJ212</f>
        <v>41883</v>
      </c>
      <c r="BF209" s="4">
        <f>'(Intermediate Computations)'!BK212</f>
        <v>41913</v>
      </c>
      <c r="BG209" s="4">
        <f>'(Intermediate Computations)'!BL212</f>
        <v>41944</v>
      </c>
      <c r="BH209" s="4">
        <f>'(Intermediate Computations)'!BM212</f>
        <v>41974</v>
      </c>
      <c r="BI209" s="4">
        <f>'(Intermediate Computations)'!BO212</f>
        <v>42005</v>
      </c>
      <c r="BJ209" s="4">
        <f>'(Intermediate Computations)'!BP212</f>
        <v>42036</v>
      </c>
      <c r="BK209" s="4">
        <f>'(Intermediate Computations)'!BQ212</f>
        <v>42064</v>
      </c>
      <c r="BL209" s="4">
        <f>'(Intermediate Computations)'!BR212</f>
        <v>42095</v>
      </c>
      <c r="BM209" s="4">
        <f>'(Intermediate Computations)'!BS212</f>
        <v>42125</v>
      </c>
      <c r="BN209" s="4">
        <f>'(Intermediate Computations)'!BT212</f>
        <v>42156</v>
      </c>
      <c r="BO209" s="4">
        <f>'(Intermediate Computations)'!BU212</f>
        <v>42186</v>
      </c>
      <c r="BP209" s="4">
        <f>'(Intermediate Computations)'!BV212</f>
        <v>42217</v>
      </c>
      <c r="BQ209" s="4">
        <f>'(Intermediate Computations)'!BW212</f>
        <v>42248</v>
      </c>
      <c r="BR209" s="4">
        <f>'(Intermediate Computations)'!BX212</f>
        <v>42278</v>
      </c>
      <c r="BS209" s="4">
        <f>'(Intermediate Computations)'!BY212</f>
        <v>42309</v>
      </c>
      <c r="BT209" s="4">
        <f>'(Intermediate Computations)'!BZ212</f>
        <v>42339</v>
      </c>
      <c r="BU209" s="4">
        <f>'(Intermediate Computations)'!CB212</f>
        <v>42370</v>
      </c>
      <c r="BV209" s="4">
        <f>'(Intermediate Computations)'!CC212</f>
        <v>42401</v>
      </c>
      <c r="BW209" s="4">
        <f>'(Intermediate Computations)'!CD212</f>
        <v>42430</v>
      </c>
      <c r="BX209" s="4">
        <f>'(Intermediate Computations)'!CE212</f>
        <v>42461</v>
      </c>
      <c r="BY209" s="4">
        <f>'(Intermediate Computations)'!CF212</f>
        <v>42491</v>
      </c>
      <c r="BZ209" s="4">
        <f>'(Intermediate Computations)'!CG212</f>
        <v>42522</v>
      </c>
      <c r="CA209" s="4">
        <f>'(Intermediate Computations)'!CH212</f>
        <v>42552</v>
      </c>
      <c r="CB209" s="4">
        <f>'(Intermediate Computations)'!CI212</f>
        <v>42583</v>
      </c>
      <c r="CC209" s="4">
        <f>'(Intermediate Computations)'!CJ212</f>
        <v>42614</v>
      </c>
      <c r="CD209" s="4">
        <f>'(Intermediate Computations)'!CK212</f>
        <v>42644</v>
      </c>
      <c r="CE209" s="4">
        <f>'(Intermediate Computations)'!CL212</f>
        <v>42675</v>
      </c>
      <c r="CF209" s="4">
        <f>'(Intermediate Computations)'!CM212</f>
        <v>42705</v>
      </c>
      <c r="CG209" s="4">
        <f>'(Intermediate Computations)'!CO212</f>
        <v>42736</v>
      </c>
      <c r="CH209" s="4">
        <f>'(Intermediate Computations)'!CP212</f>
        <v>42767</v>
      </c>
      <c r="CI209" s="4">
        <f>'(Intermediate Computations)'!CQ212</f>
        <v>42795</v>
      </c>
      <c r="CJ209" s="4">
        <f>'(Intermediate Computations)'!CR212</f>
        <v>42826</v>
      </c>
      <c r="CK209" s="4">
        <f>'(Intermediate Computations)'!CS212</f>
        <v>42856</v>
      </c>
      <c r="CL209" s="4">
        <f>'(Intermediate Computations)'!CT212</f>
        <v>42887</v>
      </c>
      <c r="CM209" s="4">
        <f>'(Intermediate Computations)'!CU212</f>
        <v>42917</v>
      </c>
      <c r="CN209" s="4">
        <f>'(Intermediate Computations)'!CV212</f>
        <v>42948</v>
      </c>
      <c r="CO209" s="4">
        <f>'(Intermediate Computations)'!CW212</f>
        <v>42979</v>
      </c>
      <c r="CP209" s="4">
        <f>'(Intermediate Computations)'!CX212</f>
        <v>43009</v>
      </c>
      <c r="CQ209" s="4">
        <f>'(Intermediate Computations)'!CY212</f>
        <v>43040</v>
      </c>
      <c r="CR209" s="4">
        <f>'(Intermediate Computations)'!CZ212</f>
        <v>43070</v>
      </c>
      <c r="CS209" s="4">
        <f>'(Intermediate Computations)'!DB212</f>
        <v>43101</v>
      </c>
      <c r="CT209" s="4">
        <f>'(Intermediate Computations)'!DC212</f>
        <v>43132</v>
      </c>
      <c r="CU209" s="4">
        <f>'(Intermediate Computations)'!DD212</f>
        <v>43160</v>
      </c>
      <c r="CV209" s="4">
        <f>'(Intermediate Computations)'!DE212</f>
        <v>43191</v>
      </c>
      <c r="CW209" s="4">
        <f>'(Intermediate Computations)'!DF212</f>
        <v>43221</v>
      </c>
      <c r="CX209" s="4">
        <f>'(Intermediate Computations)'!DG212</f>
        <v>43252</v>
      </c>
      <c r="CY209" s="4">
        <f>'(Intermediate Computations)'!DH212</f>
        <v>43282</v>
      </c>
      <c r="CZ209" s="4">
        <f>'(Intermediate Computations)'!DI212</f>
        <v>43313</v>
      </c>
      <c r="DA209" s="4">
        <f>'(Intermediate Computations)'!DJ212</f>
        <v>43344</v>
      </c>
      <c r="DB209" s="4">
        <f>'(Intermediate Computations)'!DK212</f>
        <v>43374</v>
      </c>
      <c r="DC209" s="4">
        <f>'(Intermediate Computations)'!DL212</f>
        <v>43405</v>
      </c>
      <c r="DD209" s="4">
        <f>'(Intermediate Computations)'!DM212</f>
        <v>43435</v>
      </c>
      <c r="DE209" s="4">
        <f>'(Intermediate Computations)'!DO212</f>
        <v>43466</v>
      </c>
      <c r="DF209" s="4">
        <f>'(Intermediate Computations)'!DP212</f>
        <v>43497</v>
      </c>
      <c r="DG209" s="4">
        <f>'(Intermediate Computations)'!DQ212</f>
        <v>43525</v>
      </c>
      <c r="DH209" s="4">
        <f>'(Intermediate Computations)'!DR212</f>
        <v>43556</v>
      </c>
      <c r="DI209" s="4">
        <f>'(Intermediate Computations)'!DS212</f>
        <v>43586</v>
      </c>
      <c r="DJ209" s="4">
        <f>'(Intermediate Computations)'!DT212</f>
        <v>43617</v>
      </c>
      <c r="DK209" s="4">
        <f>'(Intermediate Computations)'!DU212</f>
        <v>43647</v>
      </c>
      <c r="DL209" s="4">
        <f>'(Intermediate Computations)'!DV212</f>
        <v>43678</v>
      </c>
      <c r="DM209" s="4">
        <f>'(Intermediate Computations)'!DW212</f>
        <v>43709</v>
      </c>
      <c r="DN209" s="4">
        <f>'(Intermediate Computations)'!DX212</f>
        <v>43739</v>
      </c>
      <c r="DO209" s="4">
        <f>'(Intermediate Computations)'!DY212</f>
        <v>43770</v>
      </c>
      <c r="DP209" s="4">
        <f>'(Intermediate Computations)'!DZ212</f>
        <v>43800</v>
      </c>
      <c r="DQ209" s="4">
        <f>'(Intermediate Computations)'!EB212</f>
        <v>43831</v>
      </c>
      <c r="DR209" s="4">
        <f>'(Intermediate Computations)'!EC212</f>
        <v>43862</v>
      </c>
      <c r="DS209" s="4">
        <f>'(Intermediate Computations)'!ED212</f>
        <v>43891</v>
      </c>
      <c r="DT209" s="4">
        <f>'(Intermediate Computations)'!EE212</f>
        <v>43922</v>
      </c>
      <c r="DU209" s="4">
        <f>'(Intermediate Computations)'!EF212</f>
        <v>43952</v>
      </c>
      <c r="DV209" s="4">
        <f>'(Intermediate Computations)'!EG212</f>
        <v>43983</v>
      </c>
      <c r="DW209" s="4">
        <f>'(Intermediate Computations)'!EH212</f>
        <v>44013</v>
      </c>
      <c r="DX209" s="4">
        <f>'(Intermediate Computations)'!EI212</f>
        <v>44044</v>
      </c>
      <c r="DY209" s="4">
        <f>'(Intermediate Computations)'!EJ212</f>
        <v>44075</v>
      </c>
      <c r="DZ209" s="4">
        <f>'(Intermediate Computations)'!EK212</f>
        <v>44105</v>
      </c>
      <c r="EA209" s="4">
        <f>'(Intermediate Computations)'!EL212</f>
        <v>44136</v>
      </c>
      <c r="EB209" s="4">
        <f>'(Intermediate Computations)'!EM212</f>
        <v>44166</v>
      </c>
    </row>
    <row r="210" spans="1:132" ht="12.75" customHeight="1" x14ac:dyDescent="0.2">
      <c r="A210" s="64">
        <f ca="1">'Statistical Moments'!B61</f>
        <v>1153583.90950548</v>
      </c>
      <c r="B210" s="64">
        <f ca="1">'Statistical Moments'!C61</f>
        <v>1163518.3725291705</v>
      </c>
      <c r="C210" s="64">
        <f ca="1">'Statistical Moments'!D61</f>
        <v>1159362.4029962891</v>
      </c>
      <c r="D210" s="64">
        <f ca="1">'Statistical Moments'!E61</f>
        <v>1150759.2609532177</v>
      </c>
      <c r="E210" s="64">
        <f ca="1">'Statistical Moments'!F61</f>
        <v>1167626.698659091</v>
      </c>
      <c r="F210" s="64">
        <f ca="1">'Statistical Moments'!G61</f>
        <v>1164477.1887388092</v>
      </c>
      <c r="G210" s="64">
        <f ca="1">'Statistical Moments'!H61</f>
        <v>1149969.1654714397</v>
      </c>
      <c r="H210" s="64">
        <f ca="1">'Statistical Moments'!I61</f>
        <v>1158256.9266664912</v>
      </c>
      <c r="I210" s="64">
        <f ca="1">'Statistical Moments'!J61</f>
        <v>1166078.804804923</v>
      </c>
      <c r="J210" s="64">
        <f ca="1">'Statistical Moments'!K61</f>
        <v>1158086.4630470527</v>
      </c>
      <c r="K210" s="64">
        <f ca="1">'Statistical Moments'!L61</f>
        <v>1144363.7578138048</v>
      </c>
      <c r="L210" s="64">
        <f ca="1">'Statistical Moments'!M61</f>
        <v>1134825.0399386457</v>
      </c>
      <c r="M210" s="64">
        <f ca="1">'Statistical Moments'!O61</f>
        <v>1150013.3725342748</v>
      </c>
      <c r="N210" s="64">
        <f ca="1">'Statistical Moments'!P61</f>
        <v>1161378.077939671</v>
      </c>
      <c r="O210" s="64">
        <f ca="1">'Statistical Moments'!Q61</f>
        <v>1146147.1775491962</v>
      </c>
      <c r="P210" s="64">
        <f ca="1">'Statistical Moments'!R61</f>
        <v>1161902.8781136833</v>
      </c>
      <c r="Q210" s="64">
        <f ca="1">'Statistical Moments'!S61</f>
        <v>1150506.9809692469</v>
      </c>
      <c r="R210" s="64">
        <f ca="1">'Statistical Moments'!T61</f>
        <v>1128722.7343154708</v>
      </c>
      <c r="S210" s="64">
        <f ca="1">'Statistical Moments'!U61</f>
        <v>1147434.8595818742</v>
      </c>
      <c r="T210" s="64">
        <f ca="1">'Statistical Moments'!V61</f>
        <v>1121884.5695668384</v>
      </c>
      <c r="U210" s="64">
        <f ca="1">'Statistical Moments'!W61</f>
        <v>1145714.4301297439</v>
      </c>
      <c r="V210" s="64">
        <f ca="1">'Statistical Moments'!X61</f>
        <v>1153762.5563619845</v>
      </c>
      <c r="W210" s="64">
        <f ca="1">'Statistical Moments'!Y61</f>
        <v>1129734.2903130343</v>
      </c>
      <c r="X210" s="64">
        <f ca="1">'Statistical Moments'!Z61</f>
        <v>1117212.5211132767</v>
      </c>
      <c r="Y210" s="64">
        <f ca="1">'Statistical Moments'!AB61</f>
        <v>1131132.8404845924</v>
      </c>
      <c r="Z210" s="64">
        <f ca="1">'Statistical Moments'!AC61</f>
        <v>1135596.0917016633</v>
      </c>
      <c r="AA210" s="64">
        <f ca="1">'Statistical Moments'!AD61</f>
        <v>1130283.9664292375</v>
      </c>
      <c r="AB210" s="64">
        <f ca="1">'Statistical Moments'!AE61</f>
        <v>1118865.222197403</v>
      </c>
      <c r="AC210" s="64">
        <f ca="1">'Statistical Moments'!AF61</f>
        <v>1126030.5452129419</v>
      </c>
      <c r="AD210" s="64">
        <f ca="1">'Statistical Moments'!AG61</f>
        <v>1117191.2196878633</v>
      </c>
      <c r="AE210" s="64">
        <f ca="1">'Statistical Moments'!AH61</f>
        <v>1124007.58932099</v>
      </c>
      <c r="AF210" s="64">
        <f ca="1">'Statistical Moments'!AI61</f>
        <v>1131819.1792807691</v>
      </c>
      <c r="AG210" s="64">
        <f ca="1">'Statistical Moments'!AJ61</f>
        <v>1121056.2840350722</v>
      </c>
      <c r="AH210" s="64">
        <f ca="1">'Statistical Moments'!AK61</f>
        <v>1114696.8002669825</v>
      </c>
      <c r="AI210" s="64">
        <f ca="1">'Statistical Moments'!AL61</f>
        <v>1115087.258998079</v>
      </c>
      <c r="AJ210" s="64">
        <f ca="1">'Statistical Moments'!AM61</f>
        <v>1112487.2248699337</v>
      </c>
      <c r="AK210" s="64">
        <f ca="1">'Statistical Moments'!AO61</f>
        <v>1110446.0342003086</v>
      </c>
      <c r="AL210" s="64">
        <f ca="1">'Statistical Moments'!AP61</f>
        <v>1120975.7689188502</v>
      </c>
      <c r="AM210" s="64">
        <f ca="1">'Statistical Moments'!AQ61</f>
        <v>1096357.5315016136</v>
      </c>
      <c r="AN210" s="64">
        <f ca="1">'Statistical Moments'!AR61</f>
        <v>1119626.3623106671</v>
      </c>
      <c r="AO210" s="64">
        <f ca="1">'Statistical Moments'!AS61</f>
        <v>1112771.3265874898</v>
      </c>
      <c r="AP210" s="64">
        <f ca="1">'Statistical Moments'!AT61</f>
        <v>1113936.6613613616</v>
      </c>
      <c r="AQ210" s="64">
        <f ca="1">'Statistical Moments'!AU61</f>
        <v>1098452.1834919304</v>
      </c>
      <c r="AR210" s="64">
        <f ca="1">'Statistical Moments'!AV61</f>
        <v>1106271.9700056971</v>
      </c>
      <c r="AS210" s="64">
        <f ca="1">'Statistical Moments'!AW61</f>
        <v>1114886.5244743656</v>
      </c>
      <c r="AT210" s="64">
        <f ca="1">'Statistical Moments'!AX61</f>
        <v>1097631.8583852157</v>
      </c>
      <c r="AU210" s="64">
        <f ca="1">'Statistical Moments'!AY61</f>
        <v>1108354.4683362246</v>
      </c>
      <c r="AV210" s="64">
        <f ca="1">'Statistical Moments'!AZ61</f>
        <v>1097369.6587458854</v>
      </c>
      <c r="AW210" s="64">
        <f ca="1">'Statistical Moments'!BB61</f>
        <v>1110095.7447099348</v>
      </c>
      <c r="AX210" s="64">
        <f ca="1">'Statistical Moments'!BC61</f>
        <v>1092997.1427380322</v>
      </c>
      <c r="AY210" s="64">
        <f ca="1">'Statistical Moments'!BD61</f>
        <v>1110847.6871430643</v>
      </c>
      <c r="AZ210" s="64">
        <f ca="1">'Statistical Moments'!BE61</f>
        <v>1079358.5001891521</v>
      </c>
      <c r="BA210" s="64">
        <f ca="1">'Statistical Moments'!BF61</f>
        <v>1082013.2217148005</v>
      </c>
      <c r="BB210" s="64">
        <f ca="1">'Statistical Moments'!BG61</f>
        <v>1096788.203624259</v>
      </c>
      <c r="BC210" s="64">
        <f ca="1">'Statistical Moments'!BH61</f>
        <v>1073239.664309405</v>
      </c>
      <c r="BD210" s="64">
        <f ca="1">'Statistical Moments'!BI61</f>
        <v>1102371.0845738791</v>
      </c>
      <c r="BE210" s="64">
        <f ca="1">'Statistical Moments'!BJ61</f>
        <v>1088777.0336364228</v>
      </c>
      <c r="BF210" s="64">
        <f ca="1">'Statistical Moments'!BK61</f>
        <v>1080771.4710954505</v>
      </c>
      <c r="BG210" s="64">
        <f ca="1">'Statistical Moments'!BL61</f>
        <v>1092802.5704708106</v>
      </c>
      <c r="BH210" s="64">
        <f ca="1">'Statistical Moments'!BM61</f>
        <v>1092928.5780812684</v>
      </c>
      <c r="BI210" s="64">
        <f ca="1">'Statistical Moments'!BO61</f>
        <v>1074492.065121155</v>
      </c>
      <c r="BJ210" s="64">
        <f ca="1">'Statistical Moments'!BP61</f>
        <v>1086146.4194248994</v>
      </c>
      <c r="BK210" s="64">
        <f ca="1">'Statistical Moments'!BQ61</f>
        <v>1077057.6957867637</v>
      </c>
      <c r="BL210" s="64">
        <f ca="1">'Statistical Moments'!BR61</f>
        <v>1082792.9052680556</v>
      </c>
      <c r="BM210" s="64">
        <f ca="1">'Statistical Moments'!BS61</f>
        <v>1071794.3497034307</v>
      </c>
      <c r="BN210" s="64">
        <f ca="1">'Statistical Moments'!BT61</f>
        <v>1079420.1238306654</v>
      </c>
      <c r="BO210" s="64">
        <f ca="1">'Statistical Moments'!BU61</f>
        <v>1075336.3450161174</v>
      </c>
      <c r="BP210" s="64">
        <f ca="1">'Statistical Moments'!BV61</f>
        <v>1084829.032128986</v>
      </c>
      <c r="BQ210" s="64">
        <f ca="1">'Statistical Moments'!BW61</f>
        <v>1061627.3717640233</v>
      </c>
      <c r="BR210" s="64">
        <f ca="1">'Statistical Moments'!BX61</f>
        <v>1069344.1790414464</v>
      </c>
      <c r="BS210" s="64">
        <f ca="1">'Statistical Moments'!BY61</f>
        <v>1074268.5027355123</v>
      </c>
      <c r="BT210" s="64">
        <f ca="1">'Statistical Moments'!BZ61</f>
        <v>1047345.1031055063</v>
      </c>
      <c r="BU210" s="64">
        <f ca="1">'Statistical Moments'!CB61</f>
        <v>1087338.4673036169</v>
      </c>
      <c r="BV210" s="64">
        <f ca="1">'Statistical Moments'!CC61</f>
        <v>1063851.368248194</v>
      </c>
      <c r="BW210" s="64">
        <f ca="1">'Statistical Moments'!CD61</f>
        <v>1065048.313884089</v>
      </c>
      <c r="BX210" s="64">
        <f ca="1">'Statistical Moments'!CE61</f>
        <v>1058892.5097994169</v>
      </c>
      <c r="BY210" s="64">
        <f ca="1">'Statistical Moments'!CF61</f>
        <v>1052554.240739235</v>
      </c>
      <c r="BZ210" s="64">
        <f ca="1">'Statistical Moments'!CG61</f>
        <v>1060040.3635388887</v>
      </c>
      <c r="CA210" s="64">
        <f ca="1">'Statistical Moments'!CH61</f>
        <v>1057311.3415110074</v>
      </c>
      <c r="CB210" s="64">
        <f ca="1">'Statistical Moments'!CI61</f>
        <v>1068524.0457531686</v>
      </c>
      <c r="CC210" s="64">
        <f ca="1">'Statistical Moments'!CJ61</f>
        <v>1057327.3833922497</v>
      </c>
      <c r="CD210" s="64">
        <f ca="1">'Statistical Moments'!CK61</f>
        <v>1061906.7687026355</v>
      </c>
      <c r="CE210" s="64">
        <f ca="1">'Statistical Moments'!CL61</f>
        <v>1050287.7649135473</v>
      </c>
      <c r="CF210" s="64">
        <f ca="1">'Statistical Moments'!CM61</f>
        <v>1054450.0351166793</v>
      </c>
      <c r="CG210" s="64">
        <f ca="1">'Statistical Moments'!CO61</f>
        <v>1062042.365345292</v>
      </c>
      <c r="CH210" s="64">
        <f ca="1">'Statistical Moments'!CP61</f>
        <v>1047775.5851471783</v>
      </c>
      <c r="CI210" s="64">
        <f ca="1">'Statistical Moments'!CQ61</f>
        <v>1045442.4284378509</v>
      </c>
      <c r="CJ210" s="64">
        <f ca="1">'Statistical Moments'!CR61</f>
        <v>1044733.0782385014</v>
      </c>
      <c r="CK210" s="64">
        <f ca="1">'Statistical Moments'!CS61</f>
        <v>1050058.2042935372</v>
      </c>
      <c r="CL210" s="64">
        <f ca="1">'Statistical Moments'!CT61</f>
        <v>1042932.3125746002</v>
      </c>
      <c r="CM210" s="64">
        <f ca="1">'Statistical Moments'!CU61</f>
        <v>1047161.6443192367</v>
      </c>
      <c r="CN210" s="64">
        <f ca="1">'Statistical Moments'!CV61</f>
        <v>1041625.0571212093</v>
      </c>
      <c r="CO210" s="64">
        <f ca="1">'Statistical Moments'!CW61</f>
        <v>1046391.1638734952</v>
      </c>
      <c r="CP210" s="64">
        <f ca="1">'Statistical Moments'!CX61</f>
        <v>1041597.299400116</v>
      </c>
      <c r="CQ210" s="64">
        <f ca="1">'Statistical Moments'!CY61</f>
        <v>1038830.3776809418</v>
      </c>
      <c r="CR210" s="64">
        <f ca="1">'Statistical Moments'!CZ61</f>
        <v>1042726.7301158088</v>
      </c>
      <c r="CS210" s="64">
        <f ca="1">'Statistical Moments'!DB61</f>
        <v>1042160.5890692485</v>
      </c>
      <c r="CT210" s="64">
        <f ca="1">'Statistical Moments'!DC61</f>
        <v>1046637.8036275817</v>
      </c>
      <c r="CU210" s="64">
        <f ca="1">'Statistical Moments'!DD61</f>
        <v>1026414.1143021429</v>
      </c>
      <c r="CV210" s="64">
        <f ca="1">'Statistical Moments'!DE61</f>
        <v>1043168.6713504764</v>
      </c>
      <c r="CW210" s="64">
        <f ca="1">'Statistical Moments'!DF61</f>
        <v>1044703.6394583663</v>
      </c>
      <c r="CX210" s="64">
        <f ca="1">'Statistical Moments'!DG61</f>
        <v>1030435.0583882869</v>
      </c>
      <c r="CY210" s="64">
        <f ca="1">'Statistical Moments'!DH61</f>
        <v>1030799.6207345731</v>
      </c>
      <c r="CZ210" s="64">
        <f ca="1">'Statistical Moments'!DI61</f>
        <v>1037095.9969152842</v>
      </c>
      <c r="DA210" s="64">
        <f ca="1">'Statistical Moments'!DJ61</f>
        <v>1030486.058765871</v>
      </c>
      <c r="DB210" s="64">
        <f ca="1">'Statistical Moments'!DK61</f>
        <v>1027648.0179488915</v>
      </c>
      <c r="DC210" s="64">
        <f ca="1">'Statistical Moments'!DL61</f>
        <v>1022080.9147244173</v>
      </c>
      <c r="DD210" s="64">
        <f ca="1">'Statistical Moments'!DM61</f>
        <v>1038342.272833781</v>
      </c>
      <c r="DE210" s="64">
        <f ca="1">'Statistical Moments'!DO61</f>
        <v>1045086.7526616292</v>
      </c>
      <c r="DF210" s="64">
        <f ca="1">'Statistical Moments'!DP61</f>
        <v>1024131.8514179136</v>
      </c>
      <c r="DG210" s="64">
        <f ca="1">'Statistical Moments'!DQ61</f>
        <v>1016541.4431099059</v>
      </c>
      <c r="DH210" s="64">
        <f ca="1">'Statistical Moments'!DR61</f>
        <v>1034917.5766452893</v>
      </c>
      <c r="DI210" s="64">
        <f ca="1">'Statistical Moments'!DS61</f>
        <v>1005406.1301577245</v>
      </c>
      <c r="DJ210" s="64">
        <f ca="1">'Statistical Moments'!DT61</f>
        <v>1036222.2756251177</v>
      </c>
      <c r="DK210" s="64">
        <f ca="1">'Statistical Moments'!DU61</f>
        <v>1015223.7587941699</v>
      </c>
      <c r="DL210" s="64">
        <f ca="1">'Statistical Moments'!DV61</f>
        <v>1019786.7619568469</v>
      </c>
      <c r="DM210" s="64">
        <f ca="1">'Statistical Moments'!DW61</f>
        <v>1014006.9973718775</v>
      </c>
      <c r="DN210" s="64">
        <f ca="1">'Statistical Moments'!DX61</f>
        <v>1016087.4767464974</v>
      </c>
      <c r="DO210" s="64">
        <f ca="1">'Statistical Moments'!DY61</f>
        <v>1009243.3701065126</v>
      </c>
      <c r="DP210" s="64">
        <f ca="1">'Statistical Moments'!DZ61</f>
        <v>1010891.5074277387</v>
      </c>
      <c r="DQ210" s="64">
        <f ca="1">'Statistical Moments'!EB61</f>
        <v>1005562.3056308366</v>
      </c>
      <c r="DR210" s="64">
        <f ca="1">'Statistical Moments'!EC61</f>
        <v>996091.8293766533</v>
      </c>
      <c r="DS210" s="64">
        <f ca="1">'Statistical Moments'!ED61</f>
        <v>1027246.7654228107</v>
      </c>
      <c r="DT210" s="64">
        <f ca="1">'Statistical Moments'!EE61</f>
        <v>1019432.1722461736</v>
      </c>
      <c r="DU210" s="64">
        <f ca="1">'Statistical Moments'!EF61</f>
        <v>1015705.6149533965</v>
      </c>
      <c r="DV210" s="64">
        <f ca="1">'Statistical Moments'!EG61</f>
        <v>1013839.4214011176</v>
      </c>
      <c r="DW210" s="64">
        <f ca="1">'Statistical Moments'!EH61</f>
        <v>1015768.3620959983</v>
      </c>
      <c r="DX210" s="64">
        <f ca="1">'Statistical Moments'!EI61</f>
        <v>1015169.7816473875</v>
      </c>
      <c r="DY210" s="64">
        <f ca="1">'Statistical Moments'!EJ61</f>
        <v>1026559.9731252032</v>
      </c>
      <c r="DZ210" s="64">
        <f ca="1">'Statistical Moments'!EK61</f>
        <v>1002612.0625367309</v>
      </c>
      <c r="EA210" s="64">
        <f ca="1">'Statistical Moments'!EL61</f>
        <v>1021826.9223463311</v>
      </c>
      <c r="EB210" s="64">
        <f ca="1">'Statistical Moments'!EM61</f>
        <v>1018708.7060367207</v>
      </c>
    </row>
    <row r="211" spans="1:132" ht="12.75" customHeight="1" x14ac:dyDescent="0.2">
      <c r="A211" s="4" t="str">
        <f>'(Intermediate Computations)'!B221</f>
        <v>MMM 2010</v>
      </c>
      <c r="B211" s="4" t="str">
        <f>'(Intermediate Computations)'!C221</f>
        <v>MMM 2010</v>
      </c>
      <c r="C211" s="4" t="str">
        <f>'(Intermediate Computations)'!D221</f>
        <v>MMM 2010</v>
      </c>
      <c r="D211" s="4" t="str">
        <f>'(Intermediate Computations)'!E221</f>
        <v>MMM 2010</v>
      </c>
      <c r="E211" s="4" t="str">
        <f>'(Intermediate Computations)'!F221</f>
        <v>MMM 2010</v>
      </c>
      <c r="F211" s="4" t="str">
        <f>'(Intermediate Computations)'!G221</f>
        <v>MMM 2010</v>
      </c>
      <c r="G211" s="4" t="str">
        <f>'(Intermediate Computations)'!H221</f>
        <v>MMM 2010</v>
      </c>
      <c r="H211" s="4" t="str">
        <f>'(Intermediate Computations)'!I221</f>
        <v>MMM 2010</v>
      </c>
      <c r="I211" s="4" t="str">
        <f>'(Intermediate Computations)'!J221</f>
        <v>MMM 2010</v>
      </c>
      <c r="J211" s="4" t="str">
        <f>'(Intermediate Computations)'!K221</f>
        <v>MMM 2010</v>
      </c>
      <c r="K211" s="4" t="str">
        <f>'(Intermediate Computations)'!L221</f>
        <v>MMM 2010</v>
      </c>
      <c r="L211" s="4" t="str">
        <f>'(Intermediate Computations)'!M221</f>
        <v>MMM 2010</v>
      </c>
      <c r="M211" s="4" t="str">
        <f>'(Intermediate Computations)'!O221</f>
        <v>MMM 2011</v>
      </c>
      <c r="N211" s="4" t="str">
        <f>'(Intermediate Computations)'!P221</f>
        <v>MMM 2011</v>
      </c>
      <c r="O211" s="4" t="str">
        <f>'(Intermediate Computations)'!Q221</f>
        <v>MMM 2011</v>
      </c>
      <c r="P211" s="4" t="str">
        <f>'(Intermediate Computations)'!R221</f>
        <v>MMM 2011</v>
      </c>
      <c r="Q211" s="4" t="str">
        <f>'(Intermediate Computations)'!S221</f>
        <v>MMM 2011</v>
      </c>
      <c r="R211" s="4" t="str">
        <f>'(Intermediate Computations)'!T221</f>
        <v>MMM 2011</v>
      </c>
      <c r="S211" s="4" t="str">
        <f>'(Intermediate Computations)'!U221</f>
        <v>MMM 2011</v>
      </c>
      <c r="T211" s="4" t="str">
        <f>'(Intermediate Computations)'!V221</f>
        <v>MMM 2011</v>
      </c>
      <c r="U211" s="4" t="str">
        <f>'(Intermediate Computations)'!W221</f>
        <v>MMM 2011</v>
      </c>
      <c r="V211" s="4" t="str">
        <f>'(Intermediate Computations)'!X221</f>
        <v>MMM 2011</v>
      </c>
      <c r="W211" s="4" t="str">
        <f>'(Intermediate Computations)'!Y221</f>
        <v>MMM 2011</v>
      </c>
      <c r="X211" s="4" t="str">
        <f>'(Intermediate Computations)'!Z221</f>
        <v>MMM 2011</v>
      </c>
      <c r="Y211" s="4" t="str">
        <f>'(Intermediate Computations)'!AB221</f>
        <v>MMM 2012</v>
      </c>
      <c r="Z211" s="4" t="str">
        <f>'(Intermediate Computations)'!AC221</f>
        <v>MMM 2012</v>
      </c>
      <c r="AA211" s="4" t="str">
        <f>'(Intermediate Computations)'!AD221</f>
        <v>MMM 2012</v>
      </c>
      <c r="AB211" s="4" t="str">
        <f>'(Intermediate Computations)'!AE221</f>
        <v>MMM 2012</v>
      </c>
      <c r="AC211" s="4" t="str">
        <f>'(Intermediate Computations)'!AF221</f>
        <v>MMM 2012</v>
      </c>
      <c r="AD211" s="4" t="str">
        <f>'(Intermediate Computations)'!AG221</f>
        <v>MMM 2012</v>
      </c>
      <c r="AE211" s="4" t="str">
        <f>'(Intermediate Computations)'!AH221</f>
        <v>MMM 2012</v>
      </c>
      <c r="AF211" s="4" t="str">
        <f>'(Intermediate Computations)'!AI221</f>
        <v>MMM 2012</v>
      </c>
      <c r="AG211" s="4" t="str">
        <f>'(Intermediate Computations)'!AJ221</f>
        <v>MMM 2012</v>
      </c>
      <c r="AH211" s="4" t="str">
        <f>'(Intermediate Computations)'!AK221</f>
        <v>MMM 2012</v>
      </c>
      <c r="AI211" s="4" t="str">
        <f>'(Intermediate Computations)'!AL221</f>
        <v>MMM 2012</v>
      </c>
      <c r="AJ211" s="4" t="str">
        <f>'(Intermediate Computations)'!AM221</f>
        <v>MMM 2012</v>
      </c>
      <c r="AK211" s="4" t="str">
        <f>'(Intermediate Computations)'!AO221</f>
        <v>MMM 2013</v>
      </c>
      <c r="AL211" s="4" t="str">
        <f>'(Intermediate Computations)'!AP221</f>
        <v>MMM 2013</v>
      </c>
      <c r="AM211" s="4" t="str">
        <f>'(Intermediate Computations)'!AQ221</f>
        <v>MMM 2013</v>
      </c>
      <c r="AN211" s="4" t="str">
        <f>'(Intermediate Computations)'!AR221</f>
        <v>MMM 2013</v>
      </c>
      <c r="AO211" s="4" t="str">
        <f>'(Intermediate Computations)'!AS221</f>
        <v>MMM 2013</v>
      </c>
      <c r="AP211" s="4" t="str">
        <f>'(Intermediate Computations)'!AT221</f>
        <v>MMM 2013</v>
      </c>
      <c r="AQ211" s="4" t="str">
        <f>'(Intermediate Computations)'!AU221</f>
        <v>MMM 2013</v>
      </c>
      <c r="AR211" s="4" t="str">
        <f>'(Intermediate Computations)'!AV221</f>
        <v>MMM 2013</v>
      </c>
      <c r="AS211" s="4" t="str">
        <f>'(Intermediate Computations)'!AW221</f>
        <v>MMM 2013</v>
      </c>
      <c r="AT211" s="4" t="str">
        <f>'(Intermediate Computations)'!AX221</f>
        <v>MMM 2013</v>
      </c>
      <c r="AU211" s="4" t="str">
        <f>'(Intermediate Computations)'!AY221</f>
        <v>MMM 2013</v>
      </c>
      <c r="AV211" s="4" t="str">
        <f>'(Intermediate Computations)'!AZ221</f>
        <v>MMM 2013</v>
      </c>
      <c r="AW211" s="4" t="str">
        <f>'(Intermediate Computations)'!BB221</f>
        <v>MMM 2014</v>
      </c>
      <c r="AX211" s="4" t="str">
        <f>'(Intermediate Computations)'!BC221</f>
        <v>MMM 2014</v>
      </c>
      <c r="AY211" s="4" t="str">
        <f>'(Intermediate Computations)'!BD221</f>
        <v>MMM 2014</v>
      </c>
      <c r="AZ211" s="4" t="str">
        <f>'(Intermediate Computations)'!BE221</f>
        <v>MMM 2014</v>
      </c>
      <c r="BA211" s="4" t="str">
        <f>'(Intermediate Computations)'!BF221</f>
        <v>MMM 2014</v>
      </c>
      <c r="BB211" s="4" t="str">
        <f>'(Intermediate Computations)'!BG221</f>
        <v>MMM 2014</v>
      </c>
      <c r="BC211" s="4" t="str">
        <f>'(Intermediate Computations)'!BH221</f>
        <v>MMM 2014</v>
      </c>
      <c r="BD211" s="4" t="str">
        <f>'(Intermediate Computations)'!BI221</f>
        <v>MMM 2014</v>
      </c>
      <c r="BE211" s="4" t="str">
        <f>'(Intermediate Computations)'!BJ221</f>
        <v>MMM 2014</v>
      </c>
      <c r="BF211" s="4" t="str">
        <f>'(Intermediate Computations)'!BK221</f>
        <v>MMM 2014</v>
      </c>
      <c r="BG211" s="4" t="str">
        <f>'(Intermediate Computations)'!BL221</f>
        <v>MMM 2014</v>
      </c>
      <c r="BH211" s="4" t="str">
        <f>'(Intermediate Computations)'!BM221</f>
        <v>MMM 2014</v>
      </c>
      <c r="BI211" s="4" t="str">
        <f>'(Intermediate Computations)'!BO221</f>
        <v>MMM 2015</v>
      </c>
      <c r="BJ211" s="4" t="str">
        <f>'(Intermediate Computations)'!BP221</f>
        <v>MMM 2015</v>
      </c>
      <c r="BK211" s="4" t="str">
        <f>'(Intermediate Computations)'!BQ221</f>
        <v>MMM 2015</v>
      </c>
      <c r="BL211" s="4" t="str">
        <f>'(Intermediate Computations)'!BR221</f>
        <v>MMM 2015</v>
      </c>
      <c r="BM211" s="4" t="str">
        <f>'(Intermediate Computations)'!BS221</f>
        <v>MMM 2015</v>
      </c>
      <c r="BN211" s="4" t="str">
        <f>'(Intermediate Computations)'!BT221</f>
        <v>MMM 2015</v>
      </c>
      <c r="BO211" s="4" t="str">
        <f>'(Intermediate Computations)'!BU221</f>
        <v>MMM 2015</v>
      </c>
      <c r="BP211" s="4" t="str">
        <f>'(Intermediate Computations)'!BV221</f>
        <v>MMM 2015</v>
      </c>
      <c r="BQ211" s="4" t="str">
        <f>'(Intermediate Computations)'!BW221</f>
        <v>MMM 2015</v>
      </c>
      <c r="BR211" s="4" t="str">
        <f>'(Intermediate Computations)'!BX221</f>
        <v>MMM 2015</v>
      </c>
      <c r="BS211" s="4" t="str">
        <f>'(Intermediate Computations)'!BY221</f>
        <v>MMM 2015</v>
      </c>
      <c r="BT211" s="4" t="str">
        <f>'(Intermediate Computations)'!BZ221</f>
        <v>MMM 2015</v>
      </c>
      <c r="BU211" s="4" t="str">
        <f>'(Intermediate Computations)'!CB221</f>
        <v>MMM 2016</v>
      </c>
      <c r="BV211" s="4" t="str">
        <f>'(Intermediate Computations)'!CC221</f>
        <v>MMM 2016</v>
      </c>
      <c r="BW211" s="4" t="str">
        <f>'(Intermediate Computations)'!CD221</f>
        <v>MMM 2016</v>
      </c>
      <c r="BX211" s="4" t="str">
        <f>'(Intermediate Computations)'!CE221</f>
        <v>MMM 2016</v>
      </c>
      <c r="BY211" s="4" t="str">
        <f>'(Intermediate Computations)'!CF221</f>
        <v>MMM 2016</v>
      </c>
      <c r="BZ211" s="4" t="str">
        <f>'(Intermediate Computations)'!CG221</f>
        <v>MMM 2016</v>
      </c>
      <c r="CA211" s="4" t="str">
        <f>'(Intermediate Computations)'!CH221</f>
        <v>MMM 2016</v>
      </c>
      <c r="CB211" s="4" t="str">
        <f>'(Intermediate Computations)'!CI221</f>
        <v>MMM 2016</v>
      </c>
      <c r="CC211" s="4" t="str">
        <f>'(Intermediate Computations)'!CJ221</f>
        <v>MMM 2016</v>
      </c>
      <c r="CD211" s="4" t="str">
        <f>'(Intermediate Computations)'!CK221</f>
        <v>MMM 2016</v>
      </c>
      <c r="CE211" s="4" t="str">
        <f>'(Intermediate Computations)'!CL221</f>
        <v>MMM 2016</v>
      </c>
      <c r="CF211" s="4" t="str">
        <f>'(Intermediate Computations)'!CM221</f>
        <v>MMM 2016</v>
      </c>
      <c r="CG211" s="4" t="str">
        <f>'(Intermediate Computations)'!CO221</f>
        <v>MMM 2017</v>
      </c>
      <c r="CH211" s="4" t="str">
        <f>'(Intermediate Computations)'!CP221</f>
        <v>MMM 2017</v>
      </c>
      <c r="CI211" s="4" t="str">
        <f>'(Intermediate Computations)'!CQ221</f>
        <v>MMM 2017</v>
      </c>
      <c r="CJ211" s="4" t="str">
        <f>'(Intermediate Computations)'!CR221</f>
        <v>MMM 2017</v>
      </c>
      <c r="CK211" s="4" t="str">
        <f>'(Intermediate Computations)'!CS221</f>
        <v>MMM 2017</v>
      </c>
      <c r="CL211" s="4" t="str">
        <f>'(Intermediate Computations)'!CT221</f>
        <v>MMM 2017</v>
      </c>
      <c r="CM211" s="4" t="str">
        <f>'(Intermediate Computations)'!CU221</f>
        <v>MMM 2017</v>
      </c>
      <c r="CN211" s="4" t="str">
        <f>'(Intermediate Computations)'!CV221</f>
        <v>MMM 2017</v>
      </c>
      <c r="CO211" s="4" t="str">
        <f>'(Intermediate Computations)'!CW221</f>
        <v>MMM 2017</v>
      </c>
      <c r="CP211" s="4" t="str">
        <f>'(Intermediate Computations)'!CX221</f>
        <v>MMM 2017</v>
      </c>
      <c r="CQ211" s="4" t="str">
        <f>'(Intermediate Computations)'!CY221</f>
        <v>MMM 2017</v>
      </c>
      <c r="CR211" s="4" t="str">
        <f>'(Intermediate Computations)'!CZ221</f>
        <v>MMM 2017</v>
      </c>
      <c r="CS211" s="4" t="str">
        <f>'(Intermediate Computations)'!DB221</f>
        <v>MMM 2018</v>
      </c>
      <c r="CT211" s="4" t="str">
        <f>'(Intermediate Computations)'!DC221</f>
        <v>MMM 2018</v>
      </c>
      <c r="CU211" s="4" t="str">
        <f>'(Intermediate Computations)'!DD221</f>
        <v>MMM 2018</v>
      </c>
      <c r="CV211" s="4" t="str">
        <f>'(Intermediate Computations)'!DE221</f>
        <v>MMM 2018</v>
      </c>
      <c r="CW211" s="4" t="str">
        <f>'(Intermediate Computations)'!DF221</f>
        <v>MMM 2018</v>
      </c>
      <c r="CX211" s="4" t="str">
        <f>'(Intermediate Computations)'!DG221</f>
        <v>MMM 2018</v>
      </c>
      <c r="CY211" s="4" t="str">
        <f>'(Intermediate Computations)'!DH221</f>
        <v>MMM 2018</v>
      </c>
      <c r="CZ211" s="4" t="str">
        <f>'(Intermediate Computations)'!DI221</f>
        <v>MMM 2018</v>
      </c>
      <c r="DA211" s="4" t="str">
        <f>'(Intermediate Computations)'!DJ221</f>
        <v>MMM 2018</v>
      </c>
      <c r="DB211" s="4" t="str">
        <f>'(Intermediate Computations)'!DK221</f>
        <v>MMM 2018</v>
      </c>
      <c r="DC211" s="4" t="str">
        <f>'(Intermediate Computations)'!DL221</f>
        <v>MMM 2018</v>
      </c>
      <c r="DD211" s="4" t="str">
        <f>'(Intermediate Computations)'!DM221</f>
        <v>MMM 2018</v>
      </c>
      <c r="DE211" s="4" t="str">
        <f>'(Intermediate Computations)'!DO221</f>
        <v>MMM 2019</v>
      </c>
      <c r="DF211" s="4" t="str">
        <f>'(Intermediate Computations)'!DP221</f>
        <v>MMM 2019</v>
      </c>
      <c r="DG211" s="4" t="str">
        <f>'(Intermediate Computations)'!DQ221</f>
        <v>MMM 2019</v>
      </c>
      <c r="DH211" s="4" t="str">
        <f>'(Intermediate Computations)'!DR221</f>
        <v>MMM 2019</v>
      </c>
      <c r="DI211" s="4" t="str">
        <f>'(Intermediate Computations)'!DS221</f>
        <v>MMM 2019</v>
      </c>
      <c r="DJ211" s="4" t="str">
        <f>'(Intermediate Computations)'!DT221</f>
        <v>MMM 2019</v>
      </c>
      <c r="DK211" s="4" t="str">
        <f>'(Intermediate Computations)'!DU221</f>
        <v>MMM 2019</v>
      </c>
      <c r="DL211" s="4" t="str">
        <f>'(Intermediate Computations)'!DV221</f>
        <v>MMM 2019</v>
      </c>
      <c r="DM211" s="4" t="str">
        <f>'(Intermediate Computations)'!DW221</f>
        <v>MMM 2019</v>
      </c>
      <c r="DN211" s="4" t="str">
        <f>'(Intermediate Computations)'!DX221</f>
        <v>MMM 2019</v>
      </c>
      <c r="DO211" s="4" t="str">
        <f>'(Intermediate Computations)'!DY221</f>
        <v>MMM 2019</v>
      </c>
      <c r="DP211" s="4" t="str">
        <f>'(Intermediate Computations)'!DZ221</f>
        <v>MMM 2019</v>
      </c>
      <c r="DQ211" s="4" t="str">
        <f>'(Intermediate Computations)'!EB221</f>
        <v>MMM 2020</v>
      </c>
      <c r="DR211" s="4" t="str">
        <f>'(Intermediate Computations)'!EC221</f>
        <v>MMM 2020</v>
      </c>
      <c r="DS211" s="4" t="str">
        <f>'(Intermediate Computations)'!ED221</f>
        <v>MMM 2020</v>
      </c>
      <c r="DT211" s="4" t="str">
        <f>'(Intermediate Computations)'!EE221</f>
        <v>MMM 2020</v>
      </c>
      <c r="DU211" s="4" t="str">
        <f>'(Intermediate Computations)'!EF221</f>
        <v>MMM 2020</v>
      </c>
      <c r="DV211" s="4" t="str">
        <f>'(Intermediate Computations)'!EG221</f>
        <v>MMM 2020</v>
      </c>
      <c r="DW211" s="4" t="str">
        <f>'(Intermediate Computations)'!EH221</f>
        <v>MMM 2020</v>
      </c>
      <c r="DX211" s="4" t="str">
        <f>'(Intermediate Computations)'!EI221</f>
        <v>MMM 2020</v>
      </c>
      <c r="DY211" s="4" t="str">
        <f>'(Intermediate Computations)'!EJ221</f>
        <v>MMM 2020</v>
      </c>
      <c r="DZ211" s="4" t="str">
        <f>'(Intermediate Computations)'!EK221</f>
        <v>MMM 2020</v>
      </c>
      <c r="EA211" s="4" t="str">
        <f>'(Intermediate Computations)'!EL221</f>
        <v>MMM 2020</v>
      </c>
      <c r="EB211" s="4" t="str">
        <f>'(Intermediate Computations)'!EM221</f>
        <v>MMM 2020</v>
      </c>
    </row>
    <row r="212" spans="1:132" ht="12.75" customHeight="1" x14ac:dyDescent="0.2">
      <c r="A212" s="4">
        <f>'(Intermediate Computations)'!B218</f>
        <v>40179</v>
      </c>
      <c r="B212" s="4">
        <f>'(Intermediate Computations)'!C218</f>
        <v>40210</v>
      </c>
      <c r="C212" s="4">
        <f>'(Intermediate Computations)'!D218</f>
        <v>40238</v>
      </c>
      <c r="D212" s="4">
        <f>'(Intermediate Computations)'!E218</f>
        <v>40269</v>
      </c>
      <c r="E212" s="4">
        <f>'(Intermediate Computations)'!F218</f>
        <v>40299</v>
      </c>
      <c r="F212" s="4">
        <f>'(Intermediate Computations)'!G218</f>
        <v>40330</v>
      </c>
      <c r="G212" s="4">
        <f>'(Intermediate Computations)'!H218</f>
        <v>40360</v>
      </c>
      <c r="H212" s="4">
        <f>'(Intermediate Computations)'!I218</f>
        <v>40391</v>
      </c>
      <c r="I212" s="4">
        <f>'(Intermediate Computations)'!J218</f>
        <v>40422</v>
      </c>
      <c r="J212" s="4">
        <f>'(Intermediate Computations)'!K218</f>
        <v>40452</v>
      </c>
      <c r="K212" s="4">
        <f>'(Intermediate Computations)'!L218</f>
        <v>40483</v>
      </c>
      <c r="L212" s="4">
        <f>'(Intermediate Computations)'!M218</f>
        <v>40513</v>
      </c>
      <c r="M212" s="4">
        <f>'(Intermediate Computations)'!O218</f>
        <v>40544</v>
      </c>
      <c r="N212" s="4">
        <f>'(Intermediate Computations)'!P218</f>
        <v>40575</v>
      </c>
      <c r="O212" s="4">
        <f>'(Intermediate Computations)'!Q218</f>
        <v>40603</v>
      </c>
      <c r="P212" s="4">
        <f>'(Intermediate Computations)'!R218</f>
        <v>40634</v>
      </c>
      <c r="Q212" s="4">
        <f>'(Intermediate Computations)'!S218</f>
        <v>40664</v>
      </c>
      <c r="R212" s="4">
        <f>'(Intermediate Computations)'!T218</f>
        <v>40695</v>
      </c>
      <c r="S212" s="4">
        <f>'(Intermediate Computations)'!U218</f>
        <v>40725</v>
      </c>
      <c r="T212" s="4">
        <f>'(Intermediate Computations)'!V218</f>
        <v>40756</v>
      </c>
      <c r="U212" s="4">
        <f>'(Intermediate Computations)'!W218</f>
        <v>40787</v>
      </c>
      <c r="V212" s="4">
        <f>'(Intermediate Computations)'!X218</f>
        <v>40817</v>
      </c>
      <c r="W212" s="4">
        <f>'(Intermediate Computations)'!Y218</f>
        <v>40848</v>
      </c>
      <c r="X212" s="4">
        <f>'(Intermediate Computations)'!Z218</f>
        <v>40878</v>
      </c>
      <c r="Y212" s="4">
        <f>'(Intermediate Computations)'!AB218</f>
        <v>40909</v>
      </c>
      <c r="Z212" s="4">
        <f>'(Intermediate Computations)'!AC218</f>
        <v>40940</v>
      </c>
      <c r="AA212" s="4">
        <f>'(Intermediate Computations)'!AD218</f>
        <v>40969</v>
      </c>
      <c r="AB212" s="4">
        <f>'(Intermediate Computations)'!AE218</f>
        <v>41000</v>
      </c>
      <c r="AC212" s="4">
        <f>'(Intermediate Computations)'!AF218</f>
        <v>41030</v>
      </c>
      <c r="AD212" s="4">
        <f>'(Intermediate Computations)'!AG218</f>
        <v>41061</v>
      </c>
      <c r="AE212" s="4">
        <f>'(Intermediate Computations)'!AH218</f>
        <v>41091</v>
      </c>
      <c r="AF212" s="4">
        <f>'(Intermediate Computations)'!AI218</f>
        <v>41122</v>
      </c>
      <c r="AG212" s="4">
        <f>'(Intermediate Computations)'!AJ218</f>
        <v>41153</v>
      </c>
      <c r="AH212" s="4">
        <f>'(Intermediate Computations)'!AK218</f>
        <v>41183</v>
      </c>
      <c r="AI212" s="4">
        <f>'(Intermediate Computations)'!AL218</f>
        <v>41214</v>
      </c>
      <c r="AJ212" s="4">
        <f>'(Intermediate Computations)'!AM218</f>
        <v>41244</v>
      </c>
      <c r="AK212" s="4">
        <f>'(Intermediate Computations)'!AO218</f>
        <v>41275</v>
      </c>
      <c r="AL212" s="4">
        <f>'(Intermediate Computations)'!AP218</f>
        <v>41306</v>
      </c>
      <c r="AM212" s="4">
        <f>'(Intermediate Computations)'!AQ218</f>
        <v>41334</v>
      </c>
      <c r="AN212" s="4">
        <f>'(Intermediate Computations)'!AR218</f>
        <v>41365</v>
      </c>
      <c r="AO212" s="4">
        <f>'(Intermediate Computations)'!AS218</f>
        <v>41395</v>
      </c>
      <c r="AP212" s="4">
        <f>'(Intermediate Computations)'!AT218</f>
        <v>41426</v>
      </c>
      <c r="AQ212" s="4">
        <f>'(Intermediate Computations)'!AU218</f>
        <v>41456</v>
      </c>
      <c r="AR212" s="4">
        <f>'(Intermediate Computations)'!AV218</f>
        <v>41487</v>
      </c>
      <c r="AS212" s="4">
        <f>'(Intermediate Computations)'!AW218</f>
        <v>41518</v>
      </c>
      <c r="AT212" s="4">
        <f>'(Intermediate Computations)'!AX218</f>
        <v>41548</v>
      </c>
      <c r="AU212" s="4">
        <f>'(Intermediate Computations)'!AY218</f>
        <v>41579</v>
      </c>
      <c r="AV212" s="4">
        <f>'(Intermediate Computations)'!AZ218</f>
        <v>41609</v>
      </c>
      <c r="AW212" s="4">
        <f>'(Intermediate Computations)'!BB218</f>
        <v>41640</v>
      </c>
      <c r="AX212" s="4">
        <f>'(Intermediate Computations)'!BC218</f>
        <v>41671</v>
      </c>
      <c r="AY212" s="4">
        <f>'(Intermediate Computations)'!BD218</f>
        <v>41699</v>
      </c>
      <c r="AZ212" s="4">
        <f>'(Intermediate Computations)'!BE218</f>
        <v>41730</v>
      </c>
      <c r="BA212" s="4">
        <f>'(Intermediate Computations)'!BF218</f>
        <v>41760</v>
      </c>
      <c r="BB212" s="4">
        <f>'(Intermediate Computations)'!BG218</f>
        <v>41791</v>
      </c>
      <c r="BC212" s="4">
        <f>'(Intermediate Computations)'!BH218</f>
        <v>41821</v>
      </c>
      <c r="BD212" s="4">
        <f>'(Intermediate Computations)'!BI218</f>
        <v>41852</v>
      </c>
      <c r="BE212" s="4">
        <f>'(Intermediate Computations)'!BJ218</f>
        <v>41883</v>
      </c>
      <c r="BF212" s="4">
        <f>'(Intermediate Computations)'!BK218</f>
        <v>41913</v>
      </c>
      <c r="BG212" s="4">
        <f>'(Intermediate Computations)'!BL218</f>
        <v>41944</v>
      </c>
      <c r="BH212" s="4">
        <f>'(Intermediate Computations)'!BM218</f>
        <v>41974</v>
      </c>
      <c r="BI212" s="4">
        <f>'(Intermediate Computations)'!BO218</f>
        <v>42005</v>
      </c>
      <c r="BJ212" s="4">
        <f>'(Intermediate Computations)'!BP218</f>
        <v>42036</v>
      </c>
      <c r="BK212" s="4">
        <f>'(Intermediate Computations)'!BQ218</f>
        <v>42064</v>
      </c>
      <c r="BL212" s="4">
        <f>'(Intermediate Computations)'!BR218</f>
        <v>42095</v>
      </c>
      <c r="BM212" s="4">
        <f>'(Intermediate Computations)'!BS218</f>
        <v>42125</v>
      </c>
      <c r="BN212" s="4">
        <f>'(Intermediate Computations)'!BT218</f>
        <v>42156</v>
      </c>
      <c r="BO212" s="4">
        <f>'(Intermediate Computations)'!BU218</f>
        <v>42186</v>
      </c>
      <c r="BP212" s="4">
        <f>'(Intermediate Computations)'!BV218</f>
        <v>42217</v>
      </c>
      <c r="BQ212" s="4">
        <f>'(Intermediate Computations)'!BW218</f>
        <v>42248</v>
      </c>
      <c r="BR212" s="4">
        <f>'(Intermediate Computations)'!BX218</f>
        <v>42278</v>
      </c>
      <c r="BS212" s="4">
        <f>'(Intermediate Computations)'!BY218</f>
        <v>42309</v>
      </c>
      <c r="BT212" s="4">
        <f>'(Intermediate Computations)'!BZ218</f>
        <v>42339</v>
      </c>
      <c r="BU212" s="4">
        <f>'(Intermediate Computations)'!CB218</f>
        <v>42370</v>
      </c>
      <c r="BV212" s="4">
        <f>'(Intermediate Computations)'!CC218</f>
        <v>42401</v>
      </c>
      <c r="BW212" s="4">
        <f>'(Intermediate Computations)'!CD218</f>
        <v>42430</v>
      </c>
      <c r="BX212" s="4">
        <f>'(Intermediate Computations)'!CE218</f>
        <v>42461</v>
      </c>
      <c r="BY212" s="4">
        <f>'(Intermediate Computations)'!CF218</f>
        <v>42491</v>
      </c>
      <c r="BZ212" s="4">
        <f>'(Intermediate Computations)'!CG218</f>
        <v>42522</v>
      </c>
      <c r="CA212" s="4">
        <f>'(Intermediate Computations)'!CH218</f>
        <v>42552</v>
      </c>
      <c r="CB212" s="4">
        <f>'(Intermediate Computations)'!CI218</f>
        <v>42583</v>
      </c>
      <c r="CC212" s="4">
        <f>'(Intermediate Computations)'!CJ218</f>
        <v>42614</v>
      </c>
      <c r="CD212" s="4">
        <f>'(Intermediate Computations)'!CK218</f>
        <v>42644</v>
      </c>
      <c r="CE212" s="4">
        <f>'(Intermediate Computations)'!CL218</f>
        <v>42675</v>
      </c>
      <c r="CF212" s="4">
        <f>'(Intermediate Computations)'!CM218</f>
        <v>42705</v>
      </c>
      <c r="CG212" s="4">
        <f>'(Intermediate Computations)'!CO218</f>
        <v>42736</v>
      </c>
      <c r="CH212" s="4">
        <f>'(Intermediate Computations)'!CP218</f>
        <v>42767</v>
      </c>
      <c r="CI212" s="4">
        <f>'(Intermediate Computations)'!CQ218</f>
        <v>42795</v>
      </c>
      <c r="CJ212" s="4">
        <f>'(Intermediate Computations)'!CR218</f>
        <v>42826</v>
      </c>
      <c r="CK212" s="4">
        <f>'(Intermediate Computations)'!CS218</f>
        <v>42856</v>
      </c>
      <c r="CL212" s="4">
        <f>'(Intermediate Computations)'!CT218</f>
        <v>42887</v>
      </c>
      <c r="CM212" s="4">
        <f>'(Intermediate Computations)'!CU218</f>
        <v>42917</v>
      </c>
      <c r="CN212" s="4">
        <f>'(Intermediate Computations)'!CV218</f>
        <v>42948</v>
      </c>
      <c r="CO212" s="4">
        <f>'(Intermediate Computations)'!CW218</f>
        <v>42979</v>
      </c>
      <c r="CP212" s="4">
        <f>'(Intermediate Computations)'!CX218</f>
        <v>43009</v>
      </c>
      <c r="CQ212" s="4">
        <f>'(Intermediate Computations)'!CY218</f>
        <v>43040</v>
      </c>
      <c r="CR212" s="4">
        <f>'(Intermediate Computations)'!CZ218</f>
        <v>43070</v>
      </c>
      <c r="CS212" s="4">
        <f>'(Intermediate Computations)'!DB218</f>
        <v>43101</v>
      </c>
      <c r="CT212" s="4">
        <f>'(Intermediate Computations)'!DC218</f>
        <v>43132</v>
      </c>
      <c r="CU212" s="4">
        <f>'(Intermediate Computations)'!DD218</f>
        <v>43160</v>
      </c>
      <c r="CV212" s="4">
        <f>'(Intermediate Computations)'!DE218</f>
        <v>43191</v>
      </c>
      <c r="CW212" s="4">
        <f>'(Intermediate Computations)'!DF218</f>
        <v>43221</v>
      </c>
      <c r="CX212" s="4">
        <f>'(Intermediate Computations)'!DG218</f>
        <v>43252</v>
      </c>
      <c r="CY212" s="4">
        <f>'(Intermediate Computations)'!DH218</f>
        <v>43282</v>
      </c>
      <c r="CZ212" s="4">
        <f>'(Intermediate Computations)'!DI218</f>
        <v>43313</v>
      </c>
      <c r="DA212" s="4">
        <f>'(Intermediate Computations)'!DJ218</f>
        <v>43344</v>
      </c>
      <c r="DB212" s="4">
        <f>'(Intermediate Computations)'!DK218</f>
        <v>43374</v>
      </c>
      <c r="DC212" s="4">
        <f>'(Intermediate Computations)'!DL218</f>
        <v>43405</v>
      </c>
      <c r="DD212" s="4">
        <f>'(Intermediate Computations)'!DM218</f>
        <v>43435</v>
      </c>
      <c r="DE212" s="4">
        <f>'(Intermediate Computations)'!DO218</f>
        <v>43466</v>
      </c>
      <c r="DF212" s="4">
        <f>'(Intermediate Computations)'!DP218</f>
        <v>43497</v>
      </c>
      <c r="DG212" s="4">
        <f>'(Intermediate Computations)'!DQ218</f>
        <v>43525</v>
      </c>
      <c r="DH212" s="4">
        <f>'(Intermediate Computations)'!DR218</f>
        <v>43556</v>
      </c>
      <c r="DI212" s="4">
        <f>'(Intermediate Computations)'!DS218</f>
        <v>43586</v>
      </c>
      <c r="DJ212" s="4">
        <f>'(Intermediate Computations)'!DT218</f>
        <v>43617</v>
      </c>
      <c r="DK212" s="4">
        <f>'(Intermediate Computations)'!DU218</f>
        <v>43647</v>
      </c>
      <c r="DL212" s="4">
        <f>'(Intermediate Computations)'!DV218</f>
        <v>43678</v>
      </c>
      <c r="DM212" s="4">
        <f>'(Intermediate Computations)'!DW218</f>
        <v>43709</v>
      </c>
      <c r="DN212" s="4">
        <f>'(Intermediate Computations)'!DX218</f>
        <v>43739</v>
      </c>
      <c r="DO212" s="4">
        <f>'(Intermediate Computations)'!DY218</f>
        <v>43770</v>
      </c>
      <c r="DP212" s="4">
        <f>'(Intermediate Computations)'!DZ218</f>
        <v>43800</v>
      </c>
      <c r="DQ212" s="4">
        <f>'(Intermediate Computations)'!EB218</f>
        <v>43831</v>
      </c>
      <c r="DR212" s="4">
        <f>'(Intermediate Computations)'!EC218</f>
        <v>43862</v>
      </c>
      <c r="DS212" s="4">
        <f>'(Intermediate Computations)'!ED218</f>
        <v>43891</v>
      </c>
      <c r="DT212" s="4">
        <f>'(Intermediate Computations)'!EE218</f>
        <v>43922</v>
      </c>
      <c r="DU212" s="4">
        <f>'(Intermediate Computations)'!EF218</f>
        <v>43952</v>
      </c>
      <c r="DV212" s="4">
        <f>'(Intermediate Computations)'!EG218</f>
        <v>43983</v>
      </c>
      <c r="DW212" s="4">
        <f>'(Intermediate Computations)'!EH218</f>
        <v>44013</v>
      </c>
      <c r="DX212" s="4">
        <f>'(Intermediate Computations)'!EI218</f>
        <v>44044</v>
      </c>
      <c r="DY212" s="4">
        <f>'(Intermediate Computations)'!EJ218</f>
        <v>44075</v>
      </c>
      <c r="DZ212" s="4">
        <f>'(Intermediate Computations)'!EK218</f>
        <v>44105</v>
      </c>
      <c r="EA212" s="4">
        <f>'(Intermediate Computations)'!EL218</f>
        <v>44136</v>
      </c>
      <c r="EB212" s="4">
        <f>'(Intermediate Computations)'!EM218</f>
        <v>44166</v>
      </c>
    </row>
    <row r="213" spans="1:132" ht="12.75" customHeight="1" x14ac:dyDescent="0.2">
      <c r="A213" s="64">
        <f ca="1">'Statistical Moments'!B62</f>
        <v>27980.18842413415</v>
      </c>
      <c r="B213" s="64">
        <f ca="1">'Statistical Moments'!C62</f>
        <v>15755.385326517648</v>
      </c>
      <c r="C213" s="64">
        <f ca="1">'Statistical Moments'!D62</f>
        <v>39043.487379685765</v>
      </c>
      <c r="D213" s="64">
        <f ca="1">'Statistical Moments'!E62</f>
        <v>31013.716774027664</v>
      </c>
      <c r="E213" s="64">
        <f ca="1">'Statistical Moments'!F62</f>
        <v>36403.516840392069</v>
      </c>
      <c r="F213" s="64">
        <f ca="1">'Statistical Moments'!G62</f>
        <v>26716.121087054515</v>
      </c>
      <c r="G213" s="64">
        <f ca="1">'Statistical Moments'!H62</f>
        <v>30161.288162067038</v>
      </c>
      <c r="H213" s="64">
        <f ca="1">'Statistical Moments'!I62</f>
        <v>37000.768351669751</v>
      </c>
      <c r="I213" s="64">
        <f ca="1">'Statistical Moments'!J62</f>
        <v>34884.386881678911</v>
      </c>
      <c r="J213" s="64">
        <f ca="1">'Statistical Moments'!K62</f>
        <v>11493.134953286613</v>
      </c>
      <c r="K213" s="64">
        <f ca="1">'Statistical Moments'!L62</f>
        <v>21102.70928760793</v>
      </c>
      <c r="L213" s="64">
        <f ca="1">'Statistical Moments'!M62</f>
        <v>20540.739353443558</v>
      </c>
      <c r="M213" s="64">
        <f ca="1">'Statistical Moments'!O62</f>
        <v>21711.965648114408</v>
      </c>
      <c r="N213" s="64">
        <f ca="1">'Statistical Moments'!P62</f>
        <v>21534.474482244932</v>
      </c>
      <c r="O213" s="64">
        <f ca="1">'Statistical Moments'!Q62</f>
        <v>27067.293362221684</v>
      </c>
      <c r="P213" s="64">
        <f ca="1">'Statistical Moments'!R62</f>
        <v>29288.664692142327</v>
      </c>
      <c r="Q213" s="64">
        <f ca="1">'Statistical Moments'!S62</f>
        <v>31511.993034937292</v>
      </c>
      <c r="R213" s="64">
        <f ca="1">'Statistical Moments'!T62</f>
        <v>32782.938570392114</v>
      </c>
      <c r="S213" s="64">
        <f ca="1">'Statistical Moments'!U62</f>
        <v>41052.741828940438</v>
      </c>
      <c r="T213" s="64">
        <f ca="1">'Statistical Moments'!V62</f>
        <v>31922.913975167517</v>
      </c>
      <c r="U213" s="64">
        <f ca="1">'Statistical Moments'!W62</f>
        <v>33336.557067687616</v>
      </c>
      <c r="V213" s="64">
        <f ca="1">'Statistical Moments'!X62</f>
        <v>30480.800707821109</v>
      </c>
      <c r="W213" s="64">
        <f ca="1">'Statistical Moments'!Y62</f>
        <v>34448.474022679125</v>
      </c>
      <c r="X213" s="64">
        <f ca="1">'Statistical Moments'!Z62</f>
        <v>22959.89391177204</v>
      </c>
      <c r="Y213" s="64">
        <f ca="1">'Statistical Moments'!AB62</f>
        <v>33151.774155573199</v>
      </c>
      <c r="Z213" s="64">
        <f ca="1">'Statistical Moments'!AC62</f>
        <v>25064.512250625303</v>
      </c>
      <c r="AA213" s="64">
        <f ca="1">'Statistical Moments'!AD62</f>
        <v>32105.015812337602</v>
      </c>
      <c r="AB213" s="64">
        <f ca="1">'Statistical Moments'!AE62</f>
        <v>24304.221365560086</v>
      </c>
      <c r="AC213" s="64">
        <f ca="1">'Statistical Moments'!AF62</f>
        <v>24175.028930731947</v>
      </c>
      <c r="AD213" s="64">
        <f ca="1">'Statistical Moments'!AG62</f>
        <v>23069.88632254508</v>
      </c>
      <c r="AE213" s="64">
        <f ca="1">'Statistical Moments'!AH62</f>
        <v>25720.847087205922</v>
      </c>
      <c r="AF213" s="64">
        <f ca="1">'Statistical Moments'!AI62</f>
        <v>25180.234973965118</v>
      </c>
      <c r="AG213" s="64">
        <f ca="1">'Statistical Moments'!AJ62</f>
        <v>33783.595888757343</v>
      </c>
      <c r="AH213" s="64">
        <f ca="1">'Statistical Moments'!AK62</f>
        <v>30213.114056980077</v>
      </c>
      <c r="AI213" s="64">
        <f ca="1">'Statistical Moments'!AL62</f>
        <v>17982.220467345589</v>
      </c>
      <c r="AJ213" s="64">
        <f ca="1">'Statistical Moments'!AM62</f>
        <v>35765.976398345461</v>
      </c>
      <c r="AK213" s="64">
        <f ca="1">'Statistical Moments'!AO62</f>
        <v>40954.234890514184</v>
      </c>
      <c r="AL213" s="64">
        <f ca="1">'Statistical Moments'!AP62</f>
        <v>31604.287317005681</v>
      </c>
      <c r="AM213" s="64">
        <f ca="1">'Statistical Moments'!AQ62</f>
        <v>32458.538199956161</v>
      </c>
      <c r="AN213" s="64">
        <f ca="1">'Statistical Moments'!AR62</f>
        <v>33802.831308223213</v>
      </c>
      <c r="AO213" s="64">
        <f ca="1">'Statistical Moments'!AS62</f>
        <v>37034.237519299706</v>
      </c>
      <c r="AP213" s="64">
        <f ca="1">'Statistical Moments'!AT62</f>
        <v>33503.926062700193</v>
      </c>
      <c r="AQ213" s="64">
        <f ca="1">'Statistical Moments'!AU62</f>
        <v>41085.995211566558</v>
      </c>
      <c r="AR213" s="64">
        <f ca="1">'Statistical Moments'!AV62</f>
        <v>22735.781355775649</v>
      </c>
      <c r="AS213" s="64">
        <f ca="1">'Statistical Moments'!AW62</f>
        <v>34202.708992182605</v>
      </c>
      <c r="AT213" s="64">
        <f ca="1">'Statistical Moments'!AX62</f>
        <v>24496.66982263176</v>
      </c>
      <c r="AU213" s="64">
        <f ca="1">'Statistical Moments'!AY62</f>
        <v>22090.404263532746</v>
      </c>
      <c r="AV213" s="64">
        <f ca="1">'Statistical Moments'!AZ62</f>
        <v>34243.054545930288</v>
      </c>
      <c r="AW213" s="64">
        <f ca="1">'Statistical Moments'!BB62</f>
        <v>32373.950847063861</v>
      </c>
      <c r="AX213" s="64">
        <f ca="1">'Statistical Moments'!BC62</f>
        <v>33068.308985301082</v>
      </c>
      <c r="AY213" s="64">
        <f ca="1">'Statistical Moments'!BD62</f>
        <v>34740.951931425574</v>
      </c>
      <c r="AZ213" s="64">
        <f ca="1">'Statistical Moments'!BE62</f>
        <v>29625.113461262492</v>
      </c>
      <c r="BA213" s="64">
        <f ca="1">'Statistical Moments'!BF62</f>
        <v>28777.942769147328</v>
      </c>
      <c r="BB213" s="64">
        <f ca="1">'Statistical Moments'!BG62</f>
        <v>23958.713745622179</v>
      </c>
      <c r="BC213" s="64">
        <f ca="1">'Statistical Moments'!BH62</f>
        <v>36053.664433768528</v>
      </c>
      <c r="BD213" s="64">
        <f ca="1">'Statistical Moments'!BI62</f>
        <v>18063.450241579965</v>
      </c>
      <c r="BE213" s="64">
        <f ca="1">'Statistical Moments'!BJ62</f>
        <v>19613.197996952953</v>
      </c>
      <c r="BF213" s="64">
        <f ca="1">'Statistical Moments'!BK62</f>
        <v>26343.185284468538</v>
      </c>
      <c r="BG213" s="64">
        <f ca="1">'Statistical Moments'!BL62</f>
        <v>46240.903017987621</v>
      </c>
      <c r="BH213" s="64">
        <f ca="1">'Statistical Moments'!BM62</f>
        <v>28276.119653442704</v>
      </c>
      <c r="BI213" s="64">
        <f ca="1">'Statistical Moments'!BO62</f>
        <v>20021.302408662716</v>
      </c>
      <c r="BJ213" s="64">
        <f ca="1">'Statistical Moments'!BP62</f>
        <v>38305.544285240248</v>
      </c>
      <c r="BK213" s="64">
        <f ca="1">'Statistical Moments'!BQ62</f>
        <v>31179.882846486576</v>
      </c>
      <c r="BL213" s="64">
        <f ca="1">'Statistical Moments'!BR62</f>
        <v>10645.288835070796</v>
      </c>
      <c r="BM213" s="64">
        <f ca="1">'Statistical Moments'!BS62</f>
        <v>27956.524488104722</v>
      </c>
      <c r="BN213" s="64">
        <f ca="1">'Statistical Moments'!BT62</f>
        <v>32790.082793604415</v>
      </c>
      <c r="BO213" s="64">
        <f ca="1">'Statistical Moments'!BU62</f>
        <v>33427.883029302626</v>
      </c>
      <c r="BP213" s="64">
        <f ca="1">'Statistical Moments'!BV62</f>
        <v>29910.95420128146</v>
      </c>
      <c r="BQ213" s="64">
        <f ca="1">'Statistical Moments'!BW62</f>
        <v>24406.983942181079</v>
      </c>
      <c r="BR213" s="64">
        <f ca="1">'Statistical Moments'!BX62</f>
        <v>31035.2649971965</v>
      </c>
      <c r="BS213" s="64">
        <f ca="1">'Statistical Moments'!BY62</f>
        <v>24570.703420333099</v>
      </c>
      <c r="BT213" s="64">
        <f ca="1">'Statistical Moments'!BZ62</f>
        <v>25493.773235582597</v>
      </c>
      <c r="BU213" s="64">
        <f ca="1">'Statistical Moments'!CB62</f>
        <v>32797.206443462965</v>
      </c>
      <c r="BV213" s="64">
        <f ca="1">'Statistical Moments'!CC62</f>
        <v>32326.878172533052</v>
      </c>
      <c r="BW213" s="64">
        <f ca="1">'Statistical Moments'!CD62</f>
        <v>23949.154437510664</v>
      </c>
      <c r="BX213" s="64">
        <f ca="1">'Statistical Moments'!CE62</f>
        <v>18380.29504191707</v>
      </c>
      <c r="BY213" s="64">
        <f ca="1">'Statistical Moments'!CF62</f>
        <v>21782.8605413445</v>
      </c>
      <c r="BZ213" s="64">
        <f ca="1">'Statistical Moments'!CG62</f>
        <v>16750.623379218367</v>
      </c>
      <c r="CA213" s="64">
        <f ca="1">'Statistical Moments'!CH62</f>
        <v>32681.600617335665</v>
      </c>
      <c r="CB213" s="64">
        <f ca="1">'Statistical Moments'!CI62</f>
        <v>16263.320873047476</v>
      </c>
      <c r="CC213" s="64">
        <f ca="1">'Statistical Moments'!CJ62</f>
        <v>24739.260024276133</v>
      </c>
      <c r="CD213" s="64">
        <f ca="1">'Statistical Moments'!CK62</f>
        <v>41746.576049861178</v>
      </c>
      <c r="CE213" s="64">
        <f ca="1">'Statistical Moments'!CL62</f>
        <v>13916.478017666164</v>
      </c>
      <c r="CF213" s="64">
        <f ca="1">'Statistical Moments'!CM62</f>
        <v>27631.279241971766</v>
      </c>
      <c r="CG213" s="64">
        <f ca="1">'Statistical Moments'!CO62</f>
        <v>23420.193529999717</v>
      </c>
      <c r="CH213" s="64">
        <f ca="1">'Statistical Moments'!CP62</f>
        <v>24242.417040110271</v>
      </c>
      <c r="CI213" s="64">
        <f ca="1">'Statistical Moments'!CQ62</f>
        <v>31588.992800174245</v>
      </c>
      <c r="CJ213" s="64">
        <f ca="1">'Statistical Moments'!CR62</f>
        <v>34417.132296621603</v>
      </c>
      <c r="CK213" s="64">
        <f ca="1">'Statistical Moments'!CS62</f>
        <v>25054.494097960411</v>
      </c>
      <c r="CL213" s="64">
        <f ca="1">'Statistical Moments'!CT62</f>
        <v>43393.205909544296</v>
      </c>
      <c r="CM213" s="64">
        <f ca="1">'Statistical Moments'!CU62</f>
        <v>27406.175785330946</v>
      </c>
      <c r="CN213" s="64">
        <f ca="1">'Statistical Moments'!CV62</f>
        <v>27385.926801053876</v>
      </c>
      <c r="CO213" s="64">
        <f ca="1">'Statistical Moments'!CW62</f>
        <v>41435.961007108293</v>
      </c>
      <c r="CP213" s="64">
        <f ca="1">'Statistical Moments'!CX62</f>
        <v>29400.003181651151</v>
      </c>
      <c r="CQ213" s="64">
        <f ca="1">'Statistical Moments'!CY62</f>
        <v>33536.707211350571</v>
      </c>
      <c r="CR213" s="64">
        <f ca="1">'Statistical Moments'!CZ62</f>
        <v>34547.163130056695</v>
      </c>
      <c r="CS213" s="64">
        <f ca="1">'Statistical Moments'!DB62</f>
        <v>37545.198585181162</v>
      </c>
      <c r="CT213" s="64">
        <f ca="1">'Statistical Moments'!DC62</f>
        <v>35565.399759743726</v>
      </c>
      <c r="CU213" s="64">
        <f ca="1">'Statistical Moments'!DD62</f>
        <v>24724.808669896192</v>
      </c>
      <c r="CV213" s="64">
        <f ca="1">'Statistical Moments'!DE62</f>
        <v>36389.110889564814</v>
      </c>
      <c r="CW213" s="64">
        <f ca="1">'Statistical Moments'!DF62</f>
        <v>43156.765549583732</v>
      </c>
      <c r="CX213" s="64">
        <f ca="1">'Statistical Moments'!DG62</f>
        <v>16729.125033960176</v>
      </c>
      <c r="CY213" s="64">
        <f ca="1">'Statistical Moments'!DH62</f>
        <v>20695.803159896317</v>
      </c>
      <c r="CZ213" s="64">
        <f ca="1">'Statistical Moments'!DI62</f>
        <v>40304.625345698478</v>
      </c>
      <c r="DA213" s="64">
        <f ca="1">'Statistical Moments'!DJ62</f>
        <v>24128.557114693733</v>
      </c>
      <c r="DB213" s="64">
        <f ca="1">'Statistical Moments'!DK62</f>
        <v>39852.390082703576</v>
      </c>
      <c r="DC213" s="64">
        <f ca="1">'Statistical Moments'!DL62</f>
        <v>24532.800295352001</v>
      </c>
      <c r="DD213" s="64">
        <f ca="1">'Statistical Moments'!DM62</f>
        <v>30978.478769961053</v>
      </c>
      <c r="DE213" s="64">
        <f ca="1">'Statistical Moments'!DO62</f>
        <v>32372.315195867563</v>
      </c>
      <c r="DF213" s="64">
        <f ca="1">'Statistical Moments'!DP62</f>
        <v>28689.171131344268</v>
      </c>
      <c r="DG213" s="64">
        <f ca="1">'Statistical Moments'!DQ62</f>
        <v>23401.177011145017</v>
      </c>
      <c r="DH213" s="64">
        <f ca="1">'Statistical Moments'!DR62</f>
        <v>29532.526110997729</v>
      </c>
      <c r="DI213" s="64">
        <f ca="1">'Statistical Moments'!DS62</f>
        <v>24179.230202412597</v>
      </c>
      <c r="DJ213" s="64">
        <f ca="1">'Statistical Moments'!DT62</f>
        <v>29919.740022577087</v>
      </c>
      <c r="DK213" s="64">
        <f ca="1">'Statistical Moments'!DU62</f>
        <v>26004.006043306112</v>
      </c>
      <c r="DL213" s="64">
        <f ca="1">'Statistical Moments'!DV62</f>
        <v>14128.170700251527</v>
      </c>
      <c r="DM213" s="64">
        <f ca="1">'Statistical Moments'!DW62</f>
        <v>34467.973406559766</v>
      </c>
      <c r="DN213" s="64">
        <f ca="1">'Statistical Moments'!DX62</f>
        <v>22566.422801129993</v>
      </c>
      <c r="DO213" s="64">
        <f ca="1">'Statistical Moments'!DY62</f>
        <v>40392.996668142456</v>
      </c>
      <c r="DP213" s="64">
        <f ca="1">'Statistical Moments'!DZ62</f>
        <v>16859.335642037768</v>
      </c>
      <c r="DQ213" s="64">
        <f ca="1">'Statistical Moments'!EB62</f>
        <v>19844.107460363066</v>
      </c>
      <c r="DR213" s="64">
        <f ca="1">'Statistical Moments'!EC62</f>
        <v>26677.329355616021</v>
      </c>
      <c r="DS213" s="64">
        <f ca="1">'Statistical Moments'!ED62</f>
        <v>35038.789816345576</v>
      </c>
      <c r="DT213" s="64">
        <f ca="1">'Statistical Moments'!EE62</f>
        <v>30784.639611367591</v>
      </c>
      <c r="DU213" s="64">
        <f ca="1">'Statistical Moments'!EF62</f>
        <v>30924.99185945616</v>
      </c>
      <c r="DV213" s="64">
        <f ca="1">'Statistical Moments'!EG62</f>
        <v>32479.013998794329</v>
      </c>
      <c r="DW213" s="64">
        <f ca="1">'Statistical Moments'!EH62</f>
        <v>31867.164772414726</v>
      </c>
      <c r="DX213" s="64">
        <f ca="1">'Statistical Moments'!EI62</f>
        <v>19984.339100275134</v>
      </c>
      <c r="DY213" s="64">
        <f ca="1">'Statistical Moments'!EJ62</f>
        <v>22602.533422429125</v>
      </c>
      <c r="DZ213" s="64">
        <f ca="1">'Statistical Moments'!EK62</f>
        <v>35634.697221558257</v>
      </c>
      <c r="EA213" s="64">
        <f ca="1">'Statistical Moments'!EL62</f>
        <v>43109.845015581879</v>
      </c>
      <c r="EB213" s="64">
        <f ca="1">'Statistical Moments'!EM62</f>
        <v>31566.135649347903</v>
      </c>
    </row>
    <row r="214" spans="1:132" ht="12.75" customHeight="1" x14ac:dyDescent="0.2">
      <c r="A214" s="4" t="str">
        <f>'(Intermediate Computations)'!B227</f>
        <v>MMM 2010</v>
      </c>
      <c r="B214" s="4" t="str">
        <f>'(Intermediate Computations)'!C227</f>
        <v>MMM 2010</v>
      </c>
      <c r="C214" s="4" t="str">
        <f>'(Intermediate Computations)'!D227</f>
        <v>MMM 2010</v>
      </c>
      <c r="D214" s="4" t="str">
        <f>'(Intermediate Computations)'!E227</f>
        <v>MMM 2010</v>
      </c>
      <c r="E214" s="4" t="str">
        <f>'(Intermediate Computations)'!F227</f>
        <v>MMM 2010</v>
      </c>
      <c r="F214" s="4" t="str">
        <f>'(Intermediate Computations)'!G227</f>
        <v>MMM 2010</v>
      </c>
      <c r="G214" s="4" t="str">
        <f>'(Intermediate Computations)'!H227</f>
        <v>MMM 2010</v>
      </c>
      <c r="H214" s="4" t="str">
        <f>'(Intermediate Computations)'!I227</f>
        <v>MMM 2010</v>
      </c>
      <c r="I214" s="4" t="str">
        <f>'(Intermediate Computations)'!J227</f>
        <v>MMM 2010</v>
      </c>
      <c r="J214" s="4" t="str">
        <f>'(Intermediate Computations)'!K227</f>
        <v>MMM 2010</v>
      </c>
      <c r="K214" s="4" t="str">
        <f>'(Intermediate Computations)'!L227</f>
        <v>MMM 2010</v>
      </c>
      <c r="L214" s="4" t="str">
        <f>'(Intermediate Computations)'!M227</f>
        <v>MMM 2010</v>
      </c>
      <c r="M214" s="4" t="str">
        <f>'(Intermediate Computations)'!O227</f>
        <v>MMM 2011</v>
      </c>
      <c r="N214" s="4" t="str">
        <f>'(Intermediate Computations)'!P227</f>
        <v>MMM 2011</v>
      </c>
      <c r="O214" s="4" t="str">
        <f>'(Intermediate Computations)'!Q227</f>
        <v>MMM 2011</v>
      </c>
      <c r="P214" s="4" t="str">
        <f>'(Intermediate Computations)'!R227</f>
        <v>MMM 2011</v>
      </c>
      <c r="Q214" s="4" t="str">
        <f>'(Intermediate Computations)'!S227</f>
        <v>MMM 2011</v>
      </c>
      <c r="R214" s="4" t="str">
        <f>'(Intermediate Computations)'!T227</f>
        <v>MMM 2011</v>
      </c>
      <c r="S214" s="4" t="str">
        <f>'(Intermediate Computations)'!U227</f>
        <v>MMM 2011</v>
      </c>
      <c r="T214" s="4" t="str">
        <f>'(Intermediate Computations)'!V227</f>
        <v>MMM 2011</v>
      </c>
      <c r="U214" s="4" t="str">
        <f>'(Intermediate Computations)'!W227</f>
        <v>MMM 2011</v>
      </c>
      <c r="V214" s="4" t="str">
        <f>'(Intermediate Computations)'!X227</f>
        <v>MMM 2011</v>
      </c>
      <c r="W214" s="4" t="str">
        <f>'(Intermediate Computations)'!Y227</f>
        <v>MMM 2011</v>
      </c>
      <c r="X214" s="4" t="str">
        <f>'(Intermediate Computations)'!Z227</f>
        <v>MMM 2011</v>
      </c>
      <c r="Y214" s="4" t="str">
        <f>'(Intermediate Computations)'!AB227</f>
        <v>MMM 2012</v>
      </c>
      <c r="Z214" s="4" t="str">
        <f>'(Intermediate Computations)'!AC227</f>
        <v>MMM 2012</v>
      </c>
      <c r="AA214" s="4" t="str">
        <f>'(Intermediate Computations)'!AD227</f>
        <v>MMM 2012</v>
      </c>
      <c r="AB214" s="4" t="str">
        <f>'(Intermediate Computations)'!AE227</f>
        <v>MMM 2012</v>
      </c>
      <c r="AC214" s="4" t="str">
        <f>'(Intermediate Computations)'!AF227</f>
        <v>MMM 2012</v>
      </c>
      <c r="AD214" s="4" t="str">
        <f>'(Intermediate Computations)'!AG227</f>
        <v>MMM 2012</v>
      </c>
      <c r="AE214" s="4" t="str">
        <f>'(Intermediate Computations)'!AH227</f>
        <v>MMM 2012</v>
      </c>
      <c r="AF214" s="4" t="str">
        <f>'(Intermediate Computations)'!AI227</f>
        <v>MMM 2012</v>
      </c>
      <c r="AG214" s="4" t="str">
        <f>'(Intermediate Computations)'!AJ227</f>
        <v>MMM 2012</v>
      </c>
      <c r="AH214" s="4" t="str">
        <f>'(Intermediate Computations)'!AK227</f>
        <v>MMM 2012</v>
      </c>
      <c r="AI214" s="4" t="str">
        <f>'(Intermediate Computations)'!AL227</f>
        <v>MMM 2012</v>
      </c>
      <c r="AJ214" s="4" t="str">
        <f>'(Intermediate Computations)'!AM227</f>
        <v>MMM 2012</v>
      </c>
      <c r="AK214" s="4" t="str">
        <f>'(Intermediate Computations)'!AO227</f>
        <v>MMM 2013</v>
      </c>
      <c r="AL214" s="4" t="str">
        <f>'(Intermediate Computations)'!AP227</f>
        <v>MMM 2013</v>
      </c>
      <c r="AM214" s="4" t="str">
        <f>'(Intermediate Computations)'!AQ227</f>
        <v>MMM 2013</v>
      </c>
      <c r="AN214" s="4" t="str">
        <f>'(Intermediate Computations)'!AR227</f>
        <v>MMM 2013</v>
      </c>
      <c r="AO214" s="4" t="str">
        <f>'(Intermediate Computations)'!AS227</f>
        <v>MMM 2013</v>
      </c>
      <c r="AP214" s="4" t="str">
        <f>'(Intermediate Computations)'!AT227</f>
        <v>MMM 2013</v>
      </c>
      <c r="AQ214" s="4" t="str">
        <f>'(Intermediate Computations)'!AU227</f>
        <v>MMM 2013</v>
      </c>
      <c r="AR214" s="4" t="str">
        <f>'(Intermediate Computations)'!AV227</f>
        <v>MMM 2013</v>
      </c>
      <c r="AS214" s="4" t="str">
        <f>'(Intermediate Computations)'!AW227</f>
        <v>MMM 2013</v>
      </c>
      <c r="AT214" s="4" t="str">
        <f>'(Intermediate Computations)'!AX227</f>
        <v>MMM 2013</v>
      </c>
      <c r="AU214" s="4" t="str">
        <f>'(Intermediate Computations)'!AY227</f>
        <v>MMM 2013</v>
      </c>
      <c r="AV214" s="4" t="str">
        <f>'(Intermediate Computations)'!AZ227</f>
        <v>MMM 2013</v>
      </c>
      <c r="AW214" s="4" t="str">
        <f>'(Intermediate Computations)'!BB227</f>
        <v>MMM 2014</v>
      </c>
      <c r="AX214" s="4" t="str">
        <f>'(Intermediate Computations)'!BC227</f>
        <v>MMM 2014</v>
      </c>
      <c r="AY214" s="4" t="str">
        <f>'(Intermediate Computations)'!BD227</f>
        <v>MMM 2014</v>
      </c>
      <c r="AZ214" s="4" t="str">
        <f>'(Intermediate Computations)'!BE227</f>
        <v>MMM 2014</v>
      </c>
      <c r="BA214" s="4" t="str">
        <f>'(Intermediate Computations)'!BF227</f>
        <v>MMM 2014</v>
      </c>
      <c r="BB214" s="4" t="str">
        <f>'(Intermediate Computations)'!BG227</f>
        <v>MMM 2014</v>
      </c>
      <c r="BC214" s="4" t="str">
        <f>'(Intermediate Computations)'!BH227</f>
        <v>MMM 2014</v>
      </c>
      <c r="BD214" s="4" t="str">
        <f>'(Intermediate Computations)'!BI227</f>
        <v>MMM 2014</v>
      </c>
      <c r="BE214" s="4" t="str">
        <f>'(Intermediate Computations)'!BJ227</f>
        <v>MMM 2014</v>
      </c>
      <c r="BF214" s="4" t="str">
        <f>'(Intermediate Computations)'!BK227</f>
        <v>MMM 2014</v>
      </c>
      <c r="BG214" s="4" t="str">
        <f>'(Intermediate Computations)'!BL227</f>
        <v>MMM 2014</v>
      </c>
      <c r="BH214" s="4" t="str">
        <f>'(Intermediate Computations)'!BM227</f>
        <v>MMM 2014</v>
      </c>
      <c r="BI214" s="4" t="str">
        <f>'(Intermediate Computations)'!BO227</f>
        <v>MMM 2015</v>
      </c>
      <c r="BJ214" s="4" t="str">
        <f>'(Intermediate Computations)'!BP227</f>
        <v>MMM 2015</v>
      </c>
      <c r="BK214" s="4" t="str">
        <f>'(Intermediate Computations)'!BQ227</f>
        <v>MMM 2015</v>
      </c>
      <c r="BL214" s="4" t="str">
        <f>'(Intermediate Computations)'!BR227</f>
        <v>MMM 2015</v>
      </c>
      <c r="BM214" s="4" t="str">
        <f>'(Intermediate Computations)'!BS227</f>
        <v>MMM 2015</v>
      </c>
      <c r="BN214" s="4" t="str">
        <f>'(Intermediate Computations)'!BT227</f>
        <v>MMM 2015</v>
      </c>
      <c r="BO214" s="4" t="str">
        <f>'(Intermediate Computations)'!BU227</f>
        <v>MMM 2015</v>
      </c>
      <c r="BP214" s="4" t="str">
        <f>'(Intermediate Computations)'!BV227</f>
        <v>MMM 2015</v>
      </c>
      <c r="BQ214" s="4" t="str">
        <f>'(Intermediate Computations)'!BW227</f>
        <v>MMM 2015</v>
      </c>
      <c r="BR214" s="4" t="str">
        <f>'(Intermediate Computations)'!BX227</f>
        <v>MMM 2015</v>
      </c>
      <c r="BS214" s="4" t="str">
        <f>'(Intermediate Computations)'!BY227</f>
        <v>MMM 2015</v>
      </c>
      <c r="BT214" s="4" t="str">
        <f>'(Intermediate Computations)'!BZ227</f>
        <v>MMM 2015</v>
      </c>
      <c r="BU214" s="4" t="str">
        <f>'(Intermediate Computations)'!CB227</f>
        <v>MMM 2016</v>
      </c>
      <c r="BV214" s="4" t="str">
        <f>'(Intermediate Computations)'!CC227</f>
        <v>MMM 2016</v>
      </c>
      <c r="BW214" s="4" t="str">
        <f>'(Intermediate Computations)'!CD227</f>
        <v>MMM 2016</v>
      </c>
      <c r="BX214" s="4" t="str">
        <f>'(Intermediate Computations)'!CE227</f>
        <v>MMM 2016</v>
      </c>
      <c r="BY214" s="4" t="str">
        <f>'(Intermediate Computations)'!CF227</f>
        <v>MMM 2016</v>
      </c>
      <c r="BZ214" s="4" t="str">
        <f>'(Intermediate Computations)'!CG227</f>
        <v>MMM 2016</v>
      </c>
      <c r="CA214" s="4" t="str">
        <f>'(Intermediate Computations)'!CH227</f>
        <v>MMM 2016</v>
      </c>
      <c r="CB214" s="4" t="str">
        <f>'(Intermediate Computations)'!CI227</f>
        <v>MMM 2016</v>
      </c>
      <c r="CC214" s="4" t="str">
        <f>'(Intermediate Computations)'!CJ227</f>
        <v>MMM 2016</v>
      </c>
      <c r="CD214" s="4" t="str">
        <f>'(Intermediate Computations)'!CK227</f>
        <v>MMM 2016</v>
      </c>
      <c r="CE214" s="4" t="str">
        <f>'(Intermediate Computations)'!CL227</f>
        <v>MMM 2016</v>
      </c>
      <c r="CF214" s="4" t="str">
        <f>'(Intermediate Computations)'!CM227</f>
        <v>MMM 2016</v>
      </c>
      <c r="CG214" s="4" t="str">
        <f>'(Intermediate Computations)'!CO227</f>
        <v>MMM 2017</v>
      </c>
      <c r="CH214" s="4" t="str">
        <f>'(Intermediate Computations)'!CP227</f>
        <v>MMM 2017</v>
      </c>
      <c r="CI214" s="4" t="str">
        <f>'(Intermediate Computations)'!CQ227</f>
        <v>MMM 2017</v>
      </c>
      <c r="CJ214" s="4" t="str">
        <f>'(Intermediate Computations)'!CR227</f>
        <v>MMM 2017</v>
      </c>
      <c r="CK214" s="4" t="str">
        <f>'(Intermediate Computations)'!CS227</f>
        <v>MMM 2017</v>
      </c>
      <c r="CL214" s="4" t="str">
        <f>'(Intermediate Computations)'!CT227</f>
        <v>MMM 2017</v>
      </c>
      <c r="CM214" s="4" t="str">
        <f>'(Intermediate Computations)'!CU227</f>
        <v>MMM 2017</v>
      </c>
      <c r="CN214" s="4" t="str">
        <f>'(Intermediate Computations)'!CV227</f>
        <v>MMM 2017</v>
      </c>
      <c r="CO214" s="4" t="str">
        <f>'(Intermediate Computations)'!CW227</f>
        <v>MMM 2017</v>
      </c>
      <c r="CP214" s="4" t="str">
        <f>'(Intermediate Computations)'!CX227</f>
        <v>MMM 2017</v>
      </c>
      <c r="CQ214" s="4" t="str">
        <f>'(Intermediate Computations)'!CY227</f>
        <v>MMM 2017</v>
      </c>
      <c r="CR214" s="4" t="str">
        <f>'(Intermediate Computations)'!CZ227</f>
        <v>MMM 2017</v>
      </c>
      <c r="CS214" s="4" t="str">
        <f>'(Intermediate Computations)'!DB227</f>
        <v>MMM 2018</v>
      </c>
      <c r="CT214" s="4" t="str">
        <f>'(Intermediate Computations)'!DC227</f>
        <v>MMM 2018</v>
      </c>
      <c r="CU214" s="4" t="str">
        <f>'(Intermediate Computations)'!DD227</f>
        <v>MMM 2018</v>
      </c>
      <c r="CV214" s="4" t="str">
        <f>'(Intermediate Computations)'!DE227</f>
        <v>MMM 2018</v>
      </c>
      <c r="CW214" s="4" t="str">
        <f>'(Intermediate Computations)'!DF227</f>
        <v>MMM 2018</v>
      </c>
      <c r="CX214" s="4" t="str">
        <f>'(Intermediate Computations)'!DG227</f>
        <v>MMM 2018</v>
      </c>
      <c r="CY214" s="4" t="str">
        <f>'(Intermediate Computations)'!DH227</f>
        <v>MMM 2018</v>
      </c>
      <c r="CZ214" s="4" t="str">
        <f>'(Intermediate Computations)'!DI227</f>
        <v>MMM 2018</v>
      </c>
      <c r="DA214" s="4" t="str">
        <f>'(Intermediate Computations)'!DJ227</f>
        <v>MMM 2018</v>
      </c>
      <c r="DB214" s="4" t="str">
        <f>'(Intermediate Computations)'!DK227</f>
        <v>MMM 2018</v>
      </c>
      <c r="DC214" s="4" t="str">
        <f>'(Intermediate Computations)'!DL227</f>
        <v>MMM 2018</v>
      </c>
      <c r="DD214" s="4" t="str">
        <f>'(Intermediate Computations)'!DM227</f>
        <v>MMM 2018</v>
      </c>
      <c r="DE214" s="4" t="str">
        <f>'(Intermediate Computations)'!DO227</f>
        <v>MMM 2019</v>
      </c>
      <c r="DF214" s="4" t="str">
        <f>'(Intermediate Computations)'!DP227</f>
        <v>MMM 2019</v>
      </c>
      <c r="DG214" s="4" t="str">
        <f>'(Intermediate Computations)'!DQ227</f>
        <v>MMM 2019</v>
      </c>
      <c r="DH214" s="4" t="str">
        <f>'(Intermediate Computations)'!DR227</f>
        <v>MMM 2019</v>
      </c>
      <c r="DI214" s="4" t="str">
        <f>'(Intermediate Computations)'!DS227</f>
        <v>MMM 2019</v>
      </c>
      <c r="DJ214" s="4" t="str">
        <f>'(Intermediate Computations)'!DT227</f>
        <v>MMM 2019</v>
      </c>
      <c r="DK214" s="4" t="str">
        <f>'(Intermediate Computations)'!DU227</f>
        <v>MMM 2019</v>
      </c>
      <c r="DL214" s="4" t="str">
        <f>'(Intermediate Computations)'!DV227</f>
        <v>MMM 2019</v>
      </c>
      <c r="DM214" s="4" t="str">
        <f>'(Intermediate Computations)'!DW227</f>
        <v>MMM 2019</v>
      </c>
      <c r="DN214" s="4" t="str">
        <f>'(Intermediate Computations)'!DX227</f>
        <v>MMM 2019</v>
      </c>
      <c r="DO214" s="4" t="str">
        <f>'(Intermediate Computations)'!DY227</f>
        <v>MMM 2019</v>
      </c>
      <c r="DP214" s="4" t="str">
        <f>'(Intermediate Computations)'!DZ227</f>
        <v>MMM 2019</v>
      </c>
      <c r="DQ214" s="4" t="str">
        <f>'(Intermediate Computations)'!EB227</f>
        <v>MMM 2020</v>
      </c>
      <c r="DR214" s="4" t="str">
        <f>'(Intermediate Computations)'!EC227</f>
        <v>MMM 2020</v>
      </c>
      <c r="DS214" s="4" t="str">
        <f>'(Intermediate Computations)'!ED227</f>
        <v>MMM 2020</v>
      </c>
      <c r="DT214" s="4" t="str">
        <f>'(Intermediate Computations)'!EE227</f>
        <v>MMM 2020</v>
      </c>
      <c r="DU214" s="4" t="str">
        <f>'(Intermediate Computations)'!EF227</f>
        <v>MMM 2020</v>
      </c>
      <c r="DV214" s="4" t="str">
        <f>'(Intermediate Computations)'!EG227</f>
        <v>MMM 2020</v>
      </c>
      <c r="DW214" s="4" t="str">
        <f>'(Intermediate Computations)'!EH227</f>
        <v>MMM 2020</v>
      </c>
      <c r="DX214" s="4" t="str">
        <f>'(Intermediate Computations)'!EI227</f>
        <v>MMM 2020</v>
      </c>
      <c r="DY214" s="4" t="str">
        <f>'(Intermediate Computations)'!EJ227</f>
        <v>MMM 2020</v>
      </c>
      <c r="DZ214" s="4" t="str">
        <f>'(Intermediate Computations)'!EK227</f>
        <v>MMM 2020</v>
      </c>
      <c r="EA214" s="4" t="str">
        <f>'(Intermediate Computations)'!EL227</f>
        <v>MMM 2020</v>
      </c>
      <c r="EB214" s="4" t="str">
        <f>'(Intermediate Computations)'!EM227</f>
        <v>MMM 2020</v>
      </c>
    </row>
    <row r="215" spans="1:132" ht="12.75" customHeight="1" x14ac:dyDescent="0.2">
      <c r="A215" s="4">
        <f>'(Intermediate Computations)'!B224</f>
        <v>40179</v>
      </c>
      <c r="B215" s="4">
        <f>'(Intermediate Computations)'!C224</f>
        <v>40210</v>
      </c>
      <c r="C215" s="4">
        <f>'(Intermediate Computations)'!D224</f>
        <v>40238</v>
      </c>
      <c r="D215" s="4">
        <f>'(Intermediate Computations)'!E224</f>
        <v>40269</v>
      </c>
      <c r="E215" s="4">
        <f>'(Intermediate Computations)'!F224</f>
        <v>40299</v>
      </c>
      <c r="F215" s="4">
        <f>'(Intermediate Computations)'!G224</f>
        <v>40330</v>
      </c>
      <c r="G215" s="4">
        <f>'(Intermediate Computations)'!H224</f>
        <v>40360</v>
      </c>
      <c r="H215" s="4">
        <f>'(Intermediate Computations)'!I224</f>
        <v>40391</v>
      </c>
      <c r="I215" s="4">
        <f>'(Intermediate Computations)'!J224</f>
        <v>40422</v>
      </c>
      <c r="J215" s="4">
        <f>'(Intermediate Computations)'!K224</f>
        <v>40452</v>
      </c>
      <c r="K215" s="4">
        <f>'(Intermediate Computations)'!L224</f>
        <v>40483</v>
      </c>
      <c r="L215" s="4">
        <f>'(Intermediate Computations)'!M224</f>
        <v>40513</v>
      </c>
      <c r="M215" s="4">
        <f>'(Intermediate Computations)'!O224</f>
        <v>40544</v>
      </c>
      <c r="N215" s="4">
        <f>'(Intermediate Computations)'!P224</f>
        <v>40575</v>
      </c>
      <c r="O215" s="4">
        <f>'(Intermediate Computations)'!Q224</f>
        <v>40603</v>
      </c>
      <c r="P215" s="4">
        <f>'(Intermediate Computations)'!R224</f>
        <v>40634</v>
      </c>
      <c r="Q215" s="4">
        <f>'(Intermediate Computations)'!S224</f>
        <v>40664</v>
      </c>
      <c r="R215" s="4">
        <f>'(Intermediate Computations)'!T224</f>
        <v>40695</v>
      </c>
      <c r="S215" s="4">
        <f>'(Intermediate Computations)'!U224</f>
        <v>40725</v>
      </c>
      <c r="T215" s="4">
        <f>'(Intermediate Computations)'!V224</f>
        <v>40756</v>
      </c>
      <c r="U215" s="4">
        <f>'(Intermediate Computations)'!W224</f>
        <v>40787</v>
      </c>
      <c r="V215" s="4">
        <f>'(Intermediate Computations)'!X224</f>
        <v>40817</v>
      </c>
      <c r="W215" s="4">
        <f>'(Intermediate Computations)'!Y224</f>
        <v>40848</v>
      </c>
      <c r="X215" s="4">
        <f>'(Intermediate Computations)'!Z224</f>
        <v>40878</v>
      </c>
      <c r="Y215" s="4">
        <f>'(Intermediate Computations)'!AB224</f>
        <v>40909</v>
      </c>
      <c r="Z215" s="4">
        <f>'(Intermediate Computations)'!AC224</f>
        <v>40940</v>
      </c>
      <c r="AA215" s="4">
        <f>'(Intermediate Computations)'!AD224</f>
        <v>40969</v>
      </c>
      <c r="AB215" s="4">
        <f>'(Intermediate Computations)'!AE224</f>
        <v>41000</v>
      </c>
      <c r="AC215" s="4">
        <f>'(Intermediate Computations)'!AF224</f>
        <v>41030</v>
      </c>
      <c r="AD215" s="4">
        <f>'(Intermediate Computations)'!AG224</f>
        <v>41061</v>
      </c>
      <c r="AE215" s="4">
        <f>'(Intermediate Computations)'!AH224</f>
        <v>41091</v>
      </c>
      <c r="AF215" s="4">
        <f>'(Intermediate Computations)'!AI224</f>
        <v>41122</v>
      </c>
      <c r="AG215" s="4">
        <f>'(Intermediate Computations)'!AJ224</f>
        <v>41153</v>
      </c>
      <c r="AH215" s="4">
        <f>'(Intermediate Computations)'!AK224</f>
        <v>41183</v>
      </c>
      <c r="AI215" s="4">
        <f>'(Intermediate Computations)'!AL224</f>
        <v>41214</v>
      </c>
      <c r="AJ215" s="4">
        <f>'(Intermediate Computations)'!AM224</f>
        <v>41244</v>
      </c>
      <c r="AK215" s="4">
        <f>'(Intermediate Computations)'!AO224</f>
        <v>41275</v>
      </c>
      <c r="AL215" s="4">
        <f>'(Intermediate Computations)'!AP224</f>
        <v>41306</v>
      </c>
      <c r="AM215" s="4">
        <f>'(Intermediate Computations)'!AQ224</f>
        <v>41334</v>
      </c>
      <c r="AN215" s="4">
        <f>'(Intermediate Computations)'!AR224</f>
        <v>41365</v>
      </c>
      <c r="AO215" s="4">
        <f>'(Intermediate Computations)'!AS224</f>
        <v>41395</v>
      </c>
      <c r="AP215" s="4">
        <f>'(Intermediate Computations)'!AT224</f>
        <v>41426</v>
      </c>
      <c r="AQ215" s="4">
        <f>'(Intermediate Computations)'!AU224</f>
        <v>41456</v>
      </c>
      <c r="AR215" s="4">
        <f>'(Intermediate Computations)'!AV224</f>
        <v>41487</v>
      </c>
      <c r="AS215" s="4">
        <f>'(Intermediate Computations)'!AW224</f>
        <v>41518</v>
      </c>
      <c r="AT215" s="4">
        <f>'(Intermediate Computations)'!AX224</f>
        <v>41548</v>
      </c>
      <c r="AU215" s="4">
        <f>'(Intermediate Computations)'!AY224</f>
        <v>41579</v>
      </c>
      <c r="AV215" s="4">
        <f>'(Intermediate Computations)'!AZ224</f>
        <v>41609</v>
      </c>
      <c r="AW215" s="4">
        <f>'(Intermediate Computations)'!BB224</f>
        <v>41640</v>
      </c>
      <c r="AX215" s="4">
        <f>'(Intermediate Computations)'!BC224</f>
        <v>41671</v>
      </c>
      <c r="AY215" s="4">
        <f>'(Intermediate Computations)'!BD224</f>
        <v>41699</v>
      </c>
      <c r="AZ215" s="4">
        <f>'(Intermediate Computations)'!BE224</f>
        <v>41730</v>
      </c>
      <c r="BA215" s="4">
        <f>'(Intermediate Computations)'!BF224</f>
        <v>41760</v>
      </c>
      <c r="BB215" s="4">
        <f>'(Intermediate Computations)'!BG224</f>
        <v>41791</v>
      </c>
      <c r="BC215" s="4">
        <f>'(Intermediate Computations)'!BH224</f>
        <v>41821</v>
      </c>
      <c r="BD215" s="4">
        <f>'(Intermediate Computations)'!BI224</f>
        <v>41852</v>
      </c>
      <c r="BE215" s="4">
        <f>'(Intermediate Computations)'!BJ224</f>
        <v>41883</v>
      </c>
      <c r="BF215" s="4">
        <f>'(Intermediate Computations)'!BK224</f>
        <v>41913</v>
      </c>
      <c r="BG215" s="4">
        <f>'(Intermediate Computations)'!BL224</f>
        <v>41944</v>
      </c>
      <c r="BH215" s="4">
        <f>'(Intermediate Computations)'!BM224</f>
        <v>41974</v>
      </c>
      <c r="BI215" s="4">
        <f>'(Intermediate Computations)'!BO224</f>
        <v>42005</v>
      </c>
      <c r="BJ215" s="4">
        <f>'(Intermediate Computations)'!BP224</f>
        <v>42036</v>
      </c>
      <c r="BK215" s="4">
        <f>'(Intermediate Computations)'!BQ224</f>
        <v>42064</v>
      </c>
      <c r="BL215" s="4">
        <f>'(Intermediate Computations)'!BR224</f>
        <v>42095</v>
      </c>
      <c r="BM215" s="4">
        <f>'(Intermediate Computations)'!BS224</f>
        <v>42125</v>
      </c>
      <c r="BN215" s="4">
        <f>'(Intermediate Computations)'!BT224</f>
        <v>42156</v>
      </c>
      <c r="BO215" s="4">
        <f>'(Intermediate Computations)'!BU224</f>
        <v>42186</v>
      </c>
      <c r="BP215" s="4">
        <f>'(Intermediate Computations)'!BV224</f>
        <v>42217</v>
      </c>
      <c r="BQ215" s="4">
        <f>'(Intermediate Computations)'!BW224</f>
        <v>42248</v>
      </c>
      <c r="BR215" s="4">
        <f>'(Intermediate Computations)'!BX224</f>
        <v>42278</v>
      </c>
      <c r="BS215" s="4">
        <f>'(Intermediate Computations)'!BY224</f>
        <v>42309</v>
      </c>
      <c r="BT215" s="4">
        <f>'(Intermediate Computations)'!BZ224</f>
        <v>42339</v>
      </c>
      <c r="BU215" s="4">
        <f>'(Intermediate Computations)'!CB224</f>
        <v>42370</v>
      </c>
      <c r="BV215" s="4">
        <f>'(Intermediate Computations)'!CC224</f>
        <v>42401</v>
      </c>
      <c r="BW215" s="4">
        <f>'(Intermediate Computations)'!CD224</f>
        <v>42430</v>
      </c>
      <c r="BX215" s="4">
        <f>'(Intermediate Computations)'!CE224</f>
        <v>42461</v>
      </c>
      <c r="BY215" s="4">
        <f>'(Intermediate Computations)'!CF224</f>
        <v>42491</v>
      </c>
      <c r="BZ215" s="4">
        <f>'(Intermediate Computations)'!CG224</f>
        <v>42522</v>
      </c>
      <c r="CA215" s="4">
        <f>'(Intermediate Computations)'!CH224</f>
        <v>42552</v>
      </c>
      <c r="CB215" s="4">
        <f>'(Intermediate Computations)'!CI224</f>
        <v>42583</v>
      </c>
      <c r="CC215" s="4">
        <f>'(Intermediate Computations)'!CJ224</f>
        <v>42614</v>
      </c>
      <c r="CD215" s="4">
        <f>'(Intermediate Computations)'!CK224</f>
        <v>42644</v>
      </c>
      <c r="CE215" s="4">
        <f>'(Intermediate Computations)'!CL224</f>
        <v>42675</v>
      </c>
      <c r="CF215" s="4">
        <f>'(Intermediate Computations)'!CM224</f>
        <v>42705</v>
      </c>
      <c r="CG215" s="4">
        <f>'(Intermediate Computations)'!CO224</f>
        <v>42736</v>
      </c>
      <c r="CH215" s="4">
        <f>'(Intermediate Computations)'!CP224</f>
        <v>42767</v>
      </c>
      <c r="CI215" s="4">
        <f>'(Intermediate Computations)'!CQ224</f>
        <v>42795</v>
      </c>
      <c r="CJ215" s="4">
        <f>'(Intermediate Computations)'!CR224</f>
        <v>42826</v>
      </c>
      <c r="CK215" s="4">
        <f>'(Intermediate Computations)'!CS224</f>
        <v>42856</v>
      </c>
      <c r="CL215" s="4">
        <f>'(Intermediate Computations)'!CT224</f>
        <v>42887</v>
      </c>
      <c r="CM215" s="4">
        <f>'(Intermediate Computations)'!CU224</f>
        <v>42917</v>
      </c>
      <c r="CN215" s="4">
        <f>'(Intermediate Computations)'!CV224</f>
        <v>42948</v>
      </c>
      <c r="CO215" s="4">
        <f>'(Intermediate Computations)'!CW224</f>
        <v>42979</v>
      </c>
      <c r="CP215" s="4">
        <f>'(Intermediate Computations)'!CX224</f>
        <v>43009</v>
      </c>
      <c r="CQ215" s="4">
        <f>'(Intermediate Computations)'!CY224</f>
        <v>43040</v>
      </c>
      <c r="CR215" s="4">
        <f>'(Intermediate Computations)'!CZ224</f>
        <v>43070</v>
      </c>
      <c r="CS215" s="4">
        <f>'(Intermediate Computations)'!DB224</f>
        <v>43101</v>
      </c>
      <c r="CT215" s="4">
        <f>'(Intermediate Computations)'!DC224</f>
        <v>43132</v>
      </c>
      <c r="CU215" s="4">
        <f>'(Intermediate Computations)'!DD224</f>
        <v>43160</v>
      </c>
      <c r="CV215" s="4">
        <f>'(Intermediate Computations)'!DE224</f>
        <v>43191</v>
      </c>
      <c r="CW215" s="4">
        <f>'(Intermediate Computations)'!DF224</f>
        <v>43221</v>
      </c>
      <c r="CX215" s="4">
        <f>'(Intermediate Computations)'!DG224</f>
        <v>43252</v>
      </c>
      <c r="CY215" s="4">
        <f>'(Intermediate Computations)'!DH224</f>
        <v>43282</v>
      </c>
      <c r="CZ215" s="4">
        <f>'(Intermediate Computations)'!DI224</f>
        <v>43313</v>
      </c>
      <c r="DA215" s="4">
        <f>'(Intermediate Computations)'!DJ224</f>
        <v>43344</v>
      </c>
      <c r="DB215" s="4">
        <f>'(Intermediate Computations)'!DK224</f>
        <v>43374</v>
      </c>
      <c r="DC215" s="4">
        <f>'(Intermediate Computations)'!DL224</f>
        <v>43405</v>
      </c>
      <c r="DD215" s="4">
        <f>'(Intermediate Computations)'!DM224</f>
        <v>43435</v>
      </c>
      <c r="DE215" s="4">
        <f>'(Intermediate Computations)'!DO224</f>
        <v>43466</v>
      </c>
      <c r="DF215" s="4">
        <f>'(Intermediate Computations)'!DP224</f>
        <v>43497</v>
      </c>
      <c r="DG215" s="4">
        <f>'(Intermediate Computations)'!DQ224</f>
        <v>43525</v>
      </c>
      <c r="DH215" s="4">
        <f>'(Intermediate Computations)'!DR224</f>
        <v>43556</v>
      </c>
      <c r="DI215" s="4">
        <f>'(Intermediate Computations)'!DS224</f>
        <v>43586</v>
      </c>
      <c r="DJ215" s="4">
        <f>'(Intermediate Computations)'!DT224</f>
        <v>43617</v>
      </c>
      <c r="DK215" s="4">
        <f>'(Intermediate Computations)'!DU224</f>
        <v>43647</v>
      </c>
      <c r="DL215" s="4">
        <f>'(Intermediate Computations)'!DV224</f>
        <v>43678</v>
      </c>
      <c r="DM215" s="4">
        <f>'(Intermediate Computations)'!DW224</f>
        <v>43709</v>
      </c>
      <c r="DN215" s="4">
        <f>'(Intermediate Computations)'!DX224</f>
        <v>43739</v>
      </c>
      <c r="DO215" s="4">
        <f>'(Intermediate Computations)'!DY224</f>
        <v>43770</v>
      </c>
      <c r="DP215" s="4">
        <f>'(Intermediate Computations)'!DZ224</f>
        <v>43800</v>
      </c>
      <c r="DQ215" s="4">
        <f>'(Intermediate Computations)'!EB224</f>
        <v>43831</v>
      </c>
      <c r="DR215" s="4">
        <f>'(Intermediate Computations)'!EC224</f>
        <v>43862</v>
      </c>
      <c r="DS215" s="4">
        <f>'(Intermediate Computations)'!ED224</f>
        <v>43891</v>
      </c>
      <c r="DT215" s="4">
        <f>'(Intermediate Computations)'!EE224</f>
        <v>43922</v>
      </c>
      <c r="DU215" s="4">
        <f>'(Intermediate Computations)'!EF224</f>
        <v>43952</v>
      </c>
      <c r="DV215" s="4">
        <f>'(Intermediate Computations)'!EG224</f>
        <v>43983</v>
      </c>
      <c r="DW215" s="4">
        <f>'(Intermediate Computations)'!EH224</f>
        <v>44013</v>
      </c>
      <c r="DX215" s="4">
        <f>'(Intermediate Computations)'!EI224</f>
        <v>44044</v>
      </c>
      <c r="DY215" s="4">
        <f>'(Intermediate Computations)'!EJ224</f>
        <v>44075</v>
      </c>
      <c r="DZ215" s="4">
        <f>'(Intermediate Computations)'!EK224</f>
        <v>44105</v>
      </c>
      <c r="EA215" s="4">
        <f>'(Intermediate Computations)'!EL224</f>
        <v>44136</v>
      </c>
      <c r="EB215" s="4">
        <f>'(Intermediate Computations)'!EM224</f>
        <v>44166</v>
      </c>
    </row>
    <row r="216" spans="1:132" ht="12.75" customHeight="1" x14ac:dyDescent="0.2">
      <c r="A216" s="64">
        <f>'Statistical Moments'!B64</f>
        <v>1166666.6666666667</v>
      </c>
      <c r="B216" s="64">
        <f>'Statistical Moments'!C64</f>
        <v>1166666.6666666667</v>
      </c>
      <c r="C216" s="64">
        <f ca="1">'Statistical Moments'!D64</f>
        <v>1166621.6280168754</v>
      </c>
      <c r="D216" s="64">
        <f ca="1">'Statistical Moments'!E64</f>
        <v>1166535.2770170621</v>
      </c>
      <c r="E216" s="64">
        <f ca="1">'Statistical Moments'!F64</f>
        <v>1166412.8181994723</v>
      </c>
      <c r="F216" s="64">
        <f ca="1">'Statistical Moments'!G64</f>
        <v>1166249.8238724165</v>
      </c>
      <c r="G216" s="64">
        <f ca="1">'Statistical Moments'!H64</f>
        <v>1166052.9721331079</v>
      </c>
      <c r="H216" s="64">
        <f ca="1">'Statistical Moments'!I64</f>
        <v>1165819.0325976475</v>
      </c>
      <c r="I216" s="64">
        <f ca="1">'Statistical Moments'!J64</f>
        <v>1165548.1660880945</v>
      </c>
      <c r="J216" s="64">
        <f ca="1">'Statistical Moments'!K64</f>
        <v>1165246.8794499636</v>
      </c>
      <c r="K216" s="64">
        <f ca="1">'Statistical Moments'!L64</f>
        <v>1164914.1886520362</v>
      </c>
      <c r="L216" s="64">
        <f ca="1">'Statistical Moments'!M64</f>
        <v>1164553.7364195364</v>
      </c>
      <c r="M216" s="64">
        <f ca="1">'Statistical Moments'!O64</f>
        <v>1164162.3696911111</v>
      </c>
      <c r="N216" s="64">
        <f ca="1">'Statistical Moments'!P64</f>
        <v>1163741.4342986711</v>
      </c>
      <c r="O216" s="64">
        <f ca="1">'Statistical Moments'!Q64</f>
        <v>1163293.5880590151</v>
      </c>
      <c r="P216" s="64">
        <f ca="1">'Statistical Moments'!R64</f>
        <v>1162817.8063508165</v>
      </c>
      <c r="Q216" s="64">
        <f ca="1">'Statistical Moments'!S64</f>
        <v>1162314.9460946082</v>
      </c>
      <c r="R216" s="64">
        <f ca="1">'Statistical Moments'!T64</f>
        <v>1161785.5880727717</v>
      </c>
      <c r="S216" s="64">
        <f ca="1">'Statistical Moments'!U64</f>
        <v>1161231.4446379582</v>
      </c>
      <c r="T216" s="64">
        <f ca="1">'Statistical Moments'!V64</f>
        <v>1160653.9617221085</v>
      </c>
      <c r="U216" s="64">
        <f ca="1">'Statistical Moments'!W64</f>
        <v>1160053.047463537</v>
      </c>
      <c r="V216" s="64">
        <f ca="1">'Statistical Moments'!X64</f>
        <v>1159427.2064673926</v>
      </c>
      <c r="W216" s="64">
        <f ca="1">'Statistical Moments'!Y64</f>
        <v>1158780.9619052135</v>
      </c>
      <c r="X216" s="64">
        <f ca="1">'Statistical Moments'!Z64</f>
        <v>1158117.0529525089</v>
      </c>
      <c r="Y216" s="64">
        <f ca="1">'Statistical Moments'!AB64</f>
        <v>1157432.6330018891</v>
      </c>
      <c r="Z216" s="64">
        <f ca="1">'Statistical Moments'!AC64</f>
        <v>1156728.8389369417</v>
      </c>
      <c r="AA216" s="64">
        <f ca="1">'Statistical Moments'!AD64</f>
        <v>1156006.5544185103</v>
      </c>
      <c r="AB216" s="64">
        <f ca="1">'Statistical Moments'!AE64</f>
        <v>1155264.7310240269</v>
      </c>
      <c r="AC216" s="64">
        <f ca="1">'Statistical Moments'!AF64</f>
        <v>1154505.4117819814</v>
      </c>
      <c r="AD216" s="64">
        <f ca="1">'Statistical Moments'!AG64</f>
        <v>1153726.1945455505</v>
      </c>
      <c r="AE216" s="64">
        <f ca="1">'Statistical Moments'!AH64</f>
        <v>1152933.9555701136</v>
      </c>
      <c r="AF216" s="64">
        <f ca="1">'Statistical Moments'!AI64</f>
        <v>1152125.2655091693</v>
      </c>
      <c r="AG216" s="64">
        <f ca="1">'Statistical Moments'!AJ64</f>
        <v>1151305.1769202757</v>
      </c>
      <c r="AH216" s="64">
        <f ca="1">'Statistical Moments'!AK64</f>
        <v>1150473.3707759418</v>
      </c>
      <c r="AI216" s="64">
        <f ca="1">'Statistical Moments'!AL64</f>
        <v>1149625.4215789747</v>
      </c>
      <c r="AJ216" s="64">
        <f ca="1">'Statistical Moments'!AM64</f>
        <v>1148763.723799105</v>
      </c>
      <c r="AK216" s="64">
        <f ca="1">'Statistical Moments'!AO64</f>
        <v>1147888.5766730735</v>
      </c>
      <c r="AL216" s="64">
        <f ca="1">'Statistical Moments'!AP64</f>
        <v>1147000.4463838998</v>
      </c>
      <c r="AM216" s="64">
        <f ca="1">'Statistical Moments'!AQ64</f>
        <v>1146100.8492650599</v>
      </c>
      <c r="AN216" s="64">
        <f ca="1">'Statistical Moments'!AR64</f>
        <v>1145190.2305661952</v>
      </c>
      <c r="AO216" s="64">
        <f ca="1">'Statistical Moments'!AS64</f>
        <v>1144271.7005092811</v>
      </c>
      <c r="AP216" s="64">
        <f ca="1">'Statistical Moments'!AT64</f>
        <v>1143341.438709887</v>
      </c>
      <c r="AQ216" s="64">
        <f ca="1">'Statistical Moments'!AU64</f>
        <v>1142400.2503693455</v>
      </c>
      <c r="AR216" s="64">
        <f ca="1">'Statistical Moments'!AV64</f>
        <v>1141446.6260444084</v>
      </c>
      <c r="AS216" s="64">
        <f ca="1">'Statistical Moments'!AW64</f>
        <v>1140482.5347238407</v>
      </c>
      <c r="AT216" s="64">
        <f ca="1">'Statistical Moments'!AX64</f>
        <v>1139511.9123299355</v>
      </c>
      <c r="AU216" s="64">
        <f ca="1">'Statistical Moments'!AY64</f>
        <v>1138534.7787839244</v>
      </c>
      <c r="AV216" s="64">
        <f ca="1">'Statistical Moments'!AZ64</f>
        <v>1137551.1856727658</v>
      </c>
      <c r="AW216" s="64">
        <f ca="1">'Statistical Moments'!BB64</f>
        <v>1136558.1825701075</v>
      </c>
      <c r="AX216" s="64">
        <f ca="1">'Statistical Moments'!BC64</f>
        <v>1135558.1275137034</v>
      </c>
      <c r="AY216" s="64">
        <f ca="1">'Statistical Moments'!BD64</f>
        <v>1134549.9167102475</v>
      </c>
      <c r="AZ216" s="64">
        <f ca="1">'Statistical Moments'!BE64</f>
        <v>1133538.0574675379</v>
      </c>
      <c r="BA216" s="64">
        <f ca="1">'Statistical Moments'!BF64</f>
        <v>1132519.6052943459</v>
      </c>
      <c r="BB216" s="64">
        <f ca="1">'Statistical Moments'!BG64</f>
        <v>1131491.8231681951</v>
      </c>
      <c r="BC216" s="64">
        <f ca="1">'Statistical Moments'!BH64</f>
        <v>1130456.7317838955</v>
      </c>
      <c r="BD216" s="64">
        <f ca="1">'Statistical Moments'!BI64</f>
        <v>1129417.1788775944</v>
      </c>
      <c r="BE216" s="64">
        <f ca="1">'Statistical Moments'!BJ64</f>
        <v>1128373.0425920647</v>
      </c>
      <c r="BF216" s="64">
        <f ca="1">'Statistical Moments'!BK64</f>
        <v>1127322.3741623722</v>
      </c>
      <c r="BG216" s="64">
        <f ca="1">'Statistical Moments'!BL64</f>
        <v>1126269.3253437639</v>
      </c>
      <c r="BH216" s="64">
        <f ca="1">'Statistical Moments'!BM64</f>
        <v>1125214.2366715397</v>
      </c>
      <c r="BI216" s="64">
        <f ca="1">'Statistical Moments'!BO64</f>
        <v>1124152.4695054877</v>
      </c>
      <c r="BJ216" s="64">
        <f ca="1">'Statistical Moments'!BP64</f>
        <v>1123087.7532294486</v>
      </c>
      <c r="BK216" s="64">
        <f ca="1">'Statistical Moments'!BQ64</f>
        <v>1122021.6741286381</v>
      </c>
      <c r="BL216" s="64">
        <f ca="1">'Statistical Moments'!BR64</f>
        <v>1120954.4783632345</v>
      </c>
      <c r="BM216" s="64">
        <f ca="1">'Statistical Moments'!BS64</f>
        <v>1119880.9933404215</v>
      </c>
      <c r="BN216" s="64">
        <f ca="1">'Statistical Moments'!BT64</f>
        <v>1118803.5862186719</v>
      </c>
      <c r="BO216" s="64">
        <f ca="1">'Statistical Moments'!BU64</f>
        <v>1117720.2570215752</v>
      </c>
      <c r="BP216" s="64">
        <f ca="1">'Statistical Moments'!BV64</f>
        <v>1116635.7777609888</v>
      </c>
      <c r="BQ216" s="64">
        <f ca="1">'Statistical Moments'!BW64</f>
        <v>1115546.6596643131</v>
      </c>
      <c r="BR216" s="64">
        <f ca="1">'Statistical Moments'!BX64</f>
        <v>1114453.0279926877</v>
      </c>
      <c r="BS216" s="64">
        <f ca="1">'Statistical Moments'!BY64</f>
        <v>1113356.9528820124</v>
      </c>
      <c r="BT216" s="64">
        <f ca="1">'Statistical Moments'!BZ64</f>
        <v>1112258.0181781033</v>
      </c>
      <c r="BU216" s="64">
        <f ca="1">'Statistical Moments'!CB64</f>
        <v>1111155.5632392731</v>
      </c>
      <c r="BV216" s="64">
        <f ca="1">'Statistical Moments'!CC64</f>
        <v>1110055.0294651811</v>
      </c>
      <c r="BW216" s="64">
        <f ca="1">'Statistical Moments'!CD64</f>
        <v>1108953.248541306</v>
      </c>
      <c r="BX216" s="64">
        <f ca="1">'Statistical Moments'!CE64</f>
        <v>1107853.9037807903</v>
      </c>
      <c r="BY216" s="64">
        <f ca="1">'Statistical Moments'!CF64</f>
        <v>1106754.5873271292</v>
      </c>
      <c r="BZ216" s="64">
        <f ca="1">'Statistical Moments'!CG64</f>
        <v>1105653.9864350355</v>
      </c>
      <c r="CA216" s="64">
        <f ca="1">'Statistical Moments'!CH64</f>
        <v>1104552.442232749</v>
      </c>
      <c r="CB216" s="64">
        <f ca="1">'Statistical Moments'!CI64</f>
        <v>1103451.5982245712</v>
      </c>
      <c r="CC216" s="64">
        <f ca="1">'Statistical Moments'!CJ64</f>
        <v>1102349.4398453226</v>
      </c>
      <c r="CD216" s="64">
        <f ca="1">'Statistical Moments'!CK64</f>
        <v>1101248.8054632817</v>
      </c>
      <c r="CE216" s="64">
        <f ca="1">'Statistical Moments'!CL64</f>
        <v>1100148.0204598783</v>
      </c>
      <c r="CF216" s="64">
        <f ca="1">'Statistical Moments'!CM64</f>
        <v>1099046.1437959771</v>
      </c>
      <c r="CG216" s="64">
        <f ca="1">'Statistical Moments'!CO64</f>
        <v>1097940.6091597446</v>
      </c>
      <c r="CH216" s="64">
        <f ca="1">'Statistical Moments'!CP64</f>
        <v>1096834.1562306446</v>
      </c>
      <c r="CI216" s="64">
        <f ca="1">'Statistical Moments'!CQ64</f>
        <v>1095731.3567839467</v>
      </c>
      <c r="CJ216" s="64">
        <f ca="1">'Statistical Moments'!CR64</f>
        <v>1094629.4142651525</v>
      </c>
      <c r="CK216" s="64">
        <f ca="1">'Statistical Moments'!CS64</f>
        <v>1093528.0756172459</v>
      </c>
      <c r="CL216" s="64">
        <f ca="1">'Statistical Moments'!CT64</f>
        <v>1092429.3544320848</v>
      </c>
      <c r="CM216" s="64">
        <f ca="1">'Statistical Moments'!CU64</f>
        <v>1091332.2346645424</v>
      </c>
      <c r="CN216" s="64">
        <f ca="1">'Statistical Moments'!CV64</f>
        <v>1090236.9046419028</v>
      </c>
      <c r="CO216" s="64">
        <f ca="1">'Statistical Moments'!CW64</f>
        <v>1089141.6088270384</v>
      </c>
      <c r="CP216" s="64">
        <f ca="1">'Statistical Moments'!CX64</f>
        <v>1088046.6123599997</v>
      </c>
      <c r="CQ216" s="64">
        <f ca="1">'Statistical Moments'!CY64</f>
        <v>1086951.1770210671</v>
      </c>
      <c r="CR216" s="64">
        <f ca="1">'Statistical Moments'!CZ64</f>
        <v>1085859.687152629</v>
      </c>
      <c r="CS216" s="64">
        <f ca="1">'Statistical Moments'!DB64</f>
        <v>1084771.542877197</v>
      </c>
      <c r="CT216" s="64">
        <f ca="1">'Statistical Moments'!DC64</f>
        <v>1083690.3508014372</v>
      </c>
      <c r="CU216" s="64">
        <f ca="1">'Statistical Moments'!DD64</f>
        <v>1082610.777071693</v>
      </c>
      <c r="CV216" s="64">
        <f ca="1">'Statistical Moments'!DE64</f>
        <v>1081535.3693028451</v>
      </c>
      <c r="CW216" s="64">
        <f ca="1">'Statistical Moments'!DF64</f>
        <v>1080458.349861928</v>
      </c>
      <c r="CX216" s="64">
        <f ca="1">'Statistical Moments'!DG64</f>
        <v>1079385.1801613723</v>
      </c>
      <c r="CY216" s="64">
        <f ca="1">'Statistical Moments'!DH64</f>
        <v>1078314.1754401901</v>
      </c>
      <c r="CZ216" s="64">
        <f ca="1">'Statistical Moments'!DI64</f>
        <v>1077243.3639185696</v>
      </c>
      <c r="DA216" s="64">
        <f ca="1">'Statistical Moments'!DJ64</f>
        <v>1076176.5082280017</v>
      </c>
      <c r="DB216" s="64">
        <f ca="1">'Statistical Moments'!DK64</f>
        <v>1075110.7438004538</v>
      </c>
      <c r="DC216" s="64">
        <f ca="1">'Statistical Moments'!DL64</f>
        <v>1074050.4605996362</v>
      </c>
      <c r="DD216" s="64">
        <f ca="1">'Statistical Moments'!DM64</f>
        <v>1072995.5781104122</v>
      </c>
      <c r="DE216" s="64">
        <f ca="1">'Statistical Moments'!DO64</f>
        <v>1071944.3466035617</v>
      </c>
      <c r="DF216" s="64">
        <f ca="1">'Statistical Moments'!DP64</f>
        <v>1070899.6911996529</v>
      </c>
      <c r="DG216" s="64">
        <f ca="1">'Statistical Moments'!DQ64</f>
        <v>1069857.1223349702</v>
      </c>
      <c r="DH216" s="64">
        <f ca="1">'Statistical Moments'!DR64</f>
        <v>1068818.4990458055</v>
      </c>
      <c r="DI216" s="64">
        <f ca="1">'Statistical Moments'!DS64</f>
        <v>1067784.6499303293</v>
      </c>
      <c r="DJ216" s="64">
        <f ca="1">'Statistical Moments'!DT64</f>
        <v>1066751.1248032344</v>
      </c>
      <c r="DK216" s="64">
        <f ca="1">'Statistical Moments'!DU64</f>
        <v>1065719.063804789</v>
      </c>
      <c r="DL216" s="64">
        <f ca="1">'Statistical Moments'!DV64</f>
        <v>1064690.9038813016</v>
      </c>
      <c r="DM216" s="64">
        <f ca="1">'Statistical Moments'!DW64</f>
        <v>1063666.5686625163</v>
      </c>
      <c r="DN216" s="64">
        <f ca="1">'Statistical Moments'!DX64</f>
        <v>1062647.1193182068</v>
      </c>
      <c r="DO216" s="64">
        <f ca="1">'Statistical Moments'!DY64</f>
        <v>1061628.5330764411</v>
      </c>
      <c r="DP216" s="64">
        <f ca="1">'Statistical Moments'!DZ64</f>
        <v>1060613.3730268353</v>
      </c>
      <c r="DQ216" s="64">
        <f ca="1">'Statistical Moments'!EB64</f>
        <v>1059601.0637119361</v>
      </c>
      <c r="DR216" s="64">
        <f ca="1">'Statistical Moments'!EC64</f>
        <v>1058593.4069324178</v>
      </c>
      <c r="DS216" s="64">
        <f ca="1">'Statistical Moments'!ED64</f>
        <v>1057590.8735435645</v>
      </c>
      <c r="DT216" s="64">
        <f ca="1">'Statistical Moments'!EE64</f>
        <v>1056593.612866242</v>
      </c>
      <c r="DU216" s="64">
        <f ca="1">'Statistical Moments'!EF64</f>
        <v>1055597.1599143255</v>
      </c>
      <c r="DV216" s="64">
        <f ca="1">'Statistical Moments'!EG64</f>
        <v>1054604.231236787</v>
      </c>
      <c r="DW216" s="64">
        <f ca="1">'Statistical Moments'!EH64</f>
        <v>1053613.7604938755</v>
      </c>
      <c r="DX216" s="64">
        <f ca="1">'Statistical Moments'!EI64</f>
        <v>1052626.5372383804</v>
      </c>
      <c r="DY216" s="64">
        <f ca="1">'Statistical Moments'!EJ64</f>
        <v>1051642.5587765416</v>
      </c>
      <c r="DZ216" s="64">
        <f ca="1">'Statistical Moments'!EK64</f>
        <v>1050663.838349659</v>
      </c>
      <c r="EA216" s="64">
        <f ca="1">'Statistical Moments'!EL64</f>
        <v>1049690.2954167565</v>
      </c>
      <c r="EB216" s="64">
        <f ca="1">'Statistical Moments'!EM64</f>
        <v>1048720.904323041</v>
      </c>
    </row>
    <row r="217" spans="1:132" ht="12.75" customHeight="1" x14ac:dyDescent="0.2">
      <c r="A217" s="4" t="str">
        <f>'(Intermediate Computations)'!B233</f>
        <v>MMM 2010</v>
      </c>
      <c r="B217" s="4" t="str">
        <f>'(Intermediate Computations)'!C233</f>
        <v>MMM 2010</v>
      </c>
      <c r="C217" s="4" t="str">
        <f>'(Intermediate Computations)'!D233</f>
        <v>MMM 2010</v>
      </c>
      <c r="D217" s="4" t="str">
        <f>'(Intermediate Computations)'!E233</f>
        <v>MMM 2010</v>
      </c>
      <c r="E217" s="4" t="str">
        <f>'(Intermediate Computations)'!F233</f>
        <v>MMM 2010</v>
      </c>
      <c r="F217" s="4" t="str">
        <f>'(Intermediate Computations)'!G233</f>
        <v>MMM 2010</v>
      </c>
      <c r="G217" s="4" t="str">
        <f>'(Intermediate Computations)'!H233</f>
        <v>MMM 2010</v>
      </c>
      <c r="H217" s="4" t="str">
        <f>'(Intermediate Computations)'!I233</f>
        <v>MMM 2010</v>
      </c>
      <c r="I217" s="4" t="str">
        <f>'(Intermediate Computations)'!J233</f>
        <v>MMM 2010</v>
      </c>
      <c r="J217" s="4" t="str">
        <f>'(Intermediate Computations)'!K233</f>
        <v>MMM 2010</v>
      </c>
      <c r="K217" s="4" t="str">
        <f>'(Intermediate Computations)'!L233</f>
        <v>MMM 2010</v>
      </c>
      <c r="L217" s="4" t="str">
        <f>'(Intermediate Computations)'!M233</f>
        <v>MMM 2010</v>
      </c>
      <c r="M217" s="4" t="str">
        <f>'(Intermediate Computations)'!O233</f>
        <v>MMM 2011</v>
      </c>
      <c r="N217" s="4" t="str">
        <f>'(Intermediate Computations)'!P233</f>
        <v>MMM 2011</v>
      </c>
      <c r="O217" s="4" t="str">
        <f>'(Intermediate Computations)'!Q233</f>
        <v>MMM 2011</v>
      </c>
      <c r="P217" s="4" t="str">
        <f>'(Intermediate Computations)'!R233</f>
        <v>MMM 2011</v>
      </c>
      <c r="Q217" s="4" t="str">
        <f>'(Intermediate Computations)'!S233</f>
        <v>MMM 2011</v>
      </c>
      <c r="R217" s="4" t="str">
        <f>'(Intermediate Computations)'!T233</f>
        <v>MMM 2011</v>
      </c>
      <c r="S217" s="4" t="str">
        <f>'(Intermediate Computations)'!U233</f>
        <v>MMM 2011</v>
      </c>
      <c r="T217" s="4" t="str">
        <f>'(Intermediate Computations)'!V233</f>
        <v>MMM 2011</v>
      </c>
      <c r="U217" s="4" t="str">
        <f>'(Intermediate Computations)'!W233</f>
        <v>MMM 2011</v>
      </c>
      <c r="V217" s="4" t="str">
        <f>'(Intermediate Computations)'!X233</f>
        <v>MMM 2011</v>
      </c>
      <c r="W217" s="4" t="str">
        <f>'(Intermediate Computations)'!Y233</f>
        <v>MMM 2011</v>
      </c>
      <c r="X217" s="4" t="str">
        <f>'(Intermediate Computations)'!Z233</f>
        <v>MMM 2011</v>
      </c>
      <c r="Y217" s="4" t="str">
        <f>'(Intermediate Computations)'!AB233</f>
        <v>MMM 2012</v>
      </c>
      <c r="Z217" s="4" t="str">
        <f>'(Intermediate Computations)'!AC233</f>
        <v>MMM 2012</v>
      </c>
      <c r="AA217" s="4" t="str">
        <f>'(Intermediate Computations)'!AD233</f>
        <v>MMM 2012</v>
      </c>
      <c r="AB217" s="4" t="str">
        <f>'(Intermediate Computations)'!AE233</f>
        <v>MMM 2012</v>
      </c>
      <c r="AC217" s="4" t="str">
        <f>'(Intermediate Computations)'!AF233</f>
        <v>MMM 2012</v>
      </c>
      <c r="AD217" s="4" t="str">
        <f>'(Intermediate Computations)'!AG233</f>
        <v>MMM 2012</v>
      </c>
      <c r="AE217" s="4" t="str">
        <f>'(Intermediate Computations)'!AH233</f>
        <v>MMM 2012</v>
      </c>
      <c r="AF217" s="4" t="str">
        <f>'(Intermediate Computations)'!AI233</f>
        <v>MMM 2012</v>
      </c>
      <c r="AG217" s="4" t="str">
        <f>'(Intermediate Computations)'!AJ233</f>
        <v>MMM 2012</v>
      </c>
      <c r="AH217" s="4" t="str">
        <f>'(Intermediate Computations)'!AK233</f>
        <v>MMM 2012</v>
      </c>
      <c r="AI217" s="4" t="str">
        <f>'(Intermediate Computations)'!AL233</f>
        <v>MMM 2012</v>
      </c>
      <c r="AJ217" s="4" t="str">
        <f>'(Intermediate Computations)'!AM233</f>
        <v>MMM 2012</v>
      </c>
      <c r="AK217" s="4" t="str">
        <f>'(Intermediate Computations)'!AO233</f>
        <v>MMM 2013</v>
      </c>
      <c r="AL217" s="4" t="str">
        <f>'(Intermediate Computations)'!AP233</f>
        <v>MMM 2013</v>
      </c>
      <c r="AM217" s="4" t="str">
        <f>'(Intermediate Computations)'!AQ233</f>
        <v>MMM 2013</v>
      </c>
      <c r="AN217" s="4" t="str">
        <f>'(Intermediate Computations)'!AR233</f>
        <v>MMM 2013</v>
      </c>
      <c r="AO217" s="4" t="str">
        <f>'(Intermediate Computations)'!AS233</f>
        <v>MMM 2013</v>
      </c>
      <c r="AP217" s="4" t="str">
        <f>'(Intermediate Computations)'!AT233</f>
        <v>MMM 2013</v>
      </c>
      <c r="AQ217" s="4" t="str">
        <f>'(Intermediate Computations)'!AU233</f>
        <v>MMM 2013</v>
      </c>
      <c r="AR217" s="4" t="str">
        <f>'(Intermediate Computations)'!AV233</f>
        <v>MMM 2013</v>
      </c>
      <c r="AS217" s="4" t="str">
        <f>'(Intermediate Computations)'!AW233</f>
        <v>MMM 2013</v>
      </c>
      <c r="AT217" s="4" t="str">
        <f>'(Intermediate Computations)'!AX233</f>
        <v>MMM 2013</v>
      </c>
      <c r="AU217" s="4" t="str">
        <f>'(Intermediate Computations)'!AY233</f>
        <v>MMM 2013</v>
      </c>
      <c r="AV217" s="4" t="str">
        <f>'(Intermediate Computations)'!AZ233</f>
        <v>MMM 2013</v>
      </c>
      <c r="AW217" s="4" t="str">
        <f>'(Intermediate Computations)'!BB233</f>
        <v>MMM 2014</v>
      </c>
      <c r="AX217" s="4" t="str">
        <f>'(Intermediate Computations)'!BC233</f>
        <v>MMM 2014</v>
      </c>
      <c r="AY217" s="4" t="str">
        <f>'(Intermediate Computations)'!BD233</f>
        <v>MMM 2014</v>
      </c>
      <c r="AZ217" s="4" t="str">
        <f>'(Intermediate Computations)'!BE233</f>
        <v>MMM 2014</v>
      </c>
      <c r="BA217" s="4" t="str">
        <f>'(Intermediate Computations)'!BF233</f>
        <v>MMM 2014</v>
      </c>
      <c r="BB217" s="4" t="str">
        <f>'(Intermediate Computations)'!BG233</f>
        <v>MMM 2014</v>
      </c>
      <c r="BC217" s="4" t="str">
        <f>'(Intermediate Computations)'!BH233</f>
        <v>MMM 2014</v>
      </c>
      <c r="BD217" s="4" t="str">
        <f>'(Intermediate Computations)'!BI233</f>
        <v>MMM 2014</v>
      </c>
      <c r="BE217" s="4" t="str">
        <f>'(Intermediate Computations)'!BJ233</f>
        <v>MMM 2014</v>
      </c>
      <c r="BF217" s="4" t="str">
        <f>'(Intermediate Computations)'!BK233</f>
        <v>MMM 2014</v>
      </c>
      <c r="BG217" s="4" t="str">
        <f>'(Intermediate Computations)'!BL233</f>
        <v>MMM 2014</v>
      </c>
      <c r="BH217" s="4" t="str">
        <f>'(Intermediate Computations)'!BM233</f>
        <v>MMM 2014</v>
      </c>
      <c r="BI217" s="4" t="str">
        <f>'(Intermediate Computations)'!BO233</f>
        <v>MMM 2015</v>
      </c>
      <c r="BJ217" s="4" t="str">
        <f>'(Intermediate Computations)'!BP233</f>
        <v>MMM 2015</v>
      </c>
      <c r="BK217" s="4" t="str">
        <f>'(Intermediate Computations)'!BQ233</f>
        <v>MMM 2015</v>
      </c>
      <c r="BL217" s="4" t="str">
        <f>'(Intermediate Computations)'!BR233</f>
        <v>MMM 2015</v>
      </c>
      <c r="BM217" s="4" t="str">
        <f>'(Intermediate Computations)'!BS233</f>
        <v>MMM 2015</v>
      </c>
      <c r="BN217" s="4" t="str">
        <f>'(Intermediate Computations)'!BT233</f>
        <v>MMM 2015</v>
      </c>
      <c r="BO217" s="4" t="str">
        <f>'(Intermediate Computations)'!BU233</f>
        <v>MMM 2015</v>
      </c>
      <c r="BP217" s="4" t="str">
        <f>'(Intermediate Computations)'!BV233</f>
        <v>MMM 2015</v>
      </c>
      <c r="BQ217" s="4" t="str">
        <f>'(Intermediate Computations)'!BW233</f>
        <v>MMM 2015</v>
      </c>
      <c r="BR217" s="4" t="str">
        <f>'(Intermediate Computations)'!BX233</f>
        <v>MMM 2015</v>
      </c>
      <c r="BS217" s="4" t="str">
        <f>'(Intermediate Computations)'!BY233</f>
        <v>MMM 2015</v>
      </c>
      <c r="BT217" s="4" t="str">
        <f>'(Intermediate Computations)'!BZ233</f>
        <v>MMM 2015</v>
      </c>
      <c r="BU217" s="4" t="str">
        <f>'(Intermediate Computations)'!CB233</f>
        <v>MMM 2016</v>
      </c>
      <c r="BV217" s="4" t="str">
        <f>'(Intermediate Computations)'!CC233</f>
        <v>MMM 2016</v>
      </c>
      <c r="BW217" s="4" t="str">
        <f>'(Intermediate Computations)'!CD233</f>
        <v>MMM 2016</v>
      </c>
      <c r="BX217" s="4" t="str">
        <f>'(Intermediate Computations)'!CE233</f>
        <v>MMM 2016</v>
      </c>
      <c r="BY217" s="4" t="str">
        <f>'(Intermediate Computations)'!CF233</f>
        <v>MMM 2016</v>
      </c>
      <c r="BZ217" s="4" t="str">
        <f>'(Intermediate Computations)'!CG233</f>
        <v>MMM 2016</v>
      </c>
      <c r="CA217" s="4" t="str">
        <f>'(Intermediate Computations)'!CH233</f>
        <v>MMM 2016</v>
      </c>
      <c r="CB217" s="4" t="str">
        <f>'(Intermediate Computations)'!CI233</f>
        <v>MMM 2016</v>
      </c>
      <c r="CC217" s="4" t="str">
        <f>'(Intermediate Computations)'!CJ233</f>
        <v>MMM 2016</v>
      </c>
      <c r="CD217" s="4" t="str">
        <f>'(Intermediate Computations)'!CK233</f>
        <v>MMM 2016</v>
      </c>
      <c r="CE217" s="4" t="str">
        <f>'(Intermediate Computations)'!CL233</f>
        <v>MMM 2016</v>
      </c>
      <c r="CF217" s="4" t="str">
        <f>'(Intermediate Computations)'!CM233</f>
        <v>MMM 2016</v>
      </c>
      <c r="CG217" s="4" t="str">
        <f>'(Intermediate Computations)'!CO233</f>
        <v>MMM 2017</v>
      </c>
      <c r="CH217" s="4" t="str">
        <f>'(Intermediate Computations)'!CP233</f>
        <v>MMM 2017</v>
      </c>
      <c r="CI217" s="4" t="str">
        <f>'(Intermediate Computations)'!CQ233</f>
        <v>MMM 2017</v>
      </c>
      <c r="CJ217" s="4" t="str">
        <f>'(Intermediate Computations)'!CR233</f>
        <v>MMM 2017</v>
      </c>
      <c r="CK217" s="4" t="str">
        <f>'(Intermediate Computations)'!CS233</f>
        <v>MMM 2017</v>
      </c>
      <c r="CL217" s="4" t="str">
        <f>'(Intermediate Computations)'!CT233</f>
        <v>MMM 2017</v>
      </c>
      <c r="CM217" s="4" t="str">
        <f>'(Intermediate Computations)'!CU233</f>
        <v>MMM 2017</v>
      </c>
      <c r="CN217" s="4" t="str">
        <f>'(Intermediate Computations)'!CV233</f>
        <v>MMM 2017</v>
      </c>
      <c r="CO217" s="4" t="str">
        <f>'(Intermediate Computations)'!CW233</f>
        <v>MMM 2017</v>
      </c>
      <c r="CP217" s="4" t="str">
        <f>'(Intermediate Computations)'!CX233</f>
        <v>MMM 2017</v>
      </c>
      <c r="CQ217" s="4" t="str">
        <f>'(Intermediate Computations)'!CY233</f>
        <v>MMM 2017</v>
      </c>
      <c r="CR217" s="4" t="str">
        <f>'(Intermediate Computations)'!CZ233</f>
        <v>MMM 2017</v>
      </c>
      <c r="CS217" s="4" t="str">
        <f>'(Intermediate Computations)'!DB233</f>
        <v>MMM 2018</v>
      </c>
      <c r="CT217" s="4" t="str">
        <f>'(Intermediate Computations)'!DC233</f>
        <v>MMM 2018</v>
      </c>
      <c r="CU217" s="4" t="str">
        <f>'(Intermediate Computations)'!DD233</f>
        <v>MMM 2018</v>
      </c>
      <c r="CV217" s="4" t="str">
        <f>'(Intermediate Computations)'!DE233</f>
        <v>MMM 2018</v>
      </c>
      <c r="CW217" s="4" t="str">
        <f>'(Intermediate Computations)'!DF233</f>
        <v>MMM 2018</v>
      </c>
      <c r="CX217" s="4" t="str">
        <f>'(Intermediate Computations)'!DG233</f>
        <v>MMM 2018</v>
      </c>
      <c r="CY217" s="4" t="str">
        <f>'(Intermediate Computations)'!DH233</f>
        <v>MMM 2018</v>
      </c>
      <c r="CZ217" s="4" t="str">
        <f>'(Intermediate Computations)'!DI233</f>
        <v>MMM 2018</v>
      </c>
      <c r="DA217" s="4" t="str">
        <f>'(Intermediate Computations)'!DJ233</f>
        <v>MMM 2018</v>
      </c>
      <c r="DB217" s="4" t="str">
        <f>'(Intermediate Computations)'!DK233</f>
        <v>MMM 2018</v>
      </c>
      <c r="DC217" s="4" t="str">
        <f>'(Intermediate Computations)'!DL233</f>
        <v>MMM 2018</v>
      </c>
      <c r="DD217" s="4" t="str">
        <f>'(Intermediate Computations)'!DM233</f>
        <v>MMM 2018</v>
      </c>
      <c r="DE217" s="4" t="str">
        <f>'(Intermediate Computations)'!DO233</f>
        <v>MMM 2019</v>
      </c>
      <c r="DF217" s="4" t="str">
        <f>'(Intermediate Computations)'!DP233</f>
        <v>MMM 2019</v>
      </c>
      <c r="DG217" s="4" t="str">
        <f>'(Intermediate Computations)'!DQ233</f>
        <v>MMM 2019</v>
      </c>
      <c r="DH217" s="4" t="str">
        <f>'(Intermediate Computations)'!DR233</f>
        <v>MMM 2019</v>
      </c>
      <c r="DI217" s="4" t="str">
        <f>'(Intermediate Computations)'!DS233</f>
        <v>MMM 2019</v>
      </c>
      <c r="DJ217" s="4" t="str">
        <f>'(Intermediate Computations)'!DT233</f>
        <v>MMM 2019</v>
      </c>
      <c r="DK217" s="4" t="str">
        <f>'(Intermediate Computations)'!DU233</f>
        <v>MMM 2019</v>
      </c>
      <c r="DL217" s="4" t="str">
        <f>'(Intermediate Computations)'!DV233</f>
        <v>MMM 2019</v>
      </c>
      <c r="DM217" s="4" t="str">
        <f>'(Intermediate Computations)'!DW233</f>
        <v>MMM 2019</v>
      </c>
      <c r="DN217" s="4" t="str">
        <f>'(Intermediate Computations)'!DX233</f>
        <v>MMM 2019</v>
      </c>
      <c r="DO217" s="4" t="str">
        <f>'(Intermediate Computations)'!DY233</f>
        <v>MMM 2019</v>
      </c>
      <c r="DP217" s="4" t="str">
        <f>'(Intermediate Computations)'!DZ233</f>
        <v>MMM 2019</v>
      </c>
      <c r="DQ217" s="4" t="str">
        <f>'(Intermediate Computations)'!EB233</f>
        <v>MMM 2020</v>
      </c>
      <c r="DR217" s="4" t="str">
        <f>'(Intermediate Computations)'!EC233</f>
        <v>MMM 2020</v>
      </c>
      <c r="DS217" s="4" t="str">
        <f>'(Intermediate Computations)'!ED233</f>
        <v>MMM 2020</v>
      </c>
      <c r="DT217" s="4" t="str">
        <f>'(Intermediate Computations)'!EE233</f>
        <v>MMM 2020</v>
      </c>
      <c r="DU217" s="4" t="str">
        <f>'(Intermediate Computations)'!EF233</f>
        <v>MMM 2020</v>
      </c>
      <c r="DV217" s="4" t="str">
        <f>'(Intermediate Computations)'!EG233</f>
        <v>MMM 2020</v>
      </c>
      <c r="DW217" s="4" t="str">
        <f>'(Intermediate Computations)'!EH233</f>
        <v>MMM 2020</v>
      </c>
      <c r="DX217" s="4" t="str">
        <f>'(Intermediate Computations)'!EI233</f>
        <v>MMM 2020</v>
      </c>
      <c r="DY217" s="4" t="str">
        <f>'(Intermediate Computations)'!EJ233</f>
        <v>MMM 2020</v>
      </c>
      <c r="DZ217" s="4" t="str">
        <f>'(Intermediate Computations)'!EK233</f>
        <v>MMM 2020</v>
      </c>
      <c r="EA217" s="4" t="str">
        <f>'(Intermediate Computations)'!EL233</f>
        <v>MMM 2020</v>
      </c>
      <c r="EB217" s="4" t="str">
        <f>'(Intermediate Computations)'!EM233</f>
        <v>MMM 2020</v>
      </c>
    </row>
    <row r="218" spans="1:132" ht="12.75" customHeight="1" x14ac:dyDescent="0.2">
      <c r="A218" s="4">
        <f>'(Intermediate Computations)'!B230</f>
        <v>40179</v>
      </c>
      <c r="B218" s="4">
        <f>'(Intermediate Computations)'!C230</f>
        <v>40210</v>
      </c>
      <c r="C218" s="4">
        <f>'(Intermediate Computations)'!D230</f>
        <v>40238</v>
      </c>
      <c r="D218" s="4">
        <f>'(Intermediate Computations)'!E230</f>
        <v>40269</v>
      </c>
      <c r="E218" s="4">
        <f>'(Intermediate Computations)'!F230</f>
        <v>40299</v>
      </c>
      <c r="F218" s="4">
        <f>'(Intermediate Computations)'!G230</f>
        <v>40330</v>
      </c>
      <c r="G218" s="4">
        <f>'(Intermediate Computations)'!H230</f>
        <v>40360</v>
      </c>
      <c r="H218" s="4">
        <f>'(Intermediate Computations)'!I230</f>
        <v>40391</v>
      </c>
      <c r="I218" s="4">
        <f>'(Intermediate Computations)'!J230</f>
        <v>40422</v>
      </c>
      <c r="J218" s="4">
        <f>'(Intermediate Computations)'!K230</f>
        <v>40452</v>
      </c>
      <c r="K218" s="4">
        <f>'(Intermediate Computations)'!L230</f>
        <v>40483</v>
      </c>
      <c r="L218" s="4">
        <f>'(Intermediate Computations)'!M230</f>
        <v>40513</v>
      </c>
      <c r="M218" s="4">
        <f>'(Intermediate Computations)'!O230</f>
        <v>40544</v>
      </c>
      <c r="N218" s="4">
        <f>'(Intermediate Computations)'!P230</f>
        <v>40575</v>
      </c>
      <c r="O218" s="4">
        <f>'(Intermediate Computations)'!Q230</f>
        <v>40603</v>
      </c>
      <c r="P218" s="4">
        <f>'(Intermediate Computations)'!R230</f>
        <v>40634</v>
      </c>
      <c r="Q218" s="4">
        <f>'(Intermediate Computations)'!S230</f>
        <v>40664</v>
      </c>
      <c r="R218" s="4">
        <f>'(Intermediate Computations)'!T230</f>
        <v>40695</v>
      </c>
      <c r="S218" s="4">
        <f>'(Intermediate Computations)'!U230</f>
        <v>40725</v>
      </c>
      <c r="T218" s="4">
        <f>'(Intermediate Computations)'!V230</f>
        <v>40756</v>
      </c>
      <c r="U218" s="4">
        <f>'(Intermediate Computations)'!W230</f>
        <v>40787</v>
      </c>
      <c r="V218" s="4">
        <f>'(Intermediate Computations)'!X230</f>
        <v>40817</v>
      </c>
      <c r="W218" s="4">
        <f>'(Intermediate Computations)'!Y230</f>
        <v>40848</v>
      </c>
      <c r="X218" s="4">
        <f>'(Intermediate Computations)'!Z230</f>
        <v>40878</v>
      </c>
      <c r="Y218" s="4">
        <f>'(Intermediate Computations)'!AB230</f>
        <v>40909</v>
      </c>
      <c r="Z218" s="4">
        <f>'(Intermediate Computations)'!AC230</f>
        <v>40940</v>
      </c>
      <c r="AA218" s="4">
        <f>'(Intermediate Computations)'!AD230</f>
        <v>40969</v>
      </c>
      <c r="AB218" s="4">
        <f>'(Intermediate Computations)'!AE230</f>
        <v>41000</v>
      </c>
      <c r="AC218" s="4">
        <f>'(Intermediate Computations)'!AF230</f>
        <v>41030</v>
      </c>
      <c r="AD218" s="4">
        <f>'(Intermediate Computations)'!AG230</f>
        <v>41061</v>
      </c>
      <c r="AE218" s="4">
        <f>'(Intermediate Computations)'!AH230</f>
        <v>41091</v>
      </c>
      <c r="AF218" s="4">
        <f>'(Intermediate Computations)'!AI230</f>
        <v>41122</v>
      </c>
      <c r="AG218" s="4">
        <f>'(Intermediate Computations)'!AJ230</f>
        <v>41153</v>
      </c>
      <c r="AH218" s="4">
        <f>'(Intermediate Computations)'!AK230</f>
        <v>41183</v>
      </c>
      <c r="AI218" s="4">
        <f>'(Intermediate Computations)'!AL230</f>
        <v>41214</v>
      </c>
      <c r="AJ218" s="4">
        <f>'(Intermediate Computations)'!AM230</f>
        <v>41244</v>
      </c>
      <c r="AK218" s="4">
        <f>'(Intermediate Computations)'!AO230</f>
        <v>41275</v>
      </c>
      <c r="AL218" s="4">
        <f>'(Intermediate Computations)'!AP230</f>
        <v>41306</v>
      </c>
      <c r="AM218" s="4">
        <f>'(Intermediate Computations)'!AQ230</f>
        <v>41334</v>
      </c>
      <c r="AN218" s="4">
        <f>'(Intermediate Computations)'!AR230</f>
        <v>41365</v>
      </c>
      <c r="AO218" s="4">
        <f>'(Intermediate Computations)'!AS230</f>
        <v>41395</v>
      </c>
      <c r="AP218" s="4">
        <f>'(Intermediate Computations)'!AT230</f>
        <v>41426</v>
      </c>
      <c r="AQ218" s="4">
        <f>'(Intermediate Computations)'!AU230</f>
        <v>41456</v>
      </c>
      <c r="AR218" s="4">
        <f>'(Intermediate Computations)'!AV230</f>
        <v>41487</v>
      </c>
      <c r="AS218" s="4">
        <f>'(Intermediate Computations)'!AW230</f>
        <v>41518</v>
      </c>
      <c r="AT218" s="4">
        <f>'(Intermediate Computations)'!AX230</f>
        <v>41548</v>
      </c>
      <c r="AU218" s="4">
        <f>'(Intermediate Computations)'!AY230</f>
        <v>41579</v>
      </c>
      <c r="AV218" s="4">
        <f>'(Intermediate Computations)'!AZ230</f>
        <v>41609</v>
      </c>
      <c r="AW218" s="4">
        <f>'(Intermediate Computations)'!BB230</f>
        <v>41640</v>
      </c>
      <c r="AX218" s="4">
        <f>'(Intermediate Computations)'!BC230</f>
        <v>41671</v>
      </c>
      <c r="AY218" s="4">
        <f>'(Intermediate Computations)'!BD230</f>
        <v>41699</v>
      </c>
      <c r="AZ218" s="4">
        <f>'(Intermediate Computations)'!BE230</f>
        <v>41730</v>
      </c>
      <c r="BA218" s="4">
        <f>'(Intermediate Computations)'!BF230</f>
        <v>41760</v>
      </c>
      <c r="BB218" s="4">
        <f>'(Intermediate Computations)'!BG230</f>
        <v>41791</v>
      </c>
      <c r="BC218" s="4">
        <f>'(Intermediate Computations)'!BH230</f>
        <v>41821</v>
      </c>
      <c r="BD218" s="4">
        <f>'(Intermediate Computations)'!BI230</f>
        <v>41852</v>
      </c>
      <c r="BE218" s="4">
        <f>'(Intermediate Computations)'!BJ230</f>
        <v>41883</v>
      </c>
      <c r="BF218" s="4">
        <f>'(Intermediate Computations)'!BK230</f>
        <v>41913</v>
      </c>
      <c r="BG218" s="4">
        <f>'(Intermediate Computations)'!BL230</f>
        <v>41944</v>
      </c>
      <c r="BH218" s="4">
        <f>'(Intermediate Computations)'!BM230</f>
        <v>41974</v>
      </c>
      <c r="BI218" s="4">
        <f>'(Intermediate Computations)'!BO230</f>
        <v>42005</v>
      </c>
      <c r="BJ218" s="4">
        <f>'(Intermediate Computations)'!BP230</f>
        <v>42036</v>
      </c>
      <c r="BK218" s="4">
        <f>'(Intermediate Computations)'!BQ230</f>
        <v>42064</v>
      </c>
      <c r="BL218" s="4">
        <f>'(Intermediate Computations)'!BR230</f>
        <v>42095</v>
      </c>
      <c r="BM218" s="4">
        <f>'(Intermediate Computations)'!BS230</f>
        <v>42125</v>
      </c>
      <c r="BN218" s="4">
        <f>'(Intermediate Computations)'!BT230</f>
        <v>42156</v>
      </c>
      <c r="BO218" s="4">
        <f>'(Intermediate Computations)'!BU230</f>
        <v>42186</v>
      </c>
      <c r="BP218" s="4">
        <f>'(Intermediate Computations)'!BV230</f>
        <v>42217</v>
      </c>
      <c r="BQ218" s="4">
        <f>'(Intermediate Computations)'!BW230</f>
        <v>42248</v>
      </c>
      <c r="BR218" s="4">
        <f>'(Intermediate Computations)'!BX230</f>
        <v>42278</v>
      </c>
      <c r="BS218" s="4">
        <f>'(Intermediate Computations)'!BY230</f>
        <v>42309</v>
      </c>
      <c r="BT218" s="4">
        <f>'(Intermediate Computations)'!BZ230</f>
        <v>42339</v>
      </c>
      <c r="BU218" s="4">
        <f>'(Intermediate Computations)'!CB230</f>
        <v>42370</v>
      </c>
      <c r="BV218" s="4">
        <f>'(Intermediate Computations)'!CC230</f>
        <v>42401</v>
      </c>
      <c r="BW218" s="4">
        <f>'(Intermediate Computations)'!CD230</f>
        <v>42430</v>
      </c>
      <c r="BX218" s="4">
        <f>'(Intermediate Computations)'!CE230</f>
        <v>42461</v>
      </c>
      <c r="BY218" s="4">
        <f>'(Intermediate Computations)'!CF230</f>
        <v>42491</v>
      </c>
      <c r="BZ218" s="4">
        <f>'(Intermediate Computations)'!CG230</f>
        <v>42522</v>
      </c>
      <c r="CA218" s="4">
        <f>'(Intermediate Computations)'!CH230</f>
        <v>42552</v>
      </c>
      <c r="CB218" s="4">
        <f>'(Intermediate Computations)'!CI230</f>
        <v>42583</v>
      </c>
      <c r="CC218" s="4">
        <f>'(Intermediate Computations)'!CJ230</f>
        <v>42614</v>
      </c>
      <c r="CD218" s="4">
        <f>'(Intermediate Computations)'!CK230</f>
        <v>42644</v>
      </c>
      <c r="CE218" s="4">
        <f>'(Intermediate Computations)'!CL230</f>
        <v>42675</v>
      </c>
      <c r="CF218" s="4">
        <f>'(Intermediate Computations)'!CM230</f>
        <v>42705</v>
      </c>
      <c r="CG218" s="4">
        <f>'(Intermediate Computations)'!CO230</f>
        <v>42736</v>
      </c>
      <c r="CH218" s="4">
        <f>'(Intermediate Computations)'!CP230</f>
        <v>42767</v>
      </c>
      <c r="CI218" s="4">
        <f>'(Intermediate Computations)'!CQ230</f>
        <v>42795</v>
      </c>
      <c r="CJ218" s="4">
        <f>'(Intermediate Computations)'!CR230</f>
        <v>42826</v>
      </c>
      <c r="CK218" s="4">
        <f>'(Intermediate Computations)'!CS230</f>
        <v>42856</v>
      </c>
      <c r="CL218" s="4">
        <f>'(Intermediate Computations)'!CT230</f>
        <v>42887</v>
      </c>
      <c r="CM218" s="4">
        <f>'(Intermediate Computations)'!CU230</f>
        <v>42917</v>
      </c>
      <c r="CN218" s="4">
        <f>'(Intermediate Computations)'!CV230</f>
        <v>42948</v>
      </c>
      <c r="CO218" s="4">
        <f>'(Intermediate Computations)'!CW230</f>
        <v>42979</v>
      </c>
      <c r="CP218" s="4">
        <f>'(Intermediate Computations)'!CX230</f>
        <v>43009</v>
      </c>
      <c r="CQ218" s="4">
        <f>'(Intermediate Computations)'!CY230</f>
        <v>43040</v>
      </c>
      <c r="CR218" s="4">
        <f>'(Intermediate Computations)'!CZ230</f>
        <v>43070</v>
      </c>
      <c r="CS218" s="4">
        <f>'(Intermediate Computations)'!DB230</f>
        <v>43101</v>
      </c>
      <c r="CT218" s="4">
        <f>'(Intermediate Computations)'!DC230</f>
        <v>43132</v>
      </c>
      <c r="CU218" s="4">
        <f>'(Intermediate Computations)'!DD230</f>
        <v>43160</v>
      </c>
      <c r="CV218" s="4">
        <f>'(Intermediate Computations)'!DE230</f>
        <v>43191</v>
      </c>
      <c r="CW218" s="4">
        <f>'(Intermediate Computations)'!DF230</f>
        <v>43221</v>
      </c>
      <c r="CX218" s="4">
        <f>'(Intermediate Computations)'!DG230</f>
        <v>43252</v>
      </c>
      <c r="CY218" s="4">
        <f>'(Intermediate Computations)'!DH230</f>
        <v>43282</v>
      </c>
      <c r="CZ218" s="4">
        <f>'(Intermediate Computations)'!DI230</f>
        <v>43313</v>
      </c>
      <c r="DA218" s="4">
        <f>'(Intermediate Computations)'!DJ230</f>
        <v>43344</v>
      </c>
      <c r="DB218" s="4">
        <f>'(Intermediate Computations)'!DK230</f>
        <v>43374</v>
      </c>
      <c r="DC218" s="4">
        <f>'(Intermediate Computations)'!DL230</f>
        <v>43405</v>
      </c>
      <c r="DD218" s="4">
        <f>'(Intermediate Computations)'!DM230</f>
        <v>43435</v>
      </c>
      <c r="DE218" s="4">
        <f>'(Intermediate Computations)'!DO230</f>
        <v>43466</v>
      </c>
      <c r="DF218" s="4">
        <f>'(Intermediate Computations)'!DP230</f>
        <v>43497</v>
      </c>
      <c r="DG218" s="4">
        <f>'(Intermediate Computations)'!DQ230</f>
        <v>43525</v>
      </c>
      <c r="DH218" s="4">
        <f>'(Intermediate Computations)'!DR230</f>
        <v>43556</v>
      </c>
      <c r="DI218" s="4">
        <f>'(Intermediate Computations)'!DS230</f>
        <v>43586</v>
      </c>
      <c r="DJ218" s="4">
        <f>'(Intermediate Computations)'!DT230</f>
        <v>43617</v>
      </c>
      <c r="DK218" s="4">
        <f>'(Intermediate Computations)'!DU230</f>
        <v>43647</v>
      </c>
      <c r="DL218" s="4">
        <f>'(Intermediate Computations)'!DV230</f>
        <v>43678</v>
      </c>
      <c r="DM218" s="4">
        <f>'(Intermediate Computations)'!DW230</f>
        <v>43709</v>
      </c>
      <c r="DN218" s="4">
        <f>'(Intermediate Computations)'!DX230</f>
        <v>43739</v>
      </c>
      <c r="DO218" s="4">
        <f>'(Intermediate Computations)'!DY230</f>
        <v>43770</v>
      </c>
      <c r="DP218" s="4">
        <f>'(Intermediate Computations)'!DZ230</f>
        <v>43800</v>
      </c>
      <c r="DQ218" s="4">
        <f>'(Intermediate Computations)'!EB230</f>
        <v>43831</v>
      </c>
      <c r="DR218" s="4">
        <f>'(Intermediate Computations)'!EC230</f>
        <v>43862</v>
      </c>
      <c r="DS218" s="4">
        <f>'(Intermediate Computations)'!ED230</f>
        <v>43891</v>
      </c>
      <c r="DT218" s="4">
        <f>'(Intermediate Computations)'!EE230</f>
        <v>43922</v>
      </c>
      <c r="DU218" s="4">
        <f>'(Intermediate Computations)'!EF230</f>
        <v>43952</v>
      </c>
      <c r="DV218" s="4">
        <f>'(Intermediate Computations)'!EG230</f>
        <v>43983</v>
      </c>
      <c r="DW218" s="4">
        <f>'(Intermediate Computations)'!EH230</f>
        <v>44013</v>
      </c>
      <c r="DX218" s="4">
        <f>'(Intermediate Computations)'!EI230</f>
        <v>44044</v>
      </c>
      <c r="DY218" s="4">
        <f>'(Intermediate Computations)'!EJ230</f>
        <v>44075</v>
      </c>
      <c r="DZ218" s="4">
        <f>'(Intermediate Computations)'!EK230</f>
        <v>44105</v>
      </c>
      <c r="EA218" s="4">
        <f>'(Intermediate Computations)'!EL230</f>
        <v>44136</v>
      </c>
      <c r="EB218" s="4">
        <f>'(Intermediate Computations)'!EM230</f>
        <v>44166</v>
      </c>
    </row>
    <row r="219" spans="1:132" ht="12.75" customHeight="1" x14ac:dyDescent="0.2">
      <c r="A219" s="64">
        <f>'Statistical Moments'!B65</f>
        <v>0</v>
      </c>
      <c r="B219" s="64">
        <f>'Statistical Moments'!C65</f>
        <v>0</v>
      </c>
      <c r="C219" s="64">
        <f ca="1">'Statistical Moments'!D65</f>
        <v>4.7217154544910063</v>
      </c>
      <c r="D219" s="64">
        <f ca="1">'Statistical Moments'!E65</f>
        <v>10.674278142010284</v>
      </c>
      <c r="E219" s="64">
        <f ca="1">'Statistical Moments'!F65</f>
        <v>16.570667581744882</v>
      </c>
      <c r="F219" s="64">
        <f ca="1">'Statistical Moments'!G65</f>
        <v>26.525483461822496</v>
      </c>
      <c r="G219" s="64">
        <f ca="1">'Statistical Moments'!H65</f>
        <v>40.167562676809673</v>
      </c>
      <c r="H219" s="64">
        <f ca="1">'Statistical Moments'!I65</f>
        <v>55.414046955081794</v>
      </c>
      <c r="I219" s="64">
        <f ca="1">'Statistical Moments'!J65</f>
        <v>70.47029448343892</v>
      </c>
      <c r="J219" s="64">
        <f ca="1">'Statistical Moments'!K65</f>
        <v>87.263990137386912</v>
      </c>
      <c r="K219" s="64">
        <f ca="1">'Statistical Moments'!L65</f>
        <v>102.08960492945211</v>
      </c>
      <c r="L219" s="64">
        <f ca="1">'Statistical Moments'!M65</f>
        <v>119.41713832385608</v>
      </c>
      <c r="M219" s="64">
        <f ca="1">'Statistical Moments'!O65</f>
        <v>135.83205602831578</v>
      </c>
      <c r="N219" s="64">
        <f ca="1">'Statistical Moments'!P65</f>
        <v>155.86437409667934</v>
      </c>
      <c r="O219" s="64">
        <f ca="1">'Statistical Moments'!Q65</f>
        <v>176.43256930159038</v>
      </c>
      <c r="P219" s="64">
        <f ca="1">'Statistical Moments'!R65</f>
        <v>197.35672479189734</v>
      </c>
      <c r="Q219" s="64">
        <f ca="1">'Statistical Moments'!S65</f>
        <v>222.67952893226237</v>
      </c>
      <c r="R219" s="64">
        <f ca="1">'Statistical Moments'!T65</f>
        <v>249.70225302319585</v>
      </c>
      <c r="S219" s="64">
        <f ca="1">'Statistical Moments'!U65</f>
        <v>278.54828678021312</v>
      </c>
      <c r="T219" s="64">
        <f ca="1">'Statistical Moments'!V65</f>
        <v>307.37766335664355</v>
      </c>
      <c r="U219" s="64">
        <f ca="1">'Statistical Moments'!W65</f>
        <v>334.11167579558094</v>
      </c>
      <c r="V219" s="64">
        <f ca="1">'Statistical Moments'!X65</f>
        <v>358.36663341800448</v>
      </c>
      <c r="W219" s="64">
        <f ca="1">'Statistical Moments'!Y65</f>
        <v>384.28999309838844</v>
      </c>
      <c r="X219" s="64">
        <f ca="1">'Statistical Moments'!Z65</f>
        <v>414.96133308875704</v>
      </c>
      <c r="Y219" s="64">
        <f ca="1">'Statistical Moments'!AB65</f>
        <v>442.92424751109206</v>
      </c>
      <c r="Z219" s="64">
        <f ca="1">'Statistical Moments'!AC65</f>
        <v>472.81479601491941</v>
      </c>
      <c r="AA219" s="64">
        <f ca="1">'Statistical Moments'!AD65</f>
        <v>502.32923467284252</v>
      </c>
      <c r="AB219" s="64">
        <f ca="1">'Statistical Moments'!AE65</f>
        <v>532.32799938624385</v>
      </c>
      <c r="AC219" s="64">
        <f ca="1">'Statistical Moments'!AF65</f>
        <v>562.66267134397572</v>
      </c>
      <c r="AD219" s="64">
        <f ca="1">'Statistical Moments'!AG65</f>
        <v>597.77864923482218</v>
      </c>
      <c r="AE219" s="64">
        <f ca="1">'Statistical Moments'!AH65</f>
        <v>630.57679271189136</v>
      </c>
      <c r="AF219" s="64">
        <f ca="1">'Statistical Moments'!AI65</f>
        <v>661.85884346915327</v>
      </c>
      <c r="AG219" s="64">
        <f ca="1">'Statistical Moments'!AJ65</f>
        <v>692.7417849383346</v>
      </c>
      <c r="AH219" s="64">
        <f ca="1">'Statistical Moments'!AK65</f>
        <v>725.98442574199817</v>
      </c>
      <c r="AI219" s="64">
        <f ca="1">'Statistical Moments'!AL65</f>
        <v>761.82891184118841</v>
      </c>
      <c r="AJ219" s="64">
        <f ca="1">'Statistical Moments'!AM65</f>
        <v>800.19034887424152</v>
      </c>
      <c r="AK219" s="64">
        <f ca="1">'Statistical Moments'!AO65</f>
        <v>836.49032246795446</v>
      </c>
      <c r="AL219" s="64">
        <f ca="1">'Statistical Moments'!AP65</f>
        <v>867.91202944162796</v>
      </c>
      <c r="AM219" s="64">
        <f ca="1">'Statistical Moments'!AQ65</f>
        <v>899.51918765756488</v>
      </c>
      <c r="AN219" s="64">
        <f ca="1">'Statistical Moments'!AR65</f>
        <v>929.06169508595485</v>
      </c>
      <c r="AO219" s="64">
        <f ca="1">'Statistical Moments'!AS65</f>
        <v>959.54484338326256</v>
      </c>
      <c r="AP219" s="64">
        <f ca="1">'Statistical Moments'!AT65</f>
        <v>993.24376742455865</v>
      </c>
      <c r="AQ219" s="64">
        <f ca="1">'Statistical Moments'!AU65</f>
        <v>1025.9066808011928</v>
      </c>
      <c r="AR219" s="64">
        <f ca="1">'Statistical Moments'!AV65</f>
        <v>1056.030455585483</v>
      </c>
      <c r="AS219" s="64">
        <f ca="1">'Statistical Moments'!AW65</f>
        <v>1081.3225577234621</v>
      </c>
      <c r="AT219" s="64">
        <f ca="1">'Statistical Moments'!AX65</f>
        <v>1105.6257541808777</v>
      </c>
      <c r="AU219" s="64">
        <f ca="1">'Statistical Moments'!AY65</f>
        <v>1130.5811986357121</v>
      </c>
      <c r="AV219" s="64">
        <f ca="1">'Statistical Moments'!AZ65</f>
        <v>1152.9282911352011</v>
      </c>
      <c r="AW219" s="64">
        <f ca="1">'Statistical Moments'!BB65</f>
        <v>1173.8763641586943</v>
      </c>
      <c r="AX219" s="64">
        <f ca="1">'Statistical Moments'!BC65</f>
        <v>1194.8358317484658</v>
      </c>
      <c r="AY219" s="64">
        <f ca="1">'Statistical Moments'!BD65</f>
        <v>1212.5703509061213</v>
      </c>
      <c r="AZ219" s="64">
        <f ca="1">'Statistical Moments'!BE65</f>
        <v>1229.9083625075205</v>
      </c>
      <c r="BA219" s="64">
        <f ca="1">'Statistical Moments'!BF65</f>
        <v>1247.575510099623</v>
      </c>
      <c r="BB219" s="64">
        <f ca="1">'Statistical Moments'!BG65</f>
        <v>1263.502821796721</v>
      </c>
      <c r="BC219" s="64">
        <f ca="1">'Statistical Moments'!BH65</f>
        <v>1280.2276993312348</v>
      </c>
      <c r="BD219" s="64">
        <f ca="1">'Statistical Moments'!BI65</f>
        <v>1294.3091318459476</v>
      </c>
      <c r="BE219" s="64">
        <f ca="1">'Statistical Moments'!BJ65</f>
        <v>1308.8115838763929</v>
      </c>
      <c r="BF219" s="64">
        <f ca="1">'Statistical Moments'!BK65</f>
        <v>1324.8955214383072</v>
      </c>
      <c r="BG219" s="64">
        <f ca="1">'Statistical Moments'!BL65</f>
        <v>1339.5815508595829</v>
      </c>
      <c r="BH219" s="64">
        <f ca="1">'Statistical Moments'!BM65</f>
        <v>1352.5060740760905</v>
      </c>
      <c r="BI219" s="64">
        <f ca="1">'Statistical Moments'!BO65</f>
        <v>1363.7980784722504</v>
      </c>
      <c r="BJ219" s="64">
        <f ca="1">'Statistical Moments'!BP65</f>
        <v>1378.167070065248</v>
      </c>
      <c r="BK219" s="64">
        <f ca="1">'Statistical Moments'!BQ65</f>
        <v>1390.4626657288929</v>
      </c>
      <c r="BL219" s="64">
        <f ca="1">'Statistical Moments'!BR65</f>
        <v>1404.2549489838293</v>
      </c>
      <c r="BM219" s="64">
        <f ca="1">'Statistical Moments'!BS65</f>
        <v>1416.4565069739149</v>
      </c>
      <c r="BN219" s="64">
        <f ca="1">'Statistical Moments'!BT65</f>
        <v>1423.9736348834524</v>
      </c>
      <c r="BO219" s="64">
        <f ca="1">'Statistical Moments'!BU65</f>
        <v>1433.5061555098903</v>
      </c>
      <c r="BP219" s="64">
        <f ca="1">'Statistical Moments'!BV65</f>
        <v>1444.1677928331801</v>
      </c>
      <c r="BQ219" s="64">
        <f ca="1">'Statistical Moments'!BW65</f>
        <v>1455.6919653801724</v>
      </c>
      <c r="BR219" s="64">
        <f ca="1">'Statistical Moments'!BX65</f>
        <v>1466.9516367265999</v>
      </c>
      <c r="BS219" s="64">
        <f ca="1">'Statistical Moments'!BY65</f>
        <v>1478.4571395697278</v>
      </c>
      <c r="BT219" s="64">
        <f ca="1">'Statistical Moments'!BZ65</f>
        <v>1492.1168752352387</v>
      </c>
      <c r="BU219" s="64">
        <f ca="1">'Statistical Moments'!CB65</f>
        <v>1506.5928744010318</v>
      </c>
      <c r="BV219" s="64">
        <f ca="1">'Statistical Moments'!CC65</f>
        <v>1523.9637014618072</v>
      </c>
      <c r="BW219" s="64">
        <f ca="1">'Statistical Moments'!CD65</f>
        <v>1541.5587454338436</v>
      </c>
      <c r="BX219" s="64">
        <f ca="1">'Statistical Moments'!CE65</f>
        <v>1559.3833045729341</v>
      </c>
      <c r="BY219" s="64">
        <f ca="1">'Statistical Moments'!CF65</f>
        <v>1576.2207530610394</v>
      </c>
      <c r="BZ219" s="64">
        <f ca="1">'Statistical Moments'!CG65</f>
        <v>1593.4286278946822</v>
      </c>
      <c r="CA219" s="64">
        <f ca="1">'Statistical Moments'!CH65</f>
        <v>1608.9542301062422</v>
      </c>
      <c r="CB219" s="64">
        <f ca="1">'Statistical Moments'!CI65</f>
        <v>1618.2700665004515</v>
      </c>
      <c r="CC219" s="64">
        <f ca="1">'Statistical Moments'!CJ65</f>
        <v>1625.7700355645204</v>
      </c>
      <c r="CD219" s="64">
        <f ca="1">'Statistical Moments'!CK65</f>
        <v>1633.6969808058823</v>
      </c>
      <c r="CE219" s="64">
        <f ca="1">'Statistical Moments'!CL65</f>
        <v>1639.0803705136484</v>
      </c>
      <c r="CF219" s="64">
        <f ca="1">'Statistical Moments'!CM65</f>
        <v>1643.4151361886502</v>
      </c>
      <c r="CG219" s="64">
        <f ca="1">'Statistical Moments'!CO65</f>
        <v>1646.9712314904696</v>
      </c>
      <c r="CH219" s="64">
        <f ca="1">'Statistical Moments'!CP65</f>
        <v>1645.9965713497813</v>
      </c>
      <c r="CI219" s="64">
        <f ca="1">'Statistical Moments'!CQ65</f>
        <v>1643.0105324673179</v>
      </c>
      <c r="CJ219" s="64">
        <f ca="1">'Statistical Moments'!CR65</f>
        <v>1642.7931947953446</v>
      </c>
      <c r="CK219" s="64">
        <f ca="1">'Statistical Moments'!CS65</f>
        <v>1641.4831433856468</v>
      </c>
      <c r="CL219" s="64">
        <f ca="1">'Statistical Moments'!CT65</f>
        <v>1637.4578018217544</v>
      </c>
      <c r="CM219" s="64">
        <f ca="1">'Statistical Moments'!CU65</f>
        <v>1632.9927868054492</v>
      </c>
      <c r="CN219" s="64">
        <f ca="1">'Statistical Moments'!CV65</f>
        <v>1625.3451440116826</v>
      </c>
      <c r="CO219" s="64">
        <f ca="1">'Statistical Moments'!CW65</f>
        <v>1615.9109022875673</v>
      </c>
      <c r="CP219" s="64">
        <f ca="1">'Statistical Moments'!CX65</f>
        <v>1604.9917956991762</v>
      </c>
      <c r="CQ219" s="64">
        <f ca="1">'Statistical Moments'!CY65</f>
        <v>1595.3454488638902</v>
      </c>
      <c r="CR219" s="64">
        <f ca="1">'Statistical Moments'!CZ65</f>
        <v>1584.6914763066436</v>
      </c>
      <c r="CS219" s="64">
        <f ca="1">'Statistical Moments'!DB65</f>
        <v>1575.2094635789567</v>
      </c>
      <c r="CT219" s="64">
        <f ca="1">'Statistical Moments'!DC65</f>
        <v>1564.5439054925225</v>
      </c>
      <c r="CU219" s="64">
        <f ca="1">'Statistical Moments'!DD65</f>
        <v>1555.0593367309723</v>
      </c>
      <c r="CV219" s="64">
        <f ca="1">'Statistical Moments'!DE65</f>
        <v>1546.958017890094</v>
      </c>
      <c r="CW219" s="64">
        <f ca="1">'Statistical Moments'!DF65</f>
        <v>1539.5014612659677</v>
      </c>
      <c r="CX219" s="64">
        <f ca="1">'Statistical Moments'!DG65</f>
        <v>1535.6264642893775</v>
      </c>
      <c r="CY219" s="64">
        <f ca="1">'Statistical Moments'!DH65</f>
        <v>1531.3212624462049</v>
      </c>
      <c r="CZ219" s="64">
        <f ca="1">'Statistical Moments'!DI65</f>
        <v>1525.6725858672953</v>
      </c>
      <c r="DA219" s="64">
        <f ca="1">'Statistical Moments'!DJ65</f>
        <v>1520.615564572965</v>
      </c>
      <c r="DB219" s="64">
        <f ca="1">'Statistical Moments'!DK65</f>
        <v>1515.1832053708852</v>
      </c>
      <c r="DC219" s="64">
        <f ca="1">'Statistical Moments'!DL65</f>
        <v>1507.2785784514078</v>
      </c>
      <c r="DD219" s="64">
        <f ca="1">'Statistical Moments'!DM65</f>
        <v>1500.2980060648626</v>
      </c>
      <c r="DE219" s="64">
        <f ca="1">'Statistical Moments'!DO65</f>
        <v>1490.6873503049098</v>
      </c>
      <c r="DF219" s="64">
        <f ca="1">'Statistical Moments'!DP65</f>
        <v>1485.9950849723125</v>
      </c>
      <c r="DG219" s="64">
        <f ca="1">'Statistical Moments'!DQ65</f>
        <v>1483.0561822523221</v>
      </c>
      <c r="DH219" s="64">
        <f ca="1">'Statistical Moments'!DR65</f>
        <v>1477.1472176014006</v>
      </c>
      <c r="DI219" s="64">
        <f ca="1">'Statistical Moments'!DS65</f>
        <v>1468.4394129151783</v>
      </c>
      <c r="DJ219" s="64">
        <f ca="1">'Statistical Moments'!DT65</f>
        <v>1457.0199866711121</v>
      </c>
      <c r="DK219" s="64">
        <f ca="1">'Statistical Moments'!DU65</f>
        <v>1443.9760379451043</v>
      </c>
      <c r="DL219" s="64">
        <f ca="1">'Statistical Moments'!DV65</f>
        <v>1432.6969442723841</v>
      </c>
      <c r="DM219" s="64">
        <f ca="1">'Statistical Moments'!DW65</f>
        <v>1420.7235414270531</v>
      </c>
      <c r="DN219" s="64">
        <f ca="1">'Statistical Moments'!DX65</f>
        <v>1409.459863357152</v>
      </c>
      <c r="DO219" s="64">
        <f ca="1">'Statistical Moments'!DY65</f>
        <v>1396.8766551081715</v>
      </c>
      <c r="DP219" s="64">
        <f ca="1">'Statistical Moments'!DZ65</f>
        <v>1385.8017036440256</v>
      </c>
      <c r="DQ219" s="64">
        <f ca="1">'Statistical Moments'!EB65</f>
        <v>1373.9712355753738</v>
      </c>
      <c r="DR219" s="64">
        <f ca="1">'Statistical Moments'!EC65</f>
        <v>1356.974482324948</v>
      </c>
      <c r="DS219" s="64">
        <f ca="1">'Statistical Moments'!ED65</f>
        <v>1342.118336296493</v>
      </c>
      <c r="DT219" s="64">
        <f ca="1">'Statistical Moments'!EE65</f>
        <v>1329.9398635563089</v>
      </c>
      <c r="DU219" s="64">
        <f ca="1">'Statistical Moments'!EF65</f>
        <v>1318.0603472888456</v>
      </c>
      <c r="DV219" s="64">
        <f ca="1">'Statistical Moments'!EG65</f>
        <v>1308.1090501017688</v>
      </c>
      <c r="DW219" s="64">
        <f ca="1">'Statistical Moments'!EH65</f>
        <v>1301.1064511782315</v>
      </c>
      <c r="DX219" s="64">
        <f ca="1">'Statistical Moments'!EI65</f>
        <v>1297.2914302930119</v>
      </c>
      <c r="DY219" s="64">
        <f ca="1">'Statistical Moments'!EJ65</f>
        <v>1294.478116029738</v>
      </c>
      <c r="DZ219" s="64">
        <f ca="1">'Statistical Moments'!EK65</f>
        <v>1292.2567102465575</v>
      </c>
      <c r="EA219" s="64">
        <f ca="1">'Statistical Moments'!EL65</f>
        <v>1289.6777877355087</v>
      </c>
      <c r="EB219" s="64">
        <f ca="1">'Statistical Moments'!EM65</f>
        <v>1286.1835268727189</v>
      </c>
    </row>
    <row r="220" spans="1:132" ht="12.75" customHeight="1" x14ac:dyDescent="0.2">
      <c r="A220" s="4" t="str">
        <f>'(Intermediate Computations)'!B239</f>
        <v>MMM 2010</v>
      </c>
      <c r="B220" s="4" t="str">
        <f>'(Intermediate Computations)'!C239</f>
        <v>MMM 2010</v>
      </c>
      <c r="C220" s="4" t="str">
        <f>'(Intermediate Computations)'!D239</f>
        <v>MMM 2010</v>
      </c>
      <c r="D220" s="4" t="str">
        <f>'(Intermediate Computations)'!E239</f>
        <v>MMM 2010</v>
      </c>
      <c r="E220" s="4" t="str">
        <f>'(Intermediate Computations)'!F239</f>
        <v>MMM 2010</v>
      </c>
      <c r="F220" s="4" t="str">
        <f>'(Intermediate Computations)'!G239</f>
        <v>MMM 2010</v>
      </c>
      <c r="G220" s="4" t="str">
        <f>'(Intermediate Computations)'!H239</f>
        <v>MMM 2010</v>
      </c>
      <c r="H220" s="4" t="str">
        <f>'(Intermediate Computations)'!I239</f>
        <v>MMM 2010</v>
      </c>
      <c r="I220" s="4" t="str">
        <f>'(Intermediate Computations)'!J239</f>
        <v>MMM 2010</v>
      </c>
      <c r="J220" s="4" t="str">
        <f>'(Intermediate Computations)'!K239</f>
        <v>MMM 2010</v>
      </c>
      <c r="K220" s="4" t="str">
        <f>'(Intermediate Computations)'!L239</f>
        <v>MMM 2010</v>
      </c>
      <c r="L220" s="4" t="str">
        <f>'(Intermediate Computations)'!M239</f>
        <v>MMM 2010</v>
      </c>
      <c r="M220" s="4" t="str">
        <f>'(Intermediate Computations)'!O239</f>
        <v>MMM 2011</v>
      </c>
      <c r="N220" s="4" t="str">
        <f>'(Intermediate Computations)'!P239</f>
        <v>MMM 2011</v>
      </c>
      <c r="O220" s="4" t="str">
        <f>'(Intermediate Computations)'!Q239</f>
        <v>MMM 2011</v>
      </c>
      <c r="P220" s="4" t="str">
        <f>'(Intermediate Computations)'!R239</f>
        <v>MMM 2011</v>
      </c>
      <c r="Q220" s="4" t="str">
        <f>'(Intermediate Computations)'!S239</f>
        <v>MMM 2011</v>
      </c>
      <c r="R220" s="4" t="str">
        <f>'(Intermediate Computations)'!T239</f>
        <v>MMM 2011</v>
      </c>
      <c r="S220" s="4" t="str">
        <f>'(Intermediate Computations)'!U239</f>
        <v>MMM 2011</v>
      </c>
      <c r="T220" s="4" t="str">
        <f>'(Intermediate Computations)'!V239</f>
        <v>MMM 2011</v>
      </c>
      <c r="U220" s="4" t="str">
        <f>'(Intermediate Computations)'!W239</f>
        <v>MMM 2011</v>
      </c>
      <c r="V220" s="4" t="str">
        <f>'(Intermediate Computations)'!X239</f>
        <v>MMM 2011</v>
      </c>
      <c r="W220" s="4" t="str">
        <f>'(Intermediate Computations)'!Y239</f>
        <v>MMM 2011</v>
      </c>
      <c r="X220" s="4" t="str">
        <f>'(Intermediate Computations)'!Z239</f>
        <v>MMM 2011</v>
      </c>
      <c r="Y220" s="4" t="str">
        <f>'(Intermediate Computations)'!AB239</f>
        <v>MMM 2012</v>
      </c>
      <c r="Z220" s="4" t="str">
        <f>'(Intermediate Computations)'!AC239</f>
        <v>MMM 2012</v>
      </c>
      <c r="AA220" s="4" t="str">
        <f>'(Intermediate Computations)'!AD239</f>
        <v>MMM 2012</v>
      </c>
      <c r="AB220" s="4" t="str">
        <f>'(Intermediate Computations)'!AE239</f>
        <v>MMM 2012</v>
      </c>
      <c r="AC220" s="4" t="str">
        <f>'(Intermediate Computations)'!AF239</f>
        <v>MMM 2012</v>
      </c>
      <c r="AD220" s="4" t="str">
        <f>'(Intermediate Computations)'!AG239</f>
        <v>MMM 2012</v>
      </c>
      <c r="AE220" s="4" t="str">
        <f>'(Intermediate Computations)'!AH239</f>
        <v>MMM 2012</v>
      </c>
      <c r="AF220" s="4" t="str">
        <f>'(Intermediate Computations)'!AI239</f>
        <v>MMM 2012</v>
      </c>
      <c r="AG220" s="4" t="str">
        <f>'(Intermediate Computations)'!AJ239</f>
        <v>MMM 2012</v>
      </c>
      <c r="AH220" s="4" t="str">
        <f>'(Intermediate Computations)'!AK239</f>
        <v>MMM 2012</v>
      </c>
      <c r="AI220" s="4" t="str">
        <f>'(Intermediate Computations)'!AL239</f>
        <v>MMM 2012</v>
      </c>
      <c r="AJ220" s="4" t="str">
        <f>'(Intermediate Computations)'!AM239</f>
        <v>MMM 2012</v>
      </c>
      <c r="AK220" s="4" t="str">
        <f>'(Intermediate Computations)'!AO239</f>
        <v>MMM 2013</v>
      </c>
      <c r="AL220" s="4" t="str">
        <f>'(Intermediate Computations)'!AP239</f>
        <v>MMM 2013</v>
      </c>
      <c r="AM220" s="4" t="str">
        <f>'(Intermediate Computations)'!AQ239</f>
        <v>MMM 2013</v>
      </c>
      <c r="AN220" s="4" t="str">
        <f>'(Intermediate Computations)'!AR239</f>
        <v>MMM 2013</v>
      </c>
      <c r="AO220" s="4" t="str">
        <f>'(Intermediate Computations)'!AS239</f>
        <v>MMM 2013</v>
      </c>
      <c r="AP220" s="4" t="str">
        <f>'(Intermediate Computations)'!AT239</f>
        <v>MMM 2013</v>
      </c>
      <c r="AQ220" s="4" t="str">
        <f>'(Intermediate Computations)'!AU239</f>
        <v>MMM 2013</v>
      </c>
      <c r="AR220" s="4" t="str">
        <f>'(Intermediate Computations)'!AV239</f>
        <v>MMM 2013</v>
      </c>
      <c r="AS220" s="4" t="str">
        <f>'(Intermediate Computations)'!AW239</f>
        <v>MMM 2013</v>
      </c>
      <c r="AT220" s="4" t="str">
        <f>'(Intermediate Computations)'!AX239</f>
        <v>MMM 2013</v>
      </c>
      <c r="AU220" s="4" t="str">
        <f>'(Intermediate Computations)'!AY239</f>
        <v>MMM 2013</v>
      </c>
      <c r="AV220" s="4" t="str">
        <f>'(Intermediate Computations)'!AZ239</f>
        <v>MMM 2013</v>
      </c>
      <c r="AW220" s="4" t="str">
        <f>'(Intermediate Computations)'!BB239</f>
        <v>MMM 2014</v>
      </c>
      <c r="AX220" s="4" t="str">
        <f>'(Intermediate Computations)'!BC239</f>
        <v>MMM 2014</v>
      </c>
      <c r="AY220" s="4" t="str">
        <f>'(Intermediate Computations)'!BD239</f>
        <v>MMM 2014</v>
      </c>
      <c r="AZ220" s="4" t="str">
        <f>'(Intermediate Computations)'!BE239</f>
        <v>MMM 2014</v>
      </c>
      <c r="BA220" s="4" t="str">
        <f>'(Intermediate Computations)'!BF239</f>
        <v>MMM 2014</v>
      </c>
      <c r="BB220" s="4" t="str">
        <f>'(Intermediate Computations)'!BG239</f>
        <v>MMM 2014</v>
      </c>
      <c r="BC220" s="4" t="str">
        <f>'(Intermediate Computations)'!BH239</f>
        <v>MMM 2014</v>
      </c>
      <c r="BD220" s="4" t="str">
        <f>'(Intermediate Computations)'!BI239</f>
        <v>MMM 2014</v>
      </c>
      <c r="BE220" s="4" t="str">
        <f>'(Intermediate Computations)'!BJ239</f>
        <v>MMM 2014</v>
      </c>
      <c r="BF220" s="4" t="str">
        <f>'(Intermediate Computations)'!BK239</f>
        <v>MMM 2014</v>
      </c>
      <c r="BG220" s="4" t="str">
        <f>'(Intermediate Computations)'!BL239</f>
        <v>MMM 2014</v>
      </c>
      <c r="BH220" s="4" t="str">
        <f>'(Intermediate Computations)'!BM239</f>
        <v>MMM 2014</v>
      </c>
      <c r="BI220" s="4" t="str">
        <f>'(Intermediate Computations)'!BO239</f>
        <v>MMM 2015</v>
      </c>
      <c r="BJ220" s="4" t="str">
        <f>'(Intermediate Computations)'!BP239</f>
        <v>MMM 2015</v>
      </c>
      <c r="BK220" s="4" t="str">
        <f>'(Intermediate Computations)'!BQ239</f>
        <v>MMM 2015</v>
      </c>
      <c r="BL220" s="4" t="str">
        <f>'(Intermediate Computations)'!BR239</f>
        <v>MMM 2015</v>
      </c>
      <c r="BM220" s="4" t="str">
        <f>'(Intermediate Computations)'!BS239</f>
        <v>MMM 2015</v>
      </c>
      <c r="BN220" s="4" t="str">
        <f>'(Intermediate Computations)'!BT239</f>
        <v>MMM 2015</v>
      </c>
      <c r="BO220" s="4" t="str">
        <f>'(Intermediate Computations)'!BU239</f>
        <v>MMM 2015</v>
      </c>
      <c r="BP220" s="4" t="str">
        <f>'(Intermediate Computations)'!BV239</f>
        <v>MMM 2015</v>
      </c>
      <c r="BQ220" s="4" t="str">
        <f>'(Intermediate Computations)'!BW239</f>
        <v>MMM 2015</v>
      </c>
      <c r="BR220" s="4" t="str">
        <f>'(Intermediate Computations)'!BX239</f>
        <v>MMM 2015</v>
      </c>
      <c r="BS220" s="4" t="str">
        <f>'(Intermediate Computations)'!BY239</f>
        <v>MMM 2015</v>
      </c>
      <c r="BT220" s="4" t="str">
        <f>'(Intermediate Computations)'!BZ239</f>
        <v>MMM 2015</v>
      </c>
      <c r="BU220" s="4" t="str">
        <f>'(Intermediate Computations)'!CB239</f>
        <v>MMM 2016</v>
      </c>
      <c r="BV220" s="4" t="str">
        <f>'(Intermediate Computations)'!CC239</f>
        <v>MMM 2016</v>
      </c>
      <c r="BW220" s="4" t="str">
        <f>'(Intermediate Computations)'!CD239</f>
        <v>MMM 2016</v>
      </c>
      <c r="BX220" s="4" t="str">
        <f>'(Intermediate Computations)'!CE239</f>
        <v>MMM 2016</v>
      </c>
      <c r="BY220" s="4" t="str">
        <f>'(Intermediate Computations)'!CF239</f>
        <v>MMM 2016</v>
      </c>
      <c r="BZ220" s="4" t="str">
        <f>'(Intermediate Computations)'!CG239</f>
        <v>MMM 2016</v>
      </c>
      <c r="CA220" s="4" t="str">
        <f>'(Intermediate Computations)'!CH239</f>
        <v>MMM 2016</v>
      </c>
      <c r="CB220" s="4" t="str">
        <f>'(Intermediate Computations)'!CI239</f>
        <v>MMM 2016</v>
      </c>
      <c r="CC220" s="4" t="str">
        <f>'(Intermediate Computations)'!CJ239</f>
        <v>MMM 2016</v>
      </c>
      <c r="CD220" s="4" t="str">
        <f>'(Intermediate Computations)'!CK239</f>
        <v>MMM 2016</v>
      </c>
      <c r="CE220" s="4" t="str">
        <f>'(Intermediate Computations)'!CL239</f>
        <v>MMM 2016</v>
      </c>
      <c r="CF220" s="4" t="str">
        <f>'(Intermediate Computations)'!CM239</f>
        <v>MMM 2016</v>
      </c>
      <c r="CG220" s="4" t="str">
        <f>'(Intermediate Computations)'!CO239</f>
        <v>MMM 2017</v>
      </c>
      <c r="CH220" s="4" t="str">
        <f>'(Intermediate Computations)'!CP239</f>
        <v>MMM 2017</v>
      </c>
      <c r="CI220" s="4" t="str">
        <f>'(Intermediate Computations)'!CQ239</f>
        <v>MMM 2017</v>
      </c>
      <c r="CJ220" s="4" t="str">
        <f>'(Intermediate Computations)'!CR239</f>
        <v>MMM 2017</v>
      </c>
      <c r="CK220" s="4" t="str">
        <f>'(Intermediate Computations)'!CS239</f>
        <v>MMM 2017</v>
      </c>
      <c r="CL220" s="4" t="str">
        <f>'(Intermediate Computations)'!CT239</f>
        <v>MMM 2017</v>
      </c>
      <c r="CM220" s="4" t="str">
        <f>'(Intermediate Computations)'!CU239</f>
        <v>MMM 2017</v>
      </c>
      <c r="CN220" s="4" t="str">
        <f>'(Intermediate Computations)'!CV239</f>
        <v>MMM 2017</v>
      </c>
      <c r="CO220" s="4" t="str">
        <f>'(Intermediate Computations)'!CW239</f>
        <v>MMM 2017</v>
      </c>
      <c r="CP220" s="4" t="str">
        <f>'(Intermediate Computations)'!CX239</f>
        <v>MMM 2017</v>
      </c>
      <c r="CQ220" s="4" t="str">
        <f>'(Intermediate Computations)'!CY239</f>
        <v>MMM 2017</v>
      </c>
      <c r="CR220" s="4" t="str">
        <f>'(Intermediate Computations)'!CZ239</f>
        <v>MMM 2017</v>
      </c>
      <c r="CS220" s="4" t="str">
        <f>'(Intermediate Computations)'!DB239</f>
        <v>MMM 2018</v>
      </c>
      <c r="CT220" s="4" t="str">
        <f>'(Intermediate Computations)'!DC239</f>
        <v>MMM 2018</v>
      </c>
      <c r="CU220" s="4" t="str">
        <f>'(Intermediate Computations)'!DD239</f>
        <v>MMM 2018</v>
      </c>
      <c r="CV220" s="4" t="str">
        <f>'(Intermediate Computations)'!DE239</f>
        <v>MMM 2018</v>
      </c>
      <c r="CW220" s="4" t="str">
        <f>'(Intermediate Computations)'!DF239</f>
        <v>MMM 2018</v>
      </c>
      <c r="CX220" s="4" t="str">
        <f>'(Intermediate Computations)'!DG239</f>
        <v>MMM 2018</v>
      </c>
      <c r="CY220" s="4" t="str">
        <f>'(Intermediate Computations)'!DH239</f>
        <v>MMM 2018</v>
      </c>
      <c r="CZ220" s="4" t="str">
        <f>'(Intermediate Computations)'!DI239</f>
        <v>MMM 2018</v>
      </c>
      <c r="DA220" s="4" t="str">
        <f>'(Intermediate Computations)'!DJ239</f>
        <v>MMM 2018</v>
      </c>
      <c r="DB220" s="4" t="str">
        <f>'(Intermediate Computations)'!DK239</f>
        <v>MMM 2018</v>
      </c>
      <c r="DC220" s="4" t="str">
        <f>'(Intermediate Computations)'!DL239</f>
        <v>MMM 2018</v>
      </c>
      <c r="DD220" s="4" t="str">
        <f>'(Intermediate Computations)'!DM239</f>
        <v>MMM 2018</v>
      </c>
      <c r="DE220" s="4" t="str">
        <f>'(Intermediate Computations)'!DO239</f>
        <v>MMM 2019</v>
      </c>
      <c r="DF220" s="4" t="str">
        <f>'(Intermediate Computations)'!DP239</f>
        <v>MMM 2019</v>
      </c>
      <c r="DG220" s="4" t="str">
        <f>'(Intermediate Computations)'!DQ239</f>
        <v>MMM 2019</v>
      </c>
      <c r="DH220" s="4" t="str">
        <f>'(Intermediate Computations)'!DR239</f>
        <v>MMM 2019</v>
      </c>
      <c r="DI220" s="4" t="str">
        <f>'(Intermediate Computations)'!DS239</f>
        <v>MMM 2019</v>
      </c>
      <c r="DJ220" s="4" t="str">
        <f>'(Intermediate Computations)'!DT239</f>
        <v>MMM 2019</v>
      </c>
      <c r="DK220" s="4" t="str">
        <f>'(Intermediate Computations)'!DU239</f>
        <v>MMM 2019</v>
      </c>
      <c r="DL220" s="4" t="str">
        <f>'(Intermediate Computations)'!DV239</f>
        <v>MMM 2019</v>
      </c>
      <c r="DM220" s="4" t="str">
        <f>'(Intermediate Computations)'!DW239</f>
        <v>MMM 2019</v>
      </c>
      <c r="DN220" s="4" t="str">
        <f>'(Intermediate Computations)'!DX239</f>
        <v>MMM 2019</v>
      </c>
      <c r="DO220" s="4" t="str">
        <f>'(Intermediate Computations)'!DY239</f>
        <v>MMM 2019</v>
      </c>
      <c r="DP220" s="4" t="str">
        <f>'(Intermediate Computations)'!DZ239</f>
        <v>MMM 2019</v>
      </c>
      <c r="DQ220" s="4" t="str">
        <f>'(Intermediate Computations)'!EB239</f>
        <v>MMM 2020</v>
      </c>
      <c r="DR220" s="4" t="str">
        <f>'(Intermediate Computations)'!EC239</f>
        <v>MMM 2020</v>
      </c>
      <c r="DS220" s="4" t="str">
        <f>'(Intermediate Computations)'!ED239</f>
        <v>MMM 2020</v>
      </c>
      <c r="DT220" s="4" t="str">
        <f>'(Intermediate Computations)'!EE239</f>
        <v>MMM 2020</v>
      </c>
      <c r="DU220" s="4" t="str">
        <f>'(Intermediate Computations)'!EF239</f>
        <v>MMM 2020</v>
      </c>
      <c r="DV220" s="4" t="str">
        <f>'(Intermediate Computations)'!EG239</f>
        <v>MMM 2020</v>
      </c>
      <c r="DW220" s="4" t="str">
        <f>'(Intermediate Computations)'!EH239</f>
        <v>MMM 2020</v>
      </c>
      <c r="DX220" s="4" t="str">
        <f>'(Intermediate Computations)'!EI239</f>
        <v>MMM 2020</v>
      </c>
      <c r="DY220" s="4" t="str">
        <f>'(Intermediate Computations)'!EJ239</f>
        <v>MMM 2020</v>
      </c>
      <c r="DZ220" s="4" t="str">
        <f>'(Intermediate Computations)'!EK239</f>
        <v>MMM 2020</v>
      </c>
      <c r="EA220" s="4" t="str">
        <f>'(Intermediate Computations)'!EL239</f>
        <v>MMM 2020</v>
      </c>
      <c r="EB220" s="4" t="str">
        <f>'(Intermediate Computations)'!EM239</f>
        <v>MMM 2020</v>
      </c>
    </row>
    <row r="221" spans="1:132" ht="12.75" customHeight="1" x14ac:dyDescent="0.2">
      <c r="A221" s="4">
        <f>'(Intermediate Computations)'!B236</f>
        <v>40179</v>
      </c>
      <c r="B221" s="4">
        <f>'(Intermediate Computations)'!C236</f>
        <v>40210</v>
      </c>
      <c r="C221" s="4">
        <f>'(Intermediate Computations)'!D236</f>
        <v>40238</v>
      </c>
      <c r="D221" s="4">
        <f>'(Intermediate Computations)'!E236</f>
        <v>40269</v>
      </c>
      <c r="E221" s="4">
        <f>'(Intermediate Computations)'!F236</f>
        <v>40299</v>
      </c>
      <c r="F221" s="4">
        <f>'(Intermediate Computations)'!G236</f>
        <v>40330</v>
      </c>
      <c r="G221" s="4">
        <f>'(Intermediate Computations)'!H236</f>
        <v>40360</v>
      </c>
      <c r="H221" s="4">
        <f>'(Intermediate Computations)'!I236</f>
        <v>40391</v>
      </c>
      <c r="I221" s="4">
        <f>'(Intermediate Computations)'!J236</f>
        <v>40422</v>
      </c>
      <c r="J221" s="4">
        <f>'(Intermediate Computations)'!K236</f>
        <v>40452</v>
      </c>
      <c r="K221" s="4">
        <f>'(Intermediate Computations)'!L236</f>
        <v>40483</v>
      </c>
      <c r="L221" s="4">
        <f>'(Intermediate Computations)'!M236</f>
        <v>40513</v>
      </c>
      <c r="M221" s="4">
        <f>'(Intermediate Computations)'!O236</f>
        <v>40544</v>
      </c>
      <c r="N221" s="4">
        <f>'(Intermediate Computations)'!P236</f>
        <v>40575</v>
      </c>
      <c r="O221" s="4">
        <f>'(Intermediate Computations)'!Q236</f>
        <v>40603</v>
      </c>
      <c r="P221" s="4">
        <f>'(Intermediate Computations)'!R236</f>
        <v>40634</v>
      </c>
      <c r="Q221" s="4">
        <f>'(Intermediate Computations)'!S236</f>
        <v>40664</v>
      </c>
      <c r="R221" s="4">
        <f>'(Intermediate Computations)'!T236</f>
        <v>40695</v>
      </c>
      <c r="S221" s="4">
        <f>'(Intermediate Computations)'!U236</f>
        <v>40725</v>
      </c>
      <c r="T221" s="4">
        <f>'(Intermediate Computations)'!V236</f>
        <v>40756</v>
      </c>
      <c r="U221" s="4">
        <f>'(Intermediate Computations)'!W236</f>
        <v>40787</v>
      </c>
      <c r="V221" s="4">
        <f>'(Intermediate Computations)'!X236</f>
        <v>40817</v>
      </c>
      <c r="W221" s="4">
        <f>'(Intermediate Computations)'!Y236</f>
        <v>40848</v>
      </c>
      <c r="X221" s="4">
        <f>'(Intermediate Computations)'!Z236</f>
        <v>40878</v>
      </c>
      <c r="Y221" s="4">
        <f>'(Intermediate Computations)'!AB236</f>
        <v>40909</v>
      </c>
      <c r="Z221" s="4">
        <f>'(Intermediate Computations)'!AC236</f>
        <v>40940</v>
      </c>
      <c r="AA221" s="4">
        <f>'(Intermediate Computations)'!AD236</f>
        <v>40969</v>
      </c>
      <c r="AB221" s="4">
        <f>'(Intermediate Computations)'!AE236</f>
        <v>41000</v>
      </c>
      <c r="AC221" s="4">
        <f>'(Intermediate Computations)'!AF236</f>
        <v>41030</v>
      </c>
      <c r="AD221" s="4">
        <f>'(Intermediate Computations)'!AG236</f>
        <v>41061</v>
      </c>
      <c r="AE221" s="4">
        <f>'(Intermediate Computations)'!AH236</f>
        <v>41091</v>
      </c>
      <c r="AF221" s="4">
        <f>'(Intermediate Computations)'!AI236</f>
        <v>41122</v>
      </c>
      <c r="AG221" s="4">
        <f>'(Intermediate Computations)'!AJ236</f>
        <v>41153</v>
      </c>
      <c r="AH221" s="4">
        <f>'(Intermediate Computations)'!AK236</f>
        <v>41183</v>
      </c>
      <c r="AI221" s="4">
        <f>'(Intermediate Computations)'!AL236</f>
        <v>41214</v>
      </c>
      <c r="AJ221" s="4">
        <f>'(Intermediate Computations)'!AM236</f>
        <v>41244</v>
      </c>
      <c r="AK221" s="4">
        <f>'(Intermediate Computations)'!AO236</f>
        <v>41275</v>
      </c>
      <c r="AL221" s="4">
        <f>'(Intermediate Computations)'!AP236</f>
        <v>41306</v>
      </c>
      <c r="AM221" s="4">
        <f>'(Intermediate Computations)'!AQ236</f>
        <v>41334</v>
      </c>
      <c r="AN221" s="4">
        <f>'(Intermediate Computations)'!AR236</f>
        <v>41365</v>
      </c>
      <c r="AO221" s="4">
        <f>'(Intermediate Computations)'!AS236</f>
        <v>41395</v>
      </c>
      <c r="AP221" s="4">
        <f>'(Intermediate Computations)'!AT236</f>
        <v>41426</v>
      </c>
      <c r="AQ221" s="4">
        <f>'(Intermediate Computations)'!AU236</f>
        <v>41456</v>
      </c>
      <c r="AR221" s="4">
        <f>'(Intermediate Computations)'!AV236</f>
        <v>41487</v>
      </c>
      <c r="AS221" s="4">
        <f>'(Intermediate Computations)'!AW236</f>
        <v>41518</v>
      </c>
      <c r="AT221" s="4">
        <f>'(Intermediate Computations)'!AX236</f>
        <v>41548</v>
      </c>
      <c r="AU221" s="4">
        <f>'(Intermediate Computations)'!AY236</f>
        <v>41579</v>
      </c>
      <c r="AV221" s="4">
        <f>'(Intermediate Computations)'!AZ236</f>
        <v>41609</v>
      </c>
      <c r="AW221" s="4">
        <f>'(Intermediate Computations)'!BB236</f>
        <v>41640</v>
      </c>
      <c r="AX221" s="4">
        <f>'(Intermediate Computations)'!BC236</f>
        <v>41671</v>
      </c>
      <c r="AY221" s="4">
        <f>'(Intermediate Computations)'!BD236</f>
        <v>41699</v>
      </c>
      <c r="AZ221" s="4">
        <f>'(Intermediate Computations)'!BE236</f>
        <v>41730</v>
      </c>
      <c r="BA221" s="4">
        <f>'(Intermediate Computations)'!BF236</f>
        <v>41760</v>
      </c>
      <c r="BB221" s="4">
        <f>'(Intermediate Computations)'!BG236</f>
        <v>41791</v>
      </c>
      <c r="BC221" s="4">
        <f>'(Intermediate Computations)'!BH236</f>
        <v>41821</v>
      </c>
      <c r="BD221" s="4">
        <f>'(Intermediate Computations)'!BI236</f>
        <v>41852</v>
      </c>
      <c r="BE221" s="4">
        <f>'(Intermediate Computations)'!BJ236</f>
        <v>41883</v>
      </c>
      <c r="BF221" s="4">
        <f>'(Intermediate Computations)'!BK236</f>
        <v>41913</v>
      </c>
      <c r="BG221" s="4">
        <f>'(Intermediate Computations)'!BL236</f>
        <v>41944</v>
      </c>
      <c r="BH221" s="4">
        <f>'(Intermediate Computations)'!BM236</f>
        <v>41974</v>
      </c>
      <c r="BI221" s="4">
        <f>'(Intermediate Computations)'!BO236</f>
        <v>42005</v>
      </c>
      <c r="BJ221" s="4">
        <f>'(Intermediate Computations)'!BP236</f>
        <v>42036</v>
      </c>
      <c r="BK221" s="4">
        <f>'(Intermediate Computations)'!BQ236</f>
        <v>42064</v>
      </c>
      <c r="BL221" s="4">
        <f>'(Intermediate Computations)'!BR236</f>
        <v>42095</v>
      </c>
      <c r="BM221" s="4">
        <f>'(Intermediate Computations)'!BS236</f>
        <v>42125</v>
      </c>
      <c r="BN221" s="4">
        <f>'(Intermediate Computations)'!BT236</f>
        <v>42156</v>
      </c>
      <c r="BO221" s="4">
        <f>'(Intermediate Computations)'!BU236</f>
        <v>42186</v>
      </c>
      <c r="BP221" s="4">
        <f>'(Intermediate Computations)'!BV236</f>
        <v>42217</v>
      </c>
      <c r="BQ221" s="4">
        <f>'(Intermediate Computations)'!BW236</f>
        <v>42248</v>
      </c>
      <c r="BR221" s="4">
        <f>'(Intermediate Computations)'!BX236</f>
        <v>42278</v>
      </c>
      <c r="BS221" s="4">
        <f>'(Intermediate Computations)'!BY236</f>
        <v>42309</v>
      </c>
      <c r="BT221" s="4">
        <f>'(Intermediate Computations)'!BZ236</f>
        <v>42339</v>
      </c>
      <c r="BU221" s="4">
        <f>'(Intermediate Computations)'!CB236</f>
        <v>42370</v>
      </c>
      <c r="BV221" s="4">
        <f>'(Intermediate Computations)'!CC236</f>
        <v>42401</v>
      </c>
      <c r="BW221" s="4">
        <f>'(Intermediate Computations)'!CD236</f>
        <v>42430</v>
      </c>
      <c r="BX221" s="4">
        <f>'(Intermediate Computations)'!CE236</f>
        <v>42461</v>
      </c>
      <c r="BY221" s="4">
        <f>'(Intermediate Computations)'!CF236</f>
        <v>42491</v>
      </c>
      <c r="BZ221" s="4">
        <f>'(Intermediate Computations)'!CG236</f>
        <v>42522</v>
      </c>
      <c r="CA221" s="4">
        <f>'(Intermediate Computations)'!CH236</f>
        <v>42552</v>
      </c>
      <c r="CB221" s="4">
        <f>'(Intermediate Computations)'!CI236</f>
        <v>42583</v>
      </c>
      <c r="CC221" s="4">
        <f>'(Intermediate Computations)'!CJ236</f>
        <v>42614</v>
      </c>
      <c r="CD221" s="4">
        <f>'(Intermediate Computations)'!CK236</f>
        <v>42644</v>
      </c>
      <c r="CE221" s="4">
        <f>'(Intermediate Computations)'!CL236</f>
        <v>42675</v>
      </c>
      <c r="CF221" s="4">
        <f>'(Intermediate Computations)'!CM236</f>
        <v>42705</v>
      </c>
      <c r="CG221" s="4">
        <f>'(Intermediate Computations)'!CO236</f>
        <v>42736</v>
      </c>
      <c r="CH221" s="4">
        <f>'(Intermediate Computations)'!CP236</f>
        <v>42767</v>
      </c>
      <c r="CI221" s="4">
        <f>'(Intermediate Computations)'!CQ236</f>
        <v>42795</v>
      </c>
      <c r="CJ221" s="4">
        <f>'(Intermediate Computations)'!CR236</f>
        <v>42826</v>
      </c>
      <c r="CK221" s="4">
        <f>'(Intermediate Computations)'!CS236</f>
        <v>42856</v>
      </c>
      <c r="CL221" s="4">
        <f>'(Intermediate Computations)'!CT236</f>
        <v>42887</v>
      </c>
      <c r="CM221" s="4">
        <f>'(Intermediate Computations)'!CU236</f>
        <v>42917</v>
      </c>
      <c r="CN221" s="4">
        <f>'(Intermediate Computations)'!CV236</f>
        <v>42948</v>
      </c>
      <c r="CO221" s="4">
        <f>'(Intermediate Computations)'!CW236</f>
        <v>42979</v>
      </c>
      <c r="CP221" s="4">
        <f>'(Intermediate Computations)'!CX236</f>
        <v>43009</v>
      </c>
      <c r="CQ221" s="4">
        <f>'(Intermediate Computations)'!CY236</f>
        <v>43040</v>
      </c>
      <c r="CR221" s="4">
        <f>'(Intermediate Computations)'!CZ236</f>
        <v>43070</v>
      </c>
      <c r="CS221" s="4">
        <f>'(Intermediate Computations)'!DB236</f>
        <v>43101</v>
      </c>
      <c r="CT221" s="4">
        <f>'(Intermediate Computations)'!DC236</f>
        <v>43132</v>
      </c>
      <c r="CU221" s="4">
        <f>'(Intermediate Computations)'!DD236</f>
        <v>43160</v>
      </c>
      <c r="CV221" s="4">
        <f>'(Intermediate Computations)'!DE236</f>
        <v>43191</v>
      </c>
      <c r="CW221" s="4">
        <f>'(Intermediate Computations)'!DF236</f>
        <v>43221</v>
      </c>
      <c r="CX221" s="4">
        <f>'(Intermediate Computations)'!DG236</f>
        <v>43252</v>
      </c>
      <c r="CY221" s="4">
        <f>'(Intermediate Computations)'!DH236</f>
        <v>43282</v>
      </c>
      <c r="CZ221" s="4">
        <f>'(Intermediate Computations)'!DI236</f>
        <v>43313</v>
      </c>
      <c r="DA221" s="4">
        <f>'(Intermediate Computations)'!DJ236</f>
        <v>43344</v>
      </c>
      <c r="DB221" s="4">
        <f>'(Intermediate Computations)'!DK236</f>
        <v>43374</v>
      </c>
      <c r="DC221" s="4">
        <f>'(Intermediate Computations)'!DL236</f>
        <v>43405</v>
      </c>
      <c r="DD221" s="4">
        <f>'(Intermediate Computations)'!DM236</f>
        <v>43435</v>
      </c>
      <c r="DE221" s="4">
        <f>'(Intermediate Computations)'!DO236</f>
        <v>43466</v>
      </c>
      <c r="DF221" s="4">
        <f>'(Intermediate Computations)'!DP236</f>
        <v>43497</v>
      </c>
      <c r="DG221" s="4">
        <f>'(Intermediate Computations)'!DQ236</f>
        <v>43525</v>
      </c>
      <c r="DH221" s="4">
        <f>'(Intermediate Computations)'!DR236</f>
        <v>43556</v>
      </c>
      <c r="DI221" s="4">
        <f>'(Intermediate Computations)'!DS236</f>
        <v>43586</v>
      </c>
      <c r="DJ221" s="4">
        <f>'(Intermediate Computations)'!DT236</f>
        <v>43617</v>
      </c>
      <c r="DK221" s="4">
        <f>'(Intermediate Computations)'!DU236</f>
        <v>43647</v>
      </c>
      <c r="DL221" s="4">
        <f>'(Intermediate Computations)'!DV236</f>
        <v>43678</v>
      </c>
      <c r="DM221" s="4">
        <f>'(Intermediate Computations)'!DW236</f>
        <v>43709</v>
      </c>
      <c r="DN221" s="4">
        <f>'(Intermediate Computations)'!DX236</f>
        <v>43739</v>
      </c>
      <c r="DO221" s="4">
        <f>'(Intermediate Computations)'!DY236</f>
        <v>43770</v>
      </c>
      <c r="DP221" s="4">
        <f>'(Intermediate Computations)'!DZ236</f>
        <v>43800</v>
      </c>
      <c r="DQ221" s="4">
        <f>'(Intermediate Computations)'!EB236</f>
        <v>43831</v>
      </c>
      <c r="DR221" s="4">
        <f>'(Intermediate Computations)'!EC236</f>
        <v>43862</v>
      </c>
      <c r="DS221" s="4">
        <f>'(Intermediate Computations)'!ED236</f>
        <v>43891</v>
      </c>
      <c r="DT221" s="4">
        <f>'(Intermediate Computations)'!EE236</f>
        <v>43922</v>
      </c>
      <c r="DU221" s="4">
        <f>'(Intermediate Computations)'!EF236</f>
        <v>43952</v>
      </c>
      <c r="DV221" s="4">
        <f>'(Intermediate Computations)'!EG236</f>
        <v>43983</v>
      </c>
      <c r="DW221" s="4">
        <f>'(Intermediate Computations)'!EH236</f>
        <v>44013</v>
      </c>
      <c r="DX221" s="4">
        <f>'(Intermediate Computations)'!EI236</f>
        <v>44044</v>
      </c>
      <c r="DY221" s="4">
        <f>'(Intermediate Computations)'!EJ236</f>
        <v>44075</v>
      </c>
      <c r="DZ221" s="4">
        <f>'(Intermediate Computations)'!EK236</f>
        <v>44105</v>
      </c>
      <c r="EA221" s="4">
        <f>'(Intermediate Computations)'!EL236</f>
        <v>44136</v>
      </c>
      <c r="EB221" s="4">
        <f>'(Intermediate Computations)'!EM236</f>
        <v>44166</v>
      </c>
    </row>
    <row r="223" spans="1:132" ht="12.75" customHeight="1" x14ac:dyDescent="0.2">
      <c r="A223" t="s">
        <v>80</v>
      </c>
    </row>
    <row r="224" spans="1:132" ht="12.75" customHeight="1" x14ac:dyDescent="0.2">
      <c r="A224" t="s">
        <v>495</v>
      </c>
    </row>
    <row r="225" spans="1:1" ht="12.75" customHeight="1" x14ac:dyDescent="0.2">
      <c r="A225" t="s">
        <v>350</v>
      </c>
    </row>
    <row r="226" spans="1:1" ht="12.75" customHeight="1" x14ac:dyDescent="0.2">
      <c r="A226" t="s">
        <v>577</v>
      </c>
    </row>
    <row r="227" spans="1:1" ht="12.75" customHeight="1" x14ac:dyDescent="0.2">
      <c r="A227" t="s">
        <v>382</v>
      </c>
    </row>
    <row r="228" spans="1:1" ht="12.75" customHeight="1" x14ac:dyDescent="0.2">
      <c r="A228" t="s">
        <v>395</v>
      </c>
    </row>
    <row r="229" spans="1:1" ht="12.75" customHeight="1" x14ac:dyDescent="0.2">
      <c r="A229" t="s">
        <v>496</v>
      </c>
    </row>
    <row r="230" spans="1:1" ht="12.75" customHeight="1" x14ac:dyDescent="0.2">
      <c r="A230" t="s">
        <v>218</v>
      </c>
    </row>
    <row r="231" spans="1:1" ht="12.75" customHeight="1" x14ac:dyDescent="0.2">
      <c r="A231" t="s">
        <v>322</v>
      </c>
    </row>
    <row r="232" spans="1:1" ht="12.75" customHeight="1" x14ac:dyDescent="0.2">
      <c r="A232" t="s">
        <v>34</v>
      </c>
    </row>
    <row r="233" spans="1:1" ht="12.75" customHeight="1" x14ac:dyDescent="0.2">
      <c r="A233" t="s">
        <v>547</v>
      </c>
    </row>
    <row r="234" spans="1:1" ht="12.75" customHeight="1" x14ac:dyDescent="0.2">
      <c r="A234" t="s">
        <v>724</v>
      </c>
    </row>
    <row r="235" spans="1:1" ht="12.75" customHeight="1" x14ac:dyDescent="0.2">
      <c r="A235" t="s">
        <v>589</v>
      </c>
    </row>
    <row r="236" spans="1:1" ht="12.75" customHeight="1" x14ac:dyDescent="0.2">
      <c r="A236" t="s">
        <v>81</v>
      </c>
    </row>
    <row r="237" spans="1:1" ht="12.75" customHeight="1" x14ac:dyDescent="0.2">
      <c r="A237" t="s">
        <v>58</v>
      </c>
    </row>
    <row r="238" spans="1:1" ht="12.75" customHeight="1" x14ac:dyDescent="0.2">
      <c r="A238" t="s">
        <v>476</v>
      </c>
    </row>
    <row r="239" spans="1:1" ht="12.75" customHeight="1" x14ac:dyDescent="0.2">
      <c r="A239" t="s">
        <v>585</v>
      </c>
    </row>
    <row r="240" spans="1:1" ht="12.75" customHeight="1" x14ac:dyDescent="0.2">
      <c r="A240" t="s">
        <v>451</v>
      </c>
    </row>
    <row r="241" spans="1:1" ht="12.75" customHeight="1" x14ac:dyDescent="0.2">
      <c r="A241" t="s">
        <v>454</v>
      </c>
    </row>
    <row r="242" spans="1:1" ht="12.75" customHeight="1" x14ac:dyDescent="0.2">
      <c r="A242" t="s">
        <v>111</v>
      </c>
    </row>
    <row r="243" spans="1:1" ht="12.75" customHeight="1" x14ac:dyDescent="0.2">
      <c r="A243" t="s">
        <v>652</v>
      </c>
    </row>
    <row r="244" spans="1:1" ht="12.75" customHeight="1" x14ac:dyDescent="0.2">
      <c r="A244" t="s">
        <v>93</v>
      </c>
    </row>
    <row r="245" spans="1:1" ht="12.75" customHeight="1" x14ac:dyDescent="0.2">
      <c r="A245" t="s">
        <v>683</v>
      </c>
    </row>
    <row r="246" spans="1:1" ht="12.75" customHeight="1" x14ac:dyDescent="0.2">
      <c r="A246" t="s">
        <v>555</v>
      </c>
    </row>
    <row r="247" spans="1:1" ht="12.75" customHeight="1" x14ac:dyDescent="0.2">
      <c r="A247" t="s">
        <v>742</v>
      </c>
    </row>
    <row r="248" spans="1:1" ht="12.75" customHeight="1" x14ac:dyDescent="0.2">
      <c r="A248" t="s">
        <v>720</v>
      </c>
    </row>
    <row r="249" spans="1:1" ht="12.75" customHeight="1" x14ac:dyDescent="0.2">
      <c r="A249" t="s">
        <v>540</v>
      </c>
    </row>
    <row r="250" spans="1:1" ht="12.75" customHeight="1" x14ac:dyDescent="0.2">
      <c r="A250" t="s">
        <v>91</v>
      </c>
    </row>
    <row r="251" spans="1:1" ht="12.75" customHeight="1" x14ac:dyDescent="0.2">
      <c r="A251" t="s">
        <v>471</v>
      </c>
    </row>
    <row r="252" spans="1:1" ht="12.75" customHeight="1" x14ac:dyDescent="0.2">
      <c r="A252" t="s">
        <v>572</v>
      </c>
    </row>
    <row r="253" spans="1:1" ht="12.75" customHeight="1" x14ac:dyDescent="0.2">
      <c r="A253" t="s">
        <v>41</v>
      </c>
    </row>
    <row r="254" spans="1:1" ht="12.75" customHeight="1" x14ac:dyDescent="0.2">
      <c r="A254" t="s">
        <v>355</v>
      </c>
    </row>
    <row r="255" spans="1:1" ht="12.75" customHeight="1" x14ac:dyDescent="0.2">
      <c r="A255" t="s">
        <v>171</v>
      </c>
    </row>
    <row r="256" spans="1:1" ht="12.75" customHeight="1" x14ac:dyDescent="0.2">
      <c r="A256" t="s">
        <v>378</v>
      </c>
    </row>
    <row r="257" spans="1:1" ht="12.75" customHeight="1" x14ac:dyDescent="0.2">
      <c r="A257" t="s">
        <v>358</v>
      </c>
    </row>
    <row r="258" spans="1:1" ht="12.75" customHeight="1" x14ac:dyDescent="0.2">
      <c r="A258" t="s">
        <v>278</v>
      </c>
    </row>
    <row r="259" spans="1:1" ht="12.75" customHeight="1" x14ac:dyDescent="0.2">
      <c r="A259" t="s">
        <v>497</v>
      </c>
    </row>
    <row r="260" spans="1:1" ht="12.75" customHeight="1" x14ac:dyDescent="0.2">
      <c r="A260" t="s">
        <v>35</v>
      </c>
    </row>
    <row r="261" spans="1:1" ht="12.75" customHeight="1" x14ac:dyDescent="0.2">
      <c r="A261" t="s">
        <v>351</v>
      </c>
    </row>
    <row r="262" spans="1:1" ht="12.75" customHeight="1" x14ac:dyDescent="0.2">
      <c r="A262" t="s">
        <v>666</v>
      </c>
    </row>
    <row r="263" spans="1:1" ht="12.75" customHeight="1" x14ac:dyDescent="0.2">
      <c r="A263" t="s">
        <v>130</v>
      </c>
    </row>
    <row r="264" spans="1:1" ht="12.75" customHeight="1" x14ac:dyDescent="0.2">
      <c r="A264" t="s">
        <v>40</v>
      </c>
    </row>
    <row r="265" spans="1:1" ht="12.75" customHeight="1" x14ac:dyDescent="0.2">
      <c r="A265" t="s">
        <v>700</v>
      </c>
    </row>
    <row r="266" spans="1:1" ht="12.75" customHeight="1" x14ac:dyDescent="0.2">
      <c r="A266" t="s">
        <v>247</v>
      </c>
    </row>
    <row r="267" spans="1:1" ht="12.75" customHeight="1" x14ac:dyDescent="0.2">
      <c r="A267" t="s">
        <v>6</v>
      </c>
    </row>
    <row r="268" spans="1:1" ht="12.75" customHeight="1" x14ac:dyDescent="0.2">
      <c r="A268" t="s">
        <v>409</v>
      </c>
    </row>
    <row r="269" spans="1:1" ht="12.75" customHeight="1" x14ac:dyDescent="0.2">
      <c r="A269" t="s">
        <v>316</v>
      </c>
    </row>
    <row r="270" spans="1:1" ht="12.75" customHeight="1" x14ac:dyDescent="0.2">
      <c r="A270" t="s">
        <v>643</v>
      </c>
    </row>
    <row r="271" spans="1:1" ht="12.75" customHeight="1" x14ac:dyDescent="0.2">
      <c r="A271" t="s">
        <v>211</v>
      </c>
    </row>
    <row r="272" spans="1:1" ht="12.75" customHeight="1" x14ac:dyDescent="0.2">
      <c r="A272" t="s">
        <v>162</v>
      </c>
    </row>
    <row r="273" spans="1:1" ht="12.75" customHeight="1" x14ac:dyDescent="0.2">
      <c r="A273" t="s">
        <v>331</v>
      </c>
    </row>
    <row r="274" spans="1:1" ht="12.75" customHeight="1" x14ac:dyDescent="0.2">
      <c r="A274" t="s">
        <v>237</v>
      </c>
    </row>
    <row r="275" spans="1:1" ht="12.75" customHeight="1" x14ac:dyDescent="0.2">
      <c r="A275" t="s">
        <v>131</v>
      </c>
    </row>
    <row r="276" spans="1:1" ht="12.75" customHeight="1" x14ac:dyDescent="0.2">
      <c r="A276" t="s">
        <v>348</v>
      </c>
    </row>
    <row r="277" spans="1:1" ht="12.75" customHeight="1" x14ac:dyDescent="0.2">
      <c r="A277" t="s">
        <v>701</v>
      </c>
    </row>
    <row r="278" spans="1:1" ht="12.75" customHeight="1" x14ac:dyDescent="0.2">
      <c r="A278" t="s">
        <v>115</v>
      </c>
    </row>
    <row r="279" spans="1:1" ht="12.75" customHeight="1" x14ac:dyDescent="0.2">
      <c r="A279" t="s">
        <v>123</v>
      </c>
    </row>
    <row r="280" spans="1:1" ht="12.75" customHeight="1" x14ac:dyDescent="0.2">
      <c r="A280" t="s">
        <v>285</v>
      </c>
    </row>
    <row r="281" spans="1:1" ht="12.75" customHeight="1" x14ac:dyDescent="0.2">
      <c r="A281" t="s">
        <v>336</v>
      </c>
    </row>
    <row r="282" spans="1:1" ht="12.75" customHeight="1" x14ac:dyDescent="0.2">
      <c r="A282" t="s">
        <v>651</v>
      </c>
    </row>
    <row r="283" spans="1:1" ht="12.75" customHeight="1" x14ac:dyDescent="0.2">
      <c r="A283" t="s">
        <v>650</v>
      </c>
    </row>
    <row r="284" spans="1:1" ht="12.75" customHeight="1" x14ac:dyDescent="0.2">
      <c r="A284" t="s">
        <v>333</v>
      </c>
    </row>
    <row r="285" spans="1:1" ht="12.75" customHeight="1" x14ac:dyDescent="0.2">
      <c r="A285" t="s">
        <v>695</v>
      </c>
    </row>
    <row r="286" spans="1:1" ht="12.75" customHeight="1" x14ac:dyDescent="0.2">
      <c r="A286" t="s">
        <v>563</v>
      </c>
    </row>
    <row r="287" spans="1:1" ht="12.75" customHeight="1" x14ac:dyDescent="0.2">
      <c r="A287" t="s">
        <v>647</v>
      </c>
    </row>
    <row r="288" spans="1:1" ht="12.75" customHeight="1" x14ac:dyDescent="0.2">
      <c r="A288" t="s">
        <v>342</v>
      </c>
    </row>
    <row r="289" spans="1:1" ht="12.75" customHeight="1" x14ac:dyDescent="0.2">
      <c r="A289" t="s">
        <v>98</v>
      </c>
    </row>
    <row r="290" spans="1:1" ht="12.75" customHeight="1" x14ac:dyDescent="0.2">
      <c r="A290" t="s">
        <v>455</v>
      </c>
    </row>
    <row r="291" spans="1:1" ht="12.75" customHeight="1" x14ac:dyDescent="0.2">
      <c r="A291" t="s">
        <v>714</v>
      </c>
    </row>
    <row r="292" spans="1:1" ht="12.75" customHeight="1" x14ac:dyDescent="0.2">
      <c r="A292" t="s">
        <v>504</v>
      </c>
    </row>
    <row r="293" spans="1:1" ht="12.75" customHeight="1" x14ac:dyDescent="0.2">
      <c r="A293" t="s">
        <v>738</v>
      </c>
    </row>
    <row r="294" spans="1:1" ht="12.75" customHeight="1" x14ac:dyDescent="0.2">
      <c r="A294" t="s">
        <v>682</v>
      </c>
    </row>
    <row r="295" spans="1:1" ht="12.75" customHeight="1" x14ac:dyDescent="0.2">
      <c r="A295" t="s">
        <v>404</v>
      </c>
    </row>
    <row r="296" spans="1:1" ht="12.75" customHeight="1" x14ac:dyDescent="0.2">
      <c r="A296" t="s">
        <v>410</v>
      </c>
    </row>
    <row r="297" spans="1:1" ht="12.75" customHeight="1" x14ac:dyDescent="0.2">
      <c r="A297" t="s">
        <v>217</v>
      </c>
    </row>
    <row r="298" spans="1:1" ht="12.75" customHeight="1" x14ac:dyDescent="0.2">
      <c r="A298" t="s">
        <v>156</v>
      </c>
    </row>
    <row r="299" spans="1:1" ht="12.75" customHeight="1" x14ac:dyDescent="0.2">
      <c r="A299" t="s">
        <v>61</v>
      </c>
    </row>
    <row r="300" spans="1:1" ht="12.75" customHeight="1" x14ac:dyDescent="0.2">
      <c r="A300" t="s">
        <v>415</v>
      </c>
    </row>
    <row r="301" spans="1:1" ht="12.75" customHeight="1" x14ac:dyDescent="0.2">
      <c r="A301" t="s">
        <v>383</v>
      </c>
    </row>
    <row r="302" spans="1:1" ht="12.75" customHeight="1" x14ac:dyDescent="0.2">
      <c r="A302" t="s">
        <v>527</v>
      </c>
    </row>
    <row r="303" spans="1:1" ht="12.75" customHeight="1" x14ac:dyDescent="0.2">
      <c r="A303" t="s">
        <v>523</v>
      </c>
    </row>
    <row r="304" spans="1:1" ht="12.75" customHeight="1" x14ac:dyDescent="0.2">
      <c r="A304" t="s">
        <v>136</v>
      </c>
    </row>
    <row r="305" spans="1:1" ht="12.75" customHeight="1" x14ac:dyDescent="0.2">
      <c r="A305" t="s">
        <v>525</v>
      </c>
    </row>
    <row r="306" spans="1:1" ht="12.75" customHeight="1" x14ac:dyDescent="0.2">
      <c r="A306" t="s">
        <v>509</v>
      </c>
    </row>
    <row r="307" spans="1:1" ht="12.75" customHeight="1" x14ac:dyDescent="0.2">
      <c r="A307" t="s">
        <v>510</v>
      </c>
    </row>
    <row r="308" spans="1:1" ht="12.75" customHeight="1" x14ac:dyDescent="0.2">
      <c r="A308" t="s">
        <v>140</v>
      </c>
    </row>
    <row r="309" spans="1:1" ht="12.75" customHeight="1" x14ac:dyDescent="0.2">
      <c r="A309" t="s">
        <v>529</v>
      </c>
    </row>
    <row r="310" spans="1:1" ht="12.75" customHeight="1" x14ac:dyDescent="0.2">
      <c r="A310" t="s">
        <v>128</v>
      </c>
    </row>
    <row r="311" spans="1:1" ht="12.75" customHeight="1" x14ac:dyDescent="0.2">
      <c r="A311" t="s">
        <v>426</v>
      </c>
    </row>
    <row r="312" spans="1:1" ht="12.75" customHeight="1" x14ac:dyDescent="0.2">
      <c r="A312" t="s">
        <v>26</v>
      </c>
    </row>
    <row r="313" spans="1:1" ht="12.75" customHeight="1" x14ac:dyDescent="0.2">
      <c r="A313" t="s">
        <v>567</v>
      </c>
    </row>
    <row r="314" spans="1:1" ht="12.75" customHeight="1" x14ac:dyDescent="0.2">
      <c r="A314" t="s">
        <v>308</v>
      </c>
    </row>
    <row r="315" spans="1:1" ht="12.75" customHeight="1" x14ac:dyDescent="0.2">
      <c r="A315" t="s">
        <v>14</v>
      </c>
    </row>
    <row r="316" spans="1:1" ht="12.75" customHeight="1" x14ac:dyDescent="0.2">
      <c r="A316" t="s">
        <v>13</v>
      </c>
    </row>
    <row r="317" spans="1:1" ht="12.75" customHeight="1" x14ac:dyDescent="0.2">
      <c r="A317" t="s">
        <v>143</v>
      </c>
    </row>
    <row r="318" spans="1:1" ht="12.75" customHeight="1" x14ac:dyDescent="0.2">
      <c r="A318" t="s">
        <v>15</v>
      </c>
    </row>
    <row r="319" spans="1:1" ht="12.75" customHeight="1" x14ac:dyDescent="0.2">
      <c r="A319" t="s">
        <v>144</v>
      </c>
    </row>
    <row r="320" spans="1:1" ht="12.75" customHeight="1" x14ac:dyDescent="0.2">
      <c r="A320" t="s">
        <v>17</v>
      </c>
    </row>
    <row r="321" spans="1:1" ht="12.75" customHeight="1" x14ac:dyDescent="0.2">
      <c r="A321" t="s">
        <v>19</v>
      </c>
    </row>
    <row r="322" spans="1:1" ht="12.75" customHeight="1" x14ac:dyDescent="0.2">
      <c r="A322" t="s">
        <v>542</v>
      </c>
    </row>
    <row r="323" spans="1:1" ht="12.75" customHeight="1" x14ac:dyDescent="0.2">
      <c r="A323" t="s">
        <v>283</v>
      </c>
    </row>
    <row r="324" spans="1:1" ht="12.75" customHeight="1" x14ac:dyDescent="0.2">
      <c r="A324" t="s">
        <v>377</v>
      </c>
    </row>
    <row r="325" spans="1:1" ht="12.75" customHeight="1" x14ac:dyDescent="0.2">
      <c r="A325" t="s">
        <v>114</v>
      </c>
    </row>
    <row r="326" spans="1:1" ht="12.75" customHeight="1" x14ac:dyDescent="0.2">
      <c r="A326" t="s">
        <v>160</v>
      </c>
    </row>
    <row r="327" spans="1:1" ht="12.75" customHeight="1" x14ac:dyDescent="0.2">
      <c r="A327" t="s">
        <v>499</v>
      </c>
    </row>
    <row r="328" spans="1:1" ht="12.75" customHeight="1" x14ac:dyDescent="0.2">
      <c r="A328" t="s">
        <v>393</v>
      </c>
    </row>
    <row r="329" spans="1:1" ht="12.75" customHeight="1" x14ac:dyDescent="0.2">
      <c r="A329" t="s">
        <v>439</v>
      </c>
    </row>
    <row r="330" spans="1:1" ht="12.75" customHeight="1" x14ac:dyDescent="0.2">
      <c r="A330" t="s">
        <v>189</v>
      </c>
    </row>
    <row r="331" spans="1:1" ht="12.75" customHeight="1" x14ac:dyDescent="0.2">
      <c r="A331" t="s">
        <v>120</v>
      </c>
    </row>
    <row r="332" spans="1:1" ht="12.75" customHeight="1" x14ac:dyDescent="0.2">
      <c r="A332" t="s">
        <v>241</v>
      </c>
    </row>
    <row r="333" spans="1:1" ht="12.75" customHeight="1" x14ac:dyDescent="0.2">
      <c r="A333" t="s">
        <v>134</v>
      </c>
    </row>
    <row r="334" spans="1:1" ht="12.75" customHeight="1" x14ac:dyDescent="0.2">
      <c r="A334" t="s">
        <v>267</v>
      </c>
    </row>
    <row r="335" spans="1:1" ht="12.75" customHeight="1" x14ac:dyDescent="0.2">
      <c r="A335" t="s">
        <v>508</v>
      </c>
    </row>
    <row r="336" spans="1:1" ht="12.75" customHeight="1" x14ac:dyDescent="0.2">
      <c r="A336" t="s">
        <v>486</v>
      </c>
    </row>
    <row r="337" spans="1:1" ht="12.75" customHeight="1" x14ac:dyDescent="0.2">
      <c r="A337" t="s">
        <v>238</v>
      </c>
    </row>
    <row r="338" spans="1:1" ht="12.75" customHeight="1" x14ac:dyDescent="0.2">
      <c r="A338" t="s">
        <v>70</v>
      </c>
    </row>
    <row r="339" spans="1:1" ht="12.75" customHeight="1" x14ac:dyDescent="0.2">
      <c r="A339" t="s">
        <v>208</v>
      </c>
    </row>
    <row r="340" spans="1:1" ht="12.75" customHeight="1" x14ac:dyDescent="0.2">
      <c r="A340" t="s">
        <v>152</v>
      </c>
    </row>
    <row r="341" spans="1:1" ht="12.75" customHeight="1" x14ac:dyDescent="0.2">
      <c r="A341" t="s">
        <v>548</v>
      </c>
    </row>
    <row r="342" spans="1:1" ht="12.75" customHeight="1" x14ac:dyDescent="0.2">
      <c r="A342" t="s">
        <v>3</v>
      </c>
    </row>
    <row r="343" spans="1:1" ht="12.75" customHeight="1" x14ac:dyDescent="0.2">
      <c r="A343" t="s">
        <v>609</v>
      </c>
    </row>
    <row r="344" spans="1:1" ht="12.75" customHeight="1" x14ac:dyDescent="0.2">
      <c r="A344" t="s">
        <v>89</v>
      </c>
    </row>
    <row r="345" spans="1:1" ht="12.75" customHeight="1" x14ac:dyDescent="0.2">
      <c r="A345" t="s">
        <v>356</v>
      </c>
    </row>
    <row r="346" spans="1:1" ht="12.75" customHeight="1" x14ac:dyDescent="0.2">
      <c r="A346" t="s">
        <v>716</v>
      </c>
    </row>
    <row r="347" spans="1:1" ht="12.75" customHeight="1" x14ac:dyDescent="0.2">
      <c r="A347" t="s">
        <v>381</v>
      </c>
    </row>
    <row r="348" spans="1:1" ht="12.75" customHeight="1" x14ac:dyDescent="0.2">
      <c r="A348" t="s">
        <v>588</v>
      </c>
    </row>
    <row r="349" spans="1:1" ht="12.75" customHeight="1" x14ac:dyDescent="0.2">
      <c r="A349" t="s">
        <v>48</v>
      </c>
    </row>
    <row r="350" spans="1:1" ht="12.75" customHeight="1" x14ac:dyDescent="0.2">
      <c r="A350" t="s">
        <v>503</v>
      </c>
    </row>
    <row r="351" spans="1:1" ht="12.75" customHeight="1" x14ac:dyDescent="0.2">
      <c r="A351" t="s">
        <v>551</v>
      </c>
    </row>
    <row r="352" spans="1:1" ht="12.75" customHeight="1" x14ac:dyDescent="0.2">
      <c r="A352" t="s">
        <v>198</v>
      </c>
    </row>
    <row r="353" spans="1:1" ht="12.75" customHeight="1" x14ac:dyDescent="0.2">
      <c r="A353" t="s">
        <v>686</v>
      </c>
    </row>
    <row r="354" spans="1:1" ht="12.75" customHeight="1" x14ac:dyDescent="0.2">
      <c r="A354" t="s">
        <v>612</v>
      </c>
    </row>
    <row r="355" spans="1:1" ht="12.75" customHeight="1" x14ac:dyDescent="0.2">
      <c r="A355" t="s">
        <v>299</v>
      </c>
    </row>
    <row r="356" spans="1:1" ht="12.75" customHeight="1" x14ac:dyDescent="0.2">
      <c r="A356" t="s">
        <v>627</v>
      </c>
    </row>
    <row r="357" spans="1:1" ht="12.75" customHeight="1" x14ac:dyDescent="0.2">
      <c r="A357" t="s">
        <v>446</v>
      </c>
    </row>
    <row r="358" spans="1:1" ht="12.75" customHeight="1" x14ac:dyDescent="0.2">
      <c r="A358" t="s">
        <v>740</v>
      </c>
    </row>
    <row r="359" spans="1:1" ht="12.75" customHeight="1" x14ac:dyDescent="0.2">
      <c r="A359" t="s">
        <v>319</v>
      </c>
    </row>
    <row r="360" spans="1:1" ht="12.75" customHeight="1" x14ac:dyDescent="0.2">
      <c r="A360" t="s">
        <v>271</v>
      </c>
    </row>
    <row r="361" spans="1:1" ht="12.75" customHeight="1" x14ac:dyDescent="0.2">
      <c r="A361" t="s">
        <v>281</v>
      </c>
    </row>
    <row r="362" spans="1:1" ht="12.75" customHeight="1" x14ac:dyDescent="0.2">
      <c r="A362" t="s">
        <v>244</v>
      </c>
    </row>
    <row r="363" spans="1:1" ht="12.75" customHeight="1" x14ac:dyDescent="0.2">
      <c r="A363" t="s">
        <v>697</v>
      </c>
    </row>
    <row r="364" spans="1:1" ht="12.75" customHeight="1" x14ac:dyDescent="0.2">
      <c r="A364" t="s">
        <v>422</v>
      </c>
    </row>
    <row r="365" spans="1:1" ht="12.75" customHeight="1" x14ac:dyDescent="0.2">
      <c r="A365" t="s">
        <v>101</v>
      </c>
    </row>
    <row r="366" spans="1:1" ht="12.75" customHeight="1" x14ac:dyDescent="0.2">
      <c r="A366" t="s">
        <v>222</v>
      </c>
    </row>
    <row r="367" spans="1:1" ht="12.75" customHeight="1" x14ac:dyDescent="0.2">
      <c r="A367" t="s">
        <v>240</v>
      </c>
    </row>
    <row r="368" spans="1:1" ht="12.75" customHeight="1" x14ac:dyDescent="0.2">
      <c r="A368" t="s">
        <v>266</v>
      </c>
    </row>
    <row r="369" spans="1:1" ht="12.75" customHeight="1" x14ac:dyDescent="0.2">
      <c r="A369" t="s">
        <v>412</v>
      </c>
    </row>
    <row r="370" spans="1:1" ht="12.75" customHeight="1" x14ac:dyDescent="0.2">
      <c r="A370" t="s">
        <v>554</v>
      </c>
    </row>
    <row r="371" spans="1:1" ht="12.75" customHeight="1" x14ac:dyDescent="0.2">
      <c r="A371" t="s">
        <v>263</v>
      </c>
    </row>
    <row r="372" spans="1:1" ht="12.75" customHeight="1" x14ac:dyDescent="0.2">
      <c r="A372" t="s">
        <v>157</v>
      </c>
    </row>
    <row r="373" spans="1:1" ht="12.75" customHeight="1" x14ac:dyDescent="0.2">
      <c r="A373" t="s">
        <v>414</v>
      </c>
    </row>
    <row r="374" spans="1:1" ht="12.75" customHeight="1" x14ac:dyDescent="0.2">
      <c r="A374" t="s">
        <v>580</v>
      </c>
    </row>
    <row r="375" spans="1:1" ht="12.75" customHeight="1" x14ac:dyDescent="0.2">
      <c r="A375" t="s">
        <v>730</v>
      </c>
    </row>
    <row r="376" spans="1:1" ht="12.75" customHeight="1" x14ac:dyDescent="0.2">
      <c r="A376" t="s">
        <v>623</v>
      </c>
    </row>
    <row r="377" spans="1:1" ht="12.75" customHeight="1" x14ac:dyDescent="0.2">
      <c r="A377" t="s">
        <v>243</v>
      </c>
    </row>
    <row r="378" spans="1:1" ht="12.75" customHeight="1" x14ac:dyDescent="0.2">
      <c r="A378" t="s">
        <v>280</v>
      </c>
    </row>
    <row r="379" spans="1:1" ht="12.75" customHeight="1" x14ac:dyDescent="0.2">
      <c r="A379" t="s">
        <v>569</v>
      </c>
    </row>
    <row r="380" spans="1:1" ht="12.75" customHeight="1" x14ac:dyDescent="0.2">
      <c r="A380" t="s">
        <v>659</v>
      </c>
    </row>
    <row r="381" spans="1:1" ht="12.75" customHeight="1" x14ac:dyDescent="0.2">
      <c r="A381" t="s">
        <v>584</v>
      </c>
    </row>
    <row r="382" spans="1:1" ht="12.75" customHeight="1" x14ac:dyDescent="0.2">
      <c r="A382" t="s">
        <v>522</v>
      </c>
    </row>
    <row r="383" spans="1:1" ht="12.75" customHeight="1" x14ac:dyDescent="0.2">
      <c r="A383" t="s">
        <v>149</v>
      </c>
    </row>
    <row r="384" spans="1:1" ht="12.75" customHeight="1" x14ac:dyDescent="0.2">
      <c r="A384" t="s">
        <v>60</v>
      </c>
    </row>
    <row r="385" spans="1:1" ht="12.75" customHeight="1" x14ac:dyDescent="0.2">
      <c r="A385" t="s">
        <v>286</v>
      </c>
    </row>
    <row r="386" spans="1:1" ht="12.75" customHeight="1" x14ac:dyDescent="0.2">
      <c r="A386" t="s">
        <v>77</v>
      </c>
    </row>
    <row r="387" spans="1:1" ht="12.75" customHeight="1" x14ac:dyDescent="0.2">
      <c r="A387" t="s">
        <v>289</v>
      </c>
    </row>
    <row r="388" spans="1:1" ht="12.75" customHeight="1" x14ac:dyDescent="0.2">
      <c r="A388" t="s">
        <v>442</v>
      </c>
    </row>
    <row r="389" spans="1:1" ht="12.75" customHeight="1" x14ac:dyDescent="0.2">
      <c r="A389" t="s">
        <v>667</v>
      </c>
    </row>
    <row r="390" spans="1:1" ht="12.75" customHeight="1" x14ac:dyDescent="0.2">
      <c r="A390" t="s">
        <v>668</v>
      </c>
    </row>
    <row r="391" spans="1:1" ht="12.75" customHeight="1" x14ac:dyDescent="0.2">
      <c r="A391" t="s">
        <v>269</v>
      </c>
    </row>
    <row r="392" spans="1:1" ht="12.75" customHeight="1" x14ac:dyDescent="0.2">
      <c r="A392" t="s">
        <v>733</v>
      </c>
    </row>
    <row r="393" spans="1:1" ht="12.75" customHeight="1" x14ac:dyDescent="0.2">
      <c r="A393" t="s">
        <v>1</v>
      </c>
    </row>
    <row r="394" spans="1:1" ht="12.75" customHeight="1" x14ac:dyDescent="0.2">
      <c r="A394" t="s">
        <v>104</v>
      </c>
    </row>
    <row r="395" spans="1:1" ht="12.75" customHeight="1" x14ac:dyDescent="0.2">
      <c r="A395" t="s">
        <v>203</v>
      </c>
    </row>
    <row r="396" spans="1:1" ht="12.75" customHeight="1" x14ac:dyDescent="0.2">
      <c r="A396" t="s">
        <v>252</v>
      </c>
    </row>
    <row r="397" spans="1:1" ht="12.75" customHeight="1" x14ac:dyDescent="0.2">
      <c r="A397" t="s">
        <v>284</v>
      </c>
    </row>
    <row r="398" spans="1:1" ht="12.75" customHeight="1" x14ac:dyDescent="0.2">
      <c r="A398" t="s">
        <v>175</v>
      </c>
    </row>
    <row r="399" spans="1:1" ht="12.75" customHeight="1" x14ac:dyDescent="0.2">
      <c r="A399" t="s">
        <v>437</v>
      </c>
    </row>
    <row r="400" spans="1:1" ht="12.75" customHeight="1" x14ac:dyDescent="0.2">
      <c r="A400" t="s">
        <v>725</v>
      </c>
    </row>
    <row r="401" spans="1:1" ht="12.75" customHeight="1" x14ac:dyDescent="0.2">
      <c r="A401" t="s">
        <v>475</v>
      </c>
    </row>
    <row r="402" spans="1:1" ht="12.75" customHeight="1" x14ac:dyDescent="0.2">
      <c r="A402" t="s">
        <v>225</v>
      </c>
    </row>
    <row r="403" spans="1:1" ht="12.75" customHeight="1" x14ac:dyDescent="0.2">
      <c r="A403" t="s">
        <v>337</v>
      </c>
    </row>
    <row r="404" spans="1:1" ht="12.75" customHeight="1" x14ac:dyDescent="0.2">
      <c r="A404" t="s">
        <v>500</v>
      </c>
    </row>
    <row r="405" spans="1:1" ht="12.75" customHeight="1" x14ac:dyDescent="0.2">
      <c r="A405" t="s">
        <v>478</v>
      </c>
    </row>
    <row r="406" spans="1:1" ht="12.75" customHeight="1" x14ac:dyDescent="0.2">
      <c r="A406" t="s">
        <v>349</v>
      </c>
    </row>
    <row r="407" spans="1:1" ht="12.75" customHeight="1" x14ac:dyDescent="0.2">
      <c r="A407" t="s">
        <v>484</v>
      </c>
    </row>
    <row r="408" spans="1:1" ht="12.75" customHeight="1" x14ac:dyDescent="0.2">
      <c r="A408" t="s">
        <v>702</v>
      </c>
    </row>
    <row r="409" spans="1:1" ht="12.75" customHeight="1" x14ac:dyDescent="0.2">
      <c r="A409" t="s">
        <v>296</v>
      </c>
    </row>
    <row r="410" spans="1:1" ht="12.75" customHeight="1" x14ac:dyDescent="0.2">
      <c r="A410" t="s">
        <v>594</v>
      </c>
    </row>
    <row r="411" spans="1:1" ht="12.75" customHeight="1" x14ac:dyDescent="0.2">
      <c r="A411" t="s">
        <v>635</v>
      </c>
    </row>
    <row r="412" spans="1:1" ht="12.75" customHeight="1" x14ac:dyDescent="0.2">
      <c r="A412" t="s">
        <v>43</v>
      </c>
    </row>
    <row r="413" spans="1:1" ht="12.75" customHeight="1" x14ac:dyDescent="0.2">
      <c r="A413" t="s">
        <v>517</v>
      </c>
    </row>
    <row r="414" spans="1:1" ht="12.75" customHeight="1" x14ac:dyDescent="0.2">
      <c r="A414" t="s">
        <v>207</v>
      </c>
    </row>
    <row r="415" spans="1:1" ht="12.75" customHeight="1" x14ac:dyDescent="0.2">
      <c r="A415" t="s">
        <v>371</v>
      </c>
    </row>
    <row r="416" spans="1:1" ht="12.75" customHeight="1" x14ac:dyDescent="0.2">
      <c r="A416" t="s">
        <v>167</v>
      </c>
    </row>
    <row r="417" spans="1:1" ht="12.75" customHeight="1" x14ac:dyDescent="0.2">
      <c r="A417" t="s">
        <v>568</v>
      </c>
    </row>
    <row r="418" spans="1:1" ht="12.75" customHeight="1" x14ac:dyDescent="0.2">
      <c r="A418" t="s">
        <v>614</v>
      </c>
    </row>
    <row r="419" spans="1:1" ht="12.75" customHeight="1" x14ac:dyDescent="0.2">
      <c r="A419" t="s">
        <v>195</v>
      </c>
    </row>
    <row r="420" spans="1:1" ht="12.75" customHeight="1" x14ac:dyDescent="0.2">
      <c r="A420" t="s">
        <v>450</v>
      </c>
    </row>
    <row r="421" spans="1:1" ht="12.75" customHeight="1" x14ac:dyDescent="0.2">
      <c r="A421" t="s">
        <v>328</v>
      </c>
    </row>
    <row r="422" spans="1:1" ht="12.75" customHeight="1" x14ac:dyDescent="0.2">
      <c r="A422" t="s">
        <v>734</v>
      </c>
    </row>
    <row r="423" spans="1:1" ht="12.75" customHeight="1" x14ac:dyDescent="0.2">
      <c r="A423" t="s">
        <v>117</v>
      </c>
    </row>
    <row r="424" spans="1:1" ht="12.75" customHeight="1" x14ac:dyDescent="0.2">
      <c r="A424" t="s">
        <v>63</v>
      </c>
    </row>
    <row r="425" spans="1:1" ht="12.75" customHeight="1" x14ac:dyDescent="0.2">
      <c r="A425" t="s">
        <v>425</v>
      </c>
    </row>
    <row r="426" spans="1:1" ht="12.75" customHeight="1" x14ac:dyDescent="0.2">
      <c r="A426" t="s">
        <v>87</v>
      </c>
    </row>
    <row r="427" spans="1:1" ht="12.75" customHeight="1" x14ac:dyDescent="0.2">
      <c r="A427" t="s">
        <v>617</v>
      </c>
    </row>
    <row r="428" spans="1:1" ht="12.75" customHeight="1" x14ac:dyDescent="0.2">
      <c r="A428" t="s">
        <v>340</v>
      </c>
    </row>
    <row r="429" spans="1:1" ht="12.75" customHeight="1" x14ac:dyDescent="0.2">
      <c r="A429" t="s">
        <v>345</v>
      </c>
    </row>
    <row r="430" spans="1:1" ht="12.75" customHeight="1" x14ac:dyDescent="0.2">
      <c r="A430" t="s">
        <v>54</v>
      </c>
    </row>
    <row r="431" spans="1:1" ht="12.75" customHeight="1" x14ac:dyDescent="0.2">
      <c r="A431" t="s">
        <v>318</v>
      </c>
    </row>
    <row r="432" spans="1:1" ht="12.75" customHeight="1" x14ac:dyDescent="0.2">
      <c r="A432" t="s">
        <v>109</v>
      </c>
    </row>
    <row r="433" spans="1:1" ht="12.75" customHeight="1" x14ac:dyDescent="0.2">
      <c r="A433" t="s">
        <v>613</v>
      </c>
    </row>
    <row r="434" spans="1:1" ht="12.75" customHeight="1" x14ac:dyDescent="0.2">
      <c r="A434" t="s">
        <v>188</v>
      </c>
    </row>
    <row r="435" spans="1:1" ht="12.75" customHeight="1" x14ac:dyDescent="0.2">
      <c r="A435" t="s">
        <v>715</v>
      </c>
    </row>
    <row r="436" spans="1:1" ht="12.75" customHeight="1" x14ac:dyDescent="0.2">
      <c r="A436" t="s">
        <v>583</v>
      </c>
    </row>
    <row r="437" spans="1:1" ht="12.75" customHeight="1" x14ac:dyDescent="0.2">
      <c r="A437" t="s">
        <v>620</v>
      </c>
    </row>
    <row r="438" spans="1:1" ht="12.75" customHeight="1" x14ac:dyDescent="0.2">
      <c r="A438" t="s">
        <v>76</v>
      </c>
    </row>
    <row r="439" spans="1:1" ht="12.75" customHeight="1" x14ac:dyDescent="0.2">
      <c r="A439" t="s">
        <v>705</v>
      </c>
    </row>
    <row r="440" spans="1:1" ht="12.75" customHeight="1" x14ac:dyDescent="0.2">
      <c r="A440" t="s">
        <v>462</v>
      </c>
    </row>
    <row r="441" spans="1:1" ht="12.75" customHeight="1" x14ac:dyDescent="0.2">
      <c r="A441" t="s">
        <v>632</v>
      </c>
    </row>
    <row r="442" spans="1:1" ht="12.75" customHeight="1" x14ac:dyDescent="0.2">
      <c r="A442" t="s">
        <v>151</v>
      </c>
    </row>
    <row r="443" spans="1:1" ht="12.75" customHeight="1" x14ac:dyDescent="0.2">
      <c r="A443" t="s">
        <v>374</v>
      </c>
    </row>
  </sheetData>
  <pageMargins left="0.75" right="0.75" top="1" bottom="1" header="0.5" footer="0.5"/>
  <pageSetup paperSize="9"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
  <sheetViews>
    <sheetView workbookViewId="0"/>
  </sheetViews>
  <sheetFormatPr defaultRowHeight="12.75" customHeight="1" x14ac:dyDescent="0.2"/>
  <sheetData>
    <row r="1" spans="1:64" ht="12.75" customHeight="1" x14ac:dyDescent="0.2">
      <c r="A1" t="s">
        <v>535</v>
      </c>
      <c r="B1" t="str">
        <f>Labels!B38</f>
        <v>Employment</v>
      </c>
      <c r="C1" t="s">
        <v>178</v>
      </c>
      <c r="D1" t="str">
        <f>Labels!E38</f>
        <v>The level of employment in each time period (expressed in millions of full-time-equivalent man-periods)</v>
      </c>
      <c r="E1" t="s">
        <v>112</v>
      </c>
      <c r="F1" t="str">
        <f>Labels!B34</f>
        <v>Short Expected Demand</v>
      </c>
      <c r="G1" t="s">
        <v>434</v>
      </c>
      <c r="H1" t="str">
        <f>Labels!E34</f>
        <v>Short-term expected demand for goods and services per time period, in each time period (in millions)</v>
      </c>
      <c r="I1" t="s">
        <v>365</v>
      </c>
      <c r="J1" t="str">
        <f>Labels!B31</f>
        <v>Long Expected Demand</v>
      </c>
      <c r="K1" t="s">
        <v>641</v>
      </c>
      <c r="L1" t="str">
        <f>Labels!E31</f>
        <v>The long-term expected demand for goods and services per time period, in each time period (in millions)</v>
      </c>
      <c r="M1" t="s">
        <v>239</v>
      </c>
      <c r="N1" t="str">
        <f>Labels!B9</f>
        <v>Capital</v>
      </c>
      <c r="O1" t="s">
        <v>698</v>
      </c>
      <c r="P1" t="str">
        <f>Labels!E9</f>
        <v>The capital stock, in each time period (expressed in millions). The net capital investment in the previous time period determines the change in capital in each time period, to avoid circularity</v>
      </c>
      <c r="Q1" t="s">
        <v>578</v>
      </c>
      <c r="R1" t="str">
        <f>Labels!B58</f>
        <v>Permanent Income</v>
      </c>
      <c r="S1" t="s">
        <v>676</v>
      </c>
      <c r="T1" t="str">
        <f>Labels!E58</f>
        <v>Consumers' expectation of their permanent income per time period, in each time period (in $ millions). This variable enters into consumers' decisions about how much of their income to spend.</v>
      </c>
      <c r="U1" t="s">
        <v>520</v>
      </c>
      <c r="V1" t="str">
        <f>Labels!B64</f>
        <v>Output</v>
      </c>
      <c r="W1" t="s">
        <v>420</v>
      </c>
      <c r="X1" t="str">
        <f>Labels!E64</f>
        <v>The total output per time period, in each time period (in millions)</v>
      </c>
      <c r="Y1" t="s">
        <v>493</v>
      </c>
      <c r="Z1" t="str">
        <f>Labels!B68</f>
        <v>Potential Output</v>
      </c>
      <c r="AA1" t="s">
        <v>142</v>
      </c>
      <c r="AB1" t="str">
        <f>Labels!E68</f>
        <v>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v>
      </c>
      <c r="AC1" t="s">
        <v>663</v>
      </c>
      <c r="AD1" t="str">
        <f>Labels!B37</f>
        <v>dt</v>
      </c>
      <c r="AE1" t="s">
        <v>107</v>
      </c>
      <c r="AF1" t="str">
        <f>Labels!E37</f>
        <v>The length of each time period in model time, expressed in years</v>
      </c>
      <c r="AG1" t="s">
        <v>487</v>
      </c>
      <c r="AH1" t="str">
        <f>Labels!B65</f>
        <v>Equilibrium Output</v>
      </c>
      <c r="AI1" t="s">
        <v>456</v>
      </c>
      <c r="AJ1" t="str">
        <f>Labels!E65</f>
        <v>Equilibrium output per time period (in millions)</v>
      </c>
      <c r="AK1" t="s">
        <v>20</v>
      </c>
      <c r="AL1" t="str">
        <f>Labels!B25</f>
        <v>Avg Propensity Consume</v>
      </c>
      <c r="AM1" t="s">
        <v>321</v>
      </c>
      <c r="AN1" t="str">
        <f>Labels!E25</f>
        <v>The propensity to consume, expressed as a percent of output, in each time period</v>
      </c>
      <c r="AO1" t="s">
        <v>251</v>
      </c>
      <c r="AP1" t="str">
        <f>Labels!B90</f>
        <v>Time Smooth Income</v>
      </c>
      <c r="AQ1" t="s">
        <v>260</v>
      </c>
      <c r="AR1" t="str">
        <f>Labels!E90</f>
        <v>The characteristic time needed for consumers to adjust their expectation of permanent income as their incomes change, expressed in years</v>
      </c>
      <c r="AS1" t="s">
        <v>153</v>
      </c>
      <c r="AT1" t="str">
        <f>Labels!B92</f>
        <v>Time Smooth Short Demand</v>
      </c>
      <c r="AU1" t="s">
        <v>307</v>
      </c>
      <c r="AV1" t="str">
        <f>Labels!E92</f>
        <v>The characteristic time needed for short-term expected demand to adjust to changes in aggregate demand, expressed in years</v>
      </c>
      <c r="AW1" t="s">
        <v>473</v>
      </c>
      <c r="AX1" t="str">
        <f>Labels!B91</f>
        <v>Time Smooth Long Demand</v>
      </c>
      <c r="AY1" t="s">
        <v>727</v>
      </c>
      <c r="AZ1" t="str">
        <f>Labels!E91</f>
        <v>The characteristic time needed for long-term expected demand to adjust to changes in aggregate demand, expressed in years</v>
      </c>
      <c r="BA1" t="s">
        <v>424</v>
      </c>
      <c r="BB1" t="str">
        <f>Labels!B42</f>
        <v>Equilibrium Employment</v>
      </c>
      <c r="BC1" t="s">
        <v>329</v>
      </c>
      <c r="BD1" t="str">
        <f>Labels!E42</f>
        <v>The equilibrium level of employment (in millions of full-time-equivalent man-periods)</v>
      </c>
      <c r="BE1" t="s">
        <v>65</v>
      </c>
      <c r="BF1" t="str">
        <f>Labels!B72</f>
        <v>Equilib Real Wage</v>
      </c>
      <c r="BG1" t="s">
        <v>27</v>
      </c>
      <c r="BH1" t="str">
        <f>Labels!E72</f>
        <v>The real wage per time period when the economy is in equilibrium (expressed in $ millions per million full time equivalent man-periods)</v>
      </c>
      <c r="BI1" t="s">
        <v>84</v>
      </c>
      <c r="BJ1" t="str">
        <f>Labels!B89</f>
        <v>Time Adjust Employment</v>
      </c>
      <c r="BK1" t="s">
        <v>5</v>
      </c>
      <c r="BL1" t="str">
        <f>Labels!E89</f>
        <v>The characteristic time needed for the level of employment to respond to changes in demand, expressed in years</v>
      </c>
    </row>
    <row r="2" spans="1:64" ht="12.75" customHeight="1" x14ac:dyDescent="0.2">
      <c r="A2" t="s">
        <v>186</v>
      </c>
      <c r="B2" t="str">
        <f>Labels!B18</f>
        <v>Capital Exponent</v>
      </c>
      <c r="C2" t="s">
        <v>492</v>
      </c>
      <c r="D2" t="str">
        <f>Labels!E18</f>
        <v>The capital productivity exponent used in the production function</v>
      </c>
      <c r="E2" t="s">
        <v>105</v>
      </c>
      <c r="F2" t="str">
        <f>Labels!B61</f>
        <v>Long Interest Rate</v>
      </c>
      <c r="G2" t="s">
        <v>46</v>
      </c>
      <c r="H2" t="str">
        <f>Labels!E61</f>
        <v>The long-term interest rate per period on debt</v>
      </c>
      <c r="I2" t="s">
        <v>590</v>
      </c>
      <c r="J2" t="str">
        <f>Labels!B10</f>
        <v>Avg Life Capital</v>
      </c>
      <c r="K2" t="s">
        <v>190</v>
      </c>
      <c r="L2" t="str">
        <f>Labels!E10</f>
        <v>The average lifetime of capital stock expressed in years, in each time period</v>
      </c>
      <c r="M2" t="s">
        <v>472</v>
      </c>
      <c r="N2" t="str">
        <f>Labels!B17</f>
        <v>Equilib Capital</v>
      </c>
      <c r="O2" t="s">
        <v>657</v>
      </c>
      <c r="P2" t="str">
        <f>Labels!E17</f>
        <v>This is a numerical input parameter of the model.</v>
      </c>
      <c r="Q2" t="s">
        <v>708</v>
      </c>
      <c r="R2" t="str">
        <f>Labels!B88</f>
        <v>Time Adjust Capital</v>
      </c>
      <c r="S2" t="s">
        <v>532</v>
      </c>
      <c r="T2" t="str">
        <f>Labels!E88</f>
        <v>The characteristic time needed for the stock of capital to adjust to changes in demand, expressed in years</v>
      </c>
      <c r="U2" t="s">
        <v>303</v>
      </c>
      <c r="V2" t="str">
        <f>Labels!B48</f>
        <v>Flexibility Capacity Utilization</v>
      </c>
      <c r="W2" t="s">
        <v>465</v>
      </c>
      <c r="X2" t="str">
        <f>Labels!E48</f>
        <v>Flexibility of capacity unitlization. Measures how well the capital stock responds to short-term changes in demand.</v>
      </c>
      <c r="Y2" t="s">
        <v>270</v>
      </c>
      <c r="Z2" t="str">
        <f>Labels!B49</f>
        <v>Equilib Gov Spending</v>
      </c>
      <c r="AA2" t="s">
        <v>31</v>
      </c>
      <c r="AB2" t="str">
        <f>Labels!E49</f>
        <v>Government spending when the economy is in equilibrium</v>
      </c>
      <c r="AC2" t="s">
        <v>362</v>
      </c>
      <c r="AD2" t="str">
        <f>Labels!B53</f>
        <v>Equilib Gov Transfers</v>
      </c>
      <c r="AE2" t="s">
        <v>353</v>
      </c>
      <c r="AF2" t="str">
        <f>Labels!E53</f>
        <v>The equilibrium level of government transfer payments in each time period, given current policies (in millions)</v>
      </c>
      <c r="AG2" t="s">
        <v>438</v>
      </c>
      <c r="AH2" t="str">
        <f>Labels!B85</f>
        <v>Tax Rate</v>
      </c>
      <c r="AI2" t="s">
        <v>354</v>
      </c>
      <c r="AJ2" t="str">
        <f>Labels!E85</f>
        <v>The average rate of taxation of all kinds including local, state and federal. This is a numerical input parameter of the model.</v>
      </c>
      <c r="AK2" t="s">
        <v>645</v>
      </c>
      <c r="AL2" t="str">
        <f>Labels!B39</f>
        <v>Desired Employment</v>
      </c>
      <c r="AM2" t="s">
        <v>457</v>
      </c>
      <c r="AN2" t="str">
        <f>Labels!E39</f>
        <v>The desired level of employment in each time period (expressed in millions of full-time-equivalent man-periods)</v>
      </c>
      <c r="AO2" t="s">
        <v>726</v>
      </c>
      <c r="AP2" t="str">
        <f>Labels!B28</f>
        <v>Aggregate Demand</v>
      </c>
      <c r="AQ2" t="s">
        <v>132</v>
      </c>
      <c r="AR2" t="str">
        <f>Labels!E28</f>
        <v>The aggregate demand for goods and services in the economy, in each time period</v>
      </c>
      <c r="AS2" t="s">
        <v>221</v>
      </c>
      <c r="AT2" t="str">
        <f>Labels!B74</f>
        <v>Aggregate Demand Shock</v>
      </c>
      <c r="AU2" t="s">
        <v>565</v>
      </c>
      <c r="AV2" t="str">
        <f>Labels!E74</f>
        <v>A random shock to the aggregate demand of the economy, in each time period</v>
      </c>
      <c r="AW2" t="s">
        <v>489</v>
      </c>
      <c r="AX2" t="str">
        <f>Labels!B78</f>
        <v>Output Shock</v>
      </c>
      <c r="AY2" t="s">
        <v>521</v>
      </c>
      <c r="AZ2" t="str">
        <f>Labels!E78</f>
        <v>A random shock to the output of the economy, in each time period</v>
      </c>
      <c r="BA2" t="s">
        <v>181</v>
      </c>
      <c r="BB2" t="str">
        <f>Labels!B45</f>
        <v>Final Sales</v>
      </c>
      <c r="BC2" t="s">
        <v>172</v>
      </c>
      <c r="BD2" t="str">
        <f>Labels!E45</f>
        <v>The amount of goods and services sold in the economy, in each time period (in millions)</v>
      </c>
      <c r="BE2" t="s">
        <v>246</v>
      </c>
      <c r="BF2" t="str">
        <f>Labels!B24</f>
        <v>Consumption</v>
      </c>
      <c r="BG2" t="s">
        <v>379</v>
      </c>
      <c r="BH2" t="str">
        <f>Labels!E24</f>
        <v>Consumption spending, in each time period (in millions)</v>
      </c>
      <c r="BI2" t="s">
        <v>88</v>
      </c>
      <c r="BJ2" t="str">
        <f>Labels!B55</f>
        <v>Current Disposable Income</v>
      </c>
      <c r="BK2" t="s">
        <v>502</v>
      </c>
      <c r="BL2" t="str">
        <f>Labels!E55</f>
        <v>Current disposable income, in each time period (in millions)</v>
      </c>
    </row>
    <row r="3" spans="1:64" ht="12.75" customHeight="1" x14ac:dyDescent="0.2">
      <c r="A3" t="s">
        <v>703</v>
      </c>
      <c r="B3" t="str">
        <f>Labels!B52</f>
        <v>Gov Transfers</v>
      </c>
      <c r="C3" t="s">
        <v>658</v>
      </c>
      <c r="D3" t="str">
        <f>Labels!E52</f>
        <v>Total government transfer payments, in each time period (in millions)</v>
      </c>
      <c r="E3" t="s">
        <v>361</v>
      </c>
      <c r="F3" t="str">
        <f>Labels!B19</f>
        <v>Capital Investment</v>
      </c>
      <c r="G3" t="s">
        <v>488</v>
      </c>
      <c r="H3" t="str">
        <f>Labels!E19</f>
        <v>Capital investmnent in each time period (in millions)</v>
      </c>
      <c r="I3" t="s">
        <v>196</v>
      </c>
      <c r="J3" t="str">
        <f>Labels!B11</f>
        <v>Capital Depreciation</v>
      </c>
      <c r="K3" t="s">
        <v>582</v>
      </c>
      <c r="L3" t="str">
        <f>Labels!E11</f>
        <v>The capital depreciation expense in each time period (in millions)</v>
      </c>
      <c r="M3" t="s">
        <v>600</v>
      </c>
      <c r="N3" t="str">
        <f>Labels!B14</f>
        <v>Desired Capital</v>
      </c>
      <c r="O3" t="s">
        <v>304</v>
      </c>
      <c r="P3" t="str">
        <f>Labels!E14</f>
        <v>The desired capital stock in each time period (in millions)</v>
      </c>
      <c r="Q3" t="s">
        <v>148</v>
      </c>
      <c r="R3" t="str">
        <f>Labels!B83</f>
        <v>Tax</v>
      </c>
      <c r="S3" t="s">
        <v>628</v>
      </c>
      <c r="T3" t="str">
        <f>Labels!E83</f>
        <v>Total taxes in the economy (in $ millions), in each time period</v>
      </c>
      <c r="U3" t="s">
        <v>75</v>
      </c>
      <c r="V3" t="str">
        <f>Labels!B51</f>
        <v>Gov Spending</v>
      </c>
      <c r="W3" t="s">
        <v>458</v>
      </c>
      <c r="X3" t="str">
        <f>Labels!E51</f>
        <v>Total government spending, in each time period (in millions)</v>
      </c>
      <c r="Y3" t="s">
        <v>678</v>
      </c>
      <c r="Z3" t="str">
        <f>Labels!B81</f>
        <v>Shock_Std_Dev</v>
      </c>
      <c r="AA3" t="s">
        <v>294</v>
      </c>
      <c r="AB3" t="str">
        <f>Labels!E81</f>
        <v>The standard deviation of all the random shock terms in the model. The std dev changes as the sqrt of the time period because it is a "Gauss-Wiener process", which generalizes a Gaussian random walk to time steps of all sizes.</v>
      </c>
      <c r="AC3" t="s">
        <v>649</v>
      </c>
      <c r="AD3" t="str">
        <f>Labels!B50</f>
        <v>Equilibrium Gov Spend %</v>
      </c>
      <c r="AE3" t="s">
        <v>24</v>
      </c>
      <c r="AF3" t="str">
        <f>Labels!E50</f>
        <v>The ratio (equilibrium government spending) / (equilibrium output). This is a numerical input to the model.</v>
      </c>
      <c r="AG3" t="s">
        <v>736</v>
      </c>
      <c r="AH3" t="str">
        <f>Labels!B54</f>
        <v>Equilibrium Gov Transfers %</v>
      </c>
      <c r="AI3" t="s">
        <v>696</v>
      </c>
      <c r="AJ3" t="str">
        <f>Labels!E54</f>
        <v>The ratio (equilibrium government transfer payments) / (equilibrium output). This is a numerical input to the model.</v>
      </c>
      <c r="AK3" t="s">
        <v>656</v>
      </c>
      <c r="AL3" t="str">
        <f>Labels!B73</f>
        <v>Equilibrium Real Wage %</v>
      </c>
      <c r="AM3" t="s">
        <v>646</v>
      </c>
      <c r="AN3" t="str">
        <f>Labels!E73</f>
        <v>The ratio (equilibrium real wage) / (national income). This is a numerical input parameter of the model.</v>
      </c>
      <c r="AO3" t="s">
        <v>254</v>
      </c>
      <c r="AP3" t="str">
        <f>Labels!B82</f>
        <v>Shock Std Deviation %</v>
      </c>
      <c r="AQ3" t="s">
        <v>66</v>
      </c>
      <c r="AR3" t="str">
        <f>Labels!E82</f>
        <v>The ratio (std dev of random shock) / (national income). This parameter does not depend on time because the model is based on an equilibrium economy with random shocks. This is a numerical input parameter of the model.</v>
      </c>
      <c r="AS3" t="s">
        <v>679</v>
      </c>
      <c r="AT3" t="str">
        <f>Labels!B87</f>
        <v>Time</v>
      </c>
      <c r="AU3" t="s">
        <v>28</v>
      </c>
      <c r="AV3" t="str">
        <f>Labels!E87</f>
        <v>Time in years from the beginning of Model Time</v>
      </c>
      <c r="AW3" t="s">
        <v>302</v>
      </c>
      <c r="AX3" t="str">
        <f>Labels!B63</f>
        <v>Model Name</v>
      </c>
      <c r="AY3" t="s">
        <v>533</v>
      </c>
      <c r="AZ3" t="str">
        <f>Labels!E63</f>
        <v>Name by which this model is known, as it appears at the top of each worksheet</v>
      </c>
      <c r="BA3" t="s">
        <v>672</v>
      </c>
      <c r="BB3" t="str">
        <f>Labels!B62</f>
        <v>Long Annual Interest Rate</v>
      </c>
      <c r="BC3" t="s">
        <v>728</v>
      </c>
      <c r="BD3" t="str">
        <f>Labels!E62</f>
        <v>The long-term annual interest rate on debt. This is a numerical input parameter of the model.</v>
      </c>
      <c r="BE3" t="s">
        <v>323</v>
      </c>
      <c r="BF3" t="str">
        <f>Labels!B66</f>
        <v>Equilibrium Annual Output</v>
      </c>
      <c r="BG3" t="s">
        <v>147</v>
      </c>
      <c r="BH3" t="str">
        <f>Labels!E66</f>
        <v>Equilibrium annual output (in millions)</v>
      </c>
      <c r="BI3" t="s">
        <v>579</v>
      </c>
      <c r="BJ3" t="str">
        <f>Labels!B77</f>
        <v>Shock_Cutoff</v>
      </c>
      <c r="BK3" t="s">
        <v>629</v>
      </c>
      <c r="BL3" t="str">
        <f>Labels!E77</f>
        <v>The limit in outliers for random shocks, expressed in terms of the cumulative tail probability below which shocks are not allowed.</v>
      </c>
    </row>
    <row r="4" spans="1:64" ht="12.75" customHeight="1" x14ac:dyDescent="0.2">
      <c r="A4" t="s">
        <v>313</v>
      </c>
      <c r="B4" t="str">
        <f>Labels!B22</f>
        <v>Capital</v>
      </c>
      <c r="C4" t="s">
        <v>92</v>
      </c>
      <c r="D4" t="str">
        <f>Labels!E22</f>
        <v>Mean value over trials of the capital stock, in each time period (expressed in millions). The net capital investment in the previous time period determines the change in capital in each time period, to avoid circularity</v>
      </c>
      <c r="E4" t="s">
        <v>634</v>
      </c>
      <c r="F4" t="str">
        <f>Labels!B23</f>
        <v>Capital std dev</v>
      </c>
      <c r="G4" t="s">
        <v>258</v>
      </c>
      <c r="H4" t="str">
        <f>Labels!E23</f>
        <v>Standard deviation over trials of the capital stock, in each time period (expressed in millions). The net capital investment in the previous time period determines the change in capital in each time period, to avoid circularity</v>
      </c>
      <c r="I4" t="s">
        <v>250</v>
      </c>
      <c r="J4" t="str">
        <f>Labels!B26</f>
        <v>Consumption</v>
      </c>
      <c r="K4" t="s">
        <v>711</v>
      </c>
      <c r="L4" t="str">
        <f>Labels!E26</f>
        <v>Mean value over trials of Consumption spending, in each time period (in millions)</v>
      </c>
      <c r="M4" t="s">
        <v>639</v>
      </c>
      <c r="N4" t="str">
        <f>Labels!B27</f>
        <v>Consumption std dev</v>
      </c>
      <c r="O4" t="s">
        <v>343</v>
      </c>
      <c r="P4" t="str">
        <f>Labels!E27</f>
        <v>Standard deviation over trials of Consumption spending, in each time period (in millions)</v>
      </c>
      <c r="Q4" t="s">
        <v>314</v>
      </c>
      <c r="R4" t="str">
        <f>Labels!B43</f>
        <v>Employment</v>
      </c>
      <c r="S4" t="s">
        <v>220</v>
      </c>
      <c r="T4" t="str">
        <f>Labels!E43</f>
        <v>Mean value over trials of Employment in each time period (expressed in millions of full-time-equivalent man-periods)</v>
      </c>
      <c r="U4" t="s">
        <v>648</v>
      </c>
      <c r="V4" t="str">
        <f>Labels!B44</f>
        <v>Employment std dev</v>
      </c>
      <c r="W4" t="s">
        <v>709</v>
      </c>
      <c r="X4" t="str">
        <f>Labels!E44</f>
        <v>Standard deviation over trials of Employment in each time period (expressed in millions of full-time-equivalent man-periods)</v>
      </c>
      <c r="Y4" t="s">
        <v>274</v>
      </c>
      <c r="Z4" t="str">
        <f>Labels!B29</f>
        <v>Aggregate Demand</v>
      </c>
      <c r="AA4" t="s">
        <v>158</v>
      </c>
      <c r="AB4" t="str">
        <f>Labels!E29</f>
        <v>Mean value over trials of aggregate demand for goods and services, in each time period</v>
      </c>
      <c r="AC4" t="s">
        <v>369</v>
      </c>
      <c r="AD4" t="str">
        <f>Labels!B30</f>
        <v>Aggregate Demand std dev</v>
      </c>
      <c r="AE4" t="s">
        <v>553</v>
      </c>
      <c r="AF4" t="str">
        <f>Labels!E30</f>
        <v>Standard deviation over trials of aggregate demand for goods and services, in each time period</v>
      </c>
      <c r="AG4" t="s">
        <v>90</v>
      </c>
      <c r="AH4" t="str">
        <f>Labels!B32</f>
        <v>Long Expected Demand</v>
      </c>
      <c r="AI4" t="s">
        <v>391</v>
      </c>
      <c r="AJ4" t="str">
        <f>Labels!E32</f>
        <v>Mean value over trials of long-term expected demand for goods and services per time period, in each time period (in millions)</v>
      </c>
      <c r="AK4" t="s">
        <v>125</v>
      </c>
      <c r="AL4" t="str">
        <f>Labels!B33</f>
        <v>Long Expected Demand std dev</v>
      </c>
      <c r="AM4" t="s">
        <v>552</v>
      </c>
      <c r="AN4" t="str">
        <f>Labels!E33</f>
        <v>Standard deviation over trials of long-term expected demand for goods and services per time period, in each time period (in millions)</v>
      </c>
      <c r="AO4" t="s">
        <v>477</v>
      </c>
      <c r="AP4" t="str">
        <f>Labels!B35</f>
        <v>Short Expected Demand</v>
      </c>
      <c r="AQ4" t="s">
        <v>64</v>
      </c>
      <c r="AR4" t="str">
        <f>Labels!E35</f>
        <v>Mean value over trials of short-term expected demand for goods and services per time period, in each time period (in millions)</v>
      </c>
      <c r="AS4" t="s">
        <v>605</v>
      </c>
      <c r="AT4" t="str">
        <f>Labels!B36</f>
        <v>Short Expected Demand std dev</v>
      </c>
      <c r="AU4" t="s">
        <v>30</v>
      </c>
      <c r="AV4" t="str">
        <f>Labels!E36</f>
        <v>Standard deviation over trials of short-term expected demand for goods and services per time period, in each time period (in millions)</v>
      </c>
      <c r="AW4" t="s">
        <v>121</v>
      </c>
      <c r="AX4" t="str">
        <f>Labels!B75</f>
        <v>Aggregate Demand Shock</v>
      </c>
      <c r="AY4" t="s">
        <v>173</v>
      </c>
      <c r="AZ4" t="str">
        <f>Labels!E75</f>
        <v>Mean value over trials of shocks to the aggregate demand of the economy, in each time period</v>
      </c>
      <c r="BA4" t="s">
        <v>545</v>
      </c>
      <c r="BB4" t="str">
        <f>Labels!B76</f>
        <v>Aggregate Demand Shock std dev</v>
      </c>
      <c r="BC4" t="s">
        <v>597</v>
      </c>
      <c r="BD4" t="str">
        <f>Labels!E76</f>
        <v>Standard deviation over trials of shocks to the aggregate demand of the economy, in each time period</v>
      </c>
      <c r="BE4" t="s">
        <v>7</v>
      </c>
      <c r="BF4" t="str">
        <f>Labels!B56</f>
        <v>Current Disposable Income</v>
      </c>
      <c r="BG4" t="s">
        <v>8</v>
      </c>
      <c r="BH4" t="str">
        <f>Labels!E56</f>
        <v>Mean value over trials of Current disposable income, in each time period (in millions)</v>
      </c>
      <c r="BI4" t="s">
        <v>106</v>
      </c>
      <c r="BJ4" t="str">
        <f>Labels!B57</f>
        <v>Cur Disposable Income std dev</v>
      </c>
      <c r="BK4" t="s">
        <v>248</v>
      </c>
      <c r="BL4" t="str">
        <f>Labels!E57</f>
        <v>Standard deviation over trials of Current disposable income, in each time period (in millions)</v>
      </c>
    </row>
    <row r="5" spans="1:64" ht="12.75" customHeight="1" x14ac:dyDescent="0.2">
      <c r="A5" t="s">
        <v>368</v>
      </c>
      <c r="B5" t="str">
        <f>Labels!B46</f>
        <v>Final Sales</v>
      </c>
      <c r="C5" t="s">
        <v>185</v>
      </c>
      <c r="D5" t="str">
        <f>Labels!E46</f>
        <v>Mean value over trials of the amount of goods and services sold in the economy, in each time period (in millions)</v>
      </c>
      <c r="E5" t="s">
        <v>392</v>
      </c>
      <c r="F5" t="str">
        <f>Labels!B47</f>
        <v>Final Sales std dev</v>
      </c>
      <c r="G5" t="s">
        <v>324</v>
      </c>
      <c r="H5" t="str">
        <f>Labels!E47</f>
        <v>Standard deviation over trials of the amount of goods and services sold in the economy, in each time period (in millions)</v>
      </c>
      <c r="I5" t="s">
        <v>265</v>
      </c>
      <c r="J5" t="str">
        <f>Labels!B67</f>
        <v>Output</v>
      </c>
      <c r="K5" t="s">
        <v>640</v>
      </c>
      <c r="L5" t="str">
        <f>Labels!E67</f>
        <v>Mean value over trials of total output per time period, in each time period (in millions)</v>
      </c>
      <c r="M5" t="s">
        <v>491</v>
      </c>
      <c r="N5" t="str">
        <f>Labels!B71</f>
        <v>Output std dev</v>
      </c>
      <c r="O5" t="s">
        <v>693</v>
      </c>
      <c r="P5" t="str">
        <f>Labels!E71</f>
        <v>Standard deviation over trials of total output per time period, in each time period (in millions)</v>
      </c>
      <c r="Q5" t="s">
        <v>29</v>
      </c>
      <c r="R5" t="str">
        <f>Labels!B79</f>
        <v>Output Shock</v>
      </c>
      <c r="S5" t="s">
        <v>463</v>
      </c>
      <c r="T5" t="str">
        <f>Labels!E79</f>
        <v>Mean value over trials of random shock to the output of the economy, in each time period</v>
      </c>
      <c r="U5" t="s">
        <v>389</v>
      </c>
      <c r="V5" t="str">
        <f>Labels!B80</f>
        <v>Output Shock std dev</v>
      </c>
      <c r="W5" t="s">
        <v>45</v>
      </c>
      <c r="X5" t="str">
        <f>Labels!E80</f>
        <v>Standard deviation over trials of random shock to the output of the economy, in each time period</v>
      </c>
      <c r="Y5" t="s">
        <v>22</v>
      </c>
      <c r="Z5" t="str">
        <f>Labels!B20</f>
        <v>Capital Investment</v>
      </c>
      <c r="AA5" t="s">
        <v>95</v>
      </c>
      <c r="AB5" t="str">
        <f>Labels!E20</f>
        <v>Mean value over trials of Capital investmnent in each time period (in millions)</v>
      </c>
      <c r="AC5" t="s">
        <v>118</v>
      </c>
      <c r="AD5" t="str">
        <f>Labels!B21</f>
        <v>Capital Investment std dev</v>
      </c>
      <c r="AE5" t="s">
        <v>534</v>
      </c>
      <c r="AF5" t="str">
        <f>Labels!E21</f>
        <v>Standard deviation over trials of Capital investmnent in each time period (in millions)</v>
      </c>
      <c r="AG5" t="s">
        <v>320</v>
      </c>
      <c r="AH5" t="str">
        <f>Labels!B84</f>
        <v>Tax</v>
      </c>
      <c r="AI5" t="s">
        <v>596</v>
      </c>
      <c r="AJ5" t="str">
        <f>Labels!E84</f>
        <v>Mean value over trials of total taxes (in millions), in each time period</v>
      </c>
      <c r="AK5" t="s">
        <v>53</v>
      </c>
      <c r="AL5" t="str">
        <f>Labels!B86</f>
        <v>Tax std dev</v>
      </c>
      <c r="AM5" t="s">
        <v>273</v>
      </c>
      <c r="AN5" t="str">
        <f>Labels!E86</f>
        <v>Standard deviation over trials of total taxes (in millions), in each time period</v>
      </c>
      <c r="AO5" t="s">
        <v>341</v>
      </c>
      <c r="AP5" t="str">
        <f>Labels!B13</f>
        <v>Capital Depreciation std dev</v>
      </c>
      <c r="AQ5" t="s">
        <v>452</v>
      </c>
      <c r="AR5" t="str">
        <f>Labels!E13</f>
        <v>Standard deviation of capital depreciation expense in each time period (in millions)</v>
      </c>
      <c r="AS5" t="s">
        <v>411</v>
      </c>
      <c r="AT5" t="str">
        <f>Labels!B12</f>
        <v>Capital Depreciation</v>
      </c>
      <c r="AU5" t="s">
        <v>182</v>
      </c>
      <c r="AV5" t="str">
        <f>Labels!E12</f>
        <v>Average over trials of capital depreciation expense in each time period (in millions)</v>
      </c>
      <c r="AW5" t="s">
        <v>677</v>
      </c>
      <c r="AX5" t="str">
        <f>Labels!B15</f>
        <v>Desired Capital</v>
      </c>
      <c r="AY5" t="s">
        <v>387</v>
      </c>
      <c r="AZ5" t="str">
        <f>Labels!E15</f>
        <v>Average over trials of desired capital stock in each time period (in millions)</v>
      </c>
      <c r="BA5" t="s">
        <v>23</v>
      </c>
      <c r="BB5" t="str">
        <f>Labels!B16</f>
        <v>Desired Capital std dev</v>
      </c>
      <c r="BC5" t="s">
        <v>94</v>
      </c>
      <c r="BD5" t="str">
        <f>Labels!E16</f>
        <v>Standard deviation over trials of desired capital stock in each time period (in millions)</v>
      </c>
      <c r="BE5" t="s">
        <v>357</v>
      </c>
      <c r="BF5" t="str">
        <f>Labels!B40</f>
        <v>Desired Employment</v>
      </c>
      <c r="BG5" t="s">
        <v>436</v>
      </c>
      <c r="BH5" t="str">
        <f>Labels!E40</f>
        <v>Average over trials of desired level of employment in each time period (expressed in millions of full-time-equivalent man-periods)</v>
      </c>
      <c r="BI5" t="s">
        <v>483</v>
      </c>
      <c r="BJ5" t="str">
        <f>Labels!B41</f>
        <v>Desired Employment std dev</v>
      </c>
      <c r="BK5" t="s">
        <v>187</v>
      </c>
      <c r="BL5" t="str">
        <f>Labels!E41</f>
        <v>Standard deviation over trials of desired level of employment in each time period (expressed in millions of full-time-equivalent man-periods)</v>
      </c>
    </row>
    <row r="6" spans="1:64" ht="12.75" customHeight="1" x14ac:dyDescent="0.2">
      <c r="A6" t="s">
        <v>556</v>
      </c>
      <c r="B6" t="str">
        <f>Labels!B59</f>
        <v>Permanent Income</v>
      </c>
      <c r="C6" t="s">
        <v>664</v>
      </c>
      <c r="D6" t="str">
        <f>Labels!E59</f>
        <v>Average over trials of consumers' expectation of their permanent income per time period, in each time period (in $ millions). This variable enters into consumers' decisions about how much of their income to spend.</v>
      </c>
      <c r="E6" t="s">
        <v>177</v>
      </c>
      <c r="F6" t="str">
        <f>Labels!B60</f>
        <v>Permanent Income std dev</v>
      </c>
      <c r="G6" t="s">
        <v>202</v>
      </c>
      <c r="H6" t="str">
        <f>Labels!E60</f>
        <v>Standard deviation over trials of consumers' expectation of their permanent income per time period, in each time period (in $ millions). This variable enters into consumers' decisions about how much of their income to spend.</v>
      </c>
      <c r="I6" t="s">
        <v>376</v>
      </c>
      <c r="J6" t="str">
        <f>Labels!B69</f>
        <v>Potential Output</v>
      </c>
      <c r="K6" t="s">
        <v>531</v>
      </c>
      <c r="L6" t="str">
        <f>Labels!E69</f>
        <v>Average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v>
      </c>
      <c r="M6" t="s">
        <v>36</v>
      </c>
      <c r="N6" t="str">
        <f>Labels!B70</f>
        <v>Potential Output std dev</v>
      </c>
      <c r="O6" t="s">
        <v>530</v>
      </c>
      <c r="P6" t="str">
        <f>Labels!E70</f>
        <v>Standard deviation over trials of potential output per time period given capital and labor inputs, in each time period (in millions). Output generally is lower than this level because capital is not flexible enough to be fully redeployed in response to fluctuations of demand.
This production function assumes that the economy has no scale effect; that is, doubling inputs to the economy doubles output.</v>
      </c>
      <c r="Q6" t="s">
        <v>194</v>
      </c>
      <c r="R6">
        <f>Labels!E95</f>
        <v>0</v>
      </c>
      <c r="S6" t="s">
        <v>85</v>
      </c>
      <c r="T6" t="str">
        <f>Labels!B95</f>
        <v>Trials</v>
      </c>
      <c r="U6" t="s">
        <v>537</v>
      </c>
      <c r="V6" t="str">
        <f>Labels!D95</f>
        <v>Trials</v>
      </c>
      <c r="W6" t="s">
        <v>516</v>
      </c>
      <c r="X6" t="str">
        <f>Labels!C95</f>
        <v>Total</v>
      </c>
      <c r="Y6" t="s">
        <v>38</v>
      </c>
      <c r="Z6" t="str">
        <f>Labels!B96</f>
        <v>Trial 01</v>
      </c>
      <c r="AA6" t="s">
        <v>232</v>
      </c>
      <c r="AB6" t="str">
        <f>Labels!D96</f>
        <v>Trials</v>
      </c>
      <c r="AC6" t="s">
        <v>561</v>
      </c>
      <c r="AD6" t="str">
        <f>Labels!B97</f>
        <v>Trial 02</v>
      </c>
      <c r="AE6" t="s">
        <v>119</v>
      </c>
      <c r="AF6" t="str">
        <f>Labels!B98</f>
        <v>Trial 03</v>
      </c>
      <c r="AG6" t="s">
        <v>737</v>
      </c>
      <c r="AH6" t="str">
        <f>Labels!B99</f>
        <v>Trial 04</v>
      </c>
      <c r="AI6" t="s">
        <v>79</v>
      </c>
      <c r="AJ6" t="str">
        <f>Labels!B100</f>
        <v>Trial 05</v>
      </c>
      <c r="AK6" t="s">
        <v>184</v>
      </c>
      <c r="AL6" t="str">
        <f>Labels!B101</f>
        <v>Trial 06</v>
      </c>
      <c r="AM6" t="s">
        <v>692</v>
      </c>
      <c r="AN6" t="str">
        <f>Labels!B102</f>
        <v>Trial 07</v>
      </c>
      <c r="AO6" t="s">
        <v>375</v>
      </c>
      <c r="AP6" t="str">
        <f>Labels!B103</f>
        <v>Trial 08</v>
      </c>
      <c r="AQ6" t="s">
        <v>161</v>
      </c>
      <c r="AR6">
        <f>Labels!B6</f>
        <v>40179</v>
      </c>
    </row>
    <row r="7" spans="1:64" ht="12.75" customHeight="1" x14ac:dyDescent="0.2">
      <c r="A7" t="s">
        <v>444</v>
      </c>
      <c r="B7">
        <f>Graphs!A1</f>
        <v>0</v>
      </c>
      <c r="C7" t="s">
        <v>245</v>
      </c>
      <c r="D7" t="str">
        <f>Inputs!A1</f>
        <v>Equilibrium Economy with Shocks</v>
      </c>
      <c r="E7" t="s">
        <v>245</v>
      </c>
      <c r="F7" t="str">
        <f>'Statistical Moments'!A1</f>
        <v>Equilibrium Economy with Shocks</v>
      </c>
      <c r="G7" t="s">
        <v>245</v>
      </c>
      <c r="H7" t="str">
        <f>'Trial 1'!A1</f>
        <v>Equilibrium Economy with Shocks</v>
      </c>
      <c r="I7" t="s">
        <v>245</v>
      </c>
      <c r="J7" t="str">
        <f>'Trial 2'!A1</f>
        <v>Equilibrium Economy with Shocks</v>
      </c>
      <c r="K7" t="s">
        <v>245</v>
      </c>
      <c r="L7" t="str">
        <f>'Trial 3'!A1</f>
        <v>Equilibrium Economy with Shocks</v>
      </c>
      <c r="M7" t="s">
        <v>245</v>
      </c>
      <c r="N7" t="str">
        <f>'Trial 4'!A1</f>
        <v>Equilibrium Economy with Shocks</v>
      </c>
      <c r="O7" t="s">
        <v>245</v>
      </c>
      <c r="P7" t="str">
        <f>'Trial 5'!A1</f>
        <v>Equilibrium Economy with Shocks</v>
      </c>
      <c r="Q7" t="s">
        <v>245</v>
      </c>
      <c r="R7" t="str">
        <f>'Trial 6'!A1</f>
        <v>Equilibrium Economy with Shocks</v>
      </c>
      <c r="S7" t="s">
        <v>245</v>
      </c>
      <c r="T7" t="str">
        <f>'Trial 7'!A1</f>
        <v>Equilibrium Economy with Shocks</v>
      </c>
      <c r="U7" t="s">
        <v>245</v>
      </c>
      <c r="V7" t="str">
        <f>'Trial 8'!A1</f>
        <v>Equilibrium Economy with Shocks</v>
      </c>
      <c r="W7" t="s">
        <v>245</v>
      </c>
      <c r="X7" t="str">
        <f>Formulas!A1</f>
        <v>Equilibrium Economy with Shocks</v>
      </c>
      <c r="Y7" t="s">
        <v>245</v>
      </c>
      <c r="Z7" t="str">
        <f>'(Intermediate Computations)'!A1</f>
        <v>Equilibrium Economy with Shocks</v>
      </c>
      <c r="AA7" t="s">
        <v>245</v>
      </c>
      <c r="AB7" t="str">
        <f>'(Other Computations)'!A1</f>
        <v>Equilibrium Economy with Shocks</v>
      </c>
      <c r="AC7" t="s">
        <v>245</v>
      </c>
      <c r="AD7" t="str">
        <f>Labels!A1</f>
        <v>Equilibrium Economy with Shocks</v>
      </c>
      <c r="AE7" t="s">
        <v>245</v>
      </c>
      <c r="AF7" t="str">
        <f>ZZZ__FnCalls!A1</f>
        <v>Equilibrium Economy with Shocks</v>
      </c>
      <c r="AG7" t="s">
        <v>245</v>
      </c>
      <c r="AH7">
        <f ca="1">ZZZ_Ranges!A1</f>
        <v>937951.88534778333</v>
      </c>
      <c r="AI7" t="s">
        <v>245</v>
      </c>
      <c r="AJ7" t="str">
        <f>ZZZ_Import!A1</f>
        <v>:A:0:Employment</v>
      </c>
    </row>
    <row r="8" spans="1:64" ht="12.75" customHeight="1" x14ac:dyDescent="0.2">
      <c r="A8" t="s">
        <v>310</v>
      </c>
      <c r="B8" t="str">
        <f>Inputs!B8</f>
        <v>Test Model</v>
      </c>
      <c r="C8" t="s">
        <v>467</v>
      </c>
      <c r="D8">
        <f>Inputs!B13</f>
        <v>3</v>
      </c>
      <c r="E8" t="s">
        <v>448</v>
      </c>
      <c r="F8">
        <f>Inputs!B14</f>
        <v>0.5</v>
      </c>
      <c r="G8" t="s">
        <v>264</v>
      </c>
      <c r="H8">
        <f>Inputs!B19</f>
        <v>14</v>
      </c>
      <c r="I8" t="s">
        <v>626</v>
      </c>
      <c r="J8">
        <f>Inputs!B20</f>
        <v>0.25</v>
      </c>
      <c r="K8" t="s">
        <v>394</v>
      </c>
      <c r="L8">
        <f>Inputs!B21</f>
        <v>0.5</v>
      </c>
      <c r="M8" t="s">
        <v>433</v>
      </c>
      <c r="N8">
        <f>Inputs!B22</f>
        <v>3</v>
      </c>
      <c r="O8" t="s">
        <v>127</v>
      </c>
      <c r="P8">
        <f>Inputs!B27</f>
        <v>140</v>
      </c>
      <c r="Q8" t="s">
        <v>0</v>
      </c>
      <c r="R8">
        <f>Inputs!B28</f>
        <v>0.4</v>
      </c>
      <c r="S8" t="s">
        <v>139</v>
      </c>
      <c r="T8">
        <f>Inputs!B29</f>
        <v>0.75</v>
      </c>
      <c r="U8" t="s">
        <v>257</v>
      </c>
      <c r="V8">
        <f>Inputs!B34</f>
        <v>0.78</v>
      </c>
      <c r="W8" t="s">
        <v>154</v>
      </c>
      <c r="X8">
        <f>Inputs!B35</f>
        <v>2.5</v>
      </c>
      <c r="Y8" t="s">
        <v>339</v>
      </c>
      <c r="Z8">
        <f>Inputs!B40</f>
        <v>14000000</v>
      </c>
      <c r="AA8" t="s">
        <v>366</v>
      </c>
      <c r="AB8">
        <f>Inputs!B45</f>
        <v>0.03</v>
      </c>
      <c r="AC8" t="s">
        <v>423</v>
      </c>
      <c r="AD8">
        <f>Inputs!B50</f>
        <v>0.2</v>
      </c>
      <c r="AE8" t="s">
        <v>300</v>
      </c>
      <c r="AF8">
        <f>Inputs!B51</f>
        <v>0.1</v>
      </c>
      <c r="AG8" t="s">
        <v>21</v>
      </c>
      <c r="AH8">
        <f>Inputs!B52</f>
        <v>0.30000000000000004</v>
      </c>
      <c r="AI8" t="s">
        <v>729</v>
      </c>
      <c r="AJ8">
        <f>Inputs!B57</f>
        <v>0.1</v>
      </c>
      <c r="AK8" t="s">
        <v>25</v>
      </c>
      <c r="AL8">
        <f>Inputs!B58</f>
        <v>0.03</v>
      </c>
    </row>
  </sheetData>
  <pageMargins left="0.75" right="0.75" top="1" bottom="1" header="0.5" footer="0.5"/>
  <pageSetup paperSize="9"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8"/>
  <sheetViews>
    <sheetView workbookViewId="0"/>
  </sheetViews>
  <sheetFormatPr defaultColWidth="9.140625" defaultRowHeight="12.75" x14ac:dyDescent="0.2"/>
  <sheetData>
    <row r="28" spans="3:3" x14ac:dyDescent="0.2">
      <c r="C28" s="1"/>
    </row>
  </sheetData>
  <printOptions horizontalCentered="1"/>
  <pageMargins left="0.25" right="0.25" top="0.5" bottom="0.5" header="0.25" footer="0.25"/>
  <pageSetup orientation="landscape"/>
  <headerFooter alignWithMargins="0">
    <oddFooter>&amp;C</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60"/>
  <sheetViews>
    <sheetView workbookViewId="0"/>
  </sheetViews>
  <sheetFormatPr defaultRowHeight="12.75" customHeight="1" outlineLevelRow="1" x14ac:dyDescent="0.2"/>
  <cols>
    <col min="1" max="1" width="24.42578125" customWidth="1"/>
    <col min="2" max="2" width="10.5703125" customWidth="1"/>
  </cols>
  <sheetData>
    <row r="1" spans="1:5" ht="12.75" customHeight="1" x14ac:dyDescent="0.2">
      <c r="A1" s="119" t="str">
        <f>"Equilibrium Economy with Shocks"</f>
        <v>Equilibrium Economy with Shocks</v>
      </c>
      <c r="B1" s="119"/>
      <c r="C1" s="119"/>
    </row>
    <row r="2" spans="1:5" ht="12.75" customHeight="1" x14ac:dyDescent="0.2">
      <c r="A2" s="119" t="str">
        <f>"Model: "&amp;B8</f>
        <v>Model: Test Model</v>
      </c>
      <c r="B2" s="119"/>
      <c r="C2" s="119"/>
    </row>
    <row r="3" spans="1:5" ht="12.75" customHeight="1" x14ac:dyDescent="0.2">
      <c r="A3" s="119" t="str">
        <f>"$ millions"</f>
        <v>$ millions</v>
      </c>
      <c r="B3" s="119"/>
      <c r="C3" s="119"/>
    </row>
    <row r="4" spans="1:5" ht="12.75" customHeight="1" x14ac:dyDescent="0.2">
      <c r="A4" s="119" t="str">
        <f>"Inputs"</f>
        <v>Inputs</v>
      </c>
      <c r="B4" s="119"/>
      <c r="C4" s="119"/>
    </row>
    <row r="5" spans="1:5" ht="12.75" customHeight="1" x14ac:dyDescent="0.2">
      <c r="A5" s="119" t="str">
        <f>""</f>
        <v/>
      </c>
      <c r="B5" s="119"/>
      <c r="C5" s="119"/>
    </row>
    <row r="6" spans="1:5" ht="12.75" customHeight="1" x14ac:dyDescent="0.2">
      <c r="A6" s="117" t="str">
        <f>"Shaded cells are input cells. You can enter data in them."</f>
        <v>Shaded cells are input cells. You can enter data in them.</v>
      </c>
      <c r="B6" s="117"/>
      <c r="C6" s="117"/>
      <c r="D6" s="117"/>
      <c r="E6" s="117"/>
    </row>
    <row r="7" spans="1:5" ht="12.75" customHeight="1" x14ac:dyDescent="0.2">
      <c r="A7" s="117" t="str">
        <f>"Excel formulas in shaded cells are starting suggestions. You can overwrite them."</f>
        <v>Excel formulas in shaded cells are starting suggestions. You can overwrite them.</v>
      </c>
      <c r="B7" s="117"/>
      <c r="C7" s="117"/>
      <c r="D7" s="117"/>
      <c r="E7" s="117"/>
    </row>
    <row r="8" spans="1:5" ht="12.75" customHeight="1" x14ac:dyDescent="0.2">
      <c r="A8" s="5" t="str">
        <f>Labels!B63</f>
        <v>Model Name</v>
      </c>
      <c r="B8" s="6" t="s">
        <v>515</v>
      </c>
    </row>
    <row r="11" spans="1:5" ht="12.75" customHeight="1" x14ac:dyDescent="0.2">
      <c r="A11" s="3" t="str">
        <f>"Demand"</f>
        <v>Demand</v>
      </c>
    </row>
    <row r="12" spans="1:5" ht="12.75" hidden="1" customHeight="1" outlineLevel="1" x14ac:dyDescent="0.2">
      <c r="A12" s="2" t="str">
        <f>" "</f>
        <v xml:space="preserve"> </v>
      </c>
    </row>
    <row r="13" spans="1:5" ht="12.75" hidden="1" customHeight="1" outlineLevel="1" x14ac:dyDescent="0.2">
      <c r="A13" s="7" t="str">
        <f>Labels!B91</f>
        <v>Time Smooth Long Demand</v>
      </c>
      <c r="B13" s="8">
        <v>3</v>
      </c>
    </row>
    <row r="14" spans="1:5" ht="12.75" hidden="1" customHeight="1" outlineLevel="1" x14ac:dyDescent="0.2">
      <c r="A14" s="9" t="str">
        <f>Labels!B92</f>
        <v>Time Smooth Short Demand</v>
      </c>
      <c r="B14" s="10">
        <v>0.5</v>
      </c>
    </row>
    <row r="15" spans="1:5" ht="12.75" hidden="1" customHeight="1" outlineLevel="1" collapsed="1" x14ac:dyDescent="0.2"/>
    <row r="16" spans="1:5" ht="12.75" customHeight="1" collapsed="1" x14ac:dyDescent="0.2"/>
    <row r="17" spans="1:2" ht="12.75" customHeight="1" x14ac:dyDescent="0.2">
      <c r="A17" s="3" t="str">
        <f>"Capital"</f>
        <v>Capital</v>
      </c>
    </row>
    <row r="18" spans="1:2" ht="12.75" hidden="1" customHeight="1" outlineLevel="1" x14ac:dyDescent="0.2">
      <c r="A18" s="2" t="str">
        <f>" "</f>
        <v xml:space="preserve"> </v>
      </c>
    </row>
    <row r="19" spans="1:2" ht="12.75" hidden="1" customHeight="1" outlineLevel="1" x14ac:dyDescent="0.2">
      <c r="A19" s="7" t="str">
        <f>Labels!B10</f>
        <v>Avg Life Capital</v>
      </c>
      <c r="B19" s="8">
        <v>14</v>
      </c>
    </row>
    <row r="20" spans="1:2" ht="12.75" hidden="1" customHeight="1" outlineLevel="1" x14ac:dyDescent="0.2">
      <c r="A20" s="11" t="str">
        <f>Labels!B18</f>
        <v>Capital Exponent</v>
      </c>
      <c r="B20" s="12">
        <v>0.25</v>
      </c>
    </row>
    <row r="21" spans="1:2" ht="12.75" hidden="1" customHeight="1" outlineLevel="1" x14ac:dyDescent="0.2">
      <c r="A21" s="11" t="str">
        <f>Labels!B48</f>
        <v>Flexibility Capacity Utilization</v>
      </c>
      <c r="B21" s="12">
        <v>0.5</v>
      </c>
    </row>
    <row r="22" spans="1:2" ht="12.75" hidden="1" customHeight="1" outlineLevel="1" x14ac:dyDescent="0.2">
      <c r="A22" s="9" t="str">
        <f>Labels!B88</f>
        <v>Time Adjust Capital</v>
      </c>
      <c r="B22" s="10">
        <v>3</v>
      </c>
    </row>
    <row r="23" spans="1:2" ht="12.75" hidden="1" customHeight="1" outlineLevel="1" collapsed="1" x14ac:dyDescent="0.2"/>
    <row r="24" spans="1:2" ht="12.75" customHeight="1" collapsed="1" x14ac:dyDescent="0.2"/>
    <row r="25" spans="1:2" ht="12.75" customHeight="1" x14ac:dyDescent="0.2">
      <c r="A25" s="3" t="str">
        <f>"Employment"</f>
        <v>Employment</v>
      </c>
    </row>
    <row r="26" spans="1:2" ht="12.75" hidden="1" customHeight="1" outlineLevel="1" x14ac:dyDescent="0.2">
      <c r="A26" s="2" t="str">
        <f>" "</f>
        <v xml:space="preserve"> </v>
      </c>
    </row>
    <row r="27" spans="1:2" ht="12.75" hidden="1" customHeight="1" outlineLevel="1" x14ac:dyDescent="0.2">
      <c r="A27" s="7" t="str">
        <f>Labels!B42</f>
        <v>Equilibrium Employment</v>
      </c>
      <c r="B27" s="8">
        <v>140</v>
      </c>
    </row>
    <row r="28" spans="1:2" ht="12.75" hidden="1" customHeight="1" outlineLevel="1" x14ac:dyDescent="0.2">
      <c r="A28" s="11" t="str">
        <f>Labels!B89</f>
        <v>Time Adjust Employment</v>
      </c>
      <c r="B28" s="12">
        <v>0.4</v>
      </c>
    </row>
    <row r="29" spans="1:2" ht="12.75" hidden="1" customHeight="1" outlineLevel="1" x14ac:dyDescent="0.2">
      <c r="A29" s="9" t="str">
        <f>Labels!B73</f>
        <v>Equilibrium Real Wage %</v>
      </c>
      <c r="B29" s="13">
        <v>0.75</v>
      </c>
    </row>
    <row r="30" spans="1:2" ht="12.75" hidden="1" customHeight="1" outlineLevel="1" collapsed="1" x14ac:dyDescent="0.2"/>
    <row r="31" spans="1:2" ht="12.75" customHeight="1" collapsed="1" x14ac:dyDescent="0.2"/>
    <row r="32" spans="1:2" ht="12.75" customHeight="1" x14ac:dyDescent="0.2">
      <c r="A32" s="3" t="str">
        <f>"Income"</f>
        <v>Income</v>
      </c>
    </row>
    <row r="33" spans="1:2" ht="12.75" hidden="1" customHeight="1" outlineLevel="1" x14ac:dyDescent="0.2">
      <c r="A33" s="2" t="str">
        <f>" "</f>
        <v xml:space="preserve"> </v>
      </c>
    </row>
    <row r="34" spans="1:2" ht="12.75" hidden="1" customHeight="1" outlineLevel="1" x14ac:dyDescent="0.2">
      <c r="A34" s="7" t="str">
        <f>Labels!B25</f>
        <v>Avg Propensity Consume</v>
      </c>
      <c r="B34" s="14">
        <v>0.78</v>
      </c>
    </row>
    <row r="35" spans="1:2" ht="12.75" hidden="1" customHeight="1" outlineLevel="1" x14ac:dyDescent="0.2">
      <c r="A35" s="9" t="str">
        <f>Labels!B90</f>
        <v>Time Smooth Income</v>
      </c>
      <c r="B35" s="10">
        <v>2.5</v>
      </c>
    </row>
    <row r="36" spans="1:2" ht="12.75" hidden="1" customHeight="1" outlineLevel="1" collapsed="1" x14ac:dyDescent="0.2"/>
    <row r="37" spans="1:2" ht="12.75" customHeight="1" collapsed="1" x14ac:dyDescent="0.2"/>
    <row r="38" spans="1:2" ht="12.75" customHeight="1" x14ac:dyDescent="0.2">
      <c r="A38" s="3" t="str">
        <f>"Output"</f>
        <v>Output</v>
      </c>
    </row>
    <row r="39" spans="1:2" ht="12.75" hidden="1" customHeight="1" outlineLevel="1" x14ac:dyDescent="0.2">
      <c r="A39" s="2" t="str">
        <f>" "</f>
        <v xml:space="preserve"> </v>
      </c>
    </row>
    <row r="40" spans="1:2" ht="12.75" hidden="1" customHeight="1" outlineLevel="1" x14ac:dyDescent="0.2">
      <c r="A40" s="5" t="str">
        <f>Labels!B66</f>
        <v>Equilibrium Annual Output</v>
      </c>
      <c r="B40" s="15">
        <f>14*10^6</f>
        <v>14000000</v>
      </c>
    </row>
    <row r="41" spans="1:2" ht="12.75" hidden="1" customHeight="1" outlineLevel="1" collapsed="1" x14ac:dyDescent="0.2"/>
    <row r="42" spans="1:2" ht="12.75" customHeight="1" collapsed="1" x14ac:dyDescent="0.2"/>
    <row r="43" spans="1:2" ht="12.75" customHeight="1" x14ac:dyDescent="0.2">
      <c r="A43" s="3" t="str">
        <f>"Money and Prices"</f>
        <v>Money and Prices</v>
      </c>
    </row>
    <row r="44" spans="1:2" ht="12.75" hidden="1" customHeight="1" outlineLevel="1" x14ac:dyDescent="0.2">
      <c r="A44" s="117" t="str">
        <f>" "</f>
        <v xml:space="preserve"> </v>
      </c>
      <c r="B44" s="117"/>
    </row>
    <row r="45" spans="1:2" ht="12.75" hidden="1" customHeight="1" outlineLevel="1" x14ac:dyDescent="0.2">
      <c r="A45" s="5" t="str">
        <f>Labels!B62</f>
        <v>Long Annual Interest Rate</v>
      </c>
      <c r="B45" s="16">
        <v>0.03</v>
      </c>
    </row>
    <row r="46" spans="1:2" ht="12.75" hidden="1" customHeight="1" outlineLevel="1" collapsed="1" x14ac:dyDescent="0.2"/>
    <row r="47" spans="1:2" ht="12.75" customHeight="1" collapsed="1" x14ac:dyDescent="0.2"/>
    <row r="48" spans="1:2" ht="12.75" customHeight="1" x14ac:dyDescent="0.2">
      <c r="A48" s="3" t="str">
        <f>"Government"</f>
        <v>Government</v>
      </c>
    </row>
    <row r="49" spans="1:2" ht="12.75" hidden="1" customHeight="1" outlineLevel="1" x14ac:dyDescent="0.2">
      <c r="A49" s="2" t="str">
        <f>" "</f>
        <v xml:space="preserve"> </v>
      </c>
    </row>
    <row r="50" spans="1:2" ht="12.75" hidden="1" customHeight="1" outlineLevel="1" x14ac:dyDescent="0.2">
      <c r="A50" s="7" t="str">
        <f>Labels!B50</f>
        <v>Equilibrium Gov Spend %</v>
      </c>
      <c r="B50" s="14">
        <v>0.2</v>
      </c>
    </row>
    <row r="51" spans="1:2" ht="12.75" hidden="1" customHeight="1" outlineLevel="1" x14ac:dyDescent="0.2">
      <c r="A51" s="11" t="str">
        <f>Labels!B54</f>
        <v>Equilibrium Gov Transfers %</v>
      </c>
      <c r="B51" s="17">
        <v>0.1</v>
      </c>
    </row>
    <row r="52" spans="1:2" ht="12.75" hidden="1" customHeight="1" outlineLevel="1" x14ac:dyDescent="0.2">
      <c r="A52" s="9" t="str">
        <f>Labels!B85</f>
        <v>Tax Rate</v>
      </c>
      <c r="B52" s="13">
        <f>('(Other Computations)'!B11+'(Other Computations)'!B14)/'(Other Computations)'!B8</f>
        <v>0.30000000000000004</v>
      </c>
    </row>
    <row r="53" spans="1:2" ht="12.75" hidden="1" customHeight="1" outlineLevel="1" collapsed="1" x14ac:dyDescent="0.2"/>
    <row r="54" spans="1:2" ht="12.75" customHeight="1" collapsed="1" x14ac:dyDescent="0.2"/>
    <row r="55" spans="1:2" ht="12.75" customHeight="1" x14ac:dyDescent="0.2">
      <c r="A55" s="118" t="str">
        <f>"Stochastic Shocks"</f>
        <v>Stochastic Shocks</v>
      </c>
      <c r="B55" s="118"/>
    </row>
    <row r="56" spans="1:2" ht="12.75" hidden="1" customHeight="1" outlineLevel="1" x14ac:dyDescent="0.2">
      <c r="A56" s="117" t="str">
        <f>" "</f>
        <v xml:space="preserve"> </v>
      </c>
      <c r="B56" s="117"/>
    </row>
    <row r="57" spans="1:2" ht="12.75" hidden="1" customHeight="1" outlineLevel="1" x14ac:dyDescent="0.2">
      <c r="A57" s="7" t="str">
        <f>Labels!B82</f>
        <v>Shock Std Deviation %</v>
      </c>
      <c r="B57" s="14">
        <v>0.1</v>
      </c>
    </row>
    <row r="58" spans="1:2" ht="12.75" hidden="1" customHeight="1" outlineLevel="1" x14ac:dyDescent="0.2">
      <c r="A58" s="9" t="str">
        <f>Labels!B77</f>
        <v>Shock_Cutoff</v>
      </c>
      <c r="B58" s="18">
        <v>0.03</v>
      </c>
    </row>
    <row r="59" spans="1:2" ht="12.75" hidden="1" customHeight="1" outlineLevel="1" collapsed="1" x14ac:dyDescent="0.2"/>
    <row r="60" spans="1:2" ht="12.75" customHeight="1" collapsed="1" x14ac:dyDescent="0.2"/>
  </sheetData>
  <mergeCells count="10">
    <mergeCell ref="A7:E7"/>
    <mergeCell ref="A44:B44"/>
    <mergeCell ref="A55:B55"/>
    <mergeCell ref="A56:B56"/>
    <mergeCell ref="A1:C1"/>
    <mergeCell ref="A2:C2"/>
    <mergeCell ref="A3:C3"/>
    <mergeCell ref="A4:C4"/>
    <mergeCell ref="A5:C5"/>
    <mergeCell ref="A6:E6"/>
  </mergeCells>
  <pageMargins left="0.75" right="0.75" top="1" bottom="1" header="0.5" footer="0.5"/>
  <pageSetup paperSize="9" orientation="landscape" horizontalDpi="0" verticalDpi="0" copies="0"/>
  <headerFooter alignWithMargins="0"/>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83"/>
  <sheetViews>
    <sheetView workbookViewId="0">
      <selection sqref="A1:C1"/>
    </sheetView>
  </sheetViews>
  <sheetFormatPr defaultRowHeight="12.75" customHeight="1" outlineLevelRow="1" x14ac:dyDescent="0.2"/>
  <cols>
    <col min="1" max="1" width="27.85546875" customWidth="1"/>
    <col min="2" max="144" width="10.5703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"Statistical Moments"</f>
        <v>Statistical Moments</v>
      </c>
      <c r="B4" s="119"/>
      <c r="C4" s="119"/>
    </row>
    <row r="5" spans="1:144" ht="12.75" customHeight="1" x14ac:dyDescent="0.2">
      <c r="A5" s="119" t="str">
        <f>""</f>
        <v/>
      </c>
      <c r="B5" s="119"/>
      <c r="C5" s="119"/>
    </row>
    <row r="6" spans="1:144" ht="12.75" customHeight="1" x14ac:dyDescent="0.2">
      <c r="A6" s="117" t="str">
        <f>"Mean followed by standard deviation for each variable"</f>
        <v>Mean followed by standard deviation for each variable</v>
      </c>
      <c r="B6" s="117"/>
      <c r="C6" s="117"/>
    </row>
    <row r="7" spans="1:144" ht="12.75" customHeight="1" x14ac:dyDescent="0.2">
      <c r="A7" s="117" t="str">
        <f>" "</f>
        <v xml:space="preserve"> </v>
      </c>
      <c r="B7" s="117"/>
      <c r="C7" s="117"/>
    </row>
    <row r="9" spans="1:144" ht="12.75" customHeight="1" x14ac:dyDescent="0.2">
      <c r="A9" s="3" t="str">
        <f>"Demand"</f>
        <v>Demand</v>
      </c>
    </row>
    <row r="10" spans="1:144" ht="12.75" customHeight="1" outlineLevel="1" x14ac:dyDescent="0.2">
      <c r="A10" s="2" t="str">
        <f>" "</f>
        <v xml:space="preserve"> </v>
      </c>
    </row>
    <row r="11" spans="1:144" ht="12.75" customHeight="1" outlineLevel="1" x14ac:dyDescent="0.2">
      <c r="B11" s="19" t="str">
        <f>ZZZ__FnCalls!F7</f>
        <v>MMM 2010</v>
      </c>
      <c r="C11" s="20" t="str">
        <f>ZZZ__FnCalls!F8</f>
        <v>MMM 2010</v>
      </c>
      <c r="D11" s="20" t="str">
        <f>ZZZ__FnCalls!F9</f>
        <v>MMM 2010</v>
      </c>
      <c r="E11" s="20" t="str">
        <f>ZZZ__FnCalls!F10</f>
        <v>MMM 2010</v>
      </c>
      <c r="F11" s="20" t="str">
        <f>ZZZ__FnCalls!F11</f>
        <v>MMM 2010</v>
      </c>
      <c r="G11" s="20" t="str">
        <f>ZZZ__FnCalls!F12</f>
        <v>MMM 2010</v>
      </c>
      <c r="H11" s="20" t="str">
        <f>ZZZ__FnCalls!F13</f>
        <v>MMM 2010</v>
      </c>
      <c r="I11" s="20" t="str">
        <f>ZZZ__FnCalls!F14</f>
        <v>MMM 2010</v>
      </c>
      <c r="J11" s="20" t="str">
        <f>ZZZ__FnCalls!F15</f>
        <v>MMM 2010</v>
      </c>
      <c r="K11" s="20" t="str">
        <f>ZZZ__FnCalls!F16</f>
        <v>MMM 2010</v>
      </c>
      <c r="L11" s="20" t="str">
        <f>ZZZ__FnCalls!F17</f>
        <v>MMM 2010</v>
      </c>
      <c r="M11" s="20" t="str">
        <f>ZZZ__FnCalls!F18</f>
        <v>MMM 2010</v>
      </c>
      <c r="N11" s="21" t="str">
        <f>ZZZ__FnCalls!H7</f>
        <v>2010</v>
      </c>
      <c r="O11" s="20" t="str">
        <f>ZZZ__FnCalls!F19</f>
        <v>MMM 2011</v>
      </c>
      <c r="P11" s="20" t="str">
        <f>ZZZ__FnCalls!F20</f>
        <v>MMM 2011</v>
      </c>
      <c r="Q11" s="20" t="str">
        <f>ZZZ__FnCalls!F21</f>
        <v>MMM 2011</v>
      </c>
      <c r="R11" s="20" t="str">
        <f>ZZZ__FnCalls!F22</f>
        <v>MMM 2011</v>
      </c>
      <c r="S11" s="20" t="str">
        <f>ZZZ__FnCalls!F23</f>
        <v>MMM 2011</v>
      </c>
      <c r="T11" s="20" t="str">
        <f>ZZZ__FnCalls!F24</f>
        <v>MMM 2011</v>
      </c>
      <c r="U11" s="20" t="str">
        <f>ZZZ__FnCalls!F25</f>
        <v>MMM 2011</v>
      </c>
      <c r="V11" s="20" t="str">
        <f>ZZZ__FnCalls!F26</f>
        <v>MMM 2011</v>
      </c>
      <c r="W11" s="20" t="str">
        <f>ZZZ__FnCalls!F27</f>
        <v>MMM 2011</v>
      </c>
      <c r="X11" s="20" t="str">
        <f>ZZZ__FnCalls!F28</f>
        <v>MMM 2011</v>
      </c>
      <c r="Y11" s="20" t="str">
        <f>ZZZ__FnCalls!F29</f>
        <v>MMM 2011</v>
      </c>
      <c r="Z11" s="20" t="str">
        <f>ZZZ__FnCalls!F30</f>
        <v>MMM 2011</v>
      </c>
      <c r="AA11" s="21" t="str">
        <f>ZZZ__FnCalls!H19</f>
        <v>2011</v>
      </c>
      <c r="AB11" s="20" t="str">
        <f>ZZZ__FnCalls!F31</f>
        <v>MMM 2012</v>
      </c>
      <c r="AC11" s="20" t="str">
        <f>ZZZ__FnCalls!F32</f>
        <v>MMM 2012</v>
      </c>
      <c r="AD11" s="20" t="str">
        <f>ZZZ__FnCalls!F33</f>
        <v>MMM 2012</v>
      </c>
      <c r="AE11" s="20" t="str">
        <f>ZZZ__FnCalls!F34</f>
        <v>MMM 2012</v>
      </c>
      <c r="AF11" s="20" t="str">
        <f>ZZZ__FnCalls!F35</f>
        <v>MMM 2012</v>
      </c>
      <c r="AG11" s="20" t="str">
        <f>ZZZ__FnCalls!F36</f>
        <v>MMM 2012</v>
      </c>
      <c r="AH11" s="20" t="str">
        <f>ZZZ__FnCalls!F37</f>
        <v>MMM 2012</v>
      </c>
      <c r="AI11" s="20" t="str">
        <f>ZZZ__FnCalls!F38</f>
        <v>MMM 2012</v>
      </c>
      <c r="AJ11" s="20" t="str">
        <f>ZZZ__FnCalls!F39</f>
        <v>MMM 2012</v>
      </c>
      <c r="AK11" s="20" t="str">
        <f>ZZZ__FnCalls!F40</f>
        <v>MMM 2012</v>
      </c>
      <c r="AL11" s="20" t="str">
        <f>ZZZ__FnCalls!F41</f>
        <v>MMM 2012</v>
      </c>
      <c r="AM11" s="20" t="str">
        <f>ZZZ__FnCalls!F42</f>
        <v>MMM 2012</v>
      </c>
      <c r="AN11" s="21" t="str">
        <f>ZZZ__FnCalls!H31</f>
        <v>2012</v>
      </c>
      <c r="AO11" s="20" t="str">
        <f>ZZZ__FnCalls!F43</f>
        <v>MMM 2013</v>
      </c>
      <c r="AP11" s="20" t="str">
        <f>ZZZ__FnCalls!F44</f>
        <v>MMM 2013</v>
      </c>
      <c r="AQ11" s="20" t="str">
        <f>ZZZ__FnCalls!F45</f>
        <v>MMM 2013</v>
      </c>
      <c r="AR11" s="20" t="str">
        <f>ZZZ__FnCalls!F46</f>
        <v>MMM 2013</v>
      </c>
      <c r="AS11" s="20" t="str">
        <f>ZZZ__FnCalls!F47</f>
        <v>MMM 2013</v>
      </c>
      <c r="AT11" s="20" t="str">
        <f>ZZZ__FnCalls!F48</f>
        <v>MMM 2013</v>
      </c>
      <c r="AU11" s="20" t="str">
        <f>ZZZ__FnCalls!F49</f>
        <v>MMM 2013</v>
      </c>
      <c r="AV11" s="20" t="str">
        <f>ZZZ__FnCalls!F50</f>
        <v>MMM 2013</v>
      </c>
      <c r="AW11" s="20" t="str">
        <f>ZZZ__FnCalls!F51</f>
        <v>MMM 2013</v>
      </c>
      <c r="AX11" s="20" t="str">
        <f>ZZZ__FnCalls!F52</f>
        <v>MMM 2013</v>
      </c>
      <c r="AY11" s="20" t="str">
        <f>ZZZ__FnCalls!F53</f>
        <v>MMM 2013</v>
      </c>
      <c r="AZ11" s="20" t="str">
        <f>ZZZ__FnCalls!F54</f>
        <v>MMM 2013</v>
      </c>
      <c r="BA11" s="21" t="str">
        <f>ZZZ__FnCalls!H43</f>
        <v>2013</v>
      </c>
      <c r="BB11" s="20" t="str">
        <f>ZZZ__FnCalls!F55</f>
        <v>MMM 2014</v>
      </c>
      <c r="BC11" s="20" t="str">
        <f>ZZZ__FnCalls!F56</f>
        <v>MMM 2014</v>
      </c>
      <c r="BD11" s="20" t="str">
        <f>ZZZ__FnCalls!F57</f>
        <v>MMM 2014</v>
      </c>
      <c r="BE11" s="20" t="str">
        <f>ZZZ__FnCalls!F58</f>
        <v>MMM 2014</v>
      </c>
      <c r="BF11" s="20" t="str">
        <f>ZZZ__FnCalls!F59</f>
        <v>MMM 2014</v>
      </c>
      <c r="BG11" s="20" t="str">
        <f>ZZZ__FnCalls!F60</f>
        <v>MMM 2014</v>
      </c>
      <c r="BH11" s="20" t="str">
        <f>ZZZ__FnCalls!F61</f>
        <v>MMM 2014</v>
      </c>
      <c r="BI11" s="20" t="str">
        <f>ZZZ__FnCalls!F62</f>
        <v>MMM 2014</v>
      </c>
      <c r="BJ11" s="20" t="str">
        <f>ZZZ__FnCalls!F63</f>
        <v>MMM 2014</v>
      </c>
      <c r="BK11" s="20" t="str">
        <f>ZZZ__FnCalls!F64</f>
        <v>MMM 2014</v>
      </c>
      <c r="BL11" s="20" t="str">
        <f>ZZZ__FnCalls!F65</f>
        <v>MMM 2014</v>
      </c>
      <c r="BM11" s="20" t="str">
        <f>ZZZ__FnCalls!F66</f>
        <v>MMM 2014</v>
      </c>
      <c r="BN11" s="21" t="str">
        <f>ZZZ__FnCalls!H55</f>
        <v>2014</v>
      </c>
      <c r="BO11" s="20" t="str">
        <f>ZZZ__FnCalls!F67</f>
        <v>MMM 2015</v>
      </c>
      <c r="BP11" s="20" t="str">
        <f>ZZZ__FnCalls!F68</f>
        <v>MMM 2015</v>
      </c>
      <c r="BQ11" s="20" t="str">
        <f>ZZZ__FnCalls!F69</f>
        <v>MMM 2015</v>
      </c>
      <c r="BR11" s="20" t="str">
        <f>ZZZ__FnCalls!F70</f>
        <v>MMM 2015</v>
      </c>
      <c r="BS11" s="20" t="str">
        <f>ZZZ__FnCalls!F71</f>
        <v>MMM 2015</v>
      </c>
      <c r="BT11" s="20" t="str">
        <f>ZZZ__FnCalls!F72</f>
        <v>MMM 2015</v>
      </c>
      <c r="BU11" s="20" t="str">
        <f>ZZZ__FnCalls!F73</f>
        <v>MMM 2015</v>
      </c>
      <c r="BV11" s="20" t="str">
        <f>ZZZ__FnCalls!F74</f>
        <v>MMM 2015</v>
      </c>
      <c r="BW11" s="20" t="str">
        <f>ZZZ__FnCalls!F75</f>
        <v>MMM 2015</v>
      </c>
      <c r="BX11" s="20" t="str">
        <f>ZZZ__FnCalls!F76</f>
        <v>MMM 2015</v>
      </c>
      <c r="BY11" s="20" t="str">
        <f>ZZZ__FnCalls!F77</f>
        <v>MMM 2015</v>
      </c>
      <c r="BZ11" s="20" t="str">
        <f>ZZZ__FnCalls!F78</f>
        <v>MMM 2015</v>
      </c>
      <c r="CA11" s="21" t="str">
        <f>ZZZ__FnCalls!H67</f>
        <v>2015</v>
      </c>
      <c r="CB11" s="20" t="str">
        <f>ZZZ__FnCalls!F79</f>
        <v>MMM 2016</v>
      </c>
      <c r="CC11" s="20" t="str">
        <f>ZZZ__FnCalls!F80</f>
        <v>MMM 2016</v>
      </c>
      <c r="CD11" s="20" t="str">
        <f>ZZZ__FnCalls!F81</f>
        <v>MMM 2016</v>
      </c>
      <c r="CE11" s="20" t="str">
        <f>ZZZ__FnCalls!F82</f>
        <v>MMM 2016</v>
      </c>
      <c r="CF11" s="20" t="str">
        <f>ZZZ__FnCalls!F83</f>
        <v>MMM 2016</v>
      </c>
      <c r="CG11" s="20" t="str">
        <f>ZZZ__FnCalls!F84</f>
        <v>MMM 2016</v>
      </c>
      <c r="CH11" s="20" t="str">
        <f>ZZZ__FnCalls!F85</f>
        <v>MMM 2016</v>
      </c>
      <c r="CI11" s="20" t="str">
        <f>ZZZ__FnCalls!F86</f>
        <v>MMM 2016</v>
      </c>
      <c r="CJ11" s="20" t="str">
        <f>ZZZ__FnCalls!F87</f>
        <v>MMM 2016</v>
      </c>
      <c r="CK11" s="20" t="str">
        <f>ZZZ__FnCalls!F88</f>
        <v>MMM 2016</v>
      </c>
      <c r="CL11" s="20" t="str">
        <f>ZZZ__FnCalls!F89</f>
        <v>MMM 2016</v>
      </c>
      <c r="CM11" s="20" t="str">
        <f>ZZZ__FnCalls!F90</f>
        <v>MMM 2016</v>
      </c>
      <c r="CN11" s="21" t="str">
        <f>ZZZ__FnCalls!H79</f>
        <v>2016</v>
      </c>
      <c r="CO11" s="20" t="str">
        <f>ZZZ__FnCalls!F91</f>
        <v>MMM 2017</v>
      </c>
      <c r="CP11" s="20" t="str">
        <f>ZZZ__FnCalls!F92</f>
        <v>MMM 2017</v>
      </c>
      <c r="CQ11" s="20" t="str">
        <f>ZZZ__FnCalls!F93</f>
        <v>MMM 2017</v>
      </c>
      <c r="CR11" s="20" t="str">
        <f>ZZZ__FnCalls!F94</f>
        <v>MMM 2017</v>
      </c>
      <c r="CS11" s="20" t="str">
        <f>ZZZ__FnCalls!F95</f>
        <v>MMM 2017</v>
      </c>
      <c r="CT11" s="20" t="str">
        <f>ZZZ__FnCalls!F96</f>
        <v>MMM 2017</v>
      </c>
      <c r="CU11" s="20" t="str">
        <f>ZZZ__FnCalls!F97</f>
        <v>MMM 2017</v>
      </c>
      <c r="CV11" s="20" t="str">
        <f>ZZZ__FnCalls!F98</f>
        <v>MMM 2017</v>
      </c>
      <c r="CW11" s="20" t="str">
        <f>ZZZ__FnCalls!F99</f>
        <v>MMM 2017</v>
      </c>
      <c r="CX11" s="20" t="str">
        <f>ZZZ__FnCalls!F100</f>
        <v>MMM 2017</v>
      </c>
      <c r="CY11" s="20" t="str">
        <f>ZZZ__FnCalls!F101</f>
        <v>MMM 2017</v>
      </c>
      <c r="CZ11" s="20" t="str">
        <f>ZZZ__FnCalls!F102</f>
        <v>MMM 2017</v>
      </c>
      <c r="DA11" s="21" t="str">
        <f>ZZZ__FnCalls!H91</f>
        <v>2017</v>
      </c>
      <c r="DB11" s="20" t="str">
        <f>ZZZ__FnCalls!F103</f>
        <v>MMM 2018</v>
      </c>
      <c r="DC11" s="20" t="str">
        <f>ZZZ__FnCalls!F104</f>
        <v>MMM 2018</v>
      </c>
      <c r="DD11" s="20" t="str">
        <f>ZZZ__FnCalls!F105</f>
        <v>MMM 2018</v>
      </c>
      <c r="DE11" s="20" t="str">
        <f>ZZZ__FnCalls!F106</f>
        <v>MMM 2018</v>
      </c>
      <c r="DF11" s="20" t="str">
        <f>ZZZ__FnCalls!F107</f>
        <v>MMM 2018</v>
      </c>
      <c r="DG11" s="20" t="str">
        <f>ZZZ__FnCalls!F108</f>
        <v>MMM 2018</v>
      </c>
      <c r="DH11" s="20" t="str">
        <f>ZZZ__FnCalls!F109</f>
        <v>MMM 2018</v>
      </c>
      <c r="DI11" s="20" t="str">
        <f>ZZZ__FnCalls!F110</f>
        <v>MMM 2018</v>
      </c>
      <c r="DJ11" s="20" t="str">
        <f>ZZZ__FnCalls!F111</f>
        <v>MMM 2018</v>
      </c>
      <c r="DK11" s="20" t="str">
        <f>ZZZ__FnCalls!F112</f>
        <v>MMM 2018</v>
      </c>
      <c r="DL11" s="20" t="str">
        <f>ZZZ__FnCalls!F113</f>
        <v>MMM 2018</v>
      </c>
      <c r="DM11" s="20" t="str">
        <f>ZZZ__FnCalls!F114</f>
        <v>MMM 2018</v>
      </c>
      <c r="DN11" s="21" t="str">
        <f>ZZZ__FnCalls!H103</f>
        <v>2018</v>
      </c>
      <c r="DO11" s="20" t="str">
        <f>ZZZ__FnCalls!F115</f>
        <v>MMM 2019</v>
      </c>
      <c r="DP11" s="20" t="str">
        <f>ZZZ__FnCalls!F116</f>
        <v>MMM 2019</v>
      </c>
      <c r="DQ11" s="20" t="str">
        <f>ZZZ__FnCalls!F117</f>
        <v>MMM 2019</v>
      </c>
      <c r="DR11" s="20" t="str">
        <f>ZZZ__FnCalls!F118</f>
        <v>MMM 2019</v>
      </c>
      <c r="DS11" s="20" t="str">
        <f>ZZZ__FnCalls!F119</f>
        <v>MMM 2019</v>
      </c>
      <c r="DT11" s="20" t="str">
        <f>ZZZ__FnCalls!F120</f>
        <v>MMM 2019</v>
      </c>
      <c r="DU11" s="20" t="str">
        <f>ZZZ__FnCalls!F121</f>
        <v>MMM 2019</v>
      </c>
      <c r="DV11" s="20" t="str">
        <f>ZZZ__FnCalls!F122</f>
        <v>MMM 2019</v>
      </c>
      <c r="DW11" s="20" t="str">
        <f>ZZZ__FnCalls!F123</f>
        <v>MMM 2019</v>
      </c>
      <c r="DX11" s="20" t="str">
        <f>ZZZ__FnCalls!F124</f>
        <v>MMM 2019</v>
      </c>
      <c r="DY11" s="20" t="str">
        <f>ZZZ__FnCalls!F125</f>
        <v>MMM 2019</v>
      </c>
      <c r="DZ11" s="20" t="str">
        <f>ZZZ__FnCalls!F126</f>
        <v>MMM 2019</v>
      </c>
      <c r="EA11" s="21" t="str">
        <f>ZZZ__FnCalls!H115</f>
        <v>2019</v>
      </c>
      <c r="EB11" s="20" t="str">
        <f>ZZZ__FnCalls!F127</f>
        <v>MMM 2020</v>
      </c>
      <c r="EC11" s="20" t="str">
        <f>ZZZ__FnCalls!F128</f>
        <v>MMM 2020</v>
      </c>
      <c r="ED11" s="20" t="str">
        <f>ZZZ__FnCalls!F129</f>
        <v>MMM 2020</v>
      </c>
      <c r="EE11" s="20" t="str">
        <f>ZZZ__FnCalls!F130</f>
        <v>MMM 2020</v>
      </c>
      <c r="EF11" s="20" t="str">
        <f>ZZZ__FnCalls!F131</f>
        <v>MMM 2020</v>
      </c>
      <c r="EG11" s="20" t="str">
        <f>ZZZ__FnCalls!F132</f>
        <v>MMM 2020</v>
      </c>
      <c r="EH11" s="20" t="str">
        <f>ZZZ__FnCalls!F133</f>
        <v>MMM 2020</v>
      </c>
      <c r="EI11" s="20" t="str">
        <f>ZZZ__FnCalls!F134</f>
        <v>MMM 2020</v>
      </c>
      <c r="EJ11" s="20" t="str">
        <f>ZZZ__FnCalls!F135</f>
        <v>MMM 2020</v>
      </c>
      <c r="EK11" s="20" t="str">
        <f>ZZZ__FnCalls!F136</f>
        <v>MMM 2020</v>
      </c>
      <c r="EL11" s="20" t="str">
        <f>ZZZ__FnCalls!F137</f>
        <v>MMM 2020</v>
      </c>
      <c r="EM11" s="20" t="str">
        <f>ZZZ__FnCalls!F138</f>
        <v>MMM 2020</v>
      </c>
      <c r="EN11" s="21" t="str">
        <f>ZZZ__FnCalls!H127</f>
        <v>2020</v>
      </c>
    </row>
    <row r="12" spans="1:144" ht="12.75" customHeight="1" outlineLevel="1" x14ac:dyDescent="0.2">
      <c r="A12" s="7" t="str">
        <f>Labels!B29</f>
        <v>Aggregate Demand</v>
      </c>
      <c r="B12" s="22">
        <f ca="1">AVERAGE('Trial 1'!B9,'Trial 2'!B9,'Trial 3'!B9,'Trial 4'!B9,'Trial 5'!B9,'Trial 6'!B9,'Trial 7'!B9,'Trial 8'!B9)</f>
        <v>937951.88534778333</v>
      </c>
      <c r="C12" s="22">
        <f ca="1">AVERAGE('Trial 1'!C9,'Trial 2'!C9,'Trial 3'!C9,'Trial 4'!C9,'Trial 5'!C9,'Trial 6'!C9,'Trial 7'!C9,'Trial 8'!C9)</f>
        <v>949752.75839291338</v>
      </c>
      <c r="D12" s="22">
        <f ca="1">AVERAGE('Trial 1'!D9,'Trial 2'!D9,'Trial 3'!D9,'Trial 4'!D9,'Trial 5'!D9,'Trial 6'!D9,'Trial 7'!D9,'Trial 8'!D9)</f>
        <v>969600.70733856352</v>
      </c>
      <c r="E12" s="22">
        <f ca="1">AVERAGE('Trial 1'!E9,'Trial 2'!E9,'Trial 3'!E9,'Trial 4'!E9,'Trial 5'!E9,'Trial 6'!E9,'Trial 7'!E9,'Trial 8'!E9)</f>
        <v>941314.16938640596</v>
      </c>
      <c r="F12" s="22">
        <f ca="1">AVERAGE('Trial 1'!F9,'Trial 2'!F9,'Trial 3'!F9,'Trial 4'!F9,'Trial 5'!F9,'Trial 6'!F9,'Trial 7'!F9,'Trial 8'!F9)</f>
        <v>968683.73097325675</v>
      </c>
      <c r="G12" s="22">
        <f ca="1">AVERAGE('Trial 1'!G9,'Trial 2'!G9,'Trial 3'!G9,'Trial 4'!G9,'Trial 5'!G9,'Trial 6'!G9,'Trial 7'!G9,'Trial 8'!G9)</f>
        <v>946750.83758801303</v>
      </c>
      <c r="H12" s="22">
        <f ca="1">AVERAGE('Trial 1'!H9,'Trial 2'!H9,'Trial 3'!H9,'Trial 4'!H9,'Trial 5'!H9,'Trial 6'!H9,'Trial 7'!H9,'Trial 8'!H9)</f>
        <v>941491.60480900237</v>
      </c>
      <c r="I12" s="22">
        <f ca="1">AVERAGE('Trial 1'!I9,'Trial 2'!I9,'Trial 3'!I9,'Trial 4'!I9,'Trial 5'!I9,'Trial 6'!I9,'Trial 7'!I9,'Trial 8'!I9)</f>
        <v>968438.84921720077</v>
      </c>
      <c r="J12" s="22">
        <f ca="1">AVERAGE('Trial 1'!J9,'Trial 2'!J9,'Trial 3'!J9,'Trial 4'!J9,'Trial 5'!J9,'Trial 6'!J9,'Trial 7'!J9,'Trial 8'!J9)</f>
        <v>958338.63565878675</v>
      </c>
      <c r="K12" s="22">
        <f ca="1">AVERAGE('Trial 1'!K9,'Trial 2'!K9,'Trial 3'!K9,'Trial 4'!K9,'Trial 5'!K9,'Trial 6'!K9,'Trial 7'!K9,'Trial 8'!K9)</f>
        <v>971540.71462060383</v>
      </c>
      <c r="L12" s="22">
        <f ca="1">AVERAGE('Trial 1'!L9,'Trial 2'!L9,'Trial 3'!L9,'Trial 4'!L9,'Trial 5'!L9,'Trial 6'!L9,'Trial 7'!L9,'Trial 8'!L9)</f>
        <v>950782.06187427521</v>
      </c>
      <c r="M12" s="22">
        <f ca="1">AVERAGE('Trial 1'!M9,'Trial 2'!M9,'Trial 3'!M9,'Trial 4'!M9,'Trial 5'!M9,'Trial 6'!M9,'Trial 7'!M9,'Trial 8'!M9)</f>
        <v>952336.62762733479</v>
      </c>
      <c r="N12" s="23">
        <f t="shared" ref="N12:N19" ca="1" si="0">SUM(B12:M12)</f>
        <v>11456982.582834141</v>
      </c>
      <c r="O12" s="22">
        <f ca="1">AVERAGE('Trial 1'!O9,'Trial 2'!O9,'Trial 3'!O9,'Trial 4'!O9,'Trial 5'!O9,'Trial 6'!O9,'Trial 7'!O9,'Trial 8'!O9)</f>
        <v>960728.60667211073</v>
      </c>
      <c r="P12" s="22">
        <f ca="1">AVERAGE('Trial 1'!P9,'Trial 2'!P9,'Trial 3'!P9,'Trial 4'!P9,'Trial 5'!P9,'Trial 6'!P9,'Trial 7'!P9,'Trial 8'!P9)</f>
        <v>950815.42506126827</v>
      </c>
      <c r="Q12" s="22">
        <f ca="1">AVERAGE('Trial 1'!Q9,'Trial 2'!Q9,'Trial 3'!Q9,'Trial 4'!Q9,'Trial 5'!Q9,'Trial 6'!Q9,'Trial 7'!Q9,'Trial 8'!Q9)</f>
        <v>950262.82674405072</v>
      </c>
      <c r="R12" s="22">
        <f ca="1">AVERAGE('Trial 1'!R9,'Trial 2'!R9,'Trial 3'!R9,'Trial 4'!R9,'Trial 5'!R9,'Trial 6'!R9,'Trial 7'!R9,'Trial 8'!R9)</f>
        <v>948412.70341365784</v>
      </c>
      <c r="S12" s="22">
        <f ca="1">AVERAGE('Trial 1'!S9,'Trial 2'!S9,'Trial 3'!S9,'Trial 4'!S9,'Trial 5'!S9,'Trial 6'!S9,'Trial 7'!S9,'Trial 8'!S9)</f>
        <v>952367.34673424566</v>
      </c>
      <c r="T12" s="22">
        <f ca="1">AVERAGE('Trial 1'!T9,'Trial 2'!T9,'Trial 3'!T9,'Trial 4'!T9,'Trial 5'!T9,'Trial 6'!T9,'Trial 7'!T9,'Trial 8'!T9)</f>
        <v>955209.7266185066</v>
      </c>
      <c r="U12" s="22">
        <f ca="1">AVERAGE('Trial 1'!U9,'Trial 2'!U9,'Trial 3'!U9,'Trial 4'!U9,'Trial 5'!U9,'Trial 6'!U9,'Trial 7'!U9,'Trial 8'!U9)</f>
        <v>950449.31884340779</v>
      </c>
      <c r="V12" s="22">
        <f ca="1">AVERAGE('Trial 1'!V9,'Trial 2'!V9,'Trial 3'!V9,'Trial 4'!V9,'Trial 5'!V9,'Trial 6'!V9,'Trial 7'!V9,'Trial 8'!V9)</f>
        <v>938529.15562539967</v>
      </c>
      <c r="W12" s="22">
        <f ca="1">AVERAGE('Trial 1'!W9,'Trial 2'!W9,'Trial 3'!W9,'Trial 4'!W9,'Trial 5'!W9,'Trial 6'!W9,'Trial 7'!W9,'Trial 8'!W9)</f>
        <v>956883.51597860293</v>
      </c>
      <c r="X12" s="22">
        <f ca="1">AVERAGE('Trial 1'!X9,'Trial 2'!X9,'Trial 3'!X9,'Trial 4'!X9,'Trial 5'!X9,'Trial 6'!X9,'Trial 7'!X9,'Trial 8'!X9)</f>
        <v>966868.99773988407</v>
      </c>
      <c r="Y12" s="22">
        <f ca="1">AVERAGE('Trial 1'!Y9,'Trial 2'!Y9,'Trial 3'!Y9,'Trial 4'!Y9,'Trial 5'!Y9,'Trial 6'!Y9,'Trial 7'!Y9,'Trial 8'!Y9)</f>
        <v>948926.45497673086</v>
      </c>
      <c r="Z12" s="22">
        <f ca="1">AVERAGE('Trial 1'!Z9,'Trial 2'!Z9,'Trial 3'!Z9,'Trial 4'!Z9,'Trial 5'!Z9,'Trial 6'!Z9,'Trial 7'!Z9,'Trial 8'!Z9)</f>
        <v>950726.15789128584</v>
      </c>
      <c r="AA12" s="23">
        <f t="shared" ref="AA12:AA19" ca="1" si="1">SUM(O12:Z12)</f>
        <v>11430180.236299152</v>
      </c>
      <c r="AB12" s="22">
        <f ca="1">AVERAGE('Trial 1'!AB9,'Trial 2'!AB9,'Trial 3'!AB9,'Trial 4'!AB9,'Trial 5'!AB9,'Trial 6'!AB9,'Trial 7'!AB9,'Trial 8'!AB9)</f>
        <v>951395.75246666966</v>
      </c>
      <c r="AC12" s="22">
        <f ca="1">AVERAGE('Trial 1'!AC9,'Trial 2'!AC9,'Trial 3'!AC9,'Trial 4'!AC9,'Trial 5'!AC9,'Trial 6'!AC9,'Trial 7'!AC9,'Trial 8'!AC9)</f>
        <v>942386.45456760493</v>
      </c>
      <c r="AD12" s="22">
        <f ca="1">AVERAGE('Trial 1'!AD9,'Trial 2'!AD9,'Trial 3'!AD9,'Trial 4'!AD9,'Trial 5'!AD9,'Trial 6'!AD9,'Trial 7'!AD9,'Trial 8'!AD9)</f>
        <v>948867.99522883818</v>
      </c>
      <c r="AE12" s="22">
        <f ca="1">AVERAGE('Trial 1'!AE9,'Trial 2'!AE9,'Trial 3'!AE9,'Trial 4'!AE9,'Trial 5'!AE9,'Trial 6'!AE9,'Trial 7'!AE9,'Trial 8'!AE9)</f>
        <v>933113.34190928738</v>
      </c>
      <c r="AF12" s="22">
        <f ca="1">AVERAGE('Trial 1'!AF9,'Trial 2'!AF9,'Trial 3'!AF9,'Trial 4'!AF9,'Trial 5'!AF9,'Trial 6'!AF9,'Trial 7'!AF9,'Trial 8'!AF9)</f>
        <v>963995.62333167857</v>
      </c>
      <c r="AG12" s="22">
        <f ca="1">AVERAGE('Trial 1'!AG9,'Trial 2'!AG9,'Trial 3'!AG9,'Trial 4'!AG9,'Trial 5'!AG9,'Trial 6'!AG9,'Trial 7'!AG9,'Trial 8'!AG9)</f>
        <v>943695.40165883536</v>
      </c>
      <c r="AH12" s="22">
        <f ca="1">AVERAGE('Trial 1'!AH9,'Trial 2'!AH9,'Trial 3'!AH9,'Trial 4'!AH9,'Trial 5'!AH9,'Trial 6'!AH9,'Trial 7'!AH9,'Trial 8'!AH9)</f>
        <v>965834.41631186637</v>
      </c>
      <c r="AI12" s="22">
        <f ca="1">AVERAGE('Trial 1'!AI9,'Trial 2'!AI9,'Trial 3'!AI9,'Trial 4'!AI9,'Trial 5'!AI9,'Trial 6'!AI9,'Trial 7'!AI9,'Trial 8'!AI9)</f>
        <v>961522.81425100728</v>
      </c>
      <c r="AJ12" s="22">
        <f ca="1">AVERAGE('Trial 1'!AJ9,'Trial 2'!AJ9,'Trial 3'!AJ9,'Trial 4'!AJ9,'Trial 5'!AJ9,'Trial 6'!AJ9,'Trial 7'!AJ9,'Trial 8'!AJ9)</f>
        <v>936341.19618719537</v>
      </c>
      <c r="AK12" s="22">
        <f ca="1">AVERAGE('Trial 1'!AK9,'Trial 2'!AK9,'Trial 3'!AK9,'Trial 4'!AK9,'Trial 5'!AK9,'Trial 6'!AK9,'Trial 7'!AK9,'Trial 8'!AK9)</f>
        <v>945011.19202654727</v>
      </c>
      <c r="AL12" s="22">
        <f ca="1">AVERAGE('Trial 1'!AL9,'Trial 2'!AL9,'Trial 3'!AL9,'Trial 4'!AL9,'Trial 5'!AL9,'Trial 6'!AL9,'Trial 7'!AL9,'Trial 8'!AL9)</f>
        <v>943420.31817915803</v>
      </c>
      <c r="AM12" s="22">
        <f ca="1">AVERAGE('Trial 1'!AM9,'Trial 2'!AM9,'Trial 3'!AM9,'Trial 4'!AM9,'Trial 5'!AM9,'Trial 6'!AM9,'Trial 7'!AM9,'Trial 8'!AM9)</f>
        <v>942707.5289258163</v>
      </c>
      <c r="AN12" s="23">
        <f t="shared" ref="AN12:AN19" ca="1" si="2">SUM(AB12:AM12)</f>
        <v>11378292.035044506</v>
      </c>
      <c r="AO12" s="22">
        <f ca="1">AVERAGE('Trial 1'!AO9,'Trial 2'!AO9,'Trial 3'!AO9,'Trial 4'!AO9,'Trial 5'!AO9,'Trial 6'!AO9,'Trial 7'!AO9,'Trial 8'!AO9)</f>
        <v>947375.57689521974</v>
      </c>
      <c r="AP12" s="22">
        <f ca="1">AVERAGE('Trial 1'!AP9,'Trial 2'!AP9,'Trial 3'!AP9,'Trial 4'!AP9,'Trial 5'!AP9,'Trial 6'!AP9,'Trial 7'!AP9,'Trial 8'!AP9)</f>
        <v>946838.02862573916</v>
      </c>
      <c r="AQ12" s="22">
        <f ca="1">AVERAGE('Trial 1'!AQ9,'Trial 2'!AQ9,'Trial 3'!AQ9,'Trial 4'!AQ9,'Trial 5'!AQ9,'Trial 6'!AQ9,'Trial 7'!AQ9,'Trial 8'!AQ9)</f>
        <v>959854.27068063978</v>
      </c>
      <c r="AR12" s="22">
        <f ca="1">AVERAGE('Trial 1'!AR9,'Trial 2'!AR9,'Trial 3'!AR9,'Trial 4'!AR9,'Trial 5'!AR9,'Trial 6'!AR9,'Trial 7'!AR9,'Trial 8'!AR9)</f>
        <v>938253.31754404923</v>
      </c>
      <c r="AS12" s="22">
        <f ca="1">AVERAGE('Trial 1'!AS9,'Trial 2'!AS9,'Trial 3'!AS9,'Trial 4'!AS9,'Trial 5'!AS9,'Trial 6'!AS9,'Trial 7'!AS9,'Trial 8'!AS9)</f>
        <v>939462.90653749381</v>
      </c>
      <c r="AT12" s="22">
        <f ca="1">AVERAGE('Trial 1'!AT9,'Trial 2'!AT9,'Trial 3'!AT9,'Trial 4'!AT9,'Trial 5'!AT9,'Trial 6'!AT9,'Trial 7'!AT9,'Trial 8'!AT9)</f>
        <v>929070.71054667258</v>
      </c>
      <c r="AU12" s="22">
        <f ca="1">AVERAGE('Trial 1'!AU9,'Trial 2'!AU9,'Trial 3'!AU9,'Trial 4'!AU9,'Trial 5'!AU9,'Trial 6'!AU9,'Trial 7'!AU9,'Trial 8'!AU9)</f>
        <v>936036.35731597338</v>
      </c>
      <c r="AV12" s="22">
        <f ca="1">AVERAGE('Trial 1'!AV9,'Trial 2'!AV9,'Trial 3'!AV9,'Trial 4'!AV9,'Trial 5'!AV9,'Trial 6'!AV9,'Trial 7'!AV9,'Trial 8'!AV9)</f>
        <v>953251.47065204009</v>
      </c>
      <c r="AW12" s="22">
        <f ca="1">AVERAGE('Trial 1'!AW9,'Trial 2'!AW9,'Trial 3'!AW9,'Trial 4'!AW9,'Trial 5'!AW9,'Trial 6'!AW9,'Trial 7'!AW9,'Trial 8'!AW9)</f>
        <v>951251.27598761674</v>
      </c>
      <c r="AX12" s="22">
        <f ca="1">AVERAGE('Trial 1'!AX9,'Trial 2'!AX9,'Trial 3'!AX9,'Trial 4'!AX9,'Trial 5'!AX9,'Trial 6'!AX9,'Trial 7'!AX9,'Trial 8'!AX9)</f>
        <v>949404.39097111905</v>
      </c>
      <c r="AY12" s="22">
        <f ca="1">AVERAGE('Trial 1'!AY9,'Trial 2'!AY9,'Trial 3'!AY9,'Trial 4'!AY9,'Trial 5'!AY9,'Trial 6'!AY9,'Trial 7'!AY9,'Trial 8'!AY9)</f>
        <v>932376.39152576891</v>
      </c>
      <c r="AZ12" s="22">
        <f ca="1">AVERAGE('Trial 1'!AZ9,'Trial 2'!AZ9,'Trial 3'!AZ9,'Trial 4'!AZ9,'Trial 5'!AZ9,'Trial 6'!AZ9,'Trial 7'!AZ9,'Trial 8'!AZ9)</f>
        <v>941733.24327699712</v>
      </c>
      <c r="BA12" s="23">
        <f t="shared" ref="BA12:BA19" ca="1" si="3">SUM(AO12:AZ12)</f>
        <v>11324907.940559329</v>
      </c>
      <c r="BB12" s="22">
        <f ca="1">AVERAGE('Trial 1'!BB9,'Trial 2'!BB9,'Trial 3'!BB9,'Trial 4'!BB9,'Trial 5'!BB9,'Trial 6'!BB9,'Trial 7'!BB9,'Trial 8'!BB9)</f>
        <v>933935.86453826376</v>
      </c>
      <c r="BC12" s="22">
        <f ca="1">AVERAGE('Trial 1'!BC9,'Trial 2'!BC9,'Trial 3'!BC9,'Trial 4'!BC9,'Trial 5'!BC9,'Trial 6'!BC9,'Trial 7'!BC9,'Trial 8'!BC9)</f>
        <v>954336.09465532762</v>
      </c>
      <c r="BD12" s="22">
        <f ca="1">AVERAGE('Trial 1'!BD9,'Trial 2'!BD9,'Trial 3'!BD9,'Trial 4'!BD9,'Trial 5'!BD9,'Trial 6'!BD9,'Trial 7'!BD9,'Trial 8'!BD9)</f>
        <v>937750.59100393113</v>
      </c>
      <c r="BE12" s="22">
        <f ca="1">AVERAGE('Trial 1'!BE9,'Trial 2'!BE9,'Trial 3'!BE9,'Trial 4'!BE9,'Trial 5'!BE9,'Trial 6'!BE9,'Trial 7'!BE9,'Trial 8'!BE9)</f>
        <v>921752.31190289115</v>
      </c>
      <c r="BF12" s="22">
        <f ca="1">AVERAGE('Trial 1'!BF9,'Trial 2'!BF9,'Trial 3'!BF9,'Trial 4'!BF9,'Trial 5'!BF9,'Trial 6'!BF9,'Trial 7'!BF9,'Trial 8'!BF9)</f>
        <v>929373.95503071358</v>
      </c>
      <c r="BG12" s="22">
        <f ca="1">AVERAGE('Trial 1'!BG9,'Trial 2'!BG9,'Trial 3'!BG9,'Trial 4'!BG9,'Trial 5'!BG9,'Trial 6'!BG9,'Trial 7'!BG9,'Trial 8'!BG9)</f>
        <v>941473.728131023</v>
      </c>
      <c r="BH12" s="22">
        <f ca="1">AVERAGE('Trial 1'!BH9,'Trial 2'!BH9,'Trial 3'!BH9,'Trial 4'!BH9,'Trial 5'!BH9,'Trial 6'!BH9,'Trial 7'!BH9,'Trial 8'!BH9)</f>
        <v>939006.16470949701</v>
      </c>
      <c r="BI12" s="22">
        <f ca="1">AVERAGE('Trial 1'!BI9,'Trial 2'!BI9,'Trial 3'!BI9,'Trial 4'!BI9,'Trial 5'!BI9,'Trial 6'!BI9,'Trial 7'!BI9,'Trial 8'!BI9)</f>
        <v>927284.02831498976</v>
      </c>
      <c r="BJ12" s="22">
        <f ca="1">AVERAGE('Trial 1'!BJ9,'Trial 2'!BJ9,'Trial 3'!BJ9,'Trial 4'!BJ9,'Trial 5'!BJ9,'Trial 6'!BJ9,'Trial 7'!BJ9,'Trial 8'!BJ9)</f>
        <v>946069.73101281677</v>
      </c>
      <c r="BK12" s="22">
        <f ca="1">AVERAGE('Trial 1'!BK9,'Trial 2'!BK9,'Trial 3'!BK9,'Trial 4'!BK9,'Trial 5'!BK9,'Trial 6'!BK9,'Trial 7'!BK9,'Trial 8'!BK9)</f>
        <v>946242.63098431006</v>
      </c>
      <c r="BL12" s="22">
        <f ca="1">AVERAGE('Trial 1'!BL9,'Trial 2'!BL9,'Trial 3'!BL9,'Trial 4'!BL9,'Trial 5'!BL9,'Trial 6'!BL9,'Trial 7'!BL9,'Trial 8'!BL9)</f>
        <v>921320.80319938355</v>
      </c>
      <c r="BM12" s="22">
        <f ca="1">AVERAGE('Trial 1'!BM9,'Trial 2'!BM9,'Trial 3'!BM9,'Trial 4'!BM9,'Trial 5'!BM9,'Trial 6'!BM9,'Trial 7'!BM9,'Trial 8'!BM9)</f>
        <v>937937.75224410777</v>
      </c>
      <c r="BN12" s="23">
        <f t="shared" ref="BN12:BN19" ca="1" si="4">SUM(BB12:BM12)</f>
        <v>11236483.655727256</v>
      </c>
      <c r="BO12" s="22">
        <f ca="1">AVERAGE('Trial 1'!BO9,'Trial 2'!BO9,'Trial 3'!BO9,'Trial 4'!BO9,'Trial 5'!BO9,'Trial 6'!BO9,'Trial 7'!BO9,'Trial 8'!BO9)</f>
        <v>944296.30783268344</v>
      </c>
      <c r="BP12" s="22">
        <f ca="1">AVERAGE('Trial 1'!BP9,'Trial 2'!BP9,'Trial 3'!BP9,'Trial 4'!BP9,'Trial 5'!BP9,'Trial 6'!BP9,'Trial 7'!BP9,'Trial 8'!BP9)</f>
        <v>944139.05287835293</v>
      </c>
      <c r="BQ12" s="22">
        <f ca="1">AVERAGE('Trial 1'!BQ9,'Trial 2'!BQ9,'Trial 3'!BQ9,'Trial 4'!BQ9,'Trial 5'!BQ9,'Trial 6'!BQ9,'Trial 7'!BQ9,'Trial 8'!BQ9)</f>
        <v>916663.10521301581</v>
      </c>
      <c r="BR12" s="22">
        <f ca="1">AVERAGE('Trial 1'!BR9,'Trial 2'!BR9,'Trial 3'!BR9,'Trial 4'!BR9,'Trial 5'!BR9,'Trial 6'!BR9,'Trial 7'!BR9,'Trial 8'!BR9)</f>
        <v>926437.53003025625</v>
      </c>
      <c r="BS12" s="22">
        <f ca="1">AVERAGE('Trial 1'!BS9,'Trial 2'!BS9,'Trial 3'!BS9,'Trial 4'!BS9,'Trial 5'!BS9,'Trial 6'!BS9,'Trial 7'!BS9,'Trial 8'!BS9)</f>
        <v>914543.07569614472</v>
      </c>
      <c r="BT12" s="22">
        <f ca="1">AVERAGE('Trial 1'!BT9,'Trial 2'!BT9,'Trial 3'!BT9,'Trial 4'!BT9,'Trial 5'!BT9,'Trial 6'!BT9,'Trial 7'!BT9,'Trial 8'!BT9)</f>
        <v>936495.74120935891</v>
      </c>
      <c r="BU12" s="22">
        <f ca="1">AVERAGE('Trial 1'!BU9,'Trial 2'!BU9,'Trial 3'!BU9,'Trial 4'!BU9,'Trial 5'!BU9,'Trial 6'!BU9,'Trial 7'!BU9,'Trial 8'!BU9)</f>
        <v>917508.18638739362</v>
      </c>
      <c r="BV12" s="22">
        <f ca="1">AVERAGE('Trial 1'!BV9,'Trial 2'!BV9,'Trial 3'!BV9,'Trial 4'!BV9,'Trial 5'!BV9,'Trial 6'!BV9,'Trial 7'!BV9,'Trial 8'!BV9)</f>
        <v>916208.89026357315</v>
      </c>
      <c r="BW12" s="22">
        <f ca="1">AVERAGE('Trial 1'!BW9,'Trial 2'!BW9,'Trial 3'!BW9,'Trial 4'!BW9,'Trial 5'!BW9,'Trial 6'!BW9,'Trial 7'!BW9,'Trial 8'!BW9)</f>
        <v>924733.715008648</v>
      </c>
      <c r="BX12" s="22">
        <f ca="1">AVERAGE('Trial 1'!BX9,'Trial 2'!BX9,'Trial 3'!BX9,'Trial 4'!BX9,'Trial 5'!BX9,'Trial 6'!BX9,'Trial 7'!BX9,'Trial 8'!BX9)</f>
        <v>921038.00291202357</v>
      </c>
      <c r="BY12" s="22">
        <f ca="1">AVERAGE('Trial 1'!BY9,'Trial 2'!BY9,'Trial 3'!BY9,'Trial 4'!BY9,'Trial 5'!BY9,'Trial 6'!BY9,'Trial 7'!BY9,'Trial 8'!BY9)</f>
        <v>916040.46999242459</v>
      </c>
      <c r="BZ12" s="22">
        <f ca="1">AVERAGE('Trial 1'!BZ9,'Trial 2'!BZ9,'Trial 3'!BZ9,'Trial 4'!BZ9,'Trial 5'!BZ9,'Trial 6'!BZ9,'Trial 7'!BZ9,'Trial 8'!BZ9)</f>
        <v>941700.67500029737</v>
      </c>
      <c r="CA12" s="23">
        <f t="shared" ref="CA12:CA19" ca="1" si="5">SUM(BO12:BZ12)</f>
        <v>11119804.752424173</v>
      </c>
      <c r="CB12" s="22">
        <f ca="1">AVERAGE('Trial 1'!CB9,'Trial 2'!CB9,'Trial 3'!CB9,'Trial 4'!CB9,'Trial 5'!CB9,'Trial 6'!CB9,'Trial 7'!CB9,'Trial 8'!CB9)</f>
        <v>924798.36117687146</v>
      </c>
      <c r="CC12" s="22">
        <f ca="1">AVERAGE('Trial 1'!CC9,'Trial 2'!CC9,'Trial 3'!CC9,'Trial 4'!CC9,'Trial 5'!CC9,'Trial 6'!CC9,'Trial 7'!CC9,'Trial 8'!CC9)</f>
        <v>941940.30198698072</v>
      </c>
      <c r="CD12" s="22">
        <f ca="1">AVERAGE('Trial 1'!CD9,'Trial 2'!CD9,'Trial 3'!CD9,'Trial 4'!CD9,'Trial 5'!CD9,'Trial 6'!CD9,'Trial 7'!CD9,'Trial 8'!CD9)</f>
        <v>928956.43116412614</v>
      </c>
      <c r="CE12" s="22">
        <f ca="1">AVERAGE('Trial 1'!CE9,'Trial 2'!CE9,'Trial 3'!CE9,'Trial 4'!CE9,'Trial 5'!CE9,'Trial 6'!CE9,'Trial 7'!CE9,'Trial 8'!CE9)</f>
        <v>921124.06802859658</v>
      </c>
      <c r="CF12" s="22">
        <f ca="1">AVERAGE('Trial 1'!CF9,'Trial 2'!CF9,'Trial 3'!CF9,'Trial 4'!CF9,'Trial 5'!CF9,'Trial 6'!CF9,'Trial 7'!CF9,'Trial 8'!CF9)</f>
        <v>921417.53639733105</v>
      </c>
      <c r="CG12" s="22">
        <f ca="1">AVERAGE('Trial 1'!CG9,'Trial 2'!CG9,'Trial 3'!CG9,'Trial 4'!CG9,'Trial 5'!CG9,'Trial 6'!CG9,'Trial 7'!CG9,'Trial 8'!CG9)</f>
        <v>928319.29918622528</v>
      </c>
      <c r="CH12" s="22">
        <f ca="1">AVERAGE('Trial 1'!CH9,'Trial 2'!CH9,'Trial 3'!CH9,'Trial 4'!CH9,'Trial 5'!CH9,'Trial 6'!CH9,'Trial 7'!CH9,'Trial 8'!CH9)</f>
        <v>917061.06281897158</v>
      </c>
      <c r="CI12" s="22">
        <f ca="1">AVERAGE('Trial 1'!CI9,'Trial 2'!CI9,'Trial 3'!CI9,'Trial 4'!CI9,'Trial 5'!CI9,'Trial 6'!CI9,'Trial 7'!CI9,'Trial 8'!CI9)</f>
        <v>929926.36525026546</v>
      </c>
      <c r="CJ12" s="22">
        <f ca="1">AVERAGE('Trial 1'!CJ9,'Trial 2'!CJ9,'Trial 3'!CJ9,'Trial 4'!CJ9,'Trial 5'!CJ9,'Trial 6'!CJ9,'Trial 7'!CJ9,'Trial 8'!CJ9)</f>
        <v>920502.90826744086</v>
      </c>
      <c r="CK12" s="22">
        <f ca="1">AVERAGE('Trial 1'!CK9,'Trial 2'!CK9,'Trial 3'!CK9,'Trial 4'!CK9,'Trial 5'!CK9,'Trial 6'!CK9,'Trial 7'!CK9,'Trial 8'!CK9)</f>
        <v>914520.51303781953</v>
      </c>
      <c r="CL12" s="22">
        <f ca="1">AVERAGE('Trial 1'!CL9,'Trial 2'!CL9,'Trial 3'!CL9,'Trial 4'!CL9,'Trial 5'!CL9,'Trial 6'!CL9,'Trial 7'!CL9,'Trial 8'!CL9)</f>
        <v>900212.45380907564</v>
      </c>
      <c r="CM12" s="22">
        <f ca="1">AVERAGE('Trial 1'!CM9,'Trial 2'!CM9,'Trial 3'!CM9,'Trial 4'!CM9,'Trial 5'!CM9,'Trial 6'!CM9,'Trial 7'!CM9,'Trial 8'!CM9)</f>
        <v>912205.21417884587</v>
      </c>
      <c r="CN12" s="23">
        <f t="shared" ref="CN12:CN19" ca="1" si="6">SUM(CB12:CM12)</f>
        <v>11060984.51530255</v>
      </c>
      <c r="CO12" s="22">
        <f ca="1">AVERAGE('Trial 1'!CO9,'Trial 2'!CO9,'Trial 3'!CO9,'Trial 4'!CO9,'Trial 5'!CO9,'Trial 6'!CO9,'Trial 7'!CO9,'Trial 8'!CO9)</f>
        <v>933840.02812306909</v>
      </c>
      <c r="CP12" s="22">
        <f ca="1">AVERAGE('Trial 1'!CP9,'Trial 2'!CP9,'Trial 3'!CP9,'Trial 4'!CP9,'Trial 5'!CP9,'Trial 6'!CP9,'Trial 7'!CP9,'Trial 8'!CP9)</f>
        <v>919112.41842726781</v>
      </c>
      <c r="CQ12" s="22">
        <f ca="1">AVERAGE('Trial 1'!CQ9,'Trial 2'!CQ9,'Trial 3'!CQ9,'Trial 4'!CQ9,'Trial 5'!CQ9,'Trial 6'!CQ9,'Trial 7'!CQ9,'Trial 8'!CQ9)</f>
        <v>916744.17142344406</v>
      </c>
      <c r="CR12" s="22">
        <f ca="1">AVERAGE('Trial 1'!CR9,'Trial 2'!CR9,'Trial 3'!CR9,'Trial 4'!CR9,'Trial 5'!CR9,'Trial 6'!CR9,'Trial 7'!CR9,'Trial 8'!CR9)</f>
        <v>925739.83011640504</v>
      </c>
      <c r="CS12" s="22">
        <f ca="1">AVERAGE('Trial 1'!CS9,'Trial 2'!CS9,'Trial 3'!CS9,'Trial 4'!CS9,'Trial 5'!CS9,'Trial 6'!CS9,'Trial 7'!CS9,'Trial 8'!CS9)</f>
        <v>919815.48567449348</v>
      </c>
      <c r="CT12" s="22">
        <f ca="1">AVERAGE('Trial 1'!CT9,'Trial 2'!CT9,'Trial 3'!CT9,'Trial 4'!CT9,'Trial 5'!CT9,'Trial 6'!CT9,'Trial 7'!CT9,'Trial 8'!CT9)</f>
        <v>919788.70049840841</v>
      </c>
      <c r="CU12" s="22">
        <f ca="1">AVERAGE('Trial 1'!CU9,'Trial 2'!CU9,'Trial 3'!CU9,'Trial 4'!CU9,'Trial 5'!CU9,'Trial 6'!CU9,'Trial 7'!CU9,'Trial 8'!CU9)</f>
        <v>910024.96487134905</v>
      </c>
      <c r="CV12" s="22">
        <f ca="1">AVERAGE('Trial 1'!CV9,'Trial 2'!CV9,'Trial 3'!CV9,'Trial 4'!CV9,'Trial 5'!CV9,'Trial 6'!CV9,'Trial 7'!CV9,'Trial 8'!CV9)</f>
        <v>910149.17193189834</v>
      </c>
      <c r="CW12" s="22">
        <f ca="1">AVERAGE('Trial 1'!CW9,'Trial 2'!CW9,'Trial 3'!CW9,'Trial 4'!CW9,'Trial 5'!CW9,'Trial 6'!CW9,'Trial 7'!CW9,'Trial 8'!CW9)</f>
        <v>905274.37593265052</v>
      </c>
      <c r="CX12" s="22">
        <f ca="1">AVERAGE('Trial 1'!CX9,'Trial 2'!CX9,'Trial 3'!CX9,'Trial 4'!CX9,'Trial 5'!CX9,'Trial 6'!CX9,'Trial 7'!CX9,'Trial 8'!CX9)</f>
        <v>926022.58768891986</v>
      </c>
      <c r="CY12" s="22">
        <f ca="1">AVERAGE('Trial 1'!CY9,'Trial 2'!CY9,'Trial 3'!CY9,'Trial 4'!CY9,'Trial 5'!CY9,'Trial 6'!CY9,'Trial 7'!CY9,'Trial 8'!CY9)</f>
        <v>922407.46998793923</v>
      </c>
      <c r="CZ12" s="22">
        <f ca="1">AVERAGE('Trial 1'!CZ9,'Trial 2'!CZ9,'Trial 3'!CZ9,'Trial 4'!CZ9,'Trial 5'!CZ9,'Trial 6'!CZ9,'Trial 7'!CZ9,'Trial 8'!CZ9)</f>
        <v>939831.39909929188</v>
      </c>
      <c r="DA12" s="23">
        <f t="shared" ref="DA12:DA19" ca="1" si="7">SUM(CO12:CZ12)</f>
        <v>11048750.603775138</v>
      </c>
      <c r="DB12" s="22">
        <f ca="1">AVERAGE('Trial 1'!DB9,'Trial 2'!DB9,'Trial 3'!DB9,'Trial 4'!DB9,'Trial 5'!DB9,'Trial 6'!DB9,'Trial 7'!DB9,'Trial 8'!DB9)</f>
        <v>912912.00960184133</v>
      </c>
      <c r="DC12" s="22">
        <f ca="1">AVERAGE('Trial 1'!DC9,'Trial 2'!DC9,'Trial 3'!DC9,'Trial 4'!DC9,'Trial 5'!DC9,'Trial 6'!DC9,'Trial 7'!DC9,'Trial 8'!DC9)</f>
        <v>924760.57418409036</v>
      </c>
      <c r="DD12" s="22">
        <f ca="1">AVERAGE('Trial 1'!DD9,'Trial 2'!DD9,'Trial 3'!DD9,'Trial 4'!DD9,'Trial 5'!DD9,'Trial 6'!DD9,'Trial 7'!DD9,'Trial 8'!DD9)</f>
        <v>895196.77842107648</v>
      </c>
      <c r="DE12" s="22">
        <f ca="1">AVERAGE('Trial 1'!DE9,'Trial 2'!DE9,'Trial 3'!DE9,'Trial 4'!DE9,'Trial 5'!DE9,'Trial 6'!DE9,'Trial 7'!DE9,'Trial 8'!DE9)</f>
        <v>921182.2914698486</v>
      </c>
      <c r="DF12" s="22">
        <f ca="1">AVERAGE('Trial 1'!DF9,'Trial 2'!DF9,'Trial 3'!DF9,'Trial 4'!DF9,'Trial 5'!DF9,'Trial 6'!DF9,'Trial 7'!DF9,'Trial 8'!DF9)</f>
        <v>912124.99542248924</v>
      </c>
      <c r="DG12" s="22">
        <f ca="1">AVERAGE('Trial 1'!DG9,'Trial 2'!DG9,'Trial 3'!DG9,'Trial 4'!DG9,'Trial 5'!DG9,'Trial 6'!DG9,'Trial 7'!DG9,'Trial 8'!DG9)</f>
        <v>901375.28615119541</v>
      </c>
      <c r="DH12" s="22">
        <f ca="1">AVERAGE('Trial 1'!DH9,'Trial 2'!DH9,'Trial 3'!DH9,'Trial 4'!DH9,'Trial 5'!DH9,'Trial 6'!DH9,'Trial 7'!DH9,'Trial 8'!DH9)</f>
        <v>919107.17410717288</v>
      </c>
      <c r="DI12" s="22">
        <f ca="1">AVERAGE('Trial 1'!DI9,'Trial 2'!DI9,'Trial 3'!DI9,'Trial 4'!DI9,'Trial 5'!DI9,'Trial 6'!DI9,'Trial 7'!DI9,'Trial 8'!DI9)</f>
        <v>904160.42945743701</v>
      </c>
      <c r="DJ12" s="22">
        <f ca="1">AVERAGE('Trial 1'!DJ9,'Trial 2'!DJ9,'Trial 3'!DJ9,'Trial 4'!DJ9,'Trial 5'!DJ9,'Trial 6'!DJ9,'Trial 7'!DJ9,'Trial 8'!DJ9)</f>
        <v>925174.86769229779</v>
      </c>
      <c r="DK12" s="22">
        <f ca="1">AVERAGE('Trial 1'!DK9,'Trial 2'!DK9,'Trial 3'!DK9,'Trial 4'!DK9,'Trial 5'!DK9,'Trial 6'!DK9,'Trial 7'!DK9,'Trial 8'!DK9)</f>
        <v>924443.68886658456</v>
      </c>
      <c r="DL12" s="22">
        <f ca="1">AVERAGE('Trial 1'!DL9,'Trial 2'!DL9,'Trial 3'!DL9,'Trial 4'!DL9,'Trial 5'!DL9,'Trial 6'!DL9,'Trial 7'!DL9,'Trial 8'!DL9)</f>
        <v>915327.96548101364</v>
      </c>
      <c r="DM12" s="22">
        <f ca="1">AVERAGE('Trial 1'!DM9,'Trial 2'!DM9,'Trial 3'!DM9,'Trial 4'!DM9,'Trial 5'!DM9,'Trial 6'!DM9,'Trial 7'!DM9,'Trial 8'!DM9)</f>
        <v>929404.51180234645</v>
      </c>
      <c r="DN12" s="23">
        <f t="shared" ref="DN12:DN19" ca="1" si="8">SUM(DB12:DM12)</f>
        <v>10985170.572657391</v>
      </c>
      <c r="DO12" s="22">
        <f ca="1">AVERAGE('Trial 1'!DO9,'Trial 2'!DO9,'Trial 3'!DO9,'Trial 4'!DO9,'Trial 5'!DO9,'Trial 6'!DO9,'Trial 7'!DO9,'Trial 8'!DO9)</f>
        <v>906744.00396845175</v>
      </c>
      <c r="DP12" s="22">
        <f ca="1">AVERAGE('Trial 1'!DP9,'Trial 2'!DP9,'Trial 3'!DP9,'Trial 4'!DP9,'Trial 5'!DP9,'Trial 6'!DP9,'Trial 7'!DP9,'Trial 8'!DP9)</f>
        <v>915231.59660876507</v>
      </c>
      <c r="DQ12" s="22">
        <f ca="1">AVERAGE('Trial 1'!DQ9,'Trial 2'!DQ9,'Trial 3'!DQ9,'Trial 4'!DQ9,'Trial 5'!DQ9,'Trial 6'!DQ9,'Trial 7'!DQ9,'Trial 8'!DQ9)</f>
        <v>918845.56427497591</v>
      </c>
      <c r="DR12" s="22">
        <f ca="1">AVERAGE('Trial 1'!DR9,'Trial 2'!DR9,'Trial 3'!DR9,'Trial 4'!DR9,'Trial 5'!DR9,'Trial 6'!DR9,'Trial 7'!DR9,'Trial 8'!DR9)</f>
        <v>896131.03125174239</v>
      </c>
      <c r="DS12" s="22">
        <f ca="1">AVERAGE('Trial 1'!DS9,'Trial 2'!DS9,'Trial 3'!DS9,'Trial 4'!DS9,'Trial 5'!DS9,'Trial 6'!DS9,'Trial 7'!DS9,'Trial 8'!DS9)</f>
        <v>900757.79169756814</v>
      </c>
      <c r="DT12" s="22">
        <f ca="1">AVERAGE('Trial 1'!DT9,'Trial 2'!DT9,'Trial 3'!DT9,'Trial 4'!DT9,'Trial 5'!DT9,'Trial 6'!DT9,'Trial 7'!DT9,'Trial 8'!DT9)</f>
        <v>912061.54950612609</v>
      </c>
      <c r="DU12" s="22">
        <f ca="1">AVERAGE('Trial 1'!DU9,'Trial 2'!DU9,'Trial 3'!DU9,'Trial 4'!DU9,'Trial 5'!DU9,'Trial 6'!DU9,'Trial 7'!DU9,'Trial 8'!DU9)</f>
        <v>911142.95895709656</v>
      </c>
      <c r="DV12" s="22">
        <f ca="1">AVERAGE('Trial 1'!DV9,'Trial 2'!DV9,'Trial 3'!DV9,'Trial 4'!DV9,'Trial 5'!DV9,'Trial 6'!DV9,'Trial 7'!DV9,'Trial 8'!DV9)</f>
        <v>915919.63797869917</v>
      </c>
      <c r="DW12" s="22">
        <f ca="1">AVERAGE('Trial 1'!DW9,'Trial 2'!DW9,'Trial 3'!DW9,'Trial 4'!DW9,'Trial 5'!DW9,'Trial 6'!DW9,'Trial 7'!DW9,'Trial 8'!DW9)</f>
        <v>895393.22212185641</v>
      </c>
      <c r="DX12" s="22">
        <f ca="1">AVERAGE('Trial 1'!DX9,'Trial 2'!DX9,'Trial 3'!DX9,'Trial 4'!DX9,'Trial 5'!DX9,'Trial 6'!DX9,'Trial 7'!DX9,'Trial 8'!DX9)</f>
        <v>907245.81228318298</v>
      </c>
      <c r="DY12" s="22">
        <f ca="1">AVERAGE('Trial 1'!DY9,'Trial 2'!DY9,'Trial 3'!DY9,'Trial 4'!DY9,'Trial 5'!DY9,'Trial 6'!DY9,'Trial 7'!DY9,'Trial 8'!DY9)</f>
        <v>903771.2285963879</v>
      </c>
      <c r="DZ12" s="22">
        <f ca="1">AVERAGE('Trial 1'!DZ9,'Trial 2'!DZ9,'Trial 3'!DZ9,'Trial 4'!DZ9,'Trial 5'!DZ9,'Trial 6'!DZ9,'Trial 7'!DZ9,'Trial 8'!DZ9)</f>
        <v>912114.5362810184</v>
      </c>
      <c r="EA12" s="23">
        <f t="shared" ref="EA12:EA19" ca="1" si="9">SUM(DO12:DZ12)</f>
        <v>10895358.93352587</v>
      </c>
      <c r="EB12" s="22">
        <f ca="1">AVERAGE('Trial 1'!EB9,'Trial 2'!EB9,'Trial 3'!EB9,'Trial 4'!EB9,'Trial 5'!EB9,'Trial 6'!EB9,'Trial 7'!EB9,'Trial 8'!EB9)</f>
        <v>914083.27844227001</v>
      </c>
      <c r="EC12" s="22">
        <f ca="1">AVERAGE('Trial 1'!EC9,'Trial 2'!EC9,'Trial 3'!EC9,'Trial 4'!EC9,'Trial 5'!EC9,'Trial 6'!EC9,'Trial 7'!EC9,'Trial 8'!EC9)</f>
        <v>914515.10482874117</v>
      </c>
      <c r="ED12" s="22">
        <f ca="1">AVERAGE('Trial 1'!ED9,'Trial 2'!ED9,'Trial 3'!ED9,'Trial 4'!ED9,'Trial 5'!ED9,'Trial 6'!ED9,'Trial 7'!ED9,'Trial 8'!ED9)</f>
        <v>891876.01480584091</v>
      </c>
      <c r="EE12" s="22">
        <f ca="1">AVERAGE('Trial 1'!EE9,'Trial 2'!EE9,'Trial 3'!EE9,'Trial 4'!EE9,'Trial 5'!EE9,'Trial 6'!EE9,'Trial 7'!EE9,'Trial 8'!EE9)</f>
        <v>904504.03091129288</v>
      </c>
      <c r="EF12" s="22">
        <f ca="1">AVERAGE('Trial 1'!EF9,'Trial 2'!EF9,'Trial 3'!EF9,'Trial 4'!EF9,'Trial 5'!EF9,'Trial 6'!EF9,'Trial 7'!EF9,'Trial 8'!EF9)</f>
        <v>898618.75814137398</v>
      </c>
      <c r="EG12" s="22">
        <f ca="1">AVERAGE('Trial 1'!EG9,'Trial 2'!EG9,'Trial 3'!EG9,'Trial 4'!EG9,'Trial 5'!EG9,'Trial 6'!EG9,'Trial 7'!EG9,'Trial 8'!EG9)</f>
        <v>901860.27465986134</v>
      </c>
      <c r="EH12" s="22">
        <f ca="1">AVERAGE('Trial 1'!EH9,'Trial 2'!EH9,'Trial 3'!EH9,'Trial 4'!EH9,'Trial 5'!EH9,'Trial 6'!EH9,'Trial 7'!EH9,'Trial 8'!EH9)</f>
        <v>901259.88921701035</v>
      </c>
      <c r="EI12" s="22">
        <f ca="1">AVERAGE('Trial 1'!EI9,'Trial 2'!EI9,'Trial 3'!EI9,'Trial 4'!EI9,'Trial 5'!EI9,'Trial 6'!EI9,'Trial 7'!EI9,'Trial 8'!EI9)</f>
        <v>910749.87553652504</v>
      </c>
      <c r="EJ12" s="22">
        <f ca="1">AVERAGE('Trial 1'!EJ9,'Trial 2'!EJ9,'Trial 3'!EJ9,'Trial 4'!EJ9,'Trial 5'!EJ9,'Trial 6'!EJ9,'Trial 7'!EJ9,'Trial 8'!EJ9)</f>
        <v>910078.81632311724</v>
      </c>
      <c r="EK12" s="22">
        <f ca="1">AVERAGE('Trial 1'!EK9,'Trial 2'!EK9,'Trial 3'!EK9,'Trial 4'!EK9,'Trial 5'!EK9,'Trial 6'!EK9,'Trial 7'!EK9,'Trial 8'!EK9)</f>
        <v>904675.30986449961</v>
      </c>
      <c r="EL12" s="22">
        <f ca="1">AVERAGE('Trial 1'!EL9,'Trial 2'!EL9,'Trial 3'!EL9,'Trial 4'!EL9,'Trial 5'!EL9,'Trial 6'!EL9,'Trial 7'!EL9,'Trial 8'!EL9)</f>
        <v>913000.85813754238</v>
      </c>
      <c r="EM12" s="22">
        <f ca="1">AVERAGE('Trial 1'!EM9,'Trial 2'!EM9,'Trial 3'!EM9,'Trial 4'!EM9,'Trial 5'!EM9,'Trial 6'!EM9,'Trial 7'!EM9,'Trial 8'!EM9)</f>
        <v>899984.03771175211</v>
      </c>
      <c r="EN12" s="23">
        <f t="shared" ref="EN12:EN19" ca="1" si="10">SUM(EB12:EM12)</f>
        <v>10865206.248579828</v>
      </c>
    </row>
    <row r="13" spans="1:144" ht="12.75" customHeight="1" outlineLevel="1" x14ac:dyDescent="0.2">
      <c r="A13" s="11" t="str">
        <f>Labels!B30</f>
        <v>Aggregate Demand std dev</v>
      </c>
      <c r="B13" s="24">
        <f ca="1">STDEV('Trial 1'!B9,'Trial 2'!B9,'Trial 3'!B9,'Trial 4'!B9,'Trial 5'!B9,'Trial 6'!B9,'Trial 7'!B9,'Trial 8'!B9)</f>
        <v>23977.69364705019</v>
      </c>
      <c r="C13" s="24">
        <f ca="1">STDEV('Trial 1'!C9,'Trial 2'!C9,'Trial 3'!C9,'Trial 4'!C9,'Trial 5'!C9,'Trial 6'!C9,'Trial 7'!C9,'Trial 8'!C9)</f>
        <v>25545.545198710541</v>
      </c>
      <c r="D13" s="24">
        <f ca="1">STDEV('Trial 1'!D9,'Trial 2'!D9,'Trial 3'!D9,'Trial 4'!D9,'Trial 5'!D9,'Trial 6'!D9,'Trial 7'!D9,'Trial 8'!D9)</f>
        <v>25338.24964842886</v>
      </c>
      <c r="E13" s="24">
        <f ca="1">STDEV('Trial 1'!E9,'Trial 2'!E9,'Trial 3'!E9,'Trial 4'!E9,'Trial 5'!E9,'Trial 6'!E9,'Trial 7'!E9,'Trial 8'!E9)</f>
        <v>33790.863617957511</v>
      </c>
      <c r="F13" s="24">
        <f ca="1">STDEV('Trial 1'!F9,'Trial 2'!F9,'Trial 3'!F9,'Trial 4'!F9,'Trial 5'!F9,'Trial 6'!F9,'Trial 7'!F9,'Trial 8'!F9)</f>
        <v>37125.544014070969</v>
      </c>
      <c r="G13" s="24">
        <f ca="1">STDEV('Trial 1'!G9,'Trial 2'!G9,'Trial 3'!G9,'Trial 4'!G9,'Trial 5'!G9,'Trial 6'!G9,'Trial 7'!G9,'Trial 8'!G9)</f>
        <v>36070.788194500958</v>
      </c>
      <c r="H13" s="24">
        <f ca="1">STDEV('Trial 1'!H9,'Trial 2'!H9,'Trial 3'!H9,'Trial 4'!H9,'Trial 5'!H9,'Trial 6'!H9,'Trial 7'!H9,'Trial 8'!H9)</f>
        <v>27170.408561241955</v>
      </c>
      <c r="I13" s="24">
        <f ca="1">STDEV('Trial 1'!I9,'Trial 2'!I9,'Trial 3'!I9,'Trial 4'!I9,'Trial 5'!I9,'Trial 6'!I9,'Trial 7'!I9,'Trial 8'!I9)</f>
        <v>26775.036811841383</v>
      </c>
      <c r="J13" s="24">
        <f ca="1">STDEV('Trial 1'!J9,'Trial 2'!J9,'Trial 3'!J9,'Trial 4'!J9,'Trial 5'!J9,'Trial 6'!J9,'Trial 7'!J9,'Trial 8'!J9)</f>
        <v>23164.56594334343</v>
      </c>
      <c r="K13" s="24">
        <f ca="1">STDEV('Trial 1'!K9,'Trial 2'!K9,'Trial 3'!K9,'Trial 4'!K9,'Trial 5'!K9,'Trial 6'!K9,'Trial 7'!K9,'Trial 8'!K9)</f>
        <v>25741.975688172828</v>
      </c>
      <c r="L13" s="24">
        <f ca="1">STDEV('Trial 1'!L9,'Trial 2'!L9,'Trial 3'!L9,'Trial 4'!L9,'Trial 5'!L9,'Trial 6'!L9,'Trial 7'!L9,'Trial 8'!L9)</f>
        <v>25404.205536263289</v>
      </c>
      <c r="M13" s="24">
        <f ca="1">STDEV('Trial 1'!M9,'Trial 2'!M9,'Trial 3'!M9,'Trial 4'!M9,'Trial 5'!M9,'Trial 6'!M9,'Trial 7'!M9,'Trial 8'!M9)</f>
        <v>33722.342352488486</v>
      </c>
      <c r="N13" s="25">
        <f t="shared" ca="1" si="0"/>
        <v>343827.21921407041</v>
      </c>
      <c r="O13" s="24">
        <f ca="1">STDEV('Trial 1'!O9,'Trial 2'!O9,'Trial 3'!O9,'Trial 4'!O9,'Trial 5'!O9,'Trial 6'!O9,'Trial 7'!O9,'Trial 8'!O9)</f>
        <v>20529.679417177547</v>
      </c>
      <c r="P13" s="24">
        <f ca="1">STDEV('Trial 1'!P9,'Trial 2'!P9,'Trial 3'!P9,'Trial 4'!P9,'Trial 5'!P9,'Trial 6'!P9,'Trial 7'!P9,'Trial 8'!P9)</f>
        <v>31963.852988582308</v>
      </c>
      <c r="Q13" s="24">
        <f ca="1">STDEV('Trial 1'!Q9,'Trial 2'!Q9,'Trial 3'!Q9,'Trial 4'!Q9,'Trial 5'!Q9,'Trial 6'!Q9,'Trial 7'!Q9,'Trial 8'!Q9)</f>
        <v>34372.089522794566</v>
      </c>
      <c r="R13" s="24">
        <f ca="1">STDEV('Trial 1'!R9,'Trial 2'!R9,'Trial 3'!R9,'Trial 4'!R9,'Trial 5'!R9,'Trial 6'!R9,'Trial 7'!R9,'Trial 8'!R9)</f>
        <v>38076.137306498254</v>
      </c>
      <c r="S13" s="24">
        <f ca="1">STDEV('Trial 1'!S9,'Trial 2'!S9,'Trial 3'!S9,'Trial 4'!S9,'Trial 5'!S9,'Trial 6'!S9,'Trial 7'!S9,'Trial 8'!S9)</f>
        <v>28197.353050213267</v>
      </c>
      <c r="T13" s="24">
        <f ca="1">STDEV('Trial 1'!T9,'Trial 2'!T9,'Trial 3'!T9,'Trial 4'!T9,'Trial 5'!T9,'Trial 6'!T9,'Trial 7'!T9,'Trial 8'!T9)</f>
        <v>9879.4781391073502</v>
      </c>
      <c r="U13" s="24">
        <f ca="1">STDEV('Trial 1'!U9,'Trial 2'!U9,'Trial 3'!U9,'Trial 4'!U9,'Trial 5'!U9,'Trial 6'!U9,'Trial 7'!U9,'Trial 8'!U9)</f>
        <v>34036.715899938114</v>
      </c>
      <c r="V13" s="24">
        <f ca="1">STDEV('Trial 1'!V9,'Trial 2'!V9,'Trial 3'!V9,'Trial 4'!V9,'Trial 5'!V9,'Trial 6'!V9,'Trial 7'!V9,'Trial 8'!V9)</f>
        <v>36836.199638883401</v>
      </c>
      <c r="W13" s="24">
        <f ca="1">STDEV('Trial 1'!W9,'Trial 2'!W9,'Trial 3'!W9,'Trial 4'!W9,'Trial 5'!W9,'Trial 6'!W9,'Trial 7'!W9,'Trial 8'!W9)</f>
        <v>34923.375792971114</v>
      </c>
      <c r="X13" s="24">
        <f ca="1">STDEV('Trial 1'!X9,'Trial 2'!X9,'Trial 3'!X9,'Trial 4'!X9,'Trial 5'!X9,'Trial 6'!X9,'Trial 7'!X9,'Trial 8'!X9)</f>
        <v>33436.760753784365</v>
      </c>
      <c r="Y13" s="24">
        <f ca="1">STDEV('Trial 1'!Y9,'Trial 2'!Y9,'Trial 3'!Y9,'Trial 4'!Y9,'Trial 5'!Y9,'Trial 6'!Y9,'Trial 7'!Y9,'Trial 8'!Y9)</f>
        <v>21894.917833785534</v>
      </c>
      <c r="Z13" s="24">
        <f ca="1">STDEV('Trial 1'!Z9,'Trial 2'!Z9,'Trial 3'!Z9,'Trial 4'!Z9,'Trial 5'!Z9,'Trial 6'!Z9,'Trial 7'!Z9,'Trial 8'!Z9)</f>
        <v>27122.226655365022</v>
      </c>
      <c r="AA13" s="25">
        <f t="shared" ca="1" si="1"/>
        <v>351268.78699910088</v>
      </c>
      <c r="AB13" s="24">
        <f ca="1">STDEV('Trial 1'!AB9,'Trial 2'!AB9,'Trial 3'!AB9,'Trial 4'!AB9,'Trial 5'!AB9,'Trial 6'!AB9,'Trial 7'!AB9,'Trial 8'!AB9)</f>
        <v>18486.813242201464</v>
      </c>
      <c r="AC13" s="24">
        <f ca="1">STDEV('Trial 1'!AC9,'Trial 2'!AC9,'Trial 3'!AC9,'Trial 4'!AC9,'Trial 5'!AC9,'Trial 6'!AC9,'Trial 7'!AC9,'Trial 8'!AC9)</f>
        <v>21978.655120372969</v>
      </c>
      <c r="AD13" s="24">
        <f ca="1">STDEV('Trial 1'!AD9,'Trial 2'!AD9,'Trial 3'!AD9,'Trial 4'!AD9,'Trial 5'!AD9,'Trial 6'!AD9,'Trial 7'!AD9,'Trial 8'!AD9)</f>
        <v>29504.450563925766</v>
      </c>
      <c r="AE13" s="24">
        <f ca="1">STDEV('Trial 1'!AE9,'Trial 2'!AE9,'Trial 3'!AE9,'Trial 4'!AE9,'Trial 5'!AE9,'Trial 6'!AE9,'Trial 7'!AE9,'Trial 8'!AE9)</f>
        <v>40629.862487865343</v>
      </c>
      <c r="AF13" s="24">
        <f ca="1">STDEV('Trial 1'!AF9,'Trial 2'!AF9,'Trial 3'!AF9,'Trial 4'!AF9,'Trial 5'!AF9,'Trial 6'!AF9,'Trial 7'!AF9,'Trial 8'!AF9)</f>
        <v>25558.981993614019</v>
      </c>
      <c r="AG13" s="24">
        <f ca="1">STDEV('Trial 1'!AG9,'Trial 2'!AG9,'Trial 3'!AG9,'Trial 4'!AG9,'Trial 5'!AG9,'Trial 6'!AG9,'Trial 7'!AG9,'Trial 8'!AG9)</f>
        <v>19708.631055514808</v>
      </c>
      <c r="AH13" s="24">
        <f ca="1">STDEV('Trial 1'!AH9,'Trial 2'!AH9,'Trial 3'!AH9,'Trial 4'!AH9,'Trial 5'!AH9,'Trial 6'!AH9,'Trial 7'!AH9,'Trial 8'!AH9)</f>
        <v>24418.121180784663</v>
      </c>
      <c r="AI13" s="24">
        <f ca="1">STDEV('Trial 1'!AI9,'Trial 2'!AI9,'Trial 3'!AI9,'Trial 4'!AI9,'Trial 5'!AI9,'Trial 6'!AI9,'Trial 7'!AI9,'Trial 8'!AI9)</f>
        <v>37030.133708085261</v>
      </c>
      <c r="AJ13" s="24">
        <f ca="1">STDEV('Trial 1'!AJ9,'Trial 2'!AJ9,'Trial 3'!AJ9,'Trial 4'!AJ9,'Trial 5'!AJ9,'Trial 6'!AJ9,'Trial 7'!AJ9,'Trial 8'!AJ9)</f>
        <v>30224.083830873155</v>
      </c>
      <c r="AK13" s="24">
        <f ca="1">STDEV('Trial 1'!AK9,'Trial 2'!AK9,'Trial 3'!AK9,'Trial 4'!AK9,'Trial 5'!AK9,'Trial 6'!AK9,'Trial 7'!AK9,'Trial 8'!AK9)</f>
        <v>39830.840680650064</v>
      </c>
      <c r="AL13" s="24">
        <f ca="1">STDEV('Trial 1'!AL9,'Trial 2'!AL9,'Trial 3'!AL9,'Trial 4'!AL9,'Trial 5'!AL9,'Trial 6'!AL9,'Trial 7'!AL9,'Trial 8'!AL9)</f>
        <v>25135.799936243588</v>
      </c>
      <c r="AM13" s="24">
        <f ca="1">STDEV('Trial 1'!AM9,'Trial 2'!AM9,'Trial 3'!AM9,'Trial 4'!AM9,'Trial 5'!AM9,'Trial 6'!AM9,'Trial 7'!AM9,'Trial 8'!AM9)</f>
        <v>36583.204443478695</v>
      </c>
      <c r="AN13" s="25">
        <f t="shared" ca="1" si="2"/>
        <v>349089.57824360975</v>
      </c>
      <c r="AO13" s="24">
        <f ca="1">STDEV('Trial 1'!AO9,'Trial 2'!AO9,'Trial 3'!AO9,'Trial 4'!AO9,'Trial 5'!AO9,'Trial 6'!AO9,'Trial 7'!AO9,'Trial 8'!AO9)</f>
        <v>25424.435816285964</v>
      </c>
      <c r="AP13" s="24">
        <f ca="1">STDEV('Trial 1'!AP9,'Trial 2'!AP9,'Trial 3'!AP9,'Trial 4'!AP9,'Trial 5'!AP9,'Trial 6'!AP9,'Trial 7'!AP9,'Trial 8'!AP9)</f>
        <v>23583.832645905964</v>
      </c>
      <c r="AQ13" s="24">
        <f ca="1">STDEV('Trial 1'!AQ9,'Trial 2'!AQ9,'Trial 3'!AQ9,'Trial 4'!AQ9,'Trial 5'!AQ9,'Trial 6'!AQ9,'Trial 7'!AQ9,'Trial 8'!AQ9)</f>
        <v>31219.421698231421</v>
      </c>
      <c r="AR13" s="24">
        <f ca="1">STDEV('Trial 1'!AR9,'Trial 2'!AR9,'Trial 3'!AR9,'Trial 4'!AR9,'Trial 5'!AR9,'Trial 6'!AR9,'Trial 7'!AR9,'Trial 8'!AR9)</f>
        <v>33906.320225410433</v>
      </c>
      <c r="AS13" s="24">
        <f ca="1">STDEV('Trial 1'!AS9,'Trial 2'!AS9,'Trial 3'!AS9,'Trial 4'!AS9,'Trial 5'!AS9,'Trial 6'!AS9,'Trial 7'!AS9,'Trial 8'!AS9)</f>
        <v>23073.176505651794</v>
      </c>
      <c r="AT13" s="24">
        <f ca="1">STDEV('Trial 1'!AT9,'Trial 2'!AT9,'Trial 3'!AT9,'Trial 4'!AT9,'Trial 5'!AT9,'Trial 6'!AT9,'Trial 7'!AT9,'Trial 8'!AT9)</f>
        <v>18811.379955231539</v>
      </c>
      <c r="AU13" s="24">
        <f ca="1">STDEV('Trial 1'!AU9,'Trial 2'!AU9,'Trial 3'!AU9,'Trial 4'!AU9,'Trial 5'!AU9,'Trial 6'!AU9,'Trial 7'!AU9,'Trial 8'!AU9)</f>
        <v>31197.958141594787</v>
      </c>
      <c r="AV13" s="24">
        <f ca="1">STDEV('Trial 1'!AV9,'Trial 2'!AV9,'Trial 3'!AV9,'Trial 4'!AV9,'Trial 5'!AV9,'Trial 6'!AV9,'Trial 7'!AV9,'Trial 8'!AV9)</f>
        <v>28564.970190177315</v>
      </c>
      <c r="AW13" s="24">
        <f ca="1">STDEV('Trial 1'!AW9,'Trial 2'!AW9,'Trial 3'!AW9,'Trial 4'!AW9,'Trial 5'!AW9,'Trial 6'!AW9,'Trial 7'!AW9,'Trial 8'!AW9)</f>
        <v>19427.82988467806</v>
      </c>
      <c r="AX13" s="24">
        <f ca="1">STDEV('Trial 1'!AX9,'Trial 2'!AX9,'Trial 3'!AX9,'Trial 4'!AX9,'Trial 5'!AX9,'Trial 6'!AX9,'Trial 7'!AX9,'Trial 8'!AX9)</f>
        <v>18590.908046534154</v>
      </c>
      <c r="AY13" s="24">
        <f ca="1">STDEV('Trial 1'!AY9,'Trial 2'!AY9,'Trial 3'!AY9,'Trial 4'!AY9,'Trial 5'!AY9,'Trial 6'!AY9,'Trial 7'!AY9,'Trial 8'!AY9)</f>
        <v>33510.669909470118</v>
      </c>
      <c r="AZ13" s="24">
        <f ca="1">STDEV('Trial 1'!AZ9,'Trial 2'!AZ9,'Trial 3'!AZ9,'Trial 4'!AZ9,'Trial 5'!AZ9,'Trial 6'!AZ9,'Trial 7'!AZ9,'Trial 8'!AZ9)</f>
        <v>32077.450545925036</v>
      </c>
      <c r="BA13" s="25">
        <f t="shared" ca="1" si="3"/>
        <v>319388.35356509662</v>
      </c>
      <c r="BB13" s="24">
        <f ca="1">STDEV('Trial 1'!BB9,'Trial 2'!BB9,'Trial 3'!BB9,'Trial 4'!BB9,'Trial 5'!BB9,'Trial 6'!BB9,'Trial 7'!BB9,'Trial 8'!BB9)</f>
        <v>33189.14719190295</v>
      </c>
      <c r="BC13" s="24">
        <f ca="1">STDEV('Trial 1'!BC9,'Trial 2'!BC9,'Trial 3'!BC9,'Trial 4'!BC9,'Trial 5'!BC9,'Trial 6'!BC9,'Trial 7'!BC9,'Trial 8'!BC9)</f>
        <v>32368.637018606925</v>
      </c>
      <c r="BD13" s="24">
        <f ca="1">STDEV('Trial 1'!BD9,'Trial 2'!BD9,'Trial 3'!BD9,'Trial 4'!BD9,'Trial 5'!BD9,'Trial 6'!BD9,'Trial 7'!BD9,'Trial 8'!BD9)</f>
        <v>25153.366329650973</v>
      </c>
      <c r="BE13" s="24">
        <f ca="1">STDEV('Trial 1'!BE9,'Trial 2'!BE9,'Trial 3'!BE9,'Trial 4'!BE9,'Trial 5'!BE9,'Trial 6'!BE9,'Trial 7'!BE9,'Trial 8'!BE9)</f>
        <v>40060.381468936925</v>
      </c>
      <c r="BF13" s="24">
        <f ca="1">STDEV('Trial 1'!BF9,'Trial 2'!BF9,'Trial 3'!BF9,'Trial 4'!BF9,'Trial 5'!BF9,'Trial 6'!BF9,'Trial 7'!BF9,'Trial 8'!BF9)</f>
        <v>27443.004709718716</v>
      </c>
      <c r="BG13" s="24">
        <f ca="1">STDEV('Trial 1'!BG9,'Trial 2'!BG9,'Trial 3'!BG9,'Trial 4'!BG9,'Trial 5'!BG9,'Trial 6'!BG9,'Trial 7'!BG9,'Trial 8'!BG9)</f>
        <v>19790.401775374241</v>
      </c>
      <c r="BH13" s="24">
        <f ca="1">STDEV('Trial 1'!BH9,'Trial 2'!BH9,'Trial 3'!BH9,'Trial 4'!BH9,'Trial 5'!BH9,'Trial 6'!BH9,'Trial 7'!BH9,'Trial 8'!BH9)</f>
        <v>40322.230451931915</v>
      </c>
      <c r="BI13" s="24">
        <f ca="1">STDEV('Trial 1'!BI9,'Trial 2'!BI9,'Trial 3'!BI9,'Trial 4'!BI9,'Trial 5'!BI9,'Trial 6'!BI9,'Trial 7'!BI9,'Trial 8'!BI9)</f>
        <v>29074.103558915329</v>
      </c>
      <c r="BJ13" s="24">
        <f ca="1">STDEV('Trial 1'!BJ9,'Trial 2'!BJ9,'Trial 3'!BJ9,'Trial 4'!BJ9,'Trial 5'!BJ9,'Trial 6'!BJ9,'Trial 7'!BJ9,'Trial 8'!BJ9)</f>
        <v>29991.09621004057</v>
      </c>
      <c r="BK13" s="24">
        <f ca="1">STDEV('Trial 1'!BK9,'Trial 2'!BK9,'Trial 3'!BK9,'Trial 4'!BK9,'Trial 5'!BK9,'Trial 6'!BK9,'Trial 7'!BK9,'Trial 8'!BK9)</f>
        <v>29652.53015567788</v>
      </c>
      <c r="BL13" s="24">
        <f ca="1">STDEV('Trial 1'!BL9,'Trial 2'!BL9,'Trial 3'!BL9,'Trial 4'!BL9,'Trial 5'!BL9,'Trial 6'!BL9,'Trial 7'!BL9,'Trial 8'!BL9)</f>
        <v>22352.918316720486</v>
      </c>
      <c r="BM13" s="24">
        <f ca="1">STDEV('Trial 1'!BM9,'Trial 2'!BM9,'Trial 3'!BM9,'Trial 4'!BM9,'Trial 5'!BM9,'Trial 6'!BM9,'Trial 7'!BM9,'Trial 8'!BM9)</f>
        <v>31005.522125272397</v>
      </c>
      <c r="BN13" s="25">
        <f t="shared" ca="1" si="4"/>
        <v>360403.33931274927</v>
      </c>
      <c r="BO13" s="24">
        <f ca="1">STDEV('Trial 1'!BO9,'Trial 2'!BO9,'Trial 3'!BO9,'Trial 4'!BO9,'Trial 5'!BO9,'Trial 6'!BO9,'Trial 7'!BO9,'Trial 8'!BO9)</f>
        <v>27443.126344704375</v>
      </c>
      <c r="BP13" s="24">
        <f ca="1">STDEV('Trial 1'!BP9,'Trial 2'!BP9,'Trial 3'!BP9,'Trial 4'!BP9,'Trial 5'!BP9,'Trial 6'!BP9,'Trial 7'!BP9,'Trial 8'!BP9)</f>
        <v>34957.247002992575</v>
      </c>
      <c r="BQ13" s="24">
        <f ca="1">STDEV('Trial 1'!BQ9,'Trial 2'!BQ9,'Trial 3'!BQ9,'Trial 4'!BQ9,'Trial 5'!BQ9,'Trial 6'!BQ9,'Trial 7'!BQ9,'Trial 8'!BQ9)</f>
        <v>28746.938393461322</v>
      </c>
      <c r="BR13" s="24">
        <f ca="1">STDEV('Trial 1'!BR9,'Trial 2'!BR9,'Trial 3'!BR9,'Trial 4'!BR9,'Trial 5'!BR9,'Trial 6'!BR9,'Trial 7'!BR9,'Trial 8'!BR9)</f>
        <v>31393.505431046997</v>
      </c>
      <c r="BS13" s="24">
        <f ca="1">STDEV('Trial 1'!BS9,'Trial 2'!BS9,'Trial 3'!BS9,'Trial 4'!BS9,'Trial 5'!BS9,'Trial 6'!BS9,'Trial 7'!BS9,'Trial 8'!BS9)</f>
        <v>35160.688054171311</v>
      </c>
      <c r="BT13" s="24">
        <f ca="1">STDEV('Trial 1'!BT9,'Trial 2'!BT9,'Trial 3'!BT9,'Trial 4'!BT9,'Trial 5'!BT9,'Trial 6'!BT9,'Trial 7'!BT9,'Trial 8'!BT9)</f>
        <v>24675.238227521651</v>
      </c>
      <c r="BU13" s="24">
        <f ca="1">STDEV('Trial 1'!BU9,'Trial 2'!BU9,'Trial 3'!BU9,'Trial 4'!BU9,'Trial 5'!BU9,'Trial 6'!BU9,'Trial 7'!BU9,'Trial 8'!BU9)</f>
        <v>23780.902206031315</v>
      </c>
      <c r="BV13" s="24">
        <f ca="1">STDEV('Trial 1'!BV9,'Trial 2'!BV9,'Trial 3'!BV9,'Trial 4'!BV9,'Trial 5'!BV9,'Trial 6'!BV9,'Trial 7'!BV9,'Trial 8'!BV9)</f>
        <v>31041.574600892174</v>
      </c>
      <c r="BW13" s="24">
        <f ca="1">STDEV('Trial 1'!BW9,'Trial 2'!BW9,'Trial 3'!BW9,'Trial 4'!BW9,'Trial 5'!BW9,'Trial 6'!BW9,'Trial 7'!BW9,'Trial 8'!BW9)</f>
        <v>19838.617932770139</v>
      </c>
      <c r="BX13" s="24">
        <f ca="1">STDEV('Trial 1'!BX9,'Trial 2'!BX9,'Trial 3'!BX9,'Trial 4'!BX9,'Trial 5'!BX9,'Trial 6'!BX9,'Trial 7'!BX9,'Trial 8'!BX9)</f>
        <v>31705.964272065765</v>
      </c>
      <c r="BY13" s="24">
        <f ca="1">STDEV('Trial 1'!BY9,'Trial 2'!BY9,'Trial 3'!BY9,'Trial 4'!BY9,'Trial 5'!BY9,'Trial 6'!BY9,'Trial 7'!BY9,'Trial 8'!BY9)</f>
        <v>20030.049974939015</v>
      </c>
      <c r="BZ13" s="24">
        <f ca="1">STDEV('Trial 1'!BZ9,'Trial 2'!BZ9,'Trial 3'!BZ9,'Trial 4'!BZ9,'Trial 5'!BZ9,'Trial 6'!BZ9,'Trial 7'!BZ9,'Trial 8'!BZ9)</f>
        <v>29718.548552168926</v>
      </c>
      <c r="CA13" s="25">
        <f t="shared" ca="1" si="5"/>
        <v>338492.40099276562</v>
      </c>
      <c r="CB13" s="24">
        <f ca="1">STDEV('Trial 1'!CB9,'Trial 2'!CB9,'Trial 3'!CB9,'Trial 4'!CB9,'Trial 5'!CB9,'Trial 6'!CB9,'Trial 7'!CB9,'Trial 8'!CB9)</f>
        <v>19607.892061905848</v>
      </c>
      <c r="CC13" s="24">
        <f ca="1">STDEV('Trial 1'!CC9,'Trial 2'!CC9,'Trial 3'!CC9,'Trial 4'!CC9,'Trial 5'!CC9,'Trial 6'!CC9,'Trial 7'!CC9,'Trial 8'!CC9)</f>
        <v>39130.864292256352</v>
      </c>
      <c r="CD13" s="24">
        <f ca="1">STDEV('Trial 1'!CD9,'Trial 2'!CD9,'Trial 3'!CD9,'Trial 4'!CD9,'Trial 5'!CD9,'Trial 6'!CD9,'Trial 7'!CD9,'Trial 8'!CD9)</f>
        <v>14674.201477095145</v>
      </c>
      <c r="CE13" s="24">
        <f ca="1">STDEV('Trial 1'!CE9,'Trial 2'!CE9,'Trial 3'!CE9,'Trial 4'!CE9,'Trial 5'!CE9,'Trial 6'!CE9,'Trial 7'!CE9,'Trial 8'!CE9)</f>
        <v>24285.769591941371</v>
      </c>
      <c r="CF13" s="24">
        <f ca="1">STDEV('Trial 1'!CF9,'Trial 2'!CF9,'Trial 3'!CF9,'Trial 4'!CF9,'Trial 5'!CF9,'Trial 6'!CF9,'Trial 7'!CF9,'Trial 8'!CF9)</f>
        <v>39654.946922401665</v>
      </c>
      <c r="CG13" s="24">
        <f ca="1">STDEV('Trial 1'!CG9,'Trial 2'!CG9,'Trial 3'!CG9,'Trial 4'!CG9,'Trial 5'!CG9,'Trial 6'!CG9,'Trial 7'!CG9,'Trial 8'!CG9)</f>
        <v>38590.810950739862</v>
      </c>
      <c r="CH13" s="24">
        <f ca="1">STDEV('Trial 1'!CH9,'Trial 2'!CH9,'Trial 3'!CH9,'Trial 4'!CH9,'Trial 5'!CH9,'Trial 6'!CH9,'Trial 7'!CH9,'Trial 8'!CH9)</f>
        <v>34951.012395806283</v>
      </c>
      <c r="CI13" s="24">
        <f ca="1">STDEV('Trial 1'!CI9,'Trial 2'!CI9,'Trial 3'!CI9,'Trial 4'!CI9,'Trial 5'!CI9,'Trial 6'!CI9,'Trial 7'!CI9,'Trial 8'!CI9)</f>
        <v>33356.159508327713</v>
      </c>
      <c r="CJ13" s="24">
        <f ca="1">STDEV('Trial 1'!CJ9,'Trial 2'!CJ9,'Trial 3'!CJ9,'Trial 4'!CJ9,'Trial 5'!CJ9,'Trial 6'!CJ9,'Trial 7'!CJ9,'Trial 8'!CJ9)</f>
        <v>31463.139119263746</v>
      </c>
      <c r="CK13" s="24">
        <f ca="1">STDEV('Trial 1'!CK9,'Trial 2'!CK9,'Trial 3'!CK9,'Trial 4'!CK9,'Trial 5'!CK9,'Trial 6'!CK9,'Trial 7'!CK9,'Trial 8'!CK9)</f>
        <v>14297.013827877077</v>
      </c>
      <c r="CL13" s="24">
        <f ca="1">STDEV('Trial 1'!CL9,'Trial 2'!CL9,'Trial 3'!CL9,'Trial 4'!CL9,'Trial 5'!CL9,'Trial 6'!CL9,'Trial 7'!CL9,'Trial 8'!CL9)</f>
        <v>27583.727568870701</v>
      </c>
      <c r="CM13" s="24">
        <f ca="1">STDEV('Trial 1'!CM9,'Trial 2'!CM9,'Trial 3'!CM9,'Trial 4'!CM9,'Trial 5'!CM9,'Trial 6'!CM9,'Trial 7'!CM9,'Trial 8'!CM9)</f>
        <v>34805.82161694135</v>
      </c>
      <c r="CN13" s="25">
        <f t="shared" ca="1" si="6"/>
        <v>352401.3593334271</v>
      </c>
      <c r="CO13" s="24">
        <f ca="1">STDEV('Trial 1'!CO9,'Trial 2'!CO9,'Trial 3'!CO9,'Trial 4'!CO9,'Trial 5'!CO9,'Trial 6'!CO9,'Trial 7'!CO9,'Trial 8'!CO9)</f>
        <v>16361.284609111019</v>
      </c>
      <c r="CP13" s="24">
        <f ca="1">STDEV('Trial 1'!CP9,'Trial 2'!CP9,'Trial 3'!CP9,'Trial 4'!CP9,'Trial 5'!CP9,'Trial 6'!CP9,'Trial 7'!CP9,'Trial 8'!CP9)</f>
        <v>35222.071287369021</v>
      </c>
      <c r="CQ13" s="24">
        <f ca="1">STDEV('Trial 1'!CQ9,'Trial 2'!CQ9,'Trial 3'!CQ9,'Trial 4'!CQ9,'Trial 5'!CQ9,'Trial 6'!CQ9,'Trial 7'!CQ9,'Trial 8'!CQ9)</f>
        <v>19606.632119166348</v>
      </c>
      <c r="CR13" s="24">
        <f ca="1">STDEV('Trial 1'!CR9,'Trial 2'!CR9,'Trial 3'!CR9,'Trial 4'!CR9,'Trial 5'!CR9,'Trial 6'!CR9,'Trial 7'!CR9,'Trial 8'!CR9)</f>
        <v>30857.151782502573</v>
      </c>
      <c r="CS13" s="24">
        <f ca="1">STDEV('Trial 1'!CS9,'Trial 2'!CS9,'Trial 3'!CS9,'Trial 4'!CS9,'Trial 5'!CS9,'Trial 6'!CS9,'Trial 7'!CS9,'Trial 8'!CS9)</f>
        <v>21657.90469607888</v>
      </c>
      <c r="CT13" s="24">
        <f ca="1">STDEV('Trial 1'!CT9,'Trial 2'!CT9,'Trial 3'!CT9,'Trial 4'!CT9,'Trial 5'!CT9,'Trial 6'!CT9,'Trial 7'!CT9,'Trial 8'!CT9)</f>
        <v>34276.024969347229</v>
      </c>
      <c r="CU13" s="24">
        <f ca="1">STDEV('Trial 1'!CU9,'Trial 2'!CU9,'Trial 3'!CU9,'Trial 4'!CU9,'Trial 5'!CU9,'Trial 6'!CU9,'Trial 7'!CU9,'Trial 8'!CU9)</f>
        <v>28595.802002857708</v>
      </c>
      <c r="CV13" s="24">
        <f ca="1">STDEV('Trial 1'!CV9,'Trial 2'!CV9,'Trial 3'!CV9,'Trial 4'!CV9,'Trial 5'!CV9,'Trial 6'!CV9,'Trial 7'!CV9,'Trial 8'!CV9)</f>
        <v>27954.562662511056</v>
      </c>
      <c r="CW13" s="24">
        <f ca="1">STDEV('Trial 1'!CW9,'Trial 2'!CW9,'Trial 3'!CW9,'Trial 4'!CW9,'Trial 5'!CW9,'Trial 6'!CW9,'Trial 7'!CW9,'Trial 8'!CW9)</f>
        <v>36375.481755398585</v>
      </c>
      <c r="CX13" s="24">
        <f ca="1">STDEV('Trial 1'!CX9,'Trial 2'!CX9,'Trial 3'!CX9,'Trial 4'!CX9,'Trial 5'!CX9,'Trial 6'!CX9,'Trial 7'!CX9,'Trial 8'!CX9)</f>
        <v>27725.541210291183</v>
      </c>
      <c r="CY13" s="24">
        <f ca="1">STDEV('Trial 1'!CY9,'Trial 2'!CY9,'Trial 3'!CY9,'Trial 4'!CY9,'Trial 5'!CY9,'Trial 6'!CY9,'Trial 7'!CY9,'Trial 8'!CY9)</f>
        <v>39518.300268602768</v>
      </c>
      <c r="CZ13" s="24">
        <f ca="1">STDEV('Trial 1'!CZ9,'Trial 2'!CZ9,'Trial 3'!CZ9,'Trial 4'!CZ9,'Trial 5'!CZ9,'Trial 6'!CZ9,'Trial 7'!CZ9,'Trial 8'!CZ9)</f>
        <v>32245.266874143508</v>
      </c>
      <c r="DA13" s="25">
        <f t="shared" ca="1" si="7"/>
        <v>350396.0242373799</v>
      </c>
      <c r="DB13" s="24">
        <f ca="1">STDEV('Trial 1'!DB9,'Trial 2'!DB9,'Trial 3'!DB9,'Trial 4'!DB9,'Trial 5'!DB9,'Trial 6'!DB9,'Trial 7'!DB9,'Trial 8'!DB9)</f>
        <v>25664.233836429885</v>
      </c>
      <c r="DC13" s="24">
        <f ca="1">STDEV('Trial 1'!DC9,'Trial 2'!DC9,'Trial 3'!DC9,'Trial 4'!DC9,'Trial 5'!DC9,'Trial 6'!DC9,'Trial 7'!DC9,'Trial 8'!DC9)</f>
        <v>29341.344267046617</v>
      </c>
      <c r="DD13" s="24">
        <f ca="1">STDEV('Trial 1'!DD9,'Trial 2'!DD9,'Trial 3'!DD9,'Trial 4'!DD9,'Trial 5'!DD9,'Trial 6'!DD9,'Trial 7'!DD9,'Trial 8'!DD9)</f>
        <v>26719.597783134828</v>
      </c>
      <c r="DE13" s="24">
        <f ca="1">STDEV('Trial 1'!DE9,'Trial 2'!DE9,'Trial 3'!DE9,'Trial 4'!DE9,'Trial 5'!DE9,'Trial 6'!DE9,'Trial 7'!DE9,'Trial 8'!DE9)</f>
        <v>18553.364837076464</v>
      </c>
      <c r="DF13" s="24">
        <f ca="1">STDEV('Trial 1'!DF9,'Trial 2'!DF9,'Trial 3'!DF9,'Trial 4'!DF9,'Trial 5'!DF9,'Trial 6'!DF9,'Trial 7'!DF9,'Trial 8'!DF9)</f>
        <v>24830.30144810821</v>
      </c>
      <c r="DG13" s="24">
        <f ca="1">STDEV('Trial 1'!DG9,'Trial 2'!DG9,'Trial 3'!DG9,'Trial 4'!DG9,'Trial 5'!DG9,'Trial 6'!DG9,'Trial 7'!DG9,'Trial 8'!DG9)</f>
        <v>36640.957277212001</v>
      </c>
      <c r="DH13" s="24">
        <f ca="1">STDEV('Trial 1'!DH9,'Trial 2'!DH9,'Trial 3'!DH9,'Trial 4'!DH9,'Trial 5'!DH9,'Trial 6'!DH9,'Trial 7'!DH9,'Trial 8'!DH9)</f>
        <v>31851.183098269405</v>
      </c>
      <c r="DI13" s="24">
        <f ca="1">STDEV('Trial 1'!DI9,'Trial 2'!DI9,'Trial 3'!DI9,'Trial 4'!DI9,'Trial 5'!DI9,'Trial 6'!DI9,'Trial 7'!DI9,'Trial 8'!DI9)</f>
        <v>38687.502198146176</v>
      </c>
      <c r="DJ13" s="24">
        <f ca="1">STDEV('Trial 1'!DJ9,'Trial 2'!DJ9,'Trial 3'!DJ9,'Trial 4'!DJ9,'Trial 5'!DJ9,'Trial 6'!DJ9,'Trial 7'!DJ9,'Trial 8'!DJ9)</f>
        <v>33117.393293277317</v>
      </c>
      <c r="DK13" s="24">
        <f ca="1">STDEV('Trial 1'!DK9,'Trial 2'!DK9,'Trial 3'!DK9,'Trial 4'!DK9,'Trial 5'!DK9,'Trial 6'!DK9,'Trial 7'!DK9,'Trial 8'!DK9)</f>
        <v>15762.757422539938</v>
      </c>
      <c r="DL13" s="24">
        <f ca="1">STDEV('Trial 1'!DL9,'Trial 2'!DL9,'Trial 3'!DL9,'Trial 4'!DL9,'Trial 5'!DL9,'Trial 6'!DL9,'Trial 7'!DL9,'Trial 8'!DL9)</f>
        <v>38346.535257985561</v>
      </c>
      <c r="DM13" s="24">
        <f ca="1">STDEV('Trial 1'!DM9,'Trial 2'!DM9,'Trial 3'!DM9,'Trial 4'!DM9,'Trial 5'!DM9,'Trial 6'!DM9,'Trial 7'!DM9,'Trial 8'!DM9)</f>
        <v>31556.145504949367</v>
      </c>
      <c r="DN13" s="25">
        <f t="shared" ca="1" si="8"/>
        <v>351071.3162241758</v>
      </c>
      <c r="DO13" s="24">
        <f ca="1">STDEV('Trial 1'!DO9,'Trial 2'!DO9,'Trial 3'!DO9,'Trial 4'!DO9,'Trial 5'!DO9,'Trial 6'!DO9,'Trial 7'!DO9,'Trial 8'!DO9)</f>
        <v>26273.47672032116</v>
      </c>
      <c r="DP13" s="24">
        <f ca="1">STDEV('Trial 1'!DP9,'Trial 2'!DP9,'Trial 3'!DP9,'Trial 4'!DP9,'Trial 5'!DP9,'Trial 6'!DP9,'Trial 7'!DP9,'Trial 8'!DP9)</f>
        <v>23543.357874792237</v>
      </c>
      <c r="DQ13" s="24">
        <f ca="1">STDEV('Trial 1'!DQ9,'Trial 2'!DQ9,'Trial 3'!DQ9,'Trial 4'!DQ9,'Trial 5'!DQ9,'Trial 6'!DQ9,'Trial 7'!DQ9,'Trial 8'!DQ9)</f>
        <v>23023.518092267012</v>
      </c>
      <c r="DR13" s="24">
        <f ca="1">STDEV('Trial 1'!DR9,'Trial 2'!DR9,'Trial 3'!DR9,'Trial 4'!DR9,'Trial 5'!DR9,'Trial 6'!DR9,'Trial 7'!DR9,'Trial 8'!DR9)</f>
        <v>25390.722561074559</v>
      </c>
      <c r="DS13" s="24">
        <f ca="1">STDEV('Trial 1'!DS9,'Trial 2'!DS9,'Trial 3'!DS9,'Trial 4'!DS9,'Trial 5'!DS9,'Trial 6'!DS9,'Trial 7'!DS9,'Trial 8'!DS9)</f>
        <v>35782.7491227582</v>
      </c>
      <c r="DT13" s="24">
        <f ca="1">STDEV('Trial 1'!DT9,'Trial 2'!DT9,'Trial 3'!DT9,'Trial 4'!DT9,'Trial 5'!DT9,'Trial 6'!DT9,'Trial 7'!DT9,'Trial 8'!DT9)</f>
        <v>16698.46497999609</v>
      </c>
      <c r="DU13" s="24">
        <f ca="1">STDEV('Trial 1'!DU9,'Trial 2'!DU9,'Trial 3'!DU9,'Trial 4'!DU9,'Trial 5'!DU9,'Trial 6'!DU9,'Trial 7'!DU9,'Trial 8'!DU9)</f>
        <v>13514.249483235042</v>
      </c>
      <c r="DV13" s="24">
        <f ca="1">STDEV('Trial 1'!DV9,'Trial 2'!DV9,'Trial 3'!DV9,'Trial 4'!DV9,'Trial 5'!DV9,'Trial 6'!DV9,'Trial 7'!DV9,'Trial 8'!DV9)</f>
        <v>27419.560120409373</v>
      </c>
      <c r="DW13" s="24">
        <f ca="1">STDEV('Trial 1'!DW9,'Trial 2'!DW9,'Trial 3'!DW9,'Trial 4'!DW9,'Trial 5'!DW9,'Trial 6'!DW9,'Trial 7'!DW9,'Trial 8'!DW9)</f>
        <v>24899.427283683679</v>
      </c>
      <c r="DX13" s="24">
        <f ca="1">STDEV('Trial 1'!DX9,'Trial 2'!DX9,'Trial 3'!DX9,'Trial 4'!DX9,'Trial 5'!DX9,'Trial 6'!DX9,'Trial 7'!DX9,'Trial 8'!DX9)</f>
        <v>20342.401608993965</v>
      </c>
      <c r="DY13" s="24">
        <f ca="1">STDEV('Trial 1'!DY9,'Trial 2'!DY9,'Trial 3'!DY9,'Trial 4'!DY9,'Trial 5'!DY9,'Trial 6'!DY9,'Trial 7'!DY9,'Trial 8'!DY9)</f>
        <v>27586.729964256538</v>
      </c>
      <c r="DZ13" s="24">
        <f ca="1">STDEV('Trial 1'!DZ9,'Trial 2'!DZ9,'Trial 3'!DZ9,'Trial 4'!DZ9,'Trial 5'!DZ9,'Trial 6'!DZ9,'Trial 7'!DZ9,'Trial 8'!DZ9)</f>
        <v>37242.229669116685</v>
      </c>
      <c r="EA13" s="25">
        <f t="shared" ca="1" si="9"/>
        <v>301716.88748090452</v>
      </c>
      <c r="EB13" s="24">
        <f ca="1">STDEV('Trial 1'!EB9,'Trial 2'!EB9,'Trial 3'!EB9,'Trial 4'!EB9,'Trial 5'!EB9,'Trial 6'!EB9,'Trial 7'!EB9,'Trial 8'!EB9)</f>
        <v>19400.335580144776</v>
      </c>
      <c r="EC13" s="24">
        <f ca="1">STDEV('Trial 1'!EC9,'Trial 2'!EC9,'Trial 3'!EC9,'Trial 4'!EC9,'Trial 5'!EC9,'Trial 6'!EC9,'Trial 7'!EC9,'Trial 8'!EC9)</f>
        <v>22140.233521022714</v>
      </c>
      <c r="ED13" s="24">
        <f ca="1">STDEV('Trial 1'!ED9,'Trial 2'!ED9,'Trial 3'!ED9,'Trial 4'!ED9,'Trial 5'!ED9,'Trial 6'!ED9,'Trial 7'!ED9,'Trial 8'!ED9)</f>
        <v>17381.948012038138</v>
      </c>
      <c r="EE13" s="24">
        <f ca="1">STDEV('Trial 1'!EE9,'Trial 2'!EE9,'Trial 3'!EE9,'Trial 4'!EE9,'Trial 5'!EE9,'Trial 6'!EE9,'Trial 7'!EE9,'Trial 8'!EE9)</f>
        <v>35930.105070519552</v>
      </c>
      <c r="EF13" s="24">
        <f ca="1">STDEV('Trial 1'!EF9,'Trial 2'!EF9,'Trial 3'!EF9,'Trial 4'!EF9,'Trial 5'!EF9,'Trial 6'!EF9,'Trial 7'!EF9,'Trial 8'!EF9)</f>
        <v>33539.118139953629</v>
      </c>
      <c r="EG13" s="24">
        <f ca="1">STDEV('Trial 1'!EG9,'Trial 2'!EG9,'Trial 3'!EG9,'Trial 4'!EG9,'Trial 5'!EG9,'Trial 6'!EG9,'Trial 7'!EG9,'Trial 8'!EG9)</f>
        <v>23623.347390035418</v>
      </c>
      <c r="EH13" s="24">
        <f ca="1">STDEV('Trial 1'!EH9,'Trial 2'!EH9,'Trial 3'!EH9,'Trial 4'!EH9,'Trial 5'!EH9,'Trial 6'!EH9,'Trial 7'!EH9,'Trial 8'!EH9)</f>
        <v>35111.043993767184</v>
      </c>
      <c r="EI13" s="24">
        <f ca="1">STDEV('Trial 1'!EI9,'Trial 2'!EI9,'Trial 3'!EI9,'Trial 4'!EI9,'Trial 5'!EI9,'Trial 6'!EI9,'Trial 7'!EI9,'Trial 8'!EI9)</f>
        <v>32086.856990076991</v>
      </c>
      <c r="EJ13" s="24">
        <f ca="1">STDEV('Trial 1'!EJ9,'Trial 2'!EJ9,'Trial 3'!EJ9,'Trial 4'!EJ9,'Trial 5'!EJ9,'Trial 6'!EJ9,'Trial 7'!EJ9,'Trial 8'!EJ9)</f>
        <v>19178.623600786137</v>
      </c>
      <c r="EK13" s="24">
        <f ca="1">STDEV('Trial 1'!EK9,'Trial 2'!EK9,'Trial 3'!EK9,'Trial 4'!EK9,'Trial 5'!EK9,'Trial 6'!EK9,'Trial 7'!EK9,'Trial 8'!EK9)</f>
        <v>34351.103261362266</v>
      </c>
      <c r="EL13" s="24">
        <f ca="1">STDEV('Trial 1'!EL9,'Trial 2'!EL9,'Trial 3'!EL9,'Trial 4'!EL9,'Trial 5'!EL9,'Trial 6'!EL9,'Trial 7'!EL9,'Trial 8'!EL9)</f>
        <v>20285.489819981791</v>
      </c>
      <c r="EM13" s="24">
        <f ca="1">STDEV('Trial 1'!EM9,'Trial 2'!EM9,'Trial 3'!EM9,'Trial 4'!EM9,'Trial 5'!EM9,'Trial 6'!EM9,'Trial 7'!EM9,'Trial 8'!EM9)</f>
        <v>26795.984630628569</v>
      </c>
      <c r="EN13" s="25">
        <f t="shared" ca="1" si="10"/>
        <v>319824.19001031714</v>
      </c>
    </row>
    <row r="14" spans="1:144" ht="12.75" customHeight="1" outlineLevel="1" x14ac:dyDescent="0.2">
      <c r="A14" s="11" t="str">
        <f>Labels!B35</f>
        <v>Short Expected Demand</v>
      </c>
      <c r="B14" s="24">
        <f>AVERAGE('Trial 1'!B11,'Trial 2'!B11,'Trial 3'!B11,'Trial 4'!B11,'Trial 5'!B11,'Trial 6'!B11,'Trial 7'!B11,'Trial 8'!B11)</f>
        <v>1166666.6666666667</v>
      </c>
      <c r="C14" s="24">
        <f ca="1">AVERAGE('Trial 1'!C11,'Trial 2'!C11,'Trial 3'!C11,'Trial 4'!C11,'Trial 5'!C11,'Trial 6'!C11,'Trial 7'!C11,'Trial 8'!C11)</f>
        <v>1163490.0724816825</v>
      </c>
      <c r="D14" s="24">
        <f ca="1">AVERAGE('Trial 1'!D11,'Trial 2'!D11,'Trial 3'!D11,'Trial 4'!D11,'Trial 5'!D11,'Trial 6'!D11,'Trial 7'!D11,'Trial 8'!D11)</f>
        <v>1160521.4986748938</v>
      </c>
      <c r="E14" s="24">
        <f ca="1">AVERAGE('Trial 1'!E11,'Trial 2'!E11,'Trial 3'!E11,'Trial 4'!E11,'Trial 5'!E11,'Trial 6'!E11,'Trial 7'!E11,'Trial 8'!E11)</f>
        <v>1157869.8210174448</v>
      </c>
      <c r="F14" s="24">
        <f ca="1">AVERAGE('Trial 1'!F11,'Trial 2'!F11,'Trial 3'!F11,'Trial 4'!F11,'Trial 5'!F11,'Trial 6'!F11,'Trial 7'!F11,'Trial 8'!F11)</f>
        <v>1154862.1036336804</v>
      </c>
      <c r="G14" s="24">
        <f ca="1">AVERAGE('Trial 1'!G11,'Trial 2'!G11,'Trial 3'!G11,'Trial 4'!G11,'Trial 5'!G11,'Trial 6'!G11,'Trial 7'!G11,'Trial 8'!G11)</f>
        <v>1152276.2929022857</v>
      </c>
      <c r="H14" s="24">
        <f ca="1">AVERAGE('Trial 1'!H11,'Trial 2'!H11,'Trial 3'!H11,'Trial 4'!H11,'Trial 5'!H11,'Trial 6'!H11,'Trial 7'!H11,'Trial 8'!H11)</f>
        <v>1149421.772689587</v>
      </c>
      <c r="I14" s="24">
        <f ca="1">AVERAGE('Trial 1'!I11,'Trial 2'!I11,'Trial 3'!I11,'Trial 4'!I11,'Trial 5'!I11,'Trial 6'!I11,'Trial 7'!I11,'Trial 8'!I11)</f>
        <v>1146533.8536912459</v>
      </c>
      <c r="J14" s="24">
        <f ca="1">AVERAGE('Trial 1'!J11,'Trial 2'!J11,'Trial 3'!J11,'Trial 4'!J11,'Trial 5'!J11,'Trial 6'!J11,'Trial 7'!J11,'Trial 8'!J11)</f>
        <v>1144060.3119624397</v>
      </c>
      <c r="K14" s="24">
        <f ca="1">AVERAGE('Trial 1'!K11,'Trial 2'!K11,'Trial 3'!K11,'Trial 4'!K11,'Trial 5'!K11,'Trial 6'!K11,'Trial 7'!K11,'Trial 8'!K11)</f>
        <v>1141480.844236</v>
      </c>
      <c r="L14" s="24">
        <f ca="1">AVERAGE('Trial 1'!L11,'Trial 2'!L11,'Trial 3'!L11,'Trial 4'!L11,'Trial 5'!L11,'Trial 6'!L11,'Trial 7'!L11,'Trial 8'!L11)</f>
        <v>1139120.5646580085</v>
      </c>
      <c r="M14" s="24">
        <f ca="1">AVERAGE('Trial 1'!M11,'Trial 2'!M11,'Trial 3'!M11,'Trial 4'!M11,'Trial 5'!M11,'Trial 6'!M11,'Trial 7'!M11,'Trial 8'!M11)</f>
        <v>1136504.7521193454</v>
      </c>
      <c r="N14" s="25">
        <f t="shared" ca="1" si="0"/>
        <v>13812808.55473328</v>
      </c>
      <c r="O14" s="24">
        <f ca="1">AVERAGE('Trial 1'!O11,'Trial 2'!O11,'Trial 3'!O11,'Trial 4'!O11,'Trial 5'!O11,'Trial 6'!O11,'Trial 7'!O11,'Trial 8'!O11)</f>
        <v>1133946.8615014011</v>
      </c>
      <c r="P14" s="24">
        <f ca="1">AVERAGE('Trial 1'!P11,'Trial 2'!P11,'Trial 3'!P11,'Trial 4'!P11,'Trial 5'!P11,'Trial 6'!P11,'Trial 7'!P11,'Trial 8'!P11)</f>
        <v>1131541.0524065497</v>
      </c>
      <c r="Q14" s="24">
        <f ca="1">AVERAGE('Trial 1'!Q11,'Trial 2'!Q11,'Trial 3'!Q11,'Trial 4'!Q11,'Trial 5'!Q11,'Trial 6'!Q11,'Trial 7'!Q11,'Trial 8'!Q11)</f>
        <v>1129030.9742489764</v>
      </c>
      <c r="R14" s="24">
        <f ca="1">AVERAGE('Trial 1'!R11,'Trial 2'!R11,'Trial 3'!R11,'Trial 4'!R11,'Trial 5'!R11,'Trial 6'!R11,'Trial 7'!R11,'Trial 8'!R11)</f>
        <v>1126548.0833114078</v>
      </c>
      <c r="S14" s="24">
        <f ca="1">AVERAGE('Trial 1'!S11,'Trial 2'!S11,'Trial 3'!S11,'Trial 4'!S11,'Trial 5'!S11,'Trial 6'!S11,'Trial 7'!S11,'Trial 8'!S11)</f>
        <v>1124073.9808128281</v>
      </c>
      <c r="T14" s="24">
        <f ca="1">AVERAGE('Trial 1'!T11,'Trial 2'!T11,'Trial 3'!T11,'Trial 4'!T11,'Trial 5'!T11,'Trial 6'!T11,'Trial 7'!T11,'Trial 8'!T11)</f>
        <v>1121689.1664506255</v>
      </c>
      <c r="U14" s="24">
        <f ca="1">AVERAGE('Trial 1'!U11,'Trial 2'!U11,'Trial 3'!U11,'Trial 4'!U11,'Trial 5'!U11,'Trial 6'!U11,'Trial 7'!U11,'Trial 8'!U11)</f>
        <v>1119376.9520085128</v>
      </c>
      <c r="V14" s="24">
        <f ca="1">AVERAGE('Trial 1'!V11,'Trial 2'!V11,'Trial 3'!V11,'Trial 4'!V11,'Trial 5'!V11,'Trial 6'!V11,'Trial 7'!V11,'Trial 8'!V11)</f>
        <v>1117030.7348812197</v>
      </c>
      <c r="W14" s="24">
        <f ca="1">AVERAGE('Trial 1'!W11,'Trial 2'!W11,'Trial 3'!W11,'Trial 4'!W11,'Trial 5'!W11,'Trial 6'!W11,'Trial 7'!W11,'Trial 8'!W11)</f>
        <v>1114551.5462804444</v>
      </c>
      <c r="X14" s="24">
        <f ca="1">AVERAGE('Trial 1'!X11,'Trial 2'!X11,'Trial 3'!X11,'Trial 4'!X11,'Trial 5'!X11,'Trial 6'!X11,'Trial 7'!X11,'Trial 8'!X11)</f>
        <v>1112361.7125262523</v>
      </c>
      <c r="Y14" s="24">
        <f ca="1">AVERAGE('Trial 1'!Y11,'Trial 2'!Y11,'Trial 3'!Y11,'Trial 4'!Y11,'Trial 5'!Y11,'Trial 6'!Y11,'Trial 7'!Y11,'Trial 8'!Y11)</f>
        <v>1110340.9803764415</v>
      </c>
      <c r="Z14" s="24">
        <f ca="1">AVERAGE('Trial 1'!Z11,'Trial 2'!Z11,'Trial 3'!Z11,'Trial 4'!Z11,'Trial 5'!Z11,'Trial 6'!Z11,'Trial 7'!Z11,'Trial 8'!Z11)</f>
        <v>1108099.1119681122</v>
      </c>
      <c r="AA14" s="25">
        <f t="shared" ca="1" si="1"/>
        <v>13448591.15677277</v>
      </c>
      <c r="AB14" s="24">
        <f ca="1">AVERAGE('Trial 1'!AB11,'Trial 2'!AB11,'Trial 3'!AB11,'Trial 4'!AB11,'Trial 5'!AB11,'Trial 6'!AB11,'Trial 7'!AB11,'Trial 8'!AB11)</f>
        <v>1105913.3764948228</v>
      </c>
      <c r="AC14" s="24">
        <f ca="1">AVERAGE('Trial 1'!AC11,'Trial 2'!AC11,'Trial 3'!AC11,'Trial 4'!AC11,'Trial 5'!AC11,'Trial 6'!AC11,'Trial 7'!AC11,'Trial 8'!AC11)</f>
        <v>1103767.2983833207</v>
      </c>
      <c r="AD14" s="24">
        <f ca="1">AVERAGE('Trial 1'!AD11,'Trial 2'!AD11,'Trial 3'!AD11,'Trial 4'!AD11,'Trial 5'!AD11,'Trial 6'!AD11,'Trial 7'!AD11,'Trial 8'!AD11)</f>
        <v>1101525.8977747692</v>
      </c>
      <c r="AE14" s="24">
        <f ca="1">AVERAGE('Trial 1'!AE11,'Trial 2'!AE11,'Trial 3'!AE11,'Trial 4'!AE11,'Trial 5'!AE11,'Trial 6'!AE11,'Trial 7'!AE11,'Trial 8'!AE11)</f>
        <v>1099405.6491282978</v>
      </c>
      <c r="AF14" s="24">
        <f ca="1">AVERAGE('Trial 1'!AF11,'Trial 2'!AF11,'Trial 3'!AF11,'Trial 4'!AF11,'Trial 5'!AF11,'Trial 6'!AF11,'Trial 7'!AF11,'Trial 8'!AF11)</f>
        <v>1097096.0337502561</v>
      </c>
      <c r="AG14" s="24">
        <f ca="1">AVERAGE('Trial 1'!AG11,'Trial 2'!AG11,'Trial 3'!AG11,'Trial 4'!AG11,'Trial 5'!AG11,'Trial 6'!AG11,'Trial 7'!AG11,'Trial 8'!AG11)</f>
        <v>1095247.416938887</v>
      </c>
      <c r="AH14" s="24">
        <f ca="1">AVERAGE('Trial 1'!AH11,'Trial 2'!AH11,'Trial 3'!AH11,'Trial 4'!AH11,'Trial 5'!AH11,'Trial 6'!AH11,'Trial 7'!AH11,'Trial 8'!AH11)</f>
        <v>1093142.5278377752</v>
      </c>
      <c r="AI14" s="24">
        <f ca="1">AVERAGE('Trial 1'!AI11,'Trial 2'!AI11,'Trial 3'!AI11,'Trial 4'!AI11,'Trial 5'!AI11,'Trial 6'!AI11,'Trial 7'!AI11,'Trial 8'!AI11)</f>
        <v>1091374.3596221376</v>
      </c>
      <c r="AJ14" s="24">
        <f ca="1">AVERAGE('Trial 1'!AJ11,'Trial 2'!AJ11,'Trial 3'!AJ11,'Trial 4'!AJ11,'Trial 5'!AJ11,'Trial 6'!AJ11,'Trial 7'!AJ11,'Trial 8'!AJ11)</f>
        <v>1089570.8659364274</v>
      </c>
      <c r="AK14" s="24">
        <f ca="1">AVERAGE('Trial 1'!AK11,'Trial 2'!AK11,'Trial 3'!AK11,'Trial 4'!AK11,'Trial 5'!AK11,'Trial 6'!AK11,'Trial 7'!AK11,'Trial 8'!AK11)</f>
        <v>1087442.6760787992</v>
      </c>
      <c r="AL14" s="24">
        <f ca="1">AVERAGE('Trial 1'!AL11,'Trial 2'!AL11,'Trial 3'!AL11,'Trial 4'!AL11,'Trial 5'!AL11,'Trial 6'!AL11,'Trial 7'!AL11,'Trial 8'!AL11)</f>
        <v>1085464.4610225176</v>
      </c>
      <c r="AM14" s="24">
        <f ca="1">AVERAGE('Trial 1'!AM11,'Trial 2'!AM11,'Trial 3'!AM11,'Trial 4'!AM11,'Trial 5'!AM11,'Trial 6'!AM11,'Trial 7'!AM11,'Trial 8'!AM11)</f>
        <v>1083491.6257052489</v>
      </c>
      <c r="AN14" s="25">
        <f t="shared" ca="1" si="2"/>
        <v>13133442.188673262</v>
      </c>
      <c r="AO14" s="24">
        <f ca="1">AVERAGE('Trial 1'!AO11,'Trial 2'!AO11,'Trial 3'!AO11,'Trial 4'!AO11,'Trial 5'!AO11,'Trial 6'!AO11,'Trial 7'!AO11,'Trial 8'!AO11)</f>
        <v>1081536.2910277566</v>
      </c>
      <c r="AP14" s="24">
        <f ca="1">AVERAGE('Trial 1'!AP11,'Trial 2'!AP11,'Trial 3'!AP11,'Trial 4'!AP11,'Trial 5'!AP11,'Trial 6'!AP11,'Trial 7'!AP11,'Trial 8'!AP11)</f>
        <v>1079672.947775916</v>
      </c>
      <c r="AQ14" s="24">
        <f ca="1">AVERAGE('Trial 1'!AQ11,'Trial 2'!AQ11,'Trial 3'!AQ11,'Trial 4'!AQ11,'Trial 5'!AQ11,'Trial 6'!AQ11,'Trial 7'!AQ11,'Trial 8'!AQ11)</f>
        <v>1077828.0183432747</v>
      </c>
      <c r="AR14" s="24">
        <f ca="1">AVERAGE('Trial 1'!AR11,'Trial 2'!AR11,'Trial 3'!AR11,'Trial 4'!AR11,'Trial 5'!AR11,'Trial 6'!AR11,'Trial 7'!AR11,'Trial 8'!AR11)</f>
        <v>1076189.4940701826</v>
      </c>
      <c r="AS14" s="24">
        <f ca="1">AVERAGE('Trial 1'!AS11,'Trial 2'!AS11,'Trial 3'!AS11,'Trial 4'!AS11,'Trial 5'!AS11,'Trial 6'!AS11,'Trial 7'!AS11,'Trial 8'!AS11)</f>
        <v>1074273.7138406527</v>
      </c>
      <c r="AT14" s="24">
        <f ca="1">AVERAGE('Trial 1'!AT11,'Trial 2'!AT11,'Trial 3'!AT11,'Trial 4'!AT11,'Trial 5'!AT11,'Trial 6'!AT11,'Trial 7'!AT11,'Trial 8'!AT11)</f>
        <v>1072401.3415169979</v>
      </c>
      <c r="AU14" s="24">
        <f ca="1">AVERAGE('Trial 1'!AU11,'Trial 2'!AU11,'Trial 3'!AU11,'Trial 4'!AU11,'Trial 5'!AU11,'Trial 6'!AU11,'Trial 7'!AU11,'Trial 8'!AU11)</f>
        <v>1070410.6383090767</v>
      </c>
      <c r="AV14" s="24">
        <f ca="1">AVERAGE('Trial 1'!AV11,'Trial 2'!AV11,'Trial 3'!AV11,'Trial 4'!AV11,'Trial 5'!AV11,'Trial 6'!AV11,'Trial 7'!AV11,'Trial 8'!AV11)</f>
        <v>1068544.3288508391</v>
      </c>
      <c r="AW14" s="24">
        <f ca="1">AVERAGE('Trial 1'!AW11,'Trial 2'!AW11,'Trial 3'!AW11,'Trial 4'!AW11,'Trial 5'!AW11,'Trial 6'!AW11,'Trial 7'!AW11,'Trial 8'!AW11)</f>
        <v>1066943.0391536336</v>
      </c>
      <c r="AX14" s="24">
        <f ca="1">AVERAGE('Trial 1'!AX11,'Trial 2'!AX11,'Trial 3'!AX11,'Trial 4'!AX11,'Trial 5'!AX11,'Trial 6'!AX11,'Trial 7'!AX11,'Trial 8'!AX11)</f>
        <v>1065336.2091096612</v>
      </c>
      <c r="AY14" s="24">
        <f ca="1">AVERAGE('Trial 1'!AY11,'Trial 2'!AY11,'Trial 3'!AY11,'Trial 4'!AY11,'Trial 5'!AY11,'Trial 6'!AY11,'Trial 7'!AY11,'Trial 8'!AY11)</f>
        <v>1063726.0449688481</v>
      </c>
      <c r="AZ14" s="24">
        <f ca="1">AVERAGE('Trial 1'!AZ11,'Trial 2'!AZ11,'Trial 3'!AZ11,'Trial 4'!AZ11,'Trial 5'!AZ11,'Trial 6'!AZ11,'Trial 7'!AZ11,'Trial 8'!AZ11)</f>
        <v>1061901.744226583</v>
      </c>
      <c r="BA14" s="25">
        <f t="shared" ca="1" si="3"/>
        <v>12858763.811193421</v>
      </c>
      <c r="BB14" s="24">
        <f ca="1">AVERAGE('Trial 1'!BB11,'Trial 2'!BB11,'Trial 3'!BB11,'Trial 4'!BB11,'Trial 5'!BB11,'Trial 6'!BB11,'Trial 7'!BB11,'Trial 8'!BB11)</f>
        <v>1060232.7372689499</v>
      </c>
      <c r="BC14" s="24">
        <f ca="1">AVERAGE('Trial 1'!BC11,'Trial 2'!BC11,'Trial 3'!BC11,'Trial 4'!BC11,'Trial 5'!BC11,'Trial 6'!BC11,'Trial 7'!BC11,'Trial 8'!BC11)</f>
        <v>1058478.6140365792</v>
      </c>
      <c r="BD14" s="24">
        <f ca="1">AVERAGE('Trial 1'!BD11,'Trial 2'!BD11,'Trial 3'!BD11,'Trial 4'!BD11,'Trial 5'!BD11,'Trial 6'!BD11,'Trial 7'!BD11,'Trial 8'!BD11)</f>
        <v>1057032.190156284</v>
      </c>
      <c r="BE14" s="24">
        <f ca="1">AVERAGE('Trial 1'!BE11,'Trial 2'!BE11,'Trial 3'!BE11,'Trial 4'!BE11,'Trial 5'!BE11,'Trial 6'!BE11,'Trial 7'!BE11,'Trial 8'!BE11)</f>
        <v>1055375.5012791681</v>
      </c>
      <c r="BF14" s="24">
        <f ca="1">AVERAGE('Trial 1'!BF11,'Trial 2'!BF11,'Trial 3'!BF11,'Trial 4'!BF11,'Trial 5'!BF11,'Trial 6'!BF11,'Trial 7'!BF11,'Trial 8'!BF11)</f>
        <v>1053519.6236489417</v>
      </c>
      <c r="BG14" s="24">
        <f ca="1">AVERAGE('Trial 1'!BG11,'Trial 2'!BG11,'Trial 3'!BG11,'Trial 4'!BG11,'Trial 5'!BG11,'Trial 6'!BG11,'Trial 7'!BG11,'Trial 8'!BG11)</f>
        <v>1051795.3782514667</v>
      </c>
      <c r="BH14" s="24">
        <f ca="1">AVERAGE('Trial 1'!BH11,'Trial 2'!BH11,'Trial 3'!BH11,'Trial 4'!BH11,'Trial 5'!BH11,'Trial 6'!BH11,'Trial 7'!BH11,'Trial 8'!BH11)</f>
        <v>1050263.1331109048</v>
      </c>
      <c r="BI14" s="24">
        <f ca="1">AVERAGE('Trial 1'!BI11,'Trial 2'!BI11,'Trial 3'!BI11,'Trial 4'!BI11,'Trial 5'!BI11,'Trial 6'!BI11,'Trial 7'!BI11,'Trial 8'!BI11)</f>
        <v>1048717.8974386631</v>
      </c>
      <c r="BJ14" s="24">
        <f ca="1">AVERAGE('Trial 1'!BJ11,'Trial 2'!BJ11,'Trial 3'!BJ11,'Trial 4'!BJ11,'Trial 5'!BJ11,'Trial 6'!BJ11,'Trial 7'!BJ11,'Trial 8'!BJ11)</f>
        <v>1047031.3159230566</v>
      </c>
      <c r="BK14" s="24">
        <f ca="1">AVERAGE('Trial 1'!BK11,'Trial 2'!BK11,'Trial 3'!BK11,'Trial 4'!BK11,'Trial 5'!BK11,'Trial 6'!BK11,'Trial 7'!BK11,'Trial 8'!BK11)</f>
        <v>1045629.0716881922</v>
      </c>
      <c r="BL14" s="24">
        <f ca="1">AVERAGE('Trial 1'!BL11,'Trial 2'!BL11,'Trial 3'!BL11,'Trial 4'!BL11,'Trial 5'!BL11,'Trial 6'!BL11,'Trial 7'!BL11,'Trial 8'!BL11)</f>
        <v>1044248.7044561936</v>
      </c>
      <c r="BM14" s="24">
        <f ca="1">AVERAGE('Trial 1'!BM11,'Trial 2'!BM11,'Trial 3'!BM11,'Trial 4'!BM11,'Trial 5'!BM11,'Trial 6'!BM11,'Trial 7'!BM11,'Trial 8'!BM11)</f>
        <v>1042541.3724942936</v>
      </c>
      <c r="BN14" s="25">
        <f t="shared" ca="1" si="4"/>
        <v>12614865.539752694</v>
      </c>
      <c r="BO14" s="24">
        <f ca="1">AVERAGE('Trial 1'!BO11,'Trial 2'!BO11,'Trial 3'!BO11,'Trial 4'!BO11,'Trial 5'!BO11,'Trial 6'!BO11,'Trial 7'!BO11,'Trial 8'!BO11)</f>
        <v>1041088.5444352633</v>
      </c>
      <c r="BP14" s="24">
        <f ca="1">AVERAGE('Trial 1'!BP11,'Trial 2'!BP11,'Trial 3'!BP11,'Trial 4'!BP11,'Trial 5'!BP11,'Trial 6'!BP11,'Trial 7'!BP11,'Trial 8'!BP11)</f>
        <v>1039744.207815783</v>
      </c>
      <c r="BQ14" s="24">
        <f ca="1">AVERAGE('Trial 1'!BQ11,'Trial 2'!BQ11,'Trial 3'!BQ11,'Trial 4'!BQ11,'Trial 5'!BQ11,'Trial 6'!BQ11,'Trial 7'!BQ11,'Trial 8'!BQ11)</f>
        <v>1038416.3584416518</v>
      </c>
      <c r="BR14" s="24">
        <f ca="1">AVERAGE('Trial 1'!BR11,'Trial 2'!BR11,'Trial 3'!BR11,'Trial 4'!BR11,'Trial 5'!BR11,'Trial 6'!BR11,'Trial 7'!BR11,'Trial 8'!BR11)</f>
        <v>1036725.3410356988</v>
      </c>
      <c r="BS14" s="24">
        <f ca="1">AVERAGE('Trial 1'!BS11,'Trial 2'!BS11,'Trial 3'!BS11,'Trial 4'!BS11,'Trial 5'!BS11,'Trial 6'!BS11,'Trial 7'!BS11,'Trial 8'!BS11)</f>
        <v>1035193.5658828453</v>
      </c>
      <c r="BT14" s="24">
        <f ca="1">AVERAGE('Trial 1'!BT11,'Trial 2'!BT11,'Trial 3'!BT11,'Trial 4'!BT11,'Trial 5'!BT11,'Trial 6'!BT11,'Trial 7'!BT11,'Trial 8'!BT11)</f>
        <v>1033517.8646302524</v>
      </c>
      <c r="BU14" s="24">
        <f ca="1">AVERAGE('Trial 1'!BU11,'Trial 2'!BU11,'Trial 3'!BU11,'Trial 4'!BU11,'Trial 5'!BU11,'Trial 6'!BU11,'Trial 7'!BU11,'Trial 8'!BU11)</f>
        <v>1032170.3351382954</v>
      </c>
      <c r="BV14" s="24">
        <f ca="1">AVERAGE('Trial 1'!BV11,'Trial 2'!BV11,'Trial 3'!BV11,'Trial 4'!BV11,'Trial 5'!BV11,'Trial 6'!BV11,'Trial 7'!BV11,'Trial 8'!BV11)</f>
        <v>1030577.8052945328</v>
      </c>
      <c r="BW14" s="24">
        <f ca="1">AVERAGE('Trial 1'!BW11,'Trial 2'!BW11,'Trial 3'!BW11,'Trial 4'!BW11,'Trial 5'!BW11,'Trial 6'!BW11,'Trial 7'!BW11,'Trial 8'!BW11)</f>
        <v>1028989.3481413252</v>
      </c>
      <c r="BX14" s="24">
        <f ca="1">AVERAGE('Trial 1'!BX11,'Trial 2'!BX11,'Trial 3'!BX11,'Trial 4'!BX11,'Trial 5'!BX11,'Trial 6'!BX11,'Trial 7'!BX11,'Trial 8'!BX11)</f>
        <v>1027541.3532367046</v>
      </c>
      <c r="BY14" s="24">
        <f ca="1">AVERAGE('Trial 1'!BY11,'Trial 2'!BY11,'Trial 3'!BY11,'Trial 4'!BY11,'Trial 5'!BY11,'Trial 6'!BY11,'Trial 7'!BY11,'Trial 8'!BY11)</f>
        <v>1026062.1400377507</v>
      </c>
      <c r="BZ14" s="24">
        <f ca="1">AVERAGE('Trial 1'!BZ11,'Trial 2'!BZ11,'Trial 3'!BZ11,'Trial 4'!BZ11,'Trial 5'!BZ11,'Trial 6'!BZ11,'Trial 7'!BZ11,'Trial 8'!BZ11)</f>
        <v>1024534.0612871211</v>
      </c>
      <c r="CA14" s="25">
        <f t="shared" ca="1" si="5"/>
        <v>12394560.925377227</v>
      </c>
      <c r="CB14" s="24">
        <f ca="1">AVERAGE('Trial 1'!CB11,'Trial 2'!CB11,'Trial 3'!CB11,'Trial 4'!CB11,'Trial 5'!CB11,'Trial 6'!CB11,'Trial 7'!CB11,'Trial 8'!CB11)</f>
        <v>1023383.5975886931</v>
      </c>
      <c r="CC14" s="24">
        <f ca="1">AVERAGE('Trial 1'!CC11,'Trial 2'!CC11,'Trial 3'!CC11,'Trial 4'!CC11,'Trial 5'!CC11,'Trial 6'!CC11,'Trial 7'!CC11,'Trial 8'!CC11)</f>
        <v>1022014.3581940845</v>
      </c>
      <c r="CD14" s="24">
        <f ca="1">AVERAGE('Trial 1'!CD11,'Trial 2'!CD11,'Trial 3'!CD11,'Trial 4'!CD11,'Trial 5'!CD11,'Trial 6'!CD11,'Trial 7'!CD11,'Trial 8'!CD11)</f>
        <v>1020902.2185245412</v>
      </c>
      <c r="CE14" s="24">
        <f ca="1">AVERAGE('Trial 1'!CE11,'Trial 2'!CE11,'Trial 3'!CE11,'Trial 4'!CE11,'Trial 5'!CE11,'Trial 6'!CE11,'Trial 7'!CE11,'Trial 8'!CE11)</f>
        <v>1019625.1937000911</v>
      </c>
      <c r="CF14" s="24">
        <f ca="1">AVERAGE('Trial 1'!CF11,'Trial 2'!CF11,'Trial 3'!CF11,'Trial 4'!CF11,'Trial 5'!CF11,'Trial 6'!CF11,'Trial 7'!CF11,'Trial 8'!CF11)</f>
        <v>1018257.1225102091</v>
      </c>
      <c r="CG14" s="24">
        <f ca="1">AVERAGE('Trial 1'!CG11,'Trial 2'!CG11,'Trial 3'!CG11,'Trial 4'!CG11,'Trial 5'!CG11,'Trial 6'!CG11,'Trial 7'!CG11,'Trial 8'!CG11)</f>
        <v>1016912.1282586413</v>
      </c>
      <c r="CH14" s="24">
        <f ca="1">AVERAGE('Trial 1'!CH11,'Trial 2'!CH11,'Trial 3'!CH11,'Trial 4'!CH11,'Trial 5'!CH11,'Trial 6'!CH11,'Trial 7'!CH11,'Trial 8'!CH11)</f>
        <v>1015681.6722993024</v>
      </c>
      <c r="CI14" s="24">
        <f ca="1">AVERAGE('Trial 1'!CI11,'Trial 2'!CI11,'Trial 3'!CI11,'Trial 4'!CI11,'Trial 5'!CI11,'Trial 6'!CI11,'Trial 7'!CI11,'Trial 8'!CI11)</f>
        <v>1014311.9416120755</v>
      </c>
      <c r="CJ14" s="24">
        <f ca="1">AVERAGE('Trial 1'!CJ11,'Trial 2'!CJ11,'Trial 3'!CJ11,'Trial 4'!CJ11,'Trial 5'!CJ11,'Trial 6'!CJ11,'Trial 7'!CJ11,'Trial 8'!CJ11)</f>
        <v>1013139.9197181615</v>
      </c>
      <c r="CK14" s="24">
        <f ca="1">AVERAGE('Trial 1'!CK11,'Trial 2'!CK11,'Trial 3'!CK11,'Trial 4'!CK11,'Trial 5'!CK11,'Trial 6'!CK11,'Trial 7'!CK11,'Trial 8'!CK11)</f>
        <v>1011853.2945591237</v>
      </c>
      <c r="CL14" s="24">
        <f ca="1">AVERAGE('Trial 1'!CL11,'Trial 2'!CL11,'Trial 3'!CL11,'Trial 4'!CL11,'Trial 5'!CL11,'Trial 6'!CL11,'Trial 7'!CL11,'Trial 8'!CL11)</f>
        <v>1010501.4503713278</v>
      </c>
      <c r="CM14" s="24">
        <f ca="1">AVERAGE('Trial 1'!CM11,'Trial 2'!CM11,'Trial 3'!CM11,'Trial 4'!CM11,'Trial 5'!CM11,'Trial 6'!CM11,'Trial 7'!CM11,'Trial 8'!CM11)</f>
        <v>1008969.6587524076</v>
      </c>
      <c r="CN14" s="25">
        <f t="shared" ca="1" si="6"/>
        <v>12195552.556088656</v>
      </c>
      <c r="CO14" s="24">
        <f ca="1">AVERAGE('Trial 1'!CO11,'Trial 2'!CO11,'Trial 3'!CO11,'Trial 4'!CO11,'Trial 5'!CO11,'Trial 6'!CO11,'Trial 7'!CO11,'Trial 8'!CO11)</f>
        <v>1007625.7081333305</v>
      </c>
      <c r="CP14" s="24">
        <f ca="1">AVERAGE('Trial 1'!CP11,'Trial 2'!CP11,'Trial 3'!CP11,'Trial 4'!CP11,'Trial 5'!CP11,'Trial 6'!CP11,'Trial 7'!CP11,'Trial 8'!CP11)</f>
        <v>1006600.9070220768</v>
      </c>
      <c r="CQ14" s="24">
        <f ca="1">AVERAGE('Trial 1'!CQ11,'Trial 2'!CQ11,'Trial 3'!CQ11,'Trial 4'!CQ11,'Trial 5'!CQ11,'Trial 6'!CQ11,'Trial 7'!CQ11,'Trial 8'!CQ11)</f>
        <v>1005385.7891249266</v>
      </c>
      <c r="CR14" s="24">
        <f ca="1">AVERAGE('Trial 1'!CR11,'Trial 2'!CR11,'Trial 3'!CR11,'Trial 4'!CR11,'Trial 5'!CR11,'Trial 6'!CR11,'Trial 7'!CR11,'Trial 8'!CR11)</f>
        <v>1004154.6555457393</v>
      </c>
      <c r="CS14" s="24">
        <f ca="1">AVERAGE('Trial 1'!CS11,'Trial 2'!CS11,'Trial 3'!CS11,'Trial 4'!CS11,'Trial 5'!CS11,'Trial 6'!CS11,'Trial 7'!CS11,'Trial 8'!CS11)</f>
        <v>1003065.5607481097</v>
      </c>
      <c r="CT14" s="24">
        <f ca="1">AVERAGE('Trial 1'!CT11,'Trial 2'!CT11,'Trial 3'!CT11,'Trial 4'!CT11,'Trial 5'!CT11,'Trial 6'!CT11,'Trial 7'!CT11,'Trial 8'!CT11)</f>
        <v>1001909.3097054206</v>
      </c>
      <c r="CU14" s="24">
        <f ca="1">AVERAGE('Trial 1'!CU11,'Trial 2'!CU11,'Trial 3'!CU11,'Trial 4'!CU11,'Trial 5'!CU11,'Trial 6'!CU11,'Trial 7'!CU11,'Trial 8'!CU11)</f>
        <v>1000768.7456886566</v>
      </c>
      <c r="CV14" s="24">
        <f ca="1">AVERAGE('Trial 1'!CV11,'Trial 2'!CV11,'Trial 3'!CV11,'Trial 4'!CV11,'Trial 5'!CV11,'Trial 6'!CV11,'Trial 7'!CV11,'Trial 8'!CV11)</f>
        <v>999508.41539952729</v>
      </c>
      <c r="CW14" s="24">
        <f ca="1">AVERAGE('Trial 1'!CW11,'Trial 2'!CW11,'Trial 3'!CW11,'Trial 4'!CW11,'Trial 5'!CW11,'Trial 6'!CW11,'Trial 7'!CW11,'Trial 8'!CW11)</f>
        <v>998267.31479581026</v>
      </c>
      <c r="CX14" s="24">
        <f ca="1">AVERAGE('Trial 1'!CX11,'Trial 2'!CX11,'Trial 3'!CX11,'Trial 4'!CX11,'Trial 5'!CX11,'Trial 6'!CX11,'Trial 7'!CX11,'Trial 8'!CX11)</f>
        <v>996975.74620048853</v>
      </c>
      <c r="CY14" s="24">
        <f ca="1">AVERAGE('Trial 1'!CY11,'Trial 2'!CY11,'Trial 3'!CY11,'Trial 4'!CY11,'Trial 5'!CY11,'Trial 6'!CY11,'Trial 7'!CY11,'Trial 8'!CY11)</f>
        <v>995990.28566560568</v>
      </c>
      <c r="CZ14" s="24">
        <f ca="1">AVERAGE('Trial 1'!CZ11,'Trial 2'!CZ11,'Trial 3'!CZ11,'Trial 4'!CZ11,'Trial 5'!CZ11,'Trial 6'!CZ11,'Trial 7'!CZ11,'Trial 8'!CZ11)</f>
        <v>994968.30211452697</v>
      </c>
      <c r="DA14" s="25">
        <f t="shared" ca="1" si="7"/>
        <v>12015220.740144219</v>
      </c>
      <c r="DB14" s="24">
        <f ca="1">AVERAGE('Trial 1'!DB11,'Trial 2'!DB11,'Trial 3'!DB11,'Trial 4'!DB11,'Trial 5'!DB11,'Trial 6'!DB11,'Trial 7'!DB11,'Trial 8'!DB11)</f>
        <v>994202.51179487084</v>
      </c>
      <c r="DC14" s="24">
        <f ca="1">AVERAGE('Trial 1'!DC11,'Trial 2'!DC11,'Trial 3'!DC11,'Trial 4'!DC11,'Trial 5'!DC11,'Trial 6'!DC11,'Trial 7'!DC11,'Trial 8'!DC11)</f>
        <v>993073.47704219003</v>
      </c>
      <c r="DD14" s="24">
        <f ca="1">AVERAGE('Trial 1'!DD11,'Trial 2'!DD11,'Trial 3'!DD11,'Trial 4'!DD11,'Trial 5'!DD11,'Trial 6'!DD11,'Trial 7'!DD11,'Trial 8'!DD11)</f>
        <v>992124.68672471645</v>
      </c>
      <c r="DE14" s="24">
        <f ca="1">AVERAGE('Trial 1'!DE11,'Trial 2'!DE11,'Trial 3'!DE11,'Trial 4'!DE11,'Trial 5'!DE11,'Trial 6'!DE11,'Trial 7'!DE11,'Trial 8'!DE11)</f>
        <v>990778.46577605465</v>
      </c>
      <c r="DF14" s="24">
        <f ca="1">AVERAGE('Trial 1'!DF11,'Trial 2'!DF11,'Trial 3'!DF11,'Trial 4'!DF11,'Trial 5'!DF11,'Trial 6'!DF11,'Trial 7'!DF11,'Trial 8'!DF11)</f>
        <v>989811.85224402416</v>
      </c>
      <c r="DG14" s="24">
        <f ca="1">AVERAGE('Trial 1'!DG11,'Trial 2'!DG11,'Trial 3'!DG11,'Trial 4'!DG11,'Trial 5'!DG11,'Trial 6'!DG11,'Trial 7'!DG11,'Trial 8'!DG11)</f>
        <v>988732.8681215028</v>
      </c>
      <c r="DH14" s="24">
        <f ca="1">AVERAGE('Trial 1'!DH11,'Trial 2'!DH11,'Trial 3'!DH11,'Trial 4'!DH11,'Trial 5'!DH11,'Trial 6'!DH11,'Trial 7'!DH11,'Trial 8'!DH11)</f>
        <v>987519.56837191526</v>
      </c>
      <c r="DI14" s="24">
        <f ca="1">AVERAGE('Trial 1'!DI11,'Trial 2'!DI11,'Trial 3'!DI11,'Trial 4'!DI11,'Trial 5'!DI11,'Trial 6'!DI11,'Trial 7'!DI11,'Trial 8'!DI11)</f>
        <v>986569.39622934931</v>
      </c>
      <c r="DJ14" s="24">
        <f ca="1">AVERAGE('Trial 1'!DJ11,'Trial 2'!DJ11,'Trial 3'!DJ11,'Trial 4'!DJ11,'Trial 5'!DJ11,'Trial 6'!DJ11,'Trial 7'!DJ11,'Trial 8'!DJ11)</f>
        <v>985424.82724640612</v>
      </c>
      <c r="DK14" s="24">
        <f ca="1">AVERAGE('Trial 1'!DK11,'Trial 2'!DK11,'Trial 3'!DK11,'Trial 4'!DK11,'Trial 5'!DK11,'Trial 6'!DK11,'Trial 7'!DK11,'Trial 8'!DK11)</f>
        <v>984588.02225259889</v>
      </c>
      <c r="DL14" s="24">
        <f ca="1">AVERAGE('Trial 1'!DL11,'Trial 2'!DL11,'Trial 3'!DL11,'Trial 4'!DL11,'Trial 5'!DL11,'Trial 6'!DL11,'Trial 7'!DL11,'Trial 8'!DL11)</f>
        <v>983752.68428890442</v>
      </c>
      <c r="DM14" s="24">
        <f ca="1">AVERAGE('Trial 1'!DM11,'Trial 2'!DM11,'Trial 3'!DM11,'Trial 4'!DM11,'Trial 5'!DM11,'Trial 6'!DM11,'Trial 7'!DM11,'Trial 8'!DM11)</f>
        <v>982802.34097212821</v>
      </c>
      <c r="DN14" s="25">
        <f t="shared" ca="1" si="8"/>
        <v>11859380.701064659</v>
      </c>
      <c r="DO14" s="24">
        <f ca="1">AVERAGE('Trial 1'!DO11,'Trial 2'!DO11,'Trial 3'!DO11,'Trial 4'!DO11,'Trial 5'!DO11,'Trial 6'!DO11,'Trial 7'!DO11,'Trial 8'!DO11)</f>
        <v>982060.70445588115</v>
      </c>
      <c r="DP14" s="24">
        <f ca="1">AVERAGE('Trial 1'!DP11,'Trial 2'!DP11,'Trial 3'!DP11,'Trial 4'!DP11,'Trial 5'!DP11,'Trial 6'!DP11,'Trial 7'!DP11,'Trial 8'!DP11)</f>
        <v>981014.63917133363</v>
      </c>
      <c r="DQ14" s="24">
        <f ca="1">AVERAGE('Trial 1'!DQ11,'Trial 2'!DQ11,'Trial 3'!DQ11,'Trial 4'!DQ11,'Trial 5'!DQ11,'Trial 6'!DQ11,'Trial 7'!DQ11,'Trial 8'!DQ11)</f>
        <v>980100.98580240901</v>
      </c>
      <c r="DR14" s="24">
        <f ca="1">AVERAGE('Trial 1'!DR11,'Trial 2'!DR11,'Trial 3'!DR11,'Trial 4'!DR11,'Trial 5'!DR11,'Trial 6'!DR11,'Trial 7'!DR11,'Trial 8'!DR11)</f>
        <v>979250.21605897252</v>
      </c>
      <c r="DS14" s="24">
        <f ca="1">AVERAGE('Trial 1'!DS11,'Trial 2'!DS11,'Trial 3'!DS11,'Trial 4'!DS11,'Trial 5'!DS11,'Trial 6'!DS11,'Trial 7'!DS11,'Trial 8'!DS11)</f>
        <v>978095.78293664986</v>
      </c>
      <c r="DT14" s="24">
        <f ca="1">AVERAGE('Trial 1'!DT11,'Trial 2'!DT11,'Trial 3'!DT11,'Trial 4'!DT11,'Trial 5'!DT11,'Trial 6'!DT11,'Trial 7'!DT11,'Trial 8'!DT11)</f>
        <v>977021.64416944026</v>
      </c>
      <c r="DU14" s="24">
        <f ca="1">AVERAGE('Trial 1'!DU11,'Trial 2'!DU11,'Trial 3'!DU11,'Trial 4'!DU11,'Trial 5'!DU11,'Trial 6'!DU11,'Trial 7'!DU11,'Trial 8'!DU11)</f>
        <v>976119.42063244968</v>
      </c>
      <c r="DV14" s="24">
        <f ca="1">AVERAGE('Trial 1'!DV11,'Trial 2'!DV11,'Trial 3'!DV11,'Trial 4'!DV11,'Trial 5'!DV11,'Trial 6'!DV11,'Trial 7'!DV11,'Trial 8'!DV11)</f>
        <v>975216.96977584762</v>
      </c>
      <c r="DW14" s="24">
        <f ca="1">AVERAGE('Trial 1'!DW11,'Trial 2'!DW11,'Trial 3'!DW11,'Trial 4'!DW11,'Trial 5'!DW11,'Trial 6'!DW11,'Trial 7'!DW11,'Trial 8'!DW11)</f>
        <v>974393.39572310948</v>
      </c>
      <c r="DX14" s="24">
        <f ca="1">AVERAGE('Trial 1'!DX11,'Trial 2'!DX11,'Trial 3'!DX11,'Trial 4'!DX11,'Trial 5'!DX11,'Trial 6'!DX11,'Trial 7'!DX11,'Trial 8'!DX11)</f>
        <v>973296.17108975875</v>
      </c>
      <c r="DY14" s="24">
        <f ca="1">AVERAGE('Trial 1'!DY11,'Trial 2'!DY11,'Trial 3'!DY11,'Trial 4'!DY11,'Trial 5'!DY11,'Trial 6'!DY11,'Trial 7'!DY11,'Trial 8'!DY11)</f>
        <v>972378.80499522306</v>
      </c>
      <c r="DZ14" s="24">
        <f ca="1">AVERAGE('Trial 1'!DZ11,'Trial 2'!DZ11,'Trial 3'!DZ11,'Trial 4'!DZ11,'Trial 5'!DZ11,'Trial 6'!DZ11,'Trial 7'!DZ11,'Trial 8'!DZ11)</f>
        <v>971425.92198968376</v>
      </c>
      <c r="EA14" s="25">
        <f t="shared" ca="1" si="9"/>
        <v>11720374.65680076</v>
      </c>
      <c r="EB14" s="24">
        <f ca="1">AVERAGE('Trial 1'!EB11,'Trial 2'!EB11,'Trial 3'!EB11,'Trial 4'!EB11,'Trial 5'!EB11,'Trial 6'!EB11,'Trial 7'!EB11,'Trial 8'!EB11)</f>
        <v>970602.15274373</v>
      </c>
      <c r="EC14" s="24">
        <f ca="1">AVERAGE('Trial 1'!EC11,'Trial 2'!EC11,'Trial 3'!EC11,'Trial 4'!EC11,'Trial 5'!EC11,'Trial 6'!EC11,'Trial 7'!EC11,'Trial 8'!EC11)</f>
        <v>969817.16837843182</v>
      </c>
      <c r="ED14" s="24">
        <f ca="1">AVERAGE('Trial 1'!ED11,'Trial 2'!ED11,'Trial 3'!ED11,'Trial 4'!ED11,'Trial 5'!ED11,'Trial 6'!ED11,'Trial 7'!ED11,'Trial 8'!ED11)</f>
        <v>969049.0841624639</v>
      </c>
      <c r="EE14" s="24">
        <f ca="1">AVERAGE('Trial 1'!EE11,'Trial 2'!EE11,'Trial 3'!EE11,'Trial 4'!EE11,'Trial 5'!EE11,'Trial 6'!EE11,'Trial 7'!EE11,'Trial 8'!EE11)</f>
        <v>967977.23597695515</v>
      </c>
      <c r="EF14" s="24">
        <f ca="1">AVERAGE('Trial 1'!EF11,'Trial 2'!EF11,'Trial 3'!EF11,'Trial 4'!EF11,'Trial 5'!EF11,'Trial 6'!EF11,'Trial 7'!EF11,'Trial 8'!EF11)</f>
        <v>967095.66368437675</v>
      </c>
      <c r="EG14" s="24">
        <f ca="1">AVERAGE('Trial 1'!EG11,'Trial 2'!EG11,'Trial 3'!EG11,'Trial 4'!EG11,'Trial 5'!EG11,'Trial 6'!EG11,'Trial 7'!EG11,'Trial 8'!EG11)</f>
        <v>966144.59555183491</v>
      </c>
      <c r="EH14" s="24">
        <f ca="1">AVERAGE('Trial 1'!EH11,'Trial 2'!EH11,'Trial 3'!EH11,'Trial 4'!EH11,'Trial 5'!EH11,'Trial 6'!EH11,'Trial 7'!EH11,'Trial 8'!EH11)</f>
        <v>965251.75776166865</v>
      </c>
      <c r="EI14" s="24">
        <f ca="1">AVERAGE('Trial 1'!EI11,'Trial 2'!EI11,'Trial 3'!EI11,'Trial 4'!EI11,'Trial 5'!EI11,'Trial 6'!EI11,'Trial 7'!EI11,'Trial 8'!EI11)</f>
        <v>964362.9818096594</v>
      </c>
      <c r="EJ14" s="24">
        <f ca="1">AVERAGE('Trial 1'!EJ11,'Trial 2'!EJ11,'Trial 3'!EJ11,'Trial 4'!EJ11,'Trial 5'!EJ11,'Trial 6'!EJ11,'Trial 7'!EJ11,'Trial 8'!EJ11)</f>
        <v>963618.35533364373</v>
      </c>
      <c r="EK14" s="24">
        <f ca="1">AVERAGE('Trial 1'!EK11,'Trial 2'!EK11,'Trial 3'!EK11,'Trial 4'!EK11,'Trial 5'!EK11,'Trial 6'!EK11,'Trial 7'!EK11,'Trial 8'!EK11)</f>
        <v>962874.75062516425</v>
      </c>
      <c r="EL14" s="24">
        <f ca="1">AVERAGE('Trial 1'!EL11,'Trial 2'!EL11,'Trial 3'!EL11,'Trial 4'!EL11,'Trial 5'!EL11,'Trial 6'!EL11,'Trial 7'!EL11,'Trial 8'!EL11)</f>
        <v>962066.4250590438</v>
      </c>
      <c r="EM14" s="24">
        <f ca="1">AVERAGE('Trial 1'!EM11,'Trial 2'!EM11,'Trial 3'!EM11,'Trial 4'!EM11,'Trial 5'!EM11,'Trial 6'!EM11,'Trial 7'!EM11,'Trial 8'!EM11)</f>
        <v>961384.95885180077</v>
      </c>
      <c r="EN14" s="25">
        <f t="shared" ca="1" si="10"/>
        <v>11590245.129938772</v>
      </c>
    </row>
    <row r="15" spans="1:144" ht="12.75" customHeight="1" outlineLevel="1" x14ac:dyDescent="0.2">
      <c r="A15" s="11" t="str">
        <f>Labels!B36</f>
        <v>Short Expected Demand std dev</v>
      </c>
      <c r="B15" s="24">
        <f>STDEV('Trial 1'!B11,'Trial 2'!B11,'Trial 3'!B11,'Trial 4'!B11,'Trial 5'!B11,'Trial 6'!B11,'Trial 7'!B11,'Trial 8'!B11)</f>
        <v>0</v>
      </c>
      <c r="C15" s="24">
        <f ca="1">STDEV('Trial 1'!C11,'Trial 2'!C11,'Trial 3'!C11,'Trial 4'!C11,'Trial 5'!C11,'Trial 6'!C11,'Trial 7'!C11,'Trial 8'!C11)</f>
        <v>333.02352287570835</v>
      </c>
      <c r="D15" s="24">
        <f ca="1">STDEV('Trial 1'!D11,'Trial 2'!D11,'Trial 3'!D11,'Trial 4'!D11,'Trial 5'!D11,'Trial 6'!D11,'Trial 7'!D11,'Trial 8'!D11)</f>
        <v>489.11686237486663</v>
      </c>
      <c r="E15" s="24">
        <f ca="1">STDEV('Trial 1'!E11,'Trial 2'!E11,'Trial 3'!E11,'Trial 4'!E11,'Trial 5'!E11,'Trial 6'!E11,'Trial 7'!E11,'Trial 8'!E11)</f>
        <v>518.75160247590281</v>
      </c>
      <c r="F15" s="24">
        <f ca="1">STDEV('Trial 1'!F11,'Trial 2'!F11,'Trial 3'!F11,'Trial 4'!F11,'Trial 5'!F11,'Trial 6'!F11,'Trial 7'!F11,'Trial 8'!F11)</f>
        <v>793.13545920267654</v>
      </c>
      <c r="G15" s="24">
        <f ca="1">STDEV('Trial 1'!G11,'Trial 2'!G11,'Trial 3'!G11,'Trial 4'!G11,'Trial 5'!G11,'Trial 6'!G11,'Trial 7'!G11,'Trial 8'!G11)</f>
        <v>1102.3061166388343</v>
      </c>
      <c r="H15" s="24">
        <f ca="1">STDEV('Trial 1'!H11,'Trial 2'!H11,'Trial 3'!H11,'Trial 4'!H11,'Trial 5'!H11,'Trial 6'!H11,'Trial 7'!H11,'Trial 8'!H11)</f>
        <v>1191.6477594849075</v>
      </c>
      <c r="I15" s="24">
        <f ca="1">STDEV('Trial 1'!I11,'Trial 2'!I11,'Trial 3'!I11,'Trial 4'!I11,'Trial 5'!I11,'Trial 6'!I11,'Trial 7'!I11,'Trial 8'!I11)</f>
        <v>1246.4930411697233</v>
      </c>
      <c r="J15" s="24">
        <f ca="1">STDEV('Trial 1'!J11,'Trial 2'!J11,'Trial 3'!J11,'Trial 4'!J11,'Trial 5'!J11,'Trial 6'!J11,'Trial 7'!J11,'Trial 8'!J11)</f>
        <v>1344.6308663907444</v>
      </c>
      <c r="K15" s="24">
        <f ca="1">STDEV('Trial 1'!K11,'Trial 2'!K11,'Trial 3'!K11,'Trial 4'!K11,'Trial 5'!K11,'Trial 6'!K11,'Trial 7'!K11,'Trial 8'!K11)</f>
        <v>1268.2827939816634</v>
      </c>
      <c r="L15" s="24">
        <f ca="1">STDEV('Trial 1'!L11,'Trial 2'!L11,'Trial 3'!L11,'Trial 4'!L11,'Trial 5'!L11,'Trial 6'!L11,'Trial 7'!L11,'Trial 8'!L11)</f>
        <v>1464.5090557037311</v>
      </c>
      <c r="M15" s="24">
        <f ca="1">STDEV('Trial 1'!M11,'Trial 2'!M11,'Trial 3'!M11,'Trial 4'!M11,'Trial 5'!M11,'Trial 6'!M11,'Trial 7'!M11,'Trial 8'!M11)</f>
        <v>1510.3233401440868</v>
      </c>
      <c r="N15" s="25">
        <f t="shared" ca="1" si="0"/>
        <v>11262.220420442845</v>
      </c>
      <c r="O15" s="24">
        <f ca="1">STDEV('Trial 1'!O11,'Trial 2'!O11,'Trial 3'!O11,'Trial 4'!O11,'Trial 5'!O11,'Trial 6'!O11,'Trial 7'!O11,'Trial 8'!O11)</f>
        <v>1748.1650384243719</v>
      </c>
      <c r="P15" s="24">
        <f ca="1">STDEV('Trial 1'!P11,'Trial 2'!P11,'Trial 3'!P11,'Trial 4'!P11,'Trial 5'!P11,'Trial 6'!P11,'Trial 7'!P11,'Trial 8'!P11)</f>
        <v>1785.5815159600575</v>
      </c>
      <c r="Q15" s="24">
        <f ca="1">STDEV('Trial 1'!Q11,'Trial 2'!Q11,'Trial 3'!Q11,'Trial 4'!Q11,'Trial 5'!Q11,'Trial 6'!Q11,'Trial 7'!Q11,'Trial 8'!Q11)</f>
        <v>1777.8285472011883</v>
      </c>
      <c r="R15" s="24">
        <f ca="1">STDEV('Trial 1'!R11,'Trial 2'!R11,'Trial 3'!R11,'Trial 4'!R11,'Trial 5'!R11,'Trial 6'!R11,'Trial 7'!R11,'Trial 8'!R11)</f>
        <v>2044.3117906881946</v>
      </c>
      <c r="S15" s="24">
        <f ca="1">STDEV('Trial 1'!S11,'Trial 2'!S11,'Trial 3'!S11,'Trial 4'!S11,'Trial 5'!S11,'Trial 6'!S11,'Trial 7'!S11,'Trial 8'!S11)</f>
        <v>2244.295327525836</v>
      </c>
      <c r="T15" s="24">
        <f ca="1">STDEV('Trial 1'!T11,'Trial 2'!T11,'Trial 3'!T11,'Trial 4'!T11,'Trial 5'!T11,'Trial 6'!T11,'Trial 7'!T11,'Trial 8'!T11)</f>
        <v>2415.683721524983</v>
      </c>
      <c r="U15" s="24">
        <f ca="1">STDEV('Trial 1'!U11,'Trial 2'!U11,'Trial 3'!U11,'Trial 4'!U11,'Trial 5'!U11,'Trial 6'!U11,'Trial 7'!U11,'Trial 8'!U11)</f>
        <v>2443.8864848478443</v>
      </c>
      <c r="V15" s="24">
        <f ca="1">STDEV('Trial 1'!V11,'Trial 2'!V11,'Trial 3'!V11,'Trial 4'!V11,'Trial 5'!V11,'Trial 6'!V11,'Trial 7'!V11,'Trial 8'!V11)</f>
        <v>2377.0720778143386</v>
      </c>
      <c r="W15" s="24">
        <f ca="1">STDEV('Trial 1'!W11,'Trial 2'!W11,'Trial 3'!W11,'Trial 4'!W11,'Trial 5'!W11,'Trial 6'!W11,'Trial 7'!W11,'Trial 8'!W11)</f>
        <v>2339.6148789778786</v>
      </c>
      <c r="X15" s="24">
        <f ca="1">STDEV('Trial 1'!X11,'Trial 2'!X11,'Trial 3'!X11,'Trial 4'!X11,'Trial 5'!X11,'Trial 6'!X11,'Trial 7'!X11,'Trial 8'!X11)</f>
        <v>2382.7943987790013</v>
      </c>
      <c r="Y15" s="24">
        <f ca="1">STDEV('Trial 1'!Y11,'Trial 2'!Y11,'Trial 3'!Y11,'Trial 4'!Y11,'Trial 5'!Y11,'Trial 6'!Y11,'Trial 7'!Y11,'Trial 8'!Y11)</f>
        <v>2726.8449708300595</v>
      </c>
      <c r="Z15" s="24">
        <f ca="1">STDEV('Trial 1'!Z11,'Trial 2'!Z11,'Trial 3'!Z11,'Trial 4'!Z11,'Trial 5'!Z11,'Trial 6'!Z11,'Trial 7'!Z11,'Trial 8'!Z11)</f>
        <v>2569.4496877609718</v>
      </c>
      <c r="AA15" s="25">
        <f t="shared" ca="1" si="1"/>
        <v>26855.528440334725</v>
      </c>
      <c r="AB15" s="24">
        <f ca="1">STDEV('Trial 1'!AB11,'Trial 2'!AB11,'Trial 3'!AB11,'Trial 4'!AB11,'Trial 5'!AB11,'Trial 6'!AB11,'Trial 7'!AB11,'Trial 8'!AB11)</f>
        <v>2752.528838218288</v>
      </c>
      <c r="AC15" s="24">
        <f ca="1">STDEV('Trial 1'!AC11,'Trial 2'!AC11,'Trial 3'!AC11,'Trial 4'!AC11,'Trial 5'!AC11,'Trial 6'!AC11,'Trial 7'!AC11,'Trial 8'!AC11)</f>
        <v>2760.4270463103626</v>
      </c>
      <c r="AD15" s="24">
        <f ca="1">STDEV('Trial 1'!AD11,'Trial 2'!AD11,'Trial 3'!AD11,'Trial 4'!AD11,'Trial 5'!AD11,'Trial 6'!AD11,'Trial 7'!AD11,'Trial 8'!AD11)</f>
        <v>2866.0767274050227</v>
      </c>
      <c r="AE15" s="24">
        <f ca="1">STDEV('Trial 1'!AE11,'Trial 2'!AE11,'Trial 3'!AE11,'Trial 4'!AE11,'Trial 5'!AE11,'Trial 6'!AE11,'Trial 7'!AE11,'Trial 8'!AE11)</f>
        <v>2978.2901669921703</v>
      </c>
      <c r="AF15" s="24">
        <f ca="1">STDEV('Trial 1'!AF11,'Trial 2'!AF11,'Trial 3'!AF11,'Trial 4'!AF11,'Trial 5'!AF11,'Trial 6'!AF11,'Trial 7'!AF11,'Trial 8'!AF11)</f>
        <v>3341.6520493956527</v>
      </c>
      <c r="AG15" s="24">
        <f ca="1">STDEV('Trial 1'!AG11,'Trial 2'!AG11,'Trial 3'!AG11,'Trial 4'!AG11,'Trial 5'!AG11,'Trial 6'!AG11,'Trial 7'!AG11,'Trial 8'!AG11)</f>
        <v>3249.3361069873481</v>
      </c>
      <c r="AH15" s="24">
        <f ca="1">STDEV('Trial 1'!AH11,'Trial 2'!AH11,'Trial 3'!AH11,'Trial 4'!AH11,'Trial 5'!AH11,'Trial 6'!AH11,'Trial 7'!AH11,'Trial 8'!AH11)</f>
        <v>3171.4952979927625</v>
      </c>
      <c r="AI15" s="24">
        <f ca="1">STDEV('Trial 1'!AI11,'Trial 2'!AI11,'Trial 3'!AI11,'Trial 4'!AI11,'Trial 5'!AI11,'Trial 6'!AI11,'Trial 7'!AI11,'Trial 8'!AI11)</f>
        <v>3170.2602013192354</v>
      </c>
      <c r="AJ15" s="24">
        <f ca="1">STDEV('Trial 1'!AJ11,'Trial 2'!AJ11,'Trial 3'!AJ11,'Trial 4'!AJ11,'Trial 5'!AJ11,'Trial 6'!AJ11,'Trial 7'!AJ11,'Trial 8'!AJ11)</f>
        <v>3305.0617062094934</v>
      </c>
      <c r="AK15" s="24">
        <f ca="1">STDEV('Trial 1'!AK11,'Trial 2'!AK11,'Trial 3'!AK11,'Trial 4'!AK11,'Trial 5'!AK11,'Trial 6'!AK11,'Trial 7'!AK11,'Trial 8'!AK11)</f>
        <v>3527.116477004563</v>
      </c>
      <c r="AL15" s="24">
        <f ca="1">STDEV('Trial 1'!AL11,'Trial 2'!AL11,'Trial 3'!AL11,'Trial 4'!AL11,'Trial 5'!AL11,'Trial 6'!AL11,'Trial 7'!AL11,'Trial 8'!AL11)</f>
        <v>3739.3997197015742</v>
      </c>
      <c r="AM15" s="24">
        <f ca="1">STDEV('Trial 1'!AM11,'Trial 2'!AM11,'Trial 3'!AM11,'Trial 4'!AM11,'Trial 5'!AM11,'Trial 6'!AM11,'Trial 7'!AM11,'Trial 8'!AM11)</f>
        <v>3602.6838384444695</v>
      </c>
      <c r="AN15" s="25">
        <f t="shared" ca="1" si="2"/>
        <v>38464.328175980947</v>
      </c>
      <c r="AO15" s="24">
        <f ca="1">STDEV('Trial 1'!AO11,'Trial 2'!AO11,'Trial 3'!AO11,'Trial 4'!AO11,'Trial 5'!AO11,'Trial 6'!AO11,'Trial 7'!AO11,'Trial 8'!AO11)</f>
        <v>3295.780540551993</v>
      </c>
      <c r="AP15" s="24">
        <f ca="1">STDEV('Trial 1'!AP11,'Trial 2'!AP11,'Trial 3'!AP11,'Trial 4'!AP11,'Trial 5'!AP11,'Trial 6'!AP11,'Trial 7'!AP11,'Trial 8'!AP11)</f>
        <v>3332.0405482232991</v>
      </c>
      <c r="AQ15" s="24">
        <f ca="1">STDEV('Trial 1'!AQ11,'Trial 2'!AQ11,'Trial 3'!AQ11,'Trial 4'!AQ11,'Trial 5'!AQ11,'Trial 6'!AQ11,'Trial 7'!AQ11,'Trial 8'!AQ11)</f>
        <v>3197.1982930183208</v>
      </c>
      <c r="AR15" s="24">
        <f ca="1">STDEV('Trial 1'!AR11,'Trial 2'!AR11,'Trial 3'!AR11,'Trial 4'!AR11,'Trial 5'!AR11,'Trial 6'!AR11,'Trial 7'!AR11,'Trial 8'!AR11)</f>
        <v>3323.766378386772</v>
      </c>
      <c r="AS15" s="24">
        <f ca="1">STDEV('Trial 1'!AS11,'Trial 2'!AS11,'Trial 3'!AS11,'Trial 4'!AS11,'Trial 5'!AS11,'Trial 6'!AS11,'Trial 7'!AS11,'Trial 8'!AS11)</f>
        <v>3565.7199976482007</v>
      </c>
      <c r="AT15" s="24">
        <f ca="1">STDEV('Trial 1'!AT11,'Trial 2'!AT11,'Trial 3'!AT11,'Trial 4'!AT11,'Trial 5'!AT11,'Trial 6'!AT11,'Trial 7'!AT11,'Trial 8'!AT11)</f>
        <v>3541.8483065362398</v>
      </c>
      <c r="AU15" s="24">
        <f ca="1">STDEV('Trial 1'!AU11,'Trial 2'!AU11,'Trial 3'!AU11,'Trial 4'!AU11,'Trial 5'!AU11,'Trial 6'!AU11,'Trial 7'!AU11,'Trial 8'!AU11)</f>
        <v>3433.2957860086271</v>
      </c>
      <c r="AV15" s="24">
        <f ca="1">STDEV('Trial 1'!AV11,'Trial 2'!AV11,'Trial 3'!AV11,'Trial 4'!AV11,'Trial 5'!AV11,'Trial 6'!AV11,'Trial 7'!AV11,'Trial 8'!AV11)</f>
        <v>3119.0723881901622</v>
      </c>
      <c r="AW15" s="24">
        <f ca="1">STDEV('Trial 1'!AW11,'Trial 2'!AW11,'Trial 3'!AW11,'Trial 4'!AW11,'Trial 5'!AW11,'Trial 6'!AW11,'Trial 7'!AW11,'Trial 8'!AW11)</f>
        <v>3040.1685620499948</v>
      </c>
      <c r="AX15" s="24">
        <f ca="1">STDEV('Trial 1'!AX11,'Trial 2'!AX11,'Trial 3'!AX11,'Trial 4'!AX11,'Trial 5'!AX11,'Trial 6'!AX11,'Trial 7'!AX11,'Trial 8'!AX11)</f>
        <v>3123.8263602318389</v>
      </c>
      <c r="AY15" s="24">
        <f ca="1">STDEV('Trial 1'!AY11,'Trial 2'!AY11,'Trial 3'!AY11,'Trial 4'!AY11,'Trial 5'!AY11,'Trial 6'!AY11,'Trial 7'!AY11,'Trial 8'!AY11)</f>
        <v>2984.5005262899331</v>
      </c>
      <c r="AZ15" s="24">
        <f ca="1">STDEV('Trial 1'!AZ11,'Trial 2'!AZ11,'Trial 3'!AZ11,'Trial 4'!AZ11,'Trial 5'!AZ11,'Trial 6'!AZ11,'Trial 7'!AZ11,'Trial 8'!AZ11)</f>
        <v>3016.5509604774979</v>
      </c>
      <c r="BA15" s="25">
        <f t="shared" ca="1" si="3"/>
        <v>38973.76864761288</v>
      </c>
      <c r="BB15" s="24">
        <f ca="1">STDEV('Trial 1'!BB11,'Trial 2'!BB11,'Trial 3'!BB11,'Trial 4'!BB11,'Trial 5'!BB11,'Trial 6'!BB11,'Trial 7'!BB11,'Trial 8'!BB11)</f>
        <v>2955.8432965819811</v>
      </c>
      <c r="BC15" s="24">
        <f ca="1">STDEV('Trial 1'!BC11,'Trial 2'!BC11,'Trial 3'!BC11,'Trial 4'!BC11,'Trial 5'!BC11,'Trial 6'!BC11,'Trial 7'!BC11,'Trial 8'!BC11)</f>
        <v>2813.9584624289787</v>
      </c>
      <c r="BD15" s="24">
        <f ca="1">STDEV('Trial 1'!BD11,'Trial 2'!BD11,'Trial 3'!BD11,'Trial 4'!BD11,'Trial 5'!BD11,'Trial 6'!BD11,'Trial 7'!BD11,'Trial 8'!BD11)</f>
        <v>2792.9862870837546</v>
      </c>
      <c r="BE15" s="24">
        <f ca="1">STDEV('Trial 1'!BE11,'Trial 2'!BE11,'Trial 3'!BE11,'Trial 4'!BE11,'Trial 5'!BE11,'Trial 6'!BE11,'Trial 7'!BE11,'Trial 8'!BE11)</f>
        <v>2859.1116101100847</v>
      </c>
      <c r="BF15" s="24">
        <f ca="1">STDEV('Trial 1'!BF11,'Trial 2'!BF11,'Trial 3'!BF11,'Trial 4'!BF11,'Trial 5'!BF11,'Trial 6'!BF11,'Trial 7'!BF11,'Trial 8'!BF11)</f>
        <v>2693.4853224832541</v>
      </c>
      <c r="BG15" s="24">
        <f ca="1">STDEV('Trial 1'!BG11,'Trial 2'!BG11,'Trial 3'!BG11,'Trial 4'!BG11,'Trial 5'!BG11,'Trial 6'!BG11,'Trial 7'!BG11,'Trial 8'!BG11)</f>
        <v>2783.8873765580679</v>
      </c>
      <c r="BH15" s="24">
        <f ca="1">STDEV('Trial 1'!BH11,'Trial 2'!BH11,'Trial 3'!BH11,'Trial 4'!BH11,'Trial 5'!BH11,'Trial 6'!BH11,'Trial 7'!BH11,'Trial 8'!BH11)</f>
        <v>2634.3292234387318</v>
      </c>
      <c r="BI15" s="24">
        <f ca="1">STDEV('Trial 1'!BI11,'Trial 2'!BI11,'Trial 3'!BI11,'Trial 4'!BI11,'Trial 5'!BI11,'Trial 6'!BI11,'Trial 7'!BI11,'Trial 8'!BI11)</f>
        <v>2661.7536215146874</v>
      </c>
      <c r="BJ15" s="24">
        <f ca="1">STDEV('Trial 1'!BJ11,'Trial 2'!BJ11,'Trial 3'!BJ11,'Trial 4'!BJ11,'Trial 5'!BJ11,'Trial 6'!BJ11,'Trial 7'!BJ11,'Trial 8'!BJ11)</f>
        <v>2855.775325336318</v>
      </c>
      <c r="BK15" s="24">
        <f ca="1">STDEV('Trial 1'!BK11,'Trial 2'!BK11,'Trial 3'!BK11,'Trial 4'!BK11,'Trial 5'!BK11,'Trial 6'!BK11,'Trial 7'!BK11,'Trial 8'!BK11)</f>
        <v>2836.7326303871105</v>
      </c>
      <c r="BL15" s="24">
        <f ca="1">STDEV('Trial 1'!BL11,'Trial 2'!BL11,'Trial 3'!BL11,'Trial 4'!BL11,'Trial 5'!BL11,'Trial 6'!BL11,'Trial 7'!BL11,'Trial 8'!BL11)</f>
        <v>2813.289807197636</v>
      </c>
      <c r="BM15" s="24">
        <f ca="1">STDEV('Trial 1'!BM11,'Trial 2'!BM11,'Trial 3'!BM11,'Trial 4'!BM11,'Trial 5'!BM11,'Trial 6'!BM11,'Trial 7'!BM11,'Trial 8'!BM11)</f>
        <v>2804.2691556130844</v>
      </c>
      <c r="BN15" s="25">
        <f t="shared" ca="1" si="4"/>
        <v>33505.422118733688</v>
      </c>
      <c r="BO15" s="24">
        <f ca="1">STDEV('Trial 1'!BO11,'Trial 2'!BO11,'Trial 3'!BO11,'Trial 4'!BO11,'Trial 5'!BO11,'Trial 6'!BO11,'Trial 7'!BO11,'Trial 8'!BO11)</f>
        <v>3119.3913651118155</v>
      </c>
      <c r="BP15" s="24">
        <f ca="1">STDEV('Trial 1'!BP11,'Trial 2'!BP11,'Trial 3'!BP11,'Trial 4'!BP11,'Trial 5'!BP11,'Trial 6'!BP11,'Trial 7'!BP11,'Trial 8'!BP11)</f>
        <v>3000.1036088567939</v>
      </c>
      <c r="BQ15" s="24">
        <f ca="1">STDEV('Trial 1'!BQ11,'Trial 2'!BQ11,'Trial 3'!BQ11,'Trial 4'!BQ11,'Trial 5'!BQ11,'Trial 6'!BQ11,'Trial 7'!BQ11,'Trial 8'!BQ11)</f>
        <v>3194.6613324655682</v>
      </c>
      <c r="BR15" s="24">
        <f ca="1">STDEV('Trial 1'!BR11,'Trial 2'!BR11,'Trial 3'!BR11,'Trial 4'!BR11,'Trial 5'!BR11,'Trial 6'!BR11,'Trial 7'!BR11,'Trial 8'!BR11)</f>
        <v>2919.0452997873281</v>
      </c>
      <c r="BS15" s="24">
        <f ca="1">STDEV('Trial 1'!BS11,'Trial 2'!BS11,'Trial 3'!BS11,'Trial 4'!BS11,'Trial 5'!BS11,'Trial 6'!BS11,'Trial 7'!BS11,'Trial 8'!BS11)</f>
        <v>2651.3397101601927</v>
      </c>
      <c r="BT15" s="24">
        <f ca="1">STDEV('Trial 1'!BT11,'Trial 2'!BT11,'Trial 3'!BT11,'Trial 4'!BT11,'Trial 5'!BT11,'Trial 6'!BT11,'Trial 7'!BT11,'Trial 8'!BT11)</f>
        <v>2733.0969679259142</v>
      </c>
      <c r="BU15" s="24">
        <f ca="1">STDEV('Trial 1'!BU11,'Trial 2'!BU11,'Trial 3'!BU11,'Trial 4'!BU11,'Trial 5'!BU11,'Trial 6'!BU11,'Trial 7'!BU11,'Trial 8'!BU11)</f>
        <v>2905.1378952058526</v>
      </c>
      <c r="BV15" s="24">
        <f ca="1">STDEV('Trial 1'!BV11,'Trial 2'!BV11,'Trial 3'!BV11,'Trial 4'!BV11,'Trial 5'!BV11,'Trial 6'!BV11,'Trial 7'!BV11,'Trial 8'!BV11)</f>
        <v>2972.2769933162649</v>
      </c>
      <c r="BW15" s="24">
        <f ca="1">STDEV('Trial 1'!BW11,'Trial 2'!BW11,'Trial 3'!BW11,'Trial 4'!BW11,'Trial 5'!BW11,'Trial 6'!BW11,'Trial 7'!BW11,'Trial 8'!BW11)</f>
        <v>3028.896674306724</v>
      </c>
      <c r="BX15" s="24">
        <f ca="1">STDEV('Trial 1'!BX11,'Trial 2'!BX11,'Trial 3'!BX11,'Trial 4'!BX11,'Trial 5'!BX11,'Trial 6'!BX11,'Trial 7'!BX11,'Trial 8'!BX11)</f>
        <v>3046.5972260652647</v>
      </c>
      <c r="BY15" s="24">
        <f ca="1">STDEV('Trial 1'!BY11,'Trial 2'!BY11,'Trial 3'!BY11,'Trial 4'!BY11,'Trial 5'!BY11,'Trial 6'!BY11,'Trial 7'!BY11,'Trial 8'!BY11)</f>
        <v>3215.8790116919527</v>
      </c>
      <c r="BZ15" s="24">
        <f ca="1">STDEV('Trial 1'!BZ11,'Trial 2'!BZ11,'Trial 3'!BZ11,'Trial 4'!BZ11,'Trial 5'!BZ11,'Trial 6'!BZ11,'Trial 7'!BZ11,'Trial 8'!BZ11)</f>
        <v>3267.0257347443653</v>
      </c>
      <c r="CA15" s="25">
        <f t="shared" ca="1" si="5"/>
        <v>36053.45181963803</v>
      </c>
      <c r="CB15" s="24">
        <f ca="1">STDEV('Trial 1'!CB11,'Trial 2'!CB11,'Trial 3'!CB11,'Trial 4'!CB11,'Trial 5'!CB11,'Trial 6'!CB11,'Trial 7'!CB11,'Trial 8'!CB11)</f>
        <v>3431.0381332212883</v>
      </c>
      <c r="CC15" s="24">
        <f ca="1">STDEV('Trial 1'!CC11,'Trial 2'!CC11,'Trial 3'!CC11,'Trial 4'!CC11,'Trial 5'!CC11,'Trial 6'!CC11,'Trial 7'!CC11,'Trial 8'!CC11)</f>
        <v>3495.7575658773153</v>
      </c>
      <c r="CD15" s="24">
        <f ca="1">STDEV('Trial 1'!CD11,'Trial 2'!CD11,'Trial 3'!CD11,'Trial 4'!CD11,'Trial 5'!CD11,'Trial 6'!CD11,'Trial 7'!CD11,'Trial 8'!CD11)</f>
        <v>3560.4257552940398</v>
      </c>
      <c r="CE15" s="24">
        <f ca="1">STDEV('Trial 1'!CE11,'Trial 2'!CE11,'Trial 3'!CE11,'Trial 4'!CE11,'Trial 5'!CE11,'Trial 6'!CE11,'Trial 7'!CE11,'Trial 8'!CE11)</f>
        <v>3428.0107808162943</v>
      </c>
      <c r="CF15" s="24">
        <f ca="1">STDEV('Trial 1'!CF11,'Trial 2'!CF11,'Trial 3'!CF11,'Trial 4'!CF11,'Trial 5'!CF11,'Trial 6'!CF11,'Trial 7'!CF11,'Trial 8'!CF11)</f>
        <v>3552.2186972355034</v>
      </c>
      <c r="CG15" s="24">
        <f ca="1">STDEV('Trial 1'!CG11,'Trial 2'!CG11,'Trial 3'!CG11,'Trial 4'!CG11,'Trial 5'!CG11,'Trial 6'!CG11,'Trial 7'!CG11,'Trial 8'!CG11)</f>
        <v>3588.9823765807191</v>
      </c>
      <c r="CH15" s="24">
        <f ca="1">STDEV('Trial 1'!CH11,'Trial 2'!CH11,'Trial 3'!CH11,'Trial 4'!CH11,'Trial 5'!CH11,'Trial 6'!CH11,'Trial 7'!CH11,'Trial 8'!CH11)</f>
        <v>3220.2656700173329</v>
      </c>
      <c r="CI15" s="24">
        <f ca="1">STDEV('Trial 1'!CI11,'Trial 2'!CI11,'Trial 3'!CI11,'Trial 4'!CI11,'Trial 5'!CI11,'Trial 6'!CI11,'Trial 7'!CI11,'Trial 8'!CI11)</f>
        <v>3279.6064173765321</v>
      </c>
      <c r="CJ15" s="24">
        <f ca="1">STDEV('Trial 1'!CJ11,'Trial 2'!CJ11,'Trial 3'!CJ11,'Trial 4'!CJ11,'Trial 5'!CJ11,'Trial 6'!CJ11,'Trial 7'!CJ11,'Trial 8'!CJ11)</f>
        <v>3462.358525350498</v>
      </c>
      <c r="CK15" s="24">
        <f ca="1">STDEV('Trial 1'!CK11,'Trial 2'!CK11,'Trial 3'!CK11,'Trial 4'!CK11,'Trial 5'!CK11,'Trial 6'!CK11,'Trial 7'!CK11,'Trial 8'!CK11)</f>
        <v>3181.3327830312733</v>
      </c>
      <c r="CL15" s="24">
        <f ca="1">STDEV('Trial 1'!CL11,'Trial 2'!CL11,'Trial 3'!CL11,'Trial 4'!CL11,'Trial 5'!CL11,'Trial 6'!CL11,'Trial 7'!CL11,'Trial 8'!CL11)</f>
        <v>3133.5071813211039</v>
      </c>
      <c r="CM15" s="24">
        <f ca="1">STDEV('Trial 1'!CM11,'Trial 2'!CM11,'Trial 3'!CM11,'Trial 4'!CM11,'Trial 5'!CM11,'Trial 6'!CM11,'Trial 7'!CM11,'Trial 8'!CM11)</f>
        <v>2999.7888192765913</v>
      </c>
      <c r="CN15" s="25">
        <f t="shared" ca="1" si="6"/>
        <v>40333.292705398489</v>
      </c>
      <c r="CO15" s="24">
        <f ca="1">STDEV('Trial 1'!CO11,'Trial 2'!CO11,'Trial 3'!CO11,'Trial 4'!CO11,'Trial 5'!CO11,'Trial 6'!CO11,'Trial 7'!CO11,'Trial 8'!CO11)</f>
        <v>2661.5361058686872</v>
      </c>
      <c r="CP15" s="24">
        <f ca="1">STDEV('Trial 1'!CP11,'Trial 2'!CP11,'Trial 3'!CP11,'Trial 4'!CP11,'Trial 5'!CP11,'Trial 6'!CP11,'Trial 7'!CP11,'Trial 8'!CP11)</f>
        <v>2510.6250504126683</v>
      </c>
      <c r="CQ15" s="24">
        <f ca="1">STDEV('Trial 1'!CQ11,'Trial 2'!CQ11,'Trial 3'!CQ11,'Trial 4'!CQ11,'Trial 5'!CQ11,'Trial 6'!CQ11,'Trial 7'!CQ11,'Trial 8'!CQ11)</f>
        <v>2718.3976946025459</v>
      </c>
      <c r="CR15" s="24">
        <f ca="1">STDEV('Trial 1'!CR11,'Trial 2'!CR11,'Trial 3'!CR11,'Trial 4'!CR11,'Trial 5'!CR11,'Trial 6'!CR11,'Trial 7'!CR11,'Trial 8'!CR11)</f>
        <v>2711.5373974293238</v>
      </c>
      <c r="CS15" s="24">
        <f ca="1">STDEV('Trial 1'!CS11,'Trial 2'!CS11,'Trial 3'!CS11,'Trial 4'!CS11,'Trial 5'!CS11,'Trial 6'!CS11,'Trial 7'!CS11,'Trial 8'!CS11)</f>
        <v>2570.0861165388355</v>
      </c>
      <c r="CT15" s="24">
        <f ca="1">STDEV('Trial 1'!CT11,'Trial 2'!CT11,'Trial 3'!CT11,'Trial 4'!CT11,'Trial 5'!CT11,'Trial 6'!CT11,'Trial 7'!CT11,'Trial 8'!CT11)</f>
        <v>2444.4592928844527</v>
      </c>
      <c r="CU15" s="24">
        <f ca="1">STDEV('Trial 1'!CU11,'Trial 2'!CU11,'Trial 3'!CU11,'Trial 4'!CU11,'Trial 5'!CU11,'Trial 6'!CU11,'Trial 7'!CU11,'Trial 8'!CU11)</f>
        <v>2143.3314100329153</v>
      </c>
      <c r="CV15" s="24">
        <f ca="1">STDEV('Trial 1'!CV11,'Trial 2'!CV11,'Trial 3'!CV11,'Trial 4'!CV11,'Trial 5'!CV11,'Trial 6'!CV11,'Trial 7'!CV11,'Trial 8'!CV11)</f>
        <v>2123.3563159229066</v>
      </c>
      <c r="CW15" s="24">
        <f ca="1">STDEV('Trial 1'!CW11,'Trial 2'!CW11,'Trial 3'!CW11,'Trial 4'!CW11,'Trial 5'!CW11,'Trial 6'!CW11,'Trial 7'!CW11,'Trial 8'!CW11)</f>
        <v>2015.083799842917</v>
      </c>
      <c r="CX15" s="24">
        <f ca="1">STDEV('Trial 1'!CX11,'Trial 2'!CX11,'Trial 3'!CX11,'Trial 4'!CX11,'Trial 5'!CX11,'Trial 6'!CX11,'Trial 7'!CX11,'Trial 8'!CX11)</f>
        <v>2070.157056624485</v>
      </c>
      <c r="CY15" s="24">
        <f ca="1">STDEV('Trial 1'!CY11,'Trial 2'!CY11,'Trial 3'!CY11,'Trial 4'!CY11,'Trial 5'!CY11,'Trial 6'!CY11,'Trial 7'!CY11,'Trial 8'!CY11)</f>
        <v>1877.4776898736134</v>
      </c>
      <c r="CZ15" s="24">
        <f ca="1">STDEV('Trial 1'!CZ11,'Trial 2'!CZ11,'Trial 3'!CZ11,'Trial 4'!CZ11,'Trial 5'!CZ11,'Trial 6'!CZ11,'Trial 7'!CZ11,'Trial 8'!CZ11)</f>
        <v>2204.3436515864341</v>
      </c>
      <c r="DA15" s="25">
        <f t="shared" ca="1" si="7"/>
        <v>28050.391581619784</v>
      </c>
      <c r="DB15" s="24">
        <f ca="1">STDEV('Trial 1'!DB11,'Trial 2'!DB11,'Trial 3'!DB11,'Trial 4'!DB11,'Trial 5'!DB11,'Trial 6'!DB11,'Trial 7'!DB11,'Trial 8'!DB11)</f>
        <v>2140.4278406275166</v>
      </c>
      <c r="DC15" s="24">
        <f ca="1">STDEV('Trial 1'!DC11,'Trial 2'!DC11,'Trial 3'!DC11,'Trial 4'!DC11,'Trial 5'!DC11,'Trial 6'!DC11,'Trial 7'!DC11,'Trial 8'!DC11)</f>
        <v>2330.2633713435821</v>
      </c>
      <c r="DD15" s="24">
        <f ca="1">STDEV('Trial 1'!DD11,'Trial 2'!DD11,'Trial 3'!DD11,'Trial 4'!DD11,'Trial 5'!DD11,'Trial 6'!DD11,'Trial 7'!DD11,'Trial 8'!DD11)</f>
        <v>2620.2906849990741</v>
      </c>
      <c r="DE15" s="24">
        <f ca="1">STDEV('Trial 1'!DE11,'Trial 2'!DE11,'Trial 3'!DE11,'Trial 4'!DE11,'Trial 5'!DE11,'Trial 6'!DE11,'Trial 7'!DE11,'Trial 8'!DE11)</f>
        <v>2490.9796689768623</v>
      </c>
      <c r="DF15" s="24">
        <f ca="1">STDEV('Trial 1'!DF11,'Trial 2'!DF11,'Trial 3'!DF11,'Trial 4'!DF11,'Trial 5'!DF11,'Trial 6'!DF11,'Trial 7'!DF11,'Trial 8'!DF11)</f>
        <v>2607.2220652044534</v>
      </c>
      <c r="DG15" s="24">
        <f ca="1">STDEV('Trial 1'!DG11,'Trial 2'!DG11,'Trial 3'!DG11,'Trial 4'!DG11,'Trial 5'!DG11,'Trial 6'!DG11,'Trial 7'!DG11,'Trial 8'!DG11)</f>
        <v>2719.5948593111498</v>
      </c>
      <c r="DH15" s="24">
        <f ca="1">STDEV('Trial 1'!DH11,'Trial 2'!DH11,'Trial 3'!DH11,'Trial 4'!DH11,'Trial 5'!DH11,'Trial 6'!DH11,'Trial 7'!DH11,'Trial 8'!DH11)</f>
        <v>2597.8714228081099</v>
      </c>
      <c r="DI15" s="24">
        <f ca="1">STDEV('Trial 1'!DI11,'Trial 2'!DI11,'Trial 3'!DI11,'Trial 4'!DI11,'Trial 5'!DI11,'Trial 6'!DI11,'Trial 7'!DI11,'Trial 8'!DI11)</f>
        <v>2533.2856905782064</v>
      </c>
      <c r="DJ15" s="24">
        <f ca="1">STDEV('Trial 1'!DJ11,'Trial 2'!DJ11,'Trial 3'!DJ11,'Trial 4'!DJ11,'Trial 5'!DJ11,'Trial 6'!DJ11,'Trial 7'!DJ11,'Trial 8'!DJ11)</f>
        <v>2643.2710972301325</v>
      </c>
      <c r="DK15" s="24">
        <f ca="1">STDEV('Trial 1'!DK11,'Trial 2'!DK11,'Trial 3'!DK11,'Trial 4'!DK11,'Trial 5'!DK11,'Trial 6'!DK11,'Trial 7'!DK11,'Trial 8'!DK11)</f>
        <v>2368.2906189960759</v>
      </c>
      <c r="DL15" s="24">
        <f ca="1">STDEV('Trial 1'!DL11,'Trial 2'!DL11,'Trial 3'!DL11,'Trial 4'!DL11,'Trial 5'!DL11,'Trial 6'!DL11,'Trial 7'!DL11,'Trial 8'!DL11)</f>
        <v>2347.7011215766456</v>
      </c>
      <c r="DM15" s="24">
        <f ca="1">STDEV('Trial 1'!DM11,'Trial 2'!DM11,'Trial 3'!DM11,'Trial 4'!DM11,'Trial 5'!DM11,'Trial 6'!DM11,'Trial 7'!DM11,'Trial 8'!DM11)</f>
        <v>2461.1890722603694</v>
      </c>
      <c r="DN15" s="25">
        <f t="shared" ca="1" si="8"/>
        <v>29860.387513912181</v>
      </c>
      <c r="DO15" s="24">
        <f ca="1">STDEV('Trial 1'!DO11,'Trial 2'!DO11,'Trial 3'!DO11,'Trial 4'!DO11,'Trial 5'!DO11,'Trial 6'!DO11,'Trial 7'!DO11,'Trial 8'!DO11)</f>
        <v>2548.6052346476727</v>
      </c>
      <c r="DP15" s="24">
        <f ca="1">STDEV('Trial 1'!DP11,'Trial 2'!DP11,'Trial 3'!DP11,'Trial 4'!DP11,'Trial 5'!DP11,'Trial 6'!DP11,'Trial 7'!DP11,'Trial 8'!DP11)</f>
        <v>2521.9395424331756</v>
      </c>
      <c r="DQ15" s="24">
        <f ca="1">STDEV('Trial 1'!DQ11,'Trial 2'!DQ11,'Trial 3'!DQ11,'Trial 4'!DQ11,'Trial 5'!DQ11,'Trial 6'!DQ11,'Trial 7'!DQ11,'Trial 8'!DQ11)</f>
        <v>2258.8427430528868</v>
      </c>
      <c r="DR15" s="24">
        <f ca="1">STDEV('Trial 1'!DR11,'Trial 2'!DR11,'Trial 3'!DR11,'Trial 4'!DR11,'Trial 5'!DR11,'Trial 6'!DR11,'Trial 7'!DR11,'Trial 8'!DR11)</f>
        <v>1963.0530976013595</v>
      </c>
      <c r="DS15" s="24">
        <f ca="1">STDEV('Trial 1'!DS11,'Trial 2'!DS11,'Trial 3'!DS11,'Trial 4'!DS11,'Trial 5'!DS11,'Trial 6'!DS11,'Trial 7'!DS11,'Trial 8'!DS11)</f>
        <v>1904.4569380561848</v>
      </c>
      <c r="DT15" s="24">
        <f ca="1">STDEV('Trial 1'!DT11,'Trial 2'!DT11,'Trial 3'!DT11,'Trial 4'!DT11,'Trial 5'!DT11,'Trial 6'!DT11,'Trial 7'!DT11,'Trial 8'!DT11)</f>
        <v>1588.9826910931217</v>
      </c>
      <c r="DU15" s="24">
        <f ca="1">STDEV('Trial 1'!DU11,'Trial 2'!DU11,'Trial 3'!DU11,'Trial 4'!DU11,'Trial 5'!DU11,'Trial 6'!DU11,'Trial 7'!DU11,'Trial 8'!DU11)</f>
        <v>1638.7548454571152</v>
      </c>
      <c r="DV15" s="24">
        <f ca="1">STDEV('Trial 1'!DV11,'Trial 2'!DV11,'Trial 3'!DV11,'Trial 4'!DV11,'Trial 5'!DV11,'Trial 6'!DV11,'Trial 7'!DV11,'Trial 8'!DV11)</f>
        <v>1583.3227549720291</v>
      </c>
      <c r="DW15" s="24">
        <f ca="1">STDEV('Trial 1'!DW11,'Trial 2'!DW11,'Trial 3'!DW11,'Trial 4'!DW11,'Trial 5'!DW11,'Trial 6'!DW11,'Trial 7'!DW11,'Trial 8'!DW11)</f>
        <v>1632.8453595880399</v>
      </c>
      <c r="DX15" s="24">
        <f ca="1">STDEV('Trial 1'!DX11,'Trial 2'!DX11,'Trial 3'!DX11,'Trial 4'!DX11,'Trial 5'!DX11,'Trial 6'!DX11,'Trial 7'!DX11,'Trial 8'!DX11)</f>
        <v>1671.7670594119488</v>
      </c>
      <c r="DY15" s="24">
        <f ca="1">STDEV('Trial 1'!DY11,'Trial 2'!DY11,'Trial 3'!DY11,'Trial 4'!DY11,'Trial 5'!DY11,'Trial 6'!DY11,'Trial 7'!DY11,'Trial 8'!DY11)</f>
        <v>1523.7528342816297</v>
      </c>
      <c r="DZ15" s="24">
        <f ca="1">STDEV('Trial 1'!DZ11,'Trial 2'!DZ11,'Trial 3'!DZ11,'Trial 4'!DZ11,'Trial 5'!DZ11,'Trial 6'!DZ11,'Trial 7'!DZ11,'Trial 8'!DZ11)</f>
        <v>1431.3031850051561</v>
      </c>
      <c r="EA15" s="25">
        <f t="shared" ca="1" si="9"/>
        <v>22267.626285600316</v>
      </c>
      <c r="EB15" s="24">
        <f ca="1">STDEV('Trial 1'!EB11,'Trial 2'!EB11,'Trial 3'!EB11,'Trial 4'!EB11,'Trial 5'!EB11,'Trial 6'!EB11,'Trial 7'!EB11,'Trial 8'!EB11)</f>
        <v>1321.7906467122882</v>
      </c>
      <c r="EC15" s="24">
        <f ca="1">STDEV('Trial 1'!EC11,'Trial 2'!EC11,'Trial 3'!EC11,'Trial 4'!EC11,'Trial 5'!EC11,'Trial 6'!EC11,'Trial 7'!EC11,'Trial 8'!EC11)</f>
        <v>1359.6271416569296</v>
      </c>
      <c r="ED15" s="24">
        <f ca="1">STDEV('Trial 1'!ED11,'Trial 2'!ED11,'Trial 3'!ED11,'Trial 4'!ED11,'Trial 5'!ED11,'Trial 6'!ED11,'Trial 7'!ED11,'Trial 8'!ED11)</f>
        <v>1560.7960441841269</v>
      </c>
      <c r="EE15" s="24">
        <f ca="1">STDEV('Trial 1'!EE11,'Trial 2'!EE11,'Trial 3'!EE11,'Trial 4'!EE11,'Trial 5'!EE11,'Trial 6'!EE11,'Trial 7'!EE11,'Trial 8'!EE11)</f>
        <v>1648.323225200804</v>
      </c>
      <c r="EF15" s="24">
        <f ca="1">STDEV('Trial 1'!EF11,'Trial 2'!EF11,'Trial 3'!EF11,'Trial 4'!EF11,'Trial 5'!EF11,'Trial 6'!EF11,'Trial 7'!EF11,'Trial 8'!EF11)</f>
        <v>1866.9921109497682</v>
      </c>
      <c r="EG15" s="24">
        <f ca="1">STDEV('Trial 1'!EG11,'Trial 2'!EG11,'Trial 3'!EG11,'Trial 4'!EG11,'Trial 5'!EG11,'Trial 6'!EG11,'Trial 7'!EG11,'Trial 8'!EG11)</f>
        <v>2072.2221861011435</v>
      </c>
      <c r="EH15" s="24">
        <f ca="1">STDEV('Trial 1'!EH11,'Trial 2'!EH11,'Trial 3'!EH11,'Trial 4'!EH11,'Trial 5'!EH11,'Trial 6'!EH11,'Trial 7'!EH11,'Trial 8'!EH11)</f>
        <v>2197.1288036300457</v>
      </c>
      <c r="EI15" s="24">
        <f ca="1">STDEV('Trial 1'!EI11,'Trial 2'!EI11,'Trial 3'!EI11,'Trial 4'!EI11,'Trial 5'!EI11,'Trial 6'!EI11,'Trial 7'!EI11,'Trial 8'!EI11)</f>
        <v>1910.9919028359245</v>
      </c>
      <c r="EJ15" s="24">
        <f ca="1">STDEV('Trial 1'!EJ11,'Trial 2'!EJ11,'Trial 3'!EJ11,'Trial 4'!EJ11,'Trial 5'!EJ11,'Trial 6'!EJ11,'Trial 7'!EJ11,'Trial 8'!EJ11)</f>
        <v>2086.8080389223755</v>
      </c>
      <c r="EK15" s="24">
        <f ca="1">STDEV('Trial 1'!EK11,'Trial 2'!EK11,'Trial 3'!EK11,'Trial 4'!EK11,'Trial 5'!EK11,'Trial 6'!EK11,'Trial 7'!EK11,'Trial 8'!EK11)</f>
        <v>1966.8041144467516</v>
      </c>
      <c r="EL15" s="24">
        <f ca="1">STDEV('Trial 1'!EL11,'Trial 2'!EL11,'Trial 3'!EL11,'Trial 4'!EL11,'Trial 5'!EL11,'Trial 6'!EL11,'Trial 7'!EL11,'Trial 8'!EL11)</f>
        <v>1985.3021622398073</v>
      </c>
      <c r="EM15" s="24">
        <f ca="1">STDEV('Trial 1'!EM11,'Trial 2'!EM11,'Trial 3'!EM11,'Trial 4'!EM11,'Trial 5'!EM11,'Trial 6'!EM11,'Trial 7'!EM11,'Trial 8'!EM11)</f>
        <v>2116.7870734474582</v>
      </c>
      <c r="EN15" s="25">
        <f t="shared" ca="1" si="10"/>
        <v>22093.573450327422</v>
      </c>
    </row>
    <row r="16" spans="1:144" ht="12.75" customHeight="1" outlineLevel="1" x14ac:dyDescent="0.2">
      <c r="A16" s="11" t="str">
        <f>Labels!B32</f>
        <v>Long Expected Demand</v>
      </c>
      <c r="B16" s="24">
        <f>AVERAGE('Trial 1'!B10,'Trial 2'!B10,'Trial 3'!B10,'Trial 4'!B10,'Trial 5'!B10,'Trial 6'!B10,'Trial 7'!B10,'Trial 8'!B10)</f>
        <v>1166666.6666666667</v>
      </c>
      <c r="C16" s="24">
        <f ca="1">AVERAGE('Trial 1'!C10,'Trial 2'!C10,'Trial 3'!C10,'Trial 4'!C10,'Trial 5'!C10,'Trial 6'!C10,'Trial 7'!C10,'Trial 8'!C10)</f>
        <v>1166137.2343025026</v>
      </c>
      <c r="D16" s="24">
        <f ca="1">AVERAGE('Trial 1'!D10,'Trial 2'!D10,'Trial 3'!D10,'Trial 4'!D10,'Trial 5'!D10,'Trial 6'!D10,'Trial 7'!D10,'Trial 8'!D10)</f>
        <v>1165636.3443119712</v>
      </c>
      <c r="E16" s="24">
        <f ca="1">AVERAGE('Trial 1'!E10,'Trial 2'!E10,'Trial 3'!E10,'Trial 4'!E10,'Trial 5'!E10,'Trial 6'!E10,'Trial 7'!E10,'Trial 8'!E10)</f>
        <v>1165182.5581152735</v>
      </c>
      <c r="F16" s="24">
        <f ca="1">AVERAGE('Trial 1'!F10,'Trial 2'!F10,'Trial 3'!F10,'Trial 4'!F10,'Trial 5'!F10,'Trial 6'!F10,'Trial 7'!F10,'Trial 8'!F10)</f>
        <v>1164664.3442524751</v>
      </c>
      <c r="G16" s="24">
        <f ca="1">AVERAGE('Trial 1'!G10,'Trial 2'!G10,'Trial 3'!G10,'Trial 4'!G10,'Trial 5'!G10,'Trial 6'!G10,'Trial 7'!G10,'Trial 8'!G10)</f>
        <v>1164210.6854254401</v>
      </c>
      <c r="H16" s="24">
        <f ca="1">AVERAGE('Trial 1'!H10,'Trial 2'!H10,'Trial 3'!H10,'Trial 4'!H10,'Trial 5'!H10,'Trial 6'!H10,'Trial 7'!H10,'Trial 8'!H10)</f>
        <v>1163707.3061480385</v>
      </c>
      <c r="I16" s="24">
        <f ca="1">AVERAGE('Trial 1'!I10,'Trial 2'!I10,'Trial 3'!I10,'Trial 4'!I10,'Trial 5'!I10,'Trial 6'!I10,'Trial 7'!I10,'Trial 8'!I10)</f>
        <v>1163192.9179504944</v>
      </c>
      <c r="J16" s="24">
        <f ca="1">AVERAGE('Trial 1'!J10,'Trial 2'!J10,'Trial 3'!J10,'Trial 4'!J10,'Trial 5'!J10,'Trial 6'!J10,'Trial 7'!J10,'Trial 8'!J10)</f>
        <v>1162742.0983469451</v>
      </c>
      <c r="K16" s="24">
        <f ca="1">AVERAGE('Trial 1'!K10,'Trial 2'!K10,'Trial 3'!K10,'Trial 4'!K10,'Trial 5'!K10,'Trial 6'!K10,'Trial 7'!K10,'Trial 8'!K10)</f>
        <v>1162268.9421833151</v>
      </c>
      <c r="L16" s="24">
        <f ca="1">AVERAGE('Trial 1'!L10,'Trial 2'!L10,'Trial 3'!L10,'Trial 4'!L10,'Trial 5'!L10,'Trial 6'!L10,'Trial 7'!L10,'Trial 8'!L10)</f>
        <v>1161827.4416565497</v>
      </c>
      <c r="M16" s="24">
        <f ca="1">AVERAGE('Trial 1'!M10,'Trial 2'!M10,'Trial 3'!M10,'Trial 4'!M10,'Trial 5'!M10,'Trial 6'!M10,'Trial 7'!M10,'Trial 8'!M10)</f>
        <v>1161338.9106848314</v>
      </c>
      <c r="N16" s="25">
        <f t="shared" ca="1" si="0"/>
        <v>13967575.450044505</v>
      </c>
      <c r="O16" s="24">
        <f ca="1">AVERAGE('Trial 1'!O10,'Trial 2'!O10,'Trial 3'!O10,'Trial 4'!O10,'Trial 5'!O10,'Trial 6'!O10,'Trial 7'!O10,'Trial 8'!O10)</f>
        <v>1160855.1091036797</v>
      </c>
      <c r="P16" s="24">
        <f ca="1">AVERAGE('Trial 1'!P10,'Trial 2'!P10,'Trial 3'!P10,'Trial 4'!P10,'Trial 5'!P10,'Trial 6'!P10,'Trial 7'!P10,'Trial 8'!P10)</f>
        <v>1160391.8533110139</v>
      </c>
      <c r="Q16" s="24">
        <f ca="1">AVERAGE('Trial 1'!Q10,'Trial 2'!Q10,'Trial 3'!Q10,'Trial 4'!Q10,'Trial 5'!Q10,'Trial 6'!Q10,'Trial 7'!Q10,'Trial 8'!Q10)</f>
        <v>1159906.7226900659</v>
      </c>
      <c r="R16" s="24">
        <f ca="1">AVERAGE('Trial 1'!R10,'Trial 2'!R10,'Trial 3'!R10,'Trial 4'!R10,'Trial 5'!R10,'Trial 6'!R10,'Trial 7'!R10,'Trial 8'!R10)</f>
        <v>1159421.4358938942</v>
      </c>
      <c r="S16" s="24">
        <f ca="1">AVERAGE('Trial 1'!S10,'Trial 2'!S10,'Trial 3'!S10,'Trial 4'!S10,'Trial 5'!S10,'Trial 6'!S10,'Trial 7'!S10,'Trial 8'!S10)</f>
        <v>1158932.9897538938</v>
      </c>
      <c r="T16" s="24">
        <f ca="1">AVERAGE('Trial 1'!T10,'Trial 2'!T10,'Trial 3'!T10,'Trial 4'!T10,'Trial 5'!T10,'Trial 6'!T10,'Trial 7'!T10,'Trial 8'!T10)</f>
        <v>1158454.8285432002</v>
      </c>
      <c r="U16" s="24">
        <f ca="1">AVERAGE('Trial 1'!U10,'Trial 2'!U10,'Trial 3'!U10,'Trial 4'!U10,'Trial 5'!U10,'Trial 6'!U10,'Trial 7'!U10,'Trial 8'!U10)</f>
        <v>1157984.3537702262</v>
      </c>
      <c r="V16" s="24">
        <f ca="1">AVERAGE('Trial 1'!V10,'Trial 2'!V10,'Trial 3'!V10,'Trial 4'!V10,'Trial 5'!V10,'Trial 6'!V10,'Trial 7'!V10,'Trial 8'!V10)</f>
        <v>1157503.9485967844</v>
      </c>
      <c r="W16" s="24">
        <f ca="1">AVERAGE('Trial 1'!W10,'Trial 2'!W10,'Trial 3'!W10,'Trial 4'!W10,'Trial 5'!W10,'Trial 6'!W10,'Trial 7'!W10,'Trial 8'!W10)</f>
        <v>1156997.0625019434</v>
      </c>
      <c r="X16" s="24">
        <f ca="1">AVERAGE('Trial 1'!X10,'Trial 2'!X10,'Trial 3'!X10,'Trial 4'!X10,'Trial 5'!X10,'Trial 6'!X10,'Trial 7'!X10,'Trial 8'!X10)</f>
        <v>1156533.8366998059</v>
      </c>
      <c r="Y16" s="24">
        <f ca="1">AVERAGE('Trial 1'!Y10,'Trial 2'!Y10,'Trial 3'!Y10,'Trial 4'!Y10,'Trial 5'!Y10,'Trial 6'!Y10,'Trial 7'!Y10,'Trial 8'!Y10)</f>
        <v>1156094.7977207322</v>
      </c>
      <c r="Z16" s="24">
        <f ca="1">AVERAGE('Trial 1'!Z10,'Trial 2'!Z10,'Trial 3'!Z10,'Trial 4'!Z10,'Trial 5'!Z10,'Trial 6'!Z10,'Trial 7'!Z10,'Trial 8'!Z10)</f>
        <v>1155615.2413717876</v>
      </c>
      <c r="AA16" s="25">
        <f t="shared" ca="1" si="1"/>
        <v>13898692.179957027</v>
      </c>
      <c r="AB16" s="24">
        <f ca="1">AVERAGE('Trial 1'!AB10,'Trial 2'!AB10,'Trial 3'!AB10,'Trial 4'!AB10,'Trial 5'!AB10,'Trial 6'!AB10,'Trial 7'!AB10,'Trial 8'!AB10)</f>
        <v>1155140.9610859531</v>
      </c>
      <c r="AC16" s="24">
        <f ca="1">AVERAGE('Trial 1'!AC10,'Trial 2'!AC10,'Trial 3'!AC10,'Trial 4'!AC10,'Trial 5'!AC10,'Trial 6'!AC10,'Trial 7'!AC10,'Trial 8'!AC10)</f>
        <v>1154669.3286585938</v>
      </c>
      <c r="AD16" s="24">
        <f ca="1">AVERAGE('Trial 1'!AD10,'Trial 2'!AD10,'Trial 3'!AD10,'Trial 4'!AD10,'Trial 5'!AD10,'Trial 6'!AD10,'Trial 7'!AD10,'Trial 8'!AD10)</f>
        <v>1154177.9331167163</v>
      </c>
      <c r="AE16" s="24">
        <f ca="1">AVERAGE('Trial 1'!AE10,'Trial 2'!AE10,'Trial 3'!AE10,'Trial 4'!AE10,'Trial 5'!AE10,'Trial 6'!AE10,'Trial 7'!AE10,'Trial 8'!AE10)</f>
        <v>1153702.6786308647</v>
      </c>
      <c r="AF16" s="24">
        <f ca="1">AVERAGE('Trial 1'!AF10,'Trial 2'!AF10,'Trial 3'!AF10,'Trial 4'!AF10,'Trial 5'!AF10,'Trial 6'!AF10,'Trial 7'!AF10,'Trial 8'!AF10)</f>
        <v>1153192.0551662317</v>
      </c>
      <c r="AG16" s="24">
        <f ca="1">AVERAGE('Trial 1'!AG10,'Trial 2'!AG10,'Trial 3'!AG10,'Trial 4'!AG10,'Trial 5'!AG10,'Trial 6'!AG10,'Trial 7'!AG10,'Trial 8'!AG10)</f>
        <v>1152754.100462911</v>
      </c>
      <c r="AH16" s="24">
        <f ca="1">AVERAGE('Trial 1'!AH10,'Trial 2'!AH10,'Trial 3'!AH10,'Trial 4'!AH10,'Trial 5'!AH10,'Trial 6'!AH10,'Trial 7'!AH10,'Trial 8'!AH10)</f>
        <v>1152270.1682897531</v>
      </c>
      <c r="AI16" s="24">
        <f ca="1">AVERAGE('Trial 1'!AI10,'Trial 2'!AI10,'Trial 3'!AI10,'Trial 4'!AI10,'Trial 5'!AI10,'Trial 6'!AI10,'Trial 7'!AI10,'Trial 8'!AI10)</f>
        <v>1151838.6040490638</v>
      </c>
      <c r="AJ16" s="24">
        <f ca="1">AVERAGE('Trial 1'!AJ10,'Trial 2'!AJ10,'Trial 3'!AJ10,'Trial 4'!AJ10,'Trial 5'!AJ10,'Trial 6'!AJ10,'Trial 7'!AJ10,'Trial 8'!AJ10)</f>
        <v>1151398.0582393461</v>
      </c>
      <c r="AK16" s="24">
        <f ca="1">AVERAGE('Trial 1'!AK10,'Trial 2'!AK10,'Trial 3'!AK10,'Trial 4'!AK10,'Trial 5'!AK10,'Trial 6'!AK10,'Trial 7'!AK10,'Trial 8'!AK10)</f>
        <v>1150900.24142904</v>
      </c>
      <c r="AL16" s="24">
        <f ca="1">AVERAGE('Trial 1'!AL10,'Trial 2'!AL10,'Trial 3'!AL10,'Trial 4'!AL10,'Trial 5'!AL10,'Trial 6'!AL10,'Trial 7'!AL10,'Trial 8'!AL10)</f>
        <v>1150423.646407275</v>
      </c>
      <c r="AM16" s="24">
        <f ca="1">AVERAGE('Trial 1'!AM10,'Trial 2'!AM10,'Trial 3'!AM10,'Trial 4'!AM10,'Trial 5'!AM10,'Trial 6'!AM10,'Trial 7'!AM10,'Trial 8'!AM10)</f>
        <v>1149944.4720363766</v>
      </c>
      <c r="AN16" s="25">
        <f t="shared" ca="1" si="2"/>
        <v>13830412.247572126</v>
      </c>
      <c r="AO16" s="24">
        <f ca="1">AVERAGE('Trial 1'!AO10,'Trial 2'!AO10,'Trial 3'!AO10,'Trial 4'!AO10,'Trial 5'!AO10,'Trial 6'!AO10,'Trial 7'!AO10,'Trial 8'!AO10)</f>
        <v>1149464.7568902874</v>
      </c>
      <c r="AP16" s="24">
        <f ca="1">AVERAGE('Trial 1'!AP10,'Trial 2'!AP10,'Trial 3'!AP10,'Trial 4'!AP10,'Trial 5'!AP10,'Trial 6'!AP10,'Trial 7'!AP10,'Trial 8'!AP10)</f>
        <v>1148996.9578625211</v>
      </c>
      <c r="AQ16" s="24">
        <f ca="1">AVERAGE('Trial 1'!AQ10,'Trial 2'!AQ10,'Trial 3'!AQ10,'Trial 4'!AQ10,'Trial 5'!AQ10,'Trial 6'!AQ10,'Trial 7'!AQ10,'Trial 8'!AQ10)</f>
        <v>1148528.9973781765</v>
      </c>
      <c r="AR16" s="24">
        <f ca="1">AVERAGE('Trial 1'!AR10,'Trial 2'!AR10,'Trial 3'!AR10,'Trial 4'!AR10,'Trial 5'!AR10,'Trial 6'!AR10,'Trial 7'!AR10,'Trial 8'!AR10)</f>
        <v>1148092.250325636</v>
      </c>
      <c r="AS16" s="24">
        <f ca="1">AVERAGE('Trial 1'!AS10,'Trial 2'!AS10,'Trial 3'!AS10,'Trial 4'!AS10,'Trial 5'!AS10,'Trial 6'!AS10,'Trial 7'!AS10,'Trial 8'!AS10)</f>
        <v>1147606.5120553081</v>
      </c>
      <c r="AT16" s="24">
        <f ca="1">AVERAGE('Trial 1'!AT10,'Trial 2'!AT10,'Trial 3'!AT10,'Trial 4'!AT10,'Trial 5'!AT10,'Trial 6'!AT10,'Trial 7'!AT10,'Trial 8'!AT10)</f>
        <v>1147124.6981536464</v>
      </c>
      <c r="AU16" s="24">
        <f ca="1">AVERAGE('Trial 1'!AU10,'Trial 2'!AU10,'Trial 3'!AU10,'Trial 4'!AU10,'Trial 5'!AU10,'Trial 6'!AU10,'Trial 7'!AU10,'Trial 8'!AU10)</f>
        <v>1146619.9435527045</v>
      </c>
      <c r="AV16" s="24">
        <f ca="1">AVERAGE('Trial 1'!AV10,'Trial 2'!AV10,'Trial 3'!AV10,'Trial 4'!AV10,'Trial 5'!AV10,'Trial 6'!AV10,'Trial 7'!AV10,'Trial 8'!AV10)</f>
        <v>1146132.4815475268</v>
      </c>
      <c r="AW16" s="24">
        <f ca="1">AVERAGE('Trial 1'!AW10,'Trial 2'!AW10,'Trial 3'!AW10,'Trial 4'!AW10,'Trial 5'!AW10,'Trial 6'!AW10,'Trial 7'!AW10,'Trial 8'!AW10)</f>
        <v>1145685.9977260095</v>
      </c>
      <c r="AX16" s="24">
        <f ca="1">AVERAGE('Trial 1'!AX10,'Trial 2'!AX10,'Trial 3'!AX10,'Trial 4'!AX10,'Trial 5'!AX10,'Trial 6'!AX10,'Trial 7'!AX10,'Trial 8'!AX10)</f>
        <v>1145235.9173516151</v>
      </c>
      <c r="AY16" s="24">
        <f ca="1">AVERAGE('Trial 1'!AY10,'Trial 2'!AY10,'Trial 3'!AY10,'Trial 4'!AY10,'Trial 5'!AY10,'Trial 6'!AY10,'Trial 7'!AY10,'Trial 8'!AY10)</f>
        <v>1144782.6036331416</v>
      </c>
      <c r="AZ16" s="24">
        <f ca="1">AVERAGE('Trial 1'!AZ10,'Trial 2'!AZ10,'Trial 3'!AZ10,'Trial 4'!AZ10,'Trial 5'!AZ10,'Trial 6'!AZ10,'Trial 7'!AZ10,'Trial 8'!AZ10)</f>
        <v>1144290.922586597</v>
      </c>
      <c r="BA16" s="25">
        <f t="shared" ca="1" si="3"/>
        <v>13762562.039063171</v>
      </c>
      <c r="BB16" s="24">
        <f ca="1">AVERAGE('Trial 1'!BB10,'Trial 2'!BB10,'Trial 3'!BB10,'Trial 4'!BB10,'Trial 5'!BB10,'Trial 6'!BB10,'Trial 7'!BB10,'Trial 8'!BB10)</f>
        <v>1143822.0390696768</v>
      </c>
      <c r="BC16" s="24">
        <f ca="1">AVERAGE('Trial 1'!BC10,'Trial 2'!BC10,'Trial 3'!BC10,'Trial 4'!BC10,'Trial 5'!BC10,'Trial 6'!BC10,'Trial 7'!BC10,'Trial 8'!BC10)</f>
        <v>1143336.1914434463</v>
      </c>
      <c r="BD16" s="24">
        <f ca="1">AVERAGE('Trial 1'!BD10,'Trial 2'!BD10,'Trial 3'!BD10,'Trial 4'!BD10,'Trial 5'!BD10,'Trial 6'!BD10,'Trial 7'!BD10,'Trial 8'!BD10)</f>
        <v>1142898.6912193997</v>
      </c>
      <c r="BE16" s="24">
        <f ca="1">AVERAGE('Trial 1'!BE10,'Trial 2'!BE10,'Trial 3'!BE10,'Trial 4'!BE10,'Trial 5'!BE10,'Trial 6'!BE10,'Trial 7'!BE10,'Trial 8'!BE10)</f>
        <v>1142423.8113577901</v>
      </c>
      <c r="BF16" s="24">
        <f ca="1">AVERAGE('Trial 1'!BF10,'Trial 2'!BF10,'Trial 3'!BF10,'Trial 4'!BF10,'Trial 5'!BF10,'Trial 6'!BF10,'Trial 7'!BF10,'Trial 8'!BF10)</f>
        <v>1141912.9977016444</v>
      </c>
      <c r="BG16" s="24">
        <f ca="1">AVERAGE('Trial 1'!BG10,'Trial 2'!BG10,'Trial 3'!BG10,'Trial 4'!BG10,'Trial 5'!BG10,'Trial 6'!BG10,'Trial 7'!BG10,'Trial 8'!BG10)</f>
        <v>1141421.0091769432</v>
      </c>
      <c r="BH16" s="24">
        <f ca="1">AVERAGE('Trial 1'!BH10,'Trial 2'!BH10,'Trial 3'!BH10,'Trial 4'!BH10,'Trial 5'!BH10,'Trial 6'!BH10,'Trial 7'!BH10,'Trial 8'!BH10)</f>
        <v>1140958.1682485961</v>
      </c>
      <c r="BI16" s="24">
        <f ca="1">AVERAGE('Trial 1'!BI10,'Trial 2'!BI10,'Trial 3'!BI10,'Trial 4'!BI10,'Trial 5'!BI10,'Trial 6'!BI10,'Trial 7'!BI10,'Trial 8'!BI10)</f>
        <v>1140490.6867589224</v>
      </c>
      <c r="BJ16" s="24">
        <f ca="1">AVERAGE('Trial 1'!BJ10,'Trial 2'!BJ10,'Trial 3'!BJ10,'Trial 4'!BJ10,'Trial 5'!BJ10,'Trial 6'!BJ10,'Trial 7'!BJ10,'Trial 8'!BJ10)</f>
        <v>1139997.152827339</v>
      </c>
      <c r="BK16" s="24">
        <f ca="1">AVERAGE('Trial 1'!BK10,'Trial 2'!BK10,'Trial 3'!BK10,'Trial 4'!BK10,'Trial 5'!BK10,'Trial 6'!BK10,'Trial 7'!BK10,'Trial 8'!BK10)</f>
        <v>1139548.2467583239</v>
      </c>
      <c r="BL16" s="24">
        <f ca="1">AVERAGE('Trial 1'!BL10,'Trial 2'!BL10,'Trial 3'!BL10,'Trial 4'!BL10,'Trial 5'!BL10,'Trial 6'!BL10,'Trial 7'!BL10,'Trial 8'!BL10)</f>
        <v>1139100.7800551434</v>
      </c>
      <c r="BM16" s="24">
        <f ca="1">AVERAGE('Trial 1'!BM10,'Trial 2'!BM10,'Trial 3'!BM10,'Trial 4'!BM10,'Trial 5'!BM10,'Trial 6'!BM10,'Trial 7'!BM10,'Trial 8'!BM10)</f>
        <v>1138596.6597383476</v>
      </c>
      <c r="BN16" s="25">
        <f t="shared" ca="1" si="4"/>
        <v>13694506.434355572</v>
      </c>
      <c r="BO16" s="24">
        <f ca="1">AVERAGE('Trial 1'!BO10,'Trial 2'!BO10,'Trial 3'!BO10,'Trial 4'!BO10,'Trial 5'!BO10,'Trial 6'!BO10,'Trial 7'!BO10,'Trial 8'!BO10)</f>
        <v>1138132.1715265554</v>
      </c>
      <c r="BP16" s="24">
        <f ca="1">AVERAGE('Trial 1'!BP10,'Trial 2'!BP10,'Trial 3'!BP10,'Trial 4'!BP10,'Trial 5'!BP10,'Trial 6'!BP10,'Trial 7'!BP10,'Trial 8'!BP10)</f>
        <v>1137683.4773976346</v>
      </c>
      <c r="BQ16" s="24">
        <f ca="1">AVERAGE('Trial 1'!BQ10,'Trial 2'!BQ10,'Trial 3'!BQ10,'Trial 4'!BQ10,'Trial 5'!BQ10,'Trial 6'!BQ10,'Trial 7'!BQ10,'Trial 8'!BQ10)</f>
        <v>1137235.4578964324</v>
      </c>
      <c r="BR16" s="24">
        <f ca="1">AVERAGE('Trial 1'!BR10,'Trial 2'!BR10,'Trial 3'!BR10,'Trial 4'!BR10,'Trial 5'!BR10,'Trial 6'!BR10,'Trial 7'!BR10,'Trial 8'!BR10)</f>
        <v>1136724.8737467022</v>
      </c>
      <c r="BS16" s="24">
        <f ca="1">AVERAGE('Trial 1'!BS10,'Trial 2'!BS10,'Trial 3'!BS10,'Trial 4'!BS10,'Trial 5'!BS10,'Trial 6'!BS10,'Trial 7'!BS10,'Trial 8'!BS10)</f>
        <v>1136238.0974880995</v>
      </c>
      <c r="BT16" s="24">
        <f ca="1">AVERAGE('Trial 1'!BT10,'Trial 2'!BT10,'Trial 3'!BT10,'Trial 4'!BT10,'Trial 5'!BT10,'Trial 6'!BT10,'Trial 7'!BT10,'Trial 8'!BT10)</f>
        <v>1135724.9145672848</v>
      </c>
      <c r="BU16" s="24">
        <f ca="1">AVERAGE('Trial 1'!BU10,'Trial 2'!BU10,'Trial 3'!BU10,'Trial 4'!BU10,'Trial 5'!BU10,'Trial 6'!BU10,'Trial 7'!BU10,'Trial 8'!BU10)</f>
        <v>1135263.7359252525</v>
      </c>
      <c r="BV16" s="24">
        <f ca="1">AVERAGE('Trial 1'!BV10,'Trial 2'!BV10,'Trial 3'!BV10,'Trial 4'!BV10,'Trial 5'!BV10,'Trial 6'!BV10,'Trial 7'!BV10,'Trial 8'!BV10)</f>
        <v>1134759.6721531742</v>
      </c>
      <c r="BW16" s="24">
        <f ca="1">AVERAGE('Trial 1'!BW10,'Trial 2'!BW10,'Trial 3'!BW10,'Trial 4'!BW10,'Trial 5'!BW10,'Trial 6'!BW10,'Trial 7'!BW10,'Trial 8'!BW10)</f>
        <v>1134253.7675654667</v>
      </c>
      <c r="BX16" s="24">
        <f ca="1">AVERAGE('Trial 1'!BX10,'Trial 2'!BX10,'Trial 3'!BX10,'Trial 4'!BX10,'Trial 5'!BX10,'Trial 6'!BX10,'Trial 7'!BX10,'Trial 8'!BX10)</f>
        <v>1133768.7674438076</v>
      </c>
      <c r="BY16" s="24">
        <f ca="1">AVERAGE('Trial 1'!BY10,'Trial 2'!BY10,'Trial 3'!BY10,'Trial 4'!BY10,'Trial 5'!BY10,'Trial 6'!BY10,'Trial 7'!BY10,'Trial 8'!BY10)</f>
        <v>1133276.3351185024</v>
      </c>
      <c r="BZ16" s="24">
        <f ca="1">AVERAGE('Trial 1'!BZ10,'Trial 2'!BZ10,'Trial 3'!BZ10,'Trial 4'!BZ10,'Trial 5'!BZ10,'Trial 6'!BZ10,'Trial 7'!BZ10,'Trial 8'!BZ10)</f>
        <v>1132773.4743195996</v>
      </c>
      <c r="CA16" s="25">
        <f t="shared" ca="1" si="5"/>
        <v>13625834.745148512</v>
      </c>
      <c r="CB16" s="24">
        <f ca="1">AVERAGE('Trial 1'!CB10,'Trial 2'!CB10,'Trial 3'!CB10,'Trial 4'!CB10,'Trial 5'!CB10,'Trial 6'!CB10,'Trial 7'!CB10,'Trial 8'!CB10)</f>
        <v>1132331.1761730269</v>
      </c>
      <c r="CC16" s="24">
        <f ca="1">AVERAGE('Trial 1'!CC10,'Trial 2'!CC10,'Trial 3'!CC10,'Trial 4'!CC10,'Trial 5'!CC10,'Trial 6'!CC10,'Trial 7'!CC10,'Trial 8'!CC10)</f>
        <v>1131850.7761383136</v>
      </c>
      <c r="CD16" s="24">
        <f ca="1">AVERAGE('Trial 1'!CD10,'Trial 2'!CD10,'Trial 3'!CD10,'Trial 4'!CD10,'Trial 5'!CD10,'Trial 6'!CD10,'Trial 7'!CD10,'Trial 8'!CD10)</f>
        <v>1131411.1685592595</v>
      </c>
      <c r="CE16" s="24">
        <f ca="1">AVERAGE('Trial 1'!CE10,'Trial 2'!CE10,'Trial 3'!CE10,'Trial 4'!CE10,'Trial 5'!CE10,'Trial 6'!CE10,'Trial 7'!CE10,'Trial 8'!CE10)</f>
        <v>1130942.5233338077</v>
      </c>
      <c r="CF16" s="24">
        <f ca="1">AVERAGE('Trial 1'!CF10,'Trial 2'!CF10,'Trial 3'!CF10,'Trial 4'!CF10,'Trial 5'!CF10,'Trial 6'!CF10,'Trial 7'!CF10,'Trial 8'!CF10)</f>
        <v>1130456.8324650456</v>
      </c>
      <c r="CG16" s="24">
        <f ca="1">AVERAGE('Trial 1'!CG10,'Trial 2'!CG10,'Trial 3'!CG10,'Trial 4'!CG10,'Trial 5'!CG10,'Trial 6'!CG10,'Trial 7'!CG10,'Trial 8'!CG10)</f>
        <v>1129972.9452056298</v>
      </c>
      <c r="CH16" s="24">
        <f ca="1">AVERAGE('Trial 1'!CH10,'Trial 2'!CH10,'Trial 3'!CH10,'Trial 4'!CH10,'Trial 5'!CH10,'Trial 6'!CH10,'Trial 7'!CH10,'Trial 8'!CH10)</f>
        <v>1129506.1543583628</v>
      </c>
      <c r="CI16" s="24">
        <f ca="1">AVERAGE('Trial 1'!CI10,'Trial 2'!CI10,'Trial 3'!CI10,'Trial 4'!CI10,'Trial 5'!CI10,'Trial 6'!CI10,'Trial 7'!CI10,'Trial 8'!CI10)</f>
        <v>1129014.3833131327</v>
      </c>
      <c r="CJ16" s="24">
        <f ca="1">AVERAGE('Trial 1'!CJ10,'Trial 2'!CJ10,'Trial 3'!CJ10,'Trial 4'!CJ10,'Trial 5'!CJ10,'Trial 6'!CJ10,'Trial 7'!CJ10,'Trial 8'!CJ10)</f>
        <v>1128553.5314194686</v>
      </c>
      <c r="CK16" s="24">
        <f ca="1">AVERAGE('Trial 1'!CK10,'Trial 2'!CK10,'Trial 3'!CK10,'Trial 4'!CK10,'Trial 5'!CK10,'Trial 6'!CK10,'Trial 7'!CK10,'Trial 8'!CK10)</f>
        <v>1128071.9327547648</v>
      </c>
      <c r="CL16" s="24">
        <f ca="1">AVERAGE('Trial 1'!CL10,'Trial 2'!CL10,'Trial 3'!CL10,'Trial 4'!CL10,'Trial 5'!CL10,'Trial 6'!CL10,'Trial 7'!CL10,'Trial 8'!CL10)</f>
        <v>1127577.6007646793</v>
      </c>
      <c r="CM16" s="24">
        <f ca="1">AVERAGE('Trial 1'!CM10,'Trial 2'!CM10,'Trial 3'!CM10,'Trial 4'!CM10,'Trial 5'!CM10,'Trial 6'!CM10,'Trial 7'!CM10,'Trial 8'!CM10)</f>
        <v>1127051.2925541338</v>
      </c>
      <c r="CN16" s="25">
        <f t="shared" ca="1" si="6"/>
        <v>13556740.317039626</v>
      </c>
      <c r="CO16" s="24">
        <f ca="1">AVERAGE('Trial 1'!CO10,'Trial 2'!CO10,'Trial 3'!CO10,'Trial 4'!CO10,'Trial 5'!CO10,'Trial 6'!CO10,'Trial 7'!CO10,'Trial 8'!CO10)</f>
        <v>1126553.963669006</v>
      </c>
      <c r="CP16" s="24">
        <f ca="1">AVERAGE('Trial 1'!CP10,'Trial 2'!CP10,'Trial 3'!CP10,'Trial 4'!CP10,'Trial 5'!CP10,'Trial 6'!CP10,'Trial 7'!CP10,'Trial 8'!CP10)</f>
        <v>1126107.8665959828</v>
      </c>
      <c r="CQ16" s="24">
        <f ca="1">AVERAGE('Trial 1'!CQ10,'Trial 2'!CQ10,'Trial 3'!CQ10,'Trial 4'!CQ10,'Trial 5'!CQ10,'Trial 6'!CQ10,'Trial 7'!CQ10,'Trial 8'!CQ10)</f>
        <v>1125628.7104659628</v>
      </c>
      <c r="CR16" s="24">
        <f ca="1">AVERAGE('Trial 1'!CR10,'Trial 2'!CR10,'Trial 3'!CR10,'Trial 4'!CR10,'Trial 5'!CR10,'Trial 6'!CR10,'Trial 7'!CR10,'Trial 8'!CR10)</f>
        <v>1125145.1814404014</v>
      </c>
      <c r="CS16" s="24">
        <f ca="1">AVERAGE('Trial 1'!CS10,'Trial 2'!CS10,'Trial 3'!CS10,'Trial 4'!CS10,'Trial 5'!CS10,'Trial 6'!CS10,'Trial 7'!CS10,'Trial 8'!CS10)</f>
        <v>1124683.5949790031</v>
      </c>
      <c r="CT16" s="24">
        <f ca="1">AVERAGE('Trial 1'!CT10,'Trial 2'!CT10,'Trial 3'!CT10,'Trial 4'!CT10,'Trial 5'!CT10,'Trial 6'!CT10,'Trial 7'!CT10,'Trial 8'!CT10)</f>
        <v>1124209.3632445021</v>
      </c>
      <c r="CU16" s="24">
        <f ca="1">AVERAGE('Trial 1'!CU10,'Trial 2'!CU10,'Trial 3'!CU10,'Trial 4'!CU10,'Trial 5'!CU10,'Trial 6'!CU10,'Trial 7'!CU10,'Trial 8'!CU10)</f>
        <v>1123736.167265923</v>
      </c>
      <c r="CV16" s="24">
        <f ca="1">AVERAGE('Trial 1'!CV10,'Trial 2'!CV10,'Trial 3'!CV10,'Trial 4'!CV10,'Trial 5'!CV10,'Trial 6'!CV10,'Trial 7'!CV10,'Trial 8'!CV10)</f>
        <v>1123241.4654085282</v>
      </c>
      <c r="CW16" s="24">
        <f ca="1">AVERAGE('Trial 1'!CW10,'Trial 2'!CW10,'Trial 3'!CW10,'Trial 4'!CW10,'Trial 5'!CW10,'Trial 6'!CW10,'Trial 7'!CW10,'Trial 8'!CW10)</f>
        <v>1122748.1962106656</v>
      </c>
      <c r="CX16" s="24">
        <f ca="1">AVERAGE('Trial 1'!CX10,'Trial 2'!CX10,'Trial 3'!CX10,'Trial 4'!CX10,'Trial 5'!CX10,'Trial 6'!CX10,'Trial 7'!CX10,'Trial 8'!CX10)</f>
        <v>1122244.7845896515</v>
      </c>
      <c r="CY16" s="24">
        <f ca="1">AVERAGE('Trial 1'!CY10,'Trial 2'!CY10,'Trial 3'!CY10,'Trial 4'!CY10,'Trial 5'!CY10,'Trial 6'!CY10,'Trial 7'!CY10,'Trial 8'!CY10)</f>
        <v>1121790.5665412704</v>
      </c>
      <c r="CZ16" s="24">
        <f ca="1">AVERAGE('Trial 1'!CZ10,'Trial 2'!CZ10,'Trial 3'!CZ10,'Trial 4'!CZ10,'Trial 5'!CZ10,'Trial 6'!CZ10,'Trial 7'!CZ10,'Trial 8'!CZ10)</f>
        <v>1121329.0315955449</v>
      </c>
      <c r="DA16" s="25">
        <f t="shared" ca="1" si="7"/>
        <v>13487418.892006444</v>
      </c>
      <c r="DB16" s="24">
        <f ca="1">AVERAGE('Trial 1'!DB10,'Trial 2'!DB10,'Trial 3'!DB10,'Trial 4'!DB10,'Trial 5'!DB10,'Trial 6'!DB10,'Trial 7'!DB10,'Trial 8'!DB10)</f>
        <v>1120908.8981869889</v>
      </c>
      <c r="DC16" s="24">
        <f ca="1">AVERAGE('Trial 1'!DC10,'Trial 2'!DC10,'Trial 3'!DC10,'Trial 4'!DC10,'Trial 5'!DC10,'Trial 6'!DC10,'Trial 7'!DC10,'Trial 8'!DC10)</f>
        <v>1120427.4239078565</v>
      </c>
      <c r="DD16" s="24">
        <f ca="1">AVERAGE('Trial 1'!DD10,'Trial 2'!DD10,'Trial 3'!DD10,'Trial 4'!DD10,'Trial 5'!DD10,'Trial 6'!DD10,'Trial 7'!DD10,'Trial 8'!DD10)</f>
        <v>1119974.4913853479</v>
      </c>
      <c r="DE16" s="24">
        <f ca="1">AVERAGE('Trial 1'!DE10,'Trial 2'!DE10,'Trial 3'!DE10,'Trial 4'!DE10,'Trial 5'!DE10,'Trial 6'!DE10,'Trial 7'!DE10,'Trial 8'!DE10)</f>
        <v>1119454.172605338</v>
      </c>
      <c r="DF16" s="24">
        <f ca="1">AVERAGE('Trial 1'!DF10,'Trial 2'!DF10,'Trial 3'!DF10,'Trial 4'!DF10,'Trial 5'!DF10,'Trial 6'!DF10,'Trial 7'!DF10,'Trial 8'!DF10)</f>
        <v>1118995.2099175244</v>
      </c>
      <c r="DG16" s="24">
        <f ca="1">AVERAGE('Trial 1'!DG10,'Trial 2'!DG10,'Trial 3'!DG10,'Trial 4'!DG10,'Trial 5'!DG10,'Trial 6'!DG10,'Trial 7'!DG10,'Trial 8'!DG10)</f>
        <v>1118516.3436802675</v>
      </c>
      <c r="DH16" s="24">
        <f ca="1">AVERAGE('Trial 1'!DH10,'Trial 2'!DH10,'Trial 3'!DH10,'Trial 4'!DH10,'Trial 5'!DH10,'Trial 6'!DH10,'Trial 7'!DH10,'Trial 8'!DH10)</f>
        <v>1118013.7023433945</v>
      </c>
      <c r="DI16" s="24">
        <f ca="1">AVERAGE('Trial 1'!DI10,'Trial 2'!DI10,'Trial 3'!DI10,'Trial 4'!DI10,'Trial 5'!DI10,'Trial 6'!DI10,'Trial 7'!DI10,'Trial 8'!DI10)</f>
        <v>1117553.27056507</v>
      </c>
      <c r="DJ16" s="24">
        <f ca="1">AVERAGE('Trial 1'!DJ10,'Trial 2'!DJ10,'Trial 3'!DJ10,'Trial 4'!DJ10,'Trial 5'!DJ10,'Trial 6'!DJ10,'Trial 7'!DJ10,'Trial 8'!DJ10)</f>
        <v>1117059.3056550985</v>
      </c>
      <c r="DK16" s="24">
        <f ca="1">AVERAGE('Trial 1'!DK10,'Trial 2'!DK10,'Trial 3'!DK10,'Trial 4'!DK10,'Trial 5'!DK10,'Trial 6'!DK10,'Trial 7'!DK10,'Trial 8'!DK10)</f>
        <v>1116615.1287153699</v>
      </c>
      <c r="DL16" s="24">
        <f ca="1">AVERAGE('Trial 1'!DL10,'Trial 2'!DL10,'Trial 3'!DL10,'Trial 4'!DL10,'Trial 5'!DL10,'Trial 6'!DL10,'Trial 7'!DL10,'Trial 8'!DL10)</f>
        <v>1116170.2874194235</v>
      </c>
      <c r="DM16" s="24">
        <f ca="1">AVERAGE('Trial 1'!DM10,'Trial 2'!DM10,'Trial 3'!DM10,'Trial 4'!DM10,'Trial 5'!DM10,'Trial 6'!DM10,'Trial 7'!DM10,'Trial 8'!DM10)</f>
        <v>1115705.3746371588</v>
      </c>
      <c r="DN16" s="25">
        <f t="shared" ca="1" si="8"/>
        <v>13419393.609018838</v>
      </c>
      <c r="DO16" s="24">
        <f ca="1">AVERAGE('Trial 1'!DO10,'Trial 2'!DO10,'Trial 3'!DO10,'Trial 4'!DO10,'Trial 5'!DO10,'Trial 6'!DO10,'Trial 7'!DO10,'Trial 8'!DO10)</f>
        <v>1115274.1226398561</v>
      </c>
      <c r="DP16" s="24">
        <f ca="1">AVERAGE('Trial 1'!DP10,'Trial 2'!DP10,'Trial 3'!DP10,'Trial 4'!DP10,'Trial 5'!DP10,'Trial 6'!DP10,'Trial 7'!DP10,'Trial 8'!DP10)</f>
        <v>1114791.4140318201</v>
      </c>
      <c r="DQ16" s="24">
        <f ca="1">AVERAGE('Trial 1'!DQ10,'Trial 2'!DQ10,'Trial 3'!DQ10,'Trial 4'!DQ10,'Trial 5'!DQ10,'Trial 6'!DQ10,'Trial 7'!DQ10,'Trial 8'!DQ10)</f>
        <v>1114329.4700100077</v>
      </c>
      <c r="DR16" s="24">
        <f ca="1">AVERAGE('Trial 1'!DR10,'Trial 2'!DR10,'Trial 3'!DR10,'Trial 4'!DR10,'Trial 5'!DR10,'Trial 6'!DR10,'Trial 7'!DR10,'Trial 8'!DR10)</f>
        <v>1113876.9609689543</v>
      </c>
      <c r="DS16" s="24">
        <f ca="1">AVERAGE('Trial 1'!DS10,'Trial 2'!DS10,'Trial 3'!DS10,'Trial 4'!DS10,'Trial 5'!DS10,'Trial 6'!DS10,'Trial 7'!DS10,'Trial 8'!DS10)</f>
        <v>1113372.9194649793</v>
      </c>
      <c r="DT16" s="24">
        <f ca="1">AVERAGE('Trial 1'!DT10,'Trial 2'!DT10,'Trial 3'!DT10,'Trial 4'!DT10,'Trial 5'!DT10,'Trial 6'!DT10,'Trial 7'!DT10,'Trial 8'!DT10)</f>
        <v>1112880.7548173696</v>
      </c>
      <c r="DU16" s="24">
        <f ca="1">AVERAGE('Trial 1'!DU10,'Trial 2'!DU10,'Trial 3'!DU10,'Trial 4'!DU10,'Trial 5'!DU10,'Trial 6'!DU10,'Trial 7'!DU10,'Trial 8'!DU10)</f>
        <v>1112415.8955458156</v>
      </c>
      <c r="DV16" s="24">
        <f ca="1">AVERAGE('Trial 1'!DV10,'Trial 2'!DV10,'Trial 3'!DV10,'Trial 4'!DV10,'Trial 5'!DV10,'Trial 6'!DV10,'Trial 7'!DV10,'Trial 8'!DV10)</f>
        <v>1111949.9859703791</v>
      </c>
      <c r="DW16" s="24">
        <f ca="1">AVERAGE('Trial 1'!DW10,'Trial 2'!DW10,'Trial 3'!DW10,'Trial 4'!DW10,'Trial 5'!DW10,'Trial 6'!DW10,'Trial 7'!DW10,'Trial 8'!DW10)</f>
        <v>1111496.2120166945</v>
      </c>
      <c r="DX16" s="24">
        <f ca="1">AVERAGE('Trial 1'!DX10,'Trial 2'!DX10,'Trial 3'!DX10,'Trial 4'!DX10,'Trial 5'!DX10,'Trial 6'!DX10,'Trial 7'!DX10,'Trial 8'!DX10)</f>
        <v>1110995.97361416</v>
      </c>
      <c r="DY16" s="24">
        <f ca="1">AVERAGE('Trial 1'!DY10,'Trial 2'!DY10,'Trial 3'!DY10,'Trial 4'!DY10,'Trial 5'!DY10,'Trial 6'!DY10,'Trial 7'!DY10,'Trial 8'!DY10)</f>
        <v>1110524.3297221903</v>
      </c>
      <c r="DZ16" s="24">
        <f ca="1">AVERAGE('Trial 1'!DZ10,'Trial 2'!DZ10,'Trial 3'!DZ10,'Trial 4'!DZ10,'Trial 5'!DZ10,'Trial 6'!DZ10,'Trial 7'!DZ10,'Trial 8'!DZ10)</f>
        <v>1110045.7345806954</v>
      </c>
      <c r="EA16" s="25">
        <f t="shared" ca="1" si="9"/>
        <v>13351953.773382923</v>
      </c>
      <c r="EB16" s="24">
        <f ca="1">AVERAGE('Trial 1'!EB10,'Trial 2'!EB10,'Trial 3'!EB10,'Trial 4'!EB10,'Trial 5'!EB10,'Trial 6'!EB10,'Trial 7'!EB10,'Trial 8'!EB10)</f>
        <v>1109587.5605105571</v>
      </c>
      <c r="EC16" s="24">
        <f ca="1">AVERAGE('Trial 1'!EC10,'Trial 2'!EC10,'Trial 3'!EC10,'Trial 4'!EC10,'Trial 5'!EC10,'Trial 6'!EC10,'Trial 7'!EC10,'Trial 8'!EC10)</f>
        <v>1109135.0043020658</v>
      </c>
      <c r="ED16" s="24">
        <f ca="1">AVERAGE('Trial 1'!ED10,'Trial 2'!ED10,'Trial 3'!ED10,'Trial 4'!ED10,'Trial 5'!ED10,'Trial 6'!ED10,'Trial 7'!ED10,'Trial 8'!ED10)</f>
        <v>1108684.495275507</v>
      </c>
      <c r="EE16" s="24">
        <f ca="1">AVERAGE('Trial 1'!EE10,'Trial 2'!EE10,'Trial 3'!EE10,'Trial 4'!EE10,'Trial 5'!EE10,'Trial 6'!EE10,'Trial 7'!EE10,'Trial 8'!EE10)</f>
        <v>1108182.6237929387</v>
      </c>
      <c r="EF16" s="24">
        <f ca="1">AVERAGE('Trial 1'!EF10,'Trial 2'!EF10,'Trial 3'!EF10,'Trial 4'!EF10,'Trial 5'!EF10,'Trial 6'!EF10,'Trial 7'!EF10,'Trial 8'!EF10)</f>
        <v>1107711.1455686754</v>
      </c>
      <c r="EG16" s="24">
        <f ca="1">AVERAGE('Trial 1'!EG10,'Trial 2'!EG10,'Trial 3'!EG10,'Trial 4'!EG10,'Trial 5'!EG10,'Trial 6'!EG10,'Trial 7'!EG10,'Trial 8'!EG10)</f>
        <v>1107227.1354125938</v>
      </c>
      <c r="EH16" s="24">
        <f ca="1">AVERAGE('Trial 1'!EH10,'Trial 2'!EH10,'Trial 3'!EH10,'Trial 4'!EH10,'Trial 5'!EH10,'Trial 6'!EH10,'Trial 7'!EH10,'Trial 8'!EH10)</f>
        <v>1106751.7491608511</v>
      </c>
      <c r="EI16" s="24">
        <f ca="1">AVERAGE('Trial 1'!EI10,'Trial 2'!EI10,'Trial 3'!EI10,'Trial 4'!EI10,'Trial 5'!EI10,'Trial 6'!EI10,'Trial 7'!EI10,'Trial 8'!EI10)</f>
        <v>1106276.0735591294</v>
      </c>
      <c r="EJ16" s="24">
        <f ca="1">AVERAGE('Trial 1'!EJ10,'Trial 2'!EJ10,'Trial 3'!EJ10,'Trial 4'!EJ10,'Trial 5'!EJ10,'Trial 6'!EJ10,'Trial 7'!EJ10,'Trial 8'!EJ10)</f>
        <v>1105823.4666192622</v>
      </c>
      <c r="EK16" s="24">
        <f ca="1">AVERAGE('Trial 1'!EK10,'Trial 2'!EK10,'Trial 3'!EK10,'Trial 4'!EK10,'Trial 5'!EK10,'Trial 6'!EK10,'Trial 7'!EK10,'Trial 8'!EK10)</f>
        <v>1105370.3540028362</v>
      </c>
      <c r="EL16" s="24">
        <f ca="1">AVERAGE('Trial 1'!EL10,'Trial 2'!EL10,'Trial 3'!EL10,'Trial 4'!EL10,'Trial 5'!EL10,'Trial 6'!EL10,'Trial 7'!EL10,'Trial 8'!EL10)</f>
        <v>1104905.7821414047</v>
      </c>
      <c r="EM16" s="24">
        <f ca="1">AVERAGE('Trial 1'!EM10,'Trial 2'!EM10,'Trial 3'!EM10,'Trial 4'!EM10,'Trial 5'!EM10,'Trial 6'!EM10,'Trial 7'!EM10,'Trial 8'!EM10)</f>
        <v>1104461.5577802844</v>
      </c>
      <c r="EN16" s="25">
        <f t="shared" ca="1" si="10"/>
        <v>13284116.948126106</v>
      </c>
    </row>
    <row r="17" spans="1:144" ht="12.75" customHeight="1" outlineLevel="1" x14ac:dyDescent="0.2">
      <c r="A17" s="11" t="str">
        <f>Labels!B33</f>
        <v>Long Expected Demand std dev</v>
      </c>
      <c r="B17" s="26">
        <f>STDEV('Trial 1'!B10,'Trial 2'!B10,'Trial 3'!B10,'Trial 4'!B10,'Trial 5'!B10,'Trial 6'!B10,'Trial 7'!B10,'Trial 8'!B10)</f>
        <v>0</v>
      </c>
      <c r="C17" s="26">
        <f ca="1">STDEV('Trial 1'!C10,'Trial 2'!C10,'Trial 3'!C10,'Trial 4'!C10,'Trial 5'!C10,'Trial 6'!C10,'Trial 7'!C10,'Trial 8'!C10)</f>
        <v>55.503920479284041</v>
      </c>
      <c r="D17" s="26">
        <f ca="1">STDEV('Trial 1'!D10,'Trial 2'!D10,'Trial 3'!D10,'Trial 4'!D10,'Trial 5'!D10,'Trial 6'!D10,'Trial 7'!D10,'Trial 8'!D10)</f>
        <v>81.963132723979413</v>
      </c>
      <c r="E17" s="26">
        <f ca="1">STDEV('Trial 1'!E10,'Trial 2'!E10,'Trial 3'!E10,'Trial 4'!E10,'Trial 5'!E10,'Trial 6'!E10,'Trial 7'!E10,'Trial 8'!E10)</f>
        <v>87.508913490123362</v>
      </c>
      <c r="F17" s="26">
        <f ca="1">STDEV('Trial 1'!F10,'Trial 2'!F10,'Trial 3'!F10,'Trial 4'!F10,'Trial 5'!F10,'Trial 6'!F10,'Trial 7'!F10,'Trial 8'!F10)</f>
        <v>134.13709114967011</v>
      </c>
      <c r="G17" s="26">
        <f ca="1">STDEV('Trial 1'!G10,'Trial 2'!G10,'Trial 3'!G10,'Trial 4'!G10,'Trial 5'!G10,'Trial 6'!G10,'Trial 7'!G10,'Trial 8'!G10)</f>
        <v>186.82840580446003</v>
      </c>
      <c r="H17" s="26">
        <f ca="1">STDEV('Trial 1'!H10,'Trial 2'!H10,'Trial 3'!H10,'Trial 4'!H10,'Trial 5'!H10,'Trial 6'!H10,'Trial 7'!H10,'Trial 8'!H10)</f>
        <v>203.74315672922543</v>
      </c>
      <c r="I17" s="26">
        <f ca="1">STDEV('Trial 1'!I10,'Trial 2'!I10,'Trial 3'!I10,'Trial 4'!I10,'Trial 5'!I10,'Trial 6'!I10,'Trial 7'!I10,'Trial 8'!I10)</f>
        <v>214.53520347658727</v>
      </c>
      <c r="J17" s="26">
        <f ca="1">STDEV('Trial 1'!J10,'Trial 2'!J10,'Trial 3'!J10,'Trial 4'!J10,'Trial 5'!J10,'Trial 6'!J10,'Trial 7'!J10,'Trial 8'!J10)</f>
        <v>233.29394697787669</v>
      </c>
      <c r="K17" s="26">
        <f ca="1">STDEV('Trial 1'!K10,'Trial 2'!K10,'Trial 3'!K10,'Trial 4'!K10,'Trial 5'!K10,'Trial 6'!K10,'Trial 7'!K10,'Trial 8'!K10)</f>
        <v>222.3457728750457</v>
      </c>
      <c r="L17" s="26">
        <f ca="1">STDEV('Trial 1'!L10,'Trial 2'!L10,'Trial 3'!L10,'Trial 4'!L10,'Trial 5'!L10,'Trial 6'!L10,'Trial 7'!L10,'Trial 8'!L10)</f>
        <v>257.17745520389343</v>
      </c>
      <c r="M17" s="26">
        <f ca="1">STDEV('Trial 1'!M10,'Trial 2'!M10,'Trial 3'!M10,'Trial 4'!M10,'Trial 5'!M10,'Trial 6'!M10,'Trial 7'!M10,'Trial 8'!M10)</f>
        <v>266.06777125836777</v>
      </c>
      <c r="N17" s="27">
        <f t="shared" ca="1" si="0"/>
        <v>1943.1047701685134</v>
      </c>
      <c r="O17" s="26">
        <f ca="1">STDEV('Trial 1'!O10,'Trial 2'!O10,'Trial 3'!O10,'Trial 4'!O10,'Trial 5'!O10,'Trial 6'!O10,'Trial 7'!O10,'Trial 8'!O10)</f>
        <v>308.63955262262272</v>
      </c>
      <c r="P17" s="26">
        <f ca="1">STDEV('Trial 1'!P10,'Trial 2'!P10,'Trial 3'!P10,'Trial 4'!P10,'Trial 5'!P10,'Trial 6'!P10,'Trial 7'!P10,'Trial 8'!P10)</f>
        <v>317.96160180138008</v>
      </c>
      <c r="Q17" s="26">
        <f ca="1">STDEV('Trial 1'!Q10,'Trial 2'!Q10,'Trial 3'!Q10,'Trial 4'!Q10,'Trial 5'!Q10,'Trial 6'!Q10,'Trial 7'!Q10,'Trial 8'!Q10)</f>
        <v>320.39914983367061</v>
      </c>
      <c r="R17" s="26">
        <f ca="1">STDEV('Trial 1'!R10,'Trial 2'!R10,'Trial 3'!R10,'Trial 4'!R10,'Trial 5'!R10,'Trial 6'!R10,'Trial 7'!R10,'Trial 8'!R10)</f>
        <v>369.10844509383844</v>
      </c>
      <c r="S17" s="26">
        <f ca="1">STDEV('Trial 1'!S10,'Trial 2'!S10,'Trial 3'!S10,'Trial 4'!S10,'Trial 5'!S10,'Trial 6'!S10,'Trial 7'!S10,'Trial 8'!S10)</f>
        <v>405.44789864601421</v>
      </c>
      <c r="T17" s="26">
        <f ca="1">STDEV('Trial 1'!T10,'Trial 2'!T10,'Trial 3'!T10,'Trial 4'!T10,'Trial 5'!T10,'Trial 6'!T10,'Trial 7'!T10,'Trial 8'!T10)</f>
        <v>437.8888821394666</v>
      </c>
      <c r="U17" s="26">
        <f ca="1">STDEV('Trial 1'!U10,'Trial 2'!U10,'Trial 3'!U10,'Trial 4'!U10,'Trial 5'!U10,'Trial 6'!U10,'Trial 7'!U10,'Trial 8'!U10)</f>
        <v>446.95817996458226</v>
      </c>
      <c r="V17" s="26">
        <f ca="1">STDEV('Trial 1'!V10,'Trial 2'!V10,'Trial 3'!V10,'Trial 4'!V10,'Trial 5'!V10,'Trial 6'!V10,'Trial 7'!V10,'Trial 8'!V10)</f>
        <v>439.21204379037209</v>
      </c>
      <c r="W17" s="26">
        <f ca="1">STDEV('Trial 1'!W10,'Trial 2'!W10,'Trial 3'!W10,'Trial 4'!W10,'Trial 5'!W10,'Trial 6'!W10,'Trial 7'!W10,'Trial 8'!W10)</f>
        <v>434.69331341583927</v>
      </c>
      <c r="X17" s="26">
        <f ca="1">STDEV('Trial 1'!X10,'Trial 2'!X10,'Trial 3'!X10,'Trial 4'!X10,'Trial 5'!X10,'Trial 6'!X10,'Trial 7'!X10,'Trial 8'!X10)</f>
        <v>447.86814241850209</v>
      </c>
      <c r="Y17" s="26">
        <f ca="1">STDEV('Trial 1'!Y10,'Trial 2'!Y10,'Trial 3'!Y10,'Trial 4'!Y10,'Trial 5'!Y10,'Trial 6'!Y10,'Trial 7'!Y10,'Trial 8'!Y10)</f>
        <v>509.99853160676884</v>
      </c>
      <c r="Z17" s="26">
        <f ca="1">STDEV('Trial 1'!Z10,'Trial 2'!Z10,'Trial 3'!Z10,'Trial 4'!Z10,'Trial 5'!Z10,'Trial 6'!Z10,'Trial 7'!Z10,'Trial 8'!Z10)</f>
        <v>488.521085818975</v>
      </c>
      <c r="AA17" s="27">
        <f t="shared" ca="1" si="1"/>
        <v>4926.6968271520318</v>
      </c>
      <c r="AB17" s="26">
        <f ca="1">STDEV('Trial 1'!AB10,'Trial 2'!AB10,'Trial 3'!AB10,'Trial 4'!AB10,'Trial 5'!AB10,'Trial 6'!AB10,'Trial 7'!AB10,'Trial 8'!AB10)</f>
        <v>523.31114999063175</v>
      </c>
      <c r="AC17" s="26">
        <f ca="1">STDEV('Trial 1'!AC10,'Trial 2'!AC10,'Trial 3'!AC10,'Trial 4'!AC10,'Trial 5'!AC10,'Trial 6'!AC10,'Trial 7'!AC10,'Trial 8'!AC10)</f>
        <v>529.42711398969857</v>
      </c>
      <c r="AD17" s="26">
        <f ca="1">STDEV('Trial 1'!AD10,'Trial 2'!AD10,'Trial 3'!AD10,'Trial 4'!AD10,'Trial 5'!AD10,'Trial 6'!AD10,'Trial 7'!AD10,'Trial 8'!AD10)</f>
        <v>550.91664724201155</v>
      </c>
      <c r="AE17" s="26">
        <f ca="1">STDEV('Trial 1'!AE10,'Trial 2'!AE10,'Trial 3'!AE10,'Trial 4'!AE10,'Trial 5'!AE10,'Trial 6'!AE10,'Trial 7'!AE10,'Trial 8'!AE10)</f>
        <v>573.15001802030417</v>
      </c>
      <c r="AF17" s="26">
        <f ca="1">STDEV('Trial 1'!AF10,'Trial 2'!AF10,'Trial 3'!AF10,'Trial 4'!AF10,'Trial 5'!AF10,'Trial 6'!AF10,'Trial 7'!AF10,'Trial 8'!AF10)</f>
        <v>639.22809741395531</v>
      </c>
      <c r="AG17" s="26">
        <f ca="1">STDEV('Trial 1'!AG10,'Trial 2'!AG10,'Trial 3'!AG10,'Trial 4'!AG10,'Trial 5'!AG10,'Trial 6'!AG10,'Trial 7'!AG10,'Trial 8'!AG10)</f>
        <v>628.50008188967104</v>
      </c>
      <c r="AH17" s="26">
        <f ca="1">STDEV('Trial 1'!AH10,'Trial 2'!AH10,'Trial 3'!AH10,'Trial 4'!AH10,'Trial 5'!AH10,'Trial 6'!AH10,'Trial 7'!AH10,'Trial 8'!AH10)</f>
        <v>620.81941247064992</v>
      </c>
      <c r="AI17" s="26">
        <f ca="1">STDEV('Trial 1'!AI10,'Trial 2'!AI10,'Trial 3'!AI10,'Trial 4'!AI10,'Trial 5'!AI10,'Trial 6'!AI10,'Trial 7'!AI10,'Trial 8'!AI10)</f>
        <v>626.06960692484961</v>
      </c>
      <c r="AJ17" s="26">
        <f ca="1">STDEV('Trial 1'!AJ10,'Trial 2'!AJ10,'Trial 3'!AJ10,'Trial 4'!AJ10,'Trial 5'!AJ10,'Trial 6'!AJ10,'Trial 7'!AJ10,'Trial 8'!AJ10)</f>
        <v>655.87866915770746</v>
      </c>
      <c r="AK17" s="26">
        <f ca="1">STDEV('Trial 1'!AK10,'Trial 2'!AK10,'Trial 3'!AK10,'Trial 4'!AK10,'Trial 5'!AK10,'Trial 6'!AK10,'Trial 7'!AK10,'Trial 8'!AK10)</f>
        <v>698.75472838966448</v>
      </c>
      <c r="AL17" s="26">
        <f ca="1">STDEV('Trial 1'!AL10,'Trial 2'!AL10,'Trial 3'!AL10,'Trial 4'!AL10,'Trial 5'!AL10,'Trial 6'!AL10,'Trial 7'!AL10,'Trial 8'!AL10)</f>
        <v>740.66089909457185</v>
      </c>
      <c r="AM17" s="26">
        <f ca="1">STDEV('Trial 1'!AM10,'Trial 2'!AM10,'Trial 3'!AM10,'Trial 4'!AM10,'Trial 5'!AM10,'Trial 6'!AM10,'Trial 7'!AM10,'Trial 8'!AM10)</f>
        <v>725.42735331869085</v>
      </c>
      <c r="AN17" s="27">
        <f t="shared" ca="1" si="2"/>
        <v>7512.1437779024072</v>
      </c>
      <c r="AO17" s="26">
        <f ca="1">STDEV('Trial 1'!AO10,'Trial 2'!AO10,'Trial 3'!AO10,'Trial 4'!AO10,'Trial 5'!AO10,'Trial 6'!AO10,'Trial 7'!AO10,'Trial 8'!AO10)</f>
        <v>680.79008977006936</v>
      </c>
      <c r="AP17" s="26">
        <f ca="1">STDEV('Trial 1'!AP10,'Trial 2'!AP10,'Trial 3'!AP10,'Trial 4'!AP10,'Trial 5'!AP10,'Trial 6'!AP10,'Trial 7'!AP10,'Trial 8'!AP10)</f>
        <v>693.15466190508596</v>
      </c>
      <c r="AQ17" s="26">
        <f ca="1">STDEV('Trial 1'!AQ10,'Trial 2'!AQ10,'Trial 3'!AQ10,'Trial 4'!AQ10,'Trial 5'!AQ10,'Trial 6'!AQ10,'Trial 7'!AQ10,'Trial 8'!AQ10)</f>
        <v>677.63050534391948</v>
      </c>
      <c r="AR17" s="26">
        <f ca="1">STDEV('Trial 1'!AR10,'Trial 2'!AR10,'Trial 3'!AR10,'Trial 4'!AR10,'Trial 5'!AR10,'Trial 6'!AR10,'Trial 7'!AR10,'Trial 8'!AR10)</f>
        <v>703.30238290021168</v>
      </c>
      <c r="AS17" s="26">
        <f ca="1">STDEV('Trial 1'!AS10,'Trial 2'!AS10,'Trial 3'!AS10,'Trial 4'!AS10,'Trial 5'!AS10,'Trial 6'!AS10,'Trial 7'!AS10,'Trial 8'!AS10)</f>
        <v>750.64051357366122</v>
      </c>
      <c r="AT17" s="26">
        <f ca="1">STDEV('Trial 1'!AT10,'Trial 2'!AT10,'Trial 3'!AT10,'Trial 4'!AT10,'Trial 5'!AT10,'Trial 6'!AT10,'Trial 7'!AT10,'Trial 8'!AT10)</f>
        <v>752.61875737150137</v>
      </c>
      <c r="AU17" s="26">
        <f ca="1">STDEV('Trial 1'!AU10,'Trial 2'!AU10,'Trial 3'!AU10,'Trial 4'!AU10,'Trial 5'!AU10,'Trial 6'!AU10,'Trial 7'!AU10,'Trial 8'!AU10)</f>
        <v>739.30488155356954</v>
      </c>
      <c r="AV17" s="26">
        <f ca="1">STDEV('Trial 1'!AV10,'Trial 2'!AV10,'Trial 3'!AV10,'Trial 4'!AV10,'Trial 5'!AV10,'Trial 6'!AV10,'Trial 7'!AV10,'Trial 8'!AV10)</f>
        <v>692.95258140283863</v>
      </c>
      <c r="AW17" s="26">
        <f ca="1">STDEV('Trial 1'!AW10,'Trial 2'!AW10,'Trial 3'!AW10,'Trial 4'!AW10,'Trial 5'!AW10,'Trial 6'!AW10,'Trial 7'!AW10,'Trial 8'!AW10)</f>
        <v>687.05077863372708</v>
      </c>
      <c r="AX17" s="26">
        <f ca="1">STDEV('Trial 1'!AX10,'Trial 2'!AX10,'Trial 3'!AX10,'Trial 4'!AX10,'Trial 5'!AX10,'Trial 6'!AX10,'Trial 7'!AX10,'Trial 8'!AX10)</f>
        <v>705.78324890780766</v>
      </c>
      <c r="AY17" s="26">
        <f ca="1">STDEV('Trial 1'!AY10,'Trial 2'!AY10,'Trial 3'!AY10,'Trial 4'!AY10,'Trial 5'!AY10,'Trial 6'!AY10,'Trial 7'!AY10,'Trial 8'!AY10)</f>
        <v>686.99486594921063</v>
      </c>
      <c r="AZ17" s="26">
        <f ca="1">STDEV('Trial 1'!AZ10,'Trial 2'!AZ10,'Trial 3'!AZ10,'Trial 4'!AZ10,'Trial 5'!AZ10,'Trial 6'!AZ10,'Trial 7'!AZ10,'Trial 8'!AZ10)</f>
        <v>692.02208100230087</v>
      </c>
      <c r="BA17" s="27">
        <f t="shared" ca="1" si="3"/>
        <v>8462.2453483139016</v>
      </c>
      <c r="BB17" s="26">
        <f ca="1">STDEV('Trial 1'!BB10,'Trial 2'!BB10,'Trial 3'!BB10,'Trial 4'!BB10,'Trial 5'!BB10,'Trial 6'!BB10,'Trial 7'!BB10,'Trial 8'!BB10)</f>
        <v>691.11543981576278</v>
      </c>
      <c r="BC17" s="26">
        <f ca="1">STDEV('Trial 1'!BC10,'Trial 2'!BC10,'Trial 3'!BC10,'Trial 4'!BC10,'Trial 5'!BC10,'Trial 6'!BC10,'Trial 7'!BC10,'Trial 8'!BC10)</f>
        <v>669.23376598370851</v>
      </c>
      <c r="BD17" s="26">
        <f ca="1">STDEV('Trial 1'!BD10,'Trial 2'!BD10,'Trial 3'!BD10,'Trial 4'!BD10,'Trial 5'!BD10,'Trial 6'!BD10,'Trial 7'!BD10,'Trial 8'!BD10)</f>
        <v>670.57315484872561</v>
      </c>
      <c r="BE17" s="26">
        <f ca="1">STDEV('Trial 1'!BE10,'Trial 2'!BE10,'Trial 3'!BE10,'Trial 4'!BE10,'Trial 5'!BE10,'Trial 6'!BE10,'Trial 7'!BE10,'Trial 8'!BE10)</f>
        <v>684.82659255172166</v>
      </c>
      <c r="BF17" s="26">
        <f ca="1">STDEV('Trial 1'!BF10,'Trial 2'!BF10,'Trial 3'!BF10,'Trial 4'!BF10,'Trial 5'!BF10,'Trial 6'!BF10,'Trial 7'!BF10,'Trial 8'!BF10)</f>
        <v>664.95604312226533</v>
      </c>
      <c r="BG17" s="26">
        <f ca="1">STDEV('Trial 1'!BG10,'Trial 2'!BG10,'Trial 3'!BG10,'Trial 4'!BG10,'Trial 5'!BG10,'Trial 6'!BG10,'Trial 7'!BG10,'Trial 8'!BG10)</f>
        <v>683.49850655142347</v>
      </c>
      <c r="BH17" s="26">
        <f ca="1">STDEV('Trial 1'!BH10,'Trial 2'!BH10,'Trial 3'!BH10,'Trial 4'!BH10,'Trial 5'!BH10,'Trial 6'!BH10,'Trial 7'!BH10,'Trial 8'!BH10)</f>
        <v>661.78197492954644</v>
      </c>
      <c r="BI17" s="26">
        <f ca="1">STDEV('Trial 1'!BI10,'Trial 2'!BI10,'Trial 3'!BI10,'Trial 4'!BI10,'Trial 5'!BI10,'Trial 6'!BI10,'Trial 7'!BI10,'Trial 8'!BI10)</f>
        <v>672.17839940243607</v>
      </c>
      <c r="BJ17" s="26">
        <f ca="1">STDEV('Trial 1'!BJ10,'Trial 2'!BJ10,'Trial 3'!BJ10,'Trial 4'!BJ10,'Trial 5'!BJ10,'Trial 6'!BJ10,'Trial 7'!BJ10,'Trial 8'!BJ10)</f>
        <v>705.0658294223806</v>
      </c>
      <c r="BK17" s="26">
        <f ca="1">STDEV('Trial 1'!BK10,'Trial 2'!BK10,'Trial 3'!BK10,'Trial 4'!BK10,'Trial 5'!BK10,'Trial 6'!BK10,'Trial 7'!BK10,'Trial 8'!BK10)</f>
        <v>702.15442411998526</v>
      </c>
      <c r="BL17" s="26">
        <f ca="1">STDEV('Trial 1'!BL10,'Trial 2'!BL10,'Trial 3'!BL10,'Trial 4'!BL10,'Trial 5'!BL10,'Trial 6'!BL10,'Trial 7'!BL10,'Trial 8'!BL10)</f>
        <v>697.28972063848869</v>
      </c>
      <c r="BM17" s="26">
        <f ca="1">STDEV('Trial 1'!BM10,'Trial 2'!BM10,'Trial 3'!BM10,'Trial 4'!BM10,'Trial 5'!BM10,'Trial 6'!BM10,'Trial 7'!BM10,'Trial 8'!BM10)</f>
        <v>693.60033712832558</v>
      </c>
      <c r="BN17" s="27">
        <f t="shared" ca="1" si="4"/>
        <v>8196.2741885147698</v>
      </c>
      <c r="BO17" s="26">
        <f ca="1">STDEV('Trial 1'!BO10,'Trial 2'!BO10,'Trial 3'!BO10,'Trial 4'!BO10,'Trial 5'!BO10,'Trial 6'!BO10,'Trial 7'!BO10,'Trial 8'!BO10)</f>
        <v>745.74656279453063</v>
      </c>
      <c r="BP17" s="26">
        <f ca="1">STDEV('Trial 1'!BP10,'Trial 2'!BP10,'Trial 3'!BP10,'Trial 4'!BP10,'Trial 5'!BP10,'Trial 6'!BP10,'Trial 7'!BP10,'Trial 8'!BP10)</f>
        <v>727.99887140194335</v>
      </c>
      <c r="BQ17" s="26">
        <f ca="1">STDEV('Trial 1'!BQ10,'Trial 2'!BQ10,'Trial 3'!BQ10,'Trial 4'!BQ10,'Trial 5'!BQ10,'Trial 6'!BQ10,'Trial 7'!BQ10,'Trial 8'!BQ10)</f>
        <v>760.29643436561116</v>
      </c>
      <c r="BR17" s="26">
        <f ca="1">STDEV('Trial 1'!BR10,'Trial 2'!BR10,'Trial 3'!BR10,'Trial 4'!BR10,'Trial 5'!BR10,'Trial 6'!BR10,'Trial 7'!BR10,'Trial 8'!BR10)</f>
        <v>727.825098516965</v>
      </c>
      <c r="BS17" s="26">
        <f ca="1">STDEV('Trial 1'!BS10,'Trial 2'!BS10,'Trial 3'!BS10,'Trial 4'!BS10,'Trial 5'!BS10,'Trial 6'!BS10,'Trial 7'!BS10,'Trial 8'!BS10)</f>
        <v>681.52910193203707</v>
      </c>
      <c r="BT17" s="26">
        <f ca="1">STDEV('Trial 1'!BT10,'Trial 2'!BT10,'Trial 3'!BT10,'Trial 4'!BT10,'Trial 5'!BT10,'Trial 6'!BT10,'Trial 7'!BT10,'Trial 8'!BT10)</f>
        <v>703.37053996807231</v>
      </c>
      <c r="BU17" s="26">
        <f ca="1">STDEV('Trial 1'!BU10,'Trial 2'!BU10,'Trial 3'!BU10,'Trial 4'!BU10,'Trial 5'!BU10,'Trial 6'!BU10,'Trial 7'!BU10,'Trial 8'!BU10)</f>
        <v>730.55072324438083</v>
      </c>
      <c r="BV17" s="26">
        <f ca="1">STDEV('Trial 1'!BV10,'Trial 2'!BV10,'Trial 3'!BV10,'Trial 4'!BV10,'Trial 5'!BV10,'Trial 6'!BV10,'Trial 7'!BV10,'Trial 8'!BV10)</f>
        <v>746.02710026909153</v>
      </c>
      <c r="BW17" s="26">
        <f ca="1">STDEV('Trial 1'!BW10,'Trial 2'!BW10,'Trial 3'!BW10,'Trial 4'!BW10,'Trial 5'!BW10,'Trial 6'!BW10,'Trial 7'!BW10,'Trial 8'!BW10)</f>
        <v>755.5740904082038</v>
      </c>
      <c r="BX17" s="26">
        <f ca="1">STDEV('Trial 1'!BX10,'Trial 2'!BX10,'Trial 3'!BX10,'Trial 4'!BX10,'Trial 5'!BX10,'Trial 6'!BX10,'Trial 7'!BX10,'Trial 8'!BX10)</f>
        <v>762.44930272897341</v>
      </c>
      <c r="BY17" s="26">
        <f ca="1">STDEV('Trial 1'!BY10,'Trial 2'!BY10,'Trial 3'!BY10,'Trial 4'!BY10,'Trial 5'!BY10,'Trial 6'!BY10,'Trial 7'!BY10,'Trial 8'!BY10)</f>
        <v>794.73825253988093</v>
      </c>
      <c r="BZ17" s="26">
        <f ca="1">STDEV('Trial 1'!BZ10,'Trial 2'!BZ10,'Trial 3'!BZ10,'Trial 4'!BZ10,'Trial 5'!BZ10,'Trial 6'!BZ10,'Trial 7'!BZ10,'Trial 8'!BZ10)</f>
        <v>808.46197800008224</v>
      </c>
      <c r="CA17" s="27">
        <f t="shared" ca="1" si="5"/>
        <v>8944.5680561697736</v>
      </c>
      <c r="CB17" s="26">
        <f ca="1">STDEV('Trial 1'!CB10,'Trial 2'!CB10,'Trial 3'!CB10,'Trial 4'!CB10,'Trial 5'!CB10,'Trial 6'!CB10,'Trial 7'!CB10,'Trial 8'!CB10)</f>
        <v>844.51894761775338</v>
      </c>
      <c r="CC17" s="26">
        <f ca="1">STDEV('Trial 1'!CC10,'Trial 2'!CC10,'Trial 3'!CC10,'Trial 4'!CC10,'Trial 5'!CC10,'Trial 6'!CC10,'Trial 7'!CC10,'Trial 8'!CC10)</f>
        <v>857.28619564123142</v>
      </c>
      <c r="CD17" s="26">
        <f ca="1">STDEV('Trial 1'!CD10,'Trial 2'!CD10,'Trial 3'!CD10,'Trial 4'!CD10,'Trial 5'!CD10,'Trial 6'!CD10,'Trial 7'!CD10,'Trial 8'!CD10)</f>
        <v>869.65886547595915</v>
      </c>
      <c r="CE17" s="26">
        <f ca="1">STDEV('Trial 1'!CE10,'Trial 2'!CE10,'Trial 3'!CE10,'Trial 4'!CE10,'Trial 5'!CE10,'Trial 6'!CE10,'Trial 7'!CE10,'Trial 8'!CE10)</f>
        <v>856.80484589961463</v>
      </c>
      <c r="CF17" s="26">
        <f ca="1">STDEV('Trial 1'!CF10,'Trial 2'!CF10,'Trial 3'!CF10,'Trial 4'!CF10,'Trial 5'!CF10,'Trial 6'!CF10,'Trial 7'!CF10,'Trial 8'!CF10)</f>
        <v>876.75766469957432</v>
      </c>
      <c r="CG17" s="26">
        <f ca="1">STDEV('Trial 1'!CG10,'Trial 2'!CG10,'Trial 3'!CG10,'Trial 4'!CG10,'Trial 5'!CG10,'Trial 6'!CG10,'Trial 7'!CG10,'Trial 8'!CG10)</f>
        <v>877.63582655068853</v>
      </c>
      <c r="CH17" s="26">
        <f ca="1">STDEV('Trial 1'!CH10,'Trial 2'!CH10,'Trial 3'!CH10,'Trial 4'!CH10,'Trial 5'!CH10,'Trial 6'!CH10,'Trial 7'!CH10,'Trial 8'!CH10)</f>
        <v>813.8524156106032</v>
      </c>
      <c r="CI17" s="26">
        <f ca="1">STDEV('Trial 1'!CI10,'Trial 2'!CI10,'Trial 3'!CI10,'Trial 4'!CI10,'Trial 5'!CI10,'Trial 6'!CI10,'Trial 7'!CI10,'Trial 8'!CI10)</f>
        <v>812.99205767168064</v>
      </c>
      <c r="CJ17" s="26">
        <f ca="1">STDEV('Trial 1'!CJ10,'Trial 2'!CJ10,'Trial 3'!CJ10,'Trial 4'!CJ10,'Trial 5'!CJ10,'Trial 6'!CJ10,'Trial 7'!CJ10,'Trial 8'!CJ10)</f>
        <v>837.00778120467623</v>
      </c>
      <c r="CK17" s="26">
        <f ca="1">STDEV('Trial 1'!CK10,'Trial 2'!CK10,'Trial 3'!CK10,'Trial 4'!CK10,'Trial 5'!CK10,'Trial 6'!CK10,'Trial 7'!CK10,'Trial 8'!CK10)</f>
        <v>796.50426496832677</v>
      </c>
      <c r="CL17" s="26">
        <f ca="1">STDEV('Trial 1'!CL10,'Trial 2'!CL10,'Trial 3'!CL10,'Trial 4'!CL10,'Trial 5'!CL10,'Trial 6'!CL10,'Trial 7'!CL10,'Trial 8'!CL10)</f>
        <v>787.94937530768254</v>
      </c>
      <c r="CM17" s="26">
        <f ca="1">STDEV('Trial 1'!CM10,'Trial 2'!CM10,'Trial 3'!CM10,'Trial 4'!CM10,'Trial 5'!CM10,'Trial 6'!CM10,'Trial 7'!CM10,'Trial 8'!CM10)</f>
        <v>773.23982208784685</v>
      </c>
      <c r="CN17" s="27">
        <f t="shared" ca="1" si="6"/>
        <v>10004.208062735639</v>
      </c>
      <c r="CO17" s="26">
        <f ca="1">STDEV('Trial 1'!CO10,'Trial 2'!CO10,'Trial 3'!CO10,'Trial 4'!CO10,'Trial 5'!CO10,'Trial 6'!CO10,'Trial 7'!CO10,'Trial 8'!CO10)</f>
        <v>715.03265469020209</v>
      </c>
      <c r="CP17" s="26">
        <f ca="1">STDEV('Trial 1'!CP10,'Trial 2'!CP10,'Trial 3'!CP10,'Trial 4'!CP10,'Trial 5'!CP10,'Trial 6'!CP10,'Trial 7'!CP10,'Trial 8'!CP10)</f>
        <v>690.10723143620203</v>
      </c>
      <c r="CQ17" s="26">
        <f ca="1">STDEV('Trial 1'!CQ10,'Trial 2'!CQ10,'Trial 3'!CQ10,'Trial 4'!CQ10,'Trial 5'!CQ10,'Trial 6'!CQ10,'Trial 7'!CQ10,'Trial 8'!CQ10)</f>
        <v>727.59885285234657</v>
      </c>
      <c r="CR17" s="26">
        <f ca="1">STDEV('Trial 1'!CR10,'Trial 2'!CR10,'Trial 3'!CR10,'Trial 4'!CR10,'Trial 5'!CR10,'Trial 6'!CR10,'Trial 7'!CR10,'Trial 8'!CR10)</f>
        <v>720.96018481327417</v>
      </c>
      <c r="CS17" s="26">
        <f ca="1">STDEV('Trial 1'!CS10,'Trial 2'!CS10,'Trial 3'!CS10,'Trial 4'!CS10,'Trial 5'!CS10,'Trial 6'!CS10,'Trial 7'!CS10,'Trial 8'!CS10)</f>
        <v>692.25736881786975</v>
      </c>
      <c r="CT17" s="26">
        <f ca="1">STDEV('Trial 1'!CT10,'Trial 2'!CT10,'Trial 3'!CT10,'Trial 4'!CT10,'Trial 5'!CT10,'Trial 6'!CT10,'Trial 7'!CT10,'Trial 8'!CT10)</f>
        <v>679.54296352632116</v>
      </c>
      <c r="CU17" s="26">
        <f ca="1">STDEV('Trial 1'!CU10,'Trial 2'!CU10,'Trial 3'!CU10,'Trial 4'!CU10,'Trial 5'!CU10,'Trial 6'!CU10,'Trial 7'!CU10,'Trial 8'!CU10)</f>
        <v>630.97366728363738</v>
      </c>
      <c r="CV17" s="26">
        <f ca="1">STDEV('Trial 1'!CV10,'Trial 2'!CV10,'Trial 3'!CV10,'Trial 4'!CV10,'Trial 5'!CV10,'Trial 6'!CV10,'Trial 7'!CV10,'Trial 8'!CV10)</f>
        <v>615.87849729462096</v>
      </c>
      <c r="CW17" s="26">
        <f ca="1">STDEV('Trial 1'!CW10,'Trial 2'!CW10,'Trial 3'!CW10,'Trial 4'!CW10,'Trial 5'!CW10,'Trial 6'!CW10,'Trial 7'!CW10,'Trial 8'!CW10)</f>
        <v>594.56851793242663</v>
      </c>
      <c r="CX17" s="26">
        <f ca="1">STDEV('Trial 1'!CX10,'Trial 2'!CX10,'Trial 3'!CX10,'Trial 4'!CX10,'Trial 5'!CX10,'Trial 6'!CX10,'Trial 7'!CX10,'Trial 8'!CX10)</f>
        <v>607.69711497435935</v>
      </c>
      <c r="CY17" s="26">
        <f ca="1">STDEV('Trial 1'!CY10,'Trial 2'!CY10,'Trial 3'!CY10,'Trial 4'!CY10,'Trial 5'!CY10,'Trial 6'!CY10,'Trial 7'!CY10,'Trial 8'!CY10)</f>
        <v>585.57520393489665</v>
      </c>
      <c r="CZ17" s="26">
        <f ca="1">STDEV('Trial 1'!CZ10,'Trial 2'!CZ10,'Trial 3'!CZ10,'Trial 4'!CZ10,'Trial 5'!CZ10,'Trial 6'!CZ10,'Trial 7'!CZ10,'Trial 8'!CZ10)</f>
        <v>615.10003116697192</v>
      </c>
      <c r="DA17" s="27">
        <f t="shared" ca="1" si="7"/>
        <v>7875.2922887231289</v>
      </c>
      <c r="DB17" s="26">
        <f ca="1">STDEV('Trial 1'!DB10,'Trial 2'!DB10,'Trial 3'!DB10,'Trial 4'!DB10,'Trial 5'!DB10,'Trial 6'!DB10,'Trial 7'!DB10,'Trial 8'!DB10)</f>
        <v>600.03570960304364</v>
      </c>
      <c r="DC17" s="26">
        <f ca="1">STDEV('Trial 1'!DC10,'Trial 2'!DC10,'Trial 3'!DC10,'Trial 4'!DC10,'Trial 5'!DC10,'Trial 6'!DC10,'Trial 7'!DC10,'Trial 8'!DC10)</f>
        <v>623.71721477610049</v>
      </c>
      <c r="DD17" s="26">
        <f ca="1">STDEV('Trial 1'!DD10,'Trial 2'!DD10,'Trial 3'!DD10,'Trial 4'!DD10,'Trial 5'!DD10,'Trial 6'!DD10,'Trial 7'!DD10,'Trial 8'!DD10)</f>
        <v>657.56559407914403</v>
      </c>
      <c r="DE17" s="26">
        <f ca="1">STDEV('Trial 1'!DE10,'Trial 2'!DE10,'Trial 3'!DE10,'Trial 4'!DE10,'Trial 5'!DE10,'Trial 6'!DE10,'Trial 7'!DE10,'Trial 8'!DE10)</f>
        <v>650.92024822380063</v>
      </c>
      <c r="DF17" s="26">
        <f ca="1">STDEV('Trial 1'!DF10,'Trial 2'!DF10,'Trial 3'!DF10,'Trial 4'!DF10,'Trial 5'!DF10,'Trial 6'!DF10,'Trial 7'!DF10,'Trial 8'!DF10)</f>
        <v>683.42938921033635</v>
      </c>
      <c r="DG17" s="26">
        <f ca="1">STDEV('Trial 1'!DG10,'Trial 2'!DG10,'Trial 3'!DG10,'Trial 4'!DG10,'Trial 5'!DG10,'Trial 6'!DG10,'Trial 7'!DG10,'Trial 8'!DG10)</f>
        <v>690.92849628447254</v>
      </c>
      <c r="DH17" s="26">
        <f ca="1">STDEV('Trial 1'!DH10,'Trial 2'!DH10,'Trial 3'!DH10,'Trial 4'!DH10,'Trial 5'!DH10,'Trial 6'!DH10,'Trial 7'!DH10,'Trial 8'!DH10)</f>
        <v>672.6730104487666</v>
      </c>
      <c r="DI17" s="26">
        <f ca="1">STDEV('Trial 1'!DI10,'Trial 2'!DI10,'Trial 3'!DI10,'Trial 4'!DI10,'Trial 5'!DI10,'Trial 6'!DI10,'Trial 7'!DI10,'Trial 8'!DI10)</f>
        <v>675.66880474492655</v>
      </c>
      <c r="DJ17" s="26">
        <f ca="1">STDEV('Trial 1'!DJ10,'Trial 2'!DJ10,'Trial 3'!DJ10,'Trial 4'!DJ10,'Trial 5'!DJ10,'Trial 6'!DJ10,'Trial 7'!DJ10,'Trial 8'!DJ10)</f>
        <v>679.97587149599281</v>
      </c>
      <c r="DK17" s="26">
        <f ca="1">STDEV('Trial 1'!DK10,'Trial 2'!DK10,'Trial 3'!DK10,'Trial 4'!DK10,'Trial 5'!DK10,'Trial 6'!DK10,'Trial 7'!DK10,'Trial 8'!DK10)</f>
        <v>636.15372850197593</v>
      </c>
      <c r="DL17" s="26">
        <f ca="1">STDEV('Trial 1'!DL10,'Trial 2'!DL10,'Trial 3'!DL10,'Trial 4'!DL10,'Trial 5'!DL10,'Trial 6'!DL10,'Trial 7'!DL10,'Trial 8'!DL10)</f>
        <v>639.68690322644943</v>
      </c>
      <c r="DM17" s="26">
        <f ca="1">STDEV('Trial 1'!DM10,'Trial 2'!DM10,'Trial 3'!DM10,'Trial 4'!DM10,'Trial 5'!DM10,'Trial 6'!DM10,'Trial 7'!DM10,'Trial 8'!DM10)</f>
        <v>623.92073697625074</v>
      </c>
      <c r="DN17" s="27">
        <f t="shared" ca="1" si="8"/>
        <v>7834.6757075712603</v>
      </c>
      <c r="DO17" s="26">
        <f ca="1">STDEV('Trial 1'!DO10,'Trial 2'!DO10,'Trial 3'!DO10,'Trial 4'!DO10,'Trial 5'!DO10,'Trial 6'!DO10,'Trial 7'!DO10,'Trial 8'!DO10)</f>
        <v>666.73653630847116</v>
      </c>
      <c r="DP17" s="26">
        <f ca="1">STDEV('Trial 1'!DP10,'Trial 2'!DP10,'Trial 3'!DP10,'Trial 4'!DP10,'Trial 5'!DP10,'Trial 6'!DP10,'Trial 7'!DP10,'Trial 8'!DP10)</f>
        <v>675.94507825373682</v>
      </c>
      <c r="DQ17" s="26">
        <f ca="1">STDEV('Trial 1'!DQ10,'Trial 2'!DQ10,'Trial 3'!DQ10,'Trial 4'!DQ10,'Trial 5'!DQ10,'Trial 6'!DQ10,'Trial 7'!DQ10,'Trial 8'!DQ10)</f>
        <v>630.85218669108951</v>
      </c>
      <c r="DR17" s="26">
        <f ca="1">STDEV('Trial 1'!DR10,'Trial 2'!DR10,'Trial 3'!DR10,'Trial 4'!DR10,'Trial 5'!DR10,'Trial 6'!DR10,'Trial 7'!DR10,'Trial 8'!DR10)</f>
        <v>587.59356605875485</v>
      </c>
      <c r="DS17" s="26">
        <f ca="1">STDEV('Trial 1'!DS10,'Trial 2'!DS10,'Trial 3'!DS10,'Trial 4'!DS10,'Trial 5'!DS10,'Trial 6'!DS10,'Trial 7'!DS10,'Trial 8'!DS10)</f>
        <v>562.86052038181151</v>
      </c>
      <c r="DT17" s="26">
        <f ca="1">STDEV('Trial 1'!DT10,'Trial 2'!DT10,'Trial 3'!DT10,'Trial 4'!DT10,'Trial 5'!DT10,'Trial 6'!DT10,'Trial 7'!DT10,'Trial 8'!DT10)</f>
        <v>530.18185229513097</v>
      </c>
      <c r="DU17" s="26">
        <f ca="1">STDEV('Trial 1'!DU10,'Trial 2'!DU10,'Trial 3'!DU10,'Trial 4'!DU10,'Trial 5'!DU10,'Trial 6'!DU10,'Trial 7'!DU10,'Trial 8'!DU10)</f>
        <v>548.13430493514261</v>
      </c>
      <c r="DV17" s="26">
        <f ca="1">STDEV('Trial 1'!DV10,'Trial 2'!DV10,'Trial 3'!DV10,'Trial 4'!DV10,'Trial 5'!DV10,'Trial 6'!DV10,'Trial 7'!DV10,'Trial 8'!DV10)</f>
        <v>534.65007346744994</v>
      </c>
      <c r="DW17" s="26">
        <f ca="1">STDEV('Trial 1'!DW10,'Trial 2'!DW10,'Trial 3'!DW10,'Trial 4'!DW10,'Trial 5'!DW10,'Trial 6'!DW10,'Trial 7'!DW10,'Trial 8'!DW10)</f>
        <v>537.46585136109741</v>
      </c>
      <c r="DX17" s="26">
        <f ca="1">STDEV('Trial 1'!DX10,'Trial 2'!DX10,'Trial 3'!DX10,'Trial 4'!DX10,'Trial 5'!DX10,'Trial 6'!DX10,'Trial 7'!DX10,'Trial 8'!DX10)</f>
        <v>527.800943242941</v>
      </c>
      <c r="DY17" s="26">
        <f ca="1">STDEV('Trial 1'!DY10,'Trial 2'!DY10,'Trial 3'!DY10,'Trial 4'!DY10,'Trial 5'!DY10,'Trial 6'!DY10,'Trial 7'!DY10,'Trial 8'!DY10)</f>
        <v>530.06481422354329</v>
      </c>
      <c r="DZ17" s="26">
        <f ca="1">STDEV('Trial 1'!DZ10,'Trial 2'!DZ10,'Trial 3'!DZ10,'Trial 4'!DZ10,'Trial 5'!DZ10,'Trial 6'!DZ10,'Trial 7'!DZ10,'Trial 8'!DZ10)</f>
        <v>512.2929038125709</v>
      </c>
      <c r="EA17" s="27">
        <f t="shared" ca="1" si="9"/>
        <v>6844.5786310317399</v>
      </c>
      <c r="EB17" s="26">
        <f ca="1">STDEV('Trial 1'!EB10,'Trial 2'!EB10,'Trial 3'!EB10,'Trial 4'!EB10,'Trial 5'!EB10,'Trial 6'!EB10,'Trial 7'!EB10,'Trial 8'!EB10)</f>
        <v>452.79896225369487</v>
      </c>
      <c r="EC17" s="26">
        <f ca="1">STDEV('Trial 1'!EC10,'Trial 2'!EC10,'Trial 3'!EC10,'Trial 4'!EC10,'Trial 5'!EC10,'Trial 6'!EC10,'Trial 7'!EC10,'Trial 8'!EC10)</f>
        <v>475.48516832986707</v>
      </c>
      <c r="ED17" s="26">
        <f ca="1">STDEV('Trial 1'!ED10,'Trial 2'!ED10,'Trial 3'!ED10,'Trial 4'!ED10,'Trial 5'!ED10,'Trial 6'!ED10,'Trial 7'!ED10,'Trial 8'!ED10)</f>
        <v>508.34261506986525</v>
      </c>
      <c r="EE17" s="26">
        <f ca="1">STDEV('Trial 1'!EE10,'Trial 2'!EE10,'Trial 3'!EE10,'Trial 4'!EE10,'Trial 5'!EE10,'Trial 6'!EE10,'Trial 7'!EE10,'Trial 8'!EE10)</f>
        <v>510.61203668975162</v>
      </c>
      <c r="EF17" s="26">
        <f ca="1">STDEV('Trial 1'!EF10,'Trial 2'!EF10,'Trial 3'!EF10,'Trial 4'!EF10,'Trial 5'!EF10,'Trial 6'!EF10,'Trial 7'!EF10,'Trial 8'!EF10)</f>
        <v>542.38847189745991</v>
      </c>
      <c r="EG17" s="26">
        <f ca="1">STDEV('Trial 1'!EG10,'Trial 2'!EG10,'Trial 3'!EG10,'Trial 4'!EG10,'Trial 5'!EG10,'Trial 6'!EG10,'Trial 7'!EG10,'Trial 8'!EG10)</f>
        <v>586.58468733701909</v>
      </c>
      <c r="EH17" s="26">
        <f ca="1">STDEV('Trial 1'!EH10,'Trial 2'!EH10,'Trial 3'!EH10,'Trial 4'!EH10,'Trial 5'!EH10,'Trial 6'!EH10,'Trial 7'!EH10,'Trial 8'!EH10)</f>
        <v>619.11630892021253</v>
      </c>
      <c r="EI17" s="26">
        <f ca="1">STDEV('Trial 1'!EI10,'Trial 2'!EI10,'Trial 3'!EI10,'Trial 4'!EI10,'Trial 5'!EI10,'Trial 6'!EI10,'Trial 7'!EI10,'Trial 8'!EI10)</f>
        <v>608.22301736119596</v>
      </c>
      <c r="EJ17" s="26">
        <f ca="1">STDEV('Trial 1'!EJ10,'Trial 2'!EJ10,'Trial 3'!EJ10,'Trial 4'!EJ10,'Trial 5'!EJ10,'Trial 6'!EJ10,'Trial 7'!EJ10,'Trial 8'!EJ10)</f>
        <v>625.49257253794644</v>
      </c>
      <c r="EK17" s="26">
        <f ca="1">STDEV('Trial 1'!EK10,'Trial 2'!EK10,'Trial 3'!EK10,'Trial 4'!EK10,'Trial 5'!EK10,'Trial 6'!EK10,'Trial 7'!EK10,'Trial 8'!EK10)</f>
        <v>614.63589196947862</v>
      </c>
      <c r="EL17" s="26">
        <f ca="1">STDEV('Trial 1'!EL10,'Trial 2'!EL10,'Trial 3'!EL10,'Trial 4'!EL10,'Trial 5'!EL10,'Trial 6'!EL10,'Trial 7'!EL10,'Trial 8'!EL10)</f>
        <v>607.89652236125789</v>
      </c>
      <c r="EM17" s="26">
        <f ca="1">STDEV('Trial 1'!EM10,'Trial 2'!EM10,'Trial 3'!EM10,'Trial 4'!EM10,'Trial 5'!EM10,'Trial 6'!EM10,'Trial 7'!EM10,'Trial 8'!EM10)</f>
        <v>634.98334074223408</v>
      </c>
      <c r="EN17" s="27">
        <f t="shared" ca="1" si="10"/>
        <v>6786.5595954699829</v>
      </c>
    </row>
    <row r="18" spans="1:144" ht="12.75" customHeight="1" outlineLevel="1" x14ac:dyDescent="0.2">
      <c r="A18" s="11" t="str">
        <f>Labels!B26</f>
        <v>Consumption</v>
      </c>
      <c r="B18" s="24">
        <f>AVERAGE('Trial 1'!B12,'Trial 2'!B12,'Trial 3'!B12,'Trial 4'!B12,'Trial 5'!B12,'Trial 6'!B12,'Trial 7'!B12,'Trial 8'!B12)</f>
        <v>728000</v>
      </c>
      <c r="C18" s="24">
        <f ca="1">AVERAGE('Trial 1'!C12,'Trial 2'!C12,'Trial 3'!C12,'Trial 4'!C12,'Trial 5'!C12,'Trial 6'!C12,'Trial 7'!C12,'Trial 8'!C12)</f>
        <v>727758.97726275004</v>
      </c>
      <c r="D18" s="24">
        <f ca="1">AVERAGE('Trial 1'!D12,'Trial 2'!D12,'Trial 3'!D12,'Trial 4'!D12,'Trial 5'!D12,'Trial 6'!D12,'Trial 7'!D12,'Trial 8'!D12)</f>
        <v>727533.69130202278</v>
      </c>
      <c r="E18" s="24">
        <f ca="1">AVERAGE('Trial 1'!E12,'Trial 2'!E12,'Trial 3'!E12,'Trial 4'!E12,'Trial 5'!E12,'Trial 6'!E12,'Trial 7'!E12,'Trial 8'!E12)</f>
        <v>727302.72791517258</v>
      </c>
      <c r="F18" s="24">
        <f ca="1">AVERAGE('Trial 1'!F12,'Trial 2'!F12,'Trial 3'!F12,'Trial 4'!F12,'Trial 5'!F12,'Trial 6'!F12,'Trial 7'!F12,'Trial 8'!F12)</f>
        <v>727059.3579945208</v>
      </c>
      <c r="G18" s="24">
        <f ca="1">AVERAGE('Trial 1'!G12,'Trial 2'!G12,'Trial 3'!G12,'Trial 4'!G12,'Trial 5'!G12,'Trial 6'!G12,'Trial 7'!G12,'Trial 8'!G12)</f>
        <v>726842.24638194661</v>
      </c>
      <c r="H18" s="24">
        <f ca="1">AVERAGE('Trial 1'!H12,'Trial 2'!H12,'Trial 3'!H12,'Trial 4'!H12,'Trial 5'!H12,'Trial 6'!H12,'Trial 7'!H12,'Trial 8'!H12)</f>
        <v>726620.96110047284</v>
      </c>
      <c r="I18" s="24">
        <f ca="1">AVERAGE('Trial 1'!I12,'Trial 2'!I12,'Trial 3'!I12,'Trial 4'!I12,'Trial 5'!I12,'Trial 6'!I12,'Trial 7'!I12,'Trial 8'!I12)</f>
        <v>726378.28666504764</v>
      </c>
      <c r="J18" s="24">
        <f ca="1">AVERAGE('Trial 1'!J12,'Trial 2'!J12,'Trial 3'!J12,'Trial 4'!J12,'Trial 5'!J12,'Trial 6'!J12,'Trial 7'!J12,'Trial 8'!J12)</f>
        <v>726148.85609642218</v>
      </c>
      <c r="K18" s="24">
        <f ca="1">AVERAGE('Trial 1'!K12,'Trial 2'!K12,'Trial 3'!K12,'Trial 4'!K12,'Trial 5'!K12,'Trial 6'!K12,'Trial 7'!K12,'Trial 8'!K12)</f>
        <v>725931.92601677519</v>
      </c>
      <c r="L18" s="24">
        <f ca="1">AVERAGE('Trial 1'!L12,'Trial 2'!L12,'Trial 3'!L12,'Trial 4'!L12,'Trial 5'!L12,'Trial 6'!L12,'Trial 7'!L12,'Trial 8'!L12)</f>
        <v>725703.47680235002</v>
      </c>
      <c r="M18" s="24">
        <f ca="1">AVERAGE('Trial 1'!M12,'Trial 2'!M12,'Trial 3'!M12,'Trial 4'!M12,'Trial 5'!M12,'Trial 6'!M12,'Trial 7'!M12,'Trial 8'!M12)</f>
        <v>725454.84939947212</v>
      </c>
      <c r="N18" s="25">
        <f t="shared" ca="1" si="0"/>
        <v>8720735.3569369521</v>
      </c>
      <c r="O18" s="24">
        <f ca="1">AVERAGE('Trial 1'!O12,'Trial 2'!O12,'Trial 3'!O12,'Trial 4'!O12,'Trial 5'!O12,'Trial 6'!O12,'Trial 7'!O12,'Trial 8'!O12)</f>
        <v>725192.44557282492</v>
      </c>
      <c r="P18" s="24">
        <f ca="1">AVERAGE('Trial 1'!P12,'Trial 2'!P12,'Trial 3'!P12,'Trial 4'!P12,'Trial 5'!P12,'Trial 6'!P12,'Trial 7'!P12,'Trial 8'!P12)</f>
        <v>724953.8062834664</v>
      </c>
      <c r="Q18" s="24">
        <f ca="1">AVERAGE('Trial 1'!Q12,'Trial 2'!Q12,'Trial 3'!Q12,'Trial 4'!Q12,'Trial 5'!Q12,'Trial 6'!Q12,'Trial 7'!Q12,'Trial 8'!Q12)</f>
        <v>724733.0663508873</v>
      </c>
      <c r="R18" s="24">
        <f ca="1">AVERAGE('Trial 1'!R12,'Trial 2'!R12,'Trial 3'!R12,'Trial 4'!R12,'Trial 5'!R12,'Trial 6'!R12,'Trial 7'!R12,'Trial 8'!R12)</f>
        <v>724489.83938586258</v>
      </c>
      <c r="S18" s="24">
        <f ca="1">AVERAGE('Trial 1'!S12,'Trial 2'!S12,'Trial 3'!S12,'Trial 4'!S12,'Trial 5'!S12,'Trial 6'!S12,'Trial 7'!S12,'Trial 8'!S12)</f>
        <v>724271.1841971518</v>
      </c>
      <c r="T18" s="24">
        <f ca="1">AVERAGE('Trial 1'!T12,'Trial 2'!T12,'Trial 3'!T12,'Trial 4'!T12,'Trial 5'!T12,'Trial 6'!T12,'Trial 7'!T12,'Trial 8'!T12)</f>
        <v>724035.85260662972</v>
      </c>
      <c r="U18" s="24">
        <f ca="1">AVERAGE('Trial 1'!U12,'Trial 2'!U12,'Trial 3'!U12,'Trial 4'!U12,'Trial 5'!U12,'Trial 6'!U12,'Trial 7'!U12,'Trial 8'!U12)</f>
        <v>723768.13527421199</v>
      </c>
      <c r="V18" s="24">
        <f ca="1">AVERAGE('Trial 1'!V12,'Trial 2'!V12,'Trial 3'!V12,'Trial 4'!V12,'Trial 5'!V12,'Trial 6'!V12,'Trial 7'!V12,'Trial 8'!V12)</f>
        <v>723529.54165770509</v>
      </c>
      <c r="W18" s="24">
        <f ca="1">AVERAGE('Trial 1'!W12,'Trial 2'!W12,'Trial 3'!W12,'Trial 4'!W12,'Trial 5'!W12,'Trial 6'!W12,'Trial 7'!W12,'Trial 8'!W12)</f>
        <v>723252.85952805437</v>
      </c>
      <c r="X18" s="24">
        <f ca="1">AVERAGE('Trial 1'!X12,'Trial 2'!X12,'Trial 3'!X12,'Trial 4'!X12,'Trial 5'!X12,'Trial 6'!X12,'Trial 7'!X12,'Trial 8'!X12)</f>
        <v>723013.08791506221</v>
      </c>
      <c r="Y18" s="24">
        <f ca="1">AVERAGE('Trial 1'!Y12,'Trial 2'!Y12,'Trial 3'!Y12,'Trial 4'!Y12,'Trial 5'!Y12,'Trial 6'!Y12,'Trial 7'!Y12,'Trial 8'!Y12)</f>
        <v>722786.18865911395</v>
      </c>
      <c r="Z18" s="24">
        <f ca="1">AVERAGE('Trial 1'!Z12,'Trial 2'!Z12,'Trial 3'!Z12,'Trial 4'!Z12,'Trial 5'!Z12,'Trial 6'!Z12,'Trial 7'!Z12,'Trial 8'!Z12)</f>
        <v>722523.47680870211</v>
      </c>
      <c r="AA18" s="25">
        <f t="shared" ca="1" si="1"/>
        <v>8686549.4842396714</v>
      </c>
      <c r="AB18" s="24">
        <f ca="1">AVERAGE('Trial 1'!AB12,'Trial 2'!AB12,'Trial 3'!AB12,'Trial 4'!AB12,'Trial 5'!AB12,'Trial 6'!AB12,'Trial 7'!AB12,'Trial 8'!AB12)</f>
        <v>722242.50336347765</v>
      </c>
      <c r="AC18" s="24">
        <f ca="1">AVERAGE('Trial 1'!AC12,'Trial 2'!AC12,'Trial 3'!AC12,'Trial 4'!AC12,'Trial 5'!AC12,'Trial 6'!AC12,'Trial 7'!AC12,'Trial 8'!AC12)</f>
        <v>721983.42288442515</v>
      </c>
      <c r="AD18" s="24">
        <f ca="1">AVERAGE('Trial 1'!AD12,'Trial 2'!AD12,'Trial 3'!AD12,'Trial 4'!AD12,'Trial 5'!AD12,'Trial 6'!AD12,'Trial 7'!AD12,'Trial 8'!AD12)</f>
        <v>721731.83133771596</v>
      </c>
      <c r="AE18" s="24">
        <f ca="1">AVERAGE('Trial 1'!AE12,'Trial 2'!AE12,'Trial 3'!AE12,'Trial 4'!AE12,'Trial 5'!AE12,'Trial 6'!AE12,'Trial 7'!AE12,'Trial 8'!AE12)</f>
        <v>721472.88193308434</v>
      </c>
      <c r="AF18" s="24">
        <f ca="1">AVERAGE('Trial 1'!AF12,'Trial 2'!AF12,'Trial 3'!AF12,'Trial 4'!AF12,'Trial 5'!AF12,'Trial 6'!AF12,'Trial 7'!AF12,'Trial 8'!AF12)</f>
        <v>721197.33340360294</v>
      </c>
      <c r="AG18" s="24">
        <f ca="1">AVERAGE('Trial 1'!AG12,'Trial 2'!AG12,'Trial 3'!AG12,'Trial 4'!AG12,'Trial 5'!AG12,'Trial 6'!AG12,'Trial 7'!AG12,'Trial 8'!AG12)</f>
        <v>720933.41769327701</v>
      </c>
      <c r="AH18" s="24">
        <f ca="1">AVERAGE('Trial 1'!AH12,'Trial 2'!AH12,'Trial 3'!AH12,'Trial 4'!AH12,'Trial 5'!AH12,'Trial 6'!AH12,'Trial 7'!AH12,'Trial 8'!AH12)</f>
        <v>720656.82877176674</v>
      </c>
      <c r="AI18" s="24">
        <f ca="1">AVERAGE('Trial 1'!AI12,'Trial 2'!AI12,'Trial 3'!AI12,'Trial 4'!AI12,'Trial 5'!AI12,'Trial 6'!AI12,'Trial 7'!AI12,'Trial 8'!AI12)</f>
        <v>720391.3463134265</v>
      </c>
      <c r="AJ18" s="24">
        <f ca="1">AVERAGE('Trial 1'!AJ12,'Trial 2'!AJ12,'Trial 3'!AJ12,'Trial 4'!AJ12,'Trial 5'!AJ12,'Trial 6'!AJ12,'Trial 7'!AJ12,'Trial 8'!AJ12)</f>
        <v>720138.44888446503</v>
      </c>
      <c r="AK18" s="24">
        <f ca="1">AVERAGE('Trial 1'!AK12,'Trial 2'!AK12,'Trial 3'!AK12,'Trial 4'!AK12,'Trial 5'!AK12,'Trial 6'!AK12,'Trial 7'!AK12,'Trial 8'!AK12)</f>
        <v>719869.93022390595</v>
      </c>
      <c r="AL18" s="24">
        <f ca="1">AVERAGE('Trial 1'!AL12,'Trial 2'!AL12,'Trial 3'!AL12,'Trial 4'!AL12,'Trial 5'!AL12,'Trial 6'!AL12,'Trial 7'!AL12,'Trial 8'!AL12)</f>
        <v>719592.51223146659</v>
      </c>
      <c r="AM18" s="24">
        <f ca="1">AVERAGE('Trial 1'!AM12,'Trial 2'!AM12,'Trial 3'!AM12,'Trial 4'!AM12,'Trial 5'!AM12,'Trial 6'!AM12,'Trial 7'!AM12,'Trial 8'!AM12)</f>
        <v>719316.45704030397</v>
      </c>
      <c r="AN18" s="25">
        <f t="shared" ca="1" si="2"/>
        <v>8649526.914080916</v>
      </c>
      <c r="AO18" s="24">
        <f ca="1">AVERAGE('Trial 1'!AO12,'Trial 2'!AO12,'Trial 3'!AO12,'Trial 4'!AO12,'Trial 5'!AO12,'Trial 6'!AO12,'Trial 7'!AO12,'Trial 8'!AO12)</f>
        <v>719037.22528402251</v>
      </c>
      <c r="AP18" s="24">
        <f ca="1">AVERAGE('Trial 1'!AP12,'Trial 2'!AP12,'Trial 3'!AP12,'Trial 4'!AP12,'Trial 5'!AP12,'Trial 6'!AP12,'Trial 7'!AP12,'Trial 8'!AP12)</f>
        <v>718755.67336565955</v>
      </c>
      <c r="AQ18" s="24">
        <f ca="1">AVERAGE('Trial 1'!AQ12,'Trial 2'!AQ12,'Trial 3'!AQ12,'Trial 4'!AQ12,'Trial 5'!AQ12,'Trial 6'!AQ12,'Trial 7'!AQ12,'Trial 8'!AQ12)</f>
        <v>718490.87363361521</v>
      </c>
      <c r="AR18" s="24">
        <f ca="1">AVERAGE('Trial 1'!AR12,'Trial 2'!AR12,'Trial 3'!AR12,'Trial 4'!AR12,'Trial 5'!AR12,'Trial 6'!AR12,'Trial 7'!AR12,'Trial 8'!AR12)</f>
        <v>718189.47179629933</v>
      </c>
      <c r="AS18" s="24">
        <f ca="1">AVERAGE('Trial 1'!AS12,'Trial 2'!AS12,'Trial 3'!AS12,'Trial 4'!AS12,'Trial 5'!AS12,'Trial 6'!AS12,'Trial 7'!AS12,'Trial 8'!AS12)</f>
        <v>717924.1982463696</v>
      </c>
      <c r="AT18" s="24">
        <f ca="1">AVERAGE('Trial 1'!AT12,'Trial 2'!AT12,'Trial 3'!AT12,'Trial 4'!AT12,'Trial 5'!AT12,'Trial 6'!AT12,'Trial 7'!AT12,'Trial 8'!AT12)</f>
        <v>717649.26476323185</v>
      </c>
      <c r="AU18" s="24">
        <f ca="1">AVERAGE('Trial 1'!AU12,'Trial 2'!AU12,'Trial 3'!AU12,'Trial 4'!AU12,'Trial 5'!AU12,'Trial 6'!AU12,'Trial 7'!AU12,'Trial 8'!AU12)</f>
        <v>717376.86240862089</v>
      </c>
      <c r="AV18" s="24">
        <f ca="1">AVERAGE('Trial 1'!AV12,'Trial 2'!AV12,'Trial 3'!AV12,'Trial 4'!AV12,'Trial 5'!AV12,'Trial 6'!AV12,'Trial 7'!AV12,'Trial 8'!AV12)</f>
        <v>717081.73193578201</v>
      </c>
      <c r="AW18" s="24">
        <f ca="1">AVERAGE('Trial 1'!AW12,'Trial 2'!AW12,'Trial 3'!AW12,'Trial 4'!AW12,'Trial 5'!AW12,'Trial 6'!AW12,'Trial 7'!AW12,'Trial 8'!AW12)</f>
        <v>716799.28127935785</v>
      </c>
      <c r="AX18" s="24">
        <f ca="1">AVERAGE('Trial 1'!AX12,'Trial 2'!AX12,'Trial 3'!AX12,'Trial 4'!AX12,'Trial 5'!AX12,'Trial 6'!AX12,'Trial 7'!AX12,'Trial 8'!AX12)</f>
        <v>716530.68061570136</v>
      </c>
      <c r="AY18" s="24">
        <f ca="1">AVERAGE('Trial 1'!AY12,'Trial 2'!AY12,'Trial 3'!AY12,'Trial 4'!AY12,'Trial 5'!AY12,'Trial 6'!AY12,'Trial 7'!AY12,'Trial 8'!AY12)</f>
        <v>716236.65648809762</v>
      </c>
      <c r="AZ18" s="24">
        <f ca="1">AVERAGE('Trial 1'!AZ12,'Trial 2'!AZ12,'Trial 3'!AZ12,'Trial 4'!AZ12,'Trial 5'!AZ12,'Trial 6'!AZ12,'Trial 7'!AZ12,'Trial 8'!AZ12)</f>
        <v>715959.71171927382</v>
      </c>
      <c r="BA18" s="25">
        <f t="shared" ca="1" si="3"/>
        <v>8610031.631536033</v>
      </c>
      <c r="BB18" s="24">
        <f ca="1">AVERAGE('Trial 1'!BB12,'Trial 2'!BB12,'Trial 3'!BB12,'Trial 4'!BB12,'Trial 5'!BB12,'Trial 6'!BB12,'Trial 7'!BB12,'Trial 8'!BB12)</f>
        <v>715666.87594692933</v>
      </c>
      <c r="BC18" s="24">
        <f ca="1">AVERAGE('Trial 1'!BC12,'Trial 2'!BC12,'Trial 3'!BC12,'Trial 4'!BC12,'Trial 5'!BC12,'Trial 6'!BC12,'Trial 7'!BC12,'Trial 8'!BC12)</f>
        <v>715394.15483766468</v>
      </c>
      <c r="BD18" s="24">
        <f ca="1">AVERAGE('Trial 1'!BD12,'Trial 2'!BD12,'Trial 3'!BD12,'Trial 4'!BD12,'Trial 5'!BD12,'Trial 6'!BD12,'Trial 7'!BD12,'Trial 8'!BD12)</f>
        <v>715096.25840737938</v>
      </c>
      <c r="BE18" s="24">
        <f ca="1">AVERAGE('Trial 1'!BE12,'Trial 2'!BE12,'Trial 3'!BE12,'Trial 4'!BE12,'Trial 5'!BE12,'Trial 6'!BE12,'Trial 7'!BE12,'Trial 8'!BE12)</f>
        <v>714826.26279285923</v>
      </c>
      <c r="BF18" s="24">
        <f ca="1">AVERAGE('Trial 1'!BF12,'Trial 2'!BF12,'Trial 3'!BF12,'Trial 4'!BF12,'Trial 5'!BF12,'Trial 6'!BF12,'Trial 7'!BF12,'Trial 8'!BF12)</f>
        <v>714509.25856594369</v>
      </c>
      <c r="BG18" s="24">
        <f ca="1">AVERAGE('Trial 1'!BG12,'Trial 2'!BG12,'Trial 3'!BG12,'Trial 4'!BG12,'Trial 5'!BG12,'Trial 6'!BG12,'Trial 7'!BG12,'Trial 8'!BG12)</f>
        <v>714197.16123397241</v>
      </c>
      <c r="BH18" s="24">
        <f ca="1">AVERAGE('Trial 1'!BH12,'Trial 2'!BH12,'Trial 3'!BH12,'Trial 4'!BH12,'Trial 5'!BH12,'Trial 6'!BH12,'Trial 7'!BH12,'Trial 8'!BH12)</f>
        <v>713908.33956159698</v>
      </c>
      <c r="BI18" s="24">
        <f ca="1">AVERAGE('Trial 1'!BI12,'Trial 2'!BI12,'Trial 3'!BI12,'Trial 4'!BI12,'Trial 5'!BI12,'Trial 6'!BI12,'Trial 7'!BI12,'Trial 8'!BI12)</f>
        <v>713584.6048870174</v>
      </c>
      <c r="BJ18" s="24">
        <f ca="1">AVERAGE('Trial 1'!BJ12,'Trial 2'!BJ12,'Trial 3'!BJ12,'Trial 4'!BJ12,'Trial 5'!BJ12,'Trial 6'!BJ12,'Trial 7'!BJ12,'Trial 8'!BJ12)</f>
        <v>713305.95212949056</v>
      </c>
      <c r="BK18" s="24">
        <f ca="1">AVERAGE('Trial 1'!BK12,'Trial 2'!BK12,'Trial 3'!BK12,'Trial 4'!BK12,'Trial 5'!BK12,'Trial 6'!BK12,'Trial 7'!BK12,'Trial 8'!BK12)</f>
        <v>713007.45576347946</v>
      </c>
      <c r="BL18" s="24">
        <f ca="1">AVERAGE('Trial 1'!BL12,'Trial 2'!BL12,'Trial 3'!BL12,'Trial 4'!BL12,'Trial 5'!BL12,'Trial 6'!BL12,'Trial 7'!BL12,'Trial 8'!BL12)</f>
        <v>712697.64678418671</v>
      </c>
      <c r="BM18" s="24">
        <f ca="1">AVERAGE('Trial 1'!BM12,'Trial 2'!BM12,'Trial 3'!BM12,'Trial 4'!BM12,'Trial 5'!BM12,'Trial 6'!BM12,'Trial 7'!BM12,'Trial 8'!BM12)</f>
        <v>712406.94555277808</v>
      </c>
      <c r="BN18" s="25">
        <f t="shared" ca="1" si="4"/>
        <v>8568600.9164632987</v>
      </c>
      <c r="BO18" s="24">
        <f ca="1">AVERAGE('Trial 1'!BO12,'Trial 2'!BO12,'Trial 3'!BO12,'Trial 4'!BO12,'Trial 5'!BO12,'Trial 6'!BO12,'Trial 7'!BO12,'Trial 8'!BO12)</f>
        <v>712117.24293633248</v>
      </c>
      <c r="BP18" s="24">
        <f ca="1">AVERAGE('Trial 1'!BP12,'Trial 2'!BP12,'Trial 3'!BP12,'Trial 4'!BP12,'Trial 5'!BP12,'Trial 6'!BP12,'Trial 7'!BP12,'Trial 8'!BP12)</f>
        <v>711800.3830047209</v>
      </c>
      <c r="BQ18" s="24">
        <f ca="1">AVERAGE('Trial 1'!BQ12,'Trial 2'!BQ12,'Trial 3'!BQ12,'Trial 4'!BQ12,'Trial 5'!BQ12,'Trial 6'!BQ12,'Trial 7'!BQ12,'Trial 8'!BQ12)</f>
        <v>711502.07901027997</v>
      </c>
      <c r="BR18" s="24">
        <f ca="1">AVERAGE('Trial 1'!BR12,'Trial 2'!BR12,'Trial 3'!BR12,'Trial 4'!BR12,'Trial 5'!BR12,'Trial 6'!BR12,'Trial 7'!BR12,'Trial 8'!BR12)</f>
        <v>711190.81907386135</v>
      </c>
      <c r="BS18" s="24">
        <f ca="1">AVERAGE('Trial 1'!BS12,'Trial 2'!BS12,'Trial 3'!BS12,'Trial 4'!BS12,'Trial 5'!BS12,'Trial 6'!BS12,'Trial 7'!BS12,'Trial 8'!BS12)</f>
        <v>710889.12214942393</v>
      </c>
      <c r="BT18" s="24">
        <f ca="1">AVERAGE('Trial 1'!BT12,'Trial 2'!BT12,'Trial 3'!BT12,'Trial 4'!BT12,'Trial 5'!BT12,'Trial 6'!BT12,'Trial 7'!BT12,'Trial 8'!BT12)</f>
        <v>710571.58212939231</v>
      </c>
      <c r="BU18" s="24">
        <f ca="1">AVERAGE('Trial 1'!BU12,'Trial 2'!BU12,'Trial 3'!BU12,'Trial 4'!BU12,'Trial 5'!BU12,'Trial 6'!BU12,'Trial 7'!BU12,'Trial 8'!BU12)</f>
        <v>710266.48992239835</v>
      </c>
      <c r="BV18" s="24">
        <f ca="1">AVERAGE('Trial 1'!BV12,'Trial 2'!BV12,'Trial 3'!BV12,'Trial 4'!BV12,'Trial 5'!BV12,'Trial 6'!BV12,'Trial 7'!BV12,'Trial 8'!BV12)</f>
        <v>709956.05146255495</v>
      </c>
      <c r="BW18" s="24">
        <f ca="1">AVERAGE('Trial 1'!BW12,'Trial 2'!BW12,'Trial 3'!BW12,'Trial 4'!BW12,'Trial 5'!BW12,'Trial 6'!BW12,'Trial 7'!BW12,'Trial 8'!BW12)</f>
        <v>709660.87257388781</v>
      </c>
      <c r="BX18" s="24">
        <f ca="1">AVERAGE('Trial 1'!BX12,'Trial 2'!BX12,'Trial 3'!BX12,'Trial 4'!BX12,'Trial 5'!BX12,'Trial 6'!BX12,'Trial 7'!BX12,'Trial 8'!BX12)</f>
        <v>709331.32444169151</v>
      </c>
      <c r="BY18" s="24">
        <f ca="1">AVERAGE('Trial 1'!BY12,'Trial 2'!BY12,'Trial 3'!BY12,'Trial 4'!BY12,'Trial 5'!BY12,'Trial 6'!BY12,'Trial 7'!BY12,'Trial 8'!BY12)</f>
        <v>709014.39554534398</v>
      </c>
      <c r="BZ18" s="24">
        <f ca="1">AVERAGE('Trial 1'!BZ12,'Trial 2'!BZ12,'Trial 3'!BZ12,'Trial 4'!BZ12,'Trial 5'!BZ12,'Trial 6'!BZ12,'Trial 7'!BZ12,'Trial 8'!BZ12)</f>
        <v>708705.81556464476</v>
      </c>
      <c r="CA18" s="25">
        <f t="shared" ca="1" si="5"/>
        <v>8525006.1778145339</v>
      </c>
      <c r="CB18" s="24">
        <f ca="1">AVERAGE('Trial 1'!CB12,'Trial 2'!CB12,'Trial 3'!CB12,'Trial 4'!CB12,'Trial 5'!CB12,'Trial 6'!CB12,'Trial 7'!CB12,'Trial 8'!CB12)</f>
        <v>708357.25892778626</v>
      </c>
      <c r="CC18" s="24">
        <f ca="1">AVERAGE('Trial 1'!CC12,'Trial 2'!CC12,'Trial 3'!CC12,'Trial 4'!CC12,'Trial 5'!CC12,'Trial 6'!CC12,'Trial 7'!CC12,'Trial 8'!CC12)</f>
        <v>708070.32710617513</v>
      </c>
      <c r="CD18" s="24">
        <f ca="1">AVERAGE('Trial 1'!CD12,'Trial 2'!CD12,'Trial 3'!CD12,'Trial 4'!CD12,'Trial 5'!CD12,'Trial 6'!CD12,'Trial 7'!CD12,'Trial 8'!CD12)</f>
        <v>707748.57021716784</v>
      </c>
      <c r="CE18" s="24">
        <f ca="1">AVERAGE('Trial 1'!CE12,'Trial 2'!CE12,'Trial 3'!CE12,'Trial 4'!CE12,'Trial 5'!CE12,'Trial 6'!CE12,'Trial 7'!CE12,'Trial 8'!CE12)</f>
        <v>707429.52246484428</v>
      </c>
      <c r="CF18" s="24">
        <f ca="1">AVERAGE('Trial 1'!CF12,'Trial 2'!CF12,'Trial 3'!CF12,'Trial 4'!CF12,'Trial 5'!CF12,'Trial 6'!CF12,'Trial 7'!CF12,'Trial 8'!CF12)</f>
        <v>707102.02465341543</v>
      </c>
      <c r="CG18" s="24">
        <f ca="1">AVERAGE('Trial 1'!CG12,'Trial 2'!CG12,'Trial 3'!CG12,'Trial 4'!CG12,'Trial 5'!CG12,'Trial 6'!CG12,'Trial 7'!CG12,'Trial 8'!CG12)</f>
        <v>706765.8235167216</v>
      </c>
      <c r="CH18" s="24">
        <f ca="1">AVERAGE('Trial 1'!CH12,'Trial 2'!CH12,'Trial 3'!CH12,'Trial 4'!CH12,'Trial 5'!CH12,'Trial 6'!CH12,'Trial 7'!CH12,'Trial 8'!CH12)</f>
        <v>706441.91022498696</v>
      </c>
      <c r="CI18" s="24">
        <f ca="1">AVERAGE('Trial 1'!CI12,'Trial 2'!CI12,'Trial 3'!CI12,'Trial 4'!CI12,'Trial 5'!CI12,'Trial 6'!CI12,'Trial 7'!CI12,'Trial 8'!CI12)</f>
        <v>706114.75767565356</v>
      </c>
      <c r="CJ18" s="24">
        <f ca="1">AVERAGE('Trial 1'!CJ12,'Trial 2'!CJ12,'Trial 3'!CJ12,'Trial 4'!CJ12,'Trial 5'!CJ12,'Trial 6'!CJ12,'Trial 7'!CJ12,'Trial 8'!CJ12)</f>
        <v>705805.51981816918</v>
      </c>
      <c r="CK18" s="24">
        <f ca="1">AVERAGE('Trial 1'!CK12,'Trial 2'!CK12,'Trial 3'!CK12,'Trial 4'!CK12,'Trial 5'!CK12,'Trial 6'!CK12,'Trial 7'!CK12,'Trial 8'!CK12)</f>
        <v>705480.15935015248</v>
      </c>
      <c r="CL18" s="24">
        <f ca="1">AVERAGE('Trial 1'!CL12,'Trial 2'!CL12,'Trial 3'!CL12,'Trial 4'!CL12,'Trial 5'!CL12,'Trial 6'!CL12,'Trial 7'!CL12,'Trial 8'!CL12)</f>
        <v>705162.64806226781</v>
      </c>
      <c r="CM18" s="24">
        <f ca="1">AVERAGE('Trial 1'!CM12,'Trial 2'!CM12,'Trial 3'!CM12,'Trial 4'!CM12,'Trial 5'!CM12,'Trial 6'!CM12,'Trial 7'!CM12,'Trial 8'!CM12)</f>
        <v>704828.39659443591</v>
      </c>
      <c r="CN18" s="25">
        <f t="shared" ca="1" si="6"/>
        <v>8479306.9186117761</v>
      </c>
      <c r="CO18" s="24">
        <f ca="1">AVERAGE('Trial 1'!CO12,'Trial 2'!CO12,'Trial 3'!CO12,'Trial 4'!CO12,'Trial 5'!CO12,'Trial 6'!CO12,'Trial 7'!CO12,'Trial 8'!CO12)</f>
        <v>704501.38637937827</v>
      </c>
      <c r="CP18" s="24">
        <f ca="1">AVERAGE('Trial 1'!CP12,'Trial 2'!CP12,'Trial 3'!CP12,'Trial 4'!CP12,'Trial 5'!CP12,'Trial 6'!CP12,'Trial 7'!CP12,'Trial 8'!CP12)</f>
        <v>704186.79956020927</v>
      </c>
      <c r="CQ18" s="24">
        <f ca="1">AVERAGE('Trial 1'!CQ12,'Trial 2'!CQ12,'Trial 3'!CQ12,'Trial 4'!CQ12,'Trial 5'!CQ12,'Trial 6'!CQ12,'Trial 7'!CQ12,'Trial 8'!CQ12)</f>
        <v>703851.44864334853</v>
      </c>
      <c r="CR18" s="24">
        <f ca="1">AVERAGE('Trial 1'!CR12,'Trial 2'!CR12,'Trial 3'!CR12,'Trial 4'!CR12,'Trial 5'!CR12,'Trial 6'!CR12,'Trial 7'!CR12,'Trial 8'!CR12)</f>
        <v>703513.4906358032</v>
      </c>
      <c r="CS18" s="24">
        <f ca="1">AVERAGE('Trial 1'!CS12,'Trial 2'!CS12,'Trial 3'!CS12,'Trial 4'!CS12,'Trial 5'!CS12,'Trial 6'!CS12,'Trial 7'!CS12,'Trial 8'!CS12)</f>
        <v>703175.39555269887</v>
      </c>
      <c r="CT18" s="24">
        <f ca="1">AVERAGE('Trial 1'!CT12,'Trial 2'!CT12,'Trial 3'!CT12,'Trial 4'!CT12,'Trial 5'!CT12,'Trial 6'!CT12,'Trial 7'!CT12,'Trial 8'!CT12)</f>
        <v>702846.31606378651</v>
      </c>
      <c r="CU18" s="24">
        <f ca="1">AVERAGE('Trial 1'!CU12,'Trial 2'!CU12,'Trial 3'!CU12,'Trial 4'!CU12,'Trial 5'!CU12,'Trial 6'!CU12,'Trial 7'!CU12,'Trial 8'!CU12)</f>
        <v>702507.3430821253</v>
      </c>
      <c r="CV18" s="24">
        <f ca="1">AVERAGE('Trial 1'!CV12,'Trial 2'!CV12,'Trial 3'!CV12,'Trial 4'!CV12,'Trial 5'!CV12,'Trial 6'!CV12,'Trial 7'!CV12,'Trial 8'!CV12)</f>
        <v>702175.72617855913</v>
      </c>
      <c r="CW18" s="24">
        <f ca="1">AVERAGE('Trial 1'!CW12,'Trial 2'!CW12,'Trial 3'!CW12,'Trial 4'!CW12,'Trial 5'!CW12,'Trial 6'!CW12,'Trial 7'!CW12,'Trial 8'!CW12)</f>
        <v>701836.63327580807</v>
      </c>
      <c r="CX18" s="24">
        <f ca="1">AVERAGE('Trial 1'!CX12,'Trial 2'!CX12,'Trial 3'!CX12,'Trial 4'!CX12,'Trial 5'!CX12,'Trial 6'!CX12,'Trial 7'!CX12,'Trial 8'!CX12)</f>
        <v>701505.71089302795</v>
      </c>
      <c r="CY18" s="24">
        <f ca="1">AVERAGE('Trial 1'!CY12,'Trial 2'!CY12,'Trial 3'!CY12,'Trial 4'!CY12,'Trial 5'!CY12,'Trial 6'!CY12,'Trial 7'!CY12,'Trial 8'!CY12)</f>
        <v>701168.43704463739</v>
      </c>
      <c r="CZ18" s="24">
        <f ca="1">AVERAGE('Trial 1'!CZ12,'Trial 2'!CZ12,'Trial 3'!CZ12,'Trial 4'!CZ12,'Trial 5'!CZ12,'Trial 6'!CZ12,'Trial 7'!CZ12,'Trial 8'!CZ12)</f>
        <v>700827.90357010742</v>
      </c>
      <c r="DA18" s="25">
        <f t="shared" ca="1" si="7"/>
        <v>8432096.5908794906</v>
      </c>
      <c r="DB18" s="24">
        <f ca="1">AVERAGE('Trial 1'!DB12,'Trial 2'!DB12,'Trial 3'!DB12,'Trial 4'!DB12,'Trial 5'!DB12,'Trial 6'!DB12,'Trial 7'!DB12,'Trial 8'!DB12)</f>
        <v>700494.22548975493</v>
      </c>
      <c r="DC18" s="24">
        <f ca="1">AVERAGE('Trial 1'!DC12,'Trial 2'!DC12,'Trial 3'!DC12,'Trial 4'!DC12,'Trial 5'!DC12,'Trial 6'!DC12,'Trial 7'!DC12,'Trial 8'!DC12)</f>
        <v>700160.61564570502</v>
      </c>
      <c r="DD18" s="24">
        <f ca="1">AVERAGE('Trial 1'!DD12,'Trial 2'!DD12,'Trial 3'!DD12,'Trial 4'!DD12,'Trial 5'!DD12,'Trial 6'!DD12,'Trial 7'!DD12,'Trial 8'!DD12)</f>
        <v>699834.72293774644</v>
      </c>
      <c r="DE18" s="24">
        <f ca="1">AVERAGE('Trial 1'!DE12,'Trial 2'!DE12,'Trial 3'!DE12,'Trial 4'!DE12,'Trial 5'!DE12,'Trial 6'!DE12,'Trial 7'!DE12,'Trial 8'!DE12)</f>
        <v>699479.06289183337</v>
      </c>
      <c r="DF18" s="24">
        <f ca="1">AVERAGE('Trial 1'!DF12,'Trial 2'!DF12,'Trial 3'!DF12,'Trial 4'!DF12,'Trial 5'!DF12,'Trial 6'!DF12,'Trial 7'!DF12,'Trial 8'!DF12)</f>
        <v>699149.80186868203</v>
      </c>
      <c r="DG18" s="24">
        <f ca="1">AVERAGE('Trial 1'!DG12,'Trial 2'!DG12,'Trial 3'!DG12,'Trial 4'!DG12,'Trial 5'!DG12,'Trial 6'!DG12,'Trial 7'!DG12,'Trial 8'!DG12)</f>
        <v>698823.78349444747</v>
      </c>
      <c r="DH18" s="24">
        <f ca="1">AVERAGE('Trial 1'!DH12,'Trial 2'!DH12,'Trial 3'!DH12,'Trial 4'!DH12,'Trial 5'!DH12,'Trial 6'!DH12,'Trial 7'!DH12,'Trial 8'!DH12)</f>
        <v>698477.03004551842</v>
      </c>
      <c r="DI18" s="24">
        <f ca="1">AVERAGE('Trial 1'!DI12,'Trial 2'!DI12,'Trial 3'!DI12,'Trial 4'!DI12,'Trial 5'!DI12,'Trial 6'!DI12,'Trial 7'!DI12,'Trial 8'!DI12)</f>
        <v>698131.79272017279</v>
      </c>
      <c r="DJ18" s="24">
        <f ca="1">AVERAGE('Trial 1'!DJ12,'Trial 2'!DJ12,'Trial 3'!DJ12,'Trial 4'!DJ12,'Trial 5'!DJ12,'Trial 6'!DJ12,'Trial 7'!DJ12,'Trial 8'!DJ12)</f>
        <v>697797.06389127159</v>
      </c>
      <c r="DK18" s="24">
        <f ca="1">AVERAGE('Trial 1'!DK12,'Trial 2'!DK12,'Trial 3'!DK12,'Trial 4'!DK12,'Trial 5'!DK12,'Trial 6'!DK12,'Trial 7'!DK12,'Trial 8'!DK12)</f>
        <v>697453.23979181296</v>
      </c>
      <c r="DL18" s="24">
        <f ca="1">AVERAGE('Trial 1'!DL12,'Trial 2'!DL12,'Trial 3'!DL12,'Trial 4'!DL12,'Trial 5'!DL12,'Trial 6'!DL12,'Trial 7'!DL12,'Trial 8'!DL12)</f>
        <v>697106.06639739149</v>
      </c>
      <c r="DM18" s="24">
        <f ca="1">AVERAGE('Trial 1'!DM12,'Trial 2'!DM12,'Trial 3'!DM12,'Trial 4'!DM12,'Trial 5'!DM12,'Trial 6'!DM12,'Trial 7'!DM12,'Trial 8'!DM12)</f>
        <v>696751.41393361974</v>
      </c>
      <c r="DN18" s="25">
        <f t="shared" ca="1" si="8"/>
        <v>8383658.8191079563</v>
      </c>
      <c r="DO18" s="24">
        <f ca="1">AVERAGE('Trial 1'!DO12,'Trial 2'!DO12,'Trial 3'!DO12,'Trial 4'!DO12,'Trial 5'!DO12,'Trial 6'!DO12,'Trial 7'!DO12,'Trial 8'!DO12)</f>
        <v>696422.40967537987</v>
      </c>
      <c r="DP18" s="24">
        <f ca="1">AVERAGE('Trial 1'!DP12,'Trial 2'!DP12,'Trial 3'!DP12,'Trial 4'!DP12,'Trial 5'!DP12,'Trial 6'!DP12,'Trial 7'!DP12,'Trial 8'!DP12)</f>
        <v>696104.54844559613</v>
      </c>
      <c r="DQ18" s="24">
        <f ca="1">AVERAGE('Trial 1'!DQ12,'Trial 2'!DQ12,'Trial 3'!DQ12,'Trial 4'!DQ12,'Trial 5'!DQ12,'Trial 6'!DQ12,'Trial 7'!DQ12,'Trial 8'!DQ12)</f>
        <v>695755.78856345336</v>
      </c>
      <c r="DR18" s="24">
        <f ca="1">AVERAGE('Trial 1'!DR12,'Trial 2'!DR12,'Trial 3'!DR12,'Trial 4'!DR12,'Trial 5'!DR12,'Trial 6'!DR12,'Trial 7'!DR12,'Trial 8'!DR12)</f>
        <v>695396.48533949384</v>
      </c>
      <c r="DS18" s="24">
        <f ca="1">AVERAGE('Trial 1'!DS12,'Trial 2'!DS12,'Trial 3'!DS12,'Trial 4'!DS12,'Trial 5'!DS12,'Trial 6'!DS12,'Trial 7'!DS12,'Trial 8'!DS12)</f>
        <v>695066.05064924061</v>
      </c>
      <c r="DT18" s="24">
        <f ca="1">AVERAGE('Trial 1'!DT12,'Trial 2'!DT12,'Trial 3'!DT12,'Trial 4'!DT12,'Trial 5'!DT12,'Trial 6'!DT12,'Trial 7'!DT12,'Trial 8'!DT12)</f>
        <v>694691.77480595408</v>
      </c>
      <c r="DU18" s="24">
        <f ca="1">AVERAGE('Trial 1'!DU12,'Trial 2'!DU12,'Trial 3'!DU12,'Trial 4'!DU12,'Trial 5'!DU12,'Trial 6'!DU12,'Trial 7'!DU12,'Trial 8'!DU12)</f>
        <v>694365.27643841342</v>
      </c>
      <c r="DV18" s="24">
        <f ca="1">AVERAGE('Trial 1'!DV12,'Trial 2'!DV12,'Trial 3'!DV12,'Trial 4'!DV12,'Trial 5'!DV12,'Trial 6'!DV12,'Trial 7'!DV12,'Trial 8'!DV12)</f>
        <v>694007.83726025571</v>
      </c>
      <c r="DW18" s="24">
        <f ca="1">AVERAGE('Trial 1'!DW12,'Trial 2'!DW12,'Trial 3'!DW12,'Trial 4'!DW12,'Trial 5'!DW12,'Trial 6'!DW12,'Trial 7'!DW12,'Trial 8'!DW12)</f>
        <v>693658.3115235006</v>
      </c>
      <c r="DX18" s="24">
        <f ca="1">AVERAGE('Trial 1'!DX12,'Trial 2'!DX12,'Trial 3'!DX12,'Trial 4'!DX12,'Trial 5'!DX12,'Trial 6'!DX12,'Trial 7'!DX12,'Trial 8'!DX12)</f>
        <v>693300.99071528262</v>
      </c>
      <c r="DY18" s="24">
        <f ca="1">AVERAGE('Trial 1'!DY12,'Trial 2'!DY12,'Trial 3'!DY12,'Trial 4'!DY12,'Trial 5'!DY12,'Trial 6'!DY12,'Trial 7'!DY12,'Trial 8'!DY12)</f>
        <v>692947.81785858364</v>
      </c>
      <c r="DZ18" s="24">
        <f ca="1">AVERAGE('Trial 1'!DZ12,'Trial 2'!DZ12,'Trial 3'!DZ12,'Trial 4'!DZ12,'Trial 5'!DZ12,'Trial 6'!DZ12,'Trial 7'!DZ12,'Trial 8'!DZ12)</f>
        <v>692585.24580919347</v>
      </c>
      <c r="EA18" s="25">
        <f t="shared" ca="1" si="9"/>
        <v>8334302.5370843476</v>
      </c>
      <c r="EB18" s="24">
        <f ca="1">AVERAGE('Trial 1'!EB12,'Trial 2'!EB12,'Trial 3'!EB12,'Trial 4'!EB12,'Trial 5'!EB12,'Trial 6'!EB12,'Trial 7'!EB12,'Trial 8'!EB12)</f>
        <v>692226.18057932239</v>
      </c>
      <c r="EC18" s="24">
        <f ca="1">AVERAGE('Trial 1'!EC12,'Trial 2'!EC12,'Trial 3'!EC12,'Trial 4'!EC12,'Trial 5'!EC12,'Trial 6'!EC12,'Trial 7'!EC12,'Trial 8'!EC12)</f>
        <v>691860.030130142</v>
      </c>
      <c r="ED18" s="24">
        <f ca="1">AVERAGE('Trial 1'!ED12,'Trial 2'!ED12,'Trial 3'!ED12,'Trial 4'!ED12,'Trial 5'!ED12,'Trial 6'!ED12,'Trial 7'!ED12,'Trial 8'!ED12)</f>
        <v>691480.53320989071</v>
      </c>
      <c r="EE18" s="24">
        <f ca="1">AVERAGE('Trial 1'!EE12,'Trial 2'!EE12,'Trial 3'!EE12,'Trial 4'!EE12,'Trial 5'!EE12,'Trial 6'!EE12,'Trial 7'!EE12,'Trial 8'!EE12)</f>
        <v>691149.34210075438</v>
      </c>
      <c r="EF18" s="24">
        <f ca="1">AVERAGE('Trial 1'!EF12,'Trial 2'!EF12,'Trial 3'!EF12,'Trial 4'!EF12,'Trial 5'!EF12,'Trial 6'!EF12,'Trial 7'!EF12,'Trial 8'!EF12)</f>
        <v>690807.21883393673</v>
      </c>
      <c r="EG18" s="24">
        <f ca="1">AVERAGE('Trial 1'!EG12,'Trial 2'!EG12,'Trial 3'!EG12,'Trial 4'!EG12,'Trial 5'!EG12,'Trial 6'!EG12,'Trial 7'!EG12,'Trial 8'!EG12)</f>
        <v>690460.39396429958</v>
      </c>
      <c r="EH18" s="24">
        <f ca="1">AVERAGE('Trial 1'!EH12,'Trial 2'!EH12,'Trial 3'!EH12,'Trial 4'!EH12,'Trial 5'!EH12,'Trial 6'!EH12,'Trial 7'!EH12,'Trial 8'!EH12)</f>
        <v>690111.70210352377</v>
      </c>
      <c r="EI18" s="24">
        <f ca="1">AVERAGE('Trial 1'!EI12,'Trial 2'!EI12,'Trial 3'!EI12,'Trial 4'!EI12,'Trial 5'!EI12,'Trial 6'!EI12,'Trial 7'!EI12,'Trial 8'!EI12)</f>
        <v>689766.90439130412</v>
      </c>
      <c r="EJ18" s="24">
        <f ca="1">AVERAGE('Trial 1'!EJ12,'Trial 2'!EJ12,'Trial 3'!EJ12,'Trial 4'!EJ12,'Trial 5'!EJ12,'Trial 6'!EJ12,'Trial 7'!EJ12,'Trial 8'!EJ12)</f>
        <v>689422.15660349349</v>
      </c>
      <c r="EK18" s="24">
        <f ca="1">AVERAGE('Trial 1'!EK12,'Trial 2'!EK12,'Trial 3'!EK12,'Trial 4'!EK12,'Trial 5'!EK12,'Trial 6'!EK12,'Trial 7'!EK12,'Trial 8'!EK12)</f>
        <v>689095.6415721681</v>
      </c>
      <c r="EL18" s="24">
        <f ca="1">AVERAGE('Trial 1'!EL12,'Trial 2'!EL12,'Trial 3'!EL12,'Trial 4'!EL12,'Trial 5'!EL12,'Trial 6'!EL12,'Trial 7'!EL12,'Trial 8'!EL12)</f>
        <v>688733.71252931503</v>
      </c>
      <c r="EM18" s="24">
        <f ca="1">AVERAGE('Trial 1'!EM12,'Trial 2'!EM12,'Trial 3'!EM12,'Trial 4'!EM12,'Trial 5'!EM12,'Trial 6'!EM12,'Trial 7'!EM12,'Trial 8'!EM12)</f>
        <v>688401.93138229207</v>
      </c>
      <c r="EN18" s="25">
        <f t="shared" ca="1" si="10"/>
        <v>8283515.7474004421</v>
      </c>
    </row>
    <row r="19" spans="1:144" ht="12.75" customHeight="1" outlineLevel="1" x14ac:dyDescent="0.2">
      <c r="A19" s="9" t="str">
        <f>Labels!B27</f>
        <v>Consumption std dev</v>
      </c>
      <c r="B19" s="28">
        <f>STDEV('Trial 1'!B12,'Trial 2'!B12,'Trial 3'!B12,'Trial 4'!B12,'Trial 5'!B12,'Trial 6'!B12,'Trial 7'!B12,'Trial 8'!B12)</f>
        <v>0</v>
      </c>
      <c r="C19" s="28">
        <f ca="1">STDEV('Trial 1'!C12,'Trial 2'!C12,'Trial 3'!C12,'Trial 4'!C12,'Trial 5'!C12,'Trial 6'!C12,'Trial 7'!C12,'Trial 8'!C12)</f>
        <v>42.436619109940274</v>
      </c>
      <c r="D19" s="28">
        <f ca="1">STDEV('Trial 1'!D12,'Trial 2'!D12,'Trial 3'!D12,'Trial 4'!D12,'Trial 5'!D12,'Trial 6'!D12,'Trial 7'!D12,'Trial 8'!D12)</f>
        <v>53.72854927079063</v>
      </c>
      <c r="E19" s="28">
        <f ca="1">STDEV('Trial 1'!E12,'Trial 2'!E12,'Trial 3'!E12,'Trial 4'!E12,'Trial 5'!E12,'Trial 6'!E12,'Trial 7'!E12,'Trial 8'!E12)</f>
        <v>76.602300111299485</v>
      </c>
      <c r="F19" s="28">
        <f ca="1">STDEV('Trial 1'!F12,'Trial 2'!F12,'Trial 3'!F12,'Trial 4'!F12,'Trial 5'!F12,'Trial 6'!F12,'Trial 7'!F12,'Trial 8'!F12)</f>
        <v>109.63083183448231</v>
      </c>
      <c r="G19" s="28">
        <f ca="1">STDEV('Trial 1'!G12,'Trial 2'!G12,'Trial 3'!G12,'Trial 4'!G12,'Trial 5'!G12,'Trial 6'!G12,'Trial 7'!G12,'Trial 8'!G12)</f>
        <v>116.41869417099963</v>
      </c>
      <c r="H19" s="28">
        <f ca="1">STDEV('Trial 1'!H12,'Trial 2'!H12,'Trial 3'!H12,'Trial 4'!H12,'Trial 5'!H12,'Trial 6'!H12,'Trial 7'!H12,'Trial 8'!H12)</f>
        <v>83.040955461047133</v>
      </c>
      <c r="I19" s="28">
        <f ca="1">STDEV('Trial 1'!I12,'Trial 2'!I12,'Trial 3'!I12,'Trial 4'!I12,'Trial 5'!I12,'Trial 6'!I12,'Trial 7'!I12,'Trial 8'!I12)</f>
        <v>103.87152306127038</v>
      </c>
      <c r="J19" s="28">
        <f ca="1">STDEV('Trial 1'!J12,'Trial 2'!J12,'Trial 3'!J12,'Trial 4'!J12,'Trial 5'!J12,'Trial 6'!J12,'Trial 7'!J12,'Trial 8'!J12)</f>
        <v>86.125704289650145</v>
      </c>
      <c r="K19" s="28">
        <f ca="1">STDEV('Trial 1'!K12,'Trial 2'!K12,'Trial 3'!K12,'Trial 4'!K12,'Trial 5'!K12,'Trial 6'!K12,'Trial 7'!K12,'Trial 8'!K12)</f>
        <v>117.32072500095235</v>
      </c>
      <c r="L19" s="28">
        <f ca="1">STDEV('Trial 1'!L12,'Trial 2'!L12,'Trial 3'!L12,'Trial 4'!L12,'Trial 5'!L12,'Trial 6'!L12,'Trial 7'!L12,'Trial 8'!L12)</f>
        <v>116.37282562436125</v>
      </c>
      <c r="M19" s="28">
        <f ca="1">STDEV('Trial 1'!M12,'Trial 2'!M12,'Trial 3'!M12,'Trial 4'!M12,'Trial 5'!M12,'Trial 6'!M12,'Trial 7'!M12,'Trial 8'!M12)</f>
        <v>114.39509582587306</v>
      </c>
      <c r="N19" s="29">
        <f t="shared" ca="1" si="0"/>
        <v>1019.9438237606666</v>
      </c>
      <c r="O19" s="28">
        <f ca="1">STDEV('Trial 1'!O12,'Trial 2'!O12,'Trial 3'!O12,'Trial 4'!O12,'Trial 5'!O12,'Trial 6'!O12,'Trial 7'!O12,'Trial 8'!O12)</f>
        <v>109.50316161248946</v>
      </c>
      <c r="P19" s="28">
        <f ca="1">STDEV('Trial 1'!P12,'Trial 2'!P12,'Trial 3'!P12,'Trial 4'!P12,'Trial 5'!P12,'Trial 6'!P12,'Trial 7'!P12,'Trial 8'!P12)</f>
        <v>99.26399347916599</v>
      </c>
      <c r="Q19" s="28">
        <f ca="1">STDEV('Trial 1'!Q12,'Trial 2'!Q12,'Trial 3'!Q12,'Trial 4'!Q12,'Trial 5'!Q12,'Trial 6'!Q12,'Trial 7'!Q12,'Trial 8'!Q12)</f>
        <v>101.3142454182679</v>
      </c>
      <c r="R19" s="28">
        <f ca="1">STDEV('Trial 1'!R12,'Trial 2'!R12,'Trial 3'!R12,'Trial 4'!R12,'Trial 5'!R12,'Trial 6'!R12,'Trial 7'!R12,'Trial 8'!R12)</f>
        <v>129.63980138087516</v>
      </c>
      <c r="S19" s="28">
        <f ca="1">STDEV('Trial 1'!S12,'Trial 2'!S12,'Trial 3'!S12,'Trial 4'!S12,'Trial 5'!S12,'Trial 6'!S12,'Trial 7'!S12,'Trial 8'!S12)</f>
        <v>127.09152919462724</v>
      </c>
      <c r="T19" s="28">
        <f ca="1">STDEV('Trial 1'!T12,'Trial 2'!T12,'Trial 3'!T12,'Trial 4'!T12,'Trial 5'!T12,'Trial 6'!T12,'Trial 7'!T12,'Trial 8'!T12)</f>
        <v>136.93817837528766</v>
      </c>
      <c r="U19" s="28">
        <f ca="1">STDEV('Trial 1'!U12,'Trial 2'!U12,'Trial 3'!U12,'Trial 4'!U12,'Trial 5'!U12,'Trial 6'!U12,'Trial 7'!U12,'Trial 8'!U12)</f>
        <v>136.02420225538776</v>
      </c>
      <c r="V19" s="28">
        <f ca="1">STDEV('Trial 1'!V12,'Trial 2'!V12,'Trial 3'!V12,'Trial 4'!V12,'Trial 5'!V12,'Trial 6'!V12,'Trial 7'!V12,'Trial 8'!V12)</f>
        <v>164.45719348024002</v>
      </c>
      <c r="W19" s="28">
        <f ca="1">STDEV('Trial 1'!W12,'Trial 2'!W12,'Trial 3'!W12,'Trial 4'!W12,'Trial 5'!W12,'Trial 6'!W12,'Trial 7'!W12,'Trial 8'!W12)</f>
        <v>161.71615670050599</v>
      </c>
      <c r="X19" s="28">
        <f ca="1">STDEV('Trial 1'!X12,'Trial 2'!X12,'Trial 3'!X12,'Trial 4'!X12,'Trial 5'!X12,'Trial 6'!X12,'Trial 7'!X12,'Trial 8'!X12)</f>
        <v>139.79973276661389</v>
      </c>
      <c r="Y19" s="28">
        <f ca="1">STDEV('Trial 1'!Y12,'Trial 2'!Y12,'Trial 3'!Y12,'Trial 4'!Y12,'Trial 5'!Y12,'Trial 6'!Y12,'Trial 7'!Y12,'Trial 8'!Y12)</f>
        <v>133.52264032783876</v>
      </c>
      <c r="Z19" s="28">
        <f ca="1">STDEV('Trial 1'!Z12,'Trial 2'!Z12,'Trial 3'!Z12,'Trial 4'!Z12,'Trial 5'!Z12,'Trial 6'!Z12,'Trial 7'!Z12,'Trial 8'!Z12)</f>
        <v>155.56254292904848</v>
      </c>
      <c r="AA19" s="29">
        <f t="shared" ca="1" si="1"/>
        <v>1594.8333779203485</v>
      </c>
      <c r="AB19" s="28">
        <f ca="1">STDEV('Trial 1'!AB12,'Trial 2'!AB12,'Trial 3'!AB12,'Trial 4'!AB12,'Trial 5'!AB12,'Trial 6'!AB12,'Trial 7'!AB12,'Trial 8'!AB12)</f>
        <v>146.83726146741242</v>
      </c>
      <c r="AC19" s="28">
        <f ca="1">STDEV('Trial 1'!AC12,'Trial 2'!AC12,'Trial 3'!AC12,'Trial 4'!AC12,'Trial 5'!AC12,'Trial 6'!AC12,'Trial 7'!AC12,'Trial 8'!AC12)</f>
        <v>143.90305819410037</v>
      </c>
      <c r="AD19" s="28">
        <f ca="1">STDEV('Trial 1'!AD12,'Trial 2'!AD12,'Trial 3'!AD12,'Trial 4'!AD12,'Trial 5'!AD12,'Trial 6'!AD12,'Trial 7'!AD12,'Trial 8'!AD12)</f>
        <v>129.11094665676535</v>
      </c>
      <c r="AE19" s="28">
        <f ca="1">STDEV('Trial 1'!AE12,'Trial 2'!AE12,'Trial 3'!AE12,'Trial 4'!AE12,'Trial 5'!AE12,'Trial 6'!AE12,'Trial 7'!AE12,'Trial 8'!AE12)</f>
        <v>108.17301806177284</v>
      </c>
      <c r="AF19" s="28">
        <f ca="1">STDEV('Trial 1'!AF12,'Trial 2'!AF12,'Trial 3'!AF12,'Trial 4'!AF12,'Trial 5'!AF12,'Trial 6'!AF12,'Trial 7'!AF12,'Trial 8'!AF12)</f>
        <v>117.19943573916878</v>
      </c>
      <c r="AG19" s="28">
        <f ca="1">STDEV('Trial 1'!AG12,'Trial 2'!AG12,'Trial 3'!AG12,'Trial 4'!AG12,'Trial 5'!AG12,'Trial 6'!AG12,'Trial 7'!AG12,'Trial 8'!AG12)</f>
        <v>139.40676850947142</v>
      </c>
      <c r="AH19" s="28">
        <f ca="1">STDEV('Trial 1'!AH12,'Trial 2'!AH12,'Trial 3'!AH12,'Trial 4'!AH12,'Trial 5'!AH12,'Trial 6'!AH12,'Trial 7'!AH12,'Trial 8'!AH12)</f>
        <v>150.13707920140831</v>
      </c>
      <c r="AI19" s="28">
        <f ca="1">STDEV('Trial 1'!AI12,'Trial 2'!AI12,'Trial 3'!AI12,'Trial 4'!AI12,'Trial 5'!AI12,'Trial 6'!AI12,'Trial 7'!AI12,'Trial 8'!AI12)</f>
        <v>163.13352809200475</v>
      </c>
      <c r="AJ19" s="28">
        <f ca="1">STDEV('Trial 1'!AJ12,'Trial 2'!AJ12,'Trial 3'!AJ12,'Trial 4'!AJ12,'Trial 5'!AJ12,'Trial 6'!AJ12,'Trial 7'!AJ12,'Trial 8'!AJ12)</f>
        <v>160.9562202176291</v>
      </c>
      <c r="AK19" s="28">
        <f ca="1">STDEV('Trial 1'!AK12,'Trial 2'!AK12,'Trial 3'!AK12,'Trial 4'!AK12,'Trial 5'!AK12,'Trial 6'!AK12,'Trial 7'!AK12,'Trial 8'!AK12)</f>
        <v>191.30782579349537</v>
      </c>
      <c r="AL19" s="28">
        <f ca="1">STDEV('Trial 1'!AL12,'Trial 2'!AL12,'Trial 3'!AL12,'Trial 4'!AL12,'Trial 5'!AL12,'Trial 6'!AL12,'Trial 7'!AL12,'Trial 8'!AL12)</f>
        <v>183.96732188871638</v>
      </c>
      <c r="AM19" s="28">
        <f ca="1">STDEV('Trial 1'!AM12,'Trial 2'!AM12,'Trial 3'!AM12,'Trial 4'!AM12,'Trial 5'!AM12,'Trial 6'!AM12,'Trial 7'!AM12,'Trial 8'!AM12)</f>
        <v>179.04045144001742</v>
      </c>
      <c r="AN19" s="29">
        <f t="shared" ca="1" si="2"/>
        <v>1813.1729152619628</v>
      </c>
      <c r="AO19" s="28">
        <f ca="1">STDEV('Trial 1'!AO12,'Trial 2'!AO12,'Trial 3'!AO12,'Trial 4'!AO12,'Trial 5'!AO12,'Trial 6'!AO12,'Trial 7'!AO12,'Trial 8'!AO12)</f>
        <v>176.31403903523284</v>
      </c>
      <c r="AP19" s="28">
        <f ca="1">STDEV('Trial 1'!AP12,'Trial 2'!AP12,'Trial 3'!AP12,'Trial 4'!AP12,'Trial 5'!AP12,'Trial 6'!AP12,'Trial 7'!AP12,'Trial 8'!AP12)</f>
        <v>176.24060099410414</v>
      </c>
      <c r="AQ19" s="28">
        <f ca="1">STDEV('Trial 1'!AQ12,'Trial 2'!AQ12,'Trial 3'!AQ12,'Trial 4'!AQ12,'Trial 5'!AQ12,'Trial 6'!AQ12,'Trial 7'!AQ12,'Trial 8'!AQ12)</f>
        <v>147.04336316786831</v>
      </c>
      <c r="AR19" s="28">
        <f ca="1">STDEV('Trial 1'!AR12,'Trial 2'!AR12,'Trial 3'!AR12,'Trial 4'!AR12,'Trial 5'!AR12,'Trial 6'!AR12,'Trial 7'!AR12,'Trial 8'!AR12)</f>
        <v>150.98279995911227</v>
      </c>
      <c r="AS19" s="28">
        <f ca="1">STDEV('Trial 1'!AS12,'Trial 2'!AS12,'Trial 3'!AS12,'Trial 4'!AS12,'Trial 5'!AS12,'Trial 6'!AS12,'Trial 7'!AS12,'Trial 8'!AS12)</f>
        <v>156.08320291953012</v>
      </c>
      <c r="AT19" s="28">
        <f ca="1">STDEV('Trial 1'!AT12,'Trial 2'!AT12,'Trial 3'!AT12,'Trial 4'!AT12,'Trial 5'!AT12,'Trial 6'!AT12,'Trial 7'!AT12,'Trial 8'!AT12)</f>
        <v>149.80057672039339</v>
      </c>
      <c r="AU19" s="28">
        <f ca="1">STDEV('Trial 1'!AU12,'Trial 2'!AU12,'Trial 3'!AU12,'Trial 4'!AU12,'Trial 5'!AU12,'Trial 6'!AU12,'Trial 7'!AU12,'Trial 8'!AU12)</f>
        <v>146.58974331936307</v>
      </c>
      <c r="AV19" s="28">
        <f ca="1">STDEV('Trial 1'!AV12,'Trial 2'!AV12,'Trial 3'!AV12,'Trial 4'!AV12,'Trial 5'!AV12,'Trial 6'!AV12,'Trial 7'!AV12,'Trial 8'!AV12)</f>
        <v>137.69488369004395</v>
      </c>
      <c r="AW19" s="28">
        <f ca="1">STDEV('Trial 1'!AW12,'Trial 2'!AW12,'Trial 3'!AW12,'Trial 4'!AW12,'Trial 5'!AW12,'Trial 6'!AW12,'Trial 7'!AW12,'Trial 8'!AW12)</f>
        <v>160.29837196952823</v>
      </c>
      <c r="AX19" s="28">
        <f ca="1">STDEV('Trial 1'!AX12,'Trial 2'!AX12,'Trial 3'!AX12,'Trial 4'!AX12,'Trial 5'!AX12,'Trial 6'!AX12,'Trial 7'!AX12,'Trial 8'!AX12)</f>
        <v>144.82320672393939</v>
      </c>
      <c r="AY19" s="28">
        <f ca="1">STDEV('Trial 1'!AY12,'Trial 2'!AY12,'Trial 3'!AY12,'Trial 4'!AY12,'Trial 5'!AY12,'Trial 6'!AY12,'Trial 7'!AY12,'Trial 8'!AY12)</f>
        <v>142.38678560362592</v>
      </c>
      <c r="AZ19" s="28">
        <f ca="1">STDEV('Trial 1'!AZ12,'Trial 2'!AZ12,'Trial 3'!AZ12,'Trial 4'!AZ12,'Trial 5'!AZ12,'Trial 6'!AZ12,'Trial 7'!AZ12,'Trial 8'!AZ12)</f>
        <v>137.35681487113916</v>
      </c>
      <c r="BA19" s="29">
        <f t="shared" ca="1" si="3"/>
        <v>1825.614388973881</v>
      </c>
      <c r="BB19" s="28">
        <f ca="1">STDEV('Trial 1'!BB12,'Trial 2'!BB12,'Trial 3'!BB12,'Trial 4'!BB12,'Trial 5'!BB12,'Trial 6'!BB12,'Trial 7'!BB12,'Trial 8'!BB12)</f>
        <v>178.13754349709816</v>
      </c>
      <c r="BC19" s="28">
        <f ca="1">STDEV('Trial 1'!BC12,'Trial 2'!BC12,'Trial 3'!BC12,'Trial 4'!BC12,'Trial 5'!BC12,'Trial 6'!BC12,'Trial 7'!BC12,'Trial 8'!BC12)</f>
        <v>174.39606069307749</v>
      </c>
      <c r="BD19" s="28">
        <f ca="1">STDEV('Trial 1'!BD12,'Trial 2'!BD12,'Trial 3'!BD12,'Trial 4'!BD12,'Trial 5'!BD12,'Trial 6'!BD12,'Trial 7'!BD12,'Trial 8'!BD12)</f>
        <v>204.58919803636709</v>
      </c>
      <c r="BE19" s="28">
        <f ca="1">STDEV('Trial 1'!BE12,'Trial 2'!BE12,'Trial 3'!BE12,'Trial 4'!BE12,'Trial 5'!BE12,'Trial 6'!BE12,'Trial 7'!BE12,'Trial 8'!BE12)</f>
        <v>209.60256807962833</v>
      </c>
      <c r="BF19" s="28">
        <f ca="1">STDEV('Trial 1'!BF12,'Trial 2'!BF12,'Trial 3'!BF12,'Trial 4'!BF12,'Trial 5'!BF12,'Trial 6'!BF12,'Trial 7'!BF12,'Trial 8'!BF12)</f>
        <v>212.23652864875925</v>
      </c>
      <c r="BG19" s="28">
        <f ca="1">STDEV('Trial 1'!BG12,'Trial 2'!BG12,'Trial 3'!BG12,'Trial 4'!BG12,'Trial 5'!BG12,'Trial 6'!BG12,'Trial 7'!BG12,'Trial 8'!BG12)</f>
        <v>225.66077390207198</v>
      </c>
      <c r="BH19" s="28">
        <f ca="1">STDEV('Trial 1'!BH12,'Trial 2'!BH12,'Trial 3'!BH12,'Trial 4'!BH12,'Trial 5'!BH12,'Trial 6'!BH12,'Trial 7'!BH12,'Trial 8'!BH12)</f>
        <v>204.59987731309292</v>
      </c>
      <c r="BI19" s="28">
        <f ca="1">STDEV('Trial 1'!BI12,'Trial 2'!BI12,'Trial 3'!BI12,'Trial 4'!BI12,'Trial 5'!BI12,'Trial 6'!BI12,'Trial 7'!BI12,'Trial 8'!BI12)</f>
        <v>220.95220426107028</v>
      </c>
      <c r="BJ19" s="28">
        <f ca="1">STDEV('Trial 1'!BJ12,'Trial 2'!BJ12,'Trial 3'!BJ12,'Trial 4'!BJ12,'Trial 5'!BJ12,'Trial 6'!BJ12,'Trial 7'!BJ12,'Trial 8'!BJ12)</f>
        <v>229.23781414736609</v>
      </c>
      <c r="BK19" s="28">
        <f ca="1">STDEV('Trial 1'!BK12,'Trial 2'!BK12,'Trial 3'!BK12,'Trial 4'!BK12,'Trial 5'!BK12,'Trial 6'!BK12,'Trial 7'!BK12,'Trial 8'!BK12)</f>
        <v>223.96045549544155</v>
      </c>
      <c r="BL19" s="28">
        <f ca="1">STDEV('Trial 1'!BL12,'Trial 2'!BL12,'Trial 3'!BL12,'Trial 4'!BL12,'Trial 5'!BL12,'Trial 6'!BL12,'Trial 7'!BL12,'Trial 8'!BL12)</f>
        <v>221.51277789899569</v>
      </c>
      <c r="BM19" s="28">
        <f ca="1">STDEV('Trial 1'!BM12,'Trial 2'!BM12,'Trial 3'!BM12,'Trial 4'!BM12,'Trial 5'!BM12,'Trial 6'!BM12,'Trial 7'!BM12,'Trial 8'!BM12)</f>
        <v>235.27525426228155</v>
      </c>
      <c r="BN19" s="29">
        <f t="shared" ca="1" si="4"/>
        <v>2540.1610562352507</v>
      </c>
      <c r="BO19" s="28">
        <f ca="1">STDEV('Trial 1'!BO12,'Trial 2'!BO12,'Trial 3'!BO12,'Trial 4'!BO12,'Trial 5'!BO12,'Trial 6'!BO12,'Trial 7'!BO12,'Trial 8'!BO12)</f>
        <v>266.643747443574</v>
      </c>
      <c r="BP19" s="28">
        <f ca="1">STDEV('Trial 1'!BP12,'Trial 2'!BP12,'Trial 3'!BP12,'Trial 4'!BP12,'Trial 5'!BP12,'Trial 6'!BP12,'Trial 7'!BP12,'Trial 8'!BP12)</f>
        <v>285.55442110365021</v>
      </c>
      <c r="BQ19" s="28">
        <f ca="1">STDEV('Trial 1'!BQ12,'Trial 2'!BQ12,'Trial 3'!BQ12,'Trial 4'!BQ12,'Trial 5'!BQ12,'Trial 6'!BQ12,'Trial 7'!BQ12,'Trial 8'!BQ12)</f>
        <v>286.82226753567465</v>
      </c>
      <c r="BR19" s="28">
        <f ca="1">STDEV('Trial 1'!BR12,'Trial 2'!BR12,'Trial 3'!BR12,'Trial 4'!BR12,'Trial 5'!BR12,'Trial 6'!BR12,'Trial 7'!BR12,'Trial 8'!BR12)</f>
        <v>288.86875256361532</v>
      </c>
      <c r="BS19" s="28">
        <f ca="1">STDEV('Trial 1'!BS12,'Trial 2'!BS12,'Trial 3'!BS12,'Trial 4'!BS12,'Trial 5'!BS12,'Trial 6'!BS12,'Trial 7'!BS12,'Trial 8'!BS12)</f>
        <v>290.08036554065148</v>
      </c>
      <c r="BT19" s="28">
        <f ca="1">STDEV('Trial 1'!BT12,'Trial 2'!BT12,'Trial 3'!BT12,'Trial 4'!BT12,'Trial 5'!BT12,'Trial 6'!BT12,'Trial 7'!BT12,'Trial 8'!BT12)</f>
        <v>293.02176077691712</v>
      </c>
      <c r="BU19" s="28">
        <f ca="1">STDEV('Trial 1'!BU12,'Trial 2'!BU12,'Trial 3'!BU12,'Trial 4'!BU12,'Trial 5'!BU12,'Trial 6'!BU12,'Trial 7'!BU12,'Trial 8'!BU12)</f>
        <v>288.40562309305005</v>
      </c>
      <c r="BV19" s="28">
        <f ca="1">STDEV('Trial 1'!BV12,'Trial 2'!BV12,'Trial 3'!BV12,'Trial 4'!BV12,'Trial 5'!BV12,'Trial 6'!BV12,'Trial 7'!BV12,'Trial 8'!BV12)</f>
        <v>307.82590033765928</v>
      </c>
      <c r="BW19" s="28">
        <f ca="1">STDEV('Trial 1'!BW12,'Trial 2'!BW12,'Trial 3'!BW12,'Trial 4'!BW12,'Trial 5'!BW12,'Trial 6'!BW12,'Trial 7'!BW12,'Trial 8'!BW12)</f>
        <v>303.046762367084</v>
      </c>
      <c r="BX19" s="28">
        <f ca="1">STDEV('Trial 1'!BX12,'Trial 2'!BX12,'Trial 3'!BX12,'Trial 4'!BX12,'Trial 5'!BX12,'Trial 6'!BX12,'Trial 7'!BX12,'Trial 8'!BX12)</f>
        <v>281.9804216978377</v>
      </c>
      <c r="BY19" s="28">
        <f ca="1">STDEV('Trial 1'!BY12,'Trial 2'!BY12,'Trial 3'!BY12,'Trial 4'!BY12,'Trial 5'!BY12,'Trial 6'!BY12,'Trial 7'!BY12,'Trial 8'!BY12)</f>
        <v>249.67914599918299</v>
      </c>
      <c r="BZ19" s="28">
        <f ca="1">STDEV('Trial 1'!BZ12,'Trial 2'!BZ12,'Trial 3'!BZ12,'Trial 4'!BZ12,'Trial 5'!BZ12,'Trial 6'!BZ12,'Trial 7'!BZ12,'Trial 8'!BZ12)</f>
        <v>244.61790510791431</v>
      </c>
      <c r="CA19" s="29">
        <f t="shared" ca="1" si="5"/>
        <v>3386.5470735668114</v>
      </c>
      <c r="CB19" s="28">
        <f ca="1">STDEV('Trial 1'!CB12,'Trial 2'!CB12,'Trial 3'!CB12,'Trial 4'!CB12,'Trial 5'!CB12,'Trial 6'!CB12,'Trial 7'!CB12,'Trial 8'!CB12)</f>
        <v>227.35511587977288</v>
      </c>
      <c r="CC19" s="28">
        <f ca="1">STDEV('Trial 1'!CC12,'Trial 2'!CC12,'Trial 3'!CC12,'Trial 4'!CC12,'Trial 5'!CC12,'Trial 6'!CC12,'Trial 7'!CC12,'Trial 8'!CC12)</f>
        <v>239.86374657761164</v>
      </c>
      <c r="CD19" s="28">
        <f ca="1">STDEV('Trial 1'!CD12,'Trial 2'!CD12,'Trial 3'!CD12,'Trial 4'!CD12,'Trial 5'!CD12,'Trial 6'!CD12,'Trial 7'!CD12,'Trial 8'!CD12)</f>
        <v>281.75976029961498</v>
      </c>
      <c r="CE19" s="28">
        <f ca="1">STDEV('Trial 1'!CE12,'Trial 2'!CE12,'Trial 3'!CE12,'Trial 4'!CE12,'Trial 5'!CE12,'Trial 6'!CE12,'Trial 7'!CE12,'Trial 8'!CE12)</f>
        <v>289.97399211641408</v>
      </c>
      <c r="CF19" s="28">
        <f ca="1">STDEV('Trial 1'!CF12,'Trial 2'!CF12,'Trial 3'!CF12,'Trial 4'!CF12,'Trial 5'!CF12,'Trial 6'!CF12,'Trial 7'!CF12,'Trial 8'!CF12)</f>
        <v>297.58564325331184</v>
      </c>
      <c r="CG19" s="28">
        <f ca="1">STDEV('Trial 1'!CG12,'Trial 2'!CG12,'Trial 3'!CG12,'Trial 4'!CG12,'Trial 5'!CG12,'Trial 6'!CG12,'Trial 7'!CG12,'Trial 8'!CG12)</f>
        <v>293.78863396449174</v>
      </c>
      <c r="CH19" s="28">
        <f ca="1">STDEV('Trial 1'!CH12,'Trial 2'!CH12,'Trial 3'!CH12,'Trial 4'!CH12,'Trial 5'!CH12,'Trial 6'!CH12,'Trial 7'!CH12,'Trial 8'!CH12)</f>
        <v>301.13223859785097</v>
      </c>
      <c r="CI19" s="28">
        <f ca="1">STDEV('Trial 1'!CI12,'Trial 2'!CI12,'Trial 3'!CI12,'Trial 4'!CI12,'Trial 5'!CI12,'Trial 6'!CI12,'Trial 7'!CI12,'Trial 8'!CI12)</f>
        <v>311.1229949793933</v>
      </c>
      <c r="CJ19" s="28">
        <f ca="1">STDEV('Trial 1'!CJ12,'Trial 2'!CJ12,'Trial 3'!CJ12,'Trial 4'!CJ12,'Trial 5'!CJ12,'Trial 6'!CJ12,'Trial 7'!CJ12,'Trial 8'!CJ12)</f>
        <v>320.36693450032419</v>
      </c>
      <c r="CK19" s="28">
        <f ca="1">STDEV('Trial 1'!CK12,'Trial 2'!CK12,'Trial 3'!CK12,'Trial 4'!CK12,'Trial 5'!CK12,'Trial 6'!CK12,'Trial 7'!CK12,'Trial 8'!CK12)</f>
        <v>317.91676345781019</v>
      </c>
      <c r="CL19" s="28">
        <f ca="1">STDEV('Trial 1'!CL12,'Trial 2'!CL12,'Trial 3'!CL12,'Trial 4'!CL12,'Trial 5'!CL12,'Trial 6'!CL12,'Trial 7'!CL12,'Trial 8'!CL12)</f>
        <v>336.59689826916843</v>
      </c>
      <c r="CM19" s="28">
        <f ca="1">STDEV('Trial 1'!CM12,'Trial 2'!CM12,'Trial 3'!CM12,'Trial 4'!CM12,'Trial 5'!CM12,'Trial 6'!CM12,'Trial 7'!CM12,'Trial 8'!CM12)</f>
        <v>329.27706176031006</v>
      </c>
      <c r="CN19" s="29">
        <f t="shared" ca="1" si="6"/>
        <v>3546.739783656074</v>
      </c>
      <c r="CO19" s="28">
        <f ca="1">STDEV('Trial 1'!CO12,'Trial 2'!CO12,'Trial 3'!CO12,'Trial 4'!CO12,'Trial 5'!CO12,'Trial 6'!CO12,'Trial 7'!CO12,'Trial 8'!CO12)</f>
        <v>328.9684789123487</v>
      </c>
      <c r="CP19" s="28">
        <f ca="1">STDEV('Trial 1'!CP12,'Trial 2'!CP12,'Trial 3'!CP12,'Trial 4'!CP12,'Trial 5'!CP12,'Trial 6'!CP12,'Trial 7'!CP12,'Trial 8'!CP12)</f>
        <v>329.38235831940557</v>
      </c>
      <c r="CQ19" s="28">
        <f ca="1">STDEV('Trial 1'!CQ12,'Trial 2'!CQ12,'Trial 3'!CQ12,'Trial 4'!CQ12,'Trial 5'!CQ12,'Trial 6'!CQ12,'Trial 7'!CQ12,'Trial 8'!CQ12)</f>
        <v>336.27744267925402</v>
      </c>
      <c r="CR19" s="28">
        <f ca="1">STDEV('Trial 1'!CR12,'Trial 2'!CR12,'Trial 3'!CR12,'Trial 4'!CR12,'Trial 5'!CR12,'Trial 6'!CR12,'Trial 7'!CR12,'Trial 8'!CR12)</f>
        <v>339.83455787386515</v>
      </c>
      <c r="CS19" s="28">
        <f ca="1">STDEV('Trial 1'!CS12,'Trial 2'!CS12,'Trial 3'!CS12,'Trial 4'!CS12,'Trial 5'!CS12,'Trial 6'!CS12,'Trial 7'!CS12,'Trial 8'!CS12)</f>
        <v>357.34841146256764</v>
      </c>
      <c r="CT19" s="28">
        <f ca="1">STDEV('Trial 1'!CT12,'Trial 2'!CT12,'Trial 3'!CT12,'Trial 4'!CT12,'Trial 5'!CT12,'Trial 6'!CT12,'Trial 7'!CT12,'Trial 8'!CT12)</f>
        <v>351.62590577591862</v>
      </c>
      <c r="CU19" s="28">
        <f ca="1">STDEV('Trial 1'!CU12,'Trial 2'!CU12,'Trial 3'!CU12,'Trial 4'!CU12,'Trial 5'!CU12,'Trial 6'!CU12,'Trial 7'!CU12,'Trial 8'!CU12)</f>
        <v>371.74798529363221</v>
      </c>
      <c r="CV19" s="28">
        <f ca="1">STDEV('Trial 1'!CV12,'Trial 2'!CV12,'Trial 3'!CV12,'Trial 4'!CV12,'Trial 5'!CV12,'Trial 6'!CV12,'Trial 7'!CV12,'Trial 8'!CV12)</f>
        <v>398.38106102448324</v>
      </c>
      <c r="CW19" s="28">
        <f ca="1">STDEV('Trial 1'!CW12,'Trial 2'!CW12,'Trial 3'!CW12,'Trial 4'!CW12,'Trial 5'!CW12,'Trial 6'!CW12,'Trial 7'!CW12,'Trial 8'!CW12)</f>
        <v>406.27812795784382</v>
      </c>
      <c r="CX19" s="28">
        <f ca="1">STDEV('Trial 1'!CX12,'Trial 2'!CX12,'Trial 3'!CX12,'Trial 4'!CX12,'Trial 5'!CX12,'Trial 6'!CX12,'Trial 7'!CX12,'Trial 8'!CX12)</f>
        <v>362.37877050586252</v>
      </c>
      <c r="CY19" s="28">
        <f ca="1">STDEV('Trial 1'!CY12,'Trial 2'!CY12,'Trial 3'!CY12,'Trial 4'!CY12,'Trial 5'!CY12,'Trial 6'!CY12,'Trial 7'!CY12,'Trial 8'!CY12)</f>
        <v>367.94429201444586</v>
      </c>
      <c r="CZ19" s="28">
        <f ca="1">STDEV('Trial 1'!CZ12,'Trial 2'!CZ12,'Trial 3'!CZ12,'Trial 4'!CZ12,'Trial 5'!CZ12,'Trial 6'!CZ12,'Trial 7'!CZ12,'Trial 8'!CZ12)</f>
        <v>380.5512168109563</v>
      </c>
      <c r="DA19" s="29">
        <f t="shared" ca="1" si="7"/>
        <v>4330.7186086305837</v>
      </c>
      <c r="DB19" s="28">
        <f ca="1">STDEV('Trial 1'!DB12,'Trial 2'!DB12,'Trial 3'!DB12,'Trial 4'!DB12,'Trial 5'!DB12,'Trial 6'!DB12,'Trial 7'!DB12,'Trial 8'!DB12)</f>
        <v>386.15676065307554</v>
      </c>
      <c r="DC19" s="28">
        <f ca="1">STDEV('Trial 1'!DC12,'Trial 2'!DC12,'Trial 3'!DC12,'Trial 4'!DC12,'Trial 5'!DC12,'Trial 6'!DC12,'Trial 7'!DC12,'Trial 8'!DC12)</f>
        <v>405.52928747618375</v>
      </c>
      <c r="DD19" s="28">
        <f ca="1">STDEV('Trial 1'!DD12,'Trial 2'!DD12,'Trial 3'!DD12,'Trial 4'!DD12,'Trial 5'!DD12,'Trial 6'!DD12,'Trial 7'!DD12,'Trial 8'!DD12)</f>
        <v>433.8486927947568</v>
      </c>
      <c r="DE19" s="28">
        <f ca="1">STDEV('Trial 1'!DE12,'Trial 2'!DE12,'Trial 3'!DE12,'Trial 4'!DE12,'Trial 5'!DE12,'Trial 6'!DE12,'Trial 7'!DE12,'Trial 8'!DE12)</f>
        <v>412.5556845893795</v>
      </c>
      <c r="DF19" s="28">
        <f ca="1">STDEV('Trial 1'!DF12,'Trial 2'!DF12,'Trial 3'!DF12,'Trial 4'!DF12,'Trial 5'!DF12,'Trial 6'!DF12,'Trial 7'!DF12,'Trial 8'!DF12)</f>
        <v>394.33622083997176</v>
      </c>
      <c r="DG19" s="28">
        <f ca="1">STDEV('Trial 1'!DG12,'Trial 2'!DG12,'Trial 3'!DG12,'Trial 4'!DG12,'Trial 5'!DG12,'Trial 6'!DG12,'Trial 7'!DG12,'Trial 8'!DG12)</f>
        <v>431.223929254258</v>
      </c>
      <c r="DH19" s="28">
        <f ca="1">STDEV('Trial 1'!DH12,'Trial 2'!DH12,'Trial 3'!DH12,'Trial 4'!DH12,'Trial 5'!DH12,'Trial 6'!DH12,'Trial 7'!DH12,'Trial 8'!DH12)</f>
        <v>434.57070748937343</v>
      </c>
      <c r="DI19" s="28">
        <f ca="1">STDEV('Trial 1'!DI12,'Trial 2'!DI12,'Trial 3'!DI12,'Trial 4'!DI12,'Trial 5'!DI12,'Trial 6'!DI12,'Trial 7'!DI12,'Trial 8'!DI12)</f>
        <v>432.06498215661765</v>
      </c>
      <c r="DJ19" s="28">
        <f ca="1">STDEV('Trial 1'!DJ12,'Trial 2'!DJ12,'Trial 3'!DJ12,'Trial 4'!DJ12,'Trial 5'!DJ12,'Trial 6'!DJ12,'Trial 7'!DJ12,'Trial 8'!DJ12)</f>
        <v>456.37660574563807</v>
      </c>
      <c r="DK19" s="28">
        <f ca="1">STDEV('Trial 1'!DK12,'Trial 2'!DK12,'Trial 3'!DK12,'Trial 4'!DK12,'Trial 5'!DK12,'Trial 6'!DK12,'Trial 7'!DK12,'Trial 8'!DK12)</f>
        <v>472.35342645226694</v>
      </c>
      <c r="DL19" s="28">
        <f ca="1">STDEV('Trial 1'!DL12,'Trial 2'!DL12,'Trial 3'!DL12,'Trial 4'!DL12,'Trial 5'!DL12,'Trial 6'!DL12,'Trial 7'!DL12,'Trial 8'!DL12)</f>
        <v>457.69744039781585</v>
      </c>
      <c r="DM19" s="28">
        <f ca="1">STDEV('Trial 1'!DM12,'Trial 2'!DM12,'Trial 3'!DM12,'Trial 4'!DM12,'Trial 5'!DM12,'Trial 6'!DM12,'Trial 7'!DM12,'Trial 8'!DM12)</f>
        <v>463.72532419778042</v>
      </c>
      <c r="DN19" s="29">
        <f t="shared" ca="1" si="8"/>
        <v>5180.4390620471177</v>
      </c>
      <c r="DO19" s="28">
        <f ca="1">STDEV('Trial 1'!DO12,'Trial 2'!DO12,'Trial 3'!DO12,'Trial 4'!DO12,'Trial 5'!DO12,'Trial 6'!DO12,'Trial 7'!DO12,'Trial 8'!DO12)</f>
        <v>478.96005813787741</v>
      </c>
      <c r="DP19" s="28">
        <f ca="1">STDEV('Trial 1'!DP12,'Trial 2'!DP12,'Trial 3'!DP12,'Trial 4'!DP12,'Trial 5'!DP12,'Trial 6'!DP12,'Trial 7'!DP12,'Trial 8'!DP12)</f>
        <v>467.35749743149222</v>
      </c>
      <c r="DQ19" s="28">
        <f ca="1">STDEV('Trial 1'!DQ12,'Trial 2'!DQ12,'Trial 3'!DQ12,'Trial 4'!DQ12,'Trial 5'!DQ12,'Trial 6'!DQ12,'Trial 7'!DQ12,'Trial 8'!DQ12)</f>
        <v>480.14055225166663</v>
      </c>
      <c r="DR19" s="28">
        <f ca="1">STDEV('Trial 1'!DR12,'Trial 2'!DR12,'Trial 3'!DR12,'Trial 4'!DR12,'Trial 5'!DR12,'Trial 6'!DR12,'Trial 7'!DR12,'Trial 8'!DR12)</f>
        <v>454.10638804058783</v>
      </c>
      <c r="DS19" s="28">
        <f ca="1">STDEV('Trial 1'!DS12,'Trial 2'!DS12,'Trial 3'!DS12,'Trial 4'!DS12,'Trial 5'!DS12,'Trial 6'!DS12,'Trial 7'!DS12,'Trial 8'!DS12)</f>
        <v>463.70531798798504</v>
      </c>
      <c r="DT19" s="28">
        <f ca="1">STDEV('Trial 1'!DT12,'Trial 2'!DT12,'Trial 3'!DT12,'Trial 4'!DT12,'Trial 5'!DT12,'Trial 6'!DT12,'Trial 7'!DT12,'Trial 8'!DT12)</f>
        <v>476.70268024900645</v>
      </c>
      <c r="DU19" s="28">
        <f ca="1">STDEV('Trial 1'!DU12,'Trial 2'!DU12,'Trial 3'!DU12,'Trial 4'!DU12,'Trial 5'!DU12,'Trial 6'!DU12,'Trial 7'!DU12,'Trial 8'!DU12)</f>
        <v>483.2651582522567</v>
      </c>
      <c r="DV19" s="28">
        <f ca="1">STDEV('Trial 1'!DV12,'Trial 2'!DV12,'Trial 3'!DV12,'Trial 4'!DV12,'Trial 5'!DV12,'Trial 6'!DV12,'Trial 7'!DV12,'Trial 8'!DV12)</f>
        <v>485.18851994620121</v>
      </c>
      <c r="DW19" s="28">
        <f ca="1">STDEV('Trial 1'!DW12,'Trial 2'!DW12,'Trial 3'!DW12,'Trial 4'!DW12,'Trial 5'!DW12,'Trial 6'!DW12,'Trial 7'!DW12,'Trial 8'!DW12)</f>
        <v>481.36652605234116</v>
      </c>
      <c r="DX19" s="28">
        <f ca="1">STDEV('Trial 1'!DX12,'Trial 2'!DX12,'Trial 3'!DX12,'Trial 4'!DX12,'Trial 5'!DX12,'Trial 6'!DX12,'Trial 7'!DX12,'Trial 8'!DX12)</f>
        <v>505.102348278129</v>
      </c>
      <c r="DY19" s="28">
        <f ca="1">STDEV('Trial 1'!DY12,'Trial 2'!DY12,'Trial 3'!DY12,'Trial 4'!DY12,'Trial 5'!DY12,'Trial 6'!DY12,'Trial 7'!DY12,'Trial 8'!DY12)</f>
        <v>508.59124031672275</v>
      </c>
      <c r="DZ19" s="28">
        <f ca="1">STDEV('Trial 1'!DZ12,'Trial 2'!DZ12,'Trial 3'!DZ12,'Trial 4'!DZ12,'Trial 5'!DZ12,'Trial 6'!DZ12,'Trial 7'!DZ12,'Trial 8'!DZ12)</f>
        <v>521.22133365499622</v>
      </c>
      <c r="EA19" s="29">
        <f t="shared" ca="1" si="9"/>
        <v>5805.7076205992635</v>
      </c>
      <c r="EB19" s="28">
        <f ca="1">STDEV('Trial 1'!EB12,'Trial 2'!EB12,'Trial 3'!EB12,'Trial 4'!EB12,'Trial 5'!EB12,'Trial 6'!EB12,'Trial 7'!EB12,'Trial 8'!EB12)</f>
        <v>516.66766479947034</v>
      </c>
      <c r="EC19" s="28">
        <f ca="1">STDEV('Trial 1'!EC12,'Trial 2'!EC12,'Trial 3'!EC12,'Trial 4'!EC12,'Trial 5'!EC12,'Trial 6'!EC12,'Trial 7'!EC12,'Trial 8'!EC12)</f>
        <v>532.80891122105413</v>
      </c>
      <c r="ED19" s="28">
        <f ca="1">STDEV('Trial 1'!ED12,'Trial 2'!ED12,'Trial 3'!ED12,'Trial 4'!ED12,'Trial 5'!ED12,'Trial 6'!ED12,'Trial 7'!ED12,'Trial 8'!ED12)</f>
        <v>554.48471406626913</v>
      </c>
      <c r="EE19" s="28">
        <f ca="1">STDEV('Trial 1'!EE12,'Trial 2'!EE12,'Trial 3'!EE12,'Trial 4'!EE12,'Trial 5'!EE12,'Trial 6'!EE12,'Trial 7'!EE12,'Trial 8'!EE12)</f>
        <v>544.12810789616094</v>
      </c>
      <c r="EF19" s="28">
        <f ca="1">STDEV('Trial 1'!EF12,'Trial 2'!EF12,'Trial 3'!EF12,'Trial 4'!EF12,'Trial 5'!EF12,'Trial 6'!EF12,'Trial 7'!EF12,'Trial 8'!EF12)</f>
        <v>550.31027059880739</v>
      </c>
      <c r="EG19" s="28">
        <f ca="1">STDEV('Trial 1'!EG12,'Trial 2'!EG12,'Trial 3'!EG12,'Trial 4'!EG12,'Trial 5'!EG12,'Trial 6'!EG12,'Trial 7'!EG12,'Trial 8'!EG12)</f>
        <v>580.80759694391065</v>
      </c>
      <c r="EH19" s="28">
        <f ca="1">STDEV('Trial 1'!EH12,'Trial 2'!EH12,'Trial 3'!EH12,'Trial 4'!EH12,'Trial 5'!EH12,'Trial 6'!EH12,'Trial 7'!EH12,'Trial 8'!EH12)</f>
        <v>594.59252196951718</v>
      </c>
      <c r="EI19" s="28">
        <f ca="1">STDEV('Trial 1'!EI12,'Trial 2'!EI12,'Trial 3'!EI12,'Trial 4'!EI12,'Trial 5'!EI12,'Trial 6'!EI12,'Trial 7'!EI12,'Trial 8'!EI12)</f>
        <v>591.5993090835367</v>
      </c>
      <c r="EJ19" s="28">
        <f ca="1">STDEV('Trial 1'!EJ12,'Trial 2'!EJ12,'Trial 3'!EJ12,'Trial 4'!EJ12,'Trial 5'!EJ12,'Trial 6'!EJ12,'Trial 7'!EJ12,'Trial 8'!EJ12)</f>
        <v>584.88998989926336</v>
      </c>
      <c r="EK19" s="28">
        <f ca="1">STDEV('Trial 1'!EK12,'Trial 2'!EK12,'Trial 3'!EK12,'Trial 4'!EK12,'Trial 5'!EK12,'Trial 6'!EK12,'Trial 7'!EK12,'Trial 8'!EK12)</f>
        <v>574.49218116281259</v>
      </c>
      <c r="EL19" s="28">
        <f ca="1">STDEV('Trial 1'!EL12,'Trial 2'!EL12,'Trial 3'!EL12,'Trial 4'!EL12,'Trial 5'!EL12,'Trial 6'!EL12,'Trial 7'!EL12,'Trial 8'!EL12)</f>
        <v>615.83651245927217</v>
      </c>
      <c r="EM19" s="28">
        <f ca="1">STDEV('Trial 1'!EM12,'Trial 2'!EM12,'Trial 3'!EM12,'Trial 4'!EM12,'Trial 5'!EM12,'Trial 6'!EM12,'Trial 7'!EM12,'Trial 8'!EM12)</f>
        <v>616.56814571635937</v>
      </c>
      <c r="EN19" s="29">
        <f t="shared" ca="1" si="10"/>
        <v>6857.1859258164332</v>
      </c>
    </row>
    <row r="20" spans="1:144" ht="12.75" customHeight="1" outlineLevel="1" x14ac:dyDescent="0.2"/>
    <row r="21" spans="1:144" ht="12.75" customHeight="1" outlineLevel="1" x14ac:dyDescent="0.2"/>
    <row r="22" spans="1:144" ht="12.75" customHeight="1" x14ac:dyDescent="0.2">
      <c r="A22" s="3" t="str">
        <f>"Capital"</f>
        <v>Capital</v>
      </c>
    </row>
    <row r="23" spans="1:144" ht="12.75" customHeight="1" outlineLevel="1" x14ac:dyDescent="0.2">
      <c r="A23" s="2" t="str">
        <f>" "</f>
        <v xml:space="preserve"> </v>
      </c>
    </row>
    <row r="24" spans="1:144" ht="12.75" customHeight="1" outlineLevel="1" x14ac:dyDescent="0.2">
      <c r="B24" s="19" t="str">
        <f>ZZZ__FnCalls!F7</f>
        <v>MMM 2010</v>
      </c>
      <c r="C24" s="20" t="str">
        <f>ZZZ__FnCalls!F8</f>
        <v>MMM 2010</v>
      </c>
      <c r="D24" s="20" t="str">
        <f>ZZZ__FnCalls!F9</f>
        <v>MMM 2010</v>
      </c>
      <c r="E24" s="20" t="str">
        <f>ZZZ__FnCalls!F10</f>
        <v>MMM 2010</v>
      </c>
      <c r="F24" s="20" t="str">
        <f>ZZZ__FnCalls!F11</f>
        <v>MMM 2010</v>
      </c>
      <c r="G24" s="20" t="str">
        <f>ZZZ__FnCalls!F12</f>
        <v>MMM 2010</v>
      </c>
      <c r="H24" s="20" t="str">
        <f>ZZZ__FnCalls!F13</f>
        <v>MMM 2010</v>
      </c>
      <c r="I24" s="20" t="str">
        <f>ZZZ__FnCalls!F14</f>
        <v>MMM 2010</v>
      </c>
      <c r="J24" s="20" t="str">
        <f>ZZZ__FnCalls!F15</f>
        <v>MMM 2010</v>
      </c>
      <c r="K24" s="20" t="str">
        <f>ZZZ__FnCalls!F16</f>
        <v>MMM 2010</v>
      </c>
      <c r="L24" s="20" t="str">
        <f>ZZZ__FnCalls!F17</f>
        <v>MMM 2010</v>
      </c>
      <c r="M24" s="20" t="str">
        <f>ZZZ__FnCalls!F18</f>
        <v>MMM 2010</v>
      </c>
      <c r="N24" s="21" t="str">
        <f>ZZZ__FnCalls!H7</f>
        <v>2010</v>
      </c>
      <c r="O24" s="20" t="str">
        <f>ZZZ__FnCalls!F19</f>
        <v>MMM 2011</v>
      </c>
      <c r="P24" s="20" t="str">
        <f>ZZZ__FnCalls!F20</f>
        <v>MMM 2011</v>
      </c>
      <c r="Q24" s="20" t="str">
        <f>ZZZ__FnCalls!F21</f>
        <v>MMM 2011</v>
      </c>
      <c r="R24" s="20" t="str">
        <f>ZZZ__FnCalls!F22</f>
        <v>MMM 2011</v>
      </c>
      <c r="S24" s="20" t="str">
        <f>ZZZ__FnCalls!F23</f>
        <v>MMM 2011</v>
      </c>
      <c r="T24" s="20" t="str">
        <f>ZZZ__FnCalls!F24</f>
        <v>MMM 2011</v>
      </c>
      <c r="U24" s="20" t="str">
        <f>ZZZ__FnCalls!F25</f>
        <v>MMM 2011</v>
      </c>
      <c r="V24" s="20" t="str">
        <f>ZZZ__FnCalls!F26</f>
        <v>MMM 2011</v>
      </c>
      <c r="W24" s="20" t="str">
        <f>ZZZ__FnCalls!F27</f>
        <v>MMM 2011</v>
      </c>
      <c r="X24" s="20" t="str">
        <f>ZZZ__FnCalls!F28</f>
        <v>MMM 2011</v>
      </c>
      <c r="Y24" s="20" t="str">
        <f>ZZZ__FnCalls!F29</f>
        <v>MMM 2011</v>
      </c>
      <c r="Z24" s="20" t="str">
        <f>ZZZ__FnCalls!F30</f>
        <v>MMM 2011</v>
      </c>
      <c r="AA24" s="21" t="str">
        <f>ZZZ__FnCalls!H19</f>
        <v>2011</v>
      </c>
      <c r="AB24" s="20" t="str">
        <f>ZZZ__FnCalls!F31</f>
        <v>MMM 2012</v>
      </c>
      <c r="AC24" s="20" t="str">
        <f>ZZZ__FnCalls!F32</f>
        <v>MMM 2012</v>
      </c>
      <c r="AD24" s="20" t="str">
        <f>ZZZ__FnCalls!F33</f>
        <v>MMM 2012</v>
      </c>
      <c r="AE24" s="20" t="str">
        <f>ZZZ__FnCalls!F34</f>
        <v>MMM 2012</v>
      </c>
      <c r="AF24" s="20" t="str">
        <f>ZZZ__FnCalls!F35</f>
        <v>MMM 2012</v>
      </c>
      <c r="AG24" s="20" t="str">
        <f>ZZZ__FnCalls!F36</f>
        <v>MMM 2012</v>
      </c>
      <c r="AH24" s="20" t="str">
        <f>ZZZ__FnCalls!F37</f>
        <v>MMM 2012</v>
      </c>
      <c r="AI24" s="20" t="str">
        <f>ZZZ__FnCalls!F38</f>
        <v>MMM 2012</v>
      </c>
      <c r="AJ24" s="20" t="str">
        <f>ZZZ__FnCalls!F39</f>
        <v>MMM 2012</v>
      </c>
      <c r="AK24" s="20" t="str">
        <f>ZZZ__FnCalls!F40</f>
        <v>MMM 2012</v>
      </c>
      <c r="AL24" s="20" t="str">
        <f>ZZZ__FnCalls!F41</f>
        <v>MMM 2012</v>
      </c>
      <c r="AM24" s="20" t="str">
        <f>ZZZ__FnCalls!F42</f>
        <v>MMM 2012</v>
      </c>
      <c r="AN24" s="21" t="str">
        <f>ZZZ__FnCalls!H31</f>
        <v>2012</v>
      </c>
      <c r="AO24" s="20" t="str">
        <f>ZZZ__FnCalls!F43</f>
        <v>MMM 2013</v>
      </c>
      <c r="AP24" s="20" t="str">
        <f>ZZZ__FnCalls!F44</f>
        <v>MMM 2013</v>
      </c>
      <c r="AQ24" s="20" t="str">
        <f>ZZZ__FnCalls!F45</f>
        <v>MMM 2013</v>
      </c>
      <c r="AR24" s="20" t="str">
        <f>ZZZ__FnCalls!F46</f>
        <v>MMM 2013</v>
      </c>
      <c r="AS24" s="20" t="str">
        <f>ZZZ__FnCalls!F47</f>
        <v>MMM 2013</v>
      </c>
      <c r="AT24" s="20" t="str">
        <f>ZZZ__FnCalls!F48</f>
        <v>MMM 2013</v>
      </c>
      <c r="AU24" s="20" t="str">
        <f>ZZZ__FnCalls!F49</f>
        <v>MMM 2013</v>
      </c>
      <c r="AV24" s="20" t="str">
        <f>ZZZ__FnCalls!F50</f>
        <v>MMM 2013</v>
      </c>
      <c r="AW24" s="20" t="str">
        <f>ZZZ__FnCalls!F51</f>
        <v>MMM 2013</v>
      </c>
      <c r="AX24" s="20" t="str">
        <f>ZZZ__FnCalls!F52</f>
        <v>MMM 2013</v>
      </c>
      <c r="AY24" s="20" t="str">
        <f>ZZZ__FnCalls!F53</f>
        <v>MMM 2013</v>
      </c>
      <c r="AZ24" s="20" t="str">
        <f>ZZZ__FnCalls!F54</f>
        <v>MMM 2013</v>
      </c>
      <c r="BA24" s="21" t="str">
        <f>ZZZ__FnCalls!H43</f>
        <v>2013</v>
      </c>
      <c r="BB24" s="20" t="str">
        <f>ZZZ__FnCalls!F55</f>
        <v>MMM 2014</v>
      </c>
      <c r="BC24" s="20" t="str">
        <f>ZZZ__FnCalls!F56</f>
        <v>MMM 2014</v>
      </c>
      <c r="BD24" s="20" t="str">
        <f>ZZZ__FnCalls!F57</f>
        <v>MMM 2014</v>
      </c>
      <c r="BE24" s="20" t="str">
        <f>ZZZ__FnCalls!F58</f>
        <v>MMM 2014</v>
      </c>
      <c r="BF24" s="20" t="str">
        <f>ZZZ__FnCalls!F59</f>
        <v>MMM 2014</v>
      </c>
      <c r="BG24" s="20" t="str">
        <f>ZZZ__FnCalls!F60</f>
        <v>MMM 2014</v>
      </c>
      <c r="BH24" s="20" t="str">
        <f>ZZZ__FnCalls!F61</f>
        <v>MMM 2014</v>
      </c>
      <c r="BI24" s="20" t="str">
        <f>ZZZ__FnCalls!F62</f>
        <v>MMM 2014</v>
      </c>
      <c r="BJ24" s="20" t="str">
        <f>ZZZ__FnCalls!F63</f>
        <v>MMM 2014</v>
      </c>
      <c r="BK24" s="20" t="str">
        <f>ZZZ__FnCalls!F64</f>
        <v>MMM 2014</v>
      </c>
      <c r="BL24" s="20" t="str">
        <f>ZZZ__FnCalls!F65</f>
        <v>MMM 2014</v>
      </c>
      <c r="BM24" s="20" t="str">
        <f>ZZZ__FnCalls!F66</f>
        <v>MMM 2014</v>
      </c>
      <c r="BN24" s="21" t="str">
        <f>ZZZ__FnCalls!H55</f>
        <v>2014</v>
      </c>
      <c r="BO24" s="20" t="str">
        <f>ZZZ__FnCalls!F67</f>
        <v>MMM 2015</v>
      </c>
      <c r="BP24" s="20" t="str">
        <f>ZZZ__FnCalls!F68</f>
        <v>MMM 2015</v>
      </c>
      <c r="BQ24" s="20" t="str">
        <f>ZZZ__FnCalls!F69</f>
        <v>MMM 2015</v>
      </c>
      <c r="BR24" s="20" t="str">
        <f>ZZZ__FnCalls!F70</f>
        <v>MMM 2015</v>
      </c>
      <c r="BS24" s="20" t="str">
        <f>ZZZ__FnCalls!F71</f>
        <v>MMM 2015</v>
      </c>
      <c r="BT24" s="20" t="str">
        <f>ZZZ__FnCalls!F72</f>
        <v>MMM 2015</v>
      </c>
      <c r="BU24" s="20" t="str">
        <f>ZZZ__FnCalls!F73</f>
        <v>MMM 2015</v>
      </c>
      <c r="BV24" s="20" t="str">
        <f>ZZZ__FnCalls!F74</f>
        <v>MMM 2015</v>
      </c>
      <c r="BW24" s="20" t="str">
        <f>ZZZ__FnCalls!F75</f>
        <v>MMM 2015</v>
      </c>
      <c r="BX24" s="20" t="str">
        <f>ZZZ__FnCalls!F76</f>
        <v>MMM 2015</v>
      </c>
      <c r="BY24" s="20" t="str">
        <f>ZZZ__FnCalls!F77</f>
        <v>MMM 2015</v>
      </c>
      <c r="BZ24" s="20" t="str">
        <f>ZZZ__FnCalls!F78</f>
        <v>MMM 2015</v>
      </c>
      <c r="CA24" s="21" t="str">
        <f>ZZZ__FnCalls!H67</f>
        <v>2015</v>
      </c>
      <c r="CB24" s="20" t="str">
        <f>ZZZ__FnCalls!F79</f>
        <v>MMM 2016</v>
      </c>
      <c r="CC24" s="20" t="str">
        <f>ZZZ__FnCalls!F80</f>
        <v>MMM 2016</v>
      </c>
      <c r="CD24" s="20" t="str">
        <f>ZZZ__FnCalls!F81</f>
        <v>MMM 2016</v>
      </c>
      <c r="CE24" s="20" t="str">
        <f>ZZZ__FnCalls!F82</f>
        <v>MMM 2016</v>
      </c>
      <c r="CF24" s="20" t="str">
        <f>ZZZ__FnCalls!F83</f>
        <v>MMM 2016</v>
      </c>
      <c r="CG24" s="20" t="str">
        <f>ZZZ__FnCalls!F84</f>
        <v>MMM 2016</v>
      </c>
      <c r="CH24" s="20" t="str">
        <f>ZZZ__FnCalls!F85</f>
        <v>MMM 2016</v>
      </c>
      <c r="CI24" s="20" t="str">
        <f>ZZZ__FnCalls!F86</f>
        <v>MMM 2016</v>
      </c>
      <c r="CJ24" s="20" t="str">
        <f>ZZZ__FnCalls!F87</f>
        <v>MMM 2016</v>
      </c>
      <c r="CK24" s="20" t="str">
        <f>ZZZ__FnCalls!F88</f>
        <v>MMM 2016</v>
      </c>
      <c r="CL24" s="20" t="str">
        <f>ZZZ__FnCalls!F89</f>
        <v>MMM 2016</v>
      </c>
      <c r="CM24" s="20" t="str">
        <f>ZZZ__FnCalls!F90</f>
        <v>MMM 2016</v>
      </c>
      <c r="CN24" s="21" t="str">
        <f>ZZZ__FnCalls!H79</f>
        <v>2016</v>
      </c>
      <c r="CO24" s="20" t="str">
        <f>ZZZ__FnCalls!F91</f>
        <v>MMM 2017</v>
      </c>
      <c r="CP24" s="20" t="str">
        <f>ZZZ__FnCalls!F92</f>
        <v>MMM 2017</v>
      </c>
      <c r="CQ24" s="20" t="str">
        <f>ZZZ__FnCalls!F93</f>
        <v>MMM 2017</v>
      </c>
      <c r="CR24" s="20" t="str">
        <f>ZZZ__FnCalls!F94</f>
        <v>MMM 2017</v>
      </c>
      <c r="CS24" s="20" t="str">
        <f>ZZZ__FnCalls!F95</f>
        <v>MMM 2017</v>
      </c>
      <c r="CT24" s="20" t="str">
        <f>ZZZ__FnCalls!F96</f>
        <v>MMM 2017</v>
      </c>
      <c r="CU24" s="20" t="str">
        <f>ZZZ__FnCalls!F97</f>
        <v>MMM 2017</v>
      </c>
      <c r="CV24" s="20" t="str">
        <f>ZZZ__FnCalls!F98</f>
        <v>MMM 2017</v>
      </c>
      <c r="CW24" s="20" t="str">
        <f>ZZZ__FnCalls!F99</f>
        <v>MMM 2017</v>
      </c>
      <c r="CX24" s="20" t="str">
        <f>ZZZ__FnCalls!F100</f>
        <v>MMM 2017</v>
      </c>
      <c r="CY24" s="20" t="str">
        <f>ZZZ__FnCalls!F101</f>
        <v>MMM 2017</v>
      </c>
      <c r="CZ24" s="20" t="str">
        <f>ZZZ__FnCalls!F102</f>
        <v>MMM 2017</v>
      </c>
      <c r="DA24" s="21" t="str">
        <f>ZZZ__FnCalls!H91</f>
        <v>2017</v>
      </c>
      <c r="DB24" s="20" t="str">
        <f>ZZZ__FnCalls!F103</f>
        <v>MMM 2018</v>
      </c>
      <c r="DC24" s="20" t="str">
        <f>ZZZ__FnCalls!F104</f>
        <v>MMM 2018</v>
      </c>
      <c r="DD24" s="20" t="str">
        <f>ZZZ__FnCalls!F105</f>
        <v>MMM 2018</v>
      </c>
      <c r="DE24" s="20" t="str">
        <f>ZZZ__FnCalls!F106</f>
        <v>MMM 2018</v>
      </c>
      <c r="DF24" s="20" t="str">
        <f>ZZZ__FnCalls!F107</f>
        <v>MMM 2018</v>
      </c>
      <c r="DG24" s="20" t="str">
        <f>ZZZ__FnCalls!F108</f>
        <v>MMM 2018</v>
      </c>
      <c r="DH24" s="20" t="str">
        <f>ZZZ__FnCalls!F109</f>
        <v>MMM 2018</v>
      </c>
      <c r="DI24" s="20" t="str">
        <f>ZZZ__FnCalls!F110</f>
        <v>MMM 2018</v>
      </c>
      <c r="DJ24" s="20" t="str">
        <f>ZZZ__FnCalls!F111</f>
        <v>MMM 2018</v>
      </c>
      <c r="DK24" s="20" t="str">
        <f>ZZZ__FnCalls!F112</f>
        <v>MMM 2018</v>
      </c>
      <c r="DL24" s="20" t="str">
        <f>ZZZ__FnCalls!F113</f>
        <v>MMM 2018</v>
      </c>
      <c r="DM24" s="20" t="str">
        <f>ZZZ__FnCalls!F114</f>
        <v>MMM 2018</v>
      </c>
      <c r="DN24" s="21" t="str">
        <f>ZZZ__FnCalls!H103</f>
        <v>2018</v>
      </c>
      <c r="DO24" s="20" t="str">
        <f>ZZZ__FnCalls!F115</f>
        <v>MMM 2019</v>
      </c>
      <c r="DP24" s="20" t="str">
        <f>ZZZ__FnCalls!F116</f>
        <v>MMM 2019</v>
      </c>
      <c r="DQ24" s="20" t="str">
        <f>ZZZ__FnCalls!F117</f>
        <v>MMM 2019</v>
      </c>
      <c r="DR24" s="20" t="str">
        <f>ZZZ__FnCalls!F118</f>
        <v>MMM 2019</v>
      </c>
      <c r="DS24" s="20" t="str">
        <f>ZZZ__FnCalls!F119</f>
        <v>MMM 2019</v>
      </c>
      <c r="DT24" s="20" t="str">
        <f>ZZZ__FnCalls!F120</f>
        <v>MMM 2019</v>
      </c>
      <c r="DU24" s="20" t="str">
        <f>ZZZ__FnCalls!F121</f>
        <v>MMM 2019</v>
      </c>
      <c r="DV24" s="20" t="str">
        <f>ZZZ__FnCalls!F122</f>
        <v>MMM 2019</v>
      </c>
      <c r="DW24" s="20" t="str">
        <f>ZZZ__FnCalls!F123</f>
        <v>MMM 2019</v>
      </c>
      <c r="DX24" s="20" t="str">
        <f>ZZZ__FnCalls!F124</f>
        <v>MMM 2019</v>
      </c>
      <c r="DY24" s="20" t="str">
        <f>ZZZ__FnCalls!F125</f>
        <v>MMM 2019</v>
      </c>
      <c r="DZ24" s="20" t="str">
        <f>ZZZ__FnCalls!F126</f>
        <v>MMM 2019</v>
      </c>
      <c r="EA24" s="21" t="str">
        <f>ZZZ__FnCalls!H115</f>
        <v>2019</v>
      </c>
      <c r="EB24" s="20" t="str">
        <f>ZZZ__FnCalls!F127</f>
        <v>MMM 2020</v>
      </c>
      <c r="EC24" s="20" t="str">
        <f>ZZZ__FnCalls!F128</f>
        <v>MMM 2020</v>
      </c>
      <c r="ED24" s="20" t="str">
        <f>ZZZ__FnCalls!F129</f>
        <v>MMM 2020</v>
      </c>
      <c r="EE24" s="20" t="str">
        <f>ZZZ__FnCalls!F130</f>
        <v>MMM 2020</v>
      </c>
      <c r="EF24" s="20" t="str">
        <f>ZZZ__FnCalls!F131</f>
        <v>MMM 2020</v>
      </c>
      <c r="EG24" s="20" t="str">
        <f>ZZZ__FnCalls!F132</f>
        <v>MMM 2020</v>
      </c>
      <c r="EH24" s="20" t="str">
        <f>ZZZ__FnCalls!F133</f>
        <v>MMM 2020</v>
      </c>
      <c r="EI24" s="20" t="str">
        <f>ZZZ__FnCalls!F134</f>
        <v>MMM 2020</v>
      </c>
      <c r="EJ24" s="20" t="str">
        <f>ZZZ__FnCalls!F135</f>
        <v>MMM 2020</v>
      </c>
      <c r="EK24" s="20" t="str">
        <f>ZZZ__FnCalls!F136</f>
        <v>MMM 2020</v>
      </c>
      <c r="EL24" s="20" t="str">
        <f>ZZZ__FnCalls!F137</f>
        <v>MMM 2020</v>
      </c>
      <c r="EM24" s="20" t="str">
        <f>ZZZ__FnCalls!F138</f>
        <v>MMM 2020</v>
      </c>
      <c r="EN24" s="21" t="str">
        <f>ZZZ__FnCalls!H127</f>
        <v>2020</v>
      </c>
    </row>
    <row r="25" spans="1:144" ht="12.75" customHeight="1" outlineLevel="1" x14ac:dyDescent="0.2">
      <c r="A25" s="7" t="str">
        <f>Labels!B22</f>
        <v>Capital</v>
      </c>
      <c r="B25" s="22">
        <f>AVERAGE('Trial 1'!B19,'Trial 2'!B19,'Trial 3'!B19,'Trial 4'!B19,'Trial 5'!B19,'Trial 6'!B19,'Trial 7'!B19,'Trial 8'!B19)</f>
        <v>34645298.421926446</v>
      </c>
      <c r="C25" s="22">
        <f>AVERAGE('Trial 1'!C19,'Trial 2'!C19,'Trial 3'!C19,'Trial 4'!C19,'Trial 5'!C19,'Trial 6'!C19,'Trial 7'!C19,'Trial 8'!C19)</f>
        <v>34645298.421926446</v>
      </c>
      <c r="D25" s="22">
        <f ca="1">AVERAGE('Trial 1'!D19,'Trial 2'!D19,'Trial 3'!D19,'Trial 4'!D19,'Trial 5'!D19,'Trial 6'!D19,'Trial 7'!D19,'Trial 8'!D19)</f>
        <v>34644861.699491918</v>
      </c>
      <c r="E25" s="22">
        <f ca="1">AVERAGE('Trial 1'!E19,'Trial 2'!E19,'Trial 3'!E19,'Trial 4'!E19,'Trial 5'!E19,'Trial 6'!E19,'Trial 7'!E19,'Trial 8'!E19)</f>
        <v>34644023.93006473</v>
      </c>
      <c r="F25" s="22">
        <f ca="1">AVERAGE('Trial 1'!F19,'Trial 2'!F19,'Trial 3'!F19,'Trial 4'!F19,'Trial 5'!F19,'Trial 6'!F19,'Trial 7'!F19,'Trial 8'!F19)</f>
        <v>34642835.109196112</v>
      </c>
      <c r="G25" s="22">
        <f ca="1">AVERAGE('Trial 1'!G19,'Trial 2'!G19,'Trial 3'!G19,'Trial 4'!G19,'Trial 5'!G19,'Trial 6'!G19,'Trial 7'!G19,'Trial 8'!G19)</f>
        <v>34641251.842702679</v>
      </c>
      <c r="H25" s="22">
        <f ca="1">AVERAGE('Trial 1'!H19,'Trial 2'!H19,'Trial 3'!H19,'Trial 4'!H19,'Trial 5'!H19,'Trial 6'!H19,'Trial 7'!H19,'Trial 8'!H19)</f>
        <v>34639338.338085376</v>
      </c>
      <c r="I25" s="22">
        <f ca="1">AVERAGE('Trial 1'!I19,'Trial 2'!I19,'Trial 3'!I19,'Trial 4'!I19,'Trial 5'!I19,'Trial 6'!I19,'Trial 7'!I19,'Trial 8'!I19)</f>
        <v>34637062.754819706</v>
      </c>
      <c r="J25" s="22">
        <f ca="1">AVERAGE('Trial 1'!J19,'Trial 2'!J19,'Trial 3'!J19,'Trial 4'!J19,'Trial 5'!J19,'Trial 6'!J19,'Trial 7'!J19,'Trial 8'!J19)</f>
        <v>34634426.069519155</v>
      </c>
      <c r="K25" s="22">
        <f ca="1">AVERAGE('Trial 1'!K19,'Trial 2'!K19,'Trial 3'!K19,'Trial 4'!K19,'Trial 5'!K19,'Trial 6'!K19,'Trial 7'!K19,'Trial 8'!K19)</f>
        <v>34631490.749769822</v>
      </c>
      <c r="L25" s="22">
        <f ca="1">AVERAGE('Trial 1'!L19,'Trial 2'!L19,'Trial 3'!L19,'Trial 4'!L19,'Trial 5'!L19,'Trial 6'!L19,'Trial 7'!L19,'Trial 8'!L19)</f>
        <v>34628246.66581139</v>
      </c>
      <c r="M25" s="22">
        <f ca="1">AVERAGE('Trial 1'!M19,'Trial 2'!M19,'Trial 3'!M19,'Trial 4'!M19,'Trial 5'!M19,'Trial 6'!M19,'Trial 7'!M19,'Trial 8'!M19)</f>
        <v>34624728.50678429</v>
      </c>
      <c r="N25" s="23">
        <f ca="1">M25</f>
        <v>34624728.50678429</v>
      </c>
      <c r="O25" s="22">
        <f ca="1">AVERAGE('Trial 1'!O19,'Trial 2'!O19,'Trial 3'!O19,'Trial 4'!O19,'Trial 5'!O19,'Trial 6'!O19,'Trial 7'!O19,'Trial 8'!O19)</f>
        <v>34620905.091032438</v>
      </c>
      <c r="P25" s="22">
        <f ca="1">AVERAGE('Trial 1'!P19,'Trial 2'!P19,'Trial 3'!P19,'Trial 4'!P19,'Trial 5'!P19,'Trial 6'!P19,'Trial 7'!P19,'Trial 8'!P19)</f>
        <v>34616788.799127132</v>
      </c>
      <c r="Q25" s="22">
        <f ca="1">AVERAGE('Trial 1'!Q19,'Trial 2'!Q19,'Trial 3'!Q19,'Trial 4'!Q19,'Trial 5'!Q19,'Trial 6'!Q19,'Trial 7'!Q19,'Trial 8'!Q19)</f>
        <v>34612404.714492626</v>
      </c>
      <c r="R25" s="22">
        <f ca="1">AVERAGE('Trial 1'!R19,'Trial 2'!R19,'Trial 3'!R19,'Trial 4'!R19,'Trial 5'!R19,'Trial 6'!R19,'Trial 7'!R19,'Trial 8'!R19)</f>
        <v>34607742.231531233</v>
      </c>
      <c r="S25" s="22">
        <f ca="1">AVERAGE('Trial 1'!S19,'Trial 2'!S19,'Trial 3'!S19,'Trial 4'!S19,'Trial 5'!S19,'Trial 6'!S19,'Trial 7'!S19,'Trial 8'!S19)</f>
        <v>34602808.95470272</v>
      </c>
      <c r="T25" s="22">
        <f ca="1">AVERAGE('Trial 1'!T19,'Trial 2'!T19,'Trial 3'!T19,'Trial 4'!T19,'Trial 5'!T19,'Trial 6'!T19,'Trial 7'!T19,'Trial 8'!T19)</f>
        <v>34597609.799953967</v>
      </c>
      <c r="U25" s="22">
        <f ca="1">AVERAGE('Trial 1'!U19,'Trial 2'!U19,'Trial 3'!U19,'Trial 4'!U19,'Trial 5'!U19,'Trial 6'!U19,'Trial 7'!U19,'Trial 8'!U19)</f>
        <v>34592160.636698127</v>
      </c>
      <c r="V25" s="22">
        <f ca="1">AVERAGE('Trial 1'!V19,'Trial 2'!V19,'Trial 3'!V19,'Trial 4'!V19,'Trial 5'!V19,'Trial 6'!V19,'Trial 7'!V19,'Trial 8'!V19)</f>
        <v>34586474.750066623</v>
      </c>
      <c r="W25" s="22">
        <f ca="1">AVERAGE('Trial 1'!W19,'Trial 2'!W19,'Trial 3'!W19,'Trial 4'!W19,'Trial 5'!W19,'Trial 6'!W19,'Trial 7'!W19,'Trial 8'!W19)</f>
        <v>34580550.524240017</v>
      </c>
      <c r="X25" s="22">
        <f ca="1">AVERAGE('Trial 1'!X19,'Trial 2'!X19,'Trial 3'!X19,'Trial 4'!X19,'Trial 5'!X19,'Trial 6'!X19,'Trial 7'!X19,'Trial 8'!X19)</f>
        <v>34574372.7359557</v>
      </c>
      <c r="Y25" s="22">
        <f ca="1">AVERAGE('Trial 1'!Y19,'Trial 2'!Y19,'Trial 3'!Y19,'Trial 4'!Y19,'Trial 5'!Y19,'Trial 6'!Y19,'Trial 7'!Y19,'Trial 8'!Y19)</f>
        <v>34567984.443469316</v>
      </c>
      <c r="Z25" s="22">
        <f ca="1">AVERAGE('Trial 1'!Z19,'Trial 2'!Z19,'Trial 3'!Z19,'Trial 4'!Z19,'Trial 5'!Z19,'Trial 6'!Z19,'Trial 7'!Z19,'Trial 8'!Z19)</f>
        <v>34561411.445541315</v>
      </c>
      <c r="AA25" s="23">
        <f ca="1">Z25</f>
        <v>34561411.445541315</v>
      </c>
      <c r="AB25" s="22">
        <f ca="1">AVERAGE('Trial 1'!AB19,'Trial 2'!AB19,'Trial 3'!AB19,'Trial 4'!AB19,'Trial 5'!AB19,'Trial 6'!AB19,'Trial 7'!AB19,'Trial 8'!AB19)</f>
        <v>34554625.450583875</v>
      </c>
      <c r="AC25" s="22">
        <f ca="1">AVERAGE('Trial 1'!AC19,'Trial 2'!AC19,'Trial 3'!AC19,'Trial 4'!AC19,'Trial 5'!AC19,'Trial 6'!AC19,'Trial 7'!AC19,'Trial 8'!AC19)</f>
        <v>34547636.727342591</v>
      </c>
      <c r="AD25" s="22">
        <f ca="1">AVERAGE('Trial 1'!AD19,'Trial 2'!AD19,'Trial 3'!AD19,'Trial 4'!AD19,'Trial 5'!AD19,'Trial 6'!AD19,'Trial 7'!AD19,'Trial 8'!AD19)</f>
        <v>34540453.091345504</v>
      </c>
      <c r="AE25" s="22">
        <f ca="1">AVERAGE('Trial 1'!AE19,'Trial 2'!AE19,'Trial 3'!AE19,'Trial 4'!AE19,'Trial 5'!AE19,'Trial 6'!AE19,'Trial 7'!AE19,'Trial 8'!AE19)</f>
        <v>34533063.654478714</v>
      </c>
      <c r="AF25" s="22">
        <f ca="1">AVERAGE('Trial 1'!AF19,'Trial 2'!AF19,'Trial 3'!AF19,'Trial 4'!AF19,'Trial 5'!AF19,'Trial 6'!AF19,'Trial 7'!AF19,'Trial 8'!AF19)</f>
        <v>34525487.447997376</v>
      </c>
      <c r="AG25" s="22">
        <f ca="1">AVERAGE('Trial 1'!AG19,'Trial 2'!AG19,'Trial 3'!AG19,'Trial 4'!AG19,'Trial 5'!AG19,'Trial 6'!AG19,'Trial 7'!AG19,'Trial 8'!AG19)</f>
        <v>34517700.484498128</v>
      </c>
      <c r="AH25" s="22">
        <f ca="1">AVERAGE('Trial 1'!AH19,'Trial 2'!AH19,'Trial 3'!AH19,'Trial 4'!AH19,'Trial 5'!AH19,'Trial 6'!AH19,'Trial 7'!AH19,'Trial 8'!AH19)</f>
        <v>34509768.561935969</v>
      </c>
      <c r="AI25" s="22">
        <f ca="1">AVERAGE('Trial 1'!AI19,'Trial 2'!AI19,'Trial 3'!AI19,'Trial 4'!AI19,'Trial 5'!AI19,'Trial 6'!AI19,'Trial 7'!AI19,'Trial 8'!AI19)</f>
        <v>34501657.780685723</v>
      </c>
      <c r="AJ25" s="22">
        <f ca="1">AVERAGE('Trial 1'!AJ19,'Trial 2'!AJ19,'Trial 3'!AJ19,'Trial 4'!AJ19,'Trial 5'!AJ19,'Trial 6'!AJ19,'Trial 7'!AJ19,'Trial 8'!AJ19)</f>
        <v>34493416.306726404</v>
      </c>
      <c r="AK25" s="22">
        <f ca="1">AVERAGE('Trial 1'!AK19,'Trial 2'!AK19,'Trial 3'!AK19,'Trial 4'!AK19,'Trial 5'!AK19,'Trial 6'!AK19,'Trial 7'!AK19,'Trial 8'!AK19)</f>
        <v>34485040.361621991</v>
      </c>
      <c r="AL25" s="22">
        <f ca="1">AVERAGE('Trial 1'!AL19,'Trial 2'!AL19,'Trial 3'!AL19,'Trial 4'!AL19,'Trial 5'!AL19,'Trial 6'!AL19,'Trial 7'!AL19,'Trial 8'!AL19)</f>
        <v>34476486.438517645</v>
      </c>
      <c r="AM25" s="22">
        <f ca="1">AVERAGE('Trial 1'!AM19,'Trial 2'!AM19,'Trial 3'!AM19,'Trial 4'!AM19,'Trial 5'!AM19,'Trial 6'!AM19,'Trial 7'!AM19,'Trial 8'!AM19)</f>
        <v>34467776.986846611</v>
      </c>
      <c r="AN25" s="23">
        <f ca="1">AM25</f>
        <v>34467776.986846611</v>
      </c>
      <c r="AO25" s="22">
        <f ca="1">AVERAGE('Trial 1'!AO19,'Trial 2'!AO19,'Trial 3'!AO19,'Trial 4'!AO19,'Trial 5'!AO19,'Trial 6'!AO19,'Trial 7'!AO19,'Trial 8'!AO19)</f>
        <v>34458914.199172579</v>
      </c>
      <c r="AP25" s="22">
        <f ca="1">AVERAGE('Trial 1'!AP19,'Trial 2'!AP19,'Trial 3'!AP19,'Trial 4'!AP19,'Trial 5'!AP19,'Trial 6'!AP19,'Trial 7'!AP19,'Trial 8'!AP19)</f>
        <v>34449901.888749957</v>
      </c>
      <c r="AQ25" s="22">
        <f ca="1">AVERAGE('Trial 1'!AQ19,'Trial 2'!AQ19,'Trial 3'!AQ19,'Trial 4'!AQ19,'Trial 5'!AQ19,'Trial 6'!AQ19,'Trial 7'!AQ19,'Trial 8'!AQ19)</f>
        <v>34440754.038452126</v>
      </c>
      <c r="AR25" s="22">
        <f ca="1">AVERAGE('Trial 1'!AR19,'Trial 2'!AR19,'Trial 3'!AR19,'Trial 4'!AR19,'Trial 5'!AR19,'Trial 6'!AR19,'Trial 7'!AR19,'Trial 8'!AR19)</f>
        <v>34431474.280092016</v>
      </c>
      <c r="AS25" s="22">
        <f ca="1">AVERAGE('Trial 1'!AS19,'Trial 2'!AS19,'Trial 3'!AS19,'Trial 4'!AS19,'Trial 5'!AS19,'Trial 6'!AS19,'Trial 7'!AS19,'Trial 8'!AS19)</f>
        <v>34422092.025369607</v>
      </c>
      <c r="AT25" s="22">
        <f ca="1">AVERAGE('Trial 1'!AT19,'Trial 2'!AT19,'Trial 3'!AT19,'Trial 4'!AT19,'Trial 5'!AT19,'Trial 6'!AT19,'Trial 7'!AT19,'Trial 8'!AT19)</f>
        <v>34412569.709135577</v>
      </c>
      <c r="AU25" s="22">
        <f ca="1">AVERAGE('Trial 1'!AU19,'Trial 2'!AU19,'Trial 3'!AU19,'Trial 4'!AU19,'Trial 5'!AU19,'Trial 6'!AU19,'Trial 7'!AU19,'Trial 8'!AU19)</f>
        <v>34402914.459152341</v>
      </c>
      <c r="AV25" s="22">
        <f ca="1">AVERAGE('Trial 1'!AV19,'Trial 2'!AV19,'Trial 3'!AV19,'Trial 4'!AV19,'Trial 5'!AV19,'Trial 6'!AV19,'Trial 7'!AV19,'Trial 8'!AV19)</f>
        <v>34393111.044515163</v>
      </c>
      <c r="AW25" s="22">
        <f ca="1">AVERAGE('Trial 1'!AW19,'Trial 2'!AW19,'Trial 3'!AW19,'Trial 4'!AW19,'Trial 5'!AW19,'Trial 6'!AW19,'Trial 7'!AW19,'Trial 8'!AW19)</f>
        <v>34383177.845364593</v>
      </c>
      <c r="AX25" s="22">
        <f ca="1">AVERAGE('Trial 1'!AX19,'Trial 2'!AX19,'Trial 3'!AX19,'Trial 4'!AX19,'Trial 5'!AX19,'Trial 6'!AX19,'Trial 7'!AX19,'Trial 8'!AX19)</f>
        <v>34373152.269240342</v>
      </c>
      <c r="AY25" s="22">
        <f ca="1">AVERAGE('Trial 1'!AY19,'Trial 2'!AY19,'Trial 3'!AY19,'Trial 4'!AY19,'Trial 5'!AY19,'Trial 6'!AY19,'Trial 7'!AY19,'Trial 8'!AY19)</f>
        <v>34363033.915415935</v>
      </c>
      <c r="AZ25" s="22">
        <f ca="1">AVERAGE('Trial 1'!AZ19,'Trial 2'!AZ19,'Trial 3'!AZ19,'Trial 4'!AZ19,'Trial 5'!AZ19,'Trial 6'!AZ19,'Trial 7'!AZ19,'Trial 8'!AZ19)</f>
        <v>34352822.693902798</v>
      </c>
      <c r="BA25" s="23">
        <f ca="1">AZ25</f>
        <v>34352822.693902798</v>
      </c>
      <c r="BB25" s="22">
        <f ca="1">AVERAGE('Trial 1'!BB19,'Trial 2'!BB19,'Trial 3'!BB19,'Trial 4'!BB19,'Trial 5'!BB19,'Trial 6'!BB19,'Trial 7'!BB19,'Trial 8'!BB19)</f>
        <v>34342489.535608217</v>
      </c>
      <c r="BC25" s="22">
        <f ca="1">AVERAGE('Trial 1'!BC19,'Trial 2'!BC19,'Trial 3'!BC19,'Trial 4'!BC19,'Trial 5'!BC19,'Trial 6'!BC19,'Trial 7'!BC19,'Trial 8'!BC19)</f>
        <v>34332056.633074939</v>
      </c>
      <c r="BD25" s="22">
        <f ca="1">AVERAGE('Trial 1'!BD19,'Trial 2'!BD19,'Trial 3'!BD19,'Trial 4'!BD19,'Trial 5'!BD19,'Trial 6'!BD19,'Trial 7'!BD19,'Trial 8'!BD19)</f>
        <v>34321512.763485089</v>
      </c>
      <c r="BE25" s="22">
        <f ca="1">AVERAGE('Trial 1'!BE19,'Trial 2'!BE19,'Trial 3'!BE19,'Trial 4'!BE19,'Trial 5'!BE19,'Trial 6'!BE19,'Trial 7'!BE19,'Trial 8'!BE19)</f>
        <v>34310900.890451588</v>
      </c>
      <c r="BF25" s="22">
        <f ca="1">AVERAGE('Trial 1'!BF19,'Trial 2'!BF19,'Trial 3'!BF19,'Trial 4'!BF19,'Trial 5'!BF19,'Trial 6'!BF19,'Trial 7'!BF19,'Trial 8'!BF19)</f>
        <v>34300192.068942338</v>
      </c>
      <c r="BG25" s="22">
        <f ca="1">AVERAGE('Trial 1'!BG19,'Trial 2'!BG19,'Trial 3'!BG19,'Trial 4'!BG19,'Trial 5'!BG19,'Trial 6'!BG19,'Trial 7'!BG19,'Trial 8'!BG19)</f>
        <v>34289359.350612588</v>
      </c>
      <c r="BH25" s="22">
        <f ca="1">AVERAGE('Trial 1'!BH19,'Trial 2'!BH19,'Trial 3'!BH19,'Trial 4'!BH19,'Trial 5'!BH19,'Trial 6'!BH19,'Trial 7'!BH19,'Trial 8'!BH19)</f>
        <v>34278421.70566681</v>
      </c>
      <c r="BI25" s="22">
        <f ca="1">AVERAGE('Trial 1'!BI19,'Trial 2'!BI19,'Trial 3'!BI19,'Trial 4'!BI19,'Trial 5'!BI19,'Trial 6'!BI19,'Trial 7'!BI19,'Trial 8'!BI19)</f>
        <v>34267406.092237346</v>
      </c>
      <c r="BJ25" s="22">
        <f ca="1">AVERAGE('Trial 1'!BJ19,'Trial 2'!BJ19,'Trial 3'!BJ19,'Trial 4'!BJ19,'Trial 5'!BJ19,'Trial 6'!BJ19,'Trial 7'!BJ19,'Trial 8'!BJ19)</f>
        <v>34256310.8481718</v>
      </c>
      <c r="BK25" s="22">
        <f ca="1">AVERAGE('Trial 1'!BK19,'Trial 2'!BK19,'Trial 3'!BK19,'Trial 4'!BK19,'Trial 5'!BK19,'Trial 6'!BK19,'Trial 7'!BK19,'Trial 8'!BK19)</f>
        <v>34245116.69508408</v>
      </c>
      <c r="BL25" s="22">
        <f ca="1">AVERAGE('Trial 1'!BL19,'Trial 2'!BL19,'Trial 3'!BL19,'Trial 4'!BL19,'Trial 5'!BL19,'Trial 6'!BL19,'Trial 7'!BL19,'Trial 8'!BL19)</f>
        <v>34233863.193437904</v>
      </c>
      <c r="BM25" s="22">
        <f ca="1">AVERAGE('Trial 1'!BM19,'Trial 2'!BM19,'Trial 3'!BM19,'Trial 4'!BM19,'Trial 5'!BM19,'Trial 6'!BM19,'Trial 7'!BM19,'Trial 8'!BM19)</f>
        <v>34222553.179120019</v>
      </c>
      <c r="BN25" s="23">
        <f ca="1">BM25</f>
        <v>34222553.179120019</v>
      </c>
      <c r="BO25" s="22">
        <f ca="1">AVERAGE('Trial 1'!BO19,'Trial 2'!BO19,'Trial 3'!BO19,'Trial 4'!BO19,'Trial 5'!BO19,'Trial 6'!BO19,'Trial 7'!BO19,'Trial 8'!BO19)</f>
        <v>34211141.489037566</v>
      </c>
      <c r="BP25" s="22">
        <f ca="1">AVERAGE('Trial 1'!BP19,'Trial 2'!BP19,'Trial 3'!BP19,'Trial 4'!BP19,'Trial 5'!BP19,'Trial 6'!BP19,'Trial 7'!BP19,'Trial 8'!BP19)</f>
        <v>34199663.639567465</v>
      </c>
      <c r="BQ25" s="22">
        <f ca="1">AVERAGE('Trial 1'!BQ19,'Trial 2'!BQ19,'Trial 3'!BQ19,'Trial 4'!BQ19,'Trial 5'!BQ19,'Trial 6'!BQ19,'Trial 7'!BQ19,'Trial 8'!BQ19)</f>
        <v>34188134.496820807</v>
      </c>
      <c r="BR25" s="22">
        <f ca="1">AVERAGE('Trial 1'!BR19,'Trial 2'!BR19,'Trial 3'!BR19,'Trial 4'!BR19,'Trial 5'!BR19,'Trial 6'!BR19,'Trial 7'!BR19,'Trial 8'!BR19)</f>
        <v>34176556.042103201</v>
      </c>
      <c r="BS25" s="22">
        <f ca="1">AVERAGE('Trial 1'!BS19,'Trial 2'!BS19,'Trial 3'!BS19,'Trial 4'!BS19,'Trial 5'!BS19,'Trial 6'!BS19,'Trial 7'!BS19,'Trial 8'!BS19)</f>
        <v>34164878.036360204</v>
      </c>
      <c r="BT25" s="22">
        <f ca="1">AVERAGE('Trial 1'!BT19,'Trial 2'!BT19,'Trial 3'!BT19,'Trial 4'!BT19,'Trial 5'!BT19,'Trial 6'!BT19,'Trial 7'!BT19,'Trial 8'!BT19)</f>
        <v>34153122.883743145</v>
      </c>
      <c r="BU25" s="22">
        <f ca="1">AVERAGE('Trial 1'!BU19,'Trial 2'!BU19,'Trial 3'!BU19,'Trial 4'!BU19,'Trial 5'!BU19,'Trial 6'!BU19,'Trial 7'!BU19,'Trial 8'!BU19)</f>
        <v>34141270.944680445</v>
      </c>
      <c r="BV25" s="22">
        <f ca="1">AVERAGE('Trial 1'!BV19,'Trial 2'!BV19,'Trial 3'!BV19,'Trial 4'!BV19,'Trial 5'!BV19,'Trial 6'!BV19,'Trial 7'!BV19,'Trial 8'!BV19)</f>
        <v>34129367.805393018</v>
      </c>
      <c r="BW25" s="22">
        <f ca="1">AVERAGE('Trial 1'!BW19,'Trial 2'!BW19,'Trial 3'!BW19,'Trial 4'!BW19,'Trial 5'!BW19,'Trial 6'!BW19,'Trial 7'!BW19,'Trial 8'!BW19)</f>
        <v>34117379.512677662</v>
      </c>
      <c r="BX25" s="22">
        <f ca="1">AVERAGE('Trial 1'!BX19,'Trial 2'!BX19,'Trial 3'!BX19,'Trial 4'!BX19,'Trial 5'!BX19,'Trial 6'!BX19,'Trial 7'!BX19,'Trial 8'!BX19)</f>
        <v>34105306.913440585</v>
      </c>
      <c r="BY25" s="22">
        <f ca="1">AVERAGE('Trial 1'!BY19,'Trial 2'!BY19,'Trial 3'!BY19,'Trial 4'!BY19,'Trial 5'!BY19,'Trial 6'!BY19,'Trial 7'!BY19,'Trial 8'!BY19)</f>
        <v>34093169.593373999</v>
      </c>
      <c r="BZ25" s="22">
        <f ca="1">AVERAGE('Trial 1'!BZ19,'Trial 2'!BZ19,'Trial 3'!BZ19,'Trial 4'!BZ19,'Trial 5'!BZ19,'Trial 6'!BZ19,'Trial 7'!BZ19,'Trial 8'!BZ19)</f>
        <v>34080963.219542675</v>
      </c>
      <c r="CA25" s="23">
        <f ca="1">BZ25</f>
        <v>34080963.219542675</v>
      </c>
      <c r="CB25" s="22">
        <f ca="1">AVERAGE('Trial 1'!CB19,'Trial 2'!CB19,'Trial 3'!CB19,'Trial 4'!CB19,'Trial 5'!CB19,'Trial 6'!CB19,'Trial 7'!CB19,'Trial 8'!CB19)</f>
        <v>34068681.107783437</v>
      </c>
      <c r="CC25" s="22">
        <f ca="1">AVERAGE('Trial 1'!CC19,'Trial 2'!CC19,'Trial 3'!CC19,'Trial 4'!CC19,'Trial 5'!CC19,'Trial 6'!CC19,'Trial 7'!CC19,'Trial 8'!CC19)</f>
        <v>34056375.319336243</v>
      </c>
      <c r="CD25" s="22">
        <f ca="1">AVERAGE('Trial 1'!CD19,'Trial 2'!CD19,'Trial 3'!CD19,'Trial 4'!CD19,'Trial 5'!CD19,'Trial 6'!CD19,'Trial 7'!CD19,'Trial 8'!CD19)</f>
        <v>34044015.082094394</v>
      </c>
      <c r="CE25" s="22">
        <f ca="1">AVERAGE('Trial 1'!CE19,'Trial 2'!CE19,'Trial 3'!CE19,'Trial 4'!CE19,'Trial 5'!CE19,'Trial 6'!CE19,'Trial 7'!CE19,'Trial 8'!CE19)</f>
        <v>34031635.557733901</v>
      </c>
      <c r="CF25" s="22">
        <f ca="1">AVERAGE('Trial 1'!CF19,'Trial 2'!CF19,'Trial 3'!CF19,'Trial 4'!CF19,'Trial 5'!CF19,'Trial 6'!CF19,'Trial 7'!CF19,'Trial 8'!CF19)</f>
        <v>34019213.329200335</v>
      </c>
      <c r="CG25" s="22">
        <f ca="1">AVERAGE('Trial 1'!CG19,'Trial 2'!CG19,'Trial 3'!CG19,'Trial 4'!CG19,'Trial 5'!CG19,'Trial 6'!CG19,'Trial 7'!CG19,'Trial 8'!CG19)</f>
        <v>34006735.521973111</v>
      </c>
      <c r="CH25" s="22">
        <f ca="1">AVERAGE('Trial 1'!CH19,'Trial 2'!CH19,'Trial 3'!CH19,'Trial 4'!CH19,'Trial 5'!CH19,'Trial 6'!CH19,'Trial 7'!CH19,'Trial 8'!CH19)</f>
        <v>33994205.167680651</v>
      </c>
      <c r="CI25" s="22">
        <f ca="1">AVERAGE('Trial 1'!CI19,'Trial 2'!CI19,'Trial 3'!CI19,'Trial 4'!CI19,'Trial 5'!CI19,'Trial 6'!CI19,'Trial 7'!CI19,'Trial 8'!CI19)</f>
        <v>33981637.828589872</v>
      </c>
      <c r="CJ25" s="22">
        <f ca="1">AVERAGE('Trial 1'!CJ19,'Trial 2'!CJ19,'Trial 3'!CJ19,'Trial 4'!CJ19,'Trial 5'!CJ19,'Trial 6'!CJ19,'Trial 7'!CJ19,'Trial 8'!CJ19)</f>
        <v>33969013.926189303</v>
      </c>
      <c r="CK25" s="22">
        <f ca="1">AVERAGE('Trial 1'!CK19,'Trial 2'!CK19,'Trial 3'!CK19,'Trial 4'!CK19,'Trial 5'!CK19,'Trial 6'!CK19,'Trial 7'!CK19,'Trial 8'!CK19)</f>
        <v>33956360.536520869</v>
      </c>
      <c r="CL25" s="22">
        <f ca="1">AVERAGE('Trial 1'!CL19,'Trial 2'!CL19,'Trial 3'!CL19,'Trial 4'!CL19,'Trial 5'!CL19,'Trial 6'!CL19,'Trial 7'!CL19,'Trial 8'!CL19)</f>
        <v>33943661.364911668</v>
      </c>
      <c r="CM25" s="22">
        <f ca="1">AVERAGE('Trial 1'!CM19,'Trial 2'!CM19,'Trial 3'!CM19,'Trial 4'!CM19,'Trial 5'!CM19,'Trial 6'!CM19,'Trial 7'!CM19,'Trial 8'!CM19)</f>
        <v>33930907.179514252</v>
      </c>
      <c r="CN25" s="23">
        <f ca="1">CM25</f>
        <v>33930907.179514252</v>
      </c>
      <c r="CO25" s="22">
        <f ca="1">AVERAGE('Trial 1'!CO19,'Trial 2'!CO19,'Trial 3'!CO19,'Trial 4'!CO19,'Trial 5'!CO19,'Trial 6'!CO19,'Trial 7'!CO19,'Trial 8'!CO19)</f>
        <v>33918073.131687015</v>
      </c>
      <c r="CP25" s="22">
        <f ca="1">AVERAGE('Trial 1'!CP19,'Trial 2'!CP19,'Trial 3'!CP19,'Trial 4'!CP19,'Trial 5'!CP19,'Trial 6'!CP19,'Trial 7'!CP19,'Trial 8'!CP19)</f>
        <v>33905185.34453024</v>
      </c>
      <c r="CQ25" s="22">
        <f ca="1">AVERAGE('Trial 1'!CQ19,'Trial 2'!CQ19,'Trial 3'!CQ19,'Trial 4'!CQ19,'Trial 5'!CQ19,'Trial 6'!CQ19,'Trial 7'!CQ19,'Trial 8'!CQ19)</f>
        <v>33892287.571313053</v>
      </c>
      <c r="CR25" s="22">
        <f ca="1">AVERAGE('Trial 1'!CR19,'Trial 2'!CR19,'Trial 3'!CR19,'Trial 4'!CR19,'Trial 5'!CR19,'Trial 6'!CR19,'Trial 7'!CR19,'Trial 8'!CR19)</f>
        <v>33879352.819404714</v>
      </c>
      <c r="CS25" s="22">
        <f ca="1">AVERAGE('Trial 1'!CS19,'Trial 2'!CS19,'Trial 3'!CS19,'Trial 4'!CS19,'Trial 5'!CS19,'Trial 6'!CS19,'Trial 7'!CS19,'Trial 8'!CS19)</f>
        <v>33866378.508841768</v>
      </c>
      <c r="CT25" s="22">
        <f ca="1">AVERAGE('Trial 1'!CT19,'Trial 2'!CT19,'Trial 3'!CT19,'Trial 4'!CT19,'Trial 5'!CT19,'Trial 6'!CT19,'Trial 7'!CT19,'Trial 8'!CT19)</f>
        <v>33853383.838634878</v>
      </c>
      <c r="CU25" s="22">
        <f ca="1">AVERAGE('Trial 1'!CU19,'Trial 2'!CU19,'Trial 3'!CU19,'Trial 4'!CU19,'Trial 5'!CU19,'Trial 6'!CU19,'Trial 7'!CU19,'Trial 8'!CU19)</f>
        <v>33840358.943394937</v>
      </c>
      <c r="CV25" s="22">
        <f ca="1">AVERAGE('Trial 1'!CV19,'Trial 2'!CV19,'Trial 3'!CV19,'Trial 4'!CV19,'Trial 5'!CV19,'Trial 6'!CV19,'Trial 7'!CV19,'Trial 8'!CV19)</f>
        <v>33827305.517088883</v>
      </c>
      <c r="CW25" s="22">
        <f ca="1">AVERAGE('Trial 1'!CW19,'Trial 2'!CW19,'Trial 3'!CW19,'Trial 4'!CW19,'Trial 5'!CW19,'Trial 6'!CW19,'Trial 7'!CW19,'Trial 8'!CW19)</f>
        <v>33814206.612303719</v>
      </c>
      <c r="CX25" s="22">
        <f ca="1">AVERAGE('Trial 1'!CX19,'Trial 2'!CX19,'Trial 3'!CX19,'Trial 4'!CX19,'Trial 5'!CX19,'Trial 6'!CX19,'Trial 7'!CX19,'Trial 8'!CX19)</f>
        <v>33801064.674114287</v>
      </c>
      <c r="CY25" s="22">
        <f ca="1">AVERAGE('Trial 1'!CY19,'Trial 2'!CY19,'Trial 3'!CY19,'Trial 4'!CY19,'Trial 5'!CY19,'Trial 6'!CY19,'Trial 7'!CY19,'Trial 8'!CY19)</f>
        <v>33787872.531529188</v>
      </c>
      <c r="CZ25" s="22">
        <f ca="1">AVERAGE('Trial 1'!CZ19,'Trial 2'!CZ19,'Trial 3'!CZ19,'Trial 4'!CZ19,'Trial 5'!CZ19,'Trial 6'!CZ19,'Trial 7'!CZ19,'Trial 8'!CZ19)</f>
        <v>33774672.158305541</v>
      </c>
      <c r="DA25" s="23">
        <f ca="1">CZ25</f>
        <v>33774672.158305541</v>
      </c>
      <c r="DB25" s="22">
        <f ca="1">AVERAGE('Trial 1'!DB19,'Trial 2'!DB19,'Trial 3'!DB19,'Trial 4'!DB19,'Trial 5'!DB19,'Trial 6'!DB19,'Trial 7'!DB19,'Trial 8'!DB19)</f>
        <v>33761457.747450963</v>
      </c>
      <c r="DC25" s="22">
        <f ca="1">AVERAGE('Trial 1'!DC19,'Trial 2'!DC19,'Trial 3'!DC19,'Trial 4'!DC19,'Trial 5'!DC19,'Trial 6'!DC19,'Trial 7'!DC19,'Trial 8'!DC19)</f>
        <v>33748263.840533227</v>
      </c>
      <c r="DD25" s="22">
        <f ca="1">AVERAGE('Trial 1'!DD19,'Trial 2'!DD19,'Trial 3'!DD19,'Trial 4'!DD19,'Trial 5'!DD19,'Trial 6'!DD19,'Trial 7'!DD19,'Trial 8'!DD19)</f>
        <v>33735039.268646926</v>
      </c>
      <c r="DE25" s="22">
        <f ca="1">AVERAGE('Trial 1'!DE19,'Trial 2'!DE19,'Trial 3'!DE19,'Trial 4'!DE19,'Trial 5'!DE19,'Trial 6'!DE19,'Trial 7'!DE19,'Trial 8'!DE19)</f>
        <v>33721808.427350968</v>
      </c>
      <c r="DF25" s="22">
        <f ca="1">AVERAGE('Trial 1'!DF19,'Trial 2'!DF19,'Trial 3'!DF19,'Trial 4'!DF19,'Trial 5'!DF19,'Trial 6'!DF19,'Trial 7'!DF19,'Trial 8'!DF19)</f>
        <v>33708515.904676519</v>
      </c>
      <c r="DG25" s="22">
        <f ca="1">AVERAGE('Trial 1'!DG19,'Trial 2'!DG19,'Trial 3'!DG19,'Trial 4'!DG19,'Trial 5'!DG19,'Trial 6'!DG19,'Trial 7'!DG19,'Trial 8'!DG19)</f>
        <v>33695214.025902934</v>
      </c>
      <c r="DH25" s="22">
        <f ca="1">AVERAGE('Trial 1'!DH19,'Trial 2'!DH19,'Trial 3'!DH19,'Trial 4'!DH19,'Trial 5'!DH19,'Trial 6'!DH19,'Trial 7'!DH19,'Trial 8'!DH19)</f>
        <v>33681886.632721625</v>
      </c>
      <c r="DI25" s="22">
        <f ca="1">AVERAGE('Trial 1'!DI19,'Trial 2'!DI19,'Trial 3'!DI19,'Trial 4'!DI19,'Trial 5'!DI19,'Trial 6'!DI19,'Trial 7'!DI19,'Trial 8'!DI19)</f>
        <v>33668514.822070383</v>
      </c>
      <c r="DJ25" s="22">
        <f ca="1">AVERAGE('Trial 1'!DJ19,'Trial 2'!DJ19,'Trial 3'!DJ19,'Trial 4'!DJ19,'Trial 5'!DJ19,'Trial 6'!DJ19,'Trial 7'!DJ19,'Trial 8'!DJ19)</f>
        <v>33655134.645928577</v>
      </c>
      <c r="DK25" s="22">
        <f ca="1">AVERAGE('Trial 1'!DK19,'Trial 2'!DK19,'Trial 3'!DK19,'Trial 4'!DK19,'Trial 5'!DK19,'Trial 6'!DK19,'Trial 7'!DK19,'Trial 8'!DK19)</f>
        <v>33641718.675591141</v>
      </c>
      <c r="DL25" s="22">
        <f ca="1">AVERAGE('Trial 1'!DL19,'Trial 2'!DL19,'Trial 3'!DL19,'Trial 4'!DL19,'Trial 5'!DL19,'Trial 6'!DL19,'Trial 7'!DL19,'Trial 8'!DL19)</f>
        <v>33628308.974843331</v>
      </c>
      <c r="DM25" s="22">
        <f ca="1">AVERAGE('Trial 1'!DM19,'Trial 2'!DM19,'Trial 3'!DM19,'Trial 4'!DM19,'Trial 5'!DM19,'Trial 6'!DM19,'Trial 7'!DM19,'Trial 8'!DM19)</f>
        <v>33614904.821510389</v>
      </c>
      <c r="DN25" s="23">
        <f ca="1">DM25</f>
        <v>33614904.821510389</v>
      </c>
      <c r="DO25" s="22">
        <f ca="1">AVERAGE('Trial 1'!DO19,'Trial 2'!DO19,'Trial 3'!DO19,'Trial 4'!DO19,'Trial 5'!DO19,'Trial 6'!DO19,'Trial 7'!DO19,'Trial 8'!DO19)</f>
        <v>33601489.504768074</v>
      </c>
      <c r="DP25" s="22">
        <f ca="1">AVERAGE('Trial 1'!DP19,'Trial 2'!DP19,'Trial 3'!DP19,'Trial 4'!DP19,'Trial 5'!DP19,'Trial 6'!DP19,'Trial 7'!DP19,'Trial 8'!DP19)</f>
        <v>33588091.101090632</v>
      </c>
      <c r="DQ25" s="22">
        <f ca="1">AVERAGE('Trial 1'!DQ19,'Trial 2'!DQ19,'Trial 3'!DQ19,'Trial 4'!DQ19,'Trial 5'!DQ19,'Trial 6'!DQ19,'Trial 7'!DQ19,'Trial 8'!DQ19)</f>
        <v>33574666.694727004</v>
      </c>
      <c r="DR25" s="22">
        <f ca="1">AVERAGE('Trial 1'!DR19,'Trial 2'!DR19,'Trial 3'!DR19,'Trial 4'!DR19,'Trial 5'!DR19,'Trial 6'!DR19,'Trial 7'!DR19,'Trial 8'!DR19)</f>
        <v>33561234.136433251</v>
      </c>
      <c r="DS25" s="22">
        <f ca="1">AVERAGE('Trial 1'!DS19,'Trial 2'!DS19,'Trial 3'!DS19,'Trial 4'!DS19,'Trial 5'!DS19,'Trial 6'!DS19,'Trial 7'!DS19,'Trial 8'!DS19)</f>
        <v>33547801.435454819</v>
      </c>
      <c r="DT25" s="22">
        <f ca="1">AVERAGE('Trial 1'!DT19,'Trial 2'!DT19,'Trial 3'!DT19,'Trial 4'!DT19,'Trial 5'!DT19,'Trial 6'!DT19,'Trial 7'!DT19,'Trial 8'!DT19)</f>
        <v>33534326.087241929</v>
      </c>
      <c r="DU25" s="22">
        <f ca="1">AVERAGE('Trial 1'!DU19,'Trial 2'!DU19,'Trial 3'!DU19,'Trial 4'!DU19,'Trial 5'!DU19,'Trial 6'!DU19,'Trial 7'!DU19,'Trial 8'!DU19)</f>
        <v>33520819.07351695</v>
      </c>
      <c r="DV25" s="22">
        <f ca="1">AVERAGE('Trial 1'!DV19,'Trial 2'!DV19,'Trial 3'!DV19,'Trial 4'!DV19,'Trial 5'!DV19,'Trial 6'!DV19,'Trial 7'!DV19,'Trial 8'!DV19)</f>
        <v>33507303.797756068</v>
      </c>
      <c r="DW25" s="22">
        <f ca="1">AVERAGE('Trial 1'!DW19,'Trial 2'!DW19,'Trial 3'!DW19,'Trial 4'!DW19,'Trial 5'!DW19,'Trial 6'!DW19,'Trial 7'!DW19,'Trial 8'!DW19)</f>
        <v>33493779.623077143</v>
      </c>
      <c r="DX25" s="22">
        <f ca="1">AVERAGE('Trial 1'!DX19,'Trial 2'!DX19,'Trial 3'!DX19,'Trial 4'!DX19,'Trial 5'!DX19,'Trial 6'!DX19,'Trial 7'!DX19,'Trial 8'!DX19)</f>
        <v>33480256.80720181</v>
      </c>
      <c r="DY25" s="22">
        <f ca="1">AVERAGE('Trial 1'!DY19,'Trial 2'!DY19,'Trial 3'!DY19,'Trial 4'!DY19,'Trial 5'!DY19,'Trial 6'!DY19,'Trial 7'!DY19,'Trial 8'!DY19)</f>
        <v>33466696.984416552</v>
      </c>
      <c r="DZ25" s="22">
        <f ca="1">AVERAGE('Trial 1'!DZ19,'Trial 2'!DZ19,'Trial 3'!DZ19,'Trial 4'!DZ19,'Trial 5'!DZ19,'Trial 6'!DZ19,'Trial 7'!DZ19,'Trial 8'!DZ19)</f>
        <v>33453124.769961372</v>
      </c>
      <c r="EA25" s="23">
        <f ca="1">DZ25</f>
        <v>33453124.769961372</v>
      </c>
      <c r="EB25" s="22">
        <f ca="1">AVERAGE('Trial 1'!EB19,'Trial 2'!EB19,'Trial 3'!EB19,'Trial 4'!EB19,'Trial 5'!EB19,'Trial 6'!EB19,'Trial 7'!EB19,'Trial 8'!EB19)</f>
        <v>33439534.774046607</v>
      </c>
      <c r="EC25" s="22">
        <f ca="1">AVERAGE('Trial 1'!EC19,'Trial 2'!EC19,'Trial 3'!EC19,'Trial 4'!EC19,'Trial 5'!EC19,'Trial 6'!EC19,'Trial 7'!EC19,'Trial 8'!EC19)</f>
        <v>33425944.335699577</v>
      </c>
      <c r="ED25" s="22">
        <f ca="1">AVERAGE('Trial 1'!ED19,'Trial 2'!ED19,'Trial 3'!ED19,'Trial 4'!ED19,'Trial 5'!ED19,'Trial 6'!ED19,'Trial 7'!ED19,'Trial 8'!ED19)</f>
        <v>33412358.101317033</v>
      </c>
      <c r="EE25" s="22">
        <f ca="1">AVERAGE('Trial 1'!EE19,'Trial 2'!EE19,'Trial 3'!EE19,'Trial 4'!EE19,'Trial 5'!EE19,'Trial 6'!EE19,'Trial 7'!EE19,'Trial 8'!EE19)</f>
        <v>33398777.642818138</v>
      </c>
      <c r="EF25" s="22">
        <f ca="1">AVERAGE('Trial 1'!EF19,'Trial 2'!EF19,'Trial 3'!EF19,'Trial 4'!EF19,'Trial 5'!EF19,'Trial 6'!EF19,'Trial 7'!EF19,'Trial 8'!EF19)</f>
        <v>33385160.43148509</v>
      </c>
      <c r="EG25" s="22">
        <f ca="1">AVERAGE('Trial 1'!EG19,'Trial 2'!EG19,'Trial 3'!EG19,'Trial 4'!EG19,'Trial 5'!EG19,'Trial 6'!EG19,'Trial 7'!EG19,'Trial 8'!EG19)</f>
        <v>33371532.559265759</v>
      </c>
      <c r="EH25" s="22">
        <f ca="1">AVERAGE('Trial 1'!EH19,'Trial 2'!EH19,'Trial 3'!EH19,'Trial 4'!EH19,'Trial 5'!EH19,'Trial 6'!EH19,'Trial 7'!EH19,'Trial 8'!EH19)</f>
        <v>33357883.984854981</v>
      </c>
      <c r="EI25" s="22">
        <f ca="1">AVERAGE('Trial 1'!EI19,'Trial 2'!EI19,'Trial 3'!EI19,'Trial 4'!EI19,'Trial 5'!EI19,'Trial 6'!EI19,'Trial 7'!EI19,'Trial 8'!EI19)</f>
        <v>33344222.397069331</v>
      </c>
      <c r="EJ25" s="22">
        <f ca="1">AVERAGE('Trial 1'!EJ19,'Trial 2'!EJ19,'Trial 3'!EJ19,'Trial 4'!EJ19,'Trial 5'!EJ19,'Trial 6'!EJ19,'Trial 7'!EJ19,'Trial 8'!EJ19)</f>
        <v>33330547.918710094</v>
      </c>
      <c r="EK25" s="22">
        <f ca="1">AVERAGE('Trial 1'!EK19,'Trial 2'!EK19,'Trial 3'!EK19,'Trial 4'!EK19,'Trial 5'!EK19,'Trial 6'!EK19,'Trial 7'!EK19,'Trial 8'!EK19)</f>
        <v>33316879.936912443</v>
      </c>
      <c r="EL25" s="22">
        <f ca="1">AVERAGE('Trial 1'!EL19,'Trial 2'!EL19,'Trial 3'!EL19,'Trial 4'!EL19,'Trial 5'!EL19,'Trial 6'!EL19,'Trial 7'!EL19,'Trial 8'!EL19)</f>
        <v>33303217.854089763</v>
      </c>
      <c r="EM25" s="22">
        <f ca="1">AVERAGE('Trial 1'!EM19,'Trial 2'!EM19,'Trial 3'!EM19,'Trial 4'!EM19,'Trial 5'!EM19,'Trial 6'!EM19,'Trial 7'!EM19,'Trial 8'!EM19)</f>
        <v>33289552.053787299</v>
      </c>
      <c r="EN25" s="23">
        <f ca="1">EM25</f>
        <v>33289552.053787299</v>
      </c>
    </row>
    <row r="26" spans="1:144" ht="12.75" customHeight="1" outlineLevel="1" x14ac:dyDescent="0.2">
      <c r="A26" s="11" t="str">
        <f>Labels!B23</f>
        <v>Capital std dev</v>
      </c>
      <c r="B26" s="24">
        <f>STDEV('Trial 1'!B19,'Trial 2'!B19,'Trial 3'!B19,'Trial 4'!B19,'Trial 5'!B19,'Trial 6'!B19,'Trial 7'!B19,'Trial 8'!B19)</f>
        <v>7.9650056932098984E-9</v>
      </c>
      <c r="C26" s="24">
        <f>STDEV('Trial 1'!C19,'Trial 2'!C19,'Trial 3'!C19,'Trial 4'!C19,'Trial 5'!C19,'Trial 6'!C19,'Trial 7'!C19,'Trial 8'!C19)</f>
        <v>7.9650056932098984E-9</v>
      </c>
      <c r="D26" s="24">
        <f ca="1">STDEV('Trial 1'!D19,'Trial 2'!D19,'Trial 3'!D19,'Trial 4'!D19,'Trial 5'!D19,'Trial 6'!D19,'Trial 7'!D19,'Trial 8'!D19)</f>
        <v>45.784521157420215</v>
      </c>
      <c r="E26" s="24">
        <f ca="1">STDEV('Trial 1'!E19,'Trial 2'!E19,'Trial 3'!E19,'Trial 4'!E19,'Trial 5'!E19,'Trial 6'!E19,'Trial 7'!E19,'Trial 8'!E19)</f>
        <v>103.54580498053562</v>
      </c>
      <c r="F26" s="24">
        <f ca="1">STDEV('Trial 1'!F19,'Trial 2'!F19,'Trial 3'!F19,'Trial 4'!F19,'Trial 5'!F19,'Trial 6'!F19,'Trial 7'!F19,'Trial 8'!F19)</f>
        <v>160.82215631706961</v>
      </c>
      <c r="G26" s="24">
        <f ca="1">STDEV('Trial 1'!G19,'Trial 2'!G19,'Trial 3'!G19,'Trial 4'!G19,'Trial 5'!G19,'Trial 6'!G19,'Trial 7'!G19,'Trial 8'!G19)</f>
        <v>257.51806487171729</v>
      </c>
      <c r="H26" s="24">
        <f ca="1">STDEV('Trial 1'!H19,'Trial 2'!H19,'Trial 3'!H19,'Trial 4'!H19,'Trial 5'!H19,'Trial 6'!H19,'Trial 7'!H19,'Trial 8'!H19)</f>
        <v>390.07076865962517</v>
      </c>
      <c r="I26" s="24">
        <f ca="1">STDEV('Trial 1'!I19,'Trial 2'!I19,'Trial 3'!I19,'Trial 4'!I19,'Trial 5'!I19,'Trial 6'!I19,'Trial 7'!I19,'Trial 8'!I19)</f>
        <v>538.35036898973317</v>
      </c>
      <c r="J26" s="24">
        <f ca="1">STDEV('Trial 1'!J19,'Trial 2'!J19,'Trial 3'!J19,'Trial 4'!J19,'Trial 5'!J19,'Trial 6'!J19,'Trial 7'!J19,'Trial 8'!J19)</f>
        <v>684.94371896014366</v>
      </c>
      <c r="K26" s="24">
        <f ca="1">STDEV('Trial 1'!K19,'Trial 2'!K19,'Trial 3'!K19,'Trial 4'!K19,'Trial 5'!K19,'Trial 6'!K19,'Trial 7'!K19,'Trial 8'!K19)</f>
        <v>848.5895062948091</v>
      </c>
      <c r="L26" s="24">
        <f ca="1">STDEV('Trial 1'!L19,'Trial 2'!L19,'Trial 3'!L19,'Trial 4'!L19,'Trial 5'!L19,'Trial 6'!L19,'Trial 7'!L19,'Trial 8'!L19)</f>
        <v>993.36478988155147</v>
      </c>
      <c r="M26" s="24">
        <f ca="1">STDEV('Trial 1'!M19,'Trial 2'!M19,'Trial 3'!M19,'Trial 4'!M19,'Trial 5'!M19,'Trial 6'!M19,'Trial 7'!M19,'Trial 8'!M19)</f>
        <v>1162.6094362393774</v>
      </c>
      <c r="N26" s="25">
        <f ca="1">M26</f>
        <v>1162.6094362393774</v>
      </c>
      <c r="O26" s="24">
        <f ca="1">STDEV('Trial 1'!O19,'Trial 2'!O19,'Trial 3'!O19,'Trial 4'!O19,'Trial 5'!O19,'Trial 6'!O19,'Trial 7'!O19,'Trial 8'!O19)</f>
        <v>1323.2157443641674</v>
      </c>
      <c r="P26" s="24">
        <f ca="1">STDEV('Trial 1'!P19,'Trial 2'!P19,'Trial 3'!P19,'Trial 4'!P19,'Trial 5'!P19,'Trial 6'!P19,'Trial 7'!P19,'Trial 8'!P19)</f>
        <v>1519.1664087447261</v>
      </c>
      <c r="Q26" s="24">
        <f ca="1">STDEV('Trial 1'!Q19,'Trial 2'!Q19,'Trial 3'!Q19,'Trial 4'!Q19,'Trial 5'!Q19,'Trial 6'!Q19,'Trial 7'!Q19,'Trial 8'!Q19)</f>
        <v>1720.6353247713455</v>
      </c>
      <c r="R26" s="24">
        <f ca="1">STDEV('Trial 1'!R19,'Trial 2'!R19,'Trial 3'!R19,'Trial 4'!R19,'Trial 5'!R19,'Trial 6'!R19,'Trial 7'!R19,'Trial 8'!R19)</f>
        <v>1925.9081923863844</v>
      </c>
      <c r="S26" s="24">
        <f ca="1">STDEV('Trial 1'!S19,'Trial 2'!S19,'Trial 3'!S19,'Trial 4'!S19,'Trial 5'!S19,'Trial 6'!S19,'Trial 7'!S19,'Trial 8'!S19)</f>
        <v>2174.2657628848037</v>
      </c>
      <c r="T26" s="24">
        <f ca="1">STDEV('Trial 1'!T19,'Trial 2'!T19,'Trial 3'!T19,'Trial 4'!T19,'Trial 5'!T19,'Trial 6'!T19,'Trial 7'!T19,'Trial 8'!T19)</f>
        <v>2439.4541090770622</v>
      </c>
      <c r="U26" s="24">
        <f ca="1">STDEV('Trial 1'!U19,'Trial 2'!U19,'Trial 3'!U19,'Trial 4'!U19,'Trial 5'!U19,'Trial 6'!U19,'Trial 7'!U19,'Trial 8'!U19)</f>
        <v>2722.7517050905431</v>
      </c>
      <c r="V26" s="24">
        <f ca="1">STDEV('Trial 1'!V19,'Trial 2'!V19,'Trial 3'!V19,'Trial 4'!V19,'Trial 5'!V19,'Trial 6'!V19,'Trial 7'!V19,'Trial 8'!V19)</f>
        <v>3006.3907358912547</v>
      </c>
      <c r="W26" s="24">
        <f ca="1">STDEV('Trial 1'!W19,'Trial 2'!W19,'Trial 3'!W19,'Trial 4'!W19,'Trial 5'!W19,'Trial 6'!W19,'Trial 7'!W19,'Trial 8'!W19)</f>
        <v>3270.2293524518232</v>
      </c>
      <c r="X26" s="24">
        <f ca="1">STDEV('Trial 1'!X19,'Trial 2'!X19,'Trial 3'!X19,'Trial 4'!X19,'Trial 5'!X19,'Trial 6'!X19,'Trial 7'!X19,'Trial 8'!X19)</f>
        <v>3510.4771216020295</v>
      </c>
      <c r="Y26" s="24">
        <f ca="1">STDEV('Trial 1'!Y19,'Trial 2'!Y19,'Trial 3'!Y19,'Trial 4'!Y19,'Trial 5'!Y19,'Trial 6'!Y19,'Trial 7'!Y19,'Trial 8'!Y19)</f>
        <v>3767.4674341808</v>
      </c>
      <c r="Z26" s="24">
        <f ca="1">STDEV('Trial 1'!Z19,'Trial 2'!Z19,'Trial 3'!Z19,'Trial 4'!Z19,'Trial 5'!Z19,'Trial 6'!Z19,'Trial 7'!Z19,'Trial 8'!Z19)</f>
        <v>4071.0229559715713</v>
      </c>
      <c r="AA26" s="25">
        <f ca="1">Z26</f>
        <v>4071.0229559715713</v>
      </c>
      <c r="AB26" s="24">
        <f ca="1">STDEV('Trial 1'!AB19,'Trial 2'!AB19,'Trial 3'!AB19,'Trial 4'!AB19,'Trial 5'!AB19,'Trial 6'!AB19,'Trial 7'!AB19,'Trial 8'!AB19)</f>
        <v>4349.039965903612</v>
      </c>
      <c r="AC26" s="24">
        <f ca="1">STDEV('Trial 1'!AC19,'Trial 2'!AC19,'Trial 3'!AC19,'Trial 4'!AC19,'Trial 5'!AC19,'Trial 6'!AC19,'Trial 7'!AC19,'Trial 8'!AC19)</f>
        <v>4646.3717797541076</v>
      </c>
      <c r="AD26" s="24">
        <f ca="1">STDEV('Trial 1'!AD19,'Trial 2'!AD19,'Trial 3'!AD19,'Trial 4'!AD19,'Trial 5'!AD19,'Trial 6'!AD19,'Trial 7'!AD19,'Trial 8'!AD19)</f>
        <v>4940.749838127841</v>
      </c>
      <c r="AE26" s="24">
        <f ca="1">STDEV('Trial 1'!AE19,'Trial 2'!AE19,'Trial 3'!AE19,'Trial 4'!AE19,'Trial 5'!AE19,'Trial 6'!AE19,'Trial 7'!AE19,'Trial 8'!AE19)</f>
        <v>5240.4515047186824</v>
      </c>
      <c r="AF26" s="24">
        <f ca="1">STDEV('Trial 1'!AF19,'Trial 2'!AF19,'Trial 3'!AF19,'Trial 4'!AF19,'Trial 5'!AF19,'Trial 6'!AF19,'Trial 7'!AF19,'Trial 8'!AF19)</f>
        <v>5544.0631668293518</v>
      </c>
      <c r="AG26" s="24">
        <f ca="1">STDEV('Trial 1'!AG19,'Trial 2'!AG19,'Trial 3'!AG19,'Trial 4'!AG19,'Trial 5'!AG19,'Trial 6'!AG19,'Trial 7'!AG19,'Trial 8'!AG19)</f>
        <v>5894.6138389677844</v>
      </c>
      <c r="AH26" s="24">
        <f ca="1">STDEV('Trial 1'!AH19,'Trial 2'!AH19,'Trial 3'!AH19,'Trial 4'!AH19,'Trial 5'!AH19,'Trial 6'!AH19,'Trial 7'!AH19,'Trial 8'!AH19)</f>
        <v>6223.526017830739</v>
      </c>
      <c r="AI26" s="24">
        <f ca="1">STDEV('Trial 1'!AI19,'Trial 2'!AI19,'Trial 3'!AI19,'Trial 4'!AI19,'Trial 5'!AI19,'Trial 6'!AI19,'Trial 7'!AI19,'Trial 8'!AI19)</f>
        <v>6538.4132902304973</v>
      </c>
      <c r="AJ26" s="24">
        <f ca="1">STDEV('Trial 1'!AJ19,'Trial 2'!AJ19,'Trial 3'!AJ19,'Trial 4'!AJ19,'Trial 5'!AJ19,'Trial 6'!AJ19,'Trial 7'!AJ19,'Trial 8'!AJ19)</f>
        <v>6850.2570042481684</v>
      </c>
      <c r="AK26" s="24">
        <f ca="1">STDEV('Trial 1'!AK19,'Trial 2'!AK19,'Trial 3'!AK19,'Trial 4'!AK19,'Trial 5'!AK19,'Trial 6'!AK19,'Trial 7'!AK19,'Trial 8'!AK19)</f>
        <v>7185.6696554337132</v>
      </c>
      <c r="AL26" s="24">
        <f ca="1">STDEV('Trial 1'!AL19,'Trial 2'!AL19,'Trial 3'!AL19,'Trial 4'!AL19,'Trial 5'!AL19,'Trial 6'!AL19,'Trial 7'!AL19,'Trial 8'!AL19)</f>
        <v>7547.1210516339352</v>
      </c>
      <c r="AM26" s="24">
        <f ca="1">STDEV('Trial 1'!AM19,'Trial 2'!AM19,'Trial 3'!AM19,'Trial 4'!AM19,'Trial 5'!AM19,'Trial 6'!AM19,'Trial 7'!AM19,'Trial 8'!AM19)</f>
        <v>7933.8589506767594</v>
      </c>
      <c r="AN26" s="25">
        <f ca="1">AM26</f>
        <v>7933.8589506767594</v>
      </c>
      <c r="AO26" s="24">
        <f ca="1">STDEV('Trial 1'!AO19,'Trial 2'!AO19,'Trial 3'!AO19,'Trial 4'!AO19,'Trial 5'!AO19,'Trial 6'!AO19,'Trial 7'!AO19,'Trial 8'!AO19)</f>
        <v>8301.6605651686987</v>
      </c>
      <c r="AP26" s="24">
        <f ca="1">STDEV('Trial 1'!AP19,'Trial 2'!AP19,'Trial 3'!AP19,'Trial 4'!AP19,'Trial 5'!AP19,'Trial 6'!AP19,'Trial 7'!AP19,'Trial 8'!AP19)</f>
        <v>8623.4487191702938</v>
      </c>
      <c r="AQ26" s="24">
        <f ca="1">STDEV('Trial 1'!AQ19,'Trial 2'!AQ19,'Trial 3'!AQ19,'Trial 4'!AQ19,'Trial 5'!AQ19,'Trial 6'!AQ19,'Trial 7'!AQ19,'Trial 8'!AQ19)</f>
        <v>8948.0296063622227</v>
      </c>
      <c r="AR26" s="24">
        <f ca="1">STDEV('Trial 1'!AR19,'Trial 2'!AR19,'Trial 3'!AR19,'Trial 4'!AR19,'Trial 5'!AR19,'Trial 6'!AR19,'Trial 7'!AR19,'Trial 8'!AR19)</f>
        <v>9253.7488425449919</v>
      </c>
      <c r="AS26" s="24">
        <f ca="1">STDEV('Trial 1'!AS19,'Trial 2'!AS19,'Trial 3'!AS19,'Trial 4'!AS19,'Trial 5'!AS19,'Trial 6'!AS19,'Trial 7'!AS19,'Trial 8'!AS19)</f>
        <v>9569.3741786661049</v>
      </c>
      <c r="AT26" s="24">
        <f ca="1">STDEV('Trial 1'!AT19,'Trial 2'!AT19,'Trial 3'!AT19,'Trial 4'!AT19,'Trial 5'!AT19,'Trial 6'!AT19,'Trial 7'!AT19,'Trial 8'!AT19)</f>
        <v>9917.3615573450898</v>
      </c>
      <c r="AU26" s="24">
        <f ca="1">STDEV('Trial 1'!AU19,'Trial 2'!AU19,'Trial 3'!AU19,'Trial 4'!AU19,'Trial 5'!AU19,'Trial 6'!AU19,'Trial 7'!AU19,'Trial 8'!AU19)</f>
        <v>10256.331429133901</v>
      </c>
      <c r="AV26" s="24">
        <f ca="1">STDEV('Trial 1'!AV19,'Trial 2'!AV19,'Trial 3'!AV19,'Trial 4'!AV19,'Trial 5'!AV19,'Trial 6'!AV19,'Trial 7'!AV19,'Trial 8'!AV19)</f>
        <v>10571.669972940084</v>
      </c>
      <c r="AW26" s="24">
        <f ca="1">STDEV('Trial 1'!AW19,'Trial 2'!AW19,'Trial 3'!AW19,'Trial 4'!AW19,'Trial 5'!AW19,'Trial 6'!AW19,'Trial 7'!AW19,'Trial 8'!AW19)</f>
        <v>10841.303248246457</v>
      </c>
      <c r="AX26" s="24">
        <f ca="1">STDEV('Trial 1'!AX19,'Trial 2'!AX19,'Trial 3'!AX19,'Trial 4'!AX19,'Trial 5'!AX19,'Trial 6'!AX19,'Trial 7'!AX19,'Trial 8'!AX19)</f>
        <v>11102.542556196457</v>
      </c>
      <c r="AY26" s="24">
        <f ca="1">STDEV('Trial 1'!AY19,'Trial 2'!AY19,'Trial 3'!AY19,'Trial 4'!AY19,'Trial 5'!AY19,'Trial 6'!AY19,'Trial 7'!AY19,'Trial 8'!AY19)</f>
        <v>11370.997077641385</v>
      </c>
      <c r="AZ26" s="24">
        <f ca="1">STDEV('Trial 1'!AZ19,'Trial 2'!AZ19,'Trial 3'!AZ19,'Trial 4'!AZ19,'Trial 5'!AZ19,'Trial 6'!AZ19,'Trial 7'!AZ19,'Trial 8'!AZ19)</f>
        <v>11615.145982275244</v>
      </c>
      <c r="BA26" s="25">
        <f ca="1">AZ26</f>
        <v>11615.145982275244</v>
      </c>
      <c r="BB26" s="24">
        <f ca="1">STDEV('Trial 1'!BB19,'Trial 2'!BB19,'Trial 3'!BB19,'Trial 4'!BB19,'Trial 5'!BB19,'Trial 6'!BB19,'Trial 7'!BB19,'Trial 8'!BB19)</f>
        <v>11846.566353807413</v>
      </c>
      <c r="BC26" s="24">
        <f ca="1">STDEV('Trial 1'!BC19,'Trial 2'!BC19,'Trial 3'!BC19,'Trial 4'!BC19,'Trial 5'!BC19,'Trial 6'!BC19,'Trial 7'!BC19,'Trial 8'!BC19)</f>
        <v>12079.221160831537</v>
      </c>
      <c r="BD26" s="24">
        <f ca="1">STDEV('Trial 1'!BD19,'Trial 2'!BD19,'Trial 3'!BD19,'Trial 4'!BD19,'Trial 5'!BD19,'Trial 6'!BD19,'Trial 7'!BD19,'Trial 8'!BD19)</f>
        <v>12281.884677060914</v>
      </c>
      <c r="BE26" s="24">
        <f ca="1">STDEV('Trial 1'!BE19,'Trial 2'!BE19,'Trial 3'!BE19,'Trial 4'!BE19,'Trial 5'!BE19,'Trial 6'!BE19,'Trial 7'!BE19,'Trial 8'!BE19)</f>
        <v>12481.406733340813</v>
      </c>
      <c r="BF26" s="24">
        <f ca="1">STDEV('Trial 1'!BF19,'Trial 2'!BF19,'Trial 3'!BF19,'Trial 4'!BF19,'Trial 5'!BF19,'Trial 6'!BF19,'Trial 7'!BF19,'Trial 8'!BF19)</f>
        <v>12684.978442704438</v>
      </c>
      <c r="BG26" s="24">
        <f ca="1">STDEV('Trial 1'!BG19,'Trial 2'!BG19,'Trial 3'!BG19,'Trial 4'!BG19,'Trial 5'!BG19,'Trial 6'!BG19,'Trial 7'!BG19,'Trial 8'!BG19)</f>
        <v>12872.612861849033</v>
      </c>
      <c r="BH26" s="24">
        <f ca="1">STDEV('Trial 1'!BH19,'Trial 2'!BH19,'Trial 3'!BH19,'Trial 4'!BH19,'Trial 5'!BH19,'Trial 6'!BH19,'Trial 7'!BH19,'Trial 8'!BH19)</f>
        <v>13068.774289864645</v>
      </c>
      <c r="BI26" s="24">
        <f ca="1">STDEV('Trial 1'!BI19,'Trial 2'!BI19,'Trial 3'!BI19,'Trial 4'!BI19,'Trial 5'!BI19,'Trial 6'!BI19,'Trial 7'!BI19,'Trial 8'!BI19)</f>
        <v>13240.335184890109</v>
      </c>
      <c r="BJ26" s="24">
        <f ca="1">STDEV('Trial 1'!BJ19,'Trial 2'!BJ19,'Trial 3'!BJ19,'Trial 4'!BJ19,'Trial 5'!BJ19,'Trial 6'!BJ19,'Trial 7'!BJ19,'Trial 8'!BJ19)</f>
        <v>13417.292986936569</v>
      </c>
      <c r="BK26" s="24">
        <f ca="1">STDEV('Trial 1'!BK19,'Trial 2'!BK19,'Trial 3'!BK19,'Trial 4'!BK19,'Trial 5'!BK19,'Trial 6'!BK19,'Trial 7'!BK19,'Trial 8'!BK19)</f>
        <v>13610.309549049807</v>
      </c>
      <c r="BL26" s="24">
        <f ca="1">STDEV('Trial 1'!BL19,'Trial 2'!BL19,'Trial 3'!BL19,'Trial 4'!BL19,'Trial 5'!BL19,'Trial 6'!BL19,'Trial 7'!BL19,'Trial 8'!BL19)</f>
        <v>13790.391435470618</v>
      </c>
      <c r="BM26" s="24">
        <f ca="1">STDEV('Trial 1'!BM19,'Trial 2'!BM19,'Trial 3'!BM19,'Trial 4'!BM19,'Trial 5'!BM19,'Trial 6'!BM19,'Trial 7'!BM19,'Trial 8'!BM19)</f>
        <v>13954.390248390084</v>
      </c>
      <c r="BN26" s="25">
        <f ca="1">BM26</f>
        <v>13954.390248390084</v>
      </c>
      <c r="BO26" s="24">
        <f ca="1">STDEV('Trial 1'!BO19,'Trial 2'!BO19,'Trial 3'!BO19,'Trial 4'!BO19,'Trial 5'!BO19,'Trial 6'!BO19,'Trial 7'!BO19,'Trial 8'!BO19)</f>
        <v>14103.21118102652</v>
      </c>
      <c r="BP26" s="24">
        <f ca="1">STDEV('Trial 1'!BP19,'Trial 2'!BP19,'Trial 3'!BP19,'Trial 4'!BP19,'Trial 5'!BP19,'Trial 6'!BP19,'Trial 7'!BP19,'Trial 8'!BP19)</f>
        <v>14281.982372926104</v>
      </c>
      <c r="BQ26" s="24">
        <f ca="1">STDEV('Trial 1'!BQ19,'Trial 2'!BQ19,'Trial 3'!BQ19,'Trial 4'!BQ19,'Trial 5'!BQ19,'Trial 6'!BQ19,'Trial 7'!BQ19,'Trial 8'!BQ19)</f>
        <v>14441.296144664962</v>
      </c>
      <c r="BR26" s="24">
        <f ca="1">STDEV('Trial 1'!BR19,'Trial 2'!BR19,'Trial 3'!BR19,'Trial 4'!BR19,'Trial 5'!BR19,'Trial 6'!BR19,'Trial 7'!BR19,'Trial 8'!BR19)</f>
        <v>14615.312657509303</v>
      </c>
      <c r="BS26" s="24">
        <f ca="1">STDEV('Trial 1'!BS19,'Trial 2'!BS19,'Trial 3'!BS19,'Trial 4'!BS19,'Trial 5'!BS19,'Trial 6'!BS19,'Trial 7'!BS19,'Trial 8'!BS19)</f>
        <v>14775.114365574038</v>
      </c>
      <c r="BT26" s="24">
        <f ca="1">STDEV('Trial 1'!BT19,'Trial 2'!BT19,'Trial 3'!BT19,'Trial 4'!BT19,'Trial 5'!BT19,'Trial 6'!BT19,'Trial 7'!BT19,'Trial 8'!BT19)</f>
        <v>14890.173272394213</v>
      </c>
      <c r="BU26" s="24">
        <f ca="1">STDEV('Trial 1'!BU19,'Trial 2'!BU19,'Trial 3'!BU19,'Trial 4'!BU19,'Trial 5'!BU19,'Trial 6'!BU19,'Trial 7'!BU19,'Trial 8'!BU19)</f>
        <v>15025.21088125319</v>
      </c>
      <c r="BV26" s="24">
        <f ca="1">STDEV('Trial 1'!BV19,'Trial 2'!BV19,'Trial 3'!BV19,'Trial 4'!BV19,'Trial 5'!BV19,'Trial 6'!BV19,'Trial 7'!BV19,'Trial 8'!BV19)</f>
        <v>15171.386317340623</v>
      </c>
      <c r="BW26" s="24">
        <f ca="1">STDEV('Trial 1'!BW19,'Trial 2'!BW19,'Trial 3'!BW19,'Trial 4'!BW19,'Trial 5'!BW19,'Trial 6'!BW19,'Trial 7'!BW19,'Trial 8'!BW19)</f>
        <v>15326.525044998862</v>
      </c>
      <c r="BX26" s="24">
        <f ca="1">STDEV('Trial 1'!BX19,'Trial 2'!BX19,'Trial 3'!BX19,'Trial 4'!BX19,'Trial 5'!BX19,'Trial 6'!BX19,'Trial 7'!BX19,'Trial 8'!BX19)</f>
        <v>15479.925557003129</v>
      </c>
      <c r="BY26" s="24">
        <f ca="1">STDEV('Trial 1'!BY19,'Trial 2'!BY19,'Trial 3'!BY19,'Trial 4'!BY19,'Trial 5'!BY19,'Trial 6'!BY19,'Trial 7'!BY19,'Trial 8'!BY19)</f>
        <v>15635.940506962961</v>
      </c>
      <c r="BZ26" s="24">
        <f ca="1">STDEV('Trial 1'!BZ19,'Trial 2'!BZ19,'Trial 3'!BZ19,'Trial 4'!BZ19,'Trial 5'!BZ19,'Trial 6'!BZ19,'Trial 7'!BZ19,'Trial 8'!BZ19)</f>
        <v>15812.974200585335</v>
      </c>
      <c r="CA26" s="25">
        <f ca="1">BZ26</f>
        <v>15812.974200585335</v>
      </c>
      <c r="CB26" s="24">
        <f ca="1">STDEV('Trial 1'!CB19,'Trial 2'!CB19,'Trial 3'!CB19,'Trial 4'!CB19,'Trial 5'!CB19,'Trial 6'!CB19,'Trial 7'!CB19,'Trial 8'!CB19)</f>
        <v>15998.173951662899</v>
      </c>
      <c r="CC26" s="24">
        <f ca="1">STDEV('Trial 1'!CC19,'Trial 2'!CC19,'Trial 3'!CC19,'Trial 4'!CC19,'Trial 5'!CC19,'Trial 6'!CC19,'Trial 7'!CC19,'Trial 8'!CC19)</f>
        <v>16212.019431296461</v>
      </c>
      <c r="CD26" s="24">
        <f ca="1">STDEV('Trial 1'!CD19,'Trial 2'!CD19,'Trial 3'!CD19,'Trial 4'!CD19,'Trial 5'!CD19,'Trial 6'!CD19,'Trial 7'!CD19,'Trial 8'!CD19)</f>
        <v>16427.825097089484</v>
      </c>
      <c r="CE26" s="24">
        <f ca="1">STDEV('Trial 1'!CE19,'Trial 2'!CE19,'Trial 3'!CE19,'Trial 4'!CE19,'Trial 5'!CE19,'Trial 6'!CE19,'Trial 7'!CE19,'Trial 8'!CE19)</f>
        <v>16645.20946267448</v>
      </c>
      <c r="CF26" s="24">
        <f ca="1">STDEV('Trial 1'!CF19,'Trial 2'!CF19,'Trial 3'!CF19,'Trial 4'!CF19,'Trial 5'!CF19,'Trial 6'!CF19,'Trial 7'!CF19,'Trial 8'!CF19)</f>
        <v>16854.016578368868</v>
      </c>
      <c r="CG26" s="24">
        <f ca="1">STDEV('Trial 1'!CG19,'Trial 2'!CG19,'Trial 3'!CG19,'Trial 4'!CG19,'Trial 5'!CG19,'Trial 6'!CG19,'Trial 7'!CG19,'Trial 8'!CG19)</f>
        <v>17066.326033467609</v>
      </c>
      <c r="CH26" s="24">
        <f ca="1">STDEV('Trial 1'!CH19,'Trial 2'!CH19,'Trial 3'!CH19,'Trial 4'!CH19,'Trial 5'!CH19,'Trial 6'!CH19,'Trial 7'!CH19,'Trial 8'!CH19)</f>
        <v>17261.963994029418</v>
      </c>
      <c r="CI26" s="24">
        <f ca="1">STDEV('Trial 1'!CI19,'Trial 2'!CI19,'Trial 3'!CI19,'Trial 4'!CI19,'Trial 5'!CI19,'Trial 6'!CI19,'Trial 7'!CI19,'Trial 8'!CI19)</f>
        <v>17398.910956747764</v>
      </c>
      <c r="CJ26" s="24">
        <f ca="1">STDEV('Trial 1'!CJ19,'Trial 2'!CJ19,'Trial 3'!CJ19,'Trial 4'!CJ19,'Trial 5'!CJ19,'Trial 6'!CJ19,'Trial 7'!CJ19,'Trial 8'!CJ19)</f>
        <v>17517.238683196858</v>
      </c>
      <c r="CK26" s="24">
        <f ca="1">STDEV('Trial 1'!CK19,'Trial 2'!CK19,'Trial 3'!CK19,'Trial 4'!CK19,'Trial 5'!CK19,'Trial 6'!CK19,'Trial 7'!CK19,'Trial 8'!CK19)</f>
        <v>17638.69391490252</v>
      </c>
      <c r="CL26" s="24">
        <f ca="1">STDEV('Trial 1'!CL19,'Trial 2'!CL19,'Trial 3'!CL19,'Trial 4'!CL19,'Trial 5'!CL19,'Trial 6'!CL19,'Trial 7'!CL19,'Trial 8'!CL19)</f>
        <v>17736.097604251052</v>
      </c>
      <c r="CM26" s="24">
        <f ca="1">STDEV('Trial 1'!CM19,'Trial 2'!CM19,'Trial 3'!CM19,'Trial 4'!CM19,'Trial 5'!CM19,'Trial 6'!CM19,'Trial 7'!CM19,'Trial 8'!CM19)</f>
        <v>17823.216922877386</v>
      </c>
      <c r="CN26" s="25">
        <f ca="1">CM26</f>
        <v>17823.216922877386</v>
      </c>
      <c r="CO26" s="24">
        <f ca="1">STDEV('Trial 1'!CO19,'Trial 2'!CO19,'Trial 3'!CO19,'Trial 4'!CO19,'Trial 5'!CO19,'Trial 6'!CO19,'Trial 7'!CO19,'Trial 8'!CO19)</f>
        <v>17903.976150234095</v>
      </c>
      <c r="CP26" s="24">
        <f ca="1">STDEV('Trial 1'!CP19,'Trial 2'!CP19,'Trial 3'!CP19,'Trial 4'!CP19,'Trial 5'!CP19,'Trial 6'!CP19,'Trial 7'!CP19,'Trial 8'!CP19)</f>
        <v>17941.198797699923</v>
      </c>
      <c r="CQ26" s="24">
        <f ca="1">STDEV('Trial 1'!CQ19,'Trial 2'!CQ19,'Trial 3'!CQ19,'Trial 4'!CQ19,'Trial 5'!CQ19,'Trial 6'!CQ19,'Trial 7'!CQ19,'Trial 8'!CQ19)</f>
        <v>17959.764529648019</v>
      </c>
      <c r="CR26" s="24">
        <f ca="1">STDEV('Trial 1'!CR19,'Trial 2'!CR19,'Trial 3'!CR19,'Trial 4'!CR19,'Trial 5'!CR19,'Trial 6'!CR19,'Trial 7'!CR19,'Trial 8'!CR19)</f>
        <v>18004.569343812676</v>
      </c>
      <c r="CS26" s="24">
        <f ca="1">STDEV('Trial 1'!CS19,'Trial 2'!CS19,'Trial 3'!CS19,'Trial 4'!CS19,'Trial 5'!CS19,'Trial 6'!CS19,'Trial 7'!CS19,'Trial 8'!CS19)</f>
        <v>18038.236485913763</v>
      </c>
      <c r="CT26" s="24">
        <f ca="1">STDEV('Trial 1'!CT19,'Trial 2'!CT19,'Trial 3'!CT19,'Trial 4'!CT19,'Trial 5'!CT19,'Trial 6'!CT19,'Trial 7'!CT19,'Trial 8'!CT19)</f>
        <v>18046.387556429832</v>
      </c>
      <c r="CU26" s="24">
        <f ca="1">STDEV('Trial 1'!CU19,'Trial 2'!CU19,'Trial 3'!CU19,'Trial 4'!CU19,'Trial 5'!CU19,'Trial 6'!CU19,'Trial 7'!CU19,'Trial 8'!CU19)</f>
        <v>18051.611579289383</v>
      </c>
      <c r="CV26" s="24">
        <f ca="1">STDEV('Trial 1'!CV19,'Trial 2'!CV19,'Trial 3'!CV19,'Trial 4'!CV19,'Trial 5'!CV19,'Trial 6'!CV19,'Trial 7'!CV19,'Trial 8'!CV19)</f>
        <v>18026.521580897293</v>
      </c>
      <c r="CW26" s="24">
        <f ca="1">STDEV('Trial 1'!CW19,'Trial 2'!CW19,'Trial 3'!CW19,'Trial 4'!CW19,'Trial 5'!CW19,'Trial 6'!CW19,'Trial 7'!CW19,'Trial 8'!CW19)</f>
        <v>17983.795111521318</v>
      </c>
      <c r="CX26" s="24">
        <f ca="1">STDEV('Trial 1'!CX19,'Trial 2'!CX19,'Trial 3'!CX19,'Trial 4'!CX19,'Trial 5'!CX19,'Trial 6'!CX19,'Trial 7'!CX19,'Trial 8'!CX19)</f>
        <v>17926.684468623822</v>
      </c>
      <c r="CY26" s="24">
        <f ca="1">STDEV('Trial 1'!CY19,'Trial 2'!CY19,'Trial 3'!CY19,'Trial 4'!CY19,'Trial 5'!CY19,'Trial 6'!CY19,'Trial 7'!CY19,'Trial 8'!CY19)</f>
        <v>17881.701695461044</v>
      </c>
      <c r="CZ26" s="24">
        <f ca="1">STDEV('Trial 1'!CZ19,'Trial 2'!CZ19,'Trial 3'!CZ19,'Trial 4'!CZ19,'Trial 5'!CZ19,'Trial 6'!CZ19,'Trial 7'!CZ19,'Trial 8'!CZ19)</f>
        <v>17828.85531264625</v>
      </c>
      <c r="DA26" s="25">
        <f ca="1">CZ26</f>
        <v>17828.85531264625</v>
      </c>
      <c r="DB26" s="24">
        <f ca="1">STDEV('Trial 1'!DB19,'Trial 2'!DB19,'Trial 3'!DB19,'Trial 4'!DB19,'Trial 5'!DB19,'Trial 6'!DB19,'Trial 7'!DB19,'Trial 8'!DB19)</f>
        <v>17782.30047912752</v>
      </c>
      <c r="DC26" s="24">
        <f ca="1">STDEV('Trial 1'!DC19,'Trial 2'!DC19,'Trial 3'!DC19,'Trial 4'!DC19,'Trial 5'!DC19,'Trial 6'!DC19,'Trial 7'!DC19,'Trial 8'!DC19)</f>
        <v>17724.50063453423</v>
      </c>
      <c r="DD26" s="24">
        <f ca="1">STDEV('Trial 1'!DD19,'Trial 2'!DD19,'Trial 3'!DD19,'Trial 4'!DD19,'Trial 5'!DD19,'Trial 6'!DD19,'Trial 7'!DD19,'Trial 8'!DD19)</f>
        <v>17676.399988095196</v>
      </c>
      <c r="DE26" s="24">
        <f ca="1">STDEV('Trial 1'!DE19,'Trial 2'!DE19,'Trial 3'!DE19,'Trial 4'!DE19,'Trial 5'!DE19,'Trial 6'!DE19,'Trial 7'!DE19,'Trial 8'!DE19)</f>
        <v>17638.131297776086</v>
      </c>
      <c r="DF26" s="24">
        <f ca="1">STDEV('Trial 1'!DF19,'Trial 2'!DF19,'Trial 3'!DF19,'Trial 4'!DF19,'Trial 5'!DF19,'Trial 6'!DF19,'Trial 7'!DF19,'Trial 8'!DF19)</f>
        <v>17608.314671274209</v>
      </c>
      <c r="DG26" s="24">
        <f ca="1">STDEV('Trial 1'!DG19,'Trial 2'!DG19,'Trial 3'!DG19,'Trial 4'!DG19,'Trial 5'!DG19,'Trial 6'!DG19,'Trial 7'!DG19,'Trial 8'!DG19)</f>
        <v>17611.033805997042</v>
      </c>
      <c r="DH26" s="24">
        <f ca="1">STDEV('Trial 1'!DH19,'Trial 2'!DH19,'Trial 3'!DH19,'Trial 4'!DH19,'Trial 5'!DH19,'Trial 6'!DH19,'Trial 7'!DH19,'Trial 8'!DH19)</f>
        <v>17608.130373099164</v>
      </c>
      <c r="DI26" s="24">
        <f ca="1">STDEV('Trial 1'!DI19,'Trial 2'!DI19,'Trial 3'!DI19,'Trial 4'!DI19,'Trial 5'!DI19,'Trial 6'!DI19,'Trial 7'!DI19,'Trial 8'!DI19)</f>
        <v>17594.411896524696</v>
      </c>
      <c r="DJ26" s="24">
        <f ca="1">STDEV('Trial 1'!DJ19,'Trial 2'!DJ19,'Trial 3'!DJ19,'Trial 4'!DJ19,'Trial 5'!DJ19,'Trial 6'!DJ19,'Trial 7'!DJ19,'Trial 8'!DJ19)</f>
        <v>17590.374562178829</v>
      </c>
      <c r="DK26" s="24">
        <f ca="1">STDEV('Trial 1'!DK19,'Trial 2'!DK19,'Trial 3'!DK19,'Trial 4'!DK19,'Trial 5'!DK19,'Trial 6'!DK19,'Trial 7'!DK19,'Trial 8'!DK19)</f>
        <v>17579.285468333044</v>
      </c>
      <c r="DL26" s="24">
        <f ca="1">STDEV('Trial 1'!DL19,'Trial 2'!DL19,'Trial 3'!DL19,'Trial 4'!DL19,'Trial 5'!DL19,'Trial 6'!DL19,'Trial 7'!DL19,'Trial 8'!DL19)</f>
        <v>17545.272202020711</v>
      </c>
      <c r="DM26" s="24">
        <f ca="1">STDEV('Trial 1'!DM19,'Trial 2'!DM19,'Trial 3'!DM19,'Trial 4'!DM19,'Trial 5'!DM19,'Trial 6'!DM19,'Trial 7'!DM19,'Trial 8'!DM19)</f>
        <v>17519.902026049043</v>
      </c>
      <c r="DN26" s="25">
        <f ca="1">DM26</f>
        <v>17519.902026049043</v>
      </c>
      <c r="DO26" s="24">
        <f ca="1">STDEV('Trial 1'!DO19,'Trial 2'!DO19,'Trial 3'!DO19,'Trial 4'!DO19,'Trial 5'!DO19,'Trial 6'!DO19,'Trial 7'!DO19,'Trial 8'!DO19)</f>
        <v>17463.202133879713</v>
      </c>
      <c r="DP26" s="24">
        <f ca="1">STDEV('Trial 1'!DP19,'Trial 2'!DP19,'Trial 3'!DP19,'Trial 4'!DP19,'Trial 5'!DP19,'Trial 6'!DP19,'Trial 7'!DP19,'Trial 8'!DP19)</f>
        <v>17454.1950263832</v>
      </c>
      <c r="DQ26" s="24">
        <f ca="1">STDEV('Trial 1'!DQ19,'Trial 2'!DQ19,'Trial 3'!DQ19,'Trial 4'!DQ19,'Trial 5'!DQ19,'Trial 6'!DQ19,'Trial 7'!DQ19,'Trial 8'!DQ19)</f>
        <v>17462.029608824225</v>
      </c>
      <c r="DR26" s="24">
        <f ca="1">STDEV('Trial 1'!DR19,'Trial 2'!DR19,'Trial 3'!DR19,'Trial 4'!DR19,'Trial 5'!DR19,'Trial 6'!DR19,'Trial 7'!DR19,'Trial 8'!DR19)</f>
        <v>17441.886588995454</v>
      </c>
      <c r="DS26" s="24">
        <f ca="1">STDEV('Trial 1'!DS19,'Trial 2'!DS19,'Trial 3'!DS19,'Trial 4'!DS19,'Trial 5'!DS19,'Trial 6'!DS19,'Trial 7'!DS19,'Trial 8'!DS19)</f>
        <v>17398.266070028298</v>
      </c>
      <c r="DT26" s="24">
        <f ca="1">STDEV('Trial 1'!DT19,'Trial 2'!DT19,'Trial 3'!DT19,'Trial 4'!DT19,'Trial 5'!DT19,'Trial 6'!DT19,'Trial 7'!DT19,'Trial 8'!DT19)</f>
        <v>17330.068836617062</v>
      </c>
      <c r="DU26" s="24">
        <f ca="1">STDEV('Trial 1'!DU19,'Trial 2'!DU19,'Trial 3'!DU19,'Trial 4'!DU19,'Trial 5'!DU19,'Trial 6'!DU19,'Trial 7'!DU19,'Trial 8'!DU19)</f>
        <v>17251.988000749792</v>
      </c>
      <c r="DV26" s="24">
        <f ca="1">STDEV('Trial 1'!DV19,'Trial 2'!DV19,'Trial 3'!DV19,'Trial 4'!DV19,'Trial 5'!DV19,'Trial 6'!DV19,'Trial 7'!DV19,'Trial 8'!DV19)</f>
        <v>17191.401691165585</v>
      </c>
      <c r="DW26" s="24">
        <f ca="1">STDEV('Trial 1'!DW19,'Trial 2'!DW19,'Trial 3'!DW19,'Trial 4'!DW19,'Trial 5'!DW19,'Trial 6'!DW19,'Trial 7'!DW19,'Trial 8'!DW19)</f>
        <v>17122.841320045707</v>
      </c>
      <c r="DX26" s="24">
        <f ca="1">STDEV('Trial 1'!DX19,'Trial 2'!DX19,'Trial 3'!DX19,'Trial 4'!DX19,'Trial 5'!DX19,'Trial 6'!DX19,'Trial 7'!DX19,'Trial 8'!DX19)</f>
        <v>17057.515265523292</v>
      </c>
      <c r="DY26" s="24">
        <f ca="1">STDEV('Trial 1'!DY19,'Trial 2'!DY19,'Trial 3'!DY19,'Trial 4'!DY19,'Trial 5'!DY19,'Trial 6'!DY19,'Trial 7'!DY19,'Trial 8'!DY19)</f>
        <v>16979.055445221671</v>
      </c>
      <c r="DZ26" s="24">
        <f ca="1">STDEV('Trial 1'!DZ19,'Trial 2'!DZ19,'Trial 3'!DZ19,'Trial 4'!DZ19,'Trial 5'!DZ19,'Trial 6'!DZ19,'Trial 7'!DZ19,'Trial 8'!DZ19)</f>
        <v>16917.021250953461</v>
      </c>
      <c r="EA26" s="25">
        <f ca="1">DZ26</f>
        <v>16917.021250953461</v>
      </c>
      <c r="EB26" s="24">
        <f ca="1">STDEV('Trial 1'!EB19,'Trial 2'!EB19,'Trial 3'!EB19,'Trial 4'!EB19,'Trial 5'!EB19,'Trial 6'!EB19,'Trial 7'!EB19,'Trial 8'!EB19)</f>
        <v>16845.766287772563</v>
      </c>
      <c r="EC26" s="24">
        <f ca="1">STDEV('Trial 1'!EC19,'Trial 2'!EC19,'Trial 3'!EC19,'Trial 4'!EC19,'Trial 5'!EC19,'Trial 6'!EC19,'Trial 7'!EC19,'Trial 8'!EC19)</f>
        <v>16723.817612586361</v>
      </c>
      <c r="ED26" s="24">
        <f ca="1">STDEV('Trial 1'!ED19,'Trial 2'!ED19,'Trial 3'!ED19,'Trial 4'!ED19,'Trial 5'!ED19,'Trial 6'!ED19,'Trial 7'!ED19,'Trial 8'!ED19)</f>
        <v>16623.755270915419</v>
      </c>
      <c r="EE26" s="24">
        <f ca="1">STDEV('Trial 1'!EE19,'Trial 2'!EE19,'Trial 3'!EE19,'Trial 4'!EE19,'Trial 5'!EE19,'Trial 6'!EE19,'Trial 7'!EE19,'Trial 8'!EE19)</f>
        <v>16546.314030807713</v>
      </c>
      <c r="EF26" s="24">
        <f ca="1">STDEV('Trial 1'!EF19,'Trial 2'!EF19,'Trial 3'!EF19,'Trial 4'!EF19,'Trial 5'!EF19,'Trial 6'!EF19,'Trial 7'!EF19,'Trial 8'!EF19)</f>
        <v>16467.989328212385</v>
      </c>
      <c r="EG26" s="24">
        <f ca="1">STDEV('Trial 1'!EG19,'Trial 2'!EG19,'Trial 3'!EG19,'Trial 4'!EG19,'Trial 5'!EG19,'Trial 6'!EG19,'Trial 7'!EG19,'Trial 8'!EG19)</f>
        <v>16406.589626682973</v>
      </c>
      <c r="EH26" s="24">
        <f ca="1">STDEV('Trial 1'!EH19,'Trial 2'!EH19,'Trial 3'!EH19,'Trial 4'!EH19,'Trial 5'!EH19,'Trial 6'!EH19,'Trial 7'!EH19,'Trial 8'!EH19)</f>
        <v>16375.60521228528</v>
      </c>
      <c r="EI26" s="24">
        <f ca="1">STDEV('Trial 1'!EI19,'Trial 2'!EI19,'Trial 3'!EI19,'Trial 4'!EI19,'Trial 5'!EI19,'Trial 6'!EI19,'Trial 7'!EI19,'Trial 8'!EI19)</f>
        <v>16373.392131936098</v>
      </c>
      <c r="EJ26" s="24">
        <f ca="1">STDEV('Trial 1'!EJ19,'Trial 2'!EJ19,'Trial 3'!EJ19,'Trial 4'!EJ19,'Trial 5'!EJ19,'Trial 6'!EJ19,'Trial 7'!EJ19,'Trial 8'!EJ19)</f>
        <v>16386.505404537649</v>
      </c>
      <c r="EK26" s="24">
        <f ca="1">STDEV('Trial 1'!EK19,'Trial 2'!EK19,'Trial 3'!EK19,'Trial 4'!EK19,'Trial 5'!EK19,'Trial 6'!EK19,'Trial 7'!EK19,'Trial 8'!EK19)</f>
        <v>16403.072708993212</v>
      </c>
      <c r="EL26" s="24">
        <f ca="1">STDEV('Trial 1'!EL19,'Trial 2'!EL19,'Trial 3'!EL19,'Trial 4'!EL19,'Trial 5'!EL19,'Trial 6'!EL19,'Trial 7'!EL19,'Trial 8'!EL19)</f>
        <v>16417.418070087417</v>
      </c>
      <c r="EM26" s="24">
        <f ca="1">STDEV('Trial 1'!EM19,'Trial 2'!EM19,'Trial 3'!EM19,'Trial 4'!EM19,'Trial 5'!EM19,'Trial 6'!EM19,'Trial 7'!EM19,'Trial 8'!EM19)</f>
        <v>16421.113510892243</v>
      </c>
      <c r="EN26" s="25">
        <f ca="1">EM26</f>
        <v>16421.113510892243</v>
      </c>
    </row>
    <row r="27" spans="1:144" ht="12.75" customHeight="1" outlineLevel="1" x14ac:dyDescent="0.2">
      <c r="A27" s="11" t="str">
        <f>Labels!B20</f>
        <v>Capital Investment</v>
      </c>
      <c r="B27" s="24">
        <f>AVERAGE('Trial 1'!B21,'Trial 2'!B21,'Trial 3'!B21,'Trial 4'!B21,'Trial 5'!B21,'Trial 6'!B21,'Trial 7'!B21,'Trial 8'!B21)</f>
        <v>206222.01441622892</v>
      </c>
      <c r="C27" s="24">
        <f ca="1">AVERAGE('Trial 1'!C21,'Trial 2'!C21,'Trial 3'!C21,'Trial 4'!C21,'Trial 5'!C21,'Trial 6'!C21,'Trial 7'!C21,'Trial 8'!C21)</f>
        <v>205785.29198168858</v>
      </c>
      <c r="D27" s="24">
        <f ca="1">AVERAGE('Trial 1'!D21,'Trial 2'!D21,'Trial 3'!D21,'Trial 4'!D21,'Trial 5'!D21,'Trial 6'!D21,'Trial 7'!D21,'Trial 8'!D21)</f>
        <v>205384.24498903236</v>
      </c>
      <c r="E27" s="24">
        <f ca="1">AVERAGE('Trial 1'!E21,'Trial 2'!E21,'Trial 3'!E21,'Trial 4'!E21,'Trial 5'!E21,'Trial 6'!E21,'Trial 7'!E21,'Trial 8'!E21)</f>
        <v>205030.59400931999</v>
      </c>
      <c r="F27" s="24">
        <f ca="1">AVERAGE('Trial 1'!F21,'Trial 2'!F21,'Trial 3'!F21,'Trial 4'!F21,'Trial 5'!F21,'Trial 6'!F21,'Trial 7'!F21,'Trial 8'!F21)</f>
        <v>204631.16166170622</v>
      </c>
      <c r="G27" s="24">
        <f ca="1">AVERAGE('Trial 1'!G21,'Trial 2'!G21,'Trial 3'!G21,'Trial 4'!G21,'Trial 5'!G21,'Trial 6'!G21,'Trial 7'!G21,'Trial 8'!G21)</f>
        <v>204293.8472231543</v>
      </c>
      <c r="H27" s="24">
        <f ca="1">AVERAGE('Trial 1'!H21,'Trial 2'!H21,'Trial 3'!H21,'Trial 4'!H21,'Trial 5'!H21,'Trial 6'!H21,'Trial 7'!H21,'Trial 8'!H21)</f>
        <v>203922.34436946778</v>
      </c>
      <c r="I27" s="24">
        <f ca="1">AVERAGE('Trial 1'!I21,'Trial 2'!I21,'Trial 3'!I21,'Trial 4'!I21,'Trial 5'!I21,'Trial 6'!I21,'Trial 7'!I21,'Trial 8'!I21)</f>
        <v>203549.85242614208</v>
      </c>
      <c r="J27" s="24">
        <f ca="1">AVERAGE('Trial 1'!J21,'Trial 2'!J21,'Trial 3'!J21,'Trial 4'!J21,'Trial 5'!J21,'Trial 6'!J21,'Trial 7'!J21,'Trial 8'!J21)</f>
        <v>203237.6728388757</v>
      </c>
      <c r="K27" s="24">
        <f ca="1">AVERAGE('Trial 1'!K21,'Trial 2'!K21,'Trial 3'!K21,'Trial 4'!K21,'Trial 5'!K21,'Trial 6'!K21,'Trial 7'!K21,'Trial 8'!K21)</f>
        <v>202913.21407443011</v>
      </c>
      <c r="L27" s="24">
        <f ca="1">AVERAGE('Trial 1'!L21,'Trial 2'!L21,'Trial 3'!L21,'Trial 4'!L21,'Trial 5'!L21,'Trial 6'!L21,'Trial 7'!L21,'Trial 8'!L21)</f>
        <v>202621.66686437285</v>
      </c>
      <c r="M27" s="24">
        <f ca="1">AVERAGE('Trial 1'!M21,'Trial 2'!M21,'Trial 3'!M21,'Trial 4'!M21,'Trial 5'!M21,'Trial 6'!M21,'Trial 7'!M21,'Trial 8'!M21)</f>
        <v>202297.10011608311</v>
      </c>
      <c r="N27" s="25">
        <f ca="1">SUM(B27:M27)</f>
        <v>2449889.0049705021</v>
      </c>
      <c r="O27" s="24">
        <f ca="1">AVERAGE('Trial 1'!O21,'Trial 2'!O21,'Trial 3'!O21,'Trial 4'!O21,'Trial 5'!O21,'Trial 6'!O21,'Trial 7'!O21,'Trial 8'!O21)</f>
        <v>201983.28253983796</v>
      </c>
      <c r="P27" s="24">
        <f ca="1">AVERAGE('Trial 1'!P21,'Trial 2'!P21,'Trial 3'!P21,'Trial 4'!P21,'Trial 5'!P21,'Trial 6'!P21,'Trial 7'!P21,'Trial 8'!P21)</f>
        <v>201692.73138354372</v>
      </c>
      <c r="Q27" s="24">
        <f ca="1">AVERAGE('Trial 1'!Q21,'Trial 2'!Q21,'Trial 3'!Q21,'Trial 4'!Q21,'Trial 5'!Q21,'Trial 6'!Q21,'Trial 7'!Q21,'Trial 8'!Q21)</f>
        <v>201389.83131912048</v>
      </c>
      <c r="R27" s="24">
        <f ca="1">AVERAGE('Trial 1'!R21,'Trial 2'!R21,'Trial 3'!R21,'Trial 4'!R21,'Trial 5'!R21,'Trial 6'!R21,'Trial 7'!R21,'Trial 8'!R21)</f>
        <v>201092.94171013864</v>
      </c>
      <c r="S27" s="24">
        <f ca="1">AVERAGE('Trial 1'!S21,'Trial 2'!S21,'Trial 3'!S21,'Trial 4'!S21,'Trial 5'!S21,'Trial 6'!S21,'Trial 7'!S21,'Trial 8'!S21)</f>
        <v>200799.31091512804</v>
      </c>
      <c r="T27" s="24">
        <f ca="1">AVERAGE('Trial 1'!T21,'Trial 2'!T21,'Trial 3'!T21,'Trial 4'!T21,'Trial 5'!T21,'Trial 6'!T21,'Trial 7'!T21,'Trial 8'!T21)</f>
        <v>200519.93766500443</v>
      </c>
      <c r="U27" s="24">
        <f ca="1">AVERAGE('Trial 1'!U21,'Trial 2'!U21,'Trial 3'!U21,'Trial 4'!U21,'Trial 5'!U21,'Trial 6'!U21,'Trial 7'!U21,'Trial 8'!U21)</f>
        <v>200252.26693964645</v>
      </c>
      <c r="V27" s="24">
        <f ca="1">AVERAGE('Trial 1'!V21,'Trial 2'!V21,'Trial 3'!V21,'Trial 4'!V21,'Trial 5'!V21,'Trial 6'!V21,'Trial 7'!V21,'Trial 8'!V21)</f>
        <v>199981.49224898306</v>
      </c>
      <c r="W27" s="24">
        <f ca="1">AVERAGE('Trial 1'!W21,'Trial 2'!W21,'Trial 3'!W21,'Trial 4'!W21,'Trial 5'!W21,'Trial 6'!W21,'Trial 7'!W21,'Trial 8'!W21)</f>
        <v>199694.08522798613</v>
      </c>
      <c r="X27" s="24">
        <f ca="1">AVERAGE('Trial 1'!X21,'Trial 2'!X21,'Trial 3'!X21,'Trial 4'!X21,'Trial 5'!X21,'Trial 6'!X21,'Trial 7'!X21,'Trial 8'!X21)</f>
        <v>199448.31777695275</v>
      </c>
      <c r="Y27" s="24">
        <f ca="1">AVERAGE('Trial 1'!Y21,'Trial 2'!Y21,'Trial 3'!Y21,'Trial 4'!Y21,'Trial 5'!Y21,'Trial 6'!Y21,'Trial 7'!Y21,'Trial 8'!Y21)</f>
        <v>199226.83978602005</v>
      </c>
      <c r="Z27" s="24">
        <f ca="1">AVERAGE('Trial 1'!Z21,'Trial 2'!Z21,'Trial 3'!Z21,'Trial 4'!Z21,'Trial 5'!Z21,'Trial 6'!Z21,'Trial 7'!Z21,'Trial 8'!Z21)</f>
        <v>198975.81720606203</v>
      </c>
      <c r="AA27" s="25">
        <f ca="1">SUM(O27:Z27)</f>
        <v>2405056.8547184239</v>
      </c>
      <c r="AB27" s="24">
        <f ca="1">AVERAGE('Trial 1'!AB21,'Trial 2'!AB21,'Trial 3'!AB21,'Trial 4'!AB21,'Trial 5'!AB21,'Trial 6'!AB21,'Trial 7'!AB21,'Trial 8'!AB21)</f>
        <v>198733.96393455361</v>
      </c>
      <c r="AC27" s="24">
        <f ca="1">AVERAGE('Trial 1'!AC21,'Trial 2'!AC21,'Trial 3'!AC21,'Trial 4'!AC21,'Trial 5'!AC21,'Trial 6'!AC21,'Trial 7'!AC21,'Trial 8'!AC21)</f>
        <v>198498.65835163655</v>
      </c>
      <c r="AD27" s="24">
        <f ca="1">AVERAGE('Trial 1'!AD21,'Trial 2'!AD21,'Trial 3'!AD21,'Trial 4'!AD21,'Trial 5'!AD21,'Trial 6'!AD21,'Trial 7'!AD21,'Trial 8'!AD21)</f>
        <v>198251.25793881255</v>
      </c>
      <c r="AE27" s="24">
        <f ca="1">AVERAGE('Trial 1'!AE21,'Trial 2'!AE21,'Trial 3'!AE21,'Trial 4'!AE21,'Trial 5'!AE21,'Trial 6'!AE21,'Trial 7'!AE21,'Trial 8'!AE21)</f>
        <v>198021.72858619291</v>
      </c>
      <c r="AF27" s="24">
        <f ca="1">AVERAGE('Trial 1'!AF21,'Trial 2'!AF21,'Trial 3'!AF21,'Trial 4'!AF21,'Trial 5'!AF21,'Trial 6'!AF21,'Trial 7'!AF21,'Trial 8'!AF21)</f>
        <v>197766.98682503586</v>
      </c>
      <c r="AG27" s="24">
        <f ca="1">AVERAGE('Trial 1'!AG21,'Trial 2'!AG21,'Trial 3'!AG21,'Trial 4'!AG21,'Trial 5'!AG21,'Trial 6'!AG21,'Trial 7'!AG21,'Trial 8'!AG21)</f>
        <v>197576.9312949632</v>
      </c>
      <c r="AH27" s="24">
        <f ca="1">AVERAGE('Trial 1'!AH21,'Trial 2'!AH21,'Trial 3'!AH21,'Trial 4'!AH21,'Trial 5'!AH21,'Trial 6'!AH21,'Trial 7'!AH21,'Trial 8'!AH21)</f>
        <v>197351.72163367827</v>
      </c>
      <c r="AI27" s="24">
        <f ca="1">AVERAGE('Trial 1'!AI21,'Trial 2'!AI21,'Trial 3'!AI21,'Trial 4'!AI21,'Trial 5'!AI21,'Trial 6'!AI21,'Trial 7'!AI21,'Trial 8'!AI21)</f>
        <v>197173.81509981674</v>
      </c>
      <c r="AJ27" s="24">
        <f ca="1">AVERAGE('Trial 1'!AJ21,'Trial 2'!AJ21,'Trial 3'!AJ21,'Trial 4'!AJ21,'Trial 5'!AJ21,'Trial 6'!AJ21,'Trial 7'!AJ21,'Trial 8'!AJ21)</f>
        <v>196991.06549490691</v>
      </c>
      <c r="AK27" s="24">
        <f ca="1">AVERAGE('Trial 1'!AK21,'Trial 2'!AK21,'Trial 3'!AK21,'Trial 4'!AK21,'Trial 5'!AK21,'Trial 6'!AK21,'Trial 7'!AK21,'Trial 8'!AK21)</f>
        <v>196764.03110235487</v>
      </c>
      <c r="AL27" s="24">
        <f ca="1">AVERAGE('Trial 1'!AL21,'Trial 2'!AL21,'Trial 3'!AL21,'Trial 4'!AL21,'Trial 5'!AL21,'Trial 6'!AL21,'Trial 7'!AL21,'Trial 8'!AL21)</f>
        <v>196558.64571958146</v>
      </c>
      <c r="AM27" s="24">
        <f ca="1">AVERAGE('Trial 1'!AM21,'Trial 2'!AM21,'Trial 3'!AM21,'Trial 4'!AM21,'Trial 5'!AM21,'Trial 6'!AM21,'Trial 7'!AM21,'Trial 8'!AM21)</f>
        <v>196354.39350761788</v>
      </c>
      <c r="AN27" s="25">
        <f ca="1">SUM(AB27:AM27)</f>
        <v>2370043.1994891511</v>
      </c>
      <c r="AO27" s="24">
        <f ca="1">AVERAGE('Trial 1'!AO21,'Trial 2'!AO21,'Trial 3'!AO21,'Trial 4'!AO21,'Trial 5'!AO21,'Trial 6'!AO21,'Trial 7'!AO21,'Trial 8'!AO21)</f>
        <v>196153.02878479645</v>
      </c>
      <c r="AP27" s="24">
        <f ca="1">AVERAGE('Trial 1'!AP21,'Trial 2'!AP21,'Trial 3'!AP21,'Trial 4'!AP21,'Trial 5'!AP21,'Trial 6'!AP21,'Trial 7'!AP21,'Trial 8'!AP21)</f>
        <v>195964.73422105279</v>
      </c>
      <c r="AQ27" s="24">
        <f ca="1">AVERAGE('Trial 1'!AQ21,'Trial 2'!AQ21,'Trial 3'!AQ21,'Trial 4'!AQ21,'Trial 5'!AQ21,'Trial 6'!AQ21,'Trial 7'!AQ21,'Trial 8'!AQ21)</f>
        <v>195779.18145387887</v>
      </c>
      <c r="AR27" s="24">
        <f ca="1">AVERAGE('Trial 1'!AR21,'Trial 2'!AR21,'Trial 3'!AR21,'Trial 4'!AR21,'Trial 5'!AR21,'Trial 6'!AR21,'Trial 7'!AR21,'Trial 8'!AR21)</f>
        <v>195622.23360170831</v>
      </c>
      <c r="AS27" s="24">
        <f ca="1">AVERAGE('Trial 1'!AS21,'Trial 2'!AS21,'Trial 3'!AS21,'Trial 4'!AS21,'Trial 5'!AS21,'Trial 6'!AS21,'Trial 7'!AS21,'Trial 8'!AS21)</f>
        <v>195426.93543319241</v>
      </c>
      <c r="AT27" s="24">
        <f ca="1">AVERAGE('Trial 1'!AT21,'Trial 2'!AT21,'Trial 3'!AT21,'Trial 4'!AT21,'Trial 5'!AT21,'Trial 6'!AT21,'Trial 7'!AT21,'Trial 8'!AT21)</f>
        <v>195238.15492967315</v>
      </c>
      <c r="AU27" s="24">
        <f ca="1">AVERAGE('Trial 1'!AU21,'Trial 2'!AU21,'Trial 3'!AU21,'Trial 4'!AU21,'Trial 5'!AU21,'Trial 6'!AU21,'Trial 7'!AU21,'Trial 8'!AU21)</f>
        <v>195033.30982195406</v>
      </c>
      <c r="AV27" s="24">
        <f ca="1">AVERAGE('Trial 1'!AV21,'Trial 2'!AV21,'Trial 3'!AV21,'Trial 4'!AV21,'Trial 5'!AV21,'Trial 6'!AV21,'Trial 7'!AV21,'Trial 8'!AV21)</f>
        <v>194846.0535824821</v>
      </c>
      <c r="AW27" s="24">
        <f ca="1">AVERAGE('Trial 1'!AW21,'Trial 2'!AW21,'Trial 3'!AW21,'Trial 4'!AW21,'Trial 5'!AW21,'Trial 6'!AW21,'Trial 7'!AW21,'Trial 8'!AW21)</f>
        <v>194695.32295024401</v>
      </c>
      <c r="AX27" s="24">
        <f ca="1">AVERAGE('Trial 1'!AX21,'Trial 2'!AX21,'Trial 3'!AX21,'Trial 4'!AX21,'Trial 5'!AX21,'Trial 6'!AX21,'Trial 7'!AX21,'Trial 8'!AX21)</f>
        <v>194543.41906467028</v>
      </c>
      <c r="AY27" s="24">
        <f ca="1">AVERAGE('Trial 1'!AY21,'Trial 2'!AY21,'Trial 3'!AY21,'Trial 4'!AY21,'Trial 5'!AY21,'Trial 6'!AY21,'Trial 7'!AY21,'Trial 8'!AY21)</f>
        <v>194390.87532757857</v>
      </c>
      <c r="AZ27" s="24">
        <f ca="1">AVERAGE('Trial 1'!AZ21,'Trial 2'!AZ21,'Trial 3'!AZ21,'Trial 4'!AZ21,'Trial 5'!AZ21,'Trial 6'!AZ21,'Trial 7'!AZ21,'Trial 8'!AZ21)</f>
        <v>194208.71024956138</v>
      </c>
      <c r="BA27" s="25">
        <f ca="1">SUM(AO27:AZ27)</f>
        <v>2341901.9594207923</v>
      </c>
      <c r="BB27" s="24">
        <f ca="1">AVERAGE('Trial 1'!BB21,'Trial 2'!BB21,'Trial 3'!BB21,'Trial 4'!BB21,'Trial 5'!BB21,'Trial 6'!BB21,'Trial 7'!BB21,'Trial 8'!BB21)</f>
        <v>194048.18493043189</v>
      </c>
      <c r="BC27" s="24">
        <f ca="1">AVERAGE('Trial 1'!BC21,'Trial 2'!BC21,'Trial 3'!BC21,'Trial 4'!BC21,'Trial 5'!BC21,'Trial 6'!BC21,'Trial 7'!BC21,'Trial 8'!BC21)</f>
        <v>193875.71097924584</v>
      </c>
      <c r="BD27" s="24">
        <f ca="1">AVERAGE('Trial 1'!BD21,'Trial 2'!BD21,'Trial 3'!BD21,'Trial 4'!BD21,'Trial 5'!BD21,'Trial 6'!BD21,'Trial 7'!BD21,'Trial 8'!BD21)</f>
        <v>193745.60692527163</v>
      </c>
      <c r="BE27" s="24">
        <f ca="1">AVERAGE('Trial 1'!BE21,'Trial 2'!BE21,'Trial 3'!BE21,'Trial 4'!BE21,'Trial 5'!BE21,'Trial 6'!BE21,'Trial 7'!BE21,'Trial 8'!BE21)</f>
        <v>193585.8973210238</v>
      </c>
      <c r="BF27" s="24">
        <f ca="1">AVERAGE('Trial 1'!BF21,'Trial 2'!BF21,'Trial 3'!BF21,'Trial 4'!BF21,'Trial 5'!BF21,'Trial 6'!BF21,'Trial 7'!BF21,'Trial 8'!BF21)</f>
        <v>193398.83458960915</v>
      </c>
      <c r="BG27" s="24">
        <f ca="1">AVERAGE('Trial 1'!BG21,'Trial 2'!BG21,'Trial 3'!BG21,'Trial 4'!BG21,'Trial 5'!BG21,'Trial 6'!BG21,'Trial 7'!BG21,'Trial 8'!BG21)</f>
        <v>193230.16498839378</v>
      </c>
      <c r="BH27" s="24">
        <f ca="1">AVERAGE('Trial 1'!BH21,'Trial 2'!BH21,'Trial 3'!BH21,'Trial 4'!BH21,'Trial 5'!BH21,'Trial 6'!BH21,'Trial 7'!BH21,'Trial 8'!BH21)</f>
        <v>193087.71603846952</v>
      </c>
      <c r="BI27" s="24">
        <f ca="1">AVERAGE('Trial 1'!BI21,'Trial 2'!BI21,'Trial 3'!BI21,'Trial 4'!BI21,'Trial 5'!BI21,'Trial 6'!BI21,'Trial 7'!BI21,'Trial 8'!BI21)</f>
        <v>192942.98037294857</v>
      </c>
      <c r="BJ27" s="24">
        <f ca="1">AVERAGE('Trial 1'!BJ21,'Trial 2'!BJ21,'Trial 3'!BJ21,'Trial 4'!BJ21,'Trial 5'!BJ21,'Trial 6'!BJ21,'Trial 7'!BJ21,'Trial 8'!BJ21)</f>
        <v>192778.50222321966</v>
      </c>
      <c r="BK27" s="24">
        <f ca="1">AVERAGE('Trial 1'!BK21,'Trial 2'!BK21,'Trial 3'!BK21,'Trial 4'!BK21,'Trial 5'!BK21,'Trial 6'!BK21,'Trial 7'!BK21,'Trial 8'!BK21)</f>
        <v>192653.1105453191</v>
      </c>
      <c r="BL27" s="24">
        <f ca="1">AVERAGE('Trial 1'!BL21,'Trial 2'!BL21,'Trial 3'!BL21,'Trial 4'!BL21,'Trial 5'!BL21,'Trial 6'!BL21,'Trial 7'!BL21,'Trial 8'!BL21)</f>
        <v>192529.96600999479</v>
      </c>
      <c r="BM27" s="24">
        <f ca="1">AVERAGE('Trial 1'!BM21,'Trial 2'!BM21,'Trial 3'!BM21,'Trial 4'!BM21,'Trial 5'!BM21,'Trial 6'!BM21,'Trial 7'!BM21,'Trial 8'!BM21)</f>
        <v>192361.30511658316</v>
      </c>
      <c r="BN27" s="25">
        <f ca="1">SUM(BB27:BM27)</f>
        <v>2318237.9800405107</v>
      </c>
      <c r="BO27" s="24">
        <f ca="1">AVERAGE('Trial 1'!BO21,'Trial 2'!BO21,'Trial 3'!BO21,'Trial 4'!BO21,'Trial 5'!BO21,'Trial 6'!BO21,'Trial 7'!BO21,'Trial 8'!BO21)</f>
        <v>192227.82421513196</v>
      </c>
      <c r="BP27" s="24">
        <f ca="1">AVERAGE('Trial 1'!BP21,'Trial 2'!BP21,'Trial 3'!BP21,'Trial 4'!BP21,'Trial 5'!BP21,'Trial 6'!BP21,'Trial 7'!BP21,'Trial 8'!BP21)</f>
        <v>192108.60421190679</v>
      </c>
      <c r="BQ27" s="24">
        <f ca="1">AVERAGE('Trial 1'!BQ21,'Trial 2'!BQ21,'Trial 3'!BQ21,'Trial 4'!BQ21,'Trial 5'!BQ21,'Trial 6'!BQ21,'Trial 7'!BQ21,'Trial 8'!BQ21)</f>
        <v>191990.97170838882</v>
      </c>
      <c r="BR27" s="24">
        <f ca="1">AVERAGE('Trial 1'!BR21,'Trial 2'!BR21,'Trial 3'!BR21,'Trial 4'!BR21,'Trial 5'!BR21,'Trial 6'!BR21,'Trial 7'!BR21,'Trial 8'!BR21)</f>
        <v>191822.79483331682</v>
      </c>
      <c r="BS27" s="24">
        <f ca="1">AVERAGE('Trial 1'!BS21,'Trial 2'!BS21,'Trial 3'!BS21,'Trial 4'!BS21,'Trial 5'!BS21,'Trial 6'!BS21,'Trial 7'!BS21,'Trial 8'!BS21)</f>
        <v>191676.72858593796</v>
      </c>
      <c r="BT27" s="24">
        <f ca="1">AVERAGE('Trial 1'!BT21,'Trial 2'!BT21,'Trial 3'!BT21,'Trial 4'!BT21,'Trial 5'!BT21,'Trial 6'!BT21,'Trial 7'!BT21,'Trial 8'!BT21)</f>
        <v>191510.43020135438</v>
      </c>
      <c r="BU27" s="24">
        <f ca="1">AVERAGE('Trial 1'!BU21,'Trial 2'!BU21,'Trial 3'!BU21,'Trial 4'!BU21,'Trial 5'!BU21,'Trial 6'!BU21,'Trial 7'!BU21,'Trial 8'!BU21)</f>
        <v>191389.25883008097</v>
      </c>
      <c r="BV27" s="24">
        <f ca="1">AVERAGE('Trial 1'!BV21,'Trial 2'!BV21,'Trial 3'!BV21,'Trial 4'!BV21,'Trial 5'!BV21,'Trial 6'!BV21,'Trial 7'!BV21,'Trial 8'!BV21)</f>
        <v>191233.55814585087</v>
      </c>
      <c r="BW27" s="24">
        <f ca="1">AVERAGE('Trial 1'!BW21,'Trial 2'!BW21,'Trial 3'!BW21,'Trial 4'!BW21,'Trial 5'!BW21,'Trial 6'!BW21,'Trial 7'!BW21,'Trial 8'!BW21)</f>
        <v>191078.39960454681</v>
      </c>
      <c r="BX27" s="24">
        <f ca="1">AVERAGE('Trial 1'!BX21,'Trial 2'!BX21,'Trial 3'!BX21,'Trial 4'!BX21,'Trial 5'!BX21,'Trial 6'!BX21,'Trial 7'!BX21,'Trial 8'!BX21)</f>
        <v>190942.31988982137</v>
      </c>
      <c r="BY27" s="24">
        <f ca="1">AVERAGE('Trial 1'!BY21,'Trial 2'!BY21,'Trial 3'!BY21,'Trial 4'!BY21,'Trial 5'!BY21,'Trial 6'!BY21,'Trial 7'!BY21,'Trial 8'!BY21)</f>
        <v>190801.40541535223</v>
      </c>
      <c r="BZ27" s="24">
        <f ca="1">AVERAGE('Trial 1'!BZ21,'Trial 2'!BZ21,'Trial 3'!BZ21,'Trial 4'!BZ21,'Trial 5'!BZ21,'Trial 6'!BZ21,'Trial 7'!BZ21,'Trial 8'!BZ21)</f>
        <v>190653.42153465081</v>
      </c>
      <c r="CA27" s="25">
        <f ca="1">SUM(BO27:BZ27)</f>
        <v>2297435.7171763401</v>
      </c>
      <c r="CB27" s="24">
        <f ca="1">AVERAGE('Trial 1'!CB21,'Trial 2'!CB21,'Trial 3'!CB21,'Trial 4'!CB21,'Trial 5'!CB21,'Trial 6'!CB21,'Trial 7'!CB21,'Trial 8'!CB21)</f>
        <v>190557.08785961472</v>
      </c>
      <c r="CC27" s="24">
        <f ca="1">AVERAGE('Trial 1'!CC21,'Trial 2'!CC21,'Trial 3'!CC21,'Trial 4'!CC21,'Trial 5'!CC21,'Trial 6'!CC21,'Trial 7'!CC21,'Trial 8'!CC21)</f>
        <v>190429.53125685343</v>
      </c>
      <c r="CD27" s="24">
        <f ca="1">AVERAGE('Trial 1'!CD21,'Trial 2'!CD21,'Trial 3'!CD21,'Trial 4'!CD21,'Trial 5'!CD21,'Trial 6'!CD21,'Trial 7'!CD21,'Trial 8'!CD21)</f>
        <v>190336.99539746062</v>
      </c>
      <c r="CE27" s="24">
        <f ca="1">AVERAGE('Trial 1'!CE21,'Trial 2'!CE21,'Trial 3'!CE21,'Trial 4'!CE21,'Trial 5'!CE21,'Trial 6'!CE21,'Trial 7'!CE21,'Trial 8'!CE21)</f>
        <v>190220.71838365885</v>
      </c>
      <c r="CF27" s="24">
        <f ca="1">AVERAGE('Trial 1'!CF21,'Trial 2'!CF21,'Trial 3'!CF21,'Trial 4'!CF21,'Trial 5'!CF21,'Trial 6'!CF21,'Trial 7'!CF21,'Trial 8'!CF21)</f>
        <v>190091.45204500746</v>
      </c>
      <c r="CG27" s="24">
        <f ca="1">AVERAGE('Trial 1'!CG21,'Trial 2'!CG21,'Trial 3'!CG21,'Trial 4'!CG21,'Trial 5'!CG21,'Trial 6'!CG21,'Trial 7'!CG21,'Trial 8'!CG21)</f>
        <v>189964.9631432613</v>
      </c>
      <c r="CH27" s="24">
        <f ca="1">AVERAGE('Trial 1'!CH21,'Trial 2'!CH21,'Trial 3'!CH21,'Trial 4'!CH21,'Trial 5'!CH21,'Trial 6'!CH21,'Trial 7'!CH21,'Trial 8'!CH21)</f>
        <v>189853.70568286919</v>
      </c>
      <c r="CI27" s="24">
        <f ca="1">AVERAGE('Trial 1'!CI21,'Trial 2'!CI21,'Trial 3'!CI21,'Trial 4'!CI21,'Trial 5'!CI21,'Trial 6'!CI21,'Trial 7'!CI21,'Trial 8'!CI21)</f>
        <v>189722.55693085821</v>
      </c>
      <c r="CJ27" s="24">
        <f ca="1">AVERAGE('Trial 1'!CJ21,'Trial 2'!CJ21,'Trial 3'!CJ21,'Trial 4'!CJ21,'Trial 5'!CJ21,'Trial 6'!CJ21,'Trial 7'!CJ21,'Trial 8'!CJ21)</f>
        <v>189618.26407316793</v>
      </c>
      <c r="CK27" s="24">
        <f ca="1">AVERAGE('Trial 1'!CK21,'Trial 2'!CK21,'Trial 3'!CK21,'Trial 4'!CK21,'Trial 5'!CK21,'Trial 6'!CK21,'Trial 7'!CK21,'Trial 8'!CK21)</f>
        <v>189497.33985621799</v>
      </c>
      <c r="CL27" s="24">
        <f ca="1">AVERAGE('Trial 1'!CL21,'Trial 2'!CL21,'Trial 3'!CL21,'Trial 4'!CL21,'Trial 5'!CL21,'Trial 6'!CL21,'Trial 7'!CL21,'Trial 8'!CL21)</f>
        <v>189367.00827235129</v>
      </c>
      <c r="CM27" s="24">
        <f ca="1">AVERAGE('Trial 1'!CM21,'Trial 2'!CM21,'Trial 3'!CM21,'Trial 4'!CM21,'Trial 5'!CM21,'Trial 6'!CM21,'Trial 7'!CM21,'Trial 8'!CM21)</f>
        <v>189211.5555353298</v>
      </c>
      <c r="CN27" s="25">
        <f ca="1">SUM(CB27:CM27)</f>
        <v>2278871.1784366509</v>
      </c>
      <c r="CO27" s="24">
        <f ca="1">AVERAGE('Trial 1'!CO21,'Trial 2'!CO21,'Trial 3'!CO21,'Trial 4'!CO21,'Trial 5'!CO21,'Trial 6'!CO21,'Trial 7'!CO21,'Trial 8'!CO21)</f>
        <v>189081.89843556765</v>
      </c>
      <c r="CP27" s="24">
        <f ca="1">AVERAGE('Trial 1'!CP21,'Trial 2'!CP21,'Trial 3'!CP21,'Trial 4'!CP21,'Trial 5'!CP21,'Trial 6'!CP21,'Trial 7'!CP21,'Trial 8'!CP21)</f>
        <v>188995.51923333114</v>
      </c>
      <c r="CQ27" s="24">
        <f ca="1">AVERAGE('Trial 1'!CQ21,'Trial 2'!CQ21,'Trial 3'!CQ21,'Trial 4'!CQ21,'Trial 5'!CQ21,'Trial 6'!CQ21,'Trial 7'!CQ21,'Trial 8'!CQ21)</f>
        <v>188881.82752338535</v>
      </c>
      <c r="CR27" s="24">
        <f ca="1">AVERAGE('Trial 1'!CR21,'Trial 2'!CR21,'Trial 3'!CR21,'Trial 4'!CR21,'Trial 5'!CR21,'Trial 6'!CR21,'Trial 7'!CR21,'Trial 8'!CR21)</f>
        <v>188765.49640915991</v>
      </c>
      <c r="CS27" s="24">
        <f ca="1">AVERAGE('Trial 1'!CS21,'Trial 2'!CS21,'Trial 3'!CS21,'Trial 4'!CS21,'Trial 5'!CS21,'Trial 6'!CS21,'Trial 7'!CS21,'Trial 8'!CS21)</f>
        <v>188668.144194327</v>
      </c>
      <c r="CT27" s="24">
        <f ca="1">AVERAGE('Trial 1'!CT21,'Trial 2'!CT21,'Trial 3'!CT21,'Trial 4'!CT21,'Trial 5'!CT21,'Trial 6'!CT21,'Trial 7'!CT21,'Trial 8'!CT21)</f>
        <v>188560.69112220869</v>
      </c>
      <c r="CU27" s="24">
        <f ca="1">AVERAGE('Trial 1'!CU21,'Trial 2'!CU21,'Trial 3'!CU21,'Trial 4'!CU21,'Trial 5'!CU21,'Trial 6'!CU21,'Trial 7'!CU21,'Trial 8'!CU21)</f>
        <v>188454.81082867595</v>
      </c>
      <c r="CV27" s="24">
        <f ca="1">AVERAGE('Trial 1'!CV21,'Trial 2'!CV21,'Trial 3'!CV21,'Trial 4'!CV21,'Trial 5'!CV21,'Trial 6'!CV21,'Trial 7'!CV21,'Trial 8'!CV21)</f>
        <v>188331.80321124149</v>
      </c>
      <c r="CW27" s="24">
        <f ca="1">AVERAGE('Trial 1'!CW21,'Trial 2'!CW21,'Trial 3'!CW21,'Trial 4'!CW21,'Trial 5'!CW21,'Trial 6'!CW21,'Trial 7'!CW21,'Trial 8'!CW21)</f>
        <v>188211.07084085757</v>
      </c>
      <c r="CX27" s="24">
        <f ca="1">AVERAGE('Trial 1'!CX21,'Trial 2'!CX21,'Trial 3'!CX21,'Trial 4'!CX21,'Trial 5'!CX21,'Trial 6'!CX21,'Trial 7'!CX21,'Trial 8'!CX21)</f>
        <v>188082.8967738486</v>
      </c>
      <c r="CY27" s="24">
        <f ca="1">AVERAGE('Trial 1'!CY21,'Trial 2'!CY21,'Trial 3'!CY21,'Trial 4'!CY21,'Trial 5'!CY21,'Trial 6'!CY21,'Trial 7'!CY21,'Trial 8'!CY21)</f>
        <v>187996.44031274857</v>
      </c>
      <c r="CZ27" s="24">
        <f ca="1">AVERAGE('Trial 1'!CZ21,'Trial 2'!CZ21,'Trial 3'!CZ21,'Trial 4'!CZ21,'Trial 5'!CZ21,'Trial 6'!CZ21,'Trial 7'!CZ21,'Trial 8'!CZ21)</f>
        <v>187903.87802357029</v>
      </c>
      <c r="DA27" s="25">
        <f ca="1">SUM(CO27:CZ27)</f>
        <v>2261934.4769089222</v>
      </c>
      <c r="DB27" s="24">
        <f ca="1">AVERAGE('Trial 1'!DB21,'Trial 2'!DB21,'Trial 3'!DB21,'Trial 4'!DB21,'Trial 5'!DB21,'Trial 6'!DB21,'Trial 7'!DB21,'Trial 8'!DB21)</f>
        <v>187845.80831026827</v>
      </c>
      <c r="DC27" s="24">
        <f ca="1">AVERAGE('Trial 1'!DC21,'Trial 2'!DC21,'Trial 3'!DC21,'Trial 4'!DC21,'Trial 5'!DC21,'Trial 6'!DC21,'Trial 7'!DC21,'Trial 8'!DC21)</f>
        <v>187736.48613425321</v>
      </c>
      <c r="DD27" s="24">
        <f ca="1">AVERAGE('Trial 1'!DD21,'Trial 2'!DD21,'Trial 3'!DD21,'Trial 4'!DD21,'Trial 5'!DD21,'Trial 6'!DD21,'Trial 7'!DD21,'Trial 8'!DD21)</f>
        <v>187651.68156434665</v>
      </c>
      <c r="DE27" s="24">
        <f ca="1">AVERAGE('Trial 1'!DE21,'Trial 2'!DE21,'Trial 3'!DE21,'Trial 4'!DE21,'Trial 5'!DE21,'Trial 6'!DE21,'Trial 7'!DE21,'Trial 8'!DE21)</f>
        <v>187511.28249607081</v>
      </c>
      <c r="DF27" s="24">
        <f ca="1">AVERAGE('Trial 1'!DF21,'Trial 2'!DF21,'Trial 3'!DF21,'Trial 4'!DF21,'Trial 5'!DF21,'Trial 6'!DF21,'Trial 7'!DF21,'Trial 8'!DF21)</f>
        <v>187423.17138922226</v>
      </c>
      <c r="DG27" s="24">
        <f ca="1">AVERAGE('Trial 1'!DG21,'Trial 2'!DG21,'Trial 3'!DG21,'Trial 4'!DG21,'Trial 5'!DG21,'Trial 6'!DG21,'Trial 7'!DG21,'Trial 8'!DG21)</f>
        <v>187318.53482271297</v>
      </c>
      <c r="DH27" s="24">
        <f ca="1">AVERAGE('Trial 1'!DH21,'Trial 2'!DH21,'Trial 3'!DH21,'Trial 4'!DH21,'Trial 5'!DH21,'Trial 6'!DH21,'Trial 7'!DH21,'Trial 8'!DH21)</f>
        <v>187194.93950294278</v>
      </c>
      <c r="DI27" s="24">
        <f ca="1">AVERAGE('Trial 1'!DI21,'Trial 2'!DI21,'Trial 3'!DI21,'Trial 4'!DI21,'Trial 5'!DI21,'Trial 6'!DI21,'Trial 7'!DI21,'Trial 8'!DI21)</f>
        <v>187107.24429107274</v>
      </c>
      <c r="DJ27" s="24">
        <f ca="1">AVERAGE('Trial 1'!DJ21,'Trial 2'!DJ21,'Trial 3'!DJ21,'Trial 4'!DJ21,'Trial 5'!DJ21,'Trial 6'!DJ21,'Trial 7'!DJ21,'Trial 8'!DJ21)</f>
        <v>186991.85598440681</v>
      </c>
      <c r="DK27" s="24">
        <f ca="1">AVERAGE('Trial 1'!DK21,'Trial 2'!DK21,'Trial 3'!DK21,'Trial 4'!DK21,'Trial 5'!DK21,'Trial 6'!DK21,'Trial 7'!DK21,'Trial 8'!DK21)</f>
        <v>186918.4816684353</v>
      </c>
      <c r="DL27" s="24">
        <f ca="1">AVERAGE('Trial 1'!DL21,'Trial 2'!DL21,'Trial 3'!DL21,'Trial 4'!DL21,'Trial 5'!DL21,'Trial 6'!DL21,'Trial 7'!DL21,'Trial 8'!DL21)</f>
        <v>186844.17211699777</v>
      </c>
      <c r="DM27" s="24">
        <f ca="1">AVERAGE('Trial 1'!DM21,'Trial 2'!DM21,'Trial 3'!DM21,'Trial 4'!DM21,'Trial 5'!DM21,'Trial 6'!DM21,'Trial 7'!DM21,'Trial 8'!DM21)</f>
        <v>186753.1890603253</v>
      </c>
      <c r="DN27" s="25">
        <f ca="1">SUM(DB27:DM27)</f>
        <v>2247296.8473410546</v>
      </c>
      <c r="DO27" s="24">
        <f ca="1">AVERAGE('Trial 1'!DO21,'Trial 2'!DO21,'Trial 3'!DO21,'Trial 4'!DO21,'Trial 5'!DO21,'Trial 6'!DO21,'Trial 7'!DO21,'Trial 8'!DO21)</f>
        <v>186690.31549821075</v>
      </c>
      <c r="DP27" s="24">
        <f ca="1">AVERAGE('Trial 1'!DP21,'Trial 2'!DP21,'Trial 3'!DP21,'Trial 4'!DP21,'Trial 5'!DP21,'Trial 6'!DP21,'Trial 7'!DP21,'Trial 8'!DP21)</f>
        <v>186584.45973619202</v>
      </c>
      <c r="DQ27" s="24">
        <f ca="1">AVERAGE('Trial 1'!DQ21,'Trial 2'!DQ21,'Trial 3'!DQ21,'Trial 4'!DQ21,'Trial 5'!DQ21,'Trial 6'!DQ21,'Trial 7'!DQ21,'Trial 8'!DQ21)</f>
        <v>186496.55540321436</v>
      </c>
      <c r="DR27" s="24">
        <f ca="1">AVERAGE('Trial 1'!DR21,'Trial 2'!DR21,'Trial 3'!DR21,'Trial 4'!DR21,'Trial 5'!DR21,'Trial 6'!DR21,'Trial 7'!DR21,'Trial 8'!DR21)</f>
        <v>186416.50553779921</v>
      </c>
      <c r="DS27" s="24">
        <f ca="1">AVERAGE('Trial 1'!DS21,'Trial 2'!DS21,'Trial 3'!DS21,'Trial 4'!DS21,'Trial 5'!DS21,'Trial 6'!DS21,'Trial 7'!DS21,'Trial 8'!DS21)</f>
        <v>186293.90259920759</v>
      </c>
      <c r="DT27" s="24">
        <f ca="1">AVERAGE('Trial 1'!DT21,'Trial 2'!DT21,'Trial 3'!DT21,'Trial 4'!DT21,'Trial 5'!DT21,'Trial 6'!DT21,'Trial 7'!DT21,'Trial 8'!DT21)</f>
        <v>186182.28053368229</v>
      </c>
      <c r="DU27" s="24">
        <f ca="1">AVERAGE('Trial 1'!DU21,'Trial 2'!DU21,'Trial 3'!DU21,'Trial 4'!DU21,'Trial 5'!DU21,'Trial 6'!DU21,'Trial 7'!DU21,'Trial 8'!DU21)</f>
        <v>186093.80809174737</v>
      </c>
      <c r="DV27" s="24">
        <f ca="1">AVERAGE('Trial 1'!DV21,'Trial 2'!DV21,'Trial 3'!DV21,'Trial 4'!DV21,'Trial 5'!DV21,'Trial 6'!DV21,'Trial 7'!DV21,'Trial 8'!DV21)</f>
        <v>186004.51028248892</v>
      </c>
      <c r="DW27" s="24">
        <f ca="1">AVERAGE('Trial 1'!DW21,'Trial 2'!DW21,'Trial 3'!DW21,'Trial 4'!DW21,'Trial 5'!DW21,'Trial 6'!DW21,'Trial 7'!DW21,'Trial 8'!DW21)</f>
        <v>185925.42101606887</v>
      </c>
      <c r="DX27" s="24">
        <f ca="1">AVERAGE('Trial 1'!DX21,'Trial 2'!DX21,'Trial 3'!DX21,'Trial 4'!DX21,'Trial 5'!DX21,'Trial 6'!DX21,'Trial 7'!DX21,'Trial 8'!DX21)</f>
        <v>185807.9130663923</v>
      </c>
      <c r="DY27" s="24">
        <f ca="1">AVERAGE('Trial 1'!DY21,'Trial 2'!DY21,'Trial 3'!DY21,'Trial 4'!DY21,'Trial 5'!DY21,'Trial 6'!DY21,'Trial 7'!DY21,'Trial 8'!DY21)</f>
        <v>185715.02844483178</v>
      </c>
      <c r="DZ27" s="24">
        <f ca="1">AVERAGE('Trial 1'!DZ21,'Trial 2'!DZ21,'Trial 3'!DZ21,'Trial 4'!DZ21,'Trial 5'!DZ21,'Trial 6'!DZ21,'Trial 7'!DZ21,'Trial 8'!DZ21)</f>
        <v>185616.53375437993</v>
      </c>
      <c r="EA27" s="25">
        <f ca="1">SUM(DO27:DZ27)</f>
        <v>2233827.233964215</v>
      </c>
      <c r="EB27" s="24">
        <f ca="1">AVERAGE('Trial 1'!EB21,'Trial 2'!EB21,'Trial 3'!EB21,'Trial 4'!EB21,'Trial 5'!EB21,'Trial 6'!EB21,'Trial 7'!EB21,'Trial 8'!EB21)</f>
        <v>185535.30433130785</v>
      </c>
      <c r="EC27" s="24">
        <f ca="1">AVERAGE('Trial 1'!EC21,'Trial 2'!EC21,'Trial 3'!EC21,'Trial 4'!EC21,'Trial 5'!EC21,'Trial 6'!EC21,'Trial 7'!EC21,'Trial 8'!EC21)</f>
        <v>185458.61546298169</v>
      </c>
      <c r="ED27" s="24">
        <f ca="1">AVERAGE('Trial 1'!ED21,'Trial 2'!ED21,'Trial 3'!ED21,'Trial 4'!ED21,'Trial 5'!ED21,'Trial 6'!ED21,'Trial 7'!ED21,'Trial 8'!ED21)</f>
        <v>185383.49588026665</v>
      </c>
      <c r="EE27" s="24">
        <f ca="1">AVERAGE('Trial 1'!EE21,'Trial 2'!EE21,'Trial 3'!EE21,'Trial 4'!EE21,'Trial 5'!EE21,'Trial 6'!EE21,'Trial 7'!EE21,'Trial 8'!EE21)</f>
        <v>185265.87260336275</v>
      </c>
      <c r="EF27" s="24">
        <f ca="1">AVERAGE('Trial 1'!EF21,'Trial 2'!EF21,'Trial 3'!EF21,'Trial 4'!EF21,'Trial 5'!EF21,'Trial 6'!EF21,'Trial 7'!EF21,'Trial 8'!EF21)</f>
        <v>185174.3756545881</v>
      </c>
      <c r="EG27" s="24">
        <f ca="1">AVERAGE('Trial 1'!EG21,'Trial 2'!EG21,'Trial 3'!EG21,'Trial 4'!EG21,'Trial 5'!EG21,'Trial 6'!EG21,'Trial 7'!EG21,'Trial 8'!EG21)</f>
        <v>185072.6186337769</v>
      </c>
      <c r="EH27" s="24">
        <f ca="1">AVERAGE('Trial 1'!EH21,'Trial 2'!EH21,'Trial 3'!EH21,'Trial 4'!EH21,'Trial 5'!EH21,'Trial 6'!EH21,'Trial 7'!EH21,'Trial 8'!EH21)</f>
        <v>184978.4869718827</v>
      </c>
      <c r="EI27" s="24">
        <f ca="1">AVERAGE('Trial 1'!EI21,'Trial 2'!EI21,'Trial 3'!EI21,'Trial 4'!EI21,'Trial 5'!EI21,'Trial 6'!EI21,'Trial 7'!EI21,'Trial 8'!EI21)</f>
        <v>184884.35488395125</v>
      </c>
      <c r="EJ27" s="24">
        <f ca="1">AVERAGE('Trial 1'!EJ21,'Trial 2'!EJ21,'Trial 3'!EJ21,'Trial 4'!EJ21,'Trial 5'!EJ21,'Trial 6'!EJ21,'Trial 7'!EJ21,'Trial 8'!EJ21)</f>
        <v>184809.53247061381</v>
      </c>
      <c r="EK27" s="24">
        <f ca="1">AVERAGE('Trial 1'!EK21,'Trial 2'!EK21,'Trial 3'!EK21,'Trial 4'!EK21,'Trial 5'!EK21,'Trial 6'!EK21,'Trial 7'!EK21,'Trial 8'!EK21)</f>
        <v>184734.03574107322</v>
      </c>
      <c r="EL27" s="24">
        <f ca="1">AVERAGE('Trial 1'!EL21,'Trial 2'!EL21,'Trial 3'!EL21,'Trial 4'!EL21,'Trial 5'!EL21,'Trial 6'!EL21,'Trial 7'!EL21,'Trial 8'!EL21)</f>
        <v>184648.9612267715</v>
      </c>
      <c r="EM27" s="24">
        <f ca="1">AVERAGE('Trial 1'!EM21,'Trial 2'!EM21,'Trial 3'!EM21,'Trial 4'!EM21,'Trial 5'!EM21,'Trial 6'!EM21,'Trial 7'!EM21,'Trial 8'!EM21)</f>
        <v>184580.80949875363</v>
      </c>
      <c r="EN27" s="25">
        <f ca="1">SUM(EB27:EM27)</f>
        <v>2220526.4633593298</v>
      </c>
    </row>
    <row r="28" spans="1:144" ht="12.75" customHeight="1" outlineLevel="1" x14ac:dyDescent="0.2">
      <c r="A28" s="11" t="str">
        <f>Labels!B21</f>
        <v>Capital Investment std dev</v>
      </c>
      <c r="B28" s="24">
        <f>STDEV('Trial 1'!B21,'Trial 2'!B21,'Trial 3'!B21,'Trial 4'!B21,'Trial 5'!B21,'Trial 6'!B21,'Trial 7'!B21,'Trial 8'!B21)</f>
        <v>3.1113303489101166E-11</v>
      </c>
      <c r="C28" s="24">
        <f ca="1">STDEV('Trial 1'!C21,'Trial 2'!C21,'Trial 3'!C21,'Trial 4'!C21,'Trial 5'!C21,'Trial 6'!C21,'Trial 7'!C21,'Trial 8'!C21)</f>
        <v>45.784521156945004</v>
      </c>
      <c r="D28" s="24">
        <f ca="1">STDEV('Trial 1'!D21,'Trial 2'!D21,'Trial 3'!D21,'Trial 4'!D21,'Trial 5'!D21,'Trial 6'!D21,'Trial 7'!D21,'Trial 8'!D21)</f>
        <v>66.735787904241434</v>
      </c>
      <c r="E28" s="24">
        <f ca="1">STDEV('Trial 1'!E21,'Trial 2'!E21,'Trial 3'!E21,'Trial 4'!E21,'Trial 5'!E21,'Trial 6'!E21,'Trial 7'!E21,'Trial 8'!E21)</f>
        <v>70.269616580378312</v>
      </c>
      <c r="F28" s="24">
        <f ca="1">STDEV('Trial 1'!F21,'Trial 2'!F21,'Trial 3'!F21,'Trial 4'!F21,'Trial 5'!F21,'Trial 6'!F21,'Trial 7'!F21,'Trial 8'!F21)</f>
        <v>107.31636867169652</v>
      </c>
      <c r="G28" s="24">
        <f ca="1">STDEV('Trial 1'!G21,'Trial 2'!G21,'Trial 3'!G21,'Trial 4'!G21,'Trial 5'!G21,'Trial 6'!G21,'Trial 7'!G21,'Trial 8'!G21)</f>
        <v>148.78108553582325</v>
      </c>
      <c r="H28" s="24">
        <f ca="1">STDEV('Trial 1'!H21,'Trial 2'!H21,'Trial 3'!H21,'Trial 4'!H21,'Trial 5'!H21,'Trial 6'!H21,'Trial 7'!H21,'Trial 8'!H21)</f>
        <v>159.43965832502792</v>
      </c>
      <c r="I28" s="24">
        <f ca="1">STDEV('Trial 1'!I21,'Trial 2'!I21,'Trial 3'!I21,'Trial 4'!I21,'Trial 5'!I21,'Trial 6'!I21,'Trial 7'!I21,'Trial 8'!I21)</f>
        <v>165.76777333328661</v>
      </c>
      <c r="J28" s="24">
        <f ca="1">STDEV('Trial 1'!J21,'Trial 2'!J21,'Trial 3'!J21,'Trial 4'!J21,'Trial 5'!J21,'Trial 6'!J21,'Trial 7'!J21,'Trial 8'!J21)</f>
        <v>177.6090670045046</v>
      </c>
      <c r="K28" s="24">
        <f ca="1">STDEV('Trial 1'!K21,'Trial 2'!K21,'Trial 3'!K21,'Trial 4'!K21,'Trial 5'!K21,'Trial 6'!K21,'Trial 7'!K21,'Trial 8'!K21)</f>
        <v>165.92215148085225</v>
      </c>
      <c r="L28" s="24">
        <f ca="1">STDEV('Trial 1'!L21,'Trial 2'!L21,'Trial 3'!L21,'Trial 4'!L21,'Trial 5'!L21,'Trial 6'!L21,'Trial 7'!L21,'Trial 8'!L21)</f>
        <v>191.61814571222877</v>
      </c>
      <c r="M28" s="24">
        <f ca="1">STDEV('Trial 1'!M21,'Trial 2'!M21,'Trial 3'!M21,'Trial 4'!M21,'Trial 5'!M21,'Trial 6'!M21,'Trial 7'!M21,'Trial 8'!M21)</f>
        <v>197.08286803992721</v>
      </c>
      <c r="N28" s="25">
        <f ca="1">SUM(B28:M28)</f>
        <v>1496.3270437449432</v>
      </c>
      <c r="O28" s="24">
        <f ca="1">STDEV('Trial 1'!O21,'Trial 2'!O21,'Trial 3'!O21,'Trial 4'!O21,'Trial 5'!O21,'Trial 6'!O21,'Trial 7'!O21,'Trial 8'!O21)</f>
        <v>227.91316018976451</v>
      </c>
      <c r="P28" s="24">
        <f ca="1">STDEV('Trial 1'!P21,'Trial 2'!P21,'Trial 3'!P21,'Trial 4'!P21,'Trial 5'!P21,'Trial 6'!P21,'Trial 7'!P21,'Trial 8'!P21)</f>
        <v>230.95633105930901</v>
      </c>
      <c r="Q28" s="24">
        <f ca="1">STDEV('Trial 1'!Q21,'Trial 2'!Q21,'Trial 3'!Q21,'Trial 4'!Q21,'Trial 5'!Q21,'Trial 6'!Q21,'Trial 7'!Q21,'Trial 8'!Q21)</f>
        <v>227.59315093617431</v>
      </c>
      <c r="R28" s="24">
        <f ca="1">STDEV('Trial 1'!R21,'Trial 2'!R21,'Trial 3'!R21,'Trial 4'!R21,'Trial 5'!R21,'Trial 6'!R21,'Trial 7'!R21,'Trial 8'!R21)</f>
        <v>261.65573858071843</v>
      </c>
      <c r="S28" s="24">
        <f ca="1">STDEV('Trial 1'!S21,'Trial 2'!S21,'Trial 3'!S21,'Trial 4'!S21,'Trial 5'!S21,'Trial 6'!S21,'Trial 7'!S21,'Trial 8'!S21)</f>
        <v>287.22991030716474</v>
      </c>
      <c r="T28" s="24">
        <f ca="1">STDEV('Trial 1'!T21,'Trial 2'!T21,'Trial 3'!T21,'Trial 4'!T21,'Trial 5'!T21,'Trial 6'!T21,'Trial 7'!T21,'Trial 8'!T21)</f>
        <v>308.35419003255998</v>
      </c>
      <c r="U28" s="24">
        <f ca="1">STDEV('Trial 1'!U21,'Trial 2'!U21,'Trial 3'!U21,'Trial 4'!U21,'Trial 5'!U21,'Trial 6'!U21,'Trial 7'!U21,'Trial 8'!U21)</f>
        <v>309.55701322062697</v>
      </c>
      <c r="V28" s="24">
        <f ca="1">STDEV('Trial 1'!V21,'Trial 2'!V21,'Trial 3'!V21,'Trial 4'!V21,'Trial 5'!V21,'Trial 6'!V21,'Trial 7'!V21,'Trial 8'!V21)</f>
        <v>298.64917270345575</v>
      </c>
      <c r="W28" s="24">
        <f ca="1">STDEV('Trial 1'!W21,'Trial 2'!W21,'Trial 3'!W21,'Trial 4'!W21,'Trial 5'!W21,'Trial 6'!W21,'Trial 7'!W21,'Trial 8'!W21)</f>
        <v>293.02812837787229</v>
      </c>
      <c r="X28" s="24">
        <f ca="1">STDEV('Trial 1'!X21,'Trial 2'!X21,'Trial 3'!X21,'Trial 4'!X21,'Trial 5'!X21,'Trial 6'!X21,'Trial 7'!X21,'Trial 8'!X21)</f>
        <v>295.51223236701088</v>
      </c>
      <c r="Y28" s="24">
        <f ca="1">STDEV('Trial 1'!Y21,'Trial 2'!Y21,'Trial 3'!Y21,'Trial 4'!Y21,'Trial 5'!Y21,'Trial 6'!Y21,'Trial 7'!Y21,'Trial 8'!Y21)</f>
        <v>340.18578821506554</v>
      </c>
      <c r="Z28" s="24">
        <f ca="1">STDEV('Trial 1'!Z21,'Trial 2'!Z21,'Trial 3'!Z21,'Trial 4'!Z21,'Trial 5'!Z21,'Trial 6'!Z21,'Trial 7'!Z21,'Trial 8'!Z21)</f>
        <v>315.90270383996091</v>
      </c>
      <c r="AA28" s="25">
        <f ca="1">SUM(O28:Z28)</f>
        <v>3396.5375198296833</v>
      </c>
      <c r="AB28" s="24">
        <f ca="1">STDEV('Trial 1'!AB21,'Trial 2'!AB21,'Trial 3'!AB21,'Trial 4'!AB21,'Trial 5'!AB21,'Trial 6'!AB21,'Trial 7'!AB21,'Trial 8'!AB21)</f>
        <v>339.18526714692558</v>
      </c>
      <c r="AC28" s="24">
        <f ca="1">STDEV('Trial 1'!AC21,'Trial 2'!AC21,'Trial 3'!AC21,'Trial 4'!AC21,'Trial 5'!AC21,'Trial 6'!AC21,'Trial 7'!AC21,'Trial 8'!AC21)</f>
        <v>337.80333058001474</v>
      </c>
      <c r="AD28" s="24">
        <f ca="1">STDEV('Trial 1'!AD21,'Trial 2'!AD21,'Trial 3'!AD21,'Trial 4'!AD21,'Trial 5'!AD21,'Trial 6'!AD21,'Trial 7'!AD21,'Trial 8'!AD21)</f>
        <v>350.65125729341423</v>
      </c>
      <c r="AE28" s="24">
        <f ca="1">STDEV('Trial 1'!AE21,'Trial 2'!AE21,'Trial 3'!AE21,'Trial 4'!AE21,'Trial 5'!AE21,'Trial 6'!AE21,'Trial 7'!AE21,'Trial 8'!AE21)</f>
        <v>364.61308629569101</v>
      </c>
      <c r="AF28" s="24">
        <f ca="1">STDEV('Trial 1'!AF21,'Trial 2'!AF21,'Trial 3'!AF21,'Trial 4'!AF21,'Trial 5'!AF21,'Trial 6'!AF21,'Trial 7'!AF21,'Trial 8'!AF21)</f>
        <v>411.65333992099812</v>
      </c>
      <c r="AG28" s="24">
        <f ca="1">STDEV('Trial 1'!AG21,'Trial 2'!AG21,'Trial 3'!AG21,'Trial 4'!AG21,'Trial 5'!AG21,'Trial 6'!AG21,'Trial 7'!AG21,'Trial 8'!AG21)</f>
        <v>396.67740470500883</v>
      </c>
      <c r="AH28" s="24">
        <f ca="1">STDEV('Trial 1'!AH21,'Trial 2'!AH21,'Trial 3'!AH21,'Trial 4'!AH21,'Trial 5'!AH21,'Trial 6'!AH21,'Trial 7'!AH21,'Trial 8'!AH21)</f>
        <v>383.49559940777493</v>
      </c>
      <c r="AI28" s="24">
        <f ca="1">STDEV('Trial 1'!AI21,'Trial 2'!AI21,'Trial 3'!AI21,'Trial 4'!AI21,'Trial 5'!AI21,'Trial 6'!AI21,'Trial 7'!AI21,'Trial 8'!AI21)</f>
        <v>381.00473412820139</v>
      </c>
      <c r="AJ28" s="24">
        <f ca="1">STDEV('Trial 1'!AJ21,'Trial 2'!AJ21,'Trial 3'!AJ21,'Trial 4'!AJ21,'Trial 5'!AJ21,'Trial 6'!AJ21,'Trial 7'!AJ21,'Trial 8'!AJ21)</f>
        <v>395.75998133539269</v>
      </c>
      <c r="AK28" s="24">
        <f ca="1">STDEV('Trial 1'!AK21,'Trial 2'!AK21,'Trial 3'!AK21,'Trial 4'!AK21,'Trial 5'!AK21,'Trial 6'!AK21,'Trial 7'!AK21,'Trial 8'!AK21)</f>
        <v>423.59505414860763</v>
      </c>
      <c r="AL28" s="24">
        <f ca="1">STDEV('Trial 1'!AL21,'Trial 2'!AL21,'Trial 3'!AL21,'Trial 4'!AL21,'Trial 5'!AL21,'Trial 6'!AL21,'Trial 7'!AL21,'Trial 8'!AL21)</f>
        <v>449.76889535670887</v>
      </c>
      <c r="AM28" s="24">
        <f ca="1">STDEV('Trial 1'!AM21,'Trial 2'!AM21,'Trial 3'!AM21,'Trial 4'!AM21,'Trial 5'!AM21,'Trial 6'!AM21,'Trial 7'!AM21,'Trial 8'!AM21)</f>
        <v>427.27208961270992</v>
      </c>
      <c r="AN28" s="25">
        <f ca="1">SUM(AB28:AM28)</f>
        <v>4661.4800399314481</v>
      </c>
      <c r="AO28" s="24">
        <f ca="1">STDEV('Trial 1'!AO21,'Trial 2'!AO21,'Trial 3'!AO21,'Trial 4'!AO21,'Trial 5'!AO21,'Trial 6'!AO21,'Trial 7'!AO21,'Trial 8'!AO21)</f>
        <v>382.7786080050833</v>
      </c>
      <c r="AP28" s="24">
        <f ca="1">STDEV('Trial 1'!AP21,'Trial 2'!AP21,'Trial 3'!AP21,'Trial 4'!AP21,'Trial 5'!AP21,'Trial 6'!AP21,'Trial 7'!AP21,'Trial 8'!AP21)</f>
        <v>385.56403288940703</v>
      </c>
      <c r="AQ28" s="24">
        <f ca="1">STDEV('Trial 1'!AQ21,'Trial 2'!AQ21,'Trial 3'!AQ21,'Trial 4'!AQ21,'Trial 5'!AQ21,'Trial 6'!AQ21,'Trial 7'!AQ21,'Trial 8'!AQ21)</f>
        <v>364.35438896222826</v>
      </c>
      <c r="AR28" s="24">
        <f ca="1">STDEV('Trial 1'!AR21,'Trial 2'!AR21,'Trial 3'!AR21,'Trial 4'!AR21,'Trial 5'!AR21,'Trial 6'!AR21,'Trial 7'!AR21,'Trial 8'!AR21)</f>
        <v>380.55090732954886</v>
      </c>
      <c r="AS28" s="24">
        <f ca="1">STDEV('Trial 1'!AS21,'Trial 2'!AS21,'Trial 3'!AS21,'Trial 4'!AS21,'Trial 5'!AS21,'Trial 6'!AS21,'Trial 7'!AS21,'Trial 8'!AS21)</f>
        <v>411.31830417966995</v>
      </c>
      <c r="AT28" s="24">
        <f ca="1">STDEV('Trial 1'!AT21,'Trial 2'!AT21,'Trial 3'!AT21,'Trial 4'!AT21,'Trial 5'!AT21,'Trial 6'!AT21,'Trial 7'!AT21,'Trial 8'!AT21)</f>
        <v>405.87455577960685</v>
      </c>
      <c r="AU28" s="24">
        <f ca="1">STDEV('Trial 1'!AU21,'Trial 2'!AU21,'Trial 3'!AU21,'Trial 4'!AU21,'Trial 5'!AU21,'Trial 6'!AU21,'Trial 7'!AU21,'Trial 8'!AU21)</f>
        <v>389.77737078226869</v>
      </c>
      <c r="AV28" s="24">
        <f ca="1">STDEV('Trial 1'!AV21,'Trial 2'!AV21,'Trial 3'!AV21,'Trial 4'!AV21,'Trial 5'!AV21,'Trial 6'!AV21,'Trial 7'!AV21,'Trial 8'!AV21)</f>
        <v>344.80144401532368</v>
      </c>
      <c r="AW28" s="24">
        <f ca="1">STDEV('Trial 1'!AW21,'Trial 2'!AW21,'Trial 3'!AW21,'Trial 4'!AW21,'Trial 5'!AW21,'Trial 6'!AW21,'Trial 7'!AW21,'Trial 8'!AW21)</f>
        <v>331.72362302813207</v>
      </c>
      <c r="AX28" s="24">
        <f ca="1">STDEV('Trial 1'!AX21,'Trial 2'!AX21,'Trial 3'!AX21,'Trial 4'!AX21,'Trial 5'!AX21,'Trial 6'!AX21,'Trial 7'!AX21,'Trial 8'!AX21)</f>
        <v>342.25611012926692</v>
      </c>
      <c r="AY28" s="24">
        <f ca="1">STDEV('Trial 1'!AY21,'Trial 2'!AY21,'Trial 3'!AY21,'Trial 4'!AY21,'Trial 5'!AY21,'Trial 6'!AY21,'Trial 7'!AY21,'Trial 8'!AY21)</f>
        <v>322.28546951571622</v>
      </c>
      <c r="AZ28" s="24">
        <f ca="1">STDEV('Trial 1'!AZ21,'Trial 2'!AZ21,'Trial 3'!AZ21,'Trial 4'!AZ21,'Trial 5'!AZ21,'Trial 6'!AZ21,'Trial 7'!AZ21,'Trial 8'!AZ21)</f>
        <v>329.5778624649887</v>
      </c>
      <c r="BA28" s="25">
        <f ca="1">SUM(AO28:AZ28)</f>
        <v>4390.8626770812398</v>
      </c>
      <c r="BB28" s="24">
        <f ca="1">STDEV('Trial 1'!BB21,'Trial 2'!BB21,'Trial 3'!BB21,'Trial 4'!BB21,'Trial 5'!BB21,'Trial 6'!BB21,'Trial 7'!BB21,'Trial 8'!BB21)</f>
        <v>317.19349872876819</v>
      </c>
      <c r="BC28" s="24">
        <f ca="1">STDEV('Trial 1'!BC21,'Trial 2'!BC21,'Trial 3'!BC21,'Trial 4'!BC21,'Trial 5'!BC21,'Trial 6'!BC21,'Trial 7'!BC21,'Trial 8'!BC21)</f>
        <v>299.88423398034922</v>
      </c>
      <c r="BD28" s="24">
        <f ca="1">STDEV('Trial 1'!BD21,'Trial 2'!BD21,'Trial 3'!BD21,'Trial 4'!BD21,'Trial 5'!BD21,'Trial 6'!BD21,'Trial 7'!BD21,'Trial 8'!BD21)</f>
        <v>295.72849679528832</v>
      </c>
      <c r="BE28" s="24">
        <f ca="1">STDEV('Trial 1'!BE21,'Trial 2'!BE21,'Trial 3'!BE21,'Trial 4'!BE21,'Trial 5'!BE21,'Trial 6'!BE21,'Trial 7'!BE21,'Trial 8'!BE21)</f>
        <v>305.05612227702716</v>
      </c>
      <c r="BF28" s="24">
        <f ca="1">STDEV('Trial 1'!BF21,'Trial 2'!BF21,'Trial 3'!BF21,'Trial 4'!BF21,'Trial 5'!BF21,'Trial 6'!BF21,'Trial 7'!BF21,'Trial 8'!BF21)</f>
        <v>279.22776124937428</v>
      </c>
      <c r="BG28" s="24">
        <f ca="1">STDEV('Trial 1'!BG21,'Trial 2'!BG21,'Trial 3'!BG21,'Trial 4'!BG21,'Trial 5'!BG21,'Trial 6'!BG21,'Trial 7'!BG21,'Trial 8'!BG21)</f>
        <v>291.89946593066202</v>
      </c>
      <c r="BH28" s="24">
        <f ca="1">STDEV('Trial 1'!BH21,'Trial 2'!BH21,'Trial 3'!BH21,'Trial 4'!BH21,'Trial 5'!BH21,'Trial 6'!BH21,'Trial 7'!BH21,'Trial 8'!BH21)</f>
        <v>271.94934986666453</v>
      </c>
      <c r="BI28" s="24">
        <f ca="1">STDEV('Trial 1'!BI21,'Trial 2'!BI21,'Trial 3'!BI21,'Trial 4'!BI21,'Trial 5'!BI21,'Trial 6'!BI21,'Trial 7'!BI21,'Trial 8'!BI21)</f>
        <v>275.18043523876378</v>
      </c>
      <c r="BJ28" s="24">
        <f ca="1">STDEV('Trial 1'!BJ21,'Trial 2'!BJ21,'Trial 3'!BJ21,'Trial 4'!BJ21,'Trial 5'!BJ21,'Trial 6'!BJ21,'Trial 7'!BJ21,'Trial 8'!BJ21)</f>
        <v>303.90423474457435</v>
      </c>
      <c r="BK28" s="24">
        <f ca="1">STDEV('Trial 1'!BK21,'Trial 2'!BK21,'Trial 3'!BK21,'Trial 4'!BK21,'Trial 5'!BK21,'Trial 6'!BK21,'Trial 7'!BK21,'Trial 8'!BK21)</f>
        <v>303.00928935114598</v>
      </c>
      <c r="BL28" s="24">
        <f ca="1">STDEV('Trial 1'!BL21,'Trial 2'!BL21,'Trial 3'!BL21,'Trial 4'!BL21,'Trial 5'!BL21,'Trial 6'!BL21,'Trial 7'!BL21,'Trial 8'!BL21)</f>
        <v>303.27518866346765</v>
      </c>
      <c r="BM28" s="24">
        <f ca="1">STDEV('Trial 1'!BM21,'Trial 2'!BM21,'Trial 3'!BM21,'Trial 4'!BM21,'Trial 5'!BM21,'Trial 6'!BM21,'Trial 7'!BM21,'Trial 8'!BM21)</f>
        <v>305.54211095930748</v>
      </c>
      <c r="BN28" s="25">
        <f ca="1">SUM(BB28:BM28)</f>
        <v>3551.8501877853932</v>
      </c>
      <c r="BO28" s="24">
        <f ca="1">STDEV('Trial 1'!BO21,'Trial 2'!BO21,'Trial 3'!BO21,'Trial 4'!BO21,'Trial 5'!BO21,'Trial 6'!BO21,'Trial 7'!BO21,'Trial 8'!BO21)</f>
        <v>349.4379422939071</v>
      </c>
      <c r="BP28" s="24">
        <f ca="1">STDEV('Trial 1'!BP21,'Trial 2'!BP21,'Trial 3'!BP21,'Trial 4'!BP21,'Trial 5'!BP21,'Trial 6'!BP21,'Trial 7'!BP21,'Trial 8'!BP21)</f>
        <v>333.39730941459976</v>
      </c>
      <c r="BQ28" s="24">
        <f ca="1">STDEV('Trial 1'!BQ21,'Trial 2'!BQ21,'Trial 3'!BQ21,'Trial 4'!BQ21,'Trial 5'!BQ21,'Trial 6'!BQ21,'Trial 7'!BQ21,'Trial 8'!BQ21)</f>
        <v>361.02572230116658</v>
      </c>
      <c r="BR28" s="24">
        <f ca="1">STDEV('Trial 1'!BR21,'Trial 2'!BR21,'Trial 3'!BR21,'Trial 4'!BR21,'Trial 5'!BR21,'Trial 6'!BR21,'Trial 7'!BR21,'Trial 8'!BR21)</f>
        <v>317.86152044426956</v>
      </c>
      <c r="BS28" s="24">
        <f ca="1">STDEV('Trial 1'!BS21,'Trial 2'!BS21,'Trial 3'!BS21,'Trial 4'!BS21,'Trial 5'!BS21,'Trial 6'!BS21,'Trial 7'!BS21,'Trial 8'!BS21)</f>
        <v>284.89980955750906</v>
      </c>
      <c r="BT28" s="24">
        <f ca="1">STDEV('Trial 1'!BT21,'Trial 2'!BT21,'Trial 3'!BT21,'Trial 4'!BT21,'Trial 5'!BT21,'Trial 6'!BT21,'Trial 7'!BT21,'Trial 8'!BT21)</f>
        <v>292.74125140679769</v>
      </c>
      <c r="BU28" s="24">
        <f ca="1">STDEV('Trial 1'!BU21,'Trial 2'!BU21,'Trial 3'!BU21,'Trial 4'!BU21,'Trial 5'!BU21,'Trial 6'!BU21,'Trial 7'!BU21,'Trial 8'!BU21)</f>
        <v>318.18929072939363</v>
      </c>
      <c r="BV28" s="24">
        <f ca="1">STDEV('Trial 1'!BV21,'Trial 2'!BV21,'Trial 3'!BV21,'Trial 4'!BV21,'Trial 5'!BV21,'Trial 6'!BV21,'Trial 7'!BV21,'Trial 8'!BV21)</f>
        <v>326.46461849658493</v>
      </c>
      <c r="BW28" s="24">
        <f ca="1">STDEV('Trial 1'!BW21,'Trial 2'!BW21,'Trial 3'!BW21,'Trial 4'!BW21,'Trial 5'!BW21,'Trial 6'!BW21,'Trial 7'!BW21,'Trial 8'!BW21)</f>
        <v>336.23463513176478</v>
      </c>
      <c r="BX28" s="24">
        <f ca="1">STDEV('Trial 1'!BX21,'Trial 2'!BX21,'Trial 3'!BX21,'Trial 4'!BX21,'Trial 5'!BX21,'Trial 6'!BX21,'Trial 7'!BX21,'Trial 8'!BX21)</f>
        <v>337.36202375824718</v>
      </c>
      <c r="BY28" s="24">
        <f ca="1">STDEV('Trial 1'!BY21,'Trial 2'!BY21,'Trial 3'!BY21,'Trial 4'!BY21,'Trial 5'!BY21,'Trial 6'!BY21,'Trial 7'!BY21,'Trial 8'!BY21)</f>
        <v>359.26663712237161</v>
      </c>
      <c r="BZ28" s="24">
        <f ca="1">STDEV('Trial 1'!BZ21,'Trial 2'!BZ21,'Trial 3'!BZ21,'Trial 4'!BZ21,'Trial 5'!BZ21,'Trial 6'!BZ21,'Trial 7'!BZ21,'Trial 8'!BZ21)</f>
        <v>364.41833629341824</v>
      </c>
      <c r="CA28" s="25">
        <f ca="1">SUM(BO28:BZ28)</f>
        <v>3981.2990969500302</v>
      </c>
      <c r="CB28" s="24">
        <f ca="1">STDEV('Trial 1'!CB21,'Trial 2'!CB21,'Trial 3'!CB21,'Trial 4'!CB21,'Trial 5'!CB21,'Trial 6'!CB21,'Trial 7'!CB21,'Trial 8'!CB21)</f>
        <v>383.91586404834942</v>
      </c>
      <c r="CC28" s="24">
        <f ca="1">STDEV('Trial 1'!CC21,'Trial 2'!CC21,'Trial 3'!CC21,'Trial 4'!CC21,'Trial 5'!CC21,'Trial 6'!CC21,'Trial 7'!CC21,'Trial 8'!CC21)</f>
        <v>392.03375189412367</v>
      </c>
      <c r="CD28" s="24">
        <f ca="1">STDEV('Trial 1'!CD21,'Trial 2'!CD21,'Trial 3'!CD21,'Trial 4'!CD21,'Trial 5'!CD21,'Trial 6'!CD21,'Trial 7'!CD21,'Trial 8'!CD21)</f>
        <v>399.91897231400009</v>
      </c>
      <c r="CE28" s="24">
        <f ca="1">STDEV('Trial 1'!CE21,'Trial 2'!CE21,'Trial 3'!CE21,'Trial 4'!CE21,'Trial 5'!CE21,'Trial 6'!CE21,'Trial 7'!CE21,'Trial 8'!CE21)</f>
        <v>378.78847075898113</v>
      </c>
      <c r="CF28" s="24">
        <f ca="1">STDEV('Trial 1'!CF21,'Trial 2'!CF21,'Trial 3'!CF21,'Trial 4'!CF21,'Trial 5'!CF21,'Trial 6'!CF21,'Trial 7'!CF21,'Trial 8'!CF21)</f>
        <v>397.06543281364907</v>
      </c>
      <c r="CG28" s="24">
        <f ca="1">STDEV('Trial 1'!CG21,'Trial 2'!CG21,'Trial 3'!CG21,'Trial 4'!CG21,'Trial 5'!CG21,'Trial 6'!CG21,'Trial 7'!CG21,'Trial 8'!CG21)</f>
        <v>405.08561660902171</v>
      </c>
      <c r="CH28" s="24">
        <f ca="1">STDEV('Trial 1'!CH21,'Trial 2'!CH21,'Trial 3'!CH21,'Trial 4'!CH21,'Trial 5'!CH21,'Trial 6'!CH21,'Trial 7'!CH21,'Trial 8'!CH21)</f>
        <v>358.18185089710221</v>
      </c>
      <c r="CI28" s="24">
        <f ca="1">STDEV('Trial 1'!CI21,'Trial 2'!CI21,'Trial 3'!CI21,'Trial 4'!CI21,'Trial 5'!CI21,'Trial 6'!CI21,'Trial 7'!CI21,'Trial 8'!CI21)</f>
        <v>371.05233730286881</v>
      </c>
      <c r="CJ28" s="24">
        <f ca="1">STDEV('Trial 1'!CJ21,'Trial 2'!CJ21,'Trial 3'!CJ21,'Trial 4'!CJ21,'Trial 5'!CJ21,'Trial 6'!CJ21,'Trial 7'!CJ21,'Trial 8'!CJ21)</f>
        <v>398.55876622755744</v>
      </c>
      <c r="CK28" s="24">
        <f ca="1">STDEV('Trial 1'!CK21,'Trial 2'!CK21,'Trial 3'!CK21,'Trial 4'!CK21,'Trial 5'!CK21,'Trial 6'!CK21,'Trial 7'!CK21,'Trial 8'!CK21)</f>
        <v>357.96539300151926</v>
      </c>
      <c r="CL28" s="24">
        <f ca="1">STDEV('Trial 1'!CL21,'Trial 2'!CL21,'Trial 3'!CL21,'Trial 4'!CL21,'Trial 5'!CL21,'Trial 6'!CL21,'Trial 7'!CL21,'Trial 8'!CL21)</f>
        <v>352.27162523942769</v>
      </c>
      <c r="CM28" s="24">
        <f ca="1">STDEV('Trial 1'!CM21,'Trial 2'!CM21,'Trial 3'!CM21,'Trial 4'!CM21,'Trial 5'!CM21,'Trial 6'!CM21,'Trial 7'!CM21,'Trial 8'!CM21)</f>
        <v>332.67315364806518</v>
      </c>
      <c r="CN28" s="25">
        <f ca="1">SUM(CB28:CM28)</f>
        <v>4527.5112347546656</v>
      </c>
      <c r="CO28" s="24">
        <f ca="1">STDEV('Trial 1'!CO21,'Trial 2'!CO21,'Trial 3'!CO21,'Trial 4'!CO21,'Trial 5'!CO21,'Trial 6'!CO21,'Trial 7'!CO21,'Trial 8'!CO21)</f>
        <v>288.53509762879702</v>
      </c>
      <c r="CP28" s="24">
        <f ca="1">STDEV('Trial 1'!CP21,'Trial 2'!CP21,'Trial 3'!CP21,'Trial 4'!CP21,'Trial 5'!CP21,'Trial 6'!CP21,'Trial 7'!CP21,'Trial 8'!CP21)</f>
        <v>270.27968686849084</v>
      </c>
      <c r="CQ28" s="24">
        <f ca="1">STDEV('Trial 1'!CQ21,'Trial 2'!CQ21,'Trial 3'!CQ21,'Trial 4'!CQ21,'Trial 5'!CQ21,'Trial 6'!CQ21,'Trial 7'!CQ21,'Trial 8'!CQ21)</f>
        <v>297.2199064070997</v>
      </c>
      <c r="CR28" s="24">
        <f ca="1">STDEV('Trial 1'!CR21,'Trial 2'!CR21,'Trial 3'!CR21,'Trial 4'!CR21,'Trial 5'!CR21,'Trial 6'!CR21,'Trial 7'!CR21,'Trial 8'!CR21)</f>
        <v>298.7296421835473</v>
      </c>
      <c r="CS28" s="24">
        <f ca="1">STDEV('Trial 1'!CS21,'Trial 2'!CS21,'Trial 3'!CS21,'Trial 4'!CS21,'Trial 5'!CS21,'Trial 6'!CS21,'Trial 7'!CS21,'Trial 8'!CS21)</f>
        <v>284.19905273401844</v>
      </c>
      <c r="CT28" s="24">
        <f ca="1">STDEV('Trial 1'!CT21,'Trial 2'!CT21,'Trial 3'!CT21,'Trial 4'!CT21,'Trial 5'!CT21,'Trial 6'!CT21,'Trial 7'!CT21,'Trial 8'!CT21)</f>
        <v>266.23240738790935</v>
      </c>
      <c r="CU28" s="24">
        <f ca="1">STDEV('Trial 1'!CU21,'Trial 2'!CU21,'Trial 3'!CU21,'Trial 4'!CU21,'Trial 5'!CU21,'Trial 6'!CU21,'Trial 7'!CU21,'Trial 8'!CU21)</f>
        <v>226.19843747093731</v>
      </c>
      <c r="CV28" s="24">
        <f ca="1">STDEV('Trial 1'!CV21,'Trial 2'!CV21,'Trial 3'!CV21,'Trial 4'!CV21,'Trial 5'!CV21,'Trial 6'!CV21,'Trial 7'!CV21,'Trial 8'!CV21)</f>
        <v>230.3173124721844</v>
      </c>
      <c r="CW28" s="24">
        <f ca="1">STDEV('Trial 1'!CW21,'Trial 2'!CW21,'Trial 3'!CW21,'Trial 4'!CW21,'Trial 5'!CW21,'Trial 6'!CW21,'Trial 7'!CW21,'Trial 8'!CW21)</f>
        <v>218.54579517294405</v>
      </c>
      <c r="CX28" s="24">
        <f ca="1">STDEV('Trial 1'!CX21,'Trial 2'!CX21,'Trial 3'!CX21,'Trial 4'!CX21,'Trial 5'!CX21,'Trial 6'!CX21,'Trial 7'!CX21,'Trial 8'!CX21)</f>
        <v>224.61243075971203</v>
      </c>
      <c r="CY28" s="24">
        <f ca="1">STDEV('Trial 1'!CY21,'Trial 2'!CY21,'Trial 3'!CY21,'Trial 4'!CY21,'Trial 5'!CY21,'Trial 6'!CY21,'Trial 7'!CY21,'Trial 8'!CY21)</f>
        <v>198.82977294662106</v>
      </c>
      <c r="CZ28" s="24">
        <f ca="1">STDEV('Trial 1'!CZ21,'Trial 2'!CZ21,'Trial 3'!CZ21,'Trial 4'!CZ21,'Trial 5'!CZ21,'Trial 6'!CZ21,'Trial 7'!CZ21,'Trial 8'!CZ21)</f>
        <v>245.82589772525384</v>
      </c>
      <c r="DA28" s="25">
        <f ca="1">SUM(CO28:CZ28)</f>
        <v>3049.5254397575159</v>
      </c>
      <c r="DB28" s="24">
        <f ca="1">STDEV('Trial 1'!DB21,'Trial 2'!DB21,'Trial 3'!DB21,'Trial 4'!DB21,'Trial 5'!DB21,'Trial 6'!DB21,'Trial 7'!DB21,'Trial 8'!DB21)</f>
        <v>240.13823834050351</v>
      </c>
      <c r="DC28" s="24">
        <f ca="1">STDEV('Trial 1'!DC21,'Trial 2'!DC21,'Trial 3'!DC21,'Trial 4'!DC21,'Trial 5'!DC21,'Trial 6'!DC21,'Trial 7'!DC21,'Trial 8'!DC21)</f>
        <v>267.32489347631179</v>
      </c>
      <c r="DD28" s="24">
        <f ca="1">STDEV('Trial 1'!DD21,'Trial 2'!DD21,'Trial 3'!DD21,'Trial 4'!DD21,'Trial 5'!DD21,'Trial 6'!DD21,'Trial 7'!DD21,'Trial 8'!DD21)</f>
        <v>307.93006690589789</v>
      </c>
      <c r="DE28" s="24">
        <f ca="1">STDEV('Trial 1'!DE21,'Trial 2'!DE21,'Trial 3'!DE21,'Trial 4'!DE21,'Trial 5'!DE21,'Trial 6'!DE21,'Trial 7'!DE21,'Trial 8'!DE21)</f>
        <v>288.07330985106398</v>
      </c>
      <c r="DF28" s="24">
        <f ca="1">STDEV('Trial 1'!DF21,'Trial 2'!DF21,'Trial 3'!DF21,'Trial 4'!DF21,'Trial 5'!DF21,'Trial 6'!DF21,'Trial 7'!DF21,'Trial 8'!DF21)</f>
        <v>297.12616907430964</v>
      </c>
      <c r="DG28" s="24">
        <f ca="1">STDEV('Trial 1'!DG21,'Trial 2'!DG21,'Trial 3'!DG21,'Trial 4'!DG21,'Trial 5'!DG21,'Trial 6'!DG21,'Trial 7'!DG21,'Trial 8'!DG21)</f>
        <v>315.7912185350956</v>
      </c>
      <c r="DH28" s="24">
        <f ca="1">STDEV('Trial 1'!DH21,'Trial 2'!DH21,'Trial 3'!DH21,'Trial 4'!DH21,'Trial 5'!DH21,'Trial 6'!DH21,'Trial 7'!DH21,'Trial 8'!DH21)</f>
        <v>301.69075911123707</v>
      </c>
      <c r="DI28" s="24">
        <f ca="1">STDEV('Trial 1'!DI21,'Trial 2'!DI21,'Trial 3'!DI21,'Trial 4'!DI21,'Trial 5'!DI21,'Trial 6'!DI21,'Trial 7'!DI21,'Trial 8'!DI21)</f>
        <v>294.31692338311416</v>
      </c>
      <c r="DJ28" s="24">
        <f ca="1">STDEV('Trial 1'!DJ21,'Trial 2'!DJ21,'Trial 3'!DJ21,'Trial 4'!DJ21,'Trial 5'!DJ21,'Trial 6'!DJ21,'Trial 7'!DJ21,'Trial 8'!DJ21)</f>
        <v>310.36304202772692</v>
      </c>
      <c r="DK28" s="24">
        <f ca="1">STDEV('Trial 1'!DK21,'Trial 2'!DK21,'Trial 3'!DK21,'Trial 4'!DK21,'Trial 5'!DK21,'Trial 6'!DK21,'Trial 7'!DK21,'Trial 8'!DK21)</f>
        <v>273.12563671935396</v>
      </c>
      <c r="DL28" s="24">
        <f ca="1">STDEV('Trial 1'!DL21,'Trial 2'!DL21,'Trial 3'!DL21,'Trial 4'!DL21,'Trial 5'!DL21,'Trial 6'!DL21,'Trial 7'!DL21,'Trial 8'!DL21)</f>
        <v>268.18069813577318</v>
      </c>
      <c r="DM28" s="24">
        <f ca="1">STDEV('Trial 1'!DM21,'Trial 2'!DM21,'Trial 3'!DM21,'Trial 4'!DM21,'Trial 5'!DM21,'Trial 6'!DM21,'Trial 7'!DM21,'Trial 8'!DM21)</f>
        <v>288.48175378903005</v>
      </c>
      <c r="DN28" s="25">
        <f ca="1">SUM(DB28:DM28)</f>
        <v>3452.5427093494172</v>
      </c>
      <c r="DO28" s="24">
        <f ca="1">STDEV('Trial 1'!DO21,'Trial 2'!DO21,'Trial 3'!DO21,'Trial 4'!DO21,'Trial 5'!DO21,'Trial 6'!DO21,'Trial 7'!DO21,'Trial 8'!DO21)</f>
        <v>292.68154303094872</v>
      </c>
      <c r="DP28" s="24">
        <f ca="1">STDEV('Trial 1'!DP21,'Trial 2'!DP21,'Trial 3'!DP21,'Trial 4'!DP21,'Trial 5'!DP21,'Trial 6'!DP21,'Trial 7'!DP21,'Trial 8'!DP21)</f>
        <v>285.17697226571022</v>
      </c>
      <c r="DQ28" s="24">
        <f ca="1">STDEV('Trial 1'!DQ21,'Trial 2'!DQ21,'Trial 3'!DQ21,'Trial 4'!DQ21,'Trial 5'!DQ21,'Trial 6'!DQ21,'Trial 7'!DQ21,'Trial 8'!DQ21)</f>
        <v>249.30484095248445</v>
      </c>
      <c r="DR28" s="24">
        <f ca="1">STDEV('Trial 1'!DR21,'Trial 2'!DR21,'Trial 3'!DR21,'Trial 4'!DR21,'Trial 5'!DR21,'Trial 6'!DR21,'Trial 7'!DR21,'Trial 8'!DR21)</f>
        <v>211.04087340477344</v>
      </c>
      <c r="DS28" s="24">
        <f ca="1">STDEV('Trial 1'!DS21,'Trial 2'!DS21,'Trial 3'!DS21,'Trial 4'!DS21,'Trial 5'!DS21,'Trial 6'!DS21,'Trial 7'!DS21,'Trial 8'!DS21)</f>
        <v>212.15747973618255</v>
      </c>
      <c r="DT28" s="24">
        <f ca="1">STDEV('Trial 1'!DT21,'Trial 2'!DT21,'Trial 3'!DT21,'Trial 4'!DT21,'Trial 5'!DT21,'Trial 6'!DT21,'Trial 7'!DT21,'Trial 8'!DT21)</f>
        <v>171.72596040302687</v>
      </c>
      <c r="DU28" s="24">
        <f ca="1">STDEV('Trial 1'!DU21,'Trial 2'!DU21,'Trial 3'!DU21,'Trial 4'!DU21,'Trial 5'!DU21,'Trial 6'!DU21,'Trial 7'!DU21,'Trial 8'!DU21)</f>
        <v>176.92133307347817</v>
      </c>
      <c r="DV28" s="24">
        <f ca="1">STDEV('Trial 1'!DV21,'Trial 2'!DV21,'Trial 3'!DV21,'Trial 4'!DV21,'Trial 5'!DV21,'Trial 6'!DV21,'Trial 7'!DV21,'Trial 8'!DV21)</f>
        <v>169.33887563722101</v>
      </c>
      <c r="DW28" s="24">
        <f ca="1">STDEV('Trial 1'!DW21,'Trial 2'!DW21,'Trial 3'!DW21,'Trial 4'!DW21,'Trial 5'!DW21,'Trial 6'!DW21,'Trial 7'!DW21,'Trial 8'!DW21)</f>
        <v>172.87261461100121</v>
      </c>
      <c r="DX28" s="24">
        <f ca="1">STDEV('Trial 1'!DX21,'Trial 2'!DX21,'Trial 3'!DX21,'Trial 4'!DX21,'Trial 5'!DX21,'Trial 6'!DX21,'Trial 7'!DX21,'Trial 8'!DX21)</f>
        <v>184.86588919745358</v>
      </c>
      <c r="DY28" s="24">
        <f ca="1">STDEV('Trial 1'!DY21,'Trial 2'!DY21,'Trial 3'!DY21,'Trial 4'!DY21,'Trial 5'!DY21,'Trial 6'!DY21,'Trial 7'!DY21,'Trial 8'!DY21)</f>
        <v>158.59839003946013</v>
      </c>
      <c r="DZ28" s="24">
        <f ca="1">STDEV('Trial 1'!DZ21,'Trial 2'!DZ21,'Trial 3'!DZ21,'Trial 4'!DZ21,'Trial 5'!DZ21,'Trial 6'!DZ21,'Trial 7'!DZ21,'Trial 8'!DZ21)</f>
        <v>143.97574100000173</v>
      </c>
      <c r="EA28" s="25">
        <f ca="1">SUM(DO28:DZ28)</f>
        <v>2428.6605133517419</v>
      </c>
      <c r="EB28" s="24">
        <f ca="1">STDEV('Trial 1'!EB21,'Trial 2'!EB21,'Trial 3'!EB21,'Trial 4'!EB21,'Trial 5'!EB21,'Trial 6'!EB21,'Trial 7'!EB21,'Trial 8'!EB21)</f>
        <v>143.07025337420208</v>
      </c>
      <c r="EC28" s="24">
        <f ca="1">STDEV('Trial 1'!EC21,'Trial 2'!EC21,'Trial 3'!EC21,'Trial 4'!EC21,'Trial 5'!EC21,'Trial 6'!EC21,'Trial 7'!EC21,'Trial 8'!EC21)</f>
        <v>145.64953619849391</v>
      </c>
      <c r="ED28" s="24">
        <f ca="1">STDEV('Trial 1'!ED21,'Trial 2'!ED21,'Trial 3'!ED21,'Trial 4'!ED21,'Trial 5'!ED21,'Trial 6'!ED21,'Trial 7'!ED21,'Trial 8'!ED21)</f>
        <v>170.14982108849946</v>
      </c>
      <c r="EE28" s="24">
        <f ca="1">STDEV('Trial 1'!EE21,'Trial 2'!EE21,'Trial 3'!EE21,'Trial 4'!EE21,'Trial 5'!EE21,'Trial 6'!EE21,'Trial 7'!EE21,'Trial 8'!EE21)</f>
        <v>181.11734434241635</v>
      </c>
      <c r="EF28" s="24">
        <f ca="1">STDEV('Trial 1'!EF21,'Trial 2'!EF21,'Trial 3'!EF21,'Trial 4'!EF21,'Trial 5'!EF21,'Trial 6'!EF21,'Trial 7'!EF21,'Trial 8'!EF21)</f>
        <v>212.68842259860619</v>
      </c>
      <c r="EG28" s="24">
        <f ca="1">STDEV('Trial 1'!EG21,'Trial 2'!EG21,'Trial 3'!EG21,'Trial 4'!EG21,'Trial 5'!EG21,'Trial 6'!EG21,'Trial 7'!EG21,'Trial 8'!EG21)</f>
        <v>242.55804856993169</v>
      </c>
      <c r="EH28" s="24">
        <f ca="1">STDEV('Trial 1'!EH21,'Trial 2'!EH21,'Trial 3'!EH21,'Trial 4'!EH21,'Trial 5'!EH21,'Trial 6'!EH21,'Trial 7'!EH21,'Trial 8'!EH21)</f>
        <v>256.14677492644734</v>
      </c>
      <c r="EI28" s="24">
        <f ca="1">STDEV('Trial 1'!EI21,'Trial 2'!EI21,'Trial 3'!EI21,'Trial 4'!EI21,'Trial 5'!EI21,'Trial 6'!EI21,'Trial 7'!EI21,'Trial 8'!EI21)</f>
        <v>212.63288922666038</v>
      </c>
      <c r="EJ28" s="24">
        <f ca="1">STDEV('Trial 1'!EJ21,'Trial 2'!EJ21,'Trial 3'!EJ21,'Trial 4'!EJ21,'Trial 5'!EJ21,'Trial 6'!EJ21,'Trial 7'!EJ21,'Trial 8'!EJ21)</f>
        <v>239.17646138504611</v>
      </c>
      <c r="EK28" s="24">
        <f ca="1">STDEV('Trial 1'!EK21,'Trial 2'!EK21,'Trial 3'!EK21,'Trial 4'!EK21,'Trial 5'!EK21,'Trial 6'!EK21,'Trial 7'!EK21,'Trial 8'!EK21)</f>
        <v>221.40100026834557</v>
      </c>
      <c r="EL28" s="24">
        <f ca="1">STDEV('Trial 1'!EL21,'Trial 2'!EL21,'Trial 3'!EL21,'Trial 4'!EL21,'Trial 5'!EL21,'Trial 6'!EL21,'Trial 7'!EL21,'Trial 8'!EL21)</f>
        <v>225.43068789280733</v>
      </c>
      <c r="EM28" s="24">
        <f ca="1">STDEV('Trial 1'!EM21,'Trial 2'!EM21,'Trial 3'!EM21,'Trial 4'!EM21,'Trial 5'!EM21,'Trial 6'!EM21,'Trial 7'!EM21,'Trial 8'!EM21)</f>
        <v>241.63336603358186</v>
      </c>
      <c r="EN28" s="25">
        <f ca="1">SUM(EB28:EM28)</f>
        <v>2491.6546059050384</v>
      </c>
    </row>
    <row r="29" spans="1:144" ht="12.75" customHeight="1" outlineLevel="1" x14ac:dyDescent="0.2">
      <c r="A29" s="11" t="str">
        <f>Labels!B12</f>
        <v>Capital Depreciation</v>
      </c>
      <c r="B29" s="24">
        <f>AVERAGE('Trial 1'!B20,'Trial 2'!B20,'Trial 3'!B20,'Trial 4'!B20,'Trial 5'!B20,'Trial 6'!B20,'Trial 7'!B20,'Trial 8'!B20)</f>
        <v>206222.01441622892</v>
      </c>
      <c r="C29" s="24">
        <f>AVERAGE('Trial 1'!C20,'Trial 2'!C20,'Trial 3'!C20,'Trial 4'!C20,'Trial 5'!C20,'Trial 6'!C20,'Trial 7'!C20,'Trial 8'!C20)</f>
        <v>206222.01441622892</v>
      </c>
      <c r="D29" s="24">
        <f>AVERAGE('Trial 1'!D20,'Trial 2'!D20,'Trial 3'!D20,'Trial 4'!D20,'Trial 5'!D20,'Trial 6'!D20,'Trial 7'!D20,'Trial 8'!D20)</f>
        <v>206222.01441622892</v>
      </c>
      <c r="E29" s="24">
        <f ca="1">AVERAGE('Trial 1'!E20,'Trial 2'!E20,'Trial 3'!E20,'Trial 4'!E20,'Trial 5'!E20,'Trial 6'!E20,'Trial 7'!E20,'Trial 8'!E20)</f>
        <v>206219.41487792807</v>
      </c>
      <c r="F29" s="24">
        <f ca="1">AVERAGE('Trial 1'!F20,'Trial 2'!F20,'Trial 3'!F20,'Trial 4'!F20,'Trial 5'!F20,'Trial 6'!F20,'Trial 7'!F20,'Trial 8'!F20)</f>
        <v>206214.42815514715</v>
      </c>
      <c r="G29" s="24">
        <f ca="1">AVERAGE('Trial 1'!G20,'Trial 2'!G20,'Trial 3'!G20,'Trial 4'!G20,'Trial 5'!G20,'Trial 6'!G20,'Trial 7'!G20,'Trial 8'!G20)</f>
        <v>206207.35184045305</v>
      </c>
      <c r="H29" s="24">
        <f ca="1">AVERAGE('Trial 1'!H20,'Trial 2'!H20,'Trial 3'!H20,'Trial 4'!H20,'Trial 5'!H20,'Trial 6'!H20,'Trial 7'!H20,'Trial 8'!H20)</f>
        <v>206197.92763513498</v>
      </c>
      <c r="I29" s="24">
        <f ca="1">AVERAGE('Trial 1'!I20,'Trial 2'!I20,'Trial 3'!I20,'Trial 4'!I20,'Trial 5'!I20,'Trial 6'!I20,'Trial 7'!I20,'Trial 8'!I20)</f>
        <v>206186.53772669868</v>
      </c>
      <c r="J29" s="24">
        <f ca="1">AVERAGE('Trial 1'!J20,'Trial 2'!J20,'Trial 3'!J20,'Trial 4'!J20,'Trial 5'!J20,'Trial 6'!J20,'Trial 7'!J20,'Trial 8'!J20)</f>
        <v>206172.9925882126</v>
      </c>
      <c r="K29" s="24">
        <f ca="1">AVERAGE('Trial 1'!K20,'Trial 2'!K20,'Trial 3'!K20,'Trial 4'!K20,'Trial 5'!K20,'Trial 6'!K20,'Trial 7'!K20,'Trial 8'!K20)</f>
        <v>206157.29803285212</v>
      </c>
      <c r="L29" s="24">
        <f ca="1">AVERAGE('Trial 1'!L20,'Trial 2'!L20,'Trial 3'!L20,'Trial 4'!L20,'Trial 5'!L20,'Trial 6'!L20,'Trial 7'!L20,'Trial 8'!L20)</f>
        <v>206139.82589148701</v>
      </c>
      <c r="M29" s="24">
        <f ca="1">AVERAGE('Trial 1'!M20,'Trial 2'!M20,'Trial 3'!M20,'Trial 4'!M20,'Trial 5'!M20,'Trial 6'!M20,'Trial 7'!M20,'Trial 8'!M20)</f>
        <v>206120.51586792499</v>
      </c>
      <c r="N29" s="25">
        <f ca="1">SUM(B29:M29)</f>
        <v>2474282.3358645253</v>
      </c>
      <c r="O29" s="24">
        <f ca="1">AVERAGE('Trial 1'!O20,'Trial 2'!O20,'Trial 3'!O20,'Trial 4'!O20,'Trial 5'!O20,'Trial 6'!O20,'Trial 7'!O20,'Trial 8'!O20)</f>
        <v>206099.57444514451</v>
      </c>
      <c r="P29" s="24">
        <f ca="1">AVERAGE('Trial 1'!P20,'Trial 2'!P20,'Trial 3'!P20,'Trial 4'!P20,'Trial 5'!P20,'Trial 6'!P20,'Trial 7'!P20,'Trial 8'!P20)</f>
        <v>206076.81601805025</v>
      </c>
      <c r="Q29" s="24">
        <f ca="1">AVERAGE('Trial 1'!Q20,'Trial 2'!Q20,'Trial 3'!Q20,'Trial 4'!Q20,'Trial 5'!Q20,'Trial 6'!Q20,'Trial 7'!Q20,'Trial 8'!Q20)</f>
        <v>206052.31428051868</v>
      </c>
      <c r="R29" s="24">
        <f ca="1">AVERAGE('Trial 1'!R20,'Trial 2'!R20,'Trial 3'!R20,'Trial 4'!R20,'Trial 5'!R20,'Trial 6'!R20,'Trial 7'!R20,'Trial 8'!R20)</f>
        <v>206026.21853864659</v>
      </c>
      <c r="S29" s="24">
        <f ca="1">AVERAGE('Trial 1'!S20,'Trial 2'!S20,'Trial 3'!S20,'Trial 4'!S20,'Trial 5'!S20,'Trial 6'!S20,'Trial 7'!S20,'Trial 8'!S20)</f>
        <v>205998.46566387638</v>
      </c>
      <c r="T29" s="24">
        <f ca="1">AVERAGE('Trial 1'!T20,'Trial 2'!T20,'Trial 3'!T20,'Trial 4'!T20,'Trial 5'!T20,'Trial 6'!T20,'Trial 7'!T20,'Trial 8'!T20)</f>
        <v>205969.10092084954</v>
      </c>
      <c r="U29" s="24">
        <f ca="1">AVERAGE('Trial 1'!U20,'Trial 2'!U20,'Trial 3'!U20,'Trial 4'!U20,'Trial 5'!U20,'Trial 6'!U20,'Trial 7'!U20,'Trial 8'!U20)</f>
        <v>205938.1535711546</v>
      </c>
      <c r="V29" s="24">
        <f ca="1">AVERAGE('Trial 1'!V20,'Trial 2'!V20,'Trial 3'!V20,'Trial 4'!V20,'Trial 5'!V20,'Trial 6'!V20,'Trial 7'!V20,'Trial 8'!V20)</f>
        <v>205905.71807558413</v>
      </c>
      <c r="W29" s="24">
        <f ca="1">AVERAGE('Trial 1'!W20,'Trial 2'!W20,'Trial 3'!W20,'Trial 4'!W20,'Trial 5'!W20,'Trial 6'!W20,'Trial 7'!W20,'Trial 8'!W20)</f>
        <v>205871.8735123013</v>
      </c>
      <c r="X29" s="24">
        <f ca="1">AVERAGE('Trial 1'!X20,'Trial 2'!X20,'Trial 3'!X20,'Trial 4'!X20,'Trial 5'!X20,'Trial 6'!X20,'Trial 7'!X20,'Trial 8'!X20)</f>
        <v>205836.61026333342</v>
      </c>
      <c r="Y29" s="24">
        <f ca="1">AVERAGE('Trial 1'!Y20,'Trial 2'!Y20,'Trial 3'!Y20,'Trial 4'!Y20,'Trial 5'!Y20,'Trial 6'!Y20,'Trial 7'!Y20,'Trial 8'!Y20)</f>
        <v>205799.83771402203</v>
      </c>
      <c r="Z29" s="24">
        <f ca="1">AVERAGE('Trial 1'!Z20,'Trial 2'!Z20,'Trial 3'!Z20,'Trial 4'!Z20,'Trial 5'!Z20,'Trial 6'!Z20,'Trial 7'!Z20,'Trial 8'!Z20)</f>
        <v>205761.81216350786</v>
      </c>
      <c r="AA29" s="25">
        <f ca="1">SUM(O29:Z29)</f>
        <v>2471336.4951669895</v>
      </c>
      <c r="AB29" s="24">
        <f ca="1">AVERAGE('Trial 1'!AB20,'Trial 2'!AB20,'Trial 3'!AB20,'Trial 4'!AB20,'Trial 5'!AB20,'Trial 6'!AB20,'Trial 7'!AB20,'Trial 8'!AB20)</f>
        <v>205722.68717584122</v>
      </c>
      <c r="AC29" s="24">
        <f ca="1">AVERAGE('Trial 1'!AC20,'Trial 2'!AC20,'Trial 3'!AC20,'Trial 4'!AC20,'Trial 5'!AC20,'Trial 6'!AC20,'Trial 7'!AC20,'Trial 8'!AC20)</f>
        <v>205682.29434871353</v>
      </c>
      <c r="AD29" s="24">
        <f ca="1">AVERAGE('Trial 1'!AD20,'Trial 2'!AD20,'Trial 3'!AD20,'Trial 4'!AD20,'Trial 5'!AD20,'Trial 6'!AD20,'Trial 7'!AD20,'Trial 8'!AD20)</f>
        <v>205640.69480561063</v>
      </c>
      <c r="AE29" s="24">
        <f ca="1">AVERAGE('Trial 1'!AE20,'Trial 2'!AE20,'Trial 3'!AE20,'Trial 4'!AE20,'Trial 5'!AE20,'Trial 6'!AE20,'Trial 7'!AE20,'Trial 8'!AE20)</f>
        <v>205597.93506753279</v>
      </c>
      <c r="AF29" s="24">
        <f ca="1">AVERAGE('Trial 1'!AF20,'Trial 2'!AF20,'Trial 3'!AF20,'Trial 4'!AF20,'Trial 5'!AF20,'Trial 6'!AF20,'Trial 7'!AF20,'Trial 8'!AF20)</f>
        <v>205553.95032427806</v>
      </c>
      <c r="AG29" s="24">
        <f ca="1">AVERAGE('Trial 1'!AG20,'Trial 2'!AG20,'Trial 3'!AG20,'Trial 4'!AG20,'Trial 5'!AG20,'Trial 6'!AG20,'Trial 7'!AG20,'Trial 8'!AG20)</f>
        <v>205508.85385712722</v>
      </c>
      <c r="AH29" s="24">
        <f ca="1">AVERAGE('Trial 1'!AH20,'Trial 2'!AH20,'Trial 3'!AH20,'Trial 4'!AH20,'Trial 5'!AH20,'Trial 6'!AH20,'Trial 7'!AH20,'Trial 8'!AH20)</f>
        <v>205462.50288391745</v>
      </c>
      <c r="AI29" s="24">
        <f ca="1">AVERAGE('Trial 1'!AI20,'Trial 2'!AI20,'Trial 3'!AI20,'Trial 4'!AI20,'Trial 5'!AI20,'Trial 6'!AI20,'Trial 7'!AI20,'Trial 8'!AI20)</f>
        <v>205415.28905914267</v>
      </c>
      <c r="AJ29" s="24">
        <f ca="1">AVERAGE('Trial 1'!AJ20,'Trial 2'!AJ20,'Trial 3'!AJ20,'Trial 4'!AJ20,'Trial 5'!AJ20,'Trial 6'!AJ20,'Trial 7'!AJ20,'Trial 8'!AJ20)</f>
        <v>205367.01059931979</v>
      </c>
      <c r="AK29" s="24">
        <f ca="1">AVERAGE('Trial 1'!AK20,'Trial 2'!AK20,'Trial 3'!AK20,'Trial 4'!AK20,'Trial 5'!AK20,'Trial 6'!AK20,'Trial 7'!AK20,'Trial 8'!AK20)</f>
        <v>205317.95420670477</v>
      </c>
      <c r="AL29" s="24">
        <f ca="1">AVERAGE('Trial 1'!AL20,'Trial 2'!AL20,'Trial 3'!AL20,'Trial 4'!AL20,'Trial 5'!AL20,'Trial 6'!AL20,'Trial 7'!AL20,'Trial 8'!AL20)</f>
        <v>205268.09739060709</v>
      </c>
      <c r="AM29" s="24">
        <f ca="1">AVERAGE('Trial 1'!AM20,'Trial 2'!AM20,'Trial 3'!AM20,'Trial 4'!AM20,'Trial 5'!AM20,'Trial 6'!AM20,'Trial 7'!AM20,'Trial 8'!AM20)</f>
        <v>205217.18118165259</v>
      </c>
      <c r="AN29" s="25">
        <f ca="1">SUM(AB29:AM29)</f>
        <v>2465754.450900448</v>
      </c>
      <c r="AO29" s="24">
        <f ca="1">AVERAGE('Trial 1'!AO20,'Trial 2'!AO20,'Trial 3'!AO20,'Trial 4'!AO20,'Trial 5'!AO20,'Trial 6'!AO20,'Trial 7'!AO20,'Trial 8'!AO20)</f>
        <v>205165.3392074203</v>
      </c>
      <c r="AP29" s="24">
        <f ca="1">AVERAGE('Trial 1'!AP20,'Trial 2'!AP20,'Trial 3'!AP20,'Trial 4'!AP20,'Trial 5'!AP20,'Trial 6'!AP20,'Trial 7'!AP20,'Trial 8'!AP20)</f>
        <v>205112.58451888443</v>
      </c>
      <c r="AQ29" s="24">
        <f ca="1">AVERAGE('Trial 1'!AQ20,'Trial 2'!AQ20,'Trial 3'!AQ20,'Trial 4'!AQ20,'Trial 5'!AQ20,'Trial 6'!AQ20,'Trial 7'!AQ20,'Trial 8'!AQ20)</f>
        <v>205058.93981398785</v>
      </c>
      <c r="AR29" s="24">
        <f ca="1">AVERAGE('Trial 1'!AR20,'Trial 2'!AR20,'Trial 3'!AR20,'Trial 4'!AR20,'Trial 5'!AR20,'Trial 6'!AR20,'Trial 7'!AR20,'Trial 8'!AR20)</f>
        <v>205004.4883241198</v>
      </c>
      <c r="AS29" s="24">
        <f ca="1">AVERAGE('Trial 1'!AS20,'Trial 2'!AS20,'Trial 3'!AS20,'Trial 4'!AS20,'Trial 5'!AS20,'Trial 6'!AS20,'Trial 7'!AS20,'Trial 8'!AS20)</f>
        <v>204949.25166721441</v>
      </c>
      <c r="AT29" s="24">
        <f ca="1">AVERAGE('Trial 1'!AT20,'Trial 2'!AT20,'Trial 3'!AT20,'Trial 4'!AT20,'Trial 5'!AT20,'Trial 6'!AT20,'Trial 7'!AT20,'Trial 8'!AT20)</f>
        <v>204893.40491291432</v>
      </c>
      <c r="AU29" s="24">
        <f ca="1">AVERAGE('Trial 1'!AU20,'Trial 2'!AU20,'Trial 3'!AU20,'Trial 4'!AU20,'Trial 5'!AU20,'Trial 6'!AU20,'Trial 7'!AU20,'Trial 8'!AU20)</f>
        <v>204836.72445914039</v>
      </c>
      <c r="AV29" s="24">
        <f ca="1">AVERAGE('Trial 1'!AV20,'Trial 2'!AV20,'Trial 3'!AV20,'Trial 4'!AV20,'Trial 5'!AV20,'Trial 6'!AV20,'Trial 7'!AV20,'Trial 8'!AV20)</f>
        <v>204779.25273304971</v>
      </c>
      <c r="AW29" s="24">
        <f ca="1">AVERAGE('Trial 1'!AW20,'Trial 2'!AW20,'Trial 3'!AW20,'Trial 4'!AW20,'Trial 5'!AW20,'Trial 6'!AW20,'Trial 7'!AW20,'Trial 8'!AW20)</f>
        <v>204720.89907449498</v>
      </c>
      <c r="AX29" s="24">
        <f ca="1">AVERAGE('Trial 1'!AX20,'Trial 2'!AX20,'Trial 3'!AX20,'Trial 4'!AX20,'Trial 5'!AX20,'Trial 6'!AX20,'Trial 7'!AX20,'Trial 8'!AX20)</f>
        <v>204661.77288907496</v>
      </c>
      <c r="AY29" s="24">
        <f ca="1">AVERAGE('Trial 1'!AY20,'Trial 2'!AY20,'Trial 3'!AY20,'Trial 4'!AY20,'Trial 5'!AY20,'Trial 6'!AY20,'Trial 7'!AY20,'Trial 8'!AY20)</f>
        <v>204602.09684071629</v>
      </c>
      <c r="AZ29" s="24">
        <f ca="1">AVERAGE('Trial 1'!AZ20,'Trial 2'!AZ20,'Trial 3'!AZ20,'Trial 4'!AZ20,'Trial 5'!AZ20,'Trial 6'!AZ20,'Trial 7'!AZ20,'Trial 8'!AZ20)</f>
        <v>204541.86854414249</v>
      </c>
      <c r="BA29" s="25">
        <f ca="1">SUM(AO29:AZ29)</f>
        <v>2458326.62298516</v>
      </c>
      <c r="BB29" s="24">
        <f ca="1">AVERAGE('Trial 1'!BB20,'Trial 2'!BB20,'Trial 3'!BB20,'Trial 4'!BB20,'Trial 5'!BB20,'Trial 6'!BB20,'Trial 7'!BB20,'Trial 8'!BB20)</f>
        <v>204481.08746370711</v>
      </c>
      <c r="BC29" s="24">
        <f ca="1">AVERAGE('Trial 1'!BC20,'Trial 2'!BC20,'Trial 3'!BC20,'Trial 4'!BC20,'Trial 5'!BC20,'Trial 6'!BC20,'Trial 7'!BC20,'Trial 8'!BC20)</f>
        <v>204419.58056909655</v>
      </c>
      <c r="BD29" s="24">
        <f ca="1">AVERAGE('Trial 1'!BD20,'Trial 2'!BD20,'Trial 3'!BD20,'Trial 4'!BD20,'Trial 5'!BD20,'Trial 6'!BD20,'Trial 7'!BD20,'Trial 8'!BD20)</f>
        <v>204357.47995877941</v>
      </c>
      <c r="BE29" s="24">
        <f ca="1">AVERAGE('Trial 1'!BE20,'Trial 2'!BE20,'Trial 3'!BE20,'Trial 4'!BE20,'Trial 5'!BE20,'Trial 6'!BE20,'Trial 7'!BE20,'Trial 8'!BE20)</f>
        <v>204294.71883026839</v>
      </c>
      <c r="BF29" s="24">
        <f ca="1">AVERAGE('Trial 1'!BF20,'Trial 2'!BF20,'Trial 3'!BF20,'Trial 4'!BF20,'Trial 5'!BF20,'Trial 6'!BF20,'Trial 7'!BF20,'Trial 8'!BF20)</f>
        <v>204231.55291935467</v>
      </c>
      <c r="BG29" s="24">
        <f ca="1">AVERAGE('Trial 1'!BG20,'Trial 2'!BG20,'Trial 3'!BG20,'Trial 4'!BG20,'Trial 5'!BG20,'Trial 6'!BG20,'Trial 7'!BG20,'Trial 8'!BG20)</f>
        <v>204167.80993418058</v>
      </c>
      <c r="BH29" s="24">
        <f ca="1">AVERAGE('Trial 1'!BH20,'Trial 2'!BH20,'Trial 3'!BH20,'Trial 4'!BH20,'Trial 5'!BH20,'Trial 6'!BH20,'Trial 7'!BH20,'Trial 8'!BH20)</f>
        <v>204103.32946793208</v>
      </c>
      <c r="BI29" s="24">
        <f ca="1">AVERAGE('Trial 1'!BI20,'Trial 2'!BI20,'Trial 3'!BI20,'Trial 4'!BI20,'Trial 5'!BI20,'Trial 6'!BI20,'Trial 7'!BI20,'Trial 8'!BI20)</f>
        <v>204038.22443849291</v>
      </c>
      <c r="BJ29" s="24">
        <f ca="1">AVERAGE('Trial 1'!BJ20,'Trial 2'!BJ20,'Trial 3'!BJ20,'Trial 4'!BJ20,'Trial 5'!BJ20,'Trial 6'!BJ20,'Trial 7'!BJ20,'Trial 8'!BJ20)</f>
        <v>203972.65531093656</v>
      </c>
      <c r="BK29" s="24">
        <f ca="1">AVERAGE('Trial 1'!BK20,'Trial 2'!BK20,'Trial 3'!BK20,'Trial 4'!BK20,'Trial 5'!BK20,'Trial 6'!BK20,'Trial 7'!BK20,'Trial 8'!BK20)</f>
        <v>203906.6121914988</v>
      </c>
      <c r="BL29" s="24">
        <f ca="1">AVERAGE('Trial 1'!BL20,'Trial 2'!BL20,'Trial 3'!BL20,'Trial 4'!BL20,'Trial 5'!BL20,'Trial 6'!BL20,'Trial 7'!BL20,'Trial 8'!BL20)</f>
        <v>203839.98032788147</v>
      </c>
      <c r="BM29" s="24">
        <f ca="1">AVERAGE('Trial 1'!BM20,'Trial 2'!BM20,'Trial 3'!BM20,'Trial 4'!BM20,'Trial 5'!BM20,'Trial 6'!BM20,'Trial 7'!BM20,'Trial 8'!BM20)</f>
        <v>203772.9951990351</v>
      </c>
      <c r="BN29" s="25">
        <f ca="1">SUM(BB29:BM29)</f>
        <v>2449586.0266111633</v>
      </c>
      <c r="BO29" s="24">
        <f ca="1">AVERAGE('Trial 1'!BO20,'Trial 2'!BO20,'Trial 3'!BO20,'Trial 4'!BO20,'Trial 5'!BO20,'Trial 6'!BO20,'Trial 7'!BO20,'Trial 8'!BO20)</f>
        <v>203705.67368523823</v>
      </c>
      <c r="BP29" s="24">
        <f ca="1">AVERAGE('Trial 1'!BP20,'Trial 2'!BP20,'Trial 3'!BP20,'Trial 4'!BP20,'Trial 5'!BP20,'Trial 6'!BP20,'Trial 7'!BP20,'Trial 8'!BP20)</f>
        <v>203637.74695855693</v>
      </c>
      <c r="BQ29" s="24">
        <f ca="1">AVERAGE('Trial 1'!BQ20,'Trial 2'!BQ20,'Trial 3'!BQ20,'Trial 4'!BQ20,'Trial 5'!BQ20,'Trial 6'!BQ20,'Trial 7'!BQ20,'Trial 8'!BQ20)</f>
        <v>203569.42642599682</v>
      </c>
      <c r="BR29" s="24">
        <f ca="1">AVERAGE('Trial 1'!BR20,'Trial 2'!BR20,'Trial 3'!BR20,'Trial 4'!BR20,'Trial 5'!BR20,'Trial 6'!BR20,'Trial 7'!BR20,'Trial 8'!BR20)</f>
        <v>203500.80057631433</v>
      </c>
      <c r="BS29" s="24">
        <f ca="1">AVERAGE('Trial 1'!BS20,'Trial 2'!BS20,'Trial 3'!BS20,'Trial 4'!BS20,'Trial 5'!BS20,'Trial 6'!BS20,'Trial 7'!BS20,'Trial 8'!BS20)</f>
        <v>203431.88120299525</v>
      </c>
      <c r="BT29" s="24">
        <f ca="1">AVERAGE('Trial 1'!BT20,'Trial 2'!BT20,'Trial 3'!BT20,'Trial 4'!BT20,'Trial 5'!BT20,'Trial 6'!BT20,'Trial 7'!BT20,'Trial 8'!BT20)</f>
        <v>203362.36926404882</v>
      </c>
      <c r="BU29" s="24">
        <f ca="1">AVERAGE('Trial 1'!BU20,'Trial 2'!BU20,'Trial 3'!BU20,'Trial 4'!BU20,'Trial 5'!BU20,'Trial 6'!BU20,'Trial 7'!BU20,'Trial 8'!BU20)</f>
        <v>203292.39811751872</v>
      </c>
      <c r="BV29" s="24">
        <f ca="1">AVERAGE('Trial 1'!BV20,'Trial 2'!BV20,'Trial 3'!BV20,'Trial 4'!BV20,'Trial 5'!BV20,'Trial 6'!BV20,'Trial 7'!BV20,'Trial 8'!BV20)</f>
        <v>203221.85086119315</v>
      </c>
      <c r="BW29" s="24">
        <f ca="1">AVERAGE('Trial 1'!BW20,'Trial 2'!BW20,'Trial 3'!BW20,'Trial 4'!BW20,'Trial 5'!BW20,'Trial 6'!BW20,'Trial 7'!BW20,'Trial 8'!BW20)</f>
        <v>203150.99884162506</v>
      </c>
      <c r="BX29" s="24">
        <f ca="1">AVERAGE('Trial 1'!BX20,'Trial 2'!BX20,'Trial 3'!BX20,'Trial 4'!BX20,'Trial 5'!BX20,'Trial 6'!BX20,'Trial 7'!BX20,'Trial 8'!BX20)</f>
        <v>203079.63995641473</v>
      </c>
      <c r="BY29" s="24">
        <f ca="1">AVERAGE('Trial 1'!BY20,'Trial 2'!BY20,'Trial 3'!BY20,'Trial 4'!BY20,'Trial 5'!BY20,'Trial 6'!BY20,'Trial 7'!BY20,'Trial 8'!BY20)</f>
        <v>203007.77924667016</v>
      </c>
      <c r="BZ29" s="24">
        <f ca="1">AVERAGE('Trial 1'!BZ20,'Trial 2'!BZ20,'Trial 3'!BZ20,'Trial 4'!BZ20,'Trial 5'!BZ20,'Trial 6'!BZ20,'Trial 7'!BZ20,'Trial 8'!BZ20)</f>
        <v>202935.53329389283</v>
      </c>
      <c r="CA29" s="25">
        <f ca="1">SUM(BO29:BZ29)</f>
        <v>2439896.098430465</v>
      </c>
      <c r="CB29" s="24">
        <f ca="1">AVERAGE('Trial 1'!CB20,'Trial 2'!CB20,'Trial 3'!CB20,'Trial 4'!CB20,'Trial 5'!CB20,'Trial 6'!CB20,'Trial 7'!CB20,'Trial 8'!CB20)</f>
        <v>202862.87630680166</v>
      </c>
      <c r="CC29" s="24">
        <f ca="1">AVERAGE('Trial 1'!CC20,'Trial 2'!CC20,'Trial 3'!CC20,'Trial 4'!CC20,'Trial 5'!CC20,'Trial 6'!CC20,'Trial 7'!CC20,'Trial 8'!CC20)</f>
        <v>202789.76849871091</v>
      </c>
      <c r="CD29" s="24">
        <f ca="1">AVERAGE('Trial 1'!CD20,'Trial 2'!CD20,'Trial 3'!CD20,'Trial 4'!CD20,'Trial 5'!CD20,'Trial 6'!CD20,'Trial 7'!CD20,'Trial 8'!CD20)</f>
        <v>202716.51975795388</v>
      </c>
      <c r="CE29" s="24">
        <f ca="1">AVERAGE('Trial 1'!CE20,'Trial 2'!CE20,'Trial 3'!CE20,'Trial 4'!CE20,'Trial 5'!CE20,'Trial 6'!CE20,'Trial 7'!CE20,'Trial 8'!CE20)</f>
        <v>202642.94691722852</v>
      </c>
      <c r="CF29" s="24">
        <f ca="1">AVERAGE('Trial 1'!CF20,'Trial 2'!CF20,'Trial 3'!CF20,'Trial 4'!CF20,'Trial 5'!CF20,'Trial 6'!CF20,'Trial 7'!CF20,'Trial 8'!CF20)</f>
        <v>202569.25927222561</v>
      </c>
      <c r="CG29" s="24">
        <f ca="1">AVERAGE('Trial 1'!CG20,'Trial 2'!CG20,'Trial 3'!CG20,'Trial 4'!CG20,'Trial 5'!CG20,'Trial 6'!CG20,'Trial 7'!CG20,'Trial 8'!CG20)</f>
        <v>202495.31743571628</v>
      </c>
      <c r="CH29" s="24">
        <f ca="1">AVERAGE('Trial 1'!CH20,'Trial 2'!CH20,'Trial 3'!CH20,'Trial 4'!CH20,'Trial 5'!CH20,'Trial 6'!CH20,'Trial 7'!CH20,'Trial 8'!CH20)</f>
        <v>202421.04477364948</v>
      </c>
      <c r="CI29" s="24">
        <f ca="1">AVERAGE('Trial 1'!CI20,'Trial 2'!CI20,'Trial 3'!CI20,'Trial 4'!CI20,'Trial 5'!CI20,'Trial 6'!CI20,'Trial 7'!CI20,'Trial 8'!CI20)</f>
        <v>202346.4593314325</v>
      </c>
      <c r="CJ29" s="24">
        <f ca="1">AVERAGE('Trial 1'!CJ20,'Trial 2'!CJ20,'Trial 3'!CJ20,'Trial 4'!CJ20,'Trial 5'!CJ20,'Trial 6'!CJ20,'Trial 7'!CJ20,'Trial 8'!CJ20)</f>
        <v>202271.65374160642</v>
      </c>
      <c r="CK29" s="24">
        <f ca="1">AVERAGE('Trial 1'!CK20,'Trial 2'!CK20,'Trial 3'!CK20,'Trial 4'!CK20,'Trial 5'!CK20,'Trial 6'!CK20,'Trial 7'!CK20,'Trial 8'!CK20)</f>
        <v>202196.51146541251</v>
      </c>
      <c r="CL29" s="24">
        <f ca="1">AVERAGE('Trial 1'!CL20,'Trial 2'!CL20,'Trial 3'!CL20,'Trial 4'!CL20,'Trial 5'!CL20,'Trial 6'!CL20,'Trial 7'!CL20,'Trial 8'!CL20)</f>
        <v>202121.19366976706</v>
      </c>
      <c r="CM29" s="24">
        <f ca="1">AVERAGE('Trial 1'!CM20,'Trial 2'!CM20,'Trial 3'!CM20,'Trial 4'!CM20,'Trial 5'!CM20,'Trial 6'!CM20,'Trial 7'!CM20,'Trial 8'!CM20)</f>
        <v>202045.60336256947</v>
      </c>
      <c r="CN29" s="25">
        <f ca="1">SUM(CB29:CM29)</f>
        <v>2429479.1545330747</v>
      </c>
      <c r="CO29" s="24">
        <f ca="1">AVERAGE('Trial 1'!CO20,'Trial 2'!CO20,'Trial 3'!CO20,'Trial 4'!CO20,'Trial 5'!CO20,'Trial 6'!CO20,'Trial 7'!CO20,'Trial 8'!CO20)</f>
        <v>201969.68559234674</v>
      </c>
      <c r="CP29" s="24">
        <f ca="1">AVERAGE('Trial 1'!CP20,'Trial 2'!CP20,'Trial 3'!CP20,'Trial 4'!CP20,'Trial 5'!CP20,'Trial 6'!CP20,'Trial 7'!CP20,'Trial 8'!CP20)</f>
        <v>201893.29245051794</v>
      </c>
      <c r="CQ29" s="24">
        <f ca="1">AVERAGE('Trial 1'!CQ20,'Trial 2'!CQ20,'Trial 3'!CQ20,'Trial 4'!CQ20,'Trial 5'!CQ20,'Trial 6'!CQ20,'Trial 7'!CQ20,'Trial 8'!CQ20)</f>
        <v>201816.57943172759</v>
      </c>
      <c r="CR29" s="24">
        <f ca="1">AVERAGE('Trial 1'!CR20,'Trial 2'!CR20,'Trial 3'!CR20,'Trial 4'!CR20,'Trial 5'!CR20,'Trial 6'!CR20,'Trial 7'!CR20,'Trial 8'!CR20)</f>
        <v>201739.80697210151</v>
      </c>
      <c r="CS29" s="24">
        <f ca="1">AVERAGE('Trial 1'!CS20,'Trial 2'!CS20,'Trial 3'!CS20,'Trial 4'!CS20,'Trial 5'!CS20,'Trial 6'!CS20,'Trial 7'!CS20,'Trial 8'!CS20)</f>
        <v>201662.81440121849</v>
      </c>
      <c r="CT29" s="24">
        <f ca="1">AVERAGE('Trial 1'!CT20,'Trial 2'!CT20,'Trial 3'!CT20,'Trial 4'!CT20,'Trial 5'!CT20,'Trial 6'!CT20,'Trial 7'!CT20,'Trial 8'!CT20)</f>
        <v>201585.58636215341</v>
      </c>
      <c r="CU29" s="24">
        <f ca="1">AVERAGE('Trial 1'!CU20,'Trial 2'!CU20,'Trial 3'!CU20,'Trial 4'!CU20,'Trial 5'!CU20,'Trial 6'!CU20,'Trial 7'!CU20,'Trial 8'!CU20)</f>
        <v>201508.23713473143</v>
      </c>
      <c r="CV29" s="24">
        <f ca="1">AVERAGE('Trial 1'!CV20,'Trial 2'!CV20,'Trial 3'!CV20,'Trial 4'!CV20,'Trial 5'!CV20,'Trial 6'!CV20,'Trial 7'!CV20,'Trial 8'!CV20)</f>
        <v>201430.70799639844</v>
      </c>
      <c r="CW29" s="24">
        <f ca="1">AVERAGE('Trial 1'!CW20,'Trial 2'!CW20,'Trial 3'!CW20,'Trial 4'!CW20,'Trial 5'!CW20,'Trial 6'!CW20,'Trial 7'!CW20,'Trial 8'!CW20)</f>
        <v>201353.00903029094</v>
      </c>
      <c r="CX29" s="24">
        <f ca="1">AVERAGE('Trial 1'!CX20,'Trial 2'!CX20,'Trial 3'!CX20,'Trial 4'!CX20,'Trial 5'!CX20,'Trial 6'!CX20,'Trial 7'!CX20,'Trial 8'!CX20)</f>
        <v>201275.03935895071</v>
      </c>
      <c r="CY29" s="24">
        <f ca="1">AVERAGE('Trial 1'!CY20,'Trial 2'!CY20,'Trial 3'!CY20,'Trial 4'!CY20,'Trial 5'!CY20,'Trial 6'!CY20,'Trial 7'!CY20,'Trial 8'!CY20)</f>
        <v>201196.81353639459</v>
      </c>
      <c r="CZ29" s="24">
        <f ca="1">AVERAGE('Trial 1'!CZ20,'Trial 2'!CZ20,'Trial 3'!CZ20,'Trial 4'!CZ20,'Trial 5'!CZ20,'Trial 6'!CZ20,'Trial 7'!CZ20,'Trial 8'!CZ20)</f>
        <v>201118.28887814991</v>
      </c>
      <c r="DA29" s="25">
        <f ca="1">SUM(CO29:CZ29)</f>
        <v>2418549.8611449813</v>
      </c>
      <c r="DB29" s="24">
        <f ca="1">AVERAGE('Trial 1'!DB20,'Trial 2'!DB20,'Trial 3'!DB20,'Trial 4'!DB20,'Trial 5'!DB20,'Trial 6'!DB20,'Trial 7'!DB20,'Trial 8'!DB20)</f>
        <v>201039.71522800918</v>
      </c>
      <c r="DC29" s="24">
        <f ca="1">AVERAGE('Trial 1'!DC20,'Trial 2'!DC20,'Trial 3'!DC20,'Trial 4'!DC20,'Trial 5'!DC20,'Trial 6'!DC20,'Trial 7'!DC20,'Trial 8'!DC20)</f>
        <v>200961.05802054144</v>
      </c>
      <c r="DD29" s="24">
        <f ca="1">AVERAGE('Trial 1'!DD20,'Trial 2'!DD20,'Trial 3'!DD20,'Trial 4'!DD20,'Trial 5'!DD20,'Trial 6'!DD20,'Trial 7'!DD20,'Trial 8'!DD20)</f>
        <v>200882.52286031679</v>
      </c>
      <c r="DE29" s="24">
        <f ca="1">AVERAGE('Trial 1'!DE20,'Trial 2'!DE20,'Trial 3'!DE20,'Trial 4'!DE20,'Trial 5'!DE20,'Trial 6'!DE20,'Trial 7'!DE20,'Trial 8'!DE20)</f>
        <v>200803.80517051744</v>
      </c>
      <c r="DF29" s="24">
        <f ca="1">AVERAGE('Trial 1'!DF20,'Trial 2'!DF20,'Trial 3'!DF20,'Trial 4'!DF20,'Trial 5'!DF20,'Trial 6'!DF20,'Trial 7'!DF20,'Trial 8'!DF20)</f>
        <v>200725.05016280335</v>
      </c>
      <c r="DG29" s="24">
        <f ca="1">AVERAGE('Trial 1'!DG20,'Trial 2'!DG20,'Trial 3'!DG20,'Trial 4'!DG20,'Trial 5'!DG20,'Trial 6'!DG20,'Trial 7'!DG20,'Trial 8'!DG20)</f>
        <v>200645.92800402688</v>
      </c>
      <c r="DH29" s="24">
        <f ca="1">AVERAGE('Trial 1'!DH20,'Trial 2'!DH20,'Trial 3'!DH20,'Trial 4'!DH20,'Trial 5'!DH20,'Trial 6'!DH20,'Trial 7'!DH20,'Trial 8'!DH20)</f>
        <v>200566.75015418415</v>
      </c>
      <c r="DI29" s="24">
        <f ca="1">AVERAGE('Trial 1'!DI20,'Trial 2'!DI20,'Trial 3'!DI20,'Trial 4'!DI20,'Trial 5'!DI20,'Trial 6'!DI20,'Trial 7'!DI20,'Trial 8'!DI20)</f>
        <v>200487.42043286678</v>
      </c>
      <c r="DJ29" s="24">
        <f ca="1">AVERAGE('Trial 1'!DJ20,'Trial 2'!DJ20,'Trial 3'!DJ20,'Trial 4'!DJ20,'Trial 5'!DJ20,'Trial 6'!DJ20,'Trial 7'!DJ20,'Trial 8'!DJ20)</f>
        <v>200407.82632184747</v>
      </c>
      <c r="DK29" s="24">
        <f ca="1">AVERAGE('Trial 1'!DK20,'Trial 2'!DK20,'Trial 3'!DK20,'Trial 4'!DK20,'Trial 5'!DK20,'Trial 6'!DK20,'Trial 7'!DK20,'Trial 8'!DK20)</f>
        <v>200328.18241624156</v>
      </c>
      <c r="DL29" s="24">
        <f ca="1">AVERAGE('Trial 1'!DL20,'Trial 2'!DL20,'Trial 3'!DL20,'Trial 4'!DL20,'Trial 5'!DL20,'Trial 6'!DL20,'Trial 7'!DL20,'Trial 8'!DL20)</f>
        <v>200248.32544994727</v>
      </c>
      <c r="DM29" s="24">
        <f ca="1">AVERAGE('Trial 1'!DM20,'Trial 2'!DM20,'Trial 3'!DM20,'Trial 4'!DM20,'Trial 5'!DM20,'Trial 6'!DM20,'Trial 7'!DM20,'Trial 8'!DM20)</f>
        <v>200168.50580263892</v>
      </c>
      <c r="DN29" s="25">
        <f ca="1">SUM(DB29:DM29)</f>
        <v>2407265.0900239414</v>
      </c>
      <c r="DO29" s="24">
        <f ca="1">AVERAGE('Trial 1'!DO20,'Trial 2'!DO20,'Trial 3'!DO20,'Trial 4'!DO20,'Trial 5'!DO20,'Trial 6'!DO20,'Trial 7'!DO20,'Trial 8'!DO20)</f>
        <v>200088.71917565708</v>
      </c>
      <c r="DP29" s="24">
        <f ca="1">AVERAGE('Trial 1'!DP20,'Trial 2'!DP20,'Trial 3'!DP20,'Trial 4'!DP20,'Trial 5'!DP20,'Trial 6'!DP20,'Trial 7'!DP20,'Trial 8'!DP20)</f>
        <v>200008.86609980994</v>
      </c>
      <c r="DQ29" s="24">
        <f ca="1">AVERAGE('Trial 1'!DQ20,'Trial 2'!DQ20,'Trial 3'!DQ20,'Trial 4'!DQ20,'Trial 5'!DQ20,'Trial 6'!DQ20,'Trial 7'!DQ20,'Trial 8'!DQ20)</f>
        <v>199929.11369696804</v>
      </c>
      <c r="DR29" s="24">
        <f ca="1">AVERAGE('Trial 1'!DR20,'Trial 2'!DR20,'Trial 3'!DR20,'Trial 4'!DR20,'Trial 5'!DR20,'Trial 6'!DR20,'Trial 7'!DR20,'Trial 8'!DR20)</f>
        <v>199849.2065162322</v>
      </c>
      <c r="DS29" s="24">
        <f ca="1">AVERAGE('Trial 1'!DS20,'Trial 2'!DS20,'Trial 3'!DS20,'Trial 4'!DS20,'Trial 5'!DS20,'Trial 6'!DS20,'Trial 7'!DS20,'Trial 8'!DS20)</f>
        <v>199769.25081210275</v>
      </c>
      <c r="DT29" s="24">
        <f ca="1">AVERAGE('Trial 1'!DT20,'Trial 2'!DT20,'Trial 3'!DT20,'Trial 4'!DT20,'Trial 5'!DT20,'Trial 6'!DT20,'Trial 7'!DT20,'Trial 8'!DT20)</f>
        <v>199689.29425865965</v>
      </c>
      <c r="DU29" s="24">
        <f ca="1">AVERAGE('Trial 1'!DU20,'Trial 2'!DU20,'Trial 3'!DU20,'Trial 4'!DU20,'Trial 5'!DU20,'Trial 6'!DU20,'Trial 7'!DU20,'Trial 8'!DU20)</f>
        <v>199609.08385263046</v>
      </c>
      <c r="DV29" s="24">
        <f ca="1">AVERAGE('Trial 1'!DV20,'Trial 2'!DV20,'Trial 3'!DV20,'Trial 4'!DV20,'Trial 5'!DV20,'Trial 6'!DV20,'Trial 7'!DV20,'Trial 8'!DV20)</f>
        <v>199528.68496141041</v>
      </c>
      <c r="DW29" s="24">
        <f ca="1">AVERAGE('Trial 1'!DW20,'Trial 2'!DW20,'Trial 3'!DW20,'Trial 4'!DW20,'Trial 5'!DW20,'Trial 6'!DW20,'Trial 7'!DW20,'Trial 8'!DW20)</f>
        <v>199448.23689140513</v>
      </c>
      <c r="DX29" s="24">
        <f ca="1">AVERAGE('Trial 1'!DX20,'Trial 2'!DX20,'Trial 3'!DX20,'Trial 4'!DX20,'Trial 5'!DX20,'Trial 6'!DX20,'Trial 7'!DX20,'Trial 8'!DX20)</f>
        <v>199367.73585164969</v>
      </c>
      <c r="DY29" s="24">
        <f ca="1">AVERAGE('Trial 1'!DY20,'Trial 2'!DY20,'Trial 3'!DY20,'Trial 4'!DY20,'Trial 5'!DY20,'Trial 6'!DY20,'Trial 7'!DY20,'Trial 8'!DY20)</f>
        <v>199287.24290001078</v>
      </c>
      <c r="DZ29" s="24">
        <f ca="1">AVERAGE('Trial 1'!DZ20,'Trial 2'!DZ20,'Trial 3'!DZ20,'Trial 4'!DZ20,'Trial 5'!DZ20,'Trial 6'!DZ20,'Trial 7'!DZ20,'Trial 8'!DZ20)</f>
        <v>199206.52966914611</v>
      </c>
      <c r="EA29" s="25">
        <f ca="1">SUM(DO29:DZ29)</f>
        <v>2395781.9646856827</v>
      </c>
      <c r="EB29" s="24">
        <f ca="1">AVERAGE('Trial 1'!EB20,'Trial 2'!EB20,'Trial 3'!EB20,'Trial 4'!EB20,'Trial 5'!EB20,'Trial 6'!EB20,'Trial 7'!EB20,'Trial 8'!EB20)</f>
        <v>199125.74267834151</v>
      </c>
      <c r="EC29" s="24">
        <f ca="1">AVERAGE('Trial 1'!EC20,'Trial 2'!EC20,'Trial 3'!EC20,'Trial 4'!EC20,'Trial 5'!EC20,'Trial 6'!EC20,'Trial 7'!EC20,'Trial 8'!EC20)</f>
        <v>199044.84984551551</v>
      </c>
      <c r="ED29" s="24">
        <f ca="1">AVERAGE('Trial 1'!ED20,'Trial 2'!ED20,'Trial 3'!ED20,'Trial 4'!ED20,'Trial 5'!ED20,'Trial 6'!ED20,'Trial 7'!ED20,'Trial 8'!ED20)</f>
        <v>198963.95437916415</v>
      </c>
      <c r="EE29" s="24">
        <f ca="1">AVERAGE('Trial 1'!EE20,'Trial 2'!EE20,'Trial 3'!EE20,'Trial 4'!EE20,'Trial 5'!EE20,'Trial 6'!EE20,'Trial 7'!EE20,'Trial 8'!EE20)</f>
        <v>198883.08393641093</v>
      </c>
      <c r="EF29" s="24">
        <f ca="1">AVERAGE('Trial 1'!EF20,'Trial 2'!EF20,'Trial 3'!EF20,'Trial 4'!EF20,'Trial 5'!EF20,'Trial 6'!EF20,'Trial 7'!EF20,'Trial 8'!EF20)</f>
        <v>198802.24787391751</v>
      </c>
      <c r="EG29" s="24">
        <f ca="1">AVERAGE('Trial 1'!EG20,'Trial 2'!EG20,'Trial 3'!EG20,'Trial 4'!EG20,'Trial 5'!EG20,'Trial 6'!EG20,'Trial 7'!EG20,'Trial 8'!EG20)</f>
        <v>198721.19304455409</v>
      </c>
      <c r="EH29" s="24">
        <f ca="1">AVERAGE('Trial 1'!EH20,'Trial 2'!EH20,'Trial 3'!EH20,'Trial 4'!EH20,'Trial 5'!EH20,'Trial 6'!EH20,'Trial 7'!EH20,'Trial 8'!EH20)</f>
        <v>198640.07475753425</v>
      </c>
      <c r="EI29" s="24">
        <f ca="1">AVERAGE('Trial 1'!EI20,'Trial 2'!EI20,'Trial 3'!EI20,'Trial 4'!EI20,'Trial 5'!EI20,'Trial 6'!EI20,'Trial 7'!EI20,'Trial 8'!EI20)</f>
        <v>198558.83324318437</v>
      </c>
      <c r="EJ29" s="24">
        <f ca="1">AVERAGE('Trial 1'!EJ20,'Trial 2'!EJ20,'Trial 3'!EJ20,'Trial 4'!EJ20,'Trial 5'!EJ20,'Trial 6'!EJ20,'Trial 7'!EJ20,'Trial 8'!EJ20)</f>
        <v>198477.51426826985</v>
      </c>
      <c r="EK29" s="24">
        <f ca="1">AVERAGE('Trial 1'!EK20,'Trial 2'!EK20,'Trial 3'!EK20,'Trial 4'!EK20,'Trial 5'!EK20,'Trial 6'!EK20,'Trial 7'!EK20,'Trial 8'!EK20)</f>
        <v>198396.11856375061</v>
      </c>
      <c r="EL29" s="24">
        <f ca="1">AVERAGE('Trial 1'!EL20,'Trial 2'!EL20,'Trial 3'!EL20,'Trial 4'!EL20,'Trial 5'!EL20,'Trial 6'!EL20,'Trial 7'!EL20,'Trial 8'!EL20)</f>
        <v>198314.76152924073</v>
      </c>
      <c r="EM29" s="24">
        <f ca="1">AVERAGE('Trial 1'!EM20,'Trial 2'!EM20,'Trial 3'!EM20,'Trial 4'!EM20,'Trial 5'!EM20,'Trial 6'!EM20,'Trial 7'!EM20,'Trial 8'!EM20)</f>
        <v>198233.4396076772</v>
      </c>
      <c r="EN29" s="25">
        <f ca="1">SUM(EB29:EM29)</f>
        <v>2384161.8137275605</v>
      </c>
    </row>
    <row r="30" spans="1:144" ht="12.75" customHeight="1" outlineLevel="1" x14ac:dyDescent="0.2">
      <c r="A30" s="9" t="str">
        <f>Labels!B13</f>
        <v>Capital Depreciation std dev</v>
      </c>
      <c r="B30" s="28">
        <f>STDEV('Trial 1'!B20,'Trial 2'!B20,'Trial 3'!B20,'Trial 4'!B20,'Trial 5'!B20,'Trial 6'!B20,'Trial 7'!B20,'Trial 8'!B20)</f>
        <v>3.1113303489101166E-11</v>
      </c>
      <c r="C30" s="28">
        <f>STDEV('Trial 1'!C20,'Trial 2'!C20,'Trial 3'!C20,'Trial 4'!C20,'Trial 5'!C20,'Trial 6'!C20,'Trial 7'!C20,'Trial 8'!C20)</f>
        <v>3.1113303489101166E-11</v>
      </c>
      <c r="D30" s="28">
        <f>STDEV('Trial 1'!D20,'Trial 2'!D20,'Trial 3'!D20,'Trial 4'!D20,'Trial 5'!D20,'Trial 6'!D20,'Trial 7'!D20,'Trial 8'!D20)</f>
        <v>3.1113303489101166E-11</v>
      </c>
      <c r="E30" s="28">
        <f ca="1">STDEV('Trial 1'!E20,'Trial 2'!E20,'Trial 3'!E20,'Trial 4'!E20,'Trial 5'!E20,'Trial 6'!E20,'Trial 7'!E20,'Trial 8'!E20)</f>
        <v>0.27252691164553589</v>
      </c>
      <c r="F30" s="28">
        <f ca="1">STDEV('Trial 1'!F20,'Trial 2'!F20,'Trial 3'!F20,'Trial 4'!F20,'Trial 5'!F20,'Trial 6'!F20,'Trial 7'!F20,'Trial 8'!F20)</f>
        <v>0.61634407726152252</v>
      </c>
      <c r="G30" s="28">
        <f ca="1">STDEV('Trial 1'!G20,'Trial 2'!G20,'Trial 3'!G20,'Trial 4'!G20,'Trial 5'!G20,'Trial 6'!G20,'Trial 7'!G20,'Trial 8'!G20)</f>
        <v>0.95727473998206802</v>
      </c>
      <c r="H30" s="28">
        <f ca="1">STDEV('Trial 1'!H20,'Trial 2'!H20,'Trial 3'!H20,'Trial 4'!H20,'Trial 5'!H20,'Trial 6'!H20,'Trial 7'!H20,'Trial 8'!H20)</f>
        <v>1.5328456242372537</v>
      </c>
      <c r="I30" s="28">
        <f ca="1">STDEV('Trial 1'!I20,'Trial 2'!I20,'Trial 3'!I20,'Trial 4'!I20,'Trial 5'!I20,'Trial 6'!I20,'Trial 7'!I20,'Trial 8'!I20)</f>
        <v>2.3218498134554819</v>
      </c>
      <c r="J30" s="28">
        <f ca="1">STDEV('Trial 1'!J20,'Trial 2'!J20,'Trial 3'!J20,'Trial 4'!J20,'Trial 5'!J20,'Trial 6'!J20,'Trial 7'!J20,'Trial 8'!J20)</f>
        <v>3.2044664820825752</v>
      </c>
      <c r="K30" s="28">
        <f ca="1">STDEV('Trial 1'!K20,'Trial 2'!K20,'Trial 3'!K20,'Trial 4'!K20,'Trial 5'!K20,'Trial 6'!K20,'Trial 7'!K20,'Trial 8'!K20)</f>
        <v>4.0770459461867592</v>
      </c>
      <c r="L30" s="28">
        <f ca="1">STDEV('Trial 1'!L20,'Trial 2'!L20,'Trial 3'!L20,'Trial 4'!L20,'Trial 5'!L20,'Trial 6'!L20,'Trial 7'!L20,'Trial 8'!L20)</f>
        <v>5.0511280136616739</v>
      </c>
      <c r="M30" s="28">
        <f ca="1">STDEV('Trial 1'!M20,'Trial 2'!M20,'Trial 3'!M20,'Trial 4'!M20,'Trial 5'!M20,'Trial 6'!M20,'Trial 7'!M20,'Trial 8'!M20)</f>
        <v>5.9128856540637305</v>
      </c>
      <c r="N30" s="29">
        <f ca="1">SUM(B30:M30)</f>
        <v>23.946367262669938</v>
      </c>
      <c r="O30" s="28">
        <f ca="1">STDEV('Trial 1'!O20,'Trial 2'!O20,'Trial 3'!O20,'Trial 4'!O20,'Trial 5'!O20,'Trial 6'!O20,'Trial 7'!O20,'Trial 8'!O20)</f>
        <v>6.9202942633308018</v>
      </c>
      <c r="P30" s="28">
        <f ca="1">STDEV('Trial 1'!P20,'Trial 2'!P20,'Trial 3'!P20,'Trial 4'!P20,'Trial 5'!P20,'Trial 6'!P20,'Trial 7'!P20,'Trial 8'!P20)</f>
        <v>7.876284192642431</v>
      </c>
      <c r="Q30" s="28">
        <f ca="1">STDEV('Trial 1'!Q20,'Trial 2'!Q20,'Trial 3'!Q20,'Trial 4'!Q20,'Trial 5'!Q20,'Trial 6'!Q20,'Trial 7'!Q20,'Trial 8'!Q20)</f>
        <v>9.0426571949163872</v>
      </c>
      <c r="R30" s="28">
        <f ca="1">STDEV('Trial 1'!R20,'Trial 2'!R20,'Trial 3'!R20,'Trial 4'!R20,'Trial 5'!R20,'Trial 6'!R20,'Trial 7'!R20,'Trial 8'!R20)</f>
        <v>10.241876933164145</v>
      </c>
      <c r="S30" s="28">
        <f ca="1">STDEV('Trial 1'!S20,'Trial 2'!S20,'Trial 3'!S20,'Trial 4'!S20,'Trial 5'!S20,'Trial 6'!S20,'Trial 7'!S20,'Trial 8'!S20)</f>
        <v>11.463739240394045</v>
      </c>
      <c r="T30" s="28">
        <f ca="1">STDEV('Trial 1'!T20,'Trial 2'!T20,'Trial 3'!T20,'Trial 4'!T20,'Trial 5'!T20,'Trial 6'!T20,'Trial 7'!T20,'Trial 8'!T20)</f>
        <v>12.942058112422865</v>
      </c>
      <c r="U30" s="28">
        <f ca="1">STDEV('Trial 1'!U20,'Trial 2'!U20,'Trial 3'!U20,'Trial 4'!U20,'Trial 5'!U20,'Trial 6'!U20,'Trial 7'!U20,'Trial 8'!U20)</f>
        <v>14.520560173075774</v>
      </c>
      <c r="V30" s="28">
        <f ca="1">STDEV('Trial 1'!V20,'Trial 2'!V20,'Trial 3'!V20,'Trial 4'!V20,'Trial 5'!V20,'Trial 6'!V20,'Trial 7'!V20,'Trial 8'!V20)</f>
        <v>16.206855387436477</v>
      </c>
      <c r="W30" s="28">
        <f ca="1">STDEV('Trial 1'!W20,'Trial 2'!W20,'Trial 3'!W20,'Trial 4'!W20,'Trial 5'!W20,'Trial 6'!W20,'Trial 7'!W20,'Trial 8'!W20)</f>
        <v>17.895182951734419</v>
      </c>
      <c r="X30" s="28">
        <f ca="1">STDEV('Trial 1'!X20,'Trial 2'!X20,'Trial 3'!X20,'Trial 4'!X20,'Trial 5'!X20,'Trial 6'!X20,'Trial 7'!X20,'Trial 8'!X20)</f>
        <v>19.46565090745036</v>
      </c>
      <c r="Y30" s="28">
        <f ca="1">STDEV('Trial 1'!Y20,'Trial 2'!Y20,'Trial 3'!Y20,'Trial 4'!Y20,'Trial 5'!Y20,'Trial 6'!Y20,'Trial 7'!Y20,'Trial 8'!Y20)</f>
        <v>20.895697152388728</v>
      </c>
      <c r="Z30" s="28">
        <f ca="1">STDEV('Trial 1'!Z20,'Trial 2'!Z20,'Trial 3'!Z20,'Trial 4'!Z20,'Trial 5'!Z20,'Trial 6'!Z20,'Trial 7'!Z20,'Trial 8'!Z20)</f>
        <v>22.425401393944707</v>
      </c>
      <c r="AA30" s="29">
        <f ca="1">SUM(O30:Z30)</f>
        <v>169.89625790290111</v>
      </c>
      <c r="AB30" s="28">
        <f ca="1">STDEV('Trial 1'!AB20,'Trial 2'!AB20,'Trial 3'!AB20,'Trial 4'!AB20,'Trial 5'!AB20,'Trial 6'!AB20,'Trial 7'!AB20,'Trial 8'!AB20)</f>
        <v>24.232279499827872</v>
      </c>
      <c r="AC30" s="28">
        <f ca="1">STDEV('Trial 1'!AC20,'Trial 2'!AC20,'Trial 3'!AC20,'Trial 4'!AC20,'Trial 5'!AC20,'Trial 6'!AC20,'Trial 7'!AC20,'Trial 8'!AC20)</f>
        <v>25.887142654191653</v>
      </c>
      <c r="AD30" s="28">
        <f ca="1">STDEV('Trial 1'!AD20,'Trial 2'!AD20,'Trial 3'!AD20,'Trial 4'!AD20,'Trial 5'!AD20,'Trial 6'!AD20,'Trial 7'!AD20,'Trial 8'!AD20)</f>
        <v>27.656974879475882</v>
      </c>
      <c r="AE30" s="28">
        <f ca="1">STDEV('Trial 1'!AE20,'Trial 2'!AE20,'Trial 3'!AE20,'Trial 4'!AE20,'Trial 5'!AE20,'Trial 6'!AE20,'Trial 7'!AE20,'Trial 8'!AE20)</f>
        <v>29.409225226953122</v>
      </c>
      <c r="AF30" s="28">
        <f ca="1">STDEV('Trial 1'!AF20,'Trial 2'!AF20,'Trial 3'!AF20,'Trial 4'!AF20,'Trial 5'!AF20,'Trial 6'!AF20,'Trial 7'!AF20,'Trial 8'!AF20)</f>
        <v>31.193163718565476</v>
      </c>
      <c r="AG30" s="28">
        <f ca="1">STDEV('Trial 1'!AG20,'Trial 2'!AG20,'Trial 3'!AG20,'Trial 4'!AG20,'Trial 5'!AG20,'Trial 6'!AG20,'Trial 7'!AG20,'Trial 8'!AG20)</f>
        <v>33.000375993029557</v>
      </c>
      <c r="AH30" s="28">
        <f ca="1">STDEV('Trial 1'!AH20,'Trial 2'!AH20,'Trial 3'!AH20,'Trial 4'!AH20,'Trial 5'!AH20,'Trial 6'!AH20,'Trial 7'!AH20,'Trial 8'!AH20)</f>
        <v>35.086987136721213</v>
      </c>
      <c r="AI30" s="28">
        <f ca="1">STDEV('Trial 1'!AI20,'Trial 2'!AI20,'Trial 3'!AI20,'Trial 4'!AI20,'Trial 5'!AI20,'Trial 6'!AI20,'Trial 7'!AI20,'Trial 8'!AI20)</f>
        <v>37.044797725180509</v>
      </c>
      <c r="AJ30" s="28">
        <f ca="1">STDEV('Trial 1'!AJ20,'Trial 2'!AJ20,'Trial 3'!AJ20,'Trial 4'!AJ20,'Trial 5'!AJ20,'Trial 6'!AJ20,'Trial 7'!AJ20,'Trial 8'!AJ20)</f>
        <v>38.919126727565896</v>
      </c>
      <c r="AK30" s="28">
        <f ca="1">STDEV('Trial 1'!AK20,'Trial 2'!AK20,'Trial 3'!AK20,'Trial 4'!AK20,'Trial 5'!AK20,'Trial 6'!AK20,'Trial 7'!AK20,'Trial 8'!AK20)</f>
        <v>40.775339311003648</v>
      </c>
      <c r="AL30" s="28">
        <f ca="1">STDEV('Trial 1'!AL20,'Trial 2'!AL20,'Trial 3'!AL20,'Trial 4'!AL20,'Trial 5'!AL20,'Trial 6'!AL20,'Trial 7'!AL20,'Trial 8'!AL20)</f>
        <v>42.771843187112765</v>
      </c>
      <c r="AM30" s="28">
        <f ca="1">STDEV('Trial 1'!AM20,'Trial 2'!AM20,'Trial 3'!AM20,'Trial 4'!AM20,'Trial 5'!AM20,'Trial 6'!AM20,'Trial 7'!AM20,'Trial 8'!AM20)</f>
        <v>44.923339593053782</v>
      </c>
      <c r="AN30" s="29">
        <f ca="1">SUM(AB30:AM30)</f>
        <v>410.90059565268143</v>
      </c>
      <c r="AO30" s="28">
        <f ca="1">STDEV('Trial 1'!AO20,'Trial 2'!AO20,'Trial 3'!AO20,'Trial 4'!AO20,'Trial 5'!AO20,'Trial 6'!AO20,'Trial 7'!AO20,'Trial 8'!AO20)</f>
        <v>47.225350896888379</v>
      </c>
      <c r="AP30" s="28">
        <f ca="1">STDEV('Trial 1'!AP20,'Trial 2'!AP20,'Trial 3'!AP20,'Trial 4'!AP20,'Trial 5'!AP20,'Trial 6'!AP20,'Trial 7'!AP20,'Trial 8'!AP20)</f>
        <v>49.414646221243082</v>
      </c>
      <c r="AQ30" s="28">
        <f ca="1">STDEV('Trial 1'!AQ20,'Trial 2'!AQ20,'Trial 3'!AQ20,'Trial 4'!AQ20,'Trial 5'!AQ20,'Trial 6'!AQ20,'Trial 7'!AQ20,'Trial 8'!AQ20)</f>
        <v>51.330051899820099</v>
      </c>
      <c r="AR30" s="28">
        <f ca="1">STDEV('Trial 1'!AR20,'Trial 2'!AR20,'Trial 3'!AR20,'Trial 4'!AR20,'Trial 5'!AR20,'Trial 6'!AR20,'Trial 7'!AR20,'Trial 8'!AR20)</f>
        <v>53.26208099024872</v>
      </c>
      <c r="AS30" s="28">
        <f ca="1">STDEV('Trial 1'!AS20,'Trial 2'!AS20,'Trial 3'!AS20,'Trial 4'!AS20,'Trial 5'!AS20,'Trial 6'!AS20,'Trial 7'!AS20,'Trial 8'!AS20)</f>
        <v>55.081838348481881</v>
      </c>
      <c r="AT30" s="28">
        <f ca="1">STDEV('Trial 1'!AT20,'Trial 2'!AT20,'Trial 3'!AT20,'Trial 4'!AT20,'Trial 5'!AT20,'Trial 6'!AT20,'Trial 7'!AT20,'Trial 8'!AT20)</f>
        <v>56.960560587298126</v>
      </c>
      <c r="AU30" s="28">
        <f ca="1">STDEV('Trial 1'!AU20,'Trial 2'!AU20,'Trial 3'!AU20,'Trial 4'!AU20,'Trial 5'!AU20,'Trial 6'!AU20,'Trial 7'!AU20,'Trial 8'!AU20)</f>
        <v>59.03191403181637</v>
      </c>
      <c r="AV30" s="28">
        <f ca="1">STDEV('Trial 1'!AV20,'Trial 2'!AV20,'Trial 3'!AV20,'Trial 4'!AV20,'Trial 5'!AV20,'Trial 6'!AV20,'Trial 7'!AV20,'Trial 8'!AV20)</f>
        <v>61.049591840086244</v>
      </c>
      <c r="AW30" s="28">
        <f ca="1">STDEV('Trial 1'!AW20,'Trial 2'!AW20,'Trial 3'!AW20,'Trial 4'!AW20,'Trial 5'!AW20,'Trial 6'!AW20,'Trial 7'!AW20,'Trial 8'!AW20)</f>
        <v>62.926606981786577</v>
      </c>
      <c r="AX30" s="28">
        <f ca="1">STDEV('Trial 1'!AX20,'Trial 2'!AX20,'Trial 3'!AX20,'Trial 4'!AX20,'Trial 5'!AX20,'Trial 6'!AX20,'Trial 7'!AX20,'Trial 8'!AX20)</f>
        <v>64.531566953845399</v>
      </c>
      <c r="AY30" s="28">
        <f ca="1">STDEV('Trial 1'!AY20,'Trial 2'!AY20,'Trial 3'!AY20,'Trial 4'!AY20,'Trial 5'!AY20,'Trial 6'!AY20,'Trial 7'!AY20,'Trial 8'!AY20)</f>
        <v>66.086562834502516</v>
      </c>
      <c r="AZ30" s="28">
        <f ca="1">STDEV('Trial 1'!AZ20,'Trial 2'!AZ20,'Trial 3'!AZ20,'Trial 4'!AZ20,'Trial 5'!AZ20,'Trial 6'!AZ20,'Trial 7'!AZ20,'Trial 8'!AZ20)</f>
        <v>67.684506414530617</v>
      </c>
      <c r="BA30" s="29">
        <f ca="1">SUM(AO30:AZ30)</f>
        <v>694.58527800054787</v>
      </c>
      <c r="BB30" s="28">
        <f ca="1">STDEV('Trial 1'!BB20,'Trial 2'!BB20,'Trial 3'!BB20,'Trial 4'!BB20,'Trial 5'!BB20,'Trial 6'!BB20,'Trial 7'!BB20,'Trial 8'!BB20)</f>
        <v>69.137773704021171</v>
      </c>
      <c r="BC30" s="28">
        <f ca="1">STDEV('Trial 1'!BC20,'Trial 2'!BC20,'Trial 3'!BC20,'Trial 4'!BC20,'Trial 5'!BC20,'Trial 6'!BC20,'Trial 7'!BC20,'Trial 8'!BC20)</f>
        <v>70.515275915517279</v>
      </c>
      <c r="BD30" s="28">
        <f ca="1">STDEV('Trial 1'!BD20,'Trial 2'!BD20,'Trial 3'!BD20,'Trial 4'!BD20,'Trial 5'!BD20,'Trial 6'!BD20,'Trial 7'!BD20,'Trial 8'!BD20)</f>
        <v>71.900125957338076</v>
      </c>
      <c r="BE30" s="28">
        <f ca="1">STDEV('Trial 1'!BE20,'Trial 2'!BE20,'Trial 3'!BE20,'Trial 4'!BE20,'Trial 5'!BE20,'Trial 6'!BE20,'Trial 7'!BE20,'Trial 8'!BE20)</f>
        <v>73.106456411066418</v>
      </c>
      <c r="BF30" s="28">
        <f ca="1">STDEV('Trial 1'!BF20,'Trial 2'!BF20,'Trial 3'!BF20,'Trial 4'!BF20,'Trial 5'!BF20,'Trial 6'!BF20,'Trial 7'!BF20,'Trial 8'!BF20)</f>
        <v>74.29408769845449</v>
      </c>
      <c r="BG30" s="28">
        <f ca="1">STDEV('Trial 1'!BG20,'Trial 2'!BG20,'Trial 3'!BG20,'Trial 4'!BG20,'Trial 5'!BG20,'Trial 6'!BG20,'Trial 7'!BG20,'Trial 8'!BG20)</f>
        <v>75.505824063710804</v>
      </c>
      <c r="BH30" s="28">
        <f ca="1">STDEV('Trial 1'!BH20,'Trial 2'!BH20,'Trial 3'!BH20,'Trial 4'!BH20,'Trial 5'!BH20,'Trial 6'!BH20,'Trial 7'!BH20,'Trial 8'!BH20)</f>
        <v>76.622695606246737</v>
      </c>
      <c r="BI30" s="28">
        <f ca="1">STDEV('Trial 1'!BI20,'Trial 2'!BI20,'Trial 3'!BI20,'Trial 4'!BI20,'Trial 5'!BI20,'Trial 6'!BI20,'Trial 7'!BI20,'Trial 8'!BI20)</f>
        <v>77.7903231539578</v>
      </c>
      <c r="BJ30" s="28">
        <f ca="1">STDEV('Trial 1'!BJ20,'Trial 2'!BJ20,'Trial 3'!BJ20,'Trial 4'!BJ20,'Trial 5'!BJ20,'Trial 6'!BJ20,'Trial 7'!BJ20,'Trial 8'!BJ20)</f>
        <v>78.811518957675773</v>
      </c>
      <c r="BK30" s="28">
        <f ca="1">STDEV('Trial 1'!BK20,'Trial 2'!BK20,'Trial 3'!BK20,'Trial 4'!BK20,'Trial 5'!BK20,'Trial 6'!BK20,'Trial 7'!BK20,'Trial 8'!BK20)</f>
        <v>79.8648392079497</v>
      </c>
      <c r="BL30" s="28">
        <f ca="1">STDEV('Trial 1'!BL20,'Trial 2'!BL20,'Trial 3'!BL20,'Trial 4'!BL20,'Trial 5'!BL20,'Trial 6'!BL20,'Trial 7'!BL20,'Trial 8'!BL20)</f>
        <v>81.013747315765485</v>
      </c>
      <c r="BM30" s="28">
        <f ca="1">STDEV('Trial 1'!BM20,'Trial 2'!BM20,'Trial 3'!BM20,'Trial 4'!BM20,'Trial 5'!BM20,'Trial 6'!BM20,'Trial 7'!BM20,'Trial 8'!BM20)</f>
        <v>82.085663306368318</v>
      </c>
      <c r="BN30" s="29">
        <f ca="1">SUM(BB30:BM30)</f>
        <v>910.64833129807209</v>
      </c>
      <c r="BO30" s="28">
        <f ca="1">STDEV('Trial 1'!BO20,'Trial 2'!BO20,'Trial 3'!BO20,'Trial 4'!BO20,'Trial 5'!BO20,'Trial 6'!BO20,'Trial 7'!BO20,'Trial 8'!BO20)</f>
        <v>83.06184671660688</v>
      </c>
      <c r="BP30" s="28">
        <f ca="1">STDEV('Trial 1'!BP20,'Trial 2'!BP20,'Trial 3'!BP20,'Trial 4'!BP20,'Trial 5'!BP20,'Trial 6'!BP20,'Trial 7'!BP20,'Trial 8'!BP20)</f>
        <v>83.947685601351012</v>
      </c>
      <c r="BQ30" s="28">
        <f ca="1">STDEV('Trial 1'!BQ20,'Trial 2'!BQ20,'Trial 3'!BQ20,'Trial 4'!BQ20,'Trial 5'!BQ20,'Trial 6'!BQ20,'Trial 7'!BQ20,'Trial 8'!BQ20)</f>
        <v>85.011799838839991</v>
      </c>
      <c r="BR30" s="28">
        <f ca="1">STDEV('Trial 1'!BR20,'Trial 2'!BR20,'Trial 3'!BR20,'Trial 4'!BR20,'Trial 5'!BR20,'Trial 6'!BR20,'Trial 7'!BR20,'Trial 8'!BR20)</f>
        <v>85.960096099195241</v>
      </c>
      <c r="BS30" s="28">
        <f ca="1">STDEV('Trial 1'!BS20,'Trial 2'!BS20,'Trial 3'!BS20,'Trial 4'!BS20,'Trial 5'!BS20,'Trial 6'!BS20,'Trial 7'!BS20,'Trial 8'!BS20)</f>
        <v>86.995908675647854</v>
      </c>
      <c r="BT30" s="28">
        <f ca="1">STDEV('Trial 1'!BT20,'Trial 2'!BT20,'Trial 3'!BT20,'Trial 4'!BT20,'Trial 5'!BT20,'Trial 6'!BT20,'Trial 7'!BT20,'Trial 8'!BT20)</f>
        <v>87.947109318892885</v>
      </c>
      <c r="BU30" s="28">
        <f ca="1">STDEV('Trial 1'!BU20,'Trial 2'!BU20,'Trial 3'!BU20,'Trial 4'!BU20,'Trial 5'!BU20,'Trial 6'!BU20,'Trial 7'!BU20,'Trial 8'!BU20)</f>
        <v>88.631983764251416</v>
      </c>
      <c r="BV30" s="28">
        <f ca="1">STDEV('Trial 1'!BV20,'Trial 2'!BV20,'Trial 3'!BV20,'Trial 4'!BV20,'Trial 5'!BV20,'Trial 6'!BV20,'Trial 7'!BV20,'Trial 8'!BV20)</f>
        <v>89.435779055083543</v>
      </c>
      <c r="BW30" s="28">
        <f ca="1">STDEV('Trial 1'!BW20,'Trial 2'!BW20,'Trial 3'!BW20,'Trial 4'!BW20,'Trial 5'!BW20,'Trial 6'!BW20,'Trial 7'!BW20,'Trial 8'!BW20)</f>
        <v>90.305870936547535</v>
      </c>
      <c r="BX30" s="28">
        <f ca="1">STDEV('Trial 1'!BX20,'Trial 2'!BX20,'Trial 3'!BX20,'Trial 4'!BX20,'Trial 5'!BX20,'Trial 6'!BX20,'Trial 7'!BX20,'Trial 8'!BX20)</f>
        <v>91.229315744044257</v>
      </c>
      <c r="BY30" s="28">
        <f ca="1">STDEV('Trial 1'!BY20,'Trial 2'!BY20,'Trial 3'!BY20,'Trial 4'!BY20,'Trial 5'!BY20,'Trial 6'!BY20,'Trial 7'!BY20,'Trial 8'!BY20)</f>
        <v>92.142414029791595</v>
      </c>
      <c r="BZ30" s="28">
        <f ca="1">STDEV('Trial 1'!BZ20,'Trial 2'!BZ20,'Trial 3'!BZ20,'Trial 4'!BZ20,'Trial 5'!BZ20,'Trial 6'!BZ20,'Trial 7'!BZ20,'Trial 8'!BZ20)</f>
        <v>93.071074446210915</v>
      </c>
      <c r="CA30" s="29">
        <f ca="1">SUM(BO30:BZ30)</f>
        <v>1057.7408842264631</v>
      </c>
      <c r="CB30" s="28">
        <f ca="1">STDEV('Trial 1'!CB20,'Trial 2'!CB20,'Trial 3'!CB20,'Trial 4'!CB20,'Trial 5'!CB20,'Trial 6'!CB20,'Trial 7'!CB20,'Trial 8'!CB20)</f>
        <v>94.124846432050404</v>
      </c>
      <c r="CC30" s="28">
        <f ca="1">STDEV('Trial 1'!CC20,'Trial 2'!CC20,'Trial 3'!CC20,'Trial 4'!CC20,'Trial 5'!CC20,'Trial 6'!CC20,'Trial 7'!CC20,'Trial 8'!CC20)</f>
        <v>95.227225902749979</v>
      </c>
      <c r="CD30" s="28">
        <f ca="1">STDEV('Trial 1'!CD20,'Trial 2'!CD20,'Trial 3'!CD20,'Trial 4'!CD20,'Trial 5'!CD20,'Trial 6'!CD20,'Trial 7'!CD20,'Trial 8'!CD20)</f>
        <v>96.500115662470407</v>
      </c>
      <c r="CE30" s="28">
        <f ca="1">STDEV('Trial 1'!CE20,'Trial 2'!CE20,'Trial 3'!CE20,'Trial 4'!CE20,'Trial 5'!CE20,'Trial 6'!CE20,'Trial 7'!CE20,'Trial 8'!CE20)</f>
        <v>97.784673196958423</v>
      </c>
      <c r="CF30" s="28">
        <f ca="1">STDEV('Trial 1'!CF20,'Trial 2'!CF20,'Trial 3'!CF20,'Trial 4'!CF20,'Trial 5'!CF20,'Trial 6'!CF20,'Trial 7'!CF20,'Trial 8'!CF20)</f>
        <v>99.078627754007854</v>
      </c>
      <c r="CG30" s="28">
        <f ca="1">STDEV('Trial 1'!CG20,'Trial 2'!CG20,'Trial 3'!CG20,'Trial 4'!CG20,'Trial 5'!CG20,'Trial 6'!CG20,'Trial 7'!CG20,'Trial 8'!CG20)</f>
        <v>100.32152725219893</v>
      </c>
      <c r="CH30" s="28">
        <f ca="1">STDEV('Trial 1'!CH20,'Trial 2'!CH20,'Trial 3'!CH20,'Trial 4'!CH20,'Trial 5'!CH20,'Trial 6'!CH20,'Trial 7'!CH20,'Trial 8'!CH20)</f>
        <v>101.58527400873669</v>
      </c>
      <c r="CI30" s="28">
        <f ca="1">STDEV('Trial 1'!CI20,'Trial 2'!CI20,'Trial 3'!CI20,'Trial 4'!CI20,'Trial 5'!CI20,'Trial 6'!CI20,'Trial 7'!CI20,'Trial 8'!CI20)</f>
        <v>102.74978567874534</v>
      </c>
      <c r="CJ30" s="28">
        <f ca="1">STDEV('Trial 1'!CJ20,'Trial 2'!CJ20,'Trial 3'!CJ20,'Trial 4'!CJ20,'Trial 5'!CJ20,'Trial 6'!CJ20,'Trial 7'!CJ20,'Trial 8'!CJ20)</f>
        <v>103.56494617112183</v>
      </c>
      <c r="CK30" s="28">
        <f ca="1">STDEV('Trial 1'!CK20,'Trial 2'!CK20,'Trial 3'!CK20,'Trial 4'!CK20,'Trial 5'!CK20,'Trial 6'!CK20,'Trial 7'!CK20,'Trial 8'!CK20)</f>
        <v>104.26927787617772</v>
      </c>
      <c r="CL30" s="28">
        <f ca="1">STDEV('Trial 1'!CL20,'Trial 2'!CL20,'Trial 3'!CL20,'Trial 4'!CL20,'Trial 5'!CL20,'Trial 6'!CL20,'Trial 7'!CL20,'Trial 8'!CL20)</f>
        <v>104.99222568393995</v>
      </c>
      <c r="CM30" s="28">
        <f ca="1">STDEV('Trial 1'!CM20,'Trial 2'!CM20,'Trial 3'!CM20,'Trial 4'!CM20,'Trial 5'!CM20,'Trial 6'!CM20,'Trial 7'!CM20,'Trial 8'!CM20)</f>
        <v>105.57200954911778</v>
      </c>
      <c r="CN30" s="29">
        <f ca="1">SUM(CB30:CM30)</f>
        <v>1205.7705351682753</v>
      </c>
      <c r="CO30" s="28">
        <f ca="1">STDEV('Trial 1'!CO20,'Trial 2'!CO20,'Trial 3'!CO20,'Trial 4'!CO20,'Trial 5'!CO20,'Trial 6'!CO20,'Trial 7'!CO20,'Trial 8'!CO20)</f>
        <v>106.09057692189209</v>
      </c>
      <c r="CP30" s="28">
        <f ca="1">STDEV('Trial 1'!CP20,'Trial 2'!CP20,'Trial 3'!CP20,'Trial 4'!CP20,'Trial 5'!CP20,'Trial 6'!CP20,'Trial 7'!CP20,'Trial 8'!CP20)</f>
        <v>106.57128660853958</v>
      </c>
      <c r="CQ30" s="28">
        <f ca="1">STDEV('Trial 1'!CQ20,'Trial 2'!CQ20,'Trial 3'!CQ20,'Trial 4'!CQ20,'Trial 5'!CQ20,'Trial 6'!CQ20,'Trial 7'!CQ20,'Trial 8'!CQ20)</f>
        <v>106.79284998631398</v>
      </c>
      <c r="CR30" s="28">
        <f ca="1">STDEV('Trial 1'!CR20,'Trial 2'!CR20,'Trial 3'!CR20,'Trial 4'!CR20,'Trial 5'!CR20,'Trial 6'!CR20,'Trial 7'!CR20,'Trial 8'!CR20)</f>
        <v>106.90336029552196</v>
      </c>
      <c r="CS30" s="28">
        <f ca="1">STDEV('Trial 1'!CS20,'Trial 2'!CS20,'Trial 3'!CS20,'Trial 4'!CS20,'Trial 5'!CS20,'Trial 6'!CS20,'Trial 7'!CS20,'Trial 8'!CS20)</f>
        <v>107.17005561793597</v>
      </c>
      <c r="CT30" s="28">
        <f ca="1">STDEV('Trial 1'!CT20,'Trial 2'!CT20,'Trial 3'!CT20,'Trial 4'!CT20,'Trial 5'!CT20,'Trial 6'!CT20,'Trial 7'!CT20,'Trial 8'!CT20)</f>
        <v>107.37045527328975</v>
      </c>
      <c r="CU30" s="28">
        <f ca="1">STDEV('Trial 1'!CU20,'Trial 2'!CU20,'Trial 3'!CU20,'Trial 4'!CU20,'Trial 5'!CU20,'Trial 6'!CU20,'Trial 7'!CU20,'Trial 8'!CU20)</f>
        <v>107.41897355018102</v>
      </c>
      <c r="CV30" s="28">
        <f ca="1">STDEV('Trial 1'!CV20,'Trial 2'!CV20,'Trial 3'!CV20,'Trial 4'!CV20,'Trial 5'!CV20,'Trial 6'!CV20,'Trial 7'!CV20,'Trial 8'!CV20)</f>
        <v>107.45006892434013</v>
      </c>
      <c r="CW30" s="28">
        <f ca="1">STDEV('Trial 1'!CW20,'Trial 2'!CW20,'Trial 3'!CW20,'Trial 4'!CW20,'Trial 5'!CW20,'Trial 6'!CW20,'Trial 7'!CW20,'Trial 8'!CW20)</f>
        <v>107.30072369582048</v>
      </c>
      <c r="CX30" s="28">
        <f ca="1">STDEV('Trial 1'!CX20,'Trial 2'!CX20,'Trial 3'!CX20,'Trial 4'!CX20,'Trial 5'!CX20,'Trial 6'!CX20,'Trial 7'!CX20,'Trial 8'!CX20)</f>
        <v>107.04639947334671</v>
      </c>
      <c r="CY30" s="28">
        <f ca="1">STDEV('Trial 1'!CY20,'Trial 2'!CY20,'Trial 3'!CY20,'Trial 4'!CY20,'Trial 5'!CY20,'Trial 6'!CY20,'Trial 7'!CY20,'Trial 8'!CY20)</f>
        <v>106.70645517037531</v>
      </c>
      <c r="CZ30" s="28">
        <f ca="1">STDEV('Trial 1'!CZ20,'Trial 2'!CZ20,'Trial 3'!CZ20,'Trial 4'!CZ20,'Trial 5'!CZ20,'Trial 6'!CZ20,'Trial 7'!CZ20,'Trial 8'!CZ20)</f>
        <v>106.43870056821936</v>
      </c>
      <c r="DA30" s="29">
        <f ca="1">SUM(CO30:CZ30)</f>
        <v>1283.259906085776</v>
      </c>
      <c r="DB30" s="28">
        <f ca="1">STDEV('Trial 1'!DB20,'Trial 2'!DB20,'Trial 3'!DB20,'Trial 4'!DB20,'Trial 5'!DB20,'Trial 6'!DB20,'Trial 7'!DB20,'Trial 8'!DB20)</f>
        <v>106.12413876575103</v>
      </c>
      <c r="DC30" s="28">
        <f ca="1">STDEV('Trial 1'!DC20,'Trial 2'!DC20,'Trial 3'!DC20,'Trial 4'!DC20,'Trial 5'!DC20,'Trial 6'!DC20,'Trial 7'!DC20,'Trial 8'!DC20)</f>
        <v>105.84702666146697</v>
      </c>
      <c r="DD30" s="28">
        <f ca="1">STDEV('Trial 1'!DD20,'Trial 2'!DD20,'Trial 3'!DD20,'Trial 4'!DD20,'Trial 5'!DD20,'Trial 6'!DD20,'Trial 7'!DD20,'Trial 8'!DD20)</f>
        <v>105.50297996746842</v>
      </c>
      <c r="DE30" s="28">
        <f ca="1">STDEV('Trial 1'!DE20,'Trial 2'!DE20,'Trial 3'!DE20,'Trial 4'!DE20,'Trial 5'!DE20,'Trial 6'!DE20,'Trial 7'!DE20,'Trial 8'!DE20)</f>
        <v>105.2166665958156</v>
      </c>
      <c r="DF30" s="28">
        <f ca="1">STDEV('Trial 1'!DF20,'Trial 2'!DF20,'Trial 3'!DF20,'Trial 4'!DF20,'Trial 5'!DF20,'Trial 6'!DF20,'Trial 7'!DF20,'Trial 8'!DF20)</f>
        <v>104.98887677247643</v>
      </c>
      <c r="DG30" s="28">
        <f ca="1">STDEV('Trial 1'!DG20,'Trial 2'!DG20,'Trial 3'!DG20,'Trial 4'!DG20,'Trial 5'!DG20,'Trial 6'!DG20,'Trial 7'!DG20,'Trial 8'!DG20)</f>
        <v>104.81139685281252</v>
      </c>
      <c r="DH30" s="28">
        <f ca="1">STDEV('Trial 1'!DH20,'Trial 2'!DH20,'Trial 3'!DH20,'Trial 4'!DH20,'Trial 5'!DH20,'Trial 6'!DH20,'Trial 7'!DH20,'Trial 8'!DH20)</f>
        <v>104.82758217855915</v>
      </c>
      <c r="DI30" s="28">
        <f ca="1">STDEV('Trial 1'!DI20,'Trial 2'!DI20,'Trial 3'!DI20,'Trial 4'!DI20,'Trial 5'!DI20,'Trial 6'!DI20,'Trial 7'!DI20,'Trial 8'!DI20)</f>
        <v>104.81029983987932</v>
      </c>
      <c r="DJ30" s="28">
        <f ca="1">STDEV('Trial 1'!DJ20,'Trial 2'!DJ20,'Trial 3'!DJ20,'Trial 4'!DJ20,'Trial 5'!DJ20,'Trial 6'!DJ20,'Trial 7'!DJ20,'Trial 8'!DJ20)</f>
        <v>104.72864224121213</v>
      </c>
      <c r="DK30" s="28">
        <f ca="1">STDEV('Trial 1'!DK20,'Trial 2'!DK20,'Trial 3'!DK20,'Trial 4'!DK20,'Trial 5'!DK20,'Trial 6'!DK20,'Trial 7'!DK20,'Trial 8'!DK20)</f>
        <v>104.70461048915338</v>
      </c>
      <c r="DL30" s="28">
        <f ca="1">STDEV('Trial 1'!DL20,'Trial 2'!DL20,'Trial 3'!DL20,'Trial 4'!DL20,'Trial 5'!DL20,'Trial 6'!DL20,'Trial 7'!DL20,'Trial 8'!DL20)</f>
        <v>104.63860397816754</v>
      </c>
      <c r="DM30" s="28">
        <f ca="1">STDEV('Trial 1'!DM20,'Trial 2'!DM20,'Trial 3'!DM20,'Trial 4'!DM20,'Trial 5'!DM20,'Trial 6'!DM20,'Trial 7'!DM20,'Trial 8'!DM20)</f>
        <v>104.43614405964487</v>
      </c>
      <c r="DN30" s="29">
        <f ca="1">SUM(DB30:DM30)</f>
        <v>1260.6369684024075</v>
      </c>
      <c r="DO30" s="28">
        <f ca="1">STDEV('Trial 1'!DO20,'Trial 2'!DO20,'Trial 3'!DO20,'Trial 4'!DO20,'Trial 5'!DO20,'Trial 6'!DO20,'Trial 7'!DO20,'Trial 8'!DO20)</f>
        <v>104.28513110742502</v>
      </c>
      <c r="DP30" s="28">
        <f ca="1">STDEV('Trial 1'!DP20,'Trial 2'!DP20,'Trial 3'!DP20,'Trial 4'!DP20,'Trial 5'!DP20,'Trial 6'!DP20,'Trial 7'!DP20,'Trial 8'!DP20)</f>
        <v>103.94763174928491</v>
      </c>
      <c r="DQ30" s="28">
        <f ca="1">STDEV('Trial 1'!DQ20,'Trial 2'!DQ20,'Trial 3'!DQ20,'Trial 4'!DQ20,'Trial 5'!DQ20,'Trial 6'!DQ20,'Trial 7'!DQ20,'Trial 8'!DQ20)</f>
        <v>103.8940180141793</v>
      </c>
      <c r="DR30" s="28">
        <f ca="1">STDEV('Trial 1'!DR20,'Trial 2'!DR20,'Trial 3'!DR20,'Trial 4'!DR20,'Trial 5'!DR20,'Trial 6'!DR20,'Trial 7'!DR20,'Trial 8'!DR20)</f>
        <v>103.94065243347633</v>
      </c>
      <c r="DS30" s="28">
        <f ca="1">STDEV('Trial 1'!DS20,'Trial 2'!DS20,'Trial 3'!DS20,'Trial 4'!DS20,'Trial 5'!DS20,'Trial 6'!DS20,'Trial 7'!DS20,'Trial 8'!DS20)</f>
        <v>103.82075350592385</v>
      </c>
      <c r="DT30" s="28">
        <f ca="1">STDEV('Trial 1'!DT20,'Trial 2'!DT20,'Trial 3'!DT20,'Trial 4'!DT20,'Trial 5'!DT20,'Trial 6'!DT20,'Trial 7'!DT20,'Trial 8'!DT20)</f>
        <v>103.56110755969617</v>
      </c>
      <c r="DU30" s="28">
        <f ca="1">STDEV('Trial 1'!DU20,'Trial 2'!DU20,'Trial 3'!DU20,'Trial 4'!DU20,'Trial 5'!DU20,'Trial 6'!DU20,'Trial 7'!DU20,'Trial 8'!DU20)</f>
        <v>103.15517164653382</v>
      </c>
      <c r="DV30" s="28">
        <f ca="1">STDEV('Trial 1'!DV20,'Trial 2'!DV20,'Trial 3'!DV20,'Trial 4'!DV20,'Trial 5'!DV20,'Trial 6'!DV20,'Trial 7'!DV20,'Trial 8'!DV20)</f>
        <v>102.69040476636572</v>
      </c>
      <c r="DW30" s="28">
        <f ca="1">STDEV('Trial 1'!DW20,'Trial 2'!DW20,'Trial 3'!DW20,'Trial 4'!DW20,'Trial 5'!DW20,'Trial 6'!DW20,'Trial 7'!DW20,'Trial 8'!DW20)</f>
        <v>102.32977197122534</v>
      </c>
      <c r="DX30" s="28">
        <f ca="1">STDEV('Trial 1'!DX20,'Trial 2'!DX20,'Trial 3'!DX20,'Trial 4'!DX20,'Trial 5'!DX20,'Trial 6'!DX20,'Trial 7'!DX20,'Trial 8'!DX20)</f>
        <v>101.92167452408367</v>
      </c>
      <c r="DY30" s="28">
        <f ca="1">STDEV('Trial 1'!DY20,'Trial 2'!DY20,'Trial 3'!DY20,'Trial 4'!DY20,'Trial 5'!DY20,'Trial 6'!DY20,'Trial 7'!DY20,'Trial 8'!DY20)</f>
        <v>101.53282896145042</v>
      </c>
      <c r="DZ30" s="28">
        <f ca="1">STDEV('Trial 1'!DZ20,'Trial 2'!DZ20,'Trial 3'!DZ20,'Trial 4'!DZ20,'Trial 5'!DZ20,'Trial 6'!DZ20,'Trial 7'!DZ20,'Trial 8'!DZ20)</f>
        <v>101.06580622156142</v>
      </c>
      <c r="EA30" s="29">
        <f ca="1">SUM(DO30:DZ30)</f>
        <v>1236.144952461206</v>
      </c>
      <c r="EB30" s="28">
        <f ca="1">STDEV('Trial 1'!EB20,'Trial 2'!EB20,'Trial 3'!EB20,'Trial 4'!EB20,'Trial 5'!EB20,'Trial 6'!EB20,'Trial 7'!EB20,'Trial 8'!EB20)</f>
        <v>100.69655506519884</v>
      </c>
      <c r="EC30" s="28">
        <f ca="1">STDEV('Trial 1'!EC20,'Trial 2'!EC20,'Trial 3'!EC20,'Trial 4'!EC20,'Trial 5'!EC20,'Trial 6'!EC20,'Trial 7'!EC20,'Trial 8'!EC20)</f>
        <v>100.27241837959443</v>
      </c>
      <c r="ED30" s="28">
        <f ca="1">STDEV('Trial 1'!ED20,'Trial 2'!ED20,'Trial 3'!ED20,'Trial 4'!ED20,'Trial 5'!ED20,'Trial 6'!ED20,'Trial 7'!ED20,'Trial 8'!ED20)</f>
        <v>99.546533408243619</v>
      </c>
      <c r="EE30" s="28">
        <f ca="1">STDEV('Trial 1'!EE20,'Trial 2'!EE20,'Trial 3'!EE20,'Trial 4'!EE20,'Trial 5'!EE20,'Trial 6'!EE20,'Trial 7'!EE20,'Trial 8'!EE20)</f>
        <v>98.950924231632612</v>
      </c>
      <c r="EF30" s="28">
        <f ca="1">STDEV('Trial 1'!EF20,'Trial 2'!EF20,'Trial 3'!EF20,'Trial 4'!EF20,'Trial 5'!EF20,'Trial 6'!EF20,'Trial 7'!EF20,'Trial 8'!EF20)</f>
        <v>98.489964469096805</v>
      </c>
      <c r="EG30" s="28">
        <f ca="1">STDEV('Trial 1'!EG20,'Trial 2'!EG20,'Trial 3'!EG20,'Trial 4'!EG20,'Trial 5'!EG20,'Trial 6'!EG20,'Trial 7'!EG20,'Trial 8'!EG20)</f>
        <v>98.02374600126933</v>
      </c>
      <c r="EH30" s="28">
        <f ca="1">STDEV('Trial 1'!EH20,'Trial 2'!EH20,'Trial 3'!EH20,'Trial 4'!EH20,'Trial 5'!EH20,'Trial 6'!EH20,'Trial 7'!EH20,'Trial 8'!EH20)</f>
        <v>97.658271587401302</v>
      </c>
      <c r="EI30" s="28">
        <f ca="1">STDEV('Trial 1'!EI20,'Trial 2'!EI20,'Trial 3'!EI20,'Trial 4'!EI20,'Trial 5'!EI20,'Trial 6'!EI20,'Trial 7'!EI20,'Trial 8'!EI20)</f>
        <v>97.473840549310466</v>
      </c>
      <c r="EJ30" s="28">
        <f ca="1">STDEV('Trial 1'!EJ20,'Trial 2'!EJ20,'Trial 3'!EJ20,'Trial 4'!EJ20,'Trial 5'!EJ20,'Trial 6'!EJ20,'Trial 7'!EJ20,'Trial 8'!EJ20)</f>
        <v>97.460667452007186</v>
      </c>
      <c r="EK30" s="28">
        <f ca="1">STDEV('Trial 1'!EK20,'Trial 2'!EK20,'Trial 3'!EK20,'Trial 4'!EK20,'Trial 5'!EK20,'Trial 6'!EK20,'Trial 7'!EK20,'Trial 8'!EK20)</f>
        <v>97.53872264606099</v>
      </c>
      <c r="EL30" s="28">
        <f ca="1">STDEV('Trial 1'!EL20,'Trial 2'!EL20,'Trial 3'!EL20,'Trial 4'!EL20,'Trial 5'!EL20,'Trial 6'!EL20,'Trial 7'!EL20,'Trial 8'!EL20)</f>
        <v>97.63733755353357</v>
      </c>
      <c r="EM30" s="28">
        <f ca="1">STDEV('Trial 1'!EM20,'Trial 2'!EM20,'Trial 3'!EM20,'Trial 4'!EM20,'Trial 5'!EM20,'Trial 6'!EM20,'Trial 7'!EM20,'Trial 8'!EM20)</f>
        <v>97.722726607657393</v>
      </c>
      <c r="EN30" s="29">
        <f ca="1">SUM(EB30:EM30)</f>
        <v>1181.4717079510065</v>
      </c>
    </row>
    <row r="31" spans="1:144" ht="12.75" customHeight="1" outlineLevel="1" x14ac:dyDescent="0.2"/>
    <row r="32" spans="1:144" ht="12.75" customHeight="1" outlineLevel="1" x14ac:dyDescent="0.2">
      <c r="A32" s="7" t="str">
        <f>Labels!B15</f>
        <v>Desired Capital</v>
      </c>
      <c r="B32" s="22">
        <f>AVERAGE('Trial 1'!B22,'Trial 2'!B22,'Trial 3'!B22,'Trial 4'!B22,'Trial 5'!B22,'Trial 6'!B22,'Trial 7'!B22,'Trial 8'!B22)</f>
        <v>34645298.421926446</v>
      </c>
      <c r="C32" s="22">
        <f ca="1">AVERAGE('Trial 1'!C22,'Trial 2'!C22,'Trial 3'!C22,'Trial 4'!C22,'Trial 5'!C22,'Trial 6'!C22,'Trial 7'!C22,'Trial 8'!C22)</f>
        <v>34629576.414283</v>
      </c>
      <c r="D32" s="22">
        <f ca="1">AVERAGE('Trial 1'!D22,'Trial 2'!D22,'Trial 3'!D22,'Trial 4'!D22,'Trial 5'!D22,'Trial 6'!D22,'Trial 7'!D22,'Trial 8'!D22)</f>
        <v>34614702.000112846</v>
      </c>
      <c r="E32" s="22">
        <f ca="1">AVERAGE('Trial 1'!E22,'Trial 2'!E22,'Trial 3'!E22,'Trial 4'!E22,'Trial 5'!E22,'Trial 6'!E22,'Trial 7'!E22,'Trial 8'!E22)</f>
        <v>34601226.378794834</v>
      </c>
      <c r="F32" s="22">
        <f ca="1">AVERAGE('Trial 1'!F22,'Trial 2'!F22,'Trial 3'!F22,'Trial 4'!F22,'Trial 5'!F22,'Trial 6'!F22,'Trial 7'!F22,'Trial 8'!F22)</f>
        <v>34585837.515432239</v>
      </c>
      <c r="G32" s="22">
        <f ca="1">AVERAGE('Trial 1'!G22,'Trial 2'!G22,'Trial 3'!G22,'Trial 4'!G22,'Trial 5'!G22,'Trial 6'!G22,'Trial 7'!G22,'Trial 8'!G22)</f>
        <v>34572365.676479921</v>
      </c>
      <c r="H32" s="22">
        <f ca="1">AVERAGE('Trial 1'!H22,'Trial 2'!H22,'Trial 3'!H22,'Trial 4'!H22,'Trial 5'!H22,'Trial 6'!H22,'Trial 7'!H22,'Trial 8'!H22)</f>
        <v>34557417.340521365</v>
      </c>
      <c r="I32" s="22">
        <f ca="1">AVERAGE('Trial 1'!I22,'Trial 2'!I22,'Trial 3'!I22,'Trial 4'!I22,'Trial 5'!I22,'Trial 6'!I22,'Trial 7'!I22,'Trial 8'!I22)</f>
        <v>34542142.083999678</v>
      </c>
      <c r="J32" s="22">
        <f ca="1">AVERAGE('Trial 1'!J22,'Trial 2'!J22,'Trial 3'!J22,'Trial 4'!J22,'Trial 5'!J22,'Trial 6'!J22,'Trial 7'!J22,'Trial 8'!J22)</f>
        <v>34528754.558543026</v>
      </c>
      <c r="K32" s="22">
        <f ca="1">AVERAGE('Trial 1'!K22,'Trial 2'!K22,'Trial 3'!K22,'Trial 4'!K22,'Trial 5'!K22,'Trial 6'!K22,'Trial 7'!K22,'Trial 8'!K22)</f>
        <v>34514703.727266625</v>
      </c>
      <c r="L32" s="22">
        <f ca="1">AVERAGE('Trial 1'!L22,'Trial 2'!L22,'Trial 3'!L22,'Trial 4'!L22,'Trial 5'!L22,'Trial 6'!L22,'Trial 7'!L22,'Trial 8'!L22)</f>
        <v>34501592.940835282</v>
      </c>
      <c r="M32" s="22">
        <f ca="1">AVERAGE('Trial 1'!M22,'Trial 2'!M22,'Trial 3'!M22,'Trial 4'!M22,'Trial 5'!M22,'Trial 6'!M22,'Trial 7'!M22,'Trial 8'!M22)</f>
        <v>34487085.539717972</v>
      </c>
      <c r="N32" s="23">
        <f ca="1">M32</f>
        <v>34487085.539717972</v>
      </c>
      <c r="O32" s="22">
        <f ca="1">AVERAGE('Trial 1'!O22,'Trial 2'!O22,'Trial 3'!O22,'Trial 4'!O22,'Trial 5'!O22,'Trial 6'!O22,'Trial 7'!O22,'Trial 8'!O22)</f>
        <v>34472718.582441404</v>
      </c>
      <c r="P32" s="22">
        <f ca="1">AVERAGE('Trial 1'!P22,'Trial 2'!P22,'Trial 3'!P22,'Trial 4'!P22,'Trial 5'!P22,'Trial 6'!P22,'Trial 7'!P22,'Trial 8'!P22)</f>
        <v>34458961.752284899</v>
      </c>
      <c r="Q32" s="22">
        <f ca="1">AVERAGE('Trial 1'!Q22,'Trial 2'!Q22,'Trial 3'!Q22,'Trial 4'!Q22,'Trial 5'!Q22,'Trial 6'!Q22,'Trial 7'!Q22,'Trial 8'!Q22)</f>
        <v>34444555.327882297</v>
      </c>
      <c r="R32" s="22">
        <f ca="1">AVERAGE('Trial 1'!R22,'Trial 2'!R22,'Trial 3'!R22,'Trial 4'!R22,'Trial 5'!R22,'Trial 6'!R22,'Trial 7'!R22,'Trial 8'!R22)</f>
        <v>34430144.265704945</v>
      </c>
      <c r="S32" s="22">
        <f ca="1">AVERAGE('Trial 1'!S22,'Trial 2'!S22,'Trial 3'!S22,'Trial 4'!S22,'Trial 5'!S22,'Trial 6'!S22,'Trial 7'!S22,'Trial 8'!S22)</f>
        <v>34415639.383747786</v>
      </c>
      <c r="T32" s="22">
        <f ca="1">AVERAGE('Trial 1'!T22,'Trial 2'!T22,'Trial 3'!T22,'Trial 4'!T22,'Trial 5'!T22,'Trial 6'!T22,'Trial 7'!T22,'Trial 8'!T22)</f>
        <v>34401439.922743544</v>
      </c>
      <c r="U32" s="22">
        <f ca="1">AVERAGE('Trial 1'!U22,'Trial 2'!U22,'Trial 3'!U22,'Trial 4'!U22,'Trial 5'!U22,'Trial 6'!U22,'Trial 7'!U22,'Trial 8'!U22)</f>
        <v>34387468.71796383</v>
      </c>
      <c r="V32" s="22">
        <f ca="1">AVERAGE('Trial 1'!V22,'Trial 2'!V22,'Trial 3'!V22,'Trial 4'!V22,'Trial 5'!V22,'Trial 6'!V22,'Trial 7'!V22,'Trial 8'!V22)</f>
        <v>34373202.62030898</v>
      </c>
      <c r="W32" s="22">
        <f ca="1">AVERAGE('Trial 1'!W22,'Trial 2'!W22,'Trial 3'!W22,'Trial 4'!W22,'Trial 5'!W22,'Trial 6'!W22,'Trial 7'!W22,'Trial 8'!W22)</f>
        <v>34358150.146004669</v>
      </c>
      <c r="X32" s="22">
        <f ca="1">AVERAGE('Trial 1'!X22,'Trial 2'!X22,'Trial 3'!X22,'Trial 4'!X22,'Trial 5'!X22,'Trial 6'!X22,'Trial 7'!X22,'Trial 8'!X22)</f>
        <v>34344394.206445999</v>
      </c>
      <c r="Y32" s="22">
        <f ca="1">AVERAGE('Trial 1'!Y22,'Trial 2'!Y22,'Trial 3'!Y22,'Trial 4'!Y22,'Trial 5'!Y22,'Trial 6'!Y22,'Trial 7'!Y22,'Trial 8'!Y22)</f>
        <v>34331356.518061243</v>
      </c>
      <c r="Z32" s="22">
        <f ca="1">AVERAGE('Trial 1'!Z22,'Trial 2'!Z22,'Trial 3'!Z22,'Trial 4'!Z22,'Trial 5'!Z22,'Trial 6'!Z22,'Trial 7'!Z22,'Trial 8'!Z22)</f>
        <v>34317115.627073273</v>
      </c>
      <c r="AA32" s="23">
        <f ca="1">Z32</f>
        <v>34317115.627073273</v>
      </c>
      <c r="AB32" s="22">
        <f ca="1">AVERAGE('Trial 1'!AB22,'Trial 2'!AB22,'Trial 3'!AB22,'Trial 4'!AB22,'Trial 5'!AB22,'Trial 6'!AB22,'Trial 7'!AB22,'Trial 8'!AB22)</f>
        <v>34303031.413897522</v>
      </c>
      <c r="AC32" s="22">
        <f ca="1">AVERAGE('Trial 1'!AC22,'Trial 2'!AC22,'Trial 3'!AC22,'Trial 4'!AC22,'Trial 5'!AC22,'Trial 6'!AC22,'Trial 7'!AC22,'Trial 8'!AC22)</f>
        <v>34289025.83144781</v>
      </c>
      <c r="AD32" s="22">
        <f ca="1">AVERAGE('Trial 1'!AD22,'Trial 2'!AD22,'Trial 3'!AD22,'Trial 4'!AD22,'Trial 5'!AD22,'Trial 6'!AD22,'Trial 7'!AD22,'Trial 8'!AD22)</f>
        <v>34274433.364140779</v>
      </c>
      <c r="AE32" s="22">
        <f ca="1">AVERAGE('Trial 1'!AE22,'Trial 2'!AE22,'Trial 3'!AE22,'Trial 4'!AE22,'Trial 5'!AE22,'Trial 6'!AE22,'Trial 7'!AE22,'Trial 8'!AE22)</f>
        <v>34260320.221150473</v>
      </c>
      <c r="AF32" s="22">
        <f ca="1">AVERAGE('Trial 1'!AF22,'Trial 2'!AF22,'Trial 3'!AF22,'Trial 4'!AF22,'Trial 5'!AF22,'Trial 6'!AF22,'Trial 7'!AF22,'Trial 8'!AF22)</f>
        <v>34245156.762024648</v>
      </c>
      <c r="AG32" s="22">
        <f ca="1">AVERAGE('Trial 1'!AG22,'Trial 2'!AG22,'Trial 3'!AG22,'Trial 4'!AG22,'Trial 5'!AG22,'Trial 6'!AG22,'Trial 7'!AG22,'Trial 8'!AG22)</f>
        <v>34232151.272260226</v>
      </c>
      <c r="AH32" s="22">
        <f ca="1">AVERAGE('Trial 1'!AH22,'Trial 2'!AH22,'Trial 3'!AH22,'Trial 4'!AH22,'Trial 5'!AH22,'Trial 6'!AH22,'Trial 7'!AH22,'Trial 8'!AH22)</f>
        <v>34217780.436927356</v>
      </c>
      <c r="AI32" s="22">
        <f ca="1">AVERAGE('Trial 1'!AI22,'Trial 2'!AI22,'Trial 3'!AI22,'Trial 4'!AI22,'Trial 5'!AI22,'Trial 6'!AI22,'Trial 7'!AI22,'Trial 8'!AI22)</f>
        <v>34204964.71814999</v>
      </c>
      <c r="AJ32" s="22">
        <f ca="1">AVERAGE('Trial 1'!AJ22,'Trial 2'!AJ22,'Trial 3'!AJ22,'Trial 4'!AJ22,'Trial 5'!AJ22,'Trial 6'!AJ22,'Trial 7'!AJ22,'Trial 8'!AJ22)</f>
        <v>34191882.282967538</v>
      </c>
      <c r="AK32" s="22">
        <f ca="1">AVERAGE('Trial 1'!AK22,'Trial 2'!AK22,'Trial 3'!AK22,'Trial 4'!AK22,'Trial 5'!AK22,'Trial 6'!AK22,'Trial 7'!AK22,'Trial 8'!AK22)</f>
        <v>34177099.129865393</v>
      </c>
      <c r="AL32" s="22">
        <f ca="1">AVERAGE('Trial 1'!AL22,'Trial 2'!AL22,'Trial 3'!AL22,'Trial 4'!AL22,'Trial 5'!AL22,'Trial 6'!AL22,'Trial 7'!AL22,'Trial 8'!AL22)</f>
        <v>34162946.178360716</v>
      </c>
      <c r="AM32" s="22">
        <f ca="1">AVERAGE('Trial 1'!AM22,'Trial 2'!AM22,'Trial 3'!AM22,'Trial 4'!AM22,'Trial 5'!AM22,'Trial 6'!AM22,'Trial 7'!AM22,'Trial 8'!AM22)</f>
        <v>34148716.630581364</v>
      </c>
      <c r="AN32" s="23">
        <f ca="1">AM32</f>
        <v>34148716.630581364</v>
      </c>
      <c r="AO32" s="22">
        <f ca="1">AVERAGE('Trial 1'!AO22,'Trial 2'!AO22,'Trial 3'!AO22,'Trial 4'!AO22,'Trial 5'!AO22,'Trial 6'!AO22,'Trial 7'!AO22,'Trial 8'!AO22)</f>
        <v>34134471.023958124</v>
      </c>
      <c r="AP32" s="22">
        <f ca="1">AVERAGE('Trial 1'!AP22,'Trial 2'!AP22,'Trial 3'!AP22,'Trial 4'!AP22,'Trial 5'!AP22,'Trial 6'!AP22,'Trial 7'!AP22,'Trial 8'!AP22)</f>
        <v>34120579.278028026</v>
      </c>
      <c r="AQ32" s="22">
        <f ca="1">AVERAGE('Trial 1'!AQ22,'Trial 2'!AQ22,'Trial 3'!AQ22,'Trial 4'!AQ22,'Trial 5'!AQ22,'Trial 6'!AQ22,'Trial 7'!AQ22,'Trial 8'!AQ22)</f>
        <v>34106682.73748821</v>
      </c>
      <c r="AR32" s="22">
        <f ca="1">AVERAGE('Trial 1'!AR22,'Trial 2'!AR22,'Trial 3'!AR22,'Trial 4'!AR22,'Trial 5'!AR22,'Trial 6'!AR22,'Trial 7'!AR22,'Trial 8'!AR22)</f>
        <v>34093713.110085204</v>
      </c>
      <c r="AS32" s="22">
        <f ca="1">AVERAGE('Trial 1'!AS22,'Trial 2'!AS22,'Trial 3'!AS22,'Trial 4'!AS22,'Trial 5'!AS22,'Trial 6'!AS22,'Trial 7'!AS22,'Trial 8'!AS22)</f>
        <v>34079288.640944816</v>
      </c>
      <c r="AT32" s="22">
        <f ca="1">AVERAGE('Trial 1'!AT22,'Trial 2'!AT22,'Trial 3'!AT22,'Trial 4'!AT22,'Trial 5'!AT22,'Trial 6'!AT22,'Trial 7'!AT22,'Trial 8'!AT22)</f>
        <v>34064980.709738903</v>
      </c>
      <c r="AU32" s="22">
        <f ca="1">AVERAGE('Trial 1'!AU22,'Trial 2'!AU22,'Trial 3'!AU22,'Trial 4'!AU22,'Trial 5'!AU22,'Trial 6'!AU22,'Trial 7'!AU22,'Trial 8'!AU22)</f>
        <v>34049991.532213636</v>
      </c>
      <c r="AV32" s="22">
        <f ca="1">AVERAGE('Trial 1'!AV22,'Trial 2'!AV22,'Trial 3'!AV22,'Trial 4'!AV22,'Trial 5'!AV22,'Trial 6'!AV22,'Trial 7'!AV22,'Trial 8'!AV22)</f>
        <v>34035515.875094727</v>
      </c>
      <c r="AW32" s="22">
        <f ca="1">AVERAGE('Trial 1'!AW22,'Trial 2'!AW22,'Trial 3'!AW22,'Trial 4'!AW22,'Trial 5'!AW22,'Trial 6'!AW22,'Trial 7'!AW22,'Trial 8'!AW22)</f>
        <v>34022257.104891561</v>
      </c>
      <c r="AX32" s="22">
        <f ca="1">AVERAGE('Trial 1'!AX22,'Trial 2'!AX22,'Trial 3'!AX22,'Trial 4'!AX22,'Trial 5'!AX22,'Trial 6'!AX22,'Trial 7'!AX22,'Trial 8'!AX22)</f>
        <v>34008891.531561777</v>
      </c>
      <c r="AY32" s="22">
        <f ca="1">AVERAGE('Trial 1'!AY22,'Trial 2'!AY22,'Trial 3'!AY22,'Trial 4'!AY22,'Trial 5'!AY22,'Trial 6'!AY22,'Trial 7'!AY22,'Trial 8'!AY22)</f>
        <v>33995429.940942973</v>
      </c>
      <c r="AZ32" s="22">
        <f ca="1">AVERAGE('Trial 1'!AZ22,'Trial 2'!AZ22,'Trial 3'!AZ22,'Trial 4'!AZ22,'Trial 5'!AZ22,'Trial 6'!AZ22,'Trial 7'!AZ22,'Trial 8'!AZ22)</f>
        <v>33980828.995297879</v>
      </c>
      <c r="BA32" s="23">
        <f ca="1">AZ32</f>
        <v>33980828.995297879</v>
      </c>
      <c r="BB32" s="22">
        <f ca="1">AVERAGE('Trial 1'!BB22,'Trial 2'!BB22,'Trial 3'!BB22,'Trial 4'!BB22,'Trial 5'!BB22,'Trial 6'!BB22,'Trial 7'!BB22,'Trial 8'!BB22)</f>
        <v>33966905.044410311</v>
      </c>
      <c r="BC32" s="22">
        <f ca="1">AVERAGE('Trial 1'!BC22,'Trial 2'!BC22,'Trial 3'!BC22,'Trial 4'!BC22,'Trial 5'!BC22,'Trial 6'!BC22,'Trial 7'!BC22,'Trial 8'!BC22)</f>
        <v>33952477.327840313</v>
      </c>
      <c r="BD32" s="22">
        <f ca="1">AVERAGE('Trial 1'!BD22,'Trial 2'!BD22,'Trial 3'!BD22,'Trial 4'!BD22,'Trial 5'!BD22,'Trial 6'!BD22,'Trial 7'!BD22,'Trial 8'!BD22)</f>
        <v>33939485.334278814</v>
      </c>
      <c r="BE32" s="22">
        <f ca="1">AVERAGE('Trial 1'!BE22,'Trial 2'!BE22,'Trial 3'!BE22,'Trial 4'!BE22,'Trial 5'!BE22,'Trial 6'!BE22,'Trial 7'!BE22,'Trial 8'!BE22)</f>
        <v>33925383.316118777</v>
      </c>
      <c r="BF32" s="22">
        <f ca="1">AVERAGE('Trial 1'!BF22,'Trial 2'!BF22,'Trial 3'!BF22,'Trial 4'!BF22,'Trial 5'!BF22,'Trial 6'!BF22,'Trial 7'!BF22,'Trial 8'!BF22)</f>
        <v>33910214.209071502</v>
      </c>
      <c r="BG32" s="22">
        <f ca="1">AVERAGE('Trial 1'!BG22,'Trial 2'!BG22,'Trial 3'!BG22,'Trial 4'!BG22,'Trial 5'!BG22,'Trial 6'!BG22,'Trial 7'!BG22,'Trial 8'!BG22)</f>
        <v>33895604.132564269</v>
      </c>
      <c r="BH32" s="22">
        <f ca="1">AVERAGE('Trial 1'!BH22,'Trial 2'!BH22,'Trial 3'!BH22,'Trial 4'!BH22,'Trial 5'!BH22,'Trial 6'!BH22,'Trial 7'!BH22,'Trial 8'!BH22)</f>
        <v>33881859.622206159</v>
      </c>
      <c r="BI32" s="22">
        <f ca="1">AVERAGE('Trial 1'!BI22,'Trial 2'!BI22,'Trial 3'!BI22,'Trial 4'!BI22,'Trial 5'!BI22,'Trial 6'!BI22,'Trial 7'!BI22,'Trial 8'!BI22)</f>
        <v>33867977.305877753</v>
      </c>
      <c r="BJ32" s="22">
        <f ca="1">AVERAGE('Trial 1'!BJ22,'Trial 2'!BJ22,'Trial 3'!BJ22,'Trial 4'!BJ22,'Trial 5'!BJ22,'Trial 6'!BJ22,'Trial 7'!BJ22,'Trial 8'!BJ22)</f>
        <v>33853321.33701399</v>
      </c>
      <c r="BK32" s="22">
        <f ca="1">AVERAGE('Trial 1'!BK22,'Trial 2'!BK22,'Trial 3'!BK22,'Trial 4'!BK22,'Trial 5'!BK22,'Trial 6'!BK22,'Trial 7'!BK22,'Trial 8'!BK22)</f>
        <v>33839990.635821618</v>
      </c>
      <c r="BL32" s="22">
        <f ca="1">AVERAGE('Trial 1'!BL22,'Trial 2'!BL22,'Trial 3'!BL22,'Trial 4'!BL22,'Trial 5'!BL22,'Trial 6'!BL22,'Trial 7'!BL22,'Trial 8'!BL22)</f>
        <v>33826702.677993983</v>
      </c>
      <c r="BM32" s="22">
        <f ca="1">AVERAGE('Trial 1'!BM22,'Trial 2'!BM22,'Trial 3'!BM22,'Trial 4'!BM22,'Trial 5'!BM22,'Trial 6'!BM22,'Trial 7'!BM22,'Trial 8'!BM22)</f>
        <v>33811732.336151749</v>
      </c>
      <c r="BN32" s="23">
        <f ca="1">BM32</f>
        <v>33811732.336151749</v>
      </c>
      <c r="BO32" s="22">
        <f ca="1">AVERAGE('Trial 1'!BO22,'Trial 2'!BO22,'Trial 3'!BO22,'Trial 4'!BO22,'Trial 5'!BO22,'Trial 6'!BO22,'Trial 7'!BO22,'Trial 8'!BO22)</f>
        <v>33797938.90811374</v>
      </c>
      <c r="BP32" s="22">
        <f ca="1">AVERAGE('Trial 1'!BP22,'Trial 2'!BP22,'Trial 3'!BP22,'Trial 4'!BP22,'Trial 5'!BP22,'Trial 6'!BP22,'Trial 7'!BP22,'Trial 8'!BP22)</f>
        <v>33784614.500688054</v>
      </c>
      <c r="BQ32" s="22">
        <f ca="1">AVERAGE('Trial 1'!BQ22,'Trial 2'!BQ22,'Trial 3'!BQ22,'Trial 4'!BQ22,'Trial 5'!BQ22,'Trial 6'!BQ22,'Trial 7'!BQ22,'Trial 8'!BQ22)</f>
        <v>33771310.126986921</v>
      </c>
      <c r="BR32" s="22">
        <f ca="1">AVERAGE('Trial 1'!BR22,'Trial 2'!BR22,'Trial 3'!BR22,'Trial 4'!BR22,'Trial 5'!BR22,'Trial 6'!BR22,'Trial 7'!BR22,'Trial 8'!BR22)</f>
        <v>33756147.835355289</v>
      </c>
      <c r="BS32" s="22">
        <f ca="1">AVERAGE('Trial 1'!BS22,'Trial 2'!BS22,'Trial 3'!BS22,'Trial 4'!BS22,'Trial 5'!BS22,'Trial 6'!BS22,'Trial 7'!BS22,'Trial 8'!BS22)</f>
        <v>33741692.542146146</v>
      </c>
      <c r="BT32" s="22">
        <f ca="1">AVERAGE('Trial 1'!BT22,'Trial 2'!BT22,'Trial 3'!BT22,'Trial 4'!BT22,'Trial 5'!BT22,'Trial 6'!BT22,'Trial 7'!BT22,'Trial 8'!BT22)</f>
        <v>33726453.077486143</v>
      </c>
      <c r="BU32" s="22">
        <f ca="1">AVERAGE('Trial 1'!BU22,'Trial 2'!BU22,'Trial 3'!BU22,'Trial 4'!BU22,'Trial 5'!BU22,'Trial 6'!BU22,'Trial 7'!BU22,'Trial 8'!BU22)</f>
        <v>33712757.930332698</v>
      </c>
      <c r="BV32" s="22">
        <f ca="1">AVERAGE('Trial 1'!BV22,'Trial 2'!BV22,'Trial 3'!BV22,'Trial 4'!BV22,'Trial 5'!BV22,'Trial 6'!BV22,'Trial 7'!BV22,'Trial 8'!BV22)</f>
        <v>33697789.267640695</v>
      </c>
      <c r="BW32" s="22">
        <f ca="1">AVERAGE('Trial 1'!BW22,'Trial 2'!BW22,'Trial 3'!BW22,'Trial 4'!BW22,'Trial 5'!BW22,'Trial 6'!BW22,'Trial 7'!BW22,'Trial 8'!BW22)</f>
        <v>33682765.940142855</v>
      </c>
      <c r="BX32" s="22">
        <f ca="1">AVERAGE('Trial 1'!BX22,'Trial 2'!BX22,'Trial 3'!BX22,'Trial 4'!BX22,'Trial 5'!BX22,'Trial 6'!BX22,'Trial 7'!BX22,'Trial 8'!BX22)</f>
        <v>33668363.391043231</v>
      </c>
      <c r="BY32" s="22">
        <f ca="1">AVERAGE('Trial 1'!BY22,'Trial 2'!BY22,'Trial 3'!BY22,'Trial 4'!BY22,'Trial 5'!BY22,'Trial 6'!BY22,'Trial 7'!BY22,'Trial 8'!BY22)</f>
        <v>33653740.135446548</v>
      </c>
      <c r="BZ32" s="22">
        <f ca="1">AVERAGE('Trial 1'!BZ22,'Trial 2'!BZ22,'Trial 3'!BZ22,'Trial 4'!BZ22,'Trial 5'!BZ22,'Trial 6'!BZ22,'Trial 7'!BZ22,'Trial 8'!BZ22)</f>
        <v>33638807.196209967</v>
      </c>
      <c r="CA32" s="23">
        <f ca="1">BZ32</f>
        <v>33638807.196209967</v>
      </c>
      <c r="CB32" s="22">
        <f ca="1">AVERAGE('Trial 1'!CB22,'Trial 2'!CB22,'Trial 3'!CB22,'Trial 4'!CB22,'Trial 5'!CB22,'Trial 6'!CB22,'Trial 7'!CB22,'Trial 8'!CB22)</f>
        <v>33625672.723684706</v>
      </c>
      <c r="CC32" s="22">
        <f ca="1">AVERAGE('Trial 1'!CC22,'Trial 2'!CC22,'Trial 3'!CC22,'Trial 4'!CC22,'Trial 5'!CC22,'Trial 6'!CC22,'Trial 7'!CC22,'Trial 8'!CC22)</f>
        <v>33611406.778629377</v>
      </c>
      <c r="CD32" s="22">
        <f ca="1">AVERAGE('Trial 1'!CD22,'Trial 2'!CD22,'Trial 3'!CD22,'Trial 4'!CD22,'Trial 5'!CD22,'Trial 6'!CD22,'Trial 7'!CD22,'Trial 8'!CD22)</f>
        <v>33598352.20511663</v>
      </c>
      <c r="CE32" s="22">
        <f ca="1">AVERAGE('Trial 1'!CE22,'Trial 2'!CE22,'Trial 3'!CE22,'Trial 4'!CE22,'Trial 5'!CE22,'Trial 6'!CE22,'Trial 7'!CE22,'Trial 8'!CE22)</f>
        <v>33584435.330525398</v>
      </c>
      <c r="CF32" s="22">
        <f ca="1">AVERAGE('Trial 1'!CF22,'Trial 2'!CF22,'Trial 3'!CF22,'Trial 4'!CF22,'Trial 5'!CF22,'Trial 6'!CF22,'Trial 7'!CF22,'Trial 8'!CF22)</f>
        <v>33570012.269020475</v>
      </c>
      <c r="CG32" s="22">
        <f ca="1">AVERAGE('Trial 1'!CG22,'Trial 2'!CG22,'Trial 3'!CG22,'Trial 4'!CG22,'Trial 5'!CG22,'Trial 6'!CG22,'Trial 7'!CG22,'Trial 8'!CG22)</f>
        <v>33555642.767444737</v>
      </c>
      <c r="CH32" s="22">
        <f ca="1">AVERAGE('Trial 1'!CH22,'Trial 2'!CH22,'Trial 3'!CH22,'Trial 4'!CH22,'Trial 5'!CH22,'Trial 6'!CH22,'Trial 7'!CH22,'Trial 8'!CH22)</f>
        <v>33541780.960412566</v>
      </c>
      <c r="CI32" s="22">
        <f ca="1">AVERAGE('Trial 1'!CI22,'Trial 2'!CI22,'Trial 3'!CI22,'Trial 4'!CI22,'Trial 5'!CI22,'Trial 6'!CI22,'Trial 7'!CI22,'Trial 8'!CI22)</f>
        <v>33527177.342169207</v>
      </c>
      <c r="CJ32" s="22">
        <f ca="1">AVERAGE('Trial 1'!CJ22,'Trial 2'!CJ22,'Trial 3'!CJ22,'Trial 4'!CJ22,'Trial 5'!CJ22,'Trial 6'!CJ22,'Trial 7'!CJ22,'Trial 8'!CJ22)</f>
        <v>33513491.898125514</v>
      </c>
      <c r="CK32" s="22">
        <f ca="1">AVERAGE('Trial 1'!CK22,'Trial 2'!CK22,'Trial 3'!CK22,'Trial 4'!CK22,'Trial 5'!CK22,'Trial 6'!CK22,'Trial 7'!CK22,'Trial 8'!CK22)</f>
        <v>33499190.358589862</v>
      </c>
      <c r="CL32" s="22">
        <f ca="1">AVERAGE('Trial 1'!CL22,'Trial 2'!CL22,'Trial 3'!CL22,'Trial 4'!CL22,'Trial 5'!CL22,'Trial 6'!CL22,'Trial 7'!CL22,'Trial 8'!CL22)</f>
        <v>33484510.690604698</v>
      </c>
      <c r="CM32" s="22">
        <f ca="1">AVERAGE('Trial 1'!CM22,'Trial 2'!CM22,'Trial 3'!CM22,'Trial 4'!CM22,'Trial 5'!CM22,'Trial 6'!CM22,'Trial 7'!CM22,'Trial 8'!CM22)</f>
        <v>33468881.457733627</v>
      </c>
      <c r="CN32" s="23">
        <f ca="1">CM32</f>
        <v>33468881.457733627</v>
      </c>
      <c r="CO32" s="22">
        <f ca="1">AVERAGE('Trial 1'!CO22,'Trial 2'!CO22,'Trial 3'!CO22,'Trial 4'!CO22,'Trial 5'!CO22,'Trial 6'!CO22,'Trial 7'!CO22,'Trial 8'!CO22)</f>
        <v>33454112.794042967</v>
      </c>
      <c r="CP32" s="22">
        <f ca="1">AVERAGE('Trial 1'!CP22,'Trial 2'!CP22,'Trial 3'!CP22,'Trial 4'!CP22,'Trial 5'!CP22,'Trial 6'!CP22,'Trial 7'!CP22,'Trial 8'!CP22)</f>
        <v>33440865.508711513</v>
      </c>
      <c r="CQ32" s="22">
        <f ca="1">AVERAGE('Trial 1'!CQ22,'Trial 2'!CQ22,'Trial 3'!CQ22,'Trial 4'!CQ22,'Trial 5'!CQ22,'Trial 6'!CQ22,'Trial 7'!CQ22,'Trial 8'!CQ22)</f>
        <v>33426636.502612732</v>
      </c>
      <c r="CR32" s="22">
        <f ca="1">AVERAGE('Trial 1'!CR22,'Trial 2'!CR22,'Trial 3'!CR22,'Trial 4'!CR22,'Trial 5'!CR22,'Trial 6'!CR22,'Trial 7'!CR22,'Trial 8'!CR22)</f>
        <v>33412277.639138818</v>
      </c>
      <c r="CS32" s="22">
        <f ca="1">AVERAGE('Trial 1'!CS22,'Trial 2'!CS22,'Trial 3'!CS22,'Trial 4'!CS22,'Trial 5'!CS22,'Trial 6'!CS22,'Trial 7'!CS22,'Trial 8'!CS22)</f>
        <v>33398570.381393675</v>
      </c>
      <c r="CT32" s="22">
        <f ca="1">AVERAGE('Trial 1'!CT22,'Trial 2'!CT22,'Trial 3'!CT22,'Trial 4'!CT22,'Trial 5'!CT22,'Trial 6'!CT22,'Trial 7'!CT22,'Trial 8'!CT22)</f>
        <v>33384487.60999687</v>
      </c>
      <c r="CU32" s="22">
        <f ca="1">AVERAGE('Trial 1'!CU22,'Trial 2'!CU22,'Trial 3'!CU22,'Trial 4'!CU22,'Trial 5'!CU22,'Trial 6'!CU22,'Trial 7'!CU22,'Trial 8'!CU22)</f>
        <v>33370435.596376941</v>
      </c>
      <c r="CV32" s="22">
        <f ca="1">AVERAGE('Trial 1'!CV22,'Trial 2'!CV22,'Trial 3'!CV22,'Trial 4'!CV22,'Trial 5'!CV22,'Trial 6'!CV22,'Trial 7'!CV22,'Trial 8'!CV22)</f>
        <v>33355744.944823228</v>
      </c>
      <c r="CW32" s="22">
        <f ca="1">AVERAGE('Trial 1'!CW22,'Trial 2'!CW22,'Trial 3'!CW22,'Trial 4'!CW22,'Trial 5'!CW22,'Trial 6'!CW22,'Trial 7'!CW22,'Trial 8'!CW22)</f>
        <v>33341096.837484121</v>
      </c>
      <c r="CX32" s="22">
        <f ca="1">AVERAGE('Trial 1'!CX22,'Trial 2'!CX22,'Trial 3'!CX22,'Trial 4'!CX22,'Trial 5'!CX22,'Trial 6'!CX22,'Trial 7'!CX22,'Trial 8'!CX22)</f>
        <v>33326147.541050609</v>
      </c>
      <c r="CY32" s="22">
        <f ca="1">AVERAGE('Trial 1'!CY22,'Trial 2'!CY22,'Trial 3'!CY22,'Trial 4'!CY22,'Trial 5'!CY22,'Trial 6'!CY22,'Trial 7'!CY22,'Trial 8'!CY22)</f>
        <v>33312659.095477935</v>
      </c>
      <c r="CZ32" s="22">
        <f ca="1">AVERAGE('Trial 1'!CZ22,'Trial 2'!CZ22,'Trial 3'!CZ22,'Trial 4'!CZ22,'Trial 5'!CZ22,'Trial 6'!CZ22,'Trial 7'!CZ22,'Trial 8'!CZ22)</f>
        <v>33298953.367540669</v>
      </c>
      <c r="DA32" s="23">
        <f ca="1">CZ32</f>
        <v>33298953.367540669</v>
      </c>
      <c r="DB32" s="22">
        <f ca="1">AVERAGE('Trial 1'!DB22,'Trial 2'!DB22,'Trial 3'!DB22,'Trial 4'!DB22,'Trial 5'!DB22,'Trial 6'!DB22,'Trial 7'!DB22,'Trial 8'!DB22)</f>
        <v>33286477.098412283</v>
      </c>
      <c r="DC32" s="22">
        <f ca="1">AVERAGE('Trial 1'!DC22,'Trial 2'!DC22,'Trial 3'!DC22,'Trial 4'!DC22,'Trial 5'!DC22,'Trial 6'!DC22,'Trial 7'!DC22,'Trial 8'!DC22)</f>
        <v>33272179.25262684</v>
      </c>
      <c r="DD32" s="22">
        <f ca="1">AVERAGE('Trial 1'!DD22,'Trial 2'!DD22,'Trial 3'!DD22,'Trial 4'!DD22,'Trial 5'!DD22,'Trial 6'!DD22,'Trial 7'!DD22,'Trial 8'!DD22)</f>
        <v>33258728.981992006</v>
      </c>
      <c r="DE32" s="22">
        <f ca="1">AVERAGE('Trial 1'!DE22,'Trial 2'!DE22,'Trial 3'!DE22,'Trial 4'!DE22,'Trial 5'!DE22,'Trial 6'!DE22,'Trial 7'!DE22,'Trial 8'!DE22)</f>
        <v>33243277.611070879</v>
      </c>
      <c r="DF32" s="22">
        <f ca="1">AVERAGE('Trial 1'!DF22,'Trial 2'!DF22,'Trial 3'!DF22,'Trial 4'!DF22,'Trial 5'!DF22,'Trial 6'!DF22,'Trial 7'!DF22,'Trial 8'!DF22)</f>
        <v>33229648.268827599</v>
      </c>
      <c r="DG32" s="22">
        <f ca="1">AVERAGE('Trial 1'!DG22,'Trial 2'!DG22,'Trial 3'!DG22,'Trial 4'!DG22,'Trial 5'!DG22,'Trial 6'!DG22,'Trial 7'!DG22,'Trial 8'!DG22)</f>
        <v>33215427.871375635</v>
      </c>
      <c r="DH32" s="22">
        <f ca="1">AVERAGE('Trial 1'!DH22,'Trial 2'!DH22,'Trial 3'!DH22,'Trial 4'!DH22,'Trial 5'!DH22,'Trial 6'!DH22,'Trial 7'!DH22,'Trial 8'!DH22)</f>
        <v>33200501.449276935</v>
      </c>
      <c r="DI32" s="22">
        <f ca="1">AVERAGE('Trial 1'!DI22,'Trial 2'!DI22,'Trial 3'!DI22,'Trial 4'!DI22,'Trial 5'!DI22,'Trial 6'!DI22,'Trial 7'!DI22,'Trial 8'!DI22)</f>
        <v>33186828.480965793</v>
      </c>
      <c r="DJ32" s="22">
        <f ca="1">AVERAGE('Trial 1'!DJ22,'Trial 2'!DJ22,'Trial 3'!DJ22,'Trial 4'!DJ22,'Trial 5'!DJ22,'Trial 6'!DJ22,'Trial 7'!DJ22,'Trial 8'!DJ22)</f>
        <v>33172159.713780716</v>
      </c>
      <c r="DK32" s="22">
        <f ca="1">AVERAGE('Trial 1'!DK22,'Trial 2'!DK22,'Trial 3'!DK22,'Trial 4'!DK22,'Trial 5'!DK22,'Trial 6'!DK22,'Trial 7'!DK22,'Trial 8'!DK22)</f>
        <v>33158969.448670115</v>
      </c>
      <c r="DL32" s="22">
        <f ca="1">AVERAGE('Trial 1'!DL22,'Trial 2'!DL22,'Trial 3'!DL22,'Trial 4'!DL22,'Trial 5'!DL22,'Trial 6'!DL22,'Trial 7'!DL22,'Trial 8'!DL22)</f>
        <v>33145759.454857156</v>
      </c>
      <c r="DM32" s="22">
        <f ca="1">AVERAGE('Trial 1'!DM22,'Trial 2'!DM22,'Trial 3'!DM22,'Trial 4'!DM22,'Trial 5'!DM22,'Trial 6'!DM22,'Trial 7'!DM22,'Trial 8'!DM22)</f>
        <v>33131953.418787096</v>
      </c>
      <c r="DN32" s="23">
        <f ca="1">DM32</f>
        <v>33131953.418787096</v>
      </c>
      <c r="DO32" s="22">
        <f ca="1">AVERAGE('Trial 1'!DO22,'Trial 2'!DO22,'Trial 3'!DO22,'Trial 4'!DO22,'Trial 5'!DO22,'Trial 6'!DO22,'Trial 7'!DO22,'Trial 8'!DO22)</f>
        <v>33119146.972380009</v>
      </c>
      <c r="DP32" s="22">
        <f ca="1">AVERAGE('Trial 1'!DP22,'Trial 2'!DP22,'Trial 3'!DP22,'Trial 4'!DP22,'Trial 5'!DP22,'Trial 6'!DP22,'Trial 7'!DP22,'Trial 8'!DP22)</f>
        <v>33104812.472000379</v>
      </c>
      <c r="DQ32" s="22">
        <f ca="1">AVERAGE('Trial 1'!DQ22,'Trial 2'!DQ22,'Trial 3'!DQ22,'Trial 4'!DQ22,'Trial 5'!DQ22,'Trial 6'!DQ22,'Trial 7'!DQ22,'Trial 8'!DQ22)</f>
        <v>33091094.596151877</v>
      </c>
      <c r="DR32" s="22">
        <f ca="1">AVERAGE('Trial 1'!DR22,'Trial 2'!DR22,'Trial 3'!DR22,'Trial 4'!DR22,'Trial 5'!DR22,'Trial 6'!DR22,'Trial 7'!DR22,'Trial 8'!DR22)</f>
        <v>33077656.901209671</v>
      </c>
      <c r="DS32" s="22">
        <f ca="1">AVERAGE('Trial 1'!DS22,'Trial 2'!DS22,'Trial 3'!DS22,'Trial 4'!DS22,'Trial 5'!DS22,'Trial 6'!DS22,'Trial 7'!DS22,'Trial 8'!DS22)</f>
        <v>33062688.899790596</v>
      </c>
      <c r="DT32" s="22">
        <f ca="1">AVERAGE('Trial 1'!DT22,'Trial 2'!DT22,'Trial 3'!DT22,'Trial 4'!DT22,'Trial 5'!DT22,'Trial 6'!DT22,'Trial 7'!DT22,'Trial 8'!DT22)</f>
        <v>33048073.593142744</v>
      </c>
      <c r="DU32" s="22">
        <f ca="1">AVERAGE('Trial 1'!DU22,'Trial 2'!DU22,'Trial 3'!DU22,'Trial 4'!DU22,'Trial 5'!DU22,'Trial 6'!DU22,'Trial 7'!DU22,'Trial 8'!DU22)</f>
        <v>33034269.146125156</v>
      </c>
      <c r="DV32" s="22">
        <f ca="1">AVERAGE('Trial 1'!DV22,'Trial 2'!DV22,'Trial 3'!DV22,'Trial 4'!DV22,'Trial 5'!DV22,'Trial 6'!DV22,'Trial 7'!DV22,'Trial 8'!DV22)</f>
        <v>33020433.509314891</v>
      </c>
      <c r="DW32" s="22">
        <f ca="1">AVERAGE('Trial 1'!DW22,'Trial 2'!DW22,'Trial 3'!DW22,'Trial 4'!DW22,'Trial 5'!DW22,'Trial 6'!DW22,'Trial 7'!DW22,'Trial 8'!DW22)</f>
        <v>33006958.251565039</v>
      </c>
      <c r="DX32" s="22">
        <f ca="1">AVERAGE('Trial 1'!DX22,'Trial 2'!DX22,'Trial 3'!DX22,'Trial 4'!DX22,'Trial 5'!DX22,'Trial 6'!DX22,'Trial 7'!DX22,'Trial 8'!DX22)</f>
        <v>32992103.186932545</v>
      </c>
      <c r="DY32" s="22">
        <f ca="1">AVERAGE('Trial 1'!DY22,'Trial 2'!DY22,'Trial 3'!DY22,'Trial 4'!DY22,'Trial 5'!DY22,'Trial 6'!DY22,'Trial 7'!DY22,'Trial 8'!DY22)</f>
        <v>32978097.264030114</v>
      </c>
      <c r="DZ32" s="22">
        <f ca="1">AVERAGE('Trial 1'!DZ22,'Trial 2'!DZ22,'Trial 3'!DZ22,'Trial 4'!DZ22,'Trial 5'!DZ22,'Trial 6'!DZ22,'Trial 7'!DZ22,'Trial 8'!DZ22)</f>
        <v>32963884.917029787</v>
      </c>
      <c r="EA32" s="23">
        <f ca="1">DZ32</f>
        <v>32963884.917029787</v>
      </c>
      <c r="EB32" s="22">
        <f ca="1">AVERAGE('Trial 1'!EB22,'Trial 2'!EB22,'Trial 3'!EB22,'Trial 4'!EB22,'Trial 5'!EB22,'Trial 6'!EB22,'Trial 7'!EB22,'Trial 8'!EB22)</f>
        <v>32950278.993553393</v>
      </c>
      <c r="EC32" s="22">
        <f ca="1">AVERAGE('Trial 1'!EC22,'Trial 2'!EC22,'Trial 3'!EC22,'Trial 4'!EC22,'Trial 5'!EC22,'Trial 6'!EC22,'Trial 7'!EC22,'Trial 8'!EC22)</f>
        <v>32936839.897928353</v>
      </c>
      <c r="ED32" s="22">
        <f ca="1">AVERAGE('Trial 1'!ED22,'Trial 2'!ED22,'Trial 3'!ED22,'Trial 4'!ED22,'Trial 5'!ED22,'Trial 6'!ED22,'Trial 7'!ED22,'Trial 8'!ED22)</f>
        <v>32923461.595356725</v>
      </c>
      <c r="EE32" s="22">
        <f ca="1">AVERAGE('Trial 1'!EE22,'Trial 2'!EE22,'Trial 3'!EE22,'Trial 4'!EE22,'Trial 5'!EE22,'Trial 6'!EE22,'Trial 7'!EE22,'Trial 8'!EE22)</f>
        <v>32908558.034828406</v>
      </c>
      <c r="EF32" s="22">
        <f ca="1">AVERAGE('Trial 1'!EF22,'Trial 2'!EF22,'Trial 3'!EF22,'Trial 4'!EF22,'Trial 5'!EF22,'Trial 6'!EF22,'Trial 7'!EF22,'Trial 8'!EF22)</f>
        <v>32894557.031589232</v>
      </c>
      <c r="EG32" s="22">
        <f ca="1">AVERAGE('Trial 1'!EG22,'Trial 2'!EG22,'Trial 3'!EG22,'Trial 4'!EG22,'Trial 5'!EG22,'Trial 6'!EG22,'Trial 7'!EG22,'Trial 8'!EG22)</f>
        <v>32880183.880477782</v>
      </c>
      <c r="EH32" s="22">
        <f ca="1">AVERAGE('Trial 1'!EH22,'Trial 2'!EH22,'Trial 3'!EH22,'Trial 4'!EH22,'Trial 5'!EH22,'Trial 6'!EH22,'Trial 7'!EH22,'Trial 8'!EH22)</f>
        <v>32866066.824571524</v>
      </c>
      <c r="EI32" s="22">
        <f ca="1">AVERAGE('Trial 1'!EI22,'Trial 2'!EI22,'Trial 3'!EI22,'Trial 4'!EI22,'Trial 5'!EI22,'Trial 6'!EI22,'Trial 7'!EI22,'Trial 8'!EI22)</f>
        <v>32851941.176136941</v>
      </c>
      <c r="EJ32" s="22">
        <f ca="1">AVERAGE('Trial 1'!EJ22,'Trial 2'!EJ22,'Trial 3'!EJ22,'Trial 4'!EJ22,'Trial 5'!EJ22,'Trial 6'!EJ22,'Trial 7'!EJ22,'Trial 8'!EJ22)</f>
        <v>32838500.57399448</v>
      </c>
      <c r="EK32" s="22">
        <f ca="1">AVERAGE('Trial 1'!EK22,'Trial 2'!EK22,'Trial 3'!EK22,'Trial 4'!EK22,'Trial 5'!EK22,'Trial 6'!EK22,'Trial 7'!EK22,'Trial 8'!EK22)</f>
        <v>32825044.955296058</v>
      </c>
      <c r="EL32" s="22">
        <f ca="1">AVERAGE('Trial 1'!EL22,'Trial 2'!EL22,'Trial 3'!EL22,'Trial 4'!EL22,'Trial 5'!EL22,'Trial 6'!EL22,'Trial 7'!EL22,'Trial 8'!EL22)</f>
        <v>32811249.043200873</v>
      </c>
      <c r="EM32" s="22">
        <f ca="1">AVERAGE('Trial 1'!EM22,'Trial 2'!EM22,'Trial 3'!EM22,'Trial 4'!EM22,'Trial 5'!EM22,'Trial 6'!EM22,'Trial 7'!EM22,'Trial 8'!EM22)</f>
        <v>32798057.369866043</v>
      </c>
      <c r="EN32" s="23">
        <f ca="1">EM32</f>
        <v>32798057.369866043</v>
      </c>
    </row>
    <row r="33" spans="1:144" ht="12.75" customHeight="1" outlineLevel="1" x14ac:dyDescent="0.2">
      <c r="A33" s="9" t="str">
        <f>Labels!B16</f>
        <v>Desired Capital std dev</v>
      </c>
      <c r="B33" s="28">
        <f>STDEV('Trial 1'!B22,'Trial 2'!B22,'Trial 3'!B22,'Trial 4'!B22,'Trial 5'!B22,'Trial 6'!B22,'Trial 7'!B22,'Trial 8'!B22)</f>
        <v>7.9650056932098984E-9</v>
      </c>
      <c r="C33" s="28">
        <f ca="1">STDEV('Trial 1'!C22,'Trial 2'!C22,'Trial 3'!C22,'Trial 4'!C22,'Trial 5'!C22,'Trial 6'!C22,'Trial 7'!C22,'Trial 8'!C22)</f>
        <v>1648.2427616501054</v>
      </c>
      <c r="D33" s="28">
        <f ca="1">STDEV('Trial 1'!D22,'Trial 2'!D22,'Trial 3'!D22,'Trial 4'!D22,'Trial 5'!D22,'Trial 6'!D22,'Trial 7'!D22,'Trial 8'!D22)</f>
        <v>2433.9747367005707</v>
      </c>
      <c r="E33" s="28">
        <f ca="1">STDEV('Trial 1'!E22,'Trial 2'!E22,'Trial 3'!E22,'Trial 4'!E22,'Trial 5'!E22,'Trial 6'!E22,'Trial 7'!E22,'Trial 8'!E22)</f>
        <v>2598.6620763810211</v>
      </c>
      <c r="F33" s="28">
        <f ca="1">STDEV('Trial 1'!F22,'Trial 2'!F22,'Trial 3'!F22,'Trial 4'!F22,'Trial 5'!F22,'Trial 6'!F22,'Trial 7'!F22,'Trial 8'!F22)</f>
        <v>3983.3310448542179</v>
      </c>
      <c r="G33" s="28">
        <f ca="1">STDEV('Trial 1'!G22,'Trial 2'!G22,'Trial 3'!G22,'Trial 4'!G22,'Trial 5'!G22,'Trial 6'!G22,'Trial 7'!G22,'Trial 8'!G22)</f>
        <v>5548.0507481040504</v>
      </c>
      <c r="H33" s="28">
        <f ca="1">STDEV('Trial 1'!H22,'Trial 2'!H22,'Trial 3'!H22,'Trial 4'!H22,'Trial 5'!H22,'Trial 6'!H22,'Trial 7'!H22,'Trial 8'!H22)</f>
        <v>6050.350685409041</v>
      </c>
      <c r="I33" s="28">
        <f ca="1">STDEV('Trial 1'!I22,'Trial 2'!I22,'Trial 3'!I22,'Trial 4'!I22,'Trial 5'!I22,'Trial 6'!I22,'Trial 7'!I22,'Trial 8'!I22)</f>
        <v>6370.8309826756195</v>
      </c>
      <c r="J33" s="28">
        <f ca="1">STDEV('Trial 1'!J22,'Trial 2'!J22,'Trial 3'!J22,'Trial 4'!J22,'Trial 5'!J22,'Trial 6'!J22,'Trial 7'!J22,'Trial 8'!J22)</f>
        <v>6927.8900683526217</v>
      </c>
      <c r="K33" s="28">
        <f ca="1">STDEV('Trial 1'!K22,'Trial 2'!K22,'Trial 3'!K22,'Trial 4'!K22,'Trial 5'!K22,'Trial 6'!K22,'Trial 7'!K22,'Trial 8'!K22)</f>
        <v>6602.7734178060882</v>
      </c>
      <c r="L33" s="28">
        <f ca="1">STDEV('Trial 1'!L22,'Trial 2'!L22,'Trial 3'!L22,'Trial 4'!L22,'Trial 5'!L22,'Trial 6'!L22,'Trial 7'!L22,'Trial 8'!L22)</f>
        <v>7637.1340139410831</v>
      </c>
      <c r="M33" s="28">
        <f ca="1">STDEV('Trial 1'!M22,'Trial 2'!M22,'Trial 3'!M22,'Trial 4'!M22,'Trial 5'!M22,'Trial 6'!M22,'Trial 7'!M22,'Trial 8'!M22)</f>
        <v>7901.1405734597438</v>
      </c>
      <c r="N33" s="29">
        <f ca="1">M33</f>
        <v>7901.1405734597438</v>
      </c>
      <c r="O33" s="28">
        <f ca="1">STDEV('Trial 1'!O22,'Trial 2'!O22,'Trial 3'!O22,'Trial 4'!O22,'Trial 5'!O22,'Trial 6'!O22,'Trial 7'!O22,'Trial 8'!O22)</f>
        <v>9165.3509189310989</v>
      </c>
      <c r="P33" s="28">
        <f ca="1">STDEV('Trial 1'!P22,'Trial 2'!P22,'Trial 3'!P22,'Trial 4'!P22,'Trial 5'!P22,'Trial 6'!P22,'Trial 7'!P22,'Trial 8'!P22)</f>
        <v>9442.1782123906705</v>
      </c>
      <c r="Q33" s="28">
        <f ca="1">STDEV('Trial 1'!Q22,'Trial 2'!Q22,'Trial 3'!Q22,'Trial 4'!Q22,'Trial 5'!Q22,'Trial 6'!Q22,'Trial 7'!Q22,'Trial 8'!Q22)</f>
        <v>9514.5635658145748</v>
      </c>
      <c r="R33" s="28">
        <f ca="1">STDEV('Trial 1'!R22,'Trial 2'!R22,'Trial 3'!R22,'Trial 4'!R22,'Trial 5'!R22,'Trial 6'!R22,'Trial 7'!R22,'Trial 8'!R22)</f>
        <v>10961.0333402832</v>
      </c>
      <c r="S33" s="28">
        <f ca="1">STDEV('Trial 1'!S22,'Trial 2'!S22,'Trial 3'!S22,'Trial 4'!S22,'Trial 5'!S22,'Trial 6'!S22,'Trial 7'!S22,'Trial 8'!S22)</f>
        <v>12040.168665543864</v>
      </c>
      <c r="T33" s="28">
        <f ca="1">STDEV('Trial 1'!T22,'Trial 2'!T22,'Trial 3'!T22,'Trial 4'!T22,'Trial 5'!T22,'Trial 6'!T22,'Trial 7'!T22,'Trial 8'!T22)</f>
        <v>13003.535140597951</v>
      </c>
      <c r="U33" s="28">
        <f ca="1">STDEV('Trial 1'!U22,'Trial 2'!U22,'Trial 3'!U22,'Trial 4'!U22,'Trial 5'!U22,'Trial 6'!U22,'Trial 7'!U22,'Trial 8'!U22)</f>
        <v>13272.856737423564</v>
      </c>
      <c r="V33" s="28">
        <f ca="1">STDEV('Trial 1'!V22,'Trial 2'!V22,'Trial 3'!V22,'Trial 4'!V22,'Trial 5'!V22,'Trial 6'!V22,'Trial 7'!V22,'Trial 8'!V22)</f>
        <v>13042.827709390256</v>
      </c>
      <c r="W33" s="28">
        <f ca="1">STDEV('Trial 1'!W22,'Trial 2'!W22,'Trial 3'!W22,'Trial 4'!W22,'Trial 5'!W22,'Trial 6'!W22,'Trial 7'!W22,'Trial 8'!W22)</f>
        <v>12908.639627406035</v>
      </c>
      <c r="X33" s="28">
        <f ca="1">STDEV('Trial 1'!X22,'Trial 2'!X22,'Trial 3'!X22,'Trial 4'!X22,'Trial 5'!X22,'Trial 6'!X22,'Trial 7'!X22,'Trial 8'!X22)</f>
        <v>13299.878955225886</v>
      </c>
      <c r="Y33" s="28">
        <f ca="1">STDEV('Trial 1'!Y22,'Trial 2'!Y22,'Trial 3'!Y22,'Trial 4'!Y22,'Trial 5'!Y22,'Trial 6'!Y22,'Trial 7'!Y22,'Trial 8'!Y22)</f>
        <v>15144.901133366697</v>
      </c>
      <c r="Z33" s="28">
        <f ca="1">STDEV('Trial 1'!Z22,'Trial 2'!Z22,'Trial 3'!Z22,'Trial 4'!Z22,'Trial 5'!Z22,'Trial 6'!Z22,'Trial 7'!Z22,'Trial 8'!Z22)</f>
        <v>14507.107545944507</v>
      </c>
      <c r="AA33" s="29">
        <f ca="1">Z33</f>
        <v>14507.107545944507</v>
      </c>
      <c r="AB33" s="28">
        <f ca="1">STDEV('Trial 1'!AB22,'Trial 2'!AB22,'Trial 3'!AB22,'Trial 4'!AB22,'Trial 5'!AB22,'Trial 6'!AB22,'Trial 7'!AB22,'Trial 8'!AB22)</f>
        <v>15540.232250527095</v>
      </c>
      <c r="AC33" s="28">
        <f ca="1">STDEV('Trial 1'!AC22,'Trial 2'!AC22,'Trial 3'!AC22,'Trial 4'!AC22,'Trial 5'!AC22,'Trial 6'!AC22,'Trial 7'!AC22,'Trial 8'!AC22)</f>
        <v>15721.851734428294</v>
      </c>
      <c r="AD33" s="28">
        <f ca="1">STDEV('Trial 1'!AD22,'Trial 2'!AD22,'Trial 3'!AD22,'Trial 4'!AD22,'Trial 5'!AD22,'Trial 6'!AD22,'Trial 7'!AD22,'Trial 8'!AD22)</f>
        <v>16360.004270832682</v>
      </c>
      <c r="AE33" s="28">
        <f ca="1">STDEV('Trial 1'!AE22,'Trial 2'!AE22,'Trial 3'!AE22,'Trial 4'!AE22,'Trial 5'!AE22,'Trial 6'!AE22,'Trial 7'!AE22,'Trial 8'!AE22)</f>
        <v>17020.245784153245</v>
      </c>
      <c r="AF33" s="28">
        <f ca="1">STDEV('Trial 1'!AF22,'Trial 2'!AF22,'Trial 3'!AF22,'Trial 4'!AF22,'Trial 5'!AF22,'Trial 6'!AF22,'Trial 7'!AF22,'Trial 8'!AF22)</f>
        <v>18982.498452502499</v>
      </c>
      <c r="AG33" s="28">
        <f ca="1">STDEV('Trial 1'!AG22,'Trial 2'!AG22,'Trial 3'!AG22,'Trial 4'!AG22,'Trial 5'!AG22,'Trial 6'!AG22,'Trial 7'!AG22,'Trial 8'!AG22)</f>
        <v>18663.919624520626</v>
      </c>
      <c r="AH33" s="28">
        <f ca="1">STDEV('Trial 1'!AH22,'Trial 2'!AH22,'Trial 3'!AH22,'Trial 4'!AH22,'Trial 5'!AH22,'Trial 6'!AH22,'Trial 7'!AH22,'Trial 8'!AH22)</f>
        <v>18435.834695287722</v>
      </c>
      <c r="AI33" s="28">
        <f ca="1">STDEV('Trial 1'!AI22,'Trial 2'!AI22,'Trial 3'!AI22,'Trial 4'!AI22,'Trial 5'!AI22,'Trial 6'!AI22,'Trial 7'!AI22,'Trial 8'!AI22)</f>
        <v>18591.744312694489</v>
      </c>
      <c r="AJ33" s="28">
        <f ca="1">STDEV('Trial 1'!AJ22,'Trial 2'!AJ22,'Trial 3'!AJ22,'Trial 4'!AJ22,'Trial 5'!AJ22,'Trial 6'!AJ22,'Trial 7'!AJ22,'Trial 8'!AJ22)</f>
        <v>19476.953332753503</v>
      </c>
      <c r="AK33" s="28">
        <f ca="1">STDEV('Trial 1'!AK22,'Trial 2'!AK22,'Trial 3'!AK22,'Trial 4'!AK22,'Trial 5'!AK22,'Trial 6'!AK22,'Trial 7'!AK22,'Trial 8'!AK22)</f>
        <v>20750.199504677999</v>
      </c>
      <c r="AL33" s="28">
        <f ca="1">STDEV('Trial 1'!AL22,'Trial 2'!AL22,'Trial 3'!AL22,'Trial 4'!AL22,'Trial 5'!AL22,'Trial 6'!AL22,'Trial 7'!AL22,'Trial 8'!AL22)</f>
        <v>21994.643895929614</v>
      </c>
      <c r="AM33" s="28">
        <f ca="1">STDEV('Trial 1'!AM22,'Trial 2'!AM22,'Trial 3'!AM22,'Trial 4'!AM22,'Trial 5'!AM22,'Trial 6'!AM22,'Trial 7'!AM22,'Trial 8'!AM22)</f>
        <v>21542.268976416533</v>
      </c>
      <c r="AN33" s="29">
        <f ca="1">AM33</f>
        <v>21542.268976416533</v>
      </c>
      <c r="AO33" s="28">
        <f ca="1">STDEV('Trial 1'!AO22,'Trial 2'!AO22,'Trial 3'!AO22,'Trial 4'!AO22,'Trial 5'!AO22,'Trial 6'!AO22,'Trial 7'!AO22,'Trial 8'!AO22)</f>
        <v>20216.722133807587</v>
      </c>
      <c r="AP33" s="28">
        <f ca="1">STDEV('Trial 1'!AP22,'Trial 2'!AP22,'Trial 3'!AP22,'Trial 4'!AP22,'Trial 5'!AP22,'Trial 6'!AP22,'Trial 7'!AP22,'Trial 8'!AP22)</f>
        <v>20583.900097929403</v>
      </c>
      <c r="AQ33" s="28">
        <f ca="1">STDEV('Trial 1'!AQ22,'Trial 2'!AQ22,'Trial 3'!AQ22,'Trial 4'!AQ22,'Trial 5'!AQ22,'Trial 6'!AQ22,'Trial 7'!AQ22,'Trial 8'!AQ22)</f>
        <v>20122.895209234463</v>
      </c>
      <c r="AR33" s="28">
        <f ca="1">STDEV('Trial 1'!AR22,'Trial 2'!AR22,'Trial 3'!AR22,'Trial 4'!AR22,'Trial 5'!AR22,'Trial 6'!AR22,'Trial 7'!AR22,'Trial 8'!AR22)</f>
        <v>20885.246516939475</v>
      </c>
      <c r="AS33" s="28">
        <f ca="1">STDEV('Trial 1'!AS22,'Trial 2'!AS22,'Trial 3'!AS22,'Trial 4'!AS22,'Trial 5'!AS22,'Trial 6'!AS22,'Trial 7'!AS22,'Trial 8'!AS22)</f>
        <v>22290.998228869372</v>
      </c>
      <c r="AT33" s="28">
        <f ca="1">STDEV('Trial 1'!AT22,'Trial 2'!AT22,'Trial 3'!AT22,'Trial 4'!AT22,'Trial 5'!AT22,'Trial 6'!AT22,'Trial 7'!AT22,'Trial 8'!AT22)</f>
        <v>22349.744097492981</v>
      </c>
      <c r="AU33" s="28">
        <f ca="1">STDEV('Trial 1'!AU22,'Trial 2'!AU22,'Trial 3'!AU22,'Trial 4'!AU22,'Trial 5'!AU22,'Trial 6'!AU22,'Trial 7'!AU22,'Trial 8'!AU22)</f>
        <v>21954.375639607708</v>
      </c>
      <c r="AV33" s="28">
        <f ca="1">STDEV('Trial 1'!AV22,'Trial 2'!AV22,'Trial 3'!AV22,'Trial 4'!AV22,'Trial 5'!AV22,'Trial 6'!AV22,'Trial 7'!AV22,'Trial 8'!AV22)</f>
        <v>20577.899121383391</v>
      </c>
      <c r="AW33" s="28">
        <f ca="1">STDEV('Trial 1'!AW22,'Trial 2'!AW22,'Trial 3'!AW22,'Trial 4'!AW22,'Trial 5'!AW22,'Trial 6'!AW22,'Trial 7'!AW22,'Trial 8'!AW22)</f>
        <v>20402.639362955812</v>
      </c>
      <c r="AX33" s="28">
        <f ca="1">STDEV('Trial 1'!AX22,'Trial 2'!AX22,'Trial 3'!AX22,'Trial 4'!AX22,'Trial 5'!AX22,'Trial 6'!AX22,'Trial 7'!AX22,'Trial 8'!AX22)</f>
        <v>20958.918239663348</v>
      </c>
      <c r="AY33" s="28">
        <f ca="1">STDEV('Trial 1'!AY22,'Trial 2'!AY22,'Trial 3'!AY22,'Trial 4'!AY22,'Trial 5'!AY22,'Trial 6'!AY22,'Trial 7'!AY22,'Trial 8'!AY22)</f>
        <v>20400.978981551056</v>
      </c>
      <c r="AZ33" s="28">
        <f ca="1">STDEV('Trial 1'!AZ22,'Trial 2'!AZ22,'Trial 3'!AZ22,'Trial 4'!AZ22,'Trial 5'!AZ22,'Trial 6'!AZ22,'Trial 7'!AZ22,'Trial 8'!AZ22)</f>
        <v>20550.267009332158</v>
      </c>
      <c r="BA33" s="29">
        <f ca="1">AZ33</f>
        <v>20550.267009332158</v>
      </c>
      <c r="BB33" s="28">
        <f ca="1">STDEV('Trial 1'!BB22,'Trial 2'!BB22,'Trial 3'!BB22,'Trial 4'!BB22,'Trial 5'!BB22,'Trial 6'!BB22,'Trial 7'!BB22,'Trial 8'!BB22)</f>
        <v>20523.343419786364</v>
      </c>
      <c r="BC33" s="28">
        <f ca="1">STDEV('Trial 1'!BC22,'Trial 2'!BC22,'Trial 3'!BC22,'Trial 4'!BC22,'Trial 5'!BC22,'Trial 6'!BC22,'Trial 7'!BC22,'Trial 8'!BC22)</f>
        <v>19873.545888458815</v>
      </c>
      <c r="BD33" s="28">
        <f ca="1">STDEV('Trial 1'!BD22,'Trial 2'!BD22,'Trial 3'!BD22,'Trial 4'!BD22,'Trial 5'!BD22,'Trial 6'!BD22,'Trial 7'!BD22,'Trial 8'!BD22)</f>
        <v>19913.32034011434</v>
      </c>
      <c r="BE33" s="28">
        <f ca="1">STDEV('Trial 1'!BE22,'Trial 2'!BE22,'Trial 3'!BE22,'Trial 4'!BE22,'Trial 5'!BE22,'Trial 6'!BE22,'Trial 7'!BE22,'Trial 8'!BE22)</f>
        <v>20336.589999621981</v>
      </c>
      <c r="BF33" s="28">
        <f ca="1">STDEV('Trial 1'!BF22,'Trial 2'!BF22,'Trial 3'!BF22,'Trial 4'!BF22,'Trial 5'!BF22,'Trial 6'!BF22,'Trial 7'!BF22,'Trial 8'!BF22)</f>
        <v>19746.514758372577</v>
      </c>
      <c r="BG33" s="28">
        <f ca="1">STDEV('Trial 1'!BG22,'Trial 2'!BG22,'Trial 3'!BG22,'Trial 4'!BG22,'Trial 5'!BG22,'Trial 6'!BG22,'Trial 7'!BG22,'Trial 8'!BG22)</f>
        <v>20297.151197500414</v>
      </c>
      <c r="BH33" s="28">
        <f ca="1">STDEV('Trial 1'!BH22,'Trial 2'!BH22,'Trial 3'!BH22,'Trial 4'!BH22,'Trial 5'!BH22,'Trial 6'!BH22,'Trial 7'!BH22,'Trial 8'!BH22)</f>
        <v>19652.257724301991</v>
      </c>
      <c r="BI33" s="28">
        <f ca="1">STDEV('Trial 1'!BI22,'Trial 2'!BI22,'Trial 3'!BI22,'Trial 4'!BI22,'Trial 5'!BI22,'Trial 6'!BI22,'Trial 7'!BI22,'Trial 8'!BI22)</f>
        <v>19960.989634347094</v>
      </c>
      <c r="BJ33" s="28">
        <f ca="1">STDEV('Trial 1'!BJ22,'Trial 2'!BJ22,'Trial 3'!BJ22,'Trial 4'!BJ22,'Trial 5'!BJ22,'Trial 6'!BJ22,'Trial 7'!BJ22,'Trial 8'!BJ22)</f>
        <v>20937.613772091954</v>
      </c>
      <c r="BK33" s="28">
        <f ca="1">STDEV('Trial 1'!BK22,'Trial 2'!BK22,'Trial 3'!BK22,'Trial 4'!BK22,'Trial 5'!BK22,'Trial 6'!BK22,'Trial 7'!BK22,'Trial 8'!BK22)</f>
        <v>20851.156767354172</v>
      </c>
      <c r="BL33" s="28">
        <f ca="1">STDEV('Trial 1'!BL22,'Trial 2'!BL22,'Trial 3'!BL22,'Trial 4'!BL22,'Trial 5'!BL22,'Trial 6'!BL22,'Trial 7'!BL22,'Trial 8'!BL22)</f>
        <v>20706.694678339965</v>
      </c>
      <c r="BM33" s="28">
        <f ca="1">STDEV('Trial 1'!BM22,'Trial 2'!BM22,'Trial 3'!BM22,'Trial 4'!BM22,'Trial 5'!BM22,'Trial 6'!BM22,'Trial 7'!BM22,'Trial 8'!BM22)</f>
        <v>20597.134856023735</v>
      </c>
      <c r="BN33" s="29">
        <f ca="1">BM33</f>
        <v>20597.134856023735</v>
      </c>
      <c r="BO33" s="28">
        <f ca="1">STDEV('Trial 1'!BO22,'Trial 2'!BO22,'Trial 3'!BO22,'Trial 4'!BO22,'Trial 5'!BO22,'Trial 6'!BO22,'Trial 7'!BO22,'Trial 8'!BO22)</f>
        <v>22145.66761297913</v>
      </c>
      <c r="BP33" s="28">
        <f ca="1">STDEV('Trial 1'!BP22,'Trial 2'!BP22,'Trial 3'!BP22,'Trial 4'!BP22,'Trial 5'!BP22,'Trial 6'!BP22,'Trial 7'!BP22,'Trial 8'!BP22)</f>
        <v>21618.632700468614</v>
      </c>
      <c r="BQ33" s="28">
        <f ca="1">STDEV('Trial 1'!BQ22,'Trial 2'!BQ22,'Trial 3'!BQ22,'Trial 4'!BQ22,'Trial 5'!BQ22,'Trial 6'!BQ22,'Trial 7'!BQ22,'Trial 8'!BQ22)</f>
        <v>22577.740163762232</v>
      </c>
      <c r="BR33" s="28">
        <f ca="1">STDEV('Trial 1'!BR22,'Trial 2'!BR22,'Trial 3'!BR22,'Trial 4'!BR22,'Trial 5'!BR22,'Trial 6'!BR22,'Trial 7'!BR22,'Trial 8'!BR22)</f>
        <v>21613.4723460762</v>
      </c>
      <c r="BS33" s="28">
        <f ca="1">STDEV('Trial 1'!BS22,'Trial 2'!BS22,'Trial 3'!BS22,'Trial 4'!BS22,'Trial 5'!BS22,'Trial 6'!BS22,'Trial 7'!BS22,'Trial 8'!BS22)</f>
        <v>20238.667816853795</v>
      </c>
      <c r="BT33" s="28">
        <f ca="1">STDEV('Trial 1'!BT22,'Trial 2'!BT22,'Trial 3'!BT22,'Trial 4'!BT22,'Trial 5'!BT22,'Trial 6'!BT22,'Trial 7'!BT22,'Trial 8'!BT22)</f>
        <v>20887.270507186513</v>
      </c>
      <c r="BU33" s="28">
        <f ca="1">STDEV('Trial 1'!BU22,'Trial 2'!BU22,'Trial 3'!BU22,'Trial 4'!BU22,'Trial 5'!BU22,'Trial 6'!BU22,'Trial 7'!BU22,'Trial 8'!BU22)</f>
        <v>21694.4124164188</v>
      </c>
      <c r="BV33" s="28">
        <f ca="1">STDEV('Trial 1'!BV22,'Trial 2'!BV22,'Trial 3'!BV22,'Trial 4'!BV22,'Trial 5'!BV22,'Trial 6'!BV22,'Trial 7'!BV22,'Trial 8'!BV22)</f>
        <v>22153.998445429286</v>
      </c>
      <c r="BW33" s="28">
        <f ca="1">STDEV('Trial 1'!BW22,'Trial 2'!BW22,'Trial 3'!BW22,'Trial 4'!BW22,'Trial 5'!BW22,'Trial 6'!BW22,'Trial 7'!BW22,'Trial 8'!BW22)</f>
        <v>22437.505578914286</v>
      </c>
      <c r="BX33" s="28">
        <f ca="1">STDEV('Trial 1'!BX22,'Trial 2'!BX22,'Trial 3'!BX22,'Trial 4'!BX22,'Trial 5'!BX22,'Trial 6'!BX22,'Trial 7'!BX22,'Trial 8'!BX22)</f>
        <v>22641.671678257298</v>
      </c>
      <c r="BY33" s="28">
        <f ca="1">STDEV('Trial 1'!BY22,'Trial 2'!BY22,'Trial 3'!BY22,'Trial 4'!BY22,'Trial 5'!BY22,'Trial 6'!BY22,'Trial 7'!BY22,'Trial 8'!BY22)</f>
        <v>23600.523365625682</v>
      </c>
      <c r="BZ33" s="28">
        <f ca="1">STDEV('Trial 1'!BZ22,'Trial 2'!BZ22,'Trial 3'!BZ22,'Trial 4'!BZ22,'Trial 5'!BZ22,'Trial 6'!BZ22,'Trial 7'!BZ22,'Trial 8'!BZ22)</f>
        <v>24008.062706223838</v>
      </c>
      <c r="CA33" s="29">
        <f ca="1">BZ33</f>
        <v>24008.062706223838</v>
      </c>
      <c r="CB33" s="28">
        <f ca="1">STDEV('Trial 1'!CB22,'Trial 2'!CB22,'Trial 3'!CB22,'Trial 4'!CB22,'Trial 5'!CB22,'Trial 6'!CB22,'Trial 7'!CB22,'Trial 8'!CB22)</f>
        <v>25078.809397019428</v>
      </c>
      <c r="CC33" s="28">
        <f ca="1">STDEV('Trial 1'!CC22,'Trial 2'!CC22,'Trial 3'!CC22,'Trial 4'!CC22,'Trial 5'!CC22,'Trial 6'!CC22,'Trial 7'!CC22,'Trial 8'!CC22)</f>
        <v>25457.945212276263</v>
      </c>
      <c r="CD33" s="28">
        <f ca="1">STDEV('Trial 1'!CD22,'Trial 2'!CD22,'Trial 3'!CD22,'Trial 4'!CD22,'Trial 5'!CD22,'Trial 6'!CD22,'Trial 7'!CD22,'Trial 8'!CD22)</f>
        <v>25825.363645448317</v>
      </c>
      <c r="CE33" s="28">
        <f ca="1">STDEV('Trial 1'!CE22,'Trial 2'!CE22,'Trial 3'!CE22,'Trial 4'!CE22,'Trial 5'!CE22,'Trial 6'!CE22,'Trial 7'!CE22,'Trial 8'!CE22)</f>
        <v>25443.651064753583</v>
      </c>
      <c r="CF33" s="28">
        <f ca="1">STDEV('Trial 1'!CF22,'Trial 2'!CF22,'Trial 3'!CF22,'Trial 4'!CF22,'Trial 5'!CF22,'Trial 6'!CF22,'Trial 7'!CF22,'Trial 8'!CF22)</f>
        <v>26036.169374766516</v>
      </c>
      <c r="CG33" s="28">
        <f ca="1">STDEV('Trial 1'!CG22,'Trial 2'!CG22,'Trial 3'!CG22,'Trial 4'!CG22,'Trial 5'!CG22,'Trial 6'!CG22,'Trial 7'!CG22,'Trial 8'!CG22)</f>
        <v>26062.247242819562</v>
      </c>
      <c r="CH33" s="28">
        <f ca="1">STDEV('Trial 1'!CH22,'Trial 2'!CH22,'Trial 3'!CH22,'Trial 4'!CH22,'Trial 5'!CH22,'Trial 6'!CH22,'Trial 7'!CH22,'Trial 8'!CH22)</f>
        <v>24168.136980200317</v>
      </c>
      <c r="CI33" s="28">
        <f ca="1">STDEV('Trial 1'!CI22,'Trial 2'!CI22,'Trial 3'!CI22,'Trial 4'!CI22,'Trial 5'!CI22,'Trial 6'!CI22,'Trial 7'!CI22,'Trial 8'!CI22)</f>
        <v>24142.587816593084</v>
      </c>
      <c r="CJ33" s="28">
        <f ca="1">STDEV('Trial 1'!CJ22,'Trial 2'!CJ22,'Trial 3'!CJ22,'Trial 4'!CJ22,'Trial 5'!CJ22,'Trial 6'!CJ22,'Trial 7'!CJ22,'Trial 8'!CJ22)</f>
        <v>24855.758023980175</v>
      </c>
      <c r="CK33" s="28">
        <f ca="1">STDEV('Trial 1'!CK22,'Trial 2'!CK22,'Trial 3'!CK22,'Trial 4'!CK22,'Trial 5'!CK22,'Trial 6'!CK22,'Trial 7'!CK22,'Trial 8'!CK22)</f>
        <v>23652.966817855442</v>
      </c>
      <c r="CL33" s="28">
        <f ca="1">STDEV('Trial 1'!CL22,'Trial 2'!CL22,'Trial 3'!CL22,'Trial 4'!CL22,'Trial 5'!CL22,'Trial 6'!CL22,'Trial 7'!CL22,'Trial 8'!CL22)</f>
        <v>23398.921070490298</v>
      </c>
      <c r="CM33" s="28">
        <f ca="1">STDEV('Trial 1'!CM22,'Trial 2'!CM22,'Trial 3'!CM22,'Trial 4'!CM22,'Trial 5'!CM22,'Trial 6'!CM22,'Trial 7'!CM22,'Trial 8'!CM22)</f>
        <v>22962.106618244059</v>
      </c>
      <c r="CN33" s="29">
        <f ca="1">CM33</f>
        <v>22962.106618244059</v>
      </c>
      <c r="CO33" s="28">
        <f ca="1">STDEV('Trial 1'!CO22,'Trial 2'!CO22,'Trial 3'!CO22,'Trial 4'!CO22,'Trial 5'!CO22,'Trial 6'!CO22,'Trial 7'!CO22,'Trial 8'!CO22)</f>
        <v>21233.588316997484</v>
      </c>
      <c r="CP33" s="28">
        <f ca="1">STDEV('Trial 1'!CP22,'Trial 2'!CP22,'Trial 3'!CP22,'Trial 4'!CP22,'Trial 5'!CP22,'Trial 6'!CP22,'Trial 7'!CP22,'Trial 8'!CP22)</f>
        <v>20493.403693917022</v>
      </c>
      <c r="CQ33" s="28">
        <f ca="1">STDEV('Trial 1'!CQ22,'Trial 2'!CQ22,'Trial 3'!CQ22,'Trial 4'!CQ22,'Trial 5'!CQ22,'Trial 6'!CQ22,'Trial 7'!CQ22,'Trial 8'!CQ22)</f>
        <v>21606.753761589065</v>
      </c>
      <c r="CR33" s="28">
        <f ca="1">STDEV('Trial 1'!CR22,'Trial 2'!CR22,'Trial 3'!CR22,'Trial 4'!CR22,'Trial 5'!CR22,'Trial 6'!CR22,'Trial 7'!CR22,'Trial 8'!CR22)</f>
        <v>21409.612074156445</v>
      </c>
      <c r="CS33" s="28">
        <f ca="1">STDEV('Trial 1'!CS22,'Trial 2'!CS22,'Trial 3'!CS22,'Trial 4'!CS22,'Trial 5'!CS22,'Trial 6'!CS22,'Trial 7'!CS22,'Trial 8'!CS22)</f>
        <v>20557.254109262285</v>
      </c>
      <c r="CT33" s="28">
        <f ca="1">STDEV('Trial 1'!CT22,'Trial 2'!CT22,'Trial 3'!CT22,'Trial 4'!CT22,'Trial 5'!CT22,'Trial 6'!CT22,'Trial 7'!CT22,'Trial 8'!CT22)</f>
        <v>20179.687510190848</v>
      </c>
      <c r="CU33" s="28">
        <f ca="1">STDEV('Trial 1'!CU22,'Trial 2'!CU22,'Trial 3'!CU22,'Trial 4'!CU22,'Trial 5'!CU22,'Trial 6'!CU22,'Trial 7'!CU22,'Trial 8'!CU22)</f>
        <v>18737.3751423592</v>
      </c>
      <c r="CV33" s="28">
        <f ca="1">STDEV('Trial 1'!CV22,'Trial 2'!CV22,'Trial 3'!CV22,'Trial 4'!CV22,'Trial 5'!CV22,'Trial 6'!CV22,'Trial 7'!CV22,'Trial 8'!CV22)</f>
        <v>18289.109426073992</v>
      </c>
      <c r="CW33" s="28">
        <f ca="1">STDEV('Trial 1'!CW22,'Trial 2'!CW22,'Trial 3'!CW22,'Trial 4'!CW22,'Trial 5'!CW22,'Trial 6'!CW22,'Trial 7'!CW22,'Trial 8'!CW22)</f>
        <v>17656.288916615784</v>
      </c>
      <c r="CX33" s="28">
        <f ca="1">STDEV('Trial 1'!CX22,'Trial 2'!CX22,'Trial 3'!CX22,'Trial 4'!CX22,'Trial 5'!CX22,'Trial 6'!CX22,'Trial 7'!CX22,'Trial 8'!CX22)</f>
        <v>18046.155341511738</v>
      </c>
      <c r="CY33" s="28">
        <f ca="1">STDEV('Trial 1'!CY22,'Trial 2'!CY22,'Trial 3'!CY22,'Trial 4'!CY22,'Trial 5'!CY22,'Trial 6'!CY22,'Trial 7'!CY22,'Trial 8'!CY22)</f>
        <v>17389.223733261653</v>
      </c>
      <c r="CZ33" s="28">
        <f ca="1">STDEV('Trial 1'!CZ22,'Trial 2'!CZ22,'Trial 3'!CZ22,'Trial 4'!CZ22,'Trial 5'!CZ22,'Trial 6'!CZ22,'Trial 7'!CZ22,'Trial 8'!CZ22)</f>
        <v>18265.99211924239</v>
      </c>
      <c r="DA33" s="29">
        <f ca="1">CZ33</f>
        <v>18265.99211924239</v>
      </c>
      <c r="DB33" s="28">
        <f ca="1">STDEV('Trial 1'!DB22,'Trial 2'!DB22,'Trial 3'!DB22,'Trial 4'!DB22,'Trial 5'!DB22,'Trial 6'!DB22,'Trial 7'!DB22,'Trial 8'!DB22)</f>
        <v>17818.64247686528</v>
      </c>
      <c r="DC33" s="28">
        <f ca="1">STDEV('Trial 1'!DC22,'Trial 2'!DC22,'Trial 3'!DC22,'Trial 4'!DC22,'Trial 5'!DC22,'Trial 6'!DC22,'Trial 7'!DC22,'Trial 8'!DC22)</f>
        <v>18521.887745837925</v>
      </c>
      <c r="DD33" s="28">
        <f ca="1">STDEV('Trial 1'!DD22,'Trial 2'!DD22,'Trial 3'!DD22,'Trial 4'!DD22,'Trial 5'!DD22,'Trial 6'!DD22,'Trial 7'!DD22,'Trial 8'!DD22)</f>
        <v>19527.048204739873</v>
      </c>
      <c r="DE33" s="28">
        <f ca="1">STDEV('Trial 1'!DE22,'Trial 2'!DE22,'Trial 3'!DE22,'Trial 4'!DE22,'Trial 5'!DE22,'Trial 6'!DE22,'Trial 7'!DE22,'Trial 8'!DE22)</f>
        <v>19329.708213074522</v>
      </c>
      <c r="DF33" s="28">
        <f ca="1">STDEV('Trial 1'!DF22,'Trial 2'!DF22,'Trial 3'!DF22,'Trial 4'!DF22,'Trial 5'!DF22,'Trial 6'!DF22,'Trial 7'!DF22,'Trial 8'!DF22)</f>
        <v>20295.09869100546</v>
      </c>
      <c r="DG33" s="28">
        <f ca="1">STDEV('Trial 1'!DG22,'Trial 2'!DG22,'Trial 3'!DG22,'Trial 4'!DG22,'Trial 5'!DG22,'Trial 6'!DG22,'Trial 7'!DG22,'Trial 8'!DG22)</f>
        <v>20517.79195027531</v>
      </c>
      <c r="DH33" s="28">
        <f ca="1">STDEV('Trial 1'!DH22,'Trial 2'!DH22,'Trial 3'!DH22,'Trial 4'!DH22,'Trial 5'!DH22,'Trial 6'!DH22,'Trial 7'!DH22,'Trial 8'!DH22)</f>
        <v>19975.677589176365</v>
      </c>
      <c r="DI33" s="28">
        <f ca="1">STDEV('Trial 1'!DI22,'Trial 2'!DI22,'Trial 3'!DI22,'Trial 4'!DI22,'Trial 5'!DI22,'Trial 6'!DI22,'Trial 7'!DI22,'Trial 8'!DI22)</f>
        <v>20064.640606949179</v>
      </c>
      <c r="DJ33" s="28">
        <f ca="1">STDEV('Trial 1'!DJ22,'Trial 2'!DJ22,'Trial 3'!DJ22,'Trial 4'!DJ22,'Trial 5'!DJ22,'Trial 6'!DJ22,'Trial 7'!DJ22,'Trial 8'!DJ22)</f>
        <v>20192.543132304352</v>
      </c>
      <c r="DK33" s="28">
        <f ca="1">STDEV('Trial 1'!DK22,'Trial 2'!DK22,'Trial 3'!DK22,'Trial 4'!DK22,'Trial 5'!DK22,'Trial 6'!DK22,'Trial 7'!DK22,'Trial 8'!DK22)</f>
        <v>18891.202085290312</v>
      </c>
      <c r="DL33" s="28">
        <f ca="1">STDEV('Trial 1'!DL22,'Trial 2'!DL22,'Trial 3'!DL22,'Trial 4'!DL22,'Trial 5'!DL22,'Trial 6'!DL22,'Trial 7'!DL22,'Trial 8'!DL22)</f>
        <v>18996.123136180708</v>
      </c>
      <c r="DM33" s="28">
        <f ca="1">STDEV('Trial 1'!DM22,'Trial 2'!DM22,'Trial 3'!DM22,'Trial 4'!DM22,'Trial 5'!DM22,'Trial 6'!DM22,'Trial 7'!DM22,'Trial 8'!DM22)</f>
        <v>18527.931535002928</v>
      </c>
      <c r="DN33" s="29">
        <f ca="1">DM33</f>
        <v>18527.931535002928</v>
      </c>
      <c r="DO33" s="28">
        <f ca="1">STDEV('Trial 1'!DO22,'Trial 2'!DO22,'Trial 3'!DO22,'Trial 4'!DO22,'Trial 5'!DO22,'Trial 6'!DO22,'Trial 7'!DO22,'Trial 8'!DO22)</f>
        <v>19799.388230750908</v>
      </c>
      <c r="DP33" s="28">
        <f ca="1">STDEV('Trial 1'!DP22,'Trial 2'!DP22,'Trial 3'!DP22,'Trial 4'!DP22,'Trial 5'!DP22,'Trial 6'!DP22,'Trial 7'!DP22,'Trial 8'!DP22)</f>
        <v>20072.844816799301</v>
      </c>
      <c r="DQ33" s="28">
        <f ca="1">STDEV('Trial 1'!DQ22,'Trial 2'!DQ22,'Trial 3'!DQ22,'Trial 4'!DQ22,'Trial 5'!DQ22,'Trial 6'!DQ22,'Trial 7'!DQ22,'Trial 8'!DQ22)</f>
        <v>18733.767658317982</v>
      </c>
      <c r="DR33" s="28">
        <f ca="1">STDEV('Trial 1'!DR22,'Trial 2'!DR22,'Trial 3'!DR22,'Trial 4'!DR22,'Trial 5'!DR22,'Trial 6'!DR22,'Trial 7'!DR22,'Trial 8'!DR22)</f>
        <v>17449.160954493895</v>
      </c>
      <c r="DS33" s="28">
        <f ca="1">STDEV('Trial 1'!DS22,'Trial 2'!DS22,'Trial 3'!DS22,'Trial 4'!DS22,'Trial 5'!DS22,'Trial 6'!DS22,'Trial 7'!DS22,'Trial 8'!DS22)</f>
        <v>16714.689170183927</v>
      </c>
      <c r="DT33" s="28">
        <f ca="1">STDEV('Trial 1'!DT22,'Trial 2'!DT22,'Trial 3'!DT22,'Trial 4'!DT22,'Trial 5'!DT22,'Trial 6'!DT22,'Trial 7'!DT22,'Trial 8'!DT22)</f>
        <v>15744.264420561663</v>
      </c>
      <c r="DU33" s="28">
        <f ca="1">STDEV('Trial 1'!DU22,'Trial 2'!DU22,'Trial 3'!DU22,'Trial 4'!DU22,'Trial 5'!DU22,'Trial 6'!DU22,'Trial 7'!DU22,'Trial 8'!DU22)</f>
        <v>16277.37991694889</v>
      </c>
      <c r="DV33" s="28">
        <f ca="1">STDEV('Trial 1'!DV22,'Trial 2'!DV22,'Trial 3'!DV22,'Trial 4'!DV22,'Trial 5'!DV22,'Trial 6'!DV22,'Trial 7'!DV22,'Trial 8'!DV22)</f>
        <v>15876.952582787457</v>
      </c>
      <c r="DW33" s="28">
        <f ca="1">STDEV('Trial 1'!DW22,'Trial 2'!DW22,'Trial 3'!DW22,'Trial 4'!DW22,'Trial 5'!DW22,'Trial 6'!DW22,'Trial 7'!DW22,'Trial 8'!DW22)</f>
        <v>15960.569838857253</v>
      </c>
      <c r="DX33" s="28">
        <f ca="1">STDEV('Trial 1'!DX22,'Trial 2'!DX22,'Trial 3'!DX22,'Trial 4'!DX22,'Trial 5'!DX22,'Trial 6'!DX22,'Trial 7'!DX22,'Trial 8'!DX22)</f>
        <v>15673.561016593139</v>
      </c>
      <c r="DY33" s="28">
        <f ca="1">STDEV('Trial 1'!DY22,'Trial 2'!DY22,'Trial 3'!DY22,'Trial 4'!DY22,'Trial 5'!DY22,'Trial 6'!DY22,'Trial 7'!DY22,'Trial 8'!DY22)</f>
        <v>15740.788861489036</v>
      </c>
      <c r="DZ33" s="28">
        <f ca="1">STDEV('Trial 1'!DZ22,'Trial 2'!DZ22,'Trial 3'!DZ22,'Trial 4'!DZ22,'Trial 5'!DZ22,'Trial 6'!DZ22,'Trial 7'!DZ22,'Trial 8'!DZ22)</f>
        <v>15213.034741733087</v>
      </c>
      <c r="EA33" s="29">
        <f ca="1">DZ33</f>
        <v>15213.034741733087</v>
      </c>
      <c r="EB33" s="28">
        <f ca="1">STDEV('Trial 1'!EB22,'Trial 2'!EB22,'Trial 3'!EB22,'Trial 4'!EB22,'Trial 5'!EB22,'Trial 6'!EB22,'Trial 7'!EB22,'Trial 8'!EB22)</f>
        <v>13446.304433502095</v>
      </c>
      <c r="EC33" s="28">
        <f ca="1">STDEV('Trial 1'!EC22,'Trial 2'!EC22,'Trial 3'!EC22,'Trial 4'!EC22,'Trial 5'!EC22,'Trial 6'!EC22,'Trial 7'!EC22,'Trial 8'!EC22)</f>
        <v>14119.993330275223</v>
      </c>
      <c r="ED33" s="28">
        <f ca="1">STDEV('Trial 1'!ED22,'Trial 2'!ED22,'Trial 3'!ED22,'Trial 4'!ED22,'Trial 5'!ED22,'Trial 6'!ED22,'Trial 7'!ED22,'Trial 8'!ED22)</f>
        <v>15095.727085438217</v>
      </c>
      <c r="EE33" s="28">
        <f ca="1">STDEV('Trial 1'!EE22,'Trial 2'!EE22,'Trial 3'!EE22,'Trial 4'!EE22,'Trial 5'!EE22,'Trial 6'!EE22,'Trial 7'!EE22,'Trial 8'!EE22)</f>
        <v>15163.119761952192</v>
      </c>
      <c r="EF33" s="28">
        <f ca="1">STDEV('Trial 1'!EF22,'Trial 2'!EF22,'Trial 3'!EF22,'Trial 4'!EF22,'Trial 5'!EF22,'Trial 6'!EF22,'Trial 7'!EF22,'Trial 8'!EF22)</f>
        <v>16106.751831000243</v>
      </c>
      <c r="EG33" s="28">
        <f ca="1">STDEV('Trial 1'!EG22,'Trial 2'!EG22,'Trial 3'!EG22,'Trial 4'!EG22,'Trial 5'!EG22,'Trial 6'!EG22,'Trial 7'!EG22,'Trial 8'!EG22)</f>
        <v>17419.201322163426</v>
      </c>
      <c r="EH33" s="28">
        <f ca="1">STDEV('Trial 1'!EH22,'Trial 2'!EH22,'Trial 3'!EH22,'Trial 4'!EH22,'Trial 5'!EH22,'Trial 6'!EH22,'Trial 7'!EH22,'Trial 8'!EH22)</f>
        <v>18385.259383219363</v>
      </c>
      <c r="EI33" s="28">
        <f ca="1">STDEV('Trial 1'!EI22,'Trial 2'!EI22,'Trial 3'!EI22,'Trial 4'!EI22,'Trial 5'!EI22,'Trial 6'!EI22,'Trial 7'!EI22,'Trial 8'!EI22)</f>
        <v>18061.772523053874</v>
      </c>
      <c r="EJ33" s="28">
        <f ca="1">STDEV('Trial 1'!EJ22,'Trial 2'!EJ22,'Trial 3'!EJ22,'Trial 4'!EJ22,'Trial 5'!EJ22,'Trial 6'!EJ22,'Trial 7'!EJ22,'Trial 8'!EJ22)</f>
        <v>18574.60871680783</v>
      </c>
      <c r="EK33" s="28">
        <f ca="1">STDEV('Trial 1'!EK22,'Trial 2'!EK22,'Trial 3'!EK22,'Trial 4'!EK22,'Trial 5'!EK22,'Trial 6'!EK22,'Trial 7'!EK22,'Trial 8'!EK22)</f>
        <v>18252.209055522235</v>
      </c>
      <c r="EL33" s="28">
        <f ca="1">STDEV('Trial 1'!EL22,'Trial 2'!EL22,'Trial 3'!EL22,'Trial 4'!EL22,'Trial 5'!EL22,'Trial 6'!EL22,'Trial 7'!EL22,'Trial 8'!EL22)</f>
        <v>18052.076937305599</v>
      </c>
      <c r="EM33" s="28">
        <f ca="1">STDEV('Trial 1'!EM22,'Trial 2'!EM22,'Trial 3'!EM22,'Trial 4'!EM22,'Trial 5'!EM22,'Trial 6'!EM22,'Trial 7'!EM22,'Trial 8'!EM22)</f>
        <v>18856.446285399881</v>
      </c>
      <c r="EN33" s="29">
        <f ca="1">EM33</f>
        <v>18856.446285399881</v>
      </c>
    </row>
    <row r="34" spans="1:144" ht="12.75" customHeight="1" outlineLevel="1" x14ac:dyDescent="0.2"/>
    <row r="35" spans="1:144" ht="12.75" customHeight="1" outlineLevel="1" x14ac:dyDescent="0.2"/>
    <row r="36" spans="1:144" ht="12.75" customHeight="1" x14ac:dyDescent="0.2">
      <c r="A36" s="30" t="str">
        <f>"Employment"</f>
        <v>Employment</v>
      </c>
    </row>
    <row r="37" spans="1:144" ht="12.75" customHeight="1" outlineLevel="1" x14ac:dyDescent="0.2">
      <c r="A37" s="2" t="str">
        <f>" "</f>
        <v xml:space="preserve"> </v>
      </c>
    </row>
    <row r="38" spans="1:144" ht="12.75" customHeight="1" outlineLevel="1" x14ac:dyDescent="0.2">
      <c r="B38" s="19" t="str">
        <f>ZZZ__FnCalls!F7</f>
        <v>MMM 2010</v>
      </c>
      <c r="C38" s="20" t="str">
        <f>ZZZ__FnCalls!F8</f>
        <v>MMM 2010</v>
      </c>
      <c r="D38" s="20" t="str">
        <f>ZZZ__FnCalls!F9</f>
        <v>MMM 2010</v>
      </c>
      <c r="E38" s="20" t="str">
        <f>ZZZ__FnCalls!F10</f>
        <v>MMM 2010</v>
      </c>
      <c r="F38" s="20" t="str">
        <f>ZZZ__FnCalls!F11</f>
        <v>MMM 2010</v>
      </c>
      <c r="G38" s="20" t="str">
        <f>ZZZ__FnCalls!F12</f>
        <v>MMM 2010</v>
      </c>
      <c r="H38" s="20" t="str">
        <f>ZZZ__FnCalls!F13</f>
        <v>MMM 2010</v>
      </c>
      <c r="I38" s="20" t="str">
        <f>ZZZ__FnCalls!F14</f>
        <v>MMM 2010</v>
      </c>
      <c r="J38" s="20" t="str">
        <f>ZZZ__FnCalls!F15</f>
        <v>MMM 2010</v>
      </c>
      <c r="K38" s="20" t="str">
        <f>ZZZ__FnCalls!F16</f>
        <v>MMM 2010</v>
      </c>
      <c r="L38" s="20" t="str">
        <f>ZZZ__FnCalls!F17</f>
        <v>MMM 2010</v>
      </c>
      <c r="M38" s="20" t="str">
        <f>ZZZ__FnCalls!F18</f>
        <v>MMM 2010</v>
      </c>
      <c r="N38" s="21" t="str">
        <f>ZZZ__FnCalls!H7</f>
        <v>2010</v>
      </c>
      <c r="O38" s="20" t="str">
        <f>ZZZ__FnCalls!F19</f>
        <v>MMM 2011</v>
      </c>
      <c r="P38" s="20" t="str">
        <f>ZZZ__FnCalls!F20</f>
        <v>MMM 2011</v>
      </c>
      <c r="Q38" s="20" t="str">
        <f>ZZZ__FnCalls!F21</f>
        <v>MMM 2011</v>
      </c>
      <c r="R38" s="20" t="str">
        <f>ZZZ__FnCalls!F22</f>
        <v>MMM 2011</v>
      </c>
      <c r="S38" s="20" t="str">
        <f>ZZZ__FnCalls!F23</f>
        <v>MMM 2011</v>
      </c>
      <c r="T38" s="20" t="str">
        <f>ZZZ__FnCalls!F24</f>
        <v>MMM 2011</v>
      </c>
      <c r="U38" s="20" t="str">
        <f>ZZZ__FnCalls!F25</f>
        <v>MMM 2011</v>
      </c>
      <c r="V38" s="20" t="str">
        <f>ZZZ__FnCalls!F26</f>
        <v>MMM 2011</v>
      </c>
      <c r="W38" s="20" t="str">
        <f>ZZZ__FnCalls!F27</f>
        <v>MMM 2011</v>
      </c>
      <c r="X38" s="20" t="str">
        <f>ZZZ__FnCalls!F28</f>
        <v>MMM 2011</v>
      </c>
      <c r="Y38" s="20" t="str">
        <f>ZZZ__FnCalls!F29</f>
        <v>MMM 2011</v>
      </c>
      <c r="Z38" s="20" t="str">
        <f>ZZZ__FnCalls!F30</f>
        <v>MMM 2011</v>
      </c>
      <c r="AA38" s="21" t="str">
        <f>ZZZ__FnCalls!H19</f>
        <v>2011</v>
      </c>
      <c r="AB38" s="20" t="str">
        <f>ZZZ__FnCalls!F31</f>
        <v>MMM 2012</v>
      </c>
      <c r="AC38" s="20" t="str">
        <f>ZZZ__FnCalls!F32</f>
        <v>MMM 2012</v>
      </c>
      <c r="AD38" s="20" t="str">
        <f>ZZZ__FnCalls!F33</f>
        <v>MMM 2012</v>
      </c>
      <c r="AE38" s="20" t="str">
        <f>ZZZ__FnCalls!F34</f>
        <v>MMM 2012</v>
      </c>
      <c r="AF38" s="20" t="str">
        <f>ZZZ__FnCalls!F35</f>
        <v>MMM 2012</v>
      </c>
      <c r="AG38" s="20" t="str">
        <f>ZZZ__FnCalls!F36</f>
        <v>MMM 2012</v>
      </c>
      <c r="AH38" s="20" t="str">
        <f>ZZZ__FnCalls!F37</f>
        <v>MMM 2012</v>
      </c>
      <c r="AI38" s="20" t="str">
        <f>ZZZ__FnCalls!F38</f>
        <v>MMM 2012</v>
      </c>
      <c r="AJ38" s="20" t="str">
        <f>ZZZ__FnCalls!F39</f>
        <v>MMM 2012</v>
      </c>
      <c r="AK38" s="20" t="str">
        <f>ZZZ__FnCalls!F40</f>
        <v>MMM 2012</v>
      </c>
      <c r="AL38" s="20" t="str">
        <f>ZZZ__FnCalls!F41</f>
        <v>MMM 2012</v>
      </c>
      <c r="AM38" s="20" t="str">
        <f>ZZZ__FnCalls!F42</f>
        <v>MMM 2012</v>
      </c>
      <c r="AN38" s="21" t="str">
        <f>ZZZ__FnCalls!H31</f>
        <v>2012</v>
      </c>
      <c r="AO38" s="20" t="str">
        <f>ZZZ__FnCalls!F43</f>
        <v>MMM 2013</v>
      </c>
      <c r="AP38" s="20" t="str">
        <f>ZZZ__FnCalls!F44</f>
        <v>MMM 2013</v>
      </c>
      <c r="AQ38" s="20" t="str">
        <f>ZZZ__FnCalls!F45</f>
        <v>MMM 2013</v>
      </c>
      <c r="AR38" s="20" t="str">
        <f>ZZZ__FnCalls!F46</f>
        <v>MMM 2013</v>
      </c>
      <c r="AS38" s="20" t="str">
        <f>ZZZ__FnCalls!F47</f>
        <v>MMM 2013</v>
      </c>
      <c r="AT38" s="20" t="str">
        <f>ZZZ__FnCalls!F48</f>
        <v>MMM 2013</v>
      </c>
      <c r="AU38" s="20" t="str">
        <f>ZZZ__FnCalls!F49</f>
        <v>MMM 2013</v>
      </c>
      <c r="AV38" s="20" t="str">
        <f>ZZZ__FnCalls!F50</f>
        <v>MMM 2013</v>
      </c>
      <c r="AW38" s="20" t="str">
        <f>ZZZ__FnCalls!F51</f>
        <v>MMM 2013</v>
      </c>
      <c r="AX38" s="20" t="str">
        <f>ZZZ__FnCalls!F52</f>
        <v>MMM 2013</v>
      </c>
      <c r="AY38" s="20" t="str">
        <f>ZZZ__FnCalls!F53</f>
        <v>MMM 2013</v>
      </c>
      <c r="AZ38" s="20" t="str">
        <f>ZZZ__FnCalls!F54</f>
        <v>MMM 2013</v>
      </c>
      <c r="BA38" s="21" t="str">
        <f>ZZZ__FnCalls!H43</f>
        <v>2013</v>
      </c>
      <c r="BB38" s="20" t="str">
        <f>ZZZ__FnCalls!F55</f>
        <v>MMM 2014</v>
      </c>
      <c r="BC38" s="20" t="str">
        <f>ZZZ__FnCalls!F56</f>
        <v>MMM 2014</v>
      </c>
      <c r="BD38" s="20" t="str">
        <f>ZZZ__FnCalls!F57</f>
        <v>MMM 2014</v>
      </c>
      <c r="BE38" s="20" t="str">
        <f>ZZZ__FnCalls!F58</f>
        <v>MMM 2014</v>
      </c>
      <c r="BF38" s="20" t="str">
        <f>ZZZ__FnCalls!F59</f>
        <v>MMM 2014</v>
      </c>
      <c r="BG38" s="20" t="str">
        <f>ZZZ__FnCalls!F60</f>
        <v>MMM 2014</v>
      </c>
      <c r="BH38" s="20" t="str">
        <f>ZZZ__FnCalls!F61</f>
        <v>MMM 2014</v>
      </c>
      <c r="BI38" s="20" t="str">
        <f>ZZZ__FnCalls!F62</f>
        <v>MMM 2014</v>
      </c>
      <c r="BJ38" s="20" t="str">
        <f>ZZZ__FnCalls!F63</f>
        <v>MMM 2014</v>
      </c>
      <c r="BK38" s="20" t="str">
        <f>ZZZ__FnCalls!F64</f>
        <v>MMM 2014</v>
      </c>
      <c r="BL38" s="20" t="str">
        <f>ZZZ__FnCalls!F65</f>
        <v>MMM 2014</v>
      </c>
      <c r="BM38" s="20" t="str">
        <f>ZZZ__FnCalls!F66</f>
        <v>MMM 2014</v>
      </c>
      <c r="BN38" s="21" t="str">
        <f>ZZZ__FnCalls!H55</f>
        <v>2014</v>
      </c>
      <c r="BO38" s="20" t="str">
        <f>ZZZ__FnCalls!F67</f>
        <v>MMM 2015</v>
      </c>
      <c r="BP38" s="20" t="str">
        <f>ZZZ__FnCalls!F68</f>
        <v>MMM 2015</v>
      </c>
      <c r="BQ38" s="20" t="str">
        <f>ZZZ__FnCalls!F69</f>
        <v>MMM 2015</v>
      </c>
      <c r="BR38" s="20" t="str">
        <f>ZZZ__FnCalls!F70</f>
        <v>MMM 2015</v>
      </c>
      <c r="BS38" s="20" t="str">
        <f>ZZZ__FnCalls!F71</f>
        <v>MMM 2015</v>
      </c>
      <c r="BT38" s="20" t="str">
        <f>ZZZ__FnCalls!F72</f>
        <v>MMM 2015</v>
      </c>
      <c r="BU38" s="20" t="str">
        <f>ZZZ__FnCalls!F73</f>
        <v>MMM 2015</v>
      </c>
      <c r="BV38" s="20" t="str">
        <f>ZZZ__FnCalls!F74</f>
        <v>MMM 2015</v>
      </c>
      <c r="BW38" s="20" t="str">
        <f>ZZZ__FnCalls!F75</f>
        <v>MMM 2015</v>
      </c>
      <c r="BX38" s="20" t="str">
        <f>ZZZ__FnCalls!F76</f>
        <v>MMM 2015</v>
      </c>
      <c r="BY38" s="20" t="str">
        <f>ZZZ__FnCalls!F77</f>
        <v>MMM 2015</v>
      </c>
      <c r="BZ38" s="20" t="str">
        <f>ZZZ__FnCalls!F78</f>
        <v>MMM 2015</v>
      </c>
      <c r="CA38" s="21" t="str">
        <f>ZZZ__FnCalls!H67</f>
        <v>2015</v>
      </c>
      <c r="CB38" s="20" t="str">
        <f>ZZZ__FnCalls!F79</f>
        <v>MMM 2016</v>
      </c>
      <c r="CC38" s="20" t="str">
        <f>ZZZ__FnCalls!F80</f>
        <v>MMM 2016</v>
      </c>
      <c r="CD38" s="20" t="str">
        <f>ZZZ__FnCalls!F81</f>
        <v>MMM 2016</v>
      </c>
      <c r="CE38" s="20" t="str">
        <f>ZZZ__FnCalls!F82</f>
        <v>MMM 2016</v>
      </c>
      <c r="CF38" s="20" t="str">
        <f>ZZZ__FnCalls!F83</f>
        <v>MMM 2016</v>
      </c>
      <c r="CG38" s="20" t="str">
        <f>ZZZ__FnCalls!F84</f>
        <v>MMM 2016</v>
      </c>
      <c r="CH38" s="20" t="str">
        <f>ZZZ__FnCalls!F85</f>
        <v>MMM 2016</v>
      </c>
      <c r="CI38" s="20" t="str">
        <f>ZZZ__FnCalls!F86</f>
        <v>MMM 2016</v>
      </c>
      <c r="CJ38" s="20" t="str">
        <f>ZZZ__FnCalls!F87</f>
        <v>MMM 2016</v>
      </c>
      <c r="CK38" s="20" t="str">
        <f>ZZZ__FnCalls!F88</f>
        <v>MMM 2016</v>
      </c>
      <c r="CL38" s="20" t="str">
        <f>ZZZ__FnCalls!F89</f>
        <v>MMM 2016</v>
      </c>
      <c r="CM38" s="20" t="str">
        <f>ZZZ__FnCalls!F90</f>
        <v>MMM 2016</v>
      </c>
      <c r="CN38" s="21" t="str">
        <f>ZZZ__FnCalls!H79</f>
        <v>2016</v>
      </c>
      <c r="CO38" s="20" t="str">
        <f>ZZZ__FnCalls!F91</f>
        <v>MMM 2017</v>
      </c>
      <c r="CP38" s="20" t="str">
        <f>ZZZ__FnCalls!F92</f>
        <v>MMM 2017</v>
      </c>
      <c r="CQ38" s="20" t="str">
        <f>ZZZ__FnCalls!F93</f>
        <v>MMM 2017</v>
      </c>
      <c r="CR38" s="20" t="str">
        <f>ZZZ__FnCalls!F94</f>
        <v>MMM 2017</v>
      </c>
      <c r="CS38" s="20" t="str">
        <f>ZZZ__FnCalls!F95</f>
        <v>MMM 2017</v>
      </c>
      <c r="CT38" s="20" t="str">
        <f>ZZZ__FnCalls!F96</f>
        <v>MMM 2017</v>
      </c>
      <c r="CU38" s="20" t="str">
        <f>ZZZ__FnCalls!F97</f>
        <v>MMM 2017</v>
      </c>
      <c r="CV38" s="20" t="str">
        <f>ZZZ__FnCalls!F98</f>
        <v>MMM 2017</v>
      </c>
      <c r="CW38" s="20" t="str">
        <f>ZZZ__FnCalls!F99</f>
        <v>MMM 2017</v>
      </c>
      <c r="CX38" s="20" t="str">
        <f>ZZZ__FnCalls!F100</f>
        <v>MMM 2017</v>
      </c>
      <c r="CY38" s="20" t="str">
        <f>ZZZ__FnCalls!F101</f>
        <v>MMM 2017</v>
      </c>
      <c r="CZ38" s="20" t="str">
        <f>ZZZ__FnCalls!F102</f>
        <v>MMM 2017</v>
      </c>
      <c r="DA38" s="21" t="str">
        <f>ZZZ__FnCalls!H91</f>
        <v>2017</v>
      </c>
      <c r="DB38" s="20" t="str">
        <f>ZZZ__FnCalls!F103</f>
        <v>MMM 2018</v>
      </c>
      <c r="DC38" s="20" t="str">
        <f>ZZZ__FnCalls!F104</f>
        <v>MMM 2018</v>
      </c>
      <c r="DD38" s="20" t="str">
        <f>ZZZ__FnCalls!F105</f>
        <v>MMM 2018</v>
      </c>
      <c r="DE38" s="20" t="str">
        <f>ZZZ__FnCalls!F106</f>
        <v>MMM 2018</v>
      </c>
      <c r="DF38" s="20" t="str">
        <f>ZZZ__FnCalls!F107</f>
        <v>MMM 2018</v>
      </c>
      <c r="DG38" s="20" t="str">
        <f>ZZZ__FnCalls!F108</f>
        <v>MMM 2018</v>
      </c>
      <c r="DH38" s="20" t="str">
        <f>ZZZ__FnCalls!F109</f>
        <v>MMM 2018</v>
      </c>
      <c r="DI38" s="20" t="str">
        <f>ZZZ__FnCalls!F110</f>
        <v>MMM 2018</v>
      </c>
      <c r="DJ38" s="20" t="str">
        <f>ZZZ__FnCalls!F111</f>
        <v>MMM 2018</v>
      </c>
      <c r="DK38" s="20" t="str">
        <f>ZZZ__FnCalls!F112</f>
        <v>MMM 2018</v>
      </c>
      <c r="DL38" s="20" t="str">
        <f>ZZZ__FnCalls!F113</f>
        <v>MMM 2018</v>
      </c>
      <c r="DM38" s="20" t="str">
        <f>ZZZ__FnCalls!F114</f>
        <v>MMM 2018</v>
      </c>
      <c r="DN38" s="21" t="str">
        <f>ZZZ__FnCalls!H103</f>
        <v>2018</v>
      </c>
      <c r="DO38" s="20" t="str">
        <f>ZZZ__FnCalls!F115</f>
        <v>MMM 2019</v>
      </c>
      <c r="DP38" s="20" t="str">
        <f>ZZZ__FnCalls!F116</f>
        <v>MMM 2019</v>
      </c>
      <c r="DQ38" s="20" t="str">
        <f>ZZZ__FnCalls!F117</f>
        <v>MMM 2019</v>
      </c>
      <c r="DR38" s="20" t="str">
        <f>ZZZ__FnCalls!F118</f>
        <v>MMM 2019</v>
      </c>
      <c r="DS38" s="20" t="str">
        <f>ZZZ__FnCalls!F119</f>
        <v>MMM 2019</v>
      </c>
      <c r="DT38" s="20" t="str">
        <f>ZZZ__FnCalls!F120</f>
        <v>MMM 2019</v>
      </c>
      <c r="DU38" s="20" t="str">
        <f>ZZZ__FnCalls!F121</f>
        <v>MMM 2019</v>
      </c>
      <c r="DV38" s="20" t="str">
        <f>ZZZ__FnCalls!F122</f>
        <v>MMM 2019</v>
      </c>
      <c r="DW38" s="20" t="str">
        <f>ZZZ__FnCalls!F123</f>
        <v>MMM 2019</v>
      </c>
      <c r="DX38" s="20" t="str">
        <f>ZZZ__FnCalls!F124</f>
        <v>MMM 2019</v>
      </c>
      <c r="DY38" s="20" t="str">
        <f>ZZZ__FnCalls!F125</f>
        <v>MMM 2019</v>
      </c>
      <c r="DZ38" s="20" t="str">
        <f>ZZZ__FnCalls!F126</f>
        <v>MMM 2019</v>
      </c>
      <c r="EA38" s="21" t="str">
        <f>ZZZ__FnCalls!H115</f>
        <v>2019</v>
      </c>
      <c r="EB38" s="20" t="str">
        <f>ZZZ__FnCalls!F127</f>
        <v>MMM 2020</v>
      </c>
      <c r="EC38" s="20" t="str">
        <f>ZZZ__FnCalls!F128</f>
        <v>MMM 2020</v>
      </c>
      <c r="ED38" s="20" t="str">
        <f>ZZZ__FnCalls!F129</f>
        <v>MMM 2020</v>
      </c>
      <c r="EE38" s="20" t="str">
        <f>ZZZ__FnCalls!F130</f>
        <v>MMM 2020</v>
      </c>
      <c r="EF38" s="20" t="str">
        <f>ZZZ__FnCalls!F131</f>
        <v>MMM 2020</v>
      </c>
      <c r="EG38" s="20" t="str">
        <f>ZZZ__FnCalls!F132</f>
        <v>MMM 2020</v>
      </c>
      <c r="EH38" s="20" t="str">
        <f>ZZZ__FnCalls!F133</f>
        <v>MMM 2020</v>
      </c>
      <c r="EI38" s="20" t="str">
        <f>ZZZ__FnCalls!F134</f>
        <v>MMM 2020</v>
      </c>
      <c r="EJ38" s="20" t="str">
        <f>ZZZ__FnCalls!F135</f>
        <v>MMM 2020</v>
      </c>
      <c r="EK38" s="20" t="str">
        <f>ZZZ__FnCalls!F136</f>
        <v>MMM 2020</v>
      </c>
      <c r="EL38" s="20" t="str">
        <f>ZZZ__FnCalls!F137</f>
        <v>MMM 2020</v>
      </c>
      <c r="EM38" s="20" t="str">
        <f>ZZZ__FnCalls!F138</f>
        <v>MMM 2020</v>
      </c>
      <c r="EN38" s="21" t="str">
        <f>ZZZ__FnCalls!H127</f>
        <v>2020</v>
      </c>
    </row>
    <row r="39" spans="1:144" ht="12.75" customHeight="1" outlineLevel="1" x14ac:dyDescent="0.2">
      <c r="A39" s="7" t="str">
        <f>Labels!B43</f>
        <v>Employment</v>
      </c>
      <c r="B39" s="31">
        <f>AVERAGE('Trial 1'!B28,'Trial 2'!B28,'Trial 3'!B28,'Trial 4'!B28,'Trial 5'!B28,'Trial 6'!B28,'Trial 7'!B28,'Trial 8'!B28)</f>
        <v>140</v>
      </c>
      <c r="C39" s="31">
        <f>AVERAGE('Trial 1'!C28,'Trial 2'!C28,'Trial 3'!C28,'Trial 4'!C28,'Trial 5'!C28,'Trial 6'!C28,'Trial 7'!C28,'Trial 8'!C28)</f>
        <v>140</v>
      </c>
      <c r="D39" s="31">
        <f ca="1">AVERAGE('Trial 1'!D28,'Trial 2'!D28,'Trial 3'!D28,'Trial 4'!D28,'Trial 5'!D28,'Trial 6'!D28,'Trial 7'!D28,'Trial 8'!D28)</f>
        <v>139.99338209544794</v>
      </c>
      <c r="E39" s="31">
        <f ca="1">AVERAGE('Trial 1'!E28,'Trial 2'!E28,'Trial 3'!E28,'Trial 4'!E28,'Trial 5'!E28,'Trial 6'!E28,'Trial 7'!E28,'Trial 8'!E28)</f>
        <v>139.98069455630801</v>
      </c>
      <c r="F39" s="31">
        <f ca="1">AVERAGE('Trial 1'!F28,'Trial 2'!F28,'Trial 3'!F28,'Trial 4'!F28,'Trial 5'!F28,'Trial 6'!F28,'Trial 7'!F28,'Trial 8'!F28)</f>
        <v>139.96270295849178</v>
      </c>
      <c r="G39" s="31">
        <f ca="1">AVERAGE('Trial 1'!G28,'Trial 2'!G28,'Trial 3'!G28,'Trial 4'!G28,'Trial 5'!G28,'Trial 6'!G28,'Trial 7'!G28,'Trial 8'!G28)</f>
        <v>139.93875763692145</v>
      </c>
      <c r="H39" s="31">
        <f ca="1">AVERAGE('Trial 1'!H28,'Trial 2'!H28,'Trial 3'!H28,'Trial 4'!H28,'Trial 5'!H28,'Trial 6'!H28,'Trial 7'!H28,'Trial 8'!H28)</f>
        <v>139.90984092704912</v>
      </c>
      <c r="I39" s="31">
        <f ca="1">AVERAGE('Trial 1'!I28,'Trial 2'!I28,'Trial 3'!I28,'Trial 4'!I28,'Trial 5'!I28,'Trial 6'!I28,'Trial 7'!I28,'Trial 8'!I28)</f>
        <v>139.87547932628004</v>
      </c>
      <c r="J39" s="31">
        <f ca="1">AVERAGE('Trial 1'!J28,'Trial 2'!J28,'Trial 3'!J28,'Trial 4'!J28,'Trial 5'!J28,'Trial 6'!J28,'Trial 7'!J28,'Trial 8'!J28)</f>
        <v>139.83569778316667</v>
      </c>
      <c r="K39" s="31">
        <f ca="1">AVERAGE('Trial 1'!K28,'Trial 2'!K28,'Trial 3'!K28,'Trial 4'!K28,'Trial 5'!K28,'Trial 6'!K28,'Trial 7'!K28,'Trial 8'!K28)</f>
        <v>139.79145367990841</v>
      </c>
      <c r="L39" s="31">
        <f ca="1">AVERAGE('Trial 1'!L28,'Trial 2'!L28,'Trial 3'!L28,'Trial 4'!L28,'Trial 5'!L28,'Trial 6'!L28,'Trial 7'!L28,'Trial 8'!L28)</f>
        <v>139.74260381234615</v>
      </c>
      <c r="M39" s="31">
        <f ca="1">AVERAGE('Trial 1'!M28,'Trial 2'!M28,'Trial 3'!M28,'Trial 4'!M28,'Trial 5'!M28,'Trial 6'!M28,'Trial 7'!M28,'Trial 8'!M28)</f>
        <v>139.68968478364155</v>
      </c>
      <c r="N39" s="32">
        <f ca="1">M39</f>
        <v>139.68968478364155</v>
      </c>
      <c r="O39" s="31">
        <f ca="1">AVERAGE('Trial 1'!O28,'Trial 2'!O28,'Trial 3'!O28,'Trial 4'!O28,'Trial 5'!O28,'Trial 6'!O28,'Trial 7'!O28,'Trial 8'!O28)</f>
        <v>139.63223487861862</v>
      </c>
      <c r="P39" s="31">
        <f ca="1">AVERAGE('Trial 1'!P28,'Trial 2'!P28,'Trial 3'!P28,'Trial 4'!P28,'Trial 5'!P28,'Trial 6'!P28,'Trial 7'!P28,'Trial 8'!P28)</f>
        <v>139.57045342899275</v>
      </c>
      <c r="Q39" s="31">
        <f ca="1">AVERAGE('Trial 1'!Q28,'Trial 2'!Q28,'Trial 3'!Q28,'Trial 4'!Q28,'Trial 5'!Q28,'Trial 6'!Q28,'Trial 7'!Q28,'Trial 8'!Q28)</f>
        <v>139.50473247169748</v>
      </c>
      <c r="R39" s="31">
        <f ca="1">AVERAGE('Trial 1'!R28,'Trial 2'!R28,'Trial 3'!R28,'Trial 4'!R28,'Trial 5'!R28,'Trial 6'!R28,'Trial 7'!R28,'Trial 8'!R28)</f>
        <v>139.43492317374924</v>
      </c>
      <c r="S39" s="31">
        <f ca="1">AVERAGE('Trial 1'!S28,'Trial 2'!S28,'Trial 3'!S28,'Trial 4'!S28,'Trial 5'!S28,'Trial 6'!S28,'Trial 7'!S28,'Trial 8'!S28)</f>
        <v>139.36115315332594</v>
      </c>
      <c r="T39" s="31">
        <f ca="1">AVERAGE('Trial 1'!T28,'Trial 2'!T28,'Trial 3'!T28,'Trial 4'!T28,'Trial 5'!T28,'Trial 6'!T28,'Trial 7'!T28,'Trial 8'!T28)</f>
        <v>139.28350948221853</v>
      </c>
      <c r="U39" s="31">
        <f ca="1">AVERAGE('Trial 1'!U28,'Trial 2'!U28,'Trial 3'!U28,'Trial 4'!U28,'Trial 5'!U28,'Trial 6'!U28,'Trial 7'!U28,'Trial 8'!U28)</f>
        <v>139.20224542825773</v>
      </c>
      <c r="V39" s="31">
        <f ca="1">AVERAGE('Trial 1'!V28,'Trial 2'!V28,'Trial 3'!V28,'Trial 4'!V28,'Trial 5'!V28,'Trial 6'!V28,'Trial 7'!V28,'Trial 8'!V28)</f>
        <v>139.11757509514595</v>
      </c>
      <c r="W39" s="31">
        <f ca="1">AVERAGE('Trial 1'!W28,'Trial 2'!W28,'Trial 3'!W28,'Trial 4'!W28,'Trial 5'!W28,'Trial 6'!W28,'Trial 7'!W28,'Trial 8'!W28)</f>
        <v>139.02948678074665</v>
      </c>
      <c r="X39" s="31">
        <f ca="1">AVERAGE('Trial 1'!X28,'Trial 2'!X28,'Trial 3'!X28,'Trial 4'!X28,'Trial 5'!X28,'Trial 6'!X28,'Trial 7'!X28,'Trial 8'!X28)</f>
        <v>138.93776280110964</v>
      </c>
      <c r="Y39" s="31">
        <f ca="1">AVERAGE('Trial 1'!Y28,'Trial 2'!Y28,'Trial 3'!Y28,'Trial 4'!Y28,'Trial 5'!Y28,'Trial 6'!Y28,'Trial 7'!Y28,'Trial 8'!Y28)</f>
        <v>138.84306909802007</v>
      </c>
      <c r="Z39" s="31">
        <f ca="1">AVERAGE('Trial 1'!Z28,'Trial 2'!Z28,'Trial 3'!Z28,'Trial 4'!Z28,'Trial 5'!Z28,'Trial 6'!Z28,'Trial 7'!Z28,'Trial 8'!Z28)</f>
        <v>138.74580952418592</v>
      </c>
      <c r="AA39" s="32">
        <f ca="1">Z39</f>
        <v>138.74580952418592</v>
      </c>
      <c r="AB39" s="31">
        <f ca="1">AVERAGE('Trial 1'!AB28,'Trial 2'!AB28,'Trial 3'!AB28,'Trial 4'!AB28,'Trial 5'!AB28,'Trial 6'!AB28,'Trial 7'!AB28,'Trial 8'!AB28)</f>
        <v>138.6455679254357</v>
      </c>
      <c r="AC39" s="31">
        <f ca="1">AVERAGE('Trial 1'!AC28,'Trial 2'!AC28,'Trial 3'!AC28,'Trial 4'!AC28,'Trial 5'!AC28,'Trial 6'!AC28,'Trial 7'!AC28,'Trial 8'!AC28)</f>
        <v>138.54251301664999</v>
      </c>
      <c r="AD39" s="31">
        <f ca="1">AVERAGE('Trial 1'!AD28,'Trial 2'!AD28,'Trial 3'!AD28,'Trial 4'!AD28,'Trial 5'!AD28,'Trial 6'!AD28,'Trial 7'!AD28,'Trial 8'!AD28)</f>
        <v>138.43677625952063</v>
      </c>
      <c r="AE39" s="31">
        <f ca="1">AVERAGE('Trial 1'!AE28,'Trial 2'!AE28,'Trial 3'!AE28,'Trial 4'!AE28,'Trial 5'!AE28,'Trial 6'!AE28,'Trial 7'!AE28,'Trial 8'!AE28)</f>
        <v>138.32820562537916</v>
      </c>
      <c r="AF39" s="31">
        <f ca="1">AVERAGE('Trial 1'!AF28,'Trial 2'!AF28,'Trial 3'!AF28,'Trial 4'!AF28,'Trial 5'!AF28,'Trial 6'!AF28,'Trial 7'!AF28,'Trial 8'!AF28)</f>
        <v>138.21710271340027</v>
      </c>
      <c r="AG39" s="31">
        <f ca="1">AVERAGE('Trial 1'!AG28,'Trial 2'!AG28,'Trial 3'!AG28,'Trial 4'!AG28,'Trial 5'!AG28,'Trial 6'!AG28,'Trial 7'!AG28,'Trial 8'!AG28)</f>
        <v>138.10311697271678</v>
      </c>
      <c r="AH39" s="31">
        <f ca="1">AVERAGE('Trial 1'!AH28,'Trial 2'!AH28,'Trial 3'!AH28,'Trial 4'!AH28,'Trial 5'!AH28,'Trial 6'!AH28,'Trial 7'!AH28,'Trial 8'!AH28)</f>
        <v>137.98725886611868</v>
      </c>
      <c r="AI39" s="31">
        <f ca="1">AVERAGE('Trial 1'!AI28,'Trial 2'!AI28,'Trial 3'!AI28,'Trial 4'!AI28,'Trial 5'!AI28,'Trial 6'!AI28,'Trial 7'!AI28,'Trial 8'!AI28)</f>
        <v>137.86902699935504</v>
      </c>
      <c r="AJ39" s="31">
        <f ca="1">AVERAGE('Trial 1'!AJ28,'Trial 2'!AJ28,'Trial 3'!AJ28,'Trial 4'!AJ28,'Trial 5'!AJ28,'Trial 6'!AJ28,'Trial 7'!AJ28,'Trial 8'!AJ28)</f>
        <v>137.74916408538459</v>
      </c>
      <c r="AK39" s="31">
        <f ca="1">AVERAGE('Trial 1'!AK28,'Trial 2'!AK28,'Trial 3'!AK28,'Trial 4'!AK28,'Trial 5'!AK28,'Trial 6'!AK28,'Trial 7'!AK28,'Trial 8'!AK28)</f>
        <v>137.62762484626978</v>
      </c>
      <c r="AL39" s="31">
        <f ca="1">AVERAGE('Trial 1'!AL28,'Trial 2'!AL28,'Trial 3'!AL28,'Trial 4'!AL28,'Trial 5'!AL28,'Trial 6'!AL28,'Trial 7'!AL28,'Trial 8'!AL28)</f>
        <v>137.50376193451953</v>
      </c>
      <c r="AM39" s="31">
        <f ca="1">AVERAGE('Trial 1'!AM28,'Trial 2'!AM28,'Trial 3'!AM28,'Trial 4'!AM28,'Trial 5'!AM28,'Trial 6'!AM28,'Trial 7'!AM28,'Trial 8'!AM28)</f>
        <v>137.37792813917548</v>
      </c>
      <c r="AN39" s="32">
        <f ca="1">AM39</f>
        <v>137.37792813917548</v>
      </c>
      <c r="AO39" s="31">
        <f ca="1">AVERAGE('Trial 1'!AO28,'Trial 2'!AO28,'Trial 3'!AO28,'Trial 4'!AO28,'Trial 5'!AO28,'Trial 6'!AO28,'Trial 7'!AO28,'Trial 8'!AO28)</f>
        <v>137.25016888475628</v>
      </c>
      <c r="AP39" s="31">
        <f ca="1">AVERAGE('Trial 1'!AP28,'Trial 2'!AP28,'Trial 3'!AP28,'Trial 4'!AP28,'Trial 5'!AP28,'Trial 6'!AP28,'Trial 7'!AP28,'Trial 8'!AP28)</f>
        <v>137.12055405903712</v>
      </c>
      <c r="AQ39" s="31">
        <f ca="1">AVERAGE('Trial 1'!AQ28,'Trial 2'!AQ28,'Trial 3'!AQ28,'Trial 4'!AQ28,'Trial 5'!AQ28,'Trial 6'!AQ28,'Trial 7'!AQ28,'Trial 8'!AQ28)</f>
        <v>136.98930752560085</v>
      </c>
      <c r="AR39" s="31">
        <f ca="1">AVERAGE('Trial 1'!AR28,'Trial 2'!AR28,'Trial 3'!AR28,'Trial 4'!AR28,'Trial 5'!AR28,'Trial 6'!AR28,'Trial 7'!AR28,'Trial 8'!AR28)</f>
        <v>136.8564959748299</v>
      </c>
      <c r="AS39" s="31">
        <f ca="1">AVERAGE('Trial 1'!AS28,'Trial 2'!AS28,'Trial 3'!AS28,'Trial 4'!AS28,'Trial 5'!AS28,'Trial 6'!AS28,'Trial 7'!AS28,'Trial 8'!AS28)</f>
        <v>136.72257658791312</v>
      </c>
      <c r="AT39" s="31">
        <f ca="1">AVERAGE('Trial 1'!AT28,'Trial 2'!AT28,'Trial 3'!AT28,'Trial 4'!AT28,'Trial 5'!AT28,'Trial 6'!AT28,'Trial 7'!AT28,'Trial 8'!AT28)</f>
        <v>136.58699098154094</v>
      </c>
      <c r="AU39" s="31">
        <f ca="1">AVERAGE('Trial 1'!AU28,'Trial 2'!AU28,'Trial 3'!AU28,'Trial 4'!AU28,'Trial 5'!AU28,'Trial 6'!AU28,'Trial 7'!AU28,'Trial 8'!AU28)</f>
        <v>136.44985851627183</v>
      </c>
      <c r="AV39" s="31">
        <f ca="1">AVERAGE('Trial 1'!AV28,'Trial 2'!AV28,'Trial 3'!AV28,'Trial 4'!AV28,'Trial 5'!AV28,'Trial 6'!AV28,'Trial 7'!AV28,'Trial 8'!AV28)</f>
        <v>136.31095952461936</v>
      </c>
      <c r="AW39" s="31">
        <f ca="1">AVERAGE('Trial 1'!AW28,'Trial 2'!AW28,'Trial 3'!AW28,'Trial 4'!AW28,'Trial 5'!AW28,'Trial 6'!AW28,'Trial 7'!AW28,'Trial 8'!AW28)</f>
        <v>136.17058382908951</v>
      </c>
      <c r="AX39" s="31">
        <f ca="1">AVERAGE('Trial 1'!AX28,'Trial 2'!AX28,'Trial 3'!AX28,'Trial 4'!AX28,'Trial 5'!AX28,'Trial 6'!AX28,'Trial 7'!AX28,'Trial 8'!AX28)</f>
        <v>136.02930919140456</v>
      </c>
      <c r="AY39" s="31">
        <f ca="1">AVERAGE('Trial 1'!AY28,'Trial 2'!AY28,'Trial 3'!AY28,'Trial 4'!AY28,'Trial 5'!AY28,'Trial 6'!AY28,'Trial 7'!AY28,'Trial 8'!AY28)</f>
        <v>135.88713967581003</v>
      </c>
      <c r="AZ39" s="31">
        <f ca="1">AVERAGE('Trial 1'!AZ28,'Trial 2'!AZ28,'Trial 3'!AZ28,'Trial 4'!AZ28,'Trial 5'!AZ28,'Trial 6'!AZ28,'Trial 7'!AZ28,'Trial 8'!AZ28)</f>
        <v>135.74408387234567</v>
      </c>
      <c r="BA39" s="32">
        <f ca="1">AZ39</f>
        <v>135.74408387234567</v>
      </c>
      <c r="BB39" s="31">
        <f ca="1">AVERAGE('Trial 1'!BB28,'Trial 2'!BB28,'Trial 3'!BB28,'Trial 4'!BB28,'Trial 5'!BB28,'Trial 6'!BB28,'Trial 7'!BB28,'Trial 8'!BB28)</f>
        <v>135.5997110500339</v>
      </c>
      <c r="BC39" s="31">
        <f ca="1">AVERAGE('Trial 1'!BC28,'Trial 2'!BC28,'Trial 3'!BC28,'Trial 4'!BC28,'Trial 5'!BC28,'Trial 6'!BC28,'Trial 7'!BC28,'Trial 8'!BC28)</f>
        <v>135.45436760250337</v>
      </c>
      <c r="BD39" s="31">
        <f ca="1">AVERAGE('Trial 1'!BD28,'Trial 2'!BD28,'Trial 3'!BD28,'Trial 4'!BD28,'Trial 5'!BD28,'Trial 6'!BD28,'Trial 7'!BD28,'Trial 8'!BD28)</f>
        <v>135.30789305531388</v>
      </c>
      <c r="BE39" s="31">
        <f ca="1">AVERAGE('Trial 1'!BE28,'Trial 2'!BE28,'Trial 3'!BE28,'Trial 4'!BE28,'Trial 5'!BE28,'Trial 6'!BE28,'Trial 7'!BE28,'Trial 8'!BE28)</f>
        <v>135.16094808592916</v>
      </c>
      <c r="BF39" s="31">
        <f ca="1">AVERAGE('Trial 1'!BF28,'Trial 2'!BF28,'Trial 3'!BF28,'Trial 4'!BF28,'Trial 5'!BF28,'Trial 6'!BF28,'Trial 7'!BF28,'Trial 8'!BF28)</f>
        <v>135.01310280932449</v>
      </c>
      <c r="BG39" s="31">
        <f ca="1">AVERAGE('Trial 1'!BG28,'Trial 2'!BG28,'Trial 3'!BG28,'Trial 4'!BG28,'Trial 5'!BG28,'Trial 6'!BG28,'Trial 7'!BG28,'Trial 8'!BG28)</f>
        <v>134.86395787926458</v>
      </c>
      <c r="BH39" s="31">
        <f ca="1">AVERAGE('Trial 1'!BH28,'Trial 2'!BH28,'Trial 3'!BH28,'Trial 4'!BH28,'Trial 5'!BH28,'Trial 6'!BH28,'Trial 7'!BH28,'Trial 8'!BH28)</f>
        <v>134.71381009299566</v>
      </c>
      <c r="BI39" s="31">
        <f ca="1">AVERAGE('Trial 1'!BI28,'Trial 2'!BI28,'Trial 3'!BI28,'Trial 4'!BI28,'Trial 5'!BI28,'Trial 6'!BI28,'Trial 7'!BI28,'Trial 8'!BI28)</f>
        <v>134.56307686175111</v>
      </c>
      <c r="BJ39" s="31">
        <f ca="1">AVERAGE('Trial 1'!BJ28,'Trial 2'!BJ28,'Trial 3'!BJ28,'Trial 4'!BJ28,'Trial 5'!BJ28,'Trial 6'!BJ28,'Trial 7'!BJ28,'Trial 8'!BJ28)</f>
        <v>134.41174128589847</v>
      </c>
      <c r="BK39" s="31">
        <f ca="1">AVERAGE('Trial 1'!BK28,'Trial 2'!BK28,'Trial 3'!BK28,'Trial 4'!BK28,'Trial 5'!BK28,'Trial 6'!BK28,'Trial 7'!BK28,'Trial 8'!BK28)</f>
        <v>134.25951935230245</v>
      </c>
      <c r="BL39" s="31">
        <f ca="1">AVERAGE('Trial 1'!BL28,'Trial 2'!BL28,'Trial 3'!BL28,'Trial 4'!BL28,'Trial 5'!BL28,'Trial 6'!BL28,'Trial 7'!BL28,'Trial 8'!BL28)</f>
        <v>134.10701881845318</v>
      </c>
      <c r="BM39" s="31">
        <f ca="1">AVERAGE('Trial 1'!BM28,'Trial 2'!BM28,'Trial 3'!BM28,'Trial 4'!BM28,'Trial 5'!BM28,'Trial 6'!BM28,'Trial 7'!BM28,'Trial 8'!BM28)</f>
        <v>133.95429009824986</v>
      </c>
      <c r="BN39" s="32">
        <f ca="1">BM39</f>
        <v>133.95429009824986</v>
      </c>
      <c r="BO39" s="31">
        <f ca="1">AVERAGE('Trial 1'!BO28,'Trial 2'!BO28,'Trial 3'!BO28,'Trial 4'!BO28,'Trial 5'!BO28,'Trial 6'!BO28,'Trial 7'!BO28,'Trial 8'!BO28)</f>
        <v>133.80065597674059</v>
      </c>
      <c r="BP39" s="31">
        <f ca="1">AVERAGE('Trial 1'!BP28,'Trial 2'!BP28,'Trial 3'!BP28,'Trial 4'!BP28,'Trial 5'!BP28,'Trial 6'!BP28,'Trial 7'!BP28,'Trial 8'!BP28)</f>
        <v>133.64666238916229</v>
      </c>
      <c r="BQ39" s="31">
        <f ca="1">AVERAGE('Trial 1'!BQ28,'Trial 2'!BQ28,'Trial 3'!BQ28,'Trial 4'!BQ28,'Trial 5'!BQ28,'Trial 6'!BQ28,'Trial 7'!BQ28,'Trial 8'!BQ28)</f>
        <v>133.49254160007774</v>
      </c>
      <c r="BR39" s="31">
        <f ca="1">AVERAGE('Trial 1'!BR28,'Trial 2'!BR28,'Trial 3'!BR28,'Trial 4'!BR28,'Trial 5'!BR28,'Trial 6'!BR28,'Trial 7'!BR28,'Trial 8'!BR28)</f>
        <v>133.33833016627429</v>
      </c>
      <c r="BS39" s="31">
        <f ca="1">AVERAGE('Trial 1'!BS28,'Trial 2'!BS28,'Trial 3'!BS28,'Trial 4'!BS28,'Trial 5'!BS28,'Trial 6'!BS28,'Trial 7'!BS28,'Trial 8'!BS28)</f>
        <v>133.18327306137866</v>
      </c>
      <c r="BT39" s="31">
        <f ca="1">AVERAGE('Trial 1'!BT28,'Trial 2'!BT28,'Trial 3'!BT28,'Trial 4'!BT28,'Trial 5'!BT28,'Trial 6'!BT28,'Trial 7'!BT28,'Trial 8'!BT28)</f>
        <v>133.02771672187453</v>
      </c>
      <c r="BU39" s="31">
        <f ca="1">AVERAGE('Trial 1'!BU28,'Trial 2'!BU28,'Trial 3'!BU28,'Trial 4'!BU28,'Trial 5'!BU28,'Trial 6'!BU28,'Trial 7'!BU28,'Trial 8'!BU28)</f>
        <v>132.87136996898835</v>
      </c>
      <c r="BV39" s="31">
        <f ca="1">AVERAGE('Trial 1'!BV28,'Trial 2'!BV28,'Trial 3'!BV28,'Trial 4'!BV28,'Trial 5'!BV28,'Trial 6'!BV28,'Trial 7'!BV28,'Trial 8'!BV28)</f>
        <v>132.71493021634265</v>
      </c>
      <c r="BW39" s="31">
        <f ca="1">AVERAGE('Trial 1'!BW28,'Trial 2'!BW28,'Trial 3'!BW28,'Trial 4'!BW28,'Trial 5'!BW28,'Trial 6'!BW28,'Trial 7'!BW28,'Trial 8'!BW28)</f>
        <v>132.55788866111698</v>
      </c>
      <c r="BX39" s="31">
        <f ca="1">AVERAGE('Trial 1'!BX28,'Trial 2'!BX28,'Trial 3'!BX28,'Trial 4'!BX28,'Trial 5'!BX28,'Trial 6'!BX28,'Trial 7'!BX28,'Trial 8'!BX28)</f>
        <v>132.40026423604479</v>
      </c>
      <c r="BY39" s="31">
        <f ca="1">AVERAGE('Trial 1'!BY28,'Trial 2'!BY28,'Trial 3'!BY28,'Trial 4'!BY28,'Trial 5'!BY28,'Trial 6'!BY28,'Trial 7'!BY28,'Trial 8'!BY28)</f>
        <v>132.24235969007884</v>
      </c>
      <c r="BZ39" s="31">
        <f ca="1">AVERAGE('Trial 1'!BZ28,'Trial 2'!BZ28,'Trial 3'!BZ28,'Trial 4'!BZ28,'Trial 5'!BZ28,'Trial 6'!BZ28,'Trial 7'!BZ28,'Trial 8'!BZ28)</f>
        <v>132.08411484831581</v>
      </c>
      <c r="CA39" s="32">
        <f ca="1">BZ39</f>
        <v>132.08411484831581</v>
      </c>
      <c r="CB39" s="31">
        <f ca="1">AVERAGE('Trial 1'!CB28,'Trial 2'!CB28,'Trial 3'!CB28,'Trial 4'!CB28,'Trial 5'!CB28,'Trial 6'!CB28,'Trial 7'!CB28,'Trial 8'!CB28)</f>
        <v>131.92543381543626</v>
      </c>
      <c r="CC39" s="31">
        <f ca="1">AVERAGE('Trial 1'!CC28,'Trial 2'!CC28,'Trial 3'!CC28,'Trial 4'!CC28,'Trial 5'!CC28,'Trial 6'!CC28,'Trial 7'!CC28,'Trial 8'!CC28)</f>
        <v>131.76711086222807</v>
      </c>
      <c r="CD39" s="31">
        <f ca="1">AVERAGE('Trial 1'!CD28,'Trial 2'!CD28,'Trial 3'!CD28,'Trial 4'!CD28,'Trial 5'!CD28,'Trial 6'!CD28,'Trial 7'!CD28,'Trial 8'!CD28)</f>
        <v>131.60868398932982</v>
      </c>
      <c r="CE39" s="31">
        <f ca="1">AVERAGE('Trial 1'!CE28,'Trial 2'!CE28,'Trial 3'!CE28,'Trial 4'!CE28,'Trial 5'!CE28,'Trial 6'!CE28,'Trial 7'!CE28,'Trial 8'!CE28)</f>
        <v>131.45069062533008</v>
      </c>
      <c r="CF39" s="31">
        <f ca="1">AVERAGE('Trial 1'!CF28,'Trial 2'!CF28,'Trial 3'!CF28,'Trial 4'!CF28,'Trial 5'!CF28,'Trial 6'!CF28,'Trial 7'!CF28,'Trial 8'!CF28)</f>
        <v>131.29277973329332</v>
      </c>
      <c r="CG39" s="31">
        <f ca="1">AVERAGE('Trial 1'!CG28,'Trial 2'!CG28,'Trial 3'!CG28,'Trial 4'!CG28,'Trial 5'!CG28,'Trial 6'!CG28,'Trial 7'!CG28,'Trial 8'!CG28)</f>
        <v>131.13476020148659</v>
      </c>
      <c r="CH39" s="31">
        <f ca="1">AVERAGE('Trial 1'!CH28,'Trial 2'!CH28,'Trial 3'!CH28,'Trial 4'!CH28,'Trial 5'!CH28,'Trial 6'!CH28,'Trial 7'!CH28,'Trial 8'!CH28)</f>
        <v>130.97668199297181</v>
      </c>
      <c r="CI39" s="31">
        <f ca="1">AVERAGE('Trial 1'!CI28,'Trial 2'!CI28,'Trial 3'!CI28,'Trial 4'!CI28,'Trial 5'!CI28,'Trial 6'!CI28,'Trial 7'!CI28,'Trial 8'!CI28)</f>
        <v>130.81878474788402</v>
      </c>
      <c r="CJ39" s="31">
        <f ca="1">AVERAGE('Trial 1'!CJ28,'Trial 2'!CJ28,'Trial 3'!CJ28,'Trial 4'!CJ28,'Trial 5'!CJ28,'Trial 6'!CJ28,'Trial 7'!CJ28,'Trial 8'!CJ28)</f>
        <v>130.66077516881398</v>
      </c>
      <c r="CK39" s="31">
        <f ca="1">AVERAGE('Trial 1'!CK28,'Trial 2'!CK28,'Trial 3'!CK28,'Trial 4'!CK28,'Trial 5'!CK28,'Trial 6'!CK28,'Trial 7'!CK28,'Trial 8'!CK28)</f>
        <v>130.5030670993238</v>
      </c>
      <c r="CL39" s="31">
        <f ca="1">AVERAGE('Trial 1'!CL28,'Trial 2'!CL28,'Trial 3'!CL28,'Trial 4'!CL28,'Trial 5'!CL28,'Trial 6'!CL28,'Trial 7'!CL28,'Trial 8'!CL28)</f>
        <v>130.34541654806981</v>
      </c>
      <c r="CM39" s="31">
        <f ca="1">AVERAGE('Trial 1'!CM28,'Trial 2'!CM28,'Trial 3'!CM28,'Trial 4'!CM28,'Trial 5'!CM28,'Trial 6'!CM28,'Trial 7'!CM28,'Trial 8'!CM28)</f>
        <v>130.187686643495</v>
      </c>
      <c r="CN39" s="32">
        <f ca="1">CM39</f>
        <v>130.187686643495</v>
      </c>
      <c r="CO39" s="31">
        <f ca="1">AVERAGE('Trial 1'!CO28,'Trial 2'!CO28,'Trial 3'!CO28,'Trial 4'!CO28,'Trial 5'!CO28,'Trial 6'!CO28,'Trial 7'!CO28,'Trial 8'!CO28)</f>
        <v>130.0295038727796</v>
      </c>
      <c r="CP39" s="31">
        <f ca="1">AVERAGE('Trial 1'!CP28,'Trial 2'!CP28,'Trial 3'!CP28,'Trial 4'!CP28,'Trial 5'!CP28,'Trial 6'!CP28,'Trial 7'!CP28,'Trial 8'!CP28)</f>
        <v>129.8712674335994</v>
      </c>
      <c r="CQ39" s="31">
        <f ca="1">AVERAGE('Trial 1'!CQ28,'Trial 2'!CQ28,'Trial 3'!CQ28,'Trial 4'!CQ28,'Trial 5'!CQ28,'Trial 6'!CQ28,'Trial 7'!CQ28,'Trial 8'!CQ28)</f>
        <v>129.71364315250653</v>
      </c>
      <c r="CR39" s="31">
        <f ca="1">AVERAGE('Trial 1'!CR28,'Trial 2'!CR28,'Trial 3'!CR28,'Trial 4'!CR28,'Trial 5'!CR28,'Trial 6'!CR28,'Trial 7'!CR28,'Trial 8'!CR28)</f>
        <v>129.55622390845241</v>
      </c>
      <c r="CS39" s="31">
        <f ca="1">AVERAGE('Trial 1'!CS28,'Trial 2'!CS28,'Trial 3'!CS28,'Trial 4'!CS28,'Trial 5'!CS28,'Trial 6'!CS28,'Trial 7'!CS28,'Trial 8'!CS28)</f>
        <v>129.39897277576208</v>
      </c>
      <c r="CT39" s="31">
        <f ca="1">AVERAGE('Trial 1'!CT28,'Trial 2'!CT28,'Trial 3'!CT28,'Trial 4'!CT28,'Trial 5'!CT28,'Trial 6'!CT28,'Trial 7'!CT28,'Trial 8'!CT28)</f>
        <v>129.24218274996366</v>
      </c>
      <c r="CU39" s="31">
        <f ca="1">AVERAGE('Trial 1'!CU28,'Trial 2'!CU28,'Trial 3'!CU28,'Trial 4'!CU28,'Trial 5'!CU28,'Trial 6'!CU28,'Trial 7'!CU28,'Trial 8'!CU28)</f>
        <v>129.0857059168853</v>
      </c>
      <c r="CV39" s="31">
        <f ca="1">AVERAGE('Trial 1'!CV28,'Trial 2'!CV28,'Trial 3'!CV28,'Trial 4'!CV28,'Trial 5'!CV28,'Trial 6'!CV28,'Trial 7'!CV28,'Trial 8'!CV28)</f>
        <v>128.92956952045742</v>
      </c>
      <c r="CW39" s="31">
        <f ca="1">AVERAGE('Trial 1'!CW28,'Trial 2'!CW28,'Trial 3'!CW28,'Trial 4'!CW28,'Trial 5'!CW28,'Trial 6'!CW28,'Trial 7'!CW28,'Trial 8'!CW28)</f>
        <v>128.77351813725403</v>
      </c>
      <c r="CX39" s="31">
        <f ca="1">AVERAGE('Trial 1'!CX28,'Trial 2'!CX28,'Trial 3'!CX28,'Trial 4'!CX28,'Trial 5'!CX28,'Trial 6'!CX28,'Trial 7'!CX28,'Trial 8'!CX28)</f>
        <v>128.61759035319577</v>
      </c>
      <c r="CY39" s="31">
        <f ca="1">AVERAGE('Trial 1'!CY28,'Trial 2'!CY28,'Trial 3'!CY28,'Trial 4'!CY28,'Trial 5'!CY28,'Trial 6'!CY28,'Trial 7'!CY28,'Trial 8'!CY28)</f>
        <v>128.46167888081493</v>
      </c>
      <c r="CZ39" s="31">
        <f ca="1">AVERAGE('Trial 1'!CZ28,'Trial 2'!CZ28,'Trial 3'!CZ28,'Trial 4'!CZ28,'Trial 5'!CZ28,'Trial 6'!CZ28,'Trial 7'!CZ28,'Trial 8'!CZ28)</f>
        <v>128.30642116204854</v>
      </c>
      <c r="DA39" s="32">
        <f ca="1">CZ39</f>
        <v>128.30642116204854</v>
      </c>
      <c r="DB39" s="31">
        <f ca="1">AVERAGE('Trial 1'!DB28,'Trial 2'!DB28,'Trial 3'!DB28,'Trial 4'!DB28,'Trial 5'!DB28,'Trial 6'!DB28,'Trial 7'!DB28,'Trial 8'!DB28)</f>
        <v>128.15172975739046</v>
      </c>
      <c r="DC39" s="31">
        <f ca="1">AVERAGE('Trial 1'!DC28,'Trial 2'!DC28,'Trial 3'!DC28,'Trial 4'!DC28,'Trial 5'!DC28,'Trial 6'!DC28,'Trial 7'!DC28,'Trial 8'!DC28)</f>
        <v>127.99812857089729</v>
      </c>
      <c r="DD39" s="31">
        <f ca="1">AVERAGE('Trial 1'!DD28,'Trial 2'!DD28,'Trial 3'!DD28,'Trial 4'!DD28,'Trial 5'!DD28,'Trial 6'!DD28,'Trial 7'!DD28,'Trial 8'!DD28)</f>
        <v>127.84484191593492</v>
      </c>
      <c r="DE39" s="31">
        <f ca="1">AVERAGE('Trial 1'!DE28,'Trial 2'!DE28,'Trial 3'!DE28,'Trial 4'!DE28,'Trial 5'!DE28,'Trial 6'!DE28,'Trial 7'!DE28,'Trial 8'!DE28)</f>
        <v>127.69223984112641</v>
      </c>
      <c r="DF39" s="31">
        <f ca="1">AVERAGE('Trial 1'!DF28,'Trial 2'!DF28,'Trial 3'!DF28,'Trial 4'!DF28,'Trial 5'!DF28,'Trial 6'!DF28,'Trial 7'!DF28,'Trial 8'!DF28)</f>
        <v>127.53948248091808</v>
      </c>
      <c r="DG39" s="31">
        <f ca="1">AVERAGE('Trial 1'!DG28,'Trial 2'!DG28,'Trial 3'!DG28,'Trial 4'!DG28,'Trial 5'!DG28,'Trial 6'!DG28,'Trial 7'!DG28,'Trial 8'!DG28)</f>
        <v>127.38736338002164</v>
      </c>
      <c r="DH39" s="31">
        <f ca="1">AVERAGE('Trial 1'!DH28,'Trial 2'!DH28,'Trial 3'!DH28,'Trial 4'!DH28,'Trial 5'!DH28,'Trial 6'!DH28,'Trial 7'!DH28,'Trial 8'!DH28)</f>
        <v>127.2356373521494</v>
      </c>
      <c r="DI39" s="31">
        <f ca="1">AVERAGE('Trial 1'!DI28,'Trial 2'!DI28,'Trial 3'!DI28,'Trial 4'!DI28,'Trial 5'!DI28,'Trial 6'!DI28,'Trial 7'!DI28,'Trial 8'!DI28)</f>
        <v>127.08401774889384</v>
      </c>
      <c r="DJ39" s="31">
        <f ca="1">AVERAGE('Trial 1'!DJ28,'Trial 2'!DJ28,'Trial 3'!DJ28,'Trial 4'!DJ28,'Trial 5'!DJ28,'Trial 6'!DJ28,'Trial 7'!DJ28,'Trial 8'!DJ28)</f>
        <v>126.93305090512003</v>
      </c>
      <c r="DK39" s="31">
        <f ca="1">AVERAGE('Trial 1'!DK28,'Trial 2'!DK28,'Trial 3'!DK28,'Trial 4'!DK28,'Trial 5'!DK28,'Trial 6'!DK28,'Trial 7'!DK28,'Trial 8'!DK28)</f>
        <v>126.78232049478058</v>
      </c>
      <c r="DL39" s="31">
        <f ca="1">AVERAGE('Trial 1'!DL28,'Trial 2'!DL28,'Trial 3'!DL28,'Trial 4'!DL28,'Trial 5'!DL28,'Trial 6'!DL28,'Trial 7'!DL28,'Trial 8'!DL28)</f>
        <v>126.63246358810579</v>
      </c>
      <c r="DM39" s="31">
        <f ca="1">AVERAGE('Trial 1'!DM28,'Trial 2'!DM28,'Trial 3'!DM28,'Trial 4'!DM28,'Trial 5'!DM28,'Trial 6'!DM28,'Trial 7'!DM28,'Trial 8'!DM28)</f>
        <v>126.48346807641417</v>
      </c>
      <c r="DN39" s="32">
        <f ca="1">DM39</f>
        <v>126.48346807641417</v>
      </c>
      <c r="DO39" s="31">
        <f ca="1">AVERAGE('Trial 1'!DO28,'Trial 2'!DO28,'Trial 3'!DO28,'Trial 4'!DO28,'Trial 5'!DO28,'Trial 6'!DO28,'Trial 7'!DO28,'Trial 8'!DO28)</f>
        <v>126.33507941044613</v>
      </c>
      <c r="DP39" s="31">
        <f ca="1">AVERAGE('Trial 1'!DP28,'Trial 2'!DP28,'Trial 3'!DP28,'Trial 4'!DP28,'Trial 5'!DP28,'Trial 6'!DP28,'Trial 7'!DP28,'Trial 8'!DP28)</f>
        <v>126.18772186052009</v>
      </c>
      <c r="DQ39" s="31">
        <f ca="1">AVERAGE('Trial 1'!DQ28,'Trial 2'!DQ28,'Trial 3'!DQ28,'Trial 4'!DQ28,'Trial 5'!DQ28,'Trial 6'!DQ28,'Trial 7'!DQ28,'Trial 8'!DQ28)</f>
        <v>126.04074329871521</v>
      </c>
      <c r="DR39" s="31">
        <f ca="1">AVERAGE('Trial 1'!DR28,'Trial 2'!DR28,'Trial 3'!DR28,'Trial 4'!DR28,'Trial 5'!DR28,'Trial 6'!DR28,'Trial 7'!DR28,'Trial 8'!DR28)</f>
        <v>125.89441300353421</v>
      </c>
      <c r="DS39" s="31">
        <f ca="1">AVERAGE('Trial 1'!DS28,'Trial 2'!DS28,'Trial 3'!DS28,'Trial 4'!DS28,'Trial 5'!DS28,'Trial 6'!DS28,'Trial 7'!DS28,'Trial 8'!DS28)</f>
        <v>125.74885072790129</v>
      </c>
      <c r="DT39" s="31">
        <f ca="1">AVERAGE('Trial 1'!DT28,'Trial 2'!DT28,'Trial 3'!DT28,'Trial 4'!DT28,'Trial 5'!DT28,'Trial 6'!DT28,'Trial 7'!DT28,'Trial 8'!DT28)</f>
        <v>125.60341050610434</v>
      </c>
      <c r="DU39" s="31">
        <f ca="1">AVERAGE('Trial 1'!DU28,'Trial 2'!DU28,'Trial 3'!DU28,'Trial 4'!DU28,'Trial 5'!DU28,'Trial 6'!DU28,'Trial 7'!DU28,'Trial 8'!DU28)</f>
        <v>125.45825749905971</v>
      </c>
      <c r="DV39" s="31">
        <f ca="1">AVERAGE('Trial 1'!DV28,'Trial 2'!DV28,'Trial 3'!DV28,'Trial 4'!DV28,'Trial 5'!DV28,'Trial 6'!DV28,'Trial 7'!DV28,'Trial 8'!DV28)</f>
        <v>125.31374487712971</v>
      </c>
      <c r="DW39" s="31">
        <f ca="1">AVERAGE('Trial 1'!DW28,'Trial 2'!DW28,'Trial 3'!DW28,'Trial 4'!DW28,'Trial 5'!DW28,'Trial 6'!DW28,'Trial 7'!DW28,'Trial 8'!DW28)</f>
        <v>125.16986104893481</v>
      </c>
      <c r="DX39" s="31">
        <f ca="1">AVERAGE('Trial 1'!DX28,'Trial 2'!DX28,'Trial 3'!DX28,'Trial 4'!DX28,'Trial 5'!DX28,'Trial 6'!DX28,'Trial 7'!DX28,'Trial 8'!DX28)</f>
        <v>125.02675942459172</v>
      </c>
      <c r="DY39" s="31">
        <f ca="1">AVERAGE('Trial 1'!DY28,'Trial 2'!DY28,'Trial 3'!DY28,'Trial 4'!DY28,'Trial 5'!DY28,'Trial 6'!DY28,'Trial 7'!DY28,'Trial 8'!DY28)</f>
        <v>124.88385631879622</v>
      </c>
      <c r="DZ39" s="31">
        <f ca="1">AVERAGE('Trial 1'!DZ28,'Trial 2'!DZ28,'Trial 3'!DZ28,'Trial 4'!DZ28,'Trial 5'!DZ28,'Trial 6'!DZ28,'Trial 7'!DZ28,'Trial 8'!DZ28)</f>
        <v>124.74152299033494</v>
      </c>
      <c r="EA39" s="32">
        <f ca="1">DZ39</f>
        <v>124.74152299033494</v>
      </c>
      <c r="EB39" s="31">
        <f ca="1">AVERAGE('Trial 1'!EB28,'Trial 2'!EB28,'Trial 3'!EB28,'Trial 4'!EB28,'Trial 5'!EB28,'Trial 6'!EB28,'Trial 7'!EB28,'Trial 8'!EB28)</f>
        <v>124.5996755536757</v>
      </c>
      <c r="EC39" s="31">
        <f ca="1">AVERAGE('Trial 1'!EC28,'Trial 2'!EC28,'Trial 3'!EC28,'Trial 4'!EC28,'Trial 5'!EC28,'Trial 6'!EC28,'Trial 7'!EC28,'Trial 8'!EC28)</f>
        <v>124.45857456019604</v>
      </c>
      <c r="ED39" s="31">
        <f ca="1">AVERAGE('Trial 1'!ED28,'Trial 2'!ED28,'Trial 3'!ED28,'Trial 4'!ED28,'Trial 5'!ED28,'Trial 6'!ED28,'Trial 7'!ED28,'Trial 8'!ED28)</f>
        <v>124.3182878526477</v>
      </c>
      <c r="EE39" s="31">
        <f ca="1">AVERAGE('Trial 1'!EE28,'Trial 2'!EE28,'Trial 3'!EE28,'Trial 4'!EE28,'Trial 5'!EE28,'Trial 6'!EE28,'Trial 7'!EE28,'Trial 8'!EE28)</f>
        <v>124.17883650276659</v>
      </c>
      <c r="EF39" s="31">
        <f ca="1">AVERAGE('Trial 1'!EF28,'Trial 2'!EF28,'Trial 3'!EF28,'Trial 4'!EF28,'Trial 5'!EF28,'Trial 6'!EF28,'Trial 7'!EF28,'Trial 8'!EF28)</f>
        <v>124.03957316621222</v>
      </c>
      <c r="EG39" s="31">
        <f ca="1">AVERAGE('Trial 1'!EG28,'Trial 2'!EG28,'Trial 3'!EG28,'Trial 4'!EG28,'Trial 5'!EG28,'Trial 6'!EG28,'Trial 7'!EG28,'Trial 8'!EG28)</f>
        <v>123.90089098697459</v>
      </c>
      <c r="EH39" s="31">
        <f ca="1">AVERAGE('Trial 1'!EH28,'Trial 2'!EH28,'Trial 3'!EH28,'Trial 4'!EH28,'Trial 5'!EH28,'Trial 6'!EH28,'Trial 7'!EH28,'Trial 8'!EH28)</f>
        <v>123.76263509251704</v>
      </c>
      <c r="EI39" s="31">
        <f ca="1">AVERAGE('Trial 1'!EI28,'Trial 2'!EI28,'Trial 3'!EI28,'Trial 4'!EI28,'Trial 5'!EI28,'Trial 6'!EI28,'Trial 7'!EI28,'Trial 8'!EI28)</f>
        <v>123.62491939527544</v>
      </c>
      <c r="EJ39" s="31">
        <f ca="1">AVERAGE('Trial 1'!EJ28,'Trial 2'!EJ28,'Trial 3'!EJ28,'Trial 4'!EJ28,'Trial 5'!EJ28,'Trial 6'!EJ28,'Trial 7'!EJ28,'Trial 8'!EJ28)</f>
        <v>123.48774297898871</v>
      </c>
      <c r="EK39" s="31">
        <f ca="1">AVERAGE('Trial 1'!EK28,'Trial 2'!EK28,'Trial 3'!EK28,'Trial 4'!EK28,'Trial 5'!EK28,'Trial 6'!EK28,'Trial 7'!EK28,'Trial 8'!EK28)</f>
        <v>123.35139679254857</v>
      </c>
      <c r="EL39" s="31">
        <f ca="1">AVERAGE('Trial 1'!EL28,'Trial 2'!EL28,'Trial 3'!EL28,'Trial 4'!EL28,'Trial 5'!EL28,'Trial 6'!EL28,'Trial 7'!EL28,'Trial 8'!EL28)</f>
        <v>123.2158685509248</v>
      </c>
      <c r="EM39" s="31">
        <f ca="1">AVERAGE('Trial 1'!EM28,'Trial 2'!EM28,'Trial 3'!EM28,'Trial 4'!EM28,'Trial 5'!EM28,'Trial 6'!EM28,'Trial 7'!EM28,'Trial 8'!EM28)</f>
        <v>123.08100921856648</v>
      </c>
      <c r="EN39" s="32">
        <f ca="1">EM39</f>
        <v>123.08100921856648</v>
      </c>
    </row>
    <row r="40" spans="1:144" ht="12.75" customHeight="1" outlineLevel="1" x14ac:dyDescent="0.2">
      <c r="A40" s="9" t="str">
        <f>Labels!B44</f>
        <v>Employment std dev</v>
      </c>
      <c r="B40" s="33">
        <f>STDEV('Trial 1'!B28,'Trial 2'!B28,'Trial 3'!B28,'Trial 4'!B28,'Trial 5'!B28,'Trial 6'!B28,'Trial 7'!B28,'Trial 8'!B28)</f>
        <v>0</v>
      </c>
      <c r="C40" s="33">
        <f>STDEV('Trial 1'!C28,'Trial 2'!C28,'Trial 3'!C28,'Trial 4'!C28,'Trial 5'!C28,'Trial 6'!C28,'Trial 7'!C28,'Trial 8'!C28)</f>
        <v>0</v>
      </c>
      <c r="D40" s="33">
        <f ca="1">STDEV('Trial 1'!D28,'Trial 2'!D28,'Trial 3'!D28,'Trial 4'!D28,'Trial 5'!D28,'Trial 6'!D28,'Trial 7'!D28,'Trial 8'!D28)</f>
        <v>6.9379900599372184E-4</v>
      </c>
      <c r="E40" s="33">
        <f ca="1">STDEV('Trial 1'!E28,'Trial 2'!E28,'Trial 3'!E28,'Trial 4'!E28,'Trial 5'!E28,'Trial 6'!E28,'Trial 7'!E28,'Trial 8'!E28)</f>
        <v>1.5683804020556744E-3</v>
      </c>
      <c r="F40" s="33">
        <f ca="1">STDEV('Trial 1'!F28,'Trial 2'!F28,'Trial 3'!F28,'Trial 4'!F28,'Trial 5'!F28,'Trial 6'!F28,'Trial 7'!F28,'Trial 8'!F28)</f>
        <v>2.4345934014996396E-3</v>
      </c>
      <c r="G40" s="33">
        <f ca="1">STDEV('Trial 1'!G28,'Trial 2'!G28,'Trial 3'!G28,'Trial 4'!G28,'Trial 5'!G28,'Trial 6'!G28,'Trial 7'!G28,'Trial 8'!G28)</f>
        <v>3.8969739349908588E-3</v>
      </c>
      <c r="H40" s="33">
        <f ca="1">STDEV('Trial 1'!H28,'Trial 2'!H28,'Trial 3'!H28,'Trial 4'!H28,'Trial 5'!H28,'Trial 6'!H28,'Trial 7'!H28,'Trial 8'!H28)</f>
        <v>5.9008789614247506E-3</v>
      </c>
      <c r="I40" s="33">
        <f ca="1">STDEV('Trial 1'!I28,'Trial 2'!I28,'Trial 3'!I28,'Trial 4'!I28,'Trial 5'!I28,'Trial 6'!I28,'Trial 7'!I28,'Trial 8'!I28)</f>
        <v>8.1401225735430131E-3</v>
      </c>
      <c r="J40" s="33">
        <f ca="1">STDEV('Trial 1'!J28,'Trial 2'!J28,'Trial 3'!J28,'Trial 4'!J28,'Trial 5'!J28,'Trial 6'!J28,'Trial 7'!J28,'Trial 8'!J28)</f>
        <v>1.0351003195348131E-2</v>
      </c>
      <c r="K40" s="33">
        <f ca="1">STDEV('Trial 1'!K28,'Trial 2'!K28,'Trial 3'!K28,'Trial 4'!K28,'Trial 5'!K28,'Trial 6'!K28,'Trial 7'!K28,'Trial 8'!K28)</f>
        <v>1.2816641518781525E-2</v>
      </c>
      <c r="L40" s="33">
        <f ca="1">STDEV('Trial 1'!L28,'Trial 2'!L28,'Trial 3'!L28,'Trial 4'!L28,'Trial 5'!L28,'Trial 6'!L28,'Trial 7'!L28,'Trial 8'!L28)</f>
        <v>1.4992603736856307E-2</v>
      </c>
      <c r="M40" s="33">
        <f ca="1">STDEV('Trial 1'!M28,'Trial 2'!M28,'Trial 3'!M28,'Trial 4'!M28,'Trial 5'!M28,'Trial 6'!M28,'Trial 7'!M28,'Trial 8'!M28)</f>
        <v>1.7535540838553684E-2</v>
      </c>
      <c r="N40" s="34">
        <f ca="1">M40</f>
        <v>1.7535540838553684E-2</v>
      </c>
      <c r="O40" s="33">
        <f ca="1">STDEV('Trial 1'!O28,'Trial 2'!O28,'Trial 3'!O28,'Trial 4'!O28,'Trial 5'!O28,'Trial 6'!O28,'Trial 7'!O28,'Trial 8'!O28)</f>
        <v>1.9943805489632132E-2</v>
      </c>
      <c r="P40" s="33">
        <f ca="1">STDEV('Trial 1'!P28,'Trial 2'!P28,'Trial 3'!P28,'Trial 4'!P28,'Trial 5'!P28,'Trial 6'!P28,'Trial 7'!P28,'Trial 8'!P28)</f>
        <v>2.2882680881769132E-2</v>
      </c>
      <c r="Q40" s="33">
        <f ca="1">STDEV('Trial 1'!Q28,'Trial 2'!Q28,'Trial 3'!Q28,'Trial 4'!Q28,'Trial 5'!Q28,'Trial 6'!Q28,'Trial 7'!Q28,'Trial 8'!Q28)</f>
        <v>2.589937904519678E-2</v>
      </c>
      <c r="R40" s="33">
        <f ca="1">STDEV('Trial 1'!R28,'Trial 2'!R28,'Trial 3'!R28,'Trial 4'!R28,'Trial 5'!R28,'Trial 6'!R28,'Trial 7'!R28,'Trial 8'!R28)</f>
        <v>2.8967399471800964E-2</v>
      </c>
      <c r="S40" s="33">
        <f ca="1">STDEV('Trial 1'!S28,'Trial 2'!S28,'Trial 3'!S28,'Trial 4'!S28,'Trial 5'!S28,'Trial 6'!S28,'Trial 7'!S28,'Trial 8'!S28)</f>
        <v>3.2680255714858324E-2</v>
      </c>
      <c r="T40" s="33">
        <f ca="1">STDEV('Trial 1'!T28,'Trial 2'!T28,'Trial 3'!T28,'Trial 4'!T28,'Trial 5'!T28,'Trial 6'!T28,'Trial 7'!T28,'Trial 8'!T28)</f>
        <v>3.6641623556418979E-2</v>
      </c>
      <c r="U40" s="33">
        <f ca="1">STDEV('Trial 1'!U28,'Trial 2'!U28,'Trial 3'!U28,'Trial 4'!U28,'Trial 5'!U28,'Trial 6'!U28,'Trial 7'!U28,'Trial 8'!U28)</f>
        <v>4.0869413743936038E-2</v>
      </c>
      <c r="V40" s="33">
        <f ca="1">STDEV('Trial 1'!V28,'Trial 2'!V28,'Trial 3'!V28,'Trial 4'!V28,'Trial 5'!V28,'Trial 6'!V28,'Trial 7'!V28,'Trial 8'!V28)</f>
        <v>4.5093284388891403E-2</v>
      </c>
      <c r="W40" s="33">
        <f ca="1">STDEV('Trial 1'!W28,'Trial 2'!W28,'Trial 3'!W28,'Trial 4'!W28,'Trial 5'!W28,'Trial 6'!W28,'Trial 7'!W28,'Trial 8'!W28)</f>
        <v>4.9008024159776273E-2</v>
      </c>
      <c r="X40" s="33">
        <f ca="1">STDEV('Trial 1'!X28,'Trial 2'!X28,'Trial 3'!X28,'Trial 4'!X28,'Trial 5'!X28,'Trial 6'!X28,'Trial 7'!X28,'Trial 8'!X28)</f>
        <v>5.2557373364492108E-2</v>
      </c>
      <c r="Y40" s="33">
        <f ca="1">STDEV('Trial 1'!Y28,'Trial 2'!Y28,'Trial 3'!Y28,'Trial 4'!Y28,'Trial 5'!Y28,'Trial 6'!Y28,'Trial 7'!Y28,'Trial 8'!Y28)</f>
        <v>5.6350037049377383E-2</v>
      </c>
      <c r="Z40" s="33">
        <f ca="1">STDEV('Trial 1'!Z28,'Trial 2'!Z28,'Trial 3'!Z28,'Trial 4'!Z28,'Trial 5'!Z28,'Trial 6'!Z28,'Trial 7'!Z28,'Trial 8'!Z28)</f>
        <v>6.0838000375955638E-2</v>
      </c>
      <c r="AA40" s="34">
        <f ca="1">Z40</f>
        <v>6.0838000375955638E-2</v>
      </c>
      <c r="AB40" s="33">
        <f ca="1">STDEV('Trial 1'!AB28,'Trial 2'!AB28,'Trial 3'!AB28,'Trial 4'!AB28,'Trial 5'!AB28,'Trial 6'!AB28,'Trial 7'!AB28,'Trial 8'!AB28)</f>
        <v>6.4926501637798562E-2</v>
      </c>
      <c r="AC40" s="33">
        <f ca="1">STDEV('Trial 1'!AC28,'Trial 2'!AC28,'Trial 3'!AC28,'Trial 4'!AC28,'Trial 5'!AC28,'Trial 6'!AC28,'Trial 7'!AC28,'Trial 8'!AC28)</f>
        <v>6.929609283471426E-2</v>
      </c>
      <c r="AD40" s="33">
        <f ca="1">STDEV('Trial 1'!AD28,'Trial 2'!AD28,'Trial 3'!AD28,'Trial 4'!AD28,'Trial 5'!AD28,'Trial 6'!AD28,'Trial 7'!AD28,'Trial 8'!AD28)</f>
        <v>7.3608502725392919E-2</v>
      </c>
      <c r="AE40" s="33">
        <f ca="1">STDEV('Trial 1'!AE28,'Trial 2'!AE28,'Trial 3'!AE28,'Trial 4'!AE28,'Trial 5'!AE28,'Trial 6'!AE28,'Trial 7'!AE28,'Trial 8'!AE28)</f>
        <v>7.799002245141691E-2</v>
      </c>
      <c r="AF40" s="33">
        <f ca="1">STDEV('Trial 1'!AF28,'Trial 2'!AF28,'Trial 3'!AF28,'Trial 4'!AF28,'Trial 5'!AF28,'Trial 6'!AF28,'Trial 7'!AF28,'Trial 8'!AF28)</f>
        <v>8.2418916308403214E-2</v>
      </c>
      <c r="AG40" s="33">
        <f ca="1">STDEV('Trial 1'!AG28,'Trial 2'!AG28,'Trial 3'!AG28,'Trial 4'!AG28,'Trial 5'!AG28,'Trial 6'!AG28,'Trial 7'!AG28,'Trial 8'!AG28)</f>
        <v>8.7547152251245985E-2</v>
      </c>
      <c r="AH40" s="33">
        <f ca="1">STDEV('Trial 1'!AH28,'Trial 2'!AH28,'Trial 3'!AH28,'Trial 4'!AH28,'Trial 5'!AH28,'Trial 6'!AH28,'Trial 7'!AH28,'Trial 8'!AH28)</f>
        <v>9.2333090653752725E-2</v>
      </c>
      <c r="AI40" s="33">
        <f ca="1">STDEV('Trial 1'!AI28,'Trial 2'!AI28,'Trial 3'!AI28,'Trial 4'!AI28,'Trial 5'!AI28,'Trial 6'!AI28,'Trial 7'!AI28,'Trial 8'!AI28)</f>
        <v>9.6894505056219354E-2</v>
      </c>
      <c r="AJ40" s="33">
        <f ca="1">STDEV('Trial 1'!AJ28,'Trial 2'!AJ28,'Trial 3'!AJ28,'Trial 4'!AJ28,'Trial 5'!AJ28,'Trial 6'!AJ28,'Trial 7'!AJ28,'Trial 8'!AJ28)</f>
        <v>0.10139511845128893</v>
      </c>
      <c r="AK40" s="33">
        <f ca="1">STDEV('Trial 1'!AK28,'Trial 2'!AK28,'Trial 3'!AK28,'Trial 4'!AK28,'Trial 5'!AK28,'Trial 6'!AK28,'Trial 7'!AK28,'Trial 8'!AK28)</f>
        <v>0.10623954864543358</v>
      </c>
      <c r="AL40" s="33">
        <f ca="1">STDEV('Trial 1'!AL28,'Trial 2'!AL28,'Trial 3'!AL28,'Trial 4'!AL28,'Trial 5'!AL28,'Trial 6'!AL28,'Trial 7'!AL28,'Trial 8'!AL28)</f>
        <v>0.11146298348005104</v>
      </c>
      <c r="AM40" s="33">
        <f ca="1">STDEV('Trial 1'!AM28,'Trial 2'!AM28,'Trial 3'!AM28,'Trial 4'!AM28,'Trial 5'!AM28,'Trial 6'!AM28,'Trial 7'!AM28,'Trial 8'!AM28)</f>
        <v>0.11705268596313864</v>
      </c>
      <c r="AN40" s="34">
        <f ca="1">AM40</f>
        <v>0.11705268596313864</v>
      </c>
      <c r="AO40" s="33">
        <f ca="1">STDEV('Trial 1'!AO28,'Trial 2'!AO28,'Trial 3'!AO28,'Trial 4'!AO28,'Trial 5'!AO28,'Trial 6'!AO28,'Trial 7'!AO28,'Trial 8'!AO28)</f>
        <v>0.12233722365085836</v>
      </c>
      <c r="AP40" s="33">
        <f ca="1">STDEV('Trial 1'!AP28,'Trial 2'!AP28,'Trial 3'!AP28,'Trial 4'!AP28,'Trial 5'!AP28,'Trial 6'!AP28,'Trial 7'!AP28,'Trial 8'!AP28)</f>
        <v>0.12690374530995888</v>
      </c>
      <c r="AQ40" s="33">
        <f ca="1">STDEV('Trial 1'!AQ28,'Trial 2'!AQ28,'Trial 3'!AQ28,'Trial 4'!AQ28,'Trial 5'!AQ28,'Trial 6'!AQ28,'Trial 7'!AQ28,'Trial 8'!AQ28)</f>
        <v>0.13149489114564325</v>
      </c>
      <c r="AR40" s="33">
        <f ca="1">STDEV('Trial 1'!AR28,'Trial 2'!AR28,'Trial 3'!AR28,'Trial 4'!AR28,'Trial 5'!AR28,'Trial 6'!AR28,'Trial 7'!AR28,'Trial 8'!AR28)</f>
        <v>0.13578063881317715</v>
      </c>
      <c r="AS40" s="33">
        <f ca="1">STDEV('Trial 1'!AS28,'Trial 2'!AS28,'Trial 3'!AS28,'Trial 4'!AS28,'Trial 5'!AS28,'Trial 6'!AS28,'Trial 7'!AS28,'Trial 8'!AS28)</f>
        <v>0.14020178207606437</v>
      </c>
      <c r="AT40" s="33">
        <f ca="1">STDEV('Trial 1'!AT28,'Trial 2'!AT28,'Trial 3'!AT28,'Trial 4'!AT28,'Trial 5'!AT28,'Trial 6'!AT28,'Trial 7'!AT28,'Trial 8'!AT28)</f>
        <v>0.14509104399225287</v>
      </c>
      <c r="AU40" s="33">
        <f ca="1">STDEV('Trial 1'!AU28,'Trial 2'!AU28,'Trial 3'!AU28,'Trial 4'!AU28,'Trial 5'!AU28,'Trial 6'!AU28,'Trial 7'!AU28,'Trial 8'!AU28)</f>
        <v>0.14982564741261573</v>
      </c>
      <c r="AV40" s="33">
        <f ca="1">STDEV('Trial 1'!AV28,'Trial 2'!AV28,'Trial 3'!AV28,'Trial 4'!AV28,'Trial 5'!AV28,'Trial 6'!AV28,'Trial 7'!AV28,'Trial 8'!AV28)</f>
        <v>0.15418563669476909</v>
      </c>
      <c r="AW40" s="33">
        <f ca="1">STDEV('Trial 1'!AW28,'Trial 2'!AW28,'Trial 3'!AW28,'Trial 4'!AW28,'Trial 5'!AW28,'Trial 6'!AW28,'Trial 7'!AW28,'Trial 8'!AW28)</f>
        <v>0.15783544534553484</v>
      </c>
      <c r="AX40" s="33">
        <f ca="1">STDEV('Trial 1'!AX28,'Trial 2'!AX28,'Trial 3'!AX28,'Trial 4'!AX28,'Trial 5'!AX28,'Trial 6'!AX28,'Trial 7'!AX28,'Trial 8'!AX28)</f>
        <v>0.16133786048584661</v>
      </c>
      <c r="AY40" s="33">
        <f ca="1">STDEV('Trial 1'!AY28,'Trial 2'!AY28,'Trial 3'!AY28,'Trial 4'!AY28,'Trial 5'!AY28,'Trial 6'!AY28,'Trial 7'!AY28,'Trial 8'!AY28)</f>
        <v>0.16493353526239038</v>
      </c>
      <c r="AZ40" s="33">
        <f ca="1">STDEV('Trial 1'!AZ28,'Trial 2'!AZ28,'Trial 3'!AZ28,'Trial 4'!AZ28,'Trial 5'!AZ28,'Trial 6'!AZ28,'Trial 7'!AZ28,'Trial 8'!AZ28)</f>
        <v>0.16814509008761402</v>
      </c>
      <c r="BA40" s="34">
        <f ca="1">AZ40</f>
        <v>0.16814509008761402</v>
      </c>
      <c r="BB40" s="33">
        <f ca="1">STDEV('Trial 1'!BB28,'Trial 2'!BB28,'Trial 3'!BB28,'Trial 4'!BB28,'Trial 5'!BB28,'Trial 6'!BB28,'Trial 7'!BB28,'Trial 8'!BB28)</f>
        <v>0.17114980752536346</v>
      </c>
      <c r="BC40" s="33">
        <f ca="1">STDEV('Trial 1'!BC28,'Trial 2'!BC28,'Trial 3'!BC28,'Trial 4'!BC28,'Trial 5'!BC28,'Trial 6'!BC28,'Trial 7'!BC28,'Trial 8'!BC28)</f>
        <v>0.17415369334808586</v>
      </c>
      <c r="BD40" s="33">
        <f ca="1">STDEV('Trial 1'!BD28,'Trial 2'!BD28,'Trial 3'!BD28,'Trial 4'!BD28,'Trial 5'!BD28,'Trial 6'!BD28,'Trial 7'!BD28,'Trial 8'!BD28)</f>
        <v>0.17668317102398531</v>
      </c>
      <c r="BE40" s="33">
        <f ca="1">STDEV('Trial 1'!BE28,'Trial 2'!BE28,'Trial 3'!BE28,'Trial 4'!BE28,'Trial 5'!BE28,'Trial 6'!BE28,'Trial 7'!BE28,'Trial 8'!BE28)</f>
        <v>0.17915302881097753</v>
      </c>
      <c r="BF40" s="33">
        <f ca="1">STDEV('Trial 1'!BF28,'Trial 2'!BF28,'Trial 3'!BF28,'Trial 4'!BF28,'Trial 5'!BF28,'Trial 6'!BF28,'Trial 7'!BF28,'Trial 8'!BF28)</f>
        <v>0.18166918818573613</v>
      </c>
      <c r="BG40" s="33">
        <f ca="1">STDEV('Trial 1'!BG28,'Trial 2'!BG28,'Trial 3'!BG28,'Trial 4'!BG28,'Trial 5'!BG28,'Trial 6'!BG28,'Trial 7'!BG28,'Trial 8'!BG28)</f>
        <v>0.1839286195767651</v>
      </c>
      <c r="BH40" s="33">
        <f ca="1">STDEV('Trial 1'!BH28,'Trial 2'!BH28,'Trial 3'!BH28,'Trial 4'!BH28,'Trial 5'!BH28,'Trial 6'!BH28,'Trial 7'!BH28,'Trial 8'!BH28)</f>
        <v>0.18630292261229875</v>
      </c>
      <c r="BI40" s="33">
        <f ca="1">STDEV('Trial 1'!BI28,'Trial 2'!BI28,'Trial 3'!BI28,'Trial 4'!BI28,'Trial 5'!BI28,'Trial 6'!BI28,'Trial 7'!BI28,'Trial 8'!BI28)</f>
        <v>0.18828869263496259</v>
      </c>
      <c r="BJ40" s="33">
        <f ca="1">STDEV('Trial 1'!BJ28,'Trial 2'!BJ28,'Trial 3'!BJ28,'Trial 4'!BJ28,'Trial 5'!BJ28,'Trial 6'!BJ28,'Trial 7'!BJ28,'Trial 8'!BJ28)</f>
        <v>0.19033373593840053</v>
      </c>
      <c r="BK40" s="33">
        <f ca="1">STDEV('Trial 1'!BK28,'Trial 2'!BK28,'Trial 3'!BK28,'Trial 4'!BK28,'Trial 5'!BK28,'Trial 6'!BK28,'Trial 7'!BK28,'Trial 8'!BK28)</f>
        <v>0.19260840011251151</v>
      </c>
      <c r="BL40" s="33">
        <f ca="1">STDEV('Trial 1'!BL28,'Trial 2'!BL28,'Trial 3'!BL28,'Trial 4'!BL28,'Trial 5'!BL28,'Trial 6'!BL28,'Trial 7'!BL28,'Trial 8'!BL28)</f>
        <v>0.19467734862927322</v>
      </c>
      <c r="BM40" s="33">
        <f ca="1">STDEV('Trial 1'!BM28,'Trial 2'!BM28,'Trial 3'!BM28,'Trial 4'!BM28,'Trial 5'!BM28,'Trial 6'!BM28,'Trial 7'!BM28,'Trial 8'!BM28)</f>
        <v>0.19648718183086208</v>
      </c>
      <c r="BN40" s="34">
        <f ca="1">BM40</f>
        <v>0.19648718183086208</v>
      </c>
      <c r="BO40" s="33">
        <f ca="1">STDEV('Trial 1'!BO28,'Trial 2'!BO28,'Trial 3'!BO28,'Trial 4'!BO28,'Trial 5'!BO28,'Trial 6'!BO28,'Trial 7'!BO28,'Trial 8'!BO28)</f>
        <v>0.19805710553835956</v>
      </c>
      <c r="BP40" s="33">
        <f ca="1">STDEV('Trial 1'!BP28,'Trial 2'!BP28,'Trial 3'!BP28,'Trial 4'!BP28,'Trial 5'!BP28,'Trial 6'!BP28,'Trial 7'!BP28,'Trial 8'!BP28)</f>
        <v>0.2000759388776667</v>
      </c>
      <c r="BQ40" s="33">
        <f ca="1">STDEV('Trial 1'!BQ28,'Trial 2'!BQ28,'Trial 3'!BQ28,'Trial 4'!BQ28,'Trial 5'!BQ28,'Trial 6'!BQ28,'Trial 7'!BQ28,'Trial 8'!BQ28)</f>
        <v>0.20179050428641929</v>
      </c>
      <c r="BR40" s="33">
        <f ca="1">STDEV('Trial 1'!BR28,'Trial 2'!BR28,'Trial 3'!BR28,'Trial 4'!BR28,'Trial 5'!BR28,'Trial 6'!BR28,'Trial 7'!BR28,'Trial 8'!BR28)</f>
        <v>0.20372305231829554</v>
      </c>
      <c r="BS40" s="33">
        <f ca="1">STDEV('Trial 1'!BS28,'Trial 2'!BS28,'Trial 3'!BS28,'Trial 4'!BS28,'Trial 5'!BS28,'Trial 6'!BS28,'Trial 7'!BS28,'Trial 8'!BS28)</f>
        <v>0.20542092355850866</v>
      </c>
      <c r="BT40" s="33">
        <f ca="1">STDEV('Trial 1'!BT28,'Trial 2'!BT28,'Trial 3'!BT28,'Trial 4'!BT28,'Trial 5'!BT28,'Trial 6'!BT28,'Trial 7'!BT28,'Trial 8'!BT28)</f>
        <v>0.20643355808578809</v>
      </c>
      <c r="BU40" s="33">
        <f ca="1">STDEV('Trial 1'!BU28,'Trial 2'!BU28,'Trial 3'!BU28,'Trial 4'!BU28,'Trial 5'!BU28,'Trial 6'!BU28,'Trial 7'!BU28,'Trial 8'!BU28)</f>
        <v>0.20773920496515014</v>
      </c>
      <c r="BV40" s="33">
        <f ca="1">STDEV('Trial 1'!BV28,'Trial 2'!BV28,'Trial 3'!BV28,'Trial 4'!BV28,'Trial 5'!BV28,'Trial 6'!BV28,'Trial 7'!BV28,'Trial 8'!BV28)</f>
        <v>0.20920910298084441</v>
      </c>
      <c r="BW40" s="33">
        <f ca="1">STDEV('Trial 1'!BW28,'Trial 2'!BW28,'Trial 3'!BW28,'Trial 4'!BW28,'Trial 5'!BW28,'Trial 6'!BW28,'Trial 7'!BW28,'Trial 8'!BW28)</f>
        <v>0.21080360363280412</v>
      </c>
      <c r="BX40" s="33">
        <f ca="1">STDEV('Trial 1'!BX28,'Trial 2'!BX28,'Trial 3'!BX28,'Trial 4'!BX28,'Trial 5'!BX28,'Trial 6'!BX28,'Trial 7'!BX28,'Trial 8'!BX28)</f>
        <v>0.21235792265646219</v>
      </c>
      <c r="BY40" s="33">
        <f ca="1">STDEV('Trial 1'!BY28,'Trial 2'!BY28,'Trial 3'!BY28,'Trial 4'!BY28,'Trial 5'!BY28,'Trial 6'!BY28,'Trial 7'!BY28,'Trial 8'!BY28)</f>
        <v>0.21394745323362652</v>
      </c>
      <c r="BZ40" s="33">
        <f ca="1">STDEV('Trial 1'!BZ28,'Trial 2'!BZ28,'Trial 3'!BZ28,'Trial 4'!BZ28,'Trial 5'!BZ28,'Trial 6'!BZ28,'Trial 7'!BZ28,'Trial 8'!BZ28)</f>
        <v>0.21585061782735787</v>
      </c>
      <c r="CA40" s="34">
        <f ca="1">BZ40</f>
        <v>0.21585061782735787</v>
      </c>
      <c r="CB40" s="33">
        <f ca="1">STDEV('Trial 1'!CB28,'Trial 2'!CB28,'Trial 3'!CB28,'Trial 4'!CB28,'Trial 5'!CB28,'Trial 6'!CB28,'Trial 7'!CB28,'Trial 8'!CB28)</f>
        <v>0.21787199552551992</v>
      </c>
      <c r="CC40" s="33">
        <f ca="1">STDEV('Trial 1'!CC28,'Trial 2'!CC28,'Trial 3'!CC28,'Trial 4'!CC28,'Trial 5'!CC28,'Trial 6'!CC28,'Trial 7'!CC28,'Trial 8'!CC28)</f>
        <v>0.22031410217477901</v>
      </c>
      <c r="CD40" s="33">
        <f ca="1">STDEV('Trial 1'!CD28,'Trial 2'!CD28,'Trial 3'!CD28,'Trial 4'!CD28,'Trial 5'!CD28,'Trial 6'!CD28,'Trial 7'!CD28,'Trial 8'!CD28)</f>
        <v>0.22278857844193953</v>
      </c>
      <c r="CE40" s="33">
        <f ca="1">STDEV('Trial 1'!CE28,'Trial 2'!CE28,'Trial 3'!CE28,'Trial 4'!CE28,'Trial 5'!CE28,'Trial 6'!CE28,'Trial 7'!CE28,'Trial 8'!CE28)</f>
        <v>0.22529683317747878</v>
      </c>
      <c r="CF40" s="33">
        <f ca="1">STDEV('Trial 1'!CF28,'Trial 2'!CF28,'Trial 3'!CF28,'Trial 4'!CF28,'Trial 5'!CF28,'Trial 6'!CF28,'Trial 7'!CF28,'Trial 8'!CF28)</f>
        <v>0.22765918959811265</v>
      </c>
      <c r="CG40" s="33">
        <f ca="1">STDEV('Trial 1'!CG28,'Trial 2'!CG28,'Trial 3'!CG28,'Trial 4'!CG28,'Trial 5'!CG28,'Trial 6'!CG28,'Trial 7'!CG28,'Trial 8'!CG28)</f>
        <v>0.23007504819307331</v>
      </c>
      <c r="CH40" s="33">
        <f ca="1">STDEV('Trial 1'!CH28,'Trial 2'!CH28,'Trial 3'!CH28,'Trial 4'!CH28,'Trial 5'!CH28,'Trial 6'!CH28,'Trial 7'!CH28,'Trial 8'!CH28)</f>
        <v>0.23224570538146488</v>
      </c>
      <c r="CI40" s="33">
        <f ca="1">STDEV('Trial 1'!CI28,'Trial 2'!CI28,'Trial 3'!CI28,'Trial 4'!CI28,'Trial 5'!CI28,'Trial 6'!CI28,'Trial 7'!CI28,'Trial 8'!CI28)</f>
        <v>0.23350936679059817</v>
      </c>
      <c r="CJ40" s="33">
        <f ca="1">STDEV('Trial 1'!CJ28,'Trial 2'!CJ28,'Trial 3'!CJ28,'Trial 4'!CJ28,'Trial 5'!CJ28,'Trial 6'!CJ28,'Trial 7'!CJ28,'Trial 8'!CJ28)</f>
        <v>0.23450991532865123</v>
      </c>
      <c r="CK40" s="33">
        <f ca="1">STDEV('Trial 1'!CK28,'Trial 2'!CK28,'Trial 3'!CK28,'Trial 4'!CK28,'Trial 5'!CK28,'Trial 6'!CK28,'Trial 7'!CK28,'Trial 8'!CK28)</f>
        <v>0.23557385610261322</v>
      </c>
      <c r="CL40" s="33">
        <f ca="1">STDEV('Trial 1'!CL28,'Trial 2'!CL28,'Trial 3'!CL28,'Trial 4'!CL28,'Trial 5'!CL28,'Trial 6'!CL28,'Trial 7'!CL28,'Trial 8'!CL28)</f>
        <v>0.23626663151057231</v>
      </c>
      <c r="CM40" s="33">
        <f ca="1">STDEV('Trial 1'!CM28,'Trial 2'!CM28,'Trial 3'!CM28,'Trial 4'!CM28,'Trial 5'!CM28,'Trial 6'!CM28,'Trial 7'!CM28,'Trial 8'!CM28)</f>
        <v>0.2368069706151931</v>
      </c>
      <c r="CN40" s="34">
        <f ca="1">CM40</f>
        <v>0.2368069706151931</v>
      </c>
      <c r="CO40" s="33">
        <f ca="1">STDEV('Trial 1'!CO28,'Trial 2'!CO28,'Trial 3'!CO28,'Trial 4'!CO28,'Trial 5'!CO28,'Trial 6'!CO28,'Trial 7'!CO28,'Trial 8'!CO28)</f>
        <v>0.2372321243722631</v>
      </c>
      <c r="CP40" s="33">
        <f ca="1">STDEV('Trial 1'!CP28,'Trial 2'!CP28,'Trial 3'!CP28,'Trial 4'!CP28,'Trial 5'!CP28,'Trial 6'!CP28,'Trial 7'!CP28,'Trial 8'!CP28)</f>
        <v>0.23699769059839343</v>
      </c>
      <c r="CQ40" s="33">
        <f ca="1">STDEV('Trial 1'!CQ28,'Trial 2'!CQ28,'Trial 3'!CQ28,'Trial 4'!CQ28,'Trial 5'!CQ28,'Trial 6'!CQ28,'Trial 7'!CQ28,'Trial 8'!CQ28)</f>
        <v>0.23646989691425699</v>
      </c>
      <c r="CR40" s="33">
        <f ca="1">STDEV('Trial 1'!CR28,'Trial 2'!CR28,'Trial 3'!CR28,'Trial 4'!CR28,'Trial 5'!CR28,'Trial 6'!CR28,'Trial 7'!CR28,'Trial 8'!CR28)</f>
        <v>0.23634615255162364</v>
      </c>
      <c r="CS40" s="33">
        <f ca="1">STDEV('Trial 1'!CS28,'Trial 2'!CS28,'Trial 3'!CS28,'Trial 4'!CS28,'Trial 5'!CS28,'Trial 6'!CS28,'Trial 7'!CS28,'Trial 8'!CS28)</f>
        <v>0.2360645466792034</v>
      </c>
      <c r="CT40" s="33">
        <f ca="1">STDEV('Trial 1'!CT28,'Trial 2'!CT28,'Trial 3'!CT28,'Trial 4'!CT28,'Trial 5'!CT28,'Trial 6'!CT28,'Trial 7'!CT28,'Trial 8'!CT28)</f>
        <v>0.23538741951224401</v>
      </c>
      <c r="CU40" s="33">
        <f ca="1">STDEV('Trial 1'!CU28,'Trial 2'!CU28,'Trial 3'!CU28,'Trial 4'!CU28,'Trial 5'!CU28,'Trial 6'!CU28,'Trial 7'!CU28,'Trial 8'!CU28)</f>
        <v>0.23464497281209887</v>
      </c>
      <c r="CV40" s="33">
        <f ca="1">STDEV('Trial 1'!CV28,'Trial 2'!CV28,'Trial 3'!CV28,'Trial 4'!CV28,'Trial 5'!CV28,'Trial 6'!CV28,'Trial 7'!CV28,'Trial 8'!CV28)</f>
        <v>0.23343993110785641</v>
      </c>
      <c r="CW40" s="33">
        <f ca="1">STDEV('Trial 1'!CW28,'Trial 2'!CW28,'Trial 3'!CW28,'Trial 4'!CW28,'Trial 5'!CW28,'Trial 6'!CW28,'Trial 7'!CW28,'Trial 8'!CW28)</f>
        <v>0.23197643611755819</v>
      </c>
      <c r="CX40" s="33">
        <f ca="1">STDEV('Trial 1'!CX28,'Trial 2'!CX28,'Trial 3'!CX28,'Trial 4'!CX28,'Trial 5'!CX28,'Trial 6'!CX28,'Trial 7'!CX28,'Trial 8'!CX28)</f>
        <v>0.23029805093372605</v>
      </c>
      <c r="CY40" s="33">
        <f ca="1">STDEV('Trial 1'!CY28,'Trial 2'!CY28,'Trial 3'!CY28,'Trial 4'!CY28,'Trial 5'!CY28,'Trial 6'!CY28,'Trial 7'!CY28,'Trial 8'!CY28)</f>
        <v>0.22880578086882275</v>
      </c>
      <c r="CZ40" s="33">
        <f ca="1">STDEV('Trial 1'!CZ28,'Trial 2'!CZ28,'Trial 3'!CZ28,'Trial 4'!CZ28,'Trial 5'!CZ28,'Trial 6'!CZ28,'Trial 7'!CZ28,'Trial 8'!CZ28)</f>
        <v>0.22716523070876851</v>
      </c>
      <c r="DA40" s="34">
        <f ca="1">CZ40</f>
        <v>0.22716523070876851</v>
      </c>
      <c r="DB40" s="33">
        <f ca="1">STDEV('Trial 1'!DB28,'Trial 2'!DB28,'Trial 3'!DB28,'Trial 4'!DB28,'Trial 5'!DB28,'Trial 6'!DB28,'Trial 7'!DB28,'Trial 8'!DB28)</f>
        <v>0.22570312292714392</v>
      </c>
      <c r="DC40" s="33">
        <f ca="1">STDEV('Trial 1'!DC28,'Trial 2'!DC28,'Trial 3'!DC28,'Trial 4'!DC28,'Trial 5'!DC28,'Trial 6'!DC28,'Trial 7'!DC28,'Trial 8'!DC28)</f>
        <v>0.22406979046481162</v>
      </c>
      <c r="DD40" s="33">
        <f ca="1">STDEV('Trial 1'!DD28,'Trial 2'!DD28,'Trial 3'!DD28,'Trial 4'!DD28,'Trial 5'!DD28,'Trial 6'!DD28,'Trial 7'!DD28,'Trial 8'!DD28)</f>
        <v>0.22261136919860311</v>
      </c>
      <c r="DE40" s="33">
        <f ca="1">STDEV('Trial 1'!DE28,'Trial 2'!DE28,'Trial 3'!DE28,'Trial 4'!DE28,'Trial 5'!DE28,'Trial 6'!DE28,'Trial 7'!DE28,'Trial 8'!DE28)</f>
        <v>0.22135995705748218</v>
      </c>
      <c r="DF40" s="33">
        <f ca="1">STDEV('Trial 1'!DF28,'Trial 2'!DF28,'Trial 3'!DF28,'Trial 4'!DF28,'Trial 5'!DF28,'Trial 6'!DF28,'Trial 7'!DF28,'Trial 8'!DF28)</f>
        <v>0.22019953561550901</v>
      </c>
      <c r="DG40" s="33">
        <f ca="1">STDEV('Trial 1'!DG28,'Trial 2'!DG28,'Trial 3'!DG28,'Trial 4'!DG28,'Trial 5'!DG28,'Trial 6'!DG28,'Trial 7'!DG28,'Trial 8'!DG28)</f>
        <v>0.21956272381006262</v>
      </c>
      <c r="DH40" s="33">
        <f ca="1">STDEV('Trial 1'!DH28,'Trial 2'!DH28,'Trial 3'!DH28,'Trial 4'!DH28,'Trial 5'!DH28,'Trial 6'!DH28,'Trial 7'!DH28,'Trial 8'!DH28)</f>
        <v>0.21886628784743181</v>
      </c>
      <c r="DI40" s="33">
        <f ca="1">STDEV('Trial 1'!DI28,'Trial 2'!DI28,'Trial 3'!DI28,'Trial 4'!DI28,'Trial 5'!DI28,'Trial 6'!DI28,'Trial 7'!DI28,'Trial 8'!DI28)</f>
        <v>0.21797227728553994</v>
      </c>
      <c r="DJ40" s="33">
        <f ca="1">STDEV('Trial 1'!DJ28,'Trial 2'!DJ28,'Trial 3'!DJ28,'Trial 4'!DJ28,'Trial 5'!DJ28,'Trial 6'!DJ28,'Trial 7'!DJ28,'Trial 8'!DJ28)</f>
        <v>0.2171588508499287</v>
      </c>
      <c r="DK40" s="33">
        <f ca="1">STDEV('Trial 1'!DK28,'Trial 2'!DK28,'Trial 3'!DK28,'Trial 4'!DK28,'Trial 5'!DK28,'Trial 6'!DK28,'Trial 7'!DK28,'Trial 8'!DK28)</f>
        <v>0.216296715346809</v>
      </c>
      <c r="DL40" s="33">
        <f ca="1">STDEV('Trial 1'!DL28,'Trial 2'!DL28,'Trial 3'!DL28,'Trial 4'!DL28,'Trial 5'!DL28,'Trial 6'!DL28,'Trial 7'!DL28,'Trial 8'!DL28)</f>
        <v>0.21507549729060968</v>
      </c>
      <c r="DM40" s="33">
        <f ca="1">STDEV('Trial 1'!DM28,'Trial 2'!DM28,'Trial 3'!DM28,'Trial 4'!DM28,'Trial 5'!DM28,'Trial 6'!DM28,'Trial 7'!DM28,'Trial 8'!DM28)</f>
        <v>0.2139895715370479</v>
      </c>
      <c r="DN40" s="34">
        <f ca="1">DM40</f>
        <v>0.2139895715370479</v>
      </c>
      <c r="DO40" s="33">
        <f ca="1">STDEV('Trial 1'!DO28,'Trial 2'!DO28,'Trial 3'!DO28,'Trial 4'!DO28,'Trial 5'!DO28,'Trial 6'!DO28,'Trial 7'!DO28,'Trial 8'!DO28)</f>
        <v>0.21253229715803271</v>
      </c>
      <c r="DP40" s="33">
        <f ca="1">STDEV('Trial 1'!DP28,'Trial 2'!DP28,'Trial 3'!DP28,'Trial 4'!DP28,'Trial 5'!DP28,'Trial 6'!DP28,'Trial 7'!DP28,'Trial 8'!DP28)</f>
        <v>0.21178825281877506</v>
      </c>
      <c r="DQ40" s="33">
        <f ca="1">STDEV('Trial 1'!DQ28,'Trial 2'!DQ28,'Trial 3'!DQ28,'Trial 4'!DQ28,'Trial 5'!DQ28,'Trial 6'!DQ28,'Trial 7'!DQ28,'Trial 8'!DQ28)</f>
        <v>0.21129885378490165</v>
      </c>
      <c r="DR40" s="33">
        <f ca="1">STDEV('Trial 1'!DR28,'Trial 2'!DR28,'Trial 3'!DR28,'Trial 4'!DR28,'Trial 5'!DR28,'Trial 6'!DR28,'Trial 7'!DR28,'Trial 8'!DR28)</f>
        <v>0.21037883869412932</v>
      </c>
      <c r="DS40" s="33">
        <f ca="1">STDEV('Trial 1'!DS28,'Trial 2'!DS28,'Trial 3'!DS28,'Trial 4'!DS28,'Trial 5'!DS28,'Trial 6'!DS28,'Trial 7'!DS28,'Trial 8'!DS28)</f>
        <v>0.20904883443887121</v>
      </c>
      <c r="DT40" s="33">
        <f ca="1">STDEV('Trial 1'!DT28,'Trial 2'!DT28,'Trial 3'!DT28,'Trial 4'!DT28,'Trial 5'!DT28,'Trial 6'!DT28,'Trial 7'!DT28,'Trial 8'!DT28)</f>
        <v>0.20732452602674437</v>
      </c>
      <c r="DU40" s="33">
        <f ca="1">STDEV('Trial 1'!DU28,'Trial 2'!DU28,'Trial 3'!DU28,'Trial 4'!DU28,'Trial 5'!DU28,'Trial 6'!DU28,'Trial 7'!DU28,'Trial 8'!DU28)</f>
        <v>0.2053570578793277</v>
      </c>
      <c r="DV40" s="33">
        <f ca="1">STDEV('Trial 1'!DV28,'Trial 2'!DV28,'Trial 3'!DV28,'Trial 4'!DV28,'Trial 5'!DV28,'Trial 6'!DV28,'Trial 7'!DV28,'Trial 8'!DV28)</f>
        <v>0.20364518308817695</v>
      </c>
      <c r="DW40" s="33">
        <f ca="1">STDEV('Trial 1'!DW28,'Trial 2'!DW28,'Trial 3'!DW28,'Trial 4'!DW28,'Trial 5'!DW28,'Trial 6'!DW28,'Trial 7'!DW28,'Trial 8'!DW28)</f>
        <v>0.20183577369326372</v>
      </c>
      <c r="DX40" s="33">
        <f ca="1">STDEV('Trial 1'!DX28,'Trial 2'!DX28,'Trial 3'!DX28,'Trial 4'!DX28,'Trial 5'!DX28,'Trial 6'!DX28,'Trial 7'!DX28,'Trial 8'!DX28)</f>
        <v>0.20013565698530084</v>
      </c>
      <c r="DY40" s="33">
        <f ca="1">STDEV('Trial 1'!DY28,'Trial 2'!DY28,'Trial 3'!DY28,'Trial 4'!DY28,'Trial 5'!DY28,'Trial 6'!DY28,'Trial 7'!DY28,'Trial 8'!DY28)</f>
        <v>0.19824608910237501</v>
      </c>
      <c r="DZ40" s="33">
        <f ca="1">STDEV('Trial 1'!DZ28,'Trial 2'!DZ28,'Trial 3'!DZ28,'Trial 4'!DZ28,'Trial 5'!DZ28,'Trial 6'!DZ28,'Trial 7'!DZ28,'Trial 8'!DZ28)</f>
        <v>0.19657249699230339</v>
      </c>
      <c r="EA40" s="34">
        <f ca="1">DZ40</f>
        <v>0.19657249699230339</v>
      </c>
      <c r="EB40" s="33">
        <f ca="1">STDEV('Trial 1'!EB28,'Trial 2'!EB28,'Trial 3'!EB28,'Trial 4'!EB28,'Trial 5'!EB28,'Trial 6'!EB28,'Trial 7'!EB28,'Trial 8'!EB28)</f>
        <v>0.19479365897720488</v>
      </c>
      <c r="EC40" s="33">
        <f ca="1">STDEV('Trial 1'!EC28,'Trial 2'!EC28,'Trial 3'!EC28,'Trial 4'!EC28,'Trial 5'!EC28,'Trial 6'!EC28,'Trial 7'!EC28,'Trial 8'!EC28)</f>
        <v>0.1922706868880949</v>
      </c>
      <c r="ED40" s="33">
        <f ca="1">STDEV('Trial 1'!ED28,'Trial 2'!ED28,'Trial 3'!ED28,'Trial 4'!ED28,'Trial 5'!ED28,'Trial 6'!ED28,'Trial 7'!ED28,'Trial 8'!ED28)</f>
        <v>0.19005629630606705</v>
      </c>
      <c r="EE40" s="33">
        <f ca="1">STDEV('Trial 1'!EE28,'Trial 2'!EE28,'Trial 3'!EE28,'Trial 4'!EE28,'Trial 5'!EE28,'Trial 6'!EE28,'Trial 7'!EE28,'Trial 8'!EE28)</f>
        <v>0.18823506910591309</v>
      </c>
      <c r="EF40" s="33">
        <f ca="1">STDEV('Trial 1'!EF28,'Trial 2'!EF28,'Trial 3'!EF28,'Trial 4'!EF28,'Trial 5'!EF28,'Trial 6'!EF28,'Trial 7'!EF28,'Trial 8'!EF28)</f>
        <v>0.1864640455394895</v>
      </c>
      <c r="EG40" s="33">
        <f ca="1">STDEV('Trial 1'!EG28,'Trial 2'!EG28,'Trial 3'!EG28,'Trial 4'!EG28,'Trial 5'!EG28,'Trial 6'!EG28,'Trial 7'!EG28,'Trial 8'!EG28)</f>
        <v>0.18497508238320412</v>
      </c>
      <c r="EH40" s="33">
        <f ca="1">STDEV('Trial 1'!EH28,'Trial 2'!EH28,'Trial 3'!EH28,'Trial 4'!EH28,'Trial 5'!EH28,'Trial 6'!EH28,'Trial 7'!EH28,'Trial 8'!EH28)</f>
        <v>0.18390933454817288</v>
      </c>
      <c r="EI40" s="33">
        <f ca="1">STDEV('Trial 1'!EI28,'Trial 2'!EI28,'Trial 3'!EI28,'Trial 4'!EI28,'Trial 5'!EI28,'Trial 6'!EI28,'Trial 7'!EI28,'Trial 8'!EI28)</f>
        <v>0.18330736350349106</v>
      </c>
      <c r="EJ40" s="33">
        <f ca="1">STDEV('Trial 1'!EJ28,'Trial 2'!EJ28,'Trial 3'!EJ28,'Trial 4'!EJ28,'Trial 5'!EJ28,'Trial 6'!EJ28,'Trial 7'!EJ28,'Trial 8'!EJ28)</f>
        <v>0.18284082232133758</v>
      </c>
      <c r="EK40" s="33">
        <f ca="1">STDEV('Trial 1'!EK28,'Trial 2'!EK28,'Trial 3'!EK28,'Trial 4'!EK28,'Trial 5'!EK28,'Trial 6'!EK28,'Trial 7'!EK28,'Trial 8'!EK28)</f>
        <v>0.1824638867501078</v>
      </c>
      <c r="EL40" s="33">
        <f ca="1">STDEV('Trial 1'!EL28,'Trial 2'!EL28,'Trial 3'!EL28,'Trial 4'!EL28,'Trial 5'!EL28,'Trial 6'!EL28,'Trial 7'!EL28,'Trial 8'!EL28)</f>
        <v>0.18203354948099945</v>
      </c>
      <c r="EM40" s="33">
        <f ca="1">STDEV('Trial 1'!EM28,'Trial 2'!EM28,'Trial 3'!EM28,'Trial 4'!EM28,'Trial 5'!EM28,'Trial 6'!EM28,'Trial 7'!EM28,'Trial 8'!EM28)</f>
        <v>0.181474446929694</v>
      </c>
      <c r="EN40" s="34">
        <f ca="1">EM40</f>
        <v>0.181474446929694</v>
      </c>
    </row>
    <row r="41" spans="1:144" ht="12.75" customHeight="1" outlineLevel="1" x14ac:dyDescent="0.2"/>
    <row r="42" spans="1:144" ht="12.75" customHeight="1" outlineLevel="1" x14ac:dyDescent="0.2">
      <c r="A42" s="7" t="str">
        <f>Labels!B40</f>
        <v>Desired Employment</v>
      </c>
      <c r="B42" s="31">
        <f>AVERAGE('Trial 1'!B29,'Trial 2'!B29,'Trial 3'!B29,'Trial 4'!B29,'Trial 5'!B29,'Trial 6'!B29,'Trial 7'!B29,'Trial 8'!B29)</f>
        <v>140</v>
      </c>
      <c r="C42" s="31">
        <f ca="1">AVERAGE('Trial 1'!C29,'Trial 2'!C29,'Trial 3'!C29,'Trial 4'!C29,'Trial 5'!C29,'Trial 6'!C29,'Trial 7'!C29,'Trial 8'!C29)</f>
        <v>139.61880869780188</v>
      </c>
      <c r="D42" s="31">
        <f ca="1">AVERAGE('Trial 1'!D29,'Trial 2'!D29,'Trial 3'!D29,'Trial 4'!D29,'Trial 5'!D29,'Trial 6'!D29,'Trial 7'!D29,'Trial 8'!D29)</f>
        <v>139.26257984098726</v>
      </c>
      <c r="E42" s="31">
        <f ca="1">AVERAGE('Trial 1'!E29,'Trial 2'!E29,'Trial 3'!E29,'Trial 4'!E29,'Trial 5'!E29,'Trial 6'!E29,'Trial 7'!E29,'Trial 8'!E29)</f>
        <v>138.94437852209336</v>
      </c>
      <c r="F42" s="31">
        <f ca="1">AVERAGE('Trial 1'!F29,'Trial 2'!F29,'Trial 3'!F29,'Trial 4'!F29,'Trial 5'!F29,'Trial 6'!F29,'Trial 7'!F29,'Trial 8'!F29)</f>
        <v>138.58345243604165</v>
      </c>
      <c r="G42" s="31">
        <f ca="1">AVERAGE('Trial 1'!G29,'Trial 2'!G29,'Trial 3'!G29,'Trial 4'!G29,'Trial 5'!G29,'Trial 6'!G29,'Trial 7'!G29,'Trial 8'!G29)</f>
        <v>138.27315514827424</v>
      </c>
      <c r="H42" s="31">
        <f ca="1">AVERAGE('Trial 1'!H29,'Trial 2'!H29,'Trial 3'!H29,'Trial 4'!H29,'Trial 5'!H29,'Trial 6'!H29,'Trial 7'!H29,'Trial 8'!H29)</f>
        <v>137.93061272275048</v>
      </c>
      <c r="I42" s="31">
        <f ca="1">AVERAGE('Trial 1'!I29,'Trial 2'!I29,'Trial 3'!I29,'Trial 4'!I29,'Trial 5'!I29,'Trial 6'!I29,'Trial 7'!I29,'Trial 8'!I29)</f>
        <v>137.58406244294952</v>
      </c>
      <c r="J42" s="31">
        <f ca="1">AVERAGE('Trial 1'!J29,'Trial 2'!J29,'Trial 3'!J29,'Trial 4'!J29,'Trial 5'!J29,'Trial 6'!J29,'Trial 7'!J29,'Trial 8'!J29)</f>
        <v>137.28723743549273</v>
      </c>
      <c r="K42" s="31">
        <f ca="1">AVERAGE('Trial 1'!K29,'Trial 2'!K29,'Trial 3'!K29,'Trial 4'!K29,'Trial 5'!K29,'Trial 6'!K29,'Trial 7'!K29,'Trial 8'!K29)</f>
        <v>136.97770130832001</v>
      </c>
      <c r="L42" s="31">
        <f ca="1">AVERAGE('Trial 1'!L29,'Trial 2'!L29,'Trial 3'!L29,'Trial 4'!L29,'Trial 5'!L29,'Trial 6'!L29,'Trial 7'!L29,'Trial 8'!L29)</f>
        <v>136.69446775896103</v>
      </c>
      <c r="M42" s="31">
        <f ca="1">AVERAGE('Trial 1'!M29,'Trial 2'!M29,'Trial 3'!M29,'Trial 4'!M29,'Trial 5'!M29,'Trial 6'!M29,'Trial 7'!M29,'Trial 8'!M29)</f>
        <v>136.38057025432144</v>
      </c>
      <c r="N42" s="32">
        <f ca="1">SUM(B42:M42)</f>
        <v>1657.5370265679935</v>
      </c>
      <c r="O42" s="31">
        <f ca="1">AVERAGE('Trial 1'!O29,'Trial 2'!O29,'Trial 3'!O29,'Trial 4'!O29,'Trial 5'!O29,'Trial 6'!O29,'Trial 7'!O29,'Trial 8'!O29)</f>
        <v>136.0736233801681</v>
      </c>
      <c r="P42" s="31">
        <f ca="1">AVERAGE('Trial 1'!P29,'Trial 2'!P29,'Trial 3'!P29,'Trial 4'!P29,'Trial 5'!P29,'Trial 6'!P29,'Trial 7'!P29,'Trial 8'!P29)</f>
        <v>135.78492628878595</v>
      </c>
      <c r="Q42" s="31">
        <f ca="1">AVERAGE('Trial 1'!Q29,'Trial 2'!Q29,'Trial 3'!Q29,'Trial 4'!Q29,'Trial 5'!Q29,'Trial 6'!Q29,'Trial 7'!Q29,'Trial 8'!Q29)</f>
        <v>135.48371690987716</v>
      </c>
      <c r="R42" s="31">
        <f ca="1">AVERAGE('Trial 1'!R29,'Trial 2'!R29,'Trial 3'!R29,'Trial 4'!R29,'Trial 5'!R29,'Trial 6'!R29,'Trial 7'!R29,'Trial 8'!R29)</f>
        <v>135.18576999736894</v>
      </c>
      <c r="S42" s="31">
        <f ca="1">AVERAGE('Trial 1'!S29,'Trial 2'!S29,'Trial 3'!S29,'Trial 4'!S29,'Trial 5'!S29,'Trial 6'!S29,'Trial 7'!S29,'Trial 8'!S29)</f>
        <v>134.88887769753936</v>
      </c>
      <c r="T42" s="31">
        <f ca="1">AVERAGE('Trial 1'!T29,'Trial 2'!T29,'Trial 3'!T29,'Trial 4'!T29,'Trial 5'!T29,'Trial 6'!T29,'Trial 7'!T29,'Trial 8'!T29)</f>
        <v>134.60269997407508</v>
      </c>
      <c r="U42" s="31">
        <f ca="1">AVERAGE('Trial 1'!U29,'Trial 2'!U29,'Trial 3'!U29,'Trial 4'!U29,'Trial 5'!U29,'Trial 6'!U29,'Trial 7'!U29,'Trial 8'!U29)</f>
        <v>134.32523424102155</v>
      </c>
      <c r="V42" s="31">
        <f ca="1">AVERAGE('Trial 1'!V29,'Trial 2'!V29,'Trial 3'!V29,'Trial 4'!V29,'Trial 5'!V29,'Trial 6'!V29,'Trial 7'!V29,'Trial 8'!V29)</f>
        <v>134.04368818574633</v>
      </c>
      <c r="W42" s="31">
        <f ca="1">AVERAGE('Trial 1'!W29,'Trial 2'!W29,'Trial 3'!W29,'Trial 4'!W29,'Trial 5'!W29,'Trial 6'!W29,'Trial 7'!W29,'Trial 8'!W29)</f>
        <v>133.74618555365333</v>
      </c>
      <c r="X42" s="31">
        <f ca="1">AVERAGE('Trial 1'!X29,'Trial 2'!X29,'Trial 3'!X29,'Trial 4'!X29,'Trial 5'!X29,'Trial 6'!X29,'Trial 7'!X29,'Trial 8'!X29)</f>
        <v>133.48340550315027</v>
      </c>
      <c r="Y42" s="31">
        <f ca="1">AVERAGE('Trial 1'!Y29,'Trial 2'!Y29,'Trial 3'!Y29,'Trial 4'!Y29,'Trial 5'!Y29,'Trial 6'!Y29,'Trial 7'!Y29,'Trial 8'!Y29)</f>
        <v>133.24091764517297</v>
      </c>
      <c r="Z42" s="31">
        <f ca="1">AVERAGE('Trial 1'!Z29,'Trial 2'!Z29,'Trial 3'!Z29,'Trial 4'!Z29,'Trial 5'!Z29,'Trial 6'!Z29,'Trial 7'!Z29,'Trial 8'!Z29)</f>
        <v>132.97189343617345</v>
      </c>
      <c r="AA42" s="32">
        <f ca="1">SUM(O42:Z42)</f>
        <v>1613.8309388127327</v>
      </c>
      <c r="AB42" s="31">
        <f ca="1">AVERAGE('Trial 1'!AB29,'Trial 2'!AB29,'Trial 3'!AB29,'Trial 4'!AB29,'Trial 5'!AB29,'Trial 6'!AB29,'Trial 7'!AB29,'Trial 8'!AB29)</f>
        <v>132.70960517937874</v>
      </c>
      <c r="AC42" s="31">
        <f ca="1">AVERAGE('Trial 1'!AC29,'Trial 2'!AC29,'Trial 3'!AC29,'Trial 4'!AC29,'Trial 5'!AC29,'Trial 6'!AC29,'Trial 7'!AC29,'Trial 8'!AC29)</f>
        <v>132.4520758059985</v>
      </c>
      <c r="AD42" s="31">
        <f ca="1">AVERAGE('Trial 1'!AD29,'Trial 2'!AD29,'Trial 3'!AD29,'Trial 4'!AD29,'Trial 5'!AD29,'Trial 6'!AD29,'Trial 7'!AD29,'Trial 8'!AD29)</f>
        <v>132.1831077329723</v>
      </c>
      <c r="AE42" s="31">
        <f ca="1">AVERAGE('Trial 1'!AE29,'Trial 2'!AE29,'Trial 3'!AE29,'Trial 4'!AE29,'Trial 5'!AE29,'Trial 6'!AE29,'Trial 7'!AE29,'Trial 8'!AE29)</f>
        <v>131.92867789539577</v>
      </c>
      <c r="AF42" s="31">
        <f ca="1">AVERAGE('Trial 1'!AF29,'Trial 2'!AF29,'Trial 3'!AF29,'Trial 4'!AF29,'Trial 5'!AF29,'Trial 6'!AF29,'Trial 7'!AF29,'Trial 8'!AF29)</f>
        <v>131.65152405003073</v>
      </c>
      <c r="AG42" s="31">
        <f ca="1">AVERAGE('Trial 1'!AG29,'Trial 2'!AG29,'Trial 3'!AG29,'Trial 4'!AG29,'Trial 5'!AG29,'Trial 6'!AG29,'Trial 7'!AG29,'Trial 8'!AG29)</f>
        <v>131.42969003266643</v>
      </c>
      <c r="AH42" s="31">
        <f ca="1">AVERAGE('Trial 1'!AH29,'Trial 2'!AH29,'Trial 3'!AH29,'Trial 4'!AH29,'Trial 5'!AH29,'Trial 6'!AH29,'Trial 7'!AH29,'Trial 8'!AH29)</f>
        <v>131.17710334053299</v>
      </c>
      <c r="AI42" s="31">
        <f ca="1">AVERAGE('Trial 1'!AI29,'Trial 2'!AI29,'Trial 3'!AI29,'Trial 4'!AI29,'Trial 5'!AI29,'Trial 6'!AI29,'Trial 7'!AI29,'Trial 8'!AI29)</f>
        <v>130.9649231546565</v>
      </c>
      <c r="AJ42" s="31">
        <f ca="1">AVERAGE('Trial 1'!AJ29,'Trial 2'!AJ29,'Trial 3'!AJ29,'Trial 4'!AJ29,'Trial 5'!AJ29,'Trial 6'!AJ29,'Trial 7'!AJ29,'Trial 8'!AJ29)</f>
        <v>130.74850391237129</v>
      </c>
      <c r="AK42" s="31">
        <f ca="1">AVERAGE('Trial 1'!AK29,'Trial 2'!AK29,'Trial 3'!AK29,'Trial 4'!AK29,'Trial 5'!AK29,'Trial 6'!AK29,'Trial 7'!AK29,'Trial 8'!AK29)</f>
        <v>130.49312112945589</v>
      </c>
      <c r="AL42" s="31">
        <f ca="1">AVERAGE('Trial 1'!AL29,'Trial 2'!AL29,'Trial 3'!AL29,'Trial 4'!AL29,'Trial 5'!AL29,'Trial 6'!AL29,'Trial 7'!AL29,'Trial 8'!AL29)</f>
        <v>130.25573532270215</v>
      </c>
      <c r="AM42" s="31">
        <f ca="1">AVERAGE('Trial 1'!AM29,'Trial 2'!AM29,'Trial 3'!AM29,'Trial 4'!AM29,'Trial 5'!AM29,'Trial 6'!AM29,'Trial 7'!AM29,'Trial 8'!AM29)</f>
        <v>130.01899508462986</v>
      </c>
      <c r="AN42" s="32">
        <f ca="1">SUM(AB42:AM42)</f>
        <v>1576.0130626407913</v>
      </c>
      <c r="AO42" s="31">
        <f ca="1">AVERAGE('Trial 1'!AO29,'Trial 2'!AO29,'Trial 3'!AO29,'Trial 4'!AO29,'Trial 5'!AO29,'Trial 6'!AO29,'Trial 7'!AO29,'Trial 8'!AO29)</f>
        <v>129.78435492333082</v>
      </c>
      <c r="AP42" s="31">
        <f ca="1">AVERAGE('Trial 1'!AP29,'Trial 2'!AP29,'Trial 3'!AP29,'Trial 4'!AP29,'Trial 5'!AP29,'Trial 6'!AP29,'Trial 7'!AP29,'Trial 8'!AP29)</f>
        <v>129.56075373310995</v>
      </c>
      <c r="AQ42" s="31">
        <f ca="1">AVERAGE('Trial 1'!AQ29,'Trial 2'!AQ29,'Trial 3'!AQ29,'Trial 4'!AQ29,'Trial 5'!AQ29,'Trial 6'!AQ29,'Trial 7'!AQ29,'Trial 8'!AQ29)</f>
        <v>129.33936220119298</v>
      </c>
      <c r="AR42" s="31">
        <f ca="1">AVERAGE('Trial 1'!AR29,'Trial 2'!AR29,'Trial 3'!AR29,'Trial 4'!AR29,'Trial 5'!AR29,'Trial 6'!AR29,'Trial 7'!AR29,'Trial 8'!AR29)</f>
        <v>129.14273928842192</v>
      </c>
      <c r="AS42" s="31">
        <f ca="1">AVERAGE('Trial 1'!AS29,'Trial 2'!AS29,'Trial 3'!AS29,'Trial 4'!AS29,'Trial 5'!AS29,'Trial 6'!AS29,'Trial 7'!AS29,'Trial 8'!AS29)</f>
        <v>128.91284566087836</v>
      </c>
      <c r="AT42" s="31">
        <f ca="1">AVERAGE('Trial 1'!AT29,'Trial 2'!AT29,'Trial 3'!AT29,'Trial 4'!AT29,'Trial 5'!AT29,'Trial 6'!AT29,'Trial 7'!AT29,'Trial 8'!AT29)</f>
        <v>128.68816098203976</v>
      </c>
      <c r="AU42" s="31">
        <f ca="1">AVERAGE('Trial 1'!AU29,'Trial 2'!AU29,'Trial 3'!AU29,'Trial 4'!AU29,'Trial 5'!AU29,'Trial 6'!AU29,'Trial 7'!AU29,'Trial 8'!AU29)</f>
        <v>128.44927659708918</v>
      </c>
      <c r="AV42" s="31">
        <f ca="1">AVERAGE('Trial 1'!AV29,'Trial 2'!AV29,'Trial 3'!AV29,'Trial 4'!AV29,'Trial 5'!AV29,'Trial 6'!AV29,'Trial 7'!AV29,'Trial 8'!AV29)</f>
        <v>128.22531946210069</v>
      </c>
      <c r="AW42" s="31">
        <f ca="1">AVERAGE('Trial 1'!AW29,'Trial 2'!AW29,'Trial 3'!AW29,'Trial 4'!AW29,'Trial 5'!AW29,'Trial 6'!AW29,'Trial 7'!AW29,'Trial 8'!AW29)</f>
        <v>128.03316469843602</v>
      </c>
      <c r="AX42" s="31">
        <f ca="1">AVERAGE('Trial 1'!AX29,'Trial 2'!AX29,'Trial 3'!AX29,'Trial 4'!AX29,'Trial 5'!AX29,'Trial 6'!AX29,'Trial 7'!AX29,'Trial 8'!AX29)</f>
        <v>127.84034509315934</v>
      </c>
      <c r="AY42" s="31">
        <f ca="1">AVERAGE('Trial 1'!AY29,'Trial 2'!AY29,'Trial 3'!AY29,'Trial 4'!AY29,'Trial 5'!AY29,'Trial 6'!AY29,'Trial 7'!AY29,'Trial 8'!AY29)</f>
        <v>127.64712539626177</v>
      </c>
      <c r="AZ42" s="31">
        <f ca="1">AVERAGE('Trial 1'!AZ29,'Trial 2'!AZ29,'Trial 3'!AZ29,'Trial 4'!AZ29,'Trial 5'!AZ29,'Trial 6'!AZ29,'Trial 7'!AZ29,'Trial 8'!AZ29)</f>
        <v>127.42820930718997</v>
      </c>
      <c r="BA42" s="32">
        <f ca="1">SUM(AO42:AZ42)</f>
        <v>1543.0516573432108</v>
      </c>
      <c r="BB42" s="31">
        <f ca="1">AVERAGE('Trial 1'!BB29,'Trial 2'!BB29,'Trial 3'!BB29,'Trial 4'!BB29,'Trial 5'!BB29,'Trial 6'!BB29,'Trial 7'!BB29,'Trial 8'!BB29)</f>
        <v>127.22792847227399</v>
      </c>
      <c r="BC42" s="31">
        <f ca="1">AVERAGE('Trial 1'!BC29,'Trial 2'!BC29,'Trial 3'!BC29,'Trial 4'!BC29,'Trial 5'!BC29,'Trial 6'!BC29,'Trial 7'!BC29,'Trial 8'!BC29)</f>
        <v>127.01743368438952</v>
      </c>
      <c r="BD42" s="31">
        <f ca="1">AVERAGE('Trial 1'!BD29,'Trial 2'!BD29,'Trial 3'!BD29,'Trial 4'!BD29,'Trial 5'!BD29,'Trial 6'!BD29,'Trial 7'!BD29,'Trial 8'!BD29)</f>
        <v>126.8438628187541</v>
      </c>
      <c r="BE42" s="31">
        <f ca="1">AVERAGE('Trial 1'!BE29,'Trial 2'!BE29,'Trial 3'!BE29,'Trial 4'!BE29,'Trial 5'!BE29,'Trial 6'!BE29,'Trial 7'!BE29,'Trial 8'!BE29)</f>
        <v>126.64506015350017</v>
      </c>
      <c r="BF42" s="31">
        <f ca="1">AVERAGE('Trial 1'!BF29,'Trial 2'!BF29,'Trial 3'!BF29,'Trial 4'!BF29,'Trial 5'!BF29,'Trial 6'!BF29,'Trial 7'!BF29,'Trial 8'!BF29)</f>
        <v>126.42235483787303</v>
      </c>
      <c r="BG42" s="31">
        <f ca="1">AVERAGE('Trial 1'!BG29,'Trial 2'!BG29,'Trial 3'!BG29,'Trial 4'!BG29,'Trial 5'!BG29,'Trial 6'!BG29,'Trial 7'!BG29,'Trial 8'!BG29)</f>
        <v>126.215445390176</v>
      </c>
      <c r="BH42" s="31">
        <f ca="1">AVERAGE('Trial 1'!BH29,'Trial 2'!BH29,'Trial 3'!BH29,'Trial 4'!BH29,'Trial 5'!BH29,'Trial 6'!BH29,'Trial 7'!BH29,'Trial 8'!BH29)</f>
        <v>126.03157597330858</v>
      </c>
      <c r="BI42" s="31">
        <f ca="1">AVERAGE('Trial 1'!BI29,'Trial 2'!BI29,'Trial 3'!BI29,'Trial 4'!BI29,'Trial 5'!BI29,'Trial 6'!BI29,'Trial 7'!BI29,'Trial 8'!BI29)</f>
        <v>125.84614769263959</v>
      </c>
      <c r="BJ42" s="31">
        <f ca="1">AVERAGE('Trial 1'!BJ29,'Trial 2'!BJ29,'Trial 3'!BJ29,'Trial 4'!BJ29,'Trial 5'!BJ29,'Trial 6'!BJ29,'Trial 7'!BJ29,'Trial 8'!BJ29)</f>
        <v>125.64375791076678</v>
      </c>
      <c r="BK42" s="31">
        <f ca="1">AVERAGE('Trial 1'!BK29,'Trial 2'!BK29,'Trial 3'!BK29,'Trial 4'!BK29,'Trial 5'!BK29,'Trial 6'!BK29,'Trial 7'!BK29,'Trial 8'!BK29)</f>
        <v>125.47548860258304</v>
      </c>
      <c r="BL42" s="31">
        <f ca="1">AVERAGE('Trial 1'!BL29,'Trial 2'!BL29,'Trial 3'!BL29,'Trial 4'!BL29,'Trial 5'!BL29,'Trial 6'!BL29,'Trial 7'!BL29,'Trial 8'!BL29)</f>
        <v>125.30984453474325</v>
      </c>
      <c r="BM42" s="31">
        <f ca="1">AVERAGE('Trial 1'!BM29,'Trial 2'!BM29,'Trial 3'!BM29,'Trial 4'!BM29,'Trial 5'!BM29,'Trial 6'!BM29,'Trial 7'!BM29,'Trial 8'!BM29)</f>
        <v>125.10496469931522</v>
      </c>
      <c r="BN42" s="32">
        <f ca="1">SUM(BB42:BM42)</f>
        <v>1513.7838647703231</v>
      </c>
      <c r="BO42" s="31">
        <f ca="1">AVERAGE('Trial 1'!BO29,'Trial 2'!BO29,'Trial 3'!BO29,'Trial 4'!BO29,'Trial 5'!BO29,'Trial 6'!BO29,'Trial 7'!BO29,'Trial 8'!BO29)</f>
        <v>124.93062533223157</v>
      </c>
      <c r="BP42" s="31">
        <f ca="1">AVERAGE('Trial 1'!BP29,'Trial 2'!BP29,'Trial 3'!BP29,'Trial 4'!BP29,'Trial 5'!BP29,'Trial 6'!BP29,'Trial 7'!BP29,'Trial 8'!BP29)</f>
        <v>124.76930493789393</v>
      </c>
      <c r="BQ42" s="31">
        <f ca="1">AVERAGE('Trial 1'!BQ29,'Trial 2'!BQ29,'Trial 3'!BQ29,'Trial 4'!BQ29,'Trial 5'!BQ29,'Trial 6'!BQ29,'Trial 7'!BQ29,'Trial 8'!BQ29)</f>
        <v>124.60996301299822</v>
      </c>
      <c r="BR42" s="31">
        <f ca="1">AVERAGE('Trial 1'!BR29,'Trial 2'!BR29,'Trial 3'!BR29,'Trial 4'!BR29,'Trial 5'!BR29,'Trial 6'!BR29,'Trial 7'!BR29,'Trial 8'!BR29)</f>
        <v>124.40704092428383</v>
      </c>
      <c r="BS42" s="31">
        <f ca="1">AVERAGE('Trial 1'!BS29,'Trial 2'!BS29,'Trial 3'!BS29,'Trial 4'!BS29,'Trial 5'!BS29,'Trial 6'!BS29,'Trial 7'!BS29,'Trial 8'!BS29)</f>
        <v>124.22322790594144</v>
      </c>
      <c r="BT42" s="31">
        <f ca="1">AVERAGE('Trial 1'!BT29,'Trial 2'!BT29,'Trial 3'!BT29,'Trial 4'!BT29,'Trial 5'!BT29,'Trial 6'!BT29,'Trial 7'!BT29,'Trial 8'!BT29)</f>
        <v>124.02214375563028</v>
      </c>
      <c r="BU42" s="31">
        <f ca="1">AVERAGE('Trial 1'!BU29,'Trial 2'!BU29,'Trial 3'!BU29,'Trial 4'!BU29,'Trial 5'!BU29,'Trial 6'!BU29,'Trial 7'!BU29,'Trial 8'!BU29)</f>
        <v>123.86044021659545</v>
      </c>
      <c r="BV42" s="31">
        <f ca="1">AVERAGE('Trial 1'!BV29,'Trial 2'!BV29,'Trial 3'!BV29,'Trial 4'!BV29,'Trial 5'!BV29,'Trial 6'!BV29,'Trial 7'!BV29,'Trial 8'!BV29)</f>
        <v>123.66933663534394</v>
      </c>
      <c r="BW42" s="31">
        <f ca="1">AVERAGE('Trial 1'!BW29,'Trial 2'!BW29,'Trial 3'!BW29,'Trial 4'!BW29,'Trial 5'!BW29,'Trial 6'!BW29,'Trial 7'!BW29,'Trial 8'!BW29)</f>
        <v>123.47872177695902</v>
      </c>
      <c r="BX42" s="31">
        <f ca="1">AVERAGE('Trial 1'!BX29,'Trial 2'!BX29,'Trial 3'!BX29,'Trial 4'!BX29,'Trial 5'!BX29,'Trial 6'!BX29,'Trial 7'!BX29,'Trial 8'!BX29)</f>
        <v>123.30496238840455</v>
      </c>
      <c r="BY42" s="31">
        <f ca="1">AVERAGE('Trial 1'!BY29,'Trial 2'!BY29,'Trial 3'!BY29,'Trial 4'!BY29,'Trial 5'!BY29,'Trial 6'!BY29,'Trial 7'!BY29,'Trial 8'!BY29)</f>
        <v>123.12745680453008</v>
      </c>
      <c r="BZ42" s="31">
        <f ca="1">AVERAGE('Trial 1'!BZ29,'Trial 2'!BZ29,'Trial 3'!BZ29,'Trial 4'!BZ29,'Trial 5'!BZ29,'Trial 6'!BZ29,'Trial 7'!BZ29,'Trial 8'!BZ29)</f>
        <v>122.94408735445455</v>
      </c>
      <c r="CA42" s="32">
        <f ca="1">SUM(BO42:BZ42)</f>
        <v>1487.3473110452669</v>
      </c>
      <c r="CB42" s="31">
        <f ca="1">AVERAGE('Trial 1'!CB29,'Trial 2'!CB29,'Trial 3'!CB29,'Trial 4'!CB29,'Trial 5'!CB29,'Trial 6'!CB29,'Trial 7'!CB29,'Trial 8'!CB29)</f>
        <v>122.80603171064315</v>
      </c>
      <c r="CC42" s="31">
        <f ca="1">AVERAGE('Trial 1'!CC29,'Trial 2'!CC29,'Trial 3'!CC29,'Trial 4'!CC29,'Trial 5'!CC29,'Trial 6'!CC29,'Trial 7'!CC29,'Trial 8'!CC29)</f>
        <v>122.64172298329012</v>
      </c>
      <c r="CD42" s="31">
        <f ca="1">AVERAGE('Trial 1'!CD29,'Trial 2'!CD29,'Trial 3'!CD29,'Trial 4'!CD29,'Trial 5'!CD29,'Trial 6'!CD29,'Trial 7'!CD29,'Trial 8'!CD29)</f>
        <v>122.50826622294494</v>
      </c>
      <c r="CE42" s="31">
        <f ca="1">AVERAGE('Trial 1'!CE29,'Trial 2'!CE29,'Trial 3'!CE29,'Trial 4'!CE29,'Trial 5'!CE29,'Trial 6'!CE29,'Trial 7'!CE29,'Trial 8'!CE29)</f>
        <v>122.35502324401094</v>
      </c>
      <c r="CF42" s="31">
        <f ca="1">AVERAGE('Trial 1'!CF29,'Trial 2'!CF29,'Trial 3'!CF29,'Trial 4'!CF29,'Trial 5'!CF29,'Trial 6'!CF29,'Trial 7'!CF29,'Trial 8'!CF29)</f>
        <v>122.19085470122511</v>
      </c>
      <c r="CG42" s="31">
        <f ca="1">AVERAGE('Trial 1'!CG29,'Trial 2'!CG29,'Trial 3'!CG29,'Trial 4'!CG29,'Trial 5'!CG29,'Trial 6'!CG29,'Trial 7'!CG29,'Trial 8'!CG29)</f>
        <v>122.02945539103696</v>
      </c>
      <c r="CH42" s="31">
        <f ca="1">AVERAGE('Trial 1'!CH29,'Trial 2'!CH29,'Trial 3'!CH29,'Trial 4'!CH29,'Trial 5'!CH29,'Trial 6'!CH29,'Trial 7'!CH29,'Trial 8'!CH29)</f>
        <v>121.88180067591627</v>
      </c>
      <c r="CI42" s="31">
        <f ca="1">AVERAGE('Trial 1'!CI29,'Trial 2'!CI29,'Trial 3'!CI29,'Trial 4'!CI29,'Trial 5'!CI29,'Trial 6'!CI29,'Trial 7'!CI29,'Trial 8'!CI29)</f>
        <v>121.71743299344904</v>
      </c>
      <c r="CJ42" s="31">
        <f ca="1">AVERAGE('Trial 1'!CJ29,'Trial 2'!CJ29,'Trial 3'!CJ29,'Trial 4'!CJ29,'Trial 5'!CJ29,'Trial 6'!CJ29,'Trial 7'!CJ29,'Trial 8'!CJ29)</f>
        <v>121.57679036617937</v>
      </c>
      <c r="CK42" s="31">
        <f ca="1">AVERAGE('Trial 1'!CK29,'Trial 2'!CK29,'Trial 3'!CK29,'Trial 4'!CK29,'Trial 5'!CK29,'Trial 6'!CK29,'Trial 7'!CK29,'Trial 8'!CK29)</f>
        <v>121.42239534709483</v>
      </c>
      <c r="CL42" s="31">
        <f ca="1">AVERAGE('Trial 1'!CL29,'Trial 2'!CL29,'Trial 3'!CL29,'Trial 4'!CL29,'Trial 5'!CL29,'Trial 6'!CL29,'Trial 7'!CL29,'Trial 8'!CL29)</f>
        <v>121.26017404455932</v>
      </c>
      <c r="CM42" s="31">
        <f ca="1">AVERAGE('Trial 1'!CM29,'Trial 2'!CM29,'Trial 3'!CM29,'Trial 4'!CM29,'Trial 5'!CM29,'Trial 6'!CM29,'Trial 7'!CM29,'Trial 8'!CM29)</f>
        <v>121.07635905028893</v>
      </c>
      <c r="CN42" s="32">
        <f ca="1">SUM(CB42:CM42)</f>
        <v>1463.466306730639</v>
      </c>
      <c r="CO42" s="31">
        <f ca="1">AVERAGE('Trial 1'!CO29,'Trial 2'!CO29,'Trial 3'!CO29,'Trial 4'!CO29,'Trial 5'!CO29,'Trial 6'!CO29,'Trial 7'!CO29,'Trial 8'!CO29)</f>
        <v>120.91508497599966</v>
      </c>
      <c r="CP42" s="31">
        <f ca="1">AVERAGE('Trial 1'!CP29,'Trial 2'!CP29,'Trial 3'!CP29,'Trial 4'!CP29,'Trial 5'!CP29,'Trial 6'!CP29,'Trial 7'!CP29,'Trial 8'!CP29)</f>
        <v>120.79210884264921</v>
      </c>
      <c r="CQ42" s="31">
        <f ca="1">AVERAGE('Trial 1'!CQ29,'Trial 2'!CQ29,'Trial 3'!CQ29,'Trial 4'!CQ29,'Trial 5'!CQ29,'Trial 6'!CQ29,'Trial 7'!CQ29,'Trial 8'!CQ29)</f>
        <v>120.6462946949912</v>
      </c>
      <c r="CR42" s="31">
        <f ca="1">AVERAGE('Trial 1'!CR29,'Trial 2'!CR29,'Trial 3'!CR29,'Trial 4'!CR29,'Trial 5'!CR29,'Trial 6'!CR29,'Trial 7'!CR29,'Trial 8'!CR29)</f>
        <v>120.49855866548873</v>
      </c>
      <c r="CS42" s="31">
        <f ca="1">AVERAGE('Trial 1'!CS29,'Trial 2'!CS29,'Trial 3'!CS29,'Trial 4'!CS29,'Trial 5'!CS29,'Trial 6'!CS29,'Trial 7'!CS29,'Trial 8'!CS29)</f>
        <v>120.36786728977316</v>
      </c>
      <c r="CT42" s="31">
        <f ca="1">AVERAGE('Trial 1'!CT29,'Trial 2'!CT29,'Trial 3'!CT29,'Trial 4'!CT29,'Trial 5'!CT29,'Trial 6'!CT29,'Trial 7'!CT29,'Trial 8'!CT29)</f>
        <v>120.22911716465046</v>
      </c>
      <c r="CU42" s="31">
        <f ca="1">AVERAGE('Trial 1'!CU29,'Trial 2'!CU29,'Trial 3'!CU29,'Trial 4'!CU29,'Trial 5'!CU29,'Trial 6'!CU29,'Trial 7'!CU29,'Trial 8'!CU29)</f>
        <v>120.09224948263879</v>
      </c>
      <c r="CV42" s="31">
        <f ca="1">AVERAGE('Trial 1'!CV29,'Trial 2'!CV29,'Trial 3'!CV29,'Trial 4'!CV29,'Trial 5'!CV29,'Trial 6'!CV29,'Trial 7'!CV29,'Trial 8'!CV29)</f>
        <v>119.94100984794328</v>
      </c>
      <c r="CW42" s="31">
        <f ca="1">AVERAGE('Trial 1'!CW29,'Trial 2'!CW29,'Trial 3'!CW29,'Trial 4'!CW29,'Trial 5'!CW29,'Trial 6'!CW29,'Trial 7'!CW29,'Trial 8'!CW29)</f>
        <v>119.79207777549722</v>
      </c>
      <c r="CX42" s="31">
        <f ca="1">AVERAGE('Trial 1'!CX29,'Trial 2'!CX29,'Trial 3'!CX29,'Trial 4'!CX29,'Trial 5'!CX29,'Trial 6'!CX29,'Trial 7'!CX29,'Trial 8'!CX29)</f>
        <v>119.63708954405863</v>
      </c>
      <c r="CY42" s="31">
        <f ca="1">AVERAGE('Trial 1'!CY29,'Trial 2'!CY29,'Trial 3'!CY29,'Trial 4'!CY29,'Trial 5'!CY29,'Trial 6'!CY29,'Trial 7'!CY29,'Trial 8'!CY29)</f>
        <v>119.51883427987266</v>
      </c>
      <c r="CZ42" s="31">
        <f ca="1">AVERAGE('Trial 1'!CZ29,'Trial 2'!CZ29,'Trial 3'!CZ29,'Trial 4'!CZ29,'Trial 5'!CZ29,'Trial 6'!CZ29,'Trial 7'!CZ29,'Trial 8'!CZ29)</f>
        <v>119.39619625374326</v>
      </c>
      <c r="DA42" s="32">
        <f ca="1">SUM(CO42:CZ42)</f>
        <v>1441.8264888173062</v>
      </c>
      <c r="DB42" s="31">
        <f ca="1">AVERAGE('Trial 1'!DB29,'Trial 2'!DB29,'Trial 3'!DB29,'Trial 4'!DB29,'Trial 5'!DB29,'Trial 6'!DB29,'Trial 7'!DB29,'Trial 8'!DB29)</f>
        <v>119.30430141538453</v>
      </c>
      <c r="DC42" s="31">
        <f ca="1">AVERAGE('Trial 1'!DC29,'Trial 2'!DC29,'Trial 3'!DC29,'Trial 4'!DC29,'Trial 5'!DC29,'Trial 6'!DC29,'Trial 7'!DC29,'Trial 8'!DC29)</f>
        <v>119.1688172450628</v>
      </c>
      <c r="DD42" s="31">
        <f ca="1">AVERAGE('Trial 1'!DD29,'Trial 2'!DD29,'Trial 3'!DD29,'Trial 4'!DD29,'Trial 5'!DD29,'Trial 6'!DD29,'Trial 7'!DD29,'Trial 8'!DD29)</f>
        <v>119.05496240696596</v>
      </c>
      <c r="DE42" s="31">
        <f ca="1">AVERAGE('Trial 1'!DE29,'Trial 2'!DE29,'Trial 3'!DE29,'Trial 4'!DE29,'Trial 5'!DE29,'Trial 6'!DE29,'Trial 7'!DE29,'Trial 8'!DE29)</f>
        <v>118.89341589312656</v>
      </c>
      <c r="DF42" s="31">
        <f ca="1">AVERAGE('Trial 1'!DF29,'Trial 2'!DF29,'Trial 3'!DF29,'Trial 4'!DF29,'Trial 5'!DF29,'Trial 6'!DF29,'Trial 7'!DF29,'Trial 8'!DF29)</f>
        <v>118.77742226928289</v>
      </c>
      <c r="DG42" s="31">
        <f ca="1">AVERAGE('Trial 1'!DG29,'Trial 2'!DG29,'Trial 3'!DG29,'Trial 4'!DG29,'Trial 5'!DG29,'Trial 6'!DG29,'Trial 7'!DG29,'Trial 8'!DG29)</f>
        <v>118.64794417458033</v>
      </c>
      <c r="DH42" s="31">
        <f ca="1">AVERAGE('Trial 1'!DH29,'Trial 2'!DH29,'Trial 3'!DH29,'Trial 4'!DH29,'Trial 5'!DH29,'Trial 6'!DH29,'Trial 7'!DH29,'Trial 8'!DH29)</f>
        <v>118.50234820462981</v>
      </c>
      <c r="DI42" s="31">
        <f ca="1">AVERAGE('Trial 1'!DI29,'Trial 2'!DI29,'Trial 3'!DI29,'Trial 4'!DI29,'Trial 5'!DI29,'Trial 6'!DI29,'Trial 7'!DI29,'Trial 8'!DI29)</f>
        <v>118.38832754752191</v>
      </c>
      <c r="DJ42" s="31">
        <f ca="1">AVERAGE('Trial 1'!DJ29,'Trial 2'!DJ29,'Trial 3'!DJ29,'Trial 4'!DJ29,'Trial 5'!DJ29,'Trial 6'!DJ29,'Trial 7'!DJ29,'Trial 8'!DJ29)</f>
        <v>118.25097926956872</v>
      </c>
      <c r="DK42" s="31">
        <f ca="1">AVERAGE('Trial 1'!DK29,'Trial 2'!DK29,'Trial 3'!DK29,'Trial 4'!DK29,'Trial 5'!DK29,'Trial 6'!DK29,'Trial 7'!DK29,'Trial 8'!DK29)</f>
        <v>118.15056267031187</v>
      </c>
      <c r="DL42" s="31">
        <f ca="1">AVERAGE('Trial 1'!DL29,'Trial 2'!DL29,'Trial 3'!DL29,'Trial 4'!DL29,'Trial 5'!DL29,'Trial 6'!DL29,'Trial 7'!DL29,'Trial 8'!DL29)</f>
        <v>118.05032211466853</v>
      </c>
      <c r="DM42" s="31">
        <f ca="1">AVERAGE('Trial 1'!DM29,'Trial 2'!DM29,'Trial 3'!DM29,'Trial 4'!DM29,'Trial 5'!DM29,'Trial 6'!DM29,'Trial 7'!DM29,'Trial 8'!DM29)</f>
        <v>117.93628091665538</v>
      </c>
      <c r="DN42" s="32">
        <f ca="1">SUM(DB42:DM42)</f>
        <v>1423.1256841277591</v>
      </c>
      <c r="DO42" s="31">
        <f ca="1">AVERAGE('Trial 1'!DO29,'Trial 2'!DO29,'Trial 3'!DO29,'Trial 4'!DO29,'Trial 5'!DO29,'Trial 6'!DO29,'Trial 7'!DO29,'Trial 8'!DO29)</f>
        <v>117.84728453470575</v>
      </c>
      <c r="DP42" s="31">
        <f ca="1">AVERAGE('Trial 1'!DP29,'Trial 2'!DP29,'Trial 3'!DP29,'Trial 4'!DP29,'Trial 5'!DP29,'Trial 6'!DP29,'Trial 7'!DP29,'Trial 8'!DP29)</f>
        <v>117.72175670056002</v>
      </c>
      <c r="DQ42" s="31">
        <f ca="1">AVERAGE('Trial 1'!DQ29,'Trial 2'!DQ29,'Trial 3'!DQ29,'Trial 4'!DQ29,'Trial 5'!DQ29,'Trial 6'!DQ29,'Trial 7'!DQ29,'Trial 8'!DQ29)</f>
        <v>117.61211829628907</v>
      </c>
      <c r="DR42" s="31">
        <f ca="1">AVERAGE('Trial 1'!DR29,'Trial 2'!DR29,'Trial 3'!DR29,'Trial 4'!DR29,'Trial 5'!DR29,'Trial 6'!DR29,'Trial 7'!DR29,'Trial 8'!DR29)</f>
        <v>117.51002592707668</v>
      </c>
      <c r="DS42" s="31">
        <f ca="1">AVERAGE('Trial 1'!DS29,'Trial 2'!DS29,'Trial 3'!DS29,'Trial 4'!DS29,'Trial 5'!DS29,'Trial 6'!DS29,'Trial 7'!DS29,'Trial 8'!DS29)</f>
        <v>117.37149395239797</v>
      </c>
      <c r="DT42" s="31">
        <f ca="1">AVERAGE('Trial 1'!DT29,'Trial 2'!DT29,'Trial 3'!DT29,'Trial 4'!DT29,'Trial 5'!DT29,'Trial 6'!DT29,'Trial 7'!DT29,'Trial 8'!DT29)</f>
        <v>117.24259730033283</v>
      </c>
      <c r="DU42" s="31">
        <f ca="1">AVERAGE('Trial 1'!DU29,'Trial 2'!DU29,'Trial 3'!DU29,'Trial 4'!DU29,'Trial 5'!DU29,'Trial 6'!DU29,'Trial 7'!DU29,'Trial 8'!DU29)</f>
        <v>117.13433047589399</v>
      </c>
      <c r="DV42" s="31">
        <f ca="1">AVERAGE('Trial 1'!DV29,'Trial 2'!DV29,'Trial 3'!DV29,'Trial 4'!DV29,'Trial 5'!DV29,'Trial 6'!DV29,'Trial 7'!DV29,'Trial 8'!DV29)</f>
        <v>117.02603637310172</v>
      </c>
      <c r="DW42" s="31">
        <f ca="1">AVERAGE('Trial 1'!DW29,'Trial 2'!DW29,'Trial 3'!DW29,'Trial 4'!DW29,'Trial 5'!DW29,'Trial 6'!DW29,'Trial 7'!DW29,'Trial 8'!DW29)</f>
        <v>116.92720748677314</v>
      </c>
      <c r="DX42" s="31">
        <f ca="1">AVERAGE('Trial 1'!DX29,'Trial 2'!DX29,'Trial 3'!DX29,'Trial 4'!DX29,'Trial 5'!DX29,'Trial 6'!DX29,'Trial 7'!DX29,'Trial 8'!DX29)</f>
        <v>116.79554053077106</v>
      </c>
      <c r="DY42" s="31">
        <f ca="1">AVERAGE('Trial 1'!DY29,'Trial 2'!DY29,'Trial 3'!DY29,'Trial 4'!DY29,'Trial 5'!DY29,'Trial 6'!DY29,'Trial 7'!DY29,'Trial 8'!DY29)</f>
        <v>116.68545659942677</v>
      </c>
      <c r="DZ42" s="31">
        <f ca="1">AVERAGE('Trial 1'!DZ29,'Trial 2'!DZ29,'Trial 3'!DZ29,'Trial 4'!DZ29,'Trial 5'!DZ29,'Trial 6'!DZ29,'Trial 7'!DZ29,'Trial 8'!DZ29)</f>
        <v>116.57111063876202</v>
      </c>
      <c r="EA42" s="32">
        <f ca="1">SUM(DO42:DZ42)</f>
        <v>1406.444958816091</v>
      </c>
      <c r="EB42" s="31">
        <f ca="1">AVERAGE('Trial 1'!EB29,'Trial 2'!EB29,'Trial 3'!EB29,'Trial 4'!EB29,'Trial 5'!EB29,'Trial 6'!EB29,'Trial 7'!EB29,'Trial 8'!EB29)</f>
        <v>116.47225832924759</v>
      </c>
      <c r="EC42" s="31">
        <f ca="1">AVERAGE('Trial 1'!EC29,'Trial 2'!EC29,'Trial 3'!EC29,'Trial 4'!EC29,'Trial 5'!EC29,'Trial 6'!EC29,'Trial 7'!EC29,'Trial 8'!EC29)</f>
        <v>116.37806020541183</v>
      </c>
      <c r="ED42" s="31">
        <f ca="1">AVERAGE('Trial 1'!ED29,'Trial 2'!ED29,'Trial 3'!ED29,'Trial 4'!ED29,'Trial 5'!ED29,'Trial 6'!ED29,'Trial 7'!ED29,'Trial 8'!ED29)</f>
        <v>116.28589009949566</v>
      </c>
      <c r="EE42" s="31">
        <f ca="1">AVERAGE('Trial 1'!EE29,'Trial 2'!EE29,'Trial 3'!EE29,'Trial 4'!EE29,'Trial 5'!EE29,'Trial 6'!EE29,'Trial 7'!EE29,'Trial 8'!EE29)</f>
        <v>116.15726831723465</v>
      </c>
      <c r="EF42" s="31">
        <f ca="1">AVERAGE('Trial 1'!EF29,'Trial 2'!EF29,'Trial 3'!EF29,'Trial 4'!EF29,'Trial 5'!EF29,'Trial 6'!EF29,'Trial 7'!EF29,'Trial 8'!EF29)</f>
        <v>116.0514796421252</v>
      </c>
      <c r="EG42" s="31">
        <f ca="1">AVERAGE('Trial 1'!EG29,'Trial 2'!EG29,'Trial 3'!EG29,'Trial 4'!EG29,'Trial 5'!EG29,'Trial 6'!EG29,'Trial 7'!EG29,'Trial 8'!EG29)</f>
        <v>115.93735146622019</v>
      </c>
      <c r="EH42" s="31">
        <f ca="1">AVERAGE('Trial 1'!EH29,'Trial 2'!EH29,'Trial 3'!EH29,'Trial 4'!EH29,'Trial 5'!EH29,'Trial 6'!EH29,'Trial 7'!EH29,'Trial 8'!EH29)</f>
        <v>115.83021093140025</v>
      </c>
      <c r="EI42" s="31">
        <f ca="1">AVERAGE('Trial 1'!EI29,'Trial 2'!EI29,'Trial 3'!EI29,'Trial 4'!EI29,'Trial 5'!EI29,'Trial 6'!EI29,'Trial 7'!EI29,'Trial 8'!EI29)</f>
        <v>115.72355781715913</v>
      </c>
      <c r="EJ42" s="31">
        <f ca="1">AVERAGE('Trial 1'!EJ29,'Trial 2'!EJ29,'Trial 3'!EJ29,'Trial 4'!EJ29,'Trial 5'!EJ29,'Trial 6'!EJ29,'Trial 7'!EJ29,'Trial 8'!EJ29)</f>
        <v>115.63420264003724</v>
      </c>
      <c r="EK42" s="31">
        <f ca="1">AVERAGE('Trial 1'!EK29,'Trial 2'!EK29,'Trial 3'!EK29,'Trial 4'!EK29,'Trial 5'!EK29,'Trial 6'!EK29,'Trial 7'!EK29,'Trial 8'!EK29)</f>
        <v>115.54497007501969</v>
      </c>
      <c r="EL42" s="31">
        <f ca="1">AVERAGE('Trial 1'!EL29,'Trial 2'!EL29,'Trial 3'!EL29,'Trial 4'!EL29,'Trial 5'!EL29,'Trial 6'!EL29,'Trial 7'!EL29,'Trial 8'!EL29)</f>
        <v>115.44797100708526</v>
      </c>
      <c r="EM42" s="31">
        <f ca="1">AVERAGE('Trial 1'!EM29,'Trial 2'!EM29,'Trial 3'!EM29,'Trial 4'!EM29,'Trial 5'!EM29,'Trial 6'!EM29,'Trial 7'!EM29,'Trial 8'!EM29)</f>
        <v>115.36619506221608</v>
      </c>
      <c r="EN42" s="32">
        <f ca="1">SUM(EB42:EM42)</f>
        <v>1390.8294155926528</v>
      </c>
    </row>
    <row r="43" spans="1:144" ht="12.75" customHeight="1" outlineLevel="1" x14ac:dyDescent="0.2">
      <c r="A43" s="9" t="str">
        <f>Labels!B41</f>
        <v>Desired Employment std dev</v>
      </c>
      <c r="B43" s="33">
        <f>STDEV('Trial 1'!B29,'Trial 2'!B29,'Trial 3'!B29,'Trial 4'!B29,'Trial 5'!B29,'Trial 6'!B29,'Trial 7'!B29,'Trial 8'!B29)</f>
        <v>0</v>
      </c>
      <c r="C43" s="33">
        <f ca="1">STDEV('Trial 1'!C29,'Trial 2'!C29,'Trial 3'!C29,'Trial 4'!C29,'Trial 5'!C29,'Trial 6'!C29,'Trial 7'!C29,'Trial 8'!C29)</f>
        <v>3.9962822745089305E-2</v>
      </c>
      <c r="D43" s="33">
        <f ca="1">STDEV('Trial 1'!D29,'Trial 2'!D29,'Trial 3'!D29,'Trial 4'!D29,'Trial 5'!D29,'Trial 6'!D29,'Trial 7'!D29,'Trial 8'!D29)</f>
        <v>5.8694023484980977E-2</v>
      </c>
      <c r="E43" s="33">
        <f ca="1">STDEV('Trial 1'!E29,'Trial 2'!E29,'Trial 3'!E29,'Trial 4'!E29,'Trial 5'!E29,'Trial 6'!E29,'Trial 7'!E29,'Trial 8'!E29)</f>
        <v>6.2250192297115668E-2</v>
      </c>
      <c r="F43" s="33">
        <f ca="1">STDEV('Trial 1'!F29,'Trial 2'!F29,'Trial 3'!F29,'Trial 4'!F29,'Trial 5'!F29,'Trial 6'!F29,'Trial 7'!F29,'Trial 8'!F29)</f>
        <v>9.5176255104327437E-2</v>
      </c>
      <c r="G43" s="33">
        <f ca="1">STDEV('Trial 1'!G29,'Trial 2'!G29,'Trial 3'!G29,'Trial 4'!G29,'Trial 5'!G29,'Trial 6'!G29,'Trial 7'!G29,'Trial 8'!G29)</f>
        <v>0.13227673399666298</v>
      </c>
      <c r="H43" s="33">
        <f ca="1">STDEV('Trial 1'!H29,'Trial 2'!H29,'Trial 3'!H29,'Trial 4'!H29,'Trial 5'!H29,'Trial 6'!H29,'Trial 7'!H29,'Trial 8'!H29)</f>
        <v>0.14299773113818562</v>
      </c>
      <c r="I43" s="33">
        <f ca="1">STDEV('Trial 1'!I29,'Trial 2'!I29,'Trial 3'!I29,'Trial 4'!I29,'Trial 5'!I29,'Trial 6'!I29,'Trial 7'!I29,'Trial 8'!I29)</f>
        <v>0.14957916494037604</v>
      </c>
      <c r="J43" s="33">
        <f ca="1">STDEV('Trial 1'!J29,'Trial 2'!J29,'Trial 3'!J29,'Trial 4'!J29,'Trial 5'!J29,'Trial 6'!J29,'Trial 7'!J29,'Trial 8'!J29)</f>
        <v>0.16135570396689339</v>
      </c>
      <c r="K43" s="33">
        <f ca="1">STDEV('Trial 1'!K29,'Trial 2'!K29,'Trial 3'!K29,'Trial 4'!K29,'Trial 5'!K29,'Trial 6'!K29,'Trial 7'!K29,'Trial 8'!K29)</f>
        <v>0.15219393527779884</v>
      </c>
      <c r="L43" s="33">
        <f ca="1">STDEV('Trial 1'!L29,'Trial 2'!L29,'Trial 3'!L29,'Trial 4'!L29,'Trial 5'!L29,'Trial 6'!L29,'Trial 7'!L29,'Trial 8'!L29)</f>
        <v>0.17574108668445076</v>
      </c>
      <c r="M43" s="33">
        <f ca="1">STDEV('Trial 1'!M29,'Trial 2'!M29,'Trial 3'!M29,'Trial 4'!M29,'Trial 5'!M29,'Trial 6'!M29,'Trial 7'!M29,'Trial 8'!M29)</f>
        <v>0.18123880081728938</v>
      </c>
      <c r="N43" s="34">
        <f ca="1">SUM(B43:M43)</f>
        <v>1.3514664504531702</v>
      </c>
      <c r="O43" s="33">
        <f ca="1">STDEV('Trial 1'!O29,'Trial 2'!O29,'Trial 3'!O29,'Trial 4'!O29,'Trial 5'!O29,'Trial 6'!O29,'Trial 7'!O29,'Trial 8'!O29)</f>
        <v>0.20977980461092974</v>
      </c>
      <c r="P43" s="33">
        <f ca="1">STDEV('Trial 1'!P29,'Trial 2'!P29,'Trial 3'!P29,'Trial 4'!P29,'Trial 5'!P29,'Trial 6'!P29,'Trial 7'!P29,'Trial 8'!P29)</f>
        <v>0.21426978191521279</v>
      </c>
      <c r="Q43" s="33">
        <f ca="1">STDEV('Trial 1'!Q29,'Trial 2'!Q29,'Trial 3'!Q29,'Trial 4'!Q29,'Trial 5'!Q29,'Trial 6'!Q29,'Trial 7'!Q29,'Trial 8'!Q29)</f>
        <v>0.21333942566414657</v>
      </c>
      <c r="R43" s="33">
        <f ca="1">STDEV('Trial 1'!R29,'Trial 2'!R29,'Trial 3'!R29,'Trial 4'!R29,'Trial 5'!R29,'Trial 6'!R29,'Trial 7'!R29,'Trial 8'!R29)</f>
        <v>0.24531741488258099</v>
      </c>
      <c r="S43" s="33">
        <f ca="1">STDEV('Trial 1'!S29,'Trial 2'!S29,'Trial 3'!S29,'Trial 4'!S29,'Trial 5'!S29,'Trial 6'!S29,'Trial 7'!S29,'Trial 8'!S29)</f>
        <v>0.26931543930309632</v>
      </c>
      <c r="T43" s="33">
        <f ca="1">STDEV('Trial 1'!T29,'Trial 2'!T29,'Trial 3'!T29,'Trial 4'!T29,'Trial 5'!T29,'Trial 6'!T29,'Trial 7'!T29,'Trial 8'!T29)</f>
        <v>0.28988204658300382</v>
      </c>
      <c r="U43" s="33">
        <f ca="1">STDEV('Trial 1'!U29,'Trial 2'!U29,'Trial 3'!U29,'Trial 4'!U29,'Trial 5'!U29,'Trial 6'!U29,'Trial 7'!U29,'Trial 8'!U29)</f>
        <v>0.29326637818174772</v>
      </c>
      <c r="V43" s="33">
        <f ca="1">STDEV('Trial 1'!V29,'Trial 2'!V29,'Trial 3'!V29,'Trial 4'!V29,'Trial 5'!V29,'Trial 6'!V29,'Trial 7'!V29,'Trial 8'!V29)</f>
        <v>0.2852486493377176</v>
      </c>
      <c r="W43" s="33">
        <f ca="1">STDEV('Trial 1'!W29,'Trial 2'!W29,'Trial 3'!W29,'Trial 4'!W29,'Trial 5'!W29,'Trial 6'!W29,'Trial 7'!W29,'Trial 8'!W29)</f>
        <v>0.28075378547733965</v>
      </c>
      <c r="X43" s="33">
        <f ca="1">STDEV('Trial 1'!X29,'Trial 2'!X29,'Trial 3'!X29,'Trial 4'!X29,'Trial 5'!X29,'Trial 6'!X29,'Trial 7'!X29,'Trial 8'!X29)</f>
        <v>0.28593532785347836</v>
      </c>
      <c r="Y43" s="33">
        <f ca="1">STDEV('Trial 1'!Y29,'Trial 2'!Y29,'Trial 3'!Y29,'Trial 4'!Y29,'Trial 5'!Y29,'Trial 6'!Y29,'Trial 7'!Y29,'Trial 8'!Y29)</f>
        <v>0.32722139649960924</v>
      </c>
      <c r="Z43" s="33">
        <f ca="1">STDEV('Trial 1'!Z29,'Trial 2'!Z29,'Trial 3'!Z29,'Trial 4'!Z29,'Trial 5'!Z29,'Trial 6'!Z29,'Trial 7'!Z29,'Trial 8'!Z29)</f>
        <v>0.30833396253132267</v>
      </c>
      <c r="AA43" s="34">
        <f ca="1">SUM(O43:Z43)</f>
        <v>3.2226634128401863</v>
      </c>
      <c r="AB43" s="33">
        <f ca="1">STDEV('Trial 1'!AB29,'Trial 2'!AB29,'Trial 3'!AB29,'Trial 4'!AB29,'Trial 5'!AB29,'Trial 6'!AB29,'Trial 7'!AB29,'Trial 8'!AB29)</f>
        <v>0.33030346058619797</v>
      </c>
      <c r="AC43" s="33">
        <f ca="1">STDEV('Trial 1'!AC29,'Trial 2'!AC29,'Trial 3'!AC29,'Trial 4'!AC29,'Trial 5'!AC29,'Trial 6'!AC29,'Trial 7'!AC29,'Trial 8'!AC29)</f>
        <v>0.33125124555723851</v>
      </c>
      <c r="AD43" s="33">
        <f ca="1">STDEV('Trial 1'!AD29,'Trial 2'!AD29,'Trial 3'!AD29,'Trial 4'!AD29,'Trial 5'!AD29,'Trial 6'!AD29,'Trial 7'!AD29,'Trial 8'!AD29)</f>
        <v>0.34392920728860521</v>
      </c>
      <c r="AE43" s="33">
        <f ca="1">STDEV('Trial 1'!AE29,'Trial 2'!AE29,'Trial 3'!AE29,'Trial 4'!AE29,'Trial 5'!AE29,'Trial 6'!AE29,'Trial 7'!AE29,'Trial 8'!AE29)</f>
        <v>0.35739482003905931</v>
      </c>
      <c r="AF43" s="33">
        <f ca="1">STDEV('Trial 1'!AF29,'Trial 2'!AF29,'Trial 3'!AF29,'Trial 4'!AF29,'Trial 5'!AF29,'Trial 6'!AF29,'Trial 7'!AF29,'Trial 8'!AF29)</f>
        <v>0.40099824592747912</v>
      </c>
      <c r="AG43" s="33">
        <f ca="1">STDEV('Trial 1'!AG29,'Trial 2'!AG29,'Trial 3'!AG29,'Trial 4'!AG29,'Trial 5'!AG29,'Trial 6'!AG29,'Trial 7'!AG29,'Trial 8'!AG29)</f>
        <v>0.38992033283848232</v>
      </c>
      <c r="AH43" s="33">
        <f ca="1">STDEV('Trial 1'!AH29,'Trial 2'!AH29,'Trial 3'!AH29,'Trial 4'!AH29,'Trial 5'!AH29,'Trial 6'!AH29,'Trial 7'!AH29,'Trial 8'!AH29)</f>
        <v>0.38057943575913677</v>
      </c>
      <c r="AI43" s="33">
        <f ca="1">STDEV('Trial 1'!AI29,'Trial 2'!AI29,'Trial 3'!AI29,'Trial 4'!AI29,'Trial 5'!AI29,'Trial 6'!AI29,'Trial 7'!AI29,'Trial 8'!AI29)</f>
        <v>0.38043122415830954</v>
      </c>
      <c r="AJ43" s="33">
        <f ca="1">STDEV('Trial 1'!AJ29,'Trial 2'!AJ29,'Trial 3'!AJ29,'Trial 4'!AJ29,'Trial 5'!AJ29,'Trial 6'!AJ29,'Trial 7'!AJ29,'Trial 8'!AJ29)</f>
        <v>0.39660740474514022</v>
      </c>
      <c r="AK43" s="33">
        <f ca="1">STDEV('Trial 1'!AK29,'Trial 2'!AK29,'Trial 3'!AK29,'Trial 4'!AK29,'Trial 5'!AK29,'Trial 6'!AK29,'Trial 7'!AK29,'Trial 8'!AK29)</f>
        <v>0.42325397724054736</v>
      </c>
      <c r="AL43" s="33">
        <f ca="1">STDEV('Trial 1'!AL29,'Trial 2'!AL29,'Trial 3'!AL29,'Trial 4'!AL29,'Trial 5'!AL29,'Trial 6'!AL29,'Trial 7'!AL29,'Trial 8'!AL29)</f>
        <v>0.44872796636418671</v>
      </c>
      <c r="AM43" s="33">
        <f ca="1">STDEV('Trial 1'!AM29,'Trial 2'!AM29,'Trial 3'!AM29,'Trial 4'!AM29,'Trial 5'!AM29,'Trial 6'!AM29,'Trial 7'!AM29,'Trial 8'!AM29)</f>
        <v>0.43232206061334094</v>
      </c>
      <c r="AN43" s="34">
        <f ca="1">SUM(AB43:AM43)</f>
        <v>4.6157193811177235</v>
      </c>
      <c r="AO43" s="33">
        <f ca="1">STDEV('Trial 1'!AO29,'Trial 2'!AO29,'Trial 3'!AO29,'Trial 4'!AO29,'Trial 5'!AO29,'Trial 6'!AO29,'Trial 7'!AO29,'Trial 8'!AO29)</f>
        <v>0.39549366486623683</v>
      </c>
      <c r="AP43" s="33">
        <f ca="1">STDEV('Trial 1'!AP29,'Trial 2'!AP29,'Trial 3'!AP29,'Trial 4'!AP29,'Trial 5'!AP29,'Trial 6'!AP29,'Trial 7'!AP29,'Trial 8'!AP29)</f>
        <v>0.39984486578679157</v>
      </c>
      <c r="AQ43" s="33">
        <f ca="1">STDEV('Trial 1'!AQ29,'Trial 2'!AQ29,'Trial 3'!AQ29,'Trial 4'!AQ29,'Trial 5'!AQ29,'Trial 6'!AQ29,'Trial 7'!AQ29,'Trial 8'!AQ29)</f>
        <v>0.3836637951621929</v>
      </c>
      <c r="AR43" s="33">
        <f ca="1">STDEV('Trial 1'!AR29,'Trial 2'!AR29,'Trial 3'!AR29,'Trial 4'!AR29,'Trial 5'!AR29,'Trial 6'!AR29,'Trial 7'!AR29,'Trial 8'!AR29)</f>
        <v>0.39885196540641005</v>
      </c>
      <c r="AS43" s="33">
        <f ca="1">STDEV('Trial 1'!AS29,'Trial 2'!AS29,'Trial 3'!AS29,'Trial 4'!AS29,'Trial 5'!AS29,'Trial 6'!AS29,'Trial 7'!AS29,'Trial 8'!AS29)</f>
        <v>0.42788639971778253</v>
      </c>
      <c r="AT43" s="33">
        <f ca="1">STDEV('Trial 1'!AT29,'Trial 2'!AT29,'Trial 3'!AT29,'Trial 4'!AT29,'Trial 5'!AT29,'Trial 6'!AT29,'Trial 7'!AT29,'Trial 8'!AT29)</f>
        <v>0.4250217967843522</v>
      </c>
      <c r="AU43" s="33">
        <f ca="1">STDEV('Trial 1'!AU29,'Trial 2'!AU29,'Trial 3'!AU29,'Trial 4'!AU29,'Trial 5'!AU29,'Trial 6'!AU29,'Trial 7'!AU29,'Trial 8'!AU29)</f>
        <v>0.41199549432103616</v>
      </c>
      <c r="AV43" s="33">
        <f ca="1">STDEV('Trial 1'!AV29,'Trial 2'!AV29,'Trial 3'!AV29,'Trial 4'!AV29,'Trial 5'!AV29,'Trial 6'!AV29,'Trial 7'!AV29,'Trial 8'!AV29)</f>
        <v>0.37428868658282471</v>
      </c>
      <c r="AW43" s="33">
        <f ca="1">STDEV('Trial 1'!AW29,'Trial 2'!AW29,'Trial 3'!AW29,'Trial 4'!AW29,'Trial 5'!AW29,'Trial 6'!AW29,'Trial 7'!AW29,'Trial 8'!AW29)</f>
        <v>0.36482022744600157</v>
      </c>
      <c r="AX43" s="33">
        <f ca="1">STDEV('Trial 1'!AX29,'Trial 2'!AX29,'Trial 3'!AX29,'Trial 4'!AX29,'Trial 5'!AX29,'Trial 6'!AX29,'Trial 7'!AX29,'Trial 8'!AX29)</f>
        <v>0.37485916322782237</v>
      </c>
      <c r="AY43" s="33">
        <f ca="1">STDEV('Trial 1'!AY29,'Trial 2'!AY29,'Trial 3'!AY29,'Trial 4'!AY29,'Trial 5'!AY29,'Trial 6'!AY29,'Trial 7'!AY29,'Trial 8'!AY29)</f>
        <v>0.35814006315478292</v>
      </c>
      <c r="AZ43" s="33">
        <f ca="1">STDEV('Trial 1'!AZ29,'Trial 2'!AZ29,'Trial 3'!AZ29,'Trial 4'!AZ29,'Trial 5'!AZ29,'Trial 6'!AZ29,'Trial 7'!AZ29,'Trial 8'!AZ29)</f>
        <v>0.36198611525729807</v>
      </c>
      <c r="BA43" s="34">
        <f ca="1">SUM(AO43:AZ43)</f>
        <v>4.6768522377135318</v>
      </c>
      <c r="BB43" s="33">
        <f ca="1">STDEV('Trial 1'!BB29,'Trial 2'!BB29,'Trial 3'!BB29,'Trial 4'!BB29,'Trial 5'!BB29,'Trial 6'!BB29,'Trial 7'!BB29,'Trial 8'!BB29)</f>
        <v>0.35470119558983454</v>
      </c>
      <c r="BC43" s="33">
        <f ca="1">STDEV('Trial 1'!BC29,'Trial 2'!BC29,'Trial 3'!BC29,'Trial 4'!BC29,'Trial 5'!BC29,'Trial 6'!BC29,'Trial 7'!BC29,'Trial 8'!BC29)</f>
        <v>0.33767501549147699</v>
      </c>
      <c r="BD43" s="33">
        <f ca="1">STDEV('Trial 1'!BD29,'Trial 2'!BD29,'Trial 3'!BD29,'Trial 4'!BD29,'Trial 5'!BD29,'Trial 6'!BD29,'Trial 7'!BD29,'Trial 8'!BD29)</f>
        <v>0.33515835445005204</v>
      </c>
      <c r="BE43" s="33">
        <f ca="1">STDEV('Trial 1'!BE29,'Trial 2'!BE29,'Trial 3'!BE29,'Trial 4'!BE29,'Trial 5'!BE29,'Trial 6'!BE29,'Trial 7'!BE29,'Trial 8'!BE29)</f>
        <v>0.34309339321321164</v>
      </c>
      <c r="BF43" s="33">
        <f ca="1">STDEV('Trial 1'!BF29,'Trial 2'!BF29,'Trial 3'!BF29,'Trial 4'!BF29,'Trial 5'!BF29,'Trial 6'!BF29,'Trial 7'!BF29,'Trial 8'!BF29)</f>
        <v>0.32321823869798338</v>
      </c>
      <c r="BG43" s="33">
        <f ca="1">STDEV('Trial 1'!BG29,'Trial 2'!BG29,'Trial 3'!BG29,'Trial 4'!BG29,'Trial 5'!BG29,'Trial 6'!BG29,'Trial 7'!BG29,'Trial 8'!BG29)</f>
        <v>0.33406648518696697</v>
      </c>
      <c r="BH43" s="33">
        <f ca="1">STDEV('Trial 1'!BH29,'Trial 2'!BH29,'Trial 3'!BH29,'Trial 4'!BH29,'Trial 5'!BH29,'Trial 6'!BH29,'Trial 7'!BH29,'Trial 8'!BH29)</f>
        <v>0.31611950681264794</v>
      </c>
      <c r="BI43" s="33">
        <f ca="1">STDEV('Trial 1'!BI29,'Trial 2'!BI29,'Trial 3'!BI29,'Trial 4'!BI29,'Trial 5'!BI29,'Trial 6'!BI29,'Trial 7'!BI29,'Trial 8'!BI29)</f>
        <v>0.31941043458175916</v>
      </c>
      <c r="BJ43" s="33">
        <f ca="1">STDEV('Trial 1'!BJ29,'Trial 2'!BJ29,'Trial 3'!BJ29,'Trial 4'!BJ29,'Trial 5'!BJ29,'Trial 6'!BJ29,'Trial 7'!BJ29,'Trial 8'!BJ29)</f>
        <v>0.34269303904036341</v>
      </c>
      <c r="BK43" s="33">
        <f ca="1">STDEV('Trial 1'!BK29,'Trial 2'!BK29,'Trial 3'!BK29,'Trial 4'!BK29,'Trial 5'!BK29,'Trial 6'!BK29,'Trial 7'!BK29,'Trial 8'!BK29)</f>
        <v>0.34040791564645323</v>
      </c>
      <c r="BL43" s="33">
        <f ca="1">STDEV('Trial 1'!BL29,'Trial 2'!BL29,'Trial 3'!BL29,'Trial 4'!BL29,'Trial 5'!BL29,'Trial 6'!BL29,'Trial 7'!BL29,'Trial 8'!BL29)</f>
        <v>0.33759477686371631</v>
      </c>
      <c r="BM43" s="33">
        <f ca="1">STDEV('Trial 1'!BM29,'Trial 2'!BM29,'Trial 3'!BM29,'Trial 4'!BM29,'Trial 5'!BM29,'Trial 6'!BM29,'Trial 7'!BM29,'Trial 8'!BM29)</f>
        <v>0.33651229867356774</v>
      </c>
      <c r="BN43" s="34">
        <f ca="1">SUM(BB43:BM43)</f>
        <v>4.0206506542480334</v>
      </c>
      <c r="BO43" s="33">
        <f ca="1">STDEV('Trial 1'!BO29,'Trial 2'!BO29,'Trial 3'!BO29,'Trial 4'!BO29,'Trial 5'!BO29,'Trial 6'!BO29,'Trial 7'!BO29,'Trial 8'!BO29)</f>
        <v>0.37432696381341513</v>
      </c>
      <c r="BP43" s="33">
        <f ca="1">STDEV('Trial 1'!BP29,'Trial 2'!BP29,'Trial 3'!BP29,'Trial 4'!BP29,'Trial 5'!BP29,'Trial 6'!BP29,'Trial 7'!BP29,'Trial 8'!BP29)</f>
        <v>0.360012433062813</v>
      </c>
      <c r="BQ43" s="33">
        <f ca="1">STDEV('Trial 1'!BQ29,'Trial 2'!BQ29,'Trial 3'!BQ29,'Trial 4'!BQ29,'Trial 5'!BQ29,'Trial 6'!BQ29,'Trial 7'!BQ29,'Trial 8'!BQ29)</f>
        <v>0.38335935989586778</v>
      </c>
      <c r="BR43" s="33">
        <f ca="1">STDEV('Trial 1'!BR29,'Trial 2'!BR29,'Trial 3'!BR29,'Trial 4'!BR29,'Trial 5'!BR29,'Trial 6'!BR29,'Trial 7'!BR29,'Trial 8'!BR29)</f>
        <v>0.35028543597447764</v>
      </c>
      <c r="BS43" s="33">
        <f ca="1">STDEV('Trial 1'!BS29,'Trial 2'!BS29,'Trial 3'!BS29,'Trial 4'!BS29,'Trial 5'!BS29,'Trial 6'!BS29,'Trial 7'!BS29,'Trial 8'!BS29)</f>
        <v>0.31816076521922571</v>
      </c>
      <c r="BT43" s="33">
        <f ca="1">STDEV('Trial 1'!BT29,'Trial 2'!BT29,'Trial 3'!BT29,'Trial 4'!BT29,'Trial 5'!BT29,'Trial 6'!BT29,'Trial 7'!BT29,'Trial 8'!BT29)</f>
        <v>0.32797163615111308</v>
      </c>
      <c r="BU43" s="33">
        <f ca="1">STDEV('Trial 1'!BU29,'Trial 2'!BU29,'Trial 3'!BU29,'Trial 4'!BU29,'Trial 5'!BU29,'Trial 6'!BU29,'Trial 7'!BU29,'Trial 8'!BU29)</f>
        <v>0.34861654742470244</v>
      </c>
      <c r="BV43" s="33">
        <f ca="1">STDEV('Trial 1'!BV29,'Trial 2'!BV29,'Trial 3'!BV29,'Trial 4'!BV29,'Trial 5'!BV29,'Trial 6'!BV29,'Trial 7'!BV29,'Trial 8'!BV29)</f>
        <v>0.3566732391979483</v>
      </c>
      <c r="BW43" s="33">
        <f ca="1">STDEV('Trial 1'!BW29,'Trial 2'!BW29,'Trial 3'!BW29,'Trial 4'!BW29,'Trial 5'!BW29,'Trial 6'!BW29,'Trial 7'!BW29,'Trial 8'!BW29)</f>
        <v>0.36346760091680913</v>
      </c>
      <c r="BX43" s="33">
        <f ca="1">STDEV('Trial 1'!BX29,'Trial 2'!BX29,'Trial 3'!BX29,'Trial 4'!BX29,'Trial 5'!BX29,'Trial 6'!BX29,'Trial 7'!BX29,'Trial 8'!BX29)</f>
        <v>0.36559166712782892</v>
      </c>
      <c r="BY43" s="33">
        <f ca="1">STDEV('Trial 1'!BY29,'Trial 2'!BY29,'Trial 3'!BY29,'Trial 4'!BY29,'Trial 5'!BY29,'Trial 6'!BY29,'Trial 7'!BY29,'Trial 8'!BY29)</f>
        <v>0.38590548140303865</v>
      </c>
      <c r="BZ43" s="33">
        <f ca="1">STDEV('Trial 1'!BZ29,'Trial 2'!BZ29,'Trial 3'!BZ29,'Trial 4'!BZ29,'Trial 5'!BZ29,'Trial 6'!BZ29,'Trial 7'!BZ29,'Trial 8'!BZ29)</f>
        <v>0.39204308816932171</v>
      </c>
      <c r="CA43" s="34">
        <f ca="1">SUM(BO43:BZ43)</f>
        <v>4.326414218356561</v>
      </c>
      <c r="CB43" s="33">
        <f ca="1">STDEV('Trial 1'!CB29,'Trial 2'!CB29,'Trial 3'!CB29,'Trial 4'!CB29,'Trial 5'!CB29,'Trial 6'!CB29,'Trial 7'!CB29,'Trial 8'!CB29)</f>
        <v>0.41172457598655371</v>
      </c>
      <c r="CC43" s="33">
        <f ca="1">STDEV('Trial 1'!CC29,'Trial 2'!CC29,'Trial 3'!CC29,'Trial 4'!CC29,'Trial 5'!CC29,'Trial 6'!CC29,'Trial 7'!CC29,'Trial 8'!CC29)</f>
        <v>0.41949090790528021</v>
      </c>
      <c r="CD43" s="33">
        <f ca="1">STDEV('Trial 1'!CD29,'Trial 2'!CD29,'Trial 3'!CD29,'Trial 4'!CD29,'Trial 5'!CD29,'Trial 6'!CD29,'Trial 7'!CD29,'Trial 8'!CD29)</f>
        <v>0.42725109063528532</v>
      </c>
      <c r="CE43" s="33">
        <f ca="1">STDEV('Trial 1'!CE29,'Trial 2'!CE29,'Trial 3'!CE29,'Trial 4'!CE29,'Trial 5'!CE29,'Trial 6'!CE29,'Trial 7'!CE29,'Trial 8'!CE29)</f>
        <v>0.41136129369796065</v>
      </c>
      <c r="CF43" s="33">
        <f ca="1">STDEV('Trial 1'!CF29,'Trial 2'!CF29,'Trial 3'!CF29,'Trial 4'!CF29,'Trial 5'!CF29,'Trial 6'!CF29,'Trial 7'!CF29,'Trial 8'!CF29)</f>
        <v>0.42626624366825938</v>
      </c>
      <c r="CG43" s="33">
        <f ca="1">STDEV('Trial 1'!CG29,'Trial 2'!CG29,'Trial 3'!CG29,'Trial 4'!CG29,'Trial 5'!CG29,'Trial 6'!CG29,'Trial 7'!CG29,'Trial 8'!CG29)</f>
        <v>0.43067788518968675</v>
      </c>
      <c r="CH43" s="33">
        <f ca="1">STDEV('Trial 1'!CH29,'Trial 2'!CH29,'Trial 3'!CH29,'Trial 4'!CH29,'Trial 5'!CH29,'Trial 6'!CH29,'Trial 7'!CH29,'Trial 8'!CH29)</f>
        <v>0.38643188040208082</v>
      </c>
      <c r="CI43" s="33">
        <f ca="1">STDEV('Trial 1'!CI29,'Trial 2'!CI29,'Trial 3'!CI29,'Trial 4'!CI29,'Trial 5'!CI29,'Trial 6'!CI29,'Trial 7'!CI29,'Trial 8'!CI29)</f>
        <v>0.39355277008518214</v>
      </c>
      <c r="CJ43" s="33">
        <f ca="1">STDEV('Trial 1'!CJ29,'Trial 2'!CJ29,'Trial 3'!CJ29,'Trial 4'!CJ29,'Trial 5'!CJ29,'Trial 6'!CJ29,'Trial 7'!CJ29,'Trial 8'!CJ29)</f>
        <v>0.41548302304205836</v>
      </c>
      <c r="CK43" s="33">
        <f ca="1">STDEV('Trial 1'!CK29,'Trial 2'!CK29,'Trial 3'!CK29,'Trial 4'!CK29,'Trial 5'!CK29,'Trial 6'!CK29,'Trial 7'!CK29,'Trial 8'!CK29)</f>
        <v>0.38175993396375041</v>
      </c>
      <c r="CL43" s="33">
        <f ca="1">STDEV('Trial 1'!CL29,'Trial 2'!CL29,'Trial 3'!CL29,'Trial 4'!CL29,'Trial 5'!CL29,'Trial 6'!CL29,'Trial 7'!CL29,'Trial 8'!CL29)</f>
        <v>0.37602086175853427</v>
      </c>
      <c r="CM43" s="33">
        <f ca="1">STDEV('Trial 1'!CM29,'Trial 2'!CM29,'Trial 3'!CM29,'Trial 4'!CM29,'Trial 5'!CM29,'Trial 6'!CM29,'Trial 7'!CM29,'Trial 8'!CM29)</f>
        <v>0.3599746583131887</v>
      </c>
      <c r="CN43" s="34">
        <f ca="1">SUM(CB43:CM43)</f>
        <v>4.839995124647821</v>
      </c>
      <c r="CO43" s="33">
        <f ca="1">STDEV('Trial 1'!CO29,'Trial 2'!CO29,'Trial 3'!CO29,'Trial 4'!CO29,'Trial 5'!CO29,'Trial 6'!CO29,'Trial 7'!CO29,'Trial 8'!CO29)</f>
        <v>0.31938433270424582</v>
      </c>
      <c r="CP43" s="33">
        <f ca="1">STDEV('Trial 1'!CP29,'Trial 2'!CP29,'Trial 3'!CP29,'Trial 4'!CP29,'Trial 5'!CP29,'Trial 6'!CP29,'Trial 7'!CP29,'Trial 8'!CP29)</f>
        <v>0.30127500604952029</v>
      </c>
      <c r="CQ43" s="33">
        <f ca="1">STDEV('Trial 1'!CQ29,'Trial 2'!CQ29,'Trial 3'!CQ29,'Trial 4'!CQ29,'Trial 5'!CQ29,'Trial 6'!CQ29,'Trial 7'!CQ29,'Trial 8'!CQ29)</f>
        <v>0.3262077233523053</v>
      </c>
      <c r="CR43" s="33">
        <f ca="1">STDEV('Trial 1'!CR29,'Trial 2'!CR29,'Trial 3'!CR29,'Trial 4'!CR29,'Trial 5'!CR29,'Trial 6'!CR29,'Trial 7'!CR29,'Trial 8'!CR29)</f>
        <v>0.32538448769151679</v>
      </c>
      <c r="CS43" s="33">
        <f ca="1">STDEV('Trial 1'!CS29,'Trial 2'!CS29,'Trial 3'!CS29,'Trial 4'!CS29,'Trial 5'!CS29,'Trial 6'!CS29,'Trial 7'!CS29,'Trial 8'!CS29)</f>
        <v>0.30841033398466289</v>
      </c>
      <c r="CT43" s="33">
        <f ca="1">STDEV('Trial 1'!CT29,'Trial 2'!CT29,'Trial 3'!CT29,'Trial 4'!CT29,'Trial 5'!CT29,'Trial 6'!CT29,'Trial 7'!CT29,'Trial 8'!CT29)</f>
        <v>0.29333511514613231</v>
      </c>
      <c r="CU43" s="33">
        <f ca="1">STDEV('Trial 1'!CU29,'Trial 2'!CU29,'Trial 3'!CU29,'Trial 4'!CU29,'Trial 5'!CU29,'Trial 6'!CU29,'Trial 7'!CU29,'Trial 8'!CU29)</f>
        <v>0.25719976920394988</v>
      </c>
      <c r="CV43" s="33">
        <f ca="1">STDEV('Trial 1'!CV29,'Trial 2'!CV29,'Trial 3'!CV29,'Trial 4'!CV29,'Trial 5'!CV29,'Trial 6'!CV29,'Trial 7'!CV29,'Trial 8'!CV29)</f>
        <v>0.2548027579107453</v>
      </c>
      <c r="CW43" s="33">
        <f ca="1">STDEV('Trial 1'!CW29,'Trial 2'!CW29,'Trial 3'!CW29,'Trial 4'!CW29,'Trial 5'!CW29,'Trial 6'!CW29,'Trial 7'!CW29,'Trial 8'!CW29)</f>
        <v>0.24181005598115091</v>
      </c>
      <c r="CX43" s="33">
        <f ca="1">STDEV('Trial 1'!CX29,'Trial 2'!CX29,'Trial 3'!CX29,'Trial 4'!CX29,'Trial 5'!CX29,'Trial 6'!CX29,'Trial 7'!CX29,'Trial 8'!CX29)</f>
        <v>0.24841884679493684</v>
      </c>
      <c r="CY43" s="33">
        <f ca="1">STDEV('Trial 1'!CY29,'Trial 2'!CY29,'Trial 3'!CY29,'Trial 4'!CY29,'Trial 5'!CY29,'Trial 6'!CY29,'Trial 7'!CY29,'Trial 8'!CY29)</f>
        <v>0.22529732278483267</v>
      </c>
      <c r="CZ43" s="33">
        <f ca="1">STDEV('Trial 1'!CZ29,'Trial 2'!CZ29,'Trial 3'!CZ29,'Trial 4'!CZ29,'Trial 5'!CZ29,'Trial 6'!CZ29,'Trial 7'!CZ29,'Trial 8'!CZ29)</f>
        <v>0.2645212381903726</v>
      </c>
      <c r="DA43" s="34">
        <f ca="1">SUM(CO43:CZ43)</f>
        <v>3.3660469897943717</v>
      </c>
      <c r="DB43" s="33">
        <f ca="1">STDEV('Trial 1'!DB29,'Trial 2'!DB29,'Trial 3'!DB29,'Trial 4'!DB29,'Trial 5'!DB29,'Trial 6'!DB29,'Trial 7'!DB29,'Trial 8'!DB29)</f>
        <v>0.25685134087530087</v>
      </c>
      <c r="DC43" s="33">
        <f ca="1">STDEV('Trial 1'!DC29,'Trial 2'!DC29,'Trial 3'!DC29,'Trial 4'!DC29,'Trial 5'!DC29,'Trial 6'!DC29,'Trial 7'!DC29,'Trial 8'!DC29)</f>
        <v>0.2796316045612291</v>
      </c>
      <c r="DD43" s="33">
        <f ca="1">STDEV('Trial 1'!DD29,'Trial 2'!DD29,'Trial 3'!DD29,'Trial 4'!DD29,'Trial 5'!DD29,'Trial 6'!DD29,'Trial 7'!DD29,'Trial 8'!DD29)</f>
        <v>0.31443488219988946</v>
      </c>
      <c r="DE43" s="33">
        <f ca="1">STDEV('Trial 1'!DE29,'Trial 2'!DE29,'Trial 3'!DE29,'Trial 4'!DE29,'Trial 5'!DE29,'Trial 6'!DE29,'Trial 7'!DE29,'Trial 8'!DE29)</f>
        <v>0.29891756027722144</v>
      </c>
      <c r="DF43" s="33">
        <f ca="1">STDEV('Trial 1'!DF29,'Trial 2'!DF29,'Trial 3'!DF29,'Trial 4'!DF29,'Trial 5'!DF29,'Trial 6'!DF29,'Trial 7'!DF29,'Trial 8'!DF29)</f>
        <v>0.31286664782453849</v>
      </c>
      <c r="DG43" s="33">
        <f ca="1">STDEV('Trial 1'!DG29,'Trial 2'!DG29,'Trial 3'!DG29,'Trial 4'!DG29,'Trial 5'!DG29,'Trial 6'!DG29,'Trial 7'!DG29,'Trial 8'!DG29)</f>
        <v>0.32635138311733575</v>
      </c>
      <c r="DH43" s="33">
        <f ca="1">STDEV('Trial 1'!DH29,'Trial 2'!DH29,'Trial 3'!DH29,'Trial 4'!DH29,'Trial 5'!DH29,'Trial 6'!DH29,'Trial 7'!DH29,'Trial 8'!DH29)</f>
        <v>0.31174457073697276</v>
      </c>
      <c r="DI43" s="33">
        <f ca="1">STDEV('Trial 1'!DI29,'Trial 2'!DI29,'Trial 3'!DI29,'Trial 4'!DI29,'Trial 5'!DI29,'Trial 6'!DI29,'Trial 7'!DI29,'Trial 8'!DI29)</f>
        <v>0.30399428286938507</v>
      </c>
      <c r="DJ43" s="33">
        <f ca="1">STDEV('Trial 1'!DJ29,'Trial 2'!DJ29,'Trial 3'!DJ29,'Trial 4'!DJ29,'Trial 5'!DJ29,'Trial 6'!DJ29,'Trial 7'!DJ29,'Trial 8'!DJ29)</f>
        <v>0.31719253166761374</v>
      </c>
      <c r="DK43" s="33">
        <f ca="1">STDEV('Trial 1'!DK29,'Trial 2'!DK29,'Trial 3'!DK29,'Trial 4'!DK29,'Trial 5'!DK29,'Trial 6'!DK29,'Trial 7'!DK29,'Trial 8'!DK29)</f>
        <v>0.28419487427953138</v>
      </c>
      <c r="DL43" s="33">
        <f ca="1">STDEV('Trial 1'!DL29,'Trial 2'!DL29,'Trial 3'!DL29,'Trial 4'!DL29,'Trial 5'!DL29,'Trial 6'!DL29,'Trial 7'!DL29,'Trial 8'!DL29)</f>
        <v>0.28172413458919687</v>
      </c>
      <c r="DM43" s="33">
        <f ca="1">STDEV('Trial 1'!DM29,'Trial 2'!DM29,'Trial 3'!DM29,'Trial 4'!DM29,'Trial 5'!DM29,'Trial 6'!DM29,'Trial 7'!DM29,'Trial 8'!DM29)</f>
        <v>0.29534268867123792</v>
      </c>
      <c r="DN43" s="34">
        <f ca="1">SUM(DB43:DM43)</f>
        <v>3.583246501669453</v>
      </c>
      <c r="DO43" s="33">
        <f ca="1">STDEV('Trial 1'!DO29,'Trial 2'!DO29,'Trial 3'!DO29,'Trial 4'!DO29,'Trial 5'!DO29,'Trial 6'!DO29,'Trial 7'!DO29,'Trial 8'!DO29)</f>
        <v>0.30583262815771839</v>
      </c>
      <c r="DP43" s="33">
        <f ca="1">STDEV('Trial 1'!DP29,'Trial 2'!DP29,'Trial 3'!DP29,'Trial 4'!DP29,'Trial 5'!DP29,'Trial 6'!DP29,'Trial 7'!DP29,'Trial 8'!DP29)</f>
        <v>0.30263274509198451</v>
      </c>
      <c r="DQ43" s="33">
        <f ca="1">STDEV('Trial 1'!DQ29,'Trial 2'!DQ29,'Trial 3'!DQ29,'Trial 4'!DQ29,'Trial 5'!DQ29,'Trial 6'!DQ29,'Trial 7'!DQ29,'Trial 8'!DQ29)</f>
        <v>0.27106112916634922</v>
      </c>
      <c r="DR43" s="33">
        <f ca="1">STDEV('Trial 1'!DR29,'Trial 2'!DR29,'Trial 3'!DR29,'Trial 4'!DR29,'Trial 5'!DR29,'Trial 6'!DR29,'Trial 7'!DR29,'Trial 8'!DR29)</f>
        <v>0.23556637171216674</v>
      </c>
      <c r="DS43" s="33">
        <f ca="1">STDEV('Trial 1'!DS29,'Trial 2'!DS29,'Trial 3'!DS29,'Trial 4'!DS29,'Trial 5'!DS29,'Trial 6'!DS29,'Trial 7'!DS29,'Trial 8'!DS29)</f>
        <v>0.22853483256674106</v>
      </c>
      <c r="DT43" s="33">
        <f ca="1">STDEV('Trial 1'!DT29,'Trial 2'!DT29,'Trial 3'!DT29,'Trial 4'!DT29,'Trial 5'!DT29,'Trial 6'!DT29,'Trial 7'!DT29,'Trial 8'!DT29)</f>
        <v>0.19067792293117358</v>
      </c>
      <c r="DU43" s="33">
        <f ca="1">STDEV('Trial 1'!DU29,'Trial 2'!DU29,'Trial 3'!DU29,'Trial 4'!DU29,'Trial 5'!DU29,'Trial 6'!DU29,'Trial 7'!DU29,'Trial 8'!DU29)</f>
        <v>0.19665058145485315</v>
      </c>
      <c r="DV43" s="33">
        <f ca="1">STDEV('Trial 1'!DV29,'Trial 2'!DV29,'Trial 3'!DV29,'Trial 4'!DV29,'Trial 5'!DV29,'Trial 6'!DV29,'Trial 7'!DV29,'Trial 8'!DV29)</f>
        <v>0.18999873059664552</v>
      </c>
      <c r="DW43" s="33">
        <f ca="1">STDEV('Trial 1'!DW29,'Trial 2'!DW29,'Trial 3'!DW29,'Trial 4'!DW29,'Trial 5'!DW29,'Trial 6'!DW29,'Trial 7'!DW29,'Trial 8'!DW29)</f>
        <v>0.19594144315056322</v>
      </c>
      <c r="DX43" s="33">
        <f ca="1">STDEV('Trial 1'!DX29,'Trial 2'!DX29,'Trial 3'!DX29,'Trial 4'!DX29,'Trial 5'!DX29,'Trial 6'!DX29,'Trial 7'!DX29,'Trial 8'!DX29)</f>
        <v>0.2006120471294319</v>
      </c>
      <c r="DY43" s="33">
        <f ca="1">STDEV('Trial 1'!DY29,'Trial 2'!DY29,'Trial 3'!DY29,'Trial 4'!DY29,'Trial 5'!DY29,'Trial 6'!DY29,'Trial 7'!DY29,'Trial 8'!DY29)</f>
        <v>0.18285034011379753</v>
      </c>
      <c r="DZ43" s="33">
        <f ca="1">STDEV('Trial 1'!DZ29,'Trial 2'!DZ29,'Trial 3'!DZ29,'Trial 4'!DZ29,'Trial 5'!DZ29,'Trial 6'!DZ29,'Trial 7'!DZ29,'Trial 8'!DZ29)</f>
        <v>0.17175638220061457</v>
      </c>
      <c r="EA43" s="34">
        <f ca="1">SUM(DO43:DZ43)</f>
        <v>2.6721151542720394</v>
      </c>
      <c r="EB43" s="33">
        <f ca="1">STDEV('Trial 1'!EB29,'Trial 2'!EB29,'Trial 3'!EB29,'Trial 4'!EB29,'Trial 5'!EB29,'Trial 6'!EB29,'Trial 7'!EB29,'Trial 8'!EB29)</f>
        <v>0.15861487760547641</v>
      </c>
      <c r="EC43" s="33">
        <f ca="1">STDEV('Trial 1'!EC29,'Trial 2'!EC29,'Trial 3'!EC29,'Trial 4'!EC29,'Trial 5'!EC29,'Trial 6'!EC29,'Trial 7'!EC29,'Trial 8'!EC29)</f>
        <v>0.16315525699882871</v>
      </c>
      <c r="ED43" s="33">
        <f ca="1">STDEV('Trial 1'!ED29,'Trial 2'!ED29,'Trial 3'!ED29,'Trial 4'!ED29,'Trial 5'!ED29,'Trial 6'!ED29,'Trial 7'!ED29,'Trial 8'!ED29)</f>
        <v>0.18729552530209523</v>
      </c>
      <c r="EE43" s="33">
        <f ca="1">STDEV('Trial 1'!EE29,'Trial 2'!EE29,'Trial 3'!EE29,'Trial 4'!EE29,'Trial 5'!EE29,'Trial 6'!EE29,'Trial 7'!EE29,'Trial 8'!EE29)</f>
        <v>0.1977987870240962</v>
      </c>
      <c r="EF43" s="33">
        <f ca="1">STDEV('Trial 1'!EF29,'Trial 2'!EF29,'Trial 3'!EF29,'Trial 4'!EF29,'Trial 5'!EF29,'Trial 6'!EF29,'Trial 7'!EF29,'Trial 8'!EF29)</f>
        <v>0.22403905331397023</v>
      </c>
      <c r="EG43" s="33">
        <f ca="1">STDEV('Trial 1'!EG29,'Trial 2'!EG29,'Trial 3'!EG29,'Trial 4'!EG29,'Trial 5'!EG29,'Trial 6'!EG29,'Trial 7'!EG29,'Trial 8'!EG29)</f>
        <v>0.2486666623321378</v>
      </c>
      <c r="EH43" s="33">
        <f ca="1">STDEV('Trial 1'!EH29,'Trial 2'!EH29,'Trial 3'!EH29,'Trial 4'!EH29,'Trial 5'!EH29,'Trial 6'!EH29,'Trial 7'!EH29,'Trial 8'!EH29)</f>
        <v>0.26365545643560789</v>
      </c>
      <c r="EI43" s="33">
        <f ca="1">STDEV('Trial 1'!EI29,'Trial 2'!EI29,'Trial 3'!EI29,'Trial 4'!EI29,'Trial 5'!EI29,'Trial 6'!EI29,'Trial 7'!EI29,'Trial 8'!EI29)</f>
        <v>0.22931902834031573</v>
      </c>
      <c r="EJ43" s="33">
        <f ca="1">STDEV('Trial 1'!EJ29,'Trial 2'!EJ29,'Trial 3'!EJ29,'Trial 4'!EJ29,'Trial 5'!EJ29,'Trial 6'!EJ29,'Trial 7'!EJ29,'Trial 8'!EJ29)</f>
        <v>0.25041696467068086</v>
      </c>
      <c r="EK43" s="33">
        <f ca="1">STDEV('Trial 1'!EK29,'Trial 2'!EK29,'Trial 3'!EK29,'Trial 4'!EK29,'Trial 5'!EK29,'Trial 6'!EK29,'Trial 7'!EK29,'Trial 8'!EK29)</f>
        <v>0.23601649373360817</v>
      </c>
      <c r="EL43" s="33">
        <f ca="1">STDEV('Trial 1'!EL29,'Trial 2'!EL29,'Trial 3'!EL29,'Trial 4'!EL29,'Trial 5'!EL29,'Trial 6'!EL29,'Trial 7'!EL29,'Trial 8'!EL29)</f>
        <v>0.23823625946877733</v>
      </c>
      <c r="EM43" s="33">
        <f ca="1">STDEV('Trial 1'!EM29,'Trial 2'!EM29,'Trial 3'!EM29,'Trial 4'!EM29,'Trial 5'!EM29,'Trial 6'!EM29,'Trial 7'!EM29,'Trial 8'!EM29)</f>
        <v>0.25401444881369756</v>
      </c>
      <c r="EN43" s="34">
        <f ca="1">SUM(EB43:EM43)</f>
        <v>2.6512288140392921</v>
      </c>
    </row>
    <row r="44" spans="1:144" ht="12.75" customHeight="1" outlineLevel="1" x14ac:dyDescent="0.2"/>
    <row r="45" spans="1:144" ht="12.75" customHeight="1" outlineLevel="1" x14ac:dyDescent="0.2"/>
    <row r="46" spans="1:144" ht="12.75" customHeight="1" x14ac:dyDescent="0.2">
      <c r="A46" s="3" t="str">
        <f>"Income"</f>
        <v>Income</v>
      </c>
    </row>
    <row r="47" spans="1:144" ht="12.75" customHeight="1" outlineLevel="1" x14ac:dyDescent="0.2">
      <c r="A47" s="2" t="str">
        <f>" "</f>
        <v xml:space="preserve"> </v>
      </c>
    </row>
    <row r="48" spans="1:144" ht="12.75" customHeight="1" outlineLevel="1" x14ac:dyDescent="0.2">
      <c r="B48" s="19" t="str">
        <f>ZZZ__FnCalls!F7</f>
        <v>MMM 2010</v>
      </c>
      <c r="C48" s="20" t="str">
        <f>ZZZ__FnCalls!F8</f>
        <v>MMM 2010</v>
      </c>
      <c r="D48" s="20" t="str">
        <f>ZZZ__FnCalls!F9</f>
        <v>MMM 2010</v>
      </c>
      <c r="E48" s="20" t="str">
        <f>ZZZ__FnCalls!F10</f>
        <v>MMM 2010</v>
      </c>
      <c r="F48" s="20" t="str">
        <f>ZZZ__FnCalls!F11</f>
        <v>MMM 2010</v>
      </c>
      <c r="G48" s="20" t="str">
        <f>ZZZ__FnCalls!F12</f>
        <v>MMM 2010</v>
      </c>
      <c r="H48" s="20" t="str">
        <f>ZZZ__FnCalls!F13</f>
        <v>MMM 2010</v>
      </c>
      <c r="I48" s="20" t="str">
        <f>ZZZ__FnCalls!F14</f>
        <v>MMM 2010</v>
      </c>
      <c r="J48" s="20" t="str">
        <f>ZZZ__FnCalls!F15</f>
        <v>MMM 2010</v>
      </c>
      <c r="K48" s="20" t="str">
        <f>ZZZ__FnCalls!F16</f>
        <v>MMM 2010</v>
      </c>
      <c r="L48" s="20" t="str">
        <f>ZZZ__FnCalls!F17</f>
        <v>MMM 2010</v>
      </c>
      <c r="M48" s="20" t="str">
        <f>ZZZ__FnCalls!F18</f>
        <v>MMM 2010</v>
      </c>
      <c r="N48" s="21" t="str">
        <f>ZZZ__FnCalls!H7</f>
        <v>2010</v>
      </c>
      <c r="O48" s="20" t="str">
        <f>ZZZ__FnCalls!F19</f>
        <v>MMM 2011</v>
      </c>
      <c r="P48" s="20" t="str">
        <f>ZZZ__FnCalls!F20</f>
        <v>MMM 2011</v>
      </c>
      <c r="Q48" s="20" t="str">
        <f>ZZZ__FnCalls!F21</f>
        <v>MMM 2011</v>
      </c>
      <c r="R48" s="20" t="str">
        <f>ZZZ__FnCalls!F22</f>
        <v>MMM 2011</v>
      </c>
      <c r="S48" s="20" t="str">
        <f>ZZZ__FnCalls!F23</f>
        <v>MMM 2011</v>
      </c>
      <c r="T48" s="20" t="str">
        <f>ZZZ__FnCalls!F24</f>
        <v>MMM 2011</v>
      </c>
      <c r="U48" s="20" t="str">
        <f>ZZZ__FnCalls!F25</f>
        <v>MMM 2011</v>
      </c>
      <c r="V48" s="20" t="str">
        <f>ZZZ__FnCalls!F26</f>
        <v>MMM 2011</v>
      </c>
      <c r="W48" s="20" t="str">
        <f>ZZZ__FnCalls!F27</f>
        <v>MMM 2011</v>
      </c>
      <c r="X48" s="20" t="str">
        <f>ZZZ__FnCalls!F28</f>
        <v>MMM 2011</v>
      </c>
      <c r="Y48" s="20" t="str">
        <f>ZZZ__FnCalls!F29</f>
        <v>MMM 2011</v>
      </c>
      <c r="Z48" s="20" t="str">
        <f>ZZZ__FnCalls!F30</f>
        <v>MMM 2011</v>
      </c>
      <c r="AA48" s="21" t="str">
        <f>ZZZ__FnCalls!H19</f>
        <v>2011</v>
      </c>
      <c r="AB48" s="20" t="str">
        <f>ZZZ__FnCalls!F31</f>
        <v>MMM 2012</v>
      </c>
      <c r="AC48" s="20" t="str">
        <f>ZZZ__FnCalls!F32</f>
        <v>MMM 2012</v>
      </c>
      <c r="AD48" s="20" t="str">
        <f>ZZZ__FnCalls!F33</f>
        <v>MMM 2012</v>
      </c>
      <c r="AE48" s="20" t="str">
        <f>ZZZ__FnCalls!F34</f>
        <v>MMM 2012</v>
      </c>
      <c r="AF48" s="20" t="str">
        <f>ZZZ__FnCalls!F35</f>
        <v>MMM 2012</v>
      </c>
      <c r="AG48" s="20" t="str">
        <f>ZZZ__FnCalls!F36</f>
        <v>MMM 2012</v>
      </c>
      <c r="AH48" s="20" t="str">
        <f>ZZZ__FnCalls!F37</f>
        <v>MMM 2012</v>
      </c>
      <c r="AI48" s="20" t="str">
        <f>ZZZ__FnCalls!F38</f>
        <v>MMM 2012</v>
      </c>
      <c r="AJ48" s="20" t="str">
        <f>ZZZ__FnCalls!F39</f>
        <v>MMM 2012</v>
      </c>
      <c r="AK48" s="20" t="str">
        <f>ZZZ__FnCalls!F40</f>
        <v>MMM 2012</v>
      </c>
      <c r="AL48" s="20" t="str">
        <f>ZZZ__FnCalls!F41</f>
        <v>MMM 2012</v>
      </c>
      <c r="AM48" s="20" t="str">
        <f>ZZZ__FnCalls!F42</f>
        <v>MMM 2012</v>
      </c>
      <c r="AN48" s="21" t="str">
        <f>ZZZ__FnCalls!H31</f>
        <v>2012</v>
      </c>
      <c r="AO48" s="20" t="str">
        <f>ZZZ__FnCalls!F43</f>
        <v>MMM 2013</v>
      </c>
      <c r="AP48" s="20" t="str">
        <f>ZZZ__FnCalls!F44</f>
        <v>MMM 2013</v>
      </c>
      <c r="AQ48" s="20" t="str">
        <f>ZZZ__FnCalls!F45</f>
        <v>MMM 2013</v>
      </c>
      <c r="AR48" s="20" t="str">
        <f>ZZZ__FnCalls!F46</f>
        <v>MMM 2013</v>
      </c>
      <c r="AS48" s="20" t="str">
        <f>ZZZ__FnCalls!F47</f>
        <v>MMM 2013</v>
      </c>
      <c r="AT48" s="20" t="str">
        <f>ZZZ__FnCalls!F48</f>
        <v>MMM 2013</v>
      </c>
      <c r="AU48" s="20" t="str">
        <f>ZZZ__FnCalls!F49</f>
        <v>MMM 2013</v>
      </c>
      <c r="AV48" s="20" t="str">
        <f>ZZZ__FnCalls!F50</f>
        <v>MMM 2013</v>
      </c>
      <c r="AW48" s="20" t="str">
        <f>ZZZ__FnCalls!F51</f>
        <v>MMM 2013</v>
      </c>
      <c r="AX48" s="20" t="str">
        <f>ZZZ__FnCalls!F52</f>
        <v>MMM 2013</v>
      </c>
      <c r="AY48" s="20" t="str">
        <f>ZZZ__FnCalls!F53</f>
        <v>MMM 2013</v>
      </c>
      <c r="AZ48" s="20" t="str">
        <f>ZZZ__FnCalls!F54</f>
        <v>MMM 2013</v>
      </c>
      <c r="BA48" s="21" t="str">
        <f>ZZZ__FnCalls!H43</f>
        <v>2013</v>
      </c>
      <c r="BB48" s="20" t="str">
        <f>ZZZ__FnCalls!F55</f>
        <v>MMM 2014</v>
      </c>
      <c r="BC48" s="20" t="str">
        <f>ZZZ__FnCalls!F56</f>
        <v>MMM 2014</v>
      </c>
      <c r="BD48" s="20" t="str">
        <f>ZZZ__FnCalls!F57</f>
        <v>MMM 2014</v>
      </c>
      <c r="BE48" s="20" t="str">
        <f>ZZZ__FnCalls!F58</f>
        <v>MMM 2014</v>
      </c>
      <c r="BF48" s="20" t="str">
        <f>ZZZ__FnCalls!F59</f>
        <v>MMM 2014</v>
      </c>
      <c r="BG48" s="20" t="str">
        <f>ZZZ__FnCalls!F60</f>
        <v>MMM 2014</v>
      </c>
      <c r="BH48" s="20" t="str">
        <f>ZZZ__FnCalls!F61</f>
        <v>MMM 2014</v>
      </c>
      <c r="BI48" s="20" t="str">
        <f>ZZZ__FnCalls!F62</f>
        <v>MMM 2014</v>
      </c>
      <c r="BJ48" s="20" t="str">
        <f>ZZZ__FnCalls!F63</f>
        <v>MMM 2014</v>
      </c>
      <c r="BK48" s="20" t="str">
        <f>ZZZ__FnCalls!F64</f>
        <v>MMM 2014</v>
      </c>
      <c r="BL48" s="20" t="str">
        <f>ZZZ__FnCalls!F65</f>
        <v>MMM 2014</v>
      </c>
      <c r="BM48" s="20" t="str">
        <f>ZZZ__FnCalls!F66</f>
        <v>MMM 2014</v>
      </c>
      <c r="BN48" s="21" t="str">
        <f>ZZZ__FnCalls!H55</f>
        <v>2014</v>
      </c>
      <c r="BO48" s="20" t="str">
        <f>ZZZ__FnCalls!F67</f>
        <v>MMM 2015</v>
      </c>
      <c r="BP48" s="20" t="str">
        <f>ZZZ__FnCalls!F68</f>
        <v>MMM 2015</v>
      </c>
      <c r="BQ48" s="20" t="str">
        <f>ZZZ__FnCalls!F69</f>
        <v>MMM 2015</v>
      </c>
      <c r="BR48" s="20" t="str">
        <f>ZZZ__FnCalls!F70</f>
        <v>MMM 2015</v>
      </c>
      <c r="BS48" s="20" t="str">
        <f>ZZZ__FnCalls!F71</f>
        <v>MMM 2015</v>
      </c>
      <c r="BT48" s="20" t="str">
        <f>ZZZ__FnCalls!F72</f>
        <v>MMM 2015</v>
      </c>
      <c r="BU48" s="20" t="str">
        <f>ZZZ__FnCalls!F73</f>
        <v>MMM 2015</v>
      </c>
      <c r="BV48" s="20" t="str">
        <f>ZZZ__FnCalls!F74</f>
        <v>MMM 2015</v>
      </c>
      <c r="BW48" s="20" t="str">
        <f>ZZZ__FnCalls!F75</f>
        <v>MMM 2015</v>
      </c>
      <c r="BX48" s="20" t="str">
        <f>ZZZ__FnCalls!F76</f>
        <v>MMM 2015</v>
      </c>
      <c r="BY48" s="20" t="str">
        <f>ZZZ__FnCalls!F77</f>
        <v>MMM 2015</v>
      </c>
      <c r="BZ48" s="20" t="str">
        <f>ZZZ__FnCalls!F78</f>
        <v>MMM 2015</v>
      </c>
      <c r="CA48" s="21" t="str">
        <f>ZZZ__FnCalls!H67</f>
        <v>2015</v>
      </c>
      <c r="CB48" s="20" t="str">
        <f>ZZZ__FnCalls!F79</f>
        <v>MMM 2016</v>
      </c>
      <c r="CC48" s="20" t="str">
        <f>ZZZ__FnCalls!F80</f>
        <v>MMM 2016</v>
      </c>
      <c r="CD48" s="20" t="str">
        <f>ZZZ__FnCalls!F81</f>
        <v>MMM 2016</v>
      </c>
      <c r="CE48" s="20" t="str">
        <f>ZZZ__FnCalls!F82</f>
        <v>MMM 2016</v>
      </c>
      <c r="CF48" s="20" t="str">
        <f>ZZZ__FnCalls!F83</f>
        <v>MMM 2016</v>
      </c>
      <c r="CG48" s="20" t="str">
        <f>ZZZ__FnCalls!F84</f>
        <v>MMM 2016</v>
      </c>
      <c r="CH48" s="20" t="str">
        <f>ZZZ__FnCalls!F85</f>
        <v>MMM 2016</v>
      </c>
      <c r="CI48" s="20" t="str">
        <f>ZZZ__FnCalls!F86</f>
        <v>MMM 2016</v>
      </c>
      <c r="CJ48" s="20" t="str">
        <f>ZZZ__FnCalls!F87</f>
        <v>MMM 2016</v>
      </c>
      <c r="CK48" s="20" t="str">
        <f>ZZZ__FnCalls!F88</f>
        <v>MMM 2016</v>
      </c>
      <c r="CL48" s="20" t="str">
        <f>ZZZ__FnCalls!F89</f>
        <v>MMM 2016</v>
      </c>
      <c r="CM48" s="20" t="str">
        <f>ZZZ__FnCalls!F90</f>
        <v>MMM 2016</v>
      </c>
      <c r="CN48" s="21" t="str">
        <f>ZZZ__FnCalls!H79</f>
        <v>2016</v>
      </c>
      <c r="CO48" s="20" t="str">
        <f>ZZZ__FnCalls!F91</f>
        <v>MMM 2017</v>
      </c>
      <c r="CP48" s="20" t="str">
        <f>ZZZ__FnCalls!F92</f>
        <v>MMM 2017</v>
      </c>
      <c r="CQ48" s="20" t="str">
        <f>ZZZ__FnCalls!F93</f>
        <v>MMM 2017</v>
      </c>
      <c r="CR48" s="20" t="str">
        <f>ZZZ__FnCalls!F94</f>
        <v>MMM 2017</v>
      </c>
      <c r="CS48" s="20" t="str">
        <f>ZZZ__FnCalls!F95</f>
        <v>MMM 2017</v>
      </c>
      <c r="CT48" s="20" t="str">
        <f>ZZZ__FnCalls!F96</f>
        <v>MMM 2017</v>
      </c>
      <c r="CU48" s="20" t="str">
        <f>ZZZ__FnCalls!F97</f>
        <v>MMM 2017</v>
      </c>
      <c r="CV48" s="20" t="str">
        <f>ZZZ__FnCalls!F98</f>
        <v>MMM 2017</v>
      </c>
      <c r="CW48" s="20" t="str">
        <f>ZZZ__FnCalls!F99</f>
        <v>MMM 2017</v>
      </c>
      <c r="CX48" s="20" t="str">
        <f>ZZZ__FnCalls!F100</f>
        <v>MMM 2017</v>
      </c>
      <c r="CY48" s="20" t="str">
        <f>ZZZ__FnCalls!F101</f>
        <v>MMM 2017</v>
      </c>
      <c r="CZ48" s="20" t="str">
        <f>ZZZ__FnCalls!F102</f>
        <v>MMM 2017</v>
      </c>
      <c r="DA48" s="21" t="str">
        <f>ZZZ__FnCalls!H91</f>
        <v>2017</v>
      </c>
      <c r="DB48" s="20" t="str">
        <f>ZZZ__FnCalls!F103</f>
        <v>MMM 2018</v>
      </c>
      <c r="DC48" s="20" t="str">
        <f>ZZZ__FnCalls!F104</f>
        <v>MMM 2018</v>
      </c>
      <c r="DD48" s="20" t="str">
        <f>ZZZ__FnCalls!F105</f>
        <v>MMM 2018</v>
      </c>
      <c r="DE48" s="20" t="str">
        <f>ZZZ__FnCalls!F106</f>
        <v>MMM 2018</v>
      </c>
      <c r="DF48" s="20" t="str">
        <f>ZZZ__FnCalls!F107</f>
        <v>MMM 2018</v>
      </c>
      <c r="DG48" s="20" t="str">
        <f>ZZZ__FnCalls!F108</f>
        <v>MMM 2018</v>
      </c>
      <c r="DH48" s="20" t="str">
        <f>ZZZ__FnCalls!F109</f>
        <v>MMM 2018</v>
      </c>
      <c r="DI48" s="20" t="str">
        <f>ZZZ__FnCalls!F110</f>
        <v>MMM 2018</v>
      </c>
      <c r="DJ48" s="20" t="str">
        <f>ZZZ__FnCalls!F111</f>
        <v>MMM 2018</v>
      </c>
      <c r="DK48" s="20" t="str">
        <f>ZZZ__FnCalls!F112</f>
        <v>MMM 2018</v>
      </c>
      <c r="DL48" s="20" t="str">
        <f>ZZZ__FnCalls!F113</f>
        <v>MMM 2018</v>
      </c>
      <c r="DM48" s="20" t="str">
        <f>ZZZ__FnCalls!F114</f>
        <v>MMM 2018</v>
      </c>
      <c r="DN48" s="21" t="str">
        <f>ZZZ__FnCalls!H103</f>
        <v>2018</v>
      </c>
      <c r="DO48" s="20" t="str">
        <f>ZZZ__FnCalls!F115</f>
        <v>MMM 2019</v>
      </c>
      <c r="DP48" s="20" t="str">
        <f>ZZZ__FnCalls!F116</f>
        <v>MMM 2019</v>
      </c>
      <c r="DQ48" s="20" t="str">
        <f>ZZZ__FnCalls!F117</f>
        <v>MMM 2019</v>
      </c>
      <c r="DR48" s="20" t="str">
        <f>ZZZ__FnCalls!F118</f>
        <v>MMM 2019</v>
      </c>
      <c r="DS48" s="20" t="str">
        <f>ZZZ__FnCalls!F119</f>
        <v>MMM 2019</v>
      </c>
      <c r="DT48" s="20" t="str">
        <f>ZZZ__FnCalls!F120</f>
        <v>MMM 2019</v>
      </c>
      <c r="DU48" s="20" t="str">
        <f>ZZZ__FnCalls!F121</f>
        <v>MMM 2019</v>
      </c>
      <c r="DV48" s="20" t="str">
        <f>ZZZ__FnCalls!F122</f>
        <v>MMM 2019</v>
      </c>
      <c r="DW48" s="20" t="str">
        <f>ZZZ__FnCalls!F123</f>
        <v>MMM 2019</v>
      </c>
      <c r="DX48" s="20" t="str">
        <f>ZZZ__FnCalls!F124</f>
        <v>MMM 2019</v>
      </c>
      <c r="DY48" s="20" t="str">
        <f>ZZZ__FnCalls!F125</f>
        <v>MMM 2019</v>
      </c>
      <c r="DZ48" s="20" t="str">
        <f>ZZZ__FnCalls!F126</f>
        <v>MMM 2019</v>
      </c>
      <c r="EA48" s="21" t="str">
        <f>ZZZ__FnCalls!H115</f>
        <v>2019</v>
      </c>
      <c r="EB48" s="20" t="str">
        <f>ZZZ__FnCalls!F127</f>
        <v>MMM 2020</v>
      </c>
      <c r="EC48" s="20" t="str">
        <f>ZZZ__FnCalls!F128</f>
        <v>MMM 2020</v>
      </c>
      <c r="ED48" s="20" t="str">
        <f>ZZZ__FnCalls!F129</f>
        <v>MMM 2020</v>
      </c>
      <c r="EE48" s="20" t="str">
        <f>ZZZ__FnCalls!F130</f>
        <v>MMM 2020</v>
      </c>
      <c r="EF48" s="20" t="str">
        <f>ZZZ__FnCalls!F131</f>
        <v>MMM 2020</v>
      </c>
      <c r="EG48" s="20" t="str">
        <f>ZZZ__FnCalls!F132</f>
        <v>MMM 2020</v>
      </c>
      <c r="EH48" s="20" t="str">
        <f>ZZZ__FnCalls!F133</f>
        <v>MMM 2020</v>
      </c>
      <c r="EI48" s="20" t="str">
        <f>ZZZ__FnCalls!F134</f>
        <v>MMM 2020</v>
      </c>
      <c r="EJ48" s="20" t="str">
        <f>ZZZ__FnCalls!F135</f>
        <v>MMM 2020</v>
      </c>
      <c r="EK48" s="20" t="str">
        <f>ZZZ__FnCalls!F136</f>
        <v>MMM 2020</v>
      </c>
      <c r="EL48" s="20" t="str">
        <f>ZZZ__FnCalls!F137</f>
        <v>MMM 2020</v>
      </c>
      <c r="EM48" s="20" t="str">
        <f>ZZZ__FnCalls!F138</f>
        <v>MMM 2020</v>
      </c>
      <c r="EN48" s="21" t="str">
        <f>ZZZ__FnCalls!H127</f>
        <v>2020</v>
      </c>
    </row>
    <row r="49" spans="1:144" ht="12.75" customHeight="1" outlineLevel="1" x14ac:dyDescent="0.2">
      <c r="A49" s="7" t="str">
        <f>Labels!B56</f>
        <v>Current Disposable Income</v>
      </c>
      <c r="B49" s="22">
        <f ca="1">AVERAGE('Trial 1'!B35,'Trial 2'!B35,'Trial 3'!B35,'Trial 4'!B35,'Trial 5'!B35,'Trial 6'!B35,'Trial 7'!B35,'Trial 8'!B35)</f>
        <v>822092.06998716935</v>
      </c>
      <c r="C49" s="22">
        <f ca="1">AVERAGE('Trial 1'!C35,'Trial 2'!C35,'Trial 3'!C35,'Trial 4'!C35,'Trial 5'!C35,'Trial 6'!C35,'Trial 7'!C35,'Trial 8'!C35)</f>
        <v>829046.19410375273</v>
      </c>
      <c r="D49" s="22">
        <f ca="1">AVERAGE('Trial 1'!D35,'Trial 2'!D35,'Trial 3'!D35,'Trial 4'!D35,'Trial 5'!D35,'Trial 6'!D35,'Trial 7'!D35,'Trial 8'!D35)</f>
        <v>826137.01543073577</v>
      </c>
      <c r="E49" s="22">
        <f ca="1">AVERAGE('Trial 1'!E35,'Trial 2'!E35,'Trial 3'!E35,'Trial 4'!E35,'Trial 5'!E35,'Trial 6'!E35,'Trial 7'!E35,'Trial 8'!E35)</f>
        <v>820114.81600058556</v>
      </c>
      <c r="F49" s="22">
        <f ca="1">AVERAGE('Trial 1'!F35,'Trial 2'!F35,'Trial 3'!F35,'Trial 4'!F35,'Trial 5'!F35,'Trial 6'!F35,'Trial 7'!F35,'Trial 8'!F35)</f>
        <v>831922.02239469707</v>
      </c>
      <c r="G49" s="22">
        <f ca="1">AVERAGE('Trial 1'!G35,'Trial 2'!G35,'Trial 3'!G35,'Trial 4'!G35,'Trial 5'!G35,'Trial 6'!G35,'Trial 7'!G35,'Trial 8'!G35)</f>
        <v>829717.36545049981</v>
      </c>
      <c r="H49" s="22">
        <f ca="1">AVERAGE('Trial 1'!H35,'Trial 2'!H35,'Trial 3'!H35,'Trial 4'!H35,'Trial 5'!H35,'Trial 6'!H35,'Trial 7'!H35,'Trial 8'!H35)</f>
        <v>819561.74916334124</v>
      </c>
      <c r="I49" s="22">
        <f ca="1">AVERAGE('Trial 1'!I35,'Trial 2'!I35,'Trial 3'!I35,'Trial 4'!I35,'Trial 5'!I35,'Trial 6'!I35,'Trial 7'!I35,'Trial 8'!I35)</f>
        <v>825363.18199987721</v>
      </c>
      <c r="J49" s="22">
        <f ca="1">AVERAGE('Trial 1'!J35,'Trial 2'!J35,'Trial 3'!J35,'Trial 4'!J35,'Trial 5'!J35,'Trial 6'!J35,'Trial 7'!J35,'Trial 8'!J35)</f>
        <v>830838.4966967795</v>
      </c>
      <c r="K49" s="22">
        <f ca="1">AVERAGE('Trial 1'!K35,'Trial 2'!K35,'Trial 3'!K35,'Trial 4'!K35,'Trial 5'!K35,'Trial 6'!K35,'Trial 7'!K35,'Trial 8'!K35)</f>
        <v>825243.85746627033</v>
      </c>
      <c r="L49" s="22">
        <f ca="1">AVERAGE('Trial 1'!L35,'Trial 2'!L35,'Trial 3'!L35,'Trial 4'!L35,'Trial 5'!L35,'Trial 6'!L35,'Trial 7'!L35,'Trial 8'!L35)</f>
        <v>815637.96380299679</v>
      </c>
      <c r="M49" s="22">
        <f ca="1">AVERAGE('Trial 1'!M35,'Trial 2'!M35,'Trial 3'!M35,'Trial 4'!M35,'Trial 5'!M35,'Trial 6'!M35,'Trial 7'!M35,'Trial 8'!M35)</f>
        <v>808960.86129038536</v>
      </c>
      <c r="N49" s="23">
        <f ca="1">SUM(B49:M49)</f>
        <v>9884635.5937870909</v>
      </c>
      <c r="O49" s="22">
        <f ca="1">AVERAGE('Trial 1'!O35,'Trial 2'!O35,'Trial 3'!O35,'Trial 4'!O35,'Trial 5'!O35,'Trial 6'!O35,'Trial 7'!O35,'Trial 8'!O35)</f>
        <v>819592.69410732586</v>
      </c>
      <c r="P49" s="22">
        <f ca="1">AVERAGE('Trial 1'!P35,'Trial 2'!P35,'Trial 3'!P35,'Trial 4'!P35,'Trial 5'!P35,'Trial 6'!P35,'Trial 7'!P35,'Trial 8'!P35)</f>
        <v>827547.98789110314</v>
      </c>
      <c r="Q49" s="22">
        <f ca="1">AVERAGE('Trial 1'!Q35,'Trial 2'!Q35,'Trial 3'!Q35,'Trial 4'!Q35,'Trial 5'!Q35,'Trial 6'!Q35,'Trial 7'!Q35,'Trial 8'!Q35)</f>
        <v>816886.35761777067</v>
      </c>
      <c r="R49" s="22">
        <f ca="1">AVERAGE('Trial 1'!R35,'Trial 2'!R35,'Trial 3'!R35,'Trial 4'!R35,'Trial 5'!R35,'Trial 6'!R35,'Trial 7'!R35,'Trial 8'!R35)</f>
        <v>827915.34801291162</v>
      </c>
      <c r="S49" s="22">
        <f ca="1">AVERAGE('Trial 1'!S35,'Trial 2'!S35,'Trial 3'!S35,'Trial 4'!S35,'Trial 5'!S35,'Trial 6'!S35,'Trial 7'!S35,'Trial 8'!S35)</f>
        <v>819938.22001180612</v>
      </c>
      <c r="T49" s="22">
        <f ca="1">AVERAGE('Trial 1'!T35,'Trial 2'!T35,'Trial 3'!T35,'Trial 4'!T35,'Trial 5'!T35,'Trial 6'!T35,'Trial 7'!T35,'Trial 8'!T35)</f>
        <v>804689.24735416309</v>
      </c>
      <c r="U49" s="22">
        <f ca="1">AVERAGE('Trial 1'!U35,'Trial 2'!U35,'Trial 3'!U35,'Trial 4'!U35,'Trial 5'!U35,'Trial 6'!U35,'Trial 7'!U35,'Trial 8'!U35)</f>
        <v>817787.73504064535</v>
      </c>
      <c r="V49" s="22">
        <f ca="1">AVERAGE('Trial 1'!V35,'Trial 2'!V35,'Trial 3'!V35,'Trial 4'!V35,'Trial 5'!V35,'Trial 6'!V35,'Trial 7'!V35,'Trial 8'!V35)</f>
        <v>799902.53203012014</v>
      </c>
      <c r="W49" s="22">
        <f ca="1">AVERAGE('Trial 1'!W35,'Trial 2'!W35,'Trial 3'!W35,'Trial 4'!W35,'Trial 5'!W35,'Trial 6'!W35,'Trial 7'!W35,'Trial 8'!W35)</f>
        <v>816583.43442415399</v>
      </c>
      <c r="X49" s="22">
        <f ca="1">AVERAGE('Trial 1'!X35,'Trial 2'!X35,'Trial 3'!X35,'Trial 4'!X35,'Trial 5'!X35,'Trial 6'!X35,'Trial 7'!X35,'Trial 8'!X35)</f>
        <v>822217.1227867225</v>
      </c>
      <c r="Y49" s="22">
        <f ca="1">AVERAGE('Trial 1'!Y35,'Trial 2'!Y35,'Trial 3'!Y35,'Trial 4'!Y35,'Trial 5'!Y35,'Trial 6'!Y35,'Trial 7'!Y35,'Trial 8'!Y35)</f>
        <v>805397.33655245742</v>
      </c>
      <c r="Z49" s="22">
        <f ca="1">AVERAGE('Trial 1'!Z35,'Trial 2'!Z35,'Trial 3'!Z35,'Trial 4'!Z35,'Trial 5'!Z35,'Trial 6'!Z35,'Trial 7'!Z35,'Trial 8'!Z35)</f>
        <v>796632.09811262693</v>
      </c>
      <c r="AA49" s="23">
        <f ca="1">SUM(O49:Z49)</f>
        <v>9775090.1139418073</v>
      </c>
      <c r="AB49" s="22">
        <f ca="1">AVERAGE('Trial 1'!AB35,'Trial 2'!AB35,'Trial 3'!AB35,'Trial 4'!AB35,'Trial 5'!AB35,'Trial 6'!AB35,'Trial 7'!AB35,'Trial 8'!AB35)</f>
        <v>806376.32167254796</v>
      </c>
      <c r="AC49" s="22">
        <f ca="1">AVERAGE('Trial 1'!AC35,'Trial 2'!AC35,'Trial 3'!AC35,'Trial 4'!AC35,'Trial 5'!AC35,'Trial 6'!AC35,'Trial 7'!AC35,'Trial 8'!AC35)</f>
        <v>809500.59752449743</v>
      </c>
      <c r="AD49" s="22">
        <f ca="1">AVERAGE('Trial 1'!AD35,'Trial 2'!AD35,'Trial 3'!AD35,'Trial 4'!AD35,'Trial 5'!AD35,'Trial 6'!AD35,'Trial 7'!AD35,'Trial 8'!AD35)</f>
        <v>805782.10983379954</v>
      </c>
      <c r="AE49" s="22">
        <f ca="1">AVERAGE('Trial 1'!AE35,'Trial 2'!AE35,'Trial 3'!AE35,'Trial 4'!AE35,'Trial 5'!AE35,'Trial 6'!AE35,'Trial 7'!AE35,'Trial 8'!AE35)</f>
        <v>797788.9888715155</v>
      </c>
      <c r="AF49" s="22">
        <f ca="1">AVERAGE('Trial 1'!AF35,'Trial 2'!AF35,'Trial 3'!AF35,'Trial 4'!AF35,'Trial 5'!AF35,'Trial 6'!AF35,'Trial 7'!AF35,'Trial 8'!AF35)</f>
        <v>802804.71498239273</v>
      </c>
      <c r="AG49" s="22">
        <f ca="1">AVERAGE('Trial 1'!AG35,'Trial 2'!AG35,'Trial 3'!AG35,'Trial 4'!AG35,'Trial 5'!AG35,'Trial 6'!AG35,'Trial 7'!AG35,'Trial 8'!AG35)</f>
        <v>796617.18711483746</v>
      </c>
      <c r="AH49" s="22">
        <f ca="1">AVERAGE('Trial 1'!AH35,'Trial 2'!AH35,'Trial 3'!AH35,'Trial 4'!AH35,'Trial 5'!AH35,'Trial 6'!AH35,'Trial 7'!AH35,'Trial 8'!AH35)</f>
        <v>801388.64585802658</v>
      </c>
      <c r="AI49" s="22">
        <f ca="1">AVERAGE('Trial 1'!AI35,'Trial 2'!AI35,'Trial 3'!AI35,'Trial 4'!AI35,'Trial 5'!AI35,'Trial 6'!AI35,'Trial 7'!AI35,'Trial 8'!AI35)</f>
        <v>806856.75882987154</v>
      </c>
      <c r="AJ49" s="22">
        <f ca="1">AVERAGE('Trial 1'!AJ35,'Trial 2'!AJ35,'Trial 3'!AJ35,'Trial 4'!AJ35,'Trial 5'!AJ35,'Trial 6'!AJ35,'Trial 7'!AJ35,'Trial 8'!AJ35)</f>
        <v>799322.73215788393</v>
      </c>
      <c r="AK49" s="22">
        <f ca="1">AVERAGE('Trial 1'!AK35,'Trial 2'!AK35,'Trial 3'!AK35,'Trial 4'!AK35,'Trial 5'!AK35,'Trial 6'!AK35,'Trial 7'!AK35,'Trial 8'!AK35)</f>
        <v>794871.09352022107</v>
      </c>
      <c r="AL49" s="22">
        <f ca="1">AVERAGE('Trial 1'!AL35,'Trial 2'!AL35,'Trial 3'!AL35,'Trial 4'!AL35,'Trial 5'!AL35,'Trial 6'!AL35,'Trial 7'!AL35,'Trial 8'!AL35)</f>
        <v>795144.4146319885</v>
      </c>
      <c r="AM49" s="22">
        <f ca="1">AVERAGE('Trial 1'!AM35,'Trial 2'!AM35,'Trial 3'!AM35,'Trial 4'!AM35,'Trial 5'!AM35,'Trial 6'!AM35,'Trial 7'!AM35,'Trial 8'!AM35)</f>
        <v>793324.39074228692</v>
      </c>
      <c r="AN49" s="23">
        <f ca="1">SUM(AB49:AM49)</f>
        <v>9609777.9557398688</v>
      </c>
      <c r="AO49" s="22">
        <f ca="1">AVERAGE('Trial 1'!AO35,'Trial 2'!AO35,'Trial 3'!AO35,'Trial 4'!AO35,'Trial 5'!AO35,'Trial 6'!AO35,'Trial 7'!AO35,'Trial 8'!AO35)</f>
        <v>791895.55727354926</v>
      </c>
      <c r="AP49" s="22">
        <f ca="1">AVERAGE('Trial 1'!AP35,'Trial 2'!AP35,'Trial 3'!AP35,'Trial 4'!AP35,'Trial 5'!AP35,'Trial 6'!AP35,'Trial 7'!AP35,'Trial 8'!AP35)</f>
        <v>799266.37157652841</v>
      </c>
      <c r="AQ49" s="22">
        <f ca="1">AVERAGE('Trial 1'!AQ35,'Trial 2'!AQ35,'Trial 3'!AQ35,'Trial 4'!AQ35,'Trial 5'!AQ35,'Trial 6'!AQ35,'Trial 7'!AQ35,'Trial 8'!AQ35)</f>
        <v>782033.60538446275</v>
      </c>
      <c r="AR49" s="22">
        <f ca="1">AVERAGE('Trial 1'!AR35,'Trial 2'!AR35,'Trial 3'!AR35,'Trial 4'!AR35,'Trial 5'!AR35,'Trial 6'!AR35,'Trial 7'!AR35,'Trial 8'!AR35)</f>
        <v>798321.78695080022</v>
      </c>
      <c r="AS49" s="22">
        <f ca="1">AVERAGE('Trial 1'!AS35,'Trial 2'!AS35,'Trial 3'!AS35,'Trial 4'!AS35,'Trial 5'!AS35,'Trial 6'!AS35,'Trial 7'!AS35,'Trial 8'!AS35)</f>
        <v>793523.26194457628</v>
      </c>
      <c r="AT49" s="22">
        <f ca="1">AVERAGE('Trial 1'!AT35,'Trial 2'!AT35,'Trial 3'!AT35,'Trial 4'!AT35,'Trial 5'!AT35,'Trial 6'!AT35,'Trial 7'!AT35,'Trial 8'!AT35)</f>
        <v>794338.99628628651</v>
      </c>
      <c r="AU49" s="22">
        <f ca="1">AVERAGE('Trial 1'!AU35,'Trial 2'!AU35,'Trial 3'!AU35,'Trial 4'!AU35,'Trial 5'!AU35,'Trial 6'!AU35,'Trial 7'!AU35,'Trial 8'!AU35)</f>
        <v>783499.86177768453</v>
      </c>
      <c r="AV49" s="22">
        <f ca="1">AVERAGE('Trial 1'!AV35,'Trial 2'!AV35,'Trial 3'!AV35,'Trial 4'!AV35,'Trial 5'!AV35,'Trial 6'!AV35,'Trial 7'!AV35,'Trial 8'!AV35)</f>
        <v>788973.71233732137</v>
      </c>
      <c r="AW49" s="22">
        <f ca="1">AVERAGE('Trial 1'!AW35,'Trial 2'!AW35,'Trial 3'!AW35,'Trial 4'!AW35,'Trial 5'!AW35,'Trial 6'!AW35,'Trial 7'!AW35,'Trial 8'!AW35)</f>
        <v>795003.90046538913</v>
      </c>
      <c r="AX49" s="22">
        <f ca="1">AVERAGE('Trial 1'!AX35,'Trial 2'!AX35,'Trial 3'!AX35,'Trial 4'!AX35,'Trial 5'!AX35,'Trial 6'!AX35,'Trial 7'!AX35,'Trial 8'!AX35)</f>
        <v>782925.63420298439</v>
      </c>
      <c r="AY49" s="22">
        <f ca="1">AVERAGE('Trial 1'!AY35,'Trial 2'!AY35,'Trial 3'!AY35,'Trial 4'!AY35,'Trial 5'!AY35,'Trial 6'!AY35,'Trial 7'!AY35,'Trial 8'!AY35)</f>
        <v>790431.46116869035</v>
      </c>
      <c r="AZ49" s="22">
        <f ca="1">AVERAGE('Trial 1'!AZ35,'Trial 2'!AZ35,'Trial 3'!AZ35,'Trial 4'!AZ35,'Trial 5'!AZ35,'Trial 6'!AZ35,'Trial 7'!AZ35,'Trial 8'!AZ35)</f>
        <v>782742.09445545299</v>
      </c>
      <c r="BA49" s="23">
        <f ca="1">SUM(AO49:AZ49)</f>
        <v>9482956.2438237257</v>
      </c>
      <c r="BB49" s="22">
        <f ca="1">AVERAGE('Trial 1'!BB35,'Trial 2'!BB35,'Trial 3'!BB35,'Trial 4'!BB35,'Trial 5'!BB35,'Trial 6'!BB35,'Trial 7'!BB35,'Trial 8'!BB35)</f>
        <v>791650.35463028762</v>
      </c>
      <c r="BC49" s="22">
        <f ca="1">AVERAGE('Trial 1'!BC35,'Trial 2'!BC35,'Trial 3'!BC35,'Trial 4'!BC35,'Trial 5'!BC35,'Trial 6'!BC35,'Trial 7'!BC35,'Trial 8'!BC35)</f>
        <v>779681.33324995579</v>
      </c>
      <c r="BD49" s="22">
        <f ca="1">AVERAGE('Trial 1'!BD35,'Trial 2'!BD35,'Trial 3'!BD35,'Trial 4'!BD35,'Trial 5'!BD35,'Trial 6'!BD35,'Trial 7'!BD35,'Trial 8'!BD35)</f>
        <v>792176.71433347836</v>
      </c>
      <c r="BE49" s="22">
        <f ca="1">AVERAGE('Trial 1'!BE35,'Trial 2'!BE35,'Trial 3'!BE35,'Trial 4'!BE35,'Trial 5'!BE35,'Trial 6'!BE35,'Trial 7'!BE35,'Trial 8'!BE35)</f>
        <v>770134.28346573981</v>
      </c>
      <c r="BF49" s="22">
        <f ca="1">AVERAGE('Trial 1'!BF35,'Trial 2'!BF35,'Trial 3'!BF35,'Trial 4'!BF35,'Trial 5'!BF35,'Trial 6'!BF35,'Trial 7'!BF35,'Trial 8'!BF35)</f>
        <v>771992.58853369369</v>
      </c>
      <c r="BG49" s="22">
        <f ca="1">AVERAGE('Trial 1'!BG35,'Trial 2'!BG35,'Trial 3'!BG35,'Trial 4'!BG35,'Trial 5'!BG35,'Trial 6'!BG35,'Trial 7'!BG35,'Trial 8'!BG35)</f>
        <v>782335.07587031461</v>
      </c>
      <c r="BH49" s="22">
        <f ca="1">AVERAGE('Trial 1'!BH35,'Trial 2'!BH35,'Trial 3'!BH35,'Trial 4'!BH35,'Trial 5'!BH35,'Trial 6'!BH35,'Trial 7'!BH35,'Trial 8'!BH35)</f>
        <v>765851.09834991675</v>
      </c>
      <c r="BI49" s="22">
        <f ca="1">AVERAGE('Trial 1'!BI35,'Trial 2'!BI35,'Trial 3'!BI35,'Trial 4'!BI35,'Trial 5'!BI35,'Trial 6'!BI35,'Trial 7'!BI35,'Trial 8'!BI35)</f>
        <v>786243.09253504872</v>
      </c>
      <c r="BJ49" s="22">
        <f ca="1">AVERAGE('Trial 1'!BJ35,'Trial 2'!BJ35,'Trial 3'!BJ35,'Trial 4'!BJ35,'Trial 5'!BJ35,'Trial 6'!BJ35,'Trial 7'!BJ35,'Trial 8'!BJ35)</f>
        <v>776727.25687882933</v>
      </c>
      <c r="BK49" s="22">
        <f ca="1">AVERAGE('Trial 1'!BK35,'Trial 2'!BK35,'Trial 3'!BK35,'Trial 4'!BK35,'Trial 5'!BK35,'Trial 6'!BK35,'Trial 7'!BK35,'Trial 8'!BK35)</f>
        <v>771123.36310014862</v>
      </c>
      <c r="BL49" s="22">
        <f ca="1">AVERAGE('Trial 1'!BL35,'Trial 2'!BL35,'Trial 3'!BL35,'Trial 4'!BL35,'Trial 5'!BL35,'Trial 6'!BL35,'Trial 7'!BL35,'Trial 8'!BL35)</f>
        <v>779545.13266290072</v>
      </c>
      <c r="BM49" s="22">
        <f ca="1">AVERAGE('Trial 1'!BM35,'Trial 2'!BM35,'Trial 3'!BM35,'Trial 4'!BM35,'Trial 5'!BM35,'Trial 6'!BM35,'Trial 7'!BM35,'Trial 8'!BM35)</f>
        <v>779633.3379902211</v>
      </c>
      <c r="BN49" s="23">
        <f ca="1">SUM(BB49:BM49)</f>
        <v>9347093.6316005345</v>
      </c>
      <c r="BO49" s="22">
        <f ca="1">AVERAGE('Trial 1'!BO35,'Trial 2'!BO35,'Trial 3'!BO35,'Trial 4'!BO35,'Trial 5'!BO35,'Trial 6'!BO35,'Trial 7'!BO35,'Trial 8'!BO35)</f>
        <v>766727.77891814185</v>
      </c>
      <c r="BP49" s="22">
        <f ca="1">AVERAGE('Trial 1'!BP35,'Trial 2'!BP35,'Trial 3'!BP35,'Trial 4'!BP35,'Trial 5'!BP35,'Trial 6'!BP35,'Trial 7'!BP35,'Trial 8'!BP35)</f>
        <v>774885.82693076285</v>
      </c>
      <c r="BQ49" s="22">
        <f ca="1">AVERAGE('Trial 1'!BQ35,'Trial 2'!BQ35,'Trial 3'!BQ35,'Trial 4'!BQ35,'Trial 5'!BQ35,'Trial 6'!BQ35,'Trial 7'!BQ35,'Trial 8'!BQ35)</f>
        <v>768523.72038406797</v>
      </c>
      <c r="BR49" s="22">
        <f ca="1">AVERAGE('Trial 1'!BR35,'Trial 2'!BR35,'Trial 3'!BR35,'Trial 4'!BR35,'Trial 5'!BR35,'Trial 6'!BR35,'Trial 7'!BR35,'Trial 8'!BR35)</f>
        <v>772538.36702097231</v>
      </c>
      <c r="BS49" s="22">
        <f ca="1">AVERAGE('Trial 1'!BS35,'Trial 2'!BS35,'Trial 3'!BS35,'Trial 4'!BS35,'Trial 5'!BS35,'Trial 6'!BS35,'Trial 7'!BS35,'Trial 8'!BS35)</f>
        <v>764839.37812573486</v>
      </c>
      <c r="BT49" s="22">
        <f ca="1">AVERAGE('Trial 1'!BT35,'Trial 2'!BT35,'Trial 3'!BT35,'Trial 4'!BT35,'Trial 5'!BT35,'Trial 6'!BT35,'Trial 7'!BT35,'Trial 8'!BT35)</f>
        <v>770177.42001479934</v>
      </c>
      <c r="BU49" s="22">
        <f ca="1">AVERAGE('Trial 1'!BU35,'Trial 2'!BU35,'Trial 3'!BU35,'Trial 4'!BU35,'Trial 5'!BU35,'Trial 6'!BU35,'Trial 7'!BU35,'Trial 8'!BU35)</f>
        <v>767318.77484461549</v>
      </c>
      <c r="BV49" s="22">
        <f ca="1">AVERAGE('Trial 1'!BV35,'Trial 2'!BV35,'Trial 3'!BV35,'Trial 4'!BV35,'Trial 5'!BV35,'Trial 6'!BV35,'Trial 7'!BV35,'Trial 8'!BV35)</f>
        <v>773963.65582362365</v>
      </c>
      <c r="BW49" s="22">
        <f ca="1">AVERAGE('Trial 1'!BW35,'Trial 2'!BW35,'Trial 3'!BW35,'Trial 4'!BW35,'Trial 5'!BW35,'Trial 6'!BW35,'Trial 7'!BW35,'Trial 8'!BW35)</f>
        <v>757722.49356814963</v>
      </c>
      <c r="BX49" s="22">
        <f ca="1">AVERAGE('Trial 1'!BX35,'Trial 2'!BX35,'Trial 3'!BX35,'Trial 4'!BX35,'Trial 5'!BX35,'Trial 6'!BX35,'Trial 7'!BX35,'Trial 8'!BX35)</f>
        <v>763124.2586623457</v>
      </c>
      <c r="BY49" s="22">
        <f ca="1">AVERAGE('Trial 1'!BY35,'Trial 2'!BY35,'Trial 3'!BY35,'Trial 4'!BY35,'Trial 5'!BY35,'Trial 6'!BY35,'Trial 7'!BY35,'Trial 8'!BY35)</f>
        <v>766571.28524819203</v>
      </c>
      <c r="BZ49" s="22">
        <f ca="1">AVERAGE('Trial 1'!BZ35,'Trial 2'!BZ35,'Trial 3'!BZ35,'Trial 4'!BZ35,'Trial 5'!BZ35,'Trial 6'!BZ35,'Trial 7'!BZ35,'Trial 8'!BZ35)</f>
        <v>747724.90550718771</v>
      </c>
      <c r="CA49" s="23">
        <f ca="1">SUM(BO49:BZ49)</f>
        <v>9194117.8650485948</v>
      </c>
      <c r="CB49" s="22">
        <f ca="1">AVERAGE('Trial 1'!CB35,'Trial 2'!CB35,'Trial 3'!CB35,'Trial 4'!CB35,'Trial 5'!CB35,'Trial 6'!CB35,'Trial 7'!CB35,'Trial 8'!CB35)</f>
        <v>775720.26044586499</v>
      </c>
      <c r="CC49" s="22">
        <f ca="1">AVERAGE('Trial 1'!CC35,'Trial 2'!CC35,'Trial 3'!CC35,'Trial 4'!CC35,'Trial 5'!CC35,'Trial 6'!CC35,'Trial 7'!CC35,'Trial 8'!CC35)</f>
        <v>759279.291107069</v>
      </c>
      <c r="CD49" s="22">
        <f ca="1">AVERAGE('Trial 1'!CD35,'Trial 2'!CD35,'Trial 3'!CD35,'Trial 4'!CD35,'Trial 5'!CD35,'Trial 6'!CD35,'Trial 7'!CD35,'Trial 8'!CD35)</f>
        <v>760117.15305219556</v>
      </c>
      <c r="CE49" s="22">
        <f ca="1">AVERAGE('Trial 1'!CE35,'Trial 2'!CE35,'Trial 3'!CE35,'Trial 4'!CE35,'Trial 5'!CE35,'Trial 6'!CE35,'Trial 7'!CE35,'Trial 8'!CE35)</f>
        <v>755808.09019292518</v>
      </c>
      <c r="CF49" s="22">
        <f ca="1">AVERAGE('Trial 1'!CF35,'Trial 2'!CF35,'Trial 3'!CF35,'Trial 4'!CF35,'Trial 5'!CF35,'Trial 6'!CF35,'Trial 7'!CF35,'Trial 8'!CF35)</f>
        <v>751371.30185079784</v>
      </c>
      <c r="CG49" s="22">
        <f ca="1">AVERAGE('Trial 1'!CG35,'Trial 2'!CG35,'Trial 3'!CG35,'Trial 4'!CG35,'Trial 5'!CG35,'Trial 6'!CG35,'Trial 7'!CG35,'Trial 8'!CG35)</f>
        <v>756611.58781055547</v>
      </c>
      <c r="CH49" s="22">
        <f ca="1">AVERAGE('Trial 1'!CH35,'Trial 2'!CH35,'Trial 3'!CH35,'Trial 4'!CH35,'Trial 5'!CH35,'Trial 6'!CH35,'Trial 7'!CH35,'Trial 8'!CH35)</f>
        <v>754701.27239103848</v>
      </c>
      <c r="CI49" s="22">
        <f ca="1">AVERAGE('Trial 1'!CI35,'Trial 2'!CI35,'Trial 3'!CI35,'Trial 4'!CI35,'Trial 5'!CI35,'Trial 6'!CI35,'Trial 7'!CI35,'Trial 8'!CI35)</f>
        <v>762550.16536055133</v>
      </c>
      <c r="CJ49" s="22">
        <f ca="1">AVERAGE('Trial 1'!CJ35,'Trial 2'!CJ35,'Trial 3'!CJ35,'Trial 4'!CJ35,'Trial 5'!CJ35,'Trial 6'!CJ35,'Trial 7'!CJ35,'Trial 8'!CJ35)</f>
        <v>754712.50170790812</v>
      </c>
      <c r="CK49" s="22">
        <f ca="1">AVERAGE('Trial 1'!CK35,'Trial 2'!CK35,'Trial 3'!CK35,'Trial 4'!CK35,'Trial 5'!CK35,'Trial 6'!CK35,'Trial 7'!CK35,'Trial 8'!CK35)</f>
        <v>757918.0714251782</v>
      </c>
      <c r="CL49" s="22">
        <f ca="1">AVERAGE('Trial 1'!CL35,'Trial 2'!CL35,'Trial 3'!CL35,'Trial 4'!CL35,'Trial 5'!CL35,'Trial 6'!CL35,'Trial 7'!CL35,'Trial 8'!CL35)</f>
        <v>749784.76877281652</v>
      </c>
      <c r="CM49" s="22">
        <f ca="1">AVERAGE('Trial 1'!CM35,'Trial 2'!CM35,'Trial 3'!CM35,'Trial 4'!CM35,'Trial 5'!CM35,'Trial 6'!CM35,'Trial 7'!CM35,'Trial 8'!CM35)</f>
        <v>752698.35791500891</v>
      </c>
      <c r="CN49" s="23">
        <f ca="1">SUM(CB49:CM49)</f>
        <v>9091272.8220319096</v>
      </c>
      <c r="CO49" s="22">
        <f ca="1">AVERAGE('Trial 1'!CO35,'Trial 2'!CO35,'Trial 3'!CO35,'Trial 4'!CO35,'Trial 5'!CO35,'Trial 6'!CO35,'Trial 7'!CO35,'Trial 8'!CO35)</f>
        <v>758012.98907503765</v>
      </c>
      <c r="CP49" s="22">
        <f ca="1">AVERAGE('Trial 1'!CP35,'Trial 2'!CP35,'Trial 3'!CP35,'Trial 4'!CP35,'Trial 5'!CP35,'Trial 6'!CP35,'Trial 7'!CP35,'Trial 8'!CP35)</f>
        <v>748026.24293635797</v>
      </c>
      <c r="CQ49" s="22">
        <f ca="1">AVERAGE('Trial 1'!CQ35,'Trial 2'!CQ35,'Trial 3'!CQ35,'Trial 4'!CQ35,'Trial 5'!CQ35,'Trial 6'!CQ35,'Trial 7'!CQ35,'Trial 8'!CQ35)</f>
        <v>746393.033239829</v>
      </c>
      <c r="CR49" s="22">
        <f ca="1">AVERAGE('Trial 1'!CR35,'Trial 2'!CR35,'Trial 3'!CR35,'Trial 4'!CR35,'Trial 5'!CR35,'Trial 6'!CR35,'Trial 7'!CR35,'Trial 8'!CR35)</f>
        <v>745896.48810028424</v>
      </c>
      <c r="CS49" s="22">
        <f ca="1">AVERAGE('Trial 1'!CS35,'Trial 2'!CS35,'Trial 3'!CS35,'Trial 4'!CS35,'Trial 5'!CS35,'Trial 6'!CS35,'Trial 7'!CS35,'Trial 8'!CS35)</f>
        <v>749624.07633880933</v>
      </c>
      <c r="CT49" s="22">
        <f ca="1">AVERAGE('Trial 1'!CT35,'Trial 2'!CT35,'Trial 3'!CT35,'Trial 4'!CT35,'Trial 5'!CT35,'Trial 6'!CT35,'Trial 7'!CT35,'Trial 8'!CT35)</f>
        <v>744635.95213555358</v>
      </c>
      <c r="CU49" s="22">
        <f ca="1">AVERAGE('Trial 1'!CU35,'Trial 2'!CU35,'Trial 3'!CU35,'Trial 4'!CU35,'Trial 5'!CU35,'Trial 6'!CU35,'Trial 7'!CU35,'Trial 8'!CU35)</f>
        <v>747596.48435679905</v>
      </c>
      <c r="CV49" s="22">
        <f ca="1">AVERAGE('Trial 1'!CV35,'Trial 2'!CV35,'Trial 3'!CV35,'Trial 4'!CV35,'Trial 5'!CV35,'Trial 6'!CV35,'Trial 7'!CV35,'Trial 8'!CV35)</f>
        <v>743720.87331817998</v>
      </c>
      <c r="CW49" s="22">
        <f ca="1">AVERAGE('Trial 1'!CW35,'Trial 2'!CW35,'Trial 3'!CW35,'Trial 4'!CW35,'Trial 5'!CW35,'Trial 6'!CW35,'Trial 7'!CW35,'Trial 8'!CW35)</f>
        <v>747057.1480447799</v>
      </c>
      <c r="CX49" s="22">
        <f ca="1">AVERAGE('Trial 1'!CX35,'Trial 2'!CX35,'Trial 3'!CX35,'Trial 4'!CX35,'Trial 5'!CX35,'Trial 6'!CX35,'Trial 7'!CX35,'Trial 8'!CX35)</f>
        <v>743701.44291341468</v>
      </c>
      <c r="CY49" s="22">
        <f ca="1">AVERAGE('Trial 1'!CY35,'Trial 2'!CY35,'Trial 3'!CY35,'Trial 4'!CY35,'Trial 5'!CY35,'Trial 6'!CY35,'Trial 7'!CY35,'Trial 8'!CY35)</f>
        <v>741764.59770999267</v>
      </c>
      <c r="CZ49" s="22">
        <f ca="1">AVERAGE('Trial 1'!CZ35,'Trial 2'!CZ35,'Trial 3'!CZ35,'Trial 4'!CZ35,'Trial 5'!CZ35,'Trial 6'!CZ35,'Trial 7'!CZ35,'Trial 8'!CZ35)</f>
        <v>744492.04441439942</v>
      </c>
      <c r="DA49" s="23">
        <f ca="1">SUM(CO49:CZ49)</f>
        <v>8960921.3725834377</v>
      </c>
      <c r="DB49" s="22">
        <f ca="1">AVERAGE('Trial 1'!DB35,'Trial 2'!DB35,'Trial 3'!DB35,'Trial 4'!DB35,'Trial 5'!DB35,'Trial 6'!DB35,'Trial 7'!DB35,'Trial 8'!DB35)</f>
        <v>744095.7456818074</v>
      </c>
      <c r="DC49" s="22">
        <f ca="1">AVERAGE('Trial 1'!DC35,'Trial 2'!DC35,'Trial 3'!DC35,'Trial 4'!DC35,'Trial 5'!DC35,'Trial 6'!DC35,'Trial 7'!DC35,'Trial 8'!DC35)</f>
        <v>747229.79587264056</v>
      </c>
      <c r="DD49" s="22">
        <f ca="1">AVERAGE('Trial 1'!DD35,'Trial 2'!DD35,'Trial 3'!DD35,'Trial 4'!DD35,'Trial 5'!DD35,'Trial 6'!DD35,'Trial 7'!DD35,'Trial 8'!DD35)</f>
        <v>733073.21334483323</v>
      </c>
      <c r="DE49" s="22">
        <f ca="1">AVERAGE('Trial 1'!DE35,'Trial 2'!DE35,'Trial 3'!DE35,'Trial 4'!DE35,'Trial 5'!DE35,'Trial 6'!DE35,'Trial 7'!DE35,'Trial 8'!DE35)</f>
        <v>744801.40327866666</v>
      </c>
      <c r="DF49" s="22">
        <f ca="1">AVERAGE('Trial 1'!DF35,'Trial 2'!DF35,'Trial 3'!DF35,'Trial 4'!DF35,'Trial 5'!DF35,'Trial 6'!DF35,'Trial 7'!DF35,'Trial 8'!DF35)</f>
        <v>745875.88095418981</v>
      </c>
      <c r="DG49" s="22">
        <f ca="1">AVERAGE('Trial 1'!DG35,'Trial 2'!DG35,'Trial 3'!DG35,'Trial 4'!DG35,'Trial 5'!DG35,'Trial 6'!DG35,'Trial 7'!DG35,'Trial 8'!DG35)</f>
        <v>735887.87420513423</v>
      </c>
      <c r="DH49" s="22">
        <f ca="1">AVERAGE('Trial 1'!DH35,'Trial 2'!DH35,'Trial 3'!DH35,'Trial 4'!DH35,'Trial 5'!DH35,'Trial 6'!DH35,'Trial 7'!DH35,'Trial 8'!DH35)</f>
        <v>736143.06784753455</v>
      </c>
      <c r="DI49" s="22">
        <f ca="1">AVERAGE('Trial 1'!DI35,'Trial 2'!DI35,'Trial 3'!DI35,'Trial 4'!DI35,'Trial 5'!DI35,'Trial 6'!DI35,'Trial 7'!DI35,'Trial 8'!DI35)</f>
        <v>740550.53117403225</v>
      </c>
      <c r="DJ49" s="22">
        <f ca="1">AVERAGE('Trial 1'!DJ35,'Trial 2'!DJ35,'Trial 3'!DJ35,'Trial 4'!DJ35,'Trial 5'!DJ35,'Trial 6'!DJ35,'Trial 7'!DJ35,'Trial 8'!DJ35)</f>
        <v>735923.57446944306</v>
      </c>
      <c r="DK49" s="22">
        <f ca="1">AVERAGE('Trial 1'!DK35,'Trial 2'!DK35,'Trial 3'!DK35,'Trial 4'!DK35,'Trial 5'!DK35,'Trial 6'!DK35,'Trial 7'!DK35,'Trial 8'!DK35)</f>
        <v>733936.94589755742</v>
      </c>
      <c r="DL49" s="22">
        <f ca="1">AVERAGE('Trial 1'!DL35,'Trial 2'!DL35,'Trial 3'!DL35,'Trial 4'!DL35,'Trial 5'!DL35,'Trial 6'!DL35,'Trial 7'!DL35,'Trial 8'!DL35)</f>
        <v>730039.97364042548</v>
      </c>
      <c r="DM49" s="22">
        <f ca="1">AVERAGE('Trial 1'!DM35,'Trial 2'!DM35,'Trial 3'!DM35,'Trial 4'!DM35,'Trial 5'!DM35,'Trial 6'!DM35,'Trial 7'!DM35,'Trial 8'!DM35)</f>
        <v>741422.92431697994</v>
      </c>
      <c r="DN49" s="23">
        <f ca="1">SUM(DB49:DM49)</f>
        <v>8868980.930683244</v>
      </c>
      <c r="DO49" s="22">
        <f ca="1">AVERAGE('Trial 1'!DO35,'Trial 2'!DO35,'Trial 3'!DO35,'Trial 4'!DO35,'Trial 5'!DO35,'Trial 6'!DO35,'Trial 7'!DO35,'Trial 8'!DO35)</f>
        <v>746144.06019647385</v>
      </c>
      <c r="DP49" s="22">
        <f ca="1">AVERAGE('Trial 1'!DP35,'Trial 2'!DP35,'Trial 3'!DP35,'Trial 4'!DP35,'Trial 5'!DP35,'Trial 6'!DP35,'Trial 7'!DP35,'Trial 8'!DP35)</f>
        <v>731475.62932587287</v>
      </c>
      <c r="DQ49" s="22">
        <f ca="1">AVERAGE('Trial 1'!DQ35,'Trial 2'!DQ35,'Trial 3'!DQ35,'Trial 4'!DQ35,'Trial 5'!DQ35,'Trial 6'!DQ35,'Trial 7'!DQ35,'Trial 8'!DQ35)</f>
        <v>726162.34351026744</v>
      </c>
      <c r="DR49" s="22">
        <f ca="1">AVERAGE('Trial 1'!DR35,'Trial 2'!DR35,'Trial 3'!DR35,'Trial 4'!DR35,'Trial 5'!DR35,'Trial 6'!DR35,'Trial 7'!DR35,'Trial 8'!DR35)</f>
        <v>739025.63698503573</v>
      </c>
      <c r="DS49" s="22">
        <f ca="1">AVERAGE('Trial 1'!DS35,'Trial 2'!DS35,'Trial 3'!DS35,'Trial 4'!DS35,'Trial 5'!DS35,'Trial 6'!DS35,'Trial 7'!DS35,'Trial 8'!DS35)</f>
        <v>718367.62444374047</v>
      </c>
      <c r="DT49" s="22">
        <f ca="1">AVERAGE('Trial 1'!DT35,'Trial 2'!DT35,'Trial 3'!DT35,'Trial 4'!DT35,'Trial 5'!DT35,'Trial 6'!DT35,'Trial 7'!DT35,'Trial 8'!DT35)</f>
        <v>739938.92627091578</v>
      </c>
      <c r="DU49" s="22">
        <f ca="1">AVERAGE('Trial 1'!DU35,'Trial 2'!DU35,'Trial 3'!DU35,'Trial 4'!DU35,'Trial 5'!DU35,'Trial 6'!DU35,'Trial 7'!DU35,'Trial 8'!DU35)</f>
        <v>725239.96448925231</v>
      </c>
      <c r="DV49" s="22">
        <f ca="1">AVERAGE('Trial 1'!DV35,'Trial 2'!DV35,'Trial 3'!DV35,'Trial 4'!DV35,'Trial 5'!DV35,'Trial 6'!DV35,'Trial 7'!DV35,'Trial 8'!DV35)</f>
        <v>728434.06670312607</v>
      </c>
      <c r="DW49" s="22">
        <f ca="1">AVERAGE('Trial 1'!DW35,'Trial 2'!DW35,'Trial 3'!DW35,'Trial 4'!DW35,'Trial 5'!DW35,'Trial 6'!DW35,'Trial 7'!DW35,'Trial 8'!DW35)</f>
        <v>724388.23149364756</v>
      </c>
      <c r="DX49" s="22">
        <f ca="1">AVERAGE('Trial 1'!DX35,'Trial 2'!DX35,'Trial 3'!DX35,'Trial 4'!DX35,'Trial 5'!DX35,'Trial 6'!DX35,'Trial 7'!DX35,'Trial 8'!DX35)</f>
        <v>725844.56705588149</v>
      </c>
      <c r="DY49" s="22">
        <f ca="1">AVERAGE('Trial 1'!DY35,'Trial 2'!DY35,'Trial 3'!DY35,'Trial 4'!DY35,'Trial 5'!DY35,'Trial 6'!DY35,'Trial 7'!DY35,'Trial 8'!DY35)</f>
        <v>721053.69240789209</v>
      </c>
      <c r="DZ49" s="22">
        <f ca="1">AVERAGE('Trial 1'!DZ35,'Trial 2'!DZ35,'Trial 3'!DZ35,'Trial 4'!DZ35,'Trial 5'!DZ35,'Trial 6'!DZ35,'Trial 7'!DZ35,'Trial 8'!DZ35)</f>
        <v>722207.38853275042</v>
      </c>
      <c r="EA49" s="23">
        <f ca="1">SUM(DO49:DZ49)</f>
        <v>8748282.1314148568</v>
      </c>
      <c r="EB49" s="22">
        <f ca="1">AVERAGE('Trial 1'!EB35,'Trial 2'!EB35,'Trial 3'!EB35,'Trial 4'!EB35,'Trial 5'!EB35,'Trial 6'!EB35,'Trial 7'!EB35,'Trial 8'!EB35)</f>
        <v>718476.94727491913</v>
      </c>
      <c r="EC49" s="22">
        <f ca="1">AVERAGE('Trial 1'!EC35,'Trial 2'!EC35,'Trial 3'!EC35,'Trial 4'!EC35,'Trial 5'!EC35,'Trial 6'!EC35,'Trial 7'!EC35,'Trial 8'!EC35)</f>
        <v>711847.61389699066</v>
      </c>
      <c r="ED49" s="22">
        <f ca="1">AVERAGE('Trial 1'!ED35,'Trial 2'!ED35,'Trial 3'!ED35,'Trial 4'!ED35,'Trial 5'!ED35,'Trial 6'!ED35,'Trial 7'!ED35,'Trial 8'!ED35)</f>
        <v>733656.06912930077</v>
      </c>
      <c r="EE49" s="22">
        <f ca="1">AVERAGE('Trial 1'!EE35,'Trial 2'!EE35,'Trial 3'!EE35,'Trial 4'!EE35,'Trial 5'!EE35,'Trial 6'!EE35,'Trial 7'!EE35,'Trial 8'!EE35)</f>
        <v>728185.85390565486</v>
      </c>
      <c r="EF49" s="22">
        <f ca="1">AVERAGE('Trial 1'!EF35,'Trial 2'!EF35,'Trial 3'!EF35,'Trial 4'!EF35,'Trial 5'!EF35,'Trial 6'!EF35,'Trial 7'!EF35,'Trial 8'!EF35)</f>
        <v>725577.26380071091</v>
      </c>
      <c r="EG49" s="22">
        <f ca="1">AVERAGE('Trial 1'!EG35,'Trial 2'!EG35,'Trial 3'!EG35,'Trial 4'!EG35,'Trial 5'!EG35,'Trial 6'!EG35,'Trial 7'!EG35,'Trial 8'!EG35)</f>
        <v>724270.92831411562</v>
      </c>
      <c r="EH49" s="22">
        <f ca="1">AVERAGE('Trial 1'!EH35,'Trial 2'!EH35,'Trial 3'!EH35,'Trial 4'!EH35,'Trial 5'!EH35,'Trial 6'!EH35,'Trial 7'!EH35,'Trial 8'!EH35)</f>
        <v>725621.18680053216</v>
      </c>
      <c r="EI49" s="22">
        <f ca="1">AVERAGE('Trial 1'!EI35,'Trial 2'!EI35,'Trial 3'!EI35,'Trial 4'!EI35,'Trial 5'!EI35,'Trial 6'!EI35,'Trial 7'!EI35,'Trial 8'!EI35)</f>
        <v>725202.18048650445</v>
      </c>
      <c r="EJ49" s="22">
        <f ca="1">AVERAGE('Trial 1'!EJ35,'Trial 2'!EJ35,'Trial 3'!EJ35,'Trial 4'!EJ35,'Trial 5'!EJ35,'Trial 6'!EJ35,'Trial 7'!EJ35,'Trial 8'!EJ35)</f>
        <v>733175.31452097546</v>
      </c>
      <c r="EK49" s="22">
        <f ca="1">AVERAGE('Trial 1'!EK35,'Trial 2'!EK35,'Trial 3'!EK35,'Trial 4'!EK35,'Trial 5'!EK35,'Trial 6'!EK35,'Trial 7'!EK35,'Trial 8'!EK35)</f>
        <v>716411.77710904495</v>
      </c>
      <c r="EL49" s="22">
        <f ca="1">AVERAGE('Trial 1'!EL35,'Trial 2'!EL35,'Trial 3'!EL35,'Trial 4'!EL35,'Trial 5'!EL35,'Trial 6'!EL35,'Trial 7'!EL35,'Trial 8'!EL35)</f>
        <v>729862.17897576513</v>
      </c>
      <c r="EM49" s="22">
        <f ca="1">AVERAGE('Trial 1'!EM35,'Trial 2'!EM35,'Trial 3'!EM35,'Trial 4'!EM35,'Trial 5'!EM35,'Trial 6'!EM35,'Trial 7'!EM35,'Trial 8'!EM35)</f>
        <v>727679.42755903781</v>
      </c>
      <c r="EN49" s="23">
        <f ca="1">SUM(EB49:EM49)</f>
        <v>8699966.7417735532</v>
      </c>
    </row>
    <row r="50" spans="1:144" ht="12.75" customHeight="1" outlineLevel="1" x14ac:dyDescent="0.2">
      <c r="A50" s="11" t="str">
        <f>Labels!B57</f>
        <v>Cur Disposable Income std dev</v>
      </c>
      <c r="B50" s="24">
        <f ca="1">STDEV('Trial 1'!B35,'Trial 2'!B35,'Trial 3'!B35,'Trial 4'!B35,'Trial 5'!B35,'Trial 6'!B35,'Trial 7'!B35,'Trial 8'!B35)</f>
        <v>19586.131896893919</v>
      </c>
      <c r="C50" s="24">
        <f ca="1">STDEV('Trial 1'!C35,'Trial 2'!C35,'Trial 3'!C35,'Trial 4'!C35,'Trial 5'!C35,'Trial 6'!C35,'Trial 7'!C35,'Trial 8'!C35)</f>
        <v>11028.769728562356</v>
      </c>
      <c r="D50" s="24">
        <f ca="1">STDEV('Trial 1'!D35,'Trial 2'!D35,'Trial 3'!D35,'Trial 4'!D35,'Trial 5'!D35,'Trial 6'!D35,'Trial 7'!D35,'Trial 8'!D35)</f>
        <v>27330.441165780059</v>
      </c>
      <c r="E50" s="24">
        <f ca="1">STDEV('Trial 1'!E35,'Trial 2'!E35,'Trial 3'!E35,'Trial 4'!E35,'Trial 5'!E35,'Trial 6'!E35,'Trial 7'!E35,'Trial 8'!E35)</f>
        <v>21709.601741819366</v>
      </c>
      <c r="F50" s="24">
        <f ca="1">STDEV('Trial 1'!F35,'Trial 2'!F35,'Trial 3'!F35,'Trial 4'!F35,'Trial 5'!F35,'Trial 6'!F35,'Trial 7'!F35,'Trial 8'!F35)</f>
        <v>25482.46178827445</v>
      </c>
      <c r="G50" s="24">
        <f ca="1">STDEV('Trial 1'!G35,'Trial 2'!G35,'Trial 3'!G35,'Trial 4'!G35,'Trial 5'!G35,'Trial 6'!G35,'Trial 7'!G35,'Trial 8'!G35)</f>
        <v>18701.284760938142</v>
      </c>
      <c r="H50" s="24">
        <f ca="1">STDEV('Trial 1'!H35,'Trial 2'!H35,'Trial 3'!H35,'Trial 4'!H35,'Trial 5'!H35,'Trial 6'!H35,'Trial 7'!H35,'Trial 8'!H35)</f>
        <v>21112.901713446921</v>
      </c>
      <c r="I50" s="24">
        <f ca="1">STDEV('Trial 1'!I35,'Trial 2'!I35,'Trial 3'!I35,'Trial 4'!I35,'Trial 5'!I35,'Trial 6'!I35,'Trial 7'!I35,'Trial 8'!I35)</f>
        <v>25900.537846168834</v>
      </c>
      <c r="J50" s="24">
        <f ca="1">STDEV('Trial 1'!J35,'Trial 2'!J35,'Trial 3'!J35,'Trial 4'!J35,'Trial 5'!J35,'Trial 6'!J35,'Trial 7'!J35,'Trial 8'!J35)</f>
        <v>24419.070817175234</v>
      </c>
      <c r="K50" s="24">
        <f ca="1">STDEV('Trial 1'!K35,'Trial 2'!K35,'Trial 3'!K35,'Trial 4'!K35,'Trial 5'!K35,'Trial 6'!K35,'Trial 7'!K35,'Trial 8'!K35)</f>
        <v>8045.1944673006365</v>
      </c>
      <c r="L50" s="24">
        <f ca="1">STDEV('Trial 1'!L35,'Trial 2'!L35,'Trial 3'!L35,'Trial 4'!L35,'Trial 5'!L35,'Trial 6'!L35,'Trial 7'!L35,'Trial 8'!L35)</f>
        <v>14771.896501325515</v>
      </c>
      <c r="M50" s="24">
        <f ca="1">STDEV('Trial 1'!M35,'Trial 2'!M35,'Trial 3'!M35,'Trial 4'!M35,'Trial 5'!M35,'Trial 6'!M35,'Trial 7'!M35,'Trial 8'!M35)</f>
        <v>14378.517547410511</v>
      </c>
      <c r="N50" s="25">
        <f ca="1">SUM(B50:M50)</f>
        <v>232466.80997509594</v>
      </c>
      <c r="O50" s="24">
        <f ca="1">STDEV('Trial 1'!O35,'Trial 2'!O35,'Trial 3'!O35,'Trial 4'!O35,'Trial 5'!O35,'Trial 6'!O35,'Trial 7'!O35,'Trial 8'!O35)</f>
        <v>15198.37595368009</v>
      </c>
      <c r="P50" s="24">
        <f ca="1">STDEV('Trial 1'!P35,'Trial 2'!P35,'Trial 3'!P35,'Trial 4'!P35,'Trial 5'!P35,'Trial 6'!P35,'Trial 7'!P35,'Trial 8'!P35)</f>
        <v>15074.132137571474</v>
      </c>
      <c r="Q50" s="24">
        <f ca="1">STDEV('Trial 1'!Q35,'Trial 2'!Q35,'Trial 3'!Q35,'Trial 4'!Q35,'Trial 5'!Q35,'Trial 6'!Q35,'Trial 7'!Q35,'Trial 8'!Q35)</f>
        <v>18947.105353555169</v>
      </c>
      <c r="R50" s="24">
        <f ca="1">STDEV('Trial 1'!R35,'Trial 2'!R35,'Trial 3'!R35,'Trial 4'!R35,'Trial 5'!R35,'Trial 6'!R35,'Trial 7'!R35,'Trial 8'!R35)</f>
        <v>20502.065284499604</v>
      </c>
      <c r="S50" s="24">
        <f ca="1">STDEV('Trial 1'!S35,'Trial 2'!S35,'Trial 3'!S35,'Trial 4'!S35,'Trial 5'!S35,'Trial 6'!S35,'Trial 7'!S35,'Trial 8'!S35)</f>
        <v>22058.395124456089</v>
      </c>
      <c r="T50" s="24">
        <f ca="1">STDEV('Trial 1'!T35,'Trial 2'!T35,'Trial 3'!T35,'Trial 4'!T35,'Trial 5'!T35,'Trial 6'!T35,'Trial 7'!T35,'Trial 8'!T35)</f>
        <v>22948.056999274468</v>
      </c>
      <c r="U50" s="24">
        <f ca="1">STDEV('Trial 1'!U35,'Trial 2'!U35,'Trial 3'!U35,'Trial 4'!U35,'Trial 5'!U35,'Trial 6'!U35,'Trial 7'!U35,'Trial 8'!U35)</f>
        <v>28736.919280258291</v>
      </c>
      <c r="V50" s="24">
        <f ca="1">STDEV('Trial 1'!V35,'Trial 2'!V35,'Trial 3'!V35,'Trial 4'!V35,'Trial 5'!V35,'Trial 6'!V35,'Trial 7'!V35,'Trial 8'!V35)</f>
        <v>22346.039782617259</v>
      </c>
      <c r="W50" s="24">
        <f ca="1">STDEV('Trial 1'!W35,'Trial 2'!W35,'Trial 3'!W35,'Trial 4'!W35,'Trial 5'!W35,'Trial 6'!W35,'Trial 7'!W35,'Trial 8'!W35)</f>
        <v>23335.589947381337</v>
      </c>
      <c r="X50" s="24">
        <f ca="1">STDEV('Trial 1'!X35,'Trial 2'!X35,'Trial 3'!X35,'Trial 4'!X35,'Trial 5'!X35,'Trial 6'!X35,'Trial 7'!X35,'Trial 8'!X35)</f>
        <v>21336.560495474761</v>
      </c>
      <c r="Y50" s="24">
        <f ca="1">STDEV('Trial 1'!Y35,'Trial 2'!Y35,'Trial 3'!Y35,'Trial 4'!Y35,'Trial 5'!Y35,'Trial 6'!Y35,'Trial 7'!Y35,'Trial 8'!Y35)</f>
        <v>24113.931815875381</v>
      </c>
      <c r="Z50" s="24">
        <f ca="1">STDEV('Trial 1'!Z35,'Trial 2'!Z35,'Trial 3'!Z35,'Trial 4'!Z35,'Trial 5'!Z35,'Trial 6'!Z35,'Trial 7'!Z35,'Trial 8'!Z35)</f>
        <v>16071.925738240387</v>
      </c>
      <c r="AA50" s="25">
        <f ca="1">SUM(O50:Z50)</f>
        <v>250669.09791288432</v>
      </c>
      <c r="AB50" s="24">
        <f ca="1">STDEV('Trial 1'!AB35,'Trial 2'!AB35,'Trial 3'!AB35,'Trial 4'!AB35,'Trial 5'!AB35,'Trial 6'!AB35,'Trial 7'!AB35,'Trial 8'!AB35)</f>
        <v>23206.241908901233</v>
      </c>
      <c r="AC50" s="24">
        <f ca="1">STDEV('Trial 1'!AC35,'Trial 2'!AC35,'Trial 3'!AC35,'Trial 4'!AC35,'Trial 5'!AC35,'Trial 6'!AC35,'Trial 7'!AC35,'Trial 8'!AC35)</f>
        <v>17545.158575437727</v>
      </c>
      <c r="AD50" s="24">
        <f ca="1">STDEV('Trial 1'!AD35,'Trial 2'!AD35,'Trial 3'!AD35,'Trial 4'!AD35,'Trial 5'!AD35,'Trial 6'!AD35,'Trial 7'!AD35,'Trial 8'!AD35)</f>
        <v>22473.511068636319</v>
      </c>
      <c r="AE50" s="24">
        <f ca="1">STDEV('Trial 1'!AE35,'Trial 2'!AE35,'Trial 3'!AE35,'Trial 4'!AE35,'Trial 5'!AE35,'Trial 6'!AE35,'Trial 7'!AE35,'Trial 8'!AE35)</f>
        <v>17012.954955892026</v>
      </c>
      <c r="AF50" s="24">
        <f ca="1">STDEV('Trial 1'!AF35,'Trial 2'!AF35,'Trial 3'!AF35,'Trial 4'!AF35,'Trial 5'!AF35,'Trial 6'!AF35,'Trial 7'!AF35,'Trial 8'!AF35)</f>
        <v>16922.520251512367</v>
      </c>
      <c r="AG50" s="24">
        <f ca="1">STDEV('Trial 1'!AG35,'Trial 2'!AG35,'Trial 3'!AG35,'Trial 4'!AG35,'Trial 5'!AG35,'Trial 6'!AG35,'Trial 7'!AG35,'Trial 8'!AG35)</f>
        <v>16148.920425781511</v>
      </c>
      <c r="AH50" s="24">
        <f ca="1">STDEV('Trial 1'!AH35,'Trial 2'!AH35,'Trial 3'!AH35,'Trial 4'!AH35,'Trial 5'!AH35,'Trial 6'!AH35,'Trial 7'!AH35,'Trial 8'!AH35)</f>
        <v>18004.592961044156</v>
      </c>
      <c r="AI50" s="24">
        <f ca="1">STDEV('Trial 1'!AI35,'Trial 2'!AI35,'Trial 3'!AI35,'Trial 4'!AI35,'Trial 5'!AI35,'Trial 6'!AI35,'Trial 7'!AI35,'Trial 8'!AI35)</f>
        <v>17626.164481775559</v>
      </c>
      <c r="AJ50" s="24">
        <f ca="1">STDEV('Trial 1'!AJ35,'Trial 2'!AJ35,'Trial 3'!AJ35,'Trial 4'!AJ35,'Trial 5'!AJ35,'Trial 6'!AJ35,'Trial 7'!AJ35,'Trial 8'!AJ35)</f>
        <v>23648.517122130139</v>
      </c>
      <c r="AK50" s="24">
        <f ca="1">STDEV('Trial 1'!AK35,'Trial 2'!AK35,'Trial 3'!AK35,'Trial 4'!AK35,'Trial 5'!AK35,'Trial 6'!AK35,'Trial 7'!AK35,'Trial 8'!AK35)</f>
        <v>21149.179839886059</v>
      </c>
      <c r="AL50" s="24">
        <f ca="1">STDEV('Trial 1'!AL35,'Trial 2'!AL35,'Trial 3'!AL35,'Trial 4'!AL35,'Trial 5'!AL35,'Trial 6'!AL35,'Trial 7'!AL35,'Trial 8'!AL35)</f>
        <v>12587.554327141921</v>
      </c>
      <c r="AM50" s="24">
        <f ca="1">STDEV('Trial 1'!AM35,'Trial 2'!AM35,'Trial 3'!AM35,'Trial 4'!AM35,'Trial 5'!AM35,'Trial 6'!AM35,'Trial 7'!AM35,'Trial 8'!AM35)</f>
        <v>25036.183478841787</v>
      </c>
      <c r="AN50" s="25">
        <f ca="1">SUM(AB50:AM50)</f>
        <v>231361.4993969808</v>
      </c>
      <c r="AO50" s="24">
        <f ca="1">STDEV('Trial 1'!AO35,'Trial 2'!AO35,'Trial 3'!AO35,'Trial 4'!AO35,'Trial 5'!AO35,'Trial 6'!AO35,'Trial 7'!AO35,'Trial 8'!AO35)</f>
        <v>28667.964423359925</v>
      </c>
      <c r="AP50" s="24">
        <f ca="1">STDEV('Trial 1'!AP35,'Trial 2'!AP35,'Trial 3'!AP35,'Trial 4'!AP35,'Trial 5'!AP35,'Trial 6'!AP35,'Trial 7'!AP35,'Trial 8'!AP35)</f>
        <v>22123.001121903977</v>
      </c>
      <c r="AQ50" s="24">
        <f ca="1">STDEV('Trial 1'!AQ35,'Trial 2'!AQ35,'Trial 3'!AQ35,'Trial 4'!AQ35,'Trial 5'!AQ35,'Trial 6'!AQ35,'Trial 7'!AQ35,'Trial 8'!AQ35)</f>
        <v>22720.976739969319</v>
      </c>
      <c r="AR50" s="24">
        <f ca="1">STDEV('Trial 1'!AR35,'Trial 2'!AR35,'Trial 3'!AR35,'Trial 4'!AR35,'Trial 5'!AR35,'Trial 6'!AR35,'Trial 7'!AR35,'Trial 8'!AR35)</f>
        <v>23661.981915756271</v>
      </c>
      <c r="AS50" s="24">
        <f ca="1">STDEV('Trial 1'!AS35,'Trial 2'!AS35,'Trial 3'!AS35,'Trial 4'!AS35,'Trial 5'!AS35,'Trial 6'!AS35,'Trial 7'!AS35,'Trial 8'!AS35)</f>
        <v>25923.966263509807</v>
      </c>
      <c r="AT50" s="24">
        <f ca="1">STDEV('Trial 1'!AT35,'Trial 2'!AT35,'Trial 3'!AT35,'Trial 4'!AT35,'Trial 5'!AT35,'Trial 6'!AT35,'Trial 7'!AT35,'Trial 8'!AT35)</f>
        <v>23452.748243890164</v>
      </c>
      <c r="AU50" s="24">
        <f ca="1">STDEV('Trial 1'!AU35,'Trial 2'!AU35,'Trial 3'!AU35,'Trial 4'!AU35,'Trial 5'!AU35,'Trial 6'!AU35,'Trial 7'!AU35,'Trial 8'!AU35)</f>
        <v>28760.196648096575</v>
      </c>
      <c r="AV50" s="24">
        <f ca="1">STDEV('Trial 1'!AV35,'Trial 2'!AV35,'Trial 3'!AV35,'Trial 4'!AV35,'Trial 5'!AV35,'Trial 6'!AV35,'Trial 7'!AV35,'Trial 8'!AV35)</f>
        <v>15915.046949042973</v>
      </c>
      <c r="AW50" s="24">
        <f ca="1">STDEV('Trial 1'!AW35,'Trial 2'!AW35,'Trial 3'!AW35,'Trial 4'!AW35,'Trial 5'!AW35,'Trial 6'!AW35,'Trial 7'!AW35,'Trial 8'!AW35)</f>
        <v>23941.896294527789</v>
      </c>
      <c r="AX50" s="24">
        <f ca="1">STDEV('Trial 1'!AX35,'Trial 2'!AX35,'Trial 3'!AX35,'Trial 4'!AX35,'Trial 5'!AX35,'Trial 6'!AX35,'Trial 7'!AX35,'Trial 8'!AX35)</f>
        <v>17147.66887584221</v>
      </c>
      <c r="AY50" s="24">
        <f ca="1">STDEV('Trial 1'!AY35,'Trial 2'!AY35,'Trial 3'!AY35,'Trial 4'!AY35,'Trial 5'!AY35,'Trial 6'!AY35,'Trial 7'!AY35,'Trial 8'!AY35)</f>
        <v>15463.282984472909</v>
      </c>
      <c r="AZ50" s="24">
        <f ca="1">STDEV('Trial 1'!AZ35,'Trial 2'!AZ35,'Trial 3'!AZ35,'Trial 4'!AZ35,'Trial 5'!AZ35,'Trial 6'!AZ35,'Trial 7'!AZ35,'Trial 8'!AZ35)</f>
        <v>23970.138182151193</v>
      </c>
      <c r="BA50" s="25">
        <f ca="1">SUM(AO50:AZ50)</f>
        <v>271748.86864252313</v>
      </c>
      <c r="BB50" s="24">
        <f ca="1">STDEV('Trial 1'!BB35,'Trial 2'!BB35,'Trial 3'!BB35,'Trial 4'!BB35,'Trial 5'!BB35,'Trial 6'!BB35,'Trial 7'!BB35,'Trial 8'!BB35)</f>
        <v>22661.765592944696</v>
      </c>
      <c r="BC50" s="24">
        <f ca="1">STDEV('Trial 1'!BC35,'Trial 2'!BC35,'Trial 3'!BC35,'Trial 4'!BC35,'Trial 5'!BC35,'Trial 6'!BC35,'Trial 7'!BC35,'Trial 8'!BC35)</f>
        <v>23147.816289710758</v>
      </c>
      <c r="BD50" s="24">
        <f ca="1">STDEV('Trial 1'!BD35,'Trial 2'!BD35,'Trial 3'!BD35,'Trial 4'!BD35,'Trial 5'!BD35,'Trial 6'!BD35,'Trial 7'!BD35,'Trial 8'!BD35)</f>
        <v>24318.666351997905</v>
      </c>
      <c r="BE50" s="24">
        <f ca="1">STDEV('Trial 1'!BE35,'Trial 2'!BE35,'Trial 3'!BE35,'Trial 4'!BE35,'Trial 5'!BE35,'Trial 6'!BE35,'Trial 7'!BE35,'Trial 8'!BE35)</f>
        <v>20737.579422883751</v>
      </c>
      <c r="BF50" s="24">
        <f ca="1">STDEV('Trial 1'!BF35,'Trial 2'!BF35,'Trial 3'!BF35,'Trial 4'!BF35,'Trial 5'!BF35,'Trial 6'!BF35,'Trial 7'!BF35,'Trial 8'!BF35)</f>
        <v>20144.559938403112</v>
      </c>
      <c r="BG50" s="24">
        <f ca="1">STDEV('Trial 1'!BG35,'Trial 2'!BG35,'Trial 3'!BG35,'Trial 4'!BG35,'Trial 5'!BG35,'Trial 6'!BG35,'Trial 7'!BG35,'Trial 8'!BG35)</f>
        <v>16771.099621935515</v>
      </c>
      <c r="BH50" s="24">
        <f ca="1">STDEV('Trial 1'!BH35,'Trial 2'!BH35,'Trial 3'!BH35,'Trial 4'!BH35,'Trial 5'!BH35,'Trial 6'!BH35,'Trial 7'!BH35,'Trial 8'!BH35)</f>
        <v>25237.56510363795</v>
      </c>
      <c r="BI50" s="24">
        <f ca="1">STDEV('Trial 1'!BI35,'Trial 2'!BI35,'Trial 3'!BI35,'Trial 4'!BI35,'Trial 5'!BI35,'Trial 6'!BI35,'Trial 7'!BI35,'Trial 8'!BI35)</f>
        <v>12644.415169105967</v>
      </c>
      <c r="BJ50" s="24">
        <f ca="1">STDEV('Trial 1'!BJ35,'Trial 2'!BJ35,'Trial 3'!BJ35,'Trial 4'!BJ35,'Trial 5'!BJ35,'Trial 6'!BJ35,'Trial 7'!BJ35,'Trial 8'!BJ35)</f>
        <v>13729.238597867081</v>
      </c>
      <c r="BK50" s="24">
        <f ca="1">STDEV('Trial 1'!BK35,'Trial 2'!BK35,'Trial 3'!BK35,'Trial 4'!BK35,'Trial 5'!BK35,'Trial 6'!BK35,'Trial 7'!BK35,'Trial 8'!BK35)</f>
        <v>18440.229699127995</v>
      </c>
      <c r="BL50" s="24">
        <f ca="1">STDEV('Trial 1'!BL35,'Trial 2'!BL35,'Trial 3'!BL35,'Trial 4'!BL35,'Trial 5'!BL35,'Trial 6'!BL35,'Trial 7'!BL35,'Trial 8'!BL35)</f>
        <v>32368.632112591353</v>
      </c>
      <c r="BM50" s="24">
        <f ca="1">STDEV('Trial 1'!BM35,'Trial 2'!BM35,'Trial 3'!BM35,'Trial 4'!BM35,'Trial 5'!BM35,'Trial 6'!BM35,'Trial 7'!BM35,'Trial 8'!BM35)</f>
        <v>19793.28375740987</v>
      </c>
      <c r="BN50" s="25">
        <f ca="1">SUM(BB50:BM50)</f>
        <v>249994.85165761592</v>
      </c>
      <c r="BO50" s="24">
        <f ca="1">STDEV('Trial 1'!BO35,'Trial 2'!BO35,'Trial 3'!BO35,'Trial 4'!BO35,'Trial 5'!BO35,'Trial 6'!BO35,'Trial 7'!BO35,'Trial 8'!BO35)</f>
        <v>14014.911686063913</v>
      </c>
      <c r="BP50" s="24">
        <f ca="1">STDEV('Trial 1'!BP35,'Trial 2'!BP35,'Trial 3'!BP35,'Trial 4'!BP35,'Trial 5'!BP35,'Trial 6'!BP35,'Trial 7'!BP35,'Trial 8'!BP35)</f>
        <v>26813.880999668174</v>
      </c>
      <c r="BQ50" s="24">
        <f ca="1">STDEV('Trial 1'!BQ35,'Trial 2'!BQ35,'Trial 3'!BQ35,'Trial 4'!BQ35,'Trial 5'!BQ35,'Trial 6'!BQ35,'Trial 7'!BQ35,'Trial 8'!BQ35)</f>
        <v>21825.917992540621</v>
      </c>
      <c r="BR50" s="24">
        <f ca="1">STDEV('Trial 1'!BR35,'Trial 2'!BR35,'Trial 3'!BR35,'Trial 4'!BR35,'Trial 5'!BR35,'Trial 6'!BR35,'Trial 7'!BR35,'Trial 8'!BR35)</f>
        <v>7451.7021845495638</v>
      </c>
      <c r="BS50" s="24">
        <f ca="1">STDEV('Trial 1'!BS35,'Trial 2'!BS35,'Trial 3'!BS35,'Trial 4'!BS35,'Trial 5'!BS35,'Trial 6'!BS35,'Trial 7'!BS35,'Trial 8'!BS35)</f>
        <v>19569.567141673302</v>
      </c>
      <c r="BT50" s="24">
        <f ca="1">STDEV('Trial 1'!BT35,'Trial 2'!BT35,'Trial 3'!BT35,'Trial 4'!BT35,'Trial 5'!BT35,'Trial 6'!BT35,'Trial 7'!BT35,'Trial 8'!BT35)</f>
        <v>22953.057955523076</v>
      </c>
      <c r="BU50" s="24">
        <f ca="1">STDEV('Trial 1'!BU35,'Trial 2'!BU35,'Trial 3'!BU35,'Trial 4'!BU35,'Trial 5'!BU35,'Trial 6'!BU35,'Trial 7'!BU35,'Trial 8'!BU35)</f>
        <v>23399.518120511864</v>
      </c>
      <c r="BV50" s="24">
        <f ca="1">STDEV('Trial 1'!BV35,'Trial 2'!BV35,'Trial 3'!BV35,'Trial 4'!BV35,'Trial 5'!BV35,'Trial 6'!BV35,'Trial 7'!BV35,'Trial 8'!BV35)</f>
        <v>20937.667940897038</v>
      </c>
      <c r="BW50" s="24">
        <f ca="1">STDEV('Trial 1'!BW35,'Trial 2'!BW35,'Trial 3'!BW35,'Trial 4'!BW35,'Trial 5'!BW35,'Trial 6'!BW35,'Trial 7'!BW35,'Trial 8'!BW35)</f>
        <v>17084.888759526755</v>
      </c>
      <c r="BX50" s="24">
        <f ca="1">STDEV('Trial 1'!BX35,'Trial 2'!BX35,'Trial 3'!BX35,'Trial 4'!BX35,'Trial 5'!BX35,'Trial 6'!BX35,'Trial 7'!BX35,'Trial 8'!BX35)</f>
        <v>21724.685498037572</v>
      </c>
      <c r="BY50" s="24">
        <f ca="1">STDEV('Trial 1'!BY35,'Trial 2'!BY35,'Trial 3'!BY35,'Trial 4'!BY35,'Trial 5'!BY35,'Trial 6'!BY35,'Trial 7'!BY35,'Trial 8'!BY35)</f>
        <v>17199.492394233181</v>
      </c>
      <c r="BZ50" s="24">
        <f ca="1">STDEV('Trial 1'!BZ35,'Trial 2'!BZ35,'Trial 3'!BZ35,'Trial 4'!BZ35,'Trial 5'!BZ35,'Trial 6'!BZ35,'Trial 7'!BZ35,'Trial 8'!BZ35)</f>
        <v>17845.641264907819</v>
      </c>
      <c r="CA50" s="25">
        <f ca="1">SUM(BO50:BZ50)</f>
        <v>230820.93193813288</v>
      </c>
      <c r="CB50" s="24">
        <f ca="1">STDEV('Trial 1'!CB35,'Trial 2'!CB35,'Trial 3'!CB35,'Trial 4'!CB35,'Trial 5'!CB35,'Trial 6'!CB35,'Trial 7'!CB35,'Trial 8'!CB35)</f>
        <v>22958.044510424093</v>
      </c>
      <c r="CC50" s="24">
        <f ca="1">STDEV('Trial 1'!CC35,'Trial 2'!CC35,'Trial 3'!CC35,'Trial 4'!CC35,'Trial 5'!CC35,'Trial 6'!CC35,'Trial 7'!CC35,'Trial 8'!CC35)</f>
        <v>22628.814720773145</v>
      </c>
      <c r="CD50" s="24">
        <f ca="1">STDEV('Trial 1'!CD35,'Trial 2'!CD35,'Trial 3'!CD35,'Trial 4'!CD35,'Trial 5'!CD35,'Trial 6'!CD35,'Trial 7'!CD35,'Trial 8'!CD35)</f>
        <v>16764.408106257441</v>
      </c>
      <c r="CE50" s="24">
        <f ca="1">STDEV('Trial 1'!CE35,'Trial 2'!CE35,'Trial 3'!CE35,'Trial 4'!CE35,'Trial 5'!CE35,'Trial 6'!CE35,'Trial 7'!CE35,'Trial 8'!CE35)</f>
        <v>12866.206529341944</v>
      </c>
      <c r="CF50" s="24">
        <f ca="1">STDEV('Trial 1'!CF35,'Trial 2'!CF35,'Trial 3'!CF35,'Trial 4'!CF35,'Trial 5'!CF35,'Trial 6'!CF35,'Trial 7'!CF35,'Trial 8'!CF35)</f>
        <v>15248.002378941157</v>
      </c>
      <c r="CG50" s="24">
        <f ca="1">STDEV('Trial 1'!CG35,'Trial 2'!CG35,'Trial 3'!CG35,'Trial 4'!CG35,'Trial 5'!CG35,'Trial 6'!CG35,'Trial 7'!CG35,'Trial 8'!CG35)</f>
        <v>11725.436365452872</v>
      </c>
      <c r="CH50" s="24">
        <f ca="1">STDEV('Trial 1'!CH35,'Trial 2'!CH35,'Trial 3'!CH35,'Trial 4'!CH35,'Trial 5'!CH35,'Trial 6'!CH35,'Trial 7'!CH35,'Trial 8'!CH35)</f>
        <v>22877.120432134965</v>
      </c>
      <c r="CI50" s="24">
        <f ca="1">STDEV('Trial 1'!CI35,'Trial 2'!CI35,'Trial 3'!CI35,'Trial 4'!CI35,'Trial 5'!CI35,'Trial 6'!CI35,'Trial 7'!CI35,'Trial 8'!CI35)</f>
        <v>11384.324611133241</v>
      </c>
      <c r="CJ50" s="24">
        <f ca="1">STDEV('Trial 1'!CJ35,'Trial 2'!CJ35,'Trial 3'!CJ35,'Trial 4'!CJ35,'Trial 5'!CJ35,'Trial 6'!CJ35,'Trial 7'!CJ35,'Trial 8'!CJ35)</f>
        <v>17317.482016993301</v>
      </c>
      <c r="CK50" s="24">
        <f ca="1">STDEV('Trial 1'!CK35,'Trial 2'!CK35,'Trial 3'!CK35,'Trial 4'!CK35,'Trial 5'!CK35,'Trial 6'!CK35,'Trial 7'!CK35,'Trial 8'!CK35)</f>
        <v>29222.603234902839</v>
      </c>
      <c r="CL50" s="24">
        <f ca="1">STDEV('Trial 1'!CL35,'Trial 2'!CL35,'Trial 3'!CL35,'Trial 4'!CL35,'Trial 5'!CL35,'Trial 6'!CL35,'Trial 7'!CL35,'Trial 8'!CL35)</f>
        <v>9741.5346123663057</v>
      </c>
      <c r="CM50" s="24">
        <f ca="1">STDEV('Trial 1'!CM35,'Trial 2'!CM35,'Trial 3'!CM35,'Trial 4'!CM35,'Trial 5'!CM35,'Trial 6'!CM35,'Trial 7'!CM35,'Trial 8'!CM35)</f>
        <v>19341.895469380226</v>
      </c>
      <c r="CN50" s="25">
        <f ca="1">SUM(CB50:CM50)</f>
        <v>212075.87298810153</v>
      </c>
      <c r="CO50" s="24">
        <f ca="1">STDEV('Trial 1'!CO35,'Trial 2'!CO35,'Trial 3'!CO35,'Trial 4'!CO35,'Trial 5'!CO35,'Trial 6'!CO35,'Trial 7'!CO35,'Trial 8'!CO35)</f>
        <v>16394.135470999809</v>
      </c>
      <c r="CP50" s="24">
        <f ca="1">STDEV('Trial 1'!CP35,'Trial 2'!CP35,'Trial 3'!CP35,'Trial 4'!CP35,'Trial 5'!CP35,'Trial 6'!CP35,'Trial 7'!CP35,'Trial 8'!CP35)</f>
        <v>16969.691928077191</v>
      </c>
      <c r="CQ50" s="24">
        <f ca="1">STDEV('Trial 1'!CQ35,'Trial 2'!CQ35,'Trial 3'!CQ35,'Trial 4'!CQ35,'Trial 5'!CQ35,'Trial 6'!CQ35,'Trial 7'!CQ35,'Trial 8'!CQ35)</f>
        <v>22112.294960121977</v>
      </c>
      <c r="CR50" s="24">
        <f ca="1">STDEV('Trial 1'!CR35,'Trial 2'!CR35,'Trial 3'!CR35,'Trial 4'!CR35,'Trial 5'!CR35,'Trial 6'!CR35,'Trial 7'!CR35,'Trial 8'!CR35)</f>
        <v>24091.992607635108</v>
      </c>
      <c r="CS50" s="24">
        <f ca="1">STDEV('Trial 1'!CS35,'Trial 2'!CS35,'Trial 3'!CS35,'Trial 4'!CS35,'Trial 5'!CS35,'Trial 6'!CS35,'Trial 7'!CS35,'Trial 8'!CS35)</f>
        <v>17538.145868572279</v>
      </c>
      <c r="CT50" s="24">
        <f ca="1">STDEV('Trial 1'!CT35,'Trial 2'!CT35,'Trial 3'!CT35,'Trial 4'!CT35,'Trial 5'!CT35,'Trial 6'!CT35,'Trial 7'!CT35,'Trial 8'!CT35)</f>
        <v>30375.244136681031</v>
      </c>
      <c r="CU50" s="24">
        <f ca="1">STDEV('Trial 1'!CU35,'Trial 2'!CU35,'Trial 3'!CU35,'Trial 4'!CU35,'Trial 5'!CU35,'Trial 6'!CU35,'Trial 7'!CU35,'Trial 8'!CU35)</f>
        <v>19184.323049731691</v>
      </c>
      <c r="CV50" s="24">
        <f ca="1">STDEV('Trial 1'!CV35,'Trial 2'!CV35,'Trial 3'!CV35,'Trial 4'!CV35,'Trial 5'!CV35,'Trial 6'!CV35,'Trial 7'!CV35,'Trial 8'!CV35)</f>
        <v>19170.148760737698</v>
      </c>
      <c r="CW50" s="24">
        <f ca="1">STDEV('Trial 1'!CW35,'Trial 2'!CW35,'Trial 3'!CW35,'Trial 4'!CW35,'Trial 5'!CW35,'Trial 6'!CW35,'Trial 7'!CW35,'Trial 8'!CW35)</f>
        <v>29005.172704975826</v>
      </c>
      <c r="CX50" s="24">
        <f ca="1">STDEV('Trial 1'!CX35,'Trial 2'!CX35,'Trial 3'!CX35,'Trial 4'!CX35,'Trial 5'!CX35,'Trial 6'!CX35,'Trial 7'!CX35,'Trial 8'!CX35)</f>
        <v>20580.002227155772</v>
      </c>
      <c r="CY50" s="24">
        <f ca="1">STDEV('Trial 1'!CY35,'Trial 2'!CY35,'Trial 3'!CY35,'Trial 4'!CY35,'Trial 5'!CY35,'Trial 6'!CY35,'Trial 7'!CY35,'Trial 8'!CY35)</f>
        <v>23475.695047945374</v>
      </c>
      <c r="CZ50" s="24">
        <f ca="1">STDEV('Trial 1'!CZ35,'Trial 2'!CZ35,'Trial 3'!CZ35,'Trial 4'!CZ35,'Trial 5'!CZ35,'Trial 6'!CZ35,'Trial 7'!CZ35,'Trial 8'!CZ35)</f>
        <v>24183.014191039689</v>
      </c>
      <c r="DA50" s="25">
        <f ca="1">SUM(CO50:CZ50)</f>
        <v>263079.86095367343</v>
      </c>
      <c r="DB50" s="24">
        <f ca="1">STDEV('Trial 1'!DB35,'Trial 2'!DB35,'Trial 3'!DB35,'Trial 4'!DB35,'Trial 5'!DB35,'Trial 6'!DB35,'Trial 7'!DB35,'Trial 8'!DB35)</f>
        <v>26281.639009626811</v>
      </c>
      <c r="DC50" s="24">
        <f ca="1">STDEV('Trial 1'!DC35,'Trial 2'!DC35,'Trial 3'!DC35,'Trial 4'!DC35,'Trial 5'!DC35,'Trial 6'!DC35,'Trial 7'!DC35,'Trial 8'!DC35)</f>
        <v>24895.779831820597</v>
      </c>
      <c r="DD50" s="24">
        <f ca="1">STDEV('Trial 1'!DD35,'Trial 2'!DD35,'Trial 3'!DD35,'Trial 4'!DD35,'Trial 5'!DD35,'Trial 6'!DD35,'Trial 7'!DD35,'Trial 8'!DD35)</f>
        <v>17307.366068927335</v>
      </c>
      <c r="DE50" s="24">
        <f ca="1">STDEV('Trial 1'!DE35,'Trial 2'!DE35,'Trial 3'!DE35,'Trial 4'!DE35,'Trial 5'!DE35,'Trial 6'!DE35,'Trial 7'!DE35,'Trial 8'!DE35)</f>
        <v>25472.377622695374</v>
      </c>
      <c r="DF50" s="24">
        <f ca="1">STDEV('Trial 1'!DF35,'Trial 2'!DF35,'Trial 3'!DF35,'Trial 4'!DF35,'Trial 5'!DF35,'Trial 6'!DF35,'Trial 7'!DF35,'Trial 8'!DF35)</f>
        <v>30209.735884708625</v>
      </c>
      <c r="DG50" s="24">
        <f ca="1">STDEV('Trial 1'!DG35,'Trial 2'!DG35,'Trial 3'!DG35,'Trial 4'!DG35,'Trial 5'!DG35,'Trial 6'!DG35,'Trial 7'!DG35,'Trial 8'!DG35)</f>
        <v>11710.387523772106</v>
      </c>
      <c r="DH50" s="24">
        <f ca="1">STDEV('Trial 1'!DH35,'Trial 2'!DH35,'Trial 3'!DH35,'Trial 4'!DH35,'Trial 5'!DH35,'Trial 6'!DH35,'Trial 7'!DH35,'Trial 8'!DH35)</f>
        <v>14487.062211927445</v>
      </c>
      <c r="DI50" s="24">
        <f ca="1">STDEV('Trial 1'!DI35,'Trial 2'!DI35,'Trial 3'!DI35,'Trial 4'!DI35,'Trial 5'!DI35,'Trial 6'!DI35,'Trial 7'!DI35,'Trial 8'!DI35)</f>
        <v>28213.237741988905</v>
      </c>
      <c r="DJ50" s="24">
        <f ca="1">STDEV('Trial 1'!DJ35,'Trial 2'!DJ35,'Trial 3'!DJ35,'Trial 4'!DJ35,'Trial 5'!DJ35,'Trial 6'!DJ35,'Trial 7'!DJ35,'Trial 8'!DJ35)</f>
        <v>16889.98998028562</v>
      </c>
      <c r="DK50" s="24">
        <f ca="1">STDEV('Trial 1'!DK35,'Trial 2'!DK35,'Trial 3'!DK35,'Trial 4'!DK35,'Trial 5'!DK35,'Trial 6'!DK35,'Trial 7'!DK35,'Trial 8'!DK35)</f>
        <v>27896.673057892516</v>
      </c>
      <c r="DL50" s="24">
        <f ca="1">STDEV('Trial 1'!DL35,'Trial 2'!DL35,'Trial 3'!DL35,'Trial 4'!DL35,'Trial 5'!DL35,'Trial 6'!DL35,'Trial 7'!DL35,'Trial 8'!DL35)</f>
        <v>17172.960206746404</v>
      </c>
      <c r="DM50" s="24">
        <f ca="1">STDEV('Trial 1'!DM35,'Trial 2'!DM35,'Trial 3'!DM35,'Trial 4'!DM35,'Trial 5'!DM35,'Trial 6'!DM35,'Trial 7'!DM35,'Trial 8'!DM35)</f>
        <v>21684.935138972749</v>
      </c>
      <c r="DN50" s="25">
        <f ca="1">SUM(DB50:DM50)</f>
        <v>262222.1442793645</v>
      </c>
      <c r="DO50" s="24">
        <f ca="1">STDEV('Trial 1'!DO35,'Trial 2'!DO35,'Trial 3'!DO35,'Trial 4'!DO35,'Trial 5'!DO35,'Trial 6'!DO35,'Trial 7'!DO35,'Trial 8'!DO35)</f>
        <v>22660.620637107317</v>
      </c>
      <c r="DP50" s="24">
        <f ca="1">STDEV('Trial 1'!DP35,'Trial 2'!DP35,'Trial 3'!DP35,'Trial 4'!DP35,'Trial 5'!DP35,'Trial 6'!DP35,'Trial 7'!DP35,'Trial 8'!DP35)</f>
        <v>20082.419791940978</v>
      </c>
      <c r="DQ50" s="24">
        <f ca="1">STDEV('Trial 1'!DQ35,'Trial 2'!DQ35,'Trial 3'!DQ35,'Trial 4'!DQ35,'Trial 5'!DQ35,'Trial 6'!DQ35,'Trial 7'!DQ35,'Trial 8'!DQ35)</f>
        <v>16380.823907801509</v>
      </c>
      <c r="DR50" s="24">
        <f ca="1">STDEV('Trial 1'!DR35,'Trial 2'!DR35,'Trial 3'!DR35,'Trial 4'!DR35,'Trial 5'!DR35,'Trial 6'!DR35,'Trial 7'!DR35,'Trial 8'!DR35)</f>
        <v>20672.768277698426</v>
      </c>
      <c r="DS50" s="24">
        <f ca="1">STDEV('Trial 1'!DS35,'Trial 2'!DS35,'Trial 3'!DS35,'Trial 4'!DS35,'Trial 5'!DS35,'Trial 6'!DS35,'Trial 7'!DS35,'Trial 8'!DS35)</f>
        <v>16925.461141688804</v>
      </c>
      <c r="DT50" s="24">
        <f ca="1">STDEV('Trial 1'!DT35,'Trial 2'!DT35,'Trial 3'!DT35,'Trial 4'!DT35,'Trial 5'!DT35,'Trial 6'!DT35,'Trial 7'!DT35,'Trial 8'!DT35)</f>
        <v>20943.818015803939</v>
      </c>
      <c r="DU50" s="24">
        <f ca="1">STDEV('Trial 1'!DU35,'Trial 2'!DU35,'Trial 3'!DU35,'Trial 4'!DU35,'Trial 5'!DU35,'Trial 6'!DU35,'Trial 7'!DU35,'Trial 8'!DU35)</f>
        <v>18202.804230314276</v>
      </c>
      <c r="DV50" s="24">
        <f ca="1">STDEV('Trial 1'!DV35,'Trial 2'!DV35,'Trial 3'!DV35,'Trial 4'!DV35,'Trial 5'!DV35,'Trial 6'!DV35,'Trial 7'!DV35,'Trial 8'!DV35)</f>
        <v>9889.7194901760668</v>
      </c>
      <c r="DW50" s="24">
        <f ca="1">STDEV('Trial 1'!DW35,'Trial 2'!DW35,'Trial 3'!DW35,'Trial 4'!DW35,'Trial 5'!DW35,'Trial 6'!DW35,'Trial 7'!DW35,'Trial 8'!DW35)</f>
        <v>24127.581384591816</v>
      </c>
      <c r="DX50" s="24">
        <f ca="1">STDEV('Trial 1'!DX35,'Trial 2'!DX35,'Trial 3'!DX35,'Trial 4'!DX35,'Trial 5'!DX35,'Trial 6'!DX35,'Trial 7'!DX35,'Trial 8'!DX35)</f>
        <v>15796.495960790991</v>
      </c>
      <c r="DY50" s="24">
        <f ca="1">STDEV('Trial 1'!DY35,'Trial 2'!DY35,'Trial 3'!DY35,'Trial 4'!DY35,'Trial 5'!DY35,'Trial 6'!DY35,'Trial 7'!DY35,'Trial 8'!DY35)</f>
        <v>28275.097667699702</v>
      </c>
      <c r="DZ50" s="24">
        <f ca="1">STDEV('Trial 1'!DZ35,'Trial 2'!DZ35,'Trial 3'!DZ35,'Trial 4'!DZ35,'Trial 5'!DZ35,'Trial 6'!DZ35,'Trial 7'!DZ35,'Trial 8'!DZ35)</f>
        <v>11801.534949426428</v>
      </c>
      <c r="EA50" s="25">
        <f ca="1">SUM(DO50:DZ50)</f>
        <v>225759.14545504024</v>
      </c>
      <c r="EB50" s="24">
        <f ca="1">STDEV('Trial 1'!EB35,'Trial 2'!EB35,'Trial 3'!EB35,'Trial 4'!EB35,'Trial 5'!EB35,'Trial 6'!EB35,'Trial 7'!EB35,'Trial 8'!EB35)</f>
        <v>13890.875222254139</v>
      </c>
      <c r="EC50" s="24">
        <f ca="1">STDEV('Trial 1'!EC35,'Trial 2'!EC35,'Trial 3'!EC35,'Trial 4'!EC35,'Trial 5'!EC35,'Trial 6'!EC35,'Trial 7'!EC35,'Trial 8'!EC35)</f>
        <v>18674.130548931251</v>
      </c>
      <c r="ED50" s="24">
        <f ca="1">STDEV('Trial 1'!ED35,'Trial 2'!ED35,'Trial 3'!ED35,'Trial 4'!ED35,'Trial 5'!ED35,'Trial 6'!ED35,'Trial 7'!ED35,'Trial 8'!ED35)</f>
        <v>24527.1528714419</v>
      </c>
      <c r="EE50" s="24">
        <f ca="1">STDEV('Trial 1'!EE35,'Trial 2'!EE35,'Trial 3'!EE35,'Trial 4'!EE35,'Trial 5'!EE35,'Trial 6'!EE35,'Trial 7'!EE35,'Trial 8'!EE35)</f>
        <v>21549.247727957325</v>
      </c>
      <c r="EF50" s="24">
        <f ca="1">STDEV('Trial 1'!EF35,'Trial 2'!EF35,'Trial 3'!EF35,'Trial 4'!EF35,'Trial 5'!EF35,'Trial 6'!EF35,'Trial 7'!EF35,'Trial 8'!EF35)</f>
        <v>21647.49430161931</v>
      </c>
      <c r="EG50" s="24">
        <f ca="1">STDEV('Trial 1'!EG35,'Trial 2'!EG35,'Trial 3'!EG35,'Trial 4'!EG35,'Trial 5'!EG35,'Trial 6'!EG35,'Trial 7'!EG35,'Trial 8'!EG35)</f>
        <v>22735.309799156032</v>
      </c>
      <c r="EH50" s="24">
        <f ca="1">STDEV('Trial 1'!EH35,'Trial 2'!EH35,'Trial 3'!EH35,'Trial 4'!EH35,'Trial 5'!EH35,'Trial 6'!EH35,'Trial 7'!EH35,'Trial 8'!EH35)</f>
        <v>22307.015340690305</v>
      </c>
      <c r="EI50" s="24">
        <f ca="1">STDEV('Trial 1'!EI35,'Trial 2'!EI35,'Trial 3'!EI35,'Trial 4'!EI35,'Trial 5'!EI35,'Trial 6'!EI35,'Trial 7'!EI35,'Trial 8'!EI35)</f>
        <v>13989.037370192606</v>
      </c>
      <c r="EJ50" s="24">
        <f ca="1">STDEV('Trial 1'!EJ35,'Trial 2'!EJ35,'Trial 3'!EJ35,'Trial 4'!EJ35,'Trial 5'!EJ35,'Trial 6'!EJ35,'Trial 7'!EJ35,'Trial 8'!EJ35)</f>
        <v>15821.773395700426</v>
      </c>
      <c r="EK50" s="24">
        <f ca="1">STDEV('Trial 1'!EK35,'Trial 2'!EK35,'Trial 3'!EK35,'Trial 4'!EK35,'Trial 5'!EK35,'Trial 6'!EK35,'Trial 7'!EK35,'Trial 8'!EK35)</f>
        <v>24944.28805509079</v>
      </c>
      <c r="EL50" s="24">
        <f ca="1">STDEV('Trial 1'!EL35,'Trial 2'!EL35,'Trial 3'!EL35,'Trial 4'!EL35,'Trial 5'!EL35,'Trial 6'!EL35,'Trial 7'!EL35,'Trial 8'!EL35)</f>
        <v>30176.891510907302</v>
      </c>
      <c r="EM50" s="24">
        <f ca="1">STDEV('Trial 1'!EM35,'Trial 2'!EM35,'Trial 3'!EM35,'Trial 4'!EM35,'Trial 5'!EM35,'Trial 6'!EM35,'Trial 7'!EM35,'Trial 8'!EM35)</f>
        <v>22096.29495454354</v>
      </c>
      <c r="EN50" s="25">
        <f ca="1">SUM(EB50:EM50)</f>
        <v>252359.51109848492</v>
      </c>
    </row>
    <row r="51" spans="1:144" ht="12.75" customHeight="1" outlineLevel="1" x14ac:dyDescent="0.2">
      <c r="A51" s="11" t="str">
        <f>Labels!B46</f>
        <v>Final Sales</v>
      </c>
      <c r="B51" s="24">
        <f>AVERAGE('Trial 1'!B36,'Trial 2'!B36,'Trial 3'!B36,'Trial 4'!B36,'Trial 5'!B36,'Trial 6'!B36,'Trial 7'!B36,'Trial 8'!B36)</f>
        <v>963388.68108289526</v>
      </c>
      <c r="C51" s="24">
        <f ca="1">AVERAGE('Trial 1'!C36,'Trial 2'!C36,'Trial 3'!C36,'Trial 4'!C36,'Trial 5'!C36,'Trial 6'!C36,'Trial 7'!C36,'Trial 8'!C36)</f>
        <v>962710.93591110525</v>
      </c>
      <c r="D51" s="24">
        <f ca="1">AVERAGE('Trial 1'!D36,'Trial 2'!D36,'Trial 3'!D36,'Trial 4'!D36,'Trial 5'!D36,'Trial 6'!D36,'Trial 7'!D36,'Trial 8'!D36)</f>
        <v>962084.6029577218</v>
      </c>
      <c r="E51" s="24">
        <f ca="1">AVERAGE('Trial 1'!E36,'Trial 2'!E36,'Trial 3'!E36,'Trial 4'!E36,'Trial 5'!E36,'Trial 6'!E36,'Trial 7'!E36,'Trial 8'!E36)</f>
        <v>961499.98859115934</v>
      </c>
      <c r="F51" s="24">
        <f ca="1">AVERAGE('Trial 1'!F36,'Trial 2'!F36,'Trial 3'!F36,'Trial 4'!F36,'Trial 5'!F36,'Trial 6'!F36,'Trial 7'!F36,'Trial 8'!F36)</f>
        <v>960857.1863228936</v>
      </c>
      <c r="G51" s="24">
        <f ca="1">AVERAGE('Trial 1'!G36,'Trial 2'!G36,'Trial 3'!G36,'Trial 4'!G36,'Trial 5'!G36,'Trial 6'!G36,'Trial 7'!G36,'Trial 8'!G36)</f>
        <v>960302.76027176762</v>
      </c>
      <c r="H51" s="24">
        <f ca="1">AVERAGE('Trial 1'!H36,'Trial 2'!H36,'Trial 3'!H36,'Trial 4'!H36,'Trial 5'!H36,'Trial 6'!H36,'Trial 7'!H36,'Trial 8'!H36)</f>
        <v>959709.97213660716</v>
      </c>
      <c r="I51" s="24">
        <f ca="1">AVERAGE('Trial 1'!I36,'Trial 2'!I36,'Trial 3'!I36,'Trial 4'!I36,'Trial 5'!I36,'Trial 6'!I36,'Trial 7'!I36,'Trial 8'!I36)</f>
        <v>959094.80575785635</v>
      </c>
      <c r="J51" s="24">
        <f ca="1">AVERAGE('Trial 1'!J36,'Trial 2'!J36,'Trial 3'!J36,'Trial 4'!J36,'Trial 5'!J36,'Trial 6'!J36,'Trial 7'!J36,'Trial 8'!J36)</f>
        <v>958553.19560196449</v>
      </c>
      <c r="K51" s="24">
        <f ca="1">AVERAGE('Trial 1'!K36,'Trial 2'!K36,'Trial 3'!K36,'Trial 4'!K36,'Trial 5'!K36,'Trial 6'!K36,'Trial 7'!K36,'Trial 8'!K36)</f>
        <v>958011.80675787199</v>
      </c>
      <c r="L51" s="24">
        <f ca="1">AVERAGE('Trial 1'!L36,'Trial 2'!L36,'Trial 3'!L36,'Trial 4'!L36,'Trial 5'!L36,'Trial 6'!L36,'Trial 7'!L36,'Trial 8'!L36)</f>
        <v>957491.81033338944</v>
      </c>
      <c r="M51" s="24">
        <f ca="1">AVERAGE('Trial 1'!M36,'Trial 2'!M36,'Trial 3'!M36,'Trial 4'!M36,'Trial 5'!M36,'Trial 6'!M36,'Trial 7'!M36,'Trial 8'!M36)</f>
        <v>956918.6161822218</v>
      </c>
      <c r="N51" s="25">
        <f ca="1">SUM(B51:M51)</f>
        <v>11520624.361907454</v>
      </c>
      <c r="O51" s="24">
        <f ca="1">AVERAGE('Trial 1'!O36,'Trial 2'!O36,'Trial 3'!O36,'Trial 4'!O36,'Trial 5'!O36,'Trial 6'!O36,'Trial 7'!O36,'Trial 8'!O36)</f>
        <v>956342.39477932965</v>
      </c>
      <c r="P51" s="24">
        <f ca="1">AVERAGE('Trial 1'!P36,'Trial 2'!P36,'Trial 3'!P36,'Trial 4'!P36,'Trial 5'!P36,'Trial 6'!P36,'Trial 7'!P36,'Trial 8'!P36)</f>
        <v>955813.20433367661</v>
      </c>
      <c r="Q51" s="24">
        <f ca="1">AVERAGE('Trial 1'!Q36,'Trial 2'!Q36,'Trial 3'!Q36,'Trial 4'!Q36,'Trial 5'!Q36,'Trial 6'!Q36,'Trial 7'!Q36,'Trial 8'!Q36)</f>
        <v>955289.56433667464</v>
      </c>
      <c r="R51" s="24">
        <f ca="1">AVERAGE('Trial 1'!R36,'Trial 2'!R36,'Trial 3'!R36,'Trial 4'!R36,'Trial 5'!R36,'Trial 6'!R36,'Trial 7'!R36,'Trial 8'!R36)</f>
        <v>954749.44776266767</v>
      </c>
      <c r="S51" s="24">
        <f ca="1">AVERAGE('Trial 1'!S36,'Trial 2'!S36,'Trial 3'!S36,'Trial 4'!S36,'Trial 5'!S36,'Trial 6'!S36,'Trial 7'!S36,'Trial 8'!S36)</f>
        <v>954237.16177894641</v>
      </c>
      <c r="T51" s="24">
        <f ca="1">AVERAGE('Trial 1'!T36,'Trial 2'!T36,'Trial 3'!T36,'Trial 4'!T36,'Trial 5'!T36,'Trial 6'!T36,'Trial 7'!T36,'Trial 8'!T36)</f>
        <v>953722.45693830075</v>
      </c>
      <c r="U51" s="24">
        <f ca="1">AVERAGE('Trial 1'!U36,'Trial 2'!U36,'Trial 3'!U36,'Trial 4'!U36,'Trial 5'!U36,'Trial 6'!U36,'Trial 7'!U36,'Trial 8'!U36)</f>
        <v>953187.06888052507</v>
      </c>
      <c r="V51" s="24">
        <f ca="1">AVERAGE('Trial 1'!V36,'Trial 2'!V36,'Trial 3'!V36,'Trial 4'!V36,'Trial 5'!V36,'Trial 6'!V36,'Trial 7'!V36,'Trial 8'!V36)</f>
        <v>952677.70057335473</v>
      </c>
      <c r="W51" s="24">
        <f ca="1">AVERAGE('Trial 1'!W36,'Trial 2'!W36,'Trial 3'!W36,'Trial 4'!W36,'Trial 5'!W36,'Trial 6'!W36,'Trial 7'!W36,'Trial 8'!W36)</f>
        <v>952113.61142270733</v>
      </c>
      <c r="X51" s="24">
        <f ca="1">AVERAGE('Trial 1'!X36,'Trial 2'!X36,'Trial 3'!X36,'Trial 4'!X36,'Trial 5'!X36,'Trial 6'!X36,'Trial 7'!X36,'Trial 8'!X36)</f>
        <v>951628.0723586817</v>
      </c>
      <c r="Y51" s="24">
        <f ca="1">AVERAGE('Trial 1'!Y36,'Trial 2'!Y36,'Trial 3'!Y36,'Trial 4'!Y36,'Trial 5'!Y36,'Trial 6'!Y36,'Trial 7'!Y36,'Trial 8'!Y36)</f>
        <v>951179.69511180057</v>
      </c>
      <c r="Z51" s="24">
        <f ca="1">AVERAGE('Trial 1'!Z36,'Trial 2'!Z36,'Trial 3'!Z36,'Trial 4'!Z36,'Trial 5'!Z36,'Trial 6'!Z36,'Trial 7'!Z36,'Trial 8'!Z36)</f>
        <v>950665.96068143076</v>
      </c>
      <c r="AA51" s="25">
        <f ca="1">SUM(O51:Z51)</f>
        <v>11441606.338958096</v>
      </c>
      <c r="AB51" s="24">
        <f ca="1">AVERAGE('Trial 1'!AB36,'Trial 2'!AB36,'Trial 3'!AB36,'Trial 4'!AB36,'Trial 5'!AB36,'Trial 6'!AB36,'Trial 7'!AB36,'Trial 8'!AB36)</f>
        <v>950143.13396469771</v>
      </c>
      <c r="AC51" s="24">
        <f ca="1">AVERAGE('Trial 1'!AC36,'Trial 2'!AC36,'Trial 3'!AC36,'Trial 4'!AC36,'Trial 5'!AC36,'Trial 6'!AC36,'Trial 7'!AC36,'Trial 8'!AC36)</f>
        <v>949648.74790272827</v>
      </c>
      <c r="AD51" s="24">
        <f ca="1">AVERAGE('Trial 1'!AD36,'Trial 2'!AD36,'Trial 3'!AD36,'Trial 4'!AD36,'Trial 5'!AD36,'Trial 6'!AD36,'Trial 7'!AD36,'Trial 8'!AD36)</f>
        <v>949149.75594319508</v>
      </c>
      <c r="AE51" s="24">
        <f ca="1">AVERAGE('Trial 1'!AE36,'Trial 2'!AE36,'Trial 3'!AE36,'Trial 4'!AE36,'Trial 5'!AE36,'Trial 6'!AE36,'Trial 7'!AE36,'Trial 8'!AE36)</f>
        <v>948661.27718594391</v>
      </c>
      <c r="AF51" s="24">
        <f ca="1">AVERAGE('Trial 1'!AF36,'Trial 2'!AF36,'Trial 3'!AF36,'Trial 4'!AF36,'Trial 5'!AF36,'Trial 6'!AF36,'Trial 7'!AF36,'Trial 8'!AF36)</f>
        <v>948130.98689530545</v>
      </c>
      <c r="AG51" s="24">
        <f ca="1">AVERAGE('Trial 1'!AG36,'Trial 2'!AG36,'Trial 3'!AG36,'Trial 4'!AG36,'Trial 5'!AG36,'Trial 6'!AG36,'Trial 7'!AG36,'Trial 8'!AG36)</f>
        <v>947677.01565490675</v>
      </c>
      <c r="AH51" s="24">
        <f ca="1">AVERAGE('Trial 1'!AH36,'Trial 2'!AH36,'Trial 3'!AH36,'Trial 4'!AH36,'Trial 5'!AH36,'Trial 6'!AH36,'Trial 7'!AH36,'Trial 8'!AH36)</f>
        <v>947175.21707211167</v>
      </c>
      <c r="AI51" s="24">
        <f ca="1">AVERAGE('Trial 1'!AI36,'Trial 2'!AI36,'Trial 3'!AI36,'Trial 4'!AI36,'Trial 5'!AI36,'Trial 6'!AI36,'Trial 7'!AI36,'Trial 8'!AI36)</f>
        <v>946731.82807990978</v>
      </c>
      <c r="AJ51" s="24">
        <f ca="1">AVERAGE('Trial 1'!AJ36,'Trial 2'!AJ36,'Trial 3'!AJ36,'Trial 4'!AJ36,'Trial 5'!AJ36,'Trial 6'!AJ36,'Trial 7'!AJ36,'Trial 8'!AJ36)</f>
        <v>946296.18104603863</v>
      </c>
      <c r="AK51" s="24">
        <f ca="1">AVERAGE('Trial 1'!AK36,'Trial 2'!AK36,'Trial 3'!AK36,'Trial 4'!AK36,'Trial 5'!AK36,'Trial 6'!AK36,'Trial 7'!AK36,'Trial 8'!AK36)</f>
        <v>945800.62799292721</v>
      </c>
      <c r="AL51" s="24">
        <f ca="1">AVERAGE('Trial 1'!AL36,'Trial 2'!AL36,'Trial 3'!AL36,'Trial 4'!AL36,'Trial 5'!AL36,'Trial 6'!AL36,'Trial 7'!AL36,'Trial 8'!AL36)</f>
        <v>945317.82461771462</v>
      </c>
      <c r="AM51" s="24">
        <f ca="1">AVERAGE('Trial 1'!AM36,'Trial 2'!AM36,'Trial 3'!AM36,'Trial 4'!AM36,'Trial 5'!AM36,'Trial 6'!AM36,'Trial 7'!AM36,'Trial 8'!AM36)</f>
        <v>944837.51721458847</v>
      </c>
      <c r="AN51" s="25">
        <f ca="1">SUM(AB51:AM51)</f>
        <v>11369570.113570068</v>
      </c>
      <c r="AO51" s="24">
        <f ca="1">AVERAGE('Trial 1'!AO36,'Trial 2'!AO36,'Trial 3'!AO36,'Trial 4'!AO36,'Trial 5'!AO36,'Trial 6'!AO36,'Trial 7'!AO36,'Trial 8'!AO36)</f>
        <v>944356.9207354855</v>
      </c>
      <c r="AP51" s="24">
        <f ca="1">AVERAGE('Trial 1'!AP36,'Trial 2'!AP36,'Trial 3'!AP36,'Trial 4'!AP36,'Trial 5'!AP36,'Trial 6'!AP36,'Trial 7'!AP36,'Trial 8'!AP36)</f>
        <v>943887.07425337902</v>
      </c>
      <c r="AQ51" s="24">
        <f ca="1">AVERAGE('Trial 1'!AQ36,'Trial 2'!AQ36,'Trial 3'!AQ36,'Trial 4'!AQ36,'Trial 5'!AQ36,'Trial 6'!AQ36,'Trial 7'!AQ36,'Trial 8'!AQ36)</f>
        <v>943436.72175416083</v>
      </c>
      <c r="AR51" s="24">
        <f ca="1">AVERAGE('Trial 1'!AR36,'Trial 2'!AR36,'Trial 3'!AR36,'Trial 4'!AR36,'Trial 5'!AR36,'Trial 6'!AR36,'Trial 7'!AR36,'Trial 8'!AR36)</f>
        <v>942978.37206467416</v>
      </c>
      <c r="AS51" s="24">
        <f ca="1">AVERAGE('Trial 1'!AS36,'Trial 2'!AS36,'Trial 3'!AS36,'Trial 4'!AS36,'Trial 5'!AS36,'Trial 6'!AS36,'Trial 7'!AS36,'Trial 8'!AS36)</f>
        <v>942517.80034622864</v>
      </c>
      <c r="AT51" s="24">
        <f ca="1">AVERAGE('Trial 1'!AT36,'Trial 2'!AT36,'Trial 3'!AT36,'Trial 4'!AT36,'Trial 5'!AT36,'Trial 6'!AT36,'Trial 7'!AT36,'Trial 8'!AT36)</f>
        <v>942054.08635957155</v>
      </c>
      <c r="AU51" s="24">
        <f ca="1">AVERAGE('Trial 1'!AU36,'Trial 2'!AU36,'Trial 3'!AU36,'Trial 4'!AU36,'Trial 5'!AU36,'Trial 6'!AU36,'Trial 7'!AU36,'Trial 8'!AU36)</f>
        <v>941576.83889724151</v>
      </c>
      <c r="AV51" s="24">
        <f ca="1">AVERAGE('Trial 1'!AV36,'Trial 2'!AV36,'Trial 3'!AV36,'Trial 4'!AV36,'Trial 5'!AV36,'Trial 6'!AV36,'Trial 7'!AV36,'Trial 8'!AV36)</f>
        <v>941094.45218493056</v>
      </c>
      <c r="AW51" s="24">
        <f ca="1">AVERAGE('Trial 1'!AW36,'Trial 2'!AW36,'Trial 3'!AW36,'Trial 4'!AW36,'Trial 5'!AW36,'Trial 6'!AW36,'Trial 7'!AW36,'Trial 8'!AW36)</f>
        <v>940661.27089626854</v>
      </c>
      <c r="AX51" s="24">
        <f ca="1">AVERAGE('Trial 1'!AX36,'Trial 2'!AX36,'Trial 3'!AX36,'Trial 4'!AX36,'Trial 5'!AX36,'Trial 6'!AX36,'Trial 7'!AX36,'Trial 8'!AX36)</f>
        <v>940240.76634703833</v>
      </c>
      <c r="AY51" s="24">
        <f ca="1">AVERAGE('Trial 1'!AY36,'Trial 2'!AY36,'Trial 3'!AY36,'Trial 4'!AY36,'Trial 5'!AY36,'Trial 6'!AY36,'Trial 7'!AY36,'Trial 8'!AY36)</f>
        <v>939794.19848234276</v>
      </c>
      <c r="AZ51" s="24">
        <f ca="1">AVERAGE('Trial 1'!AZ36,'Trial 2'!AZ36,'Trial 3'!AZ36,'Trial 4'!AZ36,'Trial 5'!AZ36,'Trial 6'!AZ36,'Trial 7'!AZ36,'Trial 8'!AZ36)</f>
        <v>939335.0886355018</v>
      </c>
      <c r="BA51" s="25">
        <f ca="1">SUM(AO51:AZ51)</f>
        <v>11301933.590956822</v>
      </c>
      <c r="BB51" s="24">
        <f ca="1">AVERAGE('Trial 1'!BB36,'Trial 2'!BB36,'Trial 3'!BB36,'Trial 4'!BB36,'Trial 5'!BB36,'Trial 6'!BB36,'Trial 7'!BB36,'Trial 8'!BB36)</f>
        <v>938881.72754402773</v>
      </c>
      <c r="BC51" s="24">
        <f ca="1">AVERAGE('Trial 1'!BC36,'Trial 2'!BC36,'Trial 3'!BC36,'Trial 4'!BC36,'Trial 5'!BC36,'Trial 6'!BC36,'Trial 7'!BC36,'Trial 8'!BC36)</f>
        <v>938436.53248357715</v>
      </c>
      <c r="BD51" s="24">
        <f ca="1">AVERAGE('Trial 1'!BD36,'Trial 2'!BD36,'Trial 3'!BD36,'Trial 4'!BD36,'Trial 5'!BD36,'Trial 6'!BD36,'Trial 7'!BD36,'Trial 8'!BD36)</f>
        <v>938008.5319993177</v>
      </c>
      <c r="BE51" s="24">
        <f ca="1">AVERAGE('Trial 1'!BE36,'Trial 2'!BE36,'Trial 3'!BE36,'Trial 4'!BE36,'Trial 5'!BE36,'Trial 6'!BE36,'Trial 7'!BE36,'Trial 8'!BE36)</f>
        <v>937578.8267805496</v>
      </c>
      <c r="BF51" s="24">
        <f ca="1">AVERAGE('Trial 1'!BF36,'Trial 2'!BF36,'Trial 3'!BF36,'Trial 4'!BF36,'Trial 5'!BF36,'Trial 6'!BF36,'Trial 7'!BF36,'Trial 8'!BF36)</f>
        <v>937074.75982221938</v>
      </c>
      <c r="BG51" s="24">
        <f ca="1">AVERAGE('Trial 1'!BG36,'Trial 2'!BG36,'Trial 3'!BG36,'Trial 4'!BG36,'Trial 5'!BG36,'Trial 6'!BG36,'Trial 7'!BG36,'Trial 8'!BG36)</f>
        <v>936593.99288903282</v>
      </c>
      <c r="BH51" s="24">
        <f ca="1">AVERAGE('Trial 1'!BH36,'Trial 2'!BH36,'Trial 3'!BH36,'Trial 4'!BH36,'Trial 5'!BH36,'Trial 6'!BH36,'Trial 7'!BH36,'Trial 8'!BH36)</f>
        <v>936162.7222667333</v>
      </c>
      <c r="BI51" s="24">
        <f ca="1">AVERAGE('Trial 1'!BI36,'Trial 2'!BI36,'Trial 3'!BI36,'Trial 4'!BI36,'Trial 5'!BI36,'Trial 6'!BI36,'Trial 7'!BI36,'Trial 8'!BI36)</f>
        <v>935694.2519266326</v>
      </c>
      <c r="BJ51" s="24">
        <f ca="1">AVERAGE('Trial 1'!BJ36,'Trial 2'!BJ36,'Trial 3'!BJ36,'Trial 4'!BJ36,'Trial 5'!BJ36,'Trial 6'!BJ36,'Trial 7'!BJ36,'Trial 8'!BJ36)</f>
        <v>935251.12101937667</v>
      </c>
      <c r="BK51" s="24">
        <f ca="1">AVERAGE('Trial 1'!BK36,'Trial 2'!BK36,'Trial 3'!BK36,'Trial 4'!BK36,'Trial 5'!BK36,'Trial 6'!BK36,'Trial 7'!BK36,'Trial 8'!BK36)</f>
        <v>934827.23297546513</v>
      </c>
      <c r="BL51" s="24">
        <f ca="1">AVERAGE('Trial 1'!BL36,'Trial 2'!BL36,'Trial 3'!BL36,'Trial 4'!BL36,'Trial 5'!BL36,'Trial 6'!BL36,'Trial 7'!BL36,'Trial 8'!BL36)</f>
        <v>934394.27946084831</v>
      </c>
      <c r="BM51" s="24">
        <f ca="1">AVERAGE('Trial 1'!BM36,'Trial 2'!BM36,'Trial 3'!BM36,'Trial 4'!BM36,'Trial 5'!BM36,'Trial 6'!BM36,'Trial 7'!BM36,'Trial 8'!BM36)</f>
        <v>933934.91733602784</v>
      </c>
      <c r="BN51" s="25">
        <f ca="1">SUM(BB51:BM51)</f>
        <v>11236838.89650381</v>
      </c>
      <c r="BO51" s="24">
        <f ca="1">AVERAGE('Trial 1'!BO36,'Trial 2'!BO36,'Trial 3'!BO36,'Trial 4'!BO36,'Trial 5'!BO36,'Trial 6'!BO36,'Trial 7'!BO36,'Trial 8'!BO36)</f>
        <v>933511.73381813103</v>
      </c>
      <c r="BP51" s="24">
        <f ca="1">AVERAGE('Trial 1'!BP36,'Trial 2'!BP36,'Trial 3'!BP36,'Trial 4'!BP36,'Trial 5'!BP36,'Trial 6'!BP36,'Trial 7'!BP36,'Trial 8'!BP36)</f>
        <v>933075.65388329432</v>
      </c>
      <c r="BQ51" s="24">
        <f ca="1">AVERAGE('Trial 1'!BQ36,'Trial 2'!BQ36,'Trial 3'!BQ36,'Trial 4'!BQ36,'Trial 5'!BQ36,'Trial 6'!BQ36,'Trial 7'!BQ36,'Trial 8'!BQ36)</f>
        <v>932659.71738533536</v>
      </c>
      <c r="BR51" s="24">
        <f ca="1">AVERAGE('Trial 1'!BR36,'Trial 2'!BR36,'Trial 3'!BR36,'Trial 4'!BR36,'Trial 5'!BR36,'Trial 6'!BR36,'Trial 7'!BR36,'Trial 8'!BR36)</f>
        <v>932180.28057384479</v>
      </c>
      <c r="BS51" s="24">
        <f ca="1">AVERAGE('Trial 1'!BS36,'Trial 2'!BS36,'Trial 3'!BS36,'Trial 4'!BS36,'Trial 5'!BS36,'Trial 6'!BS36,'Trial 7'!BS36,'Trial 8'!BS36)</f>
        <v>931732.51740202843</v>
      </c>
      <c r="BT51" s="24">
        <f ca="1">AVERAGE('Trial 1'!BT36,'Trial 2'!BT36,'Trial 3'!BT36,'Trial 4'!BT36,'Trial 5'!BT36,'Trial 6'!BT36,'Trial 7'!BT36,'Trial 8'!BT36)</f>
        <v>931248.67899741337</v>
      </c>
      <c r="BU51" s="24">
        <f ca="1">AVERAGE('Trial 1'!BU36,'Trial 2'!BU36,'Trial 3'!BU36,'Trial 4'!BU36,'Trial 5'!BU36,'Trial 6'!BU36,'Trial 7'!BU36,'Trial 8'!BU36)</f>
        <v>930822.41541914584</v>
      </c>
      <c r="BV51" s="24">
        <f ca="1">AVERAGE('Trial 1'!BV36,'Trial 2'!BV36,'Trial 3'!BV36,'Trial 4'!BV36,'Trial 5'!BV36,'Trial 6'!BV36,'Trial 7'!BV36,'Trial 8'!BV36)</f>
        <v>930356.27627507248</v>
      </c>
      <c r="BW51" s="24">
        <f ca="1">AVERAGE('Trial 1'!BW36,'Trial 2'!BW36,'Trial 3'!BW36,'Trial 4'!BW36,'Trial 5'!BW36,'Trial 6'!BW36,'Trial 7'!BW36,'Trial 8'!BW36)</f>
        <v>929905.93884510128</v>
      </c>
      <c r="BX51" s="24">
        <f ca="1">AVERAGE('Trial 1'!BX36,'Trial 2'!BX36,'Trial 3'!BX36,'Trial 4'!BX36,'Trial 5'!BX36,'Trial 6'!BX36,'Trial 7'!BX36,'Trial 8'!BX36)</f>
        <v>929440.3109981796</v>
      </c>
      <c r="BY51" s="24">
        <f ca="1">AVERAGE('Trial 1'!BY36,'Trial 2'!BY36,'Trial 3'!BY36,'Trial 4'!BY36,'Trial 5'!BY36,'Trial 6'!BY36,'Trial 7'!BY36,'Trial 8'!BY36)</f>
        <v>928982.46762736281</v>
      </c>
      <c r="BZ51" s="24">
        <f ca="1">AVERAGE('Trial 1'!BZ36,'Trial 2'!BZ36,'Trial 3'!BZ36,'Trial 4'!BZ36,'Trial 5'!BZ36,'Trial 6'!BZ36,'Trial 7'!BZ36,'Trial 8'!BZ36)</f>
        <v>928525.90376596211</v>
      </c>
      <c r="CA51" s="25">
        <f ca="1">SUM(BO51:BZ51)</f>
        <v>11172441.894990871</v>
      </c>
      <c r="CB51" s="24">
        <f ca="1">AVERAGE('Trial 1'!CB36,'Trial 2'!CB36,'Trial 3'!CB36,'Trial 4'!CB36,'Trial 5'!CB36,'Trial 6'!CB36,'Trial 7'!CB36,'Trial 8'!CB36)</f>
        <v>928081.01345406764</v>
      </c>
      <c r="CC51" s="24">
        <f ca="1">AVERAGE('Trial 1'!CC36,'Trial 2'!CC36,'Trial 3'!CC36,'Trial 4'!CC36,'Trial 5'!CC36,'Trial 6'!CC36,'Trial 7'!CC36,'Trial 8'!CC36)</f>
        <v>927666.52502969513</v>
      </c>
      <c r="CD51" s="24">
        <f ca="1">AVERAGE('Trial 1'!CD36,'Trial 2'!CD36,'Trial 3'!CD36,'Trial 4'!CD36,'Trial 5'!CD36,'Trial 6'!CD36,'Trial 7'!CD36,'Trial 8'!CD36)</f>
        <v>927252.23228129512</v>
      </c>
      <c r="CE51" s="24">
        <f ca="1">AVERAGE('Trial 1'!CE36,'Trial 2'!CE36,'Trial 3'!CE36,'Trial 4'!CE36,'Trial 5'!CE36,'Trial 6'!CE36,'Trial 7'!CE36,'Trial 8'!CE36)</f>
        <v>926816.90751516982</v>
      </c>
      <c r="CF51" s="24">
        <f ca="1">AVERAGE('Trial 1'!CF36,'Trial 2'!CF36,'Trial 3'!CF36,'Trial 4'!CF36,'Trial 5'!CF36,'Trial 6'!CF36,'Trial 7'!CF36,'Trial 8'!CF36)</f>
        <v>926360.14336508955</v>
      </c>
      <c r="CG51" s="24">
        <f ca="1">AVERAGE('Trial 1'!CG36,'Trial 2'!CG36,'Trial 3'!CG36,'Trial 4'!CG36,'Trial 5'!CG36,'Trial 6'!CG36,'Trial 7'!CG36,'Trial 8'!CG36)</f>
        <v>925897.4533266495</v>
      </c>
      <c r="CH51" s="24">
        <f ca="1">AVERAGE('Trial 1'!CH36,'Trial 2'!CH36,'Trial 3'!CH36,'Trial 4'!CH36,'Trial 5'!CH36,'Trial 6'!CH36,'Trial 7'!CH36,'Trial 8'!CH36)</f>
        <v>925462.28257452266</v>
      </c>
      <c r="CI51" s="24">
        <f ca="1">AVERAGE('Trial 1'!CI36,'Trial 2'!CI36,'Trial 3'!CI36,'Trial 4'!CI36,'Trial 5'!CI36,'Trial 6'!CI36,'Trial 7'!CI36,'Trial 8'!CI36)</f>
        <v>925003.98127317836</v>
      </c>
      <c r="CJ51" s="24">
        <f ca="1">AVERAGE('Trial 1'!CJ36,'Trial 2'!CJ36,'Trial 3'!CJ36,'Trial 4'!CJ36,'Trial 5'!CJ36,'Trial 6'!CJ36,'Trial 7'!CJ36,'Trial 8'!CJ36)</f>
        <v>924590.45055800362</v>
      </c>
      <c r="CK51" s="24">
        <f ca="1">AVERAGE('Trial 1'!CK36,'Trial 2'!CK36,'Trial 3'!CK36,'Trial 4'!CK36,'Trial 5'!CK36,'Trial 6'!CK36,'Trial 7'!CK36,'Trial 8'!CK36)</f>
        <v>924144.16587303707</v>
      </c>
      <c r="CL51" s="24">
        <f ca="1">AVERAGE('Trial 1'!CL36,'Trial 2'!CL36,'Trial 3'!CL36,'Trial 4'!CL36,'Trial 5'!CL36,'Trial 6'!CL36,'Trial 7'!CL36,'Trial 8'!CL36)</f>
        <v>923696.32300128555</v>
      </c>
      <c r="CM51" s="24">
        <f ca="1">AVERAGE('Trial 1'!CM36,'Trial 2'!CM36,'Trial 3'!CM36,'Trial 4'!CM36,'Trial 5'!CM36,'Trial 6'!CM36,'Trial 7'!CM36,'Trial 8'!CM36)</f>
        <v>923206.61879643227</v>
      </c>
      <c r="CN51" s="25">
        <f ca="1">SUM(CB51:CM51)</f>
        <v>11108178.097048428</v>
      </c>
      <c r="CO51" s="24">
        <f ca="1">AVERAGE('Trial 1'!CO36,'Trial 2'!CO36,'Trial 3'!CO36,'Trial 4'!CO36,'Trial 5'!CO36,'Trial 6'!CO36,'Trial 7'!CO36,'Trial 8'!CO36)</f>
        <v>922749.95148161252</v>
      </c>
      <c r="CP51" s="24">
        <f ca="1">AVERAGE('Trial 1'!CP36,'Trial 2'!CP36,'Trial 3'!CP36,'Trial 4'!CP36,'Trial 5'!CP36,'Trial 6'!CP36,'Trial 7'!CP36,'Trial 8'!CP36)</f>
        <v>922348.98546020687</v>
      </c>
      <c r="CQ51" s="24">
        <f ca="1">AVERAGE('Trial 1'!CQ36,'Trial 2'!CQ36,'Trial 3'!CQ36,'Trial 4'!CQ36,'Trial 5'!CQ36,'Trial 6'!CQ36,'Trial 7'!CQ36,'Trial 8'!CQ36)</f>
        <v>921899.94283340056</v>
      </c>
      <c r="CR51" s="24">
        <f ca="1">AVERAGE('Trial 1'!CR36,'Trial 2'!CR36,'Trial 3'!CR36,'Trial 4'!CR36,'Trial 5'!CR36,'Trial 6'!CR36,'Trial 7'!CR36,'Trial 8'!CR36)</f>
        <v>921445.65371162992</v>
      </c>
      <c r="CS51" s="24">
        <f ca="1">AVERAGE('Trial 1'!CS36,'Trial 2'!CS36,'Trial 3'!CS36,'Trial 4'!CS36,'Trial 5'!CS36,'Trial 6'!CS36,'Trial 7'!CS36,'Trial 8'!CS36)</f>
        <v>921010.20641369245</v>
      </c>
      <c r="CT51" s="24">
        <f ca="1">AVERAGE('Trial 1'!CT36,'Trial 2'!CT36,'Trial 3'!CT36,'Trial 4'!CT36,'Trial 5'!CT36,'Trial 6'!CT36,'Trial 7'!CT36,'Trial 8'!CT36)</f>
        <v>920573.67385266186</v>
      </c>
      <c r="CU51" s="24">
        <f ca="1">AVERAGE('Trial 1'!CU36,'Trial 2'!CU36,'Trial 3'!CU36,'Trial 4'!CU36,'Trial 5'!CU36,'Trial 6'!CU36,'Trial 7'!CU36,'Trial 8'!CU36)</f>
        <v>920128.82057746791</v>
      </c>
      <c r="CV51" s="24">
        <f ca="1">AVERAGE('Trial 1'!CV36,'Trial 2'!CV36,'Trial 3'!CV36,'Trial 4'!CV36,'Trial 5'!CV36,'Trial 6'!CV36,'Trial 7'!CV36,'Trial 8'!CV36)</f>
        <v>919674.19605646736</v>
      </c>
      <c r="CW51" s="24">
        <f ca="1">AVERAGE('Trial 1'!CW36,'Trial 2'!CW36,'Trial 3'!CW36,'Trial 4'!CW36,'Trial 5'!CW36,'Trial 6'!CW36,'Trial 7'!CW36,'Trial 8'!CW36)</f>
        <v>919214.37078333227</v>
      </c>
      <c r="CX51" s="24">
        <f ca="1">AVERAGE('Trial 1'!CX36,'Trial 2'!CX36,'Trial 3'!CX36,'Trial 4'!CX36,'Trial 5'!CX36,'Trial 6'!CX36,'Trial 7'!CX36,'Trial 8'!CX36)</f>
        <v>918755.27433354314</v>
      </c>
      <c r="CY51" s="24">
        <f ca="1">AVERAGE('Trial 1'!CY36,'Trial 2'!CY36,'Trial 3'!CY36,'Trial 4'!CY36,'Trial 5'!CY36,'Trial 6'!CY36,'Trial 7'!CY36,'Trial 8'!CY36)</f>
        <v>918331.54402405256</v>
      </c>
      <c r="CZ51" s="24">
        <f ca="1">AVERAGE('Trial 1'!CZ36,'Trial 2'!CZ36,'Trial 3'!CZ36,'Trial 4'!CZ36,'Trial 5'!CZ36,'Trial 6'!CZ36,'Trial 7'!CZ36,'Trial 8'!CZ36)</f>
        <v>917898.44826034422</v>
      </c>
      <c r="DA51" s="25">
        <f ca="1">SUM(CO51:CZ51)</f>
        <v>11044031.067788413</v>
      </c>
      <c r="DB51" s="24">
        <f ca="1">AVERAGE('Trial 1'!DB36,'Trial 2'!DB36,'Trial 3'!DB36,'Trial 4'!DB36,'Trial 5'!DB36,'Trial 6'!DB36,'Trial 7'!DB36,'Trial 8'!DB36)</f>
        <v>917506.70046668965</v>
      </c>
      <c r="DC51" s="24">
        <f ca="1">AVERAGE('Trial 1'!DC36,'Trial 2'!DC36,'Trial 3'!DC36,'Trial 4'!DC36,'Trial 5'!DC36,'Trial 6'!DC36,'Trial 7'!DC36,'Trial 8'!DC36)</f>
        <v>917063.76844662486</v>
      </c>
      <c r="DD51" s="24">
        <f ca="1">AVERAGE('Trial 1'!DD36,'Trial 2'!DD36,'Trial 3'!DD36,'Trial 4'!DD36,'Trial 5'!DD36,'Trial 6'!DD36,'Trial 7'!DD36,'Trial 8'!DD36)</f>
        <v>916653.07116875995</v>
      </c>
      <c r="DE51" s="24">
        <f ca="1">AVERAGE('Trial 1'!DE36,'Trial 2'!DE36,'Trial 3'!DE36,'Trial 4'!DE36,'Trial 5'!DE36,'Trial 6'!DE36,'Trial 7'!DE36,'Trial 8'!DE36)</f>
        <v>916157.01205457072</v>
      </c>
      <c r="DF51" s="24">
        <f ca="1">AVERAGE('Trial 1'!DF36,'Trial 2'!DF36,'Trial 3'!DF36,'Trial 4'!DF36,'Trial 5'!DF36,'Trial 6'!DF36,'Trial 7'!DF36,'Trial 8'!DF36)</f>
        <v>915739.6399245708</v>
      </c>
      <c r="DG51" s="24">
        <f ca="1">AVERAGE('Trial 1'!DG36,'Trial 2'!DG36,'Trial 3'!DG36,'Trial 4'!DG36,'Trial 5'!DG36,'Trial 6'!DG36,'Trial 7'!DG36,'Trial 8'!DG36)</f>
        <v>915308.9849838271</v>
      </c>
      <c r="DH51" s="24">
        <f ca="1">AVERAGE('Trial 1'!DH36,'Trial 2'!DH36,'Trial 3'!DH36,'Trial 4'!DH36,'Trial 5'!DH36,'Trial 6'!DH36,'Trial 7'!DH36,'Trial 8'!DH36)</f>
        <v>914838.63621512777</v>
      </c>
      <c r="DI51" s="24">
        <f ca="1">AVERAGE('Trial 1'!DI36,'Trial 2'!DI36,'Trial 3'!DI36,'Trial 4'!DI36,'Trial 5'!DI36,'Trial 6'!DI36,'Trial 7'!DI36,'Trial 8'!DI36)</f>
        <v>914405.70367791201</v>
      </c>
      <c r="DJ51" s="24">
        <f ca="1">AVERAGE('Trial 1'!DJ36,'Trial 2'!DJ36,'Trial 3'!DJ36,'Trial 4'!DJ36,'Trial 5'!DJ36,'Trial 6'!DJ36,'Trial 7'!DJ36,'Trial 8'!DJ36)</f>
        <v>913955.58654234488</v>
      </c>
      <c r="DK51" s="24">
        <f ca="1">AVERAGE('Trial 1'!DK36,'Trial 2'!DK36,'Trial 3'!DK36,'Trial 4'!DK36,'Trial 5'!DK36,'Trial 6'!DK36,'Trial 7'!DK36,'Trial 8'!DK36)</f>
        <v>913538.38812691486</v>
      </c>
      <c r="DL51" s="24">
        <f ca="1">AVERAGE('Trial 1'!DL36,'Trial 2'!DL36,'Trial 3'!DL36,'Trial 4'!DL36,'Trial 5'!DL36,'Trial 6'!DL36,'Trial 7'!DL36,'Trial 8'!DL36)</f>
        <v>913116.905181056</v>
      </c>
      <c r="DM51" s="24">
        <f ca="1">AVERAGE('Trial 1'!DM36,'Trial 2'!DM36,'Trial 3'!DM36,'Trial 4'!DM36,'Trial 5'!DM36,'Trial 6'!DM36,'Trial 7'!DM36,'Trial 8'!DM36)</f>
        <v>912671.26966061164</v>
      </c>
      <c r="DN51" s="25">
        <f ca="1">SUM(DB51:DM51)</f>
        <v>10980955.66644901</v>
      </c>
      <c r="DO51" s="24">
        <f ca="1">AVERAGE('Trial 1'!DO36,'Trial 2'!DO36,'Trial 3'!DO36,'Trial 4'!DO36,'Trial 5'!DO36,'Trial 6'!DO36,'Trial 7'!DO36,'Trial 8'!DO36)</f>
        <v>912279.39184025722</v>
      </c>
      <c r="DP51" s="24">
        <f ca="1">AVERAGE('Trial 1'!DP36,'Trial 2'!DP36,'Trial 3'!DP36,'Trial 4'!DP36,'Trial 5'!DP36,'Trial 6'!DP36,'Trial 7'!DP36,'Trial 8'!DP36)</f>
        <v>911855.67484845477</v>
      </c>
      <c r="DQ51" s="24">
        <f ca="1">AVERAGE('Trial 1'!DQ36,'Trial 2'!DQ36,'Trial 3'!DQ36,'Trial 4'!DQ36,'Trial 5'!DQ36,'Trial 6'!DQ36,'Trial 7'!DQ36,'Trial 8'!DQ36)</f>
        <v>911419.0106333344</v>
      </c>
      <c r="DR51" s="24">
        <f ca="1">AVERAGE('Trial 1'!DR36,'Trial 2'!DR36,'Trial 3'!DR36,'Trial 4'!DR36,'Trial 5'!DR36,'Trial 6'!DR36,'Trial 7'!DR36,'Trial 8'!DR36)</f>
        <v>910979.65754395956</v>
      </c>
      <c r="DS51" s="24">
        <f ca="1">AVERAGE('Trial 1'!DS36,'Trial 2'!DS36,'Trial 3'!DS36,'Trial 4'!DS36,'Trial 5'!DS36,'Trial 6'!DS36,'Trial 7'!DS36,'Trial 8'!DS36)</f>
        <v>910526.61991511483</v>
      </c>
      <c r="DT51" s="24">
        <f ca="1">AVERAGE('Trial 1'!DT36,'Trial 2'!DT36,'Trial 3'!DT36,'Trial 4'!DT36,'Trial 5'!DT36,'Trial 6'!DT36,'Trial 7'!DT36,'Trial 8'!DT36)</f>
        <v>910040.72200630314</v>
      </c>
      <c r="DU51" s="24">
        <f ca="1">AVERAGE('Trial 1'!DU36,'Trial 2'!DU36,'Trial 3'!DU36,'Trial 4'!DU36,'Trial 5'!DU36,'Trial 6'!DU36,'Trial 7'!DU36,'Trial 8'!DU36)</f>
        <v>909625.75119682739</v>
      </c>
      <c r="DV51" s="24">
        <f ca="1">AVERAGE('Trial 1'!DV36,'Trial 2'!DV36,'Trial 3'!DV36,'Trial 4'!DV36,'Trial 5'!DV36,'Trial 6'!DV36,'Trial 7'!DV36,'Trial 8'!DV36)</f>
        <v>909179.01420941122</v>
      </c>
      <c r="DW51" s="24">
        <f ca="1">AVERAGE('Trial 1'!DW36,'Trial 2'!DW36,'Trial 3'!DW36,'Trial 4'!DW36,'Trial 5'!DW36,'Trial 6'!DW36,'Trial 7'!DW36,'Trial 8'!DW36)</f>
        <v>908750.39920623624</v>
      </c>
      <c r="DX51" s="24">
        <f ca="1">AVERAGE('Trial 1'!DX36,'Trial 2'!DX36,'Trial 3'!DX36,'Trial 4'!DX36,'Trial 5'!DX36,'Trial 6'!DX36,'Trial 7'!DX36,'Trial 8'!DX36)</f>
        <v>908275.57044834155</v>
      </c>
      <c r="DY51" s="24">
        <f ca="1">AVERAGE('Trial 1'!DY36,'Trial 2'!DY36,'Trial 3'!DY36,'Trial 4'!DY36,'Trial 5'!DY36,'Trial 6'!DY36,'Trial 7'!DY36,'Trial 8'!DY36)</f>
        <v>907829.512970082</v>
      </c>
      <c r="DZ51" s="24">
        <f ca="1">AVERAGE('Trial 1'!DZ36,'Trial 2'!DZ36,'Trial 3'!DZ36,'Trial 4'!DZ36,'Trial 5'!DZ36,'Trial 6'!DZ36,'Trial 7'!DZ36,'Trial 8'!DZ36)</f>
        <v>907368.44623023993</v>
      </c>
      <c r="EA51" s="25">
        <f ca="1">SUM(DO51:DZ51)</f>
        <v>10918129.771048563</v>
      </c>
      <c r="EB51" s="24">
        <f ca="1">AVERAGE('Trial 1'!EB36,'Trial 2'!EB36,'Trial 3'!EB36,'Trial 4'!EB36,'Trial 5'!EB36,'Trial 6'!EB36,'Trial 7'!EB36,'Trial 8'!EB36)</f>
        <v>906928.15157729667</v>
      </c>
      <c r="EC51" s="24">
        <f ca="1">AVERAGE('Trial 1'!EC36,'Trial 2'!EC36,'Trial 3'!EC36,'Trial 4'!EC36,'Trial 5'!EC36,'Trial 6'!EC36,'Trial 7'!EC36,'Trial 8'!EC36)</f>
        <v>906485.31225979037</v>
      </c>
      <c r="ED51" s="24">
        <f ca="1">AVERAGE('Trial 1'!ED36,'Trial 2'!ED36,'Trial 3'!ED36,'Trial 4'!ED36,'Trial 5'!ED36,'Trial 6'!ED36,'Trial 7'!ED36,'Trial 8'!ED36)</f>
        <v>906030.69575682387</v>
      </c>
      <c r="EE51" s="24">
        <f ca="1">AVERAGE('Trial 1'!EE36,'Trial 2'!EE36,'Trial 3'!EE36,'Trial 4'!EE36,'Trial 5'!EE36,'Trial 6'!EE36,'Trial 7'!EE36,'Trial 8'!EE36)</f>
        <v>905581.88137078378</v>
      </c>
      <c r="EF51" s="24">
        <f ca="1">AVERAGE('Trial 1'!EF36,'Trial 2'!EF36,'Trial 3'!EF36,'Trial 4'!EF36,'Trial 5'!EF36,'Trial 6'!EF36,'Trial 7'!EF36,'Trial 8'!EF36)</f>
        <v>905148.26115519158</v>
      </c>
      <c r="EG51" s="24">
        <f ca="1">AVERAGE('Trial 1'!EG36,'Trial 2'!EG36,'Trial 3'!EG36,'Trial 4'!EG36,'Trial 5'!EG36,'Trial 6'!EG36,'Trial 7'!EG36,'Trial 8'!EG36)</f>
        <v>904699.67926474311</v>
      </c>
      <c r="EH51" s="24">
        <f ca="1">AVERAGE('Trial 1'!EH36,'Trial 2'!EH36,'Trial 3'!EH36,'Trial 4'!EH36,'Trial 5'!EH36,'Trial 6'!EH36,'Trial 7'!EH36,'Trial 8'!EH36)</f>
        <v>904256.85574207315</v>
      </c>
      <c r="EI51" s="24">
        <f ca="1">AVERAGE('Trial 1'!EI36,'Trial 2'!EI36,'Trial 3'!EI36,'Trial 4'!EI36,'Trial 5'!EI36,'Trial 6'!EI36,'Trial 7'!EI36,'Trial 8'!EI36)</f>
        <v>903817.925941922</v>
      </c>
      <c r="EJ51" s="24">
        <f ca="1">AVERAGE('Trial 1'!EJ36,'Trial 2'!EJ36,'Trial 3'!EJ36,'Trial 4'!EJ36,'Trial 5'!EJ36,'Trial 6'!EJ36,'Trial 7'!EJ36,'Trial 8'!EJ36)</f>
        <v>903398.35574077396</v>
      </c>
      <c r="EK51" s="24">
        <f ca="1">AVERAGE('Trial 1'!EK36,'Trial 2'!EK36,'Trial 3'!EK36,'Trial 4'!EK36,'Trial 5'!EK36,'Trial 6'!EK36,'Trial 7'!EK36,'Trial 8'!EK36)</f>
        <v>902996.34397990792</v>
      </c>
      <c r="EL51" s="24">
        <f ca="1">AVERAGE('Trial 1'!EL36,'Trial 2'!EL36,'Trial 3'!EL36,'Trial 4'!EL36,'Trial 5'!EL36,'Trial 6'!EL36,'Trial 7'!EL36,'Trial 8'!EL36)</f>
        <v>902549.34042275313</v>
      </c>
      <c r="EM51" s="24">
        <f ca="1">AVERAGE('Trial 1'!EM36,'Trial 2'!EM36,'Trial 3'!EM36,'Trial 4'!EM36,'Trial 5'!EM36,'Trial 6'!EM36,'Trial 7'!EM36,'Trial 8'!EM36)</f>
        <v>902149.40754771244</v>
      </c>
      <c r="EN51" s="25">
        <f ca="1">SUM(EB51:EM51)</f>
        <v>10854042.210759772</v>
      </c>
    </row>
    <row r="52" spans="1:144" ht="12.75" customHeight="1" outlineLevel="1" x14ac:dyDescent="0.2">
      <c r="A52" s="9" t="str">
        <f>Labels!B47</f>
        <v>Final Sales std dev</v>
      </c>
      <c r="B52" s="28">
        <f>STDEV('Trial 1'!B36,'Trial 2'!B36,'Trial 3'!B36,'Trial 4'!B36,'Trial 5'!B36,'Trial 6'!B36,'Trial 7'!B36,'Trial 8'!B36)</f>
        <v>2.4890642791280932E-10</v>
      </c>
      <c r="C52" s="28">
        <f ca="1">STDEV('Trial 1'!C36,'Trial 2'!C36,'Trial 3'!C36,'Trial 4'!C36,'Trial 5'!C36,'Trial 6'!C36,'Trial 7'!C36,'Trial 8'!C36)</f>
        <v>47.209629583626203</v>
      </c>
      <c r="D52" s="28">
        <f ca="1">STDEV('Trial 1'!D36,'Trial 2'!D36,'Trial 3'!D36,'Trial 4'!D36,'Trial 5'!D36,'Trial 6'!D36,'Trial 7'!D36,'Trial 8'!D36)</f>
        <v>76.819870635886176</v>
      </c>
      <c r="E52" s="28">
        <f ca="1">STDEV('Trial 1'!E36,'Trial 2'!E36,'Trial 3'!E36,'Trial 4'!E36,'Trial 5'!E36,'Trial 6'!E36,'Trial 7'!E36,'Trial 8'!E36)</f>
        <v>86.687402327668508</v>
      </c>
      <c r="F52" s="28">
        <f ca="1">STDEV('Trial 1'!F36,'Trial 2'!F36,'Trial 3'!F36,'Trial 4'!F36,'Trial 5'!F36,'Trial 6'!F36,'Trial 7'!F36,'Trial 8'!F36)</f>
        <v>99.612564944542058</v>
      </c>
      <c r="G52" s="28">
        <f ca="1">STDEV('Trial 1'!G36,'Trial 2'!G36,'Trial 3'!G36,'Trial 4'!G36,'Trial 5'!G36,'Trial 6'!G36,'Trial 7'!G36,'Trial 8'!G36)</f>
        <v>185.02678267124983</v>
      </c>
      <c r="H52" s="28">
        <f ca="1">STDEV('Trial 1'!H36,'Trial 2'!H36,'Trial 3'!H36,'Trial 4'!H36,'Trial 5'!H36,'Trial 6'!H36,'Trial 7'!H36,'Trial 8'!H36)</f>
        <v>181.33790478821001</v>
      </c>
      <c r="I52" s="28">
        <f ca="1">STDEV('Trial 1'!I36,'Trial 2'!I36,'Trial 3'!I36,'Trial 4'!I36,'Trial 5'!I36,'Trial 6'!I36,'Trial 7'!I36,'Trial 8'!I36)</f>
        <v>172.4709995643145</v>
      </c>
      <c r="J52" s="28">
        <f ca="1">STDEV('Trial 1'!J36,'Trial 2'!J36,'Trial 3'!J36,'Trial 4'!J36,'Trial 5'!J36,'Trial 6'!J36,'Trial 7'!J36,'Trial 8'!J36)</f>
        <v>204.06101841513512</v>
      </c>
      <c r="K52" s="28">
        <f ca="1">STDEV('Trial 1'!K36,'Trial 2'!K36,'Trial 3'!K36,'Trial 4'!K36,'Trial 5'!K36,'Trial 6'!K36,'Trial 7'!K36,'Trial 8'!K36)</f>
        <v>202.4035145032087</v>
      </c>
      <c r="L52" s="28">
        <f ca="1">STDEV('Trial 1'!L36,'Trial 2'!L36,'Trial 3'!L36,'Trial 4'!L36,'Trial 5'!L36,'Trial 6'!L36,'Trial 7'!L36,'Trial 8'!L36)</f>
        <v>224.18923887243369</v>
      </c>
      <c r="M52" s="28">
        <f ca="1">STDEV('Trial 1'!M36,'Trial 2'!M36,'Trial 3'!M36,'Trial 4'!M36,'Trial 5'!M36,'Trial 6'!M36,'Trial 7'!M36,'Trial 8'!M36)</f>
        <v>221.53179748369465</v>
      </c>
      <c r="N52" s="29">
        <f ca="1">SUM(B52:M52)</f>
        <v>1701.3507237902184</v>
      </c>
      <c r="O52" s="28">
        <f ca="1">STDEV('Trial 1'!O36,'Trial 2'!O36,'Trial 3'!O36,'Trial 4'!O36,'Trial 5'!O36,'Trial 6'!O36,'Trial 7'!O36,'Trial 8'!O36)</f>
        <v>238.02966835994889</v>
      </c>
      <c r="P52" s="28">
        <f ca="1">STDEV('Trial 1'!P36,'Trial 2'!P36,'Trial 3'!P36,'Trial 4'!P36,'Trial 5'!P36,'Trial 6'!P36,'Trial 7'!P36,'Trial 8'!P36)</f>
        <v>247.17477506146443</v>
      </c>
      <c r="Q52" s="28">
        <f ca="1">STDEV('Trial 1'!Q36,'Trial 2'!Q36,'Trial 3'!Q36,'Trial 4'!Q36,'Trial 5'!Q36,'Trial 6'!Q36,'Trial 7'!Q36,'Trial 8'!Q36)</f>
        <v>228.44421173637002</v>
      </c>
      <c r="R52" s="28">
        <f ca="1">STDEV('Trial 1'!R36,'Trial 2'!R36,'Trial 3'!R36,'Trial 4'!R36,'Trial 5'!R36,'Trial 6'!R36,'Trial 7'!R36,'Trial 8'!R36)</f>
        <v>262.76246925312182</v>
      </c>
      <c r="S52" s="28">
        <f ca="1">STDEV('Trial 1'!S36,'Trial 2'!S36,'Trial 3'!S36,'Trial 4'!S36,'Trial 5'!S36,'Trial 6'!S36,'Trial 7'!S36,'Trial 8'!S36)</f>
        <v>304.66656909219296</v>
      </c>
      <c r="T52" s="28">
        <f ca="1">STDEV('Trial 1'!T36,'Trial 2'!T36,'Trial 3'!T36,'Trial 4'!T36,'Trial 5'!T36,'Trial 6'!T36,'Trial 7'!T36,'Trial 8'!T36)</f>
        <v>359.02460419214128</v>
      </c>
      <c r="U52" s="28">
        <f ca="1">STDEV('Trial 1'!U36,'Trial 2'!U36,'Trial 3'!U36,'Trial 4'!U36,'Trial 5'!U36,'Trial 6'!U36,'Trial 7'!U36,'Trial 8'!U36)</f>
        <v>380.98442926160283</v>
      </c>
      <c r="V52" s="28">
        <f ca="1">STDEV('Trial 1'!V36,'Trial 2'!V36,'Trial 3'!V36,'Trial 4'!V36,'Trial 5'!V36,'Trial 6'!V36,'Trial 7'!V36,'Trial 8'!V36)</f>
        <v>369.16382864476526</v>
      </c>
      <c r="W52" s="28">
        <f ca="1">STDEV('Trial 1'!W36,'Trial 2'!W36,'Trial 3'!W36,'Trial 4'!W36,'Trial 5'!W36,'Trial 6'!W36,'Trial 7'!W36,'Trial 8'!W36)</f>
        <v>355.2322819610614</v>
      </c>
      <c r="X52" s="28">
        <f ca="1">STDEV('Trial 1'!X36,'Trial 2'!X36,'Trial 3'!X36,'Trial 4'!X36,'Trial 5'!X36,'Trial 6'!X36,'Trial 7'!X36,'Trial 8'!X36)</f>
        <v>352.78025673490572</v>
      </c>
      <c r="Y52" s="28">
        <f ca="1">STDEV('Trial 1'!Y36,'Trial 2'!Y36,'Trial 3'!Y36,'Trial 4'!Y36,'Trial 5'!Y36,'Trial 6'!Y36,'Trial 7'!Y36,'Trial 8'!Y36)</f>
        <v>389.05810404520929</v>
      </c>
      <c r="Z52" s="28">
        <f ca="1">STDEV('Trial 1'!Z36,'Trial 2'!Z36,'Trial 3'!Z36,'Trial 4'!Z36,'Trial 5'!Z36,'Trial 6'!Z36,'Trial 7'!Z36,'Trial 8'!Z36)</f>
        <v>361.25320555305211</v>
      </c>
      <c r="AA52" s="29">
        <f ca="1">SUM(O52:Z52)</f>
        <v>3848.5744038958364</v>
      </c>
      <c r="AB52" s="28">
        <f ca="1">STDEV('Trial 1'!AB36,'Trial 2'!AB36,'Trial 3'!AB36,'Trial 4'!AB36,'Trial 5'!AB36,'Trial 6'!AB36,'Trial 7'!AB36,'Trial 8'!AB36)</f>
        <v>356.44503267550203</v>
      </c>
      <c r="AC52" s="28">
        <f ca="1">STDEV('Trial 1'!AC36,'Trial 2'!AC36,'Trial 3'!AC36,'Trial 4'!AC36,'Trial 5'!AC36,'Trial 6'!AC36,'Trial 7'!AC36,'Trial 8'!AC36)</f>
        <v>362.03714068864008</v>
      </c>
      <c r="AD52" s="28">
        <f ca="1">STDEV('Trial 1'!AD36,'Trial 2'!AD36,'Trial 3'!AD36,'Trial 4'!AD36,'Trial 5'!AD36,'Trial 6'!AD36,'Trial 7'!AD36,'Trial 8'!AD36)</f>
        <v>387.56785348387342</v>
      </c>
      <c r="AE52" s="28">
        <f ca="1">STDEV('Trial 1'!AE36,'Trial 2'!AE36,'Trial 3'!AE36,'Trial 4'!AE36,'Trial 5'!AE36,'Trial 6'!AE36,'Trial 7'!AE36,'Trial 8'!AE36)</f>
        <v>394.86069531905679</v>
      </c>
      <c r="AF52" s="28">
        <f ca="1">STDEV('Trial 1'!AF36,'Trial 2'!AF36,'Trial 3'!AF36,'Trial 4'!AF36,'Trial 5'!AF36,'Trial 6'!AF36,'Trial 7'!AF36,'Trial 8'!AF36)</f>
        <v>442.7187121219448</v>
      </c>
      <c r="AG52" s="28">
        <f ca="1">STDEV('Trial 1'!AG36,'Trial 2'!AG36,'Trial 3'!AG36,'Trial 4'!AG36,'Trial 5'!AG36,'Trial 6'!AG36,'Trial 7'!AG36,'Trial 8'!AG36)</f>
        <v>429.16602698883008</v>
      </c>
      <c r="AH52" s="28">
        <f ca="1">STDEV('Trial 1'!AH36,'Trial 2'!AH36,'Trial 3'!AH36,'Trial 4'!AH36,'Trial 5'!AH36,'Trial 6'!AH36,'Trial 7'!AH36,'Trial 8'!AH36)</f>
        <v>401.51646618871501</v>
      </c>
      <c r="AI52" s="28">
        <f ca="1">STDEV('Trial 1'!AI36,'Trial 2'!AI36,'Trial 3'!AI36,'Trial 4'!AI36,'Trial 5'!AI36,'Trial 6'!AI36,'Trial 7'!AI36,'Trial 8'!AI36)</f>
        <v>409.53733185783773</v>
      </c>
      <c r="AJ52" s="28">
        <f ca="1">STDEV('Trial 1'!AJ36,'Trial 2'!AJ36,'Trial 3'!AJ36,'Trial 4'!AJ36,'Trial 5'!AJ36,'Trial 6'!AJ36,'Trial 7'!AJ36,'Trial 8'!AJ36)</f>
        <v>428.1105504591967</v>
      </c>
      <c r="AK52" s="28">
        <f ca="1">STDEV('Trial 1'!AK36,'Trial 2'!AK36,'Trial 3'!AK36,'Trial 4'!AK36,'Trial 5'!AK36,'Trial 6'!AK36,'Trial 7'!AK36,'Trial 8'!AK36)</f>
        <v>443.85767228222909</v>
      </c>
      <c r="AL52" s="28">
        <f ca="1">STDEV('Trial 1'!AL36,'Trial 2'!AL36,'Trial 3'!AL36,'Trial 4'!AL36,'Trial 5'!AL36,'Trial 6'!AL36,'Trial 7'!AL36,'Trial 8'!AL36)</f>
        <v>436.63457216479117</v>
      </c>
      <c r="AM52" s="28">
        <f ca="1">STDEV('Trial 1'!AM36,'Trial 2'!AM36,'Trial 3'!AM36,'Trial 4'!AM36,'Trial 5'!AM36,'Trial 6'!AM36,'Trial 7'!AM36,'Trial 8'!AM36)</f>
        <v>421.65001618313028</v>
      </c>
      <c r="AN52" s="29">
        <f ca="1">SUM(AB52:AM52)</f>
        <v>4914.1020704137472</v>
      </c>
      <c r="AO52" s="28">
        <f ca="1">STDEV('Trial 1'!AO36,'Trial 2'!AO36,'Trial 3'!AO36,'Trial 4'!AO36,'Trial 5'!AO36,'Trial 6'!AO36,'Trial 7'!AO36,'Trial 8'!AO36)</f>
        <v>428.78617950593559</v>
      </c>
      <c r="AP52" s="28">
        <f ca="1">STDEV('Trial 1'!AP36,'Trial 2'!AP36,'Trial 3'!AP36,'Trial 4'!AP36,'Trial 5'!AP36,'Trial 6'!AP36,'Trial 7'!AP36,'Trial 8'!AP36)</f>
        <v>441.44033573573591</v>
      </c>
      <c r="AQ52" s="28">
        <f ca="1">STDEV('Trial 1'!AQ36,'Trial 2'!AQ36,'Trial 3'!AQ36,'Trial 4'!AQ36,'Trial 5'!AQ36,'Trial 6'!AQ36,'Trial 7'!AQ36,'Trial 8'!AQ36)</f>
        <v>416.72007196788707</v>
      </c>
      <c r="AR52" s="28">
        <f ca="1">STDEV('Trial 1'!AR36,'Trial 2'!AR36,'Trial 3'!AR36,'Trial 4'!AR36,'Trial 5'!AR36,'Trial 6'!AR36,'Trial 7'!AR36,'Trial 8'!AR36)</f>
        <v>417.53535739382488</v>
      </c>
      <c r="AS52" s="28">
        <f ca="1">STDEV('Trial 1'!AS36,'Trial 2'!AS36,'Trial 3'!AS36,'Trial 4'!AS36,'Trial 5'!AS36,'Trial 6'!AS36,'Trial 7'!AS36,'Trial 8'!AS36)</f>
        <v>473.68072207729722</v>
      </c>
      <c r="AT52" s="28">
        <f ca="1">STDEV('Trial 1'!AT36,'Trial 2'!AT36,'Trial 3'!AT36,'Trial 4'!AT36,'Trial 5'!AT36,'Trial 6'!AT36,'Trial 7'!AT36,'Trial 8'!AT36)</f>
        <v>465.76178091656658</v>
      </c>
      <c r="AU52" s="28">
        <f ca="1">STDEV('Trial 1'!AU36,'Trial 2'!AU36,'Trial 3'!AU36,'Trial 4'!AU36,'Trial 5'!AU36,'Trial 6'!AU36,'Trial 7'!AU36,'Trial 8'!AU36)</f>
        <v>447.77029444428263</v>
      </c>
      <c r="AV52" s="28">
        <f ca="1">STDEV('Trial 1'!AV36,'Trial 2'!AV36,'Trial 3'!AV36,'Trial 4'!AV36,'Trial 5'!AV36,'Trial 6'!AV36,'Trial 7'!AV36,'Trial 8'!AV36)</f>
        <v>433.71591619758175</v>
      </c>
      <c r="AW52" s="28">
        <f ca="1">STDEV('Trial 1'!AW36,'Trial 2'!AW36,'Trial 3'!AW36,'Trial 4'!AW36,'Trial 5'!AW36,'Trial 6'!AW36,'Trial 7'!AW36,'Trial 8'!AW36)</f>
        <v>441.53077152779576</v>
      </c>
      <c r="AX52" s="28">
        <f ca="1">STDEV('Trial 1'!AX36,'Trial 2'!AX36,'Trial 3'!AX36,'Trial 4'!AX36,'Trial 5'!AX36,'Trial 6'!AX36,'Trial 7'!AX36,'Trial 8'!AX36)</f>
        <v>414.79560129603749</v>
      </c>
      <c r="AY52" s="28">
        <f ca="1">STDEV('Trial 1'!AY36,'Trial 2'!AY36,'Trial 3'!AY36,'Trial 4'!AY36,'Trial 5'!AY36,'Trial 6'!AY36,'Trial 7'!AY36,'Trial 8'!AY36)</f>
        <v>376.24978991066723</v>
      </c>
      <c r="AZ52" s="28">
        <f ca="1">STDEV('Trial 1'!AZ36,'Trial 2'!AZ36,'Trial 3'!AZ36,'Trial 4'!AZ36,'Trial 5'!AZ36,'Trial 6'!AZ36,'Trial 7'!AZ36,'Trial 8'!AZ36)</f>
        <v>395.50706249048801</v>
      </c>
      <c r="BA52" s="29">
        <f ca="1">SUM(AO52:AZ52)</f>
        <v>5153.4938834641007</v>
      </c>
      <c r="BB52" s="28">
        <f ca="1">STDEV('Trial 1'!BB36,'Trial 2'!BB36,'Trial 3'!BB36,'Trial 4'!BB36,'Trial 5'!BB36,'Trial 6'!BB36,'Trial 7'!BB36,'Trial 8'!BB36)</f>
        <v>428.03359605412498</v>
      </c>
      <c r="BC52" s="28">
        <f ca="1">STDEV('Trial 1'!BC36,'Trial 2'!BC36,'Trial 3'!BC36,'Trial 4'!BC36,'Trial 5'!BC36,'Trial 6'!BC36,'Trial 7'!BC36,'Trial 8'!BC36)</f>
        <v>414.67058969785103</v>
      </c>
      <c r="BD52" s="28">
        <f ca="1">STDEV('Trial 1'!BD36,'Trial 2'!BD36,'Trial 3'!BD36,'Trial 4'!BD36,'Trial 5'!BD36,'Trial 6'!BD36,'Trial 7'!BD36,'Trial 8'!BD36)</f>
        <v>401.36313219248899</v>
      </c>
      <c r="BE52" s="28">
        <f ca="1">STDEV('Trial 1'!BE36,'Trial 2'!BE36,'Trial 3'!BE36,'Trial 4'!BE36,'Trial 5'!BE36,'Trial 6'!BE36,'Trial 7'!BE36,'Trial 8'!BE36)</f>
        <v>401.89458025648145</v>
      </c>
      <c r="BF52" s="28">
        <f ca="1">STDEV('Trial 1'!BF36,'Trial 2'!BF36,'Trial 3'!BF36,'Trial 4'!BF36,'Trial 5'!BF36,'Trial 6'!BF36,'Trial 7'!BF36,'Trial 8'!BF36)</f>
        <v>359.73221530864822</v>
      </c>
      <c r="BG52" s="28">
        <f ca="1">STDEV('Trial 1'!BG36,'Trial 2'!BG36,'Trial 3'!BG36,'Trial 4'!BG36,'Trial 5'!BG36,'Trial 6'!BG36,'Trial 7'!BG36,'Trial 8'!BG36)</f>
        <v>347.79618651057308</v>
      </c>
      <c r="BH52" s="28">
        <f ca="1">STDEV('Trial 1'!BH36,'Trial 2'!BH36,'Trial 3'!BH36,'Trial 4'!BH36,'Trial 5'!BH36,'Trial 6'!BH36,'Trial 7'!BH36,'Trial 8'!BH36)</f>
        <v>303.71148842771959</v>
      </c>
      <c r="BI52" s="28">
        <f ca="1">STDEV('Trial 1'!BI36,'Trial 2'!BI36,'Trial 3'!BI36,'Trial 4'!BI36,'Trial 5'!BI36,'Trial 6'!BI36,'Trial 7'!BI36,'Trial 8'!BI36)</f>
        <v>356.08782884448374</v>
      </c>
      <c r="BJ52" s="28">
        <f ca="1">STDEV('Trial 1'!BJ36,'Trial 2'!BJ36,'Trial 3'!BJ36,'Trial 4'!BJ36,'Trial 5'!BJ36,'Trial 6'!BJ36,'Trial 7'!BJ36,'Trial 8'!BJ36)</f>
        <v>383.25468621113566</v>
      </c>
      <c r="BK52" s="28">
        <f ca="1">STDEV('Trial 1'!BK36,'Trial 2'!BK36,'Trial 3'!BK36,'Trial 4'!BK36,'Trial 5'!BK36,'Trial 6'!BK36,'Trial 7'!BK36,'Trial 8'!BK36)</f>
        <v>379.6719607617934</v>
      </c>
      <c r="BL52" s="28">
        <f ca="1">STDEV('Trial 1'!BL36,'Trial 2'!BL36,'Trial 3'!BL36,'Trial 4'!BL36,'Trial 5'!BL36,'Trial 6'!BL36,'Trial 7'!BL36,'Trial 8'!BL36)</f>
        <v>385.67704965940425</v>
      </c>
      <c r="BM52" s="28">
        <f ca="1">STDEV('Trial 1'!BM36,'Trial 2'!BM36,'Trial 3'!BM36,'Trial 4'!BM36,'Trial 5'!BM36,'Trial 6'!BM36,'Trial 7'!BM36,'Trial 8'!BM36)</f>
        <v>436.41880201393684</v>
      </c>
      <c r="BN52" s="29">
        <f ca="1">SUM(BB52:BM52)</f>
        <v>4598.3121159386419</v>
      </c>
      <c r="BO52" s="28">
        <f ca="1">STDEV('Trial 1'!BO36,'Trial 2'!BO36,'Trial 3'!BO36,'Trial 4'!BO36,'Trial 5'!BO36,'Trial 6'!BO36,'Trial 7'!BO36,'Trial 8'!BO36)</f>
        <v>489.41947550462788</v>
      </c>
      <c r="BP52" s="28">
        <f ca="1">STDEV('Trial 1'!BP36,'Trial 2'!BP36,'Trial 3'!BP36,'Trial 4'!BP36,'Trial 5'!BP36,'Trial 6'!BP36,'Trial 7'!BP36,'Trial 8'!BP36)</f>
        <v>487.13820972844661</v>
      </c>
      <c r="BQ52" s="28">
        <f ca="1">STDEV('Trial 1'!BQ36,'Trial 2'!BQ36,'Trial 3'!BQ36,'Trial 4'!BQ36,'Trial 5'!BQ36,'Trial 6'!BQ36,'Trial 7'!BQ36,'Trial 8'!BQ36)</f>
        <v>480.24612354331947</v>
      </c>
      <c r="BR52" s="28">
        <f ca="1">STDEV('Trial 1'!BR36,'Trial 2'!BR36,'Trial 3'!BR36,'Trial 4'!BR36,'Trial 5'!BR36,'Trial 6'!BR36,'Trial 7'!BR36,'Trial 8'!BR36)</f>
        <v>430.47861675985371</v>
      </c>
      <c r="BS52" s="28">
        <f ca="1">STDEV('Trial 1'!BS36,'Trial 2'!BS36,'Trial 3'!BS36,'Trial 4'!BS36,'Trial 5'!BS36,'Trial 6'!BS36,'Trial 7'!BS36,'Trial 8'!BS36)</f>
        <v>401.0573527109263</v>
      </c>
      <c r="BT52" s="28">
        <f ca="1">STDEV('Trial 1'!BT36,'Trial 2'!BT36,'Trial 3'!BT36,'Trial 4'!BT36,'Trial 5'!BT36,'Trial 6'!BT36,'Trial 7'!BT36,'Trial 8'!BT36)</f>
        <v>388.65567481670359</v>
      </c>
      <c r="BU52" s="28">
        <f ca="1">STDEV('Trial 1'!BU36,'Trial 2'!BU36,'Trial 3'!BU36,'Trial 4'!BU36,'Trial 5'!BU36,'Trial 6'!BU36,'Trial 7'!BU36,'Trial 8'!BU36)</f>
        <v>386.63508405026357</v>
      </c>
      <c r="BV52" s="28">
        <f ca="1">STDEV('Trial 1'!BV36,'Trial 2'!BV36,'Trial 3'!BV36,'Trial 4'!BV36,'Trial 5'!BV36,'Trial 6'!BV36,'Trial 7'!BV36,'Trial 8'!BV36)</f>
        <v>397.10279868070671</v>
      </c>
      <c r="BW52" s="28">
        <f ca="1">STDEV('Trial 1'!BW36,'Trial 2'!BW36,'Trial 3'!BW36,'Trial 4'!BW36,'Trial 5'!BW36,'Trial 6'!BW36,'Trial 7'!BW36,'Trial 8'!BW36)</f>
        <v>398.53633689344656</v>
      </c>
      <c r="BX52" s="28">
        <f ca="1">STDEV('Trial 1'!BX36,'Trial 2'!BX36,'Trial 3'!BX36,'Trial 4'!BX36,'Trial 5'!BX36,'Trial 6'!BX36,'Trial 7'!BX36,'Trial 8'!BX36)</f>
        <v>394.35774725522526</v>
      </c>
      <c r="BY52" s="28">
        <f ca="1">STDEV('Trial 1'!BY36,'Trial 2'!BY36,'Trial 3'!BY36,'Trial 4'!BY36,'Trial 5'!BY36,'Trial 6'!BY36,'Trial 7'!BY36,'Trial 8'!BY36)</f>
        <v>411.85962291206931</v>
      </c>
      <c r="BZ52" s="28">
        <f ca="1">STDEV('Trial 1'!BZ36,'Trial 2'!BZ36,'Trial 3'!BZ36,'Trial 4'!BZ36,'Trial 5'!BZ36,'Trial 6'!BZ36,'Trial 7'!BZ36,'Trial 8'!BZ36)</f>
        <v>423.70794537182127</v>
      </c>
      <c r="CA52" s="29">
        <f ca="1">SUM(BO52:BZ52)</f>
        <v>5089.1949882274102</v>
      </c>
      <c r="CB52" s="28">
        <f ca="1">STDEV('Trial 1'!CB36,'Trial 2'!CB36,'Trial 3'!CB36,'Trial 4'!CB36,'Trial 5'!CB36,'Trial 6'!CB36,'Trial 7'!CB36,'Trial 8'!CB36)</f>
        <v>434.1531228071853</v>
      </c>
      <c r="CC52" s="28">
        <f ca="1">STDEV('Trial 1'!CC36,'Trial 2'!CC36,'Trial 3'!CC36,'Trial 4'!CC36,'Trial 5'!CC36,'Trial 6'!CC36,'Trial 7'!CC36,'Trial 8'!CC36)</f>
        <v>462.29256232616012</v>
      </c>
      <c r="CD52" s="28">
        <f ca="1">STDEV('Trial 1'!CD36,'Trial 2'!CD36,'Trial 3'!CD36,'Trial 4'!CD36,'Trial 5'!CD36,'Trial 6'!CD36,'Trial 7'!CD36,'Trial 8'!CD36)</f>
        <v>465.41557915909306</v>
      </c>
      <c r="CE52" s="28">
        <f ca="1">STDEV('Trial 1'!CE36,'Trial 2'!CE36,'Trial 3'!CE36,'Trial 4'!CE36,'Trial 5'!CE36,'Trial 6'!CE36,'Trial 7'!CE36,'Trial 8'!CE36)</f>
        <v>452.56343437693556</v>
      </c>
      <c r="CF52" s="28">
        <f ca="1">STDEV('Trial 1'!CF36,'Trial 2'!CF36,'Trial 3'!CF36,'Trial 4'!CF36,'Trial 5'!CF36,'Trial 6'!CF36,'Trial 7'!CF36,'Trial 8'!CF36)</f>
        <v>482.68808561462703</v>
      </c>
      <c r="CG52" s="28">
        <f ca="1">STDEV('Trial 1'!CG36,'Trial 2'!CG36,'Trial 3'!CG36,'Trial 4'!CG36,'Trial 5'!CG36,'Trial 6'!CG36,'Trial 7'!CG36,'Trial 8'!CG36)</f>
        <v>489.4163133346288</v>
      </c>
      <c r="CH52" s="28">
        <f ca="1">STDEV('Trial 1'!CH36,'Trial 2'!CH36,'Trial 3'!CH36,'Trial 4'!CH36,'Trial 5'!CH36,'Trial 6'!CH36,'Trial 7'!CH36,'Trial 8'!CH36)</f>
        <v>458.21600629111515</v>
      </c>
      <c r="CI52" s="28">
        <f ca="1">STDEV('Trial 1'!CI36,'Trial 2'!CI36,'Trial 3'!CI36,'Trial 4'!CI36,'Trial 5'!CI36,'Trial 6'!CI36,'Trial 7'!CI36,'Trial 8'!CI36)</f>
        <v>476.52074557320987</v>
      </c>
      <c r="CJ52" s="28">
        <f ca="1">STDEV('Trial 1'!CJ36,'Trial 2'!CJ36,'Trial 3'!CJ36,'Trial 4'!CJ36,'Trial 5'!CJ36,'Trial 6'!CJ36,'Trial 7'!CJ36,'Trial 8'!CJ36)</f>
        <v>509.99887682809282</v>
      </c>
      <c r="CK52" s="28">
        <f ca="1">STDEV('Trial 1'!CK36,'Trial 2'!CK36,'Trial 3'!CK36,'Trial 4'!CK36,'Trial 5'!CK36,'Trial 6'!CK36,'Trial 7'!CK36,'Trial 8'!CK36)</f>
        <v>477.26809359622263</v>
      </c>
      <c r="CL52" s="28">
        <f ca="1">STDEV('Trial 1'!CL36,'Trial 2'!CL36,'Trial 3'!CL36,'Trial 4'!CL36,'Trial 5'!CL36,'Trial 6'!CL36,'Trial 7'!CL36,'Trial 8'!CL36)</f>
        <v>492.55733813863418</v>
      </c>
      <c r="CM52" s="28">
        <f ca="1">STDEV('Trial 1'!CM36,'Trial 2'!CM36,'Trial 3'!CM36,'Trial 4'!CM36,'Trial 5'!CM36,'Trial 6'!CM36,'Trial 7'!CM36,'Trial 8'!CM36)</f>
        <v>460.13892832775764</v>
      </c>
      <c r="CN52" s="29">
        <f ca="1">SUM(CB52:CM52)</f>
        <v>5661.2290863736625</v>
      </c>
      <c r="CO52" s="28">
        <f ca="1">STDEV('Trial 1'!CO36,'Trial 2'!CO36,'Trial 3'!CO36,'Trial 4'!CO36,'Trial 5'!CO36,'Trial 6'!CO36,'Trial 7'!CO36,'Trial 8'!CO36)</f>
        <v>430.37444951734648</v>
      </c>
      <c r="CP52" s="28">
        <f ca="1">STDEV('Trial 1'!CP36,'Trial 2'!CP36,'Trial 3'!CP36,'Trial 4'!CP36,'Trial 5'!CP36,'Trial 6'!CP36,'Trial 7'!CP36,'Trial 8'!CP36)</f>
        <v>429.99162357837957</v>
      </c>
      <c r="CQ52" s="28">
        <f ca="1">STDEV('Trial 1'!CQ36,'Trial 2'!CQ36,'Trial 3'!CQ36,'Trial 4'!CQ36,'Trial 5'!CQ36,'Trial 6'!CQ36,'Trial 7'!CQ36,'Trial 8'!CQ36)</f>
        <v>423.14678430403848</v>
      </c>
      <c r="CR52" s="28">
        <f ca="1">STDEV('Trial 1'!CR36,'Trial 2'!CR36,'Trial 3'!CR36,'Trial 4'!CR36,'Trial 5'!CR36,'Trial 6'!CR36,'Trial 7'!CR36,'Trial 8'!CR36)</f>
        <v>429.87136757480317</v>
      </c>
      <c r="CS52" s="28">
        <f ca="1">STDEV('Trial 1'!CS36,'Trial 2'!CS36,'Trial 3'!CS36,'Trial 4'!CS36,'Trial 5'!CS36,'Trial 6'!CS36,'Trial 7'!CS36,'Trial 8'!CS36)</f>
        <v>414.87517791582866</v>
      </c>
      <c r="CT52" s="28">
        <f ca="1">STDEV('Trial 1'!CT36,'Trial 2'!CT36,'Trial 3'!CT36,'Trial 4'!CT36,'Trial 5'!CT36,'Trial 6'!CT36,'Trial 7'!CT36,'Trial 8'!CT36)</f>
        <v>377.26919558808851</v>
      </c>
      <c r="CU52" s="28">
        <f ca="1">STDEV('Trial 1'!CU36,'Trial 2'!CU36,'Trial 3'!CU36,'Trial 4'!CU36,'Trial 5'!CU36,'Trial 6'!CU36,'Trial 7'!CU36,'Trial 8'!CU36)</f>
        <v>375.71273081707631</v>
      </c>
      <c r="CV52" s="28">
        <f ca="1">STDEV('Trial 1'!CV36,'Trial 2'!CV36,'Trial 3'!CV36,'Trial 4'!CV36,'Trial 5'!CV36,'Trial 6'!CV36,'Trial 7'!CV36,'Trial 8'!CV36)</f>
        <v>396.33119604882307</v>
      </c>
      <c r="CW52" s="28">
        <f ca="1">STDEV('Trial 1'!CW36,'Trial 2'!CW36,'Trial 3'!CW36,'Trial 4'!CW36,'Trial 5'!CW36,'Trial 6'!CW36,'Trial 7'!CW36,'Trial 8'!CW36)</f>
        <v>381.70562459024785</v>
      </c>
      <c r="CX52" s="28">
        <f ca="1">STDEV('Trial 1'!CX36,'Trial 2'!CX36,'Trial 3'!CX36,'Trial 4'!CX36,'Trial 5'!CX36,'Trial 6'!CX36,'Trial 7'!CX36,'Trial 8'!CX36)</f>
        <v>371.15740519692434</v>
      </c>
      <c r="CY52" s="28">
        <f ca="1">STDEV('Trial 1'!CY36,'Trial 2'!CY36,'Trial 3'!CY36,'Trial 4'!CY36,'Trial 5'!CY36,'Trial 6'!CY36,'Trial 7'!CY36,'Trial 8'!CY36)</f>
        <v>388.36581057068804</v>
      </c>
      <c r="CZ52" s="28">
        <f ca="1">STDEV('Trial 1'!CZ36,'Trial 2'!CZ36,'Trial 3'!CZ36,'Trial 4'!CZ36,'Trial 5'!CZ36,'Trial 6'!CZ36,'Trial 7'!CZ36,'Trial 8'!CZ36)</f>
        <v>420.10433175189394</v>
      </c>
      <c r="DA52" s="29">
        <f ca="1">SUM(CO52:CZ52)</f>
        <v>4838.9056974541381</v>
      </c>
      <c r="DB52" s="28">
        <f ca="1">STDEV('Trial 1'!DB36,'Trial 2'!DB36,'Trial 3'!DB36,'Trial 4'!DB36,'Trial 5'!DB36,'Trial 6'!DB36,'Trial 7'!DB36,'Trial 8'!DB36)</f>
        <v>445.39687744147523</v>
      </c>
      <c r="DC52" s="28">
        <f ca="1">STDEV('Trial 1'!DC36,'Trial 2'!DC36,'Trial 3'!DC36,'Trial 4'!DC36,'Trial 5'!DC36,'Trial 6'!DC36,'Trial 7'!DC36,'Trial 8'!DC36)</f>
        <v>476.11046075678286</v>
      </c>
      <c r="DD52" s="28">
        <f ca="1">STDEV('Trial 1'!DD36,'Trial 2'!DD36,'Trial 3'!DD36,'Trial 4'!DD36,'Trial 5'!DD36,'Trial 6'!DD36,'Trial 7'!DD36,'Trial 8'!DD36)</f>
        <v>520.00989860350046</v>
      </c>
      <c r="DE52" s="28">
        <f ca="1">STDEV('Trial 1'!DE36,'Trial 2'!DE36,'Trial 3'!DE36,'Trial 4'!DE36,'Trial 5'!DE36,'Trial 6'!DE36,'Trial 7'!DE36,'Trial 8'!DE36)</f>
        <v>528.14922372462399</v>
      </c>
      <c r="DF52" s="28">
        <f ca="1">STDEV('Trial 1'!DF36,'Trial 2'!DF36,'Trial 3'!DF36,'Trial 4'!DF36,'Trial 5'!DF36,'Trial 6'!DF36,'Trial 7'!DF36,'Trial 8'!DF36)</f>
        <v>528.87772714202379</v>
      </c>
      <c r="DG52" s="28">
        <f ca="1">STDEV('Trial 1'!DG36,'Trial 2'!DG36,'Trial 3'!DG36,'Trial 4'!DG36,'Trial 5'!DG36,'Trial 6'!DG36,'Trial 7'!DG36,'Trial 8'!DG36)</f>
        <v>594.27435462457629</v>
      </c>
      <c r="DH52" s="28">
        <f ca="1">STDEV('Trial 1'!DH36,'Trial 2'!DH36,'Trial 3'!DH36,'Trial 4'!DH36,'Trial 5'!DH36,'Trial 6'!DH36,'Trial 7'!DH36,'Trial 8'!DH36)</f>
        <v>596.66112483832592</v>
      </c>
      <c r="DI52" s="28">
        <f ca="1">STDEV('Trial 1'!DI36,'Trial 2'!DI36,'Trial 3'!DI36,'Trial 4'!DI36,'Trial 5'!DI36,'Trial 6'!DI36,'Trial 7'!DI36,'Trial 8'!DI36)</f>
        <v>604.63957277125155</v>
      </c>
      <c r="DJ52" s="28">
        <f ca="1">STDEV('Trial 1'!DJ36,'Trial 2'!DJ36,'Trial 3'!DJ36,'Trial 4'!DJ36,'Trial 5'!DJ36,'Trial 6'!DJ36,'Trial 7'!DJ36,'Trial 8'!DJ36)</f>
        <v>655.9220826408349</v>
      </c>
      <c r="DK52" s="28">
        <f ca="1">STDEV('Trial 1'!DK36,'Trial 2'!DK36,'Trial 3'!DK36,'Trial 4'!DK36,'Trial 5'!DK36,'Trial 6'!DK36,'Trial 7'!DK36,'Trial 8'!DK36)</f>
        <v>620.26379510642187</v>
      </c>
      <c r="DL52" s="28">
        <f ca="1">STDEV('Trial 1'!DL36,'Trial 2'!DL36,'Trial 3'!DL36,'Trial 4'!DL36,'Trial 5'!DL36,'Trial 6'!DL36,'Trial 7'!DL36,'Trial 8'!DL36)</f>
        <v>600.40480313408989</v>
      </c>
      <c r="DM52" s="28">
        <f ca="1">STDEV('Trial 1'!DM36,'Trial 2'!DM36,'Trial 3'!DM36,'Trial 4'!DM36,'Trial 5'!DM36,'Trial 6'!DM36,'Trial 7'!DM36,'Trial 8'!DM36)</f>
        <v>593.37055188070065</v>
      </c>
      <c r="DN52" s="29">
        <f ca="1">SUM(DB52:DM52)</f>
        <v>6764.0804726646074</v>
      </c>
      <c r="DO52" s="28">
        <f ca="1">STDEV('Trial 1'!DO36,'Trial 2'!DO36,'Trial 3'!DO36,'Trial 4'!DO36,'Trial 5'!DO36,'Trial 6'!DO36,'Trial 7'!DO36,'Trial 8'!DO36)</f>
        <v>606.1780805768251</v>
      </c>
      <c r="DP52" s="28">
        <f ca="1">STDEV('Trial 1'!DP36,'Trial 2'!DP36,'Trial 3'!DP36,'Trial 4'!DP36,'Trial 5'!DP36,'Trial 6'!DP36,'Trial 7'!DP36,'Trial 8'!DP36)</f>
        <v>563.09293542860405</v>
      </c>
      <c r="DQ52" s="28">
        <f ca="1">STDEV('Trial 1'!DQ36,'Trial 2'!DQ36,'Trial 3'!DQ36,'Trial 4'!DQ36,'Trial 5'!DQ36,'Trial 6'!DQ36,'Trial 7'!DQ36,'Trial 8'!DQ36)</f>
        <v>561.90164882513454</v>
      </c>
      <c r="DR52" s="28">
        <f ca="1">STDEV('Trial 1'!DR36,'Trial 2'!DR36,'Trial 3'!DR36,'Trial 4'!DR36,'Trial 5'!DR36,'Trial 6'!DR36,'Trial 7'!DR36,'Trial 8'!DR36)</f>
        <v>530.99075298331547</v>
      </c>
      <c r="DS52" s="28">
        <f ca="1">STDEV('Trial 1'!DS36,'Trial 2'!DS36,'Trial 3'!DS36,'Trial 4'!DS36,'Trial 5'!DS36,'Trial 6'!DS36,'Trial 7'!DS36,'Trial 8'!DS36)</f>
        <v>548.6924558563876</v>
      </c>
      <c r="DT52" s="28">
        <f ca="1">STDEV('Trial 1'!DT36,'Trial 2'!DT36,'Trial 3'!DT36,'Trial 4'!DT36,'Trial 5'!DT36,'Trial 6'!DT36,'Trial 7'!DT36,'Trial 8'!DT36)</f>
        <v>567.48155791159923</v>
      </c>
      <c r="DU52" s="28">
        <f ca="1">STDEV('Trial 1'!DU36,'Trial 2'!DU36,'Trial 3'!DU36,'Trial 4'!DU36,'Trial 5'!DU36,'Trial 6'!DU36,'Trial 7'!DU36,'Trial 8'!DU36)</f>
        <v>569.1213061401711</v>
      </c>
      <c r="DV52" s="28">
        <f ca="1">STDEV('Trial 1'!DV36,'Trial 2'!DV36,'Trial 3'!DV36,'Trial 4'!DV36,'Trial 5'!DV36,'Trial 6'!DV36,'Trial 7'!DV36,'Trial 8'!DV36)</f>
        <v>575.63656075323058</v>
      </c>
      <c r="DW52" s="28">
        <f ca="1">STDEV('Trial 1'!DW36,'Trial 2'!DW36,'Trial 3'!DW36,'Trial 4'!DW36,'Trial 5'!DW36,'Trial 6'!DW36,'Trial 7'!DW36,'Trial 8'!DW36)</f>
        <v>586.23151249036812</v>
      </c>
      <c r="DX52" s="28">
        <f ca="1">STDEV('Trial 1'!DX36,'Trial 2'!DX36,'Trial 3'!DX36,'Trial 4'!DX36,'Trial 5'!DX36,'Trial 6'!DX36,'Trial 7'!DX36,'Trial 8'!DX36)</f>
        <v>620.65507210961982</v>
      </c>
      <c r="DY52" s="28">
        <f ca="1">STDEV('Trial 1'!DY36,'Trial 2'!DY36,'Trial 3'!DY36,'Trial 4'!DY36,'Trial 5'!DY36,'Trial 6'!DY36,'Trial 7'!DY36,'Trial 8'!DY36)</f>
        <v>589.53182925783142</v>
      </c>
      <c r="DZ52" s="28">
        <f ca="1">STDEV('Trial 1'!DZ36,'Trial 2'!DZ36,'Trial 3'!DZ36,'Trial 4'!DZ36,'Trial 5'!DZ36,'Trial 6'!DZ36,'Trial 7'!DZ36,'Trial 8'!DZ36)</f>
        <v>588.21907313140844</v>
      </c>
      <c r="EA52" s="29">
        <f ca="1">SUM(DO52:DZ52)</f>
        <v>6907.7327854644964</v>
      </c>
      <c r="EB52" s="28">
        <f ca="1">STDEV('Trial 1'!EB36,'Trial 2'!EB36,'Trial 3'!EB36,'Trial 4'!EB36,'Trial 5'!EB36,'Trial 6'!EB36,'Trial 7'!EB36,'Trial 8'!EB36)</f>
        <v>579.78552601657077</v>
      </c>
      <c r="EC52" s="28">
        <f ca="1">STDEV('Trial 1'!EC36,'Trial 2'!EC36,'Trial 3'!EC36,'Trial 4'!EC36,'Trial 5'!EC36,'Trial 6'!EC36,'Trial 7'!EC36,'Trial 8'!EC36)</f>
        <v>613.50759834506562</v>
      </c>
      <c r="ED52" s="28">
        <f ca="1">STDEV('Trial 1'!ED36,'Trial 2'!ED36,'Trial 3'!ED36,'Trial 4'!ED36,'Trial 5'!ED36,'Trial 6'!ED36,'Trial 7'!ED36,'Trial 8'!ED36)</f>
        <v>639.15002003288282</v>
      </c>
      <c r="EE52" s="28">
        <f ca="1">STDEV('Trial 1'!EE36,'Trial 2'!EE36,'Trial 3'!EE36,'Trial 4'!EE36,'Trial 5'!EE36,'Trial 6'!EE36,'Trial 7'!EE36,'Trial 8'!EE36)</f>
        <v>631.74820845714305</v>
      </c>
      <c r="EF52" s="28">
        <f ca="1">STDEV('Trial 1'!EF36,'Trial 2'!EF36,'Trial 3'!EF36,'Trial 4'!EF36,'Trial 5'!EF36,'Trial 6'!EF36,'Trial 7'!EF36,'Trial 8'!EF36)</f>
        <v>671.37585712143209</v>
      </c>
      <c r="EG52" s="28">
        <f ca="1">STDEV('Trial 1'!EG36,'Trial 2'!EG36,'Trial 3'!EG36,'Trial 4'!EG36,'Trial 5'!EG36,'Trial 6'!EG36,'Trial 7'!EG36,'Trial 8'!EG36)</f>
        <v>744.57927892669761</v>
      </c>
      <c r="EH52" s="28">
        <f ca="1">STDEV('Trial 1'!EH36,'Trial 2'!EH36,'Trial 3'!EH36,'Trial 4'!EH36,'Trial 5'!EH36,'Trial 6'!EH36,'Trial 7'!EH36,'Trial 8'!EH36)</f>
        <v>757.53032597770743</v>
      </c>
      <c r="EI52" s="28">
        <f ca="1">STDEV('Trial 1'!EI36,'Trial 2'!EI36,'Trial 3'!EI36,'Trial 4'!EI36,'Trial 5'!EI36,'Trial 6'!EI36,'Trial 7'!EI36,'Trial 8'!EI36)</f>
        <v>713.61076585841249</v>
      </c>
      <c r="EJ52" s="28">
        <f ca="1">STDEV('Trial 1'!EJ36,'Trial 2'!EJ36,'Trial 3'!EJ36,'Trial 4'!EJ36,'Trial 5'!EJ36,'Trial 6'!EJ36,'Trial 7'!EJ36,'Trial 8'!EJ36)</f>
        <v>713.40878010934512</v>
      </c>
      <c r="EK52" s="28">
        <f ca="1">STDEV('Trial 1'!EK36,'Trial 2'!EK36,'Trial 3'!EK36,'Trial 4'!EK36,'Trial 5'!EK36,'Trial 6'!EK36,'Trial 7'!EK36,'Trial 8'!EK36)</f>
        <v>699.11107449844633</v>
      </c>
      <c r="EL52" s="28">
        <f ca="1">STDEV('Trial 1'!EL36,'Trial 2'!EL36,'Trial 3'!EL36,'Trial 4'!EL36,'Trial 5'!EL36,'Trial 6'!EL36,'Trial 7'!EL36,'Trial 8'!EL36)</f>
        <v>716.9896564660088</v>
      </c>
      <c r="EM52" s="28">
        <f ca="1">STDEV('Trial 1'!EM36,'Trial 2'!EM36,'Trial 3'!EM36,'Trial 4'!EM36,'Trial 5'!EM36,'Trial 6'!EM36,'Trial 7'!EM36,'Trial 8'!EM36)</f>
        <v>722.66367250401106</v>
      </c>
      <c r="EN52" s="29">
        <f ca="1">SUM(EB52:EM52)</f>
        <v>8203.4607643137224</v>
      </c>
    </row>
    <row r="53" spans="1:144" ht="12.75" customHeight="1" outlineLevel="1" x14ac:dyDescent="0.2"/>
    <row r="54" spans="1:144" ht="12.75" customHeight="1" outlineLevel="1" x14ac:dyDescent="0.2">
      <c r="A54" s="7" t="str">
        <f>Labels!B59</f>
        <v>Permanent Income</v>
      </c>
      <c r="B54" s="22">
        <f>AVERAGE('(Other Computations)'!B50:B57)</f>
        <v>933333.33333333326</v>
      </c>
      <c r="C54" s="22">
        <f ca="1">AVERAGE('(Other Computations)'!C50:C57)</f>
        <v>933024.32982403855</v>
      </c>
      <c r="D54" s="22">
        <f ca="1">AVERAGE('(Other Computations)'!D50:D57)</f>
        <v>932735.50166925997</v>
      </c>
      <c r="E54" s="22">
        <f ca="1">AVERAGE('(Other Computations)'!E50:E57)</f>
        <v>932439.39476304175</v>
      </c>
      <c r="F54" s="22">
        <f ca="1">AVERAGE('(Other Computations)'!F50:F57)</f>
        <v>932127.38204425725</v>
      </c>
      <c r="G54" s="22">
        <f ca="1">AVERAGE('(Other Computations)'!G50:G57)</f>
        <v>931849.03382300842</v>
      </c>
      <c r="H54" s="22">
        <f ca="1">AVERAGE('(Other Computations)'!H50:H57)</f>
        <v>931565.33474419604</v>
      </c>
      <c r="I54" s="22">
        <f ca="1">AVERAGE('(Other Computations)'!I50:I57)</f>
        <v>931254.21367313783</v>
      </c>
      <c r="J54" s="22">
        <f ca="1">AVERAGE('(Other Computations)'!J50:J57)</f>
        <v>930960.07191849011</v>
      </c>
      <c r="K54" s="22">
        <f ca="1">AVERAGE('(Other Computations)'!K50:K57)</f>
        <v>930681.95643176301</v>
      </c>
      <c r="L54" s="22">
        <f ca="1">AVERAGE('(Other Computations)'!L50:L57)</f>
        <v>930389.07282352552</v>
      </c>
      <c r="M54" s="22">
        <f ca="1">AVERAGE('(Other Computations)'!M50:M57)</f>
        <v>930070.31974291289</v>
      </c>
      <c r="N54" s="23">
        <f ca="1">SUM(B54:M54)</f>
        <v>11180429.944790965</v>
      </c>
      <c r="O54" s="22">
        <f ca="1">AVERAGE('(Other Computations)'!O50:O57)</f>
        <v>929733.90458054491</v>
      </c>
      <c r="P54" s="22">
        <f ca="1">AVERAGE('(Other Computations)'!P50:P57)</f>
        <v>929427.9567736747</v>
      </c>
      <c r="Q54" s="22">
        <f ca="1">AVERAGE('(Other Computations)'!Q50:Q57)</f>
        <v>929144.95686011203</v>
      </c>
      <c r="R54" s="22">
        <f ca="1">AVERAGE('(Other Computations)'!R50:R57)</f>
        <v>928833.12741777219</v>
      </c>
      <c r="S54" s="22">
        <f ca="1">AVERAGE('(Other Computations)'!S50:S57)</f>
        <v>928552.80025275878</v>
      </c>
      <c r="T54" s="22">
        <f ca="1">AVERAGE('(Other Computations)'!T50:T57)</f>
        <v>928251.09308542276</v>
      </c>
      <c r="U54" s="22">
        <f ca="1">AVERAGE('(Other Computations)'!U50:U57)</f>
        <v>927907.86573616916</v>
      </c>
      <c r="V54" s="22">
        <f ca="1">AVERAGE('(Other Computations)'!V50:V57)</f>
        <v>927601.97648423724</v>
      </c>
      <c r="W54" s="22">
        <f ca="1">AVERAGE('(Other Computations)'!W50:W57)</f>
        <v>927247.2558051981</v>
      </c>
      <c r="X54" s="22">
        <f ca="1">AVERAGE('(Other Computations)'!X50:X57)</f>
        <v>926939.85630136181</v>
      </c>
      <c r="Y54" s="22">
        <f ca="1">AVERAGE('(Other Computations)'!Y50:Y57)</f>
        <v>926648.9598193767</v>
      </c>
      <c r="Z54" s="22">
        <f ca="1">AVERAGE('(Other Computations)'!Z50:Z57)</f>
        <v>926312.14975474635</v>
      </c>
      <c r="AA54" s="23">
        <f ca="1">SUM(O54:Z54)</f>
        <v>11136601.902871374</v>
      </c>
      <c r="AB54" s="22">
        <f ca="1">AVERAGE('(Other Computations)'!AB50:AB57)</f>
        <v>925951.92738907377</v>
      </c>
      <c r="AC54" s="22">
        <f ca="1">AVERAGE('(Other Computations)'!AC50:AC57)</f>
        <v>925619.77292875014</v>
      </c>
      <c r="AD54" s="22">
        <f ca="1">AVERAGE('(Other Computations)'!AD50:AD57)</f>
        <v>925297.21966373827</v>
      </c>
      <c r="AE54" s="22">
        <f ca="1">AVERAGE('(Other Computations)'!AE50:AE57)</f>
        <v>924965.23324754403</v>
      </c>
      <c r="AF54" s="22">
        <f ca="1">AVERAGE('(Other Computations)'!AF50:AF57)</f>
        <v>924611.96590205503</v>
      </c>
      <c r="AG54" s="22">
        <f ca="1">AVERAGE('(Other Computations)'!AG50:AG57)</f>
        <v>924273.61242727819</v>
      </c>
      <c r="AH54" s="22">
        <f ca="1">AVERAGE('(Other Computations)'!AH50:AH57)</f>
        <v>923919.01124585478</v>
      </c>
      <c r="AI54" s="22">
        <f ca="1">AVERAGE('(Other Computations)'!AI50:AI57)</f>
        <v>923578.6491197776</v>
      </c>
      <c r="AJ54" s="22">
        <f ca="1">AVERAGE('(Other Computations)'!AJ50:AJ57)</f>
        <v>923254.42164674995</v>
      </c>
      <c r="AK54" s="22">
        <f ca="1">AVERAGE('(Other Computations)'!AK50:AK57)</f>
        <v>922910.16695372539</v>
      </c>
      <c r="AL54" s="22">
        <f ca="1">AVERAGE('(Other Computations)'!AL50:AL57)</f>
        <v>922554.50286085438</v>
      </c>
      <c r="AM54" s="22">
        <f ca="1">AVERAGE('(Other Computations)'!AM50:AM57)</f>
        <v>922200.58594910766</v>
      </c>
      <c r="AN54" s="23">
        <f ca="1">SUM(AB54:AM54)</f>
        <v>11089137.069334511</v>
      </c>
      <c r="AO54" s="22">
        <f ca="1">AVERAGE('(Other Computations)'!AO50:AO57)</f>
        <v>921842.59651797754</v>
      </c>
      <c r="AP54" s="22">
        <f ca="1">AVERAGE('(Other Computations)'!AP50:AP57)</f>
        <v>921481.63252007635</v>
      </c>
      <c r="AQ54" s="22">
        <f ca="1">AVERAGE('(Other Computations)'!AQ50:AQ57)</f>
        <v>921142.14568412211</v>
      </c>
      <c r="AR54" s="22">
        <f ca="1">AVERAGE('(Other Computations)'!AR50:AR57)</f>
        <v>920755.73307217844</v>
      </c>
      <c r="AS54" s="22">
        <f ca="1">AVERAGE('(Other Computations)'!AS50:AS57)</f>
        <v>920415.63877739711</v>
      </c>
      <c r="AT54" s="22">
        <f ca="1">AVERAGE('(Other Computations)'!AT50:AT57)</f>
        <v>920063.15995286137</v>
      </c>
      <c r="AU54" s="22">
        <f ca="1">AVERAGE('(Other Computations)'!AU50:AU57)</f>
        <v>919713.92616489856</v>
      </c>
      <c r="AV54" s="22">
        <f ca="1">AVERAGE('(Other Computations)'!AV50:AV57)</f>
        <v>919335.553763823</v>
      </c>
      <c r="AW54" s="22">
        <f ca="1">AVERAGE('(Other Computations)'!AW50:AW57)</f>
        <v>918973.43753763824</v>
      </c>
      <c r="AX54" s="22">
        <f ca="1">AVERAGE('(Other Computations)'!AX50:AX57)</f>
        <v>918629.07771243772</v>
      </c>
      <c r="AY54" s="22">
        <f ca="1">AVERAGE('(Other Computations)'!AY50:AY57)</f>
        <v>918252.12370268907</v>
      </c>
      <c r="AZ54" s="22">
        <f ca="1">AVERAGE('(Other Computations)'!AZ50:AZ57)</f>
        <v>917897.06630676135</v>
      </c>
      <c r="BA54" s="23">
        <f ca="1">SUM(AO54:AZ54)</f>
        <v>11038502.09171286</v>
      </c>
      <c r="BB54" s="22">
        <f ca="1">AVERAGE('(Other Computations)'!BB50:BB57)</f>
        <v>917521.63582939655</v>
      </c>
      <c r="BC54" s="22">
        <f ca="1">AVERAGE('(Other Computations)'!BC50:BC57)</f>
        <v>917171.99338162143</v>
      </c>
      <c r="BD54" s="22">
        <f ca="1">AVERAGE('(Other Computations)'!BD50:BD57)</f>
        <v>916790.07488125563</v>
      </c>
      <c r="BE54" s="22">
        <f ca="1">AVERAGE('(Other Computations)'!BE50:BE57)</f>
        <v>916443.92665751185</v>
      </c>
      <c r="BF54" s="22">
        <f ca="1">AVERAGE('(Other Computations)'!BF50:BF57)</f>
        <v>916037.51098197896</v>
      </c>
      <c r="BG54" s="22">
        <f ca="1">AVERAGE('(Other Computations)'!BG50:BG57)</f>
        <v>915637.38619740051</v>
      </c>
      <c r="BH54" s="22">
        <f ca="1">AVERAGE('(Other Computations)'!BH50:BH57)</f>
        <v>915267.10200204735</v>
      </c>
      <c r="BI54" s="22">
        <f ca="1">AVERAGE('(Other Computations)'!BI50:BI57)</f>
        <v>914852.05754745821</v>
      </c>
      <c r="BJ54" s="22">
        <f ca="1">AVERAGE('(Other Computations)'!BJ50:BJ57)</f>
        <v>914494.81042242376</v>
      </c>
      <c r="BK54" s="22">
        <f ca="1">AVERAGE('(Other Computations)'!BK50:BK57)</f>
        <v>914112.12277369155</v>
      </c>
      <c r="BL54" s="22">
        <f ca="1">AVERAGE('(Other Computations)'!BL50:BL57)</f>
        <v>913714.93177459831</v>
      </c>
      <c r="BM54" s="22">
        <f ca="1">AVERAGE('(Other Computations)'!BM50:BM57)</f>
        <v>913342.23788817704</v>
      </c>
      <c r="BN54" s="23">
        <f ca="1">SUM(BB54:BM54)</f>
        <v>10985385.790337561</v>
      </c>
      <c r="BO54" s="22">
        <f ca="1">AVERAGE('(Other Computations)'!BO50:BO57)</f>
        <v>912970.8242773494</v>
      </c>
      <c r="BP54" s="22">
        <f ca="1">AVERAGE('(Other Computations)'!BP50:BP57)</f>
        <v>912564.59359579603</v>
      </c>
      <c r="BQ54" s="22">
        <f ca="1">AVERAGE('(Other Computations)'!BQ50:BQ57)</f>
        <v>912182.15257728205</v>
      </c>
      <c r="BR54" s="22">
        <f ca="1">AVERAGE('(Other Computations)'!BR50:BR57)</f>
        <v>911783.10137674527</v>
      </c>
      <c r="BS54" s="22">
        <f ca="1">AVERAGE('(Other Computations)'!BS50:BS57)</f>
        <v>911396.31044797925</v>
      </c>
      <c r="BT54" s="22">
        <f ca="1">AVERAGE('(Other Computations)'!BT50:BT57)</f>
        <v>910989.20785819518</v>
      </c>
      <c r="BU54" s="22">
        <f ca="1">AVERAGE('(Other Computations)'!BU50:BU57)</f>
        <v>910598.06400307477</v>
      </c>
      <c r="BV54" s="22">
        <f ca="1">AVERAGE('(Other Computations)'!BV50:BV57)</f>
        <v>910200.0659776344</v>
      </c>
      <c r="BW54" s="22">
        <f ca="1">AVERAGE('(Other Computations)'!BW50:BW57)</f>
        <v>909821.63150498457</v>
      </c>
      <c r="BX54" s="22">
        <f ca="1">AVERAGE('(Other Computations)'!BX50:BX57)</f>
        <v>909399.13389960444</v>
      </c>
      <c r="BY54" s="22">
        <f ca="1">AVERAGE('(Other Computations)'!BY50:BY57)</f>
        <v>908992.81480172311</v>
      </c>
      <c r="BZ54" s="22">
        <f ca="1">AVERAGE('(Other Computations)'!BZ50:BZ57)</f>
        <v>908597.19944185216</v>
      </c>
      <c r="CA54" s="23">
        <f ca="1">SUM(BO54:BZ54)</f>
        <v>10929495.099762222</v>
      </c>
      <c r="CB54" s="22">
        <f ca="1">AVERAGE('(Other Computations)'!CB50:CB57)</f>
        <v>908150.3319587002</v>
      </c>
      <c r="CC54" s="22">
        <f ca="1">AVERAGE('(Other Computations)'!CC50:CC57)</f>
        <v>907782.4706489424</v>
      </c>
      <c r="CD54" s="22">
        <f ca="1">AVERAGE('(Other Computations)'!CD50:CD57)</f>
        <v>907369.96181688178</v>
      </c>
      <c r="CE54" s="22">
        <f ca="1">AVERAGE('(Other Computations)'!CE50:CE57)</f>
        <v>906960.92623697978</v>
      </c>
      <c r="CF54" s="22">
        <f ca="1">AVERAGE('(Other Computations)'!CF50:CF57)</f>
        <v>906541.05724796851</v>
      </c>
      <c r="CG54" s="22">
        <f ca="1">AVERAGE('(Other Computations)'!CG50:CG57)</f>
        <v>906110.03014964308</v>
      </c>
      <c r="CH54" s="22">
        <f ca="1">AVERAGE('(Other Computations)'!CH50:CH57)</f>
        <v>905694.75669870107</v>
      </c>
      <c r="CI54" s="22">
        <f ca="1">AVERAGE('(Other Computations)'!CI50:CI57)</f>
        <v>905275.33035340207</v>
      </c>
      <c r="CJ54" s="22">
        <f ca="1">AVERAGE('(Other Computations)'!CJ50:CJ57)</f>
        <v>904878.87156175531</v>
      </c>
      <c r="CK54" s="22">
        <f ca="1">AVERAGE('(Other Computations)'!CK50:CK57)</f>
        <v>904461.74275660561</v>
      </c>
      <c r="CL54" s="22">
        <f ca="1">AVERAGE('(Other Computations)'!CL50:CL57)</f>
        <v>904054.67700290726</v>
      </c>
      <c r="CM54" s="22">
        <f ca="1">AVERAGE('(Other Computations)'!CM50:CM57)</f>
        <v>903626.14948004589</v>
      </c>
      <c r="CN54" s="23">
        <f ca="1">SUM(CB54:CM54)</f>
        <v>10870906.305912534</v>
      </c>
      <c r="CO54" s="22">
        <f ca="1">AVERAGE('(Other Computations)'!CO50:CO57)</f>
        <v>903206.90561458736</v>
      </c>
      <c r="CP54" s="22">
        <f ca="1">AVERAGE('(Other Computations)'!CP50:CP57)</f>
        <v>902803.58917975542</v>
      </c>
      <c r="CQ54" s="22">
        <f ca="1">AVERAGE('(Other Computations)'!CQ50:CQ57)</f>
        <v>902373.65210685693</v>
      </c>
      <c r="CR54" s="22">
        <f ca="1">AVERAGE('(Other Computations)'!CR50:CR57)</f>
        <v>901940.37261000427</v>
      </c>
      <c r="CS54" s="22">
        <f ca="1">AVERAGE('(Other Computations)'!CS50:CS57)</f>
        <v>901506.91737525491</v>
      </c>
      <c r="CT54" s="22">
        <f ca="1">AVERAGE('(Other Computations)'!CT50:CT57)</f>
        <v>901085.02059459826</v>
      </c>
      <c r="CU54" s="22">
        <f ca="1">AVERAGE('(Other Computations)'!CU50:CU57)</f>
        <v>900650.43984887854</v>
      </c>
      <c r="CV54" s="22">
        <f ca="1">AVERAGE('(Other Computations)'!CV50:CV57)</f>
        <v>900225.28997251182</v>
      </c>
      <c r="CW54" s="22">
        <f ca="1">AVERAGE('(Other Computations)'!CW50:CW57)</f>
        <v>899790.55548180512</v>
      </c>
      <c r="CX54" s="22">
        <f ca="1">AVERAGE('(Other Computations)'!CX50:CX57)</f>
        <v>899366.29601670243</v>
      </c>
      <c r="CY54" s="22">
        <f ca="1">AVERAGE('(Other Computations)'!CY50:CY57)</f>
        <v>898933.89364697109</v>
      </c>
      <c r="CZ54" s="22">
        <f ca="1">AVERAGE('(Other Computations)'!CZ50:CZ57)</f>
        <v>898497.31226936833</v>
      </c>
      <c r="DA54" s="23">
        <f ca="1">SUM(CO54:CZ54)</f>
        <v>10810380.244717294</v>
      </c>
      <c r="DB54" s="22">
        <f ca="1">AVERAGE('(Other Computations)'!DB50:DB57)</f>
        <v>898069.51985866018</v>
      </c>
      <c r="DC54" s="22">
        <f ca="1">AVERAGE('(Other Computations)'!DC50:DC57)</f>
        <v>897641.81493039127</v>
      </c>
      <c r="DD54" s="22">
        <f ca="1">AVERAGE('(Other Computations)'!DD50:DD57)</f>
        <v>897224.00376634172</v>
      </c>
      <c r="DE54" s="22">
        <f ca="1">AVERAGE('(Other Computations)'!DE50:DE57)</f>
        <v>896768.02934850426</v>
      </c>
      <c r="DF54" s="22">
        <f ca="1">AVERAGE('(Other Computations)'!DF50:DF57)</f>
        <v>896345.89983164344</v>
      </c>
      <c r="DG54" s="22">
        <f ca="1">AVERAGE('(Other Computations)'!DG50:DG57)</f>
        <v>895927.92755698389</v>
      </c>
      <c r="DH54" s="22">
        <f ca="1">AVERAGE('(Other Computations)'!DH50:DH57)</f>
        <v>895483.37185322877</v>
      </c>
      <c r="DI54" s="22">
        <f ca="1">AVERAGE('(Other Computations)'!DI50:DI57)</f>
        <v>895040.75989765732</v>
      </c>
      <c r="DJ54" s="22">
        <f ca="1">AVERAGE('(Other Computations)'!DJ50:DJ57)</f>
        <v>894611.62037342507</v>
      </c>
      <c r="DK54" s="22">
        <f ca="1">AVERAGE('(Other Computations)'!DK50:DK57)</f>
        <v>894170.82024591416</v>
      </c>
      <c r="DL54" s="22">
        <f ca="1">AVERAGE('(Other Computations)'!DL50:DL57)</f>
        <v>893725.72615050199</v>
      </c>
      <c r="DM54" s="22">
        <f ca="1">AVERAGE('(Other Computations)'!DM50:DM57)</f>
        <v>893271.04350464069</v>
      </c>
      <c r="DN54" s="23">
        <f ca="1">SUM(DB54:DM54)</f>
        <v>10748280.537317893</v>
      </c>
      <c r="DO54" s="22">
        <f ca="1">AVERAGE('(Other Computations)'!DO50:DO57)</f>
        <v>892849.24317356385</v>
      </c>
      <c r="DP54" s="22">
        <f ca="1">AVERAGE('(Other Computations)'!DP50:DP57)</f>
        <v>892441.72877640533</v>
      </c>
      <c r="DQ54" s="22">
        <f ca="1">AVERAGE('(Other Computations)'!DQ50:DQ57)</f>
        <v>891994.60072237614</v>
      </c>
      <c r="DR54" s="22">
        <f ca="1">AVERAGE('(Other Computations)'!DR50:DR57)</f>
        <v>891533.95556345349</v>
      </c>
      <c r="DS54" s="22">
        <f ca="1">AVERAGE('(Other Computations)'!DS50:DS57)</f>
        <v>891110.32134518027</v>
      </c>
      <c r="DT54" s="22">
        <f ca="1">AVERAGE('(Other Computations)'!DT50:DT57)</f>
        <v>890630.48052045389</v>
      </c>
      <c r="DU54" s="22">
        <f ca="1">AVERAGE('(Other Computations)'!DU50:DU57)</f>
        <v>890211.89286976075</v>
      </c>
      <c r="DV54" s="22">
        <f ca="1">AVERAGE('(Other Computations)'!DV50:DV57)</f>
        <v>889753.63751314825</v>
      </c>
      <c r="DW54" s="22">
        <f ca="1">AVERAGE('(Other Computations)'!DW50:DW57)</f>
        <v>889305.52759423142</v>
      </c>
      <c r="DX54" s="22">
        <f ca="1">AVERAGE('(Other Computations)'!DX50:DX57)</f>
        <v>888847.42399395222</v>
      </c>
      <c r="DY54" s="22">
        <f ca="1">AVERAGE('(Other Computations)'!DY50:DY57)</f>
        <v>888394.63828023523</v>
      </c>
      <c r="DZ54" s="22">
        <f ca="1">AVERAGE('(Other Computations)'!DZ50:DZ57)</f>
        <v>887929.80231947871</v>
      </c>
      <c r="EA54" s="23">
        <f ca="1">SUM(DO54:DZ54)</f>
        <v>10685003.252672238</v>
      </c>
      <c r="EB54" s="22">
        <f ca="1">AVERAGE('(Other Computations)'!EB50:EB57)</f>
        <v>887469.46228118241</v>
      </c>
      <c r="EC54" s="22">
        <f ca="1">AVERAGE('(Other Computations)'!EC50:EC57)</f>
        <v>887000.03862838726</v>
      </c>
      <c r="ED54" s="22">
        <f ca="1">AVERAGE('(Other Computations)'!ED50:ED57)</f>
        <v>886513.50411524437</v>
      </c>
      <c r="EE54" s="22">
        <f ca="1">AVERAGE('(Other Computations)'!EE50:EE57)</f>
        <v>886088.90012917214</v>
      </c>
      <c r="EF54" s="22">
        <f ca="1">AVERAGE('(Other Computations)'!EF50:EF57)</f>
        <v>885650.28055632918</v>
      </c>
      <c r="EG54" s="22">
        <f ca="1">AVERAGE('(Other Computations)'!EG50:EG57)</f>
        <v>885205.63328756357</v>
      </c>
      <c r="EH54" s="22">
        <f ca="1">AVERAGE('(Other Computations)'!EH50:EH57)</f>
        <v>884758.59244041506</v>
      </c>
      <c r="EI54" s="22">
        <f ca="1">AVERAGE('(Other Computations)'!EI50:EI57)</f>
        <v>884316.54409141548</v>
      </c>
      <c r="EJ54" s="22">
        <f ca="1">AVERAGE('(Other Computations)'!EJ50:EJ57)</f>
        <v>883874.55974806845</v>
      </c>
      <c r="EK54" s="22">
        <f ca="1">AVERAGE('(Other Computations)'!EK50:EK57)</f>
        <v>883455.95073354873</v>
      </c>
      <c r="EL54" s="22">
        <f ca="1">AVERAGE('(Other Computations)'!EL50:EL57)</f>
        <v>882991.9391401473</v>
      </c>
      <c r="EM54" s="22">
        <f ca="1">AVERAGE('(Other Computations)'!EM50:EM57)</f>
        <v>882566.57869524625</v>
      </c>
      <c r="EN54" s="23">
        <f ca="1">SUM(EB54:EM54)</f>
        <v>10619891.98384672</v>
      </c>
    </row>
    <row r="55" spans="1:144" ht="12.75" customHeight="1" outlineLevel="1" x14ac:dyDescent="0.2">
      <c r="A55" s="9" t="str">
        <f>Labels!B60</f>
        <v>Permanent Income std dev</v>
      </c>
      <c r="B55" s="28">
        <f>STDEV('(Other Computations)'!B50:B57)</f>
        <v>1.2445321395640466E-10</v>
      </c>
      <c r="C55" s="28">
        <f ca="1">STDEV('(Other Computations)'!C50:C57)</f>
        <v>54.405921935824971</v>
      </c>
      <c r="D55" s="28">
        <f ca="1">STDEV('(Other Computations)'!D50:D57)</f>
        <v>68.882755475355623</v>
      </c>
      <c r="E55" s="28">
        <f ca="1">STDEV('(Other Computations)'!E50:E57)</f>
        <v>98.208077065757806</v>
      </c>
      <c r="F55" s="28">
        <f ca="1">STDEV('(Other Computations)'!F50:F57)</f>
        <v>140.55234850573828</v>
      </c>
      <c r="G55" s="28">
        <f ca="1">STDEV('(Other Computations)'!G50:G57)</f>
        <v>149.25473611667962</v>
      </c>
      <c r="H55" s="28">
        <f ca="1">STDEV('(Other Computations)'!H50:H57)</f>
        <v>106.46276341158021</v>
      </c>
      <c r="I55" s="28">
        <f ca="1">STDEV('(Other Computations)'!I50:I57)</f>
        <v>133.16861930933123</v>
      </c>
      <c r="J55" s="28">
        <f ca="1">STDEV('(Other Computations)'!J50:J57)</f>
        <v>110.41756960213682</v>
      </c>
      <c r="K55" s="28">
        <f ca="1">STDEV('(Other Computations)'!K50:K57)</f>
        <v>150.41118589867673</v>
      </c>
      <c r="L55" s="28">
        <f ca="1">STDEV('(Other Computations)'!L50:L57)</f>
        <v>149.19593028761557</v>
      </c>
      <c r="M55" s="28">
        <f ca="1">STDEV('(Other Computations)'!M50:M57)</f>
        <v>146.66037926392409</v>
      </c>
      <c r="N55" s="29">
        <f ca="1">SUM(B55:M55)</f>
        <v>1307.6202868727455</v>
      </c>
      <c r="O55" s="28">
        <f ca="1">STDEV('(Other Computations)'!O50:O57)</f>
        <v>140.38866873395833</v>
      </c>
      <c r="P55" s="28">
        <f ca="1">STDEV('(Other Computations)'!P50:P57)</f>
        <v>127.26153010150048</v>
      </c>
      <c r="Q55" s="28">
        <f ca="1">STDEV('(Other Computations)'!Q50:Q57)</f>
        <v>129.89005822853363</v>
      </c>
      <c r="R55" s="28">
        <f ca="1">STDEV('(Other Computations)'!R50:R57)</f>
        <v>166.20487356523469</v>
      </c>
      <c r="S55" s="28">
        <f ca="1">STDEV('(Other Computations)'!S50:S57)</f>
        <v>162.9378579418273</v>
      </c>
      <c r="T55" s="28">
        <f ca="1">STDEV('(Other Computations)'!T50:T57)</f>
        <v>175.56176714782202</v>
      </c>
      <c r="U55" s="28">
        <f ca="1">STDEV('(Other Computations)'!U50:U57)</f>
        <v>174.39000289153387</v>
      </c>
      <c r="V55" s="28">
        <f ca="1">STDEV('(Other Computations)'!V50:V57)</f>
        <v>210.84255574389758</v>
      </c>
      <c r="W55" s="28">
        <f ca="1">STDEV('(Other Computations)'!W50:W57)</f>
        <v>207.32840602627266</v>
      </c>
      <c r="X55" s="28">
        <f ca="1">STDEV('(Other Computations)'!X50:X57)</f>
        <v>179.230426623879</v>
      </c>
      <c r="Y55" s="28">
        <f ca="1">STDEV('(Other Computations)'!Y50:Y57)</f>
        <v>171.18287221517443</v>
      </c>
      <c r="Z55" s="28">
        <f ca="1">STDEV('(Other Computations)'!Z50:Z57)</f>
        <v>199.43915760137423</v>
      </c>
      <c r="AA55" s="29">
        <f ca="1">SUM(O55:Z55)</f>
        <v>2044.6581768210083</v>
      </c>
      <c r="AB55" s="28">
        <f ca="1">STDEV('(Other Computations)'!AB50:AB57)</f>
        <v>188.25289931718436</v>
      </c>
      <c r="AC55" s="28">
        <f ca="1">STDEV('(Other Computations)'!AC50:AC57)</f>
        <v>184.49110024883896</v>
      </c>
      <c r="AD55" s="28">
        <f ca="1">STDEV('(Other Computations)'!AD50:AD57)</f>
        <v>165.52685468816424</v>
      </c>
      <c r="AE55" s="28">
        <f ca="1">STDEV('(Other Computations)'!AE50:AE57)</f>
        <v>138.68335648946569</v>
      </c>
      <c r="AF55" s="28">
        <f ca="1">STDEV('(Other Computations)'!AF50:AF57)</f>
        <v>150.25568684508795</v>
      </c>
      <c r="AG55" s="28">
        <f ca="1">STDEV('(Other Computations)'!AG50:AG57)</f>
        <v>178.72662629418107</v>
      </c>
      <c r="AH55" s="28">
        <f ca="1">STDEV('(Other Computations)'!AH50:AH57)</f>
        <v>192.48343487362072</v>
      </c>
      <c r="AI55" s="28">
        <f ca="1">STDEV('(Other Computations)'!AI50:AI57)</f>
        <v>209.14554883590071</v>
      </c>
      <c r="AJ55" s="28">
        <f ca="1">STDEV('(Other Computations)'!AJ50:AJ57)</f>
        <v>206.35412848413424</v>
      </c>
      <c r="AK55" s="28">
        <f ca="1">STDEV('(Other Computations)'!AK50:AK57)</f>
        <v>245.26644332500192</v>
      </c>
      <c r="AL55" s="28">
        <f ca="1">STDEV('(Other Computations)'!AL50:AL57)</f>
        <v>235.85554088298323</v>
      </c>
      <c r="AM55" s="28">
        <f ca="1">STDEV('(Other Computations)'!AM50:AM57)</f>
        <v>229.53904030773006</v>
      </c>
      <c r="AN55" s="29">
        <f ca="1">SUM(AB55:AM55)</f>
        <v>2324.580660592293</v>
      </c>
      <c r="AO55" s="28">
        <f ca="1">STDEV('(Other Computations)'!AO50:AO57)</f>
        <v>226.0436397887301</v>
      </c>
      <c r="AP55" s="28">
        <f ca="1">STDEV('(Other Computations)'!AP50:AP57)</f>
        <v>225.94948845397869</v>
      </c>
      <c r="AQ55" s="28">
        <f ca="1">STDEV('(Other Computations)'!AQ50:AQ57)</f>
        <v>188.51713226649392</v>
      </c>
      <c r="AR55" s="28">
        <f ca="1">STDEV('(Other Computations)'!AR50:AR57)</f>
        <v>193.56769225526301</v>
      </c>
      <c r="AS55" s="28">
        <f ca="1">STDEV('(Other Computations)'!AS50:AS57)</f>
        <v>200.1066704096489</v>
      </c>
      <c r="AT55" s="28">
        <f ca="1">STDEV('(Other Computations)'!AT50:AT57)</f>
        <v>192.05202143640571</v>
      </c>
      <c r="AU55" s="28">
        <f ca="1">STDEV('(Other Computations)'!AU50:AU57)</f>
        <v>187.93556835818842</v>
      </c>
      <c r="AV55" s="28">
        <f ca="1">STDEV('(Other Computations)'!AV50:AV57)</f>
        <v>176.53190216673258</v>
      </c>
      <c r="AW55" s="28">
        <f ca="1">STDEV('(Other Computations)'!AW50:AW57)</f>
        <v>205.51073329426146</v>
      </c>
      <c r="AX55" s="28">
        <f ca="1">STDEV('(Other Computations)'!AX50:AX57)</f>
        <v>185.67077785119378</v>
      </c>
      <c r="AY55" s="28">
        <f ca="1">STDEV('(Other Computations)'!AY50:AY57)</f>
        <v>182.54716103027684</v>
      </c>
      <c r="AZ55" s="28">
        <f ca="1">STDEV('(Other Computations)'!AZ50:AZ57)</f>
        <v>176.09848060402081</v>
      </c>
      <c r="BA55" s="29">
        <f ca="1">SUM(AO55:AZ55)</f>
        <v>2340.5312679151943</v>
      </c>
      <c r="BB55" s="28">
        <f ca="1">STDEV('(Other Computations)'!BB50:BB57)</f>
        <v>228.38146602192521</v>
      </c>
      <c r="BC55" s="28">
        <f ca="1">STDEV('(Other Computations)'!BC50:BC57)</f>
        <v>223.58469319624149</v>
      </c>
      <c r="BD55" s="28">
        <f ca="1">STDEV('(Other Computations)'!BD50:BD57)</f>
        <v>262.29384363637439</v>
      </c>
      <c r="BE55" s="28">
        <f ca="1">STDEV('(Other Computations)'!BE50:BE57)</f>
        <v>268.72124112773884</v>
      </c>
      <c r="BF55" s="28">
        <f ca="1">STDEV('(Other Computations)'!BF50:BF57)</f>
        <v>272.09811365224755</v>
      </c>
      <c r="BG55" s="28">
        <f ca="1">STDEV('(Other Computations)'!BG50:BG57)</f>
        <v>289.30868448985018</v>
      </c>
      <c r="BH55" s="28">
        <f ca="1">STDEV('(Other Computations)'!BH50:BH57)</f>
        <v>262.30753501679493</v>
      </c>
      <c r="BI55" s="28">
        <f ca="1">STDEV('(Other Computations)'!BI50:BI57)</f>
        <v>283.2720567449835</v>
      </c>
      <c r="BJ55" s="28">
        <f ca="1">STDEV('(Other Computations)'!BJ50:BJ57)</f>
        <v>293.89463352226596</v>
      </c>
      <c r="BK55" s="28">
        <f ca="1">STDEV('(Other Computations)'!BK50:BK57)</f>
        <v>287.12878909673071</v>
      </c>
      <c r="BL55" s="28">
        <f ca="1">STDEV('(Other Computations)'!BL50:BL57)</f>
        <v>283.99074089614345</v>
      </c>
      <c r="BM55" s="28">
        <f ca="1">STDEV('(Other Computations)'!BM50:BM57)</f>
        <v>301.63494136189081</v>
      </c>
      <c r="BN55" s="29">
        <f ca="1">SUM(BB55:BM55)</f>
        <v>3256.6167387631867</v>
      </c>
      <c r="BO55" s="28">
        <f ca="1">STDEV('(Other Computations)'!BO50:BO57)</f>
        <v>341.8509582609758</v>
      </c>
      <c r="BP55" s="28">
        <f ca="1">STDEV('(Other Computations)'!BP50:BP57)</f>
        <v>366.09541167136564</v>
      </c>
      <c r="BQ55" s="28">
        <f ca="1">STDEV('(Other Computations)'!BQ50:BQ57)</f>
        <v>367.72085581497629</v>
      </c>
      <c r="BR55" s="28">
        <f ca="1">STDEV('(Other Computations)'!BR50:BR57)</f>
        <v>370.34455456872735</v>
      </c>
      <c r="BS55" s="28">
        <f ca="1">STDEV('(Other Computations)'!BS50:BS57)</f>
        <v>371.8979045392997</v>
      </c>
      <c r="BT55" s="28">
        <f ca="1">STDEV('(Other Computations)'!BT50:BT57)</f>
        <v>375.66892407300094</v>
      </c>
      <c r="BU55" s="28">
        <f ca="1">STDEV('(Other Computations)'!BU50:BU57)</f>
        <v>369.75079883723527</v>
      </c>
      <c r="BV55" s="28">
        <f ca="1">STDEV('(Other Computations)'!BV50:BV57)</f>
        <v>394.64859017650195</v>
      </c>
      <c r="BW55" s="28">
        <f ca="1">STDEV('(Other Computations)'!BW50:BW57)</f>
        <v>388.52149021420632</v>
      </c>
      <c r="BX55" s="28">
        <f ca="1">STDEV('(Other Computations)'!BX50:BX57)</f>
        <v>361.51336115104283</v>
      </c>
      <c r="BY55" s="28">
        <f ca="1">STDEV('(Other Computations)'!BY50:BY57)</f>
        <v>320.10146922973371</v>
      </c>
      <c r="BZ55" s="28">
        <f ca="1">STDEV('(Other Computations)'!BZ50:BZ57)</f>
        <v>313.61269885632788</v>
      </c>
      <c r="CA55" s="29">
        <f ca="1">SUM(BO55:BZ55)</f>
        <v>4341.7270173933939</v>
      </c>
      <c r="CB55" s="28">
        <f ca="1">STDEV('(Other Computations)'!CB50:CB57)</f>
        <v>291.48091779457002</v>
      </c>
      <c r="CC55" s="28">
        <f ca="1">STDEV('(Other Computations)'!CC50:CC57)</f>
        <v>307.51762381744561</v>
      </c>
      <c r="CD55" s="28">
        <f ca="1">STDEV('(Other Computations)'!CD50:CD57)</f>
        <v>361.23046192258488</v>
      </c>
      <c r="CE55" s="28">
        <f ca="1">STDEV('(Other Computations)'!CE50:CE57)</f>
        <v>371.76152835438131</v>
      </c>
      <c r="CF55" s="28">
        <f ca="1">STDEV('(Other Computations)'!CF50:CF57)</f>
        <v>381.52005545294662</v>
      </c>
      <c r="CG55" s="28">
        <f ca="1">STDEV('(Other Computations)'!CG50:CG57)</f>
        <v>376.6520948262783</v>
      </c>
      <c r="CH55" s="28">
        <f ca="1">STDEV('(Other Computations)'!CH50:CH57)</f>
        <v>386.066972561341</v>
      </c>
      <c r="CI55" s="28">
        <f ca="1">STDEV('(Other Computations)'!CI50:CI57)</f>
        <v>398.87563458896625</v>
      </c>
      <c r="CJ55" s="28">
        <f ca="1">STDEV('(Other Computations)'!CJ50:CJ57)</f>
        <v>410.72683910296695</v>
      </c>
      <c r="CK55" s="28">
        <f ca="1">STDEV('(Other Computations)'!CK50:CK57)</f>
        <v>407.5855941766589</v>
      </c>
      <c r="CL55" s="28">
        <f ca="1">STDEV('(Other Computations)'!CL50:CL57)</f>
        <v>431.5344849604607</v>
      </c>
      <c r="CM55" s="28">
        <f ca="1">STDEV('(Other Computations)'!CM50:CM57)</f>
        <v>422.15007917990886</v>
      </c>
      <c r="CN55" s="29">
        <f ca="1">SUM(CB55:CM55)</f>
        <v>4547.10228673851</v>
      </c>
      <c r="CO55" s="28">
        <f ca="1">STDEV('(Other Computations)'!CO50:CO57)</f>
        <v>421.75446014403877</v>
      </c>
      <c r="CP55" s="28">
        <f ca="1">STDEV('(Other Computations)'!CP50:CP57)</f>
        <v>422.28507476846869</v>
      </c>
      <c r="CQ55" s="28">
        <f ca="1">STDEV('(Other Computations)'!CQ50:CQ57)</f>
        <v>431.12492651186545</v>
      </c>
      <c r="CR55" s="28">
        <f ca="1">STDEV('(Other Computations)'!CR50:CR57)</f>
        <v>435.68533060751184</v>
      </c>
      <c r="CS55" s="28">
        <f ca="1">STDEV('(Other Computations)'!CS50:CS57)</f>
        <v>458.13898905457728</v>
      </c>
      <c r="CT55" s="28">
        <f ca="1">STDEV('(Other Computations)'!CT50:CT57)</f>
        <v>450.80244330245489</v>
      </c>
      <c r="CU55" s="28">
        <f ca="1">STDEV('(Other Computations)'!CU50:CU57)</f>
        <v>476.59998114568771</v>
      </c>
      <c r="CV55" s="28">
        <f ca="1">STDEV('(Other Computations)'!CV50:CV57)</f>
        <v>510.74495003137929</v>
      </c>
      <c r="CW55" s="28">
        <f ca="1">STDEV('(Other Computations)'!CW50:CW57)</f>
        <v>520.86939481773527</v>
      </c>
      <c r="CX55" s="28">
        <f ca="1">STDEV('(Other Computations)'!CX50:CX57)</f>
        <v>464.58816731522313</v>
      </c>
      <c r="CY55" s="28">
        <f ca="1">STDEV('(Other Computations)'!CY50:CY57)</f>
        <v>471.72345130059182</v>
      </c>
      <c r="CZ55" s="28">
        <f ca="1">STDEV('(Other Computations)'!CZ50:CZ57)</f>
        <v>487.88617539865845</v>
      </c>
      <c r="DA55" s="29">
        <f ca="1">SUM(CO55:CZ55)</f>
        <v>5552.2033443981927</v>
      </c>
      <c r="DB55" s="28">
        <f ca="1">STDEV('(Other Computations)'!DB50:DB57)</f>
        <v>495.07277006803974</v>
      </c>
      <c r="DC55" s="28">
        <f ca="1">STDEV('(Other Computations)'!DC50:DC57)</f>
        <v>519.90934291818303</v>
      </c>
      <c r="DD55" s="28">
        <f ca="1">STDEV('(Other Computations)'!DD50:DD57)</f>
        <v>556.2162728138004</v>
      </c>
      <c r="DE55" s="28">
        <f ca="1">STDEV('(Other Computations)'!DE50:DE57)</f>
        <v>528.91754434538257</v>
      </c>
      <c r="DF55" s="28">
        <f ca="1">STDEV('(Other Computations)'!DF50:DF57)</f>
        <v>505.55925748713616</v>
      </c>
      <c r="DG55" s="28">
        <f ca="1">STDEV('(Other Computations)'!DG50:DG57)</f>
        <v>552.85119135161949</v>
      </c>
      <c r="DH55" s="28">
        <f ca="1">STDEV('(Other Computations)'!DH50:DH57)</f>
        <v>557.14193267866517</v>
      </c>
      <c r="DI55" s="28">
        <f ca="1">STDEV('(Other Computations)'!DI50:DI57)</f>
        <v>553.92946430334655</v>
      </c>
      <c r="DJ55" s="28">
        <f ca="1">STDEV('(Other Computations)'!DJ50:DJ57)</f>
        <v>585.09821249441779</v>
      </c>
      <c r="DK55" s="28">
        <f ca="1">STDEV('(Other Computations)'!DK50:DK57)</f>
        <v>605.58131596445844</v>
      </c>
      <c r="DL55" s="28">
        <f ca="1">STDEV('(Other Computations)'!DL50:DL57)</f>
        <v>586.79159025360741</v>
      </c>
      <c r="DM55" s="28">
        <f ca="1">STDEV('(Other Computations)'!DM50:DM57)</f>
        <v>594.51964640739766</v>
      </c>
      <c r="DN55" s="29">
        <f ca="1">SUM(DB55:DM55)</f>
        <v>6641.5885410860537</v>
      </c>
      <c r="DO55" s="28">
        <f ca="1">STDEV('(Other Computations)'!DO50:DO57)</f>
        <v>614.05135658701931</v>
      </c>
      <c r="DP55" s="28">
        <f ca="1">STDEV('(Other Computations)'!DP50:DP57)</f>
        <v>599.17627875833432</v>
      </c>
      <c r="DQ55" s="28">
        <f ca="1">STDEV('(Other Computations)'!DQ50:DQ57)</f>
        <v>615.56481057905148</v>
      </c>
      <c r="DR55" s="28">
        <f ca="1">STDEV('(Other Computations)'!DR50:DR57)</f>
        <v>582.18767697512612</v>
      </c>
      <c r="DS55" s="28">
        <f ca="1">STDEV('(Other Computations)'!DS50:DS57)</f>
        <v>594.4939974204907</v>
      </c>
      <c r="DT55" s="28">
        <f ca="1">STDEV('(Other Computations)'!DT50:DT57)</f>
        <v>611.1572823705045</v>
      </c>
      <c r="DU55" s="28">
        <f ca="1">STDEV('(Other Computations)'!DU50:DU57)</f>
        <v>619.57071570798701</v>
      </c>
      <c r="DV55" s="28">
        <f ca="1">STDEV('(Other Computations)'!DV50:DV57)</f>
        <v>622.03656403356376</v>
      </c>
      <c r="DW55" s="28">
        <f ca="1">STDEV('(Other Computations)'!DW50:DW57)</f>
        <v>617.13657186198134</v>
      </c>
      <c r="DX55" s="28">
        <f ca="1">STDEV('(Other Computations)'!DX50:DX57)</f>
        <v>647.56711317710972</v>
      </c>
      <c r="DY55" s="28">
        <f ca="1">STDEV('(Other Computations)'!DY50:DY57)</f>
        <v>652.04005168808794</v>
      </c>
      <c r="DZ55" s="28">
        <f ca="1">STDEV('(Other Computations)'!DZ50:DZ57)</f>
        <v>668.23247904484185</v>
      </c>
      <c r="EA55" s="29">
        <f ca="1">SUM(DO55:DZ55)</f>
        <v>7443.2148982040981</v>
      </c>
      <c r="EB55" s="28">
        <f ca="1">STDEV('(Other Computations)'!EB50:EB57)</f>
        <v>662.39444205061875</v>
      </c>
      <c r="EC55" s="28">
        <f ca="1">STDEV('(Other Computations)'!EC50:EC57)</f>
        <v>683.0883477192715</v>
      </c>
      <c r="ED55" s="28">
        <f ca="1">STDEV('(Other Computations)'!ED50:ED57)</f>
        <v>710.87783854649524</v>
      </c>
      <c r="EE55" s="28">
        <f ca="1">STDEV('(Other Computations)'!EE50:EE57)</f>
        <v>697.60013832844095</v>
      </c>
      <c r="EF55" s="28">
        <f ca="1">STDEV('(Other Computations)'!EF50:EF57)</f>
        <v>705.52598794718722</v>
      </c>
      <c r="EG55" s="28">
        <f ca="1">STDEV('(Other Computations)'!EG50:EG57)</f>
        <v>744.62512428705281</v>
      </c>
      <c r="EH55" s="28">
        <f ca="1">STDEV('(Other Computations)'!EH50:EH57)</f>
        <v>762.29810508913249</v>
      </c>
      <c r="EI55" s="28">
        <f ca="1">STDEV('(Other Computations)'!EI50:EI57)</f>
        <v>758.46065267117115</v>
      </c>
      <c r="EJ55" s="28">
        <f ca="1">STDEV('(Other Computations)'!EJ50:EJ57)</f>
        <v>749.85896140930765</v>
      </c>
      <c r="EK55" s="28">
        <f ca="1">STDEV('(Other Computations)'!EK50:EK57)</f>
        <v>736.52843738820786</v>
      </c>
      <c r="EL55" s="28">
        <f ca="1">STDEV('(Other Computations)'!EL50:EL57)</f>
        <v>789.53399033241931</v>
      </c>
      <c r="EM55" s="28">
        <f ca="1">STDEV('(Other Computations)'!EM50:EM57)</f>
        <v>790.47198168765271</v>
      </c>
      <c r="EN55" s="29">
        <f ca="1">SUM(EB55:EM55)</f>
        <v>8791.2640074569572</v>
      </c>
    </row>
    <row r="56" spans="1:144" ht="12.75" customHeight="1" outlineLevel="1" x14ac:dyDescent="0.2"/>
    <row r="57" spans="1:144" ht="12.75" customHeight="1" outlineLevel="1" x14ac:dyDescent="0.2"/>
    <row r="58" spans="1:144" ht="12.75" customHeight="1" x14ac:dyDescent="0.2">
      <c r="A58" s="3" t="str">
        <f>"Output"</f>
        <v>Output</v>
      </c>
    </row>
    <row r="59" spans="1:144" ht="12.75" customHeight="1" outlineLevel="1" x14ac:dyDescent="0.2">
      <c r="A59" s="2" t="str">
        <f>" "</f>
        <v xml:space="preserve"> </v>
      </c>
    </row>
    <row r="60" spans="1:144" ht="12.75" customHeight="1" outlineLevel="1" x14ac:dyDescent="0.2">
      <c r="B60" s="19" t="str">
        <f>ZZZ__FnCalls!F7</f>
        <v>MMM 2010</v>
      </c>
      <c r="C60" s="20" t="str">
        <f>ZZZ__FnCalls!F8</f>
        <v>MMM 2010</v>
      </c>
      <c r="D60" s="20" t="str">
        <f>ZZZ__FnCalls!F9</f>
        <v>MMM 2010</v>
      </c>
      <c r="E60" s="20" t="str">
        <f>ZZZ__FnCalls!F10</f>
        <v>MMM 2010</v>
      </c>
      <c r="F60" s="20" t="str">
        <f>ZZZ__FnCalls!F11</f>
        <v>MMM 2010</v>
      </c>
      <c r="G60" s="20" t="str">
        <f>ZZZ__FnCalls!F12</f>
        <v>MMM 2010</v>
      </c>
      <c r="H60" s="20" t="str">
        <f>ZZZ__FnCalls!F13</f>
        <v>MMM 2010</v>
      </c>
      <c r="I60" s="20" t="str">
        <f>ZZZ__FnCalls!F14</f>
        <v>MMM 2010</v>
      </c>
      <c r="J60" s="20" t="str">
        <f>ZZZ__FnCalls!F15</f>
        <v>MMM 2010</v>
      </c>
      <c r="K60" s="20" t="str">
        <f>ZZZ__FnCalls!F16</f>
        <v>MMM 2010</v>
      </c>
      <c r="L60" s="20" t="str">
        <f>ZZZ__FnCalls!F17</f>
        <v>MMM 2010</v>
      </c>
      <c r="M60" s="20" t="str">
        <f>ZZZ__FnCalls!F18</f>
        <v>MMM 2010</v>
      </c>
      <c r="N60" s="21" t="str">
        <f>ZZZ__FnCalls!H7</f>
        <v>2010</v>
      </c>
      <c r="O60" s="20" t="str">
        <f>ZZZ__FnCalls!F19</f>
        <v>MMM 2011</v>
      </c>
      <c r="P60" s="20" t="str">
        <f>ZZZ__FnCalls!F20</f>
        <v>MMM 2011</v>
      </c>
      <c r="Q60" s="20" t="str">
        <f>ZZZ__FnCalls!F21</f>
        <v>MMM 2011</v>
      </c>
      <c r="R60" s="20" t="str">
        <f>ZZZ__FnCalls!F22</f>
        <v>MMM 2011</v>
      </c>
      <c r="S60" s="20" t="str">
        <f>ZZZ__FnCalls!F23</f>
        <v>MMM 2011</v>
      </c>
      <c r="T60" s="20" t="str">
        <f>ZZZ__FnCalls!F24</f>
        <v>MMM 2011</v>
      </c>
      <c r="U60" s="20" t="str">
        <f>ZZZ__FnCalls!F25</f>
        <v>MMM 2011</v>
      </c>
      <c r="V60" s="20" t="str">
        <f>ZZZ__FnCalls!F26</f>
        <v>MMM 2011</v>
      </c>
      <c r="W60" s="20" t="str">
        <f>ZZZ__FnCalls!F27</f>
        <v>MMM 2011</v>
      </c>
      <c r="X60" s="20" t="str">
        <f>ZZZ__FnCalls!F28</f>
        <v>MMM 2011</v>
      </c>
      <c r="Y60" s="20" t="str">
        <f>ZZZ__FnCalls!F29</f>
        <v>MMM 2011</v>
      </c>
      <c r="Z60" s="20" t="str">
        <f>ZZZ__FnCalls!F30</f>
        <v>MMM 2011</v>
      </c>
      <c r="AA60" s="21" t="str">
        <f>ZZZ__FnCalls!H19</f>
        <v>2011</v>
      </c>
      <c r="AB60" s="20" t="str">
        <f>ZZZ__FnCalls!F31</f>
        <v>MMM 2012</v>
      </c>
      <c r="AC60" s="20" t="str">
        <f>ZZZ__FnCalls!F32</f>
        <v>MMM 2012</v>
      </c>
      <c r="AD60" s="20" t="str">
        <f>ZZZ__FnCalls!F33</f>
        <v>MMM 2012</v>
      </c>
      <c r="AE60" s="20" t="str">
        <f>ZZZ__FnCalls!F34</f>
        <v>MMM 2012</v>
      </c>
      <c r="AF60" s="20" t="str">
        <f>ZZZ__FnCalls!F35</f>
        <v>MMM 2012</v>
      </c>
      <c r="AG60" s="20" t="str">
        <f>ZZZ__FnCalls!F36</f>
        <v>MMM 2012</v>
      </c>
      <c r="AH60" s="20" t="str">
        <f>ZZZ__FnCalls!F37</f>
        <v>MMM 2012</v>
      </c>
      <c r="AI60" s="20" t="str">
        <f>ZZZ__FnCalls!F38</f>
        <v>MMM 2012</v>
      </c>
      <c r="AJ60" s="20" t="str">
        <f>ZZZ__FnCalls!F39</f>
        <v>MMM 2012</v>
      </c>
      <c r="AK60" s="20" t="str">
        <f>ZZZ__FnCalls!F40</f>
        <v>MMM 2012</v>
      </c>
      <c r="AL60" s="20" t="str">
        <f>ZZZ__FnCalls!F41</f>
        <v>MMM 2012</v>
      </c>
      <c r="AM60" s="20" t="str">
        <f>ZZZ__FnCalls!F42</f>
        <v>MMM 2012</v>
      </c>
      <c r="AN60" s="21" t="str">
        <f>ZZZ__FnCalls!H31</f>
        <v>2012</v>
      </c>
      <c r="AO60" s="20" t="str">
        <f>ZZZ__FnCalls!F43</f>
        <v>MMM 2013</v>
      </c>
      <c r="AP60" s="20" t="str">
        <f>ZZZ__FnCalls!F44</f>
        <v>MMM 2013</v>
      </c>
      <c r="AQ60" s="20" t="str">
        <f>ZZZ__FnCalls!F45</f>
        <v>MMM 2013</v>
      </c>
      <c r="AR60" s="20" t="str">
        <f>ZZZ__FnCalls!F46</f>
        <v>MMM 2013</v>
      </c>
      <c r="AS60" s="20" t="str">
        <f>ZZZ__FnCalls!F47</f>
        <v>MMM 2013</v>
      </c>
      <c r="AT60" s="20" t="str">
        <f>ZZZ__FnCalls!F48</f>
        <v>MMM 2013</v>
      </c>
      <c r="AU60" s="20" t="str">
        <f>ZZZ__FnCalls!F49</f>
        <v>MMM 2013</v>
      </c>
      <c r="AV60" s="20" t="str">
        <f>ZZZ__FnCalls!F50</f>
        <v>MMM 2013</v>
      </c>
      <c r="AW60" s="20" t="str">
        <f>ZZZ__FnCalls!F51</f>
        <v>MMM 2013</v>
      </c>
      <c r="AX60" s="20" t="str">
        <f>ZZZ__FnCalls!F52</f>
        <v>MMM 2013</v>
      </c>
      <c r="AY60" s="20" t="str">
        <f>ZZZ__FnCalls!F53</f>
        <v>MMM 2013</v>
      </c>
      <c r="AZ60" s="20" t="str">
        <f>ZZZ__FnCalls!F54</f>
        <v>MMM 2013</v>
      </c>
      <c r="BA60" s="21" t="str">
        <f>ZZZ__FnCalls!H43</f>
        <v>2013</v>
      </c>
      <c r="BB60" s="20" t="str">
        <f>ZZZ__FnCalls!F55</f>
        <v>MMM 2014</v>
      </c>
      <c r="BC60" s="20" t="str">
        <f>ZZZ__FnCalls!F56</f>
        <v>MMM 2014</v>
      </c>
      <c r="BD60" s="20" t="str">
        <f>ZZZ__FnCalls!F57</f>
        <v>MMM 2014</v>
      </c>
      <c r="BE60" s="20" t="str">
        <f>ZZZ__FnCalls!F58</f>
        <v>MMM 2014</v>
      </c>
      <c r="BF60" s="20" t="str">
        <f>ZZZ__FnCalls!F59</f>
        <v>MMM 2014</v>
      </c>
      <c r="BG60" s="20" t="str">
        <f>ZZZ__FnCalls!F60</f>
        <v>MMM 2014</v>
      </c>
      <c r="BH60" s="20" t="str">
        <f>ZZZ__FnCalls!F61</f>
        <v>MMM 2014</v>
      </c>
      <c r="BI60" s="20" t="str">
        <f>ZZZ__FnCalls!F62</f>
        <v>MMM 2014</v>
      </c>
      <c r="BJ60" s="20" t="str">
        <f>ZZZ__FnCalls!F63</f>
        <v>MMM 2014</v>
      </c>
      <c r="BK60" s="20" t="str">
        <f>ZZZ__FnCalls!F64</f>
        <v>MMM 2014</v>
      </c>
      <c r="BL60" s="20" t="str">
        <f>ZZZ__FnCalls!F65</f>
        <v>MMM 2014</v>
      </c>
      <c r="BM60" s="20" t="str">
        <f>ZZZ__FnCalls!F66</f>
        <v>MMM 2014</v>
      </c>
      <c r="BN60" s="21" t="str">
        <f>ZZZ__FnCalls!H55</f>
        <v>2014</v>
      </c>
      <c r="BO60" s="20" t="str">
        <f>ZZZ__FnCalls!F67</f>
        <v>MMM 2015</v>
      </c>
      <c r="BP60" s="20" t="str">
        <f>ZZZ__FnCalls!F68</f>
        <v>MMM 2015</v>
      </c>
      <c r="BQ60" s="20" t="str">
        <f>ZZZ__FnCalls!F69</f>
        <v>MMM 2015</v>
      </c>
      <c r="BR60" s="20" t="str">
        <f>ZZZ__FnCalls!F70</f>
        <v>MMM 2015</v>
      </c>
      <c r="BS60" s="20" t="str">
        <f>ZZZ__FnCalls!F71</f>
        <v>MMM 2015</v>
      </c>
      <c r="BT60" s="20" t="str">
        <f>ZZZ__FnCalls!F72</f>
        <v>MMM 2015</v>
      </c>
      <c r="BU60" s="20" t="str">
        <f>ZZZ__FnCalls!F73</f>
        <v>MMM 2015</v>
      </c>
      <c r="BV60" s="20" t="str">
        <f>ZZZ__FnCalls!F74</f>
        <v>MMM 2015</v>
      </c>
      <c r="BW60" s="20" t="str">
        <f>ZZZ__FnCalls!F75</f>
        <v>MMM 2015</v>
      </c>
      <c r="BX60" s="20" t="str">
        <f>ZZZ__FnCalls!F76</f>
        <v>MMM 2015</v>
      </c>
      <c r="BY60" s="20" t="str">
        <f>ZZZ__FnCalls!F77</f>
        <v>MMM 2015</v>
      </c>
      <c r="BZ60" s="20" t="str">
        <f>ZZZ__FnCalls!F78</f>
        <v>MMM 2015</v>
      </c>
      <c r="CA60" s="21" t="str">
        <f>ZZZ__FnCalls!H67</f>
        <v>2015</v>
      </c>
      <c r="CB60" s="20" t="str">
        <f>ZZZ__FnCalls!F79</f>
        <v>MMM 2016</v>
      </c>
      <c r="CC60" s="20" t="str">
        <f>ZZZ__FnCalls!F80</f>
        <v>MMM 2016</v>
      </c>
      <c r="CD60" s="20" t="str">
        <f>ZZZ__FnCalls!F81</f>
        <v>MMM 2016</v>
      </c>
      <c r="CE60" s="20" t="str">
        <f>ZZZ__FnCalls!F82</f>
        <v>MMM 2016</v>
      </c>
      <c r="CF60" s="20" t="str">
        <f>ZZZ__FnCalls!F83</f>
        <v>MMM 2016</v>
      </c>
      <c r="CG60" s="20" t="str">
        <f>ZZZ__FnCalls!F84</f>
        <v>MMM 2016</v>
      </c>
      <c r="CH60" s="20" t="str">
        <f>ZZZ__FnCalls!F85</f>
        <v>MMM 2016</v>
      </c>
      <c r="CI60" s="20" t="str">
        <f>ZZZ__FnCalls!F86</f>
        <v>MMM 2016</v>
      </c>
      <c r="CJ60" s="20" t="str">
        <f>ZZZ__FnCalls!F87</f>
        <v>MMM 2016</v>
      </c>
      <c r="CK60" s="20" t="str">
        <f>ZZZ__FnCalls!F88</f>
        <v>MMM 2016</v>
      </c>
      <c r="CL60" s="20" t="str">
        <f>ZZZ__FnCalls!F89</f>
        <v>MMM 2016</v>
      </c>
      <c r="CM60" s="20" t="str">
        <f>ZZZ__FnCalls!F90</f>
        <v>MMM 2016</v>
      </c>
      <c r="CN60" s="21" t="str">
        <f>ZZZ__FnCalls!H79</f>
        <v>2016</v>
      </c>
      <c r="CO60" s="20" t="str">
        <f>ZZZ__FnCalls!F91</f>
        <v>MMM 2017</v>
      </c>
      <c r="CP60" s="20" t="str">
        <f>ZZZ__FnCalls!F92</f>
        <v>MMM 2017</v>
      </c>
      <c r="CQ60" s="20" t="str">
        <f>ZZZ__FnCalls!F93</f>
        <v>MMM 2017</v>
      </c>
      <c r="CR60" s="20" t="str">
        <f>ZZZ__FnCalls!F94</f>
        <v>MMM 2017</v>
      </c>
      <c r="CS60" s="20" t="str">
        <f>ZZZ__FnCalls!F95</f>
        <v>MMM 2017</v>
      </c>
      <c r="CT60" s="20" t="str">
        <f>ZZZ__FnCalls!F96</f>
        <v>MMM 2017</v>
      </c>
      <c r="CU60" s="20" t="str">
        <f>ZZZ__FnCalls!F97</f>
        <v>MMM 2017</v>
      </c>
      <c r="CV60" s="20" t="str">
        <f>ZZZ__FnCalls!F98</f>
        <v>MMM 2017</v>
      </c>
      <c r="CW60" s="20" t="str">
        <f>ZZZ__FnCalls!F99</f>
        <v>MMM 2017</v>
      </c>
      <c r="CX60" s="20" t="str">
        <f>ZZZ__FnCalls!F100</f>
        <v>MMM 2017</v>
      </c>
      <c r="CY60" s="20" t="str">
        <f>ZZZ__FnCalls!F101</f>
        <v>MMM 2017</v>
      </c>
      <c r="CZ60" s="20" t="str">
        <f>ZZZ__FnCalls!F102</f>
        <v>MMM 2017</v>
      </c>
      <c r="DA60" s="21" t="str">
        <f>ZZZ__FnCalls!H91</f>
        <v>2017</v>
      </c>
      <c r="DB60" s="20" t="str">
        <f>ZZZ__FnCalls!F103</f>
        <v>MMM 2018</v>
      </c>
      <c r="DC60" s="20" t="str">
        <f>ZZZ__FnCalls!F104</f>
        <v>MMM 2018</v>
      </c>
      <c r="DD60" s="20" t="str">
        <f>ZZZ__FnCalls!F105</f>
        <v>MMM 2018</v>
      </c>
      <c r="DE60" s="20" t="str">
        <f>ZZZ__FnCalls!F106</f>
        <v>MMM 2018</v>
      </c>
      <c r="DF60" s="20" t="str">
        <f>ZZZ__FnCalls!F107</f>
        <v>MMM 2018</v>
      </c>
      <c r="DG60" s="20" t="str">
        <f>ZZZ__FnCalls!F108</f>
        <v>MMM 2018</v>
      </c>
      <c r="DH60" s="20" t="str">
        <f>ZZZ__FnCalls!F109</f>
        <v>MMM 2018</v>
      </c>
      <c r="DI60" s="20" t="str">
        <f>ZZZ__FnCalls!F110</f>
        <v>MMM 2018</v>
      </c>
      <c r="DJ60" s="20" t="str">
        <f>ZZZ__FnCalls!F111</f>
        <v>MMM 2018</v>
      </c>
      <c r="DK60" s="20" t="str">
        <f>ZZZ__FnCalls!F112</f>
        <v>MMM 2018</v>
      </c>
      <c r="DL60" s="20" t="str">
        <f>ZZZ__FnCalls!F113</f>
        <v>MMM 2018</v>
      </c>
      <c r="DM60" s="20" t="str">
        <f>ZZZ__FnCalls!F114</f>
        <v>MMM 2018</v>
      </c>
      <c r="DN60" s="21" t="str">
        <f>ZZZ__FnCalls!H103</f>
        <v>2018</v>
      </c>
      <c r="DO60" s="20" t="str">
        <f>ZZZ__FnCalls!F115</f>
        <v>MMM 2019</v>
      </c>
      <c r="DP60" s="20" t="str">
        <f>ZZZ__FnCalls!F116</f>
        <v>MMM 2019</v>
      </c>
      <c r="DQ60" s="20" t="str">
        <f>ZZZ__FnCalls!F117</f>
        <v>MMM 2019</v>
      </c>
      <c r="DR60" s="20" t="str">
        <f>ZZZ__FnCalls!F118</f>
        <v>MMM 2019</v>
      </c>
      <c r="DS60" s="20" t="str">
        <f>ZZZ__FnCalls!F119</f>
        <v>MMM 2019</v>
      </c>
      <c r="DT60" s="20" t="str">
        <f>ZZZ__FnCalls!F120</f>
        <v>MMM 2019</v>
      </c>
      <c r="DU60" s="20" t="str">
        <f>ZZZ__FnCalls!F121</f>
        <v>MMM 2019</v>
      </c>
      <c r="DV60" s="20" t="str">
        <f>ZZZ__FnCalls!F122</f>
        <v>MMM 2019</v>
      </c>
      <c r="DW60" s="20" t="str">
        <f>ZZZ__FnCalls!F123</f>
        <v>MMM 2019</v>
      </c>
      <c r="DX60" s="20" t="str">
        <f>ZZZ__FnCalls!F124</f>
        <v>MMM 2019</v>
      </c>
      <c r="DY60" s="20" t="str">
        <f>ZZZ__FnCalls!F125</f>
        <v>MMM 2019</v>
      </c>
      <c r="DZ60" s="20" t="str">
        <f>ZZZ__FnCalls!F126</f>
        <v>MMM 2019</v>
      </c>
      <c r="EA60" s="21" t="str">
        <f>ZZZ__FnCalls!H115</f>
        <v>2019</v>
      </c>
      <c r="EB60" s="20" t="str">
        <f>ZZZ__FnCalls!F127</f>
        <v>MMM 2020</v>
      </c>
      <c r="EC60" s="20" t="str">
        <f>ZZZ__FnCalls!F128</f>
        <v>MMM 2020</v>
      </c>
      <c r="ED60" s="20" t="str">
        <f>ZZZ__FnCalls!F129</f>
        <v>MMM 2020</v>
      </c>
      <c r="EE60" s="20" t="str">
        <f>ZZZ__FnCalls!F130</f>
        <v>MMM 2020</v>
      </c>
      <c r="EF60" s="20" t="str">
        <f>ZZZ__FnCalls!F131</f>
        <v>MMM 2020</v>
      </c>
      <c r="EG60" s="20" t="str">
        <f>ZZZ__FnCalls!F132</f>
        <v>MMM 2020</v>
      </c>
      <c r="EH60" s="20" t="str">
        <f>ZZZ__FnCalls!F133</f>
        <v>MMM 2020</v>
      </c>
      <c r="EI60" s="20" t="str">
        <f>ZZZ__FnCalls!F134</f>
        <v>MMM 2020</v>
      </c>
      <c r="EJ60" s="20" t="str">
        <f>ZZZ__FnCalls!F135</f>
        <v>MMM 2020</v>
      </c>
      <c r="EK60" s="20" t="str">
        <f>ZZZ__FnCalls!F136</f>
        <v>MMM 2020</v>
      </c>
      <c r="EL60" s="20" t="str">
        <f>ZZZ__FnCalls!F137</f>
        <v>MMM 2020</v>
      </c>
      <c r="EM60" s="20" t="str">
        <f>ZZZ__FnCalls!F138</f>
        <v>MMM 2020</v>
      </c>
      <c r="EN60" s="21" t="str">
        <f>ZZZ__FnCalls!H127</f>
        <v>2020</v>
      </c>
    </row>
    <row r="61" spans="1:144" ht="12.75" customHeight="1" outlineLevel="1" x14ac:dyDescent="0.2">
      <c r="A61" s="7" t="str">
        <f>Labels!B67</f>
        <v>Output</v>
      </c>
      <c r="B61" s="22">
        <f ca="1">AVERAGE('Trial 1'!B44,'Trial 2'!B44,'Trial 3'!B44,'Trial 4'!B44,'Trial 5'!B44,'Trial 6'!B44,'Trial 7'!B44,'Trial 8'!B44)</f>
        <v>1153583.90950548</v>
      </c>
      <c r="C61" s="22">
        <f ca="1">AVERAGE('Trial 1'!C44,'Trial 2'!C44,'Trial 3'!C44,'Trial 4'!C44,'Trial 5'!C44,'Trial 6'!C44,'Trial 7'!C44,'Trial 8'!C44)</f>
        <v>1163518.3725291705</v>
      </c>
      <c r="D61" s="22">
        <f ca="1">AVERAGE('Trial 1'!D44,'Trial 2'!D44,'Trial 3'!D44,'Trial 4'!D44,'Trial 5'!D44,'Trial 6'!D44,'Trial 7'!D44,'Trial 8'!D44)</f>
        <v>1159362.4029962891</v>
      </c>
      <c r="E61" s="22">
        <f ca="1">AVERAGE('Trial 1'!E44,'Trial 2'!E44,'Trial 3'!E44,'Trial 4'!E44,'Trial 5'!E44,'Trial 6'!E44,'Trial 7'!E44,'Trial 8'!E44)</f>
        <v>1150759.2609532177</v>
      </c>
      <c r="F61" s="22">
        <f ca="1">AVERAGE('Trial 1'!F44,'Trial 2'!F44,'Trial 3'!F44,'Trial 4'!F44,'Trial 5'!F44,'Trial 6'!F44,'Trial 7'!F44,'Trial 8'!F44)</f>
        <v>1167626.698659091</v>
      </c>
      <c r="G61" s="22">
        <f ca="1">AVERAGE('Trial 1'!G44,'Trial 2'!G44,'Trial 3'!G44,'Trial 4'!G44,'Trial 5'!G44,'Trial 6'!G44,'Trial 7'!G44,'Trial 8'!G44)</f>
        <v>1164477.1887388092</v>
      </c>
      <c r="H61" s="22">
        <f ca="1">AVERAGE('Trial 1'!H44,'Trial 2'!H44,'Trial 3'!H44,'Trial 4'!H44,'Trial 5'!H44,'Trial 6'!H44,'Trial 7'!H44,'Trial 8'!H44)</f>
        <v>1149969.1654714397</v>
      </c>
      <c r="I61" s="22">
        <f ca="1">AVERAGE('Trial 1'!I44,'Trial 2'!I44,'Trial 3'!I44,'Trial 4'!I44,'Trial 5'!I44,'Trial 6'!I44,'Trial 7'!I44,'Trial 8'!I44)</f>
        <v>1158256.9266664912</v>
      </c>
      <c r="J61" s="22">
        <f ca="1">AVERAGE('Trial 1'!J44,'Trial 2'!J44,'Trial 3'!J44,'Trial 4'!J44,'Trial 5'!J44,'Trial 6'!J44,'Trial 7'!J44,'Trial 8'!J44)</f>
        <v>1166078.804804923</v>
      </c>
      <c r="K61" s="22">
        <f ca="1">AVERAGE('Trial 1'!K44,'Trial 2'!K44,'Trial 3'!K44,'Trial 4'!K44,'Trial 5'!K44,'Trial 6'!K44,'Trial 7'!K44,'Trial 8'!K44)</f>
        <v>1158086.4630470527</v>
      </c>
      <c r="L61" s="22">
        <f ca="1">AVERAGE('Trial 1'!L44,'Trial 2'!L44,'Trial 3'!L44,'Trial 4'!L44,'Trial 5'!L44,'Trial 6'!L44,'Trial 7'!L44,'Trial 8'!L44)</f>
        <v>1144363.7578138048</v>
      </c>
      <c r="M61" s="22">
        <f ca="1">AVERAGE('Trial 1'!M44,'Trial 2'!M44,'Trial 3'!M44,'Trial 4'!M44,'Trial 5'!M44,'Trial 6'!M44,'Trial 7'!M44,'Trial 8'!M44)</f>
        <v>1134825.0399386457</v>
      </c>
      <c r="N61" s="23">
        <f ca="1">SUM(B61:M61)</f>
        <v>13870907.991124412</v>
      </c>
      <c r="O61" s="22">
        <f ca="1">AVERAGE('Trial 1'!O44,'Trial 2'!O44,'Trial 3'!O44,'Trial 4'!O44,'Trial 5'!O44,'Trial 6'!O44,'Trial 7'!O44,'Trial 8'!O44)</f>
        <v>1150013.3725342748</v>
      </c>
      <c r="P61" s="22">
        <f ca="1">AVERAGE('Trial 1'!P44,'Trial 2'!P44,'Trial 3'!P44,'Trial 4'!P44,'Trial 5'!P44,'Trial 6'!P44,'Trial 7'!P44,'Trial 8'!P44)</f>
        <v>1161378.077939671</v>
      </c>
      <c r="Q61" s="22">
        <f ca="1">AVERAGE('Trial 1'!Q44,'Trial 2'!Q44,'Trial 3'!Q44,'Trial 4'!Q44,'Trial 5'!Q44,'Trial 6'!Q44,'Trial 7'!Q44,'Trial 8'!Q44)</f>
        <v>1146147.1775491962</v>
      </c>
      <c r="R61" s="22">
        <f ca="1">AVERAGE('Trial 1'!R44,'Trial 2'!R44,'Trial 3'!R44,'Trial 4'!R44,'Trial 5'!R44,'Trial 6'!R44,'Trial 7'!R44,'Trial 8'!R44)</f>
        <v>1161902.8781136833</v>
      </c>
      <c r="S61" s="22">
        <f ca="1">AVERAGE('Trial 1'!S44,'Trial 2'!S44,'Trial 3'!S44,'Trial 4'!S44,'Trial 5'!S44,'Trial 6'!S44,'Trial 7'!S44,'Trial 8'!S44)</f>
        <v>1150506.9809692469</v>
      </c>
      <c r="T61" s="22">
        <f ca="1">AVERAGE('Trial 1'!T44,'Trial 2'!T44,'Trial 3'!T44,'Trial 4'!T44,'Trial 5'!T44,'Trial 6'!T44,'Trial 7'!T44,'Trial 8'!T44)</f>
        <v>1128722.7343154708</v>
      </c>
      <c r="U61" s="22">
        <f ca="1">AVERAGE('Trial 1'!U44,'Trial 2'!U44,'Trial 3'!U44,'Trial 4'!U44,'Trial 5'!U44,'Trial 6'!U44,'Trial 7'!U44,'Trial 8'!U44)</f>
        <v>1147434.8595818742</v>
      </c>
      <c r="V61" s="22">
        <f ca="1">AVERAGE('Trial 1'!V44,'Trial 2'!V44,'Trial 3'!V44,'Trial 4'!V44,'Trial 5'!V44,'Trial 6'!V44,'Trial 7'!V44,'Trial 8'!V44)</f>
        <v>1121884.5695668384</v>
      </c>
      <c r="W61" s="22">
        <f ca="1">AVERAGE('Trial 1'!W44,'Trial 2'!W44,'Trial 3'!W44,'Trial 4'!W44,'Trial 5'!W44,'Trial 6'!W44,'Trial 7'!W44,'Trial 8'!W44)</f>
        <v>1145714.4301297439</v>
      </c>
      <c r="X61" s="22">
        <f ca="1">AVERAGE('Trial 1'!X44,'Trial 2'!X44,'Trial 3'!X44,'Trial 4'!X44,'Trial 5'!X44,'Trial 6'!X44,'Trial 7'!X44,'Trial 8'!X44)</f>
        <v>1153762.5563619845</v>
      </c>
      <c r="Y61" s="22">
        <f ca="1">AVERAGE('Trial 1'!Y44,'Trial 2'!Y44,'Trial 3'!Y44,'Trial 4'!Y44,'Trial 5'!Y44,'Trial 6'!Y44,'Trial 7'!Y44,'Trial 8'!Y44)</f>
        <v>1129734.2903130343</v>
      </c>
      <c r="Z61" s="22">
        <f ca="1">AVERAGE('Trial 1'!Z44,'Trial 2'!Z44,'Trial 3'!Z44,'Trial 4'!Z44,'Trial 5'!Z44,'Trial 6'!Z44,'Trial 7'!Z44,'Trial 8'!Z44)</f>
        <v>1117212.5211132767</v>
      </c>
      <c r="AA61" s="23">
        <f ca="1">SUM(O61:Z61)</f>
        <v>13714414.448488295</v>
      </c>
      <c r="AB61" s="22">
        <f ca="1">AVERAGE('Trial 1'!AB44,'Trial 2'!AB44,'Trial 3'!AB44,'Trial 4'!AB44,'Trial 5'!AB44,'Trial 6'!AB44,'Trial 7'!AB44,'Trial 8'!AB44)</f>
        <v>1131132.8404845924</v>
      </c>
      <c r="AC61" s="22">
        <f ca="1">AVERAGE('Trial 1'!AC44,'Trial 2'!AC44,'Trial 3'!AC44,'Trial 4'!AC44,'Trial 5'!AC44,'Trial 6'!AC44,'Trial 7'!AC44,'Trial 8'!AC44)</f>
        <v>1135596.0917016633</v>
      </c>
      <c r="AD61" s="22">
        <f ca="1">AVERAGE('Trial 1'!AD44,'Trial 2'!AD44,'Trial 3'!AD44,'Trial 4'!AD44,'Trial 5'!AD44,'Trial 6'!AD44,'Trial 7'!AD44,'Trial 8'!AD44)</f>
        <v>1130283.9664292375</v>
      </c>
      <c r="AE61" s="22">
        <f ca="1">AVERAGE('Trial 1'!AE44,'Trial 2'!AE44,'Trial 3'!AE44,'Trial 4'!AE44,'Trial 5'!AE44,'Trial 6'!AE44,'Trial 7'!AE44,'Trial 8'!AE44)</f>
        <v>1118865.222197403</v>
      </c>
      <c r="AF61" s="22">
        <f ca="1">AVERAGE('Trial 1'!AF44,'Trial 2'!AF44,'Trial 3'!AF44,'Trial 4'!AF44,'Trial 5'!AF44,'Trial 6'!AF44,'Trial 7'!AF44,'Trial 8'!AF44)</f>
        <v>1126030.5452129419</v>
      </c>
      <c r="AG61" s="22">
        <f ca="1">AVERAGE('Trial 1'!AG44,'Trial 2'!AG44,'Trial 3'!AG44,'Trial 4'!AG44,'Trial 5'!AG44,'Trial 6'!AG44,'Trial 7'!AG44,'Trial 8'!AG44)</f>
        <v>1117191.2196878633</v>
      </c>
      <c r="AH61" s="22">
        <f ca="1">AVERAGE('Trial 1'!AH44,'Trial 2'!AH44,'Trial 3'!AH44,'Trial 4'!AH44,'Trial 5'!AH44,'Trial 6'!AH44,'Trial 7'!AH44,'Trial 8'!AH44)</f>
        <v>1124007.58932099</v>
      </c>
      <c r="AI61" s="22">
        <f ca="1">AVERAGE('Trial 1'!AI44,'Trial 2'!AI44,'Trial 3'!AI44,'Trial 4'!AI44,'Trial 5'!AI44,'Trial 6'!AI44,'Trial 7'!AI44,'Trial 8'!AI44)</f>
        <v>1131819.1792807691</v>
      </c>
      <c r="AJ61" s="22">
        <f ca="1">AVERAGE('Trial 1'!AJ44,'Trial 2'!AJ44,'Trial 3'!AJ44,'Trial 4'!AJ44,'Trial 5'!AJ44,'Trial 6'!AJ44,'Trial 7'!AJ44,'Trial 8'!AJ44)</f>
        <v>1121056.2840350722</v>
      </c>
      <c r="AK61" s="22">
        <f ca="1">AVERAGE('Trial 1'!AK44,'Trial 2'!AK44,'Trial 3'!AK44,'Trial 4'!AK44,'Trial 5'!AK44,'Trial 6'!AK44,'Trial 7'!AK44,'Trial 8'!AK44)</f>
        <v>1114696.8002669825</v>
      </c>
      <c r="AL61" s="22">
        <f ca="1">AVERAGE('Trial 1'!AL44,'Trial 2'!AL44,'Trial 3'!AL44,'Trial 4'!AL44,'Trial 5'!AL44,'Trial 6'!AL44,'Trial 7'!AL44,'Trial 8'!AL44)</f>
        <v>1115087.258998079</v>
      </c>
      <c r="AM61" s="22">
        <f ca="1">AVERAGE('Trial 1'!AM44,'Trial 2'!AM44,'Trial 3'!AM44,'Trial 4'!AM44,'Trial 5'!AM44,'Trial 6'!AM44,'Trial 7'!AM44,'Trial 8'!AM44)</f>
        <v>1112487.2248699337</v>
      </c>
      <c r="AN61" s="23">
        <f ca="1">SUM(AB61:AM61)</f>
        <v>13478254.222485527</v>
      </c>
      <c r="AO61" s="22">
        <f ca="1">AVERAGE('Trial 1'!AO44,'Trial 2'!AO44,'Trial 3'!AO44,'Trial 4'!AO44,'Trial 5'!AO44,'Trial 6'!AO44,'Trial 7'!AO44,'Trial 8'!AO44)</f>
        <v>1110446.0342003086</v>
      </c>
      <c r="AP61" s="22">
        <f ca="1">AVERAGE('Trial 1'!AP44,'Trial 2'!AP44,'Trial 3'!AP44,'Trial 4'!AP44,'Trial 5'!AP44,'Trial 6'!AP44,'Trial 7'!AP44,'Trial 8'!AP44)</f>
        <v>1120975.7689188502</v>
      </c>
      <c r="AQ61" s="22">
        <f ca="1">AVERAGE('Trial 1'!AQ44,'Trial 2'!AQ44,'Trial 3'!AQ44,'Trial 4'!AQ44,'Trial 5'!AQ44,'Trial 6'!AQ44,'Trial 7'!AQ44,'Trial 8'!AQ44)</f>
        <v>1096357.5315016136</v>
      </c>
      <c r="AR61" s="22">
        <f ca="1">AVERAGE('Trial 1'!AR44,'Trial 2'!AR44,'Trial 3'!AR44,'Trial 4'!AR44,'Trial 5'!AR44,'Trial 6'!AR44,'Trial 7'!AR44,'Trial 8'!AR44)</f>
        <v>1119626.3623106671</v>
      </c>
      <c r="AS61" s="22">
        <f ca="1">AVERAGE('Trial 1'!AS44,'Trial 2'!AS44,'Trial 3'!AS44,'Trial 4'!AS44,'Trial 5'!AS44,'Trial 6'!AS44,'Trial 7'!AS44,'Trial 8'!AS44)</f>
        <v>1112771.3265874898</v>
      </c>
      <c r="AT61" s="22">
        <f ca="1">AVERAGE('Trial 1'!AT44,'Trial 2'!AT44,'Trial 3'!AT44,'Trial 4'!AT44,'Trial 5'!AT44,'Trial 6'!AT44,'Trial 7'!AT44,'Trial 8'!AT44)</f>
        <v>1113936.6613613616</v>
      </c>
      <c r="AU61" s="22">
        <f ca="1">AVERAGE('Trial 1'!AU44,'Trial 2'!AU44,'Trial 3'!AU44,'Trial 4'!AU44,'Trial 5'!AU44,'Trial 6'!AU44,'Trial 7'!AU44,'Trial 8'!AU44)</f>
        <v>1098452.1834919304</v>
      </c>
      <c r="AV61" s="22">
        <f ca="1">AVERAGE('Trial 1'!AV44,'Trial 2'!AV44,'Trial 3'!AV44,'Trial 4'!AV44,'Trial 5'!AV44,'Trial 6'!AV44,'Trial 7'!AV44,'Trial 8'!AV44)</f>
        <v>1106271.9700056971</v>
      </c>
      <c r="AW61" s="22">
        <f ca="1">AVERAGE('Trial 1'!AW44,'Trial 2'!AW44,'Trial 3'!AW44,'Trial 4'!AW44,'Trial 5'!AW44,'Trial 6'!AW44,'Trial 7'!AW44,'Trial 8'!AW44)</f>
        <v>1114886.5244743656</v>
      </c>
      <c r="AX61" s="22">
        <f ca="1">AVERAGE('Trial 1'!AX44,'Trial 2'!AX44,'Trial 3'!AX44,'Trial 4'!AX44,'Trial 5'!AX44,'Trial 6'!AX44,'Trial 7'!AX44,'Trial 8'!AX44)</f>
        <v>1097631.8583852157</v>
      </c>
      <c r="AY61" s="22">
        <f ca="1">AVERAGE('Trial 1'!AY44,'Trial 2'!AY44,'Trial 3'!AY44,'Trial 4'!AY44,'Trial 5'!AY44,'Trial 6'!AY44,'Trial 7'!AY44,'Trial 8'!AY44)</f>
        <v>1108354.4683362246</v>
      </c>
      <c r="AZ61" s="22">
        <f ca="1">AVERAGE('Trial 1'!AZ44,'Trial 2'!AZ44,'Trial 3'!AZ44,'Trial 4'!AZ44,'Trial 5'!AZ44,'Trial 6'!AZ44,'Trial 7'!AZ44,'Trial 8'!AZ44)</f>
        <v>1097369.6587458854</v>
      </c>
      <c r="BA61" s="23">
        <f ca="1">SUM(AO61:AZ61)</f>
        <v>13297080.348319611</v>
      </c>
      <c r="BB61" s="22">
        <f ca="1">AVERAGE('Trial 1'!BB44,'Trial 2'!BB44,'Trial 3'!BB44,'Trial 4'!BB44,'Trial 5'!BB44,'Trial 6'!BB44,'Trial 7'!BB44,'Trial 8'!BB44)</f>
        <v>1110095.7447099348</v>
      </c>
      <c r="BC61" s="22">
        <f ca="1">AVERAGE('Trial 1'!BC44,'Trial 2'!BC44,'Trial 3'!BC44,'Trial 4'!BC44,'Trial 5'!BC44,'Trial 6'!BC44,'Trial 7'!BC44,'Trial 8'!BC44)</f>
        <v>1092997.1427380322</v>
      </c>
      <c r="BD61" s="22">
        <f ca="1">AVERAGE('Trial 1'!BD44,'Trial 2'!BD44,'Trial 3'!BD44,'Trial 4'!BD44,'Trial 5'!BD44,'Trial 6'!BD44,'Trial 7'!BD44,'Trial 8'!BD44)</f>
        <v>1110847.6871430643</v>
      </c>
      <c r="BE61" s="22">
        <f ca="1">AVERAGE('Trial 1'!BE44,'Trial 2'!BE44,'Trial 3'!BE44,'Trial 4'!BE44,'Trial 5'!BE44,'Trial 6'!BE44,'Trial 7'!BE44,'Trial 8'!BE44)</f>
        <v>1079358.5001891521</v>
      </c>
      <c r="BF61" s="22">
        <f ca="1">AVERAGE('Trial 1'!BF44,'Trial 2'!BF44,'Trial 3'!BF44,'Trial 4'!BF44,'Trial 5'!BF44,'Trial 6'!BF44,'Trial 7'!BF44,'Trial 8'!BF44)</f>
        <v>1082013.2217148005</v>
      </c>
      <c r="BG61" s="22">
        <f ca="1">AVERAGE('Trial 1'!BG44,'Trial 2'!BG44,'Trial 3'!BG44,'Trial 4'!BG44,'Trial 5'!BG44,'Trial 6'!BG44,'Trial 7'!BG44,'Trial 8'!BG44)</f>
        <v>1096788.203624259</v>
      </c>
      <c r="BH61" s="22">
        <f ca="1">AVERAGE('Trial 1'!BH44,'Trial 2'!BH44,'Trial 3'!BH44,'Trial 4'!BH44,'Trial 5'!BH44,'Trial 6'!BH44,'Trial 7'!BH44,'Trial 8'!BH44)</f>
        <v>1073239.664309405</v>
      </c>
      <c r="BI61" s="22">
        <f ca="1">AVERAGE('Trial 1'!BI44,'Trial 2'!BI44,'Trial 3'!BI44,'Trial 4'!BI44,'Trial 5'!BI44,'Trial 6'!BI44,'Trial 7'!BI44,'Trial 8'!BI44)</f>
        <v>1102371.0845738791</v>
      </c>
      <c r="BJ61" s="22">
        <f ca="1">AVERAGE('Trial 1'!BJ44,'Trial 2'!BJ44,'Trial 3'!BJ44,'Trial 4'!BJ44,'Trial 5'!BJ44,'Trial 6'!BJ44,'Trial 7'!BJ44,'Trial 8'!BJ44)</f>
        <v>1088777.0336364228</v>
      </c>
      <c r="BK61" s="22">
        <f ca="1">AVERAGE('Trial 1'!BK44,'Trial 2'!BK44,'Trial 3'!BK44,'Trial 4'!BK44,'Trial 5'!BK44,'Trial 6'!BK44,'Trial 7'!BK44,'Trial 8'!BK44)</f>
        <v>1080771.4710954505</v>
      </c>
      <c r="BL61" s="22">
        <f ca="1">AVERAGE('Trial 1'!BL44,'Trial 2'!BL44,'Trial 3'!BL44,'Trial 4'!BL44,'Trial 5'!BL44,'Trial 6'!BL44,'Trial 7'!BL44,'Trial 8'!BL44)</f>
        <v>1092802.5704708106</v>
      </c>
      <c r="BM61" s="22">
        <f ca="1">AVERAGE('Trial 1'!BM44,'Trial 2'!BM44,'Trial 3'!BM44,'Trial 4'!BM44,'Trial 5'!BM44,'Trial 6'!BM44,'Trial 7'!BM44,'Trial 8'!BM44)</f>
        <v>1092928.5780812684</v>
      </c>
      <c r="BN61" s="23">
        <f ca="1">SUM(BB61:BM61)</f>
        <v>13102990.902286477</v>
      </c>
      <c r="BO61" s="22">
        <f ca="1">AVERAGE('Trial 1'!BO44,'Trial 2'!BO44,'Trial 3'!BO44,'Trial 4'!BO44,'Trial 5'!BO44,'Trial 6'!BO44,'Trial 7'!BO44,'Trial 8'!BO44)</f>
        <v>1074492.065121155</v>
      </c>
      <c r="BP61" s="22">
        <f ca="1">AVERAGE('Trial 1'!BP44,'Trial 2'!BP44,'Trial 3'!BP44,'Trial 4'!BP44,'Trial 5'!BP44,'Trial 6'!BP44,'Trial 7'!BP44,'Trial 8'!BP44)</f>
        <v>1086146.4194248994</v>
      </c>
      <c r="BQ61" s="22">
        <f ca="1">AVERAGE('Trial 1'!BQ44,'Trial 2'!BQ44,'Trial 3'!BQ44,'Trial 4'!BQ44,'Trial 5'!BQ44,'Trial 6'!BQ44,'Trial 7'!BQ44,'Trial 8'!BQ44)</f>
        <v>1077057.6957867637</v>
      </c>
      <c r="BR61" s="22">
        <f ca="1">AVERAGE('Trial 1'!BR44,'Trial 2'!BR44,'Trial 3'!BR44,'Trial 4'!BR44,'Trial 5'!BR44,'Trial 6'!BR44,'Trial 7'!BR44,'Trial 8'!BR44)</f>
        <v>1082792.9052680556</v>
      </c>
      <c r="BS61" s="22">
        <f ca="1">AVERAGE('Trial 1'!BS44,'Trial 2'!BS44,'Trial 3'!BS44,'Trial 4'!BS44,'Trial 5'!BS44,'Trial 6'!BS44,'Trial 7'!BS44,'Trial 8'!BS44)</f>
        <v>1071794.3497034307</v>
      </c>
      <c r="BT61" s="22">
        <f ca="1">AVERAGE('Trial 1'!BT44,'Trial 2'!BT44,'Trial 3'!BT44,'Trial 4'!BT44,'Trial 5'!BT44,'Trial 6'!BT44,'Trial 7'!BT44,'Trial 8'!BT44)</f>
        <v>1079420.1238306654</v>
      </c>
      <c r="BU61" s="22">
        <f ca="1">AVERAGE('Trial 1'!BU44,'Trial 2'!BU44,'Trial 3'!BU44,'Trial 4'!BU44,'Trial 5'!BU44,'Trial 6'!BU44,'Trial 7'!BU44,'Trial 8'!BU44)</f>
        <v>1075336.3450161174</v>
      </c>
      <c r="BV61" s="22">
        <f ca="1">AVERAGE('Trial 1'!BV44,'Trial 2'!BV44,'Trial 3'!BV44,'Trial 4'!BV44,'Trial 5'!BV44,'Trial 6'!BV44,'Trial 7'!BV44,'Trial 8'!BV44)</f>
        <v>1084829.032128986</v>
      </c>
      <c r="BW61" s="22">
        <f ca="1">AVERAGE('Trial 1'!BW44,'Trial 2'!BW44,'Trial 3'!BW44,'Trial 4'!BW44,'Trial 5'!BW44,'Trial 6'!BW44,'Trial 7'!BW44,'Trial 8'!BW44)</f>
        <v>1061627.3717640233</v>
      </c>
      <c r="BX61" s="22">
        <f ca="1">AVERAGE('Trial 1'!BX44,'Trial 2'!BX44,'Trial 3'!BX44,'Trial 4'!BX44,'Trial 5'!BX44,'Trial 6'!BX44,'Trial 7'!BX44,'Trial 8'!BX44)</f>
        <v>1069344.1790414464</v>
      </c>
      <c r="BY61" s="22">
        <f ca="1">AVERAGE('Trial 1'!BY44,'Trial 2'!BY44,'Trial 3'!BY44,'Trial 4'!BY44,'Trial 5'!BY44,'Trial 6'!BY44,'Trial 7'!BY44,'Trial 8'!BY44)</f>
        <v>1074268.5027355123</v>
      </c>
      <c r="BZ61" s="22">
        <f ca="1">AVERAGE('Trial 1'!BZ44,'Trial 2'!BZ44,'Trial 3'!BZ44,'Trial 4'!BZ44,'Trial 5'!BZ44,'Trial 6'!BZ44,'Trial 7'!BZ44,'Trial 8'!BZ44)</f>
        <v>1047345.1031055063</v>
      </c>
      <c r="CA61" s="23">
        <f ca="1">SUM(BO61:BZ61)</f>
        <v>12884454.09292656</v>
      </c>
      <c r="CB61" s="22">
        <f ca="1">AVERAGE('Trial 1'!CB44,'Trial 2'!CB44,'Trial 3'!CB44,'Trial 4'!CB44,'Trial 5'!CB44,'Trial 6'!CB44,'Trial 7'!CB44,'Trial 8'!CB44)</f>
        <v>1087338.4673036169</v>
      </c>
      <c r="CC61" s="22">
        <f ca="1">AVERAGE('Trial 1'!CC44,'Trial 2'!CC44,'Trial 3'!CC44,'Trial 4'!CC44,'Trial 5'!CC44,'Trial 6'!CC44,'Trial 7'!CC44,'Trial 8'!CC44)</f>
        <v>1063851.368248194</v>
      </c>
      <c r="CD61" s="22">
        <f ca="1">AVERAGE('Trial 1'!CD44,'Trial 2'!CD44,'Trial 3'!CD44,'Trial 4'!CD44,'Trial 5'!CD44,'Trial 6'!CD44,'Trial 7'!CD44,'Trial 8'!CD44)</f>
        <v>1065048.313884089</v>
      </c>
      <c r="CE61" s="22">
        <f ca="1">AVERAGE('Trial 1'!CE44,'Trial 2'!CE44,'Trial 3'!CE44,'Trial 4'!CE44,'Trial 5'!CE44,'Trial 6'!CE44,'Trial 7'!CE44,'Trial 8'!CE44)</f>
        <v>1058892.5097994169</v>
      </c>
      <c r="CF61" s="22">
        <f ca="1">AVERAGE('Trial 1'!CF44,'Trial 2'!CF44,'Trial 3'!CF44,'Trial 4'!CF44,'Trial 5'!CF44,'Trial 6'!CF44,'Trial 7'!CF44,'Trial 8'!CF44)</f>
        <v>1052554.240739235</v>
      </c>
      <c r="CG61" s="22">
        <f ca="1">AVERAGE('Trial 1'!CG44,'Trial 2'!CG44,'Trial 3'!CG44,'Trial 4'!CG44,'Trial 5'!CG44,'Trial 6'!CG44,'Trial 7'!CG44,'Trial 8'!CG44)</f>
        <v>1060040.3635388887</v>
      </c>
      <c r="CH61" s="22">
        <f ca="1">AVERAGE('Trial 1'!CH44,'Trial 2'!CH44,'Trial 3'!CH44,'Trial 4'!CH44,'Trial 5'!CH44,'Trial 6'!CH44,'Trial 7'!CH44,'Trial 8'!CH44)</f>
        <v>1057311.3415110074</v>
      </c>
      <c r="CI61" s="22">
        <f ca="1">AVERAGE('Trial 1'!CI44,'Trial 2'!CI44,'Trial 3'!CI44,'Trial 4'!CI44,'Trial 5'!CI44,'Trial 6'!CI44,'Trial 7'!CI44,'Trial 8'!CI44)</f>
        <v>1068524.0457531686</v>
      </c>
      <c r="CJ61" s="22">
        <f ca="1">AVERAGE('Trial 1'!CJ44,'Trial 2'!CJ44,'Trial 3'!CJ44,'Trial 4'!CJ44,'Trial 5'!CJ44,'Trial 6'!CJ44,'Trial 7'!CJ44,'Trial 8'!CJ44)</f>
        <v>1057327.3833922497</v>
      </c>
      <c r="CK61" s="22">
        <f ca="1">AVERAGE('Trial 1'!CK44,'Trial 2'!CK44,'Trial 3'!CK44,'Trial 4'!CK44,'Trial 5'!CK44,'Trial 6'!CK44,'Trial 7'!CK44,'Trial 8'!CK44)</f>
        <v>1061906.7687026355</v>
      </c>
      <c r="CL61" s="22">
        <f ca="1">AVERAGE('Trial 1'!CL44,'Trial 2'!CL44,'Trial 3'!CL44,'Trial 4'!CL44,'Trial 5'!CL44,'Trial 6'!CL44,'Trial 7'!CL44,'Trial 8'!CL44)</f>
        <v>1050287.7649135473</v>
      </c>
      <c r="CM61" s="22">
        <f ca="1">AVERAGE('Trial 1'!CM44,'Trial 2'!CM44,'Trial 3'!CM44,'Trial 4'!CM44,'Trial 5'!CM44,'Trial 6'!CM44,'Trial 7'!CM44,'Trial 8'!CM44)</f>
        <v>1054450.0351166793</v>
      </c>
      <c r="CN61" s="23">
        <f ca="1">SUM(CB61:CM61)</f>
        <v>12737532.602902729</v>
      </c>
      <c r="CO61" s="22">
        <f ca="1">AVERAGE('Trial 1'!CO44,'Trial 2'!CO44,'Trial 3'!CO44,'Trial 4'!CO44,'Trial 5'!CO44,'Trial 6'!CO44,'Trial 7'!CO44,'Trial 8'!CO44)</f>
        <v>1062042.365345292</v>
      </c>
      <c r="CP61" s="22">
        <f ca="1">AVERAGE('Trial 1'!CP44,'Trial 2'!CP44,'Trial 3'!CP44,'Trial 4'!CP44,'Trial 5'!CP44,'Trial 6'!CP44,'Trial 7'!CP44,'Trial 8'!CP44)</f>
        <v>1047775.5851471783</v>
      </c>
      <c r="CQ61" s="22">
        <f ca="1">AVERAGE('Trial 1'!CQ44,'Trial 2'!CQ44,'Trial 3'!CQ44,'Trial 4'!CQ44,'Trial 5'!CQ44,'Trial 6'!CQ44,'Trial 7'!CQ44,'Trial 8'!CQ44)</f>
        <v>1045442.4284378509</v>
      </c>
      <c r="CR61" s="22">
        <f ca="1">AVERAGE('Trial 1'!CR44,'Trial 2'!CR44,'Trial 3'!CR44,'Trial 4'!CR44,'Trial 5'!CR44,'Trial 6'!CR44,'Trial 7'!CR44,'Trial 8'!CR44)</f>
        <v>1044733.0782385014</v>
      </c>
      <c r="CS61" s="22">
        <f ca="1">AVERAGE('Trial 1'!CS44,'Trial 2'!CS44,'Trial 3'!CS44,'Trial 4'!CS44,'Trial 5'!CS44,'Trial 6'!CS44,'Trial 7'!CS44,'Trial 8'!CS44)</f>
        <v>1050058.2042935372</v>
      </c>
      <c r="CT61" s="22">
        <f ca="1">AVERAGE('Trial 1'!CT44,'Trial 2'!CT44,'Trial 3'!CT44,'Trial 4'!CT44,'Trial 5'!CT44,'Trial 6'!CT44,'Trial 7'!CT44,'Trial 8'!CT44)</f>
        <v>1042932.3125746002</v>
      </c>
      <c r="CU61" s="22">
        <f ca="1">AVERAGE('Trial 1'!CU44,'Trial 2'!CU44,'Trial 3'!CU44,'Trial 4'!CU44,'Trial 5'!CU44,'Trial 6'!CU44,'Trial 7'!CU44,'Trial 8'!CU44)</f>
        <v>1047161.6443192367</v>
      </c>
      <c r="CV61" s="22">
        <f ca="1">AVERAGE('Trial 1'!CV44,'Trial 2'!CV44,'Trial 3'!CV44,'Trial 4'!CV44,'Trial 5'!CV44,'Trial 6'!CV44,'Trial 7'!CV44,'Trial 8'!CV44)</f>
        <v>1041625.0571212093</v>
      </c>
      <c r="CW61" s="22">
        <f ca="1">AVERAGE('Trial 1'!CW44,'Trial 2'!CW44,'Trial 3'!CW44,'Trial 4'!CW44,'Trial 5'!CW44,'Trial 6'!CW44,'Trial 7'!CW44,'Trial 8'!CW44)</f>
        <v>1046391.1638734952</v>
      </c>
      <c r="CX61" s="22">
        <f ca="1">AVERAGE('Trial 1'!CX44,'Trial 2'!CX44,'Trial 3'!CX44,'Trial 4'!CX44,'Trial 5'!CX44,'Trial 6'!CX44,'Trial 7'!CX44,'Trial 8'!CX44)</f>
        <v>1041597.299400116</v>
      </c>
      <c r="CY61" s="22">
        <f ca="1">AVERAGE('Trial 1'!CY44,'Trial 2'!CY44,'Trial 3'!CY44,'Trial 4'!CY44,'Trial 5'!CY44,'Trial 6'!CY44,'Trial 7'!CY44,'Trial 8'!CY44)</f>
        <v>1038830.3776809418</v>
      </c>
      <c r="CZ61" s="22">
        <f ca="1">AVERAGE('Trial 1'!CZ44,'Trial 2'!CZ44,'Trial 3'!CZ44,'Trial 4'!CZ44,'Trial 5'!CZ44,'Trial 6'!CZ44,'Trial 7'!CZ44,'Trial 8'!CZ44)</f>
        <v>1042726.7301158088</v>
      </c>
      <c r="DA61" s="23">
        <f ca="1">SUM(CO61:CZ61)</f>
        <v>12551316.246547768</v>
      </c>
      <c r="DB61" s="22">
        <f ca="1">AVERAGE('Trial 1'!DB44,'Trial 2'!DB44,'Trial 3'!DB44,'Trial 4'!DB44,'Trial 5'!DB44,'Trial 6'!DB44,'Trial 7'!DB44,'Trial 8'!DB44)</f>
        <v>1042160.5890692485</v>
      </c>
      <c r="DC61" s="22">
        <f ca="1">AVERAGE('Trial 1'!DC44,'Trial 2'!DC44,'Trial 3'!DC44,'Trial 4'!DC44,'Trial 5'!DC44,'Trial 6'!DC44,'Trial 7'!DC44,'Trial 8'!DC44)</f>
        <v>1046637.8036275817</v>
      </c>
      <c r="DD61" s="22">
        <f ca="1">AVERAGE('Trial 1'!DD44,'Trial 2'!DD44,'Trial 3'!DD44,'Trial 4'!DD44,'Trial 5'!DD44,'Trial 6'!DD44,'Trial 7'!DD44,'Trial 8'!DD44)</f>
        <v>1026414.1143021429</v>
      </c>
      <c r="DE61" s="22">
        <f ca="1">AVERAGE('Trial 1'!DE44,'Trial 2'!DE44,'Trial 3'!DE44,'Trial 4'!DE44,'Trial 5'!DE44,'Trial 6'!DE44,'Trial 7'!DE44,'Trial 8'!DE44)</f>
        <v>1043168.6713504764</v>
      </c>
      <c r="DF61" s="22">
        <f ca="1">AVERAGE('Trial 1'!DF44,'Trial 2'!DF44,'Trial 3'!DF44,'Trial 4'!DF44,'Trial 5'!DF44,'Trial 6'!DF44,'Trial 7'!DF44,'Trial 8'!DF44)</f>
        <v>1044703.6394583663</v>
      </c>
      <c r="DG61" s="22">
        <f ca="1">AVERAGE('Trial 1'!DG44,'Trial 2'!DG44,'Trial 3'!DG44,'Trial 4'!DG44,'Trial 5'!DG44,'Trial 6'!DG44,'Trial 7'!DG44,'Trial 8'!DG44)</f>
        <v>1030435.0583882869</v>
      </c>
      <c r="DH61" s="22">
        <f ca="1">AVERAGE('Trial 1'!DH44,'Trial 2'!DH44,'Trial 3'!DH44,'Trial 4'!DH44,'Trial 5'!DH44,'Trial 6'!DH44,'Trial 7'!DH44,'Trial 8'!DH44)</f>
        <v>1030799.6207345731</v>
      </c>
      <c r="DI61" s="22">
        <f ca="1">AVERAGE('Trial 1'!DI44,'Trial 2'!DI44,'Trial 3'!DI44,'Trial 4'!DI44,'Trial 5'!DI44,'Trial 6'!DI44,'Trial 7'!DI44,'Trial 8'!DI44)</f>
        <v>1037095.9969152842</v>
      </c>
      <c r="DJ61" s="22">
        <f ca="1">AVERAGE('Trial 1'!DJ44,'Trial 2'!DJ44,'Trial 3'!DJ44,'Trial 4'!DJ44,'Trial 5'!DJ44,'Trial 6'!DJ44,'Trial 7'!DJ44,'Trial 8'!DJ44)</f>
        <v>1030486.058765871</v>
      </c>
      <c r="DK61" s="22">
        <f ca="1">AVERAGE('Trial 1'!DK44,'Trial 2'!DK44,'Trial 3'!DK44,'Trial 4'!DK44,'Trial 5'!DK44,'Trial 6'!DK44,'Trial 7'!DK44,'Trial 8'!DK44)</f>
        <v>1027648.0179488915</v>
      </c>
      <c r="DL61" s="22">
        <f ca="1">AVERAGE('Trial 1'!DL44,'Trial 2'!DL44,'Trial 3'!DL44,'Trial 4'!DL44,'Trial 5'!DL44,'Trial 6'!DL44,'Trial 7'!DL44,'Trial 8'!DL44)</f>
        <v>1022080.9147244173</v>
      </c>
      <c r="DM61" s="22">
        <f ca="1">AVERAGE('Trial 1'!DM44,'Trial 2'!DM44,'Trial 3'!DM44,'Trial 4'!DM44,'Trial 5'!DM44,'Trial 6'!DM44,'Trial 7'!DM44,'Trial 8'!DM44)</f>
        <v>1038342.272833781</v>
      </c>
      <c r="DN61" s="23">
        <f ca="1">SUM(DB61:DM61)</f>
        <v>12419972.758118922</v>
      </c>
      <c r="DO61" s="22">
        <f ca="1">AVERAGE('Trial 1'!DO44,'Trial 2'!DO44,'Trial 3'!DO44,'Trial 4'!DO44,'Trial 5'!DO44,'Trial 6'!DO44,'Trial 7'!DO44,'Trial 8'!DO44)</f>
        <v>1045086.7526616292</v>
      </c>
      <c r="DP61" s="22">
        <f ca="1">AVERAGE('Trial 1'!DP44,'Trial 2'!DP44,'Trial 3'!DP44,'Trial 4'!DP44,'Trial 5'!DP44,'Trial 6'!DP44,'Trial 7'!DP44,'Trial 8'!DP44)</f>
        <v>1024131.8514179136</v>
      </c>
      <c r="DQ61" s="22">
        <f ca="1">AVERAGE('Trial 1'!DQ44,'Trial 2'!DQ44,'Trial 3'!DQ44,'Trial 4'!DQ44,'Trial 5'!DQ44,'Trial 6'!DQ44,'Trial 7'!DQ44,'Trial 8'!DQ44)</f>
        <v>1016541.4431099059</v>
      </c>
      <c r="DR61" s="22">
        <f ca="1">AVERAGE('Trial 1'!DR44,'Trial 2'!DR44,'Trial 3'!DR44,'Trial 4'!DR44,'Trial 5'!DR44,'Trial 6'!DR44,'Trial 7'!DR44,'Trial 8'!DR44)</f>
        <v>1034917.5766452893</v>
      </c>
      <c r="DS61" s="22">
        <f ca="1">AVERAGE('Trial 1'!DS44,'Trial 2'!DS44,'Trial 3'!DS44,'Trial 4'!DS44,'Trial 5'!DS44,'Trial 6'!DS44,'Trial 7'!DS44,'Trial 8'!DS44)</f>
        <v>1005406.1301577245</v>
      </c>
      <c r="DT61" s="22">
        <f ca="1">AVERAGE('Trial 1'!DT44,'Trial 2'!DT44,'Trial 3'!DT44,'Trial 4'!DT44,'Trial 5'!DT44,'Trial 6'!DT44,'Trial 7'!DT44,'Trial 8'!DT44)</f>
        <v>1036222.2756251177</v>
      </c>
      <c r="DU61" s="22">
        <f ca="1">AVERAGE('Trial 1'!DU44,'Trial 2'!DU44,'Trial 3'!DU44,'Trial 4'!DU44,'Trial 5'!DU44,'Trial 6'!DU44,'Trial 7'!DU44,'Trial 8'!DU44)</f>
        <v>1015223.7587941699</v>
      </c>
      <c r="DV61" s="22">
        <f ca="1">AVERAGE('Trial 1'!DV44,'Trial 2'!DV44,'Trial 3'!DV44,'Trial 4'!DV44,'Trial 5'!DV44,'Trial 6'!DV44,'Trial 7'!DV44,'Trial 8'!DV44)</f>
        <v>1019786.7619568469</v>
      </c>
      <c r="DW61" s="22">
        <f ca="1">AVERAGE('Trial 1'!DW44,'Trial 2'!DW44,'Trial 3'!DW44,'Trial 4'!DW44,'Trial 5'!DW44,'Trial 6'!DW44,'Trial 7'!DW44,'Trial 8'!DW44)</f>
        <v>1014006.9973718775</v>
      </c>
      <c r="DX61" s="22">
        <f ca="1">AVERAGE('Trial 1'!DX44,'Trial 2'!DX44,'Trial 3'!DX44,'Trial 4'!DX44,'Trial 5'!DX44,'Trial 6'!DX44,'Trial 7'!DX44,'Trial 8'!DX44)</f>
        <v>1016087.4767464974</v>
      </c>
      <c r="DY61" s="22">
        <f ca="1">AVERAGE('Trial 1'!DY44,'Trial 2'!DY44,'Trial 3'!DY44,'Trial 4'!DY44,'Trial 5'!DY44,'Trial 6'!DY44,'Trial 7'!DY44,'Trial 8'!DY44)</f>
        <v>1009243.3701065126</v>
      </c>
      <c r="DZ61" s="22">
        <f ca="1">AVERAGE('Trial 1'!DZ44,'Trial 2'!DZ44,'Trial 3'!DZ44,'Trial 4'!DZ44,'Trial 5'!DZ44,'Trial 6'!DZ44,'Trial 7'!DZ44,'Trial 8'!DZ44)</f>
        <v>1010891.5074277387</v>
      </c>
      <c r="EA61" s="23">
        <f ca="1">SUM(DO61:DZ61)</f>
        <v>12247545.902021224</v>
      </c>
      <c r="EB61" s="22">
        <f ca="1">AVERAGE('Trial 1'!EB44,'Trial 2'!EB44,'Trial 3'!EB44,'Trial 4'!EB44,'Trial 5'!EB44,'Trial 6'!EB44,'Trial 7'!EB44,'Trial 8'!EB44)</f>
        <v>1005562.3056308366</v>
      </c>
      <c r="EC61" s="22">
        <f ca="1">AVERAGE('Trial 1'!EC44,'Trial 2'!EC44,'Trial 3'!EC44,'Trial 4'!EC44,'Trial 5'!EC44,'Trial 6'!EC44,'Trial 7'!EC44,'Trial 8'!EC44)</f>
        <v>996091.8293766533</v>
      </c>
      <c r="ED61" s="22">
        <f ca="1">AVERAGE('Trial 1'!ED44,'Trial 2'!ED44,'Trial 3'!ED44,'Trial 4'!ED44,'Trial 5'!ED44,'Trial 6'!ED44,'Trial 7'!ED44,'Trial 8'!ED44)</f>
        <v>1027246.7654228107</v>
      </c>
      <c r="EE61" s="22">
        <f ca="1">AVERAGE('Trial 1'!EE44,'Trial 2'!EE44,'Trial 3'!EE44,'Trial 4'!EE44,'Trial 5'!EE44,'Trial 6'!EE44,'Trial 7'!EE44,'Trial 8'!EE44)</f>
        <v>1019432.1722461736</v>
      </c>
      <c r="EF61" s="22">
        <f ca="1">AVERAGE('Trial 1'!EF44,'Trial 2'!EF44,'Trial 3'!EF44,'Trial 4'!EF44,'Trial 5'!EF44,'Trial 6'!EF44,'Trial 7'!EF44,'Trial 8'!EF44)</f>
        <v>1015705.6149533965</v>
      </c>
      <c r="EG61" s="22">
        <f ca="1">AVERAGE('Trial 1'!EG44,'Trial 2'!EG44,'Trial 3'!EG44,'Trial 4'!EG44,'Trial 5'!EG44,'Trial 6'!EG44,'Trial 7'!EG44,'Trial 8'!EG44)</f>
        <v>1013839.4214011176</v>
      </c>
      <c r="EH61" s="22">
        <f ca="1">AVERAGE('Trial 1'!EH44,'Trial 2'!EH44,'Trial 3'!EH44,'Trial 4'!EH44,'Trial 5'!EH44,'Trial 6'!EH44,'Trial 7'!EH44,'Trial 8'!EH44)</f>
        <v>1015768.3620959983</v>
      </c>
      <c r="EI61" s="22">
        <f ca="1">AVERAGE('Trial 1'!EI44,'Trial 2'!EI44,'Trial 3'!EI44,'Trial 4'!EI44,'Trial 5'!EI44,'Trial 6'!EI44,'Trial 7'!EI44,'Trial 8'!EI44)</f>
        <v>1015169.7816473875</v>
      </c>
      <c r="EJ61" s="22">
        <f ca="1">AVERAGE('Trial 1'!EJ44,'Trial 2'!EJ44,'Trial 3'!EJ44,'Trial 4'!EJ44,'Trial 5'!EJ44,'Trial 6'!EJ44,'Trial 7'!EJ44,'Trial 8'!EJ44)</f>
        <v>1026559.9731252032</v>
      </c>
      <c r="EK61" s="22">
        <f ca="1">AVERAGE('Trial 1'!EK44,'Trial 2'!EK44,'Trial 3'!EK44,'Trial 4'!EK44,'Trial 5'!EK44,'Trial 6'!EK44,'Trial 7'!EK44,'Trial 8'!EK44)</f>
        <v>1002612.0625367309</v>
      </c>
      <c r="EL61" s="22">
        <f ca="1">AVERAGE('Trial 1'!EL44,'Trial 2'!EL44,'Trial 3'!EL44,'Trial 4'!EL44,'Trial 5'!EL44,'Trial 6'!EL44,'Trial 7'!EL44,'Trial 8'!EL44)</f>
        <v>1021826.9223463311</v>
      </c>
      <c r="EM61" s="22">
        <f ca="1">AVERAGE('Trial 1'!EM44,'Trial 2'!EM44,'Trial 3'!EM44,'Trial 4'!EM44,'Trial 5'!EM44,'Trial 6'!EM44,'Trial 7'!EM44,'Trial 8'!EM44)</f>
        <v>1018708.7060367207</v>
      </c>
      <c r="EN61" s="23">
        <f ca="1">SUM(EB61:EM61)</f>
        <v>12178523.916819362</v>
      </c>
    </row>
    <row r="62" spans="1:144" ht="12.75" customHeight="1" outlineLevel="1" x14ac:dyDescent="0.2">
      <c r="A62" s="9" t="str">
        <f>Labels!B71</f>
        <v>Output std dev</v>
      </c>
      <c r="B62" s="28">
        <f ca="1">STDEV('Trial 1'!B44,'Trial 2'!B44,'Trial 3'!B44,'Trial 4'!B44,'Trial 5'!B44,'Trial 6'!B44,'Trial 7'!B44,'Trial 8'!B44)</f>
        <v>27980.18842413415</v>
      </c>
      <c r="C62" s="28">
        <f ca="1">STDEV('Trial 1'!C44,'Trial 2'!C44,'Trial 3'!C44,'Trial 4'!C44,'Trial 5'!C44,'Trial 6'!C44,'Trial 7'!C44,'Trial 8'!C44)</f>
        <v>15755.385326517648</v>
      </c>
      <c r="D62" s="28">
        <f ca="1">STDEV('Trial 1'!D44,'Trial 2'!D44,'Trial 3'!D44,'Trial 4'!D44,'Trial 5'!D44,'Trial 6'!D44,'Trial 7'!D44,'Trial 8'!D44)</f>
        <v>39043.487379685765</v>
      </c>
      <c r="E62" s="28">
        <f ca="1">STDEV('Trial 1'!E44,'Trial 2'!E44,'Trial 3'!E44,'Trial 4'!E44,'Trial 5'!E44,'Trial 6'!E44,'Trial 7'!E44,'Trial 8'!E44)</f>
        <v>31013.716774027664</v>
      </c>
      <c r="F62" s="28">
        <f ca="1">STDEV('Trial 1'!F44,'Trial 2'!F44,'Trial 3'!F44,'Trial 4'!F44,'Trial 5'!F44,'Trial 6'!F44,'Trial 7'!F44,'Trial 8'!F44)</f>
        <v>36403.516840392069</v>
      </c>
      <c r="G62" s="28">
        <f ca="1">STDEV('Trial 1'!G44,'Trial 2'!G44,'Trial 3'!G44,'Trial 4'!G44,'Trial 5'!G44,'Trial 6'!G44,'Trial 7'!G44,'Trial 8'!G44)</f>
        <v>26716.121087054515</v>
      </c>
      <c r="H62" s="28">
        <f ca="1">STDEV('Trial 1'!H44,'Trial 2'!H44,'Trial 3'!H44,'Trial 4'!H44,'Trial 5'!H44,'Trial 6'!H44,'Trial 7'!H44,'Trial 8'!H44)</f>
        <v>30161.288162067038</v>
      </c>
      <c r="I62" s="28">
        <f ca="1">STDEV('Trial 1'!I44,'Trial 2'!I44,'Trial 3'!I44,'Trial 4'!I44,'Trial 5'!I44,'Trial 6'!I44,'Trial 7'!I44,'Trial 8'!I44)</f>
        <v>37000.768351669751</v>
      </c>
      <c r="J62" s="28">
        <f ca="1">STDEV('Trial 1'!J44,'Trial 2'!J44,'Trial 3'!J44,'Trial 4'!J44,'Trial 5'!J44,'Trial 6'!J44,'Trial 7'!J44,'Trial 8'!J44)</f>
        <v>34884.386881678911</v>
      </c>
      <c r="K62" s="28">
        <f ca="1">STDEV('Trial 1'!K44,'Trial 2'!K44,'Trial 3'!K44,'Trial 4'!K44,'Trial 5'!K44,'Trial 6'!K44,'Trial 7'!K44,'Trial 8'!K44)</f>
        <v>11493.134953286613</v>
      </c>
      <c r="L62" s="28">
        <f ca="1">STDEV('Trial 1'!L44,'Trial 2'!L44,'Trial 3'!L44,'Trial 4'!L44,'Trial 5'!L44,'Trial 6'!L44,'Trial 7'!L44,'Trial 8'!L44)</f>
        <v>21102.70928760793</v>
      </c>
      <c r="M62" s="28">
        <f ca="1">STDEV('Trial 1'!M44,'Trial 2'!M44,'Trial 3'!M44,'Trial 4'!M44,'Trial 5'!M44,'Trial 6'!M44,'Trial 7'!M44,'Trial 8'!M44)</f>
        <v>20540.739353443558</v>
      </c>
      <c r="N62" s="29">
        <f ca="1">SUM(B62:M62)</f>
        <v>332095.44282156561</v>
      </c>
      <c r="O62" s="28">
        <f ca="1">STDEV('Trial 1'!O44,'Trial 2'!O44,'Trial 3'!O44,'Trial 4'!O44,'Trial 5'!O44,'Trial 6'!O44,'Trial 7'!O44,'Trial 8'!O44)</f>
        <v>21711.965648114408</v>
      </c>
      <c r="P62" s="28">
        <f ca="1">STDEV('Trial 1'!P44,'Trial 2'!P44,'Trial 3'!P44,'Trial 4'!P44,'Trial 5'!P44,'Trial 6'!P44,'Trial 7'!P44,'Trial 8'!P44)</f>
        <v>21534.474482244932</v>
      </c>
      <c r="Q62" s="28">
        <f ca="1">STDEV('Trial 1'!Q44,'Trial 2'!Q44,'Trial 3'!Q44,'Trial 4'!Q44,'Trial 5'!Q44,'Trial 6'!Q44,'Trial 7'!Q44,'Trial 8'!Q44)</f>
        <v>27067.293362221684</v>
      </c>
      <c r="R62" s="28">
        <f ca="1">STDEV('Trial 1'!R44,'Trial 2'!R44,'Trial 3'!R44,'Trial 4'!R44,'Trial 5'!R44,'Trial 6'!R44,'Trial 7'!R44,'Trial 8'!R44)</f>
        <v>29288.664692142327</v>
      </c>
      <c r="S62" s="28">
        <f ca="1">STDEV('Trial 1'!S44,'Trial 2'!S44,'Trial 3'!S44,'Trial 4'!S44,'Trial 5'!S44,'Trial 6'!S44,'Trial 7'!S44,'Trial 8'!S44)</f>
        <v>31511.993034937292</v>
      </c>
      <c r="T62" s="28">
        <f ca="1">STDEV('Trial 1'!T44,'Trial 2'!T44,'Trial 3'!T44,'Trial 4'!T44,'Trial 5'!T44,'Trial 6'!T44,'Trial 7'!T44,'Trial 8'!T44)</f>
        <v>32782.938570392114</v>
      </c>
      <c r="U62" s="28">
        <f ca="1">STDEV('Trial 1'!U44,'Trial 2'!U44,'Trial 3'!U44,'Trial 4'!U44,'Trial 5'!U44,'Trial 6'!U44,'Trial 7'!U44,'Trial 8'!U44)</f>
        <v>41052.741828940438</v>
      </c>
      <c r="V62" s="28">
        <f ca="1">STDEV('Trial 1'!V44,'Trial 2'!V44,'Trial 3'!V44,'Trial 4'!V44,'Trial 5'!V44,'Trial 6'!V44,'Trial 7'!V44,'Trial 8'!V44)</f>
        <v>31922.913975167517</v>
      </c>
      <c r="W62" s="28">
        <f ca="1">STDEV('Trial 1'!W44,'Trial 2'!W44,'Trial 3'!W44,'Trial 4'!W44,'Trial 5'!W44,'Trial 6'!W44,'Trial 7'!W44,'Trial 8'!W44)</f>
        <v>33336.557067687616</v>
      </c>
      <c r="X62" s="28">
        <f ca="1">STDEV('Trial 1'!X44,'Trial 2'!X44,'Trial 3'!X44,'Trial 4'!X44,'Trial 5'!X44,'Trial 6'!X44,'Trial 7'!X44,'Trial 8'!X44)</f>
        <v>30480.800707821109</v>
      </c>
      <c r="Y62" s="28">
        <f ca="1">STDEV('Trial 1'!Y44,'Trial 2'!Y44,'Trial 3'!Y44,'Trial 4'!Y44,'Trial 5'!Y44,'Trial 6'!Y44,'Trial 7'!Y44,'Trial 8'!Y44)</f>
        <v>34448.474022679125</v>
      </c>
      <c r="Z62" s="28">
        <f ca="1">STDEV('Trial 1'!Z44,'Trial 2'!Z44,'Trial 3'!Z44,'Trial 4'!Z44,'Trial 5'!Z44,'Trial 6'!Z44,'Trial 7'!Z44,'Trial 8'!Z44)</f>
        <v>22959.89391177204</v>
      </c>
      <c r="AA62" s="29">
        <f ca="1">SUM(O62:Z62)</f>
        <v>358098.7113041206</v>
      </c>
      <c r="AB62" s="28">
        <f ca="1">STDEV('Trial 1'!AB44,'Trial 2'!AB44,'Trial 3'!AB44,'Trial 4'!AB44,'Trial 5'!AB44,'Trial 6'!AB44,'Trial 7'!AB44,'Trial 8'!AB44)</f>
        <v>33151.774155573199</v>
      </c>
      <c r="AC62" s="28">
        <f ca="1">STDEV('Trial 1'!AC44,'Trial 2'!AC44,'Trial 3'!AC44,'Trial 4'!AC44,'Trial 5'!AC44,'Trial 6'!AC44,'Trial 7'!AC44,'Trial 8'!AC44)</f>
        <v>25064.512250625303</v>
      </c>
      <c r="AD62" s="28">
        <f ca="1">STDEV('Trial 1'!AD44,'Trial 2'!AD44,'Trial 3'!AD44,'Trial 4'!AD44,'Trial 5'!AD44,'Trial 6'!AD44,'Trial 7'!AD44,'Trial 8'!AD44)</f>
        <v>32105.015812337602</v>
      </c>
      <c r="AE62" s="28">
        <f ca="1">STDEV('Trial 1'!AE44,'Trial 2'!AE44,'Trial 3'!AE44,'Trial 4'!AE44,'Trial 5'!AE44,'Trial 6'!AE44,'Trial 7'!AE44,'Trial 8'!AE44)</f>
        <v>24304.221365560086</v>
      </c>
      <c r="AF62" s="28">
        <f ca="1">STDEV('Trial 1'!AF44,'Trial 2'!AF44,'Trial 3'!AF44,'Trial 4'!AF44,'Trial 5'!AF44,'Trial 6'!AF44,'Trial 7'!AF44,'Trial 8'!AF44)</f>
        <v>24175.028930731947</v>
      </c>
      <c r="AG62" s="28">
        <f ca="1">STDEV('Trial 1'!AG44,'Trial 2'!AG44,'Trial 3'!AG44,'Trial 4'!AG44,'Trial 5'!AG44,'Trial 6'!AG44,'Trial 7'!AG44,'Trial 8'!AG44)</f>
        <v>23069.88632254508</v>
      </c>
      <c r="AH62" s="28">
        <f ca="1">STDEV('Trial 1'!AH44,'Trial 2'!AH44,'Trial 3'!AH44,'Trial 4'!AH44,'Trial 5'!AH44,'Trial 6'!AH44,'Trial 7'!AH44,'Trial 8'!AH44)</f>
        <v>25720.847087205922</v>
      </c>
      <c r="AI62" s="28">
        <f ca="1">STDEV('Trial 1'!AI44,'Trial 2'!AI44,'Trial 3'!AI44,'Trial 4'!AI44,'Trial 5'!AI44,'Trial 6'!AI44,'Trial 7'!AI44,'Trial 8'!AI44)</f>
        <v>25180.234973965118</v>
      </c>
      <c r="AJ62" s="28">
        <f ca="1">STDEV('Trial 1'!AJ44,'Trial 2'!AJ44,'Trial 3'!AJ44,'Trial 4'!AJ44,'Trial 5'!AJ44,'Trial 6'!AJ44,'Trial 7'!AJ44,'Trial 8'!AJ44)</f>
        <v>33783.595888757343</v>
      </c>
      <c r="AK62" s="28">
        <f ca="1">STDEV('Trial 1'!AK44,'Trial 2'!AK44,'Trial 3'!AK44,'Trial 4'!AK44,'Trial 5'!AK44,'Trial 6'!AK44,'Trial 7'!AK44,'Trial 8'!AK44)</f>
        <v>30213.114056980077</v>
      </c>
      <c r="AL62" s="28">
        <f ca="1">STDEV('Trial 1'!AL44,'Trial 2'!AL44,'Trial 3'!AL44,'Trial 4'!AL44,'Trial 5'!AL44,'Trial 6'!AL44,'Trial 7'!AL44,'Trial 8'!AL44)</f>
        <v>17982.220467345589</v>
      </c>
      <c r="AM62" s="28">
        <f ca="1">STDEV('Trial 1'!AM44,'Trial 2'!AM44,'Trial 3'!AM44,'Trial 4'!AM44,'Trial 5'!AM44,'Trial 6'!AM44,'Trial 7'!AM44,'Trial 8'!AM44)</f>
        <v>35765.976398345461</v>
      </c>
      <c r="AN62" s="29">
        <f ca="1">SUM(AB62:AM62)</f>
        <v>330516.42770997284</v>
      </c>
      <c r="AO62" s="28">
        <f ca="1">STDEV('Trial 1'!AO44,'Trial 2'!AO44,'Trial 3'!AO44,'Trial 4'!AO44,'Trial 5'!AO44,'Trial 6'!AO44,'Trial 7'!AO44,'Trial 8'!AO44)</f>
        <v>40954.234890514184</v>
      </c>
      <c r="AP62" s="28">
        <f ca="1">STDEV('Trial 1'!AP44,'Trial 2'!AP44,'Trial 3'!AP44,'Trial 4'!AP44,'Trial 5'!AP44,'Trial 6'!AP44,'Trial 7'!AP44,'Trial 8'!AP44)</f>
        <v>31604.287317005681</v>
      </c>
      <c r="AQ62" s="28">
        <f ca="1">STDEV('Trial 1'!AQ44,'Trial 2'!AQ44,'Trial 3'!AQ44,'Trial 4'!AQ44,'Trial 5'!AQ44,'Trial 6'!AQ44,'Trial 7'!AQ44,'Trial 8'!AQ44)</f>
        <v>32458.538199956161</v>
      </c>
      <c r="AR62" s="28">
        <f ca="1">STDEV('Trial 1'!AR44,'Trial 2'!AR44,'Trial 3'!AR44,'Trial 4'!AR44,'Trial 5'!AR44,'Trial 6'!AR44,'Trial 7'!AR44,'Trial 8'!AR44)</f>
        <v>33802.831308223213</v>
      </c>
      <c r="AS62" s="28">
        <f ca="1">STDEV('Trial 1'!AS44,'Trial 2'!AS44,'Trial 3'!AS44,'Trial 4'!AS44,'Trial 5'!AS44,'Trial 6'!AS44,'Trial 7'!AS44,'Trial 8'!AS44)</f>
        <v>37034.237519299706</v>
      </c>
      <c r="AT62" s="28">
        <f ca="1">STDEV('Trial 1'!AT44,'Trial 2'!AT44,'Trial 3'!AT44,'Trial 4'!AT44,'Trial 5'!AT44,'Trial 6'!AT44,'Trial 7'!AT44,'Trial 8'!AT44)</f>
        <v>33503.926062700193</v>
      </c>
      <c r="AU62" s="28">
        <f ca="1">STDEV('Trial 1'!AU44,'Trial 2'!AU44,'Trial 3'!AU44,'Trial 4'!AU44,'Trial 5'!AU44,'Trial 6'!AU44,'Trial 7'!AU44,'Trial 8'!AU44)</f>
        <v>41085.995211566558</v>
      </c>
      <c r="AV62" s="28">
        <f ca="1">STDEV('Trial 1'!AV44,'Trial 2'!AV44,'Trial 3'!AV44,'Trial 4'!AV44,'Trial 5'!AV44,'Trial 6'!AV44,'Trial 7'!AV44,'Trial 8'!AV44)</f>
        <v>22735.781355775649</v>
      </c>
      <c r="AW62" s="28">
        <f ca="1">STDEV('Trial 1'!AW44,'Trial 2'!AW44,'Trial 3'!AW44,'Trial 4'!AW44,'Trial 5'!AW44,'Trial 6'!AW44,'Trial 7'!AW44,'Trial 8'!AW44)</f>
        <v>34202.708992182605</v>
      </c>
      <c r="AX62" s="28">
        <f ca="1">STDEV('Trial 1'!AX44,'Trial 2'!AX44,'Trial 3'!AX44,'Trial 4'!AX44,'Trial 5'!AX44,'Trial 6'!AX44,'Trial 7'!AX44,'Trial 8'!AX44)</f>
        <v>24496.66982263176</v>
      </c>
      <c r="AY62" s="28">
        <f ca="1">STDEV('Trial 1'!AY44,'Trial 2'!AY44,'Trial 3'!AY44,'Trial 4'!AY44,'Trial 5'!AY44,'Trial 6'!AY44,'Trial 7'!AY44,'Trial 8'!AY44)</f>
        <v>22090.404263532746</v>
      </c>
      <c r="AZ62" s="28">
        <f ca="1">STDEV('Trial 1'!AZ44,'Trial 2'!AZ44,'Trial 3'!AZ44,'Trial 4'!AZ44,'Trial 5'!AZ44,'Trial 6'!AZ44,'Trial 7'!AZ44,'Trial 8'!AZ44)</f>
        <v>34243.054545930288</v>
      </c>
      <c r="BA62" s="29">
        <f ca="1">SUM(AO62:AZ62)</f>
        <v>388212.66948931874</v>
      </c>
      <c r="BB62" s="28">
        <f ca="1">STDEV('Trial 1'!BB44,'Trial 2'!BB44,'Trial 3'!BB44,'Trial 4'!BB44,'Trial 5'!BB44,'Trial 6'!BB44,'Trial 7'!BB44,'Trial 8'!BB44)</f>
        <v>32373.950847063861</v>
      </c>
      <c r="BC62" s="28">
        <f ca="1">STDEV('Trial 1'!BC44,'Trial 2'!BC44,'Trial 3'!BC44,'Trial 4'!BC44,'Trial 5'!BC44,'Trial 6'!BC44,'Trial 7'!BC44,'Trial 8'!BC44)</f>
        <v>33068.308985301082</v>
      </c>
      <c r="BD62" s="28">
        <f ca="1">STDEV('Trial 1'!BD44,'Trial 2'!BD44,'Trial 3'!BD44,'Trial 4'!BD44,'Trial 5'!BD44,'Trial 6'!BD44,'Trial 7'!BD44,'Trial 8'!BD44)</f>
        <v>34740.951931425574</v>
      </c>
      <c r="BE62" s="28">
        <f ca="1">STDEV('Trial 1'!BE44,'Trial 2'!BE44,'Trial 3'!BE44,'Trial 4'!BE44,'Trial 5'!BE44,'Trial 6'!BE44,'Trial 7'!BE44,'Trial 8'!BE44)</f>
        <v>29625.113461262492</v>
      </c>
      <c r="BF62" s="28">
        <f ca="1">STDEV('Trial 1'!BF44,'Trial 2'!BF44,'Trial 3'!BF44,'Trial 4'!BF44,'Trial 5'!BF44,'Trial 6'!BF44,'Trial 7'!BF44,'Trial 8'!BF44)</f>
        <v>28777.942769147328</v>
      </c>
      <c r="BG62" s="28">
        <f ca="1">STDEV('Trial 1'!BG44,'Trial 2'!BG44,'Trial 3'!BG44,'Trial 4'!BG44,'Trial 5'!BG44,'Trial 6'!BG44,'Trial 7'!BG44,'Trial 8'!BG44)</f>
        <v>23958.713745622179</v>
      </c>
      <c r="BH62" s="28">
        <f ca="1">STDEV('Trial 1'!BH44,'Trial 2'!BH44,'Trial 3'!BH44,'Trial 4'!BH44,'Trial 5'!BH44,'Trial 6'!BH44,'Trial 7'!BH44,'Trial 8'!BH44)</f>
        <v>36053.664433768528</v>
      </c>
      <c r="BI62" s="28">
        <f ca="1">STDEV('Trial 1'!BI44,'Trial 2'!BI44,'Trial 3'!BI44,'Trial 4'!BI44,'Trial 5'!BI44,'Trial 6'!BI44,'Trial 7'!BI44,'Trial 8'!BI44)</f>
        <v>18063.450241579965</v>
      </c>
      <c r="BJ62" s="28">
        <f ca="1">STDEV('Trial 1'!BJ44,'Trial 2'!BJ44,'Trial 3'!BJ44,'Trial 4'!BJ44,'Trial 5'!BJ44,'Trial 6'!BJ44,'Trial 7'!BJ44,'Trial 8'!BJ44)</f>
        <v>19613.197996952953</v>
      </c>
      <c r="BK62" s="28">
        <f ca="1">STDEV('Trial 1'!BK44,'Trial 2'!BK44,'Trial 3'!BK44,'Trial 4'!BK44,'Trial 5'!BK44,'Trial 6'!BK44,'Trial 7'!BK44,'Trial 8'!BK44)</f>
        <v>26343.185284468538</v>
      </c>
      <c r="BL62" s="28">
        <f ca="1">STDEV('Trial 1'!BL44,'Trial 2'!BL44,'Trial 3'!BL44,'Trial 4'!BL44,'Trial 5'!BL44,'Trial 6'!BL44,'Trial 7'!BL44,'Trial 8'!BL44)</f>
        <v>46240.903017987621</v>
      </c>
      <c r="BM62" s="28">
        <f ca="1">STDEV('Trial 1'!BM44,'Trial 2'!BM44,'Trial 3'!BM44,'Trial 4'!BM44,'Trial 5'!BM44,'Trial 6'!BM44,'Trial 7'!BM44,'Trial 8'!BM44)</f>
        <v>28276.119653442704</v>
      </c>
      <c r="BN62" s="29">
        <f ca="1">SUM(BB62:BM62)</f>
        <v>357135.5023680228</v>
      </c>
      <c r="BO62" s="28">
        <f ca="1">STDEV('Trial 1'!BO44,'Trial 2'!BO44,'Trial 3'!BO44,'Trial 4'!BO44,'Trial 5'!BO44,'Trial 6'!BO44,'Trial 7'!BO44,'Trial 8'!BO44)</f>
        <v>20021.302408662716</v>
      </c>
      <c r="BP62" s="28">
        <f ca="1">STDEV('Trial 1'!BP44,'Trial 2'!BP44,'Trial 3'!BP44,'Trial 4'!BP44,'Trial 5'!BP44,'Trial 6'!BP44,'Trial 7'!BP44,'Trial 8'!BP44)</f>
        <v>38305.544285240248</v>
      </c>
      <c r="BQ62" s="28">
        <f ca="1">STDEV('Trial 1'!BQ44,'Trial 2'!BQ44,'Trial 3'!BQ44,'Trial 4'!BQ44,'Trial 5'!BQ44,'Trial 6'!BQ44,'Trial 7'!BQ44,'Trial 8'!BQ44)</f>
        <v>31179.882846486576</v>
      </c>
      <c r="BR62" s="28">
        <f ca="1">STDEV('Trial 1'!BR44,'Trial 2'!BR44,'Trial 3'!BR44,'Trial 4'!BR44,'Trial 5'!BR44,'Trial 6'!BR44,'Trial 7'!BR44,'Trial 8'!BR44)</f>
        <v>10645.288835070796</v>
      </c>
      <c r="BS62" s="28">
        <f ca="1">STDEV('Trial 1'!BS44,'Trial 2'!BS44,'Trial 3'!BS44,'Trial 4'!BS44,'Trial 5'!BS44,'Trial 6'!BS44,'Trial 7'!BS44,'Trial 8'!BS44)</f>
        <v>27956.524488104722</v>
      </c>
      <c r="BT62" s="28">
        <f ca="1">STDEV('Trial 1'!BT44,'Trial 2'!BT44,'Trial 3'!BT44,'Trial 4'!BT44,'Trial 5'!BT44,'Trial 6'!BT44,'Trial 7'!BT44,'Trial 8'!BT44)</f>
        <v>32790.082793604415</v>
      </c>
      <c r="BU62" s="28">
        <f ca="1">STDEV('Trial 1'!BU44,'Trial 2'!BU44,'Trial 3'!BU44,'Trial 4'!BU44,'Trial 5'!BU44,'Trial 6'!BU44,'Trial 7'!BU44,'Trial 8'!BU44)</f>
        <v>33427.883029302626</v>
      </c>
      <c r="BV62" s="28">
        <f ca="1">STDEV('Trial 1'!BV44,'Trial 2'!BV44,'Trial 3'!BV44,'Trial 4'!BV44,'Trial 5'!BV44,'Trial 6'!BV44,'Trial 7'!BV44,'Trial 8'!BV44)</f>
        <v>29910.95420128146</v>
      </c>
      <c r="BW62" s="28">
        <f ca="1">STDEV('Trial 1'!BW44,'Trial 2'!BW44,'Trial 3'!BW44,'Trial 4'!BW44,'Trial 5'!BW44,'Trial 6'!BW44,'Trial 7'!BW44,'Trial 8'!BW44)</f>
        <v>24406.983942181079</v>
      </c>
      <c r="BX62" s="28">
        <f ca="1">STDEV('Trial 1'!BX44,'Trial 2'!BX44,'Trial 3'!BX44,'Trial 4'!BX44,'Trial 5'!BX44,'Trial 6'!BX44,'Trial 7'!BX44,'Trial 8'!BX44)</f>
        <v>31035.2649971965</v>
      </c>
      <c r="BY62" s="28">
        <f ca="1">STDEV('Trial 1'!BY44,'Trial 2'!BY44,'Trial 3'!BY44,'Trial 4'!BY44,'Trial 5'!BY44,'Trial 6'!BY44,'Trial 7'!BY44,'Trial 8'!BY44)</f>
        <v>24570.703420333099</v>
      </c>
      <c r="BZ62" s="28">
        <f ca="1">STDEV('Trial 1'!BZ44,'Trial 2'!BZ44,'Trial 3'!BZ44,'Trial 4'!BZ44,'Trial 5'!BZ44,'Trial 6'!BZ44,'Trial 7'!BZ44,'Trial 8'!BZ44)</f>
        <v>25493.773235582597</v>
      </c>
      <c r="CA62" s="29">
        <f ca="1">SUM(BO62:BZ62)</f>
        <v>329744.18848304678</v>
      </c>
      <c r="CB62" s="28">
        <f ca="1">STDEV('Trial 1'!CB44,'Trial 2'!CB44,'Trial 3'!CB44,'Trial 4'!CB44,'Trial 5'!CB44,'Trial 6'!CB44,'Trial 7'!CB44,'Trial 8'!CB44)</f>
        <v>32797.206443462965</v>
      </c>
      <c r="CC62" s="28">
        <f ca="1">STDEV('Trial 1'!CC44,'Trial 2'!CC44,'Trial 3'!CC44,'Trial 4'!CC44,'Trial 5'!CC44,'Trial 6'!CC44,'Trial 7'!CC44,'Trial 8'!CC44)</f>
        <v>32326.878172533052</v>
      </c>
      <c r="CD62" s="28">
        <f ca="1">STDEV('Trial 1'!CD44,'Trial 2'!CD44,'Trial 3'!CD44,'Trial 4'!CD44,'Trial 5'!CD44,'Trial 6'!CD44,'Trial 7'!CD44,'Trial 8'!CD44)</f>
        <v>23949.154437510664</v>
      </c>
      <c r="CE62" s="28">
        <f ca="1">STDEV('Trial 1'!CE44,'Trial 2'!CE44,'Trial 3'!CE44,'Trial 4'!CE44,'Trial 5'!CE44,'Trial 6'!CE44,'Trial 7'!CE44,'Trial 8'!CE44)</f>
        <v>18380.29504191707</v>
      </c>
      <c r="CF62" s="28">
        <f ca="1">STDEV('Trial 1'!CF44,'Trial 2'!CF44,'Trial 3'!CF44,'Trial 4'!CF44,'Trial 5'!CF44,'Trial 6'!CF44,'Trial 7'!CF44,'Trial 8'!CF44)</f>
        <v>21782.8605413445</v>
      </c>
      <c r="CG62" s="28">
        <f ca="1">STDEV('Trial 1'!CG44,'Trial 2'!CG44,'Trial 3'!CG44,'Trial 4'!CG44,'Trial 5'!CG44,'Trial 6'!CG44,'Trial 7'!CG44,'Trial 8'!CG44)</f>
        <v>16750.623379218367</v>
      </c>
      <c r="CH62" s="28">
        <f ca="1">STDEV('Trial 1'!CH44,'Trial 2'!CH44,'Trial 3'!CH44,'Trial 4'!CH44,'Trial 5'!CH44,'Trial 6'!CH44,'Trial 7'!CH44,'Trial 8'!CH44)</f>
        <v>32681.600617335665</v>
      </c>
      <c r="CI62" s="28">
        <f ca="1">STDEV('Trial 1'!CI44,'Trial 2'!CI44,'Trial 3'!CI44,'Trial 4'!CI44,'Trial 5'!CI44,'Trial 6'!CI44,'Trial 7'!CI44,'Trial 8'!CI44)</f>
        <v>16263.320873047476</v>
      </c>
      <c r="CJ62" s="28">
        <f ca="1">STDEV('Trial 1'!CJ44,'Trial 2'!CJ44,'Trial 3'!CJ44,'Trial 4'!CJ44,'Trial 5'!CJ44,'Trial 6'!CJ44,'Trial 7'!CJ44,'Trial 8'!CJ44)</f>
        <v>24739.260024276133</v>
      </c>
      <c r="CK62" s="28">
        <f ca="1">STDEV('Trial 1'!CK44,'Trial 2'!CK44,'Trial 3'!CK44,'Trial 4'!CK44,'Trial 5'!CK44,'Trial 6'!CK44,'Trial 7'!CK44,'Trial 8'!CK44)</f>
        <v>41746.576049861178</v>
      </c>
      <c r="CL62" s="28">
        <f ca="1">STDEV('Trial 1'!CL44,'Trial 2'!CL44,'Trial 3'!CL44,'Trial 4'!CL44,'Trial 5'!CL44,'Trial 6'!CL44,'Trial 7'!CL44,'Trial 8'!CL44)</f>
        <v>13916.478017666164</v>
      </c>
      <c r="CM62" s="28">
        <f ca="1">STDEV('Trial 1'!CM44,'Trial 2'!CM44,'Trial 3'!CM44,'Trial 4'!CM44,'Trial 5'!CM44,'Trial 6'!CM44,'Trial 7'!CM44,'Trial 8'!CM44)</f>
        <v>27631.279241971766</v>
      </c>
      <c r="CN62" s="29">
        <f ca="1">SUM(CB62:CM62)</f>
        <v>302965.53284014505</v>
      </c>
      <c r="CO62" s="28">
        <f ca="1">STDEV('Trial 1'!CO44,'Trial 2'!CO44,'Trial 3'!CO44,'Trial 4'!CO44,'Trial 5'!CO44,'Trial 6'!CO44,'Trial 7'!CO44,'Trial 8'!CO44)</f>
        <v>23420.193529999717</v>
      </c>
      <c r="CP62" s="28">
        <f ca="1">STDEV('Trial 1'!CP44,'Trial 2'!CP44,'Trial 3'!CP44,'Trial 4'!CP44,'Trial 5'!CP44,'Trial 6'!CP44,'Trial 7'!CP44,'Trial 8'!CP44)</f>
        <v>24242.417040110271</v>
      </c>
      <c r="CQ62" s="28">
        <f ca="1">STDEV('Trial 1'!CQ44,'Trial 2'!CQ44,'Trial 3'!CQ44,'Trial 4'!CQ44,'Trial 5'!CQ44,'Trial 6'!CQ44,'Trial 7'!CQ44,'Trial 8'!CQ44)</f>
        <v>31588.992800174245</v>
      </c>
      <c r="CR62" s="28">
        <f ca="1">STDEV('Trial 1'!CR44,'Trial 2'!CR44,'Trial 3'!CR44,'Trial 4'!CR44,'Trial 5'!CR44,'Trial 6'!CR44,'Trial 7'!CR44,'Trial 8'!CR44)</f>
        <v>34417.132296621603</v>
      </c>
      <c r="CS62" s="28">
        <f ca="1">STDEV('Trial 1'!CS44,'Trial 2'!CS44,'Trial 3'!CS44,'Trial 4'!CS44,'Trial 5'!CS44,'Trial 6'!CS44,'Trial 7'!CS44,'Trial 8'!CS44)</f>
        <v>25054.494097960411</v>
      </c>
      <c r="CT62" s="28">
        <f ca="1">STDEV('Trial 1'!CT44,'Trial 2'!CT44,'Trial 3'!CT44,'Trial 4'!CT44,'Trial 5'!CT44,'Trial 6'!CT44,'Trial 7'!CT44,'Trial 8'!CT44)</f>
        <v>43393.205909544296</v>
      </c>
      <c r="CU62" s="28">
        <f ca="1">STDEV('Trial 1'!CU44,'Trial 2'!CU44,'Trial 3'!CU44,'Trial 4'!CU44,'Trial 5'!CU44,'Trial 6'!CU44,'Trial 7'!CU44,'Trial 8'!CU44)</f>
        <v>27406.175785330946</v>
      </c>
      <c r="CV62" s="28">
        <f ca="1">STDEV('Trial 1'!CV44,'Trial 2'!CV44,'Trial 3'!CV44,'Trial 4'!CV44,'Trial 5'!CV44,'Trial 6'!CV44,'Trial 7'!CV44,'Trial 8'!CV44)</f>
        <v>27385.926801053876</v>
      </c>
      <c r="CW62" s="28">
        <f ca="1">STDEV('Trial 1'!CW44,'Trial 2'!CW44,'Trial 3'!CW44,'Trial 4'!CW44,'Trial 5'!CW44,'Trial 6'!CW44,'Trial 7'!CW44,'Trial 8'!CW44)</f>
        <v>41435.961007108293</v>
      </c>
      <c r="CX62" s="28">
        <f ca="1">STDEV('Trial 1'!CX44,'Trial 2'!CX44,'Trial 3'!CX44,'Trial 4'!CX44,'Trial 5'!CX44,'Trial 6'!CX44,'Trial 7'!CX44,'Trial 8'!CX44)</f>
        <v>29400.003181651151</v>
      </c>
      <c r="CY62" s="28">
        <f ca="1">STDEV('Trial 1'!CY44,'Trial 2'!CY44,'Trial 3'!CY44,'Trial 4'!CY44,'Trial 5'!CY44,'Trial 6'!CY44,'Trial 7'!CY44,'Trial 8'!CY44)</f>
        <v>33536.707211350571</v>
      </c>
      <c r="CZ62" s="28">
        <f ca="1">STDEV('Trial 1'!CZ44,'Trial 2'!CZ44,'Trial 3'!CZ44,'Trial 4'!CZ44,'Trial 5'!CZ44,'Trial 6'!CZ44,'Trial 7'!CZ44,'Trial 8'!CZ44)</f>
        <v>34547.163130056695</v>
      </c>
      <c r="DA62" s="29">
        <f ca="1">SUM(CO62:CZ62)</f>
        <v>375828.37279096205</v>
      </c>
      <c r="DB62" s="28">
        <f ca="1">STDEV('Trial 1'!DB44,'Trial 2'!DB44,'Trial 3'!DB44,'Trial 4'!DB44,'Trial 5'!DB44,'Trial 6'!DB44,'Trial 7'!DB44,'Trial 8'!DB44)</f>
        <v>37545.198585181162</v>
      </c>
      <c r="DC62" s="28">
        <f ca="1">STDEV('Trial 1'!DC44,'Trial 2'!DC44,'Trial 3'!DC44,'Trial 4'!DC44,'Trial 5'!DC44,'Trial 6'!DC44,'Trial 7'!DC44,'Trial 8'!DC44)</f>
        <v>35565.399759743726</v>
      </c>
      <c r="DD62" s="28">
        <f ca="1">STDEV('Trial 1'!DD44,'Trial 2'!DD44,'Trial 3'!DD44,'Trial 4'!DD44,'Trial 5'!DD44,'Trial 6'!DD44,'Trial 7'!DD44,'Trial 8'!DD44)</f>
        <v>24724.808669896192</v>
      </c>
      <c r="DE62" s="28">
        <f ca="1">STDEV('Trial 1'!DE44,'Trial 2'!DE44,'Trial 3'!DE44,'Trial 4'!DE44,'Trial 5'!DE44,'Trial 6'!DE44,'Trial 7'!DE44,'Trial 8'!DE44)</f>
        <v>36389.110889564814</v>
      </c>
      <c r="DF62" s="28">
        <f ca="1">STDEV('Trial 1'!DF44,'Trial 2'!DF44,'Trial 3'!DF44,'Trial 4'!DF44,'Trial 5'!DF44,'Trial 6'!DF44,'Trial 7'!DF44,'Trial 8'!DF44)</f>
        <v>43156.765549583732</v>
      </c>
      <c r="DG62" s="28">
        <f ca="1">STDEV('Trial 1'!DG44,'Trial 2'!DG44,'Trial 3'!DG44,'Trial 4'!DG44,'Trial 5'!DG44,'Trial 6'!DG44,'Trial 7'!DG44,'Trial 8'!DG44)</f>
        <v>16729.125033960176</v>
      </c>
      <c r="DH62" s="28">
        <f ca="1">STDEV('Trial 1'!DH44,'Trial 2'!DH44,'Trial 3'!DH44,'Trial 4'!DH44,'Trial 5'!DH44,'Trial 6'!DH44,'Trial 7'!DH44,'Trial 8'!DH44)</f>
        <v>20695.803159896317</v>
      </c>
      <c r="DI62" s="28">
        <f ca="1">STDEV('Trial 1'!DI44,'Trial 2'!DI44,'Trial 3'!DI44,'Trial 4'!DI44,'Trial 5'!DI44,'Trial 6'!DI44,'Trial 7'!DI44,'Trial 8'!DI44)</f>
        <v>40304.625345698478</v>
      </c>
      <c r="DJ62" s="28">
        <f ca="1">STDEV('Trial 1'!DJ44,'Trial 2'!DJ44,'Trial 3'!DJ44,'Trial 4'!DJ44,'Trial 5'!DJ44,'Trial 6'!DJ44,'Trial 7'!DJ44,'Trial 8'!DJ44)</f>
        <v>24128.557114693733</v>
      </c>
      <c r="DK62" s="28">
        <f ca="1">STDEV('Trial 1'!DK44,'Trial 2'!DK44,'Trial 3'!DK44,'Trial 4'!DK44,'Trial 5'!DK44,'Trial 6'!DK44,'Trial 7'!DK44,'Trial 8'!DK44)</f>
        <v>39852.390082703576</v>
      </c>
      <c r="DL62" s="28">
        <f ca="1">STDEV('Trial 1'!DL44,'Trial 2'!DL44,'Trial 3'!DL44,'Trial 4'!DL44,'Trial 5'!DL44,'Trial 6'!DL44,'Trial 7'!DL44,'Trial 8'!DL44)</f>
        <v>24532.800295352001</v>
      </c>
      <c r="DM62" s="28">
        <f ca="1">STDEV('Trial 1'!DM44,'Trial 2'!DM44,'Trial 3'!DM44,'Trial 4'!DM44,'Trial 5'!DM44,'Trial 6'!DM44,'Trial 7'!DM44,'Trial 8'!DM44)</f>
        <v>30978.478769961053</v>
      </c>
      <c r="DN62" s="29">
        <f ca="1">SUM(DB62:DM62)</f>
        <v>374603.06325623492</v>
      </c>
      <c r="DO62" s="28">
        <f ca="1">STDEV('Trial 1'!DO44,'Trial 2'!DO44,'Trial 3'!DO44,'Trial 4'!DO44,'Trial 5'!DO44,'Trial 6'!DO44,'Trial 7'!DO44,'Trial 8'!DO44)</f>
        <v>32372.315195867563</v>
      </c>
      <c r="DP62" s="28">
        <f ca="1">STDEV('Trial 1'!DP44,'Trial 2'!DP44,'Trial 3'!DP44,'Trial 4'!DP44,'Trial 5'!DP44,'Trial 6'!DP44,'Trial 7'!DP44,'Trial 8'!DP44)</f>
        <v>28689.171131344268</v>
      </c>
      <c r="DQ62" s="28">
        <f ca="1">STDEV('Trial 1'!DQ44,'Trial 2'!DQ44,'Trial 3'!DQ44,'Trial 4'!DQ44,'Trial 5'!DQ44,'Trial 6'!DQ44,'Trial 7'!DQ44,'Trial 8'!DQ44)</f>
        <v>23401.177011145017</v>
      </c>
      <c r="DR62" s="28">
        <f ca="1">STDEV('Trial 1'!DR44,'Trial 2'!DR44,'Trial 3'!DR44,'Trial 4'!DR44,'Trial 5'!DR44,'Trial 6'!DR44,'Trial 7'!DR44,'Trial 8'!DR44)</f>
        <v>29532.526110997729</v>
      </c>
      <c r="DS62" s="28">
        <f ca="1">STDEV('Trial 1'!DS44,'Trial 2'!DS44,'Trial 3'!DS44,'Trial 4'!DS44,'Trial 5'!DS44,'Trial 6'!DS44,'Trial 7'!DS44,'Trial 8'!DS44)</f>
        <v>24179.230202412597</v>
      </c>
      <c r="DT62" s="28">
        <f ca="1">STDEV('Trial 1'!DT44,'Trial 2'!DT44,'Trial 3'!DT44,'Trial 4'!DT44,'Trial 5'!DT44,'Trial 6'!DT44,'Trial 7'!DT44,'Trial 8'!DT44)</f>
        <v>29919.740022577087</v>
      </c>
      <c r="DU62" s="28">
        <f ca="1">STDEV('Trial 1'!DU44,'Trial 2'!DU44,'Trial 3'!DU44,'Trial 4'!DU44,'Trial 5'!DU44,'Trial 6'!DU44,'Trial 7'!DU44,'Trial 8'!DU44)</f>
        <v>26004.006043306112</v>
      </c>
      <c r="DV62" s="28">
        <f ca="1">STDEV('Trial 1'!DV44,'Trial 2'!DV44,'Trial 3'!DV44,'Trial 4'!DV44,'Trial 5'!DV44,'Trial 6'!DV44,'Trial 7'!DV44,'Trial 8'!DV44)</f>
        <v>14128.170700251527</v>
      </c>
      <c r="DW62" s="28">
        <f ca="1">STDEV('Trial 1'!DW44,'Trial 2'!DW44,'Trial 3'!DW44,'Trial 4'!DW44,'Trial 5'!DW44,'Trial 6'!DW44,'Trial 7'!DW44,'Trial 8'!DW44)</f>
        <v>34467.973406559766</v>
      </c>
      <c r="DX62" s="28">
        <f ca="1">STDEV('Trial 1'!DX44,'Trial 2'!DX44,'Trial 3'!DX44,'Trial 4'!DX44,'Trial 5'!DX44,'Trial 6'!DX44,'Trial 7'!DX44,'Trial 8'!DX44)</f>
        <v>22566.422801129993</v>
      </c>
      <c r="DY62" s="28">
        <f ca="1">STDEV('Trial 1'!DY44,'Trial 2'!DY44,'Trial 3'!DY44,'Trial 4'!DY44,'Trial 5'!DY44,'Trial 6'!DY44,'Trial 7'!DY44,'Trial 8'!DY44)</f>
        <v>40392.996668142456</v>
      </c>
      <c r="DZ62" s="28">
        <f ca="1">STDEV('Trial 1'!DZ44,'Trial 2'!DZ44,'Trial 3'!DZ44,'Trial 4'!DZ44,'Trial 5'!DZ44,'Trial 6'!DZ44,'Trial 7'!DZ44,'Trial 8'!DZ44)</f>
        <v>16859.335642037768</v>
      </c>
      <c r="EA62" s="29">
        <f ca="1">SUM(DO62:DZ62)</f>
        <v>322513.06493577186</v>
      </c>
      <c r="EB62" s="28">
        <f ca="1">STDEV('Trial 1'!EB44,'Trial 2'!EB44,'Trial 3'!EB44,'Trial 4'!EB44,'Trial 5'!EB44,'Trial 6'!EB44,'Trial 7'!EB44,'Trial 8'!EB44)</f>
        <v>19844.107460363066</v>
      </c>
      <c r="EC62" s="28">
        <f ca="1">STDEV('Trial 1'!EC44,'Trial 2'!EC44,'Trial 3'!EC44,'Trial 4'!EC44,'Trial 5'!EC44,'Trial 6'!EC44,'Trial 7'!EC44,'Trial 8'!EC44)</f>
        <v>26677.329355616021</v>
      </c>
      <c r="ED62" s="28">
        <f ca="1">STDEV('Trial 1'!ED44,'Trial 2'!ED44,'Trial 3'!ED44,'Trial 4'!ED44,'Trial 5'!ED44,'Trial 6'!ED44,'Trial 7'!ED44,'Trial 8'!ED44)</f>
        <v>35038.789816345576</v>
      </c>
      <c r="EE62" s="28">
        <f ca="1">STDEV('Trial 1'!EE44,'Trial 2'!EE44,'Trial 3'!EE44,'Trial 4'!EE44,'Trial 5'!EE44,'Trial 6'!EE44,'Trial 7'!EE44,'Trial 8'!EE44)</f>
        <v>30784.639611367591</v>
      </c>
      <c r="EF62" s="28">
        <f ca="1">STDEV('Trial 1'!EF44,'Trial 2'!EF44,'Trial 3'!EF44,'Trial 4'!EF44,'Trial 5'!EF44,'Trial 6'!EF44,'Trial 7'!EF44,'Trial 8'!EF44)</f>
        <v>30924.99185945616</v>
      </c>
      <c r="EG62" s="28">
        <f ca="1">STDEV('Trial 1'!EG44,'Trial 2'!EG44,'Trial 3'!EG44,'Trial 4'!EG44,'Trial 5'!EG44,'Trial 6'!EG44,'Trial 7'!EG44,'Trial 8'!EG44)</f>
        <v>32479.013998794329</v>
      </c>
      <c r="EH62" s="28">
        <f ca="1">STDEV('Trial 1'!EH44,'Trial 2'!EH44,'Trial 3'!EH44,'Trial 4'!EH44,'Trial 5'!EH44,'Trial 6'!EH44,'Trial 7'!EH44,'Trial 8'!EH44)</f>
        <v>31867.164772414726</v>
      </c>
      <c r="EI62" s="28">
        <f ca="1">STDEV('Trial 1'!EI44,'Trial 2'!EI44,'Trial 3'!EI44,'Trial 4'!EI44,'Trial 5'!EI44,'Trial 6'!EI44,'Trial 7'!EI44,'Trial 8'!EI44)</f>
        <v>19984.339100275134</v>
      </c>
      <c r="EJ62" s="28">
        <f ca="1">STDEV('Trial 1'!EJ44,'Trial 2'!EJ44,'Trial 3'!EJ44,'Trial 4'!EJ44,'Trial 5'!EJ44,'Trial 6'!EJ44,'Trial 7'!EJ44,'Trial 8'!EJ44)</f>
        <v>22602.533422429125</v>
      </c>
      <c r="EK62" s="28">
        <f ca="1">STDEV('Trial 1'!EK44,'Trial 2'!EK44,'Trial 3'!EK44,'Trial 4'!EK44,'Trial 5'!EK44,'Trial 6'!EK44,'Trial 7'!EK44,'Trial 8'!EK44)</f>
        <v>35634.697221558257</v>
      </c>
      <c r="EL62" s="28">
        <f ca="1">STDEV('Trial 1'!EL44,'Trial 2'!EL44,'Trial 3'!EL44,'Trial 4'!EL44,'Trial 5'!EL44,'Trial 6'!EL44,'Trial 7'!EL44,'Trial 8'!EL44)</f>
        <v>43109.845015581879</v>
      </c>
      <c r="EM62" s="28">
        <f ca="1">STDEV('Trial 1'!EM44,'Trial 2'!EM44,'Trial 3'!EM44,'Trial 4'!EM44,'Trial 5'!EM44,'Trial 6'!EM44,'Trial 7'!EM44,'Trial 8'!EM44)</f>
        <v>31566.135649347903</v>
      </c>
      <c r="EN62" s="29">
        <f ca="1">SUM(EB62:EM62)</f>
        <v>360513.58728354977</v>
      </c>
    </row>
    <row r="63" spans="1:144" ht="12.75" customHeight="1" outlineLevel="1" x14ac:dyDescent="0.2"/>
    <row r="64" spans="1:144" ht="12.75" customHeight="1" outlineLevel="1" x14ac:dyDescent="0.2">
      <c r="A64" s="7" t="str">
        <f>Labels!B69</f>
        <v>Potential Output</v>
      </c>
      <c r="B64" s="22">
        <f>AVERAGE('Trial 1'!B45,'Trial 2'!B45,'Trial 3'!B45,'Trial 4'!B45,'Trial 5'!B45,'Trial 6'!B45,'Trial 7'!B45,'Trial 8'!B45)</f>
        <v>1166666.6666666667</v>
      </c>
      <c r="C64" s="22">
        <f>AVERAGE('Trial 1'!C45,'Trial 2'!C45,'Trial 3'!C45,'Trial 4'!C45,'Trial 5'!C45,'Trial 6'!C45,'Trial 7'!C45,'Trial 8'!C45)</f>
        <v>1166666.6666666667</v>
      </c>
      <c r="D64" s="22">
        <f ca="1">AVERAGE('Trial 1'!D45,'Trial 2'!D45,'Trial 3'!D45,'Trial 4'!D45,'Trial 5'!D45,'Trial 6'!D45,'Trial 7'!D45,'Trial 8'!D45)</f>
        <v>1166621.6280168754</v>
      </c>
      <c r="E64" s="22">
        <f ca="1">AVERAGE('Trial 1'!E45,'Trial 2'!E45,'Trial 3'!E45,'Trial 4'!E45,'Trial 5'!E45,'Trial 6'!E45,'Trial 7'!E45,'Trial 8'!E45)</f>
        <v>1166535.2770170621</v>
      </c>
      <c r="F64" s="22">
        <f ca="1">AVERAGE('Trial 1'!F45,'Trial 2'!F45,'Trial 3'!F45,'Trial 4'!F45,'Trial 5'!F45,'Trial 6'!F45,'Trial 7'!F45,'Trial 8'!F45)</f>
        <v>1166412.8181994723</v>
      </c>
      <c r="G64" s="22">
        <f ca="1">AVERAGE('Trial 1'!G45,'Trial 2'!G45,'Trial 3'!G45,'Trial 4'!G45,'Trial 5'!G45,'Trial 6'!G45,'Trial 7'!G45,'Trial 8'!G45)</f>
        <v>1166249.8238724165</v>
      </c>
      <c r="H64" s="22">
        <f ca="1">AVERAGE('Trial 1'!H45,'Trial 2'!H45,'Trial 3'!H45,'Trial 4'!H45,'Trial 5'!H45,'Trial 6'!H45,'Trial 7'!H45,'Trial 8'!H45)</f>
        <v>1166052.9721331079</v>
      </c>
      <c r="I64" s="22">
        <f ca="1">AVERAGE('Trial 1'!I45,'Trial 2'!I45,'Trial 3'!I45,'Trial 4'!I45,'Trial 5'!I45,'Trial 6'!I45,'Trial 7'!I45,'Trial 8'!I45)</f>
        <v>1165819.0325976475</v>
      </c>
      <c r="J64" s="22">
        <f ca="1">AVERAGE('Trial 1'!J45,'Trial 2'!J45,'Trial 3'!J45,'Trial 4'!J45,'Trial 5'!J45,'Trial 6'!J45,'Trial 7'!J45,'Trial 8'!J45)</f>
        <v>1165548.1660880945</v>
      </c>
      <c r="K64" s="22">
        <f ca="1">AVERAGE('Trial 1'!K45,'Trial 2'!K45,'Trial 3'!K45,'Trial 4'!K45,'Trial 5'!K45,'Trial 6'!K45,'Trial 7'!K45,'Trial 8'!K45)</f>
        <v>1165246.8794499636</v>
      </c>
      <c r="L64" s="22">
        <f ca="1">AVERAGE('Trial 1'!L45,'Trial 2'!L45,'Trial 3'!L45,'Trial 4'!L45,'Trial 5'!L45,'Trial 6'!L45,'Trial 7'!L45,'Trial 8'!L45)</f>
        <v>1164914.1886520362</v>
      </c>
      <c r="M64" s="22">
        <f ca="1">AVERAGE('Trial 1'!M45,'Trial 2'!M45,'Trial 3'!M45,'Trial 4'!M45,'Trial 5'!M45,'Trial 6'!M45,'Trial 7'!M45,'Trial 8'!M45)</f>
        <v>1164553.7364195364</v>
      </c>
      <c r="N64" s="23">
        <f ca="1">SUM(B64:M64)</f>
        <v>13991287.855779547</v>
      </c>
      <c r="O64" s="22">
        <f ca="1">AVERAGE('Trial 1'!O45,'Trial 2'!O45,'Trial 3'!O45,'Trial 4'!O45,'Trial 5'!O45,'Trial 6'!O45,'Trial 7'!O45,'Trial 8'!O45)</f>
        <v>1164162.3696911111</v>
      </c>
      <c r="P64" s="22">
        <f ca="1">AVERAGE('Trial 1'!P45,'Trial 2'!P45,'Trial 3'!P45,'Trial 4'!P45,'Trial 5'!P45,'Trial 6'!P45,'Trial 7'!P45,'Trial 8'!P45)</f>
        <v>1163741.4342986711</v>
      </c>
      <c r="Q64" s="22">
        <f ca="1">AVERAGE('Trial 1'!Q45,'Trial 2'!Q45,'Trial 3'!Q45,'Trial 4'!Q45,'Trial 5'!Q45,'Trial 6'!Q45,'Trial 7'!Q45,'Trial 8'!Q45)</f>
        <v>1163293.5880590151</v>
      </c>
      <c r="R64" s="22">
        <f ca="1">AVERAGE('Trial 1'!R45,'Trial 2'!R45,'Trial 3'!R45,'Trial 4'!R45,'Trial 5'!R45,'Trial 6'!R45,'Trial 7'!R45,'Trial 8'!R45)</f>
        <v>1162817.8063508165</v>
      </c>
      <c r="S64" s="22">
        <f ca="1">AVERAGE('Trial 1'!S45,'Trial 2'!S45,'Trial 3'!S45,'Trial 4'!S45,'Trial 5'!S45,'Trial 6'!S45,'Trial 7'!S45,'Trial 8'!S45)</f>
        <v>1162314.9460946082</v>
      </c>
      <c r="T64" s="22">
        <f ca="1">AVERAGE('Trial 1'!T45,'Trial 2'!T45,'Trial 3'!T45,'Trial 4'!T45,'Trial 5'!T45,'Trial 6'!T45,'Trial 7'!T45,'Trial 8'!T45)</f>
        <v>1161785.5880727717</v>
      </c>
      <c r="U64" s="22">
        <f ca="1">AVERAGE('Trial 1'!U45,'Trial 2'!U45,'Trial 3'!U45,'Trial 4'!U45,'Trial 5'!U45,'Trial 6'!U45,'Trial 7'!U45,'Trial 8'!U45)</f>
        <v>1161231.4446379582</v>
      </c>
      <c r="V64" s="22">
        <f ca="1">AVERAGE('Trial 1'!V45,'Trial 2'!V45,'Trial 3'!V45,'Trial 4'!V45,'Trial 5'!V45,'Trial 6'!V45,'Trial 7'!V45,'Trial 8'!V45)</f>
        <v>1160653.9617221085</v>
      </c>
      <c r="W64" s="22">
        <f ca="1">AVERAGE('Trial 1'!W45,'Trial 2'!W45,'Trial 3'!W45,'Trial 4'!W45,'Trial 5'!W45,'Trial 6'!W45,'Trial 7'!W45,'Trial 8'!W45)</f>
        <v>1160053.047463537</v>
      </c>
      <c r="X64" s="22">
        <f ca="1">AVERAGE('Trial 1'!X45,'Trial 2'!X45,'Trial 3'!X45,'Trial 4'!X45,'Trial 5'!X45,'Trial 6'!X45,'Trial 7'!X45,'Trial 8'!X45)</f>
        <v>1159427.2064673926</v>
      </c>
      <c r="Y64" s="22">
        <f ca="1">AVERAGE('Trial 1'!Y45,'Trial 2'!Y45,'Trial 3'!Y45,'Trial 4'!Y45,'Trial 5'!Y45,'Trial 6'!Y45,'Trial 7'!Y45,'Trial 8'!Y45)</f>
        <v>1158780.9619052135</v>
      </c>
      <c r="Z64" s="22">
        <f ca="1">AVERAGE('Trial 1'!Z45,'Trial 2'!Z45,'Trial 3'!Z45,'Trial 4'!Z45,'Trial 5'!Z45,'Trial 6'!Z45,'Trial 7'!Z45,'Trial 8'!Z45)</f>
        <v>1158117.0529525089</v>
      </c>
      <c r="AA64" s="23">
        <f ca="1">SUM(O64:Z64)</f>
        <v>13936379.407715712</v>
      </c>
      <c r="AB64" s="22">
        <f ca="1">AVERAGE('Trial 1'!AB45,'Trial 2'!AB45,'Trial 3'!AB45,'Trial 4'!AB45,'Trial 5'!AB45,'Trial 6'!AB45,'Trial 7'!AB45,'Trial 8'!AB45)</f>
        <v>1157432.6330018891</v>
      </c>
      <c r="AC64" s="22">
        <f ca="1">AVERAGE('Trial 1'!AC45,'Trial 2'!AC45,'Trial 3'!AC45,'Trial 4'!AC45,'Trial 5'!AC45,'Trial 6'!AC45,'Trial 7'!AC45,'Trial 8'!AC45)</f>
        <v>1156728.8389369417</v>
      </c>
      <c r="AD64" s="22">
        <f ca="1">AVERAGE('Trial 1'!AD45,'Trial 2'!AD45,'Trial 3'!AD45,'Trial 4'!AD45,'Trial 5'!AD45,'Trial 6'!AD45,'Trial 7'!AD45,'Trial 8'!AD45)</f>
        <v>1156006.5544185103</v>
      </c>
      <c r="AE64" s="22">
        <f ca="1">AVERAGE('Trial 1'!AE45,'Trial 2'!AE45,'Trial 3'!AE45,'Trial 4'!AE45,'Trial 5'!AE45,'Trial 6'!AE45,'Trial 7'!AE45,'Trial 8'!AE45)</f>
        <v>1155264.7310240269</v>
      </c>
      <c r="AF64" s="22">
        <f ca="1">AVERAGE('Trial 1'!AF45,'Trial 2'!AF45,'Trial 3'!AF45,'Trial 4'!AF45,'Trial 5'!AF45,'Trial 6'!AF45,'Trial 7'!AF45,'Trial 8'!AF45)</f>
        <v>1154505.4117819814</v>
      </c>
      <c r="AG64" s="22">
        <f ca="1">AVERAGE('Trial 1'!AG45,'Trial 2'!AG45,'Trial 3'!AG45,'Trial 4'!AG45,'Trial 5'!AG45,'Trial 6'!AG45,'Trial 7'!AG45,'Trial 8'!AG45)</f>
        <v>1153726.1945455505</v>
      </c>
      <c r="AH64" s="22">
        <f ca="1">AVERAGE('Trial 1'!AH45,'Trial 2'!AH45,'Trial 3'!AH45,'Trial 4'!AH45,'Trial 5'!AH45,'Trial 6'!AH45,'Trial 7'!AH45,'Trial 8'!AH45)</f>
        <v>1152933.9555701136</v>
      </c>
      <c r="AI64" s="22">
        <f ca="1">AVERAGE('Trial 1'!AI45,'Trial 2'!AI45,'Trial 3'!AI45,'Trial 4'!AI45,'Trial 5'!AI45,'Trial 6'!AI45,'Trial 7'!AI45,'Trial 8'!AI45)</f>
        <v>1152125.2655091693</v>
      </c>
      <c r="AJ64" s="22">
        <f ca="1">AVERAGE('Trial 1'!AJ45,'Trial 2'!AJ45,'Trial 3'!AJ45,'Trial 4'!AJ45,'Trial 5'!AJ45,'Trial 6'!AJ45,'Trial 7'!AJ45,'Trial 8'!AJ45)</f>
        <v>1151305.1769202757</v>
      </c>
      <c r="AK64" s="22">
        <f ca="1">AVERAGE('Trial 1'!AK45,'Trial 2'!AK45,'Trial 3'!AK45,'Trial 4'!AK45,'Trial 5'!AK45,'Trial 6'!AK45,'Trial 7'!AK45,'Trial 8'!AK45)</f>
        <v>1150473.3707759418</v>
      </c>
      <c r="AL64" s="22">
        <f ca="1">AVERAGE('Trial 1'!AL45,'Trial 2'!AL45,'Trial 3'!AL45,'Trial 4'!AL45,'Trial 5'!AL45,'Trial 6'!AL45,'Trial 7'!AL45,'Trial 8'!AL45)</f>
        <v>1149625.4215789747</v>
      </c>
      <c r="AM64" s="22">
        <f ca="1">AVERAGE('Trial 1'!AM45,'Trial 2'!AM45,'Trial 3'!AM45,'Trial 4'!AM45,'Trial 5'!AM45,'Trial 6'!AM45,'Trial 7'!AM45,'Trial 8'!AM45)</f>
        <v>1148763.723799105</v>
      </c>
      <c r="AN64" s="23">
        <f ca="1">SUM(AB64:AM64)</f>
        <v>13838891.277862482</v>
      </c>
      <c r="AO64" s="22">
        <f ca="1">AVERAGE('Trial 1'!AO45,'Trial 2'!AO45,'Trial 3'!AO45,'Trial 4'!AO45,'Trial 5'!AO45,'Trial 6'!AO45,'Trial 7'!AO45,'Trial 8'!AO45)</f>
        <v>1147888.5766730735</v>
      </c>
      <c r="AP64" s="22">
        <f ca="1">AVERAGE('Trial 1'!AP45,'Trial 2'!AP45,'Trial 3'!AP45,'Trial 4'!AP45,'Trial 5'!AP45,'Trial 6'!AP45,'Trial 7'!AP45,'Trial 8'!AP45)</f>
        <v>1147000.4463838998</v>
      </c>
      <c r="AQ64" s="22">
        <f ca="1">AVERAGE('Trial 1'!AQ45,'Trial 2'!AQ45,'Trial 3'!AQ45,'Trial 4'!AQ45,'Trial 5'!AQ45,'Trial 6'!AQ45,'Trial 7'!AQ45,'Trial 8'!AQ45)</f>
        <v>1146100.8492650599</v>
      </c>
      <c r="AR64" s="22">
        <f ca="1">AVERAGE('Trial 1'!AR45,'Trial 2'!AR45,'Trial 3'!AR45,'Trial 4'!AR45,'Trial 5'!AR45,'Trial 6'!AR45,'Trial 7'!AR45,'Trial 8'!AR45)</f>
        <v>1145190.2305661952</v>
      </c>
      <c r="AS64" s="22">
        <f ca="1">AVERAGE('Trial 1'!AS45,'Trial 2'!AS45,'Trial 3'!AS45,'Trial 4'!AS45,'Trial 5'!AS45,'Trial 6'!AS45,'Trial 7'!AS45,'Trial 8'!AS45)</f>
        <v>1144271.7005092811</v>
      </c>
      <c r="AT64" s="22">
        <f ca="1">AVERAGE('Trial 1'!AT45,'Trial 2'!AT45,'Trial 3'!AT45,'Trial 4'!AT45,'Trial 5'!AT45,'Trial 6'!AT45,'Trial 7'!AT45,'Trial 8'!AT45)</f>
        <v>1143341.438709887</v>
      </c>
      <c r="AU64" s="22">
        <f ca="1">AVERAGE('Trial 1'!AU45,'Trial 2'!AU45,'Trial 3'!AU45,'Trial 4'!AU45,'Trial 5'!AU45,'Trial 6'!AU45,'Trial 7'!AU45,'Trial 8'!AU45)</f>
        <v>1142400.2503693455</v>
      </c>
      <c r="AV64" s="22">
        <f ca="1">AVERAGE('Trial 1'!AV45,'Trial 2'!AV45,'Trial 3'!AV45,'Trial 4'!AV45,'Trial 5'!AV45,'Trial 6'!AV45,'Trial 7'!AV45,'Trial 8'!AV45)</f>
        <v>1141446.6260444084</v>
      </c>
      <c r="AW64" s="22">
        <f ca="1">AVERAGE('Trial 1'!AW45,'Trial 2'!AW45,'Trial 3'!AW45,'Trial 4'!AW45,'Trial 5'!AW45,'Trial 6'!AW45,'Trial 7'!AW45,'Trial 8'!AW45)</f>
        <v>1140482.5347238407</v>
      </c>
      <c r="AX64" s="22">
        <f ca="1">AVERAGE('Trial 1'!AX45,'Trial 2'!AX45,'Trial 3'!AX45,'Trial 4'!AX45,'Trial 5'!AX45,'Trial 6'!AX45,'Trial 7'!AX45,'Trial 8'!AX45)</f>
        <v>1139511.9123299355</v>
      </c>
      <c r="AY64" s="22">
        <f ca="1">AVERAGE('Trial 1'!AY45,'Trial 2'!AY45,'Trial 3'!AY45,'Trial 4'!AY45,'Trial 5'!AY45,'Trial 6'!AY45,'Trial 7'!AY45,'Trial 8'!AY45)</f>
        <v>1138534.7787839244</v>
      </c>
      <c r="AZ64" s="22">
        <f ca="1">AVERAGE('Trial 1'!AZ45,'Trial 2'!AZ45,'Trial 3'!AZ45,'Trial 4'!AZ45,'Trial 5'!AZ45,'Trial 6'!AZ45,'Trial 7'!AZ45,'Trial 8'!AZ45)</f>
        <v>1137551.1856727658</v>
      </c>
      <c r="BA64" s="23">
        <f ca="1">SUM(AO64:AZ64)</f>
        <v>13713720.530031616</v>
      </c>
      <c r="BB64" s="22">
        <f ca="1">AVERAGE('Trial 1'!BB45,'Trial 2'!BB45,'Trial 3'!BB45,'Trial 4'!BB45,'Trial 5'!BB45,'Trial 6'!BB45,'Trial 7'!BB45,'Trial 8'!BB45)</f>
        <v>1136558.1825701075</v>
      </c>
      <c r="BC64" s="22">
        <f ca="1">AVERAGE('Trial 1'!BC45,'Trial 2'!BC45,'Trial 3'!BC45,'Trial 4'!BC45,'Trial 5'!BC45,'Trial 6'!BC45,'Trial 7'!BC45,'Trial 8'!BC45)</f>
        <v>1135558.1275137034</v>
      </c>
      <c r="BD64" s="22">
        <f ca="1">AVERAGE('Trial 1'!BD45,'Trial 2'!BD45,'Trial 3'!BD45,'Trial 4'!BD45,'Trial 5'!BD45,'Trial 6'!BD45,'Trial 7'!BD45,'Trial 8'!BD45)</f>
        <v>1134549.9167102475</v>
      </c>
      <c r="BE64" s="22">
        <f ca="1">AVERAGE('Trial 1'!BE45,'Trial 2'!BE45,'Trial 3'!BE45,'Trial 4'!BE45,'Trial 5'!BE45,'Trial 6'!BE45,'Trial 7'!BE45,'Trial 8'!BE45)</f>
        <v>1133538.0574675379</v>
      </c>
      <c r="BF64" s="22">
        <f ca="1">AVERAGE('Trial 1'!BF45,'Trial 2'!BF45,'Trial 3'!BF45,'Trial 4'!BF45,'Trial 5'!BF45,'Trial 6'!BF45,'Trial 7'!BF45,'Trial 8'!BF45)</f>
        <v>1132519.6052943459</v>
      </c>
      <c r="BG64" s="22">
        <f ca="1">AVERAGE('Trial 1'!BG45,'Trial 2'!BG45,'Trial 3'!BG45,'Trial 4'!BG45,'Trial 5'!BG45,'Trial 6'!BG45,'Trial 7'!BG45,'Trial 8'!BG45)</f>
        <v>1131491.8231681951</v>
      </c>
      <c r="BH64" s="22">
        <f ca="1">AVERAGE('Trial 1'!BH45,'Trial 2'!BH45,'Trial 3'!BH45,'Trial 4'!BH45,'Trial 5'!BH45,'Trial 6'!BH45,'Trial 7'!BH45,'Trial 8'!BH45)</f>
        <v>1130456.7317838955</v>
      </c>
      <c r="BI64" s="22">
        <f ca="1">AVERAGE('Trial 1'!BI45,'Trial 2'!BI45,'Trial 3'!BI45,'Trial 4'!BI45,'Trial 5'!BI45,'Trial 6'!BI45,'Trial 7'!BI45,'Trial 8'!BI45)</f>
        <v>1129417.1788775944</v>
      </c>
      <c r="BJ64" s="22">
        <f ca="1">AVERAGE('Trial 1'!BJ45,'Trial 2'!BJ45,'Trial 3'!BJ45,'Trial 4'!BJ45,'Trial 5'!BJ45,'Trial 6'!BJ45,'Trial 7'!BJ45,'Trial 8'!BJ45)</f>
        <v>1128373.0425920647</v>
      </c>
      <c r="BK64" s="22">
        <f ca="1">AVERAGE('Trial 1'!BK45,'Trial 2'!BK45,'Trial 3'!BK45,'Trial 4'!BK45,'Trial 5'!BK45,'Trial 6'!BK45,'Trial 7'!BK45,'Trial 8'!BK45)</f>
        <v>1127322.3741623722</v>
      </c>
      <c r="BL64" s="22">
        <f ca="1">AVERAGE('Trial 1'!BL45,'Trial 2'!BL45,'Trial 3'!BL45,'Trial 4'!BL45,'Trial 5'!BL45,'Trial 6'!BL45,'Trial 7'!BL45,'Trial 8'!BL45)</f>
        <v>1126269.3253437639</v>
      </c>
      <c r="BM64" s="22">
        <f ca="1">AVERAGE('Trial 1'!BM45,'Trial 2'!BM45,'Trial 3'!BM45,'Trial 4'!BM45,'Trial 5'!BM45,'Trial 6'!BM45,'Trial 7'!BM45,'Trial 8'!BM45)</f>
        <v>1125214.2366715397</v>
      </c>
      <c r="BN64" s="23">
        <f ca="1">SUM(BB64:BM64)</f>
        <v>13571268.602155367</v>
      </c>
      <c r="BO64" s="22">
        <f ca="1">AVERAGE('Trial 1'!BO45,'Trial 2'!BO45,'Trial 3'!BO45,'Trial 4'!BO45,'Trial 5'!BO45,'Trial 6'!BO45,'Trial 7'!BO45,'Trial 8'!BO45)</f>
        <v>1124152.4695054877</v>
      </c>
      <c r="BP64" s="22">
        <f ca="1">AVERAGE('Trial 1'!BP45,'Trial 2'!BP45,'Trial 3'!BP45,'Trial 4'!BP45,'Trial 5'!BP45,'Trial 6'!BP45,'Trial 7'!BP45,'Trial 8'!BP45)</f>
        <v>1123087.7532294486</v>
      </c>
      <c r="BQ64" s="22">
        <f ca="1">AVERAGE('Trial 1'!BQ45,'Trial 2'!BQ45,'Trial 3'!BQ45,'Trial 4'!BQ45,'Trial 5'!BQ45,'Trial 6'!BQ45,'Trial 7'!BQ45,'Trial 8'!BQ45)</f>
        <v>1122021.6741286381</v>
      </c>
      <c r="BR64" s="22">
        <f ca="1">AVERAGE('Trial 1'!BR45,'Trial 2'!BR45,'Trial 3'!BR45,'Trial 4'!BR45,'Trial 5'!BR45,'Trial 6'!BR45,'Trial 7'!BR45,'Trial 8'!BR45)</f>
        <v>1120954.4783632345</v>
      </c>
      <c r="BS64" s="22">
        <f ca="1">AVERAGE('Trial 1'!BS45,'Trial 2'!BS45,'Trial 3'!BS45,'Trial 4'!BS45,'Trial 5'!BS45,'Trial 6'!BS45,'Trial 7'!BS45,'Trial 8'!BS45)</f>
        <v>1119880.9933404215</v>
      </c>
      <c r="BT64" s="22">
        <f ca="1">AVERAGE('Trial 1'!BT45,'Trial 2'!BT45,'Trial 3'!BT45,'Trial 4'!BT45,'Trial 5'!BT45,'Trial 6'!BT45,'Trial 7'!BT45,'Trial 8'!BT45)</f>
        <v>1118803.5862186719</v>
      </c>
      <c r="BU64" s="22">
        <f ca="1">AVERAGE('Trial 1'!BU45,'Trial 2'!BU45,'Trial 3'!BU45,'Trial 4'!BU45,'Trial 5'!BU45,'Trial 6'!BU45,'Trial 7'!BU45,'Trial 8'!BU45)</f>
        <v>1117720.2570215752</v>
      </c>
      <c r="BV64" s="22">
        <f ca="1">AVERAGE('Trial 1'!BV45,'Trial 2'!BV45,'Trial 3'!BV45,'Trial 4'!BV45,'Trial 5'!BV45,'Trial 6'!BV45,'Trial 7'!BV45,'Trial 8'!BV45)</f>
        <v>1116635.7777609888</v>
      </c>
      <c r="BW64" s="22">
        <f ca="1">AVERAGE('Trial 1'!BW45,'Trial 2'!BW45,'Trial 3'!BW45,'Trial 4'!BW45,'Trial 5'!BW45,'Trial 6'!BW45,'Trial 7'!BW45,'Trial 8'!BW45)</f>
        <v>1115546.6596643131</v>
      </c>
      <c r="BX64" s="22">
        <f ca="1">AVERAGE('Trial 1'!BX45,'Trial 2'!BX45,'Trial 3'!BX45,'Trial 4'!BX45,'Trial 5'!BX45,'Trial 6'!BX45,'Trial 7'!BX45,'Trial 8'!BX45)</f>
        <v>1114453.0279926877</v>
      </c>
      <c r="BY64" s="22">
        <f ca="1">AVERAGE('Trial 1'!BY45,'Trial 2'!BY45,'Trial 3'!BY45,'Trial 4'!BY45,'Trial 5'!BY45,'Trial 6'!BY45,'Trial 7'!BY45,'Trial 8'!BY45)</f>
        <v>1113356.9528820124</v>
      </c>
      <c r="BZ64" s="22">
        <f ca="1">AVERAGE('Trial 1'!BZ45,'Trial 2'!BZ45,'Trial 3'!BZ45,'Trial 4'!BZ45,'Trial 5'!BZ45,'Trial 6'!BZ45,'Trial 7'!BZ45,'Trial 8'!BZ45)</f>
        <v>1112258.0181781033</v>
      </c>
      <c r="CA64" s="23">
        <f ca="1">SUM(BO64:BZ64)</f>
        <v>13418871.648285583</v>
      </c>
      <c r="CB64" s="22">
        <f ca="1">AVERAGE('Trial 1'!CB45,'Trial 2'!CB45,'Trial 3'!CB45,'Trial 4'!CB45,'Trial 5'!CB45,'Trial 6'!CB45,'Trial 7'!CB45,'Trial 8'!CB45)</f>
        <v>1111155.5632392731</v>
      </c>
      <c r="CC64" s="22">
        <f ca="1">AVERAGE('Trial 1'!CC45,'Trial 2'!CC45,'Trial 3'!CC45,'Trial 4'!CC45,'Trial 5'!CC45,'Trial 6'!CC45,'Trial 7'!CC45,'Trial 8'!CC45)</f>
        <v>1110055.0294651811</v>
      </c>
      <c r="CD64" s="22">
        <f ca="1">AVERAGE('Trial 1'!CD45,'Trial 2'!CD45,'Trial 3'!CD45,'Trial 4'!CD45,'Trial 5'!CD45,'Trial 6'!CD45,'Trial 7'!CD45,'Trial 8'!CD45)</f>
        <v>1108953.248541306</v>
      </c>
      <c r="CE64" s="22">
        <f ca="1">AVERAGE('Trial 1'!CE45,'Trial 2'!CE45,'Trial 3'!CE45,'Trial 4'!CE45,'Trial 5'!CE45,'Trial 6'!CE45,'Trial 7'!CE45,'Trial 8'!CE45)</f>
        <v>1107853.9037807903</v>
      </c>
      <c r="CF64" s="22">
        <f ca="1">AVERAGE('Trial 1'!CF45,'Trial 2'!CF45,'Trial 3'!CF45,'Trial 4'!CF45,'Trial 5'!CF45,'Trial 6'!CF45,'Trial 7'!CF45,'Trial 8'!CF45)</f>
        <v>1106754.5873271292</v>
      </c>
      <c r="CG64" s="22">
        <f ca="1">AVERAGE('Trial 1'!CG45,'Trial 2'!CG45,'Trial 3'!CG45,'Trial 4'!CG45,'Trial 5'!CG45,'Trial 6'!CG45,'Trial 7'!CG45,'Trial 8'!CG45)</f>
        <v>1105653.9864350355</v>
      </c>
      <c r="CH64" s="22">
        <f ca="1">AVERAGE('Trial 1'!CH45,'Trial 2'!CH45,'Trial 3'!CH45,'Trial 4'!CH45,'Trial 5'!CH45,'Trial 6'!CH45,'Trial 7'!CH45,'Trial 8'!CH45)</f>
        <v>1104552.442232749</v>
      </c>
      <c r="CI64" s="22">
        <f ca="1">AVERAGE('Trial 1'!CI45,'Trial 2'!CI45,'Trial 3'!CI45,'Trial 4'!CI45,'Trial 5'!CI45,'Trial 6'!CI45,'Trial 7'!CI45,'Trial 8'!CI45)</f>
        <v>1103451.5982245712</v>
      </c>
      <c r="CJ64" s="22">
        <f ca="1">AVERAGE('Trial 1'!CJ45,'Trial 2'!CJ45,'Trial 3'!CJ45,'Trial 4'!CJ45,'Trial 5'!CJ45,'Trial 6'!CJ45,'Trial 7'!CJ45,'Trial 8'!CJ45)</f>
        <v>1102349.4398453226</v>
      </c>
      <c r="CK64" s="22">
        <f ca="1">AVERAGE('Trial 1'!CK45,'Trial 2'!CK45,'Trial 3'!CK45,'Trial 4'!CK45,'Trial 5'!CK45,'Trial 6'!CK45,'Trial 7'!CK45,'Trial 8'!CK45)</f>
        <v>1101248.8054632817</v>
      </c>
      <c r="CL64" s="22">
        <f ca="1">AVERAGE('Trial 1'!CL45,'Trial 2'!CL45,'Trial 3'!CL45,'Trial 4'!CL45,'Trial 5'!CL45,'Trial 6'!CL45,'Trial 7'!CL45,'Trial 8'!CL45)</f>
        <v>1100148.0204598783</v>
      </c>
      <c r="CM64" s="22">
        <f ca="1">AVERAGE('Trial 1'!CM45,'Trial 2'!CM45,'Trial 3'!CM45,'Trial 4'!CM45,'Trial 5'!CM45,'Trial 6'!CM45,'Trial 7'!CM45,'Trial 8'!CM45)</f>
        <v>1099046.1437959771</v>
      </c>
      <c r="CN64" s="23">
        <f ca="1">SUM(CB64:CM64)</f>
        <v>13261222.768810494</v>
      </c>
      <c r="CO64" s="22">
        <f ca="1">AVERAGE('Trial 1'!CO45,'Trial 2'!CO45,'Trial 3'!CO45,'Trial 4'!CO45,'Trial 5'!CO45,'Trial 6'!CO45,'Trial 7'!CO45,'Trial 8'!CO45)</f>
        <v>1097940.6091597446</v>
      </c>
      <c r="CP64" s="22">
        <f ca="1">AVERAGE('Trial 1'!CP45,'Trial 2'!CP45,'Trial 3'!CP45,'Trial 4'!CP45,'Trial 5'!CP45,'Trial 6'!CP45,'Trial 7'!CP45,'Trial 8'!CP45)</f>
        <v>1096834.1562306446</v>
      </c>
      <c r="CQ64" s="22">
        <f ca="1">AVERAGE('Trial 1'!CQ45,'Trial 2'!CQ45,'Trial 3'!CQ45,'Trial 4'!CQ45,'Trial 5'!CQ45,'Trial 6'!CQ45,'Trial 7'!CQ45,'Trial 8'!CQ45)</f>
        <v>1095731.3567839467</v>
      </c>
      <c r="CR64" s="22">
        <f ca="1">AVERAGE('Trial 1'!CR45,'Trial 2'!CR45,'Trial 3'!CR45,'Trial 4'!CR45,'Trial 5'!CR45,'Trial 6'!CR45,'Trial 7'!CR45,'Trial 8'!CR45)</f>
        <v>1094629.4142651525</v>
      </c>
      <c r="CS64" s="22">
        <f ca="1">AVERAGE('Trial 1'!CS45,'Trial 2'!CS45,'Trial 3'!CS45,'Trial 4'!CS45,'Trial 5'!CS45,'Trial 6'!CS45,'Trial 7'!CS45,'Trial 8'!CS45)</f>
        <v>1093528.0756172459</v>
      </c>
      <c r="CT64" s="22">
        <f ca="1">AVERAGE('Trial 1'!CT45,'Trial 2'!CT45,'Trial 3'!CT45,'Trial 4'!CT45,'Trial 5'!CT45,'Trial 6'!CT45,'Trial 7'!CT45,'Trial 8'!CT45)</f>
        <v>1092429.3544320848</v>
      </c>
      <c r="CU64" s="22">
        <f ca="1">AVERAGE('Trial 1'!CU45,'Trial 2'!CU45,'Trial 3'!CU45,'Trial 4'!CU45,'Trial 5'!CU45,'Trial 6'!CU45,'Trial 7'!CU45,'Trial 8'!CU45)</f>
        <v>1091332.2346645424</v>
      </c>
      <c r="CV64" s="22">
        <f ca="1">AVERAGE('Trial 1'!CV45,'Trial 2'!CV45,'Trial 3'!CV45,'Trial 4'!CV45,'Trial 5'!CV45,'Trial 6'!CV45,'Trial 7'!CV45,'Trial 8'!CV45)</f>
        <v>1090236.9046419028</v>
      </c>
      <c r="CW64" s="22">
        <f ca="1">AVERAGE('Trial 1'!CW45,'Trial 2'!CW45,'Trial 3'!CW45,'Trial 4'!CW45,'Trial 5'!CW45,'Trial 6'!CW45,'Trial 7'!CW45,'Trial 8'!CW45)</f>
        <v>1089141.6088270384</v>
      </c>
      <c r="CX64" s="22">
        <f ca="1">AVERAGE('Trial 1'!CX45,'Trial 2'!CX45,'Trial 3'!CX45,'Trial 4'!CX45,'Trial 5'!CX45,'Trial 6'!CX45,'Trial 7'!CX45,'Trial 8'!CX45)</f>
        <v>1088046.6123599997</v>
      </c>
      <c r="CY64" s="22">
        <f ca="1">AVERAGE('Trial 1'!CY45,'Trial 2'!CY45,'Trial 3'!CY45,'Trial 4'!CY45,'Trial 5'!CY45,'Trial 6'!CY45,'Trial 7'!CY45,'Trial 8'!CY45)</f>
        <v>1086951.1770210671</v>
      </c>
      <c r="CZ64" s="22">
        <f ca="1">AVERAGE('Trial 1'!CZ45,'Trial 2'!CZ45,'Trial 3'!CZ45,'Trial 4'!CZ45,'Trial 5'!CZ45,'Trial 6'!CZ45,'Trial 7'!CZ45,'Trial 8'!CZ45)</f>
        <v>1085859.687152629</v>
      </c>
      <c r="DA64" s="23">
        <f ca="1">SUM(CO64:CZ64)</f>
        <v>13102661.191155998</v>
      </c>
      <c r="DB64" s="22">
        <f ca="1">AVERAGE('Trial 1'!DB45,'Trial 2'!DB45,'Trial 3'!DB45,'Trial 4'!DB45,'Trial 5'!DB45,'Trial 6'!DB45,'Trial 7'!DB45,'Trial 8'!DB45)</f>
        <v>1084771.542877197</v>
      </c>
      <c r="DC64" s="22">
        <f ca="1">AVERAGE('Trial 1'!DC45,'Trial 2'!DC45,'Trial 3'!DC45,'Trial 4'!DC45,'Trial 5'!DC45,'Trial 6'!DC45,'Trial 7'!DC45,'Trial 8'!DC45)</f>
        <v>1083690.3508014372</v>
      </c>
      <c r="DD64" s="22">
        <f ca="1">AVERAGE('Trial 1'!DD45,'Trial 2'!DD45,'Trial 3'!DD45,'Trial 4'!DD45,'Trial 5'!DD45,'Trial 6'!DD45,'Trial 7'!DD45,'Trial 8'!DD45)</f>
        <v>1082610.777071693</v>
      </c>
      <c r="DE64" s="22">
        <f ca="1">AVERAGE('Trial 1'!DE45,'Trial 2'!DE45,'Trial 3'!DE45,'Trial 4'!DE45,'Trial 5'!DE45,'Trial 6'!DE45,'Trial 7'!DE45,'Trial 8'!DE45)</f>
        <v>1081535.3693028451</v>
      </c>
      <c r="DF64" s="22">
        <f ca="1">AVERAGE('Trial 1'!DF45,'Trial 2'!DF45,'Trial 3'!DF45,'Trial 4'!DF45,'Trial 5'!DF45,'Trial 6'!DF45,'Trial 7'!DF45,'Trial 8'!DF45)</f>
        <v>1080458.349861928</v>
      </c>
      <c r="DG64" s="22">
        <f ca="1">AVERAGE('Trial 1'!DG45,'Trial 2'!DG45,'Trial 3'!DG45,'Trial 4'!DG45,'Trial 5'!DG45,'Trial 6'!DG45,'Trial 7'!DG45,'Trial 8'!DG45)</f>
        <v>1079385.1801613723</v>
      </c>
      <c r="DH64" s="22">
        <f ca="1">AVERAGE('Trial 1'!DH45,'Trial 2'!DH45,'Trial 3'!DH45,'Trial 4'!DH45,'Trial 5'!DH45,'Trial 6'!DH45,'Trial 7'!DH45,'Trial 8'!DH45)</f>
        <v>1078314.1754401901</v>
      </c>
      <c r="DI64" s="22">
        <f ca="1">AVERAGE('Trial 1'!DI45,'Trial 2'!DI45,'Trial 3'!DI45,'Trial 4'!DI45,'Trial 5'!DI45,'Trial 6'!DI45,'Trial 7'!DI45,'Trial 8'!DI45)</f>
        <v>1077243.3639185696</v>
      </c>
      <c r="DJ64" s="22">
        <f ca="1">AVERAGE('Trial 1'!DJ45,'Trial 2'!DJ45,'Trial 3'!DJ45,'Trial 4'!DJ45,'Trial 5'!DJ45,'Trial 6'!DJ45,'Trial 7'!DJ45,'Trial 8'!DJ45)</f>
        <v>1076176.5082280017</v>
      </c>
      <c r="DK64" s="22">
        <f ca="1">AVERAGE('Trial 1'!DK45,'Trial 2'!DK45,'Trial 3'!DK45,'Trial 4'!DK45,'Trial 5'!DK45,'Trial 6'!DK45,'Trial 7'!DK45,'Trial 8'!DK45)</f>
        <v>1075110.7438004538</v>
      </c>
      <c r="DL64" s="22">
        <f ca="1">AVERAGE('Trial 1'!DL45,'Trial 2'!DL45,'Trial 3'!DL45,'Trial 4'!DL45,'Trial 5'!DL45,'Trial 6'!DL45,'Trial 7'!DL45,'Trial 8'!DL45)</f>
        <v>1074050.4605996362</v>
      </c>
      <c r="DM64" s="22">
        <f ca="1">AVERAGE('Trial 1'!DM45,'Trial 2'!DM45,'Trial 3'!DM45,'Trial 4'!DM45,'Trial 5'!DM45,'Trial 6'!DM45,'Trial 7'!DM45,'Trial 8'!DM45)</f>
        <v>1072995.5781104122</v>
      </c>
      <c r="DN64" s="23">
        <f ca="1">SUM(DB64:DM64)</f>
        <v>12946342.400173737</v>
      </c>
      <c r="DO64" s="22">
        <f ca="1">AVERAGE('Trial 1'!DO45,'Trial 2'!DO45,'Trial 3'!DO45,'Trial 4'!DO45,'Trial 5'!DO45,'Trial 6'!DO45,'Trial 7'!DO45,'Trial 8'!DO45)</f>
        <v>1071944.3466035617</v>
      </c>
      <c r="DP64" s="22">
        <f ca="1">AVERAGE('Trial 1'!DP45,'Trial 2'!DP45,'Trial 3'!DP45,'Trial 4'!DP45,'Trial 5'!DP45,'Trial 6'!DP45,'Trial 7'!DP45,'Trial 8'!DP45)</f>
        <v>1070899.6911996529</v>
      </c>
      <c r="DQ64" s="22">
        <f ca="1">AVERAGE('Trial 1'!DQ45,'Trial 2'!DQ45,'Trial 3'!DQ45,'Trial 4'!DQ45,'Trial 5'!DQ45,'Trial 6'!DQ45,'Trial 7'!DQ45,'Trial 8'!DQ45)</f>
        <v>1069857.1223349702</v>
      </c>
      <c r="DR64" s="22">
        <f ca="1">AVERAGE('Trial 1'!DR45,'Trial 2'!DR45,'Trial 3'!DR45,'Trial 4'!DR45,'Trial 5'!DR45,'Trial 6'!DR45,'Trial 7'!DR45,'Trial 8'!DR45)</f>
        <v>1068818.4990458055</v>
      </c>
      <c r="DS64" s="22">
        <f ca="1">AVERAGE('Trial 1'!DS45,'Trial 2'!DS45,'Trial 3'!DS45,'Trial 4'!DS45,'Trial 5'!DS45,'Trial 6'!DS45,'Trial 7'!DS45,'Trial 8'!DS45)</f>
        <v>1067784.6499303293</v>
      </c>
      <c r="DT64" s="22">
        <f ca="1">AVERAGE('Trial 1'!DT45,'Trial 2'!DT45,'Trial 3'!DT45,'Trial 4'!DT45,'Trial 5'!DT45,'Trial 6'!DT45,'Trial 7'!DT45,'Trial 8'!DT45)</f>
        <v>1066751.1248032344</v>
      </c>
      <c r="DU64" s="22">
        <f ca="1">AVERAGE('Trial 1'!DU45,'Trial 2'!DU45,'Trial 3'!DU45,'Trial 4'!DU45,'Trial 5'!DU45,'Trial 6'!DU45,'Trial 7'!DU45,'Trial 8'!DU45)</f>
        <v>1065719.063804789</v>
      </c>
      <c r="DV64" s="22">
        <f ca="1">AVERAGE('Trial 1'!DV45,'Trial 2'!DV45,'Trial 3'!DV45,'Trial 4'!DV45,'Trial 5'!DV45,'Trial 6'!DV45,'Trial 7'!DV45,'Trial 8'!DV45)</f>
        <v>1064690.9038813016</v>
      </c>
      <c r="DW64" s="22">
        <f ca="1">AVERAGE('Trial 1'!DW45,'Trial 2'!DW45,'Trial 3'!DW45,'Trial 4'!DW45,'Trial 5'!DW45,'Trial 6'!DW45,'Trial 7'!DW45,'Trial 8'!DW45)</f>
        <v>1063666.5686625163</v>
      </c>
      <c r="DX64" s="22">
        <f ca="1">AVERAGE('Trial 1'!DX45,'Trial 2'!DX45,'Trial 3'!DX45,'Trial 4'!DX45,'Trial 5'!DX45,'Trial 6'!DX45,'Trial 7'!DX45,'Trial 8'!DX45)</f>
        <v>1062647.1193182068</v>
      </c>
      <c r="DY64" s="22">
        <f ca="1">AVERAGE('Trial 1'!DY45,'Trial 2'!DY45,'Trial 3'!DY45,'Trial 4'!DY45,'Trial 5'!DY45,'Trial 6'!DY45,'Trial 7'!DY45,'Trial 8'!DY45)</f>
        <v>1061628.5330764411</v>
      </c>
      <c r="DZ64" s="22">
        <f ca="1">AVERAGE('Trial 1'!DZ45,'Trial 2'!DZ45,'Trial 3'!DZ45,'Trial 4'!DZ45,'Trial 5'!DZ45,'Trial 6'!DZ45,'Trial 7'!DZ45,'Trial 8'!DZ45)</f>
        <v>1060613.3730268353</v>
      </c>
      <c r="EA64" s="23">
        <f ca="1">SUM(DO64:DZ64)</f>
        <v>12795020.995687645</v>
      </c>
      <c r="EB64" s="22">
        <f ca="1">AVERAGE('Trial 1'!EB45,'Trial 2'!EB45,'Trial 3'!EB45,'Trial 4'!EB45,'Trial 5'!EB45,'Trial 6'!EB45,'Trial 7'!EB45,'Trial 8'!EB45)</f>
        <v>1059601.0637119361</v>
      </c>
      <c r="EC64" s="22">
        <f ca="1">AVERAGE('Trial 1'!EC45,'Trial 2'!EC45,'Trial 3'!EC45,'Trial 4'!EC45,'Trial 5'!EC45,'Trial 6'!EC45,'Trial 7'!EC45,'Trial 8'!EC45)</f>
        <v>1058593.4069324178</v>
      </c>
      <c r="ED64" s="22">
        <f ca="1">AVERAGE('Trial 1'!ED45,'Trial 2'!ED45,'Trial 3'!ED45,'Trial 4'!ED45,'Trial 5'!ED45,'Trial 6'!ED45,'Trial 7'!ED45,'Trial 8'!ED45)</f>
        <v>1057590.8735435645</v>
      </c>
      <c r="EE64" s="22">
        <f ca="1">AVERAGE('Trial 1'!EE45,'Trial 2'!EE45,'Trial 3'!EE45,'Trial 4'!EE45,'Trial 5'!EE45,'Trial 6'!EE45,'Trial 7'!EE45,'Trial 8'!EE45)</f>
        <v>1056593.612866242</v>
      </c>
      <c r="EF64" s="22">
        <f ca="1">AVERAGE('Trial 1'!EF45,'Trial 2'!EF45,'Trial 3'!EF45,'Trial 4'!EF45,'Trial 5'!EF45,'Trial 6'!EF45,'Trial 7'!EF45,'Trial 8'!EF45)</f>
        <v>1055597.1599143255</v>
      </c>
      <c r="EG64" s="22">
        <f ca="1">AVERAGE('Trial 1'!EG45,'Trial 2'!EG45,'Trial 3'!EG45,'Trial 4'!EG45,'Trial 5'!EG45,'Trial 6'!EG45,'Trial 7'!EG45,'Trial 8'!EG45)</f>
        <v>1054604.231236787</v>
      </c>
      <c r="EH64" s="22">
        <f ca="1">AVERAGE('Trial 1'!EH45,'Trial 2'!EH45,'Trial 3'!EH45,'Trial 4'!EH45,'Trial 5'!EH45,'Trial 6'!EH45,'Trial 7'!EH45,'Trial 8'!EH45)</f>
        <v>1053613.7604938755</v>
      </c>
      <c r="EI64" s="22">
        <f ca="1">AVERAGE('Trial 1'!EI45,'Trial 2'!EI45,'Trial 3'!EI45,'Trial 4'!EI45,'Trial 5'!EI45,'Trial 6'!EI45,'Trial 7'!EI45,'Trial 8'!EI45)</f>
        <v>1052626.5372383804</v>
      </c>
      <c r="EJ64" s="22">
        <f ca="1">AVERAGE('Trial 1'!EJ45,'Trial 2'!EJ45,'Trial 3'!EJ45,'Trial 4'!EJ45,'Trial 5'!EJ45,'Trial 6'!EJ45,'Trial 7'!EJ45,'Trial 8'!EJ45)</f>
        <v>1051642.5587765416</v>
      </c>
      <c r="EK64" s="22">
        <f ca="1">AVERAGE('Trial 1'!EK45,'Trial 2'!EK45,'Trial 3'!EK45,'Trial 4'!EK45,'Trial 5'!EK45,'Trial 6'!EK45,'Trial 7'!EK45,'Trial 8'!EK45)</f>
        <v>1050663.838349659</v>
      </c>
      <c r="EL64" s="22">
        <f ca="1">AVERAGE('Trial 1'!EL45,'Trial 2'!EL45,'Trial 3'!EL45,'Trial 4'!EL45,'Trial 5'!EL45,'Trial 6'!EL45,'Trial 7'!EL45,'Trial 8'!EL45)</f>
        <v>1049690.2954167565</v>
      </c>
      <c r="EM64" s="22">
        <f ca="1">AVERAGE('Trial 1'!EM45,'Trial 2'!EM45,'Trial 3'!EM45,'Trial 4'!EM45,'Trial 5'!EM45,'Trial 6'!EM45,'Trial 7'!EM45,'Trial 8'!EM45)</f>
        <v>1048720.904323041</v>
      </c>
      <c r="EN64" s="23">
        <f ca="1">SUM(EB64:EM64)</f>
        <v>12649538.242803529</v>
      </c>
    </row>
    <row r="65" spans="1:144" ht="12.75" customHeight="1" outlineLevel="1" x14ac:dyDescent="0.2">
      <c r="A65" s="9" t="str">
        <f>Labels!B70</f>
        <v>Potential Output std dev</v>
      </c>
      <c r="B65" s="28">
        <f>STDEV('Trial 1'!B45,'Trial 2'!B45,'Trial 3'!B45,'Trial 4'!B45,'Trial 5'!B45,'Trial 6'!B45,'Trial 7'!B45,'Trial 8'!B45)</f>
        <v>0</v>
      </c>
      <c r="C65" s="28">
        <f>STDEV('Trial 1'!C45,'Trial 2'!C45,'Trial 3'!C45,'Trial 4'!C45,'Trial 5'!C45,'Trial 6'!C45,'Trial 7'!C45,'Trial 8'!C45)</f>
        <v>0</v>
      </c>
      <c r="D65" s="28">
        <f ca="1">STDEV('Trial 1'!D45,'Trial 2'!D45,'Trial 3'!D45,'Trial 4'!D45,'Trial 5'!D45,'Trial 6'!D45,'Trial 7'!D45,'Trial 8'!D45)</f>
        <v>4.7217154544910063</v>
      </c>
      <c r="E65" s="28">
        <f ca="1">STDEV('Trial 1'!E45,'Trial 2'!E45,'Trial 3'!E45,'Trial 4'!E45,'Trial 5'!E45,'Trial 6'!E45,'Trial 7'!E45,'Trial 8'!E45)</f>
        <v>10.674278142010284</v>
      </c>
      <c r="F65" s="28">
        <f ca="1">STDEV('Trial 1'!F45,'Trial 2'!F45,'Trial 3'!F45,'Trial 4'!F45,'Trial 5'!F45,'Trial 6'!F45,'Trial 7'!F45,'Trial 8'!F45)</f>
        <v>16.570667581744882</v>
      </c>
      <c r="G65" s="28">
        <f ca="1">STDEV('Trial 1'!G45,'Trial 2'!G45,'Trial 3'!G45,'Trial 4'!G45,'Trial 5'!G45,'Trial 6'!G45,'Trial 7'!G45,'Trial 8'!G45)</f>
        <v>26.525483461822496</v>
      </c>
      <c r="H65" s="28">
        <f ca="1">STDEV('Trial 1'!H45,'Trial 2'!H45,'Trial 3'!H45,'Trial 4'!H45,'Trial 5'!H45,'Trial 6'!H45,'Trial 7'!H45,'Trial 8'!H45)</f>
        <v>40.167562676809673</v>
      </c>
      <c r="I65" s="28">
        <f ca="1">STDEV('Trial 1'!I45,'Trial 2'!I45,'Trial 3'!I45,'Trial 4'!I45,'Trial 5'!I45,'Trial 6'!I45,'Trial 7'!I45,'Trial 8'!I45)</f>
        <v>55.414046955081794</v>
      </c>
      <c r="J65" s="28">
        <f ca="1">STDEV('Trial 1'!J45,'Trial 2'!J45,'Trial 3'!J45,'Trial 4'!J45,'Trial 5'!J45,'Trial 6'!J45,'Trial 7'!J45,'Trial 8'!J45)</f>
        <v>70.47029448343892</v>
      </c>
      <c r="K65" s="28">
        <f ca="1">STDEV('Trial 1'!K45,'Trial 2'!K45,'Trial 3'!K45,'Trial 4'!K45,'Trial 5'!K45,'Trial 6'!K45,'Trial 7'!K45,'Trial 8'!K45)</f>
        <v>87.263990137386912</v>
      </c>
      <c r="L65" s="28">
        <f ca="1">STDEV('Trial 1'!L45,'Trial 2'!L45,'Trial 3'!L45,'Trial 4'!L45,'Trial 5'!L45,'Trial 6'!L45,'Trial 7'!L45,'Trial 8'!L45)</f>
        <v>102.08960492945211</v>
      </c>
      <c r="M65" s="28">
        <f ca="1">STDEV('Trial 1'!M45,'Trial 2'!M45,'Trial 3'!M45,'Trial 4'!M45,'Trial 5'!M45,'Trial 6'!M45,'Trial 7'!M45,'Trial 8'!M45)</f>
        <v>119.41713832385608</v>
      </c>
      <c r="N65" s="29">
        <f ca="1">SUM(B65:M65)</f>
        <v>533.3147821460941</v>
      </c>
      <c r="O65" s="28">
        <f ca="1">STDEV('Trial 1'!O45,'Trial 2'!O45,'Trial 3'!O45,'Trial 4'!O45,'Trial 5'!O45,'Trial 6'!O45,'Trial 7'!O45,'Trial 8'!O45)</f>
        <v>135.83205602831578</v>
      </c>
      <c r="P65" s="28">
        <f ca="1">STDEV('Trial 1'!P45,'Trial 2'!P45,'Trial 3'!P45,'Trial 4'!P45,'Trial 5'!P45,'Trial 6'!P45,'Trial 7'!P45,'Trial 8'!P45)</f>
        <v>155.86437409667934</v>
      </c>
      <c r="Q65" s="28">
        <f ca="1">STDEV('Trial 1'!Q45,'Trial 2'!Q45,'Trial 3'!Q45,'Trial 4'!Q45,'Trial 5'!Q45,'Trial 6'!Q45,'Trial 7'!Q45,'Trial 8'!Q45)</f>
        <v>176.43256930159038</v>
      </c>
      <c r="R65" s="28">
        <f ca="1">STDEV('Trial 1'!R45,'Trial 2'!R45,'Trial 3'!R45,'Trial 4'!R45,'Trial 5'!R45,'Trial 6'!R45,'Trial 7'!R45,'Trial 8'!R45)</f>
        <v>197.35672479189734</v>
      </c>
      <c r="S65" s="28">
        <f ca="1">STDEV('Trial 1'!S45,'Trial 2'!S45,'Trial 3'!S45,'Trial 4'!S45,'Trial 5'!S45,'Trial 6'!S45,'Trial 7'!S45,'Trial 8'!S45)</f>
        <v>222.67952893226237</v>
      </c>
      <c r="T65" s="28">
        <f ca="1">STDEV('Trial 1'!T45,'Trial 2'!T45,'Trial 3'!T45,'Trial 4'!T45,'Trial 5'!T45,'Trial 6'!T45,'Trial 7'!T45,'Trial 8'!T45)</f>
        <v>249.70225302319585</v>
      </c>
      <c r="U65" s="28">
        <f ca="1">STDEV('Trial 1'!U45,'Trial 2'!U45,'Trial 3'!U45,'Trial 4'!U45,'Trial 5'!U45,'Trial 6'!U45,'Trial 7'!U45,'Trial 8'!U45)</f>
        <v>278.54828678021312</v>
      </c>
      <c r="V65" s="28">
        <f ca="1">STDEV('Trial 1'!V45,'Trial 2'!V45,'Trial 3'!V45,'Trial 4'!V45,'Trial 5'!V45,'Trial 6'!V45,'Trial 7'!V45,'Trial 8'!V45)</f>
        <v>307.37766335664355</v>
      </c>
      <c r="W65" s="28">
        <f ca="1">STDEV('Trial 1'!W45,'Trial 2'!W45,'Trial 3'!W45,'Trial 4'!W45,'Trial 5'!W45,'Trial 6'!W45,'Trial 7'!W45,'Trial 8'!W45)</f>
        <v>334.11167579558094</v>
      </c>
      <c r="X65" s="28">
        <f ca="1">STDEV('Trial 1'!X45,'Trial 2'!X45,'Trial 3'!X45,'Trial 4'!X45,'Trial 5'!X45,'Trial 6'!X45,'Trial 7'!X45,'Trial 8'!X45)</f>
        <v>358.36663341800448</v>
      </c>
      <c r="Y65" s="28">
        <f ca="1">STDEV('Trial 1'!Y45,'Trial 2'!Y45,'Trial 3'!Y45,'Trial 4'!Y45,'Trial 5'!Y45,'Trial 6'!Y45,'Trial 7'!Y45,'Trial 8'!Y45)</f>
        <v>384.28999309838844</v>
      </c>
      <c r="Z65" s="28">
        <f ca="1">STDEV('Trial 1'!Z45,'Trial 2'!Z45,'Trial 3'!Z45,'Trial 4'!Z45,'Trial 5'!Z45,'Trial 6'!Z45,'Trial 7'!Z45,'Trial 8'!Z45)</f>
        <v>414.96133308875704</v>
      </c>
      <c r="AA65" s="29">
        <f ca="1">SUM(O65:Z65)</f>
        <v>3215.5230917115287</v>
      </c>
      <c r="AB65" s="28">
        <f ca="1">STDEV('Trial 1'!AB45,'Trial 2'!AB45,'Trial 3'!AB45,'Trial 4'!AB45,'Trial 5'!AB45,'Trial 6'!AB45,'Trial 7'!AB45,'Trial 8'!AB45)</f>
        <v>442.92424751109206</v>
      </c>
      <c r="AC65" s="28">
        <f ca="1">STDEV('Trial 1'!AC45,'Trial 2'!AC45,'Trial 3'!AC45,'Trial 4'!AC45,'Trial 5'!AC45,'Trial 6'!AC45,'Trial 7'!AC45,'Trial 8'!AC45)</f>
        <v>472.81479601491941</v>
      </c>
      <c r="AD65" s="28">
        <f ca="1">STDEV('Trial 1'!AD45,'Trial 2'!AD45,'Trial 3'!AD45,'Trial 4'!AD45,'Trial 5'!AD45,'Trial 6'!AD45,'Trial 7'!AD45,'Trial 8'!AD45)</f>
        <v>502.32923467284252</v>
      </c>
      <c r="AE65" s="28">
        <f ca="1">STDEV('Trial 1'!AE45,'Trial 2'!AE45,'Trial 3'!AE45,'Trial 4'!AE45,'Trial 5'!AE45,'Trial 6'!AE45,'Trial 7'!AE45,'Trial 8'!AE45)</f>
        <v>532.32799938624385</v>
      </c>
      <c r="AF65" s="28">
        <f ca="1">STDEV('Trial 1'!AF45,'Trial 2'!AF45,'Trial 3'!AF45,'Trial 4'!AF45,'Trial 5'!AF45,'Trial 6'!AF45,'Trial 7'!AF45,'Trial 8'!AF45)</f>
        <v>562.66267134397572</v>
      </c>
      <c r="AG65" s="28">
        <f ca="1">STDEV('Trial 1'!AG45,'Trial 2'!AG45,'Trial 3'!AG45,'Trial 4'!AG45,'Trial 5'!AG45,'Trial 6'!AG45,'Trial 7'!AG45,'Trial 8'!AG45)</f>
        <v>597.77864923482218</v>
      </c>
      <c r="AH65" s="28">
        <f ca="1">STDEV('Trial 1'!AH45,'Trial 2'!AH45,'Trial 3'!AH45,'Trial 4'!AH45,'Trial 5'!AH45,'Trial 6'!AH45,'Trial 7'!AH45,'Trial 8'!AH45)</f>
        <v>630.57679271189136</v>
      </c>
      <c r="AI65" s="28">
        <f ca="1">STDEV('Trial 1'!AI45,'Trial 2'!AI45,'Trial 3'!AI45,'Trial 4'!AI45,'Trial 5'!AI45,'Trial 6'!AI45,'Trial 7'!AI45,'Trial 8'!AI45)</f>
        <v>661.85884346915327</v>
      </c>
      <c r="AJ65" s="28">
        <f ca="1">STDEV('Trial 1'!AJ45,'Trial 2'!AJ45,'Trial 3'!AJ45,'Trial 4'!AJ45,'Trial 5'!AJ45,'Trial 6'!AJ45,'Trial 7'!AJ45,'Trial 8'!AJ45)</f>
        <v>692.7417849383346</v>
      </c>
      <c r="AK65" s="28">
        <f ca="1">STDEV('Trial 1'!AK45,'Trial 2'!AK45,'Trial 3'!AK45,'Trial 4'!AK45,'Trial 5'!AK45,'Trial 6'!AK45,'Trial 7'!AK45,'Trial 8'!AK45)</f>
        <v>725.98442574199817</v>
      </c>
      <c r="AL65" s="28">
        <f ca="1">STDEV('Trial 1'!AL45,'Trial 2'!AL45,'Trial 3'!AL45,'Trial 4'!AL45,'Trial 5'!AL45,'Trial 6'!AL45,'Trial 7'!AL45,'Trial 8'!AL45)</f>
        <v>761.82891184118841</v>
      </c>
      <c r="AM65" s="28">
        <f ca="1">STDEV('Trial 1'!AM45,'Trial 2'!AM45,'Trial 3'!AM45,'Trial 4'!AM45,'Trial 5'!AM45,'Trial 6'!AM45,'Trial 7'!AM45,'Trial 8'!AM45)</f>
        <v>800.19034887424152</v>
      </c>
      <c r="AN65" s="29">
        <f ca="1">SUM(AB65:AM65)</f>
        <v>7384.0187057407038</v>
      </c>
      <c r="AO65" s="28">
        <f ca="1">STDEV('Trial 1'!AO45,'Trial 2'!AO45,'Trial 3'!AO45,'Trial 4'!AO45,'Trial 5'!AO45,'Trial 6'!AO45,'Trial 7'!AO45,'Trial 8'!AO45)</f>
        <v>836.49032246795446</v>
      </c>
      <c r="AP65" s="28">
        <f ca="1">STDEV('Trial 1'!AP45,'Trial 2'!AP45,'Trial 3'!AP45,'Trial 4'!AP45,'Trial 5'!AP45,'Trial 6'!AP45,'Trial 7'!AP45,'Trial 8'!AP45)</f>
        <v>867.91202944162796</v>
      </c>
      <c r="AQ65" s="28">
        <f ca="1">STDEV('Trial 1'!AQ45,'Trial 2'!AQ45,'Trial 3'!AQ45,'Trial 4'!AQ45,'Trial 5'!AQ45,'Trial 6'!AQ45,'Trial 7'!AQ45,'Trial 8'!AQ45)</f>
        <v>899.51918765756488</v>
      </c>
      <c r="AR65" s="28">
        <f ca="1">STDEV('Trial 1'!AR45,'Trial 2'!AR45,'Trial 3'!AR45,'Trial 4'!AR45,'Trial 5'!AR45,'Trial 6'!AR45,'Trial 7'!AR45,'Trial 8'!AR45)</f>
        <v>929.06169508595485</v>
      </c>
      <c r="AS65" s="28">
        <f ca="1">STDEV('Trial 1'!AS45,'Trial 2'!AS45,'Trial 3'!AS45,'Trial 4'!AS45,'Trial 5'!AS45,'Trial 6'!AS45,'Trial 7'!AS45,'Trial 8'!AS45)</f>
        <v>959.54484338326256</v>
      </c>
      <c r="AT65" s="28">
        <f ca="1">STDEV('Trial 1'!AT45,'Trial 2'!AT45,'Trial 3'!AT45,'Trial 4'!AT45,'Trial 5'!AT45,'Trial 6'!AT45,'Trial 7'!AT45,'Trial 8'!AT45)</f>
        <v>993.24376742455865</v>
      </c>
      <c r="AU65" s="28">
        <f ca="1">STDEV('Trial 1'!AU45,'Trial 2'!AU45,'Trial 3'!AU45,'Trial 4'!AU45,'Trial 5'!AU45,'Trial 6'!AU45,'Trial 7'!AU45,'Trial 8'!AU45)</f>
        <v>1025.9066808011928</v>
      </c>
      <c r="AV65" s="28">
        <f ca="1">STDEV('Trial 1'!AV45,'Trial 2'!AV45,'Trial 3'!AV45,'Trial 4'!AV45,'Trial 5'!AV45,'Trial 6'!AV45,'Trial 7'!AV45,'Trial 8'!AV45)</f>
        <v>1056.030455585483</v>
      </c>
      <c r="AW65" s="28">
        <f ca="1">STDEV('Trial 1'!AW45,'Trial 2'!AW45,'Trial 3'!AW45,'Trial 4'!AW45,'Trial 5'!AW45,'Trial 6'!AW45,'Trial 7'!AW45,'Trial 8'!AW45)</f>
        <v>1081.3225577234621</v>
      </c>
      <c r="AX65" s="28">
        <f ca="1">STDEV('Trial 1'!AX45,'Trial 2'!AX45,'Trial 3'!AX45,'Trial 4'!AX45,'Trial 5'!AX45,'Trial 6'!AX45,'Trial 7'!AX45,'Trial 8'!AX45)</f>
        <v>1105.6257541808777</v>
      </c>
      <c r="AY65" s="28">
        <f ca="1">STDEV('Trial 1'!AY45,'Trial 2'!AY45,'Trial 3'!AY45,'Trial 4'!AY45,'Trial 5'!AY45,'Trial 6'!AY45,'Trial 7'!AY45,'Trial 8'!AY45)</f>
        <v>1130.5811986357121</v>
      </c>
      <c r="AZ65" s="28">
        <f ca="1">STDEV('Trial 1'!AZ45,'Trial 2'!AZ45,'Trial 3'!AZ45,'Trial 4'!AZ45,'Trial 5'!AZ45,'Trial 6'!AZ45,'Trial 7'!AZ45,'Trial 8'!AZ45)</f>
        <v>1152.9282911352011</v>
      </c>
      <c r="BA65" s="29">
        <f ca="1">SUM(AO65:AZ65)</f>
        <v>12038.166783522851</v>
      </c>
      <c r="BB65" s="28">
        <f ca="1">STDEV('Trial 1'!BB45,'Trial 2'!BB45,'Trial 3'!BB45,'Trial 4'!BB45,'Trial 5'!BB45,'Trial 6'!BB45,'Trial 7'!BB45,'Trial 8'!BB45)</f>
        <v>1173.8763641586943</v>
      </c>
      <c r="BC65" s="28">
        <f ca="1">STDEV('Trial 1'!BC45,'Trial 2'!BC45,'Trial 3'!BC45,'Trial 4'!BC45,'Trial 5'!BC45,'Trial 6'!BC45,'Trial 7'!BC45,'Trial 8'!BC45)</f>
        <v>1194.8358317484658</v>
      </c>
      <c r="BD65" s="28">
        <f ca="1">STDEV('Trial 1'!BD45,'Trial 2'!BD45,'Trial 3'!BD45,'Trial 4'!BD45,'Trial 5'!BD45,'Trial 6'!BD45,'Trial 7'!BD45,'Trial 8'!BD45)</f>
        <v>1212.5703509061213</v>
      </c>
      <c r="BE65" s="28">
        <f ca="1">STDEV('Trial 1'!BE45,'Trial 2'!BE45,'Trial 3'!BE45,'Trial 4'!BE45,'Trial 5'!BE45,'Trial 6'!BE45,'Trial 7'!BE45,'Trial 8'!BE45)</f>
        <v>1229.9083625075205</v>
      </c>
      <c r="BF65" s="28">
        <f ca="1">STDEV('Trial 1'!BF45,'Trial 2'!BF45,'Trial 3'!BF45,'Trial 4'!BF45,'Trial 5'!BF45,'Trial 6'!BF45,'Trial 7'!BF45,'Trial 8'!BF45)</f>
        <v>1247.575510099623</v>
      </c>
      <c r="BG65" s="28">
        <f ca="1">STDEV('Trial 1'!BG45,'Trial 2'!BG45,'Trial 3'!BG45,'Trial 4'!BG45,'Trial 5'!BG45,'Trial 6'!BG45,'Trial 7'!BG45,'Trial 8'!BG45)</f>
        <v>1263.502821796721</v>
      </c>
      <c r="BH65" s="28">
        <f ca="1">STDEV('Trial 1'!BH45,'Trial 2'!BH45,'Trial 3'!BH45,'Trial 4'!BH45,'Trial 5'!BH45,'Trial 6'!BH45,'Trial 7'!BH45,'Trial 8'!BH45)</f>
        <v>1280.2276993312348</v>
      </c>
      <c r="BI65" s="28">
        <f ca="1">STDEV('Trial 1'!BI45,'Trial 2'!BI45,'Trial 3'!BI45,'Trial 4'!BI45,'Trial 5'!BI45,'Trial 6'!BI45,'Trial 7'!BI45,'Trial 8'!BI45)</f>
        <v>1294.3091318459476</v>
      </c>
      <c r="BJ65" s="28">
        <f ca="1">STDEV('Trial 1'!BJ45,'Trial 2'!BJ45,'Trial 3'!BJ45,'Trial 4'!BJ45,'Trial 5'!BJ45,'Trial 6'!BJ45,'Trial 7'!BJ45,'Trial 8'!BJ45)</f>
        <v>1308.8115838763929</v>
      </c>
      <c r="BK65" s="28">
        <f ca="1">STDEV('Trial 1'!BK45,'Trial 2'!BK45,'Trial 3'!BK45,'Trial 4'!BK45,'Trial 5'!BK45,'Trial 6'!BK45,'Trial 7'!BK45,'Trial 8'!BK45)</f>
        <v>1324.8955214383072</v>
      </c>
      <c r="BL65" s="28">
        <f ca="1">STDEV('Trial 1'!BL45,'Trial 2'!BL45,'Trial 3'!BL45,'Trial 4'!BL45,'Trial 5'!BL45,'Trial 6'!BL45,'Trial 7'!BL45,'Trial 8'!BL45)</f>
        <v>1339.5815508595829</v>
      </c>
      <c r="BM65" s="28">
        <f ca="1">STDEV('Trial 1'!BM45,'Trial 2'!BM45,'Trial 3'!BM45,'Trial 4'!BM45,'Trial 5'!BM45,'Trial 6'!BM45,'Trial 7'!BM45,'Trial 8'!BM45)</f>
        <v>1352.5060740760905</v>
      </c>
      <c r="BN65" s="29">
        <f ca="1">SUM(BB65:BM65)</f>
        <v>15222.600802644703</v>
      </c>
      <c r="BO65" s="28">
        <f ca="1">STDEV('Trial 1'!BO45,'Trial 2'!BO45,'Trial 3'!BO45,'Trial 4'!BO45,'Trial 5'!BO45,'Trial 6'!BO45,'Trial 7'!BO45,'Trial 8'!BO45)</f>
        <v>1363.7980784722504</v>
      </c>
      <c r="BP65" s="28">
        <f ca="1">STDEV('Trial 1'!BP45,'Trial 2'!BP45,'Trial 3'!BP45,'Trial 4'!BP45,'Trial 5'!BP45,'Trial 6'!BP45,'Trial 7'!BP45,'Trial 8'!BP45)</f>
        <v>1378.167070065248</v>
      </c>
      <c r="BQ65" s="28">
        <f ca="1">STDEV('Trial 1'!BQ45,'Trial 2'!BQ45,'Trial 3'!BQ45,'Trial 4'!BQ45,'Trial 5'!BQ45,'Trial 6'!BQ45,'Trial 7'!BQ45,'Trial 8'!BQ45)</f>
        <v>1390.4626657288929</v>
      </c>
      <c r="BR65" s="28">
        <f ca="1">STDEV('Trial 1'!BR45,'Trial 2'!BR45,'Trial 3'!BR45,'Trial 4'!BR45,'Trial 5'!BR45,'Trial 6'!BR45,'Trial 7'!BR45,'Trial 8'!BR45)</f>
        <v>1404.2549489838293</v>
      </c>
      <c r="BS65" s="28">
        <f ca="1">STDEV('Trial 1'!BS45,'Trial 2'!BS45,'Trial 3'!BS45,'Trial 4'!BS45,'Trial 5'!BS45,'Trial 6'!BS45,'Trial 7'!BS45,'Trial 8'!BS45)</f>
        <v>1416.4565069739149</v>
      </c>
      <c r="BT65" s="28">
        <f ca="1">STDEV('Trial 1'!BT45,'Trial 2'!BT45,'Trial 3'!BT45,'Trial 4'!BT45,'Trial 5'!BT45,'Trial 6'!BT45,'Trial 7'!BT45,'Trial 8'!BT45)</f>
        <v>1423.9736348834524</v>
      </c>
      <c r="BU65" s="28">
        <f ca="1">STDEV('Trial 1'!BU45,'Trial 2'!BU45,'Trial 3'!BU45,'Trial 4'!BU45,'Trial 5'!BU45,'Trial 6'!BU45,'Trial 7'!BU45,'Trial 8'!BU45)</f>
        <v>1433.5061555098903</v>
      </c>
      <c r="BV65" s="28">
        <f ca="1">STDEV('Trial 1'!BV45,'Trial 2'!BV45,'Trial 3'!BV45,'Trial 4'!BV45,'Trial 5'!BV45,'Trial 6'!BV45,'Trial 7'!BV45,'Trial 8'!BV45)</f>
        <v>1444.1677928331801</v>
      </c>
      <c r="BW65" s="28">
        <f ca="1">STDEV('Trial 1'!BW45,'Trial 2'!BW45,'Trial 3'!BW45,'Trial 4'!BW45,'Trial 5'!BW45,'Trial 6'!BW45,'Trial 7'!BW45,'Trial 8'!BW45)</f>
        <v>1455.6919653801724</v>
      </c>
      <c r="BX65" s="28">
        <f ca="1">STDEV('Trial 1'!BX45,'Trial 2'!BX45,'Trial 3'!BX45,'Trial 4'!BX45,'Trial 5'!BX45,'Trial 6'!BX45,'Trial 7'!BX45,'Trial 8'!BX45)</f>
        <v>1466.9516367265999</v>
      </c>
      <c r="BY65" s="28">
        <f ca="1">STDEV('Trial 1'!BY45,'Trial 2'!BY45,'Trial 3'!BY45,'Trial 4'!BY45,'Trial 5'!BY45,'Trial 6'!BY45,'Trial 7'!BY45,'Trial 8'!BY45)</f>
        <v>1478.4571395697278</v>
      </c>
      <c r="BZ65" s="28">
        <f ca="1">STDEV('Trial 1'!BZ45,'Trial 2'!BZ45,'Trial 3'!BZ45,'Trial 4'!BZ45,'Trial 5'!BZ45,'Trial 6'!BZ45,'Trial 7'!BZ45,'Trial 8'!BZ45)</f>
        <v>1492.1168752352387</v>
      </c>
      <c r="CA65" s="29">
        <f ca="1">SUM(BO65:BZ65)</f>
        <v>17148.004470362401</v>
      </c>
      <c r="CB65" s="28">
        <f ca="1">STDEV('Trial 1'!CB45,'Trial 2'!CB45,'Trial 3'!CB45,'Trial 4'!CB45,'Trial 5'!CB45,'Trial 6'!CB45,'Trial 7'!CB45,'Trial 8'!CB45)</f>
        <v>1506.5928744010318</v>
      </c>
      <c r="CC65" s="28">
        <f ca="1">STDEV('Trial 1'!CC45,'Trial 2'!CC45,'Trial 3'!CC45,'Trial 4'!CC45,'Trial 5'!CC45,'Trial 6'!CC45,'Trial 7'!CC45,'Trial 8'!CC45)</f>
        <v>1523.9637014618072</v>
      </c>
      <c r="CD65" s="28">
        <f ca="1">STDEV('Trial 1'!CD45,'Trial 2'!CD45,'Trial 3'!CD45,'Trial 4'!CD45,'Trial 5'!CD45,'Trial 6'!CD45,'Trial 7'!CD45,'Trial 8'!CD45)</f>
        <v>1541.5587454338436</v>
      </c>
      <c r="CE65" s="28">
        <f ca="1">STDEV('Trial 1'!CE45,'Trial 2'!CE45,'Trial 3'!CE45,'Trial 4'!CE45,'Trial 5'!CE45,'Trial 6'!CE45,'Trial 7'!CE45,'Trial 8'!CE45)</f>
        <v>1559.3833045729341</v>
      </c>
      <c r="CF65" s="28">
        <f ca="1">STDEV('Trial 1'!CF45,'Trial 2'!CF45,'Trial 3'!CF45,'Trial 4'!CF45,'Trial 5'!CF45,'Trial 6'!CF45,'Trial 7'!CF45,'Trial 8'!CF45)</f>
        <v>1576.2207530610394</v>
      </c>
      <c r="CG65" s="28">
        <f ca="1">STDEV('Trial 1'!CG45,'Trial 2'!CG45,'Trial 3'!CG45,'Trial 4'!CG45,'Trial 5'!CG45,'Trial 6'!CG45,'Trial 7'!CG45,'Trial 8'!CG45)</f>
        <v>1593.4286278946822</v>
      </c>
      <c r="CH65" s="28">
        <f ca="1">STDEV('Trial 1'!CH45,'Trial 2'!CH45,'Trial 3'!CH45,'Trial 4'!CH45,'Trial 5'!CH45,'Trial 6'!CH45,'Trial 7'!CH45,'Trial 8'!CH45)</f>
        <v>1608.9542301062422</v>
      </c>
      <c r="CI65" s="28">
        <f ca="1">STDEV('Trial 1'!CI45,'Trial 2'!CI45,'Trial 3'!CI45,'Trial 4'!CI45,'Trial 5'!CI45,'Trial 6'!CI45,'Trial 7'!CI45,'Trial 8'!CI45)</f>
        <v>1618.2700665004515</v>
      </c>
      <c r="CJ65" s="28">
        <f ca="1">STDEV('Trial 1'!CJ45,'Trial 2'!CJ45,'Trial 3'!CJ45,'Trial 4'!CJ45,'Trial 5'!CJ45,'Trial 6'!CJ45,'Trial 7'!CJ45,'Trial 8'!CJ45)</f>
        <v>1625.7700355645204</v>
      </c>
      <c r="CK65" s="28">
        <f ca="1">STDEV('Trial 1'!CK45,'Trial 2'!CK45,'Trial 3'!CK45,'Trial 4'!CK45,'Trial 5'!CK45,'Trial 6'!CK45,'Trial 7'!CK45,'Trial 8'!CK45)</f>
        <v>1633.6969808058823</v>
      </c>
      <c r="CL65" s="28">
        <f ca="1">STDEV('Trial 1'!CL45,'Trial 2'!CL45,'Trial 3'!CL45,'Trial 4'!CL45,'Trial 5'!CL45,'Trial 6'!CL45,'Trial 7'!CL45,'Trial 8'!CL45)</f>
        <v>1639.0803705136484</v>
      </c>
      <c r="CM65" s="28">
        <f ca="1">STDEV('Trial 1'!CM45,'Trial 2'!CM45,'Trial 3'!CM45,'Trial 4'!CM45,'Trial 5'!CM45,'Trial 6'!CM45,'Trial 7'!CM45,'Trial 8'!CM45)</f>
        <v>1643.4151361886502</v>
      </c>
      <c r="CN65" s="29">
        <f ca="1">SUM(CB65:CM65)</f>
        <v>19070.334826504735</v>
      </c>
      <c r="CO65" s="28">
        <f ca="1">STDEV('Trial 1'!CO45,'Trial 2'!CO45,'Trial 3'!CO45,'Trial 4'!CO45,'Trial 5'!CO45,'Trial 6'!CO45,'Trial 7'!CO45,'Trial 8'!CO45)</f>
        <v>1646.9712314904696</v>
      </c>
      <c r="CP65" s="28">
        <f ca="1">STDEV('Trial 1'!CP45,'Trial 2'!CP45,'Trial 3'!CP45,'Trial 4'!CP45,'Trial 5'!CP45,'Trial 6'!CP45,'Trial 7'!CP45,'Trial 8'!CP45)</f>
        <v>1645.9965713497813</v>
      </c>
      <c r="CQ65" s="28">
        <f ca="1">STDEV('Trial 1'!CQ45,'Trial 2'!CQ45,'Trial 3'!CQ45,'Trial 4'!CQ45,'Trial 5'!CQ45,'Trial 6'!CQ45,'Trial 7'!CQ45,'Trial 8'!CQ45)</f>
        <v>1643.0105324673179</v>
      </c>
      <c r="CR65" s="28">
        <f ca="1">STDEV('Trial 1'!CR45,'Trial 2'!CR45,'Trial 3'!CR45,'Trial 4'!CR45,'Trial 5'!CR45,'Trial 6'!CR45,'Trial 7'!CR45,'Trial 8'!CR45)</f>
        <v>1642.7931947953446</v>
      </c>
      <c r="CS65" s="28">
        <f ca="1">STDEV('Trial 1'!CS45,'Trial 2'!CS45,'Trial 3'!CS45,'Trial 4'!CS45,'Trial 5'!CS45,'Trial 6'!CS45,'Trial 7'!CS45,'Trial 8'!CS45)</f>
        <v>1641.4831433856468</v>
      </c>
      <c r="CT65" s="28">
        <f ca="1">STDEV('Trial 1'!CT45,'Trial 2'!CT45,'Trial 3'!CT45,'Trial 4'!CT45,'Trial 5'!CT45,'Trial 6'!CT45,'Trial 7'!CT45,'Trial 8'!CT45)</f>
        <v>1637.4578018217544</v>
      </c>
      <c r="CU65" s="28">
        <f ca="1">STDEV('Trial 1'!CU45,'Trial 2'!CU45,'Trial 3'!CU45,'Trial 4'!CU45,'Trial 5'!CU45,'Trial 6'!CU45,'Trial 7'!CU45,'Trial 8'!CU45)</f>
        <v>1632.9927868054492</v>
      </c>
      <c r="CV65" s="28">
        <f ca="1">STDEV('Trial 1'!CV45,'Trial 2'!CV45,'Trial 3'!CV45,'Trial 4'!CV45,'Trial 5'!CV45,'Trial 6'!CV45,'Trial 7'!CV45,'Trial 8'!CV45)</f>
        <v>1625.3451440116826</v>
      </c>
      <c r="CW65" s="28">
        <f ca="1">STDEV('Trial 1'!CW45,'Trial 2'!CW45,'Trial 3'!CW45,'Trial 4'!CW45,'Trial 5'!CW45,'Trial 6'!CW45,'Trial 7'!CW45,'Trial 8'!CW45)</f>
        <v>1615.9109022875673</v>
      </c>
      <c r="CX65" s="28">
        <f ca="1">STDEV('Trial 1'!CX45,'Trial 2'!CX45,'Trial 3'!CX45,'Trial 4'!CX45,'Trial 5'!CX45,'Trial 6'!CX45,'Trial 7'!CX45,'Trial 8'!CX45)</f>
        <v>1604.9917956991762</v>
      </c>
      <c r="CY65" s="28">
        <f ca="1">STDEV('Trial 1'!CY45,'Trial 2'!CY45,'Trial 3'!CY45,'Trial 4'!CY45,'Trial 5'!CY45,'Trial 6'!CY45,'Trial 7'!CY45,'Trial 8'!CY45)</f>
        <v>1595.3454488638902</v>
      </c>
      <c r="CZ65" s="28">
        <f ca="1">STDEV('Trial 1'!CZ45,'Trial 2'!CZ45,'Trial 3'!CZ45,'Trial 4'!CZ45,'Trial 5'!CZ45,'Trial 6'!CZ45,'Trial 7'!CZ45,'Trial 8'!CZ45)</f>
        <v>1584.6914763066436</v>
      </c>
      <c r="DA65" s="29">
        <f ca="1">SUM(CO65:CZ65)</f>
        <v>19516.990029284723</v>
      </c>
      <c r="DB65" s="28">
        <f ca="1">STDEV('Trial 1'!DB45,'Trial 2'!DB45,'Trial 3'!DB45,'Trial 4'!DB45,'Trial 5'!DB45,'Trial 6'!DB45,'Trial 7'!DB45,'Trial 8'!DB45)</f>
        <v>1575.2094635789567</v>
      </c>
      <c r="DC65" s="28">
        <f ca="1">STDEV('Trial 1'!DC45,'Trial 2'!DC45,'Trial 3'!DC45,'Trial 4'!DC45,'Trial 5'!DC45,'Trial 6'!DC45,'Trial 7'!DC45,'Trial 8'!DC45)</f>
        <v>1564.5439054925225</v>
      </c>
      <c r="DD65" s="28">
        <f ca="1">STDEV('Trial 1'!DD45,'Trial 2'!DD45,'Trial 3'!DD45,'Trial 4'!DD45,'Trial 5'!DD45,'Trial 6'!DD45,'Trial 7'!DD45,'Trial 8'!DD45)</f>
        <v>1555.0593367309723</v>
      </c>
      <c r="DE65" s="28">
        <f ca="1">STDEV('Trial 1'!DE45,'Trial 2'!DE45,'Trial 3'!DE45,'Trial 4'!DE45,'Trial 5'!DE45,'Trial 6'!DE45,'Trial 7'!DE45,'Trial 8'!DE45)</f>
        <v>1546.958017890094</v>
      </c>
      <c r="DF65" s="28">
        <f ca="1">STDEV('Trial 1'!DF45,'Trial 2'!DF45,'Trial 3'!DF45,'Trial 4'!DF45,'Trial 5'!DF45,'Trial 6'!DF45,'Trial 7'!DF45,'Trial 8'!DF45)</f>
        <v>1539.5014612659677</v>
      </c>
      <c r="DG65" s="28">
        <f ca="1">STDEV('Trial 1'!DG45,'Trial 2'!DG45,'Trial 3'!DG45,'Trial 4'!DG45,'Trial 5'!DG45,'Trial 6'!DG45,'Trial 7'!DG45,'Trial 8'!DG45)</f>
        <v>1535.6264642893775</v>
      </c>
      <c r="DH65" s="28">
        <f ca="1">STDEV('Trial 1'!DH45,'Trial 2'!DH45,'Trial 3'!DH45,'Trial 4'!DH45,'Trial 5'!DH45,'Trial 6'!DH45,'Trial 7'!DH45,'Trial 8'!DH45)</f>
        <v>1531.3212624462049</v>
      </c>
      <c r="DI65" s="28">
        <f ca="1">STDEV('Trial 1'!DI45,'Trial 2'!DI45,'Trial 3'!DI45,'Trial 4'!DI45,'Trial 5'!DI45,'Trial 6'!DI45,'Trial 7'!DI45,'Trial 8'!DI45)</f>
        <v>1525.6725858672953</v>
      </c>
      <c r="DJ65" s="28">
        <f ca="1">STDEV('Trial 1'!DJ45,'Trial 2'!DJ45,'Trial 3'!DJ45,'Trial 4'!DJ45,'Trial 5'!DJ45,'Trial 6'!DJ45,'Trial 7'!DJ45,'Trial 8'!DJ45)</f>
        <v>1520.615564572965</v>
      </c>
      <c r="DK65" s="28">
        <f ca="1">STDEV('Trial 1'!DK45,'Trial 2'!DK45,'Trial 3'!DK45,'Trial 4'!DK45,'Trial 5'!DK45,'Trial 6'!DK45,'Trial 7'!DK45,'Trial 8'!DK45)</f>
        <v>1515.1832053708852</v>
      </c>
      <c r="DL65" s="28">
        <f ca="1">STDEV('Trial 1'!DL45,'Trial 2'!DL45,'Trial 3'!DL45,'Trial 4'!DL45,'Trial 5'!DL45,'Trial 6'!DL45,'Trial 7'!DL45,'Trial 8'!DL45)</f>
        <v>1507.2785784514078</v>
      </c>
      <c r="DM65" s="28">
        <f ca="1">STDEV('Trial 1'!DM45,'Trial 2'!DM45,'Trial 3'!DM45,'Trial 4'!DM45,'Trial 5'!DM45,'Trial 6'!DM45,'Trial 7'!DM45,'Trial 8'!DM45)</f>
        <v>1500.2980060648626</v>
      </c>
      <c r="DN65" s="29">
        <f ca="1">SUM(DB65:DM65)</f>
        <v>18417.267852021512</v>
      </c>
      <c r="DO65" s="28">
        <f ca="1">STDEV('Trial 1'!DO45,'Trial 2'!DO45,'Trial 3'!DO45,'Trial 4'!DO45,'Trial 5'!DO45,'Trial 6'!DO45,'Trial 7'!DO45,'Trial 8'!DO45)</f>
        <v>1490.6873503049098</v>
      </c>
      <c r="DP65" s="28">
        <f ca="1">STDEV('Trial 1'!DP45,'Trial 2'!DP45,'Trial 3'!DP45,'Trial 4'!DP45,'Trial 5'!DP45,'Trial 6'!DP45,'Trial 7'!DP45,'Trial 8'!DP45)</f>
        <v>1485.9950849723125</v>
      </c>
      <c r="DQ65" s="28">
        <f ca="1">STDEV('Trial 1'!DQ45,'Trial 2'!DQ45,'Trial 3'!DQ45,'Trial 4'!DQ45,'Trial 5'!DQ45,'Trial 6'!DQ45,'Trial 7'!DQ45,'Trial 8'!DQ45)</f>
        <v>1483.0561822523221</v>
      </c>
      <c r="DR65" s="28">
        <f ca="1">STDEV('Trial 1'!DR45,'Trial 2'!DR45,'Trial 3'!DR45,'Trial 4'!DR45,'Trial 5'!DR45,'Trial 6'!DR45,'Trial 7'!DR45,'Trial 8'!DR45)</f>
        <v>1477.1472176014006</v>
      </c>
      <c r="DS65" s="28">
        <f ca="1">STDEV('Trial 1'!DS45,'Trial 2'!DS45,'Trial 3'!DS45,'Trial 4'!DS45,'Trial 5'!DS45,'Trial 6'!DS45,'Trial 7'!DS45,'Trial 8'!DS45)</f>
        <v>1468.4394129151783</v>
      </c>
      <c r="DT65" s="28">
        <f ca="1">STDEV('Trial 1'!DT45,'Trial 2'!DT45,'Trial 3'!DT45,'Trial 4'!DT45,'Trial 5'!DT45,'Trial 6'!DT45,'Trial 7'!DT45,'Trial 8'!DT45)</f>
        <v>1457.0199866711121</v>
      </c>
      <c r="DU65" s="28">
        <f ca="1">STDEV('Trial 1'!DU45,'Trial 2'!DU45,'Trial 3'!DU45,'Trial 4'!DU45,'Trial 5'!DU45,'Trial 6'!DU45,'Trial 7'!DU45,'Trial 8'!DU45)</f>
        <v>1443.9760379451043</v>
      </c>
      <c r="DV65" s="28">
        <f ca="1">STDEV('Trial 1'!DV45,'Trial 2'!DV45,'Trial 3'!DV45,'Trial 4'!DV45,'Trial 5'!DV45,'Trial 6'!DV45,'Trial 7'!DV45,'Trial 8'!DV45)</f>
        <v>1432.6969442723841</v>
      </c>
      <c r="DW65" s="28">
        <f ca="1">STDEV('Trial 1'!DW45,'Trial 2'!DW45,'Trial 3'!DW45,'Trial 4'!DW45,'Trial 5'!DW45,'Trial 6'!DW45,'Trial 7'!DW45,'Trial 8'!DW45)</f>
        <v>1420.7235414270531</v>
      </c>
      <c r="DX65" s="28">
        <f ca="1">STDEV('Trial 1'!DX45,'Trial 2'!DX45,'Trial 3'!DX45,'Trial 4'!DX45,'Trial 5'!DX45,'Trial 6'!DX45,'Trial 7'!DX45,'Trial 8'!DX45)</f>
        <v>1409.459863357152</v>
      </c>
      <c r="DY65" s="28">
        <f ca="1">STDEV('Trial 1'!DY45,'Trial 2'!DY45,'Trial 3'!DY45,'Trial 4'!DY45,'Trial 5'!DY45,'Trial 6'!DY45,'Trial 7'!DY45,'Trial 8'!DY45)</f>
        <v>1396.8766551081715</v>
      </c>
      <c r="DZ65" s="28">
        <f ca="1">STDEV('Trial 1'!DZ45,'Trial 2'!DZ45,'Trial 3'!DZ45,'Trial 4'!DZ45,'Trial 5'!DZ45,'Trial 6'!DZ45,'Trial 7'!DZ45,'Trial 8'!DZ45)</f>
        <v>1385.8017036440256</v>
      </c>
      <c r="EA65" s="29">
        <f ca="1">SUM(DO65:DZ65)</f>
        <v>17351.879980471123</v>
      </c>
      <c r="EB65" s="28">
        <f ca="1">STDEV('Trial 1'!EB45,'Trial 2'!EB45,'Trial 3'!EB45,'Trial 4'!EB45,'Trial 5'!EB45,'Trial 6'!EB45,'Trial 7'!EB45,'Trial 8'!EB45)</f>
        <v>1373.9712355753738</v>
      </c>
      <c r="EC65" s="28">
        <f ca="1">STDEV('Trial 1'!EC45,'Trial 2'!EC45,'Trial 3'!EC45,'Trial 4'!EC45,'Trial 5'!EC45,'Trial 6'!EC45,'Trial 7'!EC45,'Trial 8'!EC45)</f>
        <v>1356.974482324948</v>
      </c>
      <c r="ED65" s="28">
        <f ca="1">STDEV('Trial 1'!ED45,'Trial 2'!ED45,'Trial 3'!ED45,'Trial 4'!ED45,'Trial 5'!ED45,'Trial 6'!ED45,'Trial 7'!ED45,'Trial 8'!ED45)</f>
        <v>1342.118336296493</v>
      </c>
      <c r="EE65" s="28">
        <f ca="1">STDEV('Trial 1'!EE45,'Trial 2'!EE45,'Trial 3'!EE45,'Trial 4'!EE45,'Trial 5'!EE45,'Trial 6'!EE45,'Trial 7'!EE45,'Trial 8'!EE45)</f>
        <v>1329.9398635563089</v>
      </c>
      <c r="EF65" s="28">
        <f ca="1">STDEV('Trial 1'!EF45,'Trial 2'!EF45,'Trial 3'!EF45,'Trial 4'!EF45,'Trial 5'!EF45,'Trial 6'!EF45,'Trial 7'!EF45,'Trial 8'!EF45)</f>
        <v>1318.0603472888456</v>
      </c>
      <c r="EG65" s="28">
        <f ca="1">STDEV('Trial 1'!EG45,'Trial 2'!EG45,'Trial 3'!EG45,'Trial 4'!EG45,'Trial 5'!EG45,'Trial 6'!EG45,'Trial 7'!EG45,'Trial 8'!EG45)</f>
        <v>1308.1090501017688</v>
      </c>
      <c r="EH65" s="28">
        <f ca="1">STDEV('Trial 1'!EH45,'Trial 2'!EH45,'Trial 3'!EH45,'Trial 4'!EH45,'Trial 5'!EH45,'Trial 6'!EH45,'Trial 7'!EH45,'Trial 8'!EH45)</f>
        <v>1301.1064511782315</v>
      </c>
      <c r="EI65" s="28">
        <f ca="1">STDEV('Trial 1'!EI45,'Trial 2'!EI45,'Trial 3'!EI45,'Trial 4'!EI45,'Trial 5'!EI45,'Trial 6'!EI45,'Trial 7'!EI45,'Trial 8'!EI45)</f>
        <v>1297.2914302930119</v>
      </c>
      <c r="EJ65" s="28">
        <f ca="1">STDEV('Trial 1'!EJ45,'Trial 2'!EJ45,'Trial 3'!EJ45,'Trial 4'!EJ45,'Trial 5'!EJ45,'Trial 6'!EJ45,'Trial 7'!EJ45,'Trial 8'!EJ45)</f>
        <v>1294.478116029738</v>
      </c>
      <c r="EK65" s="28">
        <f ca="1">STDEV('Trial 1'!EK45,'Trial 2'!EK45,'Trial 3'!EK45,'Trial 4'!EK45,'Trial 5'!EK45,'Trial 6'!EK45,'Trial 7'!EK45,'Trial 8'!EK45)</f>
        <v>1292.2567102465575</v>
      </c>
      <c r="EL65" s="28">
        <f ca="1">STDEV('Trial 1'!EL45,'Trial 2'!EL45,'Trial 3'!EL45,'Trial 4'!EL45,'Trial 5'!EL45,'Trial 6'!EL45,'Trial 7'!EL45,'Trial 8'!EL45)</f>
        <v>1289.6777877355087</v>
      </c>
      <c r="EM65" s="28">
        <f ca="1">STDEV('Trial 1'!EM45,'Trial 2'!EM45,'Trial 3'!EM45,'Trial 4'!EM45,'Trial 5'!EM45,'Trial 6'!EM45,'Trial 7'!EM45,'Trial 8'!EM45)</f>
        <v>1286.1835268727189</v>
      </c>
      <c r="EN65" s="29">
        <f ca="1">SUM(EB65:EM65)</f>
        <v>15790.167337499504</v>
      </c>
    </row>
    <row r="66" spans="1:144" ht="12.75" customHeight="1" outlineLevel="1" x14ac:dyDescent="0.2"/>
    <row r="67" spans="1:144" ht="12.75" customHeight="1" outlineLevel="1" x14ac:dyDescent="0.2"/>
    <row r="68" spans="1:144" ht="12.75" customHeight="1" x14ac:dyDescent="0.2">
      <c r="A68" s="3" t="str">
        <f>"Government"</f>
        <v>Government</v>
      </c>
    </row>
    <row r="69" spans="1:144" ht="12.75" customHeight="1" outlineLevel="1" x14ac:dyDescent="0.2">
      <c r="A69" s="2" t="str">
        <f>" "</f>
        <v xml:space="preserve"> </v>
      </c>
    </row>
    <row r="70" spans="1:144" ht="12.75" customHeight="1" outlineLevel="1" x14ac:dyDescent="0.2">
      <c r="B70" s="19" t="str">
        <f>ZZZ__FnCalls!F7</f>
        <v>MMM 2010</v>
      </c>
      <c r="C70" s="20" t="str">
        <f>ZZZ__FnCalls!F8</f>
        <v>MMM 2010</v>
      </c>
      <c r="D70" s="20" t="str">
        <f>ZZZ__FnCalls!F9</f>
        <v>MMM 2010</v>
      </c>
      <c r="E70" s="20" t="str">
        <f>ZZZ__FnCalls!F10</f>
        <v>MMM 2010</v>
      </c>
      <c r="F70" s="20" t="str">
        <f>ZZZ__FnCalls!F11</f>
        <v>MMM 2010</v>
      </c>
      <c r="G70" s="20" t="str">
        <f>ZZZ__FnCalls!F12</f>
        <v>MMM 2010</v>
      </c>
      <c r="H70" s="20" t="str">
        <f>ZZZ__FnCalls!F13</f>
        <v>MMM 2010</v>
      </c>
      <c r="I70" s="20" t="str">
        <f>ZZZ__FnCalls!F14</f>
        <v>MMM 2010</v>
      </c>
      <c r="J70" s="20" t="str">
        <f>ZZZ__FnCalls!F15</f>
        <v>MMM 2010</v>
      </c>
      <c r="K70" s="20" t="str">
        <f>ZZZ__FnCalls!F16</f>
        <v>MMM 2010</v>
      </c>
      <c r="L70" s="20" t="str">
        <f>ZZZ__FnCalls!F17</f>
        <v>MMM 2010</v>
      </c>
      <c r="M70" s="20" t="str">
        <f>ZZZ__FnCalls!F18</f>
        <v>MMM 2010</v>
      </c>
      <c r="N70" s="21" t="str">
        <f>ZZZ__FnCalls!H7</f>
        <v>2010</v>
      </c>
      <c r="O70" s="20" t="str">
        <f>ZZZ__FnCalls!F19</f>
        <v>MMM 2011</v>
      </c>
      <c r="P70" s="20" t="str">
        <f>ZZZ__FnCalls!F20</f>
        <v>MMM 2011</v>
      </c>
      <c r="Q70" s="20" t="str">
        <f>ZZZ__FnCalls!F21</f>
        <v>MMM 2011</v>
      </c>
      <c r="R70" s="20" t="str">
        <f>ZZZ__FnCalls!F22</f>
        <v>MMM 2011</v>
      </c>
      <c r="S70" s="20" t="str">
        <f>ZZZ__FnCalls!F23</f>
        <v>MMM 2011</v>
      </c>
      <c r="T70" s="20" t="str">
        <f>ZZZ__FnCalls!F24</f>
        <v>MMM 2011</v>
      </c>
      <c r="U70" s="20" t="str">
        <f>ZZZ__FnCalls!F25</f>
        <v>MMM 2011</v>
      </c>
      <c r="V70" s="20" t="str">
        <f>ZZZ__FnCalls!F26</f>
        <v>MMM 2011</v>
      </c>
      <c r="W70" s="20" t="str">
        <f>ZZZ__FnCalls!F27</f>
        <v>MMM 2011</v>
      </c>
      <c r="X70" s="20" t="str">
        <f>ZZZ__FnCalls!F28</f>
        <v>MMM 2011</v>
      </c>
      <c r="Y70" s="20" t="str">
        <f>ZZZ__FnCalls!F29</f>
        <v>MMM 2011</v>
      </c>
      <c r="Z70" s="20" t="str">
        <f>ZZZ__FnCalls!F30</f>
        <v>MMM 2011</v>
      </c>
      <c r="AA70" s="21" t="str">
        <f>ZZZ__FnCalls!H19</f>
        <v>2011</v>
      </c>
      <c r="AB70" s="20" t="str">
        <f>ZZZ__FnCalls!F31</f>
        <v>MMM 2012</v>
      </c>
      <c r="AC70" s="20" t="str">
        <f>ZZZ__FnCalls!F32</f>
        <v>MMM 2012</v>
      </c>
      <c r="AD70" s="20" t="str">
        <f>ZZZ__FnCalls!F33</f>
        <v>MMM 2012</v>
      </c>
      <c r="AE70" s="20" t="str">
        <f>ZZZ__FnCalls!F34</f>
        <v>MMM 2012</v>
      </c>
      <c r="AF70" s="20" t="str">
        <f>ZZZ__FnCalls!F35</f>
        <v>MMM 2012</v>
      </c>
      <c r="AG70" s="20" t="str">
        <f>ZZZ__FnCalls!F36</f>
        <v>MMM 2012</v>
      </c>
      <c r="AH70" s="20" t="str">
        <f>ZZZ__FnCalls!F37</f>
        <v>MMM 2012</v>
      </c>
      <c r="AI70" s="20" t="str">
        <f>ZZZ__FnCalls!F38</f>
        <v>MMM 2012</v>
      </c>
      <c r="AJ70" s="20" t="str">
        <f>ZZZ__FnCalls!F39</f>
        <v>MMM 2012</v>
      </c>
      <c r="AK70" s="20" t="str">
        <f>ZZZ__FnCalls!F40</f>
        <v>MMM 2012</v>
      </c>
      <c r="AL70" s="20" t="str">
        <f>ZZZ__FnCalls!F41</f>
        <v>MMM 2012</v>
      </c>
      <c r="AM70" s="20" t="str">
        <f>ZZZ__FnCalls!F42</f>
        <v>MMM 2012</v>
      </c>
      <c r="AN70" s="21" t="str">
        <f>ZZZ__FnCalls!H31</f>
        <v>2012</v>
      </c>
      <c r="AO70" s="20" t="str">
        <f>ZZZ__FnCalls!F43</f>
        <v>MMM 2013</v>
      </c>
      <c r="AP70" s="20" t="str">
        <f>ZZZ__FnCalls!F44</f>
        <v>MMM 2013</v>
      </c>
      <c r="AQ70" s="20" t="str">
        <f>ZZZ__FnCalls!F45</f>
        <v>MMM 2013</v>
      </c>
      <c r="AR70" s="20" t="str">
        <f>ZZZ__FnCalls!F46</f>
        <v>MMM 2013</v>
      </c>
      <c r="AS70" s="20" t="str">
        <f>ZZZ__FnCalls!F47</f>
        <v>MMM 2013</v>
      </c>
      <c r="AT70" s="20" t="str">
        <f>ZZZ__FnCalls!F48</f>
        <v>MMM 2013</v>
      </c>
      <c r="AU70" s="20" t="str">
        <f>ZZZ__FnCalls!F49</f>
        <v>MMM 2013</v>
      </c>
      <c r="AV70" s="20" t="str">
        <f>ZZZ__FnCalls!F50</f>
        <v>MMM 2013</v>
      </c>
      <c r="AW70" s="20" t="str">
        <f>ZZZ__FnCalls!F51</f>
        <v>MMM 2013</v>
      </c>
      <c r="AX70" s="20" t="str">
        <f>ZZZ__FnCalls!F52</f>
        <v>MMM 2013</v>
      </c>
      <c r="AY70" s="20" t="str">
        <f>ZZZ__FnCalls!F53</f>
        <v>MMM 2013</v>
      </c>
      <c r="AZ70" s="20" t="str">
        <f>ZZZ__FnCalls!F54</f>
        <v>MMM 2013</v>
      </c>
      <c r="BA70" s="21" t="str">
        <f>ZZZ__FnCalls!H43</f>
        <v>2013</v>
      </c>
      <c r="BB70" s="20" t="str">
        <f>ZZZ__FnCalls!F55</f>
        <v>MMM 2014</v>
      </c>
      <c r="BC70" s="20" t="str">
        <f>ZZZ__FnCalls!F56</f>
        <v>MMM 2014</v>
      </c>
      <c r="BD70" s="20" t="str">
        <f>ZZZ__FnCalls!F57</f>
        <v>MMM 2014</v>
      </c>
      <c r="BE70" s="20" t="str">
        <f>ZZZ__FnCalls!F58</f>
        <v>MMM 2014</v>
      </c>
      <c r="BF70" s="20" t="str">
        <f>ZZZ__FnCalls!F59</f>
        <v>MMM 2014</v>
      </c>
      <c r="BG70" s="20" t="str">
        <f>ZZZ__FnCalls!F60</f>
        <v>MMM 2014</v>
      </c>
      <c r="BH70" s="20" t="str">
        <f>ZZZ__FnCalls!F61</f>
        <v>MMM 2014</v>
      </c>
      <c r="BI70" s="20" t="str">
        <f>ZZZ__FnCalls!F62</f>
        <v>MMM 2014</v>
      </c>
      <c r="BJ70" s="20" t="str">
        <f>ZZZ__FnCalls!F63</f>
        <v>MMM 2014</v>
      </c>
      <c r="BK70" s="20" t="str">
        <f>ZZZ__FnCalls!F64</f>
        <v>MMM 2014</v>
      </c>
      <c r="BL70" s="20" t="str">
        <f>ZZZ__FnCalls!F65</f>
        <v>MMM 2014</v>
      </c>
      <c r="BM70" s="20" t="str">
        <f>ZZZ__FnCalls!F66</f>
        <v>MMM 2014</v>
      </c>
      <c r="BN70" s="21" t="str">
        <f>ZZZ__FnCalls!H55</f>
        <v>2014</v>
      </c>
      <c r="BO70" s="20" t="str">
        <f>ZZZ__FnCalls!F67</f>
        <v>MMM 2015</v>
      </c>
      <c r="BP70" s="20" t="str">
        <f>ZZZ__FnCalls!F68</f>
        <v>MMM 2015</v>
      </c>
      <c r="BQ70" s="20" t="str">
        <f>ZZZ__FnCalls!F69</f>
        <v>MMM 2015</v>
      </c>
      <c r="BR70" s="20" t="str">
        <f>ZZZ__FnCalls!F70</f>
        <v>MMM 2015</v>
      </c>
      <c r="BS70" s="20" t="str">
        <f>ZZZ__FnCalls!F71</f>
        <v>MMM 2015</v>
      </c>
      <c r="BT70" s="20" t="str">
        <f>ZZZ__FnCalls!F72</f>
        <v>MMM 2015</v>
      </c>
      <c r="BU70" s="20" t="str">
        <f>ZZZ__FnCalls!F73</f>
        <v>MMM 2015</v>
      </c>
      <c r="BV70" s="20" t="str">
        <f>ZZZ__FnCalls!F74</f>
        <v>MMM 2015</v>
      </c>
      <c r="BW70" s="20" t="str">
        <f>ZZZ__FnCalls!F75</f>
        <v>MMM 2015</v>
      </c>
      <c r="BX70" s="20" t="str">
        <f>ZZZ__FnCalls!F76</f>
        <v>MMM 2015</v>
      </c>
      <c r="BY70" s="20" t="str">
        <f>ZZZ__FnCalls!F77</f>
        <v>MMM 2015</v>
      </c>
      <c r="BZ70" s="20" t="str">
        <f>ZZZ__FnCalls!F78</f>
        <v>MMM 2015</v>
      </c>
      <c r="CA70" s="21" t="str">
        <f>ZZZ__FnCalls!H67</f>
        <v>2015</v>
      </c>
      <c r="CB70" s="20" t="str">
        <f>ZZZ__FnCalls!F79</f>
        <v>MMM 2016</v>
      </c>
      <c r="CC70" s="20" t="str">
        <f>ZZZ__FnCalls!F80</f>
        <v>MMM 2016</v>
      </c>
      <c r="CD70" s="20" t="str">
        <f>ZZZ__FnCalls!F81</f>
        <v>MMM 2016</v>
      </c>
      <c r="CE70" s="20" t="str">
        <f>ZZZ__FnCalls!F82</f>
        <v>MMM 2016</v>
      </c>
      <c r="CF70" s="20" t="str">
        <f>ZZZ__FnCalls!F83</f>
        <v>MMM 2016</v>
      </c>
      <c r="CG70" s="20" t="str">
        <f>ZZZ__FnCalls!F84</f>
        <v>MMM 2016</v>
      </c>
      <c r="CH70" s="20" t="str">
        <f>ZZZ__FnCalls!F85</f>
        <v>MMM 2016</v>
      </c>
      <c r="CI70" s="20" t="str">
        <f>ZZZ__FnCalls!F86</f>
        <v>MMM 2016</v>
      </c>
      <c r="CJ70" s="20" t="str">
        <f>ZZZ__FnCalls!F87</f>
        <v>MMM 2016</v>
      </c>
      <c r="CK70" s="20" t="str">
        <f>ZZZ__FnCalls!F88</f>
        <v>MMM 2016</v>
      </c>
      <c r="CL70" s="20" t="str">
        <f>ZZZ__FnCalls!F89</f>
        <v>MMM 2016</v>
      </c>
      <c r="CM70" s="20" t="str">
        <f>ZZZ__FnCalls!F90</f>
        <v>MMM 2016</v>
      </c>
      <c r="CN70" s="21" t="str">
        <f>ZZZ__FnCalls!H79</f>
        <v>2016</v>
      </c>
      <c r="CO70" s="20" t="str">
        <f>ZZZ__FnCalls!F91</f>
        <v>MMM 2017</v>
      </c>
      <c r="CP70" s="20" t="str">
        <f>ZZZ__FnCalls!F92</f>
        <v>MMM 2017</v>
      </c>
      <c r="CQ70" s="20" t="str">
        <f>ZZZ__FnCalls!F93</f>
        <v>MMM 2017</v>
      </c>
      <c r="CR70" s="20" t="str">
        <f>ZZZ__FnCalls!F94</f>
        <v>MMM 2017</v>
      </c>
      <c r="CS70" s="20" t="str">
        <f>ZZZ__FnCalls!F95</f>
        <v>MMM 2017</v>
      </c>
      <c r="CT70" s="20" t="str">
        <f>ZZZ__FnCalls!F96</f>
        <v>MMM 2017</v>
      </c>
      <c r="CU70" s="20" t="str">
        <f>ZZZ__FnCalls!F97</f>
        <v>MMM 2017</v>
      </c>
      <c r="CV70" s="20" t="str">
        <f>ZZZ__FnCalls!F98</f>
        <v>MMM 2017</v>
      </c>
      <c r="CW70" s="20" t="str">
        <f>ZZZ__FnCalls!F99</f>
        <v>MMM 2017</v>
      </c>
      <c r="CX70" s="20" t="str">
        <f>ZZZ__FnCalls!F100</f>
        <v>MMM 2017</v>
      </c>
      <c r="CY70" s="20" t="str">
        <f>ZZZ__FnCalls!F101</f>
        <v>MMM 2017</v>
      </c>
      <c r="CZ70" s="20" t="str">
        <f>ZZZ__FnCalls!F102</f>
        <v>MMM 2017</v>
      </c>
      <c r="DA70" s="21" t="str">
        <f>ZZZ__FnCalls!H91</f>
        <v>2017</v>
      </c>
      <c r="DB70" s="20" t="str">
        <f>ZZZ__FnCalls!F103</f>
        <v>MMM 2018</v>
      </c>
      <c r="DC70" s="20" t="str">
        <f>ZZZ__FnCalls!F104</f>
        <v>MMM 2018</v>
      </c>
      <c r="DD70" s="20" t="str">
        <f>ZZZ__FnCalls!F105</f>
        <v>MMM 2018</v>
      </c>
      <c r="DE70" s="20" t="str">
        <f>ZZZ__FnCalls!F106</f>
        <v>MMM 2018</v>
      </c>
      <c r="DF70" s="20" t="str">
        <f>ZZZ__FnCalls!F107</f>
        <v>MMM 2018</v>
      </c>
      <c r="DG70" s="20" t="str">
        <f>ZZZ__FnCalls!F108</f>
        <v>MMM 2018</v>
      </c>
      <c r="DH70" s="20" t="str">
        <f>ZZZ__FnCalls!F109</f>
        <v>MMM 2018</v>
      </c>
      <c r="DI70" s="20" t="str">
        <f>ZZZ__FnCalls!F110</f>
        <v>MMM 2018</v>
      </c>
      <c r="DJ70" s="20" t="str">
        <f>ZZZ__FnCalls!F111</f>
        <v>MMM 2018</v>
      </c>
      <c r="DK70" s="20" t="str">
        <f>ZZZ__FnCalls!F112</f>
        <v>MMM 2018</v>
      </c>
      <c r="DL70" s="20" t="str">
        <f>ZZZ__FnCalls!F113</f>
        <v>MMM 2018</v>
      </c>
      <c r="DM70" s="20" t="str">
        <f>ZZZ__FnCalls!F114</f>
        <v>MMM 2018</v>
      </c>
      <c r="DN70" s="21" t="str">
        <f>ZZZ__FnCalls!H103</f>
        <v>2018</v>
      </c>
      <c r="DO70" s="20" t="str">
        <f>ZZZ__FnCalls!F115</f>
        <v>MMM 2019</v>
      </c>
      <c r="DP70" s="20" t="str">
        <f>ZZZ__FnCalls!F116</f>
        <v>MMM 2019</v>
      </c>
      <c r="DQ70" s="20" t="str">
        <f>ZZZ__FnCalls!F117</f>
        <v>MMM 2019</v>
      </c>
      <c r="DR70" s="20" t="str">
        <f>ZZZ__FnCalls!F118</f>
        <v>MMM 2019</v>
      </c>
      <c r="DS70" s="20" t="str">
        <f>ZZZ__FnCalls!F119</f>
        <v>MMM 2019</v>
      </c>
      <c r="DT70" s="20" t="str">
        <f>ZZZ__FnCalls!F120</f>
        <v>MMM 2019</v>
      </c>
      <c r="DU70" s="20" t="str">
        <f>ZZZ__FnCalls!F121</f>
        <v>MMM 2019</v>
      </c>
      <c r="DV70" s="20" t="str">
        <f>ZZZ__FnCalls!F122</f>
        <v>MMM 2019</v>
      </c>
      <c r="DW70" s="20" t="str">
        <f>ZZZ__FnCalls!F123</f>
        <v>MMM 2019</v>
      </c>
      <c r="DX70" s="20" t="str">
        <f>ZZZ__FnCalls!F124</f>
        <v>MMM 2019</v>
      </c>
      <c r="DY70" s="20" t="str">
        <f>ZZZ__FnCalls!F125</f>
        <v>MMM 2019</v>
      </c>
      <c r="DZ70" s="20" t="str">
        <f>ZZZ__FnCalls!F126</f>
        <v>MMM 2019</v>
      </c>
      <c r="EA70" s="21" t="str">
        <f>ZZZ__FnCalls!H115</f>
        <v>2019</v>
      </c>
      <c r="EB70" s="20" t="str">
        <f>ZZZ__FnCalls!F127</f>
        <v>MMM 2020</v>
      </c>
      <c r="EC70" s="20" t="str">
        <f>ZZZ__FnCalls!F128</f>
        <v>MMM 2020</v>
      </c>
      <c r="ED70" s="20" t="str">
        <f>ZZZ__FnCalls!F129</f>
        <v>MMM 2020</v>
      </c>
      <c r="EE70" s="20" t="str">
        <f>ZZZ__FnCalls!F130</f>
        <v>MMM 2020</v>
      </c>
      <c r="EF70" s="20" t="str">
        <f>ZZZ__FnCalls!F131</f>
        <v>MMM 2020</v>
      </c>
      <c r="EG70" s="20" t="str">
        <f>ZZZ__FnCalls!F132</f>
        <v>MMM 2020</v>
      </c>
      <c r="EH70" s="20" t="str">
        <f>ZZZ__FnCalls!F133</f>
        <v>MMM 2020</v>
      </c>
      <c r="EI70" s="20" t="str">
        <f>ZZZ__FnCalls!F134</f>
        <v>MMM 2020</v>
      </c>
      <c r="EJ70" s="20" t="str">
        <f>ZZZ__FnCalls!F135</f>
        <v>MMM 2020</v>
      </c>
      <c r="EK70" s="20" t="str">
        <f>ZZZ__FnCalls!F136</f>
        <v>MMM 2020</v>
      </c>
      <c r="EL70" s="20" t="str">
        <f>ZZZ__FnCalls!F137</f>
        <v>MMM 2020</v>
      </c>
      <c r="EM70" s="20" t="str">
        <f>ZZZ__FnCalls!F138</f>
        <v>MMM 2020</v>
      </c>
      <c r="EN70" s="21" t="str">
        <f>ZZZ__FnCalls!H127</f>
        <v>2020</v>
      </c>
    </row>
    <row r="71" spans="1:144" ht="12.75" customHeight="1" outlineLevel="1" x14ac:dyDescent="0.2">
      <c r="A71" s="7" t="str">
        <f>Labels!B84</f>
        <v>Tax</v>
      </c>
      <c r="B71" s="22">
        <f ca="1">AVERAGE('Trial 1'!B54,'Trial 2'!B54,'Trial 3'!B54,'Trial 4'!B54,'Trial 5'!B54,'Trial 6'!B54,'Trial 7'!B54,'Trial 8'!B54)</f>
        <v>346075.17285164411</v>
      </c>
      <c r="C71" s="22">
        <f ca="1">AVERAGE('Trial 1'!C54,'Trial 2'!C54,'Trial 3'!C54,'Trial 4'!C54,'Trial 5'!C54,'Trial 6'!C54,'Trial 7'!C54,'Trial 8'!C54)</f>
        <v>349055.51175875124</v>
      </c>
      <c r="D71" s="22">
        <f ca="1">AVERAGE('Trial 1'!D54,'Trial 2'!D54,'Trial 3'!D54,'Trial 4'!D54,'Trial 5'!D54,'Trial 6'!D54,'Trial 7'!D54,'Trial 8'!D54)</f>
        <v>347808.72089888674</v>
      </c>
      <c r="E71" s="22">
        <f ca="1">AVERAGE('Trial 1'!E54,'Trial 2'!E54,'Trial 3'!E54,'Trial 4'!E54,'Trial 5'!E54,'Trial 6'!E54,'Trial 7'!E54,'Trial 8'!E54)</f>
        <v>345227.77828596532</v>
      </c>
      <c r="F71" s="22">
        <f ca="1">AVERAGE('Trial 1'!F54,'Trial 2'!F54,'Trial 3'!F54,'Trial 4'!F54,'Trial 5'!F54,'Trial 6'!F54,'Trial 7'!F54,'Trial 8'!F54)</f>
        <v>350288.00959772733</v>
      </c>
      <c r="G71" s="22">
        <f ca="1">AVERAGE('Trial 1'!G54,'Trial 2'!G54,'Trial 3'!G54,'Trial 4'!G54,'Trial 5'!G54,'Trial 6'!G54,'Trial 7'!G54,'Trial 8'!G54)</f>
        <v>349343.15662164288</v>
      </c>
      <c r="H71" s="22">
        <f ca="1">AVERAGE('Trial 1'!H54,'Trial 2'!H54,'Trial 3'!H54,'Trial 4'!H54,'Trial 5'!H54,'Trial 6'!H54,'Trial 7'!H54,'Trial 8'!H54)</f>
        <v>344990.74964143196</v>
      </c>
      <c r="I71" s="22">
        <f ca="1">AVERAGE('Trial 1'!I54,'Trial 2'!I54,'Trial 3'!I54,'Trial 4'!I54,'Trial 5'!I54,'Trial 6'!I54,'Trial 7'!I54,'Trial 8'!I54)</f>
        <v>347477.07799994742</v>
      </c>
      <c r="J71" s="22">
        <f ca="1">AVERAGE('Trial 1'!J54,'Trial 2'!J54,'Trial 3'!J54,'Trial 4'!J54,'Trial 5'!J54,'Trial 6'!J54,'Trial 7'!J54,'Trial 8'!J54)</f>
        <v>349823.641441477</v>
      </c>
      <c r="K71" s="22">
        <f ca="1">AVERAGE('Trial 1'!K54,'Trial 2'!K54,'Trial 3'!K54,'Trial 4'!K54,'Trial 5'!K54,'Trial 6'!K54,'Trial 7'!K54,'Trial 8'!K54)</f>
        <v>347425.93891411589</v>
      </c>
      <c r="L71" s="22">
        <f ca="1">AVERAGE('Trial 1'!L54,'Trial 2'!L54,'Trial 3'!L54,'Trial 4'!L54,'Trial 5'!L54,'Trial 6'!L54,'Trial 7'!L54,'Trial 8'!L54)</f>
        <v>343309.12734414148</v>
      </c>
      <c r="M71" s="22">
        <f ca="1">AVERAGE('Trial 1'!M54,'Trial 2'!M54,'Trial 3'!M54,'Trial 4'!M54,'Trial 5'!M54,'Trial 6'!M54,'Trial 7'!M54,'Trial 8'!M54)</f>
        <v>340447.51198159374</v>
      </c>
      <c r="N71" s="23">
        <f ca="1">SUM(B71:M71)</f>
        <v>4161272.3973373254</v>
      </c>
      <c r="O71" s="22">
        <f ca="1">AVERAGE('Trial 1'!O54,'Trial 2'!O54,'Trial 3'!O54,'Trial 4'!O54,'Trial 5'!O54,'Trial 6'!O54,'Trial 7'!O54,'Trial 8'!O54)</f>
        <v>345004.0117602825</v>
      </c>
      <c r="P71" s="22">
        <f ca="1">AVERAGE('Trial 1'!P54,'Trial 2'!P54,'Trial 3'!P54,'Trial 4'!P54,'Trial 5'!P54,'Trial 6'!P54,'Trial 7'!P54,'Trial 8'!P54)</f>
        <v>348413.42338190135</v>
      </c>
      <c r="Q71" s="22">
        <f ca="1">AVERAGE('Trial 1'!Q54,'Trial 2'!Q54,'Trial 3'!Q54,'Trial 4'!Q54,'Trial 5'!Q54,'Trial 6'!Q54,'Trial 7'!Q54,'Trial 8'!Q54)</f>
        <v>343844.15326475893</v>
      </c>
      <c r="R71" s="22">
        <f ca="1">AVERAGE('Trial 1'!R54,'Trial 2'!R54,'Trial 3'!R54,'Trial 4'!R54,'Trial 5'!R54,'Trial 6'!R54,'Trial 7'!R54,'Trial 8'!R54)</f>
        <v>348570.86343410506</v>
      </c>
      <c r="S71" s="22">
        <f ca="1">AVERAGE('Trial 1'!S54,'Trial 2'!S54,'Trial 3'!S54,'Trial 4'!S54,'Trial 5'!S54,'Trial 6'!S54,'Trial 7'!S54,'Trial 8'!S54)</f>
        <v>345152.09429077414</v>
      </c>
      <c r="T71" s="22">
        <f ca="1">AVERAGE('Trial 1'!T54,'Trial 2'!T54,'Trial 3'!T54,'Trial 4'!T54,'Trial 5'!T54,'Trial 6'!T54,'Trial 7'!T54,'Trial 8'!T54)</f>
        <v>338616.82029464131</v>
      </c>
      <c r="U71" s="22">
        <f ca="1">AVERAGE('Trial 1'!U54,'Trial 2'!U54,'Trial 3'!U54,'Trial 4'!U54,'Trial 5'!U54,'Trial 6'!U54,'Trial 7'!U54,'Trial 8'!U54)</f>
        <v>344230.45787456236</v>
      </c>
      <c r="V71" s="22">
        <f ca="1">AVERAGE('Trial 1'!V54,'Trial 2'!V54,'Trial 3'!V54,'Trial 4'!V54,'Trial 5'!V54,'Trial 6'!V54,'Trial 7'!V54,'Trial 8'!V54)</f>
        <v>336565.37087005161</v>
      </c>
      <c r="W71" s="22">
        <f ca="1">AVERAGE('Trial 1'!W54,'Trial 2'!W54,'Trial 3'!W54,'Trial 4'!W54,'Trial 5'!W54,'Trial 6'!W54,'Trial 7'!W54,'Trial 8'!W54)</f>
        <v>343714.32903892326</v>
      </c>
      <c r="X71" s="22">
        <f ca="1">AVERAGE('Trial 1'!X54,'Trial 2'!X54,'Trial 3'!X54,'Trial 4'!X54,'Trial 5'!X54,'Trial 6'!X54,'Trial 7'!X54,'Trial 8'!X54)</f>
        <v>346128.7669085954</v>
      </c>
      <c r="Y71" s="22">
        <f ca="1">AVERAGE('Trial 1'!Y54,'Trial 2'!Y54,'Trial 3'!Y54,'Trial 4'!Y54,'Trial 5'!Y54,'Trial 6'!Y54,'Trial 7'!Y54,'Trial 8'!Y54)</f>
        <v>338920.28709391033</v>
      </c>
      <c r="Z71" s="22">
        <f ca="1">AVERAGE('Trial 1'!Z54,'Trial 2'!Z54,'Trial 3'!Z54,'Trial 4'!Z54,'Trial 5'!Z54,'Trial 6'!Z54,'Trial 7'!Z54,'Trial 8'!Z54)</f>
        <v>335163.7563339831</v>
      </c>
      <c r="AA71" s="23">
        <f ca="1">SUM(O71:Z71)</f>
        <v>4114324.3345464892</v>
      </c>
      <c r="AB71" s="22">
        <f ca="1">AVERAGE('Trial 1'!AB54,'Trial 2'!AB54,'Trial 3'!AB54,'Trial 4'!AB54,'Trial 5'!AB54,'Trial 6'!AB54,'Trial 7'!AB54,'Trial 8'!AB54)</f>
        <v>339339.85214537772</v>
      </c>
      <c r="AC71" s="22">
        <f ca="1">AVERAGE('Trial 1'!AC54,'Trial 2'!AC54,'Trial 3'!AC54,'Trial 4'!AC54,'Trial 5'!AC54,'Trial 6'!AC54,'Trial 7'!AC54,'Trial 8'!AC54)</f>
        <v>340678.82751049899</v>
      </c>
      <c r="AD71" s="22">
        <f ca="1">AVERAGE('Trial 1'!AD54,'Trial 2'!AD54,'Trial 3'!AD54,'Trial 4'!AD54,'Trial 5'!AD54,'Trial 6'!AD54,'Trial 7'!AD54,'Trial 8'!AD54)</f>
        <v>339085.18992877123</v>
      </c>
      <c r="AE71" s="22">
        <f ca="1">AVERAGE('Trial 1'!AE54,'Trial 2'!AE54,'Trial 3'!AE54,'Trial 4'!AE54,'Trial 5'!AE54,'Trial 6'!AE54,'Trial 7'!AE54,'Trial 8'!AE54)</f>
        <v>335659.56665922096</v>
      </c>
      <c r="AF71" s="22">
        <f ca="1">AVERAGE('Trial 1'!AF54,'Trial 2'!AF54,'Trial 3'!AF54,'Trial 4'!AF54,'Trial 5'!AF54,'Trial 6'!AF54,'Trial 7'!AF54,'Trial 8'!AF54)</f>
        <v>337809.1635638827</v>
      </c>
      <c r="AG71" s="22">
        <f ca="1">AVERAGE('Trial 1'!AG54,'Trial 2'!AG54,'Trial 3'!AG54,'Trial 4'!AG54,'Trial 5'!AG54,'Trial 6'!AG54,'Trial 7'!AG54,'Trial 8'!AG54)</f>
        <v>335157.36590635905</v>
      </c>
      <c r="AH71" s="22">
        <f ca="1">AVERAGE('Trial 1'!AH54,'Trial 2'!AH54,'Trial 3'!AH54,'Trial 4'!AH54,'Trial 5'!AH54,'Trial 6'!AH54,'Trial 7'!AH54,'Trial 8'!AH54)</f>
        <v>337202.27679629717</v>
      </c>
      <c r="AI71" s="22">
        <f ca="1">AVERAGE('Trial 1'!AI54,'Trial 2'!AI54,'Trial 3'!AI54,'Trial 4'!AI54,'Trial 5'!AI54,'Trial 6'!AI54,'Trial 7'!AI54,'Trial 8'!AI54)</f>
        <v>339545.75378423068</v>
      </c>
      <c r="AJ71" s="22">
        <f ca="1">AVERAGE('Trial 1'!AJ54,'Trial 2'!AJ54,'Trial 3'!AJ54,'Trial 4'!AJ54,'Trial 5'!AJ54,'Trial 6'!AJ54,'Trial 7'!AJ54,'Trial 8'!AJ54)</f>
        <v>336316.88521052175</v>
      </c>
      <c r="AK71" s="22">
        <f ca="1">AVERAGE('Trial 1'!AK54,'Trial 2'!AK54,'Trial 3'!AK54,'Trial 4'!AK54,'Trial 5'!AK54,'Trial 6'!AK54,'Trial 7'!AK54,'Trial 8'!AK54)</f>
        <v>334409.04008009477</v>
      </c>
      <c r="AL71" s="22">
        <f ca="1">AVERAGE('Trial 1'!AL54,'Trial 2'!AL54,'Trial 3'!AL54,'Trial 4'!AL54,'Trial 5'!AL54,'Trial 6'!AL54,'Trial 7'!AL54,'Trial 8'!AL54)</f>
        <v>334526.17769942374</v>
      </c>
      <c r="AM71" s="22">
        <f ca="1">AVERAGE('Trial 1'!AM54,'Trial 2'!AM54,'Trial 3'!AM54,'Trial 4'!AM54,'Trial 5'!AM54,'Trial 6'!AM54,'Trial 7'!AM54,'Trial 8'!AM54)</f>
        <v>333746.16746098013</v>
      </c>
      <c r="AN71" s="23">
        <f ca="1">SUM(AB71:AM71)</f>
        <v>4043476.2667456586</v>
      </c>
      <c r="AO71" s="22">
        <f ca="1">AVERAGE('Trial 1'!AO54,'Trial 2'!AO54,'Trial 3'!AO54,'Trial 4'!AO54,'Trial 5'!AO54,'Trial 6'!AO54,'Trial 7'!AO54,'Trial 8'!AO54)</f>
        <v>333133.81026009266</v>
      </c>
      <c r="AP71" s="22">
        <f ca="1">AVERAGE('Trial 1'!AP54,'Trial 2'!AP54,'Trial 3'!AP54,'Trial 4'!AP54,'Trial 5'!AP54,'Trial 6'!AP54,'Trial 7'!AP54,'Trial 8'!AP54)</f>
        <v>336292.73067565518</v>
      </c>
      <c r="AQ71" s="22">
        <f ca="1">AVERAGE('Trial 1'!AQ54,'Trial 2'!AQ54,'Trial 3'!AQ54,'Trial 4'!AQ54,'Trial 5'!AQ54,'Trial 6'!AQ54,'Trial 7'!AQ54,'Trial 8'!AQ54)</f>
        <v>328907.25945048407</v>
      </c>
      <c r="AR71" s="22">
        <f ca="1">AVERAGE('Trial 1'!AR54,'Trial 2'!AR54,'Trial 3'!AR54,'Trial 4'!AR54,'Trial 5'!AR54,'Trial 6'!AR54,'Trial 7'!AR54,'Trial 8'!AR54)</f>
        <v>335887.90869320009</v>
      </c>
      <c r="AS71" s="22">
        <f ca="1">AVERAGE('Trial 1'!AS54,'Trial 2'!AS54,'Trial 3'!AS54,'Trial 4'!AS54,'Trial 5'!AS54,'Trial 6'!AS54,'Trial 7'!AS54,'Trial 8'!AS54)</f>
        <v>333831.39797624701</v>
      </c>
      <c r="AT71" s="22">
        <f ca="1">AVERAGE('Trial 1'!AT54,'Trial 2'!AT54,'Trial 3'!AT54,'Trial 4'!AT54,'Trial 5'!AT54,'Trial 6'!AT54,'Trial 7'!AT54,'Trial 8'!AT54)</f>
        <v>334180.99840840854</v>
      </c>
      <c r="AU71" s="22">
        <f ca="1">AVERAGE('Trial 1'!AU54,'Trial 2'!AU54,'Trial 3'!AU54,'Trial 4'!AU54,'Trial 5'!AU54,'Trial 6'!AU54,'Trial 7'!AU54,'Trial 8'!AU54)</f>
        <v>329535.65504757909</v>
      </c>
      <c r="AV71" s="22">
        <f ca="1">AVERAGE('Trial 1'!AV54,'Trial 2'!AV54,'Trial 3'!AV54,'Trial 4'!AV54,'Trial 5'!AV54,'Trial 6'!AV54,'Trial 7'!AV54,'Trial 8'!AV54)</f>
        <v>331881.59100170922</v>
      </c>
      <c r="AW71" s="22">
        <f ca="1">AVERAGE('Trial 1'!AW54,'Trial 2'!AW54,'Trial 3'!AW54,'Trial 4'!AW54,'Trial 5'!AW54,'Trial 6'!AW54,'Trial 7'!AW54,'Trial 8'!AW54)</f>
        <v>334465.9573423097</v>
      </c>
      <c r="AX71" s="22">
        <f ca="1">AVERAGE('Trial 1'!AX54,'Trial 2'!AX54,'Trial 3'!AX54,'Trial 4'!AX54,'Trial 5'!AX54,'Trial 6'!AX54,'Trial 7'!AX54,'Trial 8'!AX54)</f>
        <v>329289.55751556484</v>
      </c>
      <c r="AY71" s="22">
        <f ca="1">AVERAGE('Trial 1'!AY54,'Trial 2'!AY54,'Trial 3'!AY54,'Trial 4'!AY54,'Trial 5'!AY54,'Trial 6'!AY54,'Trial 7'!AY54,'Trial 8'!AY54)</f>
        <v>332506.34050086734</v>
      </c>
      <c r="AZ71" s="22">
        <f ca="1">AVERAGE('Trial 1'!AZ54,'Trial 2'!AZ54,'Trial 3'!AZ54,'Trial 4'!AZ54,'Trial 5'!AZ54,'Trial 6'!AZ54,'Trial 7'!AZ54,'Trial 8'!AZ54)</f>
        <v>329210.89762376563</v>
      </c>
      <c r="BA71" s="23">
        <f ca="1">SUM(AO71:AZ71)</f>
        <v>3989124.1044958835</v>
      </c>
      <c r="BB71" s="22">
        <f ca="1">AVERAGE('Trial 1'!BB54,'Trial 2'!BB54,'Trial 3'!BB54,'Trial 4'!BB54,'Trial 5'!BB54,'Trial 6'!BB54,'Trial 7'!BB54,'Trial 8'!BB54)</f>
        <v>333028.72341298044</v>
      </c>
      <c r="BC71" s="22">
        <f ca="1">AVERAGE('Trial 1'!BC54,'Trial 2'!BC54,'Trial 3'!BC54,'Trial 4'!BC54,'Trial 5'!BC54,'Trial 6'!BC54,'Trial 7'!BC54,'Trial 8'!BC54)</f>
        <v>327899.14282140974</v>
      </c>
      <c r="BD71" s="22">
        <f ca="1">AVERAGE('Trial 1'!BD54,'Trial 2'!BD54,'Trial 3'!BD54,'Trial 4'!BD54,'Trial 5'!BD54,'Trial 6'!BD54,'Trial 7'!BD54,'Trial 8'!BD54)</f>
        <v>333254.30614291941</v>
      </c>
      <c r="BE71" s="22">
        <f ca="1">AVERAGE('Trial 1'!BE54,'Trial 2'!BE54,'Trial 3'!BE54,'Trial 4'!BE54,'Trial 5'!BE54,'Trial 6'!BE54,'Trial 7'!BE54,'Trial 8'!BE54)</f>
        <v>323807.55005674576</v>
      </c>
      <c r="BF71" s="22">
        <f ca="1">AVERAGE('Trial 1'!BF54,'Trial 2'!BF54,'Trial 3'!BF54,'Trial 4'!BF54,'Trial 5'!BF54,'Trial 6'!BF54,'Trial 7'!BF54,'Trial 8'!BF54)</f>
        <v>324603.9665144402</v>
      </c>
      <c r="BG71" s="22">
        <f ca="1">AVERAGE('Trial 1'!BG54,'Trial 2'!BG54,'Trial 3'!BG54,'Trial 4'!BG54,'Trial 5'!BG54,'Trial 6'!BG54,'Trial 7'!BG54,'Trial 8'!BG54)</f>
        <v>329036.46108727774</v>
      </c>
      <c r="BH71" s="22">
        <f ca="1">AVERAGE('Trial 1'!BH54,'Trial 2'!BH54,'Trial 3'!BH54,'Trial 4'!BH54,'Trial 5'!BH54,'Trial 6'!BH54,'Trial 7'!BH54,'Trial 8'!BH54)</f>
        <v>321971.89929282159</v>
      </c>
      <c r="BI71" s="22">
        <f ca="1">AVERAGE('Trial 1'!BI54,'Trial 2'!BI54,'Trial 3'!BI54,'Trial 4'!BI54,'Trial 5'!BI54,'Trial 6'!BI54,'Trial 7'!BI54,'Trial 8'!BI54)</f>
        <v>330711.32537216385</v>
      </c>
      <c r="BJ71" s="22">
        <f ca="1">AVERAGE('Trial 1'!BJ54,'Trial 2'!BJ54,'Trial 3'!BJ54,'Trial 4'!BJ54,'Trial 5'!BJ54,'Trial 6'!BJ54,'Trial 7'!BJ54,'Trial 8'!BJ54)</f>
        <v>326633.11009092693</v>
      </c>
      <c r="BK71" s="22">
        <f ca="1">AVERAGE('Trial 1'!BK54,'Trial 2'!BK54,'Trial 3'!BK54,'Trial 4'!BK54,'Trial 5'!BK54,'Trial 6'!BK54,'Trial 7'!BK54,'Trial 8'!BK54)</f>
        <v>324231.44132863521</v>
      </c>
      <c r="BL71" s="22">
        <f ca="1">AVERAGE('Trial 1'!BL54,'Trial 2'!BL54,'Trial 3'!BL54,'Trial 4'!BL54,'Trial 5'!BL54,'Trial 6'!BL54,'Trial 7'!BL54,'Trial 8'!BL54)</f>
        <v>327840.77114124323</v>
      </c>
      <c r="BM71" s="22">
        <f ca="1">AVERAGE('Trial 1'!BM54,'Trial 2'!BM54,'Trial 3'!BM54,'Trial 4'!BM54,'Trial 5'!BM54,'Trial 6'!BM54,'Trial 7'!BM54,'Trial 8'!BM54)</f>
        <v>327878.57342438056</v>
      </c>
      <c r="BN71" s="23">
        <f ca="1">SUM(BB71:BM71)</f>
        <v>3930897.2706859442</v>
      </c>
      <c r="BO71" s="22">
        <f ca="1">AVERAGE('Trial 1'!BO54,'Trial 2'!BO54,'Trial 3'!BO54,'Trial 4'!BO54,'Trial 5'!BO54,'Trial 6'!BO54,'Trial 7'!BO54,'Trial 8'!BO54)</f>
        <v>322347.61953634646</v>
      </c>
      <c r="BP71" s="22">
        <f ca="1">AVERAGE('Trial 1'!BP54,'Trial 2'!BP54,'Trial 3'!BP54,'Trial 4'!BP54,'Trial 5'!BP54,'Trial 6'!BP54,'Trial 7'!BP54,'Trial 8'!BP54)</f>
        <v>325843.92582746985</v>
      </c>
      <c r="BQ71" s="22">
        <f ca="1">AVERAGE('Trial 1'!BQ54,'Trial 2'!BQ54,'Trial 3'!BQ54,'Trial 4'!BQ54,'Trial 5'!BQ54,'Trial 6'!BQ54,'Trial 7'!BQ54,'Trial 8'!BQ54)</f>
        <v>323117.3087360292</v>
      </c>
      <c r="BR71" s="22">
        <f ca="1">AVERAGE('Trial 1'!BR54,'Trial 2'!BR54,'Trial 3'!BR54,'Trial 4'!BR54,'Trial 5'!BR54,'Trial 6'!BR54,'Trial 7'!BR54,'Trial 8'!BR54)</f>
        <v>324837.87158041669</v>
      </c>
      <c r="BS71" s="22">
        <f ca="1">AVERAGE('Trial 1'!BS54,'Trial 2'!BS54,'Trial 3'!BS54,'Trial 4'!BS54,'Trial 5'!BS54,'Trial 6'!BS54,'Trial 7'!BS54,'Trial 8'!BS54)</f>
        <v>321538.30491102929</v>
      </c>
      <c r="BT71" s="22">
        <f ca="1">AVERAGE('Trial 1'!BT54,'Trial 2'!BT54,'Trial 3'!BT54,'Trial 4'!BT54,'Trial 5'!BT54,'Trial 6'!BT54,'Trial 7'!BT54,'Trial 8'!BT54)</f>
        <v>323826.03714919969</v>
      </c>
      <c r="BU71" s="22">
        <f ca="1">AVERAGE('Trial 1'!BU54,'Trial 2'!BU54,'Trial 3'!BU54,'Trial 4'!BU54,'Trial 5'!BU54,'Trial 6'!BU54,'Trial 7'!BU54,'Trial 8'!BU54)</f>
        <v>322600.90350483521</v>
      </c>
      <c r="BV71" s="22">
        <f ca="1">AVERAGE('Trial 1'!BV54,'Trial 2'!BV54,'Trial 3'!BV54,'Trial 4'!BV54,'Trial 5'!BV54,'Trial 6'!BV54,'Trial 7'!BV54,'Trial 8'!BV54)</f>
        <v>325448.70963869581</v>
      </c>
      <c r="BW71" s="22">
        <f ca="1">AVERAGE('Trial 1'!BW54,'Trial 2'!BW54,'Trial 3'!BW54,'Trial 4'!BW54,'Trial 5'!BW54,'Trial 6'!BW54,'Trial 7'!BW54,'Trial 8'!BW54)</f>
        <v>318488.21152920707</v>
      </c>
      <c r="BX71" s="22">
        <f ca="1">AVERAGE('Trial 1'!BX54,'Trial 2'!BX54,'Trial 3'!BX54,'Trial 4'!BX54,'Trial 5'!BX54,'Trial 6'!BX54,'Trial 7'!BX54,'Trial 8'!BX54)</f>
        <v>320803.25371243397</v>
      </c>
      <c r="BY71" s="22">
        <f ca="1">AVERAGE('Trial 1'!BY54,'Trial 2'!BY54,'Trial 3'!BY54,'Trial 4'!BY54,'Trial 5'!BY54,'Trial 6'!BY54,'Trial 7'!BY54,'Trial 8'!BY54)</f>
        <v>322280.55082065373</v>
      </c>
      <c r="BZ71" s="22">
        <f ca="1">AVERAGE('Trial 1'!BZ54,'Trial 2'!BZ54,'Trial 3'!BZ54,'Trial 4'!BZ54,'Trial 5'!BZ54,'Trial 6'!BZ54,'Trial 7'!BZ54,'Trial 8'!BZ54)</f>
        <v>314203.53093165188</v>
      </c>
      <c r="CA71" s="23">
        <f ca="1">SUM(BO71:BZ71)</f>
        <v>3865336.2278779689</v>
      </c>
      <c r="CB71" s="22">
        <f ca="1">AVERAGE('Trial 1'!CB54,'Trial 2'!CB54,'Trial 3'!CB54,'Trial 4'!CB54,'Trial 5'!CB54,'Trial 6'!CB54,'Trial 7'!CB54,'Trial 8'!CB54)</f>
        <v>326201.54019108508</v>
      </c>
      <c r="CC71" s="22">
        <f ca="1">AVERAGE('Trial 1'!CC54,'Trial 2'!CC54,'Trial 3'!CC54,'Trial 4'!CC54,'Trial 5'!CC54,'Trial 6'!CC54,'Trial 7'!CC54,'Trial 8'!CC54)</f>
        <v>319155.41047445824</v>
      </c>
      <c r="CD71" s="22">
        <f ca="1">AVERAGE('Trial 1'!CD54,'Trial 2'!CD54,'Trial 3'!CD54,'Trial 4'!CD54,'Trial 5'!CD54,'Trial 6'!CD54,'Trial 7'!CD54,'Trial 8'!CD54)</f>
        <v>319514.4941652267</v>
      </c>
      <c r="CE71" s="22">
        <f ca="1">AVERAGE('Trial 1'!CE54,'Trial 2'!CE54,'Trial 3'!CE54,'Trial 4'!CE54,'Trial 5'!CE54,'Trial 6'!CE54,'Trial 7'!CE54,'Trial 8'!CE54)</f>
        <v>317667.75293982512</v>
      </c>
      <c r="CF71" s="22">
        <f ca="1">AVERAGE('Trial 1'!CF54,'Trial 2'!CF54,'Trial 3'!CF54,'Trial 4'!CF54,'Trial 5'!CF54,'Trial 6'!CF54,'Trial 7'!CF54,'Trial 8'!CF54)</f>
        <v>315766.27222177055</v>
      </c>
      <c r="CG71" s="22">
        <f ca="1">AVERAGE('Trial 1'!CG54,'Trial 2'!CG54,'Trial 3'!CG54,'Trial 4'!CG54,'Trial 5'!CG54,'Trial 6'!CG54,'Trial 7'!CG54,'Trial 8'!CG54)</f>
        <v>318012.10906166665</v>
      </c>
      <c r="CH71" s="22">
        <f ca="1">AVERAGE('Trial 1'!CH54,'Trial 2'!CH54,'Trial 3'!CH54,'Trial 4'!CH54,'Trial 5'!CH54,'Trial 6'!CH54,'Trial 7'!CH54,'Trial 8'!CH54)</f>
        <v>317193.40245330229</v>
      </c>
      <c r="CI71" s="22">
        <f ca="1">AVERAGE('Trial 1'!CI54,'Trial 2'!CI54,'Trial 3'!CI54,'Trial 4'!CI54,'Trial 5'!CI54,'Trial 6'!CI54,'Trial 7'!CI54,'Trial 8'!CI54)</f>
        <v>320557.21372595063</v>
      </c>
      <c r="CJ71" s="22">
        <f ca="1">AVERAGE('Trial 1'!CJ54,'Trial 2'!CJ54,'Trial 3'!CJ54,'Trial 4'!CJ54,'Trial 5'!CJ54,'Trial 6'!CJ54,'Trial 7'!CJ54,'Trial 8'!CJ54)</f>
        <v>317198.21501767496</v>
      </c>
      <c r="CK71" s="22">
        <f ca="1">AVERAGE('Trial 1'!CK54,'Trial 2'!CK54,'Trial 3'!CK54,'Trial 4'!CK54,'Trial 5'!CK54,'Trial 6'!CK54,'Trial 7'!CK54,'Trial 8'!CK54)</f>
        <v>318572.03061079077</v>
      </c>
      <c r="CL71" s="22">
        <f ca="1">AVERAGE('Trial 1'!CL54,'Trial 2'!CL54,'Trial 3'!CL54,'Trial 4'!CL54,'Trial 5'!CL54,'Trial 6'!CL54,'Trial 7'!CL54,'Trial 8'!CL54)</f>
        <v>315086.32947406423</v>
      </c>
      <c r="CM71" s="22">
        <f ca="1">AVERAGE('Trial 1'!CM54,'Trial 2'!CM54,'Trial 3'!CM54,'Trial 4'!CM54,'Trial 5'!CM54,'Trial 6'!CM54,'Trial 7'!CM54,'Trial 8'!CM54)</f>
        <v>316335.01053500385</v>
      </c>
      <c r="CN71" s="23">
        <f ca="1">SUM(CB71:CM71)</f>
        <v>3821259.7808708195</v>
      </c>
      <c r="CO71" s="22">
        <f ca="1">AVERAGE('Trial 1'!CO54,'Trial 2'!CO54,'Trial 3'!CO54,'Trial 4'!CO54,'Trial 5'!CO54,'Trial 6'!CO54,'Trial 7'!CO54,'Trial 8'!CO54)</f>
        <v>318612.70960358763</v>
      </c>
      <c r="CP71" s="22">
        <f ca="1">AVERAGE('Trial 1'!CP54,'Trial 2'!CP54,'Trial 3'!CP54,'Trial 4'!CP54,'Trial 5'!CP54,'Trial 6'!CP54,'Trial 7'!CP54,'Trial 8'!CP54)</f>
        <v>314332.67554415355</v>
      </c>
      <c r="CQ71" s="22">
        <f ca="1">AVERAGE('Trial 1'!CQ54,'Trial 2'!CQ54,'Trial 3'!CQ54,'Trial 4'!CQ54,'Trial 5'!CQ54,'Trial 6'!CQ54,'Trial 7'!CQ54,'Trial 8'!CQ54)</f>
        <v>313632.72853135533</v>
      </c>
      <c r="CR71" s="22">
        <f ca="1">AVERAGE('Trial 1'!CR54,'Trial 2'!CR54,'Trial 3'!CR54,'Trial 4'!CR54,'Trial 5'!CR54,'Trial 6'!CR54,'Trial 7'!CR54,'Trial 8'!CR54)</f>
        <v>313419.92347155052</v>
      </c>
      <c r="CS71" s="22">
        <f ca="1">AVERAGE('Trial 1'!CS54,'Trial 2'!CS54,'Trial 3'!CS54,'Trial 4'!CS54,'Trial 5'!CS54,'Trial 6'!CS54,'Trial 7'!CS54,'Trial 8'!CS54)</f>
        <v>315017.46128806123</v>
      </c>
      <c r="CT71" s="22">
        <f ca="1">AVERAGE('Trial 1'!CT54,'Trial 2'!CT54,'Trial 3'!CT54,'Trial 4'!CT54,'Trial 5'!CT54,'Trial 6'!CT54,'Trial 7'!CT54,'Trial 8'!CT54)</f>
        <v>312879.69377238012</v>
      </c>
      <c r="CU71" s="22">
        <f ca="1">AVERAGE('Trial 1'!CU54,'Trial 2'!CU54,'Trial 3'!CU54,'Trial 4'!CU54,'Trial 5'!CU54,'Trial 6'!CU54,'Trial 7'!CU54,'Trial 8'!CU54)</f>
        <v>314148.49329577113</v>
      </c>
      <c r="CV71" s="22">
        <f ca="1">AVERAGE('Trial 1'!CV54,'Trial 2'!CV54,'Trial 3'!CV54,'Trial 4'!CV54,'Trial 5'!CV54,'Trial 6'!CV54,'Trial 7'!CV54,'Trial 8'!CV54)</f>
        <v>312487.51713636285</v>
      </c>
      <c r="CW71" s="22">
        <f ca="1">AVERAGE('Trial 1'!CW54,'Trial 2'!CW54,'Trial 3'!CW54,'Trial 4'!CW54,'Trial 5'!CW54,'Trial 6'!CW54,'Trial 7'!CW54,'Trial 8'!CW54)</f>
        <v>313917.3491620486</v>
      </c>
      <c r="CX71" s="22">
        <f ca="1">AVERAGE('Trial 1'!CX54,'Trial 2'!CX54,'Trial 3'!CX54,'Trial 4'!CX54,'Trial 5'!CX54,'Trial 6'!CX54,'Trial 7'!CX54,'Trial 8'!CX54)</f>
        <v>312479.18982003484</v>
      </c>
      <c r="CY71" s="22">
        <f ca="1">AVERAGE('Trial 1'!CY54,'Trial 2'!CY54,'Trial 3'!CY54,'Trial 4'!CY54,'Trial 5'!CY54,'Trial 6'!CY54,'Trial 7'!CY54,'Trial 8'!CY54)</f>
        <v>311649.11330428266</v>
      </c>
      <c r="CZ71" s="22">
        <f ca="1">AVERAGE('Trial 1'!CZ54,'Trial 2'!CZ54,'Trial 3'!CZ54,'Trial 4'!CZ54,'Trial 5'!CZ54,'Trial 6'!CZ54,'Trial 7'!CZ54,'Trial 8'!CZ54)</f>
        <v>312818.01903474267</v>
      </c>
      <c r="DA71" s="23">
        <f ca="1">SUM(CO71:CZ71)</f>
        <v>3765394.8739643311</v>
      </c>
      <c r="DB71" s="22">
        <f ca="1">AVERAGE('Trial 1'!DB54,'Trial 2'!DB54,'Trial 3'!DB54,'Trial 4'!DB54,'Trial 5'!DB54,'Trial 6'!DB54,'Trial 7'!DB54,'Trial 8'!DB54)</f>
        <v>312648.17672077462</v>
      </c>
      <c r="DC71" s="22">
        <f ca="1">AVERAGE('Trial 1'!DC54,'Trial 2'!DC54,'Trial 3'!DC54,'Trial 4'!DC54,'Trial 5'!DC54,'Trial 6'!DC54,'Trial 7'!DC54,'Trial 8'!DC54)</f>
        <v>313991.34108827449</v>
      </c>
      <c r="DD71" s="22">
        <f ca="1">AVERAGE('Trial 1'!DD54,'Trial 2'!DD54,'Trial 3'!DD54,'Trial 4'!DD54,'Trial 5'!DD54,'Trial 6'!DD54,'Trial 7'!DD54,'Trial 8'!DD54)</f>
        <v>307924.2342906429</v>
      </c>
      <c r="DE71" s="22">
        <f ca="1">AVERAGE('Trial 1'!DE54,'Trial 2'!DE54,'Trial 3'!DE54,'Trial 4'!DE54,'Trial 5'!DE54,'Trial 6'!DE54,'Trial 7'!DE54,'Trial 8'!DE54)</f>
        <v>312950.60140514292</v>
      </c>
      <c r="DF71" s="22">
        <f ca="1">AVERAGE('Trial 1'!DF54,'Trial 2'!DF54,'Trial 3'!DF54,'Trial 4'!DF54,'Trial 5'!DF54,'Trial 6'!DF54,'Trial 7'!DF54,'Trial 8'!DF54)</f>
        <v>313411.09183750994</v>
      </c>
      <c r="DG71" s="22">
        <f ca="1">AVERAGE('Trial 1'!DG54,'Trial 2'!DG54,'Trial 3'!DG54,'Trial 4'!DG54,'Trial 5'!DG54,'Trial 6'!DG54,'Trial 7'!DG54,'Trial 8'!DG54)</f>
        <v>309130.51751648611</v>
      </c>
      <c r="DH71" s="22">
        <f ca="1">AVERAGE('Trial 1'!DH54,'Trial 2'!DH54,'Trial 3'!DH54,'Trial 4'!DH54,'Trial 5'!DH54,'Trial 6'!DH54,'Trial 7'!DH54,'Trial 8'!DH54)</f>
        <v>309239.88622037199</v>
      </c>
      <c r="DI71" s="22">
        <f ca="1">AVERAGE('Trial 1'!DI54,'Trial 2'!DI54,'Trial 3'!DI54,'Trial 4'!DI54,'Trial 5'!DI54,'Trial 6'!DI54,'Trial 7'!DI54,'Trial 8'!DI54)</f>
        <v>311128.79907458532</v>
      </c>
      <c r="DJ71" s="22">
        <f ca="1">AVERAGE('Trial 1'!DJ54,'Trial 2'!DJ54,'Trial 3'!DJ54,'Trial 4'!DJ54,'Trial 5'!DJ54,'Trial 6'!DJ54,'Trial 7'!DJ54,'Trial 8'!DJ54)</f>
        <v>309145.8176297613</v>
      </c>
      <c r="DK71" s="22">
        <f ca="1">AVERAGE('Trial 1'!DK54,'Trial 2'!DK54,'Trial 3'!DK54,'Trial 4'!DK54,'Trial 5'!DK54,'Trial 6'!DK54,'Trial 7'!DK54,'Trial 8'!DK54)</f>
        <v>308294.40538466745</v>
      </c>
      <c r="DL71" s="22">
        <f ca="1">AVERAGE('Trial 1'!DL54,'Trial 2'!DL54,'Trial 3'!DL54,'Trial 4'!DL54,'Trial 5'!DL54,'Trial 6'!DL54,'Trial 7'!DL54,'Trial 8'!DL54)</f>
        <v>306624.27441732521</v>
      </c>
      <c r="DM71" s="22">
        <f ca="1">AVERAGE('Trial 1'!DM54,'Trial 2'!DM54,'Trial 3'!DM54,'Trial 4'!DM54,'Trial 5'!DM54,'Trial 6'!DM54,'Trial 7'!DM54,'Trial 8'!DM54)</f>
        <v>311502.68185013428</v>
      </c>
      <c r="DN71" s="23">
        <f ca="1">SUM(DB71:DM71)</f>
        <v>3725991.8274356765</v>
      </c>
      <c r="DO71" s="22">
        <f ca="1">AVERAGE('Trial 1'!DO54,'Trial 2'!DO54,'Trial 3'!DO54,'Trial 4'!DO54,'Trial 5'!DO54,'Trial 6'!DO54,'Trial 7'!DO54,'Trial 8'!DO54)</f>
        <v>313526.02579848882</v>
      </c>
      <c r="DP71" s="22">
        <f ca="1">AVERAGE('Trial 1'!DP54,'Trial 2'!DP54,'Trial 3'!DP54,'Trial 4'!DP54,'Trial 5'!DP54,'Trial 6'!DP54,'Trial 7'!DP54,'Trial 8'!DP54)</f>
        <v>307239.55542537407</v>
      </c>
      <c r="DQ71" s="22">
        <f ca="1">AVERAGE('Trial 1'!DQ54,'Trial 2'!DQ54,'Trial 3'!DQ54,'Trial 4'!DQ54,'Trial 5'!DQ54,'Trial 6'!DQ54,'Trial 7'!DQ54,'Trial 8'!DQ54)</f>
        <v>304962.4329329718</v>
      </c>
      <c r="DR71" s="22">
        <f ca="1">AVERAGE('Trial 1'!DR54,'Trial 2'!DR54,'Trial 3'!DR54,'Trial 4'!DR54,'Trial 5'!DR54,'Trial 6'!DR54,'Trial 7'!DR54,'Trial 8'!DR54)</f>
        <v>310475.27299358678</v>
      </c>
      <c r="DS71" s="22">
        <f ca="1">AVERAGE('Trial 1'!DS54,'Trial 2'!DS54,'Trial 3'!DS54,'Trial 4'!DS54,'Trial 5'!DS54,'Trial 6'!DS54,'Trial 7'!DS54,'Trial 8'!DS54)</f>
        <v>301621.83904731739</v>
      </c>
      <c r="DT71" s="22">
        <f ca="1">AVERAGE('Trial 1'!DT54,'Trial 2'!DT54,'Trial 3'!DT54,'Trial 4'!DT54,'Trial 5'!DT54,'Trial 6'!DT54,'Trial 7'!DT54,'Trial 8'!DT54)</f>
        <v>310866.68268753542</v>
      </c>
      <c r="DU71" s="22">
        <f ca="1">AVERAGE('Trial 1'!DU54,'Trial 2'!DU54,'Trial 3'!DU54,'Trial 4'!DU54,'Trial 5'!DU54,'Trial 6'!DU54,'Trial 7'!DU54,'Trial 8'!DU54)</f>
        <v>304567.12763825106</v>
      </c>
      <c r="DV71" s="22">
        <f ca="1">AVERAGE('Trial 1'!DV54,'Trial 2'!DV54,'Trial 3'!DV54,'Trial 4'!DV54,'Trial 5'!DV54,'Trial 6'!DV54,'Trial 7'!DV54,'Trial 8'!DV54)</f>
        <v>305936.02858705411</v>
      </c>
      <c r="DW71" s="22">
        <f ca="1">AVERAGE('Trial 1'!DW54,'Trial 2'!DW54,'Trial 3'!DW54,'Trial 4'!DW54,'Trial 5'!DW54,'Trial 6'!DW54,'Trial 7'!DW54,'Trial 8'!DW54)</f>
        <v>304202.0992115633</v>
      </c>
      <c r="DX71" s="22">
        <f ca="1">AVERAGE('Trial 1'!DX54,'Trial 2'!DX54,'Trial 3'!DX54,'Trial 4'!DX54,'Trial 5'!DX54,'Trial 6'!DX54,'Trial 7'!DX54,'Trial 8'!DX54)</f>
        <v>304826.24302394921</v>
      </c>
      <c r="DY71" s="22">
        <f ca="1">AVERAGE('Trial 1'!DY54,'Trial 2'!DY54,'Trial 3'!DY54,'Trial 4'!DY54,'Trial 5'!DY54,'Trial 6'!DY54,'Trial 7'!DY54,'Trial 8'!DY54)</f>
        <v>302773.01103195379</v>
      </c>
      <c r="DZ71" s="22">
        <f ca="1">AVERAGE('Trial 1'!DZ54,'Trial 2'!DZ54,'Trial 3'!DZ54,'Trial 4'!DZ54,'Trial 5'!DZ54,'Trial 6'!DZ54,'Trial 7'!DZ54,'Trial 8'!DZ54)</f>
        <v>303267.45222832169</v>
      </c>
      <c r="EA71" s="23">
        <f ca="1">SUM(DO71:DZ71)</f>
        <v>3674263.7706063669</v>
      </c>
      <c r="EB71" s="22">
        <f ca="1">AVERAGE('Trial 1'!EB54,'Trial 2'!EB54,'Trial 3'!EB54,'Trial 4'!EB54,'Trial 5'!EB54,'Trial 6'!EB54,'Trial 7'!EB54,'Trial 8'!EB54)</f>
        <v>301668.69168925099</v>
      </c>
      <c r="EC71" s="22">
        <f ca="1">AVERAGE('Trial 1'!EC54,'Trial 2'!EC54,'Trial 3'!EC54,'Trial 4'!EC54,'Trial 5'!EC54,'Trial 6'!EC54,'Trial 7'!EC54,'Trial 8'!EC54)</f>
        <v>298827.54881299607</v>
      </c>
      <c r="ED71" s="22">
        <f ca="1">AVERAGE('Trial 1'!ED54,'Trial 2'!ED54,'Trial 3'!ED54,'Trial 4'!ED54,'Trial 5'!ED54,'Trial 6'!ED54,'Trial 7'!ED54,'Trial 8'!ED54)</f>
        <v>308174.02962684323</v>
      </c>
      <c r="EE71" s="22">
        <f ca="1">AVERAGE('Trial 1'!EE54,'Trial 2'!EE54,'Trial 3'!EE54,'Trial 4'!EE54,'Trial 5'!EE54,'Trial 6'!EE54,'Trial 7'!EE54,'Trial 8'!EE54)</f>
        <v>305829.65167385212</v>
      </c>
      <c r="EF71" s="22">
        <f ca="1">AVERAGE('Trial 1'!EF54,'Trial 2'!EF54,'Trial 3'!EF54,'Trial 4'!EF54,'Trial 5'!EF54,'Trial 6'!EF54,'Trial 7'!EF54,'Trial 8'!EF54)</f>
        <v>304711.68448601902</v>
      </c>
      <c r="EG71" s="22">
        <f ca="1">AVERAGE('Trial 1'!EG54,'Trial 2'!EG54,'Trial 3'!EG54,'Trial 4'!EG54,'Trial 5'!EG54,'Trial 6'!EG54,'Trial 7'!EG54,'Trial 8'!EG54)</f>
        <v>304151.82642033527</v>
      </c>
      <c r="EH71" s="22">
        <f ca="1">AVERAGE('Trial 1'!EH54,'Trial 2'!EH54,'Trial 3'!EH54,'Trial 4'!EH54,'Trial 5'!EH54,'Trial 6'!EH54,'Trial 7'!EH54,'Trial 8'!EH54)</f>
        <v>304730.50862879958</v>
      </c>
      <c r="EI71" s="22">
        <f ca="1">AVERAGE('Trial 1'!EI54,'Trial 2'!EI54,'Trial 3'!EI54,'Trial 4'!EI54,'Trial 5'!EI54,'Trial 6'!EI54,'Trial 7'!EI54,'Trial 8'!EI54)</f>
        <v>304550.93449421634</v>
      </c>
      <c r="EJ71" s="22">
        <f ca="1">AVERAGE('Trial 1'!EJ54,'Trial 2'!EJ54,'Trial 3'!EJ54,'Trial 4'!EJ54,'Trial 5'!EJ54,'Trial 6'!EJ54,'Trial 7'!EJ54,'Trial 8'!EJ54)</f>
        <v>307967.99193756102</v>
      </c>
      <c r="EK71" s="22">
        <f ca="1">AVERAGE('Trial 1'!EK54,'Trial 2'!EK54,'Trial 3'!EK54,'Trial 4'!EK54,'Trial 5'!EK54,'Trial 6'!EK54,'Trial 7'!EK54,'Trial 8'!EK54)</f>
        <v>300783.61876101926</v>
      </c>
      <c r="EL71" s="22">
        <f ca="1">AVERAGE('Trial 1'!EL54,'Trial 2'!EL54,'Trial 3'!EL54,'Trial 4'!EL54,'Trial 5'!EL54,'Trial 6'!EL54,'Trial 7'!EL54,'Trial 8'!EL54)</f>
        <v>306548.07670389942</v>
      </c>
      <c r="EM71" s="22">
        <f ca="1">AVERAGE('Trial 1'!EM54,'Trial 2'!EM54,'Trial 3'!EM54,'Trial 4'!EM54,'Trial 5'!EM54,'Trial 6'!EM54,'Trial 7'!EM54,'Trial 8'!EM54)</f>
        <v>305612.61181101622</v>
      </c>
      <c r="EN71" s="23">
        <f ca="1">SUM(EB71:EM71)</f>
        <v>3653557.1750458092</v>
      </c>
    </row>
    <row r="72" spans="1:144" ht="12.75" customHeight="1" outlineLevel="1" x14ac:dyDescent="0.2">
      <c r="A72" s="9" t="str">
        <f>Labels!B86</f>
        <v>Tax std dev</v>
      </c>
      <c r="B72" s="28">
        <f ca="1">STDEV('Trial 1'!B54,'Trial 2'!B54,'Trial 3'!B54,'Trial 4'!B54,'Trial 5'!B54,'Trial 6'!B54,'Trial 7'!B54,'Trial 8'!B54)</f>
        <v>8394.0565272402509</v>
      </c>
      <c r="C72" s="28">
        <f ca="1">STDEV('Trial 1'!C54,'Trial 2'!C54,'Trial 3'!C54,'Trial 4'!C54,'Trial 5'!C54,'Trial 6'!C54,'Trial 7'!C54,'Trial 8'!C54)</f>
        <v>4726.6155979552941</v>
      </c>
      <c r="D72" s="28">
        <f ca="1">STDEV('Trial 1'!D54,'Trial 2'!D54,'Trial 3'!D54,'Trial 4'!D54,'Trial 5'!D54,'Trial 6'!D54,'Trial 7'!D54,'Trial 8'!D54)</f>
        <v>11713.046213905731</v>
      </c>
      <c r="E72" s="28">
        <f ca="1">STDEV('Trial 1'!E54,'Trial 2'!E54,'Trial 3'!E54,'Trial 4'!E54,'Trial 5'!E54,'Trial 6'!E54,'Trial 7'!E54,'Trial 8'!E54)</f>
        <v>9304.1150322083013</v>
      </c>
      <c r="F72" s="28">
        <f ca="1">STDEV('Trial 1'!F54,'Trial 2'!F54,'Trial 3'!F54,'Trial 4'!F54,'Trial 5'!F54,'Trial 6'!F54,'Trial 7'!F54,'Trial 8'!F54)</f>
        <v>10921.055052117623</v>
      </c>
      <c r="G72" s="28">
        <f ca="1">STDEV('Trial 1'!G54,'Trial 2'!G54,'Trial 3'!G54,'Trial 4'!G54,'Trial 5'!G54,'Trial 6'!G54,'Trial 7'!G54,'Trial 8'!G54)</f>
        <v>8014.8363261163549</v>
      </c>
      <c r="H72" s="28">
        <f ca="1">STDEV('Trial 1'!H54,'Trial 2'!H54,'Trial 3'!H54,'Trial 4'!H54,'Trial 5'!H54,'Trial 6'!H54,'Trial 7'!H54,'Trial 8'!H54)</f>
        <v>9048.3864486201146</v>
      </c>
      <c r="I72" s="28">
        <f ca="1">STDEV('Trial 1'!I54,'Trial 2'!I54,'Trial 3'!I54,'Trial 4'!I54,'Trial 5'!I54,'Trial 6'!I54,'Trial 7'!I54,'Trial 8'!I54)</f>
        <v>11100.230505500926</v>
      </c>
      <c r="J72" s="28">
        <f ca="1">STDEV('Trial 1'!J54,'Trial 2'!J54,'Trial 3'!J54,'Trial 4'!J54,'Trial 5'!J54,'Trial 6'!J54,'Trial 7'!J54,'Trial 8'!J54)</f>
        <v>10465.316064503664</v>
      </c>
      <c r="K72" s="28">
        <f ca="1">STDEV('Trial 1'!K54,'Trial 2'!K54,'Trial 3'!K54,'Trial 4'!K54,'Trial 5'!K54,'Trial 6'!K54,'Trial 7'!K54,'Trial 8'!K54)</f>
        <v>3447.9404859859796</v>
      </c>
      <c r="L72" s="28">
        <f ca="1">STDEV('Trial 1'!L54,'Trial 2'!L54,'Trial 3'!L54,'Trial 4'!L54,'Trial 5'!L54,'Trial 6'!L54,'Trial 7'!L54,'Trial 8'!L54)</f>
        <v>6330.8127862823912</v>
      </c>
      <c r="M72" s="28">
        <f ca="1">STDEV('Trial 1'!M54,'Trial 2'!M54,'Trial 3'!M54,'Trial 4'!M54,'Trial 5'!M54,'Trial 6'!M54,'Trial 7'!M54,'Trial 8'!M54)</f>
        <v>6162.2218060330597</v>
      </c>
      <c r="N72" s="29">
        <f ca="1">SUM(B72:M72)</f>
        <v>99628.632846469685</v>
      </c>
      <c r="O72" s="28">
        <f ca="1">STDEV('Trial 1'!O54,'Trial 2'!O54,'Trial 3'!O54,'Trial 4'!O54,'Trial 5'!O54,'Trial 6'!O54,'Trial 7'!O54,'Trial 8'!O54)</f>
        <v>6513.5896944343376</v>
      </c>
      <c r="P72" s="28">
        <f ca="1">STDEV('Trial 1'!P54,'Trial 2'!P54,'Trial 3'!P54,'Trial 4'!P54,'Trial 5'!P54,'Trial 6'!P54,'Trial 7'!P54,'Trial 8'!P54)</f>
        <v>6460.3423446734787</v>
      </c>
      <c r="Q72" s="28">
        <f ca="1">STDEV('Trial 1'!Q54,'Trial 2'!Q54,'Trial 3'!Q54,'Trial 4'!Q54,'Trial 5'!Q54,'Trial 6'!Q54,'Trial 7'!Q54,'Trial 8'!Q54)</f>
        <v>8120.188008666506</v>
      </c>
      <c r="R72" s="28">
        <f ca="1">STDEV('Trial 1'!R54,'Trial 2'!R54,'Trial 3'!R54,'Trial 4'!R54,'Trial 5'!R54,'Trial 6'!R54,'Trial 7'!R54,'Trial 8'!R54)</f>
        <v>8786.5994076427069</v>
      </c>
      <c r="S72" s="28">
        <f ca="1">STDEV('Trial 1'!S54,'Trial 2'!S54,'Trial 3'!S54,'Trial 4'!S54,'Trial 5'!S54,'Trial 6'!S54,'Trial 7'!S54,'Trial 8'!S54)</f>
        <v>9453.5979104812031</v>
      </c>
      <c r="T72" s="28">
        <f ca="1">STDEV('Trial 1'!T54,'Trial 2'!T54,'Trial 3'!T54,'Trial 4'!T54,'Trial 5'!T54,'Trial 6'!T54,'Trial 7'!T54,'Trial 8'!T54)</f>
        <v>9834.8815711176285</v>
      </c>
      <c r="U72" s="28">
        <f ca="1">STDEV('Trial 1'!U54,'Trial 2'!U54,'Trial 3'!U54,'Trial 4'!U54,'Trial 5'!U54,'Trial 6'!U54,'Trial 7'!U54,'Trial 8'!U54)</f>
        <v>12315.822548682136</v>
      </c>
      <c r="V72" s="28">
        <f ca="1">STDEV('Trial 1'!V54,'Trial 2'!V54,'Trial 3'!V54,'Trial 4'!V54,'Trial 5'!V54,'Trial 6'!V54,'Trial 7'!V54,'Trial 8'!V54)</f>
        <v>9576.87419255026</v>
      </c>
      <c r="W72" s="28">
        <f ca="1">STDEV('Trial 1'!W54,'Trial 2'!W54,'Trial 3'!W54,'Trial 4'!W54,'Trial 5'!W54,'Trial 6'!W54,'Trial 7'!W54,'Trial 8'!W54)</f>
        <v>10000.96712030629</v>
      </c>
      <c r="X72" s="28">
        <f ca="1">STDEV('Trial 1'!X54,'Trial 2'!X54,'Trial 3'!X54,'Trial 4'!X54,'Trial 5'!X54,'Trial 6'!X54,'Trial 7'!X54,'Trial 8'!X54)</f>
        <v>9144.2402123463453</v>
      </c>
      <c r="Y72" s="28">
        <f ca="1">STDEV('Trial 1'!Y54,'Trial 2'!Y54,'Trial 3'!Y54,'Trial 4'!Y54,'Trial 5'!Y54,'Trial 6'!Y54,'Trial 7'!Y54,'Trial 8'!Y54)</f>
        <v>10334.542206803737</v>
      </c>
      <c r="Z72" s="28">
        <f ca="1">STDEV('Trial 1'!Z54,'Trial 2'!Z54,'Trial 3'!Z54,'Trial 4'!Z54,'Trial 5'!Z54,'Trial 6'!Z54,'Trial 7'!Z54,'Trial 8'!Z54)</f>
        <v>6887.9681735316099</v>
      </c>
      <c r="AA72" s="29">
        <f ca="1">SUM(O72:Z72)</f>
        <v>107429.61339123623</v>
      </c>
      <c r="AB72" s="28">
        <f ca="1">STDEV('Trial 1'!AB54,'Trial 2'!AB54,'Trial 3'!AB54,'Trial 4'!AB54,'Trial 5'!AB54,'Trial 6'!AB54,'Trial 7'!AB54,'Trial 8'!AB54)</f>
        <v>9945.5322466719499</v>
      </c>
      <c r="AC72" s="28">
        <f ca="1">STDEV('Trial 1'!AC54,'Trial 2'!AC54,'Trial 3'!AC54,'Trial 4'!AC54,'Trial 5'!AC54,'Trial 6'!AC54,'Trial 7'!AC54,'Trial 8'!AC54)</f>
        <v>7519.3536751876018</v>
      </c>
      <c r="AD72" s="28">
        <f ca="1">STDEV('Trial 1'!AD54,'Trial 2'!AD54,'Trial 3'!AD54,'Trial 4'!AD54,'Trial 5'!AD54,'Trial 6'!AD54,'Trial 7'!AD54,'Trial 8'!AD54)</f>
        <v>9631.5047437012727</v>
      </c>
      <c r="AE72" s="28">
        <f ca="1">STDEV('Trial 1'!AE54,'Trial 2'!AE54,'Trial 3'!AE54,'Trial 4'!AE54,'Trial 5'!AE54,'Trial 6'!AE54,'Trial 7'!AE54,'Trial 8'!AE54)</f>
        <v>7291.2664096680246</v>
      </c>
      <c r="AF72" s="28">
        <f ca="1">STDEV('Trial 1'!AF54,'Trial 2'!AF54,'Trial 3'!AF54,'Trial 4'!AF54,'Trial 5'!AF54,'Trial 6'!AF54,'Trial 7'!AF54,'Trial 8'!AF54)</f>
        <v>7252.5086792195843</v>
      </c>
      <c r="AG72" s="28">
        <f ca="1">STDEV('Trial 1'!AG54,'Trial 2'!AG54,'Trial 3'!AG54,'Trial 4'!AG54,'Trial 5'!AG54,'Trial 6'!AG54,'Trial 7'!AG54,'Trial 8'!AG54)</f>
        <v>6920.9658967635378</v>
      </c>
      <c r="AH72" s="28">
        <f ca="1">STDEV('Trial 1'!AH54,'Trial 2'!AH54,'Trial 3'!AH54,'Trial 4'!AH54,'Trial 5'!AH54,'Trial 6'!AH54,'Trial 7'!AH54,'Trial 8'!AH54)</f>
        <v>7716.2541261617771</v>
      </c>
      <c r="AI72" s="28">
        <f ca="1">STDEV('Trial 1'!AI54,'Trial 2'!AI54,'Trial 3'!AI54,'Trial 4'!AI54,'Trial 5'!AI54,'Trial 6'!AI54,'Trial 7'!AI54,'Trial 8'!AI54)</f>
        <v>7554.0704921895349</v>
      </c>
      <c r="AJ72" s="28">
        <f ca="1">STDEV('Trial 1'!AJ54,'Trial 2'!AJ54,'Trial 3'!AJ54,'Trial 4'!AJ54,'Trial 5'!AJ54,'Trial 6'!AJ54,'Trial 7'!AJ54,'Trial 8'!AJ54)</f>
        <v>10135.078766627195</v>
      </c>
      <c r="AK72" s="28">
        <f ca="1">STDEV('Trial 1'!AK54,'Trial 2'!AK54,'Trial 3'!AK54,'Trial 4'!AK54,'Trial 5'!AK54,'Trial 6'!AK54,'Trial 7'!AK54,'Trial 8'!AK54)</f>
        <v>9063.9342170940363</v>
      </c>
      <c r="AL72" s="28">
        <f ca="1">STDEV('Trial 1'!AL54,'Trial 2'!AL54,'Trial 3'!AL54,'Trial 4'!AL54,'Trial 5'!AL54,'Trial 6'!AL54,'Trial 7'!AL54,'Trial 8'!AL54)</f>
        <v>5394.6661402036816</v>
      </c>
      <c r="AM72" s="28">
        <f ca="1">STDEV('Trial 1'!AM54,'Trial 2'!AM54,'Trial 3'!AM54,'Trial 4'!AM54,'Trial 5'!AM54,'Trial 6'!AM54,'Trial 7'!AM54,'Trial 8'!AM54)</f>
        <v>10729.792919503649</v>
      </c>
      <c r="AN72" s="29">
        <f ca="1">SUM(AB72:AM72)</f>
        <v>99154.928312991862</v>
      </c>
      <c r="AO72" s="28">
        <f ca="1">STDEV('Trial 1'!AO54,'Trial 2'!AO54,'Trial 3'!AO54,'Trial 4'!AO54,'Trial 5'!AO54,'Trial 6'!AO54,'Trial 7'!AO54,'Trial 8'!AO54)</f>
        <v>12286.270467154258</v>
      </c>
      <c r="AP72" s="28">
        <f ca="1">STDEV('Trial 1'!AP54,'Trial 2'!AP54,'Trial 3'!AP54,'Trial 4'!AP54,'Trial 5'!AP54,'Trial 6'!AP54,'Trial 7'!AP54,'Trial 8'!AP54)</f>
        <v>9481.2861951017039</v>
      </c>
      <c r="AQ72" s="28">
        <f ca="1">STDEV('Trial 1'!AQ54,'Trial 2'!AQ54,'Trial 3'!AQ54,'Trial 4'!AQ54,'Trial 5'!AQ54,'Trial 6'!AQ54,'Trial 7'!AQ54,'Trial 8'!AQ54)</f>
        <v>9737.5614599868441</v>
      </c>
      <c r="AR72" s="28">
        <f ca="1">STDEV('Trial 1'!AR54,'Trial 2'!AR54,'Trial 3'!AR54,'Trial 4'!AR54,'Trial 5'!AR54,'Trial 6'!AR54,'Trial 7'!AR54,'Trial 8'!AR54)</f>
        <v>10140.849392466964</v>
      </c>
      <c r="AS72" s="28">
        <f ca="1">STDEV('Trial 1'!AS54,'Trial 2'!AS54,'Trial 3'!AS54,'Trial 4'!AS54,'Trial 5'!AS54,'Trial 6'!AS54,'Trial 7'!AS54,'Trial 8'!AS54)</f>
        <v>11110.271255789912</v>
      </c>
      <c r="AT72" s="28">
        <f ca="1">STDEV('Trial 1'!AT54,'Trial 2'!AT54,'Trial 3'!AT54,'Trial 4'!AT54,'Trial 5'!AT54,'Trial 6'!AT54,'Trial 7'!AT54,'Trial 8'!AT54)</f>
        <v>10051.17781881006</v>
      </c>
      <c r="AU72" s="28">
        <f ca="1">STDEV('Trial 1'!AU54,'Trial 2'!AU54,'Trial 3'!AU54,'Trial 4'!AU54,'Trial 5'!AU54,'Trial 6'!AU54,'Trial 7'!AU54,'Trial 8'!AU54)</f>
        <v>12325.798563469969</v>
      </c>
      <c r="AV72" s="28">
        <f ca="1">STDEV('Trial 1'!AV54,'Trial 2'!AV54,'Trial 3'!AV54,'Trial 4'!AV54,'Trial 5'!AV54,'Trial 6'!AV54,'Trial 7'!AV54,'Trial 8'!AV54)</f>
        <v>6820.7344067326967</v>
      </c>
      <c r="AW72" s="28">
        <f ca="1">STDEV('Trial 1'!AW54,'Trial 2'!AW54,'Trial 3'!AW54,'Trial 4'!AW54,'Trial 5'!AW54,'Trial 6'!AW54,'Trial 7'!AW54,'Trial 8'!AW54)</f>
        <v>10260.812697654794</v>
      </c>
      <c r="AX72" s="28">
        <f ca="1">STDEV('Trial 1'!AX54,'Trial 2'!AX54,'Trial 3'!AX54,'Trial 4'!AX54,'Trial 5'!AX54,'Trial 6'!AX54,'Trial 7'!AX54,'Trial 8'!AX54)</f>
        <v>7349.0009467895325</v>
      </c>
      <c r="AY72" s="28">
        <f ca="1">STDEV('Trial 1'!AY54,'Trial 2'!AY54,'Trial 3'!AY54,'Trial 4'!AY54,'Trial 5'!AY54,'Trial 6'!AY54,'Trial 7'!AY54,'Trial 8'!AY54)</f>
        <v>6627.1212790598402</v>
      </c>
      <c r="AZ72" s="28">
        <f ca="1">STDEV('Trial 1'!AZ54,'Trial 2'!AZ54,'Trial 3'!AZ54,'Trial 4'!AZ54,'Trial 5'!AZ54,'Trial 6'!AZ54,'Trial 7'!AZ54,'Trial 8'!AZ54)</f>
        <v>10272.916363779093</v>
      </c>
      <c r="BA72" s="29">
        <f ca="1">SUM(AO72:AZ72)</f>
        <v>116463.80084679565</v>
      </c>
      <c r="BB72" s="28">
        <f ca="1">STDEV('Trial 1'!BB54,'Trial 2'!BB54,'Trial 3'!BB54,'Trial 4'!BB54,'Trial 5'!BB54,'Trial 6'!BB54,'Trial 7'!BB54,'Trial 8'!BB54)</f>
        <v>9712.1852541191492</v>
      </c>
      <c r="BC72" s="28">
        <f ca="1">STDEV('Trial 1'!BC54,'Trial 2'!BC54,'Trial 3'!BC54,'Trial 4'!BC54,'Trial 5'!BC54,'Trial 6'!BC54,'Trial 7'!BC54,'Trial 8'!BC54)</f>
        <v>9920.4926955903284</v>
      </c>
      <c r="BD72" s="28">
        <f ca="1">STDEV('Trial 1'!BD54,'Trial 2'!BD54,'Trial 3'!BD54,'Trial 4'!BD54,'Trial 5'!BD54,'Trial 6'!BD54,'Trial 7'!BD54,'Trial 8'!BD54)</f>
        <v>10422.28557942768</v>
      </c>
      <c r="BE72" s="28">
        <f ca="1">STDEV('Trial 1'!BE54,'Trial 2'!BE54,'Trial 3'!BE54,'Trial 4'!BE54,'Trial 5'!BE54,'Trial 6'!BE54,'Trial 7'!BE54,'Trial 8'!BE54)</f>
        <v>8887.5340383787498</v>
      </c>
      <c r="BF72" s="28">
        <f ca="1">STDEV('Trial 1'!BF54,'Trial 2'!BF54,'Trial 3'!BF54,'Trial 4'!BF54,'Trial 5'!BF54,'Trial 6'!BF54,'Trial 7'!BF54,'Trial 8'!BF54)</f>
        <v>8633.3828307442036</v>
      </c>
      <c r="BG72" s="28">
        <f ca="1">STDEV('Trial 1'!BG54,'Trial 2'!BG54,'Trial 3'!BG54,'Trial 4'!BG54,'Trial 5'!BG54,'Trial 6'!BG54,'Trial 7'!BG54,'Trial 8'!BG54)</f>
        <v>7187.6141236866479</v>
      </c>
      <c r="BH72" s="28">
        <f ca="1">STDEV('Trial 1'!BH54,'Trial 2'!BH54,'Trial 3'!BH54,'Trial 4'!BH54,'Trial 5'!BH54,'Trial 6'!BH54,'Trial 7'!BH54,'Trial 8'!BH54)</f>
        <v>10816.099330130561</v>
      </c>
      <c r="BI72" s="28">
        <f ca="1">STDEV('Trial 1'!BI54,'Trial 2'!BI54,'Trial 3'!BI54,'Trial 4'!BI54,'Trial 5'!BI54,'Trial 6'!BI54,'Trial 7'!BI54,'Trial 8'!BI54)</f>
        <v>5419.0350724739974</v>
      </c>
      <c r="BJ72" s="28">
        <f ca="1">STDEV('Trial 1'!BJ54,'Trial 2'!BJ54,'Trial 3'!BJ54,'Trial 4'!BJ54,'Trial 5'!BJ54,'Trial 6'!BJ54,'Trial 7'!BJ54,'Trial 8'!BJ54)</f>
        <v>5883.9593990858766</v>
      </c>
      <c r="BK72" s="28">
        <f ca="1">STDEV('Trial 1'!BK54,'Trial 2'!BK54,'Trial 3'!BK54,'Trial 4'!BK54,'Trial 5'!BK54,'Trial 6'!BK54,'Trial 7'!BK54,'Trial 8'!BK54)</f>
        <v>7902.9555853405618</v>
      </c>
      <c r="BL72" s="28">
        <f ca="1">STDEV('Trial 1'!BL54,'Trial 2'!BL54,'Trial 3'!BL54,'Trial 4'!BL54,'Trial 5'!BL54,'Trial 6'!BL54,'Trial 7'!BL54,'Trial 8'!BL54)</f>
        <v>13872.270905396277</v>
      </c>
      <c r="BM72" s="28">
        <f ca="1">STDEV('Trial 1'!BM54,'Trial 2'!BM54,'Trial 3'!BM54,'Trial 4'!BM54,'Trial 5'!BM54,'Trial 6'!BM54,'Trial 7'!BM54,'Trial 8'!BM54)</f>
        <v>8482.8358960328133</v>
      </c>
      <c r="BN72" s="29">
        <f ca="1">SUM(BB72:BM72)</f>
        <v>107140.65071040684</v>
      </c>
      <c r="BO72" s="28">
        <f ca="1">STDEV('Trial 1'!BO54,'Trial 2'!BO54,'Trial 3'!BO54,'Trial 4'!BO54,'Trial 5'!BO54,'Trial 6'!BO54,'Trial 7'!BO54,'Trial 8'!BO54)</f>
        <v>6006.3907225988169</v>
      </c>
      <c r="BP72" s="28">
        <f ca="1">STDEV('Trial 1'!BP54,'Trial 2'!BP54,'Trial 3'!BP54,'Trial 4'!BP54,'Trial 5'!BP54,'Trial 6'!BP54,'Trial 7'!BP54,'Trial 8'!BP54)</f>
        <v>11491.663285572082</v>
      </c>
      <c r="BQ72" s="28">
        <f ca="1">STDEV('Trial 1'!BQ54,'Trial 2'!BQ54,'Trial 3'!BQ54,'Trial 4'!BQ54,'Trial 5'!BQ54,'Trial 6'!BQ54,'Trial 7'!BQ54,'Trial 8'!BQ54)</f>
        <v>9353.9648539459668</v>
      </c>
      <c r="BR72" s="28">
        <f ca="1">STDEV('Trial 1'!BR54,'Trial 2'!BR54,'Trial 3'!BR54,'Trial 4'!BR54,'Trial 5'!BR54,'Trial 6'!BR54,'Trial 7'!BR54,'Trial 8'!BR54)</f>
        <v>3193.5866505212334</v>
      </c>
      <c r="BS72" s="28">
        <f ca="1">STDEV('Trial 1'!BS54,'Trial 2'!BS54,'Trial 3'!BS54,'Trial 4'!BS54,'Trial 5'!BS54,'Trial 6'!BS54,'Trial 7'!BS54,'Trial 8'!BS54)</f>
        <v>8386.9573464314235</v>
      </c>
      <c r="BT72" s="28">
        <f ca="1">STDEV('Trial 1'!BT54,'Trial 2'!BT54,'Trial 3'!BT54,'Trial 4'!BT54,'Trial 5'!BT54,'Trial 6'!BT54,'Trial 7'!BT54,'Trial 8'!BT54)</f>
        <v>9837.02483808133</v>
      </c>
      <c r="BU72" s="28">
        <f ca="1">STDEV('Trial 1'!BU54,'Trial 2'!BU54,'Trial 3'!BU54,'Trial 4'!BU54,'Trial 5'!BU54,'Trial 6'!BU54,'Trial 7'!BU54,'Trial 8'!BU54)</f>
        <v>10028.364908790776</v>
      </c>
      <c r="BV72" s="28">
        <f ca="1">STDEV('Trial 1'!BV54,'Trial 2'!BV54,'Trial 3'!BV54,'Trial 4'!BV54,'Trial 5'!BV54,'Trial 6'!BV54,'Trial 7'!BV54,'Trial 8'!BV54)</f>
        <v>8973.2862603844387</v>
      </c>
      <c r="BW72" s="28">
        <f ca="1">STDEV('Trial 1'!BW54,'Trial 2'!BW54,'Trial 3'!BW54,'Trial 4'!BW54,'Trial 5'!BW54,'Trial 6'!BW54,'Trial 7'!BW54,'Trial 8'!BW54)</f>
        <v>7322.0951826543296</v>
      </c>
      <c r="BX72" s="28">
        <f ca="1">STDEV('Trial 1'!BX54,'Trial 2'!BX54,'Trial 3'!BX54,'Trial 4'!BX54,'Trial 5'!BX54,'Trial 6'!BX54,'Trial 7'!BX54,'Trial 8'!BX54)</f>
        <v>9310.5794991589501</v>
      </c>
      <c r="BY72" s="28">
        <f ca="1">STDEV('Trial 1'!BY54,'Trial 2'!BY54,'Trial 3'!BY54,'Trial 4'!BY54,'Trial 5'!BY54,'Trial 6'!BY54,'Trial 7'!BY54,'Trial 8'!BY54)</f>
        <v>7371.2110260999243</v>
      </c>
      <c r="BZ72" s="28">
        <f ca="1">STDEV('Trial 1'!BZ54,'Trial 2'!BZ54,'Trial 3'!BZ54,'Trial 4'!BZ54,'Trial 5'!BZ54,'Trial 6'!BZ54,'Trial 7'!BZ54,'Trial 8'!BZ54)</f>
        <v>7648.1319706747881</v>
      </c>
      <c r="CA72" s="29">
        <f ca="1">SUM(BO72:BZ72)</f>
        <v>98923.256544914053</v>
      </c>
      <c r="CB72" s="28">
        <f ca="1">STDEV('Trial 1'!CB54,'Trial 2'!CB54,'Trial 3'!CB54,'Trial 4'!CB54,'Trial 5'!CB54,'Trial 6'!CB54,'Trial 7'!CB54,'Trial 8'!CB54)</f>
        <v>9839.1619330388894</v>
      </c>
      <c r="CC72" s="28">
        <f ca="1">STDEV('Trial 1'!CC54,'Trial 2'!CC54,'Trial 3'!CC54,'Trial 4'!CC54,'Trial 5'!CC54,'Trial 6'!CC54,'Trial 7'!CC54,'Trial 8'!CC54)</f>
        <v>9698.0634517599046</v>
      </c>
      <c r="CD72" s="28">
        <f ca="1">STDEV('Trial 1'!CD54,'Trial 2'!CD54,'Trial 3'!CD54,'Trial 4'!CD54,'Trial 5'!CD54,'Trial 6'!CD54,'Trial 7'!CD54,'Trial 8'!CD54)</f>
        <v>7184.7463312532</v>
      </c>
      <c r="CE72" s="28">
        <f ca="1">STDEV('Trial 1'!CE54,'Trial 2'!CE54,'Trial 3'!CE54,'Trial 4'!CE54,'Trial 5'!CE54,'Trial 6'!CE54,'Trial 7'!CE54,'Trial 8'!CE54)</f>
        <v>5514.0885125751147</v>
      </c>
      <c r="CF72" s="28">
        <f ca="1">STDEV('Trial 1'!CF54,'Trial 2'!CF54,'Trial 3'!CF54,'Trial 4'!CF54,'Trial 5'!CF54,'Trial 6'!CF54,'Trial 7'!CF54,'Trial 8'!CF54)</f>
        <v>6534.8581624033513</v>
      </c>
      <c r="CG72" s="28">
        <f ca="1">STDEV('Trial 1'!CG54,'Trial 2'!CG54,'Trial 3'!CG54,'Trial 4'!CG54,'Trial 5'!CG54,'Trial 6'!CG54,'Trial 7'!CG54,'Trial 8'!CG54)</f>
        <v>5025.1870137655087</v>
      </c>
      <c r="CH72" s="28">
        <f ca="1">STDEV('Trial 1'!CH54,'Trial 2'!CH54,'Trial 3'!CH54,'Trial 4'!CH54,'Trial 5'!CH54,'Trial 6'!CH54,'Trial 7'!CH54,'Trial 8'!CH54)</f>
        <v>9804.4801852006913</v>
      </c>
      <c r="CI72" s="28">
        <f ca="1">STDEV('Trial 1'!CI54,'Trial 2'!CI54,'Trial 3'!CI54,'Trial 4'!CI54,'Trial 5'!CI54,'Trial 6'!CI54,'Trial 7'!CI54,'Trial 8'!CI54)</f>
        <v>4878.9962619142434</v>
      </c>
      <c r="CJ72" s="28">
        <f ca="1">STDEV('Trial 1'!CJ54,'Trial 2'!CJ54,'Trial 3'!CJ54,'Trial 4'!CJ54,'Trial 5'!CJ54,'Trial 6'!CJ54,'Trial 7'!CJ54,'Trial 8'!CJ54)</f>
        <v>7421.7780072828482</v>
      </c>
      <c r="CK72" s="28">
        <f ca="1">STDEV('Trial 1'!CK54,'Trial 2'!CK54,'Trial 3'!CK54,'Trial 4'!CK54,'Trial 5'!CK54,'Trial 6'!CK54,'Trial 7'!CK54,'Trial 8'!CK54)</f>
        <v>12523.972814958353</v>
      </c>
      <c r="CL72" s="28">
        <f ca="1">STDEV('Trial 1'!CL54,'Trial 2'!CL54,'Trial 3'!CL54,'Trial 4'!CL54,'Trial 5'!CL54,'Trial 6'!CL54,'Trial 7'!CL54,'Trial 8'!CL54)</f>
        <v>4174.9434052998449</v>
      </c>
      <c r="CM72" s="28">
        <f ca="1">STDEV('Trial 1'!CM54,'Trial 2'!CM54,'Trial 3'!CM54,'Trial 4'!CM54,'Trial 5'!CM54,'Trial 6'!CM54,'Trial 7'!CM54,'Trial 8'!CM54)</f>
        <v>8289.3837725915255</v>
      </c>
      <c r="CN72" s="29">
        <f ca="1">SUM(CB72:CM72)</f>
        <v>90889.659852043478</v>
      </c>
      <c r="CO72" s="28">
        <f ca="1">STDEV('Trial 1'!CO54,'Trial 2'!CO54,'Trial 3'!CO54,'Trial 4'!CO54,'Trial 5'!CO54,'Trial 6'!CO54,'Trial 7'!CO54,'Trial 8'!CO54)</f>
        <v>7026.0580589999145</v>
      </c>
      <c r="CP72" s="28">
        <f ca="1">STDEV('Trial 1'!CP54,'Trial 2'!CP54,'Trial 3'!CP54,'Trial 4'!CP54,'Trial 5'!CP54,'Trial 6'!CP54,'Trial 7'!CP54,'Trial 8'!CP54)</f>
        <v>7272.7251120330729</v>
      </c>
      <c r="CQ72" s="28">
        <f ca="1">STDEV('Trial 1'!CQ54,'Trial 2'!CQ54,'Trial 3'!CQ54,'Trial 4'!CQ54,'Trial 5'!CQ54,'Trial 6'!CQ54,'Trial 7'!CQ54,'Trial 8'!CQ54)</f>
        <v>9476.697840052273</v>
      </c>
      <c r="CR72" s="28">
        <f ca="1">STDEV('Trial 1'!CR54,'Trial 2'!CR54,'Trial 3'!CR54,'Trial 4'!CR54,'Trial 5'!CR54,'Trial 6'!CR54,'Trial 7'!CR54,'Trial 8'!CR54)</f>
        <v>10325.13968898649</v>
      </c>
      <c r="CS72" s="28">
        <f ca="1">STDEV('Trial 1'!CS54,'Trial 2'!CS54,'Trial 3'!CS54,'Trial 4'!CS54,'Trial 5'!CS54,'Trial 6'!CS54,'Trial 7'!CS54,'Trial 8'!CS54)</f>
        <v>7516.3482293881289</v>
      </c>
      <c r="CT72" s="28">
        <f ca="1">STDEV('Trial 1'!CT54,'Trial 2'!CT54,'Trial 3'!CT54,'Trial 4'!CT54,'Trial 5'!CT54,'Trial 6'!CT54,'Trial 7'!CT54,'Trial 8'!CT54)</f>
        <v>13017.961772863282</v>
      </c>
      <c r="CU72" s="28">
        <f ca="1">STDEV('Trial 1'!CU54,'Trial 2'!CU54,'Trial 3'!CU54,'Trial 4'!CU54,'Trial 5'!CU54,'Trial 6'!CU54,'Trial 7'!CU54,'Trial 8'!CU54)</f>
        <v>8221.852735599281</v>
      </c>
      <c r="CV72" s="28">
        <f ca="1">STDEV('Trial 1'!CV54,'Trial 2'!CV54,'Trial 3'!CV54,'Trial 4'!CV54,'Trial 5'!CV54,'Trial 6'!CV54,'Trial 7'!CV54,'Trial 8'!CV54)</f>
        <v>8215.7780403161651</v>
      </c>
      <c r="CW72" s="28">
        <f ca="1">STDEV('Trial 1'!CW54,'Trial 2'!CW54,'Trial 3'!CW54,'Trial 4'!CW54,'Trial 5'!CW54,'Trial 6'!CW54,'Trial 7'!CW54,'Trial 8'!CW54)</f>
        <v>12430.788302132483</v>
      </c>
      <c r="CX72" s="28">
        <f ca="1">STDEV('Trial 1'!CX54,'Trial 2'!CX54,'Trial 3'!CX54,'Trial 4'!CX54,'Trial 5'!CX54,'Trial 6'!CX54,'Trial 7'!CX54,'Trial 8'!CX54)</f>
        <v>8820.0009544953555</v>
      </c>
      <c r="CY72" s="28">
        <f ca="1">STDEV('Trial 1'!CY54,'Trial 2'!CY54,'Trial 3'!CY54,'Trial 4'!CY54,'Trial 5'!CY54,'Trial 6'!CY54,'Trial 7'!CY54,'Trial 8'!CY54)</f>
        <v>10061.012163405177</v>
      </c>
      <c r="CZ72" s="28">
        <f ca="1">STDEV('Trial 1'!CZ54,'Trial 2'!CZ54,'Trial 3'!CZ54,'Trial 4'!CZ54,'Trial 5'!CZ54,'Trial 6'!CZ54,'Trial 7'!CZ54,'Trial 8'!CZ54)</f>
        <v>10364.148939017012</v>
      </c>
      <c r="DA72" s="29">
        <f ca="1">SUM(CO72:CZ72)</f>
        <v>112748.51183728864</v>
      </c>
      <c r="DB72" s="28">
        <f ca="1">STDEV('Trial 1'!DB54,'Trial 2'!DB54,'Trial 3'!DB54,'Trial 4'!DB54,'Trial 5'!DB54,'Trial 6'!DB54,'Trial 7'!DB54,'Trial 8'!DB54)</f>
        <v>11263.559575554353</v>
      </c>
      <c r="DC72" s="28">
        <f ca="1">STDEV('Trial 1'!DC54,'Trial 2'!DC54,'Trial 3'!DC54,'Trial 4'!DC54,'Trial 5'!DC54,'Trial 6'!DC54,'Trial 7'!DC54,'Trial 8'!DC54)</f>
        <v>10669.619927923111</v>
      </c>
      <c r="DD72" s="28">
        <f ca="1">STDEV('Trial 1'!DD54,'Trial 2'!DD54,'Trial 3'!DD54,'Trial 4'!DD54,'Trial 5'!DD54,'Trial 6'!DD54,'Trial 7'!DD54,'Trial 8'!DD54)</f>
        <v>7417.4426009688614</v>
      </c>
      <c r="DE72" s="28">
        <f ca="1">STDEV('Trial 1'!DE54,'Trial 2'!DE54,'Trial 3'!DE54,'Trial 4'!DE54,'Trial 5'!DE54,'Trial 6'!DE54,'Trial 7'!DE54,'Trial 8'!DE54)</f>
        <v>10916.733266869436</v>
      </c>
      <c r="DF72" s="28">
        <f ca="1">STDEV('Trial 1'!DF54,'Trial 2'!DF54,'Trial 3'!DF54,'Trial 4'!DF54,'Trial 5'!DF54,'Trial 6'!DF54,'Trial 7'!DF54,'Trial 8'!DF54)</f>
        <v>12947.029664875125</v>
      </c>
      <c r="DG72" s="28">
        <f ca="1">STDEV('Trial 1'!DG54,'Trial 2'!DG54,'Trial 3'!DG54,'Trial 4'!DG54,'Trial 5'!DG54,'Trial 6'!DG54,'Trial 7'!DG54,'Trial 8'!DG54)</f>
        <v>5018.7375101880443</v>
      </c>
      <c r="DH72" s="28">
        <f ca="1">STDEV('Trial 1'!DH54,'Trial 2'!DH54,'Trial 3'!DH54,'Trial 4'!DH54,'Trial 5'!DH54,'Trial 6'!DH54,'Trial 7'!DH54,'Trial 8'!DH54)</f>
        <v>6208.7409479688922</v>
      </c>
      <c r="DI72" s="28">
        <f ca="1">STDEV('Trial 1'!DI54,'Trial 2'!DI54,'Trial 3'!DI54,'Trial 4'!DI54,'Trial 5'!DI54,'Trial 6'!DI54,'Trial 7'!DI54,'Trial 8'!DI54)</f>
        <v>12091.387603709538</v>
      </c>
      <c r="DJ72" s="28">
        <f ca="1">STDEV('Trial 1'!DJ54,'Trial 2'!DJ54,'Trial 3'!DJ54,'Trial 4'!DJ54,'Trial 5'!DJ54,'Trial 6'!DJ54,'Trial 7'!DJ54,'Trial 8'!DJ54)</f>
        <v>7238.567134408112</v>
      </c>
      <c r="DK72" s="28">
        <f ca="1">STDEV('Trial 1'!DK54,'Trial 2'!DK54,'Trial 3'!DK54,'Trial 4'!DK54,'Trial 5'!DK54,'Trial 6'!DK54,'Trial 7'!DK54,'Trial 8'!DK54)</f>
        <v>11955.717024811069</v>
      </c>
      <c r="DL72" s="28">
        <f ca="1">STDEV('Trial 1'!DL54,'Trial 2'!DL54,'Trial 3'!DL54,'Trial 4'!DL54,'Trial 5'!DL54,'Trial 6'!DL54,'Trial 7'!DL54,'Trial 8'!DL54)</f>
        <v>7359.8400886055924</v>
      </c>
      <c r="DM72" s="28">
        <f ca="1">STDEV('Trial 1'!DM54,'Trial 2'!DM54,'Trial 3'!DM54,'Trial 4'!DM54,'Trial 5'!DM54,'Trial 6'!DM54,'Trial 7'!DM54,'Trial 8'!DM54)</f>
        <v>9293.5436309883153</v>
      </c>
      <c r="DN72" s="29">
        <f ca="1">SUM(DB72:DM72)</f>
        <v>112380.91897687042</v>
      </c>
      <c r="DO72" s="28">
        <f ca="1">STDEV('Trial 1'!DO54,'Trial 2'!DO54,'Trial 3'!DO54,'Trial 4'!DO54,'Trial 5'!DO54,'Trial 6'!DO54,'Trial 7'!DO54,'Trial 8'!DO54)</f>
        <v>9711.694558760275</v>
      </c>
      <c r="DP72" s="28">
        <f ca="1">STDEV('Trial 1'!DP54,'Trial 2'!DP54,'Trial 3'!DP54,'Trial 4'!DP54,'Trial 5'!DP54,'Trial 6'!DP54,'Trial 7'!DP54,'Trial 8'!DP54)</f>
        <v>8606.7513394032776</v>
      </c>
      <c r="DQ72" s="28">
        <f ca="1">STDEV('Trial 1'!DQ54,'Trial 2'!DQ54,'Trial 3'!DQ54,'Trial 4'!DQ54,'Trial 5'!DQ54,'Trial 6'!DQ54,'Trial 7'!DQ54,'Trial 8'!DQ54)</f>
        <v>7020.353103343512</v>
      </c>
      <c r="DR72" s="28">
        <f ca="1">STDEV('Trial 1'!DR54,'Trial 2'!DR54,'Trial 3'!DR54,'Trial 4'!DR54,'Trial 5'!DR54,'Trial 6'!DR54,'Trial 7'!DR54,'Trial 8'!DR54)</f>
        <v>8859.757833299318</v>
      </c>
      <c r="DS72" s="28">
        <f ca="1">STDEV('Trial 1'!DS54,'Trial 2'!DS54,'Trial 3'!DS54,'Trial 4'!DS54,'Trial 5'!DS54,'Trial 6'!DS54,'Trial 7'!DS54,'Trial 8'!DS54)</f>
        <v>7253.7690607237828</v>
      </c>
      <c r="DT72" s="28">
        <f ca="1">STDEV('Trial 1'!DT54,'Trial 2'!DT54,'Trial 3'!DT54,'Trial 4'!DT54,'Trial 5'!DT54,'Trial 6'!DT54,'Trial 7'!DT54,'Trial 8'!DT54)</f>
        <v>8975.9220067731294</v>
      </c>
      <c r="DU72" s="28">
        <f ca="1">STDEV('Trial 1'!DU54,'Trial 2'!DU54,'Trial 3'!DU54,'Trial 4'!DU54,'Trial 5'!DU54,'Trial 6'!DU54,'Trial 7'!DU54,'Trial 8'!DU54)</f>
        <v>7801.2018129918379</v>
      </c>
      <c r="DV72" s="28">
        <f ca="1">STDEV('Trial 1'!DV54,'Trial 2'!DV54,'Trial 3'!DV54,'Trial 4'!DV54,'Trial 5'!DV54,'Trial 6'!DV54,'Trial 7'!DV54,'Trial 8'!DV54)</f>
        <v>4238.4512100754546</v>
      </c>
      <c r="DW72" s="28">
        <f ca="1">STDEV('Trial 1'!DW54,'Trial 2'!DW54,'Trial 3'!DW54,'Trial 4'!DW54,'Trial 5'!DW54,'Trial 6'!DW54,'Trial 7'!DW54,'Trial 8'!DW54)</f>
        <v>10340.392021967938</v>
      </c>
      <c r="DX72" s="28">
        <f ca="1">STDEV('Trial 1'!DX54,'Trial 2'!DX54,'Trial 3'!DX54,'Trial 4'!DX54,'Trial 5'!DX54,'Trial 6'!DX54,'Trial 7'!DX54,'Trial 8'!DX54)</f>
        <v>6769.926840338996</v>
      </c>
      <c r="DY72" s="28">
        <f ca="1">STDEV('Trial 1'!DY54,'Trial 2'!DY54,'Trial 3'!DY54,'Trial 4'!DY54,'Trial 5'!DY54,'Trial 6'!DY54,'Trial 7'!DY54,'Trial 8'!DY54)</f>
        <v>12117.899000442749</v>
      </c>
      <c r="DZ72" s="28">
        <f ca="1">STDEV('Trial 1'!DZ54,'Trial 2'!DZ54,'Trial 3'!DZ54,'Trial 4'!DZ54,'Trial 5'!DZ54,'Trial 6'!DZ54,'Trial 7'!DZ54,'Trial 8'!DZ54)</f>
        <v>5057.8006926113285</v>
      </c>
      <c r="EA72" s="29">
        <f ca="1">SUM(DO72:DZ72)</f>
        <v>96753.919480731609</v>
      </c>
      <c r="EB72" s="28">
        <f ca="1">STDEV('Trial 1'!EB54,'Trial 2'!EB54,'Trial 3'!EB54,'Trial 4'!EB54,'Trial 5'!EB54,'Trial 6'!EB54,'Trial 7'!EB54,'Trial 8'!EB54)</f>
        <v>5953.2322381089243</v>
      </c>
      <c r="EC72" s="28">
        <f ca="1">STDEV('Trial 1'!EC54,'Trial 2'!EC54,'Trial 3'!EC54,'Trial 4'!EC54,'Trial 5'!EC54,'Trial 6'!EC54,'Trial 7'!EC54,'Trial 8'!EC54)</f>
        <v>8003.1988066847989</v>
      </c>
      <c r="ED72" s="28">
        <f ca="1">STDEV('Trial 1'!ED54,'Trial 2'!ED54,'Trial 3'!ED54,'Trial 4'!ED54,'Trial 5'!ED54,'Trial 6'!ED54,'Trial 7'!ED54,'Trial 8'!ED54)</f>
        <v>10511.636944903668</v>
      </c>
      <c r="EE72" s="28">
        <f ca="1">STDEV('Trial 1'!EE54,'Trial 2'!EE54,'Trial 3'!EE54,'Trial 4'!EE54,'Trial 5'!EE54,'Trial 6'!EE54,'Trial 7'!EE54,'Trial 8'!EE54)</f>
        <v>9235.3918834102769</v>
      </c>
      <c r="EF72" s="28">
        <f ca="1">STDEV('Trial 1'!EF54,'Trial 2'!EF54,'Trial 3'!EF54,'Trial 4'!EF54,'Trial 5'!EF54,'Trial 6'!EF54,'Trial 7'!EF54,'Trial 8'!EF54)</f>
        <v>9277.4975578368503</v>
      </c>
      <c r="EG72" s="28">
        <f ca="1">STDEV('Trial 1'!EG54,'Trial 2'!EG54,'Trial 3'!EG54,'Trial 4'!EG54,'Trial 5'!EG54,'Trial 6'!EG54,'Trial 7'!EG54,'Trial 8'!EG54)</f>
        <v>9743.7041996382941</v>
      </c>
      <c r="EH72" s="28">
        <f ca="1">STDEV('Trial 1'!EH54,'Trial 2'!EH54,'Trial 3'!EH54,'Trial 4'!EH54,'Trial 5'!EH54,'Trial 6'!EH54,'Trial 7'!EH54,'Trial 8'!EH54)</f>
        <v>9560.149431724416</v>
      </c>
      <c r="EI72" s="28">
        <f ca="1">STDEV('Trial 1'!EI54,'Trial 2'!EI54,'Trial 3'!EI54,'Trial 4'!EI54,'Trial 5'!EI54,'Trial 6'!EI54,'Trial 7'!EI54,'Trial 8'!EI54)</f>
        <v>5995.3017300825359</v>
      </c>
      <c r="EJ72" s="28">
        <f ca="1">STDEV('Trial 1'!EJ54,'Trial 2'!EJ54,'Trial 3'!EJ54,'Trial 4'!EJ54,'Trial 5'!EJ54,'Trial 6'!EJ54,'Trial 7'!EJ54,'Trial 8'!EJ54)</f>
        <v>6780.7600267287307</v>
      </c>
      <c r="EK72" s="28">
        <f ca="1">STDEV('Trial 1'!EK54,'Trial 2'!EK54,'Trial 3'!EK54,'Trial 4'!EK54,'Trial 5'!EK54,'Trial 6'!EK54,'Trial 7'!EK54,'Trial 8'!EK54)</f>
        <v>10690.409166467474</v>
      </c>
      <c r="EL72" s="28">
        <f ca="1">STDEV('Trial 1'!EL54,'Trial 2'!EL54,'Trial 3'!EL54,'Trial 4'!EL54,'Trial 5'!EL54,'Trial 6'!EL54,'Trial 7'!EL54,'Trial 8'!EL54)</f>
        <v>12932.953504674562</v>
      </c>
      <c r="EM72" s="28">
        <f ca="1">STDEV('Trial 1'!EM54,'Trial 2'!EM54,'Trial 3'!EM54,'Trial 4'!EM54,'Trial 5'!EM54,'Trial 6'!EM54,'Trial 7'!EM54,'Trial 8'!EM54)</f>
        <v>9469.8406948043703</v>
      </c>
      <c r="EN72" s="29">
        <f ca="1">SUM(EB72:EM72)</f>
        <v>108154.0761850649</v>
      </c>
    </row>
    <row r="73" spans="1:144" ht="12.75" customHeight="1" outlineLevel="1" x14ac:dyDescent="0.2"/>
    <row r="74" spans="1:144" ht="12.75" customHeight="1" outlineLevel="1" x14ac:dyDescent="0.2"/>
    <row r="75" spans="1:144" ht="12.75" customHeight="1" x14ac:dyDescent="0.2">
      <c r="A75" s="3" t="str">
        <f>"Stochastic Shocks"</f>
        <v>Stochastic Shocks</v>
      </c>
    </row>
    <row r="76" spans="1:144" ht="12.75" customHeight="1" outlineLevel="1" x14ac:dyDescent="0.2">
      <c r="A76" s="2" t="str">
        <f>" "</f>
        <v xml:space="preserve"> </v>
      </c>
    </row>
    <row r="77" spans="1:144" ht="12.75" customHeight="1" outlineLevel="1" x14ac:dyDescent="0.2">
      <c r="B77" s="19" t="str">
        <f>ZZZ__FnCalls!F7</f>
        <v>MMM 2010</v>
      </c>
      <c r="C77" s="20" t="str">
        <f>ZZZ__FnCalls!F8</f>
        <v>MMM 2010</v>
      </c>
      <c r="D77" s="20" t="str">
        <f>ZZZ__FnCalls!F9</f>
        <v>MMM 2010</v>
      </c>
      <c r="E77" s="20" t="str">
        <f>ZZZ__FnCalls!F10</f>
        <v>MMM 2010</v>
      </c>
      <c r="F77" s="20" t="str">
        <f>ZZZ__FnCalls!F11</f>
        <v>MMM 2010</v>
      </c>
      <c r="G77" s="20" t="str">
        <f>ZZZ__FnCalls!F12</f>
        <v>MMM 2010</v>
      </c>
      <c r="H77" s="20" t="str">
        <f>ZZZ__FnCalls!F13</f>
        <v>MMM 2010</v>
      </c>
      <c r="I77" s="20" t="str">
        <f>ZZZ__FnCalls!F14</f>
        <v>MMM 2010</v>
      </c>
      <c r="J77" s="20" t="str">
        <f>ZZZ__FnCalls!F15</f>
        <v>MMM 2010</v>
      </c>
      <c r="K77" s="20" t="str">
        <f>ZZZ__FnCalls!F16</f>
        <v>MMM 2010</v>
      </c>
      <c r="L77" s="20" t="str">
        <f>ZZZ__FnCalls!F17</f>
        <v>MMM 2010</v>
      </c>
      <c r="M77" s="20" t="str">
        <f>ZZZ__FnCalls!F18</f>
        <v>MMM 2010</v>
      </c>
      <c r="N77" s="21" t="str">
        <f>ZZZ__FnCalls!H7</f>
        <v>2010</v>
      </c>
      <c r="O77" s="20" t="str">
        <f>ZZZ__FnCalls!F19</f>
        <v>MMM 2011</v>
      </c>
      <c r="P77" s="20" t="str">
        <f>ZZZ__FnCalls!F20</f>
        <v>MMM 2011</v>
      </c>
      <c r="Q77" s="20" t="str">
        <f>ZZZ__FnCalls!F21</f>
        <v>MMM 2011</v>
      </c>
      <c r="R77" s="20" t="str">
        <f>ZZZ__FnCalls!F22</f>
        <v>MMM 2011</v>
      </c>
      <c r="S77" s="20" t="str">
        <f>ZZZ__FnCalls!F23</f>
        <v>MMM 2011</v>
      </c>
      <c r="T77" s="20" t="str">
        <f>ZZZ__FnCalls!F24</f>
        <v>MMM 2011</v>
      </c>
      <c r="U77" s="20" t="str">
        <f>ZZZ__FnCalls!F25</f>
        <v>MMM 2011</v>
      </c>
      <c r="V77" s="20" t="str">
        <f>ZZZ__FnCalls!F26</f>
        <v>MMM 2011</v>
      </c>
      <c r="W77" s="20" t="str">
        <f>ZZZ__FnCalls!F27</f>
        <v>MMM 2011</v>
      </c>
      <c r="X77" s="20" t="str">
        <f>ZZZ__FnCalls!F28</f>
        <v>MMM 2011</v>
      </c>
      <c r="Y77" s="20" t="str">
        <f>ZZZ__FnCalls!F29</f>
        <v>MMM 2011</v>
      </c>
      <c r="Z77" s="20" t="str">
        <f>ZZZ__FnCalls!F30</f>
        <v>MMM 2011</v>
      </c>
      <c r="AA77" s="21" t="str">
        <f>ZZZ__FnCalls!H19</f>
        <v>2011</v>
      </c>
      <c r="AB77" s="20" t="str">
        <f>ZZZ__FnCalls!F31</f>
        <v>MMM 2012</v>
      </c>
      <c r="AC77" s="20" t="str">
        <f>ZZZ__FnCalls!F32</f>
        <v>MMM 2012</v>
      </c>
      <c r="AD77" s="20" t="str">
        <f>ZZZ__FnCalls!F33</f>
        <v>MMM 2012</v>
      </c>
      <c r="AE77" s="20" t="str">
        <f>ZZZ__FnCalls!F34</f>
        <v>MMM 2012</v>
      </c>
      <c r="AF77" s="20" t="str">
        <f>ZZZ__FnCalls!F35</f>
        <v>MMM 2012</v>
      </c>
      <c r="AG77" s="20" t="str">
        <f>ZZZ__FnCalls!F36</f>
        <v>MMM 2012</v>
      </c>
      <c r="AH77" s="20" t="str">
        <f>ZZZ__FnCalls!F37</f>
        <v>MMM 2012</v>
      </c>
      <c r="AI77" s="20" t="str">
        <f>ZZZ__FnCalls!F38</f>
        <v>MMM 2012</v>
      </c>
      <c r="AJ77" s="20" t="str">
        <f>ZZZ__FnCalls!F39</f>
        <v>MMM 2012</v>
      </c>
      <c r="AK77" s="20" t="str">
        <f>ZZZ__FnCalls!F40</f>
        <v>MMM 2012</v>
      </c>
      <c r="AL77" s="20" t="str">
        <f>ZZZ__FnCalls!F41</f>
        <v>MMM 2012</v>
      </c>
      <c r="AM77" s="20" t="str">
        <f>ZZZ__FnCalls!F42</f>
        <v>MMM 2012</v>
      </c>
      <c r="AN77" s="21" t="str">
        <f>ZZZ__FnCalls!H31</f>
        <v>2012</v>
      </c>
      <c r="AO77" s="20" t="str">
        <f>ZZZ__FnCalls!F43</f>
        <v>MMM 2013</v>
      </c>
      <c r="AP77" s="20" t="str">
        <f>ZZZ__FnCalls!F44</f>
        <v>MMM 2013</v>
      </c>
      <c r="AQ77" s="20" t="str">
        <f>ZZZ__FnCalls!F45</f>
        <v>MMM 2013</v>
      </c>
      <c r="AR77" s="20" t="str">
        <f>ZZZ__FnCalls!F46</f>
        <v>MMM 2013</v>
      </c>
      <c r="AS77" s="20" t="str">
        <f>ZZZ__FnCalls!F47</f>
        <v>MMM 2013</v>
      </c>
      <c r="AT77" s="20" t="str">
        <f>ZZZ__FnCalls!F48</f>
        <v>MMM 2013</v>
      </c>
      <c r="AU77" s="20" t="str">
        <f>ZZZ__FnCalls!F49</f>
        <v>MMM 2013</v>
      </c>
      <c r="AV77" s="20" t="str">
        <f>ZZZ__FnCalls!F50</f>
        <v>MMM 2013</v>
      </c>
      <c r="AW77" s="20" t="str">
        <f>ZZZ__FnCalls!F51</f>
        <v>MMM 2013</v>
      </c>
      <c r="AX77" s="20" t="str">
        <f>ZZZ__FnCalls!F52</f>
        <v>MMM 2013</v>
      </c>
      <c r="AY77" s="20" t="str">
        <f>ZZZ__FnCalls!F53</f>
        <v>MMM 2013</v>
      </c>
      <c r="AZ77" s="20" t="str">
        <f>ZZZ__FnCalls!F54</f>
        <v>MMM 2013</v>
      </c>
      <c r="BA77" s="21" t="str">
        <f>ZZZ__FnCalls!H43</f>
        <v>2013</v>
      </c>
      <c r="BB77" s="20" t="str">
        <f>ZZZ__FnCalls!F55</f>
        <v>MMM 2014</v>
      </c>
      <c r="BC77" s="20" t="str">
        <f>ZZZ__FnCalls!F56</f>
        <v>MMM 2014</v>
      </c>
      <c r="BD77" s="20" t="str">
        <f>ZZZ__FnCalls!F57</f>
        <v>MMM 2014</v>
      </c>
      <c r="BE77" s="20" t="str">
        <f>ZZZ__FnCalls!F58</f>
        <v>MMM 2014</v>
      </c>
      <c r="BF77" s="20" t="str">
        <f>ZZZ__FnCalls!F59</f>
        <v>MMM 2014</v>
      </c>
      <c r="BG77" s="20" t="str">
        <f>ZZZ__FnCalls!F60</f>
        <v>MMM 2014</v>
      </c>
      <c r="BH77" s="20" t="str">
        <f>ZZZ__FnCalls!F61</f>
        <v>MMM 2014</v>
      </c>
      <c r="BI77" s="20" t="str">
        <f>ZZZ__FnCalls!F62</f>
        <v>MMM 2014</v>
      </c>
      <c r="BJ77" s="20" t="str">
        <f>ZZZ__FnCalls!F63</f>
        <v>MMM 2014</v>
      </c>
      <c r="BK77" s="20" t="str">
        <f>ZZZ__FnCalls!F64</f>
        <v>MMM 2014</v>
      </c>
      <c r="BL77" s="20" t="str">
        <f>ZZZ__FnCalls!F65</f>
        <v>MMM 2014</v>
      </c>
      <c r="BM77" s="20" t="str">
        <f>ZZZ__FnCalls!F66</f>
        <v>MMM 2014</v>
      </c>
      <c r="BN77" s="21" t="str">
        <f>ZZZ__FnCalls!H55</f>
        <v>2014</v>
      </c>
      <c r="BO77" s="20" t="str">
        <f>ZZZ__FnCalls!F67</f>
        <v>MMM 2015</v>
      </c>
      <c r="BP77" s="20" t="str">
        <f>ZZZ__FnCalls!F68</f>
        <v>MMM 2015</v>
      </c>
      <c r="BQ77" s="20" t="str">
        <f>ZZZ__FnCalls!F69</f>
        <v>MMM 2015</v>
      </c>
      <c r="BR77" s="20" t="str">
        <f>ZZZ__FnCalls!F70</f>
        <v>MMM 2015</v>
      </c>
      <c r="BS77" s="20" t="str">
        <f>ZZZ__FnCalls!F71</f>
        <v>MMM 2015</v>
      </c>
      <c r="BT77" s="20" t="str">
        <f>ZZZ__FnCalls!F72</f>
        <v>MMM 2015</v>
      </c>
      <c r="BU77" s="20" t="str">
        <f>ZZZ__FnCalls!F73</f>
        <v>MMM 2015</v>
      </c>
      <c r="BV77" s="20" t="str">
        <f>ZZZ__FnCalls!F74</f>
        <v>MMM 2015</v>
      </c>
      <c r="BW77" s="20" t="str">
        <f>ZZZ__FnCalls!F75</f>
        <v>MMM 2015</v>
      </c>
      <c r="BX77" s="20" t="str">
        <f>ZZZ__FnCalls!F76</f>
        <v>MMM 2015</v>
      </c>
      <c r="BY77" s="20" t="str">
        <f>ZZZ__FnCalls!F77</f>
        <v>MMM 2015</v>
      </c>
      <c r="BZ77" s="20" t="str">
        <f>ZZZ__FnCalls!F78</f>
        <v>MMM 2015</v>
      </c>
      <c r="CA77" s="21" t="str">
        <f>ZZZ__FnCalls!H67</f>
        <v>2015</v>
      </c>
      <c r="CB77" s="20" t="str">
        <f>ZZZ__FnCalls!F79</f>
        <v>MMM 2016</v>
      </c>
      <c r="CC77" s="20" t="str">
        <f>ZZZ__FnCalls!F80</f>
        <v>MMM 2016</v>
      </c>
      <c r="CD77" s="20" t="str">
        <f>ZZZ__FnCalls!F81</f>
        <v>MMM 2016</v>
      </c>
      <c r="CE77" s="20" t="str">
        <f>ZZZ__FnCalls!F82</f>
        <v>MMM 2016</v>
      </c>
      <c r="CF77" s="20" t="str">
        <f>ZZZ__FnCalls!F83</f>
        <v>MMM 2016</v>
      </c>
      <c r="CG77" s="20" t="str">
        <f>ZZZ__FnCalls!F84</f>
        <v>MMM 2016</v>
      </c>
      <c r="CH77" s="20" t="str">
        <f>ZZZ__FnCalls!F85</f>
        <v>MMM 2016</v>
      </c>
      <c r="CI77" s="20" t="str">
        <f>ZZZ__FnCalls!F86</f>
        <v>MMM 2016</v>
      </c>
      <c r="CJ77" s="20" t="str">
        <f>ZZZ__FnCalls!F87</f>
        <v>MMM 2016</v>
      </c>
      <c r="CK77" s="20" t="str">
        <f>ZZZ__FnCalls!F88</f>
        <v>MMM 2016</v>
      </c>
      <c r="CL77" s="20" t="str">
        <f>ZZZ__FnCalls!F89</f>
        <v>MMM 2016</v>
      </c>
      <c r="CM77" s="20" t="str">
        <f>ZZZ__FnCalls!F90</f>
        <v>MMM 2016</v>
      </c>
      <c r="CN77" s="21" t="str">
        <f>ZZZ__FnCalls!H79</f>
        <v>2016</v>
      </c>
      <c r="CO77" s="20" t="str">
        <f>ZZZ__FnCalls!F91</f>
        <v>MMM 2017</v>
      </c>
      <c r="CP77" s="20" t="str">
        <f>ZZZ__FnCalls!F92</f>
        <v>MMM 2017</v>
      </c>
      <c r="CQ77" s="20" t="str">
        <f>ZZZ__FnCalls!F93</f>
        <v>MMM 2017</v>
      </c>
      <c r="CR77" s="20" t="str">
        <f>ZZZ__FnCalls!F94</f>
        <v>MMM 2017</v>
      </c>
      <c r="CS77" s="20" t="str">
        <f>ZZZ__FnCalls!F95</f>
        <v>MMM 2017</v>
      </c>
      <c r="CT77" s="20" t="str">
        <f>ZZZ__FnCalls!F96</f>
        <v>MMM 2017</v>
      </c>
      <c r="CU77" s="20" t="str">
        <f>ZZZ__FnCalls!F97</f>
        <v>MMM 2017</v>
      </c>
      <c r="CV77" s="20" t="str">
        <f>ZZZ__FnCalls!F98</f>
        <v>MMM 2017</v>
      </c>
      <c r="CW77" s="20" t="str">
        <f>ZZZ__FnCalls!F99</f>
        <v>MMM 2017</v>
      </c>
      <c r="CX77" s="20" t="str">
        <f>ZZZ__FnCalls!F100</f>
        <v>MMM 2017</v>
      </c>
      <c r="CY77" s="20" t="str">
        <f>ZZZ__FnCalls!F101</f>
        <v>MMM 2017</v>
      </c>
      <c r="CZ77" s="20" t="str">
        <f>ZZZ__FnCalls!F102</f>
        <v>MMM 2017</v>
      </c>
      <c r="DA77" s="21" t="str">
        <f>ZZZ__FnCalls!H91</f>
        <v>2017</v>
      </c>
      <c r="DB77" s="20" t="str">
        <f>ZZZ__FnCalls!F103</f>
        <v>MMM 2018</v>
      </c>
      <c r="DC77" s="20" t="str">
        <f>ZZZ__FnCalls!F104</f>
        <v>MMM 2018</v>
      </c>
      <c r="DD77" s="20" t="str">
        <f>ZZZ__FnCalls!F105</f>
        <v>MMM 2018</v>
      </c>
      <c r="DE77" s="20" t="str">
        <f>ZZZ__FnCalls!F106</f>
        <v>MMM 2018</v>
      </c>
      <c r="DF77" s="20" t="str">
        <f>ZZZ__FnCalls!F107</f>
        <v>MMM 2018</v>
      </c>
      <c r="DG77" s="20" t="str">
        <f>ZZZ__FnCalls!F108</f>
        <v>MMM 2018</v>
      </c>
      <c r="DH77" s="20" t="str">
        <f>ZZZ__FnCalls!F109</f>
        <v>MMM 2018</v>
      </c>
      <c r="DI77" s="20" t="str">
        <f>ZZZ__FnCalls!F110</f>
        <v>MMM 2018</v>
      </c>
      <c r="DJ77" s="20" t="str">
        <f>ZZZ__FnCalls!F111</f>
        <v>MMM 2018</v>
      </c>
      <c r="DK77" s="20" t="str">
        <f>ZZZ__FnCalls!F112</f>
        <v>MMM 2018</v>
      </c>
      <c r="DL77" s="20" t="str">
        <f>ZZZ__FnCalls!F113</f>
        <v>MMM 2018</v>
      </c>
      <c r="DM77" s="20" t="str">
        <f>ZZZ__FnCalls!F114</f>
        <v>MMM 2018</v>
      </c>
      <c r="DN77" s="21" t="str">
        <f>ZZZ__FnCalls!H103</f>
        <v>2018</v>
      </c>
      <c r="DO77" s="20" t="str">
        <f>ZZZ__FnCalls!F115</f>
        <v>MMM 2019</v>
      </c>
      <c r="DP77" s="20" t="str">
        <f>ZZZ__FnCalls!F116</f>
        <v>MMM 2019</v>
      </c>
      <c r="DQ77" s="20" t="str">
        <f>ZZZ__FnCalls!F117</f>
        <v>MMM 2019</v>
      </c>
      <c r="DR77" s="20" t="str">
        <f>ZZZ__FnCalls!F118</f>
        <v>MMM 2019</v>
      </c>
      <c r="DS77" s="20" t="str">
        <f>ZZZ__FnCalls!F119</f>
        <v>MMM 2019</v>
      </c>
      <c r="DT77" s="20" t="str">
        <f>ZZZ__FnCalls!F120</f>
        <v>MMM 2019</v>
      </c>
      <c r="DU77" s="20" t="str">
        <f>ZZZ__FnCalls!F121</f>
        <v>MMM 2019</v>
      </c>
      <c r="DV77" s="20" t="str">
        <f>ZZZ__FnCalls!F122</f>
        <v>MMM 2019</v>
      </c>
      <c r="DW77" s="20" t="str">
        <f>ZZZ__FnCalls!F123</f>
        <v>MMM 2019</v>
      </c>
      <c r="DX77" s="20" t="str">
        <f>ZZZ__FnCalls!F124</f>
        <v>MMM 2019</v>
      </c>
      <c r="DY77" s="20" t="str">
        <f>ZZZ__FnCalls!F125</f>
        <v>MMM 2019</v>
      </c>
      <c r="DZ77" s="20" t="str">
        <f>ZZZ__FnCalls!F126</f>
        <v>MMM 2019</v>
      </c>
      <c r="EA77" s="21" t="str">
        <f>ZZZ__FnCalls!H115</f>
        <v>2019</v>
      </c>
      <c r="EB77" s="20" t="str">
        <f>ZZZ__FnCalls!F127</f>
        <v>MMM 2020</v>
      </c>
      <c r="EC77" s="20" t="str">
        <f>ZZZ__FnCalls!F128</f>
        <v>MMM 2020</v>
      </c>
      <c r="ED77" s="20" t="str">
        <f>ZZZ__FnCalls!F129</f>
        <v>MMM 2020</v>
      </c>
      <c r="EE77" s="20" t="str">
        <f>ZZZ__FnCalls!F130</f>
        <v>MMM 2020</v>
      </c>
      <c r="EF77" s="20" t="str">
        <f>ZZZ__FnCalls!F131</f>
        <v>MMM 2020</v>
      </c>
      <c r="EG77" s="20" t="str">
        <f>ZZZ__FnCalls!F132</f>
        <v>MMM 2020</v>
      </c>
      <c r="EH77" s="20" t="str">
        <f>ZZZ__FnCalls!F133</f>
        <v>MMM 2020</v>
      </c>
      <c r="EI77" s="20" t="str">
        <f>ZZZ__FnCalls!F134</f>
        <v>MMM 2020</v>
      </c>
      <c r="EJ77" s="20" t="str">
        <f>ZZZ__FnCalls!F135</f>
        <v>MMM 2020</v>
      </c>
      <c r="EK77" s="20" t="str">
        <f>ZZZ__FnCalls!F136</f>
        <v>MMM 2020</v>
      </c>
      <c r="EL77" s="20" t="str">
        <f>ZZZ__FnCalls!F137</f>
        <v>MMM 2020</v>
      </c>
      <c r="EM77" s="20" t="str">
        <f>ZZZ__FnCalls!F138</f>
        <v>MMM 2020</v>
      </c>
      <c r="EN77" s="21" t="str">
        <f>ZZZ__FnCalls!H127</f>
        <v>2020</v>
      </c>
    </row>
    <row r="78" spans="1:144" ht="12.75" customHeight="1" outlineLevel="1" x14ac:dyDescent="0.2">
      <c r="A78" s="7" t="str">
        <f>Labels!B75</f>
        <v>Aggregate Demand Shock</v>
      </c>
      <c r="B78" s="22">
        <f ca="1">AVERAGE('Trial 1'!B13,'Trial 2'!B13,'Trial 3'!B13,'Trial 4'!B13,'Trial 5'!B13,'Trial 6'!B13,'Trial 7'!B13,'Trial 8'!B13)</f>
        <v>-25436.795735112159</v>
      </c>
      <c r="C78" s="22">
        <f ca="1">AVERAGE('Trial 1'!C13,'Trial 2'!C13,'Trial 3'!C13,'Trial 4'!C13,'Trial 5'!C13,'Trial 6'!C13,'Trial 7'!C13,'Trial 8'!C13)</f>
        <v>-12958.177518191887</v>
      </c>
      <c r="D78" s="22">
        <f ca="1">AVERAGE('Trial 1'!D13,'Trial 2'!D13,'Trial 3'!D13,'Trial 4'!D13,'Trial 5'!D13,'Trial 6'!D13,'Trial 7'!D13,'Trial 8'!D13)</f>
        <v>7516.1043808418835</v>
      </c>
      <c r="E78" s="22">
        <f ca="1">AVERAGE('Trial 1'!E13,'Trial 2'!E13,'Trial 3'!E13,'Trial 4'!E13,'Trial 5'!E13,'Trial 6'!E13,'Trial 7'!E13,'Trial 8'!E13)</f>
        <v>-20185.819204753228</v>
      </c>
      <c r="F78" s="22">
        <f ca="1">AVERAGE('Trial 1'!F13,'Trial 2'!F13,'Trial 3'!F13,'Trial 4'!F13,'Trial 5'!F13,'Trial 6'!F13,'Trial 7'!F13,'Trial 8'!F13)</f>
        <v>7826.5446503631911</v>
      </c>
      <c r="G78" s="22">
        <f ca="1">AVERAGE('Trial 1'!G13,'Trial 2'!G13,'Trial 3'!G13,'Trial 4'!G13,'Trial 5'!G13,'Trial 6'!G13,'Trial 7'!G13,'Trial 8'!G13)</f>
        <v>-13551.922683754477</v>
      </c>
      <c r="H78" s="22">
        <f ca="1">AVERAGE('Trial 1'!H13,'Trial 2'!H13,'Trial 3'!H13,'Trial 4'!H13,'Trial 5'!H13,'Trial 6'!H13,'Trial 7'!H13,'Trial 8'!H13)</f>
        <v>-18218.36732760485</v>
      </c>
      <c r="I78" s="22">
        <f ca="1">AVERAGE('Trial 1'!I13,'Trial 2'!I13,'Trial 3'!I13,'Trial 4'!I13,'Trial 5'!I13,'Trial 6'!I13,'Trial 7'!I13,'Trial 8'!I13)</f>
        <v>9344.0434593444261</v>
      </c>
      <c r="J78" s="22">
        <f ca="1">AVERAGE('Trial 1'!J13,'Trial 2'!J13,'Trial 3'!J13,'Trial 4'!J13,'Trial 5'!J13,'Trial 6'!J13,'Trial 7'!J13,'Trial 8'!J13)</f>
        <v>-214.55994317773821</v>
      </c>
      <c r="K78" s="22">
        <f ca="1">AVERAGE('Trial 1'!K13,'Trial 2'!K13,'Trial 3'!K13,'Trial 4'!K13,'Trial 5'!K13,'Trial 6'!K13,'Trial 7'!K13,'Trial 8'!K13)</f>
        <v>13528.907862731889</v>
      </c>
      <c r="L78" s="22">
        <f ca="1">AVERAGE('Trial 1'!L13,'Trial 2'!L13,'Trial 3'!L13,'Trial 4'!L13,'Trial 5'!L13,'Trial 6'!L13,'Trial 7'!L13,'Trial 8'!L13)</f>
        <v>-6709.7484591143748</v>
      </c>
      <c r="M78" s="22">
        <f ca="1">AVERAGE('Trial 1'!M13,'Trial 2'!M13,'Trial 3'!M13,'Trial 4'!M13,'Trial 5'!M13,'Trial 6'!M13,'Trial 7'!M13,'Trial 8'!M13)</f>
        <v>-4581.9885548870407</v>
      </c>
      <c r="N78" s="23">
        <f ca="1">SUM(B78:M78)</f>
        <v>-63641.779073314377</v>
      </c>
      <c r="O78" s="22">
        <f ca="1">AVERAGE('Trial 1'!O13,'Trial 2'!O13,'Trial 3'!O13,'Trial 4'!O13,'Trial 5'!O13,'Trial 6'!O13,'Trial 7'!O13,'Trial 8'!O13)</f>
        <v>4386.2118927809743</v>
      </c>
      <c r="P78" s="22">
        <f ca="1">AVERAGE('Trial 1'!P13,'Trial 2'!P13,'Trial 3'!P13,'Trial 4'!P13,'Trial 5'!P13,'Trial 6'!P13,'Trial 7'!P13,'Trial 8'!P13)</f>
        <v>-4997.7792724084411</v>
      </c>
      <c r="Q78" s="22">
        <f ca="1">AVERAGE('Trial 1'!Q13,'Trial 2'!Q13,'Trial 3'!Q13,'Trial 4'!Q13,'Trial 5'!Q13,'Trial 6'!Q13,'Trial 7'!Q13,'Trial 8'!Q13)</f>
        <v>-5026.7375926236664</v>
      </c>
      <c r="R78" s="22">
        <f ca="1">AVERAGE('Trial 1'!R13,'Trial 2'!R13,'Trial 3'!R13,'Trial 4'!R13,'Trial 5'!R13,'Trial 6'!R13,'Trial 7'!R13,'Trial 8'!R13)</f>
        <v>-6336.7443490097285</v>
      </c>
      <c r="S78" s="22">
        <f ca="1">AVERAGE('Trial 1'!S13,'Trial 2'!S13,'Trial 3'!S13,'Trial 4'!S13,'Trial 5'!S13,'Trial 6'!S13,'Trial 7'!S13,'Trial 8'!S13)</f>
        <v>-1869.8150447008034</v>
      </c>
      <c r="T78" s="22">
        <f ca="1">AVERAGE('Trial 1'!T13,'Trial 2'!T13,'Trial 3'!T13,'Trial 4'!T13,'Trial 5'!T13,'Trial 6'!T13,'Trial 7'!T13,'Trial 8'!T13)</f>
        <v>1487.2696802057733</v>
      </c>
      <c r="U78" s="22">
        <f ca="1">AVERAGE('Trial 1'!U13,'Trial 2'!U13,'Trial 3'!U13,'Trial 4'!U13,'Trial 5'!U13,'Trial 6'!U13,'Trial 7'!U13,'Trial 8'!U13)</f>
        <v>-2737.7500371173073</v>
      </c>
      <c r="V78" s="22">
        <f ca="1">AVERAGE('Trial 1'!V13,'Trial 2'!V13,'Trial 3'!V13,'Trial 4'!V13,'Trial 5'!V13,'Trial 6'!V13,'Trial 7'!V13,'Trial 8'!V13)</f>
        <v>-14148.544947954895</v>
      </c>
      <c r="W78" s="22">
        <f ca="1">AVERAGE('Trial 1'!W13,'Trial 2'!W13,'Trial 3'!W13,'Trial 4'!W13,'Trial 5'!W13,'Trial 6'!W13,'Trial 7'!W13,'Trial 8'!W13)</f>
        <v>4769.9045558957587</v>
      </c>
      <c r="X78" s="22">
        <f ca="1">AVERAGE('Trial 1'!X13,'Trial 2'!X13,'Trial 3'!X13,'Trial 4'!X13,'Trial 5'!X13,'Trial 6'!X13,'Trial 7'!X13,'Trial 8'!X13)</f>
        <v>15240.925381202458</v>
      </c>
      <c r="Y78" s="22">
        <f ca="1">AVERAGE('Trial 1'!Y13,'Trial 2'!Y13,'Trial 3'!Y13,'Trial 4'!Y13,'Trial 5'!Y13,'Trial 6'!Y13,'Trial 7'!Y13,'Trial 8'!Y13)</f>
        <v>-2253.2401350695932</v>
      </c>
      <c r="Z78" s="22">
        <f ca="1">AVERAGE('Trial 1'!Z13,'Trial 2'!Z13,'Trial 3'!Z13,'Trial 4'!Z13,'Trial 5'!Z13,'Trial 6'!Z13,'Trial 7'!Z13,'Trial 8'!Z13)</f>
        <v>60.197209855135043</v>
      </c>
      <c r="AA78" s="23">
        <f ca="1">SUM(O78:Z78)</f>
        <v>-11426.102658944335</v>
      </c>
      <c r="AB78" s="22">
        <f ca="1">AVERAGE('Trial 1'!AB13,'Trial 2'!AB13,'Trial 3'!AB13,'Trial 4'!AB13,'Trial 5'!AB13,'Trial 6'!AB13,'Trial 7'!AB13,'Trial 8'!AB13)</f>
        <v>1252.618501971853</v>
      </c>
      <c r="AC78" s="22">
        <f ca="1">AVERAGE('Trial 1'!AC13,'Trial 2'!AC13,'Trial 3'!AC13,'Trial 4'!AC13,'Trial 5'!AC13,'Trial 6'!AC13,'Trial 7'!AC13,'Trial 8'!AC13)</f>
        <v>-7262.293335123315</v>
      </c>
      <c r="AD78" s="22">
        <f ca="1">AVERAGE('Trial 1'!AD13,'Trial 2'!AD13,'Trial 3'!AD13,'Trial 4'!AD13,'Trial 5'!AD13,'Trial 6'!AD13,'Trial 7'!AD13,'Trial 8'!AD13)</f>
        <v>-281.76071435691983</v>
      </c>
      <c r="AE78" s="22">
        <f ca="1">AVERAGE('Trial 1'!AE13,'Trial 2'!AE13,'Trial 3'!AE13,'Trial 4'!AE13,'Trial 5'!AE13,'Trial 6'!AE13,'Trial 7'!AE13,'Trial 8'!AE13)</f>
        <v>-15547.935276656517</v>
      </c>
      <c r="AF78" s="22">
        <f ca="1">AVERAGE('Trial 1'!AF13,'Trial 2'!AF13,'Trial 3'!AF13,'Trial 4'!AF13,'Trial 5'!AF13,'Trial 6'!AF13,'Trial 7'!AF13,'Trial 8'!AF13)</f>
        <v>15864.636436372981</v>
      </c>
      <c r="AG78" s="22">
        <f ca="1">AVERAGE('Trial 1'!AG13,'Trial 2'!AG13,'Trial 3'!AG13,'Trial 4'!AG13,'Trial 5'!AG13,'Trial 6'!AG13,'Trial 7'!AG13,'Trial 8'!AG13)</f>
        <v>-3981.6139960713517</v>
      </c>
      <c r="AH78" s="22">
        <f ca="1">AVERAGE('Trial 1'!AH13,'Trial 2'!AH13,'Trial 3'!AH13,'Trial 4'!AH13,'Trial 5'!AH13,'Trial 6'!AH13,'Trial 7'!AH13,'Trial 8'!AH13)</f>
        <v>18659.199239754795</v>
      </c>
      <c r="AI78" s="22">
        <f ca="1">AVERAGE('Trial 1'!AI13,'Trial 2'!AI13,'Trial 3'!AI13,'Trial 4'!AI13,'Trial 5'!AI13,'Trial 6'!AI13,'Trial 7'!AI13,'Trial 8'!AI13)</f>
        <v>14790.986171097464</v>
      </c>
      <c r="AJ78" s="22">
        <f ca="1">AVERAGE('Trial 1'!AJ13,'Trial 2'!AJ13,'Trial 3'!AJ13,'Trial 4'!AJ13,'Trial 5'!AJ13,'Trial 6'!AJ13,'Trial 7'!AJ13,'Trial 8'!AJ13)</f>
        <v>-9954.9848588430068</v>
      </c>
      <c r="AK78" s="22">
        <f ca="1">AVERAGE('Trial 1'!AK13,'Trial 2'!AK13,'Trial 3'!AK13,'Trial 4'!AK13,'Trial 5'!AK13,'Trial 6'!AK13,'Trial 7'!AK13,'Trial 8'!AK13)</f>
        <v>-789.43596638000145</v>
      </c>
      <c r="AL78" s="22">
        <f ca="1">AVERAGE('Trial 1'!AL13,'Trial 2'!AL13,'Trial 3'!AL13,'Trial 4'!AL13,'Trial 5'!AL13,'Trial 6'!AL13,'Trial 7'!AL13,'Trial 8'!AL13)</f>
        <v>-1897.5064385564319</v>
      </c>
      <c r="AM78" s="22">
        <f ca="1">AVERAGE('Trial 1'!AM13,'Trial 2'!AM13,'Trial 3'!AM13,'Trial 4'!AM13,'Trial 5'!AM13,'Trial 6'!AM13,'Trial 7'!AM13,'Trial 8'!AM13)</f>
        <v>-2129.9882887722065</v>
      </c>
      <c r="AN78" s="23">
        <f ca="1">SUM(AB78:AM78)</f>
        <v>8721.9214744373367</v>
      </c>
      <c r="AO78" s="22">
        <f ca="1">AVERAGE('Trial 1'!AO13,'Trial 2'!AO13,'Trial 3'!AO13,'Trial 4'!AO13,'Trial 5'!AO13,'Trial 6'!AO13,'Trial 7'!AO13,'Trial 8'!AO13)</f>
        <v>3018.656159734252</v>
      </c>
      <c r="AP78" s="22">
        <f ca="1">AVERAGE('Trial 1'!AP13,'Trial 2'!AP13,'Trial 3'!AP13,'Trial 4'!AP13,'Trial 5'!AP13,'Trial 6'!AP13,'Trial 7'!AP13,'Trial 8'!AP13)</f>
        <v>2950.9543723600896</v>
      </c>
      <c r="AQ78" s="22">
        <f ca="1">AVERAGE('Trial 1'!AQ13,'Trial 2'!AQ13,'Trial 3'!AQ13,'Trial 4'!AQ13,'Trial 5'!AQ13,'Trial 6'!AQ13,'Trial 7'!AQ13,'Trial 8'!AQ13)</f>
        <v>16417.548926479201</v>
      </c>
      <c r="AR78" s="22">
        <f ca="1">AVERAGE('Trial 1'!AR13,'Trial 2'!AR13,'Trial 3'!AR13,'Trial 4'!AR13,'Trial 5'!AR13,'Trial 6'!AR13,'Trial 7'!AR13,'Trial 8'!AR13)</f>
        <v>-4725.0545206249835</v>
      </c>
      <c r="AS78" s="22">
        <f ca="1">AVERAGE('Trial 1'!AS13,'Trial 2'!AS13,'Trial 3'!AS13,'Trial 4'!AS13,'Trial 5'!AS13,'Trial 6'!AS13,'Trial 7'!AS13,'Trial 8'!AS13)</f>
        <v>-3054.8938087348497</v>
      </c>
      <c r="AT78" s="22">
        <f ca="1">AVERAGE('Trial 1'!AT13,'Trial 2'!AT13,'Trial 3'!AT13,'Trial 4'!AT13,'Trial 5'!AT13,'Trial 6'!AT13,'Trial 7'!AT13,'Trial 8'!AT13)</f>
        <v>-12983.375812898932</v>
      </c>
      <c r="AU78" s="22">
        <f ca="1">AVERAGE('Trial 1'!AU13,'Trial 2'!AU13,'Trial 3'!AU13,'Trial 4'!AU13,'Trial 5'!AU13,'Trial 6'!AU13,'Trial 7'!AU13,'Trial 8'!AU13)</f>
        <v>-5540.4815812681663</v>
      </c>
      <c r="AV78" s="22">
        <f ca="1">AVERAGE('Trial 1'!AV13,'Trial 2'!AV13,'Trial 3'!AV13,'Trial 4'!AV13,'Trial 5'!AV13,'Trial 6'!AV13,'Trial 7'!AV13,'Trial 8'!AV13)</f>
        <v>12157.018467109479</v>
      </c>
      <c r="AW78" s="22">
        <f ca="1">AVERAGE('Trial 1'!AW13,'Trial 2'!AW13,'Trial 3'!AW13,'Trial 4'!AW13,'Trial 5'!AW13,'Trial 6'!AW13,'Trial 7'!AW13,'Trial 8'!AW13)</f>
        <v>10590.005091348163</v>
      </c>
      <c r="AX78" s="22">
        <f ca="1">AVERAGE('Trial 1'!AX13,'Trial 2'!AX13,'Trial 3'!AX13,'Trial 4'!AX13,'Trial 5'!AX13,'Trial 6'!AX13,'Trial 7'!AX13,'Trial 8'!AX13)</f>
        <v>9163.6246240808359</v>
      </c>
      <c r="AY78" s="22">
        <f ca="1">AVERAGE('Trial 1'!AY13,'Trial 2'!AY13,'Trial 3'!AY13,'Trial 4'!AY13,'Trial 5'!AY13,'Trial 6'!AY13,'Trial 7'!AY13,'Trial 8'!AY13)</f>
        <v>-7417.8069565737587</v>
      </c>
      <c r="AZ78" s="22">
        <f ca="1">AVERAGE('Trial 1'!AZ13,'Trial 2'!AZ13,'Trial 3'!AZ13,'Trial 4'!AZ13,'Trial 5'!AZ13,'Trial 6'!AZ13,'Trial 7'!AZ13,'Trial 8'!AZ13)</f>
        <v>2398.1546414952295</v>
      </c>
      <c r="BA78" s="23">
        <f ca="1">SUM(AO78:AZ78)</f>
        <v>22974.349602506558</v>
      </c>
      <c r="BB78" s="22">
        <f ca="1">AVERAGE('Trial 1'!BB13,'Trial 2'!BB13,'Trial 3'!BB13,'Trial 4'!BB13,'Trial 5'!BB13,'Trial 6'!BB13,'Trial 7'!BB13,'Trial 8'!BB13)</f>
        <v>-4945.8630057640776</v>
      </c>
      <c r="BC78" s="22">
        <f ca="1">AVERAGE('Trial 1'!BC13,'Trial 2'!BC13,'Trial 3'!BC13,'Trial 4'!BC13,'Trial 5'!BC13,'Trial 6'!BC13,'Trial 7'!BC13,'Trial 8'!BC13)</f>
        <v>15899.562171750431</v>
      </c>
      <c r="BD78" s="22">
        <f ca="1">AVERAGE('Trial 1'!BD13,'Trial 2'!BD13,'Trial 3'!BD13,'Trial 4'!BD13,'Trial 5'!BD13,'Trial 6'!BD13,'Trial 7'!BD13,'Trial 8'!BD13)</f>
        <v>-257.94099538660839</v>
      </c>
      <c r="BE78" s="22">
        <f ca="1">AVERAGE('Trial 1'!BE13,'Trial 2'!BE13,'Trial 3'!BE13,'Trial 4'!BE13,'Trial 5'!BE13,'Trial 6'!BE13,'Trial 7'!BE13,'Trial 8'!BE13)</f>
        <v>-15826.514877658574</v>
      </c>
      <c r="BF78" s="22">
        <f ca="1">AVERAGE('Trial 1'!BF13,'Trial 2'!BF13,'Trial 3'!BF13,'Trial 4'!BF13,'Trial 5'!BF13,'Trial 6'!BF13,'Trial 7'!BF13,'Trial 8'!BF13)</f>
        <v>-7700.8047915058542</v>
      </c>
      <c r="BG78" s="22">
        <f ca="1">AVERAGE('Trial 1'!BG13,'Trial 2'!BG13,'Trial 3'!BG13,'Trial 4'!BG13,'Trial 5'!BG13,'Trial 6'!BG13,'Trial 7'!BG13,'Trial 8'!BG13)</f>
        <v>4879.7352419900308</v>
      </c>
      <c r="BH78" s="22">
        <f ca="1">AVERAGE('Trial 1'!BH13,'Trial 2'!BH13,'Trial 3'!BH13,'Trial 4'!BH13,'Trial 5'!BH13,'Trial 6'!BH13,'Trial 7'!BH13,'Trial 8'!BH13)</f>
        <v>2843.4424427637045</v>
      </c>
      <c r="BI78" s="22">
        <f ca="1">AVERAGE('Trial 1'!BI13,'Trial 2'!BI13,'Trial 3'!BI13,'Trial 4'!BI13,'Trial 5'!BI13,'Trial 6'!BI13,'Trial 7'!BI13,'Trial 8'!BI13)</f>
        <v>-8410.2236116428576</v>
      </c>
      <c r="BJ78" s="22">
        <f ca="1">AVERAGE('Trial 1'!BJ13,'Trial 2'!BJ13,'Trial 3'!BJ13,'Trial 4'!BJ13,'Trial 5'!BJ13,'Trial 6'!BJ13,'Trial 7'!BJ13,'Trial 8'!BJ13)</f>
        <v>10818.609993439877</v>
      </c>
      <c r="BK78" s="22">
        <f ca="1">AVERAGE('Trial 1'!BK13,'Trial 2'!BK13,'Trial 3'!BK13,'Trial 4'!BK13,'Trial 5'!BK13,'Trial 6'!BK13,'Trial 7'!BK13,'Trial 8'!BK13)</f>
        <v>11415.398008844906</v>
      </c>
      <c r="BL78" s="22">
        <f ca="1">AVERAGE('Trial 1'!BL13,'Trial 2'!BL13,'Trial 3'!BL13,'Trial 4'!BL13,'Trial 5'!BL13,'Trial 6'!BL13,'Trial 7'!BL13,'Trial 8'!BL13)</f>
        <v>-13073.476261464697</v>
      </c>
      <c r="BM78" s="22">
        <f ca="1">AVERAGE('Trial 1'!BM13,'Trial 2'!BM13,'Trial 3'!BM13,'Trial 4'!BM13,'Trial 5'!BM13,'Trial 6'!BM13,'Trial 7'!BM13,'Trial 8'!BM13)</f>
        <v>4002.8349080799067</v>
      </c>
      <c r="BN78" s="23">
        <f ca="1">SUM(BB78:BM78)</f>
        <v>-355.24077655381416</v>
      </c>
      <c r="BO78" s="22">
        <f ca="1">AVERAGE('Trial 1'!BO13,'Trial 2'!BO13,'Trial 3'!BO13,'Trial 4'!BO13,'Trial 5'!BO13,'Trial 6'!BO13,'Trial 7'!BO13,'Trial 8'!BO13)</f>
        <v>10784.574014552341</v>
      </c>
      <c r="BP78" s="22">
        <f ca="1">AVERAGE('Trial 1'!BP13,'Trial 2'!BP13,'Trial 3'!BP13,'Trial 4'!BP13,'Trial 5'!BP13,'Trial 6'!BP13,'Trial 7'!BP13,'Trial 8'!BP13)</f>
        <v>11063.398995058626</v>
      </c>
      <c r="BQ78" s="22">
        <f ca="1">AVERAGE('Trial 1'!BQ13,'Trial 2'!BQ13,'Trial 3'!BQ13,'Trial 4'!BQ13,'Trial 5'!BQ13,'Trial 6'!BQ13,'Trial 7'!BQ13,'Trial 8'!BQ13)</f>
        <v>-15996.612172319557</v>
      </c>
      <c r="BR78" s="22">
        <f ca="1">AVERAGE('Trial 1'!BR13,'Trial 2'!BR13,'Trial 3'!BR13,'Trial 4'!BR13,'Trial 5'!BR13,'Trial 6'!BR13,'Trial 7'!BR13,'Trial 8'!BR13)</f>
        <v>-5742.7505435884759</v>
      </c>
      <c r="BS78" s="22">
        <f ca="1">AVERAGE('Trial 1'!BS13,'Trial 2'!BS13,'Trial 3'!BS13,'Trial 4'!BS13,'Trial 5'!BS13,'Trial 6'!BS13,'Trial 7'!BS13,'Trial 8'!BS13)</f>
        <v>-17189.441705883641</v>
      </c>
      <c r="BT78" s="22">
        <f ca="1">AVERAGE('Trial 1'!BT13,'Trial 2'!BT13,'Trial 3'!BT13,'Trial 4'!BT13,'Trial 5'!BT13,'Trial 6'!BT13,'Trial 7'!BT13,'Trial 8'!BT13)</f>
        <v>5247.0622119455802</v>
      </c>
      <c r="BU78" s="22">
        <f ca="1">AVERAGE('Trial 1'!BU13,'Trial 2'!BU13,'Trial 3'!BU13,'Trial 4'!BU13,'Trial 5'!BU13,'Trial 6'!BU13,'Trial 7'!BU13,'Trial 8'!BU13)</f>
        <v>-13314.229031752307</v>
      </c>
      <c r="BV78" s="22">
        <f ca="1">AVERAGE('Trial 1'!BV13,'Trial 2'!BV13,'Trial 3'!BV13,'Trial 4'!BV13,'Trial 5'!BV13,'Trial 6'!BV13,'Trial 7'!BV13,'Trial 8'!BV13)</f>
        <v>-14147.386011499253</v>
      </c>
      <c r="BW78" s="22">
        <f ca="1">AVERAGE('Trial 1'!BW13,'Trial 2'!BW13,'Trial 3'!BW13,'Trial 4'!BW13,'Trial 5'!BW13,'Trial 6'!BW13,'Trial 7'!BW13,'Trial 8'!BW13)</f>
        <v>-5172.2238364532868</v>
      </c>
      <c r="BX78" s="22">
        <f ca="1">AVERAGE('Trial 1'!BX13,'Trial 2'!BX13,'Trial 3'!BX13,'Trial 4'!BX13,'Trial 5'!BX13,'Trial 6'!BX13,'Trial 7'!BX13,'Trial 8'!BX13)</f>
        <v>-8402.3080861559065</v>
      </c>
      <c r="BY78" s="22">
        <f ca="1">AVERAGE('Trial 1'!BY13,'Trial 2'!BY13,'Trial 3'!BY13,'Trial 4'!BY13,'Trial 5'!BY13,'Trial 6'!BY13,'Trial 7'!BY13,'Trial 8'!BY13)</f>
        <v>-12941.997634938296</v>
      </c>
      <c r="BZ78" s="22">
        <f ca="1">AVERAGE('Trial 1'!BZ13,'Trial 2'!BZ13,'Trial 3'!BZ13,'Trial 4'!BZ13,'Trial 5'!BZ13,'Trial 6'!BZ13,'Trial 7'!BZ13,'Trial 8'!BZ13)</f>
        <v>13174.771234335101</v>
      </c>
      <c r="CA78" s="23">
        <f ca="1">SUM(BO78:BZ78)</f>
        <v>-52637.142566699069</v>
      </c>
      <c r="CB78" s="22">
        <f ca="1">AVERAGE('Trial 1'!CB13,'Trial 2'!CB13,'Trial 3'!CB13,'Trial 4'!CB13,'Trial 5'!CB13,'Trial 6'!CB13,'Trial 7'!CB13,'Trial 8'!CB13)</f>
        <v>-3282.6522771961554</v>
      </c>
      <c r="CC78" s="22">
        <f ca="1">AVERAGE('Trial 1'!CC13,'Trial 2'!CC13,'Trial 3'!CC13,'Trial 4'!CC13,'Trial 5'!CC13,'Trial 6'!CC13,'Trial 7'!CC13,'Trial 8'!CC13)</f>
        <v>14273.77695728553</v>
      </c>
      <c r="CD78" s="22">
        <f ca="1">AVERAGE('Trial 1'!CD13,'Trial 2'!CD13,'Trial 3'!CD13,'Trial 4'!CD13,'Trial 5'!CD13,'Trial 6'!CD13,'Trial 7'!CD13,'Trial 8'!CD13)</f>
        <v>1704.1988828311005</v>
      </c>
      <c r="CE78" s="22">
        <f ca="1">AVERAGE('Trial 1'!CE13,'Trial 2'!CE13,'Trial 3'!CE13,'Trial 4'!CE13,'Trial 5'!CE13,'Trial 6'!CE13,'Trial 7'!CE13,'Trial 8'!CE13)</f>
        <v>-5692.8394865731789</v>
      </c>
      <c r="CF78" s="22">
        <f ca="1">AVERAGE('Trial 1'!CF13,'Trial 2'!CF13,'Trial 3'!CF13,'Trial 4'!CF13,'Trial 5'!CF13,'Trial 6'!CF13,'Trial 7'!CF13,'Trial 8'!CF13)</f>
        <v>-4942.6069677584037</v>
      </c>
      <c r="CG78" s="22">
        <f ca="1">AVERAGE('Trial 1'!CG13,'Trial 2'!CG13,'Trial 3'!CG13,'Trial 4'!CG13,'Trial 5'!CG13,'Trial 6'!CG13,'Trial 7'!CG13,'Trial 8'!CG13)</f>
        <v>2421.8458595758493</v>
      </c>
      <c r="CH78" s="22">
        <f ca="1">AVERAGE('Trial 1'!CH13,'Trial 2'!CH13,'Trial 3'!CH13,'Trial 4'!CH13,'Trial 5'!CH13,'Trial 6'!CH13,'Trial 7'!CH13,'Trial 8'!CH13)</f>
        <v>-8401.2197555511502</v>
      </c>
      <c r="CI78" s="22">
        <f ca="1">AVERAGE('Trial 1'!CI13,'Trial 2'!CI13,'Trial 3'!CI13,'Trial 4'!CI13,'Trial 5'!CI13,'Trial 6'!CI13,'Trial 7'!CI13,'Trial 8'!CI13)</f>
        <v>4922.3839770869909</v>
      </c>
      <c r="CJ78" s="22">
        <f ca="1">AVERAGE('Trial 1'!CJ13,'Trial 2'!CJ13,'Trial 3'!CJ13,'Trial 4'!CJ13,'Trial 5'!CJ13,'Trial 6'!CJ13,'Trial 7'!CJ13,'Trial 8'!CJ13)</f>
        <v>-4087.5422905629011</v>
      </c>
      <c r="CK78" s="22">
        <f ca="1">AVERAGE('Trial 1'!CK13,'Trial 2'!CK13,'Trial 3'!CK13,'Trial 4'!CK13,'Trial 5'!CK13,'Trial 6'!CK13,'Trial 7'!CK13,'Trial 8'!CK13)</f>
        <v>-9623.6528352174646</v>
      </c>
      <c r="CL78" s="22">
        <f ca="1">AVERAGE('Trial 1'!CL13,'Trial 2'!CL13,'Trial 3'!CL13,'Trial 4'!CL13,'Trial 5'!CL13,'Trial 6'!CL13,'Trial 7'!CL13,'Trial 8'!CL13)</f>
        <v>-23483.869192209921</v>
      </c>
      <c r="CM78" s="22">
        <f ca="1">AVERAGE('Trial 1'!CM13,'Trial 2'!CM13,'Trial 3'!CM13,'Trial 4'!CM13,'Trial 5'!CM13,'Trial 6'!CM13,'Trial 7'!CM13,'Trial 8'!CM13)</f>
        <v>-11001.404617586344</v>
      </c>
      <c r="CN78" s="23">
        <f ca="1">SUM(CB78:CM78)</f>
        <v>-47193.581745876043</v>
      </c>
      <c r="CO78" s="22">
        <f ca="1">AVERAGE('Trial 1'!CO13,'Trial 2'!CO13,'Trial 3'!CO13,'Trial 4'!CO13,'Trial 5'!CO13,'Trial 6'!CO13,'Trial 7'!CO13,'Trial 8'!CO13)</f>
        <v>11090.076641456481</v>
      </c>
      <c r="CP78" s="22">
        <f ca="1">AVERAGE('Trial 1'!CP13,'Trial 2'!CP13,'Trial 3'!CP13,'Trial 4'!CP13,'Trial 5'!CP13,'Trial 6'!CP13,'Trial 7'!CP13,'Trial 8'!CP13)</f>
        <v>-3236.5670329390591</v>
      </c>
      <c r="CQ78" s="22">
        <f ca="1">AVERAGE('Trial 1'!CQ13,'Trial 2'!CQ13,'Trial 3'!CQ13,'Trial 4'!CQ13,'Trial 5'!CQ13,'Trial 6'!CQ13,'Trial 7'!CQ13,'Trial 8'!CQ13)</f>
        <v>-5155.7714099562836</v>
      </c>
      <c r="CR78" s="22">
        <f ca="1">AVERAGE('Trial 1'!CR13,'Trial 2'!CR13,'Trial 3'!CR13,'Trial 4'!CR13,'Trial 5'!CR13,'Trial 6'!CR13,'Trial 7'!CR13,'Trial 8'!CR13)</f>
        <v>4294.1764047752786</v>
      </c>
      <c r="CS78" s="22">
        <f ca="1">AVERAGE('Trial 1'!CS13,'Trial 2'!CS13,'Trial 3'!CS13,'Trial 4'!CS13,'Trial 5'!CS13,'Trial 6'!CS13,'Trial 7'!CS13,'Trial 8'!CS13)</f>
        <v>-1194.7207391990835</v>
      </c>
      <c r="CT78" s="22">
        <f ca="1">AVERAGE('Trial 1'!CT13,'Trial 2'!CT13,'Trial 3'!CT13,'Trial 4'!CT13,'Trial 5'!CT13,'Trial 6'!CT13,'Trial 7'!CT13,'Trial 8'!CT13)</f>
        <v>-784.97335425347637</v>
      </c>
      <c r="CU78" s="22">
        <f ca="1">AVERAGE('Trial 1'!CU13,'Trial 2'!CU13,'Trial 3'!CU13,'Trial 4'!CU13,'Trial 5'!CU13,'Trial 6'!CU13,'Trial 7'!CU13,'Trial 8'!CU13)</f>
        <v>-10103.855706118877</v>
      </c>
      <c r="CV78" s="22">
        <f ca="1">AVERAGE('Trial 1'!CV13,'Trial 2'!CV13,'Trial 3'!CV13,'Trial 4'!CV13,'Trial 5'!CV13,'Trial 6'!CV13,'Trial 7'!CV13,'Trial 8'!CV13)</f>
        <v>-9525.0241245690904</v>
      </c>
      <c r="CW78" s="22">
        <f ca="1">AVERAGE('Trial 1'!CW13,'Trial 2'!CW13,'Trial 3'!CW13,'Trial 4'!CW13,'Trial 5'!CW13,'Trial 6'!CW13,'Trial 7'!CW13,'Trial 8'!CW13)</f>
        <v>-13939.994850681896</v>
      </c>
      <c r="CX78" s="22">
        <f ca="1">AVERAGE('Trial 1'!CX13,'Trial 2'!CX13,'Trial 3'!CX13,'Trial 4'!CX13,'Trial 5'!CX13,'Trial 6'!CX13,'Trial 7'!CX13,'Trial 8'!CX13)</f>
        <v>7267.3133553766556</v>
      </c>
      <c r="CY78" s="22">
        <f ca="1">AVERAGE('Trial 1'!CY13,'Trial 2'!CY13,'Trial 3'!CY13,'Trial 4'!CY13,'Trial 5'!CY13,'Trial 6'!CY13,'Trial 7'!CY13,'Trial 8'!CY13)</f>
        <v>4075.9259638866101</v>
      </c>
      <c r="CZ78" s="22">
        <f ca="1">AVERAGE('Trial 1'!CZ13,'Trial 2'!CZ13,'Trial 3'!CZ13,'Trial 4'!CZ13,'Trial 5'!CZ13,'Trial 6'!CZ13,'Trial 7'!CZ13,'Trial 8'!CZ13)</f>
        <v>21932.950838947712</v>
      </c>
      <c r="DA78" s="23">
        <f ca="1">SUM(CO78:CZ78)</f>
        <v>4719.5359867249717</v>
      </c>
      <c r="DB78" s="22">
        <f ca="1">AVERAGE('Trial 1'!DB13,'Trial 2'!DB13,'Trial 3'!DB13,'Trial 4'!DB13,'Trial 5'!DB13,'Trial 6'!DB13,'Trial 7'!DB13,'Trial 8'!DB13)</f>
        <v>-4594.6908648483823</v>
      </c>
      <c r="DC78" s="22">
        <f ca="1">AVERAGE('Trial 1'!DC13,'Trial 2'!DC13,'Trial 3'!DC13,'Trial 4'!DC13,'Trial 5'!DC13,'Trial 6'!DC13,'Trial 7'!DC13,'Trial 8'!DC13)</f>
        <v>7696.8057374655928</v>
      </c>
      <c r="DD78" s="22">
        <f ca="1">AVERAGE('Trial 1'!DD13,'Trial 2'!DD13,'Trial 3'!DD13,'Trial 4'!DD13,'Trial 5'!DD13,'Trial 6'!DD13,'Trial 7'!DD13,'Trial 8'!DD13)</f>
        <v>-21456.292747683288</v>
      </c>
      <c r="DE78" s="22">
        <f ca="1">AVERAGE('Trial 1'!DE13,'Trial 2'!DE13,'Trial 3'!DE13,'Trial 4'!DE13,'Trial 5'!DE13,'Trial 6'!DE13,'Trial 7'!DE13,'Trial 8'!DE13)</f>
        <v>5025.2794152778642</v>
      </c>
      <c r="DF78" s="22">
        <f ca="1">AVERAGE('Trial 1'!DF13,'Trial 2'!DF13,'Trial 3'!DF13,'Trial 4'!DF13,'Trial 5'!DF13,'Trial 6'!DF13,'Trial 7'!DF13,'Trial 8'!DF13)</f>
        <v>-3614.6445020816454</v>
      </c>
      <c r="DG78" s="22">
        <f ca="1">AVERAGE('Trial 1'!DG13,'Trial 2'!DG13,'Trial 3'!DG13,'Trial 4'!DG13,'Trial 5'!DG13,'Trial 6'!DG13,'Trial 7'!DG13,'Trial 8'!DG13)</f>
        <v>-13933.698832631671</v>
      </c>
      <c r="DH78" s="22">
        <f ca="1">AVERAGE('Trial 1'!DH13,'Trial 2'!DH13,'Trial 3'!DH13,'Trial 4'!DH13,'Trial 5'!DH13,'Trial 6'!DH13,'Trial 7'!DH13,'Trial 8'!DH13)</f>
        <v>4268.5378920451203</v>
      </c>
      <c r="DI78" s="22">
        <f ca="1">AVERAGE('Trial 1'!DI13,'Trial 2'!DI13,'Trial 3'!DI13,'Trial 4'!DI13,'Trial 5'!DI13,'Trial 6'!DI13,'Trial 7'!DI13,'Trial 8'!DI13)</f>
        <v>-10245.274220475108</v>
      </c>
      <c r="DJ78" s="22">
        <f ca="1">AVERAGE('Trial 1'!DJ13,'Trial 2'!DJ13,'Trial 3'!DJ13,'Trial 4'!DJ13,'Trial 5'!DJ13,'Trial 6'!DJ13,'Trial 7'!DJ13,'Trial 8'!DJ13)</f>
        <v>11219.28114995278</v>
      </c>
      <c r="DK78" s="22">
        <f ca="1">AVERAGE('Trial 1'!DK13,'Trial 2'!DK13,'Trial 3'!DK13,'Trial 4'!DK13,'Trial 5'!DK13,'Trial 6'!DK13,'Trial 7'!DK13,'Trial 8'!DK13)</f>
        <v>10905.300739669672</v>
      </c>
      <c r="DL78" s="22">
        <f ca="1">AVERAGE('Trial 1'!DL13,'Trial 2'!DL13,'Trial 3'!DL13,'Trial 4'!DL13,'Trial 5'!DL13,'Trial 6'!DL13,'Trial 7'!DL13,'Trial 8'!DL13)</f>
        <v>2211.0602999577559</v>
      </c>
      <c r="DM78" s="22">
        <f ca="1">AVERAGE('Trial 1'!DM13,'Trial 2'!DM13,'Trial 3'!DM13,'Trial 4'!DM13,'Trial 5'!DM13,'Trial 6'!DM13,'Trial 7'!DM13,'Trial 8'!DM13)</f>
        <v>16733.242141734805</v>
      </c>
      <c r="DN78" s="23">
        <f ca="1">SUM(DB78:DM78)</f>
        <v>4214.9062083835015</v>
      </c>
      <c r="DO78" s="22">
        <f ca="1">AVERAGE('Trial 1'!DO13,'Trial 2'!DO13,'Trial 3'!DO13,'Trial 4'!DO13,'Trial 5'!DO13,'Trial 6'!DO13,'Trial 7'!DO13,'Trial 8'!DO13)</f>
        <v>-5535.3878718054602</v>
      </c>
      <c r="DP78" s="22">
        <f ca="1">AVERAGE('Trial 1'!DP13,'Trial 2'!DP13,'Trial 3'!DP13,'Trial 4'!DP13,'Trial 5'!DP13,'Trial 6'!DP13,'Trial 7'!DP13,'Trial 8'!DP13)</f>
        <v>3375.9217603101724</v>
      </c>
      <c r="DQ78" s="22">
        <f ca="1">AVERAGE('Trial 1'!DQ13,'Trial 2'!DQ13,'Trial 3'!DQ13,'Trial 4'!DQ13,'Trial 5'!DQ13,'Trial 6'!DQ13,'Trial 7'!DQ13,'Trial 8'!DQ13)</f>
        <v>7426.5536416416517</v>
      </c>
      <c r="DR78" s="22">
        <f ca="1">AVERAGE('Trial 1'!DR13,'Trial 2'!DR13,'Trial 3'!DR13,'Trial 4'!DR13,'Trial 5'!DR13,'Trial 6'!DR13,'Trial 7'!DR13,'Trial 8'!DR13)</f>
        <v>-14848.626292217279</v>
      </c>
      <c r="DS78" s="22">
        <f ca="1">AVERAGE('Trial 1'!DS13,'Trial 2'!DS13,'Trial 3'!DS13,'Trial 4'!DS13,'Trial 5'!DS13,'Trial 6'!DS13,'Trial 7'!DS13,'Trial 8'!DS13)</f>
        <v>-9768.8282175465665</v>
      </c>
      <c r="DT78" s="22">
        <f ca="1">AVERAGE('Trial 1'!DT13,'Trial 2'!DT13,'Trial 3'!DT13,'Trial 4'!DT13,'Trial 5'!DT13,'Trial 6'!DT13,'Trial 7'!DT13,'Trial 8'!DT13)</f>
        <v>2020.8274998229954</v>
      </c>
      <c r="DU78" s="22">
        <f ca="1">AVERAGE('Trial 1'!DU13,'Trial 2'!DU13,'Trial 3'!DU13,'Trial 4'!DU13,'Trial 5'!DU13,'Trial 6'!DU13,'Trial 7'!DU13,'Trial 8'!DU13)</f>
        <v>1517.2077602692111</v>
      </c>
      <c r="DV78" s="22">
        <f ca="1">AVERAGE('Trial 1'!DV13,'Trial 2'!DV13,'Trial 3'!DV13,'Trial 4'!DV13,'Trial 5'!DV13,'Trial 6'!DV13,'Trial 7'!DV13,'Trial 8'!DV13)</f>
        <v>6740.623769288105</v>
      </c>
      <c r="DW78" s="22">
        <f ca="1">AVERAGE('Trial 1'!DW13,'Trial 2'!DW13,'Trial 3'!DW13,'Trial 4'!DW13,'Trial 5'!DW13,'Trial 6'!DW13,'Trial 7'!DW13,'Trial 8'!DW13)</f>
        <v>-13357.177084379869</v>
      </c>
      <c r="DX78" s="22">
        <f ca="1">AVERAGE('Trial 1'!DX13,'Trial 2'!DX13,'Trial 3'!DX13,'Trial 4'!DX13,'Trial 5'!DX13,'Trial 6'!DX13,'Trial 7'!DX13,'Trial 8'!DX13)</f>
        <v>-1029.7581651586916</v>
      </c>
      <c r="DY78" s="22">
        <f ca="1">AVERAGE('Trial 1'!DY13,'Trial 2'!DY13,'Trial 3'!DY13,'Trial 4'!DY13,'Trial 5'!DY13,'Trial 6'!DY13,'Trial 7'!DY13,'Trial 8'!DY13)</f>
        <v>-4058.2843736941591</v>
      </c>
      <c r="DZ78" s="22">
        <f ca="1">AVERAGE('Trial 1'!DZ13,'Trial 2'!DZ13,'Trial 3'!DZ13,'Trial 4'!DZ13,'Trial 5'!DZ13,'Trial 6'!DZ13,'Trial 7'!DZ13,'Trial 8'!DZ13)</f>
        <v>4746.090050778399</v>
      </c>
      <c r="EA78" s="23">
        <f ca="1">SUM(DO78:DZ78)</f>
        <v>-22770.837522691487</v>
      </c>
      <c r="EB78" s="22">
        <f ca="1">AVERAGE('Trial 1'!EB13,'Trial 2'!EB13,'Trial 3'!EB13,'Trial 4'!EB13,'Trial 5'!EB13,'Trial 6'!EB13,'Trial 7'!EB13,'Trial 8'!EB13)</f>
        <v>7155.1268649733802</v>
      </c>
      <c r="EC78" s="22">
        <f ca="1">AVERAGE('Trial 1'!EC13,'Trial 2'!EC13,'Trial 3'!EC13,'Trial 4'!EC13,'Trial 5'!EC13,'Trial 6'!EC13,'Trial 7'!EC13,'Trial 8'!EC13)</f>
        <v>8029.7925689509584</v>
      </c>
      <c r="ED78" s="22">
        <f ca="1">AVERAGE('Trial 1'!ED13,'Trial 2'!ED13,'Trial 3'!ED13,'Trial 4'!ED13,'Trial 5'!ED13,'Trial 6'!ED13,'Trial 7'!ED13,'Trial 8'!ED13)</f>
        <v>-14154.680950983142</v>
      </c>
      <c r="EE78" s="22">
        <f ca="1">AVERAGE('Trial 1'!EE13,'Trial 2'!EE13,'Trial 3'!EE13,'Trial 4'!EE13,'Trial 5'!EE13,'Trial 6'!EE13,'Trial 7'!EE13,'Trial 8'!EE13)</f>
        <v>-1077.8504594908998</v>
      </c>
      <c r="EF78" s="22">
        <f ca="1">AVERAGE('Trial 1'!EF13,'Trial 2'!EF13,'Trial 3'!EF13,'Trial 4'!EF13,'Trial 5'!EF13,'Trial 6'!EF13,'Trial 7'!EF13,'Trial 8'!EF13)</f>
        <v>-6529.5030138174507</v>
      </c>
      <c r="EG78" s="22">
        <f ca="1">AVERAGE('Trial 1'!EG13,'Trial 2'!EG13,'Trial 3'!EG13,'Trial 4'!EG13,'Trial 5'!EG13,'Trial 6'!EG13,'Trial 7'!EG13,'Trial 8'!EG13)</f>
        <v>-2839.4046048818977</v>
      </c>
      <c r="EH78" s="22">
        <f ca="1">AVERAGE('Trial 1'!EH13,'Trial 2'!EH13,'Trial 3'!EH13,'Trial 4'!EH13,'Trial 5'!EH13,'Trial 6'!EH13,'Trial 7'!EH13,'Trial 8'!EH13)</f>
        <v>-2996.9665250628377</v>
      </c>
      <c r="EI78" s="22">
        <f ca="1">AVERAGE('Trial 1'!EI13,'Trial 2'!EI13,'Trial 3'!EI13,'Trial 4'!EI13,'Trial 5'!EI13,'Trial 6'!EI13,'Trial 7'!EI13,'Trial 8'!EI13)</f>
        <v>6931.9495946030893</v>
      </c>
      <c r="EJ78" s="22">
        <f ca="1">AVERAGE('Trial 1'!EJ13,'Trial 2'!EJ13,'Trial 3'!EJ13,'Trial 4'!EJ13,'Trial 5'!EJ13,'Trial 6'!EJ13,'Trial 7'!EJ13,'Trial 8'!EJ13)</f>
        <v>6680.4605823434813</v>
      </c>
      <c r="EK78" s="22">
        <f ca="1">AVERAGE('Trial 1'!EK13,'Trial 2'!EK13,'Trial 3'!EK13,'Trial 4'!EK13,'Trial 5'!EK13,'Trial 6'!EK13,'Trial 7'!EK13,'Trial 8'!EK13)</f>
        <v>1678.9658845916938</v>
      </c>
      <c r="EL78" s="22">
        <f ca="1">AVERAGE('Trial 1'!EL13,'Trial 2'!EL13,'Trial 3'!EL13,'Trial 4'!EL13,'Trial 5'!EL13,'Trial 6'!EL13,'Trial 7'!EL13,'Trial 8'!EL13)</f>
        <v>10451.517714789352</v>
      </c>
      <c r="EM78" s="22">
        <f ca="1">AVERAGE('Trial 1'!EM13,'Trial 2'!EM13,'Trial 3'!EM13,'Trial 4'!EM13,'Trial 5'!EM13,'Trial 6'!EM13,'Trial 7'!EM13,'Trial 8'!EM13)</f>
        <v>-2165.3698359601231</v>
      </c>
      <c r="EN78" s="23">
        <f ca="1">SUM(EB78:EM78)</f>
        <v>11164.037820055604</v>
      </c>
    </row>
    <row r="79" spans="1:144" ht="12.75" customHeight="1" outlineLevel="1" x14ac:dyDescent="0.2">
      <c r="A79" s="11" t="str">
        <f>Labels!B76</f>
        <v>Aggregate Demand Shock std dev</v>
      </c>
      <c r="B79" s="24">
        <f ca="1">STDEV('Trial 1'!B13,'Trial 2'!B13,'Trial 3'!B13,'Trial 4'!B13,'Trial 5'!B13,'Trial 6'!B13,'Trial 7'!B13,'Trial 8'!B13)</f>
        <v>23977.693647050193</v>
      </c>
      <c r="C79" s="24">
        <f ca="1">STDEV('Trial 1'!C13,'Trial 2'!C13,'Trial 3'!C13,'Trial 4'!C13,'Trial 5'!C13,'Trial 6'!C13,'Trial 7'!C13,'Trial 8'!C13)</f>
        <v>25552.033209671656</v>
      </c>
      <c r="D79" s="24">
        <f ca="1">STDEV('Trial 1'!D13,'Trial 2'!D13,'Trial 3'!D13,'Trial 4'!D13,'Trial 5'!D13,'Trial 6'!D13,'Trial 7'!D13,'Trial 8'!D13)</f>
        <v>25335.384118493912</v>
      </c>
      <c r="E79" s="24">
        <f ca="1">STDEV('Trial 1'!E13,'Trial 2'!E13,'Trial 3'!E13,'Trial 4'!E13,'Trial 5'!E13,'Trial 6'!E13,'Trial 7'!E13,'Trial 8'!E13)</f>
        <v>33803.174852377015</v>
      </c>
      <c r="F79" s="24">
        <f ca="1">STDEV('Trial 1'!F13,'Trial 2'!F13,'Trial 3'!F13,'Trial 4'!F13,'Trial 5'!F13,'Trial 6'!F13,'Trial 7'!F13,'Trial 8'!F13)</f>
        <v>37050.978991729266</v>
      </c>
      <c r="G79" s="24">
        <f ca="1">STDEV('Trial 1'!G13,'Trial 2'!G13,'Trial 3'!G13,'Trial 4'!G13,'Trial 5'!G13,'Trial 6'!G13,'Trial 7'!G13,'Trial 8'!G13)</f>
        <v>36079.052177069039</v>
      </c>
      <c r="H79" s="24">
        <f ca="1">STDEV('Trial 1'!H13,'Trial 2'!H13,'Trial 3'!H13,'Trial 4'!H13,'Trial 5'!H13,'Trial 6'!H13,'Trial 7'!H13,'Trial 8'!H13)</f>
        <v>27156.510984156095</v>
      </c>
      <c r="I79" s="24">
        <f ca="1">STDEV('Trial 1'!I13,'Trial 2'!I13,'Trial 3'!I13,'Trial 4'!I13,'Trial 5'!I13,'Trial 6'!I13,'Trial 7'!I13,'Trial 8'!I13)</f>
        <v>26709.048925463332</v>
      </c>
      <c r="J79" s="24">
        <f ca="1">STDEV('Trial 1'!J13,'Trial 2'!J13,'Trial 3'!J13,'Trial 4'!J13,'Trial 5'!J13,'Trial 6'!J13,'Trial 7'!J13,'Trial 8'!J13)</f>
        <v>23226.450184354046</v>
      </c>
      <c r="K79" s="24">
        <f ca="1">STDEV('Trial 1'!K13,'Trial 2'!K13,'Trial 3'!K13,'Trial 4'!K13,'Trial 5'!K13,'Trial 6'!K13,'Trial 7'!K13,'Trial 8'!K13)</f>
        <v>25654.805293913327</v>
      </c>
      <c r="L79" s="24">
        <f ca="1">STDEV('Trial 1'!L13,'Trial 2'!L13,'Trial 3'!L13,'Trial 4'!L13,'Trial 5'!L13,'Trial 6'!L13,'Trial 7'!L13,'Trial 8'!L13)</f>
        <v>25424.434493520734</v>
      </c>
      <c r="M79" s="24">
        <f ca="1">STDEV('Trial 1'!M13,'Trial 2'!M13,'Trial 3'!M13,'Trial 4'!M13,'Trial 5'!M13,'Trial 6'!M13,'Trial 7'!M13,'Trial 8'!M13)</f>
        <v>33675.872803575789</v>
      </c>
      <c r="N79" s="25">
        <f ca="1">SUM(B79:M79)</f>
        <v>343645.43968137441</v>
      </c>
      <c r="O79" s="24">
        <f ca="1">STDEV('Trial 1'!O13,'Trial 2'!O13,'Trial 3'!O13,'Trial 4'!O13,'Trial 5'!O13,'Trial 6'!O13,'Trial 7'!O13,'Trial 8'!O13)</f>
        <v>20465.027616947147</v>
      </c>
      <c r="P79" s="24">
        <f ca="1">STDEV('Trial 1'!P13,'Trial 2'!P13,'Trial 3'!P13,'Trial 4'!P13,'Trial 5'!P13,'Trial 6'!P13,'Trial 7'!P13,'Trial 8'!P13)</f>
        <v>31951.834238437848</v>
      </c>
      <c r="Q79" s="24">
        <f ca="1">STDEV('Trial 1'!Q13,'Trial 2'!Q13,'Trial 3'!Q13,'Trial 4'!Q13,'Trial 5'!Q13,'Trial 6'!Q13,'Trial 7'!Q13,'Trial 8'!Q13)</f>
        <v>34294.90703440932</v>
      </c>
      <c r="R79" s="24">
        <f ca="1">STDEV('Trial 1'!R13,'Trial 2'!R13,'Trial 3'!R13,'Trial 4'!R13,'Trial 5'!R13,'Trial 6'!R13,'Trial 7'!R13,'Trial 8'!R13)</f>
        <v>37955.411644217042</v>
      </c>
      <c r="S79" s="24">
        <f ca="1">STDEV('Trial 1'!S13,'Trial 2'!S13,'Trial 3'!S13,'Trial 4'!S13,'Trial 5'!S13,'Trial 6'!S13,'Trial 7'!S13,'Trial 8'!S13)</f>
        <v>28066.317545500984</v>
      </c>
      <c r="T79" s="24">
        <f ca="1">STDEV('Trial 1'!T13,'Trial 2'!T13,'Trial 3'!T13,'Trial 4'!T13,'Trial 5'!T13,'Trial 6'!T13,'Trial 7'!T13,'Trial 8'!T13)</f>
        <v>9740.1569175711011</v>
      </c>
      <c r="U79" s="24">
        <f ca="1">STDEV('Trial 1'!U13,'Trial 2'!U13,'Trial 3'!U13,'Trial 4'!U13,'Trial 5'!U13,'Trial 6'!U13,'Trial 7'!U13,'Trial 8'!U13)</f>
        <v>34186.748065486594</v>
      </c>
      <c r="V79" s="24">
        <f ca="1">STDEV('Trial 1'!V13,'Trial 2'!V13,'Trial 3'!V13,'Trial 4'!V13,'Trial 5'!V13,'Trial 6'!V13,'Trial 7'!V13,'Trial 8'!V13)</f>
        <v>36899.439191467362</v>
      </c>
      <c r="W79" s="24">
        <f ca="1">STDEV('Trial 1'!W13,'Trial 2'!W13,'Trial 3'!W13,'Trial 4'!W13,'Trial 5'!W13,'Trial 6'!W13,'Trial 7'!W13,'Trial 8'!W13)</f>
        <v>34904.086149141731</v>
      </c>
      <c r="X79" s="24">
        <f ca="1">STDEV('Trial 1'!X13,'Trial 2'!X13,'Trial 3'!X13,'Trial 4'!X13,'Trial 5'!X13,'Trial 6'!X13,'Trial 7'!X13,'Trial 8'!X13)</f>
        <v>33218.692352849306</v>
      </c>
      <c r="Y79" s="24">
        <f ca="1">STDEV('Trial 1'!Y13,'Trial 2'!Y13,'Trial 3'!Y13,'Trial 4'!Y13,'Trial 5'!Y13,'Trial 6'!Y13,'Trial 7'!Y13,'Trial 8'!Y13)</f>
        <v>22123.435565230317</v>
      </c>
      <c r="Z79" s="24">
        <f ca="1">STDEV('Trial 1'!Z13,'Trial 2'!Z13,'Trial 3'!Z13,'Trial 4'!Z13,'Trial 5'!Z13,'Trial 6'!Z13,'Trial 7'!Z13,'Trial 8'!Z13)</f>
        <v>27012.596011575879</v>
      </c>
      <c r="AA79" s="25">
        <f ca="1">SUM(O79:Z79)</f>
        <v>350818.65233283461</v>
      </c>
      <c r="AB79" s="24">
        <f ca="1">STDEV('Trial 1'!AB13,'Trial 2'!AB13,'Trial 3'!AB13,'Trial 4'!AB13,'Trial 5'!AB13,'Trial 6'!AB13,'Trial 7'!AB13,'Trial 8'!AB13)</f>
        <v>18431.503435137383</v>
      </c>
      <c r="AC79" s="24">
        <f ca="1">STDEV('Trial 1'!AC13,'Trial 2'!AC13,'Trial 3'!AC13,'Trial 4'!AC13,'Trial 5'!AC13,'Trial 6'!AC13,'Trial 7'!AC13,'Trial 8'!AC13)</f>
        <v>21892.371095652124</v>
      </c>
      <c r="AD79" s="24">
        <f ca="1">STDEV('Trial 1'!AD13,'Trial 2'!AD13,'Trial 3'!AD13,'Trial 4'!AD13,'Trial 5'!AD13,'Trial 6'!AD13,'Trial 7'!AD13,'Trial 8'!AD13)</f>
        <v>29431.423795376522</v>
      </c>
      <c r="AE79" s="24">
        <f ca="1">STDEV('Trial 1'!AE13,'Trial 2'!AE13,'Trial 3'!AE13,'Trial 4'!AE13,'Trial 5'!AE13,'Trial 6'!AE13,'Trial 7'!AE13,'Trial 8'!AE13)</f>
        <v>40431.677990528173</v>
      </c>
      <c r="AF79" s="24">
        <f ca="1">STDEV('Trial 1'!AF13,'Trial 2'!AF13,'Trial 3'!AF13,'Trial 4'!AF13,'Trial 5'!AF13,'Trial 6'!AF13,'Trial 7'!AF13,'Trial 8'!AF13)</f>
        <v>25663.6196180429</v>
      </c>
      <c r="AG79" s="24">
        <f ca="1">STDEV('Trial 1'!AG13,'Trial 2'!AG13,'Trial 3'!AG13,'Trial 4'!AG13,'Trial 5'!AG13,'Trial 6'!AG13,'Trial 7'!AG13,'Trial 8'!AG13)</f>
        <v>19763.716771510692</v>
      </c>
      <c r="AH79" s="24">
        <f ca="1">STDEV('Trial 1'!AH13,'Trial 2'!AH13,'Trial 3'!AH13,'Trial 4'!AH13,'Trial 5'!AH13,'Trial 6'!AH13,'Trial 7'!AH13,'Trial 8'!AH13)</f>
        <v>24323.059987531793</v>
      </c>
      <c r="AI79" s="24">
        <f ca="1">STDEV('Trial 1'!AI13,'Trial 2'!AI13,'Trial 3'!AI13,'Trial 4'!AI13,'Trial 5'!AI13,'Trial 6'!AI13,'Trial 7'!AI13,'Trial 8'!AI13)</f>
        <v>36886.535819728946</v>
      </c>
      <c r="AJ79" s="24">
        <f ca="1">STDEV('Trial 1'!AJ13,'Trial 2'!AJ13,'Trial 3'!AJ13,'Trial 4'!AJ13,'Trial 5'!AJ13,'Trial 6'!AJ13,'Trial 7'!AJ13,'Trial 8'!AJ13)</f>
        <v>29977.812202634097</v>
      </c>
      <c r="AK79" s="24">
        <f ca="1">STDEV('Trial 1'!AK13,'Trial 2'!AK13,'Trial 3'!AK13,'Trial 4'!AK13,'Trial 5'!AK13,'Trial 6'!AK13,'Trial 7'!AK13,'Trial 8'!AK13)</f>
        <v>39608.726363569927</v>
      </c>
      <c r="AL79" s="24">
        <f ca="1">STDEV('Trial 1'!AL13,'Trial 2'!AL13,'Trial 3'!AL13,'Trial 4'!AL13,'Trial 5'!AL13,'Trial 6'!AL13,'Trial 7'!AL13,'Trial 8'!AL13)</f>
        <v>25232.224084173886</v>
      </c>
      <c r="AM79" s="24">
        <f ca="1">STDEV('Trial 1'!AM13,'Trial 2'!AM13,'Trial 3'!AM13,'Trial 4'!AM13,'Trial 5'!AM13,'Trial 6'!AM13,'Trial 7'!AM13,'Trial 8'!AM13)</f>
        <v>36697.403209134623</v>
      </c>
      <c r="AN79" s="25">
        <f ca="1">SUM(AB79:AM79)</f>
        <v>348340.07437302108</v>
      </c>
      <c r="AO79" s="24">
        <f ca="1">STDEV('Trial 1'!AO13,'Trial 2'!AO13,'Trial 3'!AO13,'Trial 4'!AO13,'Trial 5'!AO13,'Trial 6'!AO13,'Trial 7'!AO13,'Trial 8'!AO13)</f>
        <v>25344.41361047492</v>
      </c>
      <c r="AP79" s="24">
        <f ca="1">STDEV('Trial 1'!AP13,'Trial 2'!AP13,'Trial 3'!AP13,'Trial 4'!AP13,'Trial 5'!AP13,'Trial 6'!AP13,'Trial 7'!AP13,'Trial 8'!AP13)</f>
        <v>23615.439300662769</v>
      </c>
      <c r="AQ79" s="24">
        <f ca="1">STDEV('Trial 1'!AQ13,'Trial 2'!AQ13,'Trial 3'!AQ13,'Trial 4'!AQ13,'Trial 5'!AQ13,'Trial 6'!AQ13,'Trial 7'!AQ13,'Trial 8'!AQ13)</f>
        <v>31163.010403380817</v>
      </c>
      <c r="AR79" s="24">
        <f ca="1">STDEV('Trial 1'!AR13,'Trial 2'!AR13,'Trial 3'!AR13,'Trial 4'!AR13,'Trial 5'!AR13,'Trial 6'!AR13,'Trial 7'!AR13,'Trial 8'!AR13)</f>
        <v>33588.091941820414</v>
      </c>
      <c r="AS79" s="24">
        <f ca="1">STDEV('Trial 1'!AS13,'Trial 2'!AS13,'Trial 3'!AS13,'Trial 4'!AS13,'Trial 5'!AS13,'Trial 6'!AS13,'Trial 7'!AS13,'Trial 8'!AS13)</f>
        <v>23067.5765668399</v>
      </c>
      <c r="AT79" s="24">
        <f ca="1">STDEV('Trial 1'!AT13,'Trial 2'!AT13,'Trial 3'!AT13,'Trial 4'!AT13,'Trial 5'!AT13,'Trial 6'!AT13,'Trial 7'!AT13,'Trial 8'!AT13)</f>
        <v>18869.413403448834</v>
      </c>
      <c r="AU79" s="24">
        <f ca="1">STDEV('Trial 1'!AU13,'Trial 2'!AU13,'Trial 3'!AU13,'Trial 4'!AU13,'Trial 5'!AU13,'Trial 6'!AU13,'Trial 7'!AU13,'Trial 8'!AU13)</f>
        <v>31463.81121328723</v>
      </c>
      <c r="AV79" s="24">
        <f ca="1">STDEV('Trial 1'!AV13,'Trial 2'!AV13,'Trial 3'!AV13,'Trial 4'!AV13,'Trial 5'!AV13,'Trial 6'!AV13,'Trial 7'!AV13,'Trial 8'!AV13)</f>
        <v>28660.744359619559</v>
      </c>
      <c r="AW79" s="24">
        <f ca="1">STDEV('Trial 1'!AW13,'Trial 2'!AW13,'Trial 3'!AW13,'Trial 4'!AW13,'Trial 5'!AW13,'Trial 6'!AW13,'Trial 7'!AW13,'Trial 8'!AW13)</f>
        <v>19307.567114086029</v>
      </c>
      <c r="AX79" s="24">
        <f ca="1">STDEV('Trial 1'!AX13,'Trial 2'!AX13,'Trial 3'!AX13,'Trial 4'!AX13,'Trial 5'!AX13,'Trial 6'!AX13,'Trial 7'!AX13,'Trial 8'!AX13)</f>
        <v>18761.824490963507</v>
      </c>
      <c r="AY79" s="24">
        <f ca="1">STDEV('Trial 1'!AY13,'Trial 2'!AY13,'Trial 3'!AY13,'Trial 4'!AY13,'Trial 5'!AY13,'Trial 6'!AY13,'Trial 7'!AY13,'Trial 8'!AY13)</f>
        <v>33394.485026667928</v>
      </c>
      <c r="AZ79" s="24">
        <f ca="1">STDEV('Trial 1'!AZ13,'Trial 2'!AZ13,'Trial 3'!AZ13,'Trial 4'!AZ13,'Trial 5'!AZ13,'Trial 6'!AZ13,'Trial 7'!AZ13,'Trial 8'!AZ13)</f>
        <v>32158.160974553339</v>
      </c>
      <c r="BA79" s="25">
        <f ca="1">SUM(AO79:AZ79)</f>
        <v>319394.53840580524</v>
      </c>
      <c r="BB79" s="24">
        <f ca="1">STDEV('Trial 1'!BB13,'Trial 2'!BB13,'Trial 3'!BB13,'Trial 4'!BB13,'Trial 5'!BB13,'Trial 6'!BB13,'Trial 7'!BB13,'Trial 8'!BB13)</f>
        <v>33220.308934974135</v>
      </c>
      <c r="BC79" s="24">
        <f ca="1">STDEV('Trial 1'!BC13,'Trial 2'!BC13,'Trial 3'!BC13,'Trial 4'!BC13,'Trial 5'!BC13,'Trial 6'!BC13,'Trial 7'!BC13,'Trial 8'!BC13)</f>
        <v>32522.617271299143</v>
      </c>
      <c r="BD79" s="24">
        <f ca="1">STDEV('Trial 1'!BD13,'Trial 2'!BD13,'Trial 3'!BD13,'Trial 4'!BD13,'Trial 5'!BD13,'Trial 6'!BD13,'Trial 7'!BD13,'Trial 8'!BD13)</f>
        <v>25116.774597387059</v>
      </c>
      <c r="BE79" s="24">
        <f ca="1">STDEV('Trial 1'!BE13,'Trial 2'!BE13,'Trial 3'!BE13,'Trial 4'!BE13,'Trial 5'!BE13,'Trial 6'!BE13,'Trial 7'!BE13,'Trial 8'!BE13)</f>
        <v>40263.496631183698</v>
      </c>
      <c r="BF79" s="24">
        <f ca="1">STDEV('Trial 1'!BF13,'Trial 2'!BF13,'Trial 3'!BF13,'Trial 4'!BF13,'Trial 5'!BF13,'Trial 6'!BF13,'Trial 7'!BF13,'Trial 8'!BF13)</f>
        <v>27425.573192875963</v>
      </c>
      <c r="BG79" s="24">
        <f ca="1">STDEV('Trial 1'!BG13,'Trial 2'!BG13,'Trial 3'!BG13,'Trial 4'!BG13,'Trial 5'!BG13,'Trial 6'!BG13,'Trial 7'!BG13,'Trial 8'!BG13)</f>
        <v>19958.954952455271</v>
      </c>
      <c r="BH79" s="24">
        <f ca="1">STDEV('Trial 1'!BH13,'Trial 2'!BH13,'Trial 3'!BH13,'Trial 4'!BH13,'Trial 5'!BH13,'Trial 6'!BH13,'Trial 7'!BH13,'Trial 8'!BH13)</f>
        <v>40251.63576492112</v>
      </c>
      <c r="BI79" s="24">
        <f ca="1">STDEV('Trial 1'!BI13,'Trial 2'!BI13,'Trial 3'!BI13,'Trial 4'!BI13,'Trial 5'!BI13,'Trial 6'!BI13,'Trial 7'!BI13,'Trial 8'!BI13)</f>
        <v>28980.626333713746</v>
      </c>
      <c r="BJ79" s="24">
        <f ca="1">STDEV('Trial 1'!BJ13,'Trial 2'!BJ13,'Trial 3'!BJ13,'Trial 4'!BJ13,'Trial 5'!BJ13,'Trial 6'!BJ13,'Trial 7'!BJ13,'Trial 8'!BJ13)</f>
        <v>29871.80385858388</v>
      </c>
      <c r="BK79" s="24">
        <f ca="1">STDEV('Trial 1'!BK13,'Trial 2'!BK13,'Trial 3'!BK13,'Trial 4'!BK13,'Trial 5'!BK13,'Trial 6'!BK13,'Trial 7'!BK13,'Trial 8'!BK13)</f>
        <v>29603.328687241279</v>
      </c>
      <c r="BL79" s="24">
        <f ca="1">STDEV('Trial 1'!BL13,'Trial 2'!BL13,'Trial 3'!BL13,'Trial 4'!BL13,'Trial 5'!BL13,'Trial 6'!BL13,'Trial 7'!BL13,'Trial 8'!BL13)</f>
        <v>22228.750809034827</v>
      </c>
      <c r="BM79" s="24">
        <f ca="1">STDEV('Trial 1'!BM13,'Trial 2'!BM13,'Trial 3'!BM13,'Trial 4'!BM13,'Trial 5'!BM13,'Trial 6'!BM13,'Trial 7'!BM13,'Trial 8'!BM13)</f>
        <v>30671.347408229034</v>
      </c>
      <c r="BN79" s="25">
        <f ca="1">SUM(BB79:BM79)</f>
        <v>360115.21844189917</v>
      </c>
      <c r="BO79" s="24">
        <f ca="1">STDEV('Trial 1'!BO13,'Trial 2'!BO13,'Trial 3'!BO13,'Trial 4'!BO13,'Trial 5'!BO13,'Trial 6'!BO13,'Trial 7'!BO13,'Trial 8'!BO13)</f>
        <v>27602.182227900325</v>
      </c>
      <c r="BP79" s="24">
        <f ca="1">STDEV('Trial 1'!BP13,'Trial 2'!BP13,'Trial 3'!BP13,'Trial 4'!BP13,'Trial 5'!BP13,'Trial 6'!BP13,'Trial 7'!BP13,'Trial 8'!BP13)</f>
        <v>34896.013240180691</v>
      </c>
      <c r="BQ79" s="24">
        <f ca="1">STDEV('Trial 1'!BQ13,'Trial 2'!BQ13,'Trial 3'!BQ13,'Trial 4'!BQ13,'Trial 5'!BQ13,'Trial 6'!BQ13,'Trial 7'!BQ13,'Trial 8'!BQ13)</f>
        <v>28970.682794342309</v>
      </c>
      <c r="BR79" s="24">
        <f ca="1">STDEV('Trial 1'!BR13,'Trial 2'!BR13,'Trial 3'!BR13,'Trial 4'!BR13,'Trial 5'!BR13,'Trial 6'!BR13,'Trial 7'!BR13,'Trial 8'!BR13)</f>
        <v>31635.390735194262</v>
      </c>
      <c r="BS79" s="24">
        <f ca="1">STDEV('Trial 1'!BS13,'Trial 2'!BS13,'Trial 3'!BS13,'Trial 4'!BS13,'Trial 5'!BS13,'Trial 6'!BS13,'Trial 7'!BS13,'Trial 8'!BS13)</f>
        <v>35144.771761536191</v>
      </c>
      <c r="BT79" s="24">
        <f ca="1">STDEV('Trial 1'!BT13,'Trial 2'!BT13,'Trial 3'!BT13,'Trial 4'!BT13,'Trial 5'!BT13,'Trial 6'!BT13,'Trial 7'!BT13,'Trial 8'!BT13)</f>
        <v>24628.754295625899</v>
      </c>
      <c r="BU79" s="24">
        <f ca="1">STDEV('Trial 1'!BU13,'Trial 2'!BU13,'Trial 3'!BU13,'Trial 4'!BU13,'Trial 5'!BU13,'Trial 6'!BU13,'Trial 7'!BU13,'Trial 8'!BU13)</f>
        <v>23864.141082850718</v>
      </c>
      <c r="BV79" s="24">
        <f ca="1">STDEV('Trial 1'!BV13,'Trial 2'!BV13,'Trial 3'!BV13,'Trial 4'!BV13,'Trial 5'!BV13,'Trial 6'!BV13,'Trial 7'!BV13,'Trial 8'!BV13)</f>
        <v>30962.505566016651</v>
      </c>
      <c r="BW79" s="24">
        <f ca="1">STDEV('Trial 1'!BW13,'Trial 2'!BW13,'Trial 3'!BW13,'Trial 4'!BW13,'Trial 5'!BW13,'Trial 6'!BW13,'Trial 7'!BW13,'Trial 8'!BW13)</f>
        <v>19708.113768839772</v>
      </c>
      <c r="BX79" s="24">
        <f ca="1">STDEV('Trial 1'!BX13,'Trial 2'!BX13,'Trial 3'!BX13,'Trial 4'!BX13,'Trial 5'!BX13,'Trial 6'!BX13,'Trial 7'!BX13,'Trial 8'!BX13)</f>
        <v>31545.779531300523</v>
      </c>
      <c r="BY79" s="24">
        <f ca="1">STDEV('Trial 1'!BY13,'Trial 2'!BY13,'Trial 3'!BY13,'Trial 4'!BY13,'Trial 5'!BY13,'Trial 6'!BY13,'Trial 7'!BY13,'Trial 8'!BY13)</f>
        <v>19795.936151019436</v>
      </c>
      <c r="BZ79" s="24">
        <f ca="1">STDEV('Trial 1'!BZ13,'Trial 2'!BZ13,'Trial 3'!BZ13,'Trial 4'!BZ13,'Trial 5'!BZ13,'Trial 6'!BZ13,'Trial 7'!BZ13,'Trial 8'!BZ13)</f>
        <v>29511.854168038597</v>
      </c>
      <c r="CA79" s="25">
        <f ca="1">SUM(BO79:BZ79)</f>
        <v>338266.12532284536</v>
      </c>
      <c r="CB79" s="24">
        <f ca="1">STDEV('Trial 1'!CB13,'Trial 2'!CB13,'Trial 3'!CB13,'Trial 4'!CB13,'Trial 5'!CB13,'Trial 6'!CB13,'Trial 7'!CB13,'Trial 8'!CB13)</f>
        <v>19370.767698857147</v>
      </c>
      <c r="CC79" s="24">
        <f ca="1">STDEV('Trial 1'!CC13,'Trial 2'!CC13,'Trial 3'!CC13,'Trial 4'!CC13,'Trial 5'!CC13,'Trial 6'!CC13,'Trial 7'!CC13,'Trial 8'!CC13)</f>
        <v>39186.016060277077</v>
      </c>
      <c r="CD79" s="24">
        <f ca="1">STDEV('Trial 1'!CD13,'Trial 2'!CD13,'Trial 3'!CD13,'Trial 4'!CD13,'Trial 5'!CD13,'Trial 6'!CD13,'Trial 7'!CD13,'Trial 8'!CD13)</f>
        <v>14761.979821405088</v>
      </c>
      <c r="CE79" s="24">
        <f ca="1">STDEV('Trial 1'!CE13,'Trial 2'!CE13,'Trial 3'!CE13,'Trial 4'!CE13,'Trial 5'!CE13,'Trial 6'!CE13,'Trial 7'!CE13,'Trial 8'!CE13)</f>
        <v>24038.903369331802</v>
      </c>
      <c r="CF79" s="24">
        <f ca="1">STDEV('Trial 1'!CF13,'Trial 2'!CF13,'Trial 3'!CF13,'Trial 4'!CF13,'Trial 5'!CF13,'Trial 6'!CF13,'Trial 7'!CF13,'Trial 8'!CF13)</f>
        <v>39546.431779171748</v>
      </c>
      <c r="CG79" s="24">
        <f ca="1">STDEV('Trial 1'!CG13,'Trial 2'!CG13,'Trial 3'!CG13,'Trial 4'!CG13,'Trial 5'!CG13,'Trial 6'!CG13,'Trial 7'!CG13,'Trial 8'!CG13)</f>
        <v>38776.961724730012</v>
      </c>
      <c r="CH79" s="24">
        <f ca="1">STDEV('Trial 1'!CH13,'Trial 2'!CH13,'Trial 3'!CH13,'Trial 4'!CH13,'Trial 5'!CH13,'Trial 6'!CH13,'Trial 7'!CH13,'Trial 8'!CH13)</f>
        <v>34818.189604046398</v>
      </c>
      <c r="CI79" s="24">
        <f ca="1">STDEV('Trial 1'!CI13,'Trial 2'!CI13,'Trial 3'!CI13,'Trial 4'!CI13,'Trial 5'!CI13,'Trial 6'!CI13,'Trial 7'!CI13,'Trial 8'!CI13)</f>
        <v>33088.511343571488</v>
      </c>
      <c r="CJ79" s="24">
        <f ca="1">STDEV('Trial 1'!CJ13,'Trial 2'!CJ13,'Trial 3'!CJ13,'Trial 4'!CJ13,'Trial 5'!CJ13,'Trial 6'!CJ13,'Trial 7'!CJ13,'Trial 8'!CJ13)</f>
        <v>31657.311889556633</v>
      </c>
      <c r="CK79" s="24">
        <f ca="1">STDEV('Trial 1'!CK13,'Trial 2'!CK13,'Trial 3'!CK13,'Trial 4'!CK13,'Trial 5'!CK13,'Trial 6'!CK13,'Trial 7'!CK13,'Trial 8'!CK13)</f>
        <v>14431.105114425254</v>
      </c>
      <c r="CL79" s="24">
        <f ca="1">STDEV('Trial 1'!CL13,'Trial 2'!CL13,'Trial 3'!CL13,'Trial 4'!CL13,'Trial 5'!CL13,'Trial 6'!CL13,'Trial 7'!CL13,'Trial 8'!CL13)</f>
        <v>27772.4402880077</v>
      </c>
      <c r="CM79" s="24">
        <f ca="1">STDEV('Trial 1'!CM13,'Trial 2'!CM13,'Trial 3'!CM13,'Trial 4'!CM13,'Trial 5'!CM13,'Trial 6'!CM13,'Trial 7'!CM13,'Trial 8'!CM13)</f>
        <v>35095.91077005682</v>
      </c>
      <c r="CN79" s="25">
        <f ca="1">SUM(CB79:CM79)</f>
        <v>352544.52946343721</v>
      </c>
      <c r="CO79" s="24">
        <f ca="1">STDEV('Trial 1'!CO13,'Trial 2'!CO13,'Trial 3'!CO13,'Trial 4'!CO13,'Trial 5'!CO13,'Trial 6'!CO13,'Trial 7'!CO13,'Trial 8'!CO13)</f>
        <v>16543.28381139335</v>
      </c>
      <c r="CP79" s="24">
        <f ca="1">STDEV('Trial 1'!CP13,'Trial 2'!CP13,'Trial 3'!CP13,'Trial 4'!CP13,'Trial 5'!CP13,'Trial 6'!CP13,'Trial 7'!CP13,'Trial 8'!CP13)</f>
        <v>35239.989724857165</v>
      </c>
      <c r="CQ79" s="24">
        <f ca="1">STDEV('Trial 1'!CQ13,'Trial 2'!CQ13,'Trial 3'!CQ13,'Trial 4'!CQ13,'Trial 5'!CQ13,'Trial 6'!CQ13,'Trial 7'!CQ13,'Trial 8'!CQ13)</f>
        <v>19358.949770915853</v>
      </c>
      <c r="CR79" s="24">
        <f ca="1">STDEV('Trial 1'!CR13,'Trial 2'!CR13,'Trial 3'!CR13,'Trial 4'!CR13,'Trial 5'!CR13,'Trial 6'!CR13,'Trial 7'!CR13,'Trial 8'!CR13)</f>
        <v>30954.308339969546</v>
      </c>
      <c r="CS79" s="24">
        <f ca="1">STDEV('Trial 1'!CS13,'Trial 2'!CS13,'Trial 3'!CS13,'Trial 4'!CS13,'Trial 5'!CS13,'Trial 6'!CS13,'Trial 7'!CS13,'Trial 8'!CS13)</f>
        <v>21833.783888118403</v>
      </c>
      <c r="CT79" s="24">
        <f ca="1">STDEV('Trial 1'!CT13,'Trial 2'!CT13,'Trial 3'!CT13,'Trial 4'!CT13,'Trial 5'!CT13,'Trial 6'!CT13,'Trial 7'!CT13,'Trial 8'!CT13)</f>
        <v>34441.107001753902</v>
      </c>
      <c r="CU79" s="24">
        <f ca="1">STDEV('Trial 1'!CU13,'Trial 2'!CU13,'Trial 3'!CU13,'Trial 4'!CU13,'Trial 5'!CU13,'Trial 6'!CU13,'Trial 7'!CU13,'Trial 8'!CU13)</f>
        <v>28659.871852651489</v>
      </c>
      <c r="CV79" s="24">
        <f ca="1">STDEV('Trial 1'!CV13,'Trial 2'!CV13,'Trial 3'!CV13,'Trial 4'!CV13,'Trial 5'!CV13,'Trial 6'!CV13,'Trial 7'!CV13,'Trial 8'!CV13)</f>
        <v>28095.30046587301</v>
      </c>
      <c r="CW79" s="24">
        <f ca="1">STDEV('Trial 1'!CW13,'Trial 2'!CW13,'Trial 3'!CW13,'Trial 4'!CW13,'Trial 5'!CW13,'Trial 6'!CW13,'Trial 7'!CW13,'Trial 8'!CW13)</f>
        <v>36248.991338107859</v>
      </c>
      <c r="CX79" s="24">
        <f ca="1">STDEV('Trial 1'!CX13,'Trial 2'!CX13,'Trial 3'!CX13,'Trial 4'!CX13,'Trial 5'!CX13,'Trial 6'!CX13,'Trial 7'!CX13,'Trial 8'!CX13)</f>
        <v>27595.453694787957</v>
      </c>
      <c r="CY79" s="24">
        <f ca="1">STDEV('Trial 1'!CY13,'Trial 2'!CY13,'Trial 3'!CY13,'Trial 4'!CY13,'Trial 5'!CY13,'Trial 6'!CY13,'Trial 7'!CY13,'Trial 8'!CY13)</f>
        <v>39408.305592918034</v>
      </c>
      <c r="CZ79" s="24">
        <f ca="1">STDEV('Trial 1'!CZ13,'Trial 2'!CZ13,'Trial 3'!CZ13,'Trial 4'!CZ13,'Trial 5'!CZ13,'Trial 6'!CZ13,'Trial 7'!CZ13,'Trial 8'!CZ13)</f>
        <v>32129.05148344659</v>
      </c>
      <c r="DA79" s="25">
        <f ca="1">SUM(CO79:CZ79)</f>
        <v>350508.39696479315</v>
      </c>
      <c r="DB79" s="24">
        <f ca="1">STDEV('Trial 1'!DB13,'Trial 2'!DB13,'Trial 3'!DB13,'Trial 4'!DB13,'Trial 5'!DB13,'Trial 6'!DB13,'Trial 7'!DB13,'Trial 8'!DB13)</f>
        <v>25660.614807792434</v>
      </c>
      <c r="DC79" s="24">
        <f ca="1">STDEV('Trial 1'!DC13,'Trial 2'!DC13,'Trial 3'!DC13,'Trial 4'!DC13,'Trial 5'!DC13,'Trial 6'!DC13,'Trial 7'!DC13,'Trial 8'!DC13)</f>
        <v>29275.288085678978</v>
      </c>
      <c r="DD79" s="24">
        <f ca="1">STDEV('Trial 1'!DD13,'Trial 2'!DD13,'Trial 3'!DD13,'Trial 4'!DD13,'Trial 5'!DD13,'Trial 6'!DD13,'Trial 7'!DD13,'Trial 8'!DD13)</f>
        <v>26528.775512837248</v>
      </c>
      <c r="DE79" s="24">
        <f ca="1">STDEV('Trial 1'!DE13,'Trial 2'!DE13,'Trial 3'!DE13,'Trial 4'!DE13,'Trial 5'!DE13,'Trial 6'!DE13,'Trial 7'!DE13,'Trial 8'!DE13)</f>
        <v>18421.780872556988</v>
      </c>
      <c r="DF79" s="24">
        <f ca="1">STDEV('Trial 1'!DF13,'Trial 2'!DF13,'Trial 3'!DF13,'Trial 4'!DF13,'Trial 5'!DF13,'Trial 6'!DF13,'Trial 7'!DF13,'Trial 8'!DF13)</f>
        <v>24579.559178969528</v>
      </c>
      <c r="DG79" s="24">
        <f ca="1">STDEV('Trial 1'!DG13,'Trial 2'!DG13,'Trial 3'!DG13,'Trial 4'!DG13,'Trial 5'!DG13,'Trial 6'!DG13,'Trial 7'!DG13,'Trial 8'!DG13)</f>
        <v>36691.915680446415</v>
      </c>
      <c r="DH79" s="24">
        <f ca="1">STDEV('Trial 1'!DH13,'Trial 2'!DH13,'Trial 3'!DH13,'Trial 4'!DH13,'Trial 5'!DH13,'Trial 6'!DH13,'Trial 7'!DH13,'Trial 8'!DH13)</f>
        <v>31756.65618641282</v>
      </c>
      <c r="DI79" s="24">
        <f ca="1">STDEV('Trial 1'!DI13,'Trial 2'!DI13,'Trial 3'!DI13,'Trial 4'!DI13,'Trial 5'!DI13,'Trial 6'!DI13,'Trial 7'!DI13,'Trial 8'!DI13)</f>
        <v>38400.813002912066</v>
      </c>
      <c r="DJ79" s="24">
        <f ca="1">STDEV('Trial 1'!DJ13,'Trial 2'!DJ13,'Trial 3'!DJ13,'Trial 4'!DJ13,'Trial 5'!DJ13,'Trial 6'!DJ13,'Trial 7'!DJ13,'Trial 8'!DJ13)</f>
        <v>33545.652683862514</v>
      </c>
      <c r="DK79" s="24">
        <f ca="1">STDEV('Trial 1'!DK13,'Trial 2'!DK13,'Trial 3'!DK13,'Trial 4'!DK13,'Trial 5'!DK13,'Trial 6'!DK13,'Trial 7'!DK13,'Trial 8'!DK13)</f>
        <v>15962.871643636343</v>
      </c>
      <c r="DL79" s="24">
        <f ca="1">STDEV('Trial 1'!DL13,'Trial 2'!DL13,'Trial 3'!DL13,'Trial 4'!DL13,'Trial 5'!DL13,'Trial 6'!DL13,'Trial 7'!DL13,'Trial 8'!DL13)</f>
        <v>38412.306863057238</v>
      </c>
      <c r="DM79" s="24">
        <f ca="1">STDEV('Trial 1'!DM13,'Trial 2'!DM13,'Trial 3'!DM13,'Trial 4'!DM13,'Trial 5'!DM13,'Trial 6'!DM13,'Trial 7'!DM13,'Trial 8'!DM13)</f>
        <v>31505.362128336812</v>
      </c>
      <c r="DN79" s="25">
        <f ca="1">SUM(DB79:DM79)</f>
        <v>350741.59664649935</v>
      </c>
      <c r="DO79" s="24">
        <f ca="1">STDEV('Trial 1'!DO13,'Trial 2'!DO13,'Trial 3'!DO13,'Trial 4'!DO13,'Trial 5'!DO13,'Trial 6'!DO13,'Trial 7'!DO13,'Trial 8'!DO13)</f>
        <v>26610.146135741168</v>
      </c>
      <c r="DP79" s="24">
        <f ca="1">STDEV('Trial 1'!DP13,'Trial 2'!DP13,'Trial 3'!DP13,'Trial 4'!DP13,'Trial 5'!DP13,'Trial 6'!DP13,'Trial 7'!DP13,'Trial 8'!DP13)</f>
        <v>23747.569773715524</v>
      </c>
      <c r="DQ79" s="24">
        <f ca="1">STDEV('Trial 1'!DQ13,'Trial 2'!DQ13,'Trial 3'!DQ13,'Trial 4'!DQ13,'Trial 5'!DQ13,'Trial 6'!DQ13,'Trial 7'!DQ13,'Trial 8'!DQ13)</f>
        <v>23141.431150963155</v>
      </c>
      <c r="DR79" s="24">
        <f ca="1">STDEV('Trial 1'!DR13,'Trial 2'!DR13,'Trial 3'!DR13,'Trial 4'!DR13,'Trial 5'!DR13,'Trial 6'!DR13,'Trial 7'!DR13,'Trial 8'!DR13)</f>
        <v>25304.906152813121</v>
      </c>
      <c r="DS79" s="24">
        <f ca="1">STDEV('Trial 1'!DS13,'Trial 2'!DS13,'Trial 3'!DS13,'Trial 4'!DS13,'Trial 5'!DS13,'Trial 6'!DS13,'Trial 7'!DS13,'Trial 8'!DS13)</f>
        <v>35781.719398176821</v>
      </c>
      <c r="DT79" s="24">
        <f ca="1">STDEV('Trial 1'!DT13,'Trial 2'!DT13,'Trial 3'!DT13,'Trial 4'!DT13,'Trial 5'!DT13,'Trial 6'!DT13,'Trial 7'!DT13,'Trial 8'!DT13)</f>
        <v>16806.552876889655</v>
      </c>
      <c r="DU79" s="24">
        <f ca="1">STDEV('Trial 1'!DU13,'Trial 2'!DU13,'Trial 3'!DU13,'Trial 4'!DU13,'Trial 5'!DU13,'Trial 6'!DU13,'Trial 7'!DU13,'Trial 8'!DU13)</f>
        <v>13353.40674932364</v>
      </c>
      <c r="DV79" s="24">
        <f ca="1">STDEV('Trial 1'!DV13,'Trial 2'!DV13,'Trial 3'!DV13,'Trial 4'!DV13,'Trial 5'!DV13,'Trial 6'!DV13,'Trial 7'!DV13,'Trial 8'!DV13)</f>
        <v>27297.025534480366</v>
      </c>
      <c r="DW79" s="24">
        <f ca="1">STDEV('Trial 1'!DW13,'Trial 2'!DW13,'Trial 3'!DW13,'Trial 4'!DW13,'Trial 5'!DW13,'Trial 6'!DW13,'Trial 7'!DW13,'Trial 8'!DW13)</f>
        <v>24820.558263322539</v>
      </c>
      <c r="DX79" s="24">
        <f ca="1">STDEV('Trial 1'!DX13,'Trial 2'!DX13,'Trial 3'!DX13,'Trial 4'!DX13,'Trial 5'!DX13,'Trial 6'!DX13,'Trial 7'!DX13,'Trial 8'!DX13)</f>
        <v>20809.315995529691</v>
      </c>
      <c r="DY79" s="24">
        <f ca="1">STDEV('Trial 1'!DY13,'Trial 2'!DY13,'Trial 3'!DY13,'Trial 4'!DY13,'Trial 5'!DY13,'Trial 6'!DY13,'Trial 7'!DY13,'Trial 8'!DY13)</f>
        <v>27805.027672211658</v>
      </c>
      <c r="DZ79" s="24">
        <f ca="1">STDEV('Trial 1'!DZ13,'Trial 2'!DZ13,'Trial 3'!DZ13,'Trial 4'!DZ13,'Trial 5'!DZ13,'Trial 6'!DZ13,'Trial 7'!DZ13,'Trial 8'!DZ13)</f>
        <v>37276.918685620658</v>
      </c>
      <c r="EA79" s="25">
        <f ca="1">SUM(DO79:DZ79)</f>
        <v>302754.57838878798</v>
      </c>
      <c r="EB79" s="24">
        <f ca="1">STDEV('Trial 1'!EB13,'Trial 2'!EB13,'Trial 3'!EB13,'Trial 4'!EB13,'Trial 5'!EB13,'Trial 6'!EB13,'Trial 7'!EB13,'Trial 8'!EB13)</f>
        <v>19107.862118339974</v>
      </c>
      <c r="EC79" s="24">
        <f ca="1">STDEV('Trial 1'!EC13,'Trial 2'!EC13,'Trial 3'!EC13,'Trial 4'!EC13,'Trial 5'!EC13,'Trial 6'!EC13,'Trial 7'!EC13,'Trial 8'!EC13)</f>
        <v>22042.022670317943</v>
      </c>
      <c r="ED79" s="24">
        <f ca="1">STDEV('Trial 1'!ED13,'Trial 2'!ED13,'Trial 3'!ED13,'Trial 4'!ED13,'Trial 5'!ED13,'Trial 6'!ED13,'Trial 7'!ED13,'Trial 8'!ED13)</f>
        <v>17337.817042352755</v>
      </c>
      <c r="EE79" s="24">
        <f ca="1">STDEV('Trial 1'!EE13,'Trial 2'!EE13,'Trial 3'!EE13,'Trial 4'!EE13,'Trial 5'!EE13,'Trial 6'!EE13,'Trial 7'!EE13,'Trial 8'!EE13)</f>
        <v>35606.397565911328</v>
      </c>
      <c r="EF79" s="24">
        <f ca="1">STDEV('Trial 1'!EF13,'Trial 2'!EF13,'Trial 3'!EF13,'Trial 4'!EF13,'Trial 5'!EF13,'Trial 6'!EF13,'Trial 7'!EF13,'Trial 8'!EF13)</f>
        <v>32987.792614452919</v>
      </c>
      <c r="EG79" s="24">
        <f ca="1">STDEV('Trial 1'!EG13,'Trial 2'!EG13,'Trial 3'!EG13,'Trial 4'!EG13,'Trial 5'!EG13,'Trial 6'!EG13,'Trial 7'!EG13,'Trial 8'!EG13)</f>
        <v>23700.359546155498</v>
      </c>
      <c r="EH79" s="24">
        <f ca="1">STDEV('Trial 1'!EH13,'Trial 2'!EH13,'Trial 3'!EH13,'Trial 4'!EH13,'Trial 5'!EH13,'Trial 6'!EH13,'Trial 7'!EH13,'Trial 8'!EH13)</f>
        <v>35603.121885850516</v>
      </c>
      <c r="EI79" s="24">
        <f ca="1">STDEV('Trial 1'!EI13,'Trial 2'!EI13,'Trial 3'!EI13,'Trial 4'!EI13,'Trial 5'!EI13,'Trial 6'!EI13,'Trial 7'!EI13,'Trial 8'!EI13)</f>
        <v>31959.013456520599</v>
      </c>
      <c r="EJ79" s="24">
        <f ca="1">STDEV('Trial 1'!EJ13,'Trial 2'!EJ13,'Trial 3'!EJ13,'Trial 4'!EJ13,'Trial 5'!EJ13,'Trial 6'!EJ13,'Trial 7'!EJ13,'Trial 8'!EJ13)</f>
        <v>19345.988211509</v>
      </c>
      <c r="EK79" s="24">
        <f ca="1">STDEV('Trial 1'!EK13,'Trial 2'!EK13,'Trial 3'!EK13,'Trial 4'!EK13,'Trial 5'!EK13,'Trial 6'!EK13,'Trial 7'!EK13,'Trial 8'!EK13)</f>
        <v>34616.283411896926</v>
      </c>
      <c r="EL79" s="24">
        <f ca="1">STDEV('Trial 1'!EL13,'Trial 2'!EL13,'Trial 3'!EL13,'Trial 4'!EL13,'Trial 5'!EL13,'Trial 6'!EL13,'Trial 7'!EL13,'Trial 8'!EL13)</f>
        <v>20251.580082551041</v>
      </c>
      <c r="EM79" s="24">
        <f ca="1">STDEV('Trial 1'!EM13,'Trial 2'!EM13,'Trial 3'!EM13,'Trial 4'!EM13,'Trial 5'!EM13,'Trial 6'!EM13,'Trial 7'!EM13,'Trial 8'!EM13)</f>
        <v>26441.700046802707</v>
      </c>
      <c r="EN79" s="25">
        <f ca="1">SUM(EB79:EM79)</f>
        <v>318999.93865266116</v>
      </c>
    </row>
    <row r="80" spans="1:144" ht="12.75" customHeight="1" outlineLevel="1" x14ac:dyDescent="0.2">
      <c r="A80" s="11" t="str">
        <f>Labels!B79</f>
        <v>Output Shock</v>
      </c>
      <c r="B80" s="24">
        <f ca="1">AVERAGE('Trial 1'!B46,'Trial 2'!B46,'Trial 3'!B46,'Trial 4'!B46,'Trial 5'!B46,'Trial 6'!B46,'Trial 7'!B46,'Trial 8'!B46)</f>
        <v>-13082.757161186664</v>
      </c>
      <c r="C80" s="24">
        <f ca="1">AVERAGE('Trial 1'!C46,'Trial 2'!C46,'Trial 3'!C46,'Trial 4'!C46,'Trial 5'!C46,'Trial 6'!C46,'Trial 7'!C46,'Trial 8'!C46)</f>
        <v>-1559.9970450038545</v>
      </c>
      <c r="D80" s="24">
        <f ca="1">AVERAGE('Trial 1'!D46,'Trial 2'!D46,'Trial 3'!D46,'Trial 4'!D46,'Trial 5'!D46,'Trial 6'!D46,'Trial 7'!D46,'Trial 8'!D46)</f>
        <v>-4209.1603495955096</v>
      </c>
      <c r="E80" s="24">
        <f ca="1">AVERAGE('Trial 1'!E46,'Trial 2'!E46,'Trial 3'!E46,'Trial 4'!E46,'Trial 5'!E46,'Trial 6'!E46,'Trial 7'!E46,'Trial 8'!E46)</f>
        <v>-11443.2880640359</v>
      </c>
      <c r="F80" s="24">
        <f ca="1">AVERAGE('Trial 1'!F46,'Trial 2'!F46,'Trial 3'!F46,'Trial 4'!F46,'Trial 5'!F46,'Trial 6'!F46,'Trial 7'!F46,'Trial 8'!F46)</f>
        <v>6989.2377425147497</v>
      </c>
      <c r="G80" s="24">
        <f ca="1">AVERAGE('Trial 1'!G46,'Trial 2'!G46,'Trial 3'!G46,'Trial 4'!G46,'Trial 5'!G46,'Trial 6'!G46,'Trial 7'!G46,'Trial 8'!G46)</f>
        <v>5214.1303514582814</v>
      </c>
      <c r="H80" s="24">
        <f ca="1">AVERAGE('Trial 1'!H46,'Trial 2'!H46,'Trial 3'!H46,'Trial 4'!H46,'Trial 5'!H46,'Trial 6'!H46,'Trial 7'!H46,'Trial 8'!H46)</f>
        <v>-7768.2069399078919</v>
      </c>
      <c r="I80" s="24">
        <f ca="1">AVERAGE('Trial 1'!I46,'Trial 2'!I46,'Trial 3'!I46,'Trial 4'!I46,'Trial 5'!I46,'Trial 6'!I46,'Trial 7'!I46,'Trial 8'!I46)</f>
        <v>2080.4835220444961</v>
      </c>
      <c r="J80" s="24">
        <f ca="1">AVERAGE('Trial 1'!J46,'Trial 2'!J46,'Trial 3'!J46,'Trial 4'!J46,'Trial 5'!J46,'Trial 6'!J46,'Trial 7'!J46,'Trial 8'!J46)</f>
        <v>11274.56577965605</v>
      </c>
      <c r="K80" s="24">
        <f ca="1">AVERAGE('Trial 1'!K46,'Trial 2'!K46,'Trial 3'!K46,'Trial 4'!K46,'Trial 5'!K46,'Trial 6'!K46,'Trial 7'!K46,'Trial 8'!K46)</f>
        <v>4722.601204070801</v>
      </c>
      <c r="L80" s="24">
        <f ca="1">AVERAGE('Trial 1'!L46,'Trial 2'!L46,'Trial 3'!L46,'Trial 4'!L46,'Trial 5'!L46,'Trial 6'!L46,'Trial 7'!L46,'Trial 8'!L46)</f>
        <v>-7653.6188412174361</v>
      </c>
      <c r="M80" s="24">
        <f ca="1">AVERAGE('Trial 1'!M46,'Trial 2'!M46,'Trial 3'!M46,'Trial 4'!M46,'Trial 5'!M46,'Trial 6'!M46,'Trial 7'!M46,'Trial 8'!M46)</f>
        <v>-15704.204330795204</v>
      </c>
      <c r="N80" s="25">
        <f ca="1">SUM(B80:M80)</f>
        <v>-31140.214131998084</v>
      </c>
      <c r="O80" s="24">
        <f ca="1">AVERAGE('Trial 1'!O46,'Trial 2'!O46,'Trial 3'!O46,'Trial 4'!O46,'Trial 5'!O46,'Trial 6'!O46,'Trial 7'!O46,'Trial 8'!O46)</f>
        <v>958.75693801893021</v>
      </c>
      <c r="P80" s="24">
        <f ca="1">AVERAGE('Trial 1'!P46,'Trial 2'!P46,'Trial 3'!P46,'Trial 4'!P46,'Trial 5'!P46,'Trial 6'!P46,'Trial 7'!P46,'Trial 8'!P46)</f>
        <v>13736.834587060681</v>
      </c>
      <c r="Q80" s="24">
        <f ca="1">AVERAGE('Trial 1'!Q46,'Trial 2'!Q46,'Trial 3'!Q46,'Trial 4'!Q46,'Trial 5'!Q46,'Trial 6'!Q46,'Trial 7'!Q46,'Trial 8'!Q46)</f>
        <v>-15.103604799492842</v>
      </c>
      <c r="R80" s="24">
        <f ca="1">AVERAGE('Trial 1'!R46,'Trial 2'!R46,'Trial 3'!R46,'Trial 4'!R46,'Trial 5'!R46,'Trial 6'!R46,'Trial 7'!R46,'Trial 8'!R46)</f>
        <v>17219.933282571197</v>
      </c>
      <c r="S80" s="24">
        <f ca="1">AVERAGE('Trial 1'!S46,'Trial 2'!S46,'Trial 3'!S46,'Trial 4'!S46,'Trial 5'!S46,'Trial 6'!S46,'Trial 7'!S46,'Trial 8'!S46)</f>
        <v>7312.5175155289116</v>
      </c>
      <c r="T80" s="24">
        <f ca="1">AVERAGE('Trial 1'!T46,'Trial 2'!T46,'Trial 3'!T46,'Trial 4'!T46,'Trial 5'!T46,'Trial 6'!T46,'Trial 7'!T46,'Trial 8'!T46)</f>
        <v>-13014.642946227643</v>
      </c>
      <c r="U80" s="24">
        <f ca="1">AVERAGE('Trial 1'!U46,'Trial 2'!U46,'Trial 3'!U46,'Trial 4'!U46,'Trial 5'!U46,'Trial 6'!U46,'Trial 7'!U46,'Trial 8'!U46)</f>
        <v>7130.6612586387428</v>
      </c>
      <c r="V80" s="24">
        <f ca="1">AVERAGE('Trial 1'!V46,'Trial 2'!V46,'Trial 3'!V46,'Trial 4'!V46,'Trial 5'!V46,'Trial 6'!V46,'Trial 7'!V46,'Trial 8'!V46)</f>
        <v>-16957.778734825544</v>
      </c>
      <c r="W80" s="24">
        <f ca="1">AVERAGE('Trial 1'!W46,'Trial 2'!W46,'Trial 3'!W46,'Trial 4'!W46,'Trial 5'!W46,'Trial 6'!W46,'Trial 7'!W46,'Trial 8'!W46)</f>
        <v>8412.1332577529975</v>
      </c>
      <c r="X80" s="24">
        <f ca="1">AVERAGE('Trial 1'!X46,'Trial 2'!X46,'Trial 3'!X46,'Trial 4'!X46,'Trial 5'!X46,'Trial 6'!X46,'Trial 7'!X46,'Trial 8'!X46)</f>
        <v>17868.096865162246</v>
      </c>
      <c r="Y80" s="24">
        <f ca="1">AVERAGE('Trial 1'!Y46,'Trial 2'!Y46,'Trial 3'!Y46,'Trial 4'!Y46,'Trial 5'!Y46,'Trial 6'!Y46,'Trial 7'!Y46,'Trial 8'!Y46)</f>
        <v>-4826.6808277930877</v>
      </c>
      <c r="Z80" s="24">
        <f ca="1">AVERAGE('Trial 1'!Z46,'Trial 2'!Z46,'Trial 3'!Z46,'Trial 4'!Z46,'Trial 5'!Z46,'Trial 6'!Z46,'Trial 7'!Z46,'Trial 8'!Z46)</f>
        <v>-15895.561347033834</v>
      </c>
      <c r="AA80" s="25">
        <f ca="1">SUM(O80:Z80)</f>
        <v>21929.166244054097</v>
      </c>
      <c r="AB80" s="24">
        <f ca="1">AVERAGE('Trial 1'!AB46,'Trial 2'!AB46,'Trial 3'!AB46,'Trial 4'!AB46,'Trial 5'!AB46,'Trial 6'!AB46,'Trial 7'!AB46,'Trial 8'!AB46)</f>
        <v>-540.16426376373488</v>
      </c>
      <c r="AC80" s="24">
        <f ca="1">AVERAGE('Trial 1'!AC46,'Trial 2'!AC46,'Trial 3'!AC46,'Trial 4'!AC46,'Trial 5'!AC46,'Trial 6'!AC46,'Trial 7'!AC46,'Trial 8'!AC46)</f>
        <v>5348.023041531852</v>
      </c>
      <c r="AD80" s="24">
        <f ca="1">AVERAGE('Trial 1'!AD46,'Trial 2'!AD46,'Trial 3'!AD46,'Trial 4'!AD46,'Trial 5'!AD46,'Trial 6'!AD46,'Trial 7'!AD46,'Trial 8'!AD46)</f>
        <v>1517.7403325976502</v>
      </c>
      <c r="AE80" s="24">
        <f ca="1">AVERAGE('Trial 1'!AE46,'Trial 2'!AE46,'Trial 3'!AE46,'Trial 4'!AE46,'Trial 5'!AE46,'Trial 6'!AE46,'Trial 7'!AE46,'Trial 8'!AE46)</f>
        <v>-8469.9678787593039</v>
      </c>
      <c r="AF80" s="24">
        <f ca="1">AVERAGE('Trial 1'!AF46,'Trial 2'!AF46,'Trial 3'!AF46,'Trial 4'!AF46,'Trial 5'!AF46,'Trial 6'!AF46,'Trial 7'!AF46,'Trial 8'!AF46)</f>
        <v>229.82244682335158</v>
      </c>
      <c r="AG80" s="24">
        <f ca="1">AVERAGE('Trial 1'!AG46,'Trial 2'!AG46,'Trial 3'!AG46,'Trial 4'!AG46,'Trial 5'!AG46,'Trial 6'!AG46,'Trial 7'!AG46,'Trial 8'!AG46)</f>
        <v>-7295.5860543554718</v>
      </c>
      <c r="AH80" s="24">
        <f ca="1">AVERAGE('Trial 1'!AH46,'Trial 2'!AH46,'Trial 3'!AH46,'Trial 4'!AH46,'Trial 5'!AH46,'Trial 6'!AH46,'Trial 7'!AH46,'Trial 8'!AH46)</f>
        <v>969.34761704591574</v>
      </c>
      <c r="AI80" s="24">
        <f ca="1">AVERAGE('Trial 1'!AI46,'Trial 2'!AI46,'Trial 3'!AI46,'Trial 4'!AI46,'Trial 5'!AI46,'Trial 6'!AI46,'Trial 7'!AI46,'Trial 8'!AI46)</f>
        <v>10069.36671511549</v>
      </c>
      <c r="AJ80" s="24">
        <f ca="1">AVERAGE('Trial 1'!AJ46,'Trial 2'!AJ46,'Trial 3'!AJ46,'Trial 4'!AJ46,'Trial 5'!AJ46,'Trial 6'!AJ46,'Trial 7'!AJ46,'Trial 8'!AJ46)</f>
        <v>618.26260672086778</v>
      </c>
      <c r="AK80" s="24">
        <f ca="1">AVERAGE('Trial 1'!AK46,'Trial 2'!AK46,'Trial 3'!AK46,'Trial 4'!AK46,'Trial 5'!AK46,'Trial 6'!AK46,'Trial 7'!AK46,'Trial 8'!AK46)</f>
        <v>-4261.2231603878827</v>
      </c>
      <c r="AL80" s="24">
        <f ca="1">AVERAGE('Trial 1'!AL46,'Trial 2'!AL46,'Trial 3'!AL46,'Trial 4'!AL46,'Trial 5'!AL46,'Trial 6'!AL46,'Trial 7'!AL46,'Trial 8'!AL46)</f>
        <v>-2457.6823026672719</v>
      </c>
      <c r="AM80" s="24">
        <f ca="1">AVERAGE('Trial 1'!AM46,'Trial 2'!AM46,'Trial 3'!AM46,'Trial 4'!AM46,'Trial 5'!AM46,'Trial 6'!AM46,'Trial 7'!AM46,'Trial 8'!AM46)</f>
        <v>-3640.4498822431569</v>
      </c>
      <c r="AN80" s="25">
        <f ca="1">SUM(AB80:AM80)</f>
        <v>-7912.5107823416956</v>
      </c>
      <c r="AO80" s="24">
        <f ca="1">AVERAGE('Trial 1'!AO46,'Trial 2'!AO46,'Trial 3'!AO46,'Trial 4'!AO46,'Trial 5'!AO46,'Trial 6'!AO46,'Trial 7'!AO46,'Trial 8'!AO46)</f>
        <v>-4266.3996501064712</v>
      </c>
      <c r="AP80" s="24">
        <f ca="1">AVERAGE('Trial 1'!AP46,'Trial 2'!AP46,'Trial 3'!AP46,'Trial 4'!AP46,'Trial 5'!AP46,'Trial 6'!AP46,'Trial 7'!AP46,'Trial 8'!AP46)</f>
        <v>7639.0718389423218</v>
      </c>
      <c r="AQ80" s="24">
        <f ca="1">AVERAGE('Trial 1'!AQ46,'Trial 2'!AQ46,'Trial 3'!AQ46,'Trial 4'!AQ46,'Trial 5'!AQ46,'Trial 6'!AQ46,'Trial 7'!AQ46,'Trial 8'!AQ46)</f>
        <v>-15606.902302553954</v>
      </c>
      <c r="AR80" s="24">
        <f ca="1">AVERAGE('Trial 1'!AR46,'Trial 2'!AR46,'Trial 3'!AR46,'Trial 4'!AR46,'Trial 5'!AR46,'Trial 6'!AR46,'Trial 7'!AR46,'Trial 8'!AR46)</f>
        <v>8936.4999924781096</v>
      </c>
      <c r="AS80" s="24">
        <f ca="1">AVERAGE('Trial 1'!AS46,'Trial 2'!AS46,'Trial 3'!AS46,'Trial 4'!AS46,'Trial 5'!AS46,'Trial 6'!AS46,'Trial 7'!AS46,'Trial 8'!AS46)</f>
        <v>3498.6194125229758</v>
      </c>
      <c r="AT80" s="24">
        <f ca="1">AVERAGE('Trial 1'!AT46,'Trial 2'!AT46,'Trial 3'!AT46,'Trial 4'!AT46,'Trial 5'!AT46,'Trial 6'!AT46,'Trial 7'!AT46,'Trial 8'!AT46)</f>
        <v>6065.271247919216</v>
      </c>
      <c r="AU80" s="24">
        <f ca="1">AVERAGE('Trial 1'!AU46,'Trial 2'!AU46,'Trial 3'!AU46,'Trial 4'!AU46,'Trial 5'!AU46,'Trial 6'!AU46,'Trial 7'!AU46,'Trial 8'!AU46)</f>
        <v>-7953.2608472808461</v>
      </c>
      <c r="AV80" s="24">
        <f ca="1">AVERAGE('Trial 1'!AV46,'Trial 2'!AV46,'Trial 3'!AV46,'Trial 4'!AV46,'Trial 5'!AV46,'Trial 6'!AV46,'Trial 7'!AV46,'Trial 8'!AV46)</f>
        <v>1276.4925580734578</v>
      </c>
      <c r="AW80" s="24">
        <f ca="1">AVERAGE('Trial 1'!AW46,'Trial 2'!AW46,'Trial 3'!AW46,'Trial 4'!AW46,'Trial 5'!AW46,'Trial 6'!AW46,'Trial 7'!AW46,'Trial 8'!AW46)</f>
        <v>11173.737535628405</v>
      </c>
      <c r="AX80" s="24">
        <f ca="1">AVERAGE('Trial 1'!AX46,'Trial 2'!AX46,'Trial 3'!AX46,'Trial 4'!AX46,'Trial 5'!AX46,'Trial 6'!AX46,'Trial 7'!AX46,'Trial 8'!AX46)</f>
        <v>-4792.2023345822172</v>
      </c>
      <c r="AY80" s="24">
        <f ca="1">AVERAGE('Trial 1'!AY46,'Trial 2'!AY46,'Trial 3'!AY46,'Trial 4'!AY46,'Trial 5'!AY46,'Trial 6'!AY46,'Trial 7'!AY46,'Trial 8'!AY46)</f>
        <v>7224.0564598380051</v>
      </c>
      <c r="AZ80" s="24">
        <f ca="1">AVERAGE('Trial 1'!AZ46,'Trial 2'!AZ46,'Trial 3'!AZ46,'Trial 4'!AZ46,'Trial 5'!AZ46,'Trial 6'!AZ46,'Trial 7'!AZ46,'Trial 8'!AZ46)</f>
        <v>-2356.8062037891341</v>
      </c>
      <c r="BA80" s="25">
        <f ca="1">SUM(AO80:AZ80)</f>
        <v>10838.17770708987</v>
      </c>
      <c r="BB80" s="24">
        <f ca="1">AVERAGE('Trial 1'!BB46,'Trial 2'!BB46,'Trial 3'!BB46,'Trial 4'!BB46,'Trial 5'!BB46,'Trial 6'!BB46,'Trial 7'!BB46,'Trial 8'!BB46)</f>
        <v>11700.284790406049</v>
      </c>
      <c r="BC80" s="24">
        <f ca="1">AVERAGE('Trial 1'!BC46,'Trial 2'!BC46,'Trial 3'!BC46,'Trial 4'!BC46,'Trial 5'!BC46,'Trial 6'!BC46,'Trial 7'!BC46,'Trial 8'!BC46)</f>
        <v>-4021.228037109363</v>
      </c>
      <c r="BD80" s="24">
        <f ca="1">AVERAGE('Trial 1'!BD46,'Trial 2'!BD46,'Trial 3'!BD46,'Trial 4'!BD46,'Trial 5'!BD46,'Trial 6'!BD46,'Trial 7'!BD46,'Trial 8'!BD46)</f>
        <v>15056.633709798634</v>
      </c>
      <c r="BE80" s="24">
        <f ca="1">AVERAGE('Trial 1'!BE46,'Trial 2'!BE46,'Trial 3'!BE46,'Trial 4'!BE46,'Trial 5'!BE46,'Trial 6'!BE46,'Trial 7'!BE46,'Trial 8'!BE46)</f>
        <v>-15098.279184200876</v>
      </c>
      <c r="BF80" s="24">
        <f ca="1">AVERAGE('Trial 1'!BF46,'Trial 2'!BF46,'Trial 3'!BF46,'Trial 4'!BF46,'Trial 5'!BF46,'Trial 6'!BF46,'Trial 7'!BF46,'Trial 8'!BF46)</f>
        <v>-11006.392756843419</v>
      </c>
      <c r="BG80" s="24">
        <f ca="1">AVERAGE('Trial 1'!BG46,'Trial 2'!BG46,'Trial 3'!BG46,'Trial 4'!BG46,'Trial 5'!BG46,'Trial 6'!BG46,'Trial 7'!BG46,'Trial 8'!BG46)</f>
        <v>5144.6029144284057</v>
      </c>
      <c r="BH80" s="24">
        <f ca="1">AVERAGE('Trial 1'!BH46,'Trial 2'!BH46,'Trial 3'!BH46,'Trial 4'!BH46,'Trial 5'!BH46,'Trial 6'!BH46,'Trial 7'!BH46,'Trial 8'!BH46)</f>
        <v>-17120.268137995263</v>
      </c>
      <c r="BI80" s="24">
        <f ca="1">AVERAGE('Trial 1'!BI46,'Trial 2'!BI46,'Trial 3'!BI46,'Trial 4'!BI46,'Trial 5'!BI46,'Trial 6'!BI46,'Trial 7'!BI46,'Trial 8'!BI46)</f>
        <v>13303.54641575037</v>
      </c>
      <c r="BJ80" s="24">
        <f ca="1">AVERAGE('Trial 1'!BJ46,'Trial 2'!BJ46,'Trial 3'!BJ46,'Trial 4'!BJ46,'Trial 5'!BJ46,'Trial 6'!BJ46,'Trial 7'!BJ46,'Trial 8'!BJ46)</f>
        <v>1074.8543788622874</v>
      </c>
      <c r="BK80" s="24">
        <f ca="1">AVERAGE('Trial 1'!BK46,'Trial 2'!BK46,'Trial 3'!BK46,'Trial 4'!BK46,'Trial 5'!BK46,'Trial 6'!BK46,'Trial 7'!BK46,'Trial 8'!BK46)</f>
        <v>-5704.2518298316973</v>
      </c>
      <c r="BL80" s="24">
        <f ca="1">AVERAGE('Trial 1'!BL46,'Trial 2'!BL46,'Trial 3'!BL46,'Trial 4'!BL46,'Trial 5'!BL46,'Trial 6'!BL46,'Trial 7'!BL46,'Trial 8'!BL46)</f>
        <v>7543.5555708317779</v>
      </c>
      <c r="BM80" s="24">
        <f ca="1">AVERAGE('Trial 1'!BM46,'Trial 2'!BM46,'Trial 3'!BM46,'Trial 4'!BM46,'Trial 5'!BM46,'Trial 6'!BM46,'Trial 7'!BM46,'Trial 8'!BM46)</f>
        <v>9050.7734983517403</v>
      </c>
      <c r="BN80" s="25">
        <f ca="1">SUM(BB80:BM80)</f>
        <v>9923.831332448648</v>
      </c>
      <c r="BO80" s="24">
        <f ca="1">AVERAGE('Trial 1'!BO46,'Trial 2'!BO46,'Trial 3'!BO46,'Trial 4'!BO46,'Trial 5'!BO46,'Trial 6'!BO46,'Trial 7'!BO46,'Trial 8'!BO46)</f>
        <v>-8128.4418492205177</v>
      </c>
      <c r="BP80" s="24">
        <f ca="1">AVERAGE('Trial 1'!BP46,'Trial 2'!BP46,'Trial 3'!BP46,'Trial 4'!BP46,'Trial 5'!BP46,'Trial 6'!BP46,'Trial 7'!BP46,'Trial 8'!BP46)</f>
        <v>4730.4389022836094</v>
      </c>
      <c r="BQ80" s="24">
        <f ca="1">AVERAGE('Trial 1'!BQ46,'Trial 2'!BQ46,'Trial 3'!BQ46,'Trial 4'!BQ46,'Trial 5'!BQ46,'Trial 6'!BQ46,'Trial 7'!BQ46,'Trial 8'!BQ46)</f>
        <v>-3161.3204983811784</v>
      </c>
      <c r="BR80" s="24">
        <f ca="1">AVERAGE('Trial 1'!BR46,'Trial 2'!BR46,'Trial 3'!BR46,'Trial 4'!BR46,'Trial 5'!BR46,'Trial 6'!BR46,'Trial 7'!BR46,'Trial 8'!BR46)</f>
        <v>3952.9955685889777</v>
      </c>
      <c r="BS80" s="24">
        <f ca="1">AVERAGE('Trial 1'!BS46,'Trial 2'!BS46,'Trial 3'!BS46,'Trial 4'!BS46,'Trial 5'!BS46,'Trial 6'!BS46,'Trial 7'!BS46,'Trial 8'!BS46)</f>
        <v>-5742.9299082027464</v>
      </c>
      <c r="BT80" s="24">
        <f ca="1">AVERAGE('Trial 1'!BT46,'Trial 2'!BT46,'Trial 3'!BT46,'Trial 4'!BT46,'Trial 5'!BT46,'Trial 6'!BT46,'Trial 7'!BT46,'Trial 8'!BT46)</f>
        <v>3259.3984062034351</v>
      </c>
      <c r="BU80" s="24">
        <f ca="1">AVERAGE('Trial 1'!BU46,'Trial 2'!BU46,'Trial 3'!BU46,'Trial 4'!BU46,'Trial 5'!BU46,'Trial 6'!BU46,'Trial 7'!BU46,'Trial 8'!BU46)</f>
        <v>391.04893618206643</v>
      </c>
      <c r="BV80" s="24">
        <f ca="1">AVERAGE('Trial 1'!BV46,'Trial 2'!BV46,'Trial 3'!BV46,'Trial 4'!BV46,'Trial 5'!BV46,'Trial 6'!BV46,'Trial 7'!BV46,'Trial 8'!BV46)</f>
        <v>11222.240601225232</v>
      </c>
      <c r="BW80" s="24">
        <f ca="1">AVERAGE('Trial 1'!BW46,'Trial 2'!BW46,'Trial 3'!BW46,'Trial 4'!BW46,'Trial 5'!BW46,'Trial 6'!BW46,'Trial 7'!BW46,'Trial 8'!BW46)</f>
        <v>-10640.632138795809</v>
      </c>
      <c r="BX80" s="24">
        <f ca="1">AVERAGE('Trial 1'!BX46,'Trial 2'!BX46,'Trial 3'!BX46,'Trial 4'!BX46,'Trial 5'!BX46,'Trial 6'!BX46,'Trial 7'!BX46,'Trial 8'!BX46)</f>
        <v>-1653.0115732498325</v>
      </c>
      <c r="BY80" s="24">
        <f ca="1">AVERAGE('Trial 1'!BY46,'Trial 2'!BY46,'Trial 3'!BY46,'Trial 4'!BY46,'Trial 5'!BY46,'Trial 6'!BY46,'Trial 7'!BY46,'Trial 8'!BY46)</f>
        <v>4558.9562756309369</v>
      </c>
      <c r="BZ80" s="24">
        <f ca="1">AVERAGE('Trial 1'!BZ46,'Trial 2'!BZ46,'Trial 3'!BZ46,'Trial 4'!BZ46,'Trial 5'!BZ46,'Trial 6'!BZ46,'Trial 7'!BZ46,'Trial 8'!BZ46)</f>
        <v>-21050.936627105963</v>
      </c>
      <c r="CA80" s="25">
        <f ca="1">SUM(BO80:BZ80)</f>
        <v>-22262.193904841788</v>
      </c>
      <c r="CB80" s="24">
        <f ca="1">AVERAGE('Trial 1'!CB46,'Trial 2'!CB46,'Trial 3'!CB46,'Trial 4'!CB46,'Trial 5'!CB46,'Trial 6'!CB46,'Trial 7'!CB46,'Trial 8'!CB46)</f>
        <v>20068.886889633512</v>
      </c>
      <c r="CC80" s="24">
        <f ca="1">AVERAGE('Trial 1'!CC46,'Trial 2'!CC46,'Trial 3'!CC46,'Trial 4'!CC46,'Trial 5'!CC46,'Trial 6'!CC46,'Trial 7'!CC46,'Trial 8'!CC46)</f>
        <v>-2183.3255814388949</v>
      </c>
      <c r="CD80" s="24">
        <f ca="1">AVERAGE('Trial 1'!CD46,'Trial 2'!CD46,'Trial 3'!CD46,'Trial 4'!CD46,'Trial 5'!CD46,'Trial 6'!CD46,'Trial 7'!CD46,'Trial 8'!CD46)</f>
        <v>120.58035116526571</v>
      </c>
      <c r="CE80" s="24">
        <f ca="1">AVERAGE('Trial 1'!CE46,'Trial 2'!CE46,'Trial 3'!CE46,'Trial 4'!CE46,'Trial 5'!CE46,'Trial 6'!CE46,'Trial 7'!CE46,'Trial 8'!CE46)</f>
        <v>-4847.0389410236539</v>
      </c>
      <c r="CF80" s="24">
        <f ca="1">AVERAGE('Trial 1'!CF46,'Trial 2'!CF46,'Trial 3'!CF46,'Trial 4'!CF46,'Trial 5'!CF46,'Trial 6'!CF46,'Trial 7'!CF46,'Trial 8'!CF46)</f>
        <v>-9951.6141794341365</v>
      </c>
      <c r="CG80" s="24">
        <f ca="1">AVERAGE('Trial 1'!CG46,'Trial 2'!CG46,'Trial 3'!CG46,'Trial 4'!CG46,'Trial 5'!CG46,'Trial 6'!CG46,'Trial 7'!CG46,'Trial 8'!CG46)</f>
        <v>-1242.6938079496231</v>
      </c>
      <c r="CH80" s="24">
        <f ca="1">AVERAGE('Trial 1'!CH46,'Trial 2'!CH46,'Trial 3'!CH46,'Trial 4'!CH46,'Trial 5'!CH46,'Trial 6'!CH46,'Trial 7'!CH46,'Trial 8'!CH46)</f>
        <v>-2805.7157550183028</v>
      </c>
      <c r="CI80" s="24">
        <f ca="1">AVERAGE('Trial 1'!CI46,'Trial 2'!CI46,'Trial 3'!CI46,'Trial 4'!CI46,'Trial 5'!CI46,'Trial 6'!CI46,'Trial 7'!CI46,'Trial 8'!CI46)</f>
        <v>9642.2758348452589</v>
      </c>
      <c r="CJ80" s="24">
        <f ca="1">AVERAGE('Trial 1'!CJ46,'Trial 2'!CJ46,'Trial 3'!CJ46,'Trial 4'!CJ46,'Trial 5'!CJ46,'Trial 6'!CJ46,'Trial 7'!CJ46,'Trial 8'!CJ46)</f>
        <v>-417.29638949241689</v>
      </c>
      <c r="CK80" s="24">
        <f ca="1">AVERAGE('Trial 1'!CK46,'Trial 2'!CK46,'Trial 3'!CK46,'Trial 4'!CK46,'Trial 5'!CK46,'Trial 6'!CK46,'Trial 7'!CK46,'Trial 8'!CK46)</f>
        <v>5355.718691432824</v>
      </c>
      <c r="CL80" s="24">
        <f ca="1">AVERAGE('Trial 1'!CL46,'Trial 2'!CL46,'Trial 3'!CL46,'Trial 4'!CL46,'Trial 5'!CL46,'Trial 6'!CL46,'Trial 7'!CL46,'Trial 8'!CL46)</f>
        <v>-5036.970502055814</v>
      </c>
      <c r="CM80" s="24">
        <f ca="1">AVERAGE('Trial 1'!CM46,'Trial 2'!CM46,'Trial 3'!CM46,'Trial 4'!CM46,'Trial 5'!CM46,'Trial 6'!CM46,'Trial 7'!CM46,'Trial 8'!CM46)</f>
        <v>442.13384248698435</v>
      </c>
      <c r="CN80" s="25">
        <f ca="1">SUM(CB80:CM80)</f>
        <v>9144.9404531510027</v>
      </c>
      <c r="CO80" s="24">
        <f ca="1">AVERAGE('Trial 1'!CO46,'Trial 2'!CO46,'Trial 3'!CO46,'Trial 4'!CO46,'Trial 5'!CO46,'Trial 6'!CO46,'Trial 7'!CO46,'Trial 8'!CO46)</f>
        <v>9259.2066987544167</v>
      </c>
      <c r="CP80" s="24">
        <f ca="1">AVERAGE('Trial 1'!CP46,'Trial 2'!CP46,'Trial 3'!CP46,'Trial 4'!CP46,'Trial 5'!CP46,'Trial 6'!CP46,'Trial 7'!CP46,'Trial 8'!CP46)</f>
        <v>-3941.9464791823284</v>
      </c>
      <c r="CQ80" s="24">
        <f ca="1">AVERAGE('Trial 1'!CQ46,'Trial 2'!CQ46,'Trial 3'!CQ46,'Trial 4'!CQ46,'Trial 5'!CQ46,'Trial 6'!CQ46,'Trial 7'!CQ46,'Trial 8'!CQ46)</f>
        <v>-5116.1445165857531</v>
      </c>
      <c r="CR80" s="24">
        <f ca="1">AVERAGE('Trial 1'!CR46,'Trial 2'!CR46,'Trial 3'!CR46,'Trial 4'!CR46,'Trial 5'!CR46,'Trial 6'!CR46,'Trial 7'!CR46,'Trial 8'!CR46)</f>
        <v>-4658.9566669446267</v>
      </c>
      <c r="CS80" s="24">
        <f ca="1">AVERAGE('Trial 1'!CS46,'Trial 2'!CS46,'Trial 3'!CS46,'Trial 4'!CS46,'Trial 5'!CS46,'Trial 6'!CS46,'Trial 7'!CS46,'Trial 8'!CS46)</f>
        <v>1761.3861108594056</v>
      </c>
      <c r="CT80" s="24">
        <f ca="1">AVERAGE('Trial 1'!CT46,'Trial 2'!CT46,'Trial 3'!CT46,'Trial 4'!CT46,'Trial 5'!CT46,'Trial 6'!CT46,'Trial 7'!CT46,'Trial 8'!CT46)</f>
        <v>-4237.0194941524833</v>
      </c>
      <c r="CU80" s="24">
        <f ca="1">AVERAGE('Trial 1'!CU46,'Trial 2'!CU46,'Trial 3'!CU46,'Trial 4'!CU46,'Trial 5'!CU46,'Trial 6'!CU46,'Trial 7'!CU46,'Trial 8'!CU46)</f>
        <v>1111.1541426372783</v>
      </c>
      <c r="CV80" s="24">
        <f ca="1">AVERAGE('Trial 1'!CV46,'Trial 2'!CV46,'Trial 3'!CV46,'Trial 4'!CV46,'Trial 5'!CV46,'Trial 6'!CV46,'Trial 7'!CV46,'Trial 8'!CV46)</f>
        <v>-3247.602899505669</v>
      </c>
      <c r="CW80" s="24">
        <f ca="1">AVERAGE('Trial 1'!CW46,'Trial 2'!CW46,'Trial 3'!CW46,'Trial 4'!CW46,'Trial 5'!CW46,'Trial 6'!CW46,'Trial 7'!CW46,'Trial 8'!CW46)</f>
        <v>2686.7020620709159</v>
      </c>
      <c r="CX80" s="24">
        <f ca="1">AVERAGE('Trial 1'!CX46,'Trial 2'!CX46,'Trial 3'!CX46,'Trial 4'!CX46,'Trial 5'!CX46,'Trial 6'!CX46,'Trial 7'!CX46,'Trial 8'!CX46)</f>
        <v>-913.87988012814048</v>
      </c>
      <c r="CY80" s="24">
        <f ca="1">AVERAGE('Trial 1'!CY46,'Trial 2'!CY46,'Trial 3'!CY46,'Trial 4'!CY46,'Trial 5'!CY46,'Trial 6'!CY46,'Trial 7'!CY46,'Trial 8'!CY46)</f>
        <v>-2640.3536623944674</v>
      </c>
      <c r="CZ80" s="24">
        <f ca="1">AVERAGE('Trial 1'!CZ46,'Trial 2'!CZ46,'Trial 3'!CZ46,'Trial 4'!CZ46,'Trial 5'!CZ46,'Trial 6'!CZ46,'Trial 7'!CZ46,'Trial 8'!CZ46)</f>
        <v>2312.735482230717</v>
      </c>
      <c r="DA80" s="25">
        <f ca="1">SUM(CO80:CZ80)</f>
        <v>-7624.7191023407358</v>
      </c>
      <c r="DB80" s="24">
        <f ca="1">AVERAGE('Trial 1'!DB46,'Trial 2'!DB46,'Trial 3'!DB46,'Trial 4'!DB46,'Trial 5'!DB46,'Trial 6'!DB46,'Trial 7'!DB46,'Trial 8'!DB46)</f>
        <v>2673.5617332147285</v>
      </c>
      <c r="DC80" s="24">
        <f ca="1">AVERAGE('Trial 1'!DC46,'Trial 2'!DC46,'Trial 3'!DC46,'Trial 4'!DC46,'Trial 5'!DC46,'Trial 6'!DC46,'Trial 7'!DC46,'Trial 8'!DC46)</f>
        <v>8255.8897057681388</v>
      </c>
      <c r="DD80" s="24">
        <f ca="1">AVERAGE('Trial 1'!DD46,'Trial 2'!DD46,'Trial 3'!DD46,'Trial 4'!DD46,'Trial 5'!DD46,'Trial 6'!DD46,'Trial 7'!DD46,'Trial 8'!DD46)</f>
        <v>-10953.617596061786</v>
      </c>
      <c r="DE80" s="24">
        <f ca="1">AVERAGE('Trial 1'!DE46,'Trial 2'!DE46,'Trial 3'!DE46,'Trial 4'!DE46,'Trial 5'!DE46,'Trial 6'!DE46,'Trial 7'!DE46,'Trial 8'!DE46)</f>
        <v>7011.7538110264677</v>
      </c>
      <c r="DF80" s="24">
        <f ca="1">AVERAGE('Trial 1'!DF46,'Trial 2'!DF46,'Trial 3'!DF46,'Trial 4'!DF46,'Trial 5'!DF46,'Trial 6'!DF46,'Trial 7'!DF46,'Trial 8'!DF46)</f>
        <v>9568.5384053902708</v>
      </c>
      <c r="DG80" s="24">
        <f ca="1">AVERAGE('Trial 1'!DG46,'Trial 2'!DG46,'Trial 3'!DG46,'Trial 4'!DG46,'Trial 5'!DG46,'Trial 6'!DG46,'Trial 7'!DG46,'Trial 8'!DG46)</f>
        <v>-3623.965753150575</v>
      </c>
      <c r="DH80" s="24">
        <f ca="1">AVERAGE('Trial 1'!DH46,'Trial 2'!DH46,'Trial 3'!DH46,'Trial 4'!DH46,'Trial 5'!DH46,'Trial 6'!DH46,'Trial 7'!DH46,'Trial 8'!DH46)</f>
        <v>-2117.2511714794796</v>
      </c>
      <c r="DI80" s="24">
        <f ca="1">AVERAGE('Trial 1'!DI46,'Trial 2'!DI46,'Trial 3'!DI46,'Trial 4'!DI46,'Trial 5'!DI46,'Trial 6'!DI46,'Trial 7'!DI46,'Trial 8'!DI46)</f>
        <v>5189.6168413245869</v>
      </c>
      <c r="DJ80" s="24">
        <f ca="1">AVERAGE('Trial 1'!DJ46,'Trial 2'!DJ46,'Trial 3'!DJ46,'Trial 4'!DJ46,'Trial 5'!DJ46,'Trial 6'!DJ46,'Trial 7'!DJ46,'Trial 8'!DJ46)</f>
        <v>-314.60897133291701</v>
      </c>
      <c r="DK80" s="24">
        <f ca="1">AVERAGE('Trial 1'!DK46,'Trial 2'!DK46,'Trial 3'!DK46,'Trial 4'!DK46,'Trial 5'!DK46,'Trial 6'!DK46,'Trial 7'!DK46,'Trial 8'!DK46)</f>
        <v>-2201.3650776350123</v>
      </c>
      <c r="DL80" s="24">
        <f ca="1">AVERAGE('Trial 1'!DL46,'Trial 2'!DL46,'Trial 3'!DL46,'Trial 4'!DL46,'Trial 5'!DL46,'Trial 6'!DL46,'Trial 7'!DL46,'Trial 8'!DL46)</f>
        <v>-6820.6577198530722</v>
      </c>
      <c r="DM80" s="24">
        <f ca="1">AVERAGE('Trial 1'!DM46,'Trial 2'!DM46,'Trial 3'!DM46,'Trial 4'!DM46,'Trial 5'!DM46,'Trial 6'!DM46,'Trial 7'!DM46,'Trial 8'!DM46)</f>
        <v>10443.313292510731</v>
      </c>
      <c r="DN80" s="25">
        <f ca="1">SUM(DB80:DM80)</f>
        <v>17111.207499722084</v>
      </c>
      <c r="DO80" s="24">
        <f ca="1">AVERAGE('Trial 1'!DO46,'Trial 2'!DO46,'Trial 3'!DO46,'Trial 4'!DO46,'Trial 5'!DO46,'Trial 6'!DO46,'Trial 7'!DO46,'Trial 8'!DO46)</f>
        <v>18084.227131907788</v>
      </c>
      <c r="DP80" s="24">
        <f ca="1">AVERAGE('Trial 1'!DP46,'Trial 2'!DP46,'Trial 3'!DP46,'Trial 4'!DP46,'Trial 5'!DP46,'Trial 6'!DP46,'Trial 7'!DP46,'Trial 8'!DP46)</f>
        <v>-1825.3137675797079</v>
      </c>
      <c r="DQ80" s="24">
        <f ca="1">AVERAGE('Trial 1'!DQ46,'Trial 2'!DQ46,'Trial 3'!DQ46,'Trial 4'!DQ46,'Trial 5'!DQ46,'Trial 6'!DQ46,'Trial 7'!DQ46,'Trial 8'!DQ46)</f>
        <v>-8437.6109587836017</v>
      </c>
      <c r="DR80" s="24">
        <f ca="1">AVERAGE('Trial 1'!DR46,'Trial 2'!DR46,'Trial 3'!DR46,'Trial 4'!DR46,'Trial 5'!DR46,'Trial 6'!DR46,'Trial 7'!DR46,'Trial 8'!DR46)</f>
        <v>10883.219092900184</v>
      </c>
      <c r="DS80" s="24">
        <f ca="1">AVERAGE('Trial 1'!DS46,'Trial 2'!DS46,'Trial 3'!DS46,'Trial 4'!DS46,'Trial 5'!DS46,'Trial 6'!DS46,'Trial 7'!DS46,'Trial 8'!DS46)</f>
        <v>-17534.086275764981</v>
      </c>
      <c r="DT80" s="24">
        <f ca="1">AVERAGE('Trial 1'!DT46,'Trial 2'!DT46,'Trial 3'!DT46,'Trial 4'!DT46,'Trial 5'!DT46,'Trial 6'!DT46,'Trial 7'!DT46,'Trial 8'!DT46)</f>
        <v>14335.891138780427</v>
      </c>
      <c r="DU80" s="24">
        <f ca="1">AVERAGE('Trial 1'!DU46,'Trial 2'!DU46,'Trial 3'!DU46,'Trial 4'!DU46,'Trial 5'!DU46,'Trial 6'!DU46,'Trial 7'!DU46,'Trial 8'!DU46)</f>
        <v>-5695.483424449445</v>
      </c>
      <c r="DV80" s="24">
        <f ca="1">AVERAGE('Trial 1'!DV46,'Trial 2'!DV46,'Trial 3'!DV46,'Trial 4'!DV46,'Trial 5'!DV46,'Trial 6'!DV46,'Trial 7'!DV46,'Trial 8'!DV46)</f>
        <v>-167.17487172776487</v>
      </c>
      <c r="DW80" s="24">
        <f ca="1">AVERAGE('Trial 1'!DW46,'Trial 2'!DW46,'Trial 3'!DW46,'Trial 4'!DW46,'Trial 5'!DW46,'Trial 6'!DW46,'Trial 7'!DW46,'Trial 8'!DW46)</f>
        <v>-5022.9848209354841</v>
      </c>
      <c r="DX80" s="24">
        <f ca="1">AVERAGE('Trial 1'!DX46,'Trial 2'!DX46,'Trial 3'!DX46,'Trial 4'!DX46,'Trial 5'!DX46,'Trial 6'!DX46,'Trial 7'!DX46,'Trial 8'!DX46)</f>
        <v>-1884.1684574854282</v>
      </c>
      <c r="DY80" s="24">
        <f ca="1">AVERAGE('Trial 1'!DY46,'Trial 2'!DY46,'Trial 3'!DY46,'Trial 4'!DY46,'Trial 5'!DY46,'Trial 6'!DY46,'Trial 7'!DY46,'Trial 8'!DY46)</f>
        <v>-7760.2989293196379</v>
      </c>
      <c r="DZ80" s="24">
        <f ca="1">AVERAGE('Trial 1'!DZ46,'Trial 2'!DZ46,'Trial 3'!DZ46,'Trial 4'!DZ46,'Trial 5'!DZ46,'Trial 6'!DZ46,'Trial 7'!DZ46,'Trial 8'!DZ46)</f>
        <v>-5128.1400805207513</v>
      </c>
      <c r="EA80" s="25">
        <f ca="1">SUM(DO80:DZ80)</f>
        <v>-10151.924222978399</v>
      </c>
      <c r="EB80" s="24">
        <f ca="1">AVERAGE('Trial 1'!EB46,'Trial 2'!EB46,'Trial 3'!EB46,'Trial 4'!EB46,'Trial 5'!EB46,'Trial 6'!EB46,'Trial 7'!EB46,'Trial 8'!EB46)</f>
        <v>-9539.3025969964674</v>
      </c>
      <c r="EC80" s="24">
        <f ca="1">AVERAGE('Trial 1'!EC46,'Trial 2'!EC46,'Trial 3'!EC46,'Trial 4'!EC46,'Trial 5'!EC46,'Trial 6'!EC46,'Trial 7'!EC46,'Trial 8'!EC46)</f>
        <v>-18113.458278771304</v>
      </c>
      <c r="ED80" s="24">
        <f ca="1">AVERAGE('Trial 1'!ED46,'Trial 2'!ED46,'Trial 3'!ED46,'Trial 4'!ED46,'Trial 5'!ED46,'Trial 6'!ED46,'Trial 7'!ED46,'Trial 8'!ED46)</f>
        <v>13926.786569796346</v>
      </c>
      <c r="EE80" s="24">
        <f ca="1">AVERAGE('Trial 1'!EE46,'Trial 2'!EE46,'Trial 3'!EE46,'Trial 4'!EE46,'Trial 5'!EE46,'Trial 6'!EE46,'Trial 7'!EE46,'Trial 8'!EE46)</f>
        <v>7146.7478245748989</v>
      </c>
      <c r="EF80" s="24">
        <f ca="1">AVERAGE('Trial 1'!EF46,'Trial 2'!EF46,'Trial 3'!EF46,'Trial 4'!EF46,'Trial 5'!EF46,'Trial 6'!EF46,'Trial 7'!EF46,'Trial 8'!EF46)</f>
        <v>4359.2031540455246</v>
      </c>
      <c r="EG80" s="24">
        <f ca="1">AVERAGE('Trial 1'!EG46,'Trial 2'!EG46,'Trial 3'!EG46,'Trial 4'!EG46,'Trial 5'!EG46,'Trial 6'!EG46,'Trial 7'!EG46,'Trial 8'!EG46)</f>
        <v>3465.0080068065758</v>
      </c>
      <c r="EH80" s="24">
        <f ca="1">AVERAGE('Trial 1'!EH46,'Trial 2'!EH46,'Trial 3'!EH46,'Trial 4'!EH46,'Trial 5'!EH46,'Trial 6'!EH46,'Trial 7'!EH46,'Trial 8'!EH46)</f>
        <v>6335.6029682263015</v>
      </c>
      <c r="EI80" s="24">
        <f ca="1">AVERAGE('Trial 1'!EI46,'Trial 2'!EI46,'Trial 3'!EI46,'Trial 4'!EI46,'Trial 5'!EI46,'Trial 6'!EI46,'Trial 7'!EI46,'Trial 8'!EI46)</f>
        <v>6675.0221233674565</v>
      </c>
      <c r="EJ80" s="24">
        <f ca="1">AVERAGE('Trial 1'!EJ46,'Trial 2'!EJ46,'Trial 3'!EJ46,'Trial 4'!EJ46,'Trial 5'!EJ46,'Trial 6'!EJ46,'Trial 7'!EJ46,'Trial 8'!EJ46)</f>
        <v>18929.516070110487</v>
      </c>
      <c r="EK80" s="24">
        <f ca="1">AVERAGE('Trial 1'!EK46,'Trial 2'!EK46,'Trial 3'!EK46,'Trial 4'!EK46,'Trial 5'!EK46,'Trial 6'!EK46,'Trial 7'!EK46,'Trial 8'!EK46)</f>
        <v>-4157.2319506806434</v>
      </c>
      <c r="EL80" s="24">
        <f ca="1">AVERAGE('Trial 1'!EL46,'Trial 2'!EL46,'Trial 3'!EL46,'Trial 4'!EL46,'Trial 5'!EL46,'Trial 6'!EL46,'Trial 7'!EL46,'Trial 8'!EL46)</f>
        <v>15948.562108430833</v>
      </c>
      <c r="EM80" s="24">
        <f ca="1">AVERAGE('Trial 1'!EM46,'Trial 2'!EM46,'Trial 3'!EM46,'Trial 4'!EM46,'Trial 5'!EM46,'Trial 6'!EM46,'Trial 7'!EM46,'Trial 8'!EM46)</f>
        <v>13655.774449299779</v>
      </c>
      <c r="EN80" s="25">
        <f ca="1">SUM(EB80:EM80)</f>
        <v>58632.23044820979</v>
      </c>
    </row>
    <row r="81" spans="1:144" ht="12.75" customHeight="1" outlineLevel="1" x14ac:dyDescent="0.2">
      <c r="A81" s="9" t="str">
        <f>Labels!B80</f>
        <v>Output Shock std dev</v>
      </c>
      <c r="B81" s="28">
        <f ca="1">STDEV('Trial 1'!B46,'Trial 2'!B46,'Trial 3'!B46,'Trial 4'!B46,'Trial 5'!B46,'Trial 6'!B46,'Trial 7'!B46,'Trial 8'!B46)</f>
        <v>27980.18842413418</v>
      </c>
      <c r="C81" s="28">
        <f ca="1">STDEV('Trial 1'!C46,'Trial 2'!C46,'Trial 3'!C46,'Trial 4'!C46,'Trial 5'!C46,'Trial 6'!C46,'Trial 7'!C46,'Trial 8'!C46)</f>
        <v>15748.17689229835</v>
      </c>
      <c r="D81" s="28">
        <f ca="1">STDEV('Trial 1'!D46,'Trial 2'!D46,'Trial 3'!D46,'Trial 4'!D46,'Trial 5'!D46,'Trial 6'!D46,'Trial 7'!D46,'Trial 8'!D46)</f>
        <v>39153.71760112964</v>
      </c>
      <c r="E81" s="28">
        <f ca="1">STDEV('Trial 1'!E46,'Trial 2'!E46,'Trial 3'!E46,'Trial 4'!E46,'Trial 5'!E46,'Trial 6'!E46,'Trial 7'!E46,'Trial 8'!E46)</f>
        <v>31110.357726864131</v>
      </c>
      <c r="F81" s="28">
        <f ca="1">STDEV('Trial 1'!F46,'Trial 2'!F46,'Trial 3'!F46,'Trial 4'!F46,'Trial 5'!F46,'Trial 6'!F46,'Trial 7'!F46,'Trial 8'!F46)</f>
        <v>36242.472177673699</v>
      </c>
      <c r="G81" s="28">
        <f ca="1">STDEV('Trial 1'!G46,'Trial 2'!G46,'Trial 3'!G46,'Trial 4'!G46,'Trial 5'!G46,'Trial 6'!G46,'Trial 7'!G46,'Trial 8'!G46)</f>
        <v>26572.635317839366</v>
      </c>
      <c r="H81" s="28">
        <f ca="1">STDEV('Trial 1'!H46,'Trial 2'!H46,'Trial 3'!H46,'Trial 4'!H46,'Trial 5'!H46,'Trial 6'!H46,'Trial 7'!H46,'Trial 8'!H46)</f>
        <v>30485.017997998202</v>
      </c>
      <c r="I81" s="28">
        <f ca="1">STDEV('Trial 1'!I46,'Trial 2'!I46,'Trial 3'!I46,'Trial 4'!I46,'Trial 5'!I46,'Trial 6'!I46,'Trial 7'!I46,'Trial 8'!I46)</f>
        <v>36697.824649823451</v>
      </c>
      <c r="J81" s="28">
        <f ca="1">STDEV('Trial 1'!J46,'Trial 2'!J46,'Trial 3'!J46,'Trial 4'!J46,'Trial 5'!J46,'Trial 6'!J46,'Trial 7'!J46,'Trial 8'!J46)</f>
        <v>35081.74170721999</v>
      </c>
      <c r="K81" s="28">
        <f ca="1">STDEV('Trial 1'!K46,'Trial 2'!K46,'Trial 3'!K46,'Trial 4'!K46,'Trial 5'!K46,'Trial 6'!K46,'Trial 7'!K46,'Trial 8'!K46)</f>
        <v>11463.05964171563</v>
      </c>
      <c r="L81" s="28">
        <f ca="1">STDEV('Trial 1'!L46,'Trial 2'!L46,'Trial 3'!L46,'Trial 4'!L46,'Trial 5'!L46,'Trial 6'!L46,'Trial 7'!L46,'Trial 8'!L46)</f>
        <v>21209.57866718325</v>
      </c>
      <c r="M81" s="28">
        <f ca="1">STDEV('Trial 1'!M46,'Trial 2'!M46,'Trial 3'!M46,'Trial 4'!M46,'Trial 5'!M46,'Trial 6'!M46,'Trial 7'!M46,'Trial 8'!M46)</f>
        <v>20515.73841091141</v>
      </c>
      <c r="N81" s="29">
        <f ca="1">SUM(B81:M81)</f>
        <v>332260.50921479124</v>
      </c>
      <c r="O81" s="28">
        <f ca="1">STDEV('Trial 1'!O46,'Trial 2'!O46,'Trial 3'!O46,'Trial 4'!O46,'Trial 5'!O46,'Trial 6'!O46,'Trial 7'!O46,'Trial 8'!O46)</f>
        <v>21537.804734006095</v>
      </c>
      <c r="P81" s="28">
        <f ca="1">STDEV('Trial 1'!P46,'Trial 2'!P46,'Trial 3'!P46,'Trial 4'!P46,'Trial 5'!P46,'Trial 6'!P46,'Trial 7'!P46,'Trial 8'!P46)</f>
        <v>22373.657225804123</v>
      </c>
      <c r="Q81" s="28">
        <f ca="1">STDEV('Trial 1'!Q46,'Trial 2'!Q46,'Trial 3'!Q46,'Trial 4'!Q46,'Trial 5'!Q46,'Trial 6'!Q46,'Trial 7'!Q46,'Trial 8'!Q46)</f>
        <v>27094.304787806355</v>
      </c>
      <c r="R81" s="28">
        <f ca="1">STDEV('Trial 1'!R46,'Trial 2'!R46,'Trial 3'!R46,'Trial 4'!R46,'Trial 5'!R46,'Trial 6'!R46,'Trial 7'!R46,'Trial 8'!R46)</f>
        <v>29211.323975192783</v>
      </c>
      <c r="S81" s="28">
        <f ca="1">STDEV('Trial 1'!S46,'Trial 2'!S46,'Trial 3'!S46,'Trial 4'!S46,'Trial 5'!S46,'Trial 6'!S46,'Trial 7'!S46,'Trial 8'!S46)</f>
        <v>30563.291840032853</v>
      </c>
      <c r="T81" s="28">
        <f ca="1">STDEV('Trial 1'!T46,'Trial 2'!T46,'Trial 3'!T46,'Trial 4'!T46,'Trial 5'!T46,'Trial 6'!T46,'Trial 7'!T46,'Trial 8'!T46)</f>
        <v>32090.624705918635</v>
      </c>
      <c r="U81" s="28">
        <f ca="1">STDEV('Trial 1'!U46,'Trial 2'!U46,'Trial 3'!U46,'Trial 4'!U46,'Trial 5'!U46,'Trial 6'!U46,'Trial 7'!U46,'Trial 8'!U46)</f>
        <v>40977.565768268083</v>
      </c>
      <c r="V81" s="28">
        <f ca="1">STDEV('Trial 1'!V46,'Trial 2'!V46,'Trial 3'!V46,'Trial 4'!V46,'Trial 5'!V46,'Trial 6'!V46,'Trial 7'!V46,'Trial 8'!V46)</f>
        <v>32097.894612488151</v>
      </c>
      <c r="W81" s="28">
        <f ca="1">STDEV('Trial 1'!W46,'Trial 2'!W46,'Trial 3'!W46,'Trial 4'!W46,'Trial 5'!W46,'Trial 6'!W46,'Trial 7'!W46,'Trial 8'!W46)</f>
        <v>33355.410107428834</v>
      </c>
      <c r="X81" s="28">
        <f ca="1">STDEV('Trial 1'!X46,'Trial 2'!X46,'Trial 3'!X46,'Trial 4'!X46,'Trial 5'!X46,'Trial 6'!X46,'Trial 7'!X46,'Trial 8'!X46)</f>
        <v>30490.314719790516</v>
      </c>
      <c r="Y81" s="28">
        <f ca="1">STDEV('Trial 1'!Y46,'Trial 2'!Y46,'Trial 3'!Y46,'Trial 4'!Y46,'Trial 5'!Y46,'Trial 6'!Y46,'Trial 7'!Y46,'Trial 8'!Y46)</f>
        <v>34710.844295263058</v>
      </c>
      <c r="Z81" s="28">
        <f ca="1">STDEV('Trial 1'!Z46,'Trial 2'!Z46,'Trial 3'!Z46,'Trial 4'!Z46,'Trial 5'!Z46,'Trial 6'!Z46,'Trial 7'!Z46,'Trial 8'!Z46)</f>
        <v>23558.055472031094</v>
      </c>
      <c r="AA81" s="29">
        <f ca="1">SUM(O81:Z81)</f>
        <v>358061.09224403062</v>
      </c>
      <c r="AB81" s="28">
        <f ca="1">STDEV('Trial 1'!AB46,'Trial 2'!AB46,'Trial 3'!AB46,'Trial 4'!AB46,'Trial 5'!AB46,'Trial 6'!AB46,'Trial 7'!AB46,'Trial 8'!AB46)</f>
        <v>32996.798131703581</v>
      </c>
      <c r="AC81" s="28">
        <f ca="1">STDEV('Trial 1'!AC46,'Trial 2'!AC46,'Trial 3'!AC46,'Trial 4'!AC46,'Trial 5'!AC46,'Trial 6'!AC46,'Trial 7'!AC46,'Trial 8'!AC46)</f>
        <v>24041.34522230814</v>
      </c>
      <c r="AD81" s="28">
        <f ca="1">STDEV('Trial 1'!AD46,'Trial 2'!AD46,'Trial 3'!AD46,'Trial 4'!AD46,'Trial 5'!AD46,'Trial 6'!AD46,'Trial 7'!AD46,'Trial 8'!AD46)</f>
        <v>32061.509766336865</v>
      </c>
      <c r="AE81" s="28">
        <f ca="1">STDEV('Trial 1'!AE46,'Trial 2'!AE46,'Trial 3'!AE46,'Trial 4'!AE46,'Trial 5'!AE46,'Trial 6'!AE46,'Trial 7'!AE46,'Trial 8'!AE46)</f>
        <v>23886.362723504568</v>
      </c>
      <c r="AF81" s="28">
        <f ca="1">STDEV('Trial 1'!AF46,'Trial 2'!AF46,'Trial 3'!AF46,'Trial 4'!AF46,'Trial 5'!AF46,'Trial 6'!AF46,'Trial 7'!AF46,'Trial 8'!AF46)</f>
        <v>24230.156091740493</v>
      </c>
      <c r="AG81" s="28">
        <f ca="1">STDEV('Trial 1'!AG46,'Trial 2'!AG46,'Trial 3'!AG46,'Trial 4'!AG46,'Trial 5'!AG46,'Trial 6'!AG46,'Trial 7'!AG46,'Trial 8'!AG46)</f>
        <v>24161.952576402648</v>
      </c>
      <c r="AH81" s="28">
        <f ca="1">STDEV('Trial 1'!AH46,'Trial 2'!AH46,'Trial 3'!AH46,'Trial 4'!AH46,'Trial 5'!AH46,'Trial 6'!AH46,'Trial 7'!AH46,'Trial 8'!AH46)</f>
        <v>26019.047691870695</v>
      </c>
      <c r="AI81" s="28">
        <f ca="1">STDEV('Trial 1'!AI46,'Trial 2'!AI46,'Trial 3'!AI46,'Trial 4'!AI46,'Trial 5'!AI46,'Trial 6'!AI46,'Trial 7'!AI46,'Trial 8'!AI46)</f>
        <v>25241.166567988974</v>
      </c>
      <c r="AJ81" s="28">
        <f ca="1">STDEV('Trial 1'!AJ46,'Trial 2'!AJ46,'Trial 3'!AJ46,'Trial 4'!AJ46,'Trial 5'!AJ46,'Trial 6'!AJ46,'Trial 7'!AJ46,'Trial 8'!AJ46)</f>
        <v>34850.866708022775</v>
      </c>
      <c r="AK81" s="28">
        <f ca="1">STDEV('Trial 1'!AK46,'Trial 2'!AK46,'Trial 3'!AK46,'Trial 4'!AK46,'Trial 5'!AK46,'Trial 6'!AK46,'Trial 7'!AK46,'Trial 8'!AK46)</f>
        <v>31910.982540982408</v>
      </c>
      <c r="AL81" s="28">
        <f ca="1">STDEV('Trial 1'!AL46,'Trial 2'!AL46,'Trial 3'!AL46,'Trial 4'!AL46,'Trial 5'!AL46,'Trial 6'!AL46,'Trial 7'!AL46,'Trial 8'!AL46)</f>
        <v>17652.165017132495</v>
      </c>
      <c r="AM81" s="28">
        <f ca="1">STDEV('Trial 1'!AM46,'Trial 2'!AM46,'Trial 3'!AM46,'Trial 4'!AM46,'Trial 5'!AM46,'Trial 6'!AM46,'Trial 7'!AM46,'Trial 8'!AM46)</f>
        <v>34472.540095720156</v>
      </c>
      <c r="AN81" s="29">
        <f ca="1">SUM(AB81:AM81)</f>
        <v>331524.89313371375</v>
      </c>
      <c r="AO81" s="28">
        <f ca="1">STDEV('Trial 1'!AO46,'Trial 2'!AO46,'Trial 3'!AO46,'Trial 4'!AO46,'Trial 5'!AO46,'Trial 6'!AO46,'Trial 7'!AO46,'Trial 8'!AO46)</f>
        <v>40698.081649177104</v>
      </c>
      <c r="AP81" s="28">
        <f ca="1">STDEV('Trial 1'!AP46,'Trial 2'!AP46,'Trial 3'!AP46,'Trial 4'!AP46,'Trial 5'!AP46,'Trial 6'!AP46,'Trial 7'!AP46,'Trial 8'!AP46)</f>
        <v>31758.515867629099</v>
      </c>
      <c r="AQ81" s="28">
        <f ca="1">STDEV('Trial 1'!AQ46,'Trial 2'!AQ46,'Trial 3'!AQ46,'Trial 4'!AQ46,'Trial 5'!AQ46,'Trial 6'!AQ46,'Trial 7'!AQ46,'Trial 8'!AQ46)</f>
        <v>32936.626244973297</v>
      </c>
      <c r="AR81" s="28">
        <f ca="1">STDEV('Trial 1'!AR46,'Trial 2'!AR46,'Trial 3'!AR46,'Trial 4'!AR46,'Trial 5'!AR46,'Trial 6'!AR46,'Trial 7'!AR46,'Trial 8'!AR46)</f>
        <v>33316.117200868437</v>
      </c>
      <c r="AS81" s="28">
        <f ca="1">STDEV('Trial 1'!AS46,'Trial 2'!AS46,'Trial 3'!AS46,'Trial 4'!AS46,'Trial 5'!AS46,'Trial 6'!AS46,'Trial 7'!AS46,'Trial 8'!AS46)</f>
        <v>37200.303504825504</v>
      </c>
      <c r="AT81" s="28">
        <f ca="1">STDEV('Trial 1'!AT46,'Trial 2'!AT46,'Trial 3'!AT46,'Trial 4'!AT46,'Trial 5'!AT46,'Trial 6'!AT46,'Trial 7'!AT46,'Trial 8'!AT46)</f>
        <v>33846.175858935938</v>
      </c>
      <c r="AU81" s="28">
        <f ca="1">STDEV('Trial 1'!AU46,'Trial 2'!AU46,'Trial 3'!AU46,'Trial 4'!AU46,'Trial 5'!AU46,'Trial 6'!AU46,'Trial 7'!AU46,'Trial 8'!AU46)</f>
        <v>39929.151031312773</v>
      </c>
      <c r="AV81" s="28">
        <f ca="1">STDEV('Trial 1'!AV46,'Trial 2'!AV46,'Trial 3'!AV46,'Trial 4'!AV46,'Trial 5'!AV46,'Trial 6'!AV46,'Trial 7'!AV46,'Trial 8'!AV46)</f>
        <v>21599.376582139441</v>
      </c>
      <c r="AW81" s="28">
        <f ca="1">STDEV('Trial 1'!AW46,'Trial 2'!AW46,'Trial 3'!AW46,'Trial 4'!AW46,'Trial 5'!AW46,'Trial 6'!AW46,'Trial 7'!AW46,'Trial 8'!AW46)</f>
        <v>35474.91827744327</v>
      </c>
      <c r="AX81" s="28">
        <f ca="1">STDEV('Trial 1'!AX46,'Trial 2'!AX46,'Trial 3'!AX46,'Trial 4'!AX46,'Trial 5'!AX46,'Trial 6'!AX46,'Trial 7'!AX46,'Trial 8'!AX46)</f>
        <v>25833.311139813806</v>
      </c>
      <c r="AY81" s="28">
        <f ca="1">STDEV('Trial 1'!AY46,'Trial 2'!AY46,'Trial 3'!AY46,'Trial 4'!AY46,'Trial 5'!AY46,'Trial 6'!AY46,'Trial 7'!AY46,'Trial 8'!AY46)</f>
        <v>21794.654159249389</v>
      </c>
      <c r="AZ81" s="28">
        <f ca="1">STDEV('Trial 1'!AZ46,'Trial 2'!AZ46,'Trial 3'!AZ46,'Trial 4'!AZ46,'Trial 5'!AZ46,'Trial 6'!AZ46,'Trial 7'!AZ46,'Trial 8'!AZ46)</f>
        <v>32786.156048460827</v>
      </c>
      <c r="BA81" s="29">
        <f ca="1">SUM(AO81:AZ81)</f>
        <v>387173.38756482885</v>
      </c>
      <c r="BB81" s="28">
        <f ca="1">STDEV('Trial 1'!BB46,'Trial 2'!BB46,'Trial 3'!BB46,'Trial 4'!BB46,'Trial 5'!BB46,'Trial 6'!BB46,'Trial 7'!BB46,'Trial 8'!BB46)</f>
        <v>33045.069199978119</v>
      </c>
      <c r="BC81" s="28">
        <f ca="1">STDEV('Trial 1'!BC46,'Trial 2'!BC46,'Trial 3'!BC46,'Trial 4'!BC46,'Trial 5'!BC46,'Trial 6'!BC46,'Trial 7'!BC46,'Trial 8'!BC46)</f>
        <v>33217.335518182161</v>
      </c>
      <c r="BD81" s="28">
        <f ca="1">STDEV('Trial 1'!BD46,'Trial 2'!BD46,'Trial 3'!BD46,'Trial 4'!BD46,'Trial 5'!BD46,'Trial 6'!BD46,'Trial 7'!BD46,'Trial 8'!BD46)</f>
        <v>34886.738308816122</v>
      </c>
      <c r="BE81" s="28">
        <f ca="1">STDEV('Trial 1'!BE46,'Trial 2'!BE46,'Trial 3'!BE46,'Trial 4'!BE46,'Trial 5'!BE46,'Trial 6'!BE46,'Trial 7'!BE46,'Trial 8'!BE46)</f>
        <v>29764.244559629689</v>
      </c>
      <c r="BF81" s="28">
        <f ca="1">STDEV('Trial 1'!BF46,'Trial 2'!BF46,'Trial 3'!BF46,'Trial 4'!BF46,'Trial 5'!BF46,'Trial 6'!BF46,'Trial 7'!BF46,'Trial 8'!BF46)</f>
        <v>30006.072076489643</v>
      </c>
      <c r="BG81" s="28">
        <f ca="1">STDEV('Trial 1'!BG46,'Trial 2'!BG46,'Trial 3'!BG46,'Trial 4'!BG46,'Trial 5'!BG46,'Trial 6'!BG46,'Trial 7'!BG46,'Trial 8'!BG46)</f>
        <v>24603.131566185933</v>
      </c>
      <c r="BH81" s="28">
        <f ca="1">STDEV('Trial 1'!BH46,'Trial 2'!BH46,'Trial 3'!BH46,'Trial 4'!BH46,'Trial 5'!BH46,'Trial 6'!BH46,'Trial 7'!BH46,'Trial 8'!BH46)</f>
        <v>35417.210854174424</v>
      </c>
      <c r="BI81" s="28">
        <f ca="1">STDEV('Trial 1'!BI46,'Trial 2'!BI46,'Trial 3'!BI46,'Trial 4'!BI46,'Trial 5'!BI46,'Trial 6'!BI46,'Trial 7'!BI46,'Trial 8'!BI46)</f>
        <v>17191.356458121085</v>
      </c>
      <c r="BJ81" s="28">
        <f ca="1">STDEV('Trial 1'!BJ46,'Trial 2'!BJ46,'Trial 3'!BJ46,'Trial 4'!BJ46,'Trial 5'!BJ46,'Trial 6'!BJ46,'Trial 7'!BJ46,'Trial 8'!BJ46)</f>
        <v>21232.161599048912</v>
      </c>
      <c r="BK81" s="28">
        <f ca="1">STDEV('Trial 1'!BK46,'Trial 2'!BK46,'Trial 3'!BK46,'Trial 4'!BK46,'Trial 5'!BK46,'Trial 6'!BK46,'Trial 7'!BK46,'Trial 8'!BK46)</f>
        <v>26068.17599551594</v>
      </c>
      <c r="BL81" s="28">
        <f ca="1">STDEV('Trial 1'!BL46,'Trial 2'!BL46,'Trial 3'!BL46,'Trial 4'!BL46,'Trial 5'!BL46,'Trial 6'!BL46,'Trial 7'!BL46,'Trial 8'!BL46)</f>
        <v>45417.116527714192</v>
      </c>
      <c r="BM81" s="28">
        <f ca="1">STDEV('Trial 1'!BM46,'Trial 2'!BM46,'Trial 3'!BM46,'Trial 4'!BM46,'Trial 5'!BM46,'Trial 6'!BM46,'Trial 7'!BM46,'Trial 8'!BM46)</f>
        <v>28596.494145088313</v>
      </c>
      <c r="BN81" s="29">
        <f ca="1">SUM(BB81:BM81)</f>
        <v>359445.10680894455</v>
      </c>
      <c r="BO81" s="28">
        <f ca="1">STDEV('Trial 1'!BO46,'Trial 2'!BO46,'Trial 3'!BO46,'Trial 4'!BO46,'Trial 5'!BO46,'Trial 6'!BO46,'Trial 7'!BO46,'Trial 8'!BO46)</f>
        <v>19488.850023013307</v>
      </c>
      <c r="BP81" s="28">
        <f ca="1">STDEV('Trial 1'!BP46,'Trial 2'!BP46,'Trial 3'!BP46,'Trial 4'!BP46,'Trial 5'!BP46,'Trial 6'!BP46,'Trial 7'!BP46,'Trial 8'!BP46)</f>
        <v>38925.996996604983</v>
      </c>
      <c r="BQ81" s="28">
        <f ca="1">STDEV('Trial 1'!BQ46,'Trial 2'!BQ46,'Trial 3'!BQ46,'Trial 4'!BQ46,'Trial 5'!BQ46,'Trial 6'!BQ46,'Trial 7'!BQ46,'Trial 8'!BQ46)</f>
        <v>32419.226214122496</v>
      </c>
      <c r="BR81" s="28">
        <f ca="1">STDEV('Trial 1'!BR46,'Trial 2'!BR46,'Trial 3'!BR46,'Trial 4'!BR46,'Trial 5'!BR46,'Trial 6'!BR46,'Trial 7'!BR46,'Trial 8'!BR46)</f>
        <v>10259.72986582151</v>
      </c>
      <c r="BS81" s="28">
        <f ca="1">STDEV('Trial 1'!BS46,'Trial 2'!BS46,'Trial 3'!BS46,'Trial 4'!BS46,'Trial 5'!BS46,'Trial 6'!BS46,'Trial 7'!BS46,'Trial 8'!BS46)</f>
        <v>28828.362213597444</v>
      </c>
      <c r="BT81" s="28">
        <f ca="1">STDEV('Trial 1'!BT46,'Trial 2'!BT46,'Trial 3'!BT46,'Trial 4'!BT46,'Trial 5'!BT46,'Trial 6'!BT46,'Trial 7'!BT46,'Trial 8'!BT46)</f>
        <v>33469.009448273544</v>
      </c>
      <c r="BU81" s="28">
        <f ca="1">STDEV('Trial 1'!BU46,'Trial 2'!BU46,'Trial 3'!BU46,'Trial 4'!BU46,'Trial 5'!BU46,'Trial 6'!BU46,'Trial 7'!BU46,'Trial 8'!BU46)</f>
        <v>32651.743962730459</v>
      </c>
      <c r="BV81" s="28">
        <f ca="1">STDEV('Trial 1'!BV46,'Trial 2'!BV46,'Trial 3'!BV46,'Trial 4'!BV46,'Trial 5'!BV46,'Trial 6'!BV46,'Trial 7'!BV46,'Trial 8'!BV46)</f>
        <v>30491.722204739817</v>
      </c>
      <c r="BW81" s="28">
        <f ca="1">STDEV('Trial 1'!BW46,'Trial 2'!BW46,'Trial 3'!BW46,'Trial 4'!BW46,'Trial 5'!BW46,'Trial 6'!BW46,'Trial 7'!BW46,'Trial 8'!BW46)</f>
        <v>24397.627105239626</v>
      </c>
      <c r="BX81" s="28">
        <f ca="1">STDEV('Trial 1'!BX46,'Trial 2'!BX46,'Trial 3'!BX46,'Trial 4'!BX46,'Trial 5'!BX46,'Trial 6'!BX46,'Trial 7'!BX46,'Trial 8'!BX46)</f>
        <v>30259.396858949771</v>
      </c>
      <c r="BY81" s="28">
        <f ca="1">STDEV('Trial 1'!BY46,'Trial 2'!BY46,'Trial 3'!BY46,'Trial 4'!BY46,'Trial 5'!BY46,'Trial 6'!BY46,'Trial 7'!BY46,'Trial 8'!BY46)</f>
        <v>24850.786821811893</v>
      </c>
      <c r="BZ81" s="28">
        <f ca="1">STDEV('Trial 1'!BZ46,'Trial 2'!BZ46,'Trial 3'!BZ46,'Trial 4'!BZ46,'Trial 5'!BZ46,'Trial 6'!BZ46,'Trial 7'!BZ46,'Trial 8'!BZ46)</f>
        <v>25941.787377972374</v>
      </c>
      <c r="CA81" s="29">
        <f ca="1">SUM(BO81:BZ81)</f>
        <v>331984.23909287719</v>
      </c>
      <c r="CB81" s="28">
        <f ca="1">STDEV('Trial 1'!CB46,'Trial 2'!CB46,'Trial 3'!CB46,'Trial 4'!CB46,'Trial 5'!CB46,'Trial 6'!CB46,'Trial 7'!CB46,'Trial 8'!CB46)</f>
        <v>33013.304735749683</v>
      </c>
      <c r="CC81" s="28">
        <f ca="1">STDEV('Trial 1'!CC46,'Trial 2'!CC46,'Trial 3'!CC46,'Trial 4'!CC46,'Trial 5'!CC46,'Trial 6'!CC46,'Trial 7'!CC46,'Trial 8'!CC46)</f>
        <v>32816.896369728165</v>
      </c>
      <c r="CD81" s="28">
        <f ca="1">STDEV('Trial 1'!CD46,'Trial 2'!CD46,'Trial 3'!CD46,'Trial 4'!CD46,'Trial 5'!CD46,'Trial 6'!CD46,'Trial 7'!CD46,'Trial 8'!CD46)</f>
        <v>24487.019212874384</v>
      </c>
      <c r="CE81" s="28">
        <f ca="1">STDEV('Trial 1'!CE46,'Trial 2'!CE46,'Trial 3'!CE46,'Trial 4'!CE46,'Trial 5'!CE46,'Trial 6'!CE46,'Trial 7'!CE46,'Trial 8'!CE46)</f>
        <v>17736.603569767321</v>
      </c>
      <c r="CF81" s="28">
        <f ca="1">STDEV('Trial 1'!CF46,'Trial 2'!CF46,'Trial 3'!CF46,'Trial 4'!CF46,'Trial 5'!CF46,'Trial 6'!CF46,'Trial 7'!CF46,'Trial 8'!CF46)</f>
        <v>21776.306971661641</v>
      </c>
      <c r="CG81" s="28">
        <f ca="1">STDEV('Trial 1'!CG46,'Trial 2'!CG46,'Trial 3'!CG46,'Trial 4'!CG46,'Trial 5'!CG46,'Trial 6'!CG46,'Trial 7'!CG46,'Trial 8'!CG46)</f>
        <v>17575.294182493461</v>
      </c>
      <c r="CH81" s="28">
        <f ca="1">STDEV('Trial 1'!CH46,'Trial 2'!CH46,'Trial 3'!CH46,'Trial 4'!CH46,'Trial 5'!CH46,'Trial 6'!CH46,'Trial 7'!CH46,'Trial 8'!CH46)</f>
        <v>32975.051576060439</v>
      </c>
      <c r="CI81" s="28">
        <f ca="1">STDEV('Trial 1'!CI46,'Trial 2'!CI46,'Trial 3'!CI46,'Trial 4'!CI46,'Trial 5'!CI46,'Trial 6'!CI46,'Trial 7'!CI46,'Trial 8'!CI46)</f>
        <v>16374.74299721287</v>
      </c>
      <c r="CJ81" s="28">
        <f ca="1">STDEV('Trial 1'!CJ46,'Trial 2'!CJ46,'Trial 3'!CJ46,'Trial 4'!CJ46,'Trial 5'!CJ46,'Trial 6'!CJ46,'Trial 7'!CJ46,'Trial 8'!CJ46)</f>
        <v>25796.227803258847</v>
      </c>
      <c r="CK81" s="28">
        <f ca="1">STDEV('Trial 1'!CK46,'Trial 2'!CK46,'Trial 3'!CK46,'Trial 4'!CK46,'Trial 5'!CK46,'Trial 6'!CK46,'Trial 7'!CK46,'Trial 8'!CK46)</f>
        <v>41095.747374973849</v>
      </c>
      <c r="CL81" s="28">
        <f ca="1">STDEV('Trial 1'!CL46,'Trial 2'!CL46,'Trial 3'!CL46,'Trial 4'!CL46,'Trial 5'!CL46,'Trial 6'!CL46,'Trial 7'!CL46,'Trial 8'!CL46)</f>
        <v>14798.433446321231</v>
      </c>
      <c r="CM81" s="28">
        <f ca="1">STDEV('Trial 1'!CM46,'Trial 2'!CM46,'Trial 3'!CM46,'Trial 4'!CM46,'Trial 5'!CM46,'Trial 6'!CM46,'Trial 7'!CM46,'Trial 8'!CM46)</f>
        <v>26589.738883143611</v>
      </c>
      <c r="CN81" s="29">
        <f ca="1">SUM(CB81:CM81)</f>
        <v>305035.36712324549</v>
      </c>
      <c r="CO81" s="28">
        <f ca="1">STDEV('Trial 1'!CO46,'Trial 2'!CO46,'Trial 3'!CO46,'Trial 4'!CO46,'Trial 5'!CO46,'Trial 6'!CO46,'Trial 7'!CO46,'Trial 8'!CO46)</f>
        <v>22805.560561149552</v>
      </c>
      <c r="CP81" s="28">
        <f ca="1">STDEV('Trial 1'!CP46,'Trial 2'!CP46,'Trial 3'!CP46,'Trial 4'!CP46,'Trial 5'!CP46,'Trial 6'!CP46,'Trial 7'!CP46,'Trial 8'!CP46)</f>
        <v>24509.765222896451</v>
      </c>
      <c r="CQ81" s="28">
        <f ca="1">STDEV('Trial 1'!CQ46,'Trial 2'!CQ46,'Trial 3'!CQ46,'Trial 4'!CQ46,'Trial 5'!CQ46,'Trial 6'!CQ46,'Trial 7'!CQ46,'Trial 8'!CQ46)</f>
        <v>33189.803589568764</v>
      </c>
      <c r="CR81" s="28">
        <f ca="1">STDEV('Trial 1'!CR46,'Trial 2'!CR46,'Trial 3'!CR46,'Trial 4'!CR46,'Trial 5'!CR46,'Trial 6'!CR46,'Trial 7'!CR46,'Trial 8'!CR46)</f>
        <v>34768.032167674981</v>
      </c>
      <c r="CS81" s="28">
        <f ca="1">STDEV('Trial 1'!CS46,'Trial 2'!CS46,'Trial 3'!CS46,'Trial 4'!CS46,'Trial 5'!CS46,'Trial 6'!CS46,'Trial 7'!CS46,'Trial 8'!CS46)</f>
        <v>26706.602853651348</v>
      </c>
      <c r="CT81" s="28">
        <f ca="1">STDEV('Trial 1'!CT46,'Trial 2'!CT46,'Trial 3'!CT46,'Trial 4'!CT46,'Trial 5'!CT46,'Trial 6'!CT46,'Trial 7'!CT46,'Trial 8'!CT46)</f>
        <v>42909.420357094496</v>
      </c>
      <c r="CU81" s="28">
        <f ca="1">STDEV('Trial 1'!CU46,'Trial 2'!CU46,'Trial 3'!CU46,'Trial 4'!CU46,'Trial 5'!CU46,'Trial 6'!CU46,'Trial 7'!CU46,'Trial 8'!CU46)</f>
        <v>27709.061246386515</v>
      </c>
      <c r="CV81" s="28">
        <f ca="1">STDEV('Trial 1'!CV46,'Trial 2'!CV46,'Trial 3'!CV46,'Trial 4'!CV46,'Trial 5'!CV46,'Trial 6'!CV46,'Trial 7'!CV46,'Trial 8'!CV46)</f>
        <v>27956.291094377517</v>
      </c>
      <c r="CW81" s="28">
        <f ca="1">STDEV('Trial 1'!CW46,'Trial 2'!CW46,'Trial 3'!CW46,'Trial 4'!CW46,'Trial 5'!CW46,'Trial 6'!CW46,'Trial 7'!CW46,'Trial 8'!CW46)</f>
        <v>40892.38009105988</v>
      </c>
      <c r="CX81" s="28">
        <f ca="1">STDEV('Trial 1'!CX46,'Trial 2'!CX46,'Trial 3'!CX46,'Trial 4'!CX46,'Trial 5'!CX46,'Trial 6'!CX46,'Trial 7'!CX46,'Trial 8'!CX46)</f>
        <v>29421.637517354775</v>
      </c>
      <c r="CY81" s="28">
        <f ca="1">STDEV('Trial 1'!CY46,'Trial 2'!CY46,'Trial 3'!CY46,'Trial 4'!CY46,'Trial 5'!CY46,'Trial 6'!CY46,'Trial 7'!CY46,'Trial 8'!CY46)</f>
        <v>33324.064402977674</v>
      </c>
      <c r="CZ81" s="28">
        <f ca="1">STDEV('Trial 1'!CZ46,'Trial 2'!CZ46,'Trial 3'!CZ46,'Trial 4'!CZ46,'Trial 5'!CZ46,'Trial 6'!CZ46,'Trial 7'!CZ46,'Trial 8'!CZ46)</f>
        <v>34543.961013098735</v>
      </c>
      <c r="DA81" s="29">
        <f ca="1">SUM(CO81:CZ81)</f>
        <v>378736.58011729072</v>
      </c>
      <c r="DB81" s="28">
        <f ca="1">STDEV('Trial 1'!DB46,'Trial 2'!DB46,'Trial 3'!DB46,'Trial 4'!DB46,'Trial 5'!DB46,'Trial 6'!DB46,'Trial 7'!DB46,'Trial 8'!DB46)</f>
        <v>36960.419070439122</v>
      </c>
      <c r="DC81" s="28">
        <f ca="1">STDEV('Trial 1'!DC46,'Trial 2'!DC46,'Trial 3'!DC46,'Trial 4'!DC46,'Trial 5'!DC46,'Trial 6'!DC46,'Trial 7'!DC46,'Trial 8'!DC46)</f>
        <v>34814.58658062452</v>
      </c>
      <c r="DD81" s="28">
        <f ca="1">STDEV('Trial 1'!DD46,'Trial 2'!DD46,'Trial 3'!DD46,'Trial 4'!DD46,'Trial 5'!DD46,'Trial 6'!DD46,'Trial 7'!DD46,'Trial 8'!DD46)</f>
        <v>23976.395292890727</v>
      </c>
      <c r="DE81" s="28">
        <f ca="1">STDEV('Trial 1'!DE46,'Trial 2'!DE46,'Trial 3'!DE46,'Trial 4'!DE46,'Trial 5'!DE46,'Trial 6'!DE46,'Trial 7'!DE46,'Trial 8'!DE46)</f>
        <v>36469.499429003401</v>
      </c>
      <c r="DF81" s="28">
        <f ca="1">STDEV('Trial 1'!DF46,'Trial 2'!DF46,'Trial 3'!DF46,'Trial 4'!DF46,'Trial 5'!DF46,'Trial 6'!DF46,'Trial 7'!DF46,'Trial 8'!DF46)</f>
        <v>42467.702080716859</v>
      </c>
      <c r="DG81" s="28">
        <f ca="1">STDEV('Trial 1'!DG46,'Trial 2'!DG46,'Trial 3'!DG46,'Trial 4'!DG46,'Trial 5'!DG46,'Trial 6'!DG46,'Trial 7'!DG46,'Trial 8'!DG46)</f>
        <v>16240.563459657802</v>
      </c>
      <c r="DH81" s="28">
        <f ca="1">STDEV('Trial 1'!DH46,'Trial 2'!DH46,'Trial 3'!DH46,'Trial 4'!DH46,'Trial 5'!DH46,'Trial 6'!DH46,'Trial 7'!DH46,'Trial 8'!DH46)</f>
        <v>20479.548722964104</v>
      </c>
      <c r="DI81" s="28">
        <f ca="1">STDEV('Trial 1'!DI46,'Trial 2'!DI46,'Trial 3'!DI46,'Trial 4'!DI46,'Trial 5'!DI46,'Trial 6'!DI46,'Trial 7'!DI46,'Trial 8'!DI46)</f>
        <v>39857.346490574011</v>
      </c>
      <c r="DJ81" s="28">
        <f ca="1">STDEV('Trial 1'!DJ46,'Trial 2'!DJ46,'Trial 3'!DJ46,'Trial 4'!DJ46,'Trial 5'!DJ46,'Trial 6'!DJ46,'Trial 7'!DJ46,'Trial 8'!DJ46)</f>
        <v>24422.850264528097</v>
      </c>
      <c r="DK81" s="28">
        <f ca="1">STDEV('Trial 1'!DK46,'Trial 2'!DK46,'Trial 3'!DK46,'Trial 4'!DK46,'Trial 5'!DK46,'Trial 6'!DK46,'Trial 7'!DK46,'Trial 8'!DK46)</f>
        <v>39674.89016979326</v>
      </c>
      <c r="DL81" s="28">
        <f ca="1">STDEV('Trial 1'!DL46,'Trial 2'!DL46,'Trial 3'!DL46,'Trial 4'!DL46,'Trial 5'!DL46,'Trial 6'!DL46,'Trial 7'!DL46,'Trial 8'!DL46)</f>
        <v>24386.665422340691</v>
      </c>
      <c r="DM81" s="28">
        <f ca="1">STDEV('Trial 1'!DM46,'Trial 2'!DM46,'Trial 3'!DM46,'Trial 4'!DM46,'Trial 5'!DM46,'Trial 6'!DM46,'Trial 7'!DM46,'Trial 8'!DM46)</f>
        <v>30648.895276685922</v>
      </c>
      <c r="DN81" s="29">
        <f ca="1">SUM(DB81:DM81)</f>
        <v>370399.36226021854</v>
      </c>
      <c r="DO81" s="28">
        <f ca="1">STDEV('Trial 1'!DO46,'Trial 2'!DO46,'Trial 3'!DO46,'Trial 4'!DO46,'Trial 5'!DO46,'Trial 6'!DO46,'Trial 7'!DO46,'Trial 8'!DO46)</f>
        <v>33106.893605894962</v>
      </c>
      <c r="DP81" s="28">
        <f ca="1">STDEV('Trial 1'!DP46,'Trial 2'!DP46,'Trial 3'!DP46,'Trial 4'!DP46,'Trial 5'!DP46,'Trial 6'!DP46,'Trial 7'!DP46,'Trial 8'!DP46)</f>
        <v>28401.525468240303</v>
      </c>
      <c r="DQ81" s="28">
        <f ca="1">STDEV('Trial 1'!DQ46,'Trial 2'!DQ46,'Trial 3'!DQ46,'Trial 4'!DQ46,'Trial 5'!DQ46,'Trial 6'!DQ46,'Trial 7'!DQ46,'Trial 8'!DQ46)</f>
        <v>23789.76499005816</v>
      </c>
      <c r="DR81" s="28">
        <f ca="1">STDEV('Trial 1'!DR46,'Trial 2'!DR46,'Trial 3'!DR46,'Trial 4'!DR46,'Trial 5'!DR46,'Trial 6'!DR46,'Trial 7'!DR46,'Trial 8'!DR46)</f>
        <v>29343.131790143118</v>
      </c>
      <c r="DS81" s="28">
        <f ca="1">STDEV('Trial 1'!DS46,'Trial 2'!DS46,'Trial 3'!DS46,'Trial 4'!DS46,'Trial 5'!DS46,'Trial 6'!DS46,'Trial 7'!DS46,'Trial 8'!DS46)</f>
        <v>24178.20821219929</v>
      </c>
      <c r="DT81" s="28">
        <f ca="1">STDEV('Trial 1'!DT46,'Trial 2'!DT46,'Trial 3'!DT46,'Trial 4'!DT46,'Trial 5'!DT46,'Trial 6'!DT46,'Trial 7'!DT46,'Trial 8'!DT46)</f>
        <v>28957.48146800484</v>
      </c>
      <c r="DU81" s="28">
        <f ca="1">STDEV('Trial 1'!DU46,'Trial 2'!DU46,'Trial 3'!DU46,'Trial 4'!DU46,'Trial 5'!DU46,'Trial 6'!DU46,'Trial 7'!DU46,'Trial 8'!DU46)</f>
        <v>26451.975141097861</v>
      </c>
      <c r="DV81" s="28">
        <f ca="1">STDEV('Trial 1'!DV46,'Trial 2'!DV46,'Trial 3'!DV46,'Trial 4'!DV46,'Trial 5'!DV46,'Trial 6'!DV46,'Trial 7'!DV46,'Trial 8'!DV46)</f>
        <v>13850.178016557986</v>
      </c>
      <c r="DW81" s="28">
        <f ca="1">STDEV('Trial 1'!DW46,'Trial 2'!DW46,'Trial 3'!DW46,'Trial 4'!DW46,'Trial 5'!DW46,'Trial 6'!DW46,'Trial 7'!DW46,'Trial 8'!DW46)</f>
        <v>33983.999974681363</v>
      </c>
      <c r="DX81" s="28">
        <f ca="1">STDEV('Trial 1'!DX46,'Trial 2'!DX46,'Trial 3'!DX46,'Trial 4'!DX46,'Trial 5'!DX46,'Trial 6'!DX46,'Trial 7'!DX46,'Trial 8'!DX46)</f>
        <v>22980.126421503312</v>
      </c>
      <c r="DY81" s="28">
        <f ca="1">STDEV('Trial 1'!DY46,'Trial 2'!DY46,'Trial 3'!DY46,'Trial 4'!DY46,'Trial 5'!DY46,'Trial 6'!DY46,'Trial 7'!DY46,'Trial 8'!DY46)</f>
        <v>40014.950386619283</v>
      </c>
      <c r="DZ81" s="28">
        <f ca="1">STDEV('Trial 1'!DZ46,'Trial 2'!DZ46,'Trial 3'!DZ46,'Trial 4'!DZ46,'Trial 5'!DZ46,'Trial 6'!DZ46,'Trial 7'!DZ46,'Trial 8'!DZ46)</f>
        <v>17758.798809510554</v>
      </c>
      <c r="EA81" s="29">
        <f ca="1">SUM(DO81:DZ81)</f>
        <v>322817.034284511</v>
      </c>
      <c r="EB81" s="28">
        <f ca="1">STDEV('Trial 1'!EB46,'Trial 2'!EB46,'Trial 3'!EB46,'Trial 4'!EB46,'Trial 5'!EB46,'Trial 6'!EB46,'Trial 7'!EB46,'Trial 8'!EB46)</f>
        <v>19523.673357581341</v>
      </c>
      <c r="EC81" s="28">
        <f ca="1">STDEV('Trial 1'!EC46,'Trial 2'!EC46,'Trial 3'!EC46,'Trial 4'!EC46,'Trial 5'!EC46,'Trial 6'!EC46,'Trial 7'!EC46,'Trial 8'!EC46)</f>
        <v>26758.084265739657</v>
      </c>
      <c r="ED81" s="28">
        <f ca="1">STDEV('Trial 1'!ED46,'Trial 2'!ED46,'Trial 3'!ED46,'Trial 4'!ED46,'Trial 5'!ED46,'Trial 6'!ED46,'Trial 7'!ED46,'Trial 8'!ED46)</f>
        <v>34366.910284713362</v>
      </c>
      <c r="EE81" s="28">
        <f ca="1">STDEV('Trial 1'!EE46,'Trial 2'!EE46,'Trial 3'!EE46,'Trial 4'!EE46,'Trial 5'!EE46,'Trial 6'!EE46,'Trial 7'!EE46,'Trial 8'!EE46)</f>
        <v>30590.08854284896</v>
      </c>
      <c r="EF81" s="28">
        <f ca="1">STDEV('Trial 1'!EF46,'Trial 2'!EF46,'Trial 3'!EF46,'Trial 4'!EF46,'Trial 5'!EF46,'Trial 6'!EF46,'Trial 7'!EF46,'Trial 8'!EF46)</f>
        <v>31297.810593754086</v>
      </c>
      <c r="EG81" s="28">
        <f ca="1">STDEV('Trial 1'!EG46,'Trial 2'!EG46,'Trial 3'!EG46,'Trial 4'!EG46,'Trial 5'!EG46,'Trial 6'!EG46,'Trial 7'!EG46,'Trial 8'!EG46)</f>
        <v>31546.329165680861</v>
      </c>
      <c r="EH81" s="28">
        <f ca="1">STDEV('Trial 1'!EH46,'Trial 2'!EH46,'Trial 3'!EH46,'Trial 4'!EH46,'Trial 5'!EH46,'Trial 6'!EH46,'Trial 7'!EH46,'Trial 8'!EH46)</f>
        <v>31135.251549634384</v>
      </c>
      <c r="EI81" s="28">
        <f ca="1">STDEV('Trial 1'!EI46,'Trial 2'!EI46,'Trial 3'!EI46,'Trial 4'!EI46,'Trial 5'!EI46,'Trial 6'!EI46,'Trial 7'!EI46,'Trial 8'!EI46)</f>
        <v>20459.195189770002</v>
      </c>
      <c r="EJ81" s="28">
        <f ca="1">STDEV('Trial 1'!EJ46,'Trial 2'!EJ46,'Trial 3'!EJ46,'Trial 4'!EJ46,'Trial 5'!EJ46,'Trial 6'!EJ46,'Trial 7'!EJ46,'Trial 8'!EJ46)</f>
        <v>22095.70487721893</v>
      </c>
      <c r="EK81" s="28">
        <f ca="1">STDEV('Trial 1'!EK46,'Trial 2'!EK46,'Trial 3'!EK46,'Trial 4'!EK46,'Trial 5'!EK46,'Trial 6'!EK46,'Trial 7'!EK46,'Trial 8'!EK46)</f>
        <v>34729.407343484301</v>
      </c>
      <c r="EL81" s="28">
        <f ca="1">STDEV('Trial 1'!EL46,'Trial 2'!EL46,'Trial 3'!EL46,'Trial 4'!EL46,'Trial 5'!EL46,'Trial 6'!EL46,'Trial 7'!EL46,'Trial 8'!EL46)</f>
        <v>42982.828180812408</v>
      </c>
      <c r="EM81" s="28">
        <f ca="1">STDEV('Trial 1'!EM46,'Trial 2'!EM46,'Trial 3'!EM46,'Trial 4'!EM46,'Trial 5'!EM46,'Trial 6'!EM46,'Trial 7'!EM46,'Trial 8'!EM46)</f>
        <v>31104.919114589837</v>
      </c>
      <c r="EN81" s="29">
        <f ca="1">SUM(EB81:EM81)</f>
        <v>356590.20246582816</v>
      </c>
    </row>
    <row r="82" spans="1:144" ht="12.75" customHeight="1" outlineLevel="1" x14ac:dyDescent="0.2"/>
    <row r="83" spans="1:144" ht="12.75" customHeight="1" outlineLevel="1" x14ac:dyDescent="0.2"/>
  </sheetData>
  <mergeCells count="7">
    <mergeCell ref="A7:C7"/>
    <mergeCell ref="A1:C1"/>
    <mergeCell ref="A2:C2"/>
    <mergeCell ref="A3:C3"/>
    <mergeCell ref="A4:C4"/>
    <mergeCell ref="A5:C5"/>
    <mergeCell ref="A6:C6"/>
  </mergeCells>
  <pageMargins left="0.75" right="0.75" top="1" bottom="1" header="0.5" footer="0.5"/>
  <pageSetup paperSize="9" orientation="landscape" horizontalDpi="0" verticalDpi="0" copies="0"/>
  <headerFooter alignWithMargins="0"/>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63"/>
  <sheetViews>
    <sheetView workbookViewId="0"/>
  </sheetViews>
  <sheetFormatPr defaultRowHeight="12.75" customHeight="1" outlineLevelRow="1" x14ac:dyDescent="0.2"/>
  <cols>
    <col min="1" max="1" width="22.7109375" customWidth="1"/>
    <col min="2" max="144" width="10.5703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"Trial 1"</f>
        <v>Trial 1</v>
      </c>
      <c r="B4" s="119"/>
      <c r="C4" s="119"/>
    </row>
    <row r="5" spans="1:144" ht="12.75" customHeight="1" x14ac:dyDescent="0.2">
      <c r="A5" s="119" t="str">
        <f>""</f>
        <v/>
      </c>
      <c r="B5" s="119"/>
      <c r="C5" s="119"/>
    </row>
    <row r="6" spans="1:144" ht="12.75" customHeight="1" x14ac:dyDescent="0.2">
      <c r="A6" s="3" t="str">
        <f>"Demand"</f>
        <v>Demand</v>
      </c>
    </row>
    <row r="7" spans="1:144" ht="12.75" customHeight="1" outlineLevel="1" x14ac:dyDescent="0.2">
      <c r="A7" s="2" t="str">
        <f>" "</f>
        <v xml:space="preserve"> </v>
      </c>
    </row>
    <row r="8" spans="1:144" ht="12.75" customHeight="1" outlineLevel="1" x14ac:dyDescent="0.2">
      <c r="B8" s="19" t="str">
        <f>ZZZ__FnCalls!F7</f>
        <v>MMM 2010</v>
      </c>
      <c r="C8" s="20" t="str">
        <f>ZZZ__FnCalls!F8</f>
        <v>MMM 2010</v>
      </c>
      <c r="D8" s="20" t="str">
        <f>ZZZ__FnCalls!F9</f>
        <v>MMM 2010</v>
      </c>
      <c r="E8" s="20" t="str">
        <f>ZZZ__FnCalls!F10</f>
        <v>MMM 2010</v>
      </c>
      <c r="F8" s="20" t="str">
        <f>ZZZ__FnCalls!F11</f>
        <v>MMM 2010</v>
      </c>
      <c r="G8" s="20" t="str">
        <f>ZZZ__FnCalls!F12</f>
        <v>MMM 2010</v>
      </c>
      <c r="H8" s="20" t="str">
        <f>ZZZ__FnCalls!F13</f>
        <v>MMM 2010</v>
      </c>
      <c r="I8" s="20" t="str">
        <f>ZZZ__FnCalls!F14</f>
        <v>MMM 2010</v>
      </c>
      <c r="J8" s="20" t="str">
        <f>ZZZ__FnCalls!F15</f>
        <v>MMM 2010</v>
      </c>
      <c r="K8" s="20" t="str">
        <f>ZZZ__FnCalls!F16</f>
        <v>MMM 2010</v>
      </c>
      <c r="L8" s="20" t="str">
        <f>ZZZ__FnCalls!F17</f>
        <v>MMM 2010</v>
      </c>
      <c r="M8" s="20" t="str">
        <f>ZZZ__FnCalls!F18</f>
        <v>MMM 2010</v>
      </c>
      <c r="N8" s="21" t="str">
        <f>ZZZ__FnCalls!H7</f>
        <v>2010</v>
      </c>
      <c r="O8" s="20" t="str">
        <f>ZZZ__FnCalls!F19</f>
        <v>MMM 2011</v>
      </c>
      <c r="P8" s="20" t="str">
        <f>ZZZ__FnCalls!F20</f>
        <v>MMM 2011</v>
      </c>
      <c r="Q8" s="20" t="str">
        <f>ZZZ__FnCalls!F21</f>
        <v>MMM 2011</v>
      </c>
      <c r="R8" s="20" t="str">
        <f>ZZZ__FnCalls!F22</f>
        <v>MMM 2011</v>
      </c>
      <c r="S8" s="20" t="str">
        <f>ZZZ__FnCalls!F23</f>
        <v>MMM 2011</v>
      </c>
      <c r="T8" s="20" t="str">
        <f>ZZZ__FnCalls!F24</f>
        <v>MMM 2011</v>
      </c>
      <c r="U8" s="20" t="str">
        <f>ZZZ__FnCalls!F25</f>
        <v>MMM 2011</v>
      </c>
      <c r="V8" s="20" t="str">
        <f>ZZZ__FnCalls!F26</f>
        <v>MMM 2011</v>
      </c>
      <c r="W8" s="20" t="str">
        <f>ZZZ__FnCalls!F27</f>
        <v>MMM 2011</v>
      </c>
      <c r="X8" s="20" t="str">
        <f>ZZZ__FnCalls!F28</f>
        <v>MMM 2011</v>
      </c>
      <c r="Y8" s="20" t="str">
        <f>ZZZ__FnCalls!F29</f>
        <v>MMM 2011</v>
      </c>
      <c r="Z8" s="20" t="str">
        <f>ZZZ__FnCalls!F30</f>
        <v>MMM 2011</v>
      </c>
      <c r="AA8" s="21" t="str">
        <f>ZZZ__FnCalls!H19</f>
        <v>2011</v>
      </c>
      <c r="AB8" s="20" t="str">
        <f>ZZZ__FnCalls!F31</f>
        <v>MMM 2012</v>
      </c>
      <c r="AC8" s="20" t="str">
        <f>ZZZ__FnCalls!F32</f>
        <v>MMM 2012</v>
      </c>
      <c r="AD8" s="20" t="str">
        <f>ZZZ__FnCalls!F33</f>
        <v>MMM 2012</v>
      </c>
      <c r="AE8" s="20" t="str">
        <f>ZZZ__FnCalls!F34</f>
        <v>MMM 2012</v>
      </c>
      <c r="AF8" s="20" t="str">
        <f>ZZZ__FnCalls!F35</f>
        <v>MMM 2012</v>
      </c>
      <c r="AG8" s="20" t="str">
        <f>ZZZ__FnCalls!F36</f>
        <v>MMM 2012</v>
      </c>
      <c r="AH8" s="20" t="str">
        <f>ZZZ__FnCalls!F37</f>
        <v>MMM 2012</v>
      </c>
      <c r="AI8" s="20" t="str">
        <f>ZZZ__FnCalls!F38</f>
        <v>MMM 2012</v>
      </c>
      <c r="AJ8" s="20" t="str">
        <f>ZZZ__FnCalls!F39</f>
        <v>MMM 2012</v>
      </c>
      <c r="AK8" s="20" t="str">
        <f>ZZZ__FnCalls!F40</f>
        <v>MMM 2012</v>
      </c>
      <c r="AL8" s="20" t="str">
        <f>ZZZ__FnCalls!F41</f>
        <v>MMM 2012</v>
      </c>
      <c r="AM8" s="20" t="str">
        <f>ZZZ__FnCalls!F42</f>
        <v>MMM 2012</v>
      </c>
      <c r="AN8" s="21" t="str">
        <f>ZZZ__FnCalls!H31</f>
        <v>2012</v>
      </c>
      <c r="AO8" s="20" t="str">
        <f>ZZZ__FnCalls!F43</f>
        <v>MMM 2013</v>
      </c>
      <c r="AP8" s="20" t="str">
        <f>ZZZ__FnCalls!F44</f>
        <v>MMM 2013</v>
      </c>
      <c r="AQ8" s="20" t="str">
        <f>ZZZ__FnCalls!F45</f>
        <v>MMM 2013</v>
      </c>
      <c r="AR8" s="20" t="str">
        <f>ZZZ__FnCalls!F46</f>
        <v>MMM 2013</v>
      </c>
      <c r="AS8" s="20" t="str">
        <f>ZZZ__FnCalls!F47</f>
        <v>MMM 2013</v>
      </c>
      <c r="AT8" s="20" t="str">
        <f>ZZZ__FnCalls!F48</f>
        <v>MMM 2013</v>
      </c>
      <c r="AU8" s="20" t="str">
        <f>ZZZ__FnCalls!F49</f>
        <v>MMM 2013</v>
      </c>
      <c r="AV8" s="20" t="str">
        <f>ZZZ__FnCalls!F50</f>
        <v>MMM 2013</v>
      </c>
      <c r="AW8" s="20" t="str">
        <f>ZZZ__FnCalls!F51</f>
        <v>MMM 2013</v>
      </c>
      <c r="AX8" s="20" t="str">
        <f>ZZZ__FnCalls!F52</f>
        <v>MMM 2013</v>
      </c>
      <c r="AY8" s="20" t="str">
        <f>ZZZ__FnCalls!F53</f>
        <v>MMM 2013</v>
      </c>
      <c r="AZ8" s="20" t="str">
        <f>ZZZ__FnCalls!F54</f>
        <v>MMM 2013</v>
      </c>
      <c r="BA8" s="21" t="str">
        <f>ZZZ__FnCalls!H43</f>
        <v>2013</v>
      </c>
      <c r="BB8" s="20" t="str">
        <f>ZZZ__FnCalls!F55</f>
        <v>MMM 2014</v>
      </c>
      <c r="BC8" s="20" t="str">
        <f>ZZZ__FnCalls!F56</f>
        <v>MMM 2014</v>
      </c>
      <c r="BD8" s="20" t="str">
        <f>ZZZ__FnCalls!F57</f>
        <v>MMM 2014</v>
      </c>
      <c r="BE8" s="20" t="str">
        <f>ZZZ__FnCalls!F58</f>
        <v>MMM 2014</v>
      </c>
      <c r="BF8" s="20" t="str">
        <f>ZZZ__FnCalls!F59</f>
        <v>MMM 2014</v>
      </c>
      <c r="BG8" s="20" t="str">
        <f>ZZZ__FnCalls!F60</f>
        <v>MMM 2014</v>
      </c>
      <c r="BH8" s="20" t="str">
        <f>ZZZ__FnCalls!F61</f>
        <v>MMM 2014</v>
      </c>
      <c r="BI8" s="20" t="str">
        <f>ZZZ__FnCalls!F62</f>
        <v>MMM 2014</v>
      </c>
      <c r="BJ8" s="20" t="str">
        <f>ZZZ__FnCalls!F63</f>
        <v>MMM 2014</v>
      </c>
      <c r="BK8" s="20" t="str">
        <f>ZZZ__FnCalls!F64</f>
        <v>MMM 2014</v>
      </c>
      <c r="BL8" s="20" t="str">
        <f>ZZZ__FnCalls!F65</f>
        <v>MMM 2014</v>
      </c>
      <c r="BM8" s="20" t="str">
        <f>ZZZ__FnCalls!F66</f>
        <v>MMM 2014</v>
      </c>
      <c r="BN8" s="21" t="str">
        <f>ZZZ__FnCalls!H55</f>
        <v>2014</v>
      </c>
      <c r="BO8" s="20" t="str">
        <f>ZZZ__FnCalls!F67</f>
        <v>MMM 2015</v>
      </c>
      <c r="BP8" s="20" t="str">
        <f>ZZZ__FnCalls!F68</f>
        <v>MMM 2015</v>
      </c>
      <c r="BQ8" s="20" t="str">
        <f>ZZZ__FnCalls!F69</f>
        <v>MMM 2015</v>
      </c>
      <c r="BR8" s="20" t="str">
        <f>ZZZ__FnCalls!F70</f>
        <v>MMM 2015</v>
      </c>
      <c r="BS8" s="20" t="str">
        <f>ZZZ__FnCalls!F71</f>
        <v>MMM 2015</v>
      </c>
      <c r="BT8" s="20" t="str">
        <f>ZZZ__FnCalls!F72</f>
        <v>MMM 2015</v>
      </c>
      <c r="BU8" s="20" t="str">
        <f>ZZZ__FnCalls!F73</f>
        <v>MMM 2015</v>
      </c>
      <c r="BV8" s="20" t="str">
        <f>ZZZ__FnCalls!F74</f>
        <v>MMM 2015</v>
      </c>
      <c r="BW8" s="20" t="str">
        <f>ZZZ__FnCalls!F75</f>
        <v>MMM 2015</v>
      </c>
      <c r="BX8" s="20" t="str">
        <f>ZZZ__FnCalls!F76</f>
        <v>MMM 2015</v>
      </c>
      <c r="BY8" s="20" t="str">
        <f>ZZZ__FnCalls!F77</f>
        <v>MMM 2015</v>
      </c>
      <c r="BZ8" s="20" t="str">
        <f>ZZZ__FnCalls!F78</f>
        <v>MMM 2015</v>
      </c>
      <c r="CA8" s="21" t="str">
        <f>ZZZ__FnCalls!H67</f>
        <v>2015</v>
      </c>
      <c r="CB8" s="20" t="str">
        <f>ZZZ__FnCalls!F79</f>
        <v>MMM 2016</v>
      </c>
      <c r="CC8" s="20" t="str">
        <f>ZZZ__FnCalls!F80</f>
        <v>MMM 2016</v>
      </c>
      <c r="CD8" s="20" t="str">
        <f>ZZZ__FnCalls!F81</f>
        <v>MMM 2016</v>
      </c>
      <c r="CE8" s="20" t="str">
        <f>ZZZ__FnCalls!F82</f>
        <v>MMM 2016</v>
      </c>
      <c r="CF8" s="20" t="str">
        <f>ZZZ__FnCalls!F83</f>
        <v>MMM 2016</v>
      </c>
      <c r="CG8" s="20" t="str">
        <f>ZZZ__FnCalls!F84</f>
        <v>MMM 2016</v>
      </c>
      <c r="CH8" s="20" t="str">
        <f>ZZZ__FnCalls!F85</f>
        <v>MMM 2016</v>
      </c>
      <c r="CI8" s="20" t="str">
        <f>ZZZ__FnCalls!F86</f>
        <v>MMM 2016</v>
      </c>
      <c r="CJ8" s="20" t="str">
        <f>ZZZ__FnCalls!F87</f>
        <v>MMM 2016</v>
      </c>
      <c r="CK8" s="20" t="str">
        <f>ZZZ__FnCalls!F88</f>
        <v>MMM 2016</v>
      </c>
      <c r="CL8" s="20" t="str">
        <f>ZZZ__FnCalls!F89</f>
        <v>MMM 2016</v>
      </c>
      <c r="CM8" s="20" t="str">
        <f>ZZZ__FnCalls!F90</f>
        <v>MMM 2016</v>
      </c>
      <c r="CN8" s="21" t="str">
        <f>ZZZ__FnCalls!H79</f>
        <v>2016</v>
      </c>
      <c r="CO8" s="20" t="str">
        <f>ZZZ__FnCalls!F91</f>
        <v>MMM 2017</v>
      </c>
      <c r="CP8" s="20" t="str">
        <f>ZZZ__FnCalls!F92</f>
        <v>MMM 2017</v>
      </c>
      <c r="CQ8" s="20" t="str">
        <f>ZZZ__FnCalls!F93</f>
        <v>MMM 2017</v>
      </c>
      <c r="CR8" s="20" t="str">
        <f>ZZZ__FnCalls!F94</f>
        <v>MMM 2017</v>
      </c>
      <c r="CS8" s="20" t="str">
        <f>ZZZ__FnCalls!F95</f>
        <v>MMM 2017</v>
      </c>
      <c r="CT8" s="20" t="str">
        <f>ZZZ__FnCalls!F96</f>
        <v>MMM 2017</v>
      </c>
      <c r="CU8" s="20" t="str">
        <f>ZZZ__FnCalls!F97</f>
        <v>MMM 2017</v>
      </c>
      <c r="CV8" s="20" t="str">
        <f>ZZZ__FnCalls!F98</f>
        <v>MMM 2017</v>
      </c>
      <c r="CW8" s="20" t="str">
        <f>ZZZ__FnCalls!F99</f>
        <v>MMM 2017</v>
      </c>
      <c r="CX8" s="20" t="str">
        <f>ZZZ__FnCalls!F100</f>
        <v>MMM 2017</v>
      </c>
      <c r="CY8" s="20" t="str">
        <f>ZZZ__FnCalls!F101</f>
        <v>MMM 2017</v>
      </c>
      <c r="CZ8" s="20" t="str">
        <f>ZZZ__FnCalls!F102</f>
        <v>MMM 2017</v>
      </c>
      <c r="DA8" s="21" t="str">
        <f>ZZZ__FnCalls!H91</f>
        <v>2017</v>
      </c>
      <c r="DB8" s="20" t="str">
        <f>ZZZ__FnCalls!F103</f>
        <v>MMM 2018</v>
      </c>
      <c r="DC8" s="20" t="str">
        <f>ZZZ__FnCalls!F104</f>
        <v>MMM 2018</v>
      </c>
      <c r="DD8" s="20" t="str">
        <f>ZZZ__FnCalls!F105</f>
        <v>MMM 2018</v>
      </c>
      <c r="DE8" s="20" t="str">
        <f>ZZZ__FnCalls!F106</f>
        <v>MMM 2018</v>
      </c>
      <c r="DF8" s="20" t="str">
        <f>ZZZ__FnCalls!F107</f>
        <v>MMM 2018</v>
      </c>
      <c r="DG8" s="20" t="str">
        <f>ZZZ__FnCalls!F108</f>
        <v>MMM 2018</v>
      </c>
      <c r="DH8" s="20" t="str">
        <f>ZZZ__FnCalls!F109</f>
        <v>MMM 2018</v>
      </c>
      <c r="DI8" s="20" t="str">
        <f>ZZZ__FnCalls!F110</f>
        <v>MMM 2018</v>
      </c>
      <c r="DJ8" s="20" t="str">
        <f>ZZZ__FnCalls!F111</f>
        <v>MMM 2018</v>
      </c>
      <c r="DK8" s="20" t="str">
        <f>ZZZ__FnCalls!F112</f>
        <v>MMM 2018</v>
      </c>
      <c r="DL8" s="20" t="str">
        <f>ZZZ__FnCalls!F113</f>
        <v>MMM 2018</v>
      </c>
      <c r="DM8" s="20" t="str">
        <f>ZZZ__FnCalls!F114</f>
        <v>MMM 2018</v>
      </c>
      <c r="DN8" s="21" t="str">
        <f>ZZZ__FnCalls!H103</f>
        <v>2018</v>
      </c>
      <c r="DO8" s="20" t="str">
        <f>ZZZ__FnCalls!F115</f>
        <v>MMM 2019</v>
      </c>
      <c r="DP8" s="20" t="str">
        <f>ZZZ__FnCalls!F116</f>
        <v>MMM 2019</v>
      </c>
      <c r="DQ8" s="20" t="str">
        <f>ZZZ__FnCalls!F117</f>
        <v>MMM 2019</v>
      </c>
      <c r="DR8" s="20" t="str">
        <f>ZZZ__FnCalls!F118</f>
        <v>MMM 2019</v>
      </c>
      <c r="DS8" s="20" t="str">
        <f>ZZZ__FnCalls!F119</f>
        <v>MMM 2019</v>
      </c>
      <c r="DT8" s="20" t="str">
        <f>ZZZ__FnCalls!F120</f>
        <v>MMM 2019</v>
      </c>
      <c r="DU8" s="20" t="str">
        <f>ZZZ__FnCalls!F121</f>
        <v>MMM 2019</v>
      </c>
      <c r="DV8" s="20" t="str">
        <f>ZZZ__FnCalls!F122</f>
        <v>MMM 2019</v>
      </c>
      <c r="DW8" s="20" t="str">
        <f>ZZZ__FnCalls!F123</f>
        <v>MMM 2019</v>
      </c>
      <c r="DX8" s="20" t="str">
        <f>ZZZ__FnCalls!F124</f>
        <v>MMM 2019</v>
      </c>
      <c r="DY8" s="20" t="str">
        <f>ZZZ__FnCalls!F125</f>
        <v>MMM 2019</v>
      </c>
      <c r="DZ8" s="20" t="str">
        <f>ZZZ__FnCalls!F126</f>
        <v>MMM 2019</v>
      </c>
      <c r="EA8" s="21" t="str">
        <f>ZZZ__FnCalls!H115</f>
        <v>2019</v>
      </c>
      <c r="EB8" s="20" t="str">
        <f>ZZZ__FnCalls!F127</f>
        <v>MMM 2020</v>
      </c>
      <c r="EC8" s="20" t="str">
        <f>ZZZ__FnCalls!F128</f>
        <v>MMM 2020</v>
      </c>
      <c r="ED8" s="20" t="str">
        <f>ZZZ__FnCalls!F129</f>
        <v>MMM 2020</v>
      </c>
      <c r="EE8" s="20" t="str">
        <f>ZZZ__FnCalls!F130</f>
        <v>MMM 2020</v>
      </c>
      <c r="EF8" s="20" t="str">
        <f>ZZZ__FnCalls!F131</f>
        <v>MMM 2020</v>
      </c>
      <c r="EG8" s="20" t="str">
        <f>ZZZ__FnCalls!F132</f>
        <v>MMM 2020</v>
      </c>
      <c r="EH8" s="20" t="str">
        <f>ZZZ__FnCalls!F133</f>
        <v>MMM 2020</v>
      </c>
      <c r="EI8" s="20" t="str">
        <f>ZZZ__FnCalls!F134</f>
        <v>MMM 2020</v>
      </c>
      <c r="EJ8" s="20" t="str">
        <f>ZZZ__FnCalls!F135</f>
        <v>MMM 2020</v>
      </c>
      <c r="EK8" s="20" t="str">
        <f>ZZZ__FnCalls!F136</f>
        <v>MMM 2020</v>
      </c>
      <c r="EL8" s="20" t="str">
        <f>ZZZ__FnCalls!F137</f>
        <v>MMM 2020</v>
      </c>
      <c r="EM8" s="20" t="str">
        <f>ZZZ__FnCalls!F138</f>
        <v>MMM 2020</v>
      </c>
      <c r="EN8" s="21" t="str">
        <f>ZZZ__FnCalls!H127</f>
        <v>2020</v>
      </c>
    </row>
    <row r="9" spans="1:144" ht="12.75" customHeight="1" outlineLevel="1" x14ac:dyDescent="0.2">
      <c r="A9" s="7" t="str">
        <f>Labels!B28</f>
        <v>Aggregate Demand</v>
      </c>
      <c r="B9" s="22">
        <f t="shared" ref="B9:M9" ca="1" si="0">B36+0+B13</f>
        <v>910673.51132306992</v>
      </c>
      <c r="C9" s="22">
        <f t="shared" ca="1" si="0"/>
        <v>906749.95804443047</v>
      </c>
      <c r="D9" s="22">
        <f t="shared" ca="1" si="0"/>
        <v>988566.76029424625</v>
      </c>
      <c r="E9" s="22">
        <f t="shared" ca="1" si="0"/>
        <v>942691.79082611331</v>
      </c>
      <c r="F9" s="22">
        <f t="shared" ca="1" si="0"/>
        <v>928225.28784894128</v>
      </c>
      <c r="G9" s="22">
        <f t="shared" ca="1" si="0"/>
        <v>949344.14668344893</v>
      </c>
      <c r="H9" s="22">
        <f t="shared" ca="1" si="0"/>
        <v>991134.89047507104</v>
      </c>
      <c r="I9" s="22">
        <f t="shared" ca="1" si="0"/>
        <v>934830.76948415569</v>
      </c>
      <c r="J9" s="22">
        <f t="shared" ca="1" si="0"/>
        <v>1012500.5975007555</v>
      </c>
      <c r="K9" s="22">
        <f t="shared" ca="1" si="0"/>
        <v>942586.13354290754</v>
      </c>
      <c r="L9" s="22">
        <f t="shared" ca="1" si="0"/>
        <v>993169.89090747386</v>
      </c>
      <c r="M9" s="22">
        <f t="shared" ca="1" si="0"/>
        <v>903079.94082524383</v>
      </c>
      <c r="N9" s="23">
        <f ca="1">SUM(B9:M9)</f>
        <v>11403553.677755859</v>
      </c>
      <c r="O9" s="22">
        <f t="shared" ref="O9:Z9" ca="1" si="1">O36+0+O13</f>
        <v>918741.29533692112</v>
      </c>
      <c r="P9" s="22">
        <f t="shared" ca="1" si="1"/>
        <v>981676.41753192816</v>
      </c>
      <c r="Q9" s="22">
        <f t="shared" ca="1" si="1"/>
        <v>914658.34021458577</v>
      </c>
      <c r="R9" s="22">
        <f t="shared" ca="1" si="1"/>
        <v>978058.47315136832</v>
      </c>
      <c r="S9" s="22">
        <f t="shared" ca="1" si="1"/>
        <v>975679.56631171284</v>
      </c>
      <c r="T9" s="22">
        <f t="shared" ca="1" si="1"/>
        <v>966260.36071658786</v>
      </c>
      <c r="U9" s="22">
        <f t="shared" ca="1" si="1"/>
        <v>957731.44884252455</v>
      </c>
      <c r="V9" s="22">
        <f t="shared" ca="1" si="1"/>
        <v>986696.74353721843</v>
      </c>
      <c r="W9" s="22">
        <f t="shared" ca="1" si="1"/>
        <v>895103.91644213093</v>
      </c>
      <c r="X9" s="22">
        <f t="shared" ca="1" si="1"/>
        <v>980760.1403612952</v>
      </c>
      <c r="Y9" s="22">
        <f t="shared" ca="1" si="1"/>
        <v>928652.15362814046</v>
      </c>
      <c r="Z9" s="22">
        <f t="shared" ca="1" si="1"/>
        <v>938462.14412673924</v>
      </c>
      <c r="AA9" s="23">
        <f ca="1">SUM(O9:Z9)</f>
        <v>11422481.000201155</v>
      </c>
      <c r="AB9" s="22">
        <f t="shared" ref="AB9:AM9" ca="1" si="2">AB36+0+AB13</f>
        <v>941386.13763243065</v>
      </c>
      <c r="AC9" s="22">
        <f t="shared" ca="1" si="2"/>
        <v>967039.6713915735</v>
      </c>
      <c r="AD9" s="22">
        <f t="shared" ca="1" si="2"/>
        <v>932259.47552211769</v>
      </c>
      <c r="AE9" s="22">
        <f t="shared" ca="1" si="2"/>
        <v>961850.7497863014</v>
      </c>
      <c r="AF9" s="22">
        <f t="shared" ca="1" si="2"/>
        <v>925760.24332761974</v>
      </c>
      <c r="AG9" s="22">
        <f t="shared" ca="1" si="2"/>
        <v>940140.04391381028</v>
      </c>
      <c r="AH9" s="22">
        <f t="shared" ca="1" si="2"/>
        <v>938997.59154259798</v>
      </c>
      <c r="AI9" s="22">
        <f t="shared" ca="1" si="2"/>
        <v>1007281.1323676743</v>
      </c>
      <c r="AJ9" s="22">
        <f t="shared" ca="1" si="2"/>
        <v>924950.00851402304</v>
      </c>
      <c r="AK9" s="22">
        <f t="shared" ca="1" si="2"/>
        <v>998103.76090648328</v>
      </c>
      <c r="AL9" s="22">
        <f t="shared" ca="1" si="2"/>
        <v>924182.16899419797</v>
      </c>
      <c r="AM9" s="22">
        <f t="shared" ca="1" si="2"/>
        <v>881257.57517330733</v>
      </c>
      <c r="AN9" s="23">
        <f ca="1">SUM(AB9:AM9)</f>
        <v>11343208.559072137</v>
      </c>
      <c r="AO9" s="22">
        <f t="shared" ref="AO9:AZ9" ca="1" si="3">AO36+0+AO13</f>
        <v>944199.58149444708</v>
      </c>
      <c r="AP9" s="22">
        <f t="shared" ca="1" si="3"/>
        <v>921035.17414632859</v>
      </c>
      <c r="AQ9" s="22">
        <f t="shared" ca="1" si="3"/>
        <v>957674.15241874696</v>
      </c>
      <c r="AR9" s="22">
        <f t="shared" ca="1" si="3"/>
        <v>897635.71950311656</v>
      </c>
      <c r="AS9" s="22">
        <f t="shared" ca="1" si="3"/>
        <v>949597.56117183075</v>
      </c>
      <c r="AT9" s="22">
        <f t="shared" ca="1" si="3"/>
        <v>928032.01319142699</v>
      </c>
      <c r="AU9" s="22">
        <f t="shared" ca="1" si="3"/>
        <v>944555.54116718227</v>
      </c>
      <c r="AV9" s="22">
        <f t="shared" ca="1" si="3"/>
        <v>947851.44775996916</v>
      </c>
      <c r="AW9" s="22">
        <f t="shared" ca="1" si="3"/>
        <v>962282.0054433042</v>
      </c>
      <c r="AX9" s="22">
        <f t="shared" ca="1" si="3"/>
        <v>937286.16470450209</v>
      </c>
      <c r="AY9" s="22">
        <f t="shared" ca="1" si="3"/>
        <v>902045.80896362546</v>
      </c>
      <c r="AZ9" s="22">
        <f t="shared" ca="1" si="3"/>
        <v>929187.20286884299</v>
      </c>
      <c r="BA9" s="23">
        <f ca="1">SUM(AO9:AZ9)</f>
        <v>11221382.372833323</v>
      </c>
      <c r="BB9" s="22">
        <f t="shared" ref="BB9:BM9" ca="1" si="4">BB36+0+BB13</f>
        <v>919136.66432027158</v>
      </c>
      <c r="BC9" s="22">
        <f t="shared" ca="1" si="4"/>
        <v>986828.51185613661</v>
      </c>
      <c r="BD9" s="22">
        <f t="shared" ca="1" si="4"/>
        <v>918948.14053256926</v>
      </c>
      <c r="BE9" s="22">
        <f t="shared" ca="1" si="4"/>
        <v>943298.76563077664</v>
      </c>
      <c r="BF9" s="22">
        <f t="shared" ca="1" si="4"/>
        <v>945720.11467808962</v>
      </c>
      <c r="BG9" s="22">
        <f t="shared" ca="1" si="4"/>
        <v>971931.79989925073</v>
      </c>
      <c r="BH9" s="22">
        <f t="shared" ca="1" si="4"/>
        <v>898877.04771382152</v>
      </c>
      <c r="BI9" s="22">
        <f t="shared" ca="1" si="4"/>
        <v>915797.42751761153</v>
      </c>
      <c r="BJ9" s="22">
        <f t="shared" ca="1" si="4"/>
        <v>905950.48434010951</v>
      </c>
      <c r="BK9" s="22">
        <f t="shared" ca="1" si="4"/>
        <v>916570.8313475016</v>
      </c>
      <c r="BL9" s="22">
        <f t="shared" ca="1" si="4"/>
        <v>880263.18244300818</v>
      </c>
      <c r="BM9" s="22">
        <f t="shared" ca="1" si="4"/>
        <v>910732.53502483154</v>
      </c>
      <c r="BN9" s="23">
        <f ca="1">SUM(BB9:BM9)</f>
        <v>11114055.505303977</v>
      </c>
      <c r="BO9" s="22">
        <f t="shared" ref="BO9:BZ9" ca="1" si="5">BO36+0+BO13</f>
        <v>942185.99630375684</v>
      </c>
      <c r="BP9" s="22">
        <f t="shared" ca="1" si="5"/>
        <v>977045.09796479647</v>
      </c>
      <c r="BQ9" s="22">
        <f t="shared" ca="1" si="5"/>
        <v>949750.36020188406</v>
      </c>
      <c r="BR9" s="22">
        <f t="shared" ca="1" si="5"/>
        <v>943969.02235259814</v>
      </c>
      <c r="BS9" s="22">
        <f t="shared" ca="1" si="5"/>
        <v>873209.30783222232</v>
      </c>
      <c r="BT9" s="22">
        <f t="shared" ca="1" si="5"/>
        <v>911707.92585761007</v>
      </c>
      <c r="BU9" s="22">
        <f t="shared" ca="1" si="5"/>
        <v>940583.3710448395</v>
      </c>
      <c r="BV9" s="22">
        <f t="shared" ca="1" si="5"/>
        <v>896716.65162142331</v>
      </c>
      <c r="BW9" s="22">
        <f t="shared" ca="1" si="5"/>
        <v>912219.855740909</v>
      </c>
      <c r="BX9" s="22">
        <f t="shared" ca="1" si="5"/>
        <v>893228.51582003909</v>
      </c>
      <c r="BY9" s="22">
        <f t="shared" ca="1" si="5"/>
        <v>893749.15450663923</v>
      </c>
      <c r="BZ9" s="22">
        <f t="shared" ca="1" si="5"/>
        <v>913155.07313379715</v>
      </c>
      <c r="CA9" s="23">
        <f ca="1">SUM(BO9:BZ9)</f>
        <v>11047520.332380515</v>
      </c>
      <c r="CB9" s="22">
        <f t="shared" ref="CB9:CM9" ca="1" si="6">CB36+0+CB13</f>
        <v>886955.46544468787</v>
      </c>
      <c r="CC9" s="22">
        <f t="shared" ca="1" si="6"/>
        <v>957936.60746657639</v>
      </c>
      <c r="CD9" s="22">
        <f t="shared" ca="1" si="6"/>
        <v>923282.1093070464</v>
      </c>
      <c r="CE9" s="22">
        <f t="shared" ca="1" si="6"/>
        <v>872424.72067449626</v>
      </c>
      <c r="CF9" s="22">
        <f t="shared" ca="1" si="6"/>
        <v>870880.79527689412</v>
      </c>
      <c r="CG9" s="22">
        <f t="shared" ca="1" si="6"/>
        <v>936079.00727831712</v>
      </c>
      <c r="CH9" s="22">
        <f t="shared" ca="1" si="6"/>
        <v>874347.43065740133</v>
      </c>
      <c r="CI9" s="22">
        <f t="shared" ca="1" si="6"/>
        <v>882060.67885880149</v>
      </c>
      <c r="CJ9" s="22">
        <f t="shared" ca="1" si="6"/>
        <v>942498.94765894453</v>
      </c>
      <c r="CK9" s="22">
        <f t="shared" ca="1" si="6"/>
        <v>916784.32344710734</v>
      </c>
      <c r="CL9" s="22">
        <f t="shared" ca="1" si="6"/>
        <v>912335.51990007423</v>
      </c>
      <c r="CM9" s="22">
        <f t="shared" ca="1" si="6"/>
        <v>969308.69164706289</v>
      </c>
      <c r="CN9" s="23">
        <f ca="1">SUM(CB9:CM9)</f>
        <v>10944894.297617409</v>
      </c>
      <c r="CO9" s="22">
        <f t="shared" ref="CO9:CZ9" ca="1" si="7">CO36+0+CO13</f>
        <v>942114.32192362333</v>
      </c>
      <c r="CP9" s="22">
        <f t="shared" ca="1" si="7"/>
        <v>921668.66782524076</v>
      </c>
      <c r="CQ9" s="22">
        <f t="shared" ca="1" si="7"/>
        <v>894454.64405943942</v>
      </c>
      <c r="CR9" s="22">
        <f t="shared" ca="1" si="7"/>
        <v>963098.62420253921</v>
      </c>
      <c r="CS9" s="22">
        <f t="shared" ca="1" si="7"/>
        <v>938661.59191368648</v>
      </c>
      <c r="CT9" s="22">
        <f t="shared" ca="1" si="7"/>
        <v>955564.09224569949</v>
      </c>
      <c r="CU9" s="22">
        <f t="shared" ca="1" si="7"/>
        <v>938304.53613335593</v>
      </c>
      <c r="CV9" s="22">
        <f t="shared" ca="1" si="7"/>
        <v>950147.6225613975</v>
      </c>
      <c r="CW9" s="22">
        <f t="shared" ca="1" si="7"/>
        <v>888423.25726875244</v>
      </c>
      <c r="CX9" s="22">
        <f t="shared" ca="1" si="7"/>
        <v>934008.99342372641</v>
      </c>
      <c r="CY9" s="22">
        <f t="shared" ca="1" si="7"/>
        <v>866750.24621300679</v>
      </c>
      <c r="CZ9" s="22">
        <f t="shared" ca="1" si="7"/>
        <v>942050.73773488833</v>
      </c>
      <c r="DA9" s="23">
        <f ca="1">SUM(CO9:CZ9)</f>
        <v>11135247.335505355</v>
      </c>
      <c r="DB9" s="22">
        <f t="shared" ref="DB9:DM9" ca="1" si="8">DB36+0+DB13</f>
        <v>929192.37472077645</v>
      </c>
      <c r="DC9" s="22">
        <f t="shared" ca="1" si="8"/>
        <v>928856.42653828592</v>
      </c>
      <c r="DD9" s="22">
        <f t="shared" ca="1" si="8"/>
        <v>886866.2233285394</v>
      </c>
      <c r="DE9" s="22">
        <f t="shared" ca="1" si="8"/>
        <v>889544.17043972854</v>
      </c>
      <c r="DF9" s="22">
        <f t="shared" ca="1" si="8"/>
        <v>931735.69110756554</v>
      </c>
      <c r="DG9" s="22">
        <f t="shared" ca="1" si="8"/>
        <v>940726.97349341295</v>
      </c>
      <c r="DH9" s="22">
        <f t="shared" ca="1" si="8"/>
        <v>953884.78158604866</v>
      </c>
      <c r="DI9" s="22">
        <f t="shared" ca="1" si="8"/>
        <v>869477.5567102707</v>
      </c>
      <c r="DJ9" s="22">
        <f t="shared" ca="1" si="8"/>
        <v>961615.55574020732</v>
      </c>
      <c r="DK9" s="22">
        <f t="shared" ca="1" si="8"/>
        <v>938564.72606845188</v>
      </c>
      <c r="DL9" s="22">
        <f t="shared" ca="1" si="8"/>
        <v>922957.82587906206</v>
      </c>
      <c r="DM9" s="22">
        <f t="shared" ca="1" si="8"/>
        <v>906830.015822293</v>
      </c>
      <c r="DN9" s="23">
        <f ca="1">SUM(DB9:DM9)</f>
        <v>11060252.321434643</v>
      </c>
      <c r="DO9" s="22">
        <f t="shared" ref="DO9:DZ9" ca="1" si="9">DO36+0+DO13</f>
        <v>917493.26878215862</v>
      </c>
      <c r="DP9" s="22">
        <f t="shared" ca="1" si="9"/>
        <v>917124.31799686991</v>
      </c>
      <c r="DQ9" s="22">
        <f t="shared" ca="1" si="9"/>
        <v>932818.5450015692</v>
      </c>
      <c r="DR9" s="22">
        <f t="shared" ca="1" si="9"/>
        <v>928724.61020974373</v>
      </c>
      <c r="DS9" s="22">
        <f t="shared" ca="1" si="9"/>
        <v>913597.25277729775</v>
      </c>
      <c r="DT9" s="22">
        <f t="shared" ca="1" si="9"/>
        <v>922716.29428861639</v>
      </c>
      <c r="DU9" s="22">
        <f t="shared" ca="1" si="9"/>
        <v>897723.96851448959</v>
      </c>
      <c r="DV9" s="22">
        <f t="shared" ca="1" si="9"/>
        <v>880858.90782130847</v>
      </c>
      <c r="DW9" s="22">
        <f t="shared" ca="1" si="9"/>
        <v>886914.15830709902</v>
      </c>
      <c r="DX9" s="22">
        <f t="shared" ca="1" si="9"/>
        <v>908595.62162405194</v>
      </c>
      <c r="DY9" s="22">
        <f t="shared" ca="1" si="9"/>
        <v>892066.78706143075</v>
      </c>
      <c r="DZ9" s="22">
        <f t="shared" ca="1" si="9"/>
        <v>944926.95851617807</v>
      </c>
      <c r="EA9" s="23">
        <f ca="1">SUM(DO9:DZ9)</f>
        <v>10943560.690900816</v>
      </c>
      <c r="EB9" s="22">
        <f t="shared" ref="EB9:EM9" ca="1" si="10">EB36+0+EB13</f>
        <v>901957.47357464326</v>
      </c>
      <c r="EC9" s="22">
        <f t="shared" ca="1" si="10"/>
        <v>893234.83952553966</v>
      </c>
      <c r="ED9" s="22">
        <f t="shared" ca="1" si="10"/>
        <v>903498.60154995229</v>
      </c>
      <c r="EE9" s="22">
        <f t="shared" ca="1" si="10"/>
        <v>875421.963407406</v>
      </c>
      <c r="EF9" s="22">
        <f t="shared" ca="1" si="10"/>
        <v>853873.23770359391</v>
      </c>
      <c r="EG9" s="22">
        <f t="shared" ca="1" si="10"/>
        <v>891079.62367201305</v>
      </c>
      <c r="EH9" s="22">
        <f t="shared" ca="1" si="10"/>
        <v>943532.49888131744</v>
      </c>
      <c r="EI9" s="22">
        <f t="shared" ca="1" si="10"/>
        <v>942286.08909873932</v>
      </c>
      <c r="EJ9" s="22">
        <f t="shared" ca="1" si="10"/>
        <v>910769.46234467067</v>
      </c>
      <c r="EK9" s="22">
        <f t="shared" ca="1" si="10"/>
        <v>959466.64532968448</v>
      </c>
      <c r="EL9" s="22">
        <f t="shared" ca="1" si="10"/>
        <v>901130.80165430636</v>
      </c>
      <c r="EM9" s="22">
        <f t="shared" ca="1" si="10"/>
        <v>861345.42288952193</v>
      </c>
      <c r="EN9" s="23">
        <f ca="1">SUM(EB9:EM9)</f>
        <v>10837596.659631388</v>
      </c>
    </row>
    <row r="10" spans="1:144" ht="12.75" customHeight="1" outlineLevel="1" x14ac:dyDescent="0.2">
      <c r="A10" s="11" t="str">
        <f>Labels!B31</f>
        <v>Long Expected Demand</v>
      </c>
      <c r="B10" s="24">
        <f>'(Other Computations)'!B8+'(Other Computations)'!B61*0/Inputs!B13/12</f>
        <v>1166666.6666666667</v>
      </c>
      <c r="C10" s="24">
        <f ca="1">B10+'(Other Computations)'!B61*(B9-B10)/Inputs!B13/12</f>
        <v>1166074.0899181862</v>
      </c>
      <c r="D10" s="24">
        <f ca="1">C10+'(Other Computations)'!B61*(C9-C10)/Inputs!B13/12</f>
        <v>1165473.8025758858</v>
      </c>
      <c r="E10" s="24">
        <f ca="1">D10+'(Other Computations)'!B61*(D9-D10)/Inputs!B13/12</f>
        <v>1165064.2955335672</v>
      </c>
      <c r="F10" s="24">
        <f ca="1">E10+'(Other Computations)'!B61*(E9-E10)/Inputs!B13/12</f>
        <v>1164549.5443652628</v>
      </c>
      <c r="G10" s="24">
        <f ca="1">F10+'(Other Computations)'!B61*(F9-F10)/Inputs!B13/12</f>
        <v>1164002.4974751787</v>
      </c>
      <c r="H10" s="24">
        <f ca="1">G10+'(Other Computations)'!B61*(G9-G10)/Inputs!B13/12</f>
        <v>1163505.6031446422</v>
      </c>
      <c r="I10" s="24">
        <f ca="1">H10+'(Other Computations)'!B61*(H9-H10)/Inputs!B13/12</f>
        <v>1163106.5968653145</v>
      </c>
      <c r="J10" s="24">
        <f ca="1">I10+'(Other Computations)'!B61*(I9-I10)/Inputs!B13/12</f>
        <v>1162578.1805982285</v>
      </c>
      <c r="K10" s="24">
        <f ca="1">J10+'(Other Computations)'!B61*(J9-J10)/Inputs!B13/12</f>
        <v>1162230.7787855028</v>
      </c>
      <c r="L10" s="24">
        <f ca="1">K10+'(Other Computations)'!B61*(K9-K10)/Inputs!B13/12</f>
        <v>1161722.3421067004</v>
      </c>
      <c r="M10" s="24">
        <f ca="1">L10+'(Other Computations)'!B61*(L9-L10)/Inputs!B13/12</f>
        <v>1161332.174395591</v>
      </c>
      <c r="N10" s="25">
        <f ca="1">SUM(B10:M10)</f>
        <v>13966306.572430726</v>
      </c>
      <c r="O10" s="24">
        <f ca="1">M10+'(Other Computations)'!B61*(M9-M10)/Inputs!B13/12</f>
        <v>1160734.3682993634</v>
      </c>
      <c r="P10" s="24">
        <f ca="1">O10+'(Other Computations)'!B61*(O9-O10)/Inputs!B13/12</f>
        <v>1160174.1991489874</v>
      </c>
      <c r="Q10" s="24">
        <f ca="1">P10+'(Other Computations)'!B61*(P9-P10)/Inputs!B13/12</f>
        <v>1159761.0098396887</v>
      </c>
      <c r="R10" s="24">
        <f ca="1">Q10+'(Other Computations)'!B61*(Q9-Q10)/Inputs!B13/12</f>
        <v>1159193.6425488899</v>
      </c>
      <c r="S10" s="24">
        <f ca="1">R10+'(Other Computations)'!B61*(R9-R10)/Inputs!B13/12</f>
        <v>1158774.3481752845</v>
      </c>
      <c r="T10" s="24">
        <f ca="1">S10+'(Other Computations)'!B61*(S9-S10)/Inputs!B13/12</f>
        <v>1158350.5176617114</v>
      </c>
      <c r="U10" s="24">
        <f ca="1">T10+'(Other Computations)'!B61*(T9-T10)/Inputs!B13/12</f>
        <v>1157905.8645206348</v>
      </c>
      <c r="V10" s="24">
        <f ca="1">U10+'(Other Computations)'!B61*(U9-U10)/Inputs!B13/12</f>
        <v>1157442.4978176763</v>
      </c>
      <c r="W10" s="24">
        <f ca="1">V10+'(Other Computations)'!B61*(V9-V10)/Inputs!B13/12</f>
        <v>1157047.2530161012</v>
      </c>
      <c r="X10" s="24">
        <f ca="1">W10+'(Other Computations)'!B61*(W9-W10)/Inputs!B13/12</f>
        <v>1156440.9026999578</v>
      </c>
      <c r="Y10" s="24">
        <f ca="1">X10+'(Other Computations)'!B61*(X9-X10)/Inputs!B13/12</f>
        <v>1156034.2342686183</v>
      </c>
      <c r="Z10" s="24">
        <f ca="1">Y10+'(Other Computations)'!B61*(Y9-Y10)/Inputs!B13/12</f>
        <v>1155507.8868597283</v>
      </c>
      <c r="AA10" s="25">
        <f ca="1">SUM(O10:Z10)</f>
        <v>13897366.724856641</v>
      </c>
      <c r="AB10" s="24">
        <f ca="1">Z10+'(Other Computations)'!B61*(Z9-Z10)/Inputs!B13/12</f>
        <v>1155005.4661589575</v>
      </c>
      <c r="AC10" s="24">
        <f ca="1">AB10+'(Other Computations)'!B61*(AB9-AB10)/Inputs!B13/12</f>
        <v>1154510.9769725534</v>
      </c>
      <c r="AD10" s="24">
        <f ca="1">AC10+'(Other Computations)'!B61*(AC9-AC10)/Inputs!B13/12</f>
        <v>1154077.0156170418</v>
      </c>
      <c r="AE10" s="24">
        <f ca="1">AD10+'(Other Computations)'!B61*(AD9-AD10)/Inputs!B13/12</f>
        <v>1153563.5490890443</v>
      </c>
      <c r="AF10" s="24">
        <f ca="1">AE10+'(Other Computations)'!B61*(AE9-AE10)/Inputs!B13/12</f>
        <v>1153119.7694610287</v>
      </c>
      <c r="AG10" s="24">
        <f ca="1">AF10+'(Other Computations)'!B61*(AF9-AF10)/Inputs!B13/12</f>
        <v>1152593.4742616459</v>
      </c>
      <c r="AH10" s="24">
        <f ca="1">AG10+'(Other Computations)'!B61*(AG9-AG10)/Inputs!B13/12</f>
        <v>1152101.6839136186</v>
      </c>
      <c r="AI10" s="24">
        <f ca="1">AH10+'(Other Computations)'!B61*(AH9-AH10)/Inputs!B13/12</f>
        <v>1151608.3874035005</v>
      </c>
      <c r="AJ10" s="24">
        <f ca="1">AI10+'(Other Computations)'!B61*(AI9-AI10)/Inputs!B13/12</f>
        <v>1151274.296535362</v>
      </c>
      <c r="AK10" s="24">
        <f ca="1">AJ10+'(Other Computations)'!B61*(AJ9-AJ10)/Inputs!B13/12</f>
        <v>1150750.3977204978</v>
      </c>
      <c r="AL10" s="24">
        <f ca="1">AK10+'(Other Computations)'!B61*(AK9-AK10)/Inputs!B13/12</f>
        <v>1150397.0490241691</v>
      </c>
      <c r="AM10" s="24">
        <f ca="1">AL10+'(Other Computations)'!B61*(AL9-AL10)/Inputs!B13/12</f>
        <v>1149873.4034685441</v>
      </c>
      <c r="AN10" s="25">
        <f ca="1">SUM(AB10:AM10)</f>
        <v>13828875.469625961</v>
      </c>
      <c r="AO10" s="24">
        <f ca="1">AM10+'(Other Computations)'!B61*(AM9-AM10)/Inputs!B13/12</f>
        <v>1149251.6075697124</v>
      </c>
      <c r="AP10" s="24">
        <f ca="1">AO10+'(Other Computations)'!B61*(AO9-AO10)/Inputs!B13/12</f>
        <v>1148776.9501019455</v>
      </c>
      <c r="AQ10" s="24">
        <f ca="1">AP10+'(Other Computations)'!B61*(AP9-AP10)/Inputs!B13/12</f>
        <v>1148249.7700650112</v>
      </c>
      <c r="AR10" s="24">
        <f ca="1">AQ10+'(Other Computations)'!B61*(AQ9-AQ10)/Inputs!B13/12</f>
        <v>1147808.6228019411</v>
      </c>
      <c r="AS10" s="24">
        <f ca="1">AR10+'(Other Computations)'!B61*(AR9-AR10)/Inputs!B13/12</f>
        <v>1147229.5188591199</v>
      </c>
      <c r="AT10" s="24">
        <f ca="1">AS10+'(Other Computations)'!B61*(AS9-AS10)/Inputs!B13/12</f>
        <v>1146772.0374755845</v>
      </c>
      <c r="AU10" s="24">
        <f ca="1">AT10+'(Other Computations)'!B61*(AT9-AT10)/Inputs!B13/12</f>
        <v>1146265.6948267787</v>
      </c>
      <c r="AV10" s="24">
        <f ca="1">AU10+'(Other Computations)'!B61*(AU9-AU10)/Inputs!B13/12</f>
        <v>1145798.7731747888</v>
      </c>
      <c r="AW10" s="24">
        <f ca="1">AV10+'(Other Computations)'!B61*(AV9-AV10)/Inputs!B13/12</f>
        <v>1145340.5617733656</v>
      </c>
      <c r="AX10" s="24">
        <f ca="1">AW10+'(Other Computations)'!B61*(AW9-AW10)/Inputs!B13/12</f>
        <v>1144916.8151151941</v>
      </c>
      <c r="AY10" s="24">
        <f ca="1">AX10+'(Other Computations)'!B61*(AX9-AX10)/Inputs!B13/12</f>
        <v>1144436.1886096138</v>
      </c>
      <c r="AZ10" s="24">
        <f ca="1">AY10+'(Other Computations)'!B61*(AY9-AY10)/Inputs!B13/12</f>
        <v>1143875.0997678407</v>
      </c>
      <c r="BA10" s="25">
        <f ca="1">SUM(AO10:AZ10)</f>
        <v>13758721.640140899</v>
      </c>
      <c r="BB10" s="24">
        <f ca="1">AZ10+'(Other Computations)'!B61*(AZ9-AZ10)/Inputs!B13/12</f>
        <v>1143378.1370435376</v>
      </c>
      <c r="BC10" s="24">
        <f ca="1">BB10+'(Other Computations)'!B61*(BB9-BB10)/Inputs!B13/12</f>
        <v>1142859.0595603818</v>
      </c>
      <c r="BD10" s="24">
        <f ca="1">BC10+'(Other Computations)'!B61*(BC9-BC10)/Inputs!B13/12</f>
        <v>1142497.8777369924</v>
      </c>
      <c r="BE10" s="24">
        <f ca="1">BD10+'(Other Computations)'!B61*(BD9-BD10)/Inputs!B13/12</f>
        <v>1141980.4014934637</v>
      </c>
      <c r="BF10" s="24">
        <f ca="1">BE10+'(Other Computations)'!B61*(BE9-BE10)/Inputs!B13/12</f>
        <v>1141520.4902993371</v>
      </c>
      <c r="BG10" s="24">
        <f ca="1">BF10+'(Other Computations)'!B61*(BF9-BF10)/Inputs!B13/12</f>
        <v>1141067.2486891027</v>
      </c>
      <c r="BH10" s="24">
        <f ca="1">BG10+'(Other Computations)'!B61*(BG9-BG10)/Inputs!B13/12</f>
        <v>1140675.7314465337</v>
      </c>
      <c r="BI10" s="24">
        <f ca="1">BH10+'(Other Computations)'!B61*(BH9-BH10)/Inputs!B13/12</f>
        <v>1140116.0122712264</v>
      </c>
      <c r="BJ10" s="24">
        <f ca="1">BI10+'(Other Computations)'!B61*(BI9-BI10)/Inputs!B13/12</f>
        <v>1139596.7562880004</v>
      </c>
      <c r="BK10" s="24">
        <f ca="1">BJ10+'(Other Computations)'!B61*(BJ9-BJ10)/Inputs!B13/12</f>
        <v>1139055.9084362693</v>
      </c>
      <c r="BL10" s="24">
        <f ca="1">BK10+'(Other Computations)'!B61*(BK9-BK10)/Inputs!B13/12</f>
        <v>1138540.896683749</v>
      </c>
      <c r="BM10" s="24">
        <f ca="1">BL10+'(Other Computations)'!B61*(BL9-BL10)/Inputs!B13/12</f>
        <v>1137943.0316044881</v>
      </c>
      <c r="BN10" s="25">
        <f ca="1">SUM(BB10:BM10)</f>
        <v>13689231.551553078</v>
      </c>
      <c r="BO10" s="24">
        <f ca="1">BM10+'(Other Computations)'!B61*(BM9-BM10)/Inputs!B13/12</f>
        <v>1137417.0813809242</v>
      </c>
      <c r="BP10" s="24">
        <f ca="1">BO10+'(Other Computations)'!B61*(BO9-BO10)/Inputs!B13/12</f>
        <v>1136965.1575728753</v>
      </c>
      <c r="BQ10" s="24">
        <f ca="1">BP10+'(Other Computations)'!B61*(BP9-BP10)/Inputs!B13/12</f>
        <v>1136594.9722497084</v>
      </c>
      <c r="BR10" s="24">
        <f ca="1">BQ10+'(Other Computations)'!B61*(BQ9-BQ10)/Inputs!B13/12</f>
        <v>1136162.4615736718</v>
      </c>
      <c r="BS10" s="24">
        <f ca="1">BR10+'(Other Computations)'!B61*(BR9-BR10)/Inputs!B13/12</f>
        <v>1135717.5693532526</v>
      </c>
      <c r="BT10" s="24">
        <f ca="1">BS10+'(Other Computations)'!B61*(BS9-BS10)/Inputs!B13/12</f>
        <v>1135109.9113404725</v>
      </c>
      <c r="BU10" s="24">
        <f ca="1">BT10+'(Other Computations)'!B61*(BT9-BT10)/Inputs!B13/12</f>
        <v>1134592.7771148176</v>
      </c>
      <c r="BV10" s="24">
        <f ca="1">BU10+'(Other Computations)'!B61*(BU9-BU10)/Inputs!B13/12</f>
        <v>1134143.6812674333</v>
      </c>
      <c r="BW10" s="24">
        <f ca="1">BV10+'(Other Computations)'!B61*(BV9-BV10)/Inputs!B13/12</f>
        <v>1133594.0816617713</v>
      </c>
      <c r="BX10" s="24">
        <f ca="1">BW10+'(Other Computations)'!B61*(BW9-BW10)/Inputs!B13/12</f>
        <v>1133081.6413239916</v>
      </c>
      <c r="BY10" s="24">
        <f ca="1">BX10+'(Other Computations)'!B61*(BX9-BX10)/Inputs!B13/12</f>
        <v>1132526.4257556954</v>
      </c>
      <c r="BZ10" s="24">
        <f ca="1">BY10+'(Other Computations)'!B61*(BY9-BY10)/Inputs!B13/12</f>
        <v>1131973.700590767</v>
      </c>
      <c r="CA10" s="25">
        <f ca="1">SUM(BO10:BZ10)</f>
        <v>13617879.461185381</v>
      </c>
      <c r="CB10" s="24">
        <f ca="1">BZ10+'(Other Computations)'!B61*(BZ9-BZ10)/Inputs!B13/12</f>
        <v>1131467.1759901722</v>
      </c>
      <c r="CC10" s="24">
        <f ca="1">CB10+'(Other Computations)'!B61*(CB9-CB10)/Inputs!B13/12</f>
        <v>1130901.1766602057</v>
      </c>
      <c r="CD10" s="24">
        <f ca="1">CC10+'(Other Computations)'!B61*(CC9-CC10)/Inputs!B13/12</f>
        <v>1130500.7957129981</v>
      </c>
      <c r="CE10" s="24">
        <f ca="1">CD10+'(Other Computations)'!B61*(CD9-CD10)/Inputs!B13/12</f>
        <v>1130021.1228277991</v>
      </c>
      <c r="CF10" s="24">
        <f ca="1">CE10+'(Other Computations)'!B61*(CE9-CE10)/Inputs!B13/12</f>
        <v>1129424.8348598515</v>
      </c>
      <c r="CG10" s="24">
        <f ca="1">CF10+'(Other Computations)'!B61*(CF9-CF10)/Inputs!B13/12</f>
        <v>1128826.3532867429</v>
      </c>
      <c r="CH10" s="24">
        <f ca="1">CG10+'(Other Computations)'!B61*(CG9-CG10)/Inputs!B13/12</f>
        <v>1128380.1788746864</v>
      </c>
      <c r="CI10" s="24">
        <f ca="1">CH10+'(Other Computations)'!B61*(CH9-CH10)/Inputs!B13/12</f>
        <v>1127792.140105665</v>
      </c>
      <c r="CJ10" s="24">
        <f ca="1">CI10+'(Other Computations)'!B61*(CI9-CI10)/Inputs!B13/12</f>
        <v>1127223.3172787046</v>
      </c>
      <c r="CK10" s="24">
        <f ca="1">CJ10+'(Other Computations)'!B61*(CJ9-CJ10)/Inputs!B13/12</f>
        <v>1126795.7145712515</v>
      </c>
      <c r="CL10" s="24">
        <f ca="1">CK10+'(Other Computations)'!B61*(CK9-CK10)/Inputs!B13/12</f>
        <v>1126309.5770917975</v>
      </c>
      <c r="CM10" s="24">
        <f ca="1">CL10+'(Other Computations)'!B61*(CL9-CL10)/Inputs!B13/12</f>
        <v>1125814.2667742241</v>
      </c>
      <c r="CN10" s="25">
        <f ca="1">SUM(CB10:CM10)</f>
        <v>13543456.654034102</v>
      </c>
      <c r="CO10" s="24">
        <f ca="1">CM10+'(Other Computations)'!B61*(CM9-CM10)/Inputs!B13/12</f>
        <v>1125451.9853503187</v>
      </c>
      <c r="CP10" s="24">
        <f ca="1">CO10+'(Other Computations)'!B61*(CO9-CO10)/Inputs!B13/12</f>
        <v>1125027.5926109052</v>
      </c>
      <c r="CQ10" s="24">
        <f ca="1">CP10+'(Other Computations)'!B61*(CP9-CP10)/Inputs!B13/12</f>
        <v>1124556.8543590866</v>
      </c>
      <c r="CR10" s="24">
        <f ca="1">CQ10+'(Other Computations)'!B61*(CQ9-CQ10)/Inputs!B13/12</f>
        <v>1124024.2103537633</v>
      </c>
      <c r="CS10" s="24">
        <f ca="1">CR10+'(Other Computations)'!B61*(CR9-CR10)/Inputs!B13/12</f>
        <v>1123651.6974228576</v>
      </c>
      <c r="CT10" s="24">
        <f ca="1">CS10+'(Other Computations)'!B61*(CS9-CS10)/Inputs!B13/12</f>
        <v>1123223.4795860308</v>
      </c>
      <c r="CU10" s="24">
        <f ca="1">CT10+'(Other Computations)'!B61*(CT9-CT10)/Inputs!B13/12</f>
        <v>1122835.3791523727</v>
      </c>
      <c r="CV10" s="24">
        <f ca="1">CU10+'(Other Computations)'!B61*(CU9-CU10)/Inputs!B13/12</f>
        <v>1122408.2244231619</v>
      </c>
      <c r="CW10" s="24">
        <f ca="1">CV10+'(Other Computations)'!B61*(CV9-CV10)/Inputs!B13/12</f>
        <v>1122009.4730299634</v>
      </c>
      <c r="CX10" s="24">
        <f ca="1">CW10+'(Other Computations)'!B61*(CW9-CW10)/Inputs!B13/12</f>
        <v>1121468.7641971828</v>
      </c>
      <c r="CY10" s="24">
        <f ca="1">CX10+'(Other Computations)'!B61*(CX9-CX10)/Inputs!B13/12</f>
        <v>1121034.8295426148</v>
      </c>
      <c r="CZ10" s="24">
        <f ca="1">CY10+'(Other Computations)'!B61*(CY9-CY10)/Inputs!B13/12</f>
        <v>1120446.2078219443</v>
      </c>
      <c r="DA10" s="25">
        <f ca="1">SUM(CO10:CZ10)</f>
        <v>13476138.697850203</v>
      </c>
      <c r="DB10" s="24">
        <f ca="1">CZ10+'(Other Computations)'!B61*(CZ9-CZ10)/Inputs!B13/12</f>
        <v>1120033.255344891</v>
      </c>
      <c r="DC10" s="24">
        <f ca="1">DB10+'(Other Computations)'!B61*(DB9-DB10)/Inputs!B13/12</f>
        <v>1119591.49404715</v>
      </c>
      <c r="DD10" s="24">
        <f ca="1">DC10+'(Other Computations)'!B61*(DC9-DC10)/Inputs!B13/12</f>
        <v>1119149.9776871759</v>
      </c>
      <c r="DE10" s="24">
        <f ca="1">DD10+'(Other Computations)'!B61*(DD9-DD10)/Inputs!B13/12</f>
        <v>1118612.2838113457</v>
      </c>
      <c r="DF10" s="24">
        <f ca="1">DE10+'(Other Computations)'!B61*(DE9-DE10)/Inputs!B13/12</f>
        <v>1118082.0335489113</v>
      </c>
      <c r="DG10" s="24">
        <f ca="1">DF10+'(Other Computations)'!B61*(DF9-DF10)/Inputs!B13/12</f>
        <v>1117650.6762747415</v>
      </c>
      <c r="DH10" s="24">
        <f ca="1">DG10+'(Other Computations)'!B61*(DG9-DG10)/Inputs!B13/12</f>
        <v>1117241.1306664515</v>
      </c>
      <c r="DI10" s="24">
        <f ca="1">DH10+'(Other Computations)'!B61*(DH9-DH10)/Inputs!B13/12</f>
        <v>1116862.9909695061</v>
      </c>
      <c r="DJ10" s="24">
        <f ca="1">DI10+'(Other Computations)'!B61*(DI9-DI10)/Inputs!B13/12</f>
        <v>1116290.3395013134</v>
      </c>
      <c r="DK10" s="24">
        <f ca="1">DJ10+'(Other Computations)'!B61*(DJ9-DJ10)/Inputs!B13/12</f>
        <v>1115932.2960203849</v>
      </c>
      <c r="DL10" s="24">
        <f ca="1">DK10+'(Other Computations)'!B61*(DK9-DK10)/Inputs!B13/12</f>
        <v>1115521.7229417923</v>
      </c>
      <c r="DM10" s="24">
        <f ca="1">DL10+'(Other Computations)'!B61*(DL9-DL10)/Inputs!B13/12</f>
        <v>1115075.9731800731</v>
      </c>
      <c r="DN10" s="25">
        <f ca="1">SUM(DB10:DM10)</f>
        <v>13410044.173993737</v>
      </c>
      <c r="DO10" s="24">
        <f ca="1">DM10+'(Other Computations)'!B61*(DM9-DM10)/Inputs!B13/12</f>
        <v>1114593.922352856</v>
      </c>
      <c r="DP10" s="24">
        <f ca="1">DO10+'(Other Computations)'!B61*(DO9-DO10)/Inputs!B13/12</f>
        <v>1114137.6708399609</v>
      </c>
      <c r="DQ10" s="24">
        <f ca="1">DP10+'(Other Computations)'!B61*(DP9-DP10)/Inputs!B13/12</f>
        <v>1113681.6214120835</v>
      </c>
      <c r="DR10" s="24">
        <f ca="1">DQ10+'(Other Computations)'!B61*(DQ9-DQ10)/Inputs!B13/12</f>
        <v>1113262.9568833555</v>
      </c>
      <c r="DS10" s="24">
        <f ca="1">DR10+'(Other Computations)'!B61*(DR9-DR10)/Inputs!B13/12</f>
        <v>1112835.7847845741</v>
      </c>
      <c r="DT10" s="24">
        <f ca="1">DS10+'(Other Computations)'!B61*(DS9-DS10)/Inputs!B13/12</f>
        <v>1112374.5844790016</v>
      </c>
      <c r="DU10" s="24">
        <f ca="1">DT10+'(Other Computations)'!B61*(DT9-DT10)/Inputs!B13/12</f>
        <v>1111935.5606591164</v>
      </c>
      <c r="DV10" s="24">
        <f ca="1">DU10+'(Other Computations)'!B61*(DU9-DU10)/Inputs!B13/12</f>
        <v>1111439.700492115</v>
      </c>
      <c r="DW10" s="24">
        <f ca="1">DV10+'(Other Computations)'!B61*(DV9-DV10)/Inputs!B13/12</f>
        <v>1110905.9486572288</v>
      </c>
      <c r="DX10" s="24">
        <f ca="1">DW10+'(Other Computations)'!B61*(DW9-DW10)/Inputs!B13/12</f>
        <v>1110387.4491425294</v>
      </c>
      <c r="DY10" s="24">
        <f ca="1">DX10+'(Other Computations)'!B61*(DX9-DX10)/Inputs!B13/12</f>
        <v>1109920.338430681</v>
      </c>
      <c r="DZ10" s="24">
        <f ca="1">DY10+'(Other Computations)'!B61*(DY9-DY10)/Inputs!B13/12</f>
        <v>1109416.0478025114</v>
      </c>
      <c r="EA10" s="25">
        <f ca="1">SUM(DO10:DZ10)</f>
        <v>13344891.585936012</v>
      </c>
      <c r="EB10" s="24">
        <f ca="1">DZ10+'(Other Computations)'!B61*(DZ9-DZ10)/Inputs!B13/12</f>
        <v>1109035.286021756</v>
      </c>
      <c r="EC10" s="24">
        <f ca="1">EB10+'(Other Computations)'!B61*(EB9-EB10)/Inputs!B13/12</f>
        <v>1108555.939233684</v>
      </c>
      <c r="ED10" s="24">
        <f ca="1">EC10+'(Other Computations)'!B61*(EC9-EC10)/Inputs!B13/12</f>
        <v>1108057.5107621374</v>
      </c>
      <c r="EE10" s="24">
        <f ca="1">ED10+'(Other Computations)'!B61*(ED9-ED10)/Inputs!B13/12</f>
        <v>1107583.9947685907</v>
      </c>
      <c r="EF10" s="24">
        <f ca="1">EE10+'(Other Computations)'!B61*(EE9-EE10)/Inputs!B13/12</f>
        <v>1107046.5826589584</v>
      </c>
      <c r="EG10" s="24">
        <f ca="1">EF10+'(Other Computations)'!B61*(EF9-EF10)/Inputs!B13/12</f>
        <v>1106460.5332493396</v>
      </c>
      <c r="EH10" s="24">
        <f ca="1">EG10+'(Other Computations)'!B61*(EG9-EG10)/Inputs!B13/12</f>
        <v>1105961.9663290216</v>
      </c>
      <c r="EI10" s="24">
        <f ca="1">EH10+'(Other Computations)'!B61*(EH9-EH10)/Inputs!B13/12</f>
        <v>1105585.9721914111</v>
      </c>
      <c r="EJ10" s="24">
        <f ca="1">EI10+'(Other Computations)'!B61*(EI9-EI10)/Inputs!B13/12</f>
        <v>1105207.9632027706</v>
      </c>
      <c r="EK10" s="24">
        <f ca="1">EJ10+'(Other Computations)'!B61*(EJ9-EJ10)/Inputs!B13/12</f>
        <v>1104757.874080414</v>
      </c>
      <c r="EL10" s="24">
        <f ca="1">EK10+'(Other Computations)'!B61*(EK9-EK10)/Inputs!B13/12</f>
        <v>1104421.5517916391</v>
      </c>
      <c r="EM10" s="24">
        <f ca="1">EL10+'(Other Computations)'!B61*(EL9-EL10)/Inputs!B13/12</f>
        <v>1103950.9713515064</v>
      </c>
      <c r="EN10" s="25">
        <f ca="1">SUM(EB10:EM10)</f>
        <v>13276626.145641228</v>
      </c>
    </row>
    <row r="11" spans="1:144" ht="12.75" customHeight="1" outlineLevel="1" x14ac:dyDescent="0.2">
      <c r="A11" s="11" t="str">
        <f>Labels!B34</f>
        <v>Short Expected Demand</v>
      </c>
      <c r="B11" s="24">
        <f>'(Other Computations)'!B8+'(Other Computations)'!B61*0/Inputs!B14/12</f>
        <v>1166666.6666666667</v>
      </c>
      <c r="C11" s="24">
        <f ca="1">B11+'(Other Computations)'!B61*(B9-B11)/Inputs!B14/12</f>
        <v>1163111.2061757834</v>
      </c>
      <c r="D11" s="24">
        <f ca="1">C11+'(Other Computations)'!B61*(C9-C11)/Inputs!B14/12</f>
        <v>1159550.6332850701</v>
      </c>
      <c r="E11" s="24">
        <f ca="1">D11+'(Other Computations)'!B61*(D9-D11)/Inputs!B14/12</f>
        <v>1157175.8572713085</v>
      </c>
      <c r="F11" s="24">
        <f ca="1">E11+'(Other Computations)'!B61*(E9-E11)/Inputs!B14/12</f>
        <v>1154196.9119040142</v>
      </c>
      <c r="G11" s="24">
        <f ca="1">F11+'(Other Computations)'!B61*(F9-F11)/Inputs!B14/12</f>
        <v>1151058.4171254714</v>
      </c>
      <c r="H11" s="24">
        <f ca="1">G11+'(Other Computations)'!B61*(G9-G11)/Inputs!B14/12</f>
        <v>1148256.830035999</v>
      </c>
      <c r="I11" s="24">
        <f ca="1">H11+'(Other Computations)'!B61*(H9-H11)/Inputs!B14/12</f>
        <v>1146074.5808754305</v>
      </c>
      <c r="J11" s="24">
        <f ca="1">I11+'(Other Computations)'!B61*(I9-I11)/Inputs!B14/12</f>
        <v>1143140.6390505517</v>
      </c>
      <c r="K11" s="24">
        <f ca="1">J11+'(Other Computations)'!B61*(J9-J11)/Inputs!B14/12</f>
        <v>1141326.1940290267</v>
      </c>
      <c r="L11" s="24">
        <f ca="1">K11+'(Other Computations)'!B61*(K9-K11)/Inputs!B14/12</f>
        <v>1138565.9154111638</v>
      </c>
      <c r="M11" s="24">
        <f ca="1">L11+'(Other Computations)'!B61*(L9-L11)/Inputs!B14/12</f>
        <v>1136546.5261819458</v>
      </c>
      <c r="N11" s="25">
        <f ca="1">SUM(B11:M11)</f>
        <v>13805670.378012432</v>
      </c>
      <c r="O11" s="24">
        <f ca="1">M11+'(Other Computations)'!B61*(M9-M11)/Inputs!B14/12</f>
        <v>1133303.9347186582</v>
      </c>
      <c r="P11" s="24">
        <f ca="1">O11+'(Other Computations)'!B61*(O9-O11)/Inputs!B14/12</f>
        <v>1130323.8980605786</v>
      </c>
      <c r="Q11" s="24">
        <f ca="1">P11+'(Other Computations)'!B61*(P9-P11)/Inputs!B14/12</f>
        <v>1128259.349719903</v>
      </c>
      <c r="R11" s="24">
        <f ca="1">Q11+'(Other Computations)'!B61*(Q9-Q11)/Inputs!B14/12</f>
        <v>1125292.6690323292</v>
      </c>
      <c r="S11" s="24">
        <f ca="1">R11+'(Other Computations)'!B61*(R9-R11)/Inputs!B14/12</f>
        <v>1123247.7496450937</v>
      </c>
      <c r="T11" s="24">
        <f ca="1">S11+'(Other Computations)'!B61*(S9-S11)/Inputs!B14/12</f>
        <v>1121198.1915432413</v>
      </c>
      <c r="U11" s="24">
        <f ca="1">T11+'(Other Computations)'!B61*(T9-T11)/Inputs!B14/12</f>
        <v>1119046.2772262045</v>
      </c>
      <c r="V11" s="24">
        <f ca="1">U11+'(Other Computations)'!B61*(U9-U11)/Inputs!B14/12</f>
        <v>1116805.7934986535</v>
      </c>
      <c r="W11" s="24">
        <f ca="1">V11+'(Other Computations)'!B61*(V9-V11)/Inputs!B14/12</f>
        <v>1114998.7233603003</v>
      </c>
      <c r="X11" s="24">
        <f ca="1">W11+'(Other Computations)'!B61*(W9-W11)/Inputs!B14/12</f>
        <v>1111944.6288197702</v>
      </c>
      <c r="Y11" s="24">
        <f ca="1">X11+'(Other Computations)'!B61*(X9-X11)/Inputs!B14/12</f>
        <v>1110122.6220356247</v>
      </c>
      <c r="Z11" s="24">
        <f ca="1">Y11+'(Other Computations)'!B61*(Y9-Y11)/Inputs!B14/12</f>
        <v>1107602.1988632986</v>
      </c>
      <c r="AA11" s="25">
        <f ca="1">SUM(O11:Z11)</f>
        <v>13442146.036523655</v>
      </c>
      <c r="AB11" s="24">
        <f ca="1">Z11+'(Other Computations)'!B61*(Z9-Z11)/Inputs!B14/12</f>
        <v>1105253.0314364019</v>
      </c>
      <c r="AC11" s="24">
        <f ca="1">AB11+'(Other Computations)'!B61*(AB9-AB11)/Inputs!B14/12</f>
        <v>1102977.1023557913</v>
      </c>
      <c r="AD11" s="24">
        <f ca="1">AC11+'(Other Computations)'!B61*(AC9-AC11)/Inputs!B14/12</f>
        <v>1101089.0824812881</v>
      </c>
      <c r="AE11" s="24">
        <f ca="1">AD11+'(Other Computations)'!B61*(AD9-AD11)/Inputs!B14/12</f>
        <v>1098744.2268290773</v>
      </c>
      <c r="AF11" s="24">
        <f ca="1">AE11+'(Other Computations)'!B61*(AE9-AE11)/Inputs!B14/12</f>
        <v>1096842.9285368165</v>
      </c>
      <c r="AG11" s="24">
        <f ca="1">AF11+'(Other Computations)'!B61*(AF9-AF11)/Inputs!B14/12</f>
        <v>1094466.7801311333</v>
      </c>
      <c r="AH11" s="24">
        <f ca="1">AG11+'(Other Computations)'!B61*(AG9-AG11)/Inputs!B14/12</f>
        <v>1092323.3532392259</v>
      </c>
      <c r="AI11" s="24">
        <f ca="1">AH11+'(Other Computations)'!B61*(AH9-AH11)/Inputs!B14/12</f>
        <v>1090193.8287712173</v>
      </c>
      <c r="AJ11" s="24">
        <f ca="1">AI11+'(Other Computations)'!B61*(AI9-AI11)/Inputs!B14/12</f>
        <v>1089042.2635433902</v>
      </c>
      <c r="AK11" s="24">
        <f ca="1">AJ11+'(Other Computations)'!B61*(AJ9-AJ11)/Inputs!B14/12</f>
        <v>1086763.20444576</v>
      </c>
      <c r="AL11" s="24">
        <f ca="1">AK11+'(Other Computations)'!B61*(AK9-AK11)/Inputs!B14/12</f>
        <v>1085531.8232854924</v>
      </c>
      <c r="AM11" s="24">
        <f ca="1">AL11+'(Other Computations)'!B61*(AL9-AL11)/Inputs!B14/12</f>
        <v>1083290.85586478</v>
      </c>
      <c r="AN11" s="25">
        <f ca="1">SUM(AB11:AM11)</f>
        <v>13126518.480920374</v>
      </c>
      <c r="AO11" s="24">
        <f ca="1">AM11+'(Other Computations)'!B61*(AM9-AM11)/Inputs!B14/12</f>
        <v>1080484.8380773985</v>
      </c>
      <c r="AP11" s="24">
        <f ca="1">AO11+'(Other Computations)'!B61*(AO9-AO11)/Inputs!B14/12</f>
        <v>1078591.9872915242</v>
      </c>
      <c r="AQ11" s="24">
        <f ca="1">AP11+'(Other Computations)'!B61*(AP9-AP11)/Inputs!B14/12</f>
        <v>1076403.6982200632</v>
      </c>
      <c r="AR11" s="24">
        <f ca="1">AQ11+'(Other Computations)'!B61*(AQ9-AQ11)/Inputs!B14/12</f>
        <v>1074754.6767506006</v>
      </c>
      <c r="AS11" s="24">
        <f ca="1">AR11+'(Other Computations)'!B61*(AR9-AR11)/Inputs!B14/12</f>
        <v>1072294.6912332743</v>
      </c>
      <c r="AT11" s="24">
        <f ca="1">AS11+'(Other Computations)'!B61*(AS9-AS11)/Inputs!B14/12</f>
        <v>1070590.5644268654</v>
      </c>
      <c r="AU11" s="24">
        <f ca="1">AT11+'(Other Computations)'!B61*(AT9-AT11)/Inputs!B14/12</f>
        <v>1068610.5845485954</v>
      </c>
      <c r="AV11" s="24">
        <f ca="1">AU11+'(Other Computations)'!B61*(AU9-AU11)/Inputs!B14/12</f>
        <v>1066887.5978349645</v>
      </c>
      <c r="AW11" s="24">
        <f ca="1">AV11+'(Other Computations)'!B61*(AV9-AV11)/Inputs!B14/12</f>
        <v>1065234.3179728119</v>
      </c>
      <c r="AX11" s="24">
        <f ca="1">AW11+'(Other Computations)'!B61*(AW9-AW11)/Inputs!B14/12</f>
        <v>1063804.4247432353</v>
      </c>
      <c r="AY11" s="24">
        <f ca="1">AX11+'(Other Computations)'!B61*(AX9-AX11)/Inputs!B14/12</f>
        <v>1062047.2266871419</v>
      </c>
      <c r="AZ11" s="24">
        <f ca="1">AY11+'(Other Computations)'!B61*(AY9-AY11)/Inputs!B14/12</f>
        <v>1059824.9847743153</v>
      </c>
      <c r="BA11" s="25">
        <f ca="1">SUM(AO11:AZ11)</f>
        <v>12839529.59256079</v>
      </c>
      <c r="BB11" s="24">
        <f ca="1">AZ11+'(Other Computations)'!B61*(AZ9-AZ11)/Inputs!B14/12</f>
        <v>1058010.5711367393</v>
      </c>
      <c r="BC11" s="24">
        <f ca="1">BB11+'(Other Computations)'!B61*(BB9-BB11)/Inputs!B14/12</f>
        <v>1056081.7668753995</v>
      </c>
      <c r="BD11" s="24">
        <f ca="1">BC11+'(Other Computations)'!B61*(BC9-BC11)/Inputs!B14/12</f>
        <v>1055119.9161112432</v>
      </c>
      <c r="BE11" s="24">
        <f ca="1">BD11+'(Other Computations)'!B61*(BD9-BD11)/Inputs!B14/12</f>
        <v>1053228.6414504282</v>
      </c>
      <c r="BF11" s="24">
        <f ca="1">BE11+'(Other Computations)'!B61*(BE9-BE11)/Inputs!B14/12</f>
        <v>1051701.8376195997</v>
      </c>
      <c r="BG11" s="24">
        <f ca="1">BF11+'(Other Computations)'!B61*(BF9-BF11)/Inputs!B14/12</f>
        <v>1050229.8692454121</v>
      </c>
      <c r="BH11" s="24">
        <f ca="1">BG11+'(Other Computations)'!B61*(BG9-BG11)/Inputs!B14/12</f>
        <v>1049142.3960600486</v>
      </c>
      <c r="BI11" s="24">
        <f ca="1">BH11+'(Other Computations)'!B61*(BH9-BH11)/Inputs!B14/12</f>
        <v>1047055.3773330176</v>
      </c>
      <c r="BJ11" s="24">
        <f ca="1">BI11+'(Other Computations)'!B61*(BI9-BI11)/Inputs!B14/12</f>
        <v>1045232.3502522481</v>
      </c>
      <c r="BK11" s="24">
        <f ca="1">BJ11+'(Other Computations)'!B61*(BJ9-BJ11)/Inputs!B14/12</f>
        <v>1043297.8798923573</v>
      </c>
      <c r="BL11" s="24">
        <f ca="1">BK11+'(Other Computations)'!B61*(BK9-BK11)/Inputs!B14/12</f>
        <v>1041537.7819959009</v>
      </c>
      <c r="BM11" s="24">
        <f ca="1">BL11+'(Other Computations)'!B61*(BL9-BL11)/Inputs!B14/12</f>
        <v>1039297.8570021107</v>
      </c>
      <c r="BN11" s="25">
        <f ca="1">SUM(BB11:BM11)</f>
        <v>12589936.244974507</v>
      </c>
      <c r="BO11" s="24">
        <f ca="1">BM11+'(Other Computations)'!B61*(BM9-BM11)/Inputs!B14/12</f>
        <v>1037512.227530204</v>
      </c>
      <c r="BP11" s="24">
        <f ca="1">BO11+'(Other Computations)'!B61*(BO9-BO11)/Inputs!B14/12</f>
        <v>1036188.2520965034</v>
      </c>
      <c r="BQ11" s="24">
        <f ca="1">BP11+'(Other Computations)'!B61*(BP9-BP11)/Inputs!B14/12</f>
        <v>1035366.8194002297</v>
      </c>
      <c r="BR11" s="24">
        <f ca="1">BQ11+'(Other Computations)'!B61*(BQ9-BQ11)/Inputs!B14/12</f>
        <v>1034177.7019113639</v>
      </c>
      <c r="BS11" s="24">
        <f ca="1">BR11+'(Other Computations)'!B61*(BR9-BR11)/Inputs!B14/12</f>
        <v>1032924.8035841588</v>
      </c>
      <c r="BT11" s="24">
        <f ca="1">BS11+'(Other Computations)'!B61*(BS9-BS11)/Inputs!B14/12</f>
        <v>1030706.5328098263</v>
      </c>
      <c r="BU11" s="24">
        <f ca="1">BT11+'(Other Computations)'!B61*(BT9-BT11)/Inputs!B14/12</f>
        <v>1029053.7743799344</v>
      </c>
      <c r="BV11" s="24">
        <f ca="1">BU11+'(Other Computations)'!B61*(BU9-BU11)/Inputs!B14/12</f>
        <v>1027825.0187780581</v>
      </c>
      <c r="BW11" s="24">
        <f ca="1">BV11+'(Other Computations)'!B61*(BV9-BV11)/Inputs!B14/12</f>
        <v>1026004.069234216</v>
      </c>
      <c r="BX11" s="24">
        <f ca="1">BW11+'(Other Computations)'!B61*(BW9-BW11)/Inputs!B14/12</f>
        <v>1024423.7329356979</v>
      </c>
      <c r="BY11" s="24">
        <f ca="1">BX11+'(Other Computations)'!B61*(BX9-BX11)/Inputs!B14/12</f>
        <v>1022601.5771424249</v>
      </c>
      <c r="BZ11" s="24">
        <f ca="1">BY11+'(Other Computations)'!B61*(BY9-BY11)/Inputs!B14/12</f>
        <v>1020811.9601613723</v>
      </c>
      <c r="CA11" s="25">
        <f ca="1">SUM(BO11:BZ11)</f>
        <v>12357596.46996399</v>
      </c>
      <c r="CB11" s="24">
        <f ca="1">BZ11+'(Other Computations)'!B61*(BZ9-BZ11)/Inputs!B14/12</f>
        <v>1019316.7256193226</v>
      </c>
      <c r="CC11" s="24">
        <f ca="1">CB11+'(Other Computations)'!B61*(CB9-CB11)/Inputs!B14/12</f>
        <v>1017478.3747835638</v>
      </c>
      <c r="CD11" s="24">
        <f ca="1">CC11+'(Other Computations)'!B61*(CC9-CC11)/Inputs!B14/12</f>
        <v>1016651.4057930501</v>
      </c>
      <c r="CE11" s="24">
        <f ca="1">CD11+'(Other Computations)'!B61*(CD9-CD11)/Inputs!B14/12</f>
        <v>1015354.6100085223</v>
      </c>
      <c r="CF11" s="24">
        <f ca="1">CE11+'(Other Computations)'!B61*(CE9-CE11)/Inputs!B14/12</f>
        <v>1013369.4726566608</v>
      </c>
      <c r="CG11" s="24">
        <f ca="1">CF11+'(Other Computations)'!B61*(CF9-CF11)/Inputs!B14/12</f>
        <v>1011390.4632486085</v>
      </c>
      <c r="CH11" s="24">
        <f ca="1">CG11+'(Other Computations)'!B61*(CG9-CG11)/Inputs!B14/12</f>
        <v>1010344.4708045766</v>
      </c>
      <c r="CI11" s="24">
        <f ca="1">CH11+'(Other Computations)'!B61*(CH9-CH11)/Inputs!B14/12</f>
        <v>1008455.6230247548</v>
      </c>
      <c r="CJ11" s="24">
        <f ca="1">CI11+'(Other Computations)'!B61*(CI9-CI11)/Inputs!B14/12</f>
        <v>1006700.1376891165</v>
      </c>
      <c r="CK11" s="24">
        <f ca="1">CJ11+'(Other Computations)'!B61*(CJ9-CJ11)/Inputs!B14/12</f>
        <v>1005808.454494253</v>
      </c>
      <c r="CL11" s="24">
        <f ca="1">CK11+'(Other Computations)'!B61*(CK9-CK11)/Inputs!B14/12</f>
        <v>1004572.0082297093</v>
      </c>
      <c r="CM11" s="24">
        <f ca="1">CL11+'(Other Computations)'!B61*(CL9-CL11)/Inputs!B14/12</f>
        <v>1003290.9458917978</v>
      </c>
      <c r="CN11" s="25">
        <f ca="1">SUM(CB11:CM11)</f>
        <v>12132732.692243937</v>
      </c>
      <c r="CO11" s="24">
        <f ca="1">CM11+'(Other Computations)'!B61*(CM9-CM11)/Inputs!B14/12</f>
        <v>1002818.9701383987</v>
      </c>
      <c r="CP11" s="24">
        <f ca="1">CO11+'(Other Computations)'!B61*(CO9-CO11)/Inputs!B14/12</f>
        <v>1001975.8500243046</v>
      </c>
      <c r="CQ11" s="24">
        <f ca="1">CP11+'(Other Computations)'!B61*(CP9-CP11)/Inputs!B14/12</f>
        <v>1000860.472493762</v>
      </c>
      <c r="CR11" s="24">
        <f ca="1">CQ11+'(Other Computations)'!B61*(CQ9-CQ11)/Inputs!B14/12</f>
        <v>999382.61376550759</v>
      </c>
      <c r="CS11" s="24">
        <f ca="1">CR11+'(Other Computations)'!B61*(CR9-CR11)/Inputs!B14/12</f>
        <v>998878.66946602194</v>
      </c>
      <c r="CT11" s="24">
        <f ca="1">CS11+'(Other Computations)'!B61*(CS9-CS11)/Inputs!B14/12</f>
        <v>998042.32116668392</v>
      </c>
      <c r="CU11" s="24">
        <f ca="1">CT11+'(Other Computations)'!B61*(CT9-CT11)/Inputs!B14/12</f>
        <v>997452.34576500359</v>
      </c>
      <c r="CV11" s="24">
        <f ca="1">CU11+'(Other Computations)'!B61*(CU9-CU11)/Inputs!B14/12</f>
        <v>996630.84840900847</v>
      </c>
      <c r="CW11" s="24">
        <f ca="1">CV11+'(Other Computations)'!B61*(CV9-CV11)/Inputs!B14/12</f>
        <v>995985.24805001391</v>
      </c>
      <c r="CX11" s="24">
        <f ca="1">CW11+'(Other Computations)'!B61*(CW9-CW11)/Inputs!B14/12</f>
        <v>994491.33151138527</v>
      </c>
      <c r="CY11" s="24">
        <f ca="1">CX11+'(Other Computations)'!B61*(CX9-CX11)/Inputs!B14/12</f>
        <v>993651.29903794557</v>
      </c>
      <c r="CZ11" s="24">
        <f ca="1">CY11+'(Other Computations)'!B61*(CY9-CY11)/Inputs!B14/12</f>
        <v>991888.78441537695</v>
      </c>
      <c r="DA11" s="25">
        <f ca="1">SUM(CO11:CZ11)</f>
        <v>11972058.754243415</v>
      </c>
      <c r="DB11" s="24">
        <f ca="1">CZ11+'(Other Computations)'!B61*(CZ9-CZ11)/Inputs!B14/12</f>
        <v>991196.58932259236</v>
      </c>
      <c r="DC11" s="24">
        <f ca="1">DB11+'(Other Computations)'!B61*(DB9-DB11)/Inputs!B14/12</f>
        <v>990335.41967534495</v>
      </c>
      <c r="DD11" s="24">
        <f ca="1">DC11+'(Other Computations)'!B61*(DC9-DC11)/Inputs!B14/12</f>
        <v>989481.5447706636</v>
      </c>
      <c r="DE11" s="24">
        <f ca="1">DD11+'(Other Computations)'!B61*(DD9-DD11)/Inputs!B14/12</f>
        <v>988056.33197285631</v>
      </c>
      <c r="DF11" s="24">
        <f ca="1">DE11+'(Other Computations)'!B61*(DE9-DE11)/Inputs!B14/12</f>
        <v>986688.10750711837</v>
      </c>
      <c r="DG11" s="24">
        <f ca="1">DF11+'(Other Computations)'!B61*(DF9-DF11)/Inputs!B14/12</f>
        <v>985924.87950156908</v>
      </c>
      <c r="DH11" s="24">
        <f ca="1">DG11+'(Other Computations)'!B61*(DG9-DG11)/Inputs!B14/12</f>
        <v>985297.13080701139</v>
      </c>
      <c r="DI11" s="24">
        <f ca="1">DH11+'(Other Computations)'!B61*(DH9-DH11)/Inputs!B14/12</f>
        <v>984860.84817894245</v>
      </c>
      <c r="DJ11" s="24">
        <f ca="1">DI11+'(Other Computations)'!B61*(DI9-DI11)/Inputs!B14/12</f>
        <v>983258.30246409983</v>
      </c>
      <c r="DK11" s="24">
        <f ca="1">DJ11+'(Other Computations)'!B61*(DJ9-DJ11)/Inputs!B14/12</f>
        <v>982957.70875960134</v>
      </c>
      <c r="DL11" s="24">
        <f ca="1">DK11+'(Other Computations)'!B61*(DK9-DK11)/Inputs!B14/12</f>
        <v>982341.13955555763</v>
      </c>
      <c r="DM11" s="24">
        <f ca="1">DL11+'(Other Computations)'!B61*(DL9-DL11)/Inputs!B14/12</f>
        <v>981516.37131005072</v>
      </c>
      <c r="DN11" s="25">
        <f ca="1">SUM(DB11:DM11)</f>
        <v>11831914.373825409</v>
      </c>
      <c r="DO11" s="24">
        <f ca="1">DM11+'(Other Computations)'!B61*(DM9-DM11)/Inputs!B14/12</f>
        <v>980479.06081716518</v>
      </c>
      <c r="DP11" s="24">
        <f ca="1">DO11+'(Other Computations)'!B61*(DO9-DO11)/Inputs!B14/12</f>
        <v>979604.25815001235</v>
      </c>
      <c r="DQ11" s="24">
        <f ca="1">DP11+'(Other Computations)'!B61*(DP9-DP11)/Inputs!B14/12</f>
        <v>978736.48120344093</v>
      </c>
      <c r="DR11" s="24">
        <f ca="1">DQ11+'(Other Computations)'!B61*(DQ9-DQ11)/Inputs!B14/12</f>
        <v>978098.73208952602</v>
      </c>
      <c r="DS11" s="24">
        <f ca="1">DR11+'(Other Computations)'!B61*(DR9-DR11)/Inputs!B14/12</f>
        <v>977412.98039675131</v>
      </c>
      <c r="DT11" s="24">
        <f ca="1">DS11+'(Other Computations)'!B61*(DS9-DS11)/Inputs!B14/12</f>
        <v>976526.65084648109</v>
      </c>
      <c r="DU11" s="24">
        <f ca="1">DT11+'(Other Computations)'!B61*(DT9-DT11)/Inputs!B14/12</f>
        <v>975779.28478317743</v>
      </c>
      <c r="DV11" s="24">
        <f ca="1">DU11+'(Other Computations)'!B61*(DU9-DU11)/Inputs!B14/12</f>
        <v>974695.18316833454</v>
      </c>
      <c r="DW11" s="24">
        <f ca="1">DV11+'(Other Computations)'!B61*(DV9-DV11)/Inputs!B14/12</f>
        <v>973391.90156629251</v>
      </c>
      <c r="DX11" s="24">
        <f ca="1">DW11+'(Other Computations)'!B61*(DW9-DW11)/Inputs!B14/12</f>
        <v>972190.82179880375</v>
      </c>
      <c r="DY11" s="24">
        <f ca="1">DX11+'(Other Computations)'!B61*(DX9-DX11)/Inputs!B14/12</f>
        <v>971307.55512971</v>
      </c>
      <c r="DZ11" s="24">
        <f ca="1">DY11+'(Other Computations)'!B61*(DY9-DY11)/Inputs!B14/12</f>
        <v>970206.98890653951</v>
      </c>
      <c r="EA11" s="25">
        <f ca="1">SUM(DO11:DZ11)</f>
        <v>11708429.898856236</v>
      </c>
      <c r="EB11" s="24">
        <f ca="1">DZ11+'(Other Computations)'!B61*(DZ9-DZ11)/Inputs!B14/12</f>
        <v>969855.87737334007</v>
      </c>
      <c r="EC11" s="24">
        <f ca="1">EB11+'(Other Computations)'!B61*(EB9-EB11)/Inputs!B14/12</f>
        <v>968912.84398724709</v>
      </c>
      <c r="ED11" s="24">
        <f ca="1">EC11+'(Other Computations)'!B61*(EC9-EC11)/Inputs!B14/12</f>
        <v>967861.76059194561</v>
      </c>
      <c r="EE11" s="24">
        <f ca="1">ED11+'(Other Computations)'!B61*(ED9-ED11)/Inputs!B14/12</f>
        <v>966967.82782747352</v>
      </c>
      <c r="EF11" s="24">
        <f ca="1">EE11+'(Other Computations)'!B61*(EE9-EE11)/Inputs!B14/12</f>
        <v>965696.35748830589</v>
      </c>
      <c r="EG11" s="24">
        <f ca="1">EF11+'(Other Computations)'!B61*(EF9-EF11)/Inputs!B14/12</f>
        <v>964143.25860240706</v>
      </c>
      <c r="EH11" s="24">
        <f ca="1">EG11+'(Other Computations)'!B61*(EG9-EG11)/Inputs!B14/12</f>
        <v>963128.48589504045</v>
      </c>
      <c r="EI11" s="24">
        <f ca="1">EH11+'(Other Computations)'!B61*(EH9-EH11)/Inputs!B14/12</f>
        <v>962856.31940873875</v>
      </c>
      <c r="EJ11" s="24">
        <f ca="1">EI11+'(Other Computations)'!B61*(EI9-EI11)/Inputs!B14/12</f>
        <v>962570.62176554429</v>
      </c>
      <c r="EK11" s="24">
        <f ca="1">EJ11+'(Other Computations)'!B61*(EJ9-EJ11)/Inputs!B14/12</f>
        <v>961851.16121803212</v>
      </c>
      <c r="EL11" s="24">
        <f ca="1">EK11+'(Other Computations)'!B61*(EK9-EK11)/Inputs!B14/12</f>
        <v>961818.04294180509</v>
      </c>
      <c r="EM11" s="24">
        <f ca="1">EL11+'(Other Computations)'!B61*(EL9-EL11)/Inputs!B14/12</f>
        <v>960975.16459058982</v>
      </c>
      <c r="EN11" s="25">
        <f ca="1">SUM(EB11:EM11)</f>
        <v>11576637.72169047</v>
      </c>
    </row>
    <row r="12" spans="1:144" ht="12.75" customHeight="1" outlineLevel="1" x14ac:dyDescent="0.2">
      <c r="A12" s="11" t="str">
        <f>Labels!B24</f>
        <v>Consumption</v>
      </c>
      <c r="B12" s="24">
        <f>Inputs!B34*'(Other Computations)'!B50</f>
        <v>728000</v>
      </c>
      <c r="C12" s="24">
        <f ca="1">Inputs!B34*'(Other Computations)'!C50</f>
        <v>727778.45997760189</v>
      </c>
      <c r="D12" s="24">
        <f ca="1">Inputs!B34*'(Other Computations)'!D50</f>
        <v>727541.83147716022</v>
      </c>
      <c r="E12" s="24">
        <f ca="1">Inputs!B34*'(Other Computations)'!E50</f>
        <v>727319.05437204486</v>
      </c>
      <c r="F12" s="24">
        <f ca="1">Inputs!B34*'(Other Computations)'!F50</f>
        <v>727028.75743359467</v>
      </c>
      <c r="G12" s="24">
        <f ca="1">Inputs!B34*'(Other Computations)'!G50</f>
        <v>726822.76831585111</v>
      </c>
      <c r="H12" s="24">
        <f ca="1">Inputs!B34*'(Other Computations)'!H50</f>
        <v>726591.47540126008</v>
      </c>
      <c r="I12" s="24">
        <f ca="1">Inputs!B34*'(Other Computations)'!I50</f>
        <v>726289.80532422021</v>
      </c>
      <c r="J12" s="24">
        <f ca="1">Inputs!B34*'(Other Computations)'!J50</f>
        <v>726074.27096901799</v>
      </c>
      <c r="K12" s="24">
        <f ca="1">Inputs!B34*'(Other Computations)'!K50</f>
        <v>725916.76172910549</v>
      </c>
      <c r="L12" s="24">
        <f ca="1">Inputs!B34*'(Other Computations)'!L50</f>
        <v>725681.09854934528</v>
      </c>
      <c r="M12" s="24">
        <f ca="1">Inputs!B34*'(Other Computations)'!M50</f>
        <v>725455.09059083345</v>
      </c>
      <c r="N12" s="25">
        <f ca="1">SUM(B12:M12)</f>
        <v>8720499.3741400354</v>
      </c>
      <c r="O12" s="24">
        <f ca="1">Inputs!B34*'(Other Computations)'!O50</f>
        <v>725224.47531694931</v>
      </c>
      <c r="P12" s="24">
        <f ca="1">Inputs!B34*'(Other Computations)'!P50</f>
        <v>725010.23064934777</v>
      </c>
      <c r="Q12" s="24">
        <f ca="1">Inputs!B34*'(Other Computations)'!Q50</f>
        <v>724834.62855152355</v>
      </c>
      <c r="R12" s="24">
        <f ca="1">Inputs!B34*'(Other Computations)'!R50</f>
        <v>724604.69002515101</v>
      </c>
      <c r="S12" s="24">
        <f ca="1">Inputs!B34*'(Other Computations)'!S50</f>
        <v>724442.19397582696</v>
      </c>
      <c r="T12" s="24">
        <f ca="1">Inputs!B34*'(Other Computations)'!T50</f>
        <v>724149.70493587304</v>
      </c>
      <c r="U12" s="24">
        <f ca="1">Inputs!B34*'(Other Computations)'!U50</f>
        <v>723847.67761957459</v>
      </c>
      <c r="V12" s="24">
        <f ca="1">Inputs!B34*'(Other Computations)'!V50</f>
        <v>723614.01184504316</v>
      </c>
      <c r="W12" s="24">
        <f ca="1">Inputs!B34*'(Other Computations)'!W50</f>
        <v>723351.08135520527</v>
      </c>
      <c r="X12" s="24">
        <f ca="1">Inputs!B34*'(Other Computations)'!X50</f>
        <v>723058.44233482191</v>
      </c>
      <c r="Y12" s="24">
        <f ca="1">Inputs!B34*'(Other Computations)'!Y50</f>
        <v>722877.79114403902</v>
      </c>
      <c r="Z12" s="24">
        <f ca="1">Inputs!B34*'(Other Computations)'!Z50</f>
        <v>722633.99531756982</v>
      </c>
      <c r="AA12" s="25">
        <f ca="1">SUM(O12:Z12)</f>
        <v>8687648.9230709244</v>
      </c>
      <c r="AB12" s="24">
        <f ca="1">Inputs!B34*'(Other Computations)'!AB50</f>
        <v>722338.04801575234</v>
      </c>
      <c r="AC12" s="24">
        <f ca="1">Inputs!B34*'(Other Computations)'!AC50</f>
        <v>721997.0422314771</v>
      </c>
      <c r="AD12" s="24">
        <f ca="1">Inputs!B34*'(Other Computations)'!AD50</f>
        <v>721767.03193760652</v>
      </c>
      <c r="AE12" s="24">
        <f ca="1">Inputs!B34*'(Other Computations)'!AE50</f>
        <v>721420.03189691831</v>
      </c>
      <c r="AF12" s="24">
        <f ca="1">Inputs!B34*'(Other Computations)'!AF50</f>
        <v>721159.06270420889</v>
      </c>
      <c r="AG12" s="24">
        <f ca="1">Inputs!B34*'(Other Computations)'!AG50</f>
        <v>720861.62977884954</v>
      </c>
      <c r="AH12" s="24">
        <f ca="1">Inputs!B34*'(Other Computations)'!AH50</f>
        <v>720547.82806077739</v>
      </c>
      <c r="AI12" s="24">
        <f ca="1">Inputs!B34*'(Other Computations)'!AI50</f>
        <v>720266.2288426914</v>
      </c>
      <c r="AJ12" s="24">
        <f ca="1">Inputs!B34*'(Other Computations)'!AJ50</f>
        <v>719987.17829302687</v>
      </c>
      <c r="AK12" s="24">
        <f ca="1">Inputs!B34*'(Other Computations)'!AK50</f>
        <v>719647.5468213401</v>
      </c>
      <c r="AL12" s="24">
        <f ca="1">Inputs!B34*'(Other Computations)'!AL50</f>
        <v>719352.3478803722</v>
      </c>
      <c r="AM12" s="24">
        <f ca="1">Inputs!B34*'(Other Computations)'!AM50</f>
        <v>719046.98326705478</v>
      </c>
      <c r="AN12" s="25">
        <f ca="1">SUM(AB12:AM12)</f>
        <v>8648390.9597300757</v>
      </c>
      <c r="AO12" s="24">
        <f ca="1">Inputs!B34*'(Other Computations)'!AO50</f>
        <v>718748.97987932351</v>
      </c>
      <c r="AP12" s="24">
        <f ca="1">Inputs!B34*'(Other Computations)'!AP50</f>
        <v>718477.2294102232</v>
      </c>
      <c r="AQ12" s="24">
        <f ca="1">Inputs!B34*'(Other Computations)'!AQ50</f>
        <v>718281.48771011038</v>
      </c>
      <c r="AR12" s="24">
        <f ca="1">Inputs!B34*'(Other Computations)'!AR50</f>
        <v>717986.50116359117</v>
      </c>
      <c r="AS12" s="24">
        <f ca="1">Inputs!B34*'(Other Computations)'!AS50</f>
        <v>717666.88826018374</v>
      </c>
      <c r="AT12" s="24">
        <f ca="1">Inputs!B34*'(Other Computations)'!AT50</f>
        <v>717380.36380379868</v>
      </c>
      <c r="AU12" s="24">
        <f ca="1">Inputs!B34*'(Other Computations)'!AU50</f>
        <v>717080.84926068434</v>
      </c>
      <c r="AV12" s="24">
        <f ca="1">Inputs!B34*'(Other Computations)'!AV50</f>
        <v>716818.6333306022</v>
      </c>
      <c r="AW12" s="24">
        <f ca="1">Inputs!B34*'(Other Computations)'!AW50</f>
        <v>716508.93425675493</v>
      </c>
      <c r="AX12" s="24">
        <f ca="1">Inputs!B34*'(Other Computations)'!AX50</f>
        <v>716258.81112189172</v>
      </c>
      <c r="AY12" s="24">
        <f ca="1">Inputs!B34*'(Other Computations)'!AY50</f>
        <v>715969.00073873752</v>
      </c>
      <c r="AZ12" s="24">
        <f ca="1">Inputs!B34*'(Other Computations)'!AZ50</f>
        <v>715713.889093337</v>
      </c>
      <c r="BA12" s="25">
        <f ca="1">SUM(AO12:AZ12)</f>
        <v>8606891.5680292379</v>
      </c>
      <c r="BB12" s="24">
        <f ca="1">Inputs!B34*'(Other Computations)'!BB50</f>
        <v>715330.18542649865</v>
      </c>
      <c r="BC12" s="24">
        <f ca="1">Inputs!B34*'(Other Computations)'!BC50</f>
        <v>715104.99615044275</v>
      </c>
      <c r="BD12" s="24">
        <f ca="1">Inputs!B34*'(Other Computations)'!BD50</f>
        <v>714745.5327317249</v>
      </c>
      <c r="BE12" s="24">
        <f ca="1">Inputs!B34*'(Other Computations)'!BE50</f>
        <v>714523.50853521726</v>
      </c>
      <c r="BF12" s="24">
        <f ca="1">Inputs!B34*'(Other Computations)'!BF50</f>
        <v>714231.43970663939</v>
      </c>
      <c r="BG12" s="24">
        <f ca="1">Inputs!B34*'(Other Computations)'!BG50</f>
        <v>713932.16622926469</v>
      </c>
      <c r="BH12" s="24">
        <f ca="1">Inputs!B34*'(Other Computations)'!BH50</f>
        <v>713631.84485762054</v>
      </c>
      <c r="BI12" s="24">
        <f ca="1">Inputs!B34*'(Other Computations)'!BI50</f>
        <v>713338.36432132334</v>
      </c>
      <c r="BJ12" s="24">
        <f ca="1">Inputs!B34*'(Other Computations)'!BJ50</f>
        <v>713055.40397253667</v>
      </c>
      <c r="BK12" s="24">
        <f ca="1">Inputs!B34*'(Other Computations)'!BK50</f>
        <v>712761.82410356984</v>
      </c>
      <c r="BL12" s="24">
        <f ca="1">Inputs!B34*'(Other Computations)'!BL50</f>
        <v>712414.04894590576</v>
      </c>
      <c r="BM12" s="24">
        <f ca="1">Inputs!B34*'(Other Computations)'!BM50</f>
        <v>712017.77506436827</v>
      </c>
      <c r="BN12" s="25">
        <f ca="1">SUM(BB12:BM12)</f>
        <v>8565087.0900451113</v>
      </c>
      <c r="BO12" s="24">
        <f ca="1">Inputs!B34*'(Other Computations)'!BO50</f>
        <v>711665.77238240396</v>
      </c>
      <c r="BP12" s="24">
        <f ca="1">Inputs!B34*'(Other Computations)'!BP50</f>
        <v>711297.38258083106</v>
      </c>
      <c r="BQ12" s="24">
        <f ca="1">Inputs!B34*'(Other Computations)'!BQ50</f>
        <v>711081.51994377468</v>
      </c>
      <c r="BR12" s="24">
        <f ca="1">Inputs!B34*'(Other Computations)'!BR50</f>
        <v>710830.49292769691</v>
      </c>
      <c r="BS12" s="24">
        <f ca="1">Inputs!B34*'(Other Computations)'!BS50</f>
        <v>710518.88319514855</v>
      </c>
      <c r="BT12" s="24">
        <f ca="1">Inputs!B34*'(Other Computations)'!BT50</f>
        <v>710212.11689559789</v>
      </c>
      <c r="BU12" s="24">
        <f ca="1">Inputs!B34*'(Other Computations)'!BU50</f>
        <v>709853.03606690571</v>
      </c>
      <c r="BV12" s="24">
        <f ca="1">Inputs!B34*'(Other Computations)'!BV50</f>
        <v>709509.06882084243</v>
      </c>
      <c r="BW12" s="24">
        <f ca="1">Inputs!B34*'(Other Computations)'!BW50</f>
        <v>709207.2177418971</v>
      </c>
      <c r="BX12" s="24">
        <f ca="1">Inputs!B34*'(Other Computations)'!BX50</f>
        <v>708912.08793764573</v>
      </c>
      <c r="BY12" s="24">
        <f ca="1">Inputs!B34*'(Other Computations)'!BY50</f>
        <v>708654.82255012391</v>
      </c>
      <c r="BZ12" s="24">
        <f ca="1">Inputs!B34*'(Other Computations)'!BZ50</f>
        <v>708352.84478999942</v>
      </c>
      <c r="CA12" s="25">
        <f ca="1">SUM(BO12:BZ12)</f>
        <v>8520095.2458328661</v>
      </c>
      <c r="CB12" s="24">
        <f ca="1">Inputs!B34*'(Other Computations)'!CB50</f>
        <v>708017.04459153768</v>
      </c>
      <c r="CC12" s="24">
        <f ca="1">Inputs!B34*'(Other Computations)'!CC50</f>
        <v>707658.0281200764</v>
      </c>
      <c r="CD12" s="24">
        <f ca="1">Inputs!B34*'(Other Computations)'!CD50</f>
        <v>707277.73068135721</v>
      </c>
      <c r="CE12" s="24">
        <f ca="1">Inputs!B34*'(Other Computations)'!CE50</f>
        <v>706983.73738146434</v>
      </c>
      <c r="CF12" s="24">
        <f ca="1">Inputs!B34*'(Other Computations)'!CF50</f>
        <v>706640.95203653595</v>
      </c>
      <c r="CG12" s="24">
        <f ca="1">Inputs!B34*'(Other Computations)'!CG50</f>
        <v>706336.64489751542</v>
      </c>
      <c r="CH12" s="24">
        <f ca="1">Inputs!B34*'(Other Computations)'!CH50</f>
        <v>706021.2177454409</v>
      </c>
      <c r="CI12" s="24">
        <f ca="1">Inputs!B34*'(Other Computations)'!CI50</f>
        <v>705698.62727880455</v>
      </c>
      <c r="CJ12" s="24">
        <f ca="1">Inputs!B34*'(Other Computations)'!CJ50</f>
        <v>705400.56384009612</v>
      </c>
      <c r="CK12" s="24">
        <f ca="1">Inputs!B34*'(Other Computations)'!CK50</f>
        <v>705106.35267205164</v>
      </c>
      <c r="CL12" s="24">
        <f ca="1">Inputs!B34*'(Other Computations)'!CL50</f>
        <v>704729.04731266282</v>
      </c>
      <c r="CM12" s="24">
        <f ca="1">Inputs!B34*'(Other Computations)'!CM50</f>
        <v>704414.33186200715</v>
      </c>
      <c r="CN12" s="25">
        <f ca="1">SUM(CB12:CM12)</f>
        <v>8474284.2784195505</v>
      </c>
      <c r="CO12" s="24">
        <f ca="1">Inputs!B34*'(Other Computations)'!CO50</f>
        <v>704061.11989016156</v>
      </c>
      <c r="CP12" s="24">
        <f ca="1">Inputs!B34*'(Other Computations)'!CP50</f>
        <v>703704.12486839853</v>
      </c>
      <c r="CQ12" s="24">
        <f ca="1">Inputs!B34*'(Other Computations)'!CQ50</f>
        <v>703376.90498266136</v>
      </c>
      <c r="CR12" s="24">
        <f ca="1">Inputs!B34*'(Other Computations)'!CR50</f>
        <v>703069.06176465505</v>
      </c>
      <c r="CS12" s="24">
        <f ca="1">Inputs!B34*'(Other Computations)'!CS50</f>
        <v>702704.49276319484</v>
      </c>
      <c r="CT12" s="24">
        <f ca="1">Inputs!B34*'(Other Computations)'!CT50</f>
        <v>702437.89867820195</v>
      </c>
      <c r="CU12" s="24">
        <f ca="1">Inputs!B34*'(Other Computations)'!CU50</f>
        <v>702059.9598420799</v>
      </c>
      <c r="CV12" s="24">
        <f ca="1">Inputs!B34*'(Other Computations)'!CV50</f>
        <v>701718.89763679286</v>
      </c>
      <c r="CW12" s="24">
        <f ca="1">Inputs!B34*'(Other Computations)'!CW50</f>
        <v>701366.35345456423</v>
      </c>
      <c r="CX12" s="24">
        <f ca="1">Inputs!B34*'(Other Computations)'!CX50</f>
        <v>701044.66889087984</v>
      </c>
      <c r="CY12" s="24">
        <f ca="1">Inputs!B34*'(Other Computations)'!CY50</f>
        <v>700706.22919446195</v>
      </c>
      <c r="CZ12" s="24">
        <f ca="1">Inputs!B34*'(Other Computations)'!CZ50</f>
        <v>700344.41777010146</v>
      </c>
      <c r="DA12" s="25">
        <f ca="1">SUM(CO12:CZ12)</f>
        <v>8426594.1297361534</v>
      </c>
      <c r="DB12" s="24">
        <f ca="1">Inputs!B34*'(Other Computations)'!DB50</f>
        <v>699942.505121044</v>
      </c>
      <c r="DC12" s="24">
        <f ca="1">Inputs!B34*'(Other Computations)'!DC50</f>
        <v>699588.3255189578</v>
      </c>
      <c r="DD12" s="24">
        <f ca="1">Inputs!B34*'(Other Computations)'!DD50</f>
        <v>699236.89026698715</v>
      </c>
      <c r="DE12" s="24">
        <f ca="1">Inputs!B34*'(Other Computations)'!DE50</f>
        <v>698921.41505262</v>
      </c>
      <c r="DF12" s="24">
        <f ca="1">Inputs!B34*'(Other Computations)'!DF50</f>
        <v>698657.11413767491</v>
      </c>
      <c r="DG12" s="24">
        <f ca="1">Inputs!B34*'(Other Computations)'!DG50</f>
        <v>698256.49513523758</v>
      </c>
      <c r="DH12" s="24">
        <f ca="1">Inputs!B34*'(Other Computations)'!DH50</f>
        <v>697936.03633397946</v>
      </c>
      <c r="DI12" s="24">
        <f ca="1">Inputs!B34*'(Other Computations)'!DI50</f>
        <v>697590.83136062883</v>
      </c>
      <c r="DJ12" s="24">
        <f ca="1">Inputs!B34*'(Other Computations)'!DJ50</f>
        <v>697164.70131997601</v>
      </c>
      <c r="DK12" s="24">
        <f ca="1">Inputs!B34*'(Other Computations)'!DK50</f>
        <v>696801.59540316393</v>
      </c>
      <c r="DL12" s="24">
        <f ca="1">Inputs!B34*'(Other Computations)'!DL50</f>
        <v>696539.54524283577</v>
      </c>
      <c r="DM12" s="24">
        <f ca="1">Inputs!B34*'(Other Computations)'!DM50</f>
        <v>696192.17786210566</v>
      </c>
      <c r="DN12" s="25">
        <f ca="1">SUM(DB12:DM12)</f>
        <v>8376827.6327552097</v>
      </c>
      <c r="DO12" s="24">
        <f ca="1">Inputs!B34*'(Other Computations)'!DO50</f>
        <v>695843.95621536055</v>
      </c>
      <c r="DP12" s="24">
        <f ca="1">Inputs!B34*'(Other Computations)'!DP50</f>
        <v>695525.58339232532</v>
      </c>
      <c r="DQ12" s="24">
        <f ca="1">Inputs!B34*'(Other Computations)'!DQ50</f>
        <v>695123.13691662834</v>
      </c>
      <c r="DR12" s="24">
        <f ca="1">Inputs!B34*'(Other Computations)'!DR50</f>
        <v>694788.86571954365</v>
      </c>
      <c r="DS12" s="24">
        <f ca="1">Inputs!B34*'(Other Computations)'!DS50</f>
        <v>694458.23969948373</v>
      </c>
      <c r="DT12" s="24">
        <f ca="1">Inputs!B34*'(Other Computations)'!DT50</f>
        <v>694118.50460890506</v>
      </c>
      <c r="DU12" s="24">
        <f ca="1">Inputs!B34*'(Other Computations)'!DU50</f>
        <v>693716.34063177544</v>
      </c>
      <c r="DV12" s="24">
        <f ca="1">Inputs!B34*'(Other Computations)'!DV50</f>
        <v>693403.07453706011</v>
      </c>
      <c r="DW12" s="24">
        <f ca="1">Inputs!B34*'(Other Computations)'!DW50</f>
        <v>693071.03517003055</v>
      </c>
      <c r="DX12" s="24">
        <f ca="1">Inputs!B34*'(Other Computations)'!DX50</f>
        <v>692710.74540011527</v>
      </c>
      <c r="DY12" s="24">
        <f ca="1">Inputs!B34*'(Other Computations)'!DY50</f>
        <v>692369.84189319483</v>
      </c>
      <c r="DZ12" s="24">
        <f ca="1">Inputs!B34*'(Other Computations)'!DZ50</f>
        <v>692082.57988067495</v>
      </c>
      <c r="EA12" s="25">
        <f ca="1">SUM(DO12:DZ12)</f>
        <v>8327211.9040650986</v>
      </c>
      <c r="EB12" s="24">
        <f ca="1">Inputs!B34*'(Other Computations)'!EB50</f>
        <v>691743.06245297939</v>
      </c>
      <c r="EC12" s="24">
        <f ca="1">Inputs!B34*'(Other Computations)'!EC50</f>
        <v>691354.62342446588</v>
      </c>
      <c r="ED12" s="24">
        <f ca="1">Inputs!B34*'(Other Computations)'!ED50</f>
        <v>690976.17069248902</v>
      </c>
      <c r="EE12" s="24">
        <f ca="1">Inputs!B34*'(Other Computations)'!EE50</f>
        <v>690564.26074684667</v>
      </c>
      <c r="EF12" s="24">
        <f ca="1">Inputs!B34*'(Other Computations)'!EF50</f>
        <v>690148.87723607279</v>
      </c>
      <c r="EG12" s="24">
        <f ca="1">Inputs!B34*'(Other Computations)'!EG50</f>
        <v>689815.27710468927</v>
      </c>
      <c r="EH12" s="24">
        <f ca="1">Inputs!B34*'(Other Computations)'!EH50</f>
        <v>689441.37489742634</v>
      </c>
      <c r="EI12" s="24">
        <f ca="1">Inputs!B34*'(Other Computations)'!EI50</f>
        <v>689080.08574722626</v>
      </c>
      <c r="EJ12" s="24">
        <f ca="1">Inputs!B34*'(Other Computations)'!EJ50</f>
        <v>688696.7450904299</v>
      </c>
      <c r="EK12" s="24">
        <f ca="1">Inputs!B34*'(Other Computations)'!EK50</f>
        <v>688405.58668515633</v>
      </c>
      <c r="EL12" s="24">
        <f ca="1">Inputs!B34*'(Other Computations)'!EL50</f>
        <v>687977.60528415814</v>
      </c>
      <c r="EM12" s="24">
        <f ca="1">Inputs!B34*'(Other Computations)'!EM50</f>
        <v>687584.66680504614</v>
      </c>
      <c r="EN12" s="25">
        <f ca="1">SUM(EB12:EM12)</f>
        <v>8275788.3361669853</v>
      </c>
    </row>
    <row r="13" spans="1:144" ht="12.75" customHeight="1" outlineLevel="1" x14ac:dyDescent="0.2">
      <c r="A13" s="9" t="str">
        <f>Labels!B74</f>
        <v>Aggregate Demand Shock</v>
      </c>
      <c r="B13" s="28">
        <f ca="1">NORMINV(RAND()*(1-2*Inputs!B58)+Inputs!B58,0,'(Other Computations)'!B208)</f>
        <v>-52715.169759825534</v>
      </c>
      <c r="C13" s="28">
        <f ca="1">NORMINV(RAND()*(1-2*Inputs!B58)+Inputs!B58,0,'(Other Computations)'!B208)</f>
        <v>-55928.373532995385</v>
      </c>
      <c r="D13" s="28">
        <f ca="1">NORMINV(RAND()*(1-2*Inputs!B58)+Inputs!B58,0,'(Other Computations)'!B208)</f>
        <v>26606.649035896775</v>
      </c>
      <c r="E13" s="28">
        <f ca="1">NORMINV(RAND()*(1-2*Inputs!B58)+Inputs!B58,0,'(Other Computations)'!B208)</f>
        <v>-18731.791869840108</v>
      </c>
      <c r="F13" s="28">
        <f ca="1">NORMINV(RAND()*(1-2*Inputs!B58)+Inputs!B58,0,'(Other Computations)'!B208)</f>
        <v>-32513.199707232456</v>
      </c>
      <c r="G13" s="28">
        <f ca="1">NORMINV(RAND()*(1-2*Inputs!B58)+Inputs!B58,0,'(Other Computations)'!B208)</f>
        <v>-10775.869115926664</v>
      </c>
      <c r="H13" s="28">
        <f ca="1">NORMINV(RAND()*(1-2*Inputs!B58)+Inputs!B58,0,'(Other Computations)'!B208)</f>
        <v>31608.349583749099</v>
      </c>
      <c r="I13" s="28">
        <f ca="1">NORMINV(RAND()*(1-2*Inputs!B58)+Inputs!B58,0,'(Other Computations)'!B208)</f>
        <v>-24120.04060555555</v>
      </c>
      <c r="J13" s="28">
        <f ca="1">NORMINV(RAND()*(1-2*Inputs!B58)+Inputs!B58,0,'(Other Computations)'!B208)</f>
        <v>54140.958221351786</v>
      </c>
      <c r="K13" s="28">
        <f ca="1">NORMINV(RAND()*(1-2*Inputs!B58)+Inputs!B58,0,'(Other Computations)'!B208)</f>
        <v>-15398.151909150847</v>
      </c>
      <c r="L13" s="28">
        <f ca="1">NORMINV(RAND()*(1-2*Inputs!B58)+Inputs!B58,0,'(Other Computations)'!B208)</f>
        <v>35768.492271178424</v>
      </c>
      <c r="M13" s="28">
        <f ca="1">NORMINV(RAND()*(1-2*Inputs!B58)+Inputs!B58,0,'(Other Computations)'!B208)</f>
        <v>-53853.724217017014</v>
      </c>
      <c r="N13" s="29">
        <f ca="1">SUM(B13:M13)</f>
        <v>-115911.87160536747</v>
      </c>
      <c r="O13" s="28">
        <f ca="1">NORMINV(RAND()*(1-2*Inputs!B58)+Inputs!B58,0,'(Other Computations)'!B208)</f>
        <v>-37552.968524244068</v>
      </c>
      <c r="P13" s="28">
        <f ca="1">NORMINV(RAND()*(1-2*Inputs!B58)+Inputs!B58,0,'(Other Computations)'!B208)</f>
        <v>25964.69855650212</v>
      </c>
      <c r="Q13" s="28">
        <f ca="1">NORMINV(RAND()*(1-2*Inputs!B58)+Inputs!B58,0,'(Other Computations)'!B208)</f>
        <v>-40638.013665511142</v>
      </c>
      <c r="R13" s="28">
        <f ca="1">NORMINV(RAND()*(1-2*Inputs!B58)+Inputs!B58,0,'(Other Computations)'!B208)</f>
        <v>23355.090744974405</v>
      </c>
      <c r="S13" s="28">
        <f ca="1">NORMINV(RAND()*(1-2*Inputs!B58)+Inputs!B58,0,'(Other Computations)'!B208)</f>
        <v>21371.513851706233</v>
      </c>
      <c r="T13" s="28">
        <f ca="1">NORMINV(RAND()*(1-2*Inputs!B58)+Inputs!B58,0,'(Other Computations)'!B208)</f>
        <v>12477.691193644032</v>
      </c>
      <c r="U13" s="28">
        <f ca="1">NORMINV(RAND()*(1-2*Inputs!B58)+Inputs!B58,0,'(Other Computations)'!B208)</f>
        <v>4496.4663503101201</v>
      </c>
      <c r="V13" s="28">
        <f ca="1">NORMINV(RAND()*(1-2*Inputs!B58)+Inputs!B58,0,'(Other Computations)'!B208)</f>
        <v>33951.780274872006</v>
      </c>
      <c r="W13" s="28">
        <f ca="1">NORMINV(RAND()*(1-2*Inputs!B58)+Inputs!B58,0,'(Other Computations)'!B208)</f>
        <v>-57182.893479023245</v>
      </c>
      <c r="X13" s="28">
        <f ca="1">NORMINV(RAND()*(1-2*Inputs!B58)+Inputs!B58,0,'(Other Computations)'!B208)</f>
        <v>29132.183025507016</v>
      </c>
      <c r="Y13" s="28">
        <f ca="1">NORMINV(RAND()*(1-2*Inputs!B58)+Inputs!B58,0,'(Other Computations)'!B208)</f>
        <v>-22601.886082083936</v>
      </c>
      <c r="Z13" s="28">
        <f ca="1">NORMINV(RAND()*(1-2*Inputs!B58)+Inputs!B58,0,'(Other Computations)'!B208)</f>
        <v>-12258.502865843027</v>
      </c>
      <c r="AA13" s="29">
        <f ca="1">SUM(O13:Z13)</f>
        <v>-19484.840619189483</v>
      </c>
      <c r="AB13" s="28">
        <f ca="1">NORMINV(RAND()*(1-2*Inputs!B58)+Inputs!B58,0,'(Other Computations)'!B208)</f>
        <v>-8774.7496195333224</v>
      </c>
      <c r="AC13" s="28">
        <f ca="1">NORMINV(RAND()*(1-2*Inputs!B58)+Inputs!B58,0,'(Other Computations)'!B208)</f>
        <v>17472.316018927639</v>
      </c>
      <c r="AD13" s="28">
        <f ca="1">NORMINV(RAND()*(1-2*Inputs!B58)+Inputs!B58,0,'(Other Computations)'!B208)</f>
        <v>-16879.819850487693</v>
      </c>
      <c r="AE13" s="28">
        <f ca="1">NORMINV(RAND()*(1-2*Inputs!B58)+Inputs!B58,0,'(Other Computations)'!B208)</f>
        <v>13319.013612756067</v>
      </c>
      <c r="AF13" s="28">
        <f ca="1">NORMINV(RAND()*(1-2*Inputs!B58)+Inputs!B58,0,'(Other Computations)'!B208)</f>
        <v>-22312.555369745463</v>
      </c>
      <c r="AG13" s="28">
        <f ca="1">NORMINV(RAND()*(1-2*Inputs!B58)+Inputs!B58,0,'(Other Computations)'!B208)</f>
        <v>-7372.2654390380194</v>
      </c>
      <c r="AH13" s="28">
        <f ca="1">NORMINV(RAND()*(1-2*Inputs!B58)+Inputs!B58,0,'(Other Computations)'!B208)</f>
        <v>-7971.4504563318042</v>
      </c>
      <c r="AI13" s="28">
        <f ca="1">NORMINV(RAND()*(1-2*Inputs!B58)+Inputs!B58,0,'(Other Computations)'!B208)</f>
        <v>60820.607727029841</v>
      </c>
      <c r="AJ13" s="28">
        <f ca="1">NORMINV(RAND()*(1-2*Inputs!B58)+Inputs!B58,0,'(Other Computations)'!B208)</f>
        <v>-21139.762837015514</v>
      </c>
      <c r="AK13" s="28">
        <f ca="1">NORMINV(RAND()*(1-2*Inputs!B58)+Inputs!B58,0,'(Other Computations)'!B208)</f>
        <v>52601.768886769263</v>
      </c>
      <c r="AL13" s="28">
        <f ca="1">NORMINV(RAND()*(1-2*Inputs!B58)+Inputs!B58,0,'(Other Computations)'!B208)</f>
        <v>-20922.413574838101</v>
      </c>
      <c r="AM13" s="28">
        <f ca="1">NORMINV(RAND()*(1-2*Inputs!B58)+Inputs!B58,0,'(Other Computations)'!B208)</f>
        <v>-63299.223239726933</v>
      </c>
      <c r="AN13" s="29">
        <f ca="1">SUM(AB13:AM13)</f>
        <v>-24458.534141234042</v>
      </c>
      <c r="AO13" s="28">
        <f ca="1">NORMINV(RAND()*(1-2*Inputs!B58)+Inputs!B58,0,'(Other Computations)'!B208)</f>
        <v>259.17014065609771</v>
      </c>
      <c r="AP13" s="28">
        <f ca="1">NORMINV(RAND()*(1-2*Inputs!B58)+Inputs!B58,0,'(Other Computations)'!B208)</f>
        <v>-22442.748667541149</v>
      </c>
      <c r="AQ13" s="28">
        <f ca="1">NORMINV(RAND()*(1-2*Inputs!B58)+Inputs!B58,0,'(Other Computations)'!B208)</f>
        <v>14623.789383816356</v>
      </c>
      <c r="AR13" s="28">
        <f ca="1">NORMINV(RAND()*(1-2*Inputs!B58)+Inputs!B58,0,'(Other Computations)'!B208)</f>
        <v>-44962.915114343275</v>
      </c>
      <c r="AS13" s="28">
        <f ca="1">NORMINV(RAND()*(1-2*Inputs!B58)+Inputs!B58,0,'(Other Computations)'!B208)</f>
        <v>7587.3146847384523</v>
      </c>
      <c r="AT13" s="28">
        <f ca="1">NORMINV(RAND()*(1-2*Inputs!B58)+Inputs!B58,0,'(Other Computations)'!B208)</f>
        <v>-13528.558533325024</v>
      </c>
      <c r="AU13" s="28">
        <f ca="1">NORMINV(RAND()*(1-2*Inputs!B58)+Inputs!B58,0,'(Other Computations)'!B208)</f>
        <v>3496.2508408958633</v>
      </c>
      <c r="AV13" s="28">
        <f ca="1">NORMINV(RAND()*(1-2*Inputs!B58)+Inputs!B58,0,'(Other Computations)'!B208)</f>
        <v>7220.2639302851785</v>
      </c>
      <c r="AW13" s="28">
        <f ca="1">NORMINV(RAND()*(1-2*Inputs!B58)+Inputs!B58,0,'(Other Computations)'!B208)</f>
        <v>22117.104367714954</v>
      </c>
      <c r="AX13" s="28">
        <f ca="1">NORMINV(RAND()*(1-2*Inputs!B58)+Inputs!B58,0,'(Other Computations)'!B208)</f>
        <v>-2502.5160500630964</v>
      </c>
      <c r="AY13" s="28">
        <f ca="1">NORMINV(RAND()*(1-2*Inputs!B58)+Inputs!B58,0,'(Other Computations)'!B208)</f>
        <v>-37281.29757443312</v>
      </c>
      <c r="AZ13" s="28">
        <f ca="1">NORMINV(RAND()*(1-2*Inputs!B58)+Inputs!B58,0,'(Other Computations)'!B208)</f>
        <v>-9649.3463714228456</v>
      </c>
      <c r="BA13" s="29">
        <f ca="1">SUM(AO13:AZ13)</f>
        <v>-75063.488963021606</v>
      </c>
      <c r="BB13" s="28">
        <f ca="1">NORMINV(RAND()*(1-2*Inputs!B58)+Inputs!B58,0,'(Other Computations)'!B208)</f>
        <v>-19137.812727065553</v>
      </c>
      <c r="BC13" s="28">
        <f ca="1">NORMINV(RAND()*(1-2*Inputs!B58)+Inputs!B58,0,'(Other Computations)'!B208)</f>
        <v>48973.635103265042</v>
      </c>
      <c r="BD13" s="28">
        <f ca="1">NORMINV(RAND()*(1-2*Inputs!B58)+Inputs!B58,0,'(Other Computations)'!B208)</f>
        <v>-18486.068222528302</v>
      </c>
      <c r="BE13" s="28">
        <f ca="1">NORMINV(RAND()*(1-2*Inputs!B58)+Inputs!B58,0,'(Other Computations)'!B208)</f>
        <v>6277.5596200382261</v>
      </c>
      <c r="BF13" s="28">
        <f ca="1">NORMINV(RAND()*(1-2*Inputs!B58)+Inputs!B58,0,'(Other Computations)'!B208)</f>
        <v>9130.9397824029547</v>
      </c>
      <c r="BG13" s="28">
        <f ca="1">NORMINV(RAND()*(1-2*Inputs!B58)+Inputs!B58,0,'(Other Computations)'!B208)</f>
        <v>35775.012099194748</v>
      </c>
      <c r="BH13" s="28">
        <f ca="1">NORMINV(RAND()*(1-2*Inputs!B58)+Inputs!B58,0,'(Other Computations)'!B208)</f>
        <v>-36898.660204574204</v>
      </c>
      <c r="BI13" s="28">
        <f ca="1">NORMINV(RAND()*(1-2*Inputs!B58)+Inputs!B58,0,'(Other Computations)'!B208)</f>
        <v>-19465.311442778944</v>
      </c>
      <c r="BJ13" s="28">
        <f ca="1">NORMINV(RAND()*(1-2*Inputs!B58)+Inputs!B58,0,'(Other Computations)'!B208)</f>
        <v>-28847.357985873175</v>
      </c>
      <c r="BK13" s="28">
        <f ca="1">NORMINV(RAND()*(1-2*Inputs!B58)+Inputs!B58,0,'(Other Computations)'!B208)</f>
        <v>-17735.989487135914</v>
      </c>
      <c r="BL13" s="28">
        <f ca="1">NORMINV(RAND()*(1-2*Inputs!B58)+Inputs!B58,0,'(Other Computations)'!B208)</f>
        <v>-53522.668419010777</v>
      </c>
      <c r="BM13" s="28">
        <f ca="1">NORMINV(RAND()*(1-2*Inputs!B58)+Inputs!B58,0,'(Other Computations)'!B208)</f>
        <v>-22417.657799118988</v>
      </c>
      <c r="BN13" s="29">
        <f ca="1">SUM(BB13:BM13)</f>
        <v>-116354.37968318489</v>
      </c>
      <c r="BO13" s="28">
        <f ca="1">NORMINV(RAND()*(1-2*Inputs!B58)+Inputs!B58,0,'(Other Computations)'!B208)</f>
        <v>9563.7477851705735</v>
      </c>
      <c r="BP13" s="28">
        <f ca="1">NORMINV(RAND()*(1-2*Inputs!B58)+Inputs!B58,0,'(Other Computations)'!B208)</f>
        <v>44904.165643970431</v>
      </c>
      <c r="BQ13" s="28">
        <f ca="1">NORMINV(RAND()*(1-2*Inputs!B58)+Inputs!B58,0,'(Other Computations)'!B208)</f>
        <v>17870.237410756105</v>
      </c>
      <c r="BR13" s="28">
        <f ca="1">NORMINV(RAND()*(1-2*Inputs!B58)+Inputs!B58,0,'(Other Computations)'!B208)</f>
        <v>12437.255352238953</v>
      </c>
      <c r="BS13" s="28">
        <f ca="1">NORMINV(RAND()*(1-2*Inputs!B58)+Inputs!B58,0,'(Other Computations)'!B208)</f>
        <v>-57904.1932221842</v>
      </c>
      <c r="BT13" s="28">
        <f ca="1">NORMINV(RAND()*(1-2*Inputs!B58)+Inputs!B58,0,'(Other Computations)'!B208)</f>
        <v>-18858.72814995762</v>
      </c>
      <c r="BU13" s="28">
        <f ca="1">NORMINV(RAND()*(1-2*Inputs!B58)+Inputs!B58,0,'(Other Computations)'!B208)</f>
        <v>10536.722154811652</v>
      </c>
      <c r="BV13" s="28">
        <f ca="1">NORMINV(RAND()*(1-2*Inputs!B58)+Inputs!B58,0,'(Other Computations)'!B208)</f>
        <v>-32882.716268539189</v>
      </c>
      <c r="BW13" s="28">
        <f ca="1">NORMINV(RAND()*(1-2*Inputs!B58)+Inputs!B58,0,'(Other Computations)'!B208)</f>
        <v>-16891.773638801958</v>
      </c>
      <c r="BX13" s="28">
        <f ca="1">NORMINV(RAND()*(1-2*Inputs!B58)+Inputs!B58,0,'(Other Computations)'!B208)</f>
        <v>-35435.707018029862</v>
      </c>
      <c r="BY13" s="28">
        <f ca="1">NORMINV(RAND()*(1-2*Inputs!B58)+Inputs!B58,0,'(Other Computations)'!B208)</f>
        <v>-34471.772778648403</v>
      </c>
      <c r="BZ13" s="28">
        <f ca="1">NORMINV(RAND()*(1-2*Inputs!B58)+Inputs!B58,0,'(Other Computations)'!B208)</f>
        <v>-14582.551928057643</v>
      </c>
      <c r="CA13" s="29">
        <f ca="1">SUM(BO13:BZ13)</f>
        <v>-115715.31465727117</v>
      </c>
      <c r="CB13" s="28">
        <f ca="1">NORMINV(RAND()*(1-2*Inputs!B58)+Inputs!B58,0,'(Other Computations)'!B208)</f>
        <v>-40305.455904750605</v>
      </c>
      <c r="CC13" s="28">
        <f ca="1">NORMINV(RAND()*(1-2*Inputs!B58)+Inputs!B58,0,'(Other Computations)'!B208)</f>
        <v>31223.466017116152</v>
      </c>
      <c r="CD13" s="28">
        <f ca="1">NORMINV(RAND()*(1-2*Inputs!B58)+Inputs!B58,0,'(Other Computations)'!B208)</f>
        <v>-3001.3442697319865</v>
      </c>
      <c r="CE13" s="28">
        <f ca="1">NORMINV(RAND()*(1-2*Inputs!B58)+Inputs!B58,0,'(Other Computations)'!B208)</f>
        <v>-53448.535068350655</v>
      </c>
      <c r="CF13" s="28">
        <f ca="1">NORMINV(RAND()*(1-2*Inputs!B58)+Inputs!B58,0,'(Other Computations)'!B208)</f>
        <v>-54438.538211952146</v>
      </c>
      <c r="CG13" s="28">
        <f ca="1">NORMINV(RAND()*(1-2*Inputs!B58)+Inputs!B58,0,'(Other Computations)'!B208)</f>
        <v>11273.417618995743</v>
      </c>
      <c r="CH13" s="28">
        <f ca="1">NORMINV(RAND()*(1-2*Inputs!B58)+Inputs!B58,0,'(Other Computations)'!B208)</f>
        <v>-50061.821400915294</v>
      </c>
      <c r="CI13" s="28">
        <f ca="1">NORMINV(RAND()*(1-2*Inputs!B58)+Inputs!B58,0,'(Other Computations)'!B208)</f>
        <v>-41827.359009321372</v>
      </c>
      <c r="CJ13" s="28">
        <f ca="1">NORMINV(RAND()*(1-2*Inputs!B58)+Inputs!B58,0,'(Other Computations)'!B208)</f>
        <v>19088.419364072637</v>
      </c>
      <c r="CK13" s="28">
        <f ca="1">NORMINV(RAND()*(1-2*Inputs!B58)+Inputs!B58,0,'(Other Computations)'!B208)</f>
        <v>-6271.1356515498819</v>
      </c>
      <c r="CL13" s="28">
        <f ca="1">NORMINV(RAND()*(1-2*Inputs!B58)+Inputs!B58,0,'(Other Computations)'!B208)</f>
        <v>-10232.388730062279</v>
      </c>
      <c r="CM13" s="28">
        <f ca="1">NORMINV(RAND()*(1-2*Inputs!B58)+Inputs!B58,0,'(Other Computations)'!B208)</f>
        <v>47172.347326993287</v>
      </c>
      <c r="CN13" s="29">
        <f ca="1">SUM(CB13:CM13)</f>
        <v>-150828.92791945639</v>
      </c>
      <c r="CO13" s="28">
        <f ca="1">NORMINV(RAND()*(1-2*Inputs!B58)+Inputs!B58,0,'(Other Computations)'!B208)</f>
        <v>20337.445645789452</v>
      </c>
      <c r="CP13" s="28">
        <f ca="1">NORMINV(RAND()*(1-2*Inputs!B58)+Inputs!B58,0,'(Other Computations)'!B208)</f>
        <v>308.53573965132114</v>
      </c>
      <c r="CQ13" s="28">
        <f ca="1">NORMINV(RAND()*(1-2*Inputs!B58)+Inputs!B58,0,'(Other Computations)'!B208)</f>
        <v>-26480.169990235103</v>
      </c>
      <c r="CR13" s="28">
        <f ca="1">NORMINV(RAND()*(1-2*Inputs!B58)+Inputs!B58,0,'(Other Computations)'!B208)</f>
        <v>42620.175677904837</v>
      </c>
      <c r="CS13" s="28">
        <f ca="1">NORMINV(RAND()*(1-2*Inputs!B58)+Inputs!B58,0,'(Other Computations)'!B208)</f>
        <v>18562.330214352256</v>
      </c>
      <c r="CT13" s="28">
        <f ca="1">NORMINV(RAND()*(1-2*Inputs!B58)+Inputs!B58,0,'(Other Computations)'!B208)</f>
        <v>35794.202023796533</v>
      </c>
      <c r="CU13" s="28">
        <f ca="1">NORMINV(RAND()*(1-2*Inputs!B58)+Inputs!B58,0,'(Other Computations)'!B208)</f>
        <v>18942.355013135413</v>
      </c>
      <c r="CV13" s="28">
        <f ca="1">NORMINV(RAND()*(1-2*Inputs!B58)+Inputs!B58,0,'(Other Computations)'!B208)</f>
        <v>31189.764952322643</v>
      </c>
      <c r="CW13" s="28">
        <f ca="1">NORMINV(RAND()*(1-2*Inputs!B58)+Inputs!B58,0,'(Other Computations)'!B208)</f>
        <v>-30142.076091662169</v>
      </c>
      <c r="CX13" s="28">
        <f ca="1">NORMINV(RAND()*(1-2*Inputs!B58)+Inputs!B58,0,'(Other Computations)'!B208)</f>
        <v>15923.410482842768</v>
      </c>
      <c r="CY13" s="28">
        <f ca="1">NORMINV(RAND()*(1-2*Inputs!B58)+Inputs!B58,0,'(Other Computations)'!B208)</f>
        <v>-50929.340749839459</v>
      </c>
      <c r="CZ13" s="28">
        <f ca="1">NORMINV(RAND()*(1-2*Inputs!B58)+Inputs!B58,0,'(Other Computations)'!B208)</f>
        <v>24928.896334449386</v>
      </c>
      <c r="DA13" s="29">
        <f ca="1">SUM(CO13:CZ13)</f>
        <v>101055.52925250787</v>
      </c>
      <c r="DB13" s="28">
        <f ca="1">NORMINV(RAND()*(1-2*Inputs!B58)+Inputs!B58,0,'(Other Computations)'!B208)</f>
        <v>12520.160671303725</v>
      </c>
      <c r="DC13" s="28">
        <f ca="1">NORMINV(RAND()*(1-2*Inputs!B58)+Inputs!B58,0,'(Other Computations)'!B208)</f>
        <v>12611.435597442829</v>
      </c>
      <c r="DD13" s="28">
        <f ca="1">NORMINV(RAND()*(1-2*Inputs!B58)+Inputs!B58,0,'(Other Computations)'!B208)</f>
        <v>-28954.492269852875</v>
      </c>
      <c r="DE13" s="28">
        <f ca="1">NORMINV(RAND()*(1-2*Inputs!B58)+Inputs!B58,0,'(Other Computations)'!B208)</f>
        <v>-25808.74843625768</v>
      </c>
      <c r="DF13" s="28">
        <f ca="1">NORMINV(RAND()*(1-2*Inputs!B58)+Inputs!B58,0,'(Other Computations)'!B208)</f>
        <v>16791.191220269498</v>
      </c>
      <c r="DG13" s="28">
        <f ca="1">NORMINV(RAND()*(1-2*Inputs!B58)+Inputs!B58,0,'(Other Computations)'!B208)</f>
        <v>26244.271860186309</v>
      </c>
      <c r="DH13" s="28">
        <f ca="1">NORMINV(RAND()*(1-2*Inputs!B58)+Inputs!B58,0,'(Other Computations)'!B208)</f>
        <v>39766.629953574404</v>
      </c>
      <c r="DI13" s="28">
        <f ca="1">NORMINV(RAND()*(1-2*Inputs!B58)+Inputs!B58,0,'(Other Computations)'!B208)</f>
        <v>-44276.311881203415</v>
      </c>
      <c r="DJ13" s="28">
        <f ca="1">NORMINV(RAND()*(1-2*Inputs!B58)+Inputs!B58,0,'(Other Computations)'!B208)</f>
        <v>48468.826636468417</v>
      </c>
      <c r="DK13" s="28">
        <f ca="1">NORMINV(RAND()*(1-2*Inputs!B58)+Inputs!B58,0,'(Other Computations)'!B208)</f>
        <v>25781.913406685442</v>
      </c>
      <c r="DL13" s="28">
        <f ca="1">NORMINV(RAND()*(1-2*Inputs!B58)+Inputs!B58,0,'(Other Computations)'!B208)</f>
        <v>10483.994172158016</v>
      </c>
      <c r="DM13" s="28">
        <f ca="1">NORMINV(RAND()*(1-2*Inputs!B58)+Inputs!B58,0,'(Other Computations)'!B208)</f>
        <v>-5220.0465060447841</v>
      </c>
      <c r="DN13" s="29">
        <f ca="1">SUM(DB13:DM13)</f>
        <v>88408.824424729872</v>
      </c>
      <c r="DO13" s="28">
        <f ca="1">NORMINV(RAND()*(1-2*Inputs!B58)+Inputs!B58,0,'(Other Computations)'!B208)</f>
        <v>5897.6680696019903</v>
      </c>
      <c r="DP13" s="28">
        <f ca="1">NORMINV(RAND()*(1-2*Inputs!B58)+Inputs!B58,0,'(Other Computations)'!B208)</f>
        <v>5931.2860725625951</v>
      </c>
      <c r="DQ13" s="28">
        <f ca="1">NORMINV(RAND()*(1-2*Inputs!B58)+Inputs!B58,0,'(Other Computations)'!B208)</f>
        <v>22112.016936525637</v>
      </c>
      <c r="DR13" s="28">
        <f ca="1">NORMINV(RAND()*(1-2*Inputs!B58)+Inputs!B58,0,'(Other Computations)'!B208)</f>
        <v>18405.477657996023</v>
      </c>
      <c r="DS13" s="28">
        <f ca="1">NORMINV(RAND()*(1-2*Inputs!B58)+Inputs!B58,0,'(Other Computations)'!B208)</f>
        <v>3669.651903871742</v>
      </c>
      <c r="DT13" s="28">
        <f ca="1">NORMINV(RAND()*(1-2*Inputs!B58)+Inputs!B58,0,'(Other Computations)'!B208)</f>
        <v>13217.767464512359</v>
      </c>
      <c r="DU13" s="28">
        <f ca="1">NORMINV(RAND()*(1-2*Inputs!B58)+Inputs!B58,0,'(Other Computations)'!B208)</f>
        <v>-11301.732694195656</v>
      </c>
      <c r="DV13" s="28">
        <f ca="1">NORMINV(RAND()*(1-2*Inputs!B58)+Inputs!B58,0,'(Other Computations)'!B208)</f>
        <v>-27735.680338060316</v>
      </c>
      <c r="DW13" s="28">
        <f ca="1">NORMINV(RAND()*(1-2*Inputs!B58)+Inputs!B58,0,'(Other Computations)'!B208)</f>
        <v>-21200.405044820262</v>
      </c>
      <c r="DX13" s="28">
        <f ca="1">NORMINV(RAND()*(1-2*Inputs!B58)+Inputs!B58,0,'(Other Computations)'!B208)</f>
        <v>975.07601621844435</v>
      </c>
      <c r="DY13" s="28">
        <f ca="1">NORMINV(RAND()*(1-2*Inputs!B58)+Inputs!B58,0,'(Other Computations)'!B208)</f>
        <v>-15122.610993921317</v>
      </c>
      <c r="DZ13" s="28">
        <f ca="1">NORMINV(RAND()*(1-2*Inputs!B58)+Inputs!B58,0,'(Other Computations)'!B208)</f>
        <v>38145.774866307424</v>
      </c>
      <c r="EA13" s="29">
        <f ca="1">SUM(DO13:DZ13)</f>
        <v>32994.28991659866</v>
      </c>
      <c r="EB13" s="28">
        <f ca="1">NORMINV(RAND()*(1-2*Inputs!B58)+Inputs!B58,0,'(Other Computations)'!B208)</f>
        <v>-4466.2039782737902</v>
      </c>
      <c r="EC13" s="28">
        <f ca="1">NORMINV(RAND()*(1-2*Inputs!B58)+Inputs!B58,0,'(Other Computations)'!B208)</f>
        <v>-12699.112328491516</v>
      </c>
      <c r="ED13" s="28">
        <f ca="1">NORMINV(RAND()*(1-2*Inputs!B58)+Inputs!B58,0,'(Other Computations)'!B208)</f>
        <v>-1940.8146089271413</v>
      </c>
      <c r="EE13" s="28">
        <f ca="1">NORMINV(RAND()*(1-2*Inputs!B58)+Inputs!B58,0,'(Other Computations)'!B208)</f>
        <v>-29510.880759279931</v>
      </c>
      <c r="EF13" s="28">
        <f ca="1">NORMINV(RAND()*(1-2*Inputs!B58)+Inputs!B58,0,'(Other Computations)'!B208)</f>
        <v>-50497.035956268875</v>
      </c>
      <c r="EG13" s="28">
        <f ca="1">NORMINV(RAND()*(1-2*Inputs!B58)+Inputs!B58,0,'(Other Computations)'!B208)</f>
        <v>-12771.506073929801</v>
      </c>
      <c r="EH13" s="28">
        <f ca="1">NORMINV(RAND()*(1-2*Inputs!B58)+Inputs!B58,0,'(Other Computations)'!B208)</f>
        <v>40166.136589769332</v>
      </c>
      <c r="EI13" s="28">
        <f ca="1">NORMINV(RAND()*(1-2*Inputs!B58)+Inputs!B58,0,'(Other Computations)'!B208)</f>
        <v>39290.570320384337</v>
      </c>
      <c r="EJ13" s="28">
        <f ca="1">NORMINV(RAND()*(1-2*Inputs!B58)+Inputs!B58,0,'(Other Computations)'!B208)</f>
        <v>8170.6832011769493</v>
      </c>
      <c r="EK13" s="28">
        <f ca="1">NORMINV(RAND()*(1-2*Inputs!B58)+Inputs!B58,0,'(Other Computations)'!B208)</f>
        <v>57233.355566440507</v>
      </c>
      <c r="EL13" s="28">
        <f ca="1">NORMINV(RAND()*(1-2*Inputs!B58)+Inputs!B58,0,'(Other Computations)'!B208)</f>
        <v>-694.22934238371818</v>
      </c>
      <c r="EM13" s="28">
        <f ca="1">NORMINV(RAND()*(1-2*Inputs!B58)+Inputs!B58,0,'(Other Computations)'!B208)</f>
        <v>-39992.886506666298</v>
      </c>
      <c r="EN13" s="29">
        <f ca="1">SUM(EB13:EM13)</f>
        <v>-7711.9238764499605</v>
      </c>
    </row>
    <row r="14" spans="1:144" ht="12.75" customHeight="1" outlineLevel="1" x14ac:dyDescent="0.2"/>
    <row r="15" spans="1:144" ht="12.75" customHeight="1" outlineLevel="1" x14ac:dyDescent="0.2"/>
    <row r="16" spans="1:144" ht="12.75" customHeight="1" x14ac:dyDescent="0.2">
      <c r="A16" s="3" t="str">
        <f>"Capital"</f>
        <v>Capital</v>
      </c>
    </row>
    <row r="17" spans="1:144" ht="12.75" customHeight="1" outlineLevel="1" x14ac:dyDescent="0.2">
      <c r="A17" s="2" t="str">
        <f>" "</f>
        <v xml:space="preserve"> </v>
      </c>
    </row>
    <row r="18" spans="1:144" ht="12.75" customHeight="1" outlineLevel="1" x14ac:dyDescent="0.2">
      <c r="B18" s="19" t="str">
        <f>ZZZ__FnCalls!F7</f>
        <v>MMM 2010</v>
      </c>
      <c r="C18" s="20" t="str">
        <f>ZZZ__FnCalls!F8</f>
        <v>MMM 2010</v>
      </c>
      <c r="D18" s="20" t="str">
        <f>ZZZ__FnCalls!F9</f>
        <v>MMM 2010</v>
      </c>
      <c r="E18" s="20" t="str">
        <f>ZZZ__FnCalls!F10</f>
        <v>MMM 2010</v>
      </c>
      <c r="F18" s="20" t="str">
        <f>ZZZ__FnCalls!F11</f>
        <v>MMM 2010</v>
      </c>
      <c r="G18" s="20" t="str">
        <f>ZZZ__FnCalls!F12</f>
        <v>MMM 2010</v>
      </c>
      <c r="H18" s="20" t="str">
        <f>ZZZ__FnCalls!F13</f>
        <v>MMM 2010</v>
      </c>
      <c r="I18" s="20" t="str">
        <f>ZZZ__FnCalls!F14</f>
        <v>MMM 2010</v>
      </c>
      <c r="J18" s="20" t="str">
        <f>ZZZ__FnCalls!F15</f>
        <v>MMM 2010</v>
      </c>
      <c r="K18" s="20" t="str">
        <f>ZZZ__FnCalls!F16</f>
        <v>MMM 2010</v>
      </c>
      <c r="L18" s="20" t="str">
        <f>ZZZ__FnCalls!F17</f>
        <v>MMM 2010</v>
      </c>
      <c r="M18" s="20" t="str">
        <f>ZZZ__FnCalls!F18</f>
        <v>MMM 2010</v>
      </c>
      <c r="N18" s="21" t="str">
        <f>ZZZ__FnCalls!H7</f>
        <v>2010</v>
      </c>
      <c r="O18" s="20" t="str">
        <f>ZZZ__FnCalls!F19</f>
        <v>MMM 2011</v>
      </c>
      <c r="P18" s="20" t="str">
        <f>ZZZ__FnCalls!F20</f>
        <v>MMM 2011</v>
      </c>
      <c r="Q18" s="20" t="str">
        <f>ZZZ__FnCalls!F21</f>
        <v>MMM 2011</v>
      </c>
      <c r="R18" s="20" t="str">
        <f>ZZZ__FnCalls!F22</f>
        <v>MMM 2011</v>
      </c>
      <c r="S18" s="20" t="str">
        <f>ZZZ__FnCalls!F23</f>
        <v>MMM 2011</v>
      </c>
      <c r="T18" s="20" t="str">
        <f>ZZZ__FnCalls!F24</f>
        <v>MMM 2011</v>
      </c>
      <c r="U18" s="20" t="str">
        <f>ZZZ__FnCalls!F25</f>
        <v>MMM 2011</v>
      </c>
      <c r="V18" s="20" t="str">
        <f>ZZZ__FnCalls!F26</f>
        <v>MMM 2011</v>
      </c>
      <c r="W18" s="20" t="str">
        <f>ZZZ__FnCalls!F27</f>
        <v>MMM 2011</v>
      </c>
      <c r="X18" s="20" t="str">
        <f>ZZZ__FnCalls!F28</f>
        <v>MMM 2011</v>
      </c>
      <c r="Y18" s="20" t="str">
        <f>ZZZ__FnCalls!F29</f>
        <v>MMM 2011</v>
      </c>
      <c r="Z18" s="20" t="str">
        <f>ZZZ__FnCalls!F30</f>
        <v>MMM 2011</v>
      </c>
      <c r="AA18" s="21" t="str">
        <f>ZZZ__FnCalls!H19</f>
        <v>2011</v>
      </c>
      <c r="AB18" s="20" t="str">
        <f>ZZZ__FnCalls!F31</f>
        <v>MMM 2012</v>
      </c>
      <c r="AC18" s="20" t="str">
        <f>ZZZ__FnCalls!F32</f>
        <v>MMM 2012</v>
      </c>
      <c r="AD18" s="20" t="str">
        <f>ZZZ__FnCalls!F33</f>
        <v>MMM 2012</v>
      </c>
      <c r="AE18" s="20" t="str">
        <f>ZZZ__FnCalls!F34</f>
        <v>MMM 2012</v>
      </c>
      <c r="AF18" s="20" t="str">
        <f>ZZZ__FnCalls!F35</f>
        <v>MMM 2012</v>
      </c>
      <c r="AG18" s="20" t="str">
        <f>ZZZ__FnCalls!F36</f>
        <v>MMM 2012</v>
      </c>
      <c r="AH18" s="20" t="str">
        <f>ZZZ__FnCalls!F37</f>
        <v>MMM 2012</v>
      </c>
      <c r="AI18" s="20" t="str">
        <f>ZZZ__FnCalls!F38</f>
        <v>MMM 2012</v>
      </c>
      <c r="AJ18" s="20" t="str">
        <f>ZZZ__FnCalls!F39</f>
        <v>MMM 2012</v>
      </c>
      <c r="AK18" s="20" t="str">
        <f>ZZZ__FnCalls!F40</f>
        <v>MMM 2012</v>
      </c>
      <c r="AL18" s="20" t="str">
        <f>ZZZ__FnCalls!F41</f>
        <v>MMM 2012</v>
      </c>
      <c r="AM18" s="20" t="str">
        <f>ZZZ__FnCalls!F42</f>
        <v>MMM 2012</v>
      </c>
      <c r="AN18" s="21" t="str">
        <f>ZZZ__FnCalls!H31</f>
        <v>2012</v>
      </c>
      <c r="AO18" s="20" t="str">
        <f>ZZZ__FnCalls!F43</f>
        <v>MMM 2013</v>
      </c>
      <c r="AP18" s="20" t="str">
        <f>ZZZ__FnCalls!F44</f>
        <v>MMM 2013</v>
      </c>
      <c r="AQ18" s="20" t="str">
        <f>ZZZ__FnCalls!F45</f>
        <v>MMM 2013</v>
      </c>
      <c r="AR18" s="20" t="str">
        <f>ZZZ__FnCalls!F46</f>
        <v>MMM 2013</v>
      </c>
      <c r="AS18" s="20" t="str">
        <f>ZZZ__FnCalls!F47</f>
        <v>MMM 2013</v>
      </c>
      <c r="AT18" s="20" t="str">
        <f>ZZZ__FnCalls!F48</f>
        <v>MMM 2013</v>
      </c>
      <c r="AU18" s="20" t="str">
        <f>ZZZ__FnCalls!F49</f>
        <v>MMM 2013</v>
      </c>
      <c r="AV18" s="20" t="str">
        <f>ZZZ__FnCalls!F50</f>
        <v>MMM 2013</v>
      </c>
      <c r="AW18" s="20" t="str">
        <f>ZZZ__FnCalls!F51</f>
        <v>MMM 2013</v>
      </c>
      <c r="AX18" s="20" t="str">
        <f>ZZZ__FnCalls!F52</f>
        <v>MMM 2013</v>
      </c>
      <c r="AY18" s="20" t="str">
        <f>ZZZ__FnCalls!F53</f>
        <v>MMM 2013</v>
      </c>
      <c r="AZ18" s="20" t="str">
        <f>ZZZ__FnCalls!F54</f>
        <v>MMM 2013</v>
      </c>
      <c r="BA18" s="21" t="str">
        <f>ZZZ__FnCalls!H43</f>
        <v>2013</v>
      </c>
      <c r="BB18" s="20" t="str">
        <f>ZZZ__FnCalls!F55</f>
        <v>MMM 2014</v>
      </c>
      <c r="BC18" s="20" t="str">
        <f>ZZZ__FnCalls!F56</f>
        <v>MMM 2014</v>
      </c>
      <c r="BD18" s="20" t="str">
        <f>ZZZ__FnCalls!F57</f>
        <v>MMM 2014</v>
      </c>
      <c r="BE18" s="20" t="str">
        <f>ZZZ__FnCalls!F58</f>
        <v>MMM 2014</v>
      </c>
      <c r="BF18" s="20" t="str">
        <f>ZZZ__FnCalls!F59</f>
        <v>MMM 2014</v>
      </c>
      <c r="BG18" s="20" t="str">
        <f>ZZZ__FnCalls!F60</f>
        <v>MMM 2014</v>
      </c>
      <c r="BH18" s="20" t="str">
        <f>ZZZ__FnCalls!F61</f>
        <v>MMM 2014</v>
      </c>
      <c r="BI18" s="20" t="str">
        <f>ZZZ__FnCalls!F62</f>
        <v>MMM 2014</v>
      </c>
      <c r="BJ18" s="20" t="str">
        <f>ZZZ__FnCalls!F63</f>
        <v>MMM 2014</v>
      </c>
      <c r="BK18" s="20" t="str">
        <f>ZZZ__FnCalls!F64</f>
        <v>MMM 2014</v>
      </c>
      <c r="BL18" s="20" t="str">
        <f>ZZZ__FnCalls!F65</f>
        <v>MMM 2014</v>
      </c>
      <c r="BM18" s="20" t="str">
        <f>ZZZ__FnCalls!F66</f>
        <v>MMM 2014</v>
      </c>
      <c r="BN18" s="21" t="str">
        <f>ZZZ__FnCalls!H55</f>
        <v>2014</v>
      </c>
      <c r="BO18" s="20" t="str">
        <f>ZZZ__FnCalls!F67</f>
        <v>MMM 2015</v>
      </c>
      <c r="BP18" s="20" t="str">
        <f>ZZZ__FnCalls!F68</f>
        <v>MMM 2015</v>
      </c>
      <c r="BQ18" s="20" t="str">
        <f>ZZZ__FnCalls!F69</f>
        <v>MMM 2015</v>
      </c>
      <c r="BR18" s="20" t="str">
        <f>ZZZ__FnCalls!F70</f>
        <v>MMM 2015</v>
      </c>
      <c r="BS18" s="20" t="str">
        <f>ZZZ__FnCalls!F71</f>
        <v>MMM 2015</v>
      </c>
      <c r="BT18" s="20" t="str">
        <f>ZZZ__FnCalls!F72</f>
        <v>MMM 2015</v>
      </c>
      <c r="BU18" s="20" t="str">
        <f>ZZZ__FnCalls!F73</f>
        <v>MMM 2015</v>
      </c>
      <c r="BV18" s="20" t="str">
        <f>ZZZ__FnCalls!F74</f>
        <v>MMM 2015</v>
      </c>
      <c r="BW18" s="20" t="str">
        <f>ZZZ__FnCalls!F75</f>
        <v>MMM 2015</v>
      </c>
      <c r="BX18" s="20" t="str">
        <f>ZZZ__FnCalls!F76</f>
        <v>MMM 2015</v>
      </c>
      <c r="BY18" s="20" t="str">
        <f>ZZZ__FnCalls!F77</f>
        <v>MMM 2015</v>
      </c>
      <c r="BZ18" s="20" t="str">
        <f>ZZZ__FnCalls!F78</f>
        <v>MMM 2015</v>
      </c>
      <c r="CA18" s="21" t="str">
        <f>ZZZ__FnCalls!H67</f>
        <v>2015</v>
      </c>
      <c r="CB18" s="20" t="str">
        <f>ZZZ__FnCalls!F79</f>
        <v>MMM 2016</v>
      </c>
      <c r="CC18" s="20" t="str">
        <f>ZZZ__FnCalls!F80</f>
        <v>MMM 2016</v>
      </c>
      <c r="CD18" s="20" t="str">
        <f>ZZZ__FnCalls!F81</f>
        <v>MMM 2016</v>
      </c>
      <c r="CE18" s="20" t="str">
        <f>ZZZ__FnCalls!F82</f>
        <v>MMM 2016</v>
      </c>
      <c r="CF18" s="20" t="str">
        <f>ZZZ__FnCalls!F83</f>
        <v>MMM 2016</v>
      </c>
      <c r="CG18" s="20" t="str">
        <f>ZZZ__FnCalls!F84</f>
        <v>MMM 2016</v>
      </c>
      <c r="CH18" s="20" t="str">
        <f>ZZZ__FnCalls!F85</f>
        <v>MMM 2016</v>
      </c>
      <c r="CI18" s="20" t="str">
        <f>ZZZ__FnCalls!F86</f>
        <v>MMM 2016</v>
      </c>
      <c r="CJ18" s="20" t="str">
        <f>ZZZ__FnCalls!F87</f>
        <v>MMM 2016</v>
      </c>
      <c r="CK18" s="20" t="str">
        <f>ZZZ__FnCalls!F88</f>
        <v>MMM 2016</v>
      </c>
      <c r="CL18" s="20" t="str">
        <f>ZZZ__FnCalls!F89</f>
        <v>MMM 2016</v>
      </c>
      <c r="CM18" s="20" t="str">
        <f>ZZZ__FnCalls!F90</f>
        <v>MMM 2016</v>
      </c>
      <c r="CN18" s="21" t="str">
        <f>ZZZ__FnCalls!H79</f>
        <v>2016</v>
      </c>
      <c r="CO18" s="20" t="str">
        <f>ZZZ__FnCalls!F91</f>
        <v>MMM 2017</v>
      </c>
      <c r="CP18" s="20" t="str">
        <f>ZZZ__FnCalls!F92</f>
        <v>MMM 2017</v>
      </c>
      <c r="CQ18" s="20" t="str">
        <f>ZZZ__FnCalls!F93</f>
        <v>MMM 2017</v>
      </c>
      <c r="CR18" s="20" t="str">
        <f>ZZZ__FnCalls!F94</f>
        <v>MMM 2017</v>
      </c>
      <c r="CS18" s="20" t="str">
        <f>ZZZ__FnCalls!F95</f>
        <v>MMM 2017</v>
      </c>
      <c r="CT18" s="20" t="str">
        <f>ZZZ__FnCalls!F96</f>
        <v>MMM 2017</v>
      </c>
      <c r="CU18" s="20" t="str">
        <f>ZZZ__FnCalls!F97</f>
        <v>MMM 2017</v>
      </c>
      <c r="CV18" s="20" t="str">
        <f>ZZZ__FnCalls!F98</f>
        <v>MMM 2017</v>
      </c>
      <c r="CW18" s="20" t="str">
        <f>ZZZ__FnCalls!F99</f>
        <v>MMM 2017</v>
      </c>
      <c r="CX18" s="20" t="str">
        <f>ZZZ__FnCalls!F100</f>
        <v>MMM 2017</v>
      </c>
      <c r="CY18" s="20" t="str">
        <f>ZZZ__FnCalls!F101</f>
        <v>MMM 2017</v>
      </c>
      <c r="CZ18" s="20" t="str">
        <f>ZZZ__FnCalls!F102</f>
        <v>MMM 2017</v>
      </c>
      <c r="DA18" s="21" t="str">
        <f>ZZZ__FnCalls!H91</f>
        <v>2017</v>
      </c>
      <c r="DB18" s="20" t="str">
        <f>ZZZ__FnCalls!F103</f>
        <v>MMM 2018</v>
      </c>
      <c r="DC18" s="20" t="str">
        <f>ZZZ__FnCalls!F104</f>
        <v>MMM 2018</v>
      </c>
      <c r="DD18" s="20" t="str">
        <f>ZZZ__FnCalls!F105</f>
        <v>MMM 2018</v>
      </c>
      <c r="DE18" s="20" t="str">
        <f>ZZZ__FnCalls!F106</f>
        <v>MMM 2018</v>
      </c>
      <c r="DF18" s="20" t="str">
        <f>ZZZ__FnCalls!F107</f>
        <v>MMM 2018</v>
      </c>
      <c r="DG18" s="20" t="str">
        <f>ZZZ__FnCalls!F108</f>
        <v>MMM 2018</v>
      </c>
      <c r="DH18" s="20" t="str">
        <f>ZZZ__FnCalls!F109</f>
        <v>MMM 2018</v>
      </c>
      <c r="DI18" s="20" t="str">
        <f>ZZZ__FnCalls!F110</f>
        <v>MMM 2018</v>
      </c>
      <c r="DJ18" s="20" t="str">
        <f>ZZZ__FnCalls!F111</f>
        <v>MMM 2018</v>
      </c>
      <c r="DK18" s="20" t="str">
        <f>ZZZ__FnCalls!F112</f>
        <v>MMM 2018</v>
      </c>
      <c r="DL18" s="20" t="str">
        <f>ZZZ__FnCalls!F113</f>
        <v>MMM 2018</v>
      </c>
      <c r="DM18" s="20" t="str">
        <f>ZZZ__FnCalls!F114</f>
        <v>MMM 2018</v>
      </c>
      <c r="DN18" s="21" t="str">
        <f>ZZZ__FnCalls!H103</f>
        <v>2018</v>
      </c>
      <c r="DO18" s="20" t="str">
        <f>ZZZ__FnCalls!F115</f>
        <v>MMM 2019</v>
      </c>
      <c r="DP18" s="20" t="str">
        <f>ZZZ__FnCalls!F116</f>
        <v>MMM 2019</v>
      </c>
      <c r="DQ18" s="20" t="str">
        <f>ZZZ__FnCalls!F117</f>
        <v>MMM 2019</v>
      </c>
      <c r="DR18" s="20" t="str">
        <f>ZZZ__FnCalls!F118</f>
        <v>MMM 2019</v>
      </c>
      <c r="DS18" s="20" t="str">
        <f>ZZZ__FnCalls!F119</f>
        <v>MMM 2019</v>
      </c>
      <c r="DT18" s="20" t="str">
        <f>ZZZ__FnCalls!F120</f>
        <v>MMM 2019</v>
      </c>
      <c r="DU18" s="20" t="str">
        <f>ZZZ__FnCalls!F121</f>
        <v>MMM 2019</v>
      </c>
      <c r="DV18" s="20" t="str">
        <f>ZZZ__FnCalls!F122</f>
        <v>MMM 2019</v>
      </c>
      <c r="DW18" s="20" t="str">
        <f>ZZZ__FnCalls!F123</f>
        <v>MMM 2019</v>
      </c>
      <c r="DX18" s="20" t="str">
        <f>ZZZ__FnCalls!F124</f>
        <v>MMM 2019</v>
      </c>
      <c r="DY18" s="20" t="str">
        <f>ZZZ__FnCalls!F125</f>
        <v>MMM 2019</v>
      </c>
      <c r="DZ18" s="20" t="str">
        <f>ZZZ__FnCalls!F126</f>
        <v>MMM 2019</v>
      </c>
      <c r="EA18" s="21" t="str">
        <f>ZZZ__FnCalls!H115</f>
        <v>2019</v>
      </c>
      <c r="EB18" s="20" t="str">
        <f>ZZZ__FnCalls!F127</f>
        <v>MMM 2020</v>
      </c>
      <c r="EC18" s="20" t="str">
        <f>ZZZ__FnCalls!F128</f>
        <v>MMM 2020</v>
      </c>
      <c r="ED18" s="20" t="str">
        <f>ZZZ__FnCalls!F129</f>
        <v>MMM 2020</v>
      </c>
      <c r="EE18" s="20" t="str">
        <f>ZZZ__FnCalls!F130</f>
        <v>MMM 2020</v>
      </c>
      <c r="EF18" s="20" t="str">
        <f>ZZZ__FnCalls!F131</f>
        <v>MMM 2020</v>
      </c>
      <c r="EG18" s="20" t="str">
        <f>ZZZ__FnCalls!F132</f>
        <v>MMM 2020</v>
      </c>
      <c r="EH18" s="20" t="str">
        <f>ZZZ__FnCalls!F133</f>
        <v>MMM 2020</v>
      </c>
      <c r="EI18" s="20" t="str">
        <f>ZZZ__FnCalls!F134</f>
        <v>MMM 2020</v>
      </c>
      <c r="EJ18" s="20" t="str">
        <f>ZZZ__FnCalls!F135</f>
        <v>MMM 2020</v>
      </c>
      <c r="EK18" s="20" t="str">
        <f>ZZZ__FnCalls!F136</f>
        <v>MMM 2020</v>
      </c>
      <c r="EL18" s="20" t="str">
        <f>ZZZ__FnCalls!F137</f>
        <v>MMM 2020</v>
      </c>
      <c r="EM18" s="20" t="str">
        <f>ZZZ__FnCalls!F138</f>
        <v>MMM 2020</v>
      </c>
      <c r="EN18" s="21" t="str">
        <f>ZZZ__FnCalls!H127</f>
        <v>2020</v>
      </c>
    </row>
    <row r="19" spans="1:144" ht="12.75" customHeight="1" outlineLevel="1" x14ac:dyDescent="0.2">
      <c r="A19" s="7" t="str">
        <f>Labels!B9</f>
        <v>Capital</v>
      </c>
      <c r="B19" s="22">
        <f>Inputs!B20*'(Other Computations)'!B8/(1/Inputs!B19/12+'(Other Computations)'!B144)</f>
        <v>34645298.421926454</v>
      </c>
      <c r="C19" s="22">
        <f t="shared" ref="C19:M19" si="11">B19+B21-B20</f>
        <v>34645298.421926454</v>
      </c>
      <c r="D19" s="22">
        <f t="shared" ca="1" si="11"/>
        <v>34644809.612443388</v>
      </c>
      <c r="E19" s="22">
        <f t="shared" ca="1" si="11"/>
        <v>34643839.211141683</v>
      </c>
      <c r="F19" s="22">
        <f t="shared" ca="1" si="11"/>
        <v>34642557.96796295</v>
      </c>
      <c r="G19" s="22">
        <f t="shared" ca="1" si="11"/>
        <v>34640887.702781111</v>
      </c>
      <c r="H19" s="22">
        <f t="shared" ca="1" si="11"/>
        <v>34638812.581407711</v>
      </c>
      <c r="I19" s="22">
        <f t="shared" ca="1" si="11"/>
        <v>34636385.220095508</v>
      </c>
      <c r="J19" s="22">
        <f t="shared" ca="1" si="11"/>
        <v>34633696.149971664</v>
      </c>
      <c r="K19" s="22">
        <f t="shared" ca="1" si="11"/>
        <v>34630645.891971961</v>
      </c>
      <c r="L19" s="22">
        <f t="shared" ca="1" si="11"/>
        <v>34627393.795754611</v>
      </c>
      <c r="M19" s="22">
        <f t="shared" ca="1" si="11"/>
        <v>34623812.63219887</v>
      </c>
      <c r="N19" s="23">
        <f ca="1">M19</f>
        <v>34623812.63219887</v>
      </c>
      <c r="O19" s="22">
        <f ca="1">M19+M21-M20</f>
        <v>34620009.100723185</v>
      </c>
      <c r="P19" s="22">
        <f t="shared" ref="P19:Z19" ca="1" si="12">O19+O21-O20</f>
        <v>34615818.099790029</v>
      </c>
      <c r="Q19" s="22">
        <f t="shared" ca="1" si="12"/>
        <v>34611281.438707039</v>
      </c>
      <c r="R19" s="22">
        <f t="shared" ca="1" si="12"/>
        <v>34606529.961060673</v>
      </c>
      <c r="S19" s="22">
        <f t="shared" ca="1" si="12"/>
        <v>34601442.454401992</v>
      </c>
      <c r="T19" s="22">
        <f t="shared" ca="1" si="12"/>
        <v>34596150.396451287</v>
      </c>
      <c r="U19" s="22">
        <f t="shared" ca="1" si="12"/>
        <v>34590655.727381207</v>
      </c>
      <c r="V19" s="22">
        <f t="shared" ca="1" si="12"/>
        <v>34584946.898941636</v>
      </c>
      <c r="W19" s="22">
        <f t="shared" ca="1" si="12"/>
        <v>34579014.423410244</v>
      </c>
      <c r="X19" s="22">
        <f t="shared" ca="1" si="12"/>
        <v>34572920.706149161</v>
      </c>
      <c r="Y19" s="22">
        <f t="shared" ca="1" si="12"/>
        <v>34566496.087677442</v>
      </c>
      <c r="Z19" s="22">
        <f t="shared" ca="1" si="12"/>
        <v>34559914.474897496</v>
      </c>
      <c r="AA19" s="23">
        <f ca="1">Z19</f>
        <v>34559914.474897496</v>
      </c>
      <c r="AB19" s="22">
        <f ca="1">Z19+Z21-Z20</f>
        <v>34553081.507003002</v>
      </c>
      <c r="AC19" s="22">
        <f t="shared" ref="AC19:AM19" ca="1" si="13">AB19+AB21-AB20</f>
        <v>34546023.90293625</v>
      </c>
      <c r="AD19" s="22">
        <f t="shared" ca="1" si="13"/>
        <v>34538754.445202403</v>
      </c>
      <c r="AE19" s="22">
        <f t="shared" ca="1" si="13"/>
        <v>34531328.947310403</v>
      </c>
      <c r="AF19" s="22">
        <f t="shared" ca="1" si="13"/>
        <v>34523686.160841778</v>
      </c>
      <c r="AG19" s="22">
        <f t="shared" ca="1" si="13"/>
        <v>34515889.6054819</v>
      </c>
      <c r="AH19" s="22">
        <f t="shared" ca="1" si="13"/>
        <v>34507875.486479461</v>
      </c>
      <c r="AI19" s="22">
        <f t="shared" ca="1" si="13"/>
        <v>34499678.309908792</v>
      </c>
      <c r="AJ19" s="22">
        <f t="shared" ca="1" si="13"/>
        <v>34491301.918287225</v>
      </c>
      <c r="AK19" s="22">
        <f t="shared" ca="1" si="13"/>
        <v>34482882.616643399</v>
      </c>
      <c r="AL19" s="22">
        <f t="shared" ca="1" si="13"/>
        <v>34474265.026613876</v>
      </c>
      <c r="AM19" s="22">
        <f t="shared" ca="1" si="13"/>
        <v>34465595.340965375</v>
      </c>
      <c r="AN19" s="23">
        <f ca="1">AM19</f>
        <v>34465595.340965375</v>
      </c>
      <c r="AO19" s="22">
        <f ca="1">AM19+AM21-AM20</f>
        <v>34456734.530952938</v>
      </c>
      <c r="AP19" s="22">
        <f t="shared" ref="AP19:AZ19" ca="1" si="14">AO19+AO21-AO20</f>
        <v>34447606.942540705</v>
      </c>
      <c r="AQ19" s="22">
        <f t="shared" ca="1" si="14"/>
        <v>34438341.358974397</v>
      </c>
      <c r="AR19" s="22">
        <f t="shared" ca="1" si="14"/>
        <v>34428898.288212664</v>
      </c>
      <c r="AS19" s="22">
        <f t="shared" ca="1" si="14"/>
        <v>34419353.627863117</v>
      </c>
      <c r="AT19" s="22">
        <f t="shared" ca="1" si="14"/>
        <v>34409596.401041135</v>
      </c>
      <c r="AU19" s="22">
        <f t="shared" ca="1" si="14"/>
        <v>34399732.837367669</v>
      </c>
      <c r="AV19" s="22">
        <f t="shared" ca="1" si="14"/>
        <v>34389725.585569933</v>
      </c>
      <c r="AW19" s="22">
        <f t="shared" ca="1" si="14"/>
        <v>34379611.15489421</v>
      </c>
      <c r="AX19" s="22">
        <f t="shared" ca="1" si="14"/>
        <v>34369399.707513221</v>
      </c>
      <c r="AY19" s="22">
        <f t="shared" ca="1" si="14"/>
        <v>34359122.367890567</v>
      </c>
      <c r="AZ19" s="22">
        <f t="shared" ca="1" si="14"/>
        <v>34348734.046859451</v>
      </c>
      <c r="BA19" s="23">
        <f ca="1">AZ19</f>
        <v>34348734.046859451</v>
      </c>
      <c r="BB19" s="22">
        <f ca="1">AZ19+AZ21-AZ20</f>
        <v>34338171.454816557</v>
      </c>
      <c r="BC19" s="22">
        <f t="shared" ref="BC19:BM19" ca="1" si="15">BB19+BB21-BB20</f>
        <v>34327492.329491802</v>
      </c>
      <c r="BD19" s="22">
        <f t="shared" ca="1" si="15"/>
        <v>34316681.665720321</v>
      </c>
      <c r="BE19" s="22">
        <f t="shared" ca="1" si="15"/>
        <v>34305873.363591962</v>
      </c>
      <c r="BF19" s="22">
        <f t="shared" ca="1" si="15"/>
        <v>34294938.432104856</v>
      </c>
      <c r="BG19" s="22">
        <f t="shared" ca="1" si="15"/>
        <v>34283927.873462997</v>
      </c>
      <c r="BH19" s="22">
        <f t="shared" ca="1" si="15"/>
        <v>34272849.290080786</v>
      </c>
      <c r="BI19" s="22">
        <f t="shared" ca="1" si="15"/>
        <v>34261755.487228088</v>
      </c>
      <c r="BJ19" s="22">
        <f t="shared" ca="1" si="15"/>
        <v>34250508.139902391</v>
      </c>
      <c r="BK19" s="22">
        <f t="shared" ca="1" si="15"/>
        <v>34239144.890831858</v>
      </c>
      <c r="BL19" s="22">
        <f t="shared" ca="1" si="15"/>
        <v>34227651.148634933</v>
      </c>
      <c r="BM19" s="22">
        <f t="shared" ca="1" si="15"/>
        <v>34216051.85001038</v>
      </c>
      <c r="BN19" s="23">
        <f ca="1">BM19</f>
        <v>34216051.85001038</v>
      </c>
      <c r="BO19" s="22">
        <f ca="1">BM19+BM21-BM20</f>
        <v>34204281.582361422</v>
      </c>
      <c r="BP19" s="22">
        <f t="shared" ref="BP19:BZ19" ca="1" si="16">BO19+BO21-BO20</f>
        <v>34192404.416533254</v>
      </c>
      <c r="BQ19" s="22">
        <f t="shared" ca="1" si="16"/>
        <v>34180484.385425858</v>
      </c>
      <c r="BR19" s="22">
        <f t="shared" ca="1" si="16"/>
        <v>34168590.104841471</v>
      </c>
      <c r="BS19" s="22">
        <f t="shared" ca="1" si="16"/>
        <v>34156669.448048502</v>
      </c>
      <c r="BT19" s="22">
        <f t="shared" ca="1" si="16"/>
        <v>34144712.93433132</v>
      </c>
      <c r="BU19" s="22">
        <f t="shared" ca="1" si="16"/>
        <v>34132587.296157286</v>
      </c>
      <c r="BV19" s="22">
        <f t="shared" ca="1" si="16"/>
        <v>34120371.903418913</v>
      </c>
      <c r="BW19" s="22">
        <f t="shared" ca="1" si="16"/>
        <v>34108125.373344235</v>
      </c>
      <c r="BX19" s="22">
        <f t="shared" ca="1" si="16"/>
        <v>34095765.666509315</v>
      </c>
      <c r="BY19" s="22">
        <f t="shared" ca="1" si="16"/>
        <v>34083326.578949355</v>
      </c>
      <c r="BZ19" s="22">
        <f t="shared" ca="1" si="16"/>
        <v>34070775.030907676</v>
      </c>
      <c r="CA19" s="23">
        <f ca="1">BZ19</f>
        <v>34070775.030907676</v>
      </c>
      <c r="CB19" s="22">
        <f ca="1">BZ19+BZ21-BZ20</f>
        <v>34058116.200590543</v>
      </c>
      <c r="CC19" s="22">
        <f t="shared" ref="CC19:CM19" ca="1" si="17">CB19+CB21-CB20</f>
        <v>34045391.178354949</v>
      </c>
      <c r="CD19" s="22">
        <f t="shared" ca="1" si="17"/>
        <v>34032552.742871292</v>
      </c>
      <c r="CE19" s="22">
        <f t="shared" ca="1" si="17"/>
        <v>34019740.661133647</v>
      </c>
      <c r="CF19" s="22">
        <f t="shared" ca="1" si="17"/>
        <v>34006888.794120796</v>
      </c>
      <c r="CG19" s="22">
        <f t="shared" ca="1" si="17"/>
        <v>33993902.052590169</v>
      </c>
      <c r="CH19" s="22">
        <f t="shared" ca="1" si="17"/>
        <v>33980782.373577446</v>
      </c>
      <c r="CI19" s="22">
        <f t="shared" ca="1" si="17"/>
        <v>33967659.086148717</v>
      </c>
      <c r="CJ19" s="22">
        <f t="shared" ca="1" si="17"/>
        <v>33954415.268323883</v>
      </c>
      <c r="CK19" s="22">
        <f t="shared" ca="1" si="17"/>
        <v>33941070.119170628</v>
      </c>
      <c r="CL19" s="22">
        <f t="shared" ca="1" si="17"/>
        <v>33927742.944238164</v>
      </c>
      <c r="CM19" s="22">
        <f t="shared" ca="1" si="17"/>
        <v>33914384.95960819</v>
      </c>
      <c r="CN19" s="23">
        <f ca="1">CM19</f>
        <v>33914384.95960819</v>
      </c>
      <c r="CO19" s="22">
        <f ca="1">CM19+CM21-CM20</f>
        <v>33900989.454541028</v>
      </c>
      <c r="CP19" s="22">
        <f t="shared" ref="CP19:CZ19" ca="1" si="18">CO19+CO21-CO20</f>
        <v>33887667.205216751</v>
      </c>
      <c r="CQ19" s="22">
        <f t="shared" ca="1" si="18"/>
        <v>33874364.941871203</v>
      </c>
      <c r="CR19" s="22">
        <f t="shared" ca="1" si="18"/>
        <v>33861043.879478596</v>
      </c>
      <c r="CS19" s="22">
        <f t="shared" ca="1" si="18"/>
        <v>33847653.474917911</v>
      </c>
      <c r="CT19" s="22">
        <f t="shared" ca="1" si="18"/>
        <v>33834327.74457144</v>
      </c>
      <c r="CU19" s="22">
        <f t="shared" ca="1" si="18"/>
        <v>33821018.941621579</v>
      </c>
      <c r="CV19" s="22">
        <f t="shared" ca="1" si="18"/>
        <v>33807759.68822965</v>
      </c>
      <c r="CW19" s="22">
        <f t="shared" ca="1" si="18"/>
        <v>33794516.392597042</v>
      </c>
      <c r="CX19" s="22">
        <f t="shared" ca="1" si="18"/>
        <v>33781312.041025341</v>
      </c>
      <c r="CY19" s="22">
        <f t="shared" ca="1" si="18"/>
        <v>33768028.452738456</v>
      </c>
      <c r="CZ19" s="22">
        <f t="shared" ca="1" si="18"/>
        <v>33754755.905500732</v>
      </c>
      <c r="DA19" s="23">
        <f ca="1">CZ19</f>
        <v>33754755.905500732</v>
      </c>
      <c r="DB19" s="22">
        <f ca="1">CZ19+CZ21-CZ20</f>
        <v>33741366.493102863</v>
      </c>
      <c r="DC19" s="22">
        <f t="shared" ref="DC19:DM19" ca="1" si="19">DB19+DB21-DB20</f>
        <v>33728008.36926046</v>
      </c>
      <c r="DD19" s="22">
        <f t="shared" ca="1" si="19"/>
        <v>33714656.900794826</v>
      </c>
      <c r="DE19" s="22">
        <f t="shared" ca="1" si="19"/>
        <v>33701312.104880638</v>
      </c>
      <c r="DF19" s="22">
        <f t="shared" ca="1" si="19"/>
        <v>33687894.460484989</v>
      </c>
      <c r="DG19" s="22">
        <f t="shared" ca="1" si="19"/>
        <v>33674412.131324604</v>
      </c>
      <c r="DH19" s="22">
        <f t="shared" ca="1" si="19"/>
        <v>33660948.489843518</v>
      </c>
      <c r="DI19" s="22">
        <f t="shared" ca="1" si="19"/>
        <v>33647521.009122223</v>
      </c>
      <c r="DJ19" s="22">
        <f t="shared" ca="1" si="19"/>
        <v>33634154.591056377</v>
      </c>
      <c r="DK19" s="22">
        <f t="shared" ca="1" si="19"/>
        <v>33620687.089023933</v>
      </c>
      <c r="DL19" s="22">
        <f t="shared" ca="1" si="19"/>
        <v>33607298.338478632</v>
      </c>
      <c r="DM19" s="22">
        <f t="shared" ca="1" si="19"/>
        <v>33593942.820841365</v>
      </c>
      <c r="DN19" s="23">
        <f ca="1">DM19</f>
        <v>33593942.820841365</v>
      </c>
      <c r="DO19" s="22">
        <f ca="1">DM19+DM21-DM20</f>
        <v>33580590.596149988</v>
      </c>
      <c r="DP19" s="22">
        <f t="shared" ref="DP19:DZ19" ca="1" si="20">DO19+DO21-DO20</f>
        <v>33567211.628618367</v>
      </c>
      <c r="DQ19" s="22">
        <f t="shared" ca="1" si="20"/>
        <v>33553827.942649454</v>
      </c>
      <c r="DR19" s="22">
        <f t="shared" ca="1" si="20"/>
        <v>33540439.836008471</v>
      </c>
      <c r="DS19" s="22">
        <f t="shared" ca="1" si="20"/>
        <v>33527078.269848712</v>
      </c>
      <c r="DT19" s="22">
        <f t="shared" ca="1" si="20"/>
        <v>33513735.489141654</v>
      </c>
      <c r="DU19" s="22">
        <f t="shared" ca="1" si="20"/>
        <v>33500382.902607758</v>
      </c>
      <c r="DV19" s="22">
        <f t="shared" ca="1" si="20"/>
        <v>33487039.0757493</v>
      </c>
      <c r="DW19" s="22">
        <f t="shared" ca="1" si="20"/>
        <v>33473656.881617993</v>
      </c>
      <c r="DX19" s="22">
        <f t="shared" ca="1" si="20"/>
        <v>33460206.129587092</v>
      </c>
      <c r="DY19" s="22">
        <f t="shared" ca="1" si="20"/>
        <v>33446701.305499468</v>
      </c>
      <c r="DZ19" s="22">
        <f t="shared" ca="1" si="20"/>
        <v>33433186.301366463</v>
      </c>
      <c r="EA19" s="23">
        <f ca="1">DZ19</f>
        <v>33433186.301366463</v>
      </c>
      <c r="EB19" s="22">
        <f ca="1">DZ19+DZ21-DZ20</f>
        <v>33419630.730698161</v>
      </c>
      <c r="EC19" s="22">
        <f t="shared" ref="EC19:EM19" ca="1" si="21">EB19+EB21-EB20</f>
        <v>33406137.617813777</v>
      </c>
      <c r="ED19" s="22">
        <f t="shared" ca="1" si="21"/>
        <v>33392623.906179663</v>
      </c>
      <c r="EE19" s="22">
        <f t="shared" ca="1" si="21"/>
        <v>33379074.427730493</v>
      </c>
      <c r="EF19" s="22">
        <f t="shared" ca="1" si="21"/>
        <v>33365510.725994501</v>
      </c>
      <c r="EG19" s="22">
        <f t="shared" ca="1" si="21"/>
        <v>33351880.488919895</v>
      </c>
      <c r="EH19" s="22">
        <f t="shared" ca="1" si="21"/>
        <v>33338145.444382612</v>
      </c>
      <c r="EI19" s="22">
        <f t="shared" ca="1" si="21"/>
        <v>33324380.666961737</v>
      </c>
      <c r="EJ19" s="22">
        <f t="shared" ca="1" si="21"/>
        <v>33310688.091395352</v>
      </c>
      <c r="EK19" s="22">
        <f t="shared" ca="1" si="21"/>
        <v>33297064.050049834</v>
      </c>
      <c r="EL19" s="22">
        <f t="shared" ca="1" si="21"/>
        <v>33283447.181155328</v>
      </c>
      <c r="EM19" s="22">
        <f t="shared" ca="1" si="21"/>
        <v>33269931.130379468</v>
      </c>
      <c r="EN19" s="23">
        <f ca="1">EM19</f>
        <v>33269931.130379468</v>
      </c>
    </row>
    <row r="20" spans="1:144" ht="12.75" customHeight="1" outlineLevel="1" x14ac:dyDescent="0.2">
      <c r="A20" s="11" t="str">
        <f>Labels!B11</f>
        <v>Capital Depreciation</v>
      </c>
      <c r="B20" s="24">
        <f>B22/Inputs!B19/12</f>
        <v>206222.01441622889</v>
      </c>
      <c r="C20" s="24">
        <f>B19/Inputs!B19/12</f>
        <v>206222.01441622889</v>
      </c>
      <c r="D20" s="24">
        <f>C19/Inputs!B19/12</f>
        <v>206222.01441622889</v>
      </c>
      <c r="E20" s="24">
        <f ca="1">D19/Inputs!B19/12</f>
        <v>206219.10483597254</v>
      </c>
      <c r="F20" s="24">
        <f ca="1">E19/Inputs!B19/12</f>
        <v>206213.32863774811</v>
      </c>
      <c r="G20" s="24">
        <f ca="1">F19/Inputs!B19/12</f>
        <v>206205.70219025566</v>
      </c>
      <c r="H20" s="24">
        <f ca="1">G19/Inputs!B19/12</f>
        <v>206195.76013560186</v>
      </c>
      <c r="I20" s="24">
        <f ca="1">H19/Inputs!B19/12</f>
        <v>206183.40822266496</v>
      </c>
      <c r="J20" s="24">
        <f ca="1">I19/Inputs!B19/12</f>
        <v>206168.95964342565</v>
      </c>
      <c r="K20" s="24">
        <f ca="1">J19/Inputs!B19/12</f>
        <v>206152.95327364086</v>
      </c>
      <c r="L20" s="24">
        <f ca="1">K19/Inputs!B19/12</f>
        <v>206134.79697602359</v>
      </c>
      <c r="M20" s="24">
        <f ca="1">L19/Inputs!B19/12</f>
        <v>206115.43926044411</v>
      </c>
      <c r="N20" s="25">
        <f ca="1">SUM(B20:M20)</f>
        <v>2474255.4964244645</v>
      </c>
      <c r="O20" s="24">
        <f ca="1">M19/Inputs!B19/12</f>
        <v>206094.12281070754</v>
      </c>
      <c r="P20" s="24">
        <f ca="1">O19/Inputs!B19/12</f>
        <v>206071.48274239991</v>
      </c>
      <c r="Q20" s="24">
        <f ca="1">P19/Inputs!B19/12</f>
        <v>206046.53630827399</v>
      </c>
      <c r="R20" s="24">
        <f ca="1">Q19/Inputs!B19/12</f>
        <v>206019.53237325617</v>
      </c>
      <c r="S20" s="24">
        <f ca="1">R19/Inputs!B19/12</f>
        <v>205991.24976821829</v>
      </c>
      <c r="T20" s="24">
        <f ca="1">S19/Inputs!B19/12</f>
        <v>205960.96699048803</v>
      </c>
      <c r="U20" s="24">
        <f ca="1">T19/Inputs!B19/12</f>
        <v>205929.46664554338</v>
      </c>
      <c r="V20" s="24">
        <f ca="1">U19/Inputs!B19/12</f>
        <v>205896.760282031</v>
      </c>
      <c r="W20" s="24">
        <f ca="1">V19/Inputs!B19/12</f>
        <v>205862.77916036689</v>
      </c>
      <c r="X20" s="24">
        <f ca="1">W19/Inputs!B19/12</f>
        <v>205827.46680601337</v>
      </c>
      <c r="Y20" s="24">
        <f ca="1">X19/Inputs!B19/12</f>
        <v>205791.1946794593</v>
      </c>
      <c r="Z20" s="24">
        <f ca="1">Y19/Inputs!B19/12</f>
        <v>205752.95290284193</v>
      </c>
      <c r="AA20" s="25">
        <f ca="1">SUM(O20:Z20)</f>
        <v>2471244.5114695998</v>
      </c>
      <c r="AB20" s="24">
        <f ca="1">Z19/Inputs!B19/12</f>
        <v>205713.77663629464</v>
      </c>
      <c r="AC20" s="24">
        <f ca="1">AB19/Inputs!B19/12</f>
        <v>205673.1042083512</v>
      </c>
      <c r="AD20" s="24">
        <f ca="1">AC19/Inputs!B19/12</f>
        <v>205631.09466033484</v>
      </c>
      <c r="AE20" s="24">
        <f ca="1">AD19/Inputs!B19/12</f>
        <v>205587.82407858572</v>
      </c>
      <c r="AF20" s="24">
        <f ca="1">AE19/Inputs!B19/12</f>
        <v>205543.62468637145</v>
      </c>
      <c r="AG20" s="24">
        <f ca="1">AF19/Inputs!B19/12</f>
        <v>205498.13190977249</v>
      </c>
      <c r="AH20" s="24">
        <f ca="1">AG19/Inputs!B19/12</f>
        <v>205451.72384215417</v>
      </c>
      <c r="AI20" s="24">
        <f ca="1">AH19/Inputs!B19/12</f>
        <v>205404.02075285395</v>
      </c>
      <c r="AJ20" s="24">
        <f ca="1">AI19/Inputs!B19/12</f>
        <v>205355.2280351714</v>
      </c>
      <c r="AK20" s="24">
        <f ca="1">AJ19/Inputs!B19/12</f>
        <v>205305.36856123348</v>
      </c>
      <c r="AL20" s="24">
        <f ca="1">AK19/Inputs!B19/12</f>
        <v>205255.25367049643</v>
      </c>
      <c r="AM20" s="24">
        <f ca="1">AL19/Inputs!B19/12</f>
        <v>205203.95849174925</v>
      </c>
      <c r="AN20" s="25">
        <f ca="1">SUM(AB20:AM20)</f>
        <v>2465623.1095333686</v>
      </c>
      <c r="AO20" s="24">
        <f ca="1">AM19/Inputs!B19/12</f>
        <v>205152.35322003198</v>
      </c>
      <c r="AP20" s="24">
        <f ca="1">AO19/Inputs!B19/12</f>
        <v>205099.61030329132</v>
      </c>
      <c r="AQ20" s="24">
        <f ca="1">AP19/Inputs!B19/12</f>
        <v>205045.27941988513</v>
      </c>
      <c r="AR20" s="24">
        <f ca="1">AQ19/Inputs!B19/12</f>
        <v>204990.12713675236</v>
      </c>
      <c r="AS20" s="24">
        <f ca="1">AR19/Inputs!B19/12</f>
        <v>204933.91838221822</v>
      </c>
      <c r="AT20" s="24">
        <f ca="1">AS19/Inputs!B19/12</f>
        <v>204877.10492775662</v>
      </c>
      <c r="AU20" s="24">
        <f ca="1">AT19/Inputs!B19/12</f>
        <v>204819.02619667343</v>
      </c>
      <c r="AV20" s="24">
        <f ca="1">AU19/Inputs!B19/12</f>
        <v>204760.3145081409</v>
      </c>
      <c r="AW20" s="24">
        <f ca="1">AV19/Inputs!B19/12</f>
        <v>204700.74753315435</v>
      </c>
      <c r="AX20" s="24">
        <f ca="1">AW19/Inputs!B19/12</f>
        <v>204640.54258865604</v>
      </c>
      <c r="AY20" s="24">
        <f ca="1">AX19/Inputs!B19/12</f>
        <v>204579.76016376916</v>
      </c>
      <c r="AZ20" s="24">
        <f ca="1">AY19/Inputs!B19/12</f>
        <v>204518.58552315811</v>
      </c>
      <c r="BA20" s="25">
        <f ca="1">SUM(AO20:AZ20)</f>
        <v>2458117.3699034881</v>
      </c>
      <c r="BB20" s="24">
        <f ca="1">AZ19/Inputs!B19/12</f>
        <v>204456.75027892529</v>
      </c>
      <c r="BC20" s="24">
        <f ca="1">BB19/Inputs!B19/12</f>
        <v>204393.87770724142</v>
      </c>
      <c r="BD20" s="24">
        <f ca="1">BC19/Inputs!B19/12</f>
        <v>204330.31148507024</v>
      </c>
      <c r="BE20" s="24">
        <f ca="1">BD19/Inputs!B19/12</f>
        <v>204265.96229595432</v>
      </c>
      <c r="BF20" s="24">
        <f ca="1">BE19/Inputs!B19/12</f>
        <v>204201.62716423787</v>
      </c>
      <c r="BG20" s="24">
        <f ca="1">BF19/Inputs!B19/12</f>
        <v>204136.53828633844</v>
      </c>
      <c r="BH20" s="24">
        <f ca="1">BG19/Inputs!B19/12</f>
        <v>204070.99924680355</v>
      </c>
      <c r="BI20" s="24">
        <f ca="1">BH19/Inputs!B19/12</f>
        <v>204005.05529809991</v>
      </c>
      <c r="BJ20" s="24">
        <f ca="1">BI19/Inputs!B19/12</f>
        <v>203939.02075731006</v>
      </c>
      <c r="BK20" s="24">
        <f ca="1">BJ19/Inputs!B19/12</f>
        <v>203872.07226132377</v>
      </c>
      <c r="BL20" s="24">
        <f ca="1">BK19/Inputs!B19/12</f>
        <v>203804.43387399917</v>
      </c>
      <c r="BM20" s="24">
        <f ca="1">BL19/Inputs!B19/12</f>
        <v>203736.01874187461</v>
      </c>
      <c r="BN20" s="25">
        <f ca="1">SUM(BB20:BM20)</f>
        <v>2449212.6673971787</v>
      </c>
      <c r="BO20" s="24">
        <f ca="1">BM19/Inputs!B19/12</f>
        <v>203666.97529768082</v>
      </c>
      <c r="BP20" s="24">
        <f ca="1">BO19/Inputs!B19/12</f>
        <v>203596.91418072276</v>
      </c>
      <c r="BQ20" s="24">
        <f ca="1">BP19/Inputs!B19/12</f>
        <v>203526.21676507892</v>
      </c>
      <c r="BR20" s="24">
        <f ca="1">BQ19/Inputs!B19/12</f>
        <v>203455.26419896344</v>
      </c>
      <c r="BS20" s="24">
        <f ca="1">BR19/Inputs!B19/12</f>
        <v>203384.46490977064</v>
      </c>
      <c r="BT20" s="24">
        <f ca="1">BS19/Inputs!B19/12</f>
        <v>203313.50861933632</v>
      </c>
      <c r="BU20" s="24">
        <f ca="1">BT19/Inputs!B19/12</f>
        <v>203242.33889482927</v>
      </c>
      <c r="BV20" s="24">
        <f ca="1">BU19/Inputs!B19/12</f>
        <v>203170.16247712669</v>
      </c>
      <c r="BW20" s="24">
        <f ca="1">BV19/Inputs!B19/12</f>
        <v>203097.45180606496</v>
      </c>
      <c r="BX20" s="24">
        <f ca="1">BW19/Inputs!B19/12</f>
        <v>203024.55579371567</v>
      </c>
      <c r="BY20" s="24">
        <f ca="1">BX19/Inputs!B19/12</f>
        <v>202950.98611017448</v>
      </c>
      <c r="BZ20" s="24">
        <f ca="1">BY19/Inputs!B19/12</f>
        <v>202876.94392231759</v>
      </c>
      <c r="CA20" s="25">
        <f ca="1">SUM(BO20:BZ20)</f>
        <v>2439305.7829757817</v>
      </c>
      <c r="CB20" s="24">
        <f ca="1">BZ19/Inputs!B19/12</f>
        <v>202802.23232683141</v>
      </c>
      <c r="CC20" s="24">
        <f ca="1">CB19/Inputs!B19/12</f>
        <v>202726.88214637226</v>
      </c>
      <c r="CD20" s="24">
        <f ca="1">CC19/Inputs!B19/12</f>
        <v>202651.1379663985</v>
      </c>
      <c r="CE20" s="24">
        <f ca="1">CD19/Inputs!B19/12</f>
        <v>202574.7187075672</v>
      </c>
      <c r="CF20" s="24">
        <f ca="1">CE19/Inputs!B19/12</f>
        <v>202498.45631627171</v>
      </c>
      <c r="CG20" s="24">
        <f ca="1">CF19/Inputs!B19/12</f>
        <v>202421.95710786188</v>
      </c>
      <c r="CH20" s="24">
        <f ca="1">CG19/Inputs!B19/12</f>
        <v>202344.65507494149</v>
      </c>
      <c r="CI20" s="24">
        <f ca="1">CH19/Inputs!B19/12</f>
        <v>202266.56174748481</v>
      </c>
      <c r="CJ20" s="24">
        <f ca="1">CI19/Inputs!B19/12</f>
        <v>202188.44694136141</v>
      </c>
      <c r="CK20" s="24">
        <f ca="1">CJ19/Inputs!B19/12</f>
        <v>202109.61469240405</v>
      </c>
      <c r="CL20" s="24">
        <f ca="1">CK19/Inputs!B19/12</f>
        <v>202030.17928077755</v>
      </c>
      <c r="CM20" s="24">
        <f ca="1">CL19/Inputs!B19/12</f>
        <v>201950.8508585605</v>
      </c>
      <c r="CN20" s="25">
        <f ca="1">SUM(CB20:CM20)</f>
        <v>2428565.6931668324</v>
      </c>
      <c r="CO20" s="24">
        <f ca="1">CM19/Inputs!B19/12</f>
        <v>201871.33904528685</v>
      </c>
      <c r="CP20" s="24">
        <f ca="1">CO19/Inputs!B19/12</f>
        <v>201791.60389607752</v>
      </c>
      <c r="CQ20" s="24">
        <f ca="1">CP19/Inputs!B19/12</f>
        <v>201712.30479295683</v>
      </c>
      <c r="CR20" s="24">
        <f ca="1">CQ19/Inputs!B19/12</f>
        <v>201633.12465399527</v>
      </c>
      <c r="CS20" s="24">
        <f ca="1">CR19/Inputs!B19/12</f>
        <v>201553.832615944</v>
      </c>
      <c r="CT20" s="24">
        <f ca="1">CS19/Inputs!B19/12</f>
        <v>201474.12782689233</v>
      </c>
      <c r="CU20" s="24">
        <f ca="1">CT19/Inputs!B19/12</f>
        <v>201394.80800340141</v>
      </c>
      <c r="CV20" s="24">
        <f ca="1">CU19/Inputs!B19/12</f>
        <v>201315.58893822369</v>
      </c>
      <c r="CW20" s="24">
        <f ca="1">CV19/Inputs!B19/12</f>
        <v>201236.66481089077</v>
      </c>
      <c r="CX20" s="24">
        <f ca="1">CW19/Inputs!B19/12</f>
        <v>201157.83567022046</v>
      </c>
      <c r="CY20" s="24">
        <f ca="1">CX19/Inputs!B19/12</f>
        <v>201079.23833943656</v>
      </c>
      <c r="CZ20" s="24">
        <f ca="1">CY19/Inputs!B19/12</f>
        <v>201000.16936153846</v>
      </c>
      <c r="DA20" s="25">
        <f ca="1">SUM(CO20:CZ20)</f>
        <v>2417220.6379548637</v>
      </c>
      <c r="DB20" s="24">
        <f ca="1">CZ19/Inputs!B19/12</f>
        <v>200921.16610417105</v>
      </c>
      <c r="DC20" s="24">
        <f ca="1">DB19/Inputs!B19/12</f>
        <v>200841.46722085038</v>
      </c>
      <c r="DD20" s="24">
        <f ca="1">DC19/Inputs!B19/12</f>
        <v>200761.95457893133</v>
      </c>
      <c r="DE20" s="24">
        <f ca="1">DD19/Inputs!B19/12</f>
        <v>200682.48155235013</v>
      </c>
      <c r="DF20" s="24">
        <f ca="1">DE19/Inputs!B19/12</f>
        <v>200603.04824333711</v>
      </c>
      <c r="DG20" s="24">
        <f ca="1">DF19/Inputs!B19/12</f>
        <v>200523.18131241066</v>
      </c>
      <c r="DH20" s="24">
        <f ca="1">DG19/Inputs!B19/12</f>
        <v>200442.92935312263</v>
      </c>
      <c r="DI20" s="24">
        <f ca="1">DH19/Inputs!B19/12</f>
        <v>200362.78863002092</v>
      </c>
      <c r="DJ20" s="24">
        <f ca="1">DI19/Inputs!B19/12</f>
        <v>200282.86314953704</v>
      </c>
      <c r="DK20" s="24">
        <f ca="1">DJ19/Inputs!B19/12</f>
        <v>200203.30113724034</v>
      </c>
      <c r="DL20" s="24">
        <f ca="1">DK19/Inputs!B19/12</f>
        <v>200123.13743466628</v>
      </c>
      <c r="DM20" s="24">
        <f ca="1">DL19/Inputs!B19/12</f>
        <v>200043.44249094426</v>
      </c>
      <c r="DN20" s="25">
        <f ca="1">SUM(DB20:DM20)</f>
        <v>2405791.761207582</v>
      </c>
      <c r="DO20" s="24">
        <f ca="1">DM19/Inputs!B19/12</f>
        <v>199963.94536215099</v>
      </c>
      <c r="DP20" s="24">
        <f ca="1">DO19/Inputs!B19/12</f>
        <v>199884.46783422612</v>
      </c>
      <c r="DQ20" s="24">
        <f ca="1">DP19/Inputs!B19/12</f>
        <v>199804.83112272838</v>
      </c>
      <c r="DR20" s="24">
        <f ca="1">DQ19/Inputs!B19/12</f>
        <v>199725.16632529438</v>
      </c>
      <c r="DS20" s="24">
        <f ca="1">DR19/Inputs!B19/12</f>
        <v>199645.47521433615</v>
      </c>
      <c r="DT20" s="24">
        <f ca="1">DS19/Inputs!B19/12</f>
        <v>199565.9420824328</v>
      </c>
      <c r="DU20" s="24">
        <f ca="1">DT19/Inputs!B19/12</f>
        <v>199486.52076870031</v>
      </c>
      <c r="DV20" s="24">
        <f ca="1">DU19/Inputs!B19/12</f>
        <v>199407.04108695092</v>
      </c>
      <c r="DW20" s="24">
        <f ca="1">DV19/Inputs!B19/12</f>
        <v>199327.61354612678</v>
      </c>
      <c r="DX20" s="24">
        <f ca="1">DW19/Inputs!B19/12</f>
        <v>199247.95762867853</v>
      </c>
      <c r="DY20" s="24">
        <f ca="1">DX19/Inputs!B19/12</f>
        <v>199167.89362849458</v>
      </c>
      <c r="DZ20" s="24">
        <f ca="1">DY19/Inputs!B19/12</f>
        <v>199087.50777083018</v>
      </c>
      <c r="EA20" s="25">
        <f ca="1">SUM(DO20:DZ20)</f>
        <v>2394314.3623709506</v>
      </c>
      <c r="EB20" s="24">
        <f ca="1">DZ19/Inputs!B19/12</f>
        <v>199007.0613176575</v>
      </c>
      <c r="EC20" s="24">
        <f ca="1">EB19/Inputs!B19/12</f>
        <v>198926.37339701285</v>
      </c>
      <c r="ED20" s="24">
        <f ca="1">EC19/Inputs!B19/12</f>
        <v>198846.05724889153</v>
      </c>
      <c r="EE20" s="24">
        <f ca="1">ED19/Inputs!B19/12</f>
        <v>198765.61848916466</v>
      </c>
      <c r="EF20" s="24">
        <f ca="1">EE19/Inputs!B19/12</f>
        <v>198684.96683172914</v>
      </c>
      <c r="EG20" s="24">
        <f ca="1">EF19/Inputs!B19/12</f>
        <v>198604.23051187201</v>
      </c>
      <c r="EH20" s="24">
        <f ca="1">EG19/Inputs!B19/12</f>
        <v>198523.09814833271</v>
      </c>
      <c r="EI20" s="24">
        <f ca="1">EH19/Inputs!B19/12</f>
        <v>198441.3419308489</v>
      </c>
      <c r="EJ20" s="24">
        <f ca="1">EI19/Inputs!B19/12</f>
        <v>198359.40873191509</v>
      </c>
      <c r="EK20" s="24">
        <f ca="1">EJ19/Inputs!B19/12</f>
        <v>198277.90530592471</v>
      </c>
      <c r="EL20" s="24">
        <f ca="1">EK19/Inputs!B19/12</f>
        <v>198196.80982172521</v>
      </c>
      <c r="EM20" s="24">
        <f ca="1">EL19/Inputs!B19/12</f>
        <v>198115.75703068648</v>
      </c>
      <c r="EN20" s="25">
        <f ca="1">SUM(EB20:EM20)</f>
        <v>2382748.6287657609</v>
      </c>
    </row>
    <row r="21" spans="1:144" ht="12.75" customHeight="1" outlineLevel="1" x14ac:dyDescent="0.2">
      <c r="A21" s="11" t="str">
        <f>Labels!B19</f>
        <v>Capital Investment</v>
      </c>
      <c r="B21" s="24">
        <f>B20+(B22-B19)/Inputs!B22/12</f>
        <v>206222.01441622889</v>
      </c>
      <c r="C21" s="24">
        <f ca="1">C20+(C22-C19)/Inputs!B22/12</f>
        <v>205733.20493315731</v>
      </c>
      <c r="D21" s="24">
        <f ca="1">D20+(D22-D19)/Inputs!B22/12</f>
        <v>205251.61311452268</v>
      </c>
      <c r="E21" s="24">
        <f ca="1">E20+(E22-E19)/Inputs!B22/12</f>
        <v>204937.86165724191</v>
      </c>
      <c r="F21" s="24">
        <f ca="1">F20+(F22-F19)/Inputs!B22/12</f>
        <v>204543.06345591237</v>
      </c>
      <c r="G21" s="24">
        <f ca="1">G20+(G22-G19)/Inputs!B22/12</f>
        <v>204130.58081685784</v>
      </c>
      <c r="H21" s="24">
        <f ca="1">H20+(H22-H19)/Inputs!B22/12</f>
        <v>203768.39882339523</v>
      </c>
      <c r="I21" s="24">
        <f ca="1">I20+(I22-I19)/Inputs!B22/12</f>
        <v>203494.33809882443</v>
      </c>
      <c r="J21" s="24">
        <f ca="1">J20+(J22-J19)/Inputs!B22/12</f>
        <v>203118.70164371905</v>
      </c>
      <c r="K21" s="24">
        <f ca="1">K20+(K22-K19)/Inputs!B22/12</f>
        <v>202900.8570562863</v>
      </c>
      <c r="L21" s="24">
        <f ca="1">L20+(L22-L19)/Inputs!B22/12</f>
        <v>202553.63342028353</v>
      </c>
      <c r="M21" s="24">
        <f ca="1">M20+(M22-M19)/Inputs!B22/12</f>
        <v>202311.90778476084</v>
      </c>
      <c r="N21" s="25">
        <f ca="1">SUM(B21:M21)</f>
        <v>2448966.1752211903</v>
      </c>
      <c r="O21" s="24">
        <f ca="1">O20+(O22-O19)/Inputs!B22/12</f>
        <v>201903.12187754922</v>
      </c>
      <c r="P21" s="24">
        <f ca="1">P20+(P22-P19)/Inputs!B22/12</f>
        <v>201534.82165941171</v>
      </c>
      <c r="Q21" s="24">
        <f ca="1">Q20+(Q22-Q19)/Inputs!B22/12</f>
        <v>201295.05866190678</v>
      </c>
      <c r="R21" s="24">
        <f ca="1">R20+(R22-R19)/Inputs!B22/12</f>
        <v>200932.02571457624</v>
      </c>
      <c r="S21" s="24">
        <f ca="1">S20+(S22-S19)/Inputs!B22/12</f>
        <v>200699.191817513</v>
      </c>
      <c r="T21" s="24">
        <f ca="1">T20+(T22-T19)/Inputs!B22/12</f>
        <v>200466.29792040418</v>
      </c>
      <c r="U21" s="24">
        <f ca="1">U20+(U22-U19)/Inputs!B22/12</f>
        <v>200220.63820597323</v>
      </c>
      <c r="V21" s="24">
        <f ca="1">V20+(V22-V19)/Inputs!B22/12</f>
        <v>199964.28475063673</v>
      </c>
      <c r="W21" s="24">
        <f ca="1">W20+(W22-W19)/Inputs!B22/12</f>
        <v>199769.06189928221</v>
      </c>
      <c r="X21" s="24">
        <f ca="1">X20+(X22-X19)/Inputs!B22/12</f>
        <v>199402.84833429963</v>
      </c>
      <c r="Y21" s="24">
        <f ca="1">Y20+(Y22-Y19)/Inputs!B22/12</f>
        <v>199209.5818995187</v>
      </c>
      <c r="Z21" s="24">
        <f ca="1">Z20+(Z22-Z19)/Inputs!B22/12</f>
        <v>198919.98500834574</v>
      </c>
      <c r="AA21" s="25">
        <f ca="1">SUM(O21:Z21)</f>
        <v>2404316.9177494175</v>
      </c>
      <c r="AB21" s="24">
        <f ca="1">AB20+(AB22-AB19)/Inputs!B22/12</f>
        <v>198656.17256954501</v>
      </c>
      <c r="AC21" s="24">
        <f ca="1">AC20+(AC22-AC19)/Inputs!B22/12</f>
        <v>198403.64647450214</v>
      </c>
      <c r="AD21" s="24">
        <f ca="1">AD20+(AD22-AD19)/Inputs!B22/12</f>
        <v>198205.59676833215</v>
      </c>
      <c r="AE21" s="24">
        <f ca="1">AE20+(AE22-AE19)/Inputs!B22/12</f>
        <v>197945.03760996045</v>
      </c>
      <c r="AF21" s="24">
        <f ca="1">AF20+(AF22-AF19)/Inputs!B22/12</f>
        <v>197747.06932648967</v>
      </c>
      <c r="AG21" s="24">
        <f ca="1">AG20+(AG22-AG19)/Inputs!B22/12</f>
        <v>197484.01290733216</v>
      </c>
      <c r="AH21" s="24">
        <f ca="1">AH20+(AH22-AH19)/Inputs!B22/12</f>
        <v>197254.54727148576</v>
      </c>
      <c r="AI21" s="24">
        <f ca="1">AI20+(AI22-AI19)/Inputs!B22/12</f>
        <v>197027.62913128643</v>
      </c>
      <c r="AJ21" s="24">
        <f ca="1">AJ20+(AJ22-AJ19)/Inputs!B22/12</f>
        <v>196935.92639134513</v>
      </c>
      <c r="AK21" s="24">
        <f ca="1">AK20+(AK22-AK19)/Inputs!B22/12</f>
        <v>196687.77853170718</v>
      </c>
      <c r="AL21" s="24">
        <f ca="1">AL20+(AL22-AL19)/Inputs!B22/12</f>
        <v>196585.56802199717</v>
      </c>
      <c r="AM21" s="24">
        <f ca="1">AM20+(AM22-AM19)/Inputs!B22/12</f>
        <v>196343.14847931289</v>
      </c>
      <c r="AN21" s="25">
        <f ca="1">SUM(AB21:AM21)</f>
        <v>2369276.1334832963</v>
      </c>
      <c r="AO21" s="24">
        <f ca="1">AO20+(AO22-AO19)/Inputs!B22/12</f>
        <v>196024.76480780094</v>
      </c>
      <c r="AP21" s="24">
        <f ca="1">AP20+(AP22-AP19)/Inputs!B22/12</f>
        <v>195834.02673697998</v>
      </c>
      <c r="AQ21" s="24">
        <f ca="1">AQ20+(AQ22-AQ19)/Inputs!B22/12</f>
        <v>195602.20865815363</v>
      </c>
      <c r="AR21" s="24">
        <f ca="1">AR20+(AR22-AR19)/Inputs!B22/12</f>
        <v>195445.46678720202</v>
      </c>
      <c r="AS21" s="24">
        <f ca="1">AS20+(AS22-AS19)/Inputs!B22/12</f>
        <v>195176.69156024203</v>
      </c>
      <c r="AT21" s="24">
        <f ca="1">AT20+(AT22-AT19)/Inputs!B22/12</f>
        <v>195013.54125428665</v>
      </c>
      <c r="AU21" s="24">
        <f ca="1">AU20+(AU22-AU19)/Inputs!B22/12</f>
        <v>194811.77439893546</v>
      </c>
      <c r="AV21" s="24">
        <f ca="1">AV20+(AV22-AV19)/Inputs!B22/12</f>
        <v>194645.88383241513</v>
      </c>
      <c r="AW21" s="24">
        <f ca="1">AW20+(AW22-AW19)/Inputs!B22/12</f>
        <v>194489.30015216768</v>
      </c>
      <c r="AX21" s="24">
        <f ca="1">AX20+(AX22-AX19)/Inputs!B22/12</f>
        <v>194363.20296600679</v>
      </c>
      <c r="AY21" s="24">
        <f ca="1">AY20+(AY22-AY19)/Inputs!B22/12</f>
        <v>194191.43913265446</v>
      </c>
      <c r="AZ21" s="24">
        <f ca="1">AZ20+(AZ22-AZ19)/Inputs!B22/12</f>
        <v>193955.99348026226</v>
      </c>
      <c r="BA21" s="25">
        <f ca="1">SUM(AO21:AZ21)</f>
        <v>2339554.2937671072</v>
      </c>
      <c r="BB21" s="24">
        <f ca="1">BB20+(BB22-BB19)/Inputs!B22/12</f>
        <v>193777.62495417186</v>
      </c>
      <c r="BC21" s="24">
        <f ca="1">BC20+(BC22-BC19)/Inputs!B22/12</f>
        <v>193583.21393576215</v>
      </c>
      <c r="BD21" s="24">
        <f ca="1">BD20+(BD22-BD19)/Inputs!B22/12</f>
        <v>193522.00935670602</v>
      </c>
      <c r="BE21" s="24">
        <f ca="1">BE20+(BE22-BE19)/Inputs!B22/12</f>
        <v>193331.03080885453</v>
      </c>
      <c r="BF21" s="24">
        <f ca="1">BF20+(BF22-BF19)/Inputs!B22/12</f>
        <v>193191.06852238072</v>
      </c>
      <c r="BG21" s="24">
        <f ca="1">BG20+(BG22-BG19)/Inputs!B22/12</f>
        <v>193057.95490412475</v>
      </c>
      <c r="BH21" s="24">
        <f ca="1">BH20+(BH22-BH19)/Inputs!B22/12</f>
        <v>192977.19639410856</v>
      </c>
      <c r="BI21" s="24">
        <f ca="1">BI20+(BI22-BI19)/Inputs!B22/12</f>
        <v>192757.7079724005</v>
      </c>
      <c r="BJ21" s="24">
        <f ca="1">BJ20+(BJ22-BJ19)/Inputs!B22/12</f>
        <v>192575.77168677931</v>
      </c>
      <c r="BK21" s="24">
        <f ca="1">BK20+(BK22-BK19)/Inputs!B22/12</f>
        <v>192378.33006440106</v>
      </c>
      <c r="BL21" s="24">
        <f ca="1">BL20+(BL22-BL19)/Inputs!B22/12</f>
        <v>192205.13524944658</v>
      </c>
      <c r="BM21" s="24">
        <f ca="1">BM20+(BM22-BM19)/Inputs!B22/12</f>
        <v>191965.75109291569</v>
      </c>
      <c r="BN21" s="25">
        <f ca="1">SUM(BB21:BM21)</f>
        <v>2315322.7949420521</v>
      </c>
      <c r="BO21" s="24">
        <f ca="1">BO20+(BO22-BO19)/Inputs!B22/12</f>
        <v>191789.80946951575</v>
      </c>
      <c r="BP21" s="24">
        <f ca="1">BP20+(BP22-BP19)/Inputs!B22/12</f>
        <v>191676.88307332832</v>
      </c>
      <c r="BQ21" s="24">
        <f ca="1">BQ20+(BQ22-BQ19)/Inputs!B22/12</f>
        <v>191631.93618068667</v>
      </c>
      <c r="BR21" s="24">
        <f ca="1">BR20+(BR22-BR19)/Inputs!B22/12</f>
        <v>191534.60740599554</v>
      </c>
      <c r="BS21" s="24">
        <f ca="1">BS20+(BS22-BS19)/Inputs!B22/12</f>
        <v>191427.95119259134</v>
      </c>
      <c r="BT21" s="24">
        <f ca="1">BT20+(BT22-BT19)/Inputs!B22/12</f>
        <v>191187.87044530312</v>
      </c>
      <c r="BU21" s="24">
        <f ca="1">BU20+(BU22-BU19)/Inputs!B22/12</f>
        <v>191026.94615645552</v>
      </c>
      <c r="BV21" s="24">
        <f ca="1">BV20+(BV22-BV19)/Inputs!B22/12</f>
        <v>190923.63240245351</v>
      </c>
      <c r="BW21" s="24">
        <f ca="1">BW20+(BW22-BW19)/Inputs!B22/12</f>
        <v>190737.74497114727</v>
      </c>
      <c r="BX21" s="24">
        <f ca="1">BX20+(BX22-BX19)/Inputs!B22/12</f>
        <v>190585.46823375655</v>
      </c>
      <c r="BY21" s="24">
        <f ca="1">BY20+(BY22-BY19)/Inputs!B22/12</f>
        <v>190399.43806849717</v>
      </c>
      <c r="BZ21" s="24">
        <f ca="1">BZ20+(BZ22-BZ19)/Inputs!B22/12</f>
        <v>190218.11360518873</v>
      </c>
      <c r="CA21" s="25">
        <f ca="1">SUM(BO21:BZ21)</f>
        <v>2293140.4012049194</v>
      </c>
      <c r="CB21" s="24">
        <f ca="1">CB20+(CB22-CB19)/Inputs!B22/12</f>
        <v>190077.21009123424</v>
      </c>
      <c r="CC21" s="24">
        <f ca="1">CC20+(CC22-CC19)/Inputs!B22/12</f>
        <v>189888.44666271709</v>
      </c>
      <c r="CD21" s="24">
        <f ca="1">CD20+(CD22-CD19)/Inputs!B22/12</f>
        <v>189839.05622875458</v>
      </c>
      <c r="CE21" s="24">
        <f ca="1">CE20+(CE22-CE19)/Inputs!B22/12</f>
        <v>189722.85169471585</v>
      </c>
      <c r="CF21" s="24">
        <f ca="1">CF20+(CF22-CF19)/Inputs!B22/12</f>
        <v>189511.71478564377</v>
      </c>
      <c r="CG21" s="24">
        <f ca="1">CG20+(CG22-CG19)/Inputs!B22/12</f>
        <v>189302.27809513934</v>
      </c>
      <c r="CH21" s="24">
        <f ca="1">CH20+(CH22-CH19)/Inputs!B22/12</f>
        <v>189221.36764620905</v>
      </c>
      <c r="CI21" s="24">
        <f ca="1">CI20+(CI22-CI19)/Inputs!B22/12</f>
        <v>189022.74392265172</v>
      </c>
      <c r="CJ21" s="24">
        <f ca="1">CJ20+(CJ22-CJ19)/Inputs!B22/12</f>
        <v>188843.29778810916</v>
      </c>
      <c r="CK21" s="24">
        <f ca="1">CK20+(CK22-CK19)/Inputs!B22/12</f>
        <v>188782.43975993898</v>
      </c>
      <c r="CL21" s="24">
        <f ca="1">CL20+(CL22-CL19)/Inputs!B22/12</f>
        <v>188672.1946508071</v>
      </c>
      <c r="CM21" s="24">
        <f ca="1">CM20+(CM22-CM19)/Inputs!B22/12</f>
        <v>188555.3457913959</v>
      </c>
      <c r="CN21" s="25">
        <f ca="1">SUM(CB21:CM21)</f>
        <v>2271438.9471173165</v>
      </c>
      <c r="CO21" s="24">
        <f ca="1">CO20+(CO22-CO19)/Inputs!B22/12</f>
        <v>188549.08972100567</v>
      </c>
      <c r="CP21" s="24">
        <f ca="1">CP20+(CP22-CP19)/Inputs!B22/12</f>
        <v>188489.3405505243</v>
      </c>
      <c r="CQ21" s="24">
        <f ca="1">CQ20+(CQ22-CQ19)/Inputs!B22/12</f>
        <v>188391.2424003465</v>
      </c>
      <c r="CR21" s="24">
        <f ca="1">CR20+(CR22-CR19)/Inputs!B22/12</f>
        <v>188242.7200933127</v>
      </c>
      <c r="CS21" s="24">
        <f ca="1">CS20+(CS22-CS19)/Inputs!B22/12</f>
        <v>188228.10226947282</v>
      </c>
      <c r="CT21" s="24">
        <f ca="1">CT20+(CT22-CT19)/Inputs!B22/12</f>
        <v>188165.32487703444</v>
      </c>
      <c r="CU21" s="24">
        <f ca="1">CU20+(CU22-CU19)/Inputs!B22/12</f>
        <v>188135.5546114739</v>
      </c>
      <c r="CV21" s="24">
        <f ca="1">CV20+(CV22-CV19)/Inputs!B22/12</f>
        <v>188072.29330561534</v>
      </c>
      <c r="CW21" s="24">
        <f ca="1">CW20+(CW22-CW19)/Inputs!B22/12</f>
        <v>188032.31323918371</v>
      </c>
      <c r="CX21" s="24">
        <f ca="1">CX20+(CX22-CX19)/Inputs!B22/12</f>
        <v>187874.24738333715</v>
      </c>
      <c r="CY21" s="24">
        <f ca="1">CY20+(CY22-CY19)/Inputs!B22/12</f>
        <v>187806.69110171768</v>
      </c>
      <c r="CZ21" s="24">
        <f ca="1">CZ20+(CZ22-CZ19)/Inputs!B22/12</f>
        <v>187610.75696367086</v>
      </c>
      <c r="DA21" s="25">
        <f ca="1">SUM(CO21:CZ21)</f>
        <v>2257597.6765166949</v>
      </c>
      <c r="DB21" s="24">
        <f ca="1">DB20+(DB22-DB19)/Inputs!B22/12</f>
        <v>187563.04226176205</v>
      </c>
      <c r="DC21" s="24">
        <f ca="1">DC20+(DC22-DC19)/Inputs!B22/12</f>
        <v>187489.99875521866</v>
      </c>
      <c r="DD21" s="24">
        <f ca="1">DD20+(DD22-DD19)/Inputs!B22/12</f>
        <v>187417.15866473853</v>
      </c>
      <c r="DE21" s="24">
        <f ca="1">DE20+(DE22-DE19)/Inputs!B22/12</f>
        <v>187264.83715669965</v>
      </c>
      <c r="DF21" s="24">
        <f ca="1">DF20+(DF22-DF19)/Inputs!B22/12</f>
        <v>187120.71908295446</v>
      </c>
      <c r="DG21" s="24">
        <f ca="1">DG20+(DG22-DG19)/Inputs!B22/12</f>
        <v>187059.53983132238</v>
      </c>
      <c r="DH21" s="24">
        <f ca="1">DH20+(DH22-DH19)/Inputs!B22/12</f>
        <v>187015.44863182816</v>
      </c>
      <c r="DI21" s="24">
        <f ca="1">DI20+(DI22-DI19)/Inputs!B22/12</f>
        <v>186996.37056417868</v>
      </c>
      <c r="DJ21" s="24">
        <f ca="1">DJ20+(DJ22-DJ19)/Inputs!B22/12</f>
        <v>186815.36111709627</v>
      </c>
      <c r="DK21" s="24">
        <f ca="1">DK20+(DK22-DK19)/Inputs!B22/12</f>
        <v>186814.55059193587</v>
      </c>
      <c r="DL21" s="24">
        <f ca="1">DL20+(DL22-DL19)/Inputs!B22/12</f>
        <v>186767.61979740157</v>
      </c>
      <c r="DM21" s="24">
        <f ca="1">DM20+(DM22-DM19)/Inputs!B22/12</f>
        <v>186691.21779956558</v>
      </c>
      <c r="DN21" s="25">
        <f ca="1">SUM(DB21:DM21)</f>
        <v>2245015.8642547019</v>
      </c>
      <c r="DO21" s="24">
        <f ca="1">DO20+(DO22-DO19)/Inputs!B22/12</f>
        <v>186584.97783052942</v>
      </c>
      <c r="DP21" s="24">
        <f ca="1">DP20+(DP22-DP19)/Inputs!B22/12</f>
        <v>186500.78186531537</v>
      </c>
      <c r="DQ21" s="24">
        <f ca="1">DQ20+(DQ22-DQ19)/Inputs!B22/12</f>
        <v>186416.72448174862</v>
      </c>
      <c r="DR21" s="24">
        <f ca="1">DR20+(DR22-DR19)/Inputs!B22/12</f>
        <v>186363.60016553741</v>
      </c>
      <c r="DS21" s="24">
        <f ca="1">DS20+(DS22-DS19)/Inputs!B22/12</f>
        <v>186302.69450727559</v>
      </c>
      <c r="DT21" s="24">
        <f ca="1">DT20+(DT22-DT19)/Inputs!B22/12</f>
        <v>186213.35554853233</v>
      </c>
      <c r="DU21" s="24">
        <f ca="1">DU20+(DU22-DU19)/Inputs!B22/12</f>
        <v>186142.69391024325</v>
      </c>
      <c r="DV21" s="24">
        <f ca="1">DV20+(DV22-DV19)/Inputs!B22/12</f>
        <v>186024.84695564208</v>
      </c>
      <c r="DW21" s="24">
        <f ca="1">DW20+(DW22-DW19)/Inputs!B22/12</f>
        <v>185876.86151522218</v>
      </c>
      <c r="DX21" s="24">
        <f ca="1">DX20+(DX22-DX19)/Inputs!B22/12</f>
        <v>185743.13354105162</v>
      </c>
      <c r="DY21" s="24">
        <f ca="1">DY20+(DY22-DY19)/Inputs!B22/12</f>
        <v>185652.88949549061</v>
      </c>
      <c r="DZ21" s="24">
        <f ca="1">DZ20+(DZ22-DZ19)/Inputs!B22/12</f>
        <v>185531.93710252905</v>
      </c>
      <c r="EA21" s="25">
        <f ca="1">SUM(DO21:DZ21)</f>
        <v>2233354.4969191174</v>
      </c>
      <c r="EB21" s="24">
        <f ca="1">EB20+(EB22-EB19)/Inputs!B22/12</f>
        <v>185513.94843327106</v>
      </c>
      <c r="EC21" s="24">
        <f ca="1">EC20+(EC22-EC19)/Inputs!B22/12</f>
        <v>185412.66176289867</v>
      </c>
      <c r="ED21" s="24">
        <f ca="1">ED20+(ED22-ED19)/Inputs!B22/12</f>
        <v>185296.57879972373</v>
      </c>
      <c r="EE21" s="24">
        <f ca="1">EE20+(EE22-EE19)/Inputs!B22/12</f>
        <v>185201.91675317267</v>
      </c>
      <c r="EF21" s="24">
        <f ca="1">EF20+(EF22-EF19)/Inputs!B22/12</f>
        <v>185054.72975712342</v>
      </c>
      <c r="EG21" s="24">
        <f ca="1">EG20+(EG22-EG19)/Inputs!B22/12</f>
        <v>184869.18597458699</v>
      </c>
      <c r="EH21" s="24">
        <f ca="1">EH20+(EH22-EH19)/Inputs!B22/12</f>
        <v>184758.32072745523</v>
      </c>
      <c r="EI21" s="24">
        <f ca="1">EI20+(EI22-EI19)/Inputs!B22/12</f>
        <v>184748.76636446209</v>
      </c>
      <c r="EJ21" s="24">
        <f ca="1">EJ20+(EJ22-EJ19)/Inputs!B22/12</f>
        <v>184735.36738639721</v>
      </c>
      <c r="EK21" s="24">
        <f ca="1">EK20+(EK22-EK19)/Inputs!B22/12</f>
        <v>184661.03641142105</v>
      </c>
      <c r="EL21" s="24">
        <f ca="1">EL20+(EL22-EL19)/Inputs!B22/12</f>
        <v>184680.7590458653</v>
      </c>
      <c r="EM21" s="24">
        <f ca="1">EM20+(EM22-EM19)/Inputs!B22/12</f>
        <v>184586.97592447544</v>
      </c>
      <c r="EN21" s="25">
        <f ca="1">SUM(EB21:EM21)</f>
        <v>2219520.2473408529</v>
      </c>
    </row>
    <row r="22" spans="1:144" ht="12.75" customHeight="1" outlineLevel="1" x14ac:dyDescent="0.2">
      <c r="A22" s="9" t="str">
        <f>Labels!B14</f>
        <v>Desired Capital</v>
      </c>
      <c r="B22" s="28">
        <f>Inputs!B20*B10/(1/Inputs!B19/12+'(Other Computations)'!B144)</f>
        <v>34645298.421926454</v>
      </c>
      <c r="C22" s="28">
        <f ca="1">Inputs!B20*C10/(1/Inputs!B19/12+'(Other Computations)'!B144)</f>
        <v>34627701.280535877</v>
      </c>
      <c r="D22" s="28">
        <f ca="1">Inputs!B20*D10/(1/Inputs!B19/12+'(Other Computations)'!B144)</f>
        <v>34609875.165581964</v>
      </c>
      <c r="E22" s="28">
        <f ca="1">Inputs!B20*E10/(1/Inputs!B19/12+'(Other Computations)'!B144)</f>
        <v>34597714.456707381</v>
      </c>
      <c r="F22" s="28">
        <f ca="1">Inputs!B20*F10/(1/Inputs!B19/12+'(Other Computations)'!B144)</f>
        <v>34582428.421416864</v>
      </c>
      <c r="G22" s="28">
        <f ca="1">Inputs!B20*G10/(1/Inputs!B19/12+'(Other Computations)'!B144)</f>
        <v>34566183.33333879</v>
      </c>
      <c r="H22" s="28">
        <f ca="1">Inputs!B20*H10/(1/Inputs!B19/12+'(Other Computations)'!B144)</f>
        <v>34551427.574168272</v>
      </c>
      <c r="I22" s="28">
        <f ca="1">Inputs!B20*I10/(1/Inputs!B19/12+'(Other Computations)'!B144)</f>
        <v>34539578.695637248</v>
      </c>
      <c r="J22" s="28">
        <f ca="1">Inputs!B20*J10/(1/Inputs!B19/12+'(Other Computations)'!B144)</f>
        <v>34523886.861982226</v>
      </c>
      <c r="K22" s="28">
        <f ca="1">Inputs!B20*K10/(1/Inputs!B19/12+'(Other Computations)'!B144)</f>
        <v>34513570.428147197</v>
      </c>
      <c r="L22" s="28">
        <f ca="1">Inputs!B20*L10/(1/Inputs!B19/12+'(Other Computations)'!B144)</f>
        <v>34498471.907747969</v>
      </c>
      <c r="M22" s="28">
        <f ca="1">Inputs!B20*M10/(1/Inputs!B19/12+'(Other Computations)'!B144)</f>
        <v>34486885.499074273</v>
      </c>
      <c r="N22" s="29">
        <f ca="1">M22</f>
        <v>34486885.499074273</v>
      </c>
      <c r="O22" s="28">
        <f ca="1">Inputs!B20*O10/(1/Inputs!B19/12+'(Other Computations)'!B144)</f>
        <v>34469133.067129485</v>
      </c>
      <c r="P22" s="28">
        <f ca="1">Inputs!B20*P10/(1/Inputs!B19/12+'(Other Computations)'!B144)</f>
        <v>34452498.300802454</v>
      </c>
      <c r="Q22" s="28">
        <f ca="1">Inputs!B20*Q10/(1/Inputs!B19/12+'(Other Computations)'!B144)</f>
        <v>34440228.243437819</v>
      </c>
      <c r="R22" s="28">
        <f ca="1">Inputs!B20*R10/(1/Inputs!B19/12+'(Other Computations)'!B144)</f>
        <v>34423379.721348196</v>
      </c>
      <c r="S22" s="28">
        <f ca="1">Inputs!B20*S10/(1/Inputs!B19/12+'(Other Computations)'!B144)</f>
        <v>34410928.368176602</v>
      </c>
      <c r="T22" s="28">
        <f ca="1">Inputs!B20*T10/(1/Inputs!B19/12+'(Other Computations)'!B144)</f>
        <v>34398342.309928268</v>
      </c>
      <c r="U22" s="28">
        <f ca="1">Inputs!B20*U10/(1/Inputs!B19/12+'(Other Computations)'!B144)</f>
        <v>34385137.903556682</v>
      </c>
      <c r="V22" s="28">
        <f ca="1">Inputs!B20*V10/(1/Inputs!B19/12+'(Other Computations)'!B144)</f>
        <v>34371377.779811442</v>
      </c>
      <c r="W22" s="28">
        <f ca="1">Inputs!B20*W10/(1/Inputs!B19/12+'(Other Computations)'!B144)</f>
        <v>34359640.602011196</v>
      </c>
      <c r="X22" s="28">
        <f ca="1">Inputs!B20*X10/(1/Inputs!B19/12+'(Other Computations)'!B144)</f>
        <v>34341634.441167466</v>
      </c>
      <c r="Y22" s="28">
        <f ca="1">Inputs!B20*Y10/(1/Inputs!B19/12+'(Other Computations)'!B144)</f>
        <v>34329558.027599581</v>
      </c>
      <c r="Z22" s="28">
        <f ca="1">Inputs!B20*Z10/(1/Inputs!B19/12+'(Other Computations)'!B144)</f>
        <v>34313927.630695634</v>
      </c>
      <c r="AA22" s="29">
        <f ca="1">Z22</f>
        <v>34313927.630695634</v>
      </c>
      <c r="AB22" s="28">
        <f ca="1">Inputs!B20*AB10/(1/Inputs!B19/12+'(Other Computations)'!B144)</f>
        <v>34299007.760600016</v>
      </c>
      <c r="AC22" s="28">
        <f ca="1">Inputs!B20*AC10/(1/Inputs!B19/12+'(Other Computations)'!B144)</f>
        <v>34284323.424517684</v>
      </c>
      <c r="AD22" s="28">
        <f ca="1">Inputs!B20*AD10/(1/Inputs!B19/12+'(Other Computations)'!B144)</f>
        <v>34271436.521090306</v>
      </c>
      <c r="AE22" s="28">
        <f ca="1">Inputs!B20*AE10/(1/Inputs!B19/12+'(Other Computations)'!B144)</f>
        <v>34256188.634439893</v>
      </c>
      <c r="AF22" s="28">
        <f ca="1">Inputs!B20*AF10/(1/Inputs!B19/12+'(Other Computations)'!B144)</f>
        <v>34243010.167886034</v>
      </c>
      <c r="AG22" s="28">
        <f ca="1">Inputs!B20*AG10/(1/Inputs!B19/12+'(Other Computations)'!B144)</f>
        <v>34227381.321394049</v>
      </c>
      <c r="AH22" s="28">
        <f ca="1">Inputs!B20*AH10/(1/Inputs!B19/12+'(Other Computations)'!B144)</f>
        <v>34212777.129935399</v>
      </c>
      <c r="AI22" s="28">
        <f ca="1">Inputs!B20*AI10/(1/Inputs!B19/12+'(Other Computations)'!B144)</f>
        <v>34198128.211532362</v>
      </c>
      <c r="AJ22" s="28">
        <f ca="1">Inputs!B20*AJ10/(1/Inputs!B19/12+'(Other Computations)'!B144)</f>
        <v>34188207.059109479</v>
      </c>
      <c r="AK22" s="28">
        <f ca="1">Inputs!B20*AK10/(1/Inputs!B19/12+'(Other Computations)'!B144)</f>
        <v>34172649.375580452</v>
      </c>
      <c r="AL22" s="28">
        <f ca="1">Inputs!B20*AL10/(1/Inputs!B19/12+'(Other Computations)'!B144)</f>
        <v>34162156.343267903</v>
      </c>
      <c r="AM22" s="28">
        <f ca="1">Inputs!B20*AM10/(1/Inputs!B19/12+'(Other Computations)'!B144)</f>
        <v>34146606.180517666</v>
      </c>
      <c r="AN22" s="29">
        <f ca="1">AM22</f>
        <v>34146606.180517666</v>
      </c>
      <c r="AO22" s="28">
        <f ca="1">Inputs!B20*AO10/(1/Inputs!B19/12+'(Other Computations)'!B144)</f>
        <v>34128141.34811262</v>
      </c>
      <c r="AP22" s="28">
        <f ca="1">Inputs!B20*AP10/(1/Inputs!B19/12+'(Other Computations)'!B144)</f>
        <v>34114045.934153497</v>
      </c>
      <c r="AQ22" s="28">
        <f ca="1">Inputs!B20*AQ10/(1/Inputs!B19/12+'(Other Computations)'!B144)</f>
        <v>34098390.811552063</v>
      </c>
      <c r="AR22" s="28">
        <f ca="1">Inputs!B20*AR10/(1/Inputs!B19/12+'(Other Computations)'!B144)</f>
        <v>34085290.515628852</v>
      </c>
      <c r="AS22" s="28">
        <f ca="1">Inputs!B20*AS10/(1/Inputs!B19/12+'(Other Computations)'!B144)</f>
        <v>34068093.462271973</v>
      </c>
      <c r="AT22" s="28">
        <f ca="1">Inputs!B20*AT10/(1/Inputs!B19/12+'(Other Computations)'!B144)</f>
        <v>34054508.108796217</v>
      </c>
      <c r="AU22" s="28">
        <f ca="1">Inputs!B20*AU10/(1/Inputs!B19/12+'(Other Computations)'!B144)</f>
        <v>34039471.772649102</v>
      </c>
      <c r="AV22" s="28">
        <f ca="1">Inputs!B20*AV10/(1/Inputs!B19/12+'(Other Computations)'!B144)</f>
        <v>34025606.081243806</v>
      </c>
      <c r="AW22" s="28">
        <f ca="1">Inputs!B20*AW10/(1/Inputs!B19/12+'(Other Computations)'!B144)</f>
        <v>34011999.04917869</v>
      </c>
      <c r="AX22" s="28">
        <f ca="1">Inputs!B20*AX10/(1/Inputs!B19/12+'(Other Computations)'!B144)</f>
        <v>33999415.481097847</v>
      </c>
      <c r="AY22" s="28">
        <f ca="1">Inputs!B20*AY10/(1/Inputs!B19/12+'(Other Computations)'!B144)</f>
        <v>33985142.810770437</v>
      </c>
      <c r="AZ22" s="28">
        <f ca="1">Inputs!B20*AZ10/(1/Inputs!B19/12+'(Other Computations)'!B144)</f>
        <v>33968480.7333152</v>
      </c>
      <c r="BA22" s="29">
        <f ca="1">AZ22</f>
        <v>33968480.7333152</v>
      </c>
      <c r="BB22" s="28">
        <f ca="1">Inputs!B20*BB10/(1/Inputs!B19/12+'(Other Computations)'!B144)</f>
        <v>33953722.943125434</v>
      </c>
      <c r="BC22" s="28">
        <f ca="1">Inputs!B20*BC10/(1/Inputs!B19/12+'(Other Computations)'!B144)</f>
        <v>33938308.433718547</v>
      </c>
      <c r="BD22" s="28">
        <f ca="1">Inputs!B20*BD10/(1/Inputs!B19/12+'(Other Computations)'!B144)</f>
        <v>33927582.789099209</v>
      </c>
      <c r="BE22" s="28">
        <f ca="1">Inputs!B20*BE10/(1/Inputs!B19/12+'(Other Computations)'!B144)</f>
        <v>33912215.830056369</v>
      </c>
      <c r="BF22" s="28">
        <f ca="1">Inputs!B20*BF10/(1/Inputs!B19/12+'(Other Computations)'!B144)</f>
        <v>33898558.320997998</v>
      </c>
      <c r="BG22" s="28">
        <f ca="1">Inputs!B20*BG10/(1/Inputs!B19/12+'(Other Computations)'!B144)</f>
        <v>33885098.871703304</v>
      </c>
      <c r="BH22" s="28">
        <f ca="1">Inputs!B20*BH10/(1/Inputs!B19/12+'(Other Computations)'!B144)</f>
        <v>33873472.387383766</v>
      </c>
      <c r="BI22" s="28">
        <f ca="1">Inputs!B20*BI10/(1/Inputs!B19/12+'(Other Computations)'!B144)</f>
        <v>33856850.98350291</v>
      </c>
      <c r="BJ22" s="28">
        <f ca="1">Inputs!B20*BJ10/(1/Inputs!B19/12+'(Other Computations)'!B144)</f>
        <v>33841431.173363283</v>
      </c>
      <c r="BK22" s="28">
        <f ca="1">Inputs!B20*BK10/(1/Inputs!B19/12+'(Other Computations)'!B144)</f>
        <v>33825370.17174264</v>
      </c>
      <c r="BL22" s="28">
        <f ca="1">Inputs!B20*BL10/(1/Inputs!B19/12+'(Other Computations)'!B144)</f>
        <v>33810076.39815104</v>
      </c>
      <c r="BM22" s="28">
        <f ca="1">Inputs!B20*BM10/(1/Inputs!B19/12+'(Other Computations)'!B144)</f>
        <v>33792322.214647859</v>
      </c>
      <c r="BN22" s="29">
        <f ca="1">BM22</f>
        <v>33792322.214647859</v>
      </c>
      <c r="BO22" s="28">
        <f ca="1">Inputs!B20*BO10/(1/Inputs!B19/12+'(Other Computations)'!B144)</f>
        <v>33776703.61254748</v>
      </c>
      <c r="BP22" s="28">
        <f ca="1">Inputs!B20*BP10/(1/Inputs!B19/12+'(Other Computations)'!B144)</f>
        <v>33763283.296667054</v>
      </c>
      <c r="BQ22" s="28">
        <f ca="1">Inputs!B20*BQ10/(1/Inputs!B19/12+'(Other Computations)'!B144)</f>
        <v>33752290.284387738</v>
      </c>
      <c r="BR22" s="28">
        <f ca="1">Inputs!B20*BR10/(1/Inputs!B19/12+'(Other Computations)'!B144)</f>
        <v>33739446.460294627</v>
      </c>
      <c r="BS22" s="28">
        <f ca="1">Inputs!B20*BS10/(1/Inputs!B19/12+'(Other Computations)'!B144)</f>
        <v>33726234.954230048</v>
      </c>
      <c r="BT22" s="28">
        <f ca="1">Inputs!B20*BT10/(1/Inputs!B19/12+'(Other Computations)'!B144)</f>
        <v>33708189.960066125</v>
      </c>
      <c r="BU22" s="28">
        <f ca="1">Inputs!B20*BU10/(1/Inputs!B19/12+'(Other Computations)'!B144)</f>
        <v>33692833.157575831</v>
      </c>
      <c r="BV22" s="28">
        <f ca="1">Inputs!B20*BV10/(1/Inputs!B19/12+'(Other Computations)'!B144)</f>
        <v>33679496.820730679</v>
      </c>
      <c r="BW22" s="28">
        <f ca="1">Inputs!B20*BW10/(1/Inputs!B19/12+'(Other Computations)'!B144)</f>
        <v>33663175.927287199</v>
      </c>
      <c r="BX22" s="28">
        <f ca="1">Inputs!B20*BX10/(1/Inputs!B19/12+'(Other Computations)'!B144)</f>
        <v>33647958.514350787</v>
      </c>
      <c r="BY22" s="28">
        <f ca="1">Inputs!B20*BY10/(1/Inputs!B19/12+'(Other Computations)'!B144)</f>
        <v>33631470.849448971</v>
      </c>
      <c r="BZ22" s="28">
        <f ca="1">Inputs!B20*BZ10/(1/Inputs!B19/12+'(Other Computations)'!B144)</f>
        <v>33615057.139491037</v>
      </c>
      <c r="CA22" s="29">
        <f ca="1">BZ22</f>
        <v>33615057.139491037</v>
      </c>
      <c r="CB22" s="28">
        <f ca="1">Inputs!B20*CB10/(1/Inputs!B19/12+'(Other Computations)'!B144)</f>
        <v>33600015.400109045</v>
      </c>
      <c r="CC22" s="28">
        <f ca="1">Inputs!B20*CC10/(1/Inputs!B19/12+'(Other Computations)'!B144)</f>
        <v>33583207.500943363</v>
      </c>
      <c r="CD22" s="28">
        <f ca="1">Inputs!B20*CD10/(1/Inputs!B19/12+'(Other Computations)'!B144)</f>
        <v>33571317.80031611</v>
      </c>
      <c r="CE22" s="28">
        <f ca="1">Inputs!B20*CE10/(1/Inputs!B19/12+'(Other Computations)'!B144)</f>
        <v>33557073.448670998</v>
      </c>
      <c r="CF22" s="28">
        <f ca="1">Inputs!B20*CF10/(1/Inputs!B19/12+'(Other Computations)'!B144)</f>
        <v>33539366.09901819</v>
      </c>
      <c r="CG22" s="28">
        <f ca="1">Inputs!B20*CG10/(1/Inputs!B19/12+'(Other Computations)'!B144)</f>
        <v>33521593.608132157</v>
      </c>
      <c r="CH22" s="28">
        <f ca="1">Inputs!B20*CH10/(1/Inputs!B19/12+'(Other Computations)'!B144)</f>
        <v>33508344.026143078</v>
      </c>
      <c r="CI22" s="28">
        <f ca="1">Inputs!B20*CI10/(1/Inputs!B19/12+'(Other Computations)'!B144)</f>
        <v>33490881.644454725</v>
      </c>
      <c r="CJ22" s="28">
        <f ca="1">Inputs!B20*CJ10/(1/Inputs!B19/12+'(Other Computations)'!B144)</f>
        <v>33473989.898806803</v>
      </c>
      <c r="CK22" s="28">
        <f ca="1">Inputs!B20*CK10/(1/Inputs!B19/12+'(Other Computations)'!B144)</f>
        <v>33461291.821601886</v>
      </c>
      <c r="CL22" s="28">
        <f ca="1">Inputs!B20*CL10/(1/Inputs!B19/12+'(Other Computations)'!B144)</f>
        <v>33446855.497559227</v>
      </c>
      <c r="CM22" s="28">
        <f ca="1">Inputs!B20*CM10/(1/Inputs!B19/12+'(Other Computations)'!B144)</f>
        <v>33432146.777190264</v>
      </c>
      <c r="CN22" s="29">
        <f ca="1">CM22</f>
        <v>33432146.777190264</v>
      </c>
      <c r="CO22" s="28">
        <f ca="1">Inputs!B20*CO10/(1/Inputs!B19/12+'(Other Computations)'!B144)</f>
        <v>33421388.478866905</v>
      </c>
      <c r="CP22" s="28">
        <f ca="1">Inputs!B20*CP10/(1/Inputs!B19/12+'(Other Computations)'!B144)</f>
        <v>33408785.724776834</v>
      </c>
      <c r="CQ22" s="28">
        <f ca="1">Inputs!B20*CQ10/(1/Inputs!B19/12+'(Other Computations)'!B144)</f>
        <v>33394806.695737232</v>
      </c>
      <c r="CR22" s="28">
        <f ca="1">Inputs!B20*CR10/(1/Inputs!B19/12+'(Other Computations)'!B144)</f>
        <v>33378989.315294024</v>
      </c>
      <c r="CS22" s="28">
        <f ca="1">Inputs!B20*CS10/(1/Inputs!B19/12+'(Other Computations)'!B144)</f>
        <v>33367927.182444949</v>
      </c>
      <c r="CT22" s="28">
        <f ca="1">Inputs!B20*CT10/(1/Inputs!B19/12+'(Other Computations)'!B144)</f>
        <v>33355210.838376556</v>
      </c>
      <c r="CU22" s="28">
        <f ca="1">Inputs!B20*CU10/(1/Inputs!B19/12+'(Other Computations)'!B144)</f>
        <v>33343685.819512188</v>
      </c>
      <c r="CV22" s="28">
        <f ca="1">Inputs!B20*CV10/(1/Inputs!B19/12+'(Other Computations)'!B144)</f>
        <v>33331001.04545575</v>
      </c>
      <c r="CW22" s="28">
        <f ca="1">Inputs!B20*CW10/(1/Inputs!B19/12+'(Other Computations)'!B144)</f>
        <v>33319159.736015588</v>
      </c>
      <c r="CX22" s="28">
        <f ca="1">Inputs!B20*CX10/(1/Inputs!B19/12+'(Other Computations)'!B144)</f>
        <v>33303102.862697542</v>
      </c>
      <c r="CY22" s="28">
        <f ca="1">Inputs!B20*CY10/(1/Inputs!B19/12+'(Other Computations)'!B144)</f>
        <v>33290216.752180576</v>
      </c>
      <c r="CZ22" s="28">
        <f ca="1">Inputs!B20*CZ10/(1/Inputs!B19/12+'(Other Computations)'!B144)</f>
        <v>33272737.059177499</v>
      </c>
      <c r="DA22" s="29">
        <f ca="1">CZ22</f>
        <v>33272737.059177499</v>
      </c>
      <c r="DB22" s="28">
        <f ca="1">Inputs!B20*DB10/(1/Inputs!B19/12+'(Other Computations)'!B144)</f>
        <v>33260474.03477614</v>
      </c>
      <c r="DC22" s="28">
        <f ca="1">Inputs!B20*DC10/(1/Inputs!B19/12+'(Other Computations)'!B144)</f>
        <v>33247355.504497718</v>
      </c>
      <c r="DD22" s="28">
        <f ca="1">Inputs!B20*DD10/(1/Inputs!B19/12+'(Other Computations)'!B144)</f>
        <v>33234244.247883886</v>
      </c>
      <c r="DE22" s="28">
        <f ca="1">Inputs!B20*DE10/(1/Inputs!B19/12+'(Other Computations)'!B144)</f>
        <v>33218276.906637222</v>
      </c>
      <c r="DF22" s="28">
        <f ca="1">Inputs!B20*DF10/(1/Inputs!B19/12+'(Other Computations)'!B144)</f>
        <v>33202530.610711213</v>
      </c>
      <c r="DG22" s="28">
        <f ca="1">Inputs!B20*DG10/(1/Inputs!B19/12+'(Other Computations)'!B144)</f>
        <v>33189721.038005427</v>
      </c>
      <c r="DH22" s="28">
        <f ca="1">Inputs!B20*DH10/(1/Inputs!B19/12+'(Other Computations)'!B144)</f>
        <v>33177559.183876917</v>
      </c>
      <c r="DI22" s="28">
        <f ca="1">Inputs!B20*DI10/(1/Inputs!B19/12+'(Other Computations)'!B144)</f>
        <v>33166329.958751902</v>
      </c>
      <c r="DJ22" s="28">
        <f ca="1">Inputs!B20*DJ10/(1/Inputs!B19/12+'(Other Computations)'!B144)</f>
        <v>33149324.517888509</v>
      </c>
      <c r="DK22" s="28">
        <f ca="1">Inputs!B20*DK10/(1/Inputs!B19/12+'(Other Computations)'!B144)</f>
        <v>33138692.069392972</v>
      </c>
      <c r="DL22" s="28">
        <f ca="1">Inputs!B20*DL10/(1/Inputs!B19/12+'(Other Computations)'!B144)</f>
        <v>33126499.703537103</v>
      </c>
      <c r="DM22" s="28">
        <f ca="1">Inputs!B20*DM10/(1/Inputs!B19/12+'(Other Computations)'!B144)</f>
        <v>33113262.731951732</v>
      </c>
      <c r="DN22" s="29">
        <f ca="1">DM22</f>
        <v>33113262.731951732</v>
      </c>
      <c r="DO22" s="28">
        <f ca="1">Inputs!B20*DO10/(1/Inputs!B19/12+'(Other Computations)'!B144)</f>
        <v>33098947.765011612</v>
      </c>
      <c r="DP22" s="28">
        <f ca="1">Inputs!B20*DP10/(1/Inputs!B19/12+'(Other Computations)'!B144)</f>
        <v>33085398.93373758</v>
      </c>
      <c r="DQ22" s="28">
        <f ca="1">Inputs!B20*DQ10/(1/Inputs!B19/12+'(Other Computations)'!B144)</f>
        <v>33071856.103574183</v>
      </c>
      <c r="DR22" s="28">
        <f ca="1">Inputs!B20*DR10/(1/Inputs!B19/12+'(Other Computations)'!B144)</f>
        <v>33059423.45425722</v>
      </c>
      <c r="DS22" s="28">
        <f ca="1">Inputs!B20*DS10/(1/Inputs!B19/12+'(Other Computations)'!B144)</f>
        <v>33046738.164394531</v>
      </c>
      <c r="DT22" s="28">
        <f ca="1">Inputs!B20*DT10/(1/Inputs!B19/12+'(Other Computations)'!B144)</f>
        <v>33033042.373921238</v>
      </c>
      <c r="DU22" s="28">
        <f ca="1">Inputs!B20*DU10/(1/Inputs!B19/12+'(Other Computations)'!B144)</f>
        <v>33020005.135703303</v>
      </c>
      <c r="DV22" s="28">
        <f ca="1">Inputs!B20*DV10/(1/Inputs!B19/12+'(Other Computations)'!B144)</f>
        <v>33005280.087022182</v>
      </c>
      <c r="DW22" s="28">
        <f ca="1">Inputs!B20*DW10/(1/Inputs!B19/12+'(Other Computations)'!B144)</f>
        <v>32989429.808505427</v>
      </c>
      <c r="DX22" s="28">
        <f ca="1">Inputs!B20*DX10/(1/Inputs!B19/12+'(Other Computations)'!B144)</f>
        <v>32974032.462432522</v>
      </c>
      <c r="DY22" s="28">
        <f ca="1">Inputs!B20*DY10/(1/Inputs!B19/12+'(Other Computations)'!B144)</f>
        <v>32960161.156711325</v>
      </c>
      <c r="DZ22" s="28">
        <f ca="1">Inputs!B20*DZ10/(1/Inputs!B19/12+'(Other Computations)'!B144)</f>
        <v>32945185.757307623</v>
      </c>
      <c r="EA22" s="29">
        <f ca="1">DZ22</f>
        <v>32945185.757307623</v>
      </c>
      <c r="EB22" s="28">
        <f ca="1">Inputs!B20*EB10/(1/Inputs!B19/12+'(Other Computations)'!B144)</f>
        <v>32933878.666860249</v>
      </c>
      <c r="EC22" s="28">
        <f ca="1">Inputs!B20*EC10/(1/Inputs!B19/12+'(Other Computations)'!B144)</f>
        <v>32919643.998985667</v>
      </c>
      <c r="ED22" s="28">
        <f ca="1">Inputs!B20*ED10/(1/Inputs!B19/12+'(Other Computations)'!B144)</f>
        <v>32904842.682009622</v>
      </c>
      <c r="EE22" s="28">
        <f ca="1">Inputs!B20*EE10/(1/Inputs!B19/12+'(Other Computations)'!B144)</f>
        <v>32890781.165234782</v>
      </c>
      <c r="EF22" s="28">
        <f ca="1">Inputs!B20*EF10/(1/Inputs!B19/12+'(Other Computations)'!B144)</f>
        <v>32874822.191308696</v>
      </c>
      <c r="EG22" s="28">
        <f ca="1">Inputs!B20*EG10/(1/Inputs!B19/12+'(Other Computations)'!B144)</f>
        <v>32857418.885577634</v>
      </c>
      <c r="EH22" s="28">
        <f ca="1">Inputs!B20*EH10/(1/Inputs!B19/12+'(Other Computations)'!B144)</f>
        <v>32842613.457231022</v>
      </c>
      <c r="EI22" s="28">
        <f ca="1">Inputs!B20*EI10/(1/Inputs!B19/12+'(Other Computations)'!B144)</f>
        <v>32831447.946571812</v>
      </c>
      <c r="EJ22" s="28">
        <f ca="1">Inputs!B20*EJ10/(1/Inputs!B19/12+'(Other Computations)'!B144)</f>
        <v>32820222.602956709</v>
      </c>
      <c r="EK22" s="28">
        <f ca="1">Inputs!B20*EK10/(1/Inputs!B19/12+'(Other Computations)'!B144)</f>
        <v>32806856.769847702</v>
      </c>
      <c r="EL22" s="28">
        <f ca="1">Inputs!B20*EL10/(1/Inputs!B19/12+'(Other Computations)'!B144)</f>
        <v>32796869.353224371</v>
      </c>
      <c r="EM22" s="28">
        <f ca="1">Inputs!B20*EM10/(1/Inputs!B19/12+'(Other Computations)'!B144)</f>
        <v>32782895.010555871</v>
      </c>
      <c r="EN22" s="29">
        <f ca="1">EM22</f>
        <v>32782895.010555871</v>
      </c>
    </row>
    <row r="23" spans="1:144" ht="12.75" customHeight="1" outlineLevel="1" x14ac:dyDescent="0.2"/>
    <row r="24" spans="1:144" ht="12.75" customHeight="1" outlineLevel="1" x14ac:dyDescent="0.2"/>
    <row r="25" spans="1:144" ht="12.75" customHeight="1" x14ac:dyDescent="0.2">
      <c r="A25" s="30" t="str">
        <f>"Employment"</f>
        <v>Employment</v>
      </c>
    </row>
    <row r="26" spans="1:144" ht="12.75" customHeight="1" outlineLevel="1" x14ac:dyDescent="0.2">
      <c r="A26" s="2" t="str">
        <f>" "</f>
        <v xml:space="preserve"> </v>
      </c>
    </row>
    <row r="27" spans="1:144" ht="12.75" customHeight="1" outlineLevel="1" x14ac:dyDescent="0.2">
      <c r="B27" s="19" t="str">
        <f>ZZZ__FnCalls!F7</f>
        <v>MMM 2010</v>
      </c>
      <c r="C27" s="20" t="str">
        <f>ZZZ__FnCalls!F8</f>
        <v>MMM 2010</v>
      </c>
      <c r="D27" s="20" t="str">
        <f>ZZZ__FnCalls!F9</f>
        <v>MMM 2010</v>
      </c>
      <c r="E27" s="20" t="str">
        <f>ZZZ__FnCalls!F10</f>
        <v>MMM 2010</v>
      </c>
      <c r="F27" s="20" t="str">
        <f>ZZZ__FnCalls!F11</f>
        <v>MMM 2010</v>
      </c>
      <c r="G27" s="20" t="str">
        <f>ZZZ__FnCalls!F12</f>
        <v>MMM 2010</v>
      </c>
      <c r="H27" s="20" t="str">
        <f>ZZZ__FnCalls!F13</f>
        <v>MMM 2010</v>
      </c>
      <c r="I27" s="20" t="str">
        <f>ZZZ__FnCalls!F14</f>
        <v>MMM 2010</v>
      </c>
      <c r="J27" s="20" t="str">
        <f>ZZZ__FnCalls!F15</f>
        <v>MMM 2010</v>
      </c>
      <c r="K27" s="20" t="str">
        <f>ZZZ__FnCalls!F16</f>
        <v>MMM 2010</v>
      </c>
      <c r="L27" s="20" t="str">
        <f>ZZZ__FnCalls!F17</f>
        <v>MMM 2010</v>
      </c>
      <c r="M27" s="20" t="str">
        <f>ZZZ__FnCalls!F18</f>
        <v>MMM 2010</v>
      </c>
      <c r="N27" s="21" t="str">
        <f>ZZZ__FnCalls!H7</f>
        <v>2010</v>
      </c>
      <c r="O27" s="20" t="str">
        <f>ZZZ__FnCalls!F19</f>
        <v>MMM 2011</v>
      </c>
      <c r="P27" s="20" t="str">
        <f>ZZZ__FnCalls!F20</f>
        <v>MMM 2011</v>
      </c>
      <c r="Q27" s="20" t="str">
        <f>ZZZ__FnCalls!F21</f>
        <v>MMM 2011</v>
      </c>
      <c r="R27" s="20" t="str">
        <f>ZZZ__FnCalls!F22</f>
        <v>MMM 2011</v>
      </c>
      <c r="S27" s="20" t="str">
        <f>ZZZ__FnCalls!F23</f>
        <v>MMM 2011</v>
      </c>
      <c r="T27" s="20" t="str">
        <f>ZZZ__FnCalls!F24</f>
        <v>MMM 2011</v>
      </c>
      <c r="U27" s="20" t="str">
        <f>ZZZ__FnCalls!F25</f>
        <v>MMM 2011</v>
      </c>
      <c r="V27" s="20" t="str">
        <f>ZZZ__FnCalls!F26</f>
        <v>MMM 2011</v>
      </c>
      <c r="W27" s="20" t="str">
        <f>ZZZ__FnCalls!F27</f>
        <v>MMM 2011</v>
      </c>
      <c r="X27" s="20" t="str">
        <f>ZZZ__FnCalls!F28</f>
        <v>MMM 2011</v>
      </c>
      <c r="Y27" s="20" t="str">
        <f>ZZZ__FnCalls!F29</f>
        <v>MMM 2011</v>
      </c>
      <c r="Z27" s="20" t="str">
        <f>ZZZ__FnCalls!F30</f>
        <v>MMM 2011</v>
      </c>
      <c r="AA27" s="21" t="str">
        <f>ZZZ__FnCalls!H19</f>
        <v>2011</v>
      </c>
      <c r="AB27" s="20" t="str">
        <f>ZZZ__FnCalls!F31</f>
        <v>MMM 2012</v>
      </c>
      <c r="AC27" s="20" t="str">
        <f>ZZZ__FnCalls!F32</f>
        <v>MMM 2012</v>
      </c>
      <c r="AD27" s="20" t="str">
        <f>ZZZ__FnCalls!F33</f>
        <v>MMM 2012</v>
      </c>
      <c r="AE27" s="20" t="str">
        <f>ZZZ__FnCalls!F34</f>
        <v>MMM 2012</v>
      </c>
      <c r="AF27" s="20" t="str">
        <f>ZZZ__FnCalls!F35</f>
        <v>MMM 2012</v>
      </c>
      <c r="AG27" s="20" t="str">
        <f>ZZZ__FnCalls!F36</f>
        <v>MMM 2012</v>
      </c>
      <c r="AH27" s="20" t="str">
        <f>ZZZ__FnCalls!F37</f>
        <v>MMM 2012</v>
      </c>
      <c r="AI27" s="20" t="str">
        <f>ZZZ__FnCalls!F38</f>
        <v>MMM 2012</v>
      </c>
      <c r="AJ27" s="20" t="str">
        <f>ZZZ__FnCalls!F39</f>
        <v>MMM 2012</v>
      </c>
      <c r="AK27" s="20" t="str">
        <f>ZZZ__FnCalls!F40</f>
        <v>MMM 2012</v>
      </c>
      <c r="AL27" s="20" t="str">
        <f>ZZZ__FnCalls!F41</f>
        <v>MMM 2012</v>
      </c>
      <c r="AM27" s="20" t="str">
        <f>ZZZ__FnCalls!F42</f>
        <v>MMM 2012</v>
      </c>
      <c r="AN27" s="21" t="str">
        <f>ZZZ__FnCalls!H31</f>
        <v>2012</v>
      </c>
      <c r="AO27" s="20" t="str">
        <f>ZZZ__FnCalls!F43</f>
        <v>MMM 2013</v>
      </c>
      <c r="AP27" s="20" t="str">
        <f>ZZZ__FnCalls!F44</f>
        <v>MMM 2013</v>
      </c>
      <c r="AQ27" s="20" t="str">
        <f>ZZZ__FnCalls!F45</f>
        <v>MMM 2013</v>
      </c>
      <c r="AR27" s="20" t="str">
        <f>ZZZ__FnCalls!F46</f>
        <v>MMM 2013</v>
      </c>
      <c r="AS27" s="20" t="str">
        <f>ZZZ__FnCalls!F47</f>
        <v>MMM 2013</v>
      </c>
      <c r="AT27" s="20" t="str">
        <f>ZZZ__FnCalls!F48</f>
        <v>MMM 2013</v>
      </c>
      <c r="AU27" s="20" t="str">
        <f>ZZZ__FnCalls!F49</f>
        <v>MMM 2013</v>
      </c>
      <c r="AV27" s="20" t="str">
        <f>ZZZ__FnCalls!F50</f>
        <v>MMM 2013</v>
      </c>
      <c r="AW27" s="20" t="str">
        <f>ZZZ__FnCalls!F51</f>
        <v>MMM 2013</v>
      </c>
      <c r="AX27" s="20" t="str">
        <f>ZZZ__FnCalls!F52</f>
        <v>MMM 2013</v>
      </c>
      <c r="AY27" s="20" t="str">
        <f>ZZZ__FnCalls!F53</f>
        <v>MMM 2013</v>
      </c>
      <c r="AZ27" s="20" t="str">
        <f>ZZZ__FnCalls!F54</f>
        <v>MMM 2013</v>
      </c>
      <c r="BA27" s="21" t="str">
        <f>ZZZ__FnCalls!H43</f>
        <v>2013</v>
      </c>
      <c r="BB27" s="20" t="str">
        <f>ZZZ__FnCalls!F55</f>
        <v>MMM 2014</v>
      </c>
      <c r="BC27" s="20" t="str">
        <f>ZZZ__FnCalls!F56</f>
        <v>MMM 2014</v>
      </c>
      <c r="BD27" s="20" t="str">
        <f>ZZZ__FnCalls!F57</f>
        <v>MMM 2014</v>
      </c>
      <c r="BE27" s="20" t="str">
        <f>ZZZ__FnCalls!F58</f>
        <v>MMM 2014</v>
      </c>
      <c r="BF27" s="20" t="str">
        <f>ZZZ__FnCalls!F59</f>
        <v>MMM 2014</v>
      </c>
      <c r="BG27" s="20" t="str">
        <f>ZZZ__FnCalls!F60</f>
        <v>MMM 2014</v>
      </c>
      <c r="BH27" s="20" t="str">
        <f>ZZZ__FnCalls!F61</f>
        <v>MMM 2014</v>
      </c>
      <c r="BI27" s="20" t="str">
        <f>ZZZ__FnCalls!F62</f>
        <v>MMM 2014</v>
      </c>
      <c r="BJ27" s="20" t="str">
        <f>ZZZ__FnCalls!F63</f>
        <v>MMM 2014</v>
      </c>
      <c r="BK27" s="20" t="str">
        <f>ZZZ__FnCalls!F64</f>
        <v>MMM 2014</v>
      </c>
      <c r="BL27" s="20" t="str">
        <f>ZZZ__FnCalls!F65</f>
        <v>MMM 2014</v>
      </c>
      <c r="BM27" s="20" t="str">
        <f>ZZZ__FnCalls!F66</f>
        <v>MMM 2014</v>
      </c>
      <c r="BN27" s="21" t="str">
        <f>ZZZ__FnCalls!H55</f>
        <v>2014</v>
      </c>
      <c r="BO27" s="20" t="str">
        <f>ZZZ__FnCalls!F67</f>
        <v>MMM 2015</v>
      </c>
      <c r="BP27" s="20" t="str">
        <f>ZZZ__FnCalls!F68</f>
        <v>MMM 2015</v>
      </c>
      <c r="BQ27" s="20" t="str">
        <f>ZZZ__FnCalls!F69</f>
        <v>MMM 2015</v>
      </c>
      <c r="BR27" s="20" t="str">
        <f>ZZZ__FnCalls!F70</f>
        <v>MMM 2015</v>
      </c>
      <c r="BS27" s="20" t="str">
        <f>ZZZ__FnCalls!F71</f>
        <v>MMM 2015</v>
      </c>
      <c r="BT27" s="20" t="str">
        <f>ZZZ__FnCalls!F72</f>
        <v>MMM 2015</v>
      </c>
      <c r="BU27" s="20" t="str">
        <f>ZZZ__FnCalls!F73</f>
        <v>MMM 2015</v>
      </c>
      <c r="BV27" s="20" t="str">
        <f>ZZZ__FnCalls!F74</f>
        <v>MMM 2015</v>
      </c>
      <c r="BW27" s="20" t="str">
        <f>ZZZ__FnCalls!F75</f>
        <v>MMM 2015</v>
      </c>
      <c r="BX27" s="20" t="str">
        <f>ZZZ__FnCalls!F76</f>
        <v>MMM 2015</v>
      </c>
      <c r="BY27" s="20" t="str">
        <f>ZZZ__FnCalls!F77</f>
        <v>MMM 2015</v>
      </c>
      <c r="BZ27" s="20" t="str">
        <f>ZZZ__FnCalls!F78</f>
        <v>MMM 2015</v>
      </c>
      <c r="CA27" s="21" t="str">
        <f>ZZZ__FnCalls!H67</f>
        <v>2015</v>
      </c>
      <c r="CB27" s="20" t="str">
        <f>ZZZ__FnCalls!F79</f>
        <v>MMM 2016</v>
      </c>
      <c r="CC27" s="20" t="str">
        <f>ZZZ__FnCalls!F80</f>
        <v>MMM 2016</v>
      </c>
      <c r="CD27" s="20" t="str">
        <f>ZZZ__FnCalls!F81</f>
        <v>MMM 2016</v>
      </c>
      <c r="CE27" s="20" t="str">
        <f>ZZZ__FnCalls!F82</f>
        <v>MMM 2016</v>
      </c>
      <c r="CF27" s="20" t="str">
        <f>ZZZ__FnCalls!F83</f>
        <v>MMM 2016</v>
      </c>
      <c r="CG27" s="20" t="str">
        <f>ZZZ__FnCalls!F84</f>
        <v>MMM 2016</v>
      </c>
      <c r="CH27" s="20" t="str">
        <f>ZZZ__FnCalls!F85</f>
        <v>MMM 2016</v>
      </c>
      <c r="CI27" s="20" t="str">
        <f>ZZZ__FnCalls!F86</f>
        <v>MMM 2016</v>
      </c>
      <c r="CJ27" s="20" t="str">
        <f>ZZZ__FnCalls!F87</f>
        <v>MMM 2016</v>
      </c>
      <c r="CK27" s="20" t="str">
        <f>ZZZ__FnCalls!F88</f>
        <v>MMM 2016</v>
      </c>
      <c r="CL27" s="20" t="str">
        <f>ZZZ__FnCalls!F89</f>
        <v>MMM 2016</v>
      </c>
      <c r="CM27" s="20" t="str">
        <f>ZZZ__FnCalls!F90</f>
        <v>MMM 2016</v>
      </c>
      <c r="CN27" s="21" t="str">
        <f>ZZZ__FnCalls!H79</f>
        <v>2016</v>
      </c>
      <c r="CO27" s="20" t="str">
        <f>ZZZ__FnCalls!F91</f>
        <v>MMM 2017</v>
      </c>
      <c r="CP27" s="20" t="str">
        <f>ZZZ__FnCalls!F92</f>
        <v>MMM 2017</v>
      </c>
      <c r="CQ27" s="20" t="str">
        <f>ZZZ__FnCalls!F93</f>
        <v>MMM 2017</v>
      </c>
      <c r="CR27" s="20" t="str">
        <f>ZZZ__FnCalls!F94</f>
        <v>MMM 2017</v>
      </c>
      <c r="CS27" s="20" t="str">
        <f>ZZZ__FnCalls!F95</f>
        <v>MMM 2017</v>
      </c>
      <c r="CT27" s="20" t="str">
        <f>ZZZ__FnCalls!F96</f>
        <v>MMM 2017</v>
      </c>
      <c r="CU27" s="20" t="str">
        <f>ZZZ__FnCalls!F97</f>
        <v>MMM 2017</v>
      </c>
      <c r="CV27" s="20" t="str">
        <f>ZZZ__FnCalls!F98</f>
        <v>MMM 2017</v>
      </c>
      <c r="CW27" s="20" t="str">
        <f>ZZZ__FnCalls!F99</f>
        <v>MMM 2017</v>
      </c>
      <c r="CX27" s="20" t="str">
        <f>ZZZ__FnCalls!F100</f>
        <v>MMM 2017</v>
      </c>
      <c r="CY27" s="20" t="str">
        <f>ZZZ__FnCalls!F101</f>
        <v>MMM 2017</v>
      </c>
      <c r="CZ27" s="20" t="str">
        <f>ZZZ__FnCalls!F102</f>
        <v>MMM 2017</v>
      </c>
      <c r="DA27" s="21" t="str">
        <f>ZZZ__FnCalls!H91</f>
        <v>2017</v>
      </c>
      <c r="DB27" s="20" t="str">
        <f>ZZZ__FnCalls!F103</f>
        <v>MMM 2018</v>
      </c>
      <c r="DC27" s="20" t="str">
        <f>ZZZ__FnCalls!F104</f>
        <v>MMM 2018</v>
      </c>
      <c r="DD27" s="20" t="str">
        <f>ZZZ__FnCalls!F105</f>
        <v>MMM 2018</v>
      </c>
      <c r="DE27" s="20" t="str">
        <f>ZZZ__FnCalls!F106</f>
        <v>MMM 2018</v>
      </c>
      <c r="DF27" s="20" t="str">
        <f>ZZZ__FnCalls!F107</f>
        <v>MMM 2018</v>
      </c>
      <c r="DG27" s="20" t="str">
        <f>ZZZ__FnCalls!F108</f>
        <v>MMM 2018</v>
      </c>
      <c r="DH27" s="20" t="str">
        <f>ZZZ__FnCalls!F109</f>
        <v>MMM 2018</v>
      </c>
      <c r="DI27" s="20" t="str">
        <f>ZZZ__FnCalls!F110</f>
        <v>MMM 2018</v>
      </c>
      <c r="DJ27" s="20" t="str">
        <f>ZZZ__FnCalls!F111</f>
        <v>MMM 2018</v>
      </c>
      <c r="DK27" s="20" t="str">
        <f>ZZZ__FnCalls!F112</f>
        <v>MMM 2018</v>
      </c>
      <c r="DL27" s="20" t="str">
        <f>ZZZ__FnCalls!F113</f>
        <v>MMM 2018</v>
      </c>
      <c r="DM27" s="20" t="str">
        <f>ZZZ__FnCalls!F114</f>
        <v>MMM 2018</v>
      </c>
      <c r="DN27" s="21" t="str">
        <f>ZZZ__FnCalls!H103</f>
        <v>2018</v>
      </c>
      <c r="DO27" s="20" t="str">
        <f>ZZZ__FnCalls!F115</f>
        <v>MMM 2019</v>
      </c>
      <c r="DP27" s="20" t="str">
        <f>ZZZ__FnCalls!F116</f>
        <v>MMM 2019</v>
      </c>
      <c r="DQ27" s="20" t="str">
        <f>ZZZ__FnCalls!F117</f>
        <v>MMM 2019</v>
      </c>
      <c r="DR27" s="20" t="str">
        <f>ZZZ__FnCalls!F118</f>
        <v>MMM 2019</v>
      </c>
      <c r="DS27" s="20" t="str">
        <f>ZZZ__FnCalls!F119</f>
        <v>MMM 2019</v>
      </c>
      <c r="DT27" s="20" t="str">
        <f>ZZZ__FnCalls!F120</f>
        <v>MMM 2019</v>
      </c>
      <c r="DU27" s="20" t="str">
        <f>ZZZ__FnCalls!F121</f>
        <v>MMM 2019</v>
      </c>
      <c r="DV27" s="20" t="str">
        <f>ZZZ__FnCalls!F122</f>
        <v>MMM 2019</v>
      </c>
      <c r="DW27" s="20" t="str">
        <f>ZZZ__FnCalls!F123</f>
        <v>MMM 2019</v>
      </c>
      <c r="DX27" s="20" t="str">
        <f>ZZZ__FnCalls!F124</f>
        <v>MMM 2019</v>
      </c>
      <c r="DY27" s="20" t="str">
        <f>ZZZ__FnCalls!F125</f>
        <v>MMM 2019</v>
      </c>
      <c r="DZ27" s="20" t="str">
        <f>ZZZ__FnCalls!F126</f>
        <v>MMM 2019</v>
      </c>
      <c r="EA27" s="21" t="str">
        <f>ZZZ__FnCalls!H115</f>
        <v>2019</v>
      </c>
      <c r="EB27" s="20" t="str">
        <f>ZZZ__FnCalls!F127</f>
        <v>MMM 2020</v>
      </c>
      <c r="EC27" s="20" t="str">
        <f>ZZZ__FnCalls!F128</f>
        <v>MMM 2020</v>
      </c>
      <c r="ED27" s="20" t="str">
        <f>ZZZ__FnCalls!F129</f>
        <v>MMM 2020</v>
      </c>
      <c r="EE27" s="20" t="str">
        <f>ZZZ__FnCalls!F130</f>
        <v>MMM 2020</v>
      </c>
      <c r="EF27" s="20" t="str">
        <f>ZZZ__FnCalls!F131</f>
        <v>MMM 2020</v>
      </c>
      <c r="EG27" s="20" t="str">
        <f>ZZZ__FnCalls!F132</f>
        <v>MMM 2020</v>
      </c>
      <c r="EH27" s="20" t="str">
        <f>ZZZ__FnCalls!F133</f>
        <v>MMM 2020</v>
      </c>
      <c r="EI27" s="20" t="str">
        <f>ZZZ__FnCalls!F134</f>
        <v>MMM 2020</v>
      </c>
      <c r="EJ27" s="20" t="str">
        <f>ZZZ__FnCalls!F135</f>
        <v>MMM 2020</v>
      </c>
      <c r="EK27" s="20" t="str">
        <f>ZZZ__FnCalls!F136</f>
        <v>MMM 2020</v>
      </c>
      <c r="EL27" s="20" t="str">
        <f>ZZZ__FnCalls!F137</f>
        <v>MMM 2020</v>
      </c>
      <c r="EM27" s="20" t="str">
        <f>ZZZ__FnCalls!F138</f>
        <v>MMM 2020</v>
      </c>
      <c r="EN27" s="21" t="str">
        <f>ZZZ__FnCalls!H127</f>
        <v>2020</v>
      </c>
    </row>
    <row r="28" spans="1:144" ht="12.75" customHeight="1" outlineLevel="1" x14ac:dyDescent="0.2">
      <c r="A28" s="7" t="str">
        <f>Labels!B38</f>
        <v>Employment</v>
      </c>
      <c r="B28" s="31">
        <f>Inputs!B27+'(Other Computations)'!B61*0/Inputs!B28/12</f>
        <v>140</v>
      </c>
      <c r="C28" s="31">
        <f>B28+'(Other Computations)'!B61*(B29-B28)/Inputs!B28/12</f>
        <v>140</v>
      </c>
      <c r="D28" s="31">
        <f ca="1">C28+'(Other Computations)'!B61*(C29-C28)/Inputs!B28/12</f>
        <v>139.99259279064398</v>
      </c>
      <c r="E28" s="31">
        <f ca="1">D28+'(Other Computations)'!B61*(D29-D28)/Inputs!B28/12</f>
        <v>139.97789631848363</v>
      </c>
      <c r="F28" s="31">
        <f ca="1">E28+'(Other Computations)'!B61*(E29-E28)/Inputs!B28/12</f>
        <v>139.95850754338073</v>
      </c>
      <c r="G28" s="31">
        <f ca="1">F28+'(Other Computations)'!B61*(F29-F28)/Inputs!B28/12</f>
        <v>139.93324924277485</v>
      </c>
      <c r="H28" s="31">
        <f ca="1">G28+'(Other Computations)'!B61*(G29-G28)/Inputs!B28/12</f>
        <v>139.90189092354362</v>
      </c>
      <c r="I28" s="31">
        <f ca="1">H28+'(Other Computations)'!B61*(H29-H28)/Inputs!B28/12</f>
        <v>139.86524037980709</v>
      </c>
      <c r="J28" s="31">
        <f ca="1">I28+'(Other Computations)'!B61*(I29-I28)/Inputs!B28/12</f>
        <v>139.82467977781482</v>
      </c>
      <c r="K28" s="31">
        <f ca="1">J28+'(Other Computations)'!B61*(J29-J28)/Inputs!B28/12</f>
        <v>139.77871097413862</v>
      </c>
      <c r="L28" s="31">
        <f ca="1">K28+'(Other Computations)'!B61*(K29-K28)/Inputs!B28/12</f>
        <v>139.72976014617586</v>
      </c>
      <c r="M28" s="31">
        <f ca="1">L28+'(Other Computations)'!B61*(L29-L28)/Inputs!B28/12</f>
        <v>139.67590857852247</v>
      </c>
      <c r="N28" s="32">
        <f ca="1">M28</f>
        <v>139.67590857852247</v>
      </c>
      <c r="O28" s="31">
        <f ca="1">M28+'(Other Computations)'!B61*(M29-M28)/Inputs!B28/12</f>
        <v>139.6187848730244</v>
      </c>
      <c r="P28" s="31">
        <f ca="1">O28+'(Other Computations)'!B61*(O29-O28)/Inputs!B28/12</f>
        <v>139.5558974996427</v>
      </c>
      <c r="Q28" s="31">
        <f ca="1">P28+'(Other Computations)'!B61*(P29-P28)/Inputs!B28/12</f>
        <v>139.48789351123344</v>
      </c>
      <c r="R28" s="31">
        <f ca="1">Q28+'(Other Computations)'!B61*(Q29-Q28)/Inputs!B28/12</f>
        <v>139.41676900524655</v>
      </c>
      <c r="S28" s="31">
        <f ca="1">R28+'(Other Computations)'!B61*(R29-R28)/Inputs!B28/12</f>
        <v>139.34069871494503</v>
      </c>
      <c r="T28" s="31">
        <f ca="1">S28+'(Other Computations)'!B61*(S29-S28)/Inputs!B28/12</f>
        <v>139.2616888406823</v>
      </c>
      <c r="U28" s="31">
        <f ca="1">T28+'(Other Computations)'!B61*(T29-T28)/Inputs!B28/12</f>
        <v>139.1797807529133</v>
      </c>
      <c r="V28" s="31">
        <f ca="1">U28+'(Other Computations)'!B61*(U29-U28)/Inputs!B28/12</f>
        <v>139.09481152572982</v>
      </c>
      <c r="W28" s="31">
        <f ca="1">V28+'(Other Computations)'!B61*(V29-V28)/Inputs!B28/12</f>
        <v>139.00664978430811</v>
      </c>
      <c r="X28" s="31">
        <f ca="1">W28+'(Other Computations)'!B61*(W29-W28)/Inputs!B28/12</f>
        <v>138.91625389922007</v>
      </c>
      <c r="Y28" s="31">
        <f ca="1">X28+'(Other Computations)'!B61*(X29-X28)/Inputs!B28/12</f>
        <v>138.82106469017756</v>
      </c>
      <c r="Z28" s="31">
        <f ca="1">Y28+'(Other Computations)'!B61*(Y29-Y28)/Inputs!B28/12</f>
        <v>138.72373222410286</v>
      </c>
      <c r="AA28" s="32">
        <f ca="1">Z28</f>
        <v>138.72373222410286</v>
      </c>
      <c r="AB28" s="31">
        <f ca="1">Z28+'(Other Computations)'!B61*(Z29-Z28)/Inputs!B28/12</f>
        <v>138.62283867617739</v>
      </c>
      <c r="AC28" s="31">
        <f ca="1">AB28+'(Other Computations)'!B61*(AB29-AB28)/Inputs!B28/12</f>
        <v>138.51880265354183</v>
      </c>
      <c r="AD28" s="31">
        <f ca="1">AC28+'(Other Computations)'!B61*(AC29-AC28)/Inputs!B28/12</f>
        <v>138.41183129293685</v>
      </c>
      <c r="AE28" s="31">
        <f ca="1">AD28+'(Other Computations)'!B61*(AD29-AD28)/Inputs!B28/12</f>
        <v>138.30278369927049</v>
      </c>
      <c r="AF28" s="31">
        <f ca="1">AE28+'(Other Computations)'!B61*(AE29-AE28)/Inputs!B28/12</f>
        <v>138.19074417705207</v>
      </c>
      <c r="AG28" s="31">
        <f ca="1">AF28+'(Other Computations)'!B61*(AF29-AF28)/Inputs!B28/12</f>
        <v>138.07668874731883</v>
      </c>
      <c r="AH28" s="31">
        <f ca="1">AG28+'(Other Computations)'!B61*(AG29-AG28)/Inputs!B28/12</f>
        <v>137.95966313739552</v>
      </c>
      <c r="AI28" s="31">
        <f ca="1">AH28+'(Other Computations)'!B61*(AH29-AH28)/Inputs!B28/12</f>
        <v>137.84020374939746</v>
      </c>
      <c r="AJ28" s="31">
        <f ca="1">AI28+'(Other Computations)'!B61*(AI29-AI28)/Inputs!B28/12</f>
        <v>137.71838179979935</v>
      </c>
      <c r="AK28" s="31">
        <f ca="1">AJ28+'(Other Computations)'!B61*(AJ29-AJ28)/Inputs!B28/12</f>
        <v>137.59627572037934</v>
      </c>
      <c r="AL28" s="31">
        <f ca="1">AK28+'(Other Computations)'!B61*(AK29-AK28)/Inputs!B28/12</f>
        <v>137.47154149838477</v>
      </c>
      <c r="AM28" s="31">
        <f ca="1">AL28+'(Other Computations)'!B61*(AL29-AL28)/Inputs!B28/12</f>
        <v>137.34640742366037</v>
      </c>
      <c r="AN28" s="32">
        <f ca="1">AM28</f>
        <v>137.34640742366037</v>
      </c>
      <c r="AO28" s="31">
        <f ca="1">AM28+'(Other Computations)'!B61*(AM29-AM28)/Inputs!B28/12</f>
        <v>137.21877713338455</v>
      </c>
      <c r="AP28" s="31">
        <f ca="1">AO28+'(Other Computations)'!B61*(AO29-AO28)/Inputs!B28/12</f>
        <v>137.08751677636897</v>
      </c>
      <c r="AQ28" s="31">
        <f ca="1">AP28+'(Other Computations)'!B61*(AP29-AP28)/Inputs!B28/12</f>
        <v>136.9545918058588</v>
      </c>
      <c r="AR28" s="31">
        <f ca="1">AQ28+'(Other Computations)'!B61*(AQ29-AQ28)/Inputs!B28/12</f>
        <v>136.81941562496556</v>
      </c>
      <c r="AS28" s="31">
        <f ca="1">AR28+'(Other Computations)'!B61*(AR29-AR28)/Inputs!B28/12</f>
        <v>136.68315079137366</v>
      </c>
      <c r="AT28" s="31">
        <f ca="1">AS28+'(Other Computations)'!B61*(AS29-AS28)/Inputs!B28/12</f>
        <v>136.54412669687053</v>
      </c>
      <c r="AU28" s="31">
        <f ca="1">AT28+'(Other Computations)'!B61*(AT29-AT28)/Inputs!B28/12</f>
        <v>136.40396595093918</v>
      </c>
      <c r="AV28" s="31">
        <f ca="1">AU28+'(Other Computations)'!B61*(AU29-AU28)/Inputs!B28/12</f>
        <v>136.26211359321161</v>
      </c>
      <c r="AW28" s="31">
        <f ca="1">AV28+'(Other Computations)'!B61*(AV29-AV28)/Inputs!B28/12</f>
        <v>136.11913439437453</v>
      </c>
      <c r="AX28" s="31">
        <f ca="1">AW28+'(Other Computations)'!B61*(AW29-AW28)/Inputs!B28/12</f>
        <v>135.97519314024888</v>
      </c>
      <c r="AY28" s="31">
        <f ca="1">AX28+'(Other Computations)'!B61*(AX29-AX28)/Inputs!B28/12</f>
        <v>135.8307719220013</v>
      </c>
      <c r="AZ28" s="31">
        <f ca="1">AY28+'(Other Computations)'!B61*(AY29-AY28)/Inputs!B28/12</f>
        <v>135.685197187287</v>
      </c>
      <c r="BA28" s="32">
        <f ca="1">AZ28</f>
        <v>135.685197187287</v>
      </c>
      <c r="BB28" s="31">
        <f ca="1">AZ28+'(Other Computations)'!B61*(AZ29-AZ28)/Inputs!B28/12</f>
        <v>135.53752012106531</v>
      </c>
      <c r="BC28" s="31">
        <f ca="1">BB28+'(Other Computations)'!B61*(BB29-BB28)/Inputs!B28/12</f>
        <v>135.38862686438725</v>
      </c>
      <c r="BD28" s="31">
        <f ca="1">BC28+'(Other Computations)'!B61*(BC29-BC28)/Inputs!B28/12</f>
        <v>135.23830021787094</v>
      </c>
      <c r="BE28" s="31">
        <f ca="1">BD28+'(Other Computations)'!B61*(BD29-BD28)/Inputs!B28/12</f>
        <v>135.08857955320912</v>
      </c>
      <c r="BF28" s="31">
        <f ca="1">BE28+'(Other Computations)'!B61*(BE29-BE28)/Inputs!B28/12</f>
        <v>134.93751805009873</v>
      </c>
      <c r="BG28" s="31">
        <f ca="1">BF28+'(Other Computations)'!B61*(BF29-BF28)/Inputs!B28/12</f>
        <v>134.78589830121425</v>
      </c>
      <c r="BH28" s="31">
        <f ca="1">BG28+'(Other Computations)'!B61*(BG29-BG28)/Inputs!B28/12</f>
        <v>134.63384423885722</v>
      </c>
      <c r="BI28" s="31">
        <f ca="1">BH28+'(Other Computations)'!B61*(BH29-BH28)/Inputs!B28/12</f>
        <v>134.48216443483548</v>
      </c>
      <c r="BJ28" s="31">
        <f ca="1">BI28+'(Other Computations)'!B61*(BI29-BI28)/Inputs!B28/12</f>
        <v>134.32877000506338</v>
      </c>
      <c r="BK28" s="31">
        <f ca="1">BJ28+'(Other Computations)'!B61*(BJ29-BJ28)/Inputs!B28/12</f>
        <v>134.17424069994544</v>
      </c>
      <c r="BL28" s="31">
        <f ca="1">BK28+'(Other Computations)'!B61*(BK29-BK28)/Inputs!B28/12</f>
        <v>134.01836404868047</v>
      </c>
      <c r="BM28" s="31">
        <f ca="1">BL28+'(Other Computations)'!B61*(BL29-BL28)/Inputs!B28/12</f>
        <v>133.86152671866012</v>
      </c>
      <c r="BN28" s="32">
        <f ca="1">BM28</f>
        <v>133.86152671866012</v>
      </c>
      <c r="BO28" s="31">
        <f ca="1">BM28+'(Other Computations)'!B61*(BM29-BM28)/Inputs!B28/12</f>
        <v>133.70274574854889</v>
      </c>
      <c r="BP28" s="31">
        <f ca="1">BO28+'(Other Computations)'!B61*(BO29-BO28)/Inputs!B28/12</f>
        <v>133.54300133110229</v>
      </c>
      <c r="BQ28" s="31">
        <f ca="1">BP28+'(Other Computations)'!B61*(BP29-BP28)/Inputs!B28/12</f>
        <v>133.38327197208281</v>
      </c>
      <c r="BR28" s="31">
        <f ca="1">BQ28+'(Other Computations)'!B61*(BQ29-BQ28)/Inputs!B28/12</f>
        <v>133.22460437409575</v>
      </c>
      <c r="BS28" s="31">
        <f ca="1">BR28+'(Other Computations)'!B61*(BR29-BR28)/Inputs!B28/12</f>
        <v>133.06621409380526</v>
      </c>
      <c r="BT28" s="31">
        <f ca="1">BS28+'(Other Computations)'!B61*(BS29-BS28)/Inputs!B28/12</f>
        <v>132.90796343992147</v>
      </c>
      <c r="BU28" s="31">
        <f ca="1">BT28+'(Other Computations)'!B61*(BT29-BT28)/Inputs!B28/12</f>
        <v>132.74783879577663</v>
      </c>
      <c r="BV28" s="31">
        <f ca="1">BU28+'(Other Computations)'!B61*(BU29-BU28)/Inputs!B28/12</f>
        <v>132.58705084664149</v>
      </c>
      <c r="BW28" s="31">
        <f ca="1">BV28+'(Other Computations)'!B61*(BV29-BV28)/Inputs!B28/12</f>
        <v>132.42649444745268</v>
      </c>
      <c r="BX28" s="31">
        <f ca="1">BW28+'(Other Computations)'!B61*(BW29-BW28)/Inputs!B28/12</f>
        <v>132.26493184086681</v>
      </c>
      <c r="BY28" s="31">
        <f ca="1">BX28+'(Other Computations)'!B61*(BX29-BX28)/Inputs!B28/12</f>
        <v>132.1028817733567</v>
      </c>
      <c r="BZ28" s="31">
        <f ca="1">BY28+'(Other Computations)'!B61*(BY29-BY28)/Inputs!B28/12</f>
        <v>131.93984891717153</v>
      </c>
      <c r="CA28" s="32">
        <f ca="1">BZ28</f>
        <v>131.93984891717153</v>
      </c>
      <c r="CB28" s="31">
        <f ca="1">BZ28+'(Other Computations)'!B61*(BZ29-BZ28)/Inputs!B28/12</f>
        <v>131.77591812380683</v>
      </c>
      <c r="CC28" s="31">
        <f ca="1">CB28+'(Other Computations)'!B61*(CB29-CB28)/Inputs!B28/12</f>
        <v>131.61171827919767</v>
      </c>
      <c r="CD28" s="31">
        <f ca="1">CC28+'(Other Computations)'!B61*(CC29-CC28)/Inputs!B28/12</f>
        <v>131.44653922876068</v>
      </c>
      <c r="CE28" s="31">
        <f ca="1">CD28+'(Other Computations)'!B61*(CD29-CD28)/Inputs!B28/12</f>
        <v>131.282505018108</v>
      </c>
      <c r="CF28" s="31">
        <f ca="1">CE28+'(Other Computations)'!B61*(CE29-CE28)/Inputs!B28/12</f>
        <v>131.11861696572805</v>
      </c>
      <c r="CG28" s="31">
        <f ca="1">CF28+'(Other Computations)'!B61*(CF29-CF28)/Inputs!B28/12</f>
        <v>130.95343848921888</v>
      </c>
      <c r="CH28" s="31">
        <f ca="1">CG28+'(Other Computations)'!B61*(CG29-CG28)/Inputs!B28/12</f>
        <v>130.78700475832676</v>
      </c>
      <c r="CI28" s="31">
        <f ca="1">CH28+'(Other Computations)'!B61*(CH29-CH28)/Inputs!B28/12</f>
        <v>130.62128135100423</v>
      </c>
      <c r="CJ28" s="31">
        <f ca="1">CI28+'(Other Computations)'!B61*(CI29-CI28)/Inputs!B28/12</f>
        <v>130.45449998662863</v>
      </c>
      <c r="CK28" s="31">
        <f ca="1">CJ28+'(Other Computations)'!B61*(CJ29-CJ28)/Inputs!B28/12</f>
        <v>130.28695687093531</v>
      </c>
      <c r="CL28" s="31">
        <f ca="1">CK28+'(Other Computations)'!B61*(CK29-CK28)/Inputs!B28/12</f>
        <v>130.12046481656682</v>
      </c>
      <c r="CM28" s="31">
        <f ca="1">CL28+'(Other Computations)'!B61*(CL29-CL28)/Inputs!B28/12</f>
        <v>129.95428731953555</v>
      </c>
      <c r="CN28" s="32">
        <f ca="1">CM28</f>
        <v>129.95428731953555</v>
      </c>
      <c r="CO28" s="31">
        <f ca="1">CM28+'(Other Computations)'!B61*(CM29-CM28)/Inputs!B28/12</f>
        <v>129.78832596862375</v>
      </c>
      <c r="CP28" s="31">
        <f ca="1">CO28+'(Other Computations)'!B61*(CO29-CO28)/Inputs!B28/12</f>
        <v>129.6242626083457</v>
      </c>
      <c r="CQ28" s="31">
        <f ca="1">CP28+'(Other Computations)'!B61*(CP29-CP28)/Inputs!B28/12</f>
        <v>129.461291070057</v>
      </c>
      <c r="CR28" s="31">
        <f ca="1">CQ28+'(Other Computations)'!B61*(CQ29-CQ28)/Inputs!B28/12</f>
        <v>129.29882519556384</v>
      </c>
      <c r="CS28" s="31">
        <f ca="1">CR28+'(Other Computations)'!B61*(CR29-CR28)/Inputs!B28/12</f>
        <v>129.13610103681899</v>
      </c>
      <c r="CT28" s="31">
        <f ca="1">CS28+'(Other Computations)'!B61*(CS29-CS28)/Inputs!B28/12</f>
        <v>128.97515206631732</v>
      </c>
      <c r="CU28" s="31">
        <f ca="1">CT28+'(Other Computations)'!B61*(CT29-CT28)/Inputs!B28/12</f>
        <v>128.81525495648546</v>
      </c>
      <c r="CV28" s="31">
        <f ca="1">CU28+'(Other Computations)'!B61*(CU29-CU28)/Inputs!B28/12</f>
        <v>128.65690472272357</v>
      </c>
      <c r="CW28" s="31">
        <f ca="1">CV28+'(Other Computations)'!B61*(CV29-CV28)/Inputs!B28/12</f>
        <v>128.4995921721395</v>
      </c>
      <c r="CX28" s="31">
        <f ca="1">CW28+'(Other Computations)'!B61*(CW29-CW28)/Inputs!B28/12</f>
        <v>128.34366574147739</v>
      </c>
      <c r="CY28" s="31">
        <f ca="1">CX28+'(Other Computations)'!B61*(CX29-CX28)/Inputs!B28/12</f>
        <v>128.18733404078102</v>
      </c>
      <c r="CZ28" s="31">
        <f ca="1">CY28+'(Other Computations)'!B61*(CY29-CY28)/Inputs!B28/12</f>
        <v>128.03196636445762</v>
      </c>
      <c r="DA28" s="32">
        <f ca="1">CZ28</f>
        <v>128.03196636445762</v>
      </c>
      <c r="DB28" s="31">
        <f ca="1">CZ28+'(Other Computations)'!B61*(CZ29-CZ28)/Inputs!B28/12</f>
        <v>127.87562413816227</v>
      </c>
      <c r="DC28" s="31">
        <f ca="1">DB28+'(Other Computations)'!B61*(DB29-DB28)/Inputs!B28/12</f>
        <v>127.72055411351901</v>
      </c>
      <c r="DD28" s="31">
        <f ca="1">DC28+'(Other Computations)'!B61*(DC29-DC28)/Inputs!B28/12</f>
        <v>127.56638217337184</v>
      </c>
      <c r="DE28" s="31">
        <f ca="1">DD28+'(Other Computations)'!B61*(DD29-DD28)/Inputs!B28/12</f>
        <v>127.41310792335635</v>
      </c>
      <c r="DF28" s="31">
        <f ca="1">DE28+'(Other Computations)'!B61*(DE29-DE28)/Inputs!B28/12</f>
        <v>127.25952549129708</v>
      </c>
      <c r="DG28" s="31">
        <f ca="1">DF28+'(Other Computations)'!B61*(DF29-DF28)/Inputs!B28/12</f>
        <v>127.10575895326856</v>
      </c>
      <c r="DH28" s="31">
        <f ca="1">DG28+'(Other Computations)'!B61*(DG29-DG28)/Inputs!B28/12</f>
        <v>126.95307191484703</v>
      </c>
      <c r="DI28" s="31">
        <f ca="1">DH28+'(Other Computations)'!B61*(DH29-DH28)/Inputs!B28/12</f>
        <v>126.80172788328443</v>
      </c>
      <c r="DJ28" s="31">
        <f ca="1">DI28+'(Other Computations)'!B61*(DI29-DI28)/Inputs!B28/12</f>
        <v>126.65210243012798</v>
      </c>
      <c r="DK28" s="31">
        <f ca="1">DJ28+'(Other Computations)'!B61*(DJ29-DJ28)/Inputs!B28/12</f>
        <v>126.50173600418292</v>
      </c>
      <c r="DL28" s="31">
        <f ca="1">DK28+'(Other Computations)'!B61*(DK29-DK28)/Inputs!B28/12</f>
        <v>126.35335386958168</v>
      </c>
      <c r="DM28" s="31">
        <f ca="1">DL28+'(Other Computations)'!B61*(DL29-DL28)/Inputs!B28/12</f>
        <v>126.20626329453108</v>
      </c>
      <c r="DN28" s="32">
        <f ca="1">DM28</f>
        <v>126.20626329453108</v>
      </c>
      <c r="DO28" s="31">
        <f ca="1">DM28+'(Other Computations)'!B61*(DM29-DM28)/Inputs!B28/12</f>
        <v>126.06000810811919</v>
      </c>
      <c r="DP28" s="31">
        <f ca="1">DO28+'(Other Computations)'!B61*(DO29-DO28)/Inputs!B28/12</f>
        <v>125.91413101072233</v>
      </c>
      <c r="DQ28" s="31">
        <f ca="1">DP28+'(Other Computations)'!B61*(DP29-DP28)/Inputs!B28/12</f>
        <v>125.76896399626537</v>
      </c>
      <c r="DR28" s="31">
        <f ca="1">DQ28+'(Other Computations)'!B61*(DQ29-DQ28)/Inputs!B28/12</f>
        <v>125.62450937383737</v>
      </c>
      <c r="DS28" s="31">
        <f ca="1">DR28+'(Other Computations)'!B61*(DR29-DR28)/Inputs!B28/12</f>
        <v>125.48123400017253</v>
      </c>
      <c r="DT28" s="31">
        <f ca="1">DS28+'(Other Computations)'!B61*(DS29-DS28)/Inputs!B28/12</f>
        <v>125.33901739682943</v>
      </c>
      <c r="DU28" s="31">
        <f ca="1">DT28+'(Other Computations)'!B61*(DT29-DT28)/Inputs!B28/12</f>
        <v>125.19742331184243</v>
      </c>
      <c r="DV28" s="31">
        <f ca="1">DU28+'(Other Computations)'!B61*(DU29-DU28)/Inputs!B28/12</f>
        <v>125.05673044486568</v>
      </c>
      <c r="DW28" s="31">
        <f ca="1">DV28+'(Other Computations)'!B61*(DV29-DV28)/Inputs!B28/12</f>
        <v>124.91622161735413</v>
      </c>
      <c r="DX28" s="31">
        <f ca="1">DW28+'(Other Computations)'!B61*(DW29-DW28)/Inputs!B28/12</f>
        <v>124.77543700920484</v>
      </c>
      <c r="DY28" s="31">
        <f ca="1">DX28+'(Other Computations)'!B61*(DX29-DX28)/Inputs!B28/12</f>
        <v>124.63459432876476</v>
      </c>
      <c r="DZ28" s="31">
        <f ca="1">DY28+'(Other Computations)'!B61*(DY29-DY28)/Inputs!B28/12</f>
        <v>124.49435669485504</v>
      </c>
      <c r="EA28" s="32">
        <f ca="1">DZ28</f>
        <v>124.49435669485504</v>
      </c>
      <c r="EB28" s="31">
        <f ca="1">DZ28+'(Other Computations)'!B61*(DZ29-DZ28)/Inputs!B28/12</f>
        <v>124.35426089579133</v>
      </c>
      <c r="EC28" s="31">
        <f ca="1">EB28+'(Other Computations)'!B61*(EB29-EB28)/Inputs!B28/12</f>
        <v>124.21586583310052</v>
      </c>
      <c r="ED28" s="31">
        <f ca="1">EC28+'(Other Computations)'!B61*(EC29-EC28)/Inputs!B28/12</f>
        <v>124.07790880958262</v>
      </c>
      <c r="EE28" s="31">
        <f ca="1">ED28+'(Other Computations)'!B61*(ED29-ED28)/Inputs!B28/12</f>
        <v>123.94015711620503</v>
      </c>
      <c r="EF28" s="31">
        <f ca="1">EE28+'(Other Computations)'!B61*(EE29-EE28)/Inputs!B28/12</f>
        <v>123.80293458535593</v>
      </c>
      <c r="EG28" s="31">
        <f ca="1">EF28+'(Other Computations)'!B61*(EF29-EF28)/Inputs!B28/12</f>
        <v>123.66544549357191</v>
      </c>
      <c r="EH28" s="31">
        <f ca="1">EG28+'(Other Computations)'!B61*(EG29-EG28)/Inputs!B28/12</f>
        <v>123.52710774250797</v>
      </c>
      <c r="EI28" s="31">
        <f ca="1">EH28+'(Other Computations)'!B61*(EH29-EH28)/Inputs!B28/12</f>
        <v>123.3890575787041</v>
      </c>
      <c r="EJ28" s="31">
        <f ca="1">EI28+'(Other Computations)'!B61*(EI29-EI28)/Inputs!B28/12</f>
        <v>123.2528371056198</v>
      </c>
      <c r="EK28" s="31">
        <f ca="1">EJ28+'(Other Computations)'!B61*(EJ29-EJ28)/Inputs!B28/12</f>
        <v>123.11838636788102</v>
      </c>
      <c r="EL28" s="31">
        <f ca="1">EK28+'(Other Computations)'!B61*(EK29-EK28)/Inputs!B28/12</f>
        <v>122.98477096819843</v>
      </c>
      <c r="EM28" s="31">
        <f ca="1">EL28+'(Other Computations)'!B61*(EL29-EL28)/Inputs!B28/12</f>
        <v>122.85340628390708</v>
      </c>
      <c r="EN28" s="32">
        <f ca="1">EM28</f>
        <v>122.85340628390708</v>
      </c>
    </row>
    <row r="29" spans="1:144" ht="12.75" customHeight="1" outlineLevel="1" x14ac:dyDescent="0.2">
      <c r="A29" s="9" t="str">
        <f>Labels!B39</f>
        <v>Desired Employment</v>
      </c>
      <c r="B29" s="33">
        <f>(1-Inputs!B20)*B11/'(Other Computations)'!B130</f>
        <v>140</v>
      </c>
      <c r="C29" s="33">
        <f ca="1">(1-Inputs!B20)*C11/'(Other Computations)'!B130</f>
        <v>139.57334474109399</v>
      </c>
      <c r="D29" s="33">
        <f ca="1">(1-Inputs!B20)*D11/'(Other Computations)'!B130</f>
        <v>139.14607599420842</v>
      </c>
      <c r="E29" s="33">
        <f ca="1">(1-Inputs!B20)*E11/'(Other Computations)'!B130</f>
        <v>138.86110287255701</v>
      </c>
      <c r="F29" s="33">
        <f ca="1">(1-Inputs!B20)*F11/'(Other Computations)'!B130</f>
        <v>138.5036294284817</v>
      </c>
      <c r="G29" s="33">
        <f ca="1">(1-Inputs!B20)*G11/'(Other Computations)'!B130</f>
        <v>138.12701005505656</v>
      </c>
      <c r="H29" s="33">
        <f ca="1">(1-Inputs!B20)*H11/'(Other Computations)'!B130</f>
        <v>137.79081960431986</v>
      </c>
      <c r="I29" s="33">
        <f ca="1">(1-Inputs!B20)*I11/'(Other Computations)'!B130</f>
        <v>137.52894970505167</v>
      </c>
      <c r="J29" s="33">
        <f ca="1">(1-Inputs!B20)*J11/'(Other Computations)'!B130</f>
        <v>137.17687668606621</v>
      </c>
      <c r="K29" s="33">
        <f ca="1">(1-Inputs!B20)*K11/'(Other Computations)'!B130</f>
        <v>136.9591432834832</v>
      </c>
      <c r="L29" s="33">
        <f ca="1">(1-Inputs!B20)*L11/'(Other Computations)'!B130</f>
        <v>136.62790984933966</v>
      </c>
      <c r="M29" s="33">
        <f ca="1">(1-Inputs!B20)*M11/'(Other Computations)'!B130</f>
        <v>136.38558314183351</v>
      </c>
      <c r="N29" s="34">
        <f ca="1">SUM(B29:M29)</f>
        <v>1656.6804453614916</v>
      </c>
      <c r="O29" s="33">
        <f ca="1">(1-Inputs!B20)*O11/'(Other Computations)'!B130</f>
        <v>135.99647216623899</v>
      </c>
      <c r="P29" s="33">
        <f ca="1">(1-Inputs!B20)*P11/'(Other Computations)'!B130</f>
        <v>135.63886776726943</v>
      </c>
      <c r="Q29" s="33">
        <f ca="1">(1-Inputs!B20)*Q11/'(Other Computations)'!B130</f>
        <v>135.39112196638837</v>
      </c>
      <c r="R29" s="33">
        <f ca="1">(1-Inputs!B20)*R11/'(Other Computations)'!B130</f>
        <v>135.03512028387951</v>
      </c>
      <c r="S29" s="33">
        <f ca="1">(1-Inputs!B20)*S11/'(Other Computations)'!B130</f>
        <v>134.78972995741125</v>
      </c>
      <c r="T29" s="33">
        <f ca="1">(1-Inputs!B20)*T11/'(Other Computations)'!B130</f>
        <v>134.54378298518895</v>
      </c>
      <c r="U29" s="33">
        <f ca="1">(1-Inputs!B20)*U11/'(Other Computations)'!B130</f>
        <v>134.28555326714454</v>
      </c>
      <c r="V29" s="33">
        <f ca="1">(1-Inputs!B20)*V11/'(Other Computations)'!B130</f>
        <v>134.01669521983843</v>
      </c>
      <c r="W29" s="33">
        <f ca="1">(1-Inputs!B20)*W11/'(Other Computations)'!B130</f>
        <v>133.79984680323605</v>
      </c>
      <c r="X29" s="33">
        <f ca="1">(1-Inputs!B20)*X11/'(Other Computations)'!B130</f>
        <v>133.43335545837243</v>
      </c>
      <c r="Y29" s="33">
        <f ca="1">(1-Inputs!B20)*Y11/'(Other Computations)'!B130</f>
        <v>133.21471464427498</v>
      </c>
      <c r="Z29" s="33">
        <f ca="1">(1-Inputs!B20)*Z11/'(Other Computations)'!B130</f>
        <v>132.91226386359583</v>
      </c>
      <c r="AA29" s="34">
        <f ca="1">SUM(O29:Z29)</f>
        <v>1613.0575243828389</v>
      </c>
      <c r="AB29" s="33">
        <f ca="1">(1-Inputs!B20)*AB11/'(Other Computations)'!B130</f>
        <v>132.63036377236821</v>
      </c>
      <c r="AC29" s="33">
        <f ca="1">(1-Inputs!B20)*AC11/'(Other Computations)'!B130</f>
        <v>132.35725228269496</v>
      </c>
      <c r="AD29" s="33">
        <f ca="1">(1-Inputs!B20)*AD11/'(Other Computations)'!B130</f>
        <v>132.13068989775456</v>
      </c>
      <c r="AE29" s="33">
        <f ca="1">(1-Inputs!B20)*AE11/'(Other Computations)'!B130</f>
        <v>131.8493072194893</v>
      </c>
      <c r="AF29" s="33">
        <f ca="1">(1-Inputs!B20)*AF11/'(Other Computations)'!B130</f>
        <v>131.62115142441797</v>
      </c>
      <c r="AG29" s="33">
        <f ca="1">(1-Inputs!B20)*AG11/'(Other Computations)'!B130</f>
        <v>131.33601361573599</v>
      </c>
      <c r="AH29" s="33">
        <f ca="1">(1-Inputs!B20)*AH11/'(Other Computations)'!B130</f>
        <v>131.07880238870709</v>
      </c>
      <c r="AI29" s="33">
        <f ca="1">(1-Inputs!B20)*AI11/'(Other Computations)'!B130</f>
        <v>130.82325945254607</v>
      </c>
      <c r="AJ29" s="33">
        <f ca="1">(1-Inputs!B20)*AJ11/'(Other Computations)'!B130</f>
        <v>130.68507162520683</v>
      </c>
      <c r="AK29" s="33">
        <f ca="1">(1-Inputs!B20)*AK11/'(Other Computations)'!B130</f>
        <v>130.41158453349121</v>
      </c>
      <c r="AL29" s="33">
        <f ca="1">(1-Inputs!B20)*AL11/'(Other Computations)'!B130</f>
        <v>130.26381879425909</v>
      </c>
      <c r="AM29" s="33">
        <f ca="1">(1-Inputs!B20)*AM11/'(Other Computations)'!B130</f>
        <v>129.99490270377359</v>
      </c>
      <c r="AN29" s="34">
        <f ca="1">SUM(AB29:AM29)</f>
        <v>1575.1822177104448</v>
      </c>
      <c r="AO29" s="33">
        <f ca="1">(1-Inputs!B20)*AO11/'(Other Computations)'!B130</f>
        <v>129.65818056928782</v>
      </c>
      <c r="AP29" s="33">
        <f ca="1">(1-Inputs!B20)*AP11/'(Other Computations)'!B130</f>
        <v>129.4310384749829</v>
      </c>
      <c r="AQ29" s="33">
        <f ca="1">(1-Inputs!B20)*AQ11/'(Other Computations)'!B130</f>
        <v>129.16844378640761</v>
      </c>
      <c r="AR29" s="33">
        <f ca="1">(1-Inputs!B20)*AR11/'(Other Computations)'!B130</f>
        <v>128.97056121007208</v>
      </c>
      <c r="AS29" s="33">
        <f ca="1">(1-Inputs!B20)*AS11/'(Other Computations)'!B130</f>
        <v>128.67536294799291</v>
      </c>
      <c r="AT29" s="33">
        <f ca="1">(1-Inputs!B20)*AT11/'(Other Computations)'!B130</f>
        <v>128.47086773122385</v>
      </c>
      <c r="AU29" s="33">
        <f ca="1">(1-Inputs!B20)*AU11/'(Other Computations)'!B130</f>
        <v>128.23327014583145</v>
      </c>
      <c r="AV29" s="33">
        <f ca="1">(1-Inputs!B20)*AV11/'(Other Computations)'!B130</f>
        <v>128.02651174019576</v>
      </c>
      <c r="AW29" s="33">
        <f ca="1">(1-Inputs!B20)*AW11/'(Other Computations)'!B130</f>
        <v>127.82811815673742</v>
      </c>
      <c r="AX29" s="33">
        <f ca="1">(1-Inputs!B20)*AX11/'(Other Computations)'!B130</f>
        <v>127.65653096918825</v>
      </c>
      <c r="AY29" s="33">
        <f ca="1">(1-Inputs!B20)*AY11/'(Other Computations)'!B130</f>
        <v>127.44566720245705</v>
      </c>
      <c r="AZ29" s="33">
        <f ca="1">(1-Inputs!B20)*AZ11/'(Other Computations)'!B130</f>
        <v>127.17899817291783</v>
      </c>
      <c r="BA29" s="34">
        <f ca="1">SUM(AO29:AZ29)</f>
        <v>1540.7435511072949</v>
      </c>
      <c r="BB29" s="33">
        <f ca="1">(1-Inputs!B20)*BB11/'(Other Computations)'!B130</f>
        <v>126.96126853640872</v>
      </c>
      <c r="BC29" s="33">
        <f ca="1">(1-Inputs!B20)*BC11/'(Other Computations)'!B130</f>
        <v>126.72981202504795</v>
      </c>
      <c r="BD29" s="33">
        <f ca="1">(1-Inputs!B20)*BD11/'(Other Computations)'!B130</f>
        <v>126.61438993334919</v>
      </c>
      <c r="BE29" s="33">
        <f ca="1">(1-Inputs!B20)*BE11/'(Other Computations)'!B130</f>
        <v>126.38743697405137</v>
      </c>
      <c r="BF29" s="33">
        <f ca="1">(1-Inputs!B20)*BF11/'(Other Computations)'!B130</f>
        <v>126.20422051435195</v>
      </c>
      <c r="BG29" s="33">
        <f ca="1">(1-Inputs!B20)*BG11/'(Other Computations)'!B130</f>
        <v>126.02758430944945</v>
      </c>
      <c r="BH29" s="33">
        <f ca="1">(1-Inputs!B20)*BH11/'(Other Computations)'!B130</f>
        <v>125.89708752720583</v>
      </c>
      <c r="BI29" s="33">
        <f ca="1">(1-Inputs!B20)*BI11/'(Other Computations)'!B130</f>
        <v>125.64664527996213</v>
      </c>
      <c r="BJ29" s="33">
        <f ca="1">(1-Inputs!B20)*BJ11/'(Other Computations)'!B130</f>
        <v>125.42788203026977</v>
      </c>
      <c r="BK29" s="33">
        <f ca="1">(1-Inputs!B20)*BK11/'(Other Computations)'!B130</f>
        <v>125.19574558708288</v>
      </c>
      <c r="BL29" s="33">
        <f ca="1">(1-Inputs!B20)*BL11/'(Other Computations)'!B130</f>
        <v>124.9845338395081</v>
      </c>
      <c r="BM29" s="33">
        <f ca="1">(1-Inputs!B20)*BM11/'(Other Computations)'!B130</f>
        <v>124.71574284025328</v>
      </c>
      <c r="BN29" s="34">
        <f ca="1">SUM(BB29:BM29)</f>
        <v>1510.7923493969406</v>
      </c>
      <c r="BO29" s="33">
        <f ca="1">(1-Inputs!B20)*BO11/'(Other Computations)'!B130</f>
        <v>124.50146730362449</v>
      </c>
      <c r="BP29" s="33">
        <f ca="1">(1-Inputs!B20)*BP11/'(Other Computations)'!B130</f>
        <v>124.3425902515804</v>
      </c>
      <c r="BQ29" s="33">
        <f ca="1">(1-Inputs!B20)*BQ11/'(Other Computations)'!B130</f>
        <v>124.24401832802758</v>
      </c>
      <c r="BR29" s="33">
        <f ca="1">(1-Inputs!B20)*BR11/'(Other Computations)'!B130</f>
        <v>124.10132422936367</v>
      </c>
      <c r="BS29" s="33">
        <f ca="1">(1-Inputs!B20)*BS11/'(Other Computations)'!B130</f>
        <v>123.95097643009905</v>
      </c>
      <c r="BT29" s="33">
        <f ca="1">(1-Inputs!B20)*BT11/'(Other Computations)'!B130</f>
        <v>123.68478393717915</v>
      </c>
      <c r="BU29" s="33">
        <f ca="1">(1-Inputs!B20)*BU11/'(Other Computations)'!B130</f>
        <v>123.48645292559213</v>
      </c>
      <c r="BV29" s="33">
        <f ca="1">(1-Inputs!B20)*BV11/'(Other Computations)'!B130</f>
        <v>123.33900225336697</v>
      </c>
      <c r="BW29" s="33">
        <f ca="1">(1-Inputs!B20)*BW11/'(Other Computations)'!B130</f>
        <v>123.12048830810592</v>
      </c>
      <c r="BX29" s="33">
        <f ca="1">(1-Inputs!B20)*BX11/'(Other Computations)'!B130</f>
        <v>122.93084795228376</v>
      </c>
      <c r="BY29" s="33">
        <f ca="1">(1-Inputs!B20)*BY11/'(Other Computations)'!B130</f>
        <v>122.71218925709098</v>
      </c>
      <c r="BZ29" s="33">
        <f ca="1">(1-Inputs!B20)*BZ11/'(Other Computations)'!B130</f>
        <v>122.49743521936469</v>
      </c>
      <c r="CA29" s="34">
        <f ca="1">SUM(BO29:BZ29)</f>
        <v>1482.911576395679</v>
      </c>
      <c r="CB29" s="33">
        <f ca="1">(1-Inputs!B20)*CB11/'(Other Computations)'!B130</f>
        <v>122.31800707431871</v>
      </c>
      <c r="CC29" s="33">
        <f ca="1">(1-Inputs!B20)*CC11/'(Other Computations)'!B130</f>
        <v>122.09740497402765</v>
      </c>
      <c r="CD29" s="33">
        <f ca="1">(1-Inputs!B20)*CD11/'(Other Computations)'!B130</f>
        <v>121.998168695166</v>
      </c>
      <c r="CE29" s="33">
        <f ca="1">(1-Inputs!B20)*CE11/'(Other Computations)'!B130</f>
        <v>121.84255320102267</v>
      </c>
      <c r="CF29" s="33">
        <f ca="1">(1-Inputs!B20)*CF11/'(Other Computations)'!B130</f>
        <v>121.6043367187993</v>
      </c>
      <c r="CG29" s="33">
        <f ca="1">(1-Inputs!B20)*CG11/'(Other Computations)'!B130</f>
        <v>121.36685558983302</v>
      </c>
      <c r="CH29" s="33">
        <f ca="1">(1-Inputs!B20)*CH11/'(Other Computations)'!B130</f>
        <v>121.2413364965492</v>
      </c>
      <c r="CI29" s="33">
        <f ca="1">(1-Inputs!B20)*CI11/'(Other Computations)'!B130</f>
        <v>121.01467476297059</v>
      </c>
      <c r="CJ29" s="33">
        <f ca="1">(1-Inputs!B20)*CJ11/'(Other Computations)'!B130</f>
        <v>120.80401652269398</v>
      </c>
      <c r="CK29" s="33">
        <f ca="1">(1-Inputs!B20)*CK11/'(Other Computations)'!B130</f>
        <v>120.69701453931037</v>
      </c>
      <c r="CL29" s="33">
        <f ca="1">(1-Inputs!B20)*CL11/'(Other Computations)'!B130</f>
        <v>120.54864098756512</v>
      </c>
      <c r="CM29" s="33">
        <f ca="1">(1-Inputs!B20)*CM11/'(Other Computations)'!B130</f>
        <v>120.39491350701574</v>
      </c>
      <c r="CN29" s="34">
        <f ca="1">SUM(CB29:CM29)</f>
        <v>1455.9279230692721</v>
      </c>
      <c r="CO29" s="33">
        <f ca="1">(1-Inputs!B20)*CO11/'(Other Computations)'!B130</f>
        <v>120.33827641660784</v>
      </c>
      <c r="CP29" s="33">
        <f ca="1">(1-Inputs!B20)*CP11/'(Other Computations)'!B130</f>
        <v>120.23710200291656</v>
      </c>
      <c r="CQ29" s="33">
        <f ca="1">(1-Inputs!B20)*CQ11/'(Other Computations)'!B130</f>
        <v>120.10325669925145</v>
      </c>
      <c r="CR29" s="33">
        <f ca="1">(1-Inputs!B20)*CR11/'(Other Computations)'!B130</f>
        <v>119.92591365186091</v>
      </c>
      <c r="CS29" s="33">
        <f ca="1">(1-Inputs!B20)*CS11/'(Other Computations)'!B130</f>
        <v>119.86544033592263</v>
      </c>
      <c r="CT29" s="33">
        <f ca="1">(1-Inputs!B20)*CT11/'(Other Computations)'!B130</f>
        <v>119.76507854000207</v>
      </c>
      <c r="CU29" s="33">
        <f ca="1">(1-Inputs!B20)*CU11/'(Other Computations)'!B130</f>
        <v>119.69428149180044</v>
      </c>
      <c r="CV29" s="33">
        <f ca="1">(1-Inputs!B20)*CV11/'(Other Computations)'!B130</f>
        <v>119.59570180908102</v>
      </c>
      <c r="CW29" s="33">
        <f ca="1">(1-Inputs!B20)*CW11/'(Other Computations)'!B130</f>
        <v>119.51822976600167</v>
      </c>
      <c r="CX29" s="33">
        <f ca="1">(1-Inputs!B20)*CX11/'(Other Computations)'!B130</f>
        <v>119.33895978136623</v>
      </c>
      <c r="CY29" s="33">
        <f ca="1">(1-Inputs!B20)*CY11/'(Other Computations)'!B130</f>
        <v>119.23815588455348</v>
      </c>
      <c r="CZ29" s="33">
        <f ca="1">(1-Inputs!B20)*CZ11/'(Other Computations)'!B130</f>
        <v>119.02665412984524</v>
      </c>
      <c r="DA29" s="34">
        <f ca="1">SUM(CO29:CZ29)</f>
        <v>1436.6470505092093</v>
      </c>
      <c r="DB29" s="33">
        <f ca="1">(1-Inputs!B20)*DB11/'(Other Computations)'!B130</f>
        <v>118.94359071871109</v>
      </c>
      <c r="DC29" s="33">
        <f ca="1">(1-Inputs!B20)*DC11/'(Other Computations)'!B130</f>
        <v>118.84025036104138</v>
      </c>
      <c r="DD29" s="33">
        <f ca="1">(1-Inputs!B20)*DD11/'(Other Computations)'!B130</f>
        <v>118.73778537247964</v>
      </c>
      <c r="DE29" s="33">
        <f ca="1">(1-Inputs!B20)*DE11/'(Other Computations)'!B130</f>
        <v>118.56675983674276</v>
      </c>
      <c r="DF29" s="33">
        <f ca="1">(1-Inputs!B20)*DF11/'(Other Computations)'!B130</f>
        <v>118.4025729008542</v>
      </c>
      <c r="DG29" s="33">
        <f ca="1">(1-Inputs!B20)*DG11/'(Other Computations)'!B130</f>
        <v>118.31098554018828</v>
      </c>
      <c r="DH29" s="33">
        <f ca="1">(1-Inputs!B20)*DH11/'(Other Computations)'!B130</f>
        <v>118.23565569684136</v>
      </c>
      <c r="DI29" s="33">
        <f ca="1">(1-Inputs!B20)*DI11/'(Other Computations)'!B130</f>
        <v>118.18330178147309</v>
      </c>
      <c r="DJ29" s="33">
        <f ca="1">(1-Inputs!B20)*DJ11/'(Other Computations)'!B130</f>
        <v>117.99099629569199</v>
      </c>
      <c r="DK29" s="33">
        <f ca="1">(1-Inputs!B20)*DK11/'(Other Computations)'!B130</f>
        <v>117.95492505115216</v>
      </c>
      <c r="DL29" s="33">
        <f ca="1">(1-Inputs!B20)*DL11/'(Other Computations)'!B130</f>
        <v>117.88093674666692</v>
      </c>
      <c r="DM29" s="33">
        <f ca="1">(1-Inputs!B20)*DM11/'(Other Computations)'!B130</f>
        <v>117.78196455720609</v>
      </c>
      <c r="DN29" s="34">
        <f ca="1">SUM(DB29:DM29)</f>
        <v>1419.8297248590493</v>
      </c>
      <c r="DO29" s="33">
        <f ca="1">(1-Inputs!B20)*DO11/'(Other Computations)'!B130</f>
        <v>117.65748729805982</v>
      </c>
      <c r="DP29" s="33">
        <f ca="1">(1-Inputs!B20)*DP11/'(Other Computations)'!B130</f>
        <v>117.55251097800149</v>
      </c>
      <c r="DQ29" s="33">
        <f ca="1">(1-Inputs!B20)*DQ11/'(Other Computations)'!B130</f>
        <v>117.44837774441291</v>
      </c>
      <c r="DR29" s="33">
        <f ca="1">(1-Inputs!B20)*DR11/'(Other Computations)'!B130</f>
        <v>117.37184785074312</v>
      </c>
      <c r="DS29" s="33">
        <f ca="1">(1-Inputs!B20)*DS11/'(Other Computations)'!B130</f>
        <v>117.28955764761015</v>
      </c>
      <c r="DT29" s="33">
        <f ca="1">(1-Inputs!B20)*DT11/'(Other Computations)'!B130</f>
        <v>117.18319810157772</v>
      </c>
      <c r="DU29" s="33">
        <f ca="1">(1-Inputs!B20)*DU11/'(Other Computations)'!B130</f>
        <v>117.09351417398129</v>
      </c>
      <c r="DV29" s="33">
        <f ca="1">(1-Inputs!B20)*DV11/'(Other Computations)'!B130</f>
        <v>116.96342198020015</v>
      </c>
      <c r="DW29" s="33">
        <f ca="1">(1-Inputs!B20)*DW11/'(Other Computations)'!B130</f>
        <v>116.8070281879551</v>
      </c>
      <c r="DX29" s="33">
        <f ca="1">(1-Inputs!B20)*DX11/'(Other Computations)'!B130</f>
        <v>116.66289861585645</v>
      </c>
      <c r="DY29" s="33">
        <f ca="1">(1-Inputs!B20)*DY11/'(Other Computations)'!B130</f>
        <v>116.5569066155652</v>
      </c>
      <c r="DZ29" s="33">
        <f ca="1">(1-Inputs!B20)*DZ11/'(Other Computations)'!B130</f>
        <v>116.42483866878474</v>
      </c>
      <c r="EA29" s="34">
        <f ca="1">SUM(DO29:DZ29)</f>
        <v>1405.0115878627478</v>
      </c>
      <c r="EB29" s="33">
        <f ca="1">(1-Inputs!B20)*EB11/'(Other Computations)'!B130</f>
        <v>116.38270528480081</v>
      </c>
      <c r="EC29" s="33">
        <f ca="1">(1-Inputs!B20)*EC11/'(Other Computations)'!B130</f>
        <v>116.26954127846966</v>
      </c>
      <c r="ED29" s="33">
        <f ca="1">(1-Inputs!B20)*ED11/'(Other Computations)'!B130</f>
        <v>116.14341127103347</v>
      </c>
      <c r="EE29" s="33">
        <f ca="1">(1-Inputs!B20)*EE11/'(Other Computations)'!B130</f>
        <v>116.03613933929682</v>
      </c>
      <c r="EF29" s="33">
        <f ca="1">(1-Inputs!B20)*EF11/'(Other Computations)'!B130</f>
        <v>115.88356289859671</v>
      </c>
      <c r="EG29" s="33">
        <f ca="1">(1-Inputs!B20)*EG11/'(Other Computations)'!B130</f>
        <v>115.69719103228886</v>
      </c>
      <c r="EH29" s="33">
        <f ca="1">(1-Inputs!B20)*EH11/'(Other Computations)'!B130</f>
        <v>115.57541830740486</v>
      </c>
      <c r="EI29" s="33">
        <f ca="1">(1-Inputs!B20)*EI11/'(Other Computations)'!B130</f>
        <v>115.54275832904864</v>
      </c>
      <c r="EJ29" s="33">
        <f ca="1">(1-Inputs!B20)*EJ11/'(Other Computations)'!B130</f>
        <v>115.50847461186532</v>
      </c>
      <c r="EK29" s="33">
        <f ca="1">(1-Inputs!B20)*EK11/'(Other Computations)'!B130</f>
        <v>115.42213934616385</v>
      </c>
      <c r="EL29" s="33">
        <f ca="1">(1-Inputs!B20)*EL11/'(Other Computations)'!B130</f>
        <v>115.41816515301662</v>
      </c>
      <c r="EM29" s="33">
        <f ca="1">(1-Inputs!B20)*EM11/'(Other Computations)'!B130</f>
        <v>115.31701975087078</v>
      </c>
      <c r="EN29" s="34">
        <f ca="1">SUM(EB29:EM29)</f>
        <v>1389.1965266028565</v>
      </c>
    </row>
    <row r="30" spans="1:144" ht="12.75" customHeight="1" outlineLevel="1" x14ac:dyDescent="0.2"/>
    <row r="31" spans="1:144" ht="12.75" customHeight="1" outlineLevel="1" x14ac:dyDescent="0.2"/>
    <row r="32" spans="1:144" ht="12.75" customHeight="1" x14ac:dyDescent="0.2">
      <c r="A32" s="3" t="str">
        <f>"Income"</f>
        <v>Income</v>
      </c>
    </row>
    <row r="33" spans="1:144" ht="12.75" customHeight="1" outlineLevel="1" x14ac:dyDescent="0.2">
      <c r="A33" s="2" t="str">
        <f>" "</f>
        <v xml:space="preserve"> </v>
      </c>
    </row>
    <row r="34" spans="1:144" ht="12.75" customHeight="1" outlineLevel="1" x14ac:dyDescent="0.2">
      <c r="B34" s="19" t="str">
        <f>ZZZ__FnCalls!F7</f>
        <v>MMM 2010</v>
      </c>
      <c r="C34" s="20" t="str">
        <f>ZZZ__FnCalls!F8</f>
        <v>MMM 2010</v>
      </c>
      <c r="D34" s="20" t="str">
        <f>ZZZ__FnCalls!F9</f>
        <v>MMM 2010</v>
      </c>
      <c r="E34" s="20" t="str">
        <f>ZZZ__FnCalls!F10</f>
        <v>MMM 2010</v>
      </c>
      <c r="F34" s="20" t="str">
        <f>ZZZ__FnCalls!F11</f>
        <v>MMM 2010</v>
      </c>
      <c r="G34" s="20" t="str">
        <f>ZZZ__FnCalls!F12</f>
        <v>MMM 2010</v>
      </c>
      <c r="H34" s="20" t="str">
        <f>ZZZ__FnCalls!F13</f>
        <v>MMM 2010</v>
      </c>
      <c r="I34" s="20" t="str">
        <f>ZZZ__FnCalls!F14</f>
        <v>MMM 2010</v>
      </c>
      <c r="J34" s="20" t="str">
        <f>ZZZ__FnCalls!F15</f>
        <v>MMM 2010</v>
      </c>
      <c r="K34" s="20" t="str">
        <f>ZZZ__FnCalls!F16</f>
        <v>MMM 2010</v>
      </c>
      <c r="L34" s="20" t="str">
        <f>ZZZ__FnCalls!F17</f>
        <v>MMM 2010</v>
      </c>
      <c r="M34" s="20" t="str">
        <f>ZZZ__FnCalls!F18</f>
        <v>MMM 2010</v>
      </c>
      <c r="N34" s="21" t="str">
        <f>ZZZ__FnCalls!H7</f>
        <v>2010</v>
      </c>
      <c r="O34" s="20" t="str">
        <f>ZZZ__FnCalls!F19</f>
        <v>MMM 2011</v>
      </c>
      <c r="P34" s="20" t="str">
        <f>ZZZ__FnCalls!F20</f>
        <v>MMM 2011</v>
      </c>
      <c r="Q34" s="20" t="str">
        <f>ZZZ__FnCalls!F21</f>
        <v>MMM 2011</v>
      </c>
      <c r="R34" s="20" t="str">
        <f>ZZZ__FnCalls!F22</f>
        <v>MMM 2011</v>
      </c>
      <c r="S34" s="20" t="str">
        <f>ZZZ__FnCalls!F23</f>
        <v>MMM 2011</v>
      </c>
      <c r="T34" s="20" t="str">
        <f>ZZZ__FnCalls!F24</f>
        <v>MMM 2011</v>
      </c>
      <c r="U34" s="20" t="str">
        <f>ZZZ__FnCalls!F25</f>
        <v>MMM 2011</v>
      </c>
      <c r="V34" s="20" t="str">
        <f>ZZZ__FnCalls!F26</f>
        <v>MMM 2011</v>
      </c>
      <c r="W34" s="20" t="str">
        <f>ZZZ__FnCalls!F27</f>
        <v>MMM 2011</v>
      </c>
      <c r="X34" s="20" t="str">
        <f>ZZZ__FnCalls!F28</f>
        <v>MMM 2011</v>
      </c>
      <c r="Y34" s="20" t="str">
        <f>ZZZ__FnCalls!F29</f>
        <v>MMM 2011</v>
      </c>
      <c r="Z34" s="20" t="str">
        <f>ZZZ__FnCalls!F30</f>
        <v>MMM 2011</v>
      </c>
      <c r="AA34" s="21" t="str">
        <f>ZZZ__FnCalls!H19</f>
        <v>2011</v>
      </c>
      <c r="AB34" s="20" t="str">
        <f>ZZZ__FnCalls!F31</f>
        <v>MMM 2012</v>
      </c>
      <c r="AC34" s="20" t="str">
        <f>ZZZ__FnCalls!F32</f>
        <v>MMM 2012</v>
      </c>
      <c r="AD34" s="20" t="str">
        <f>ZZZ__FnCalls!F33</f>
        <v>MMM 2012</v>
      </c>
      <c r="AE34" s="20" t="str">
        <f>ZZZ__FnCalls!F34</f>
        <v>MMM 2012</v>
      </c>
      <c r="AF34" s="20" t="str">
        <f>ZZZ__FnCalls!F35</f>
        <v>MMM 2012</v>
      </c>
      <c r="AG34" s="20" t="str">
        <f>ZZZ__FnCalls!F36</f>
        <v>MMM 2012</v>
      </c>
      <c r="AH34" s="20" t="str">
        <f>ZZZ__FnCalls!F37</f>
        <v>MMM 2012</v>
      </c>
      <c r="AI34" s="20" t="str">
        <f>ZZZ__FnCalls!F38</f>
        <v>MMM 2012</v>
      </c>
      <c r="AJ34" s="20" t="str">
        <f>ZZZ__FnCalls!F39</f>
        <v>MMM 2012</v>
      </c>
      <c r="AK34" s="20" t="str">
        <f>ZZZ__FnCalls!F40</f>
        <v>MMM 2012</v>
      </c>
      <c r="AL34" s="20" t="str">
        <f>ZZZ__FnCalls!F41</f>
        <v>MMM 2012</v>
      </c>
      <c r="AM34" s="20" t="str">
        <f>ZZZ__FnCalls!F42</f>
        <v>MMM 2012</v>
      </c>
      <c r="AN34" s="21" t="str">
        <f>ZZZ__FnCalls!H31</f>
        <v>2012</v>
      </c>
      <c r="AO34" s="20" t="str">
        <f>ZZZ__FnCalls!F43</f>
        <v>MMM 2013</v>
      </c>
      <c r="AP34" s="20" t="str">
        <f>ZZZ__FnCalls!F44</f>
        <v>MMM 2013</v>
      </c>
      <c r="AQ34" s="20" t="str">
        <f>ZZZ__FnCalls!F45</f>
        <v>MMM 2013</v>
      </c>
      <c r="AR34" s="20" t="str">
        <f>ZZZ__FnCalls!F46</f>
        <v>MMM 2013</v>
      </c>
      <c r="AS34" s="20" t="str">
        <f>ZZZ__FnCalls!F47</f>
        <v>MMM 2013</v>
      </c>
      <c r="AT34" s="20" t="str">
        <f>ZZZ__FnCalls!F48</f>
        <v>MMM 2013</v>
      </c>
      <c r="AU34" s="20" t="str">
        <f>ZZZ__FnCalls!F49</f>
        <v>MMM 2013</v>
      </c>
      <c r="AV34" s="20" t="str">
        <f>ZZZ__FnCalls!F50</f>
        <v>MMM 2013</v>
      </c>
      <c r="AW34" s="20" t="str">
        <f>ZZZ__FnCalls!F51</f>
        <v>MMM 2013</v>
      </c>
      <c r="AX34" s="20" t="str">
        <f>ZZZ__FnCalls!F52</f>
        <v>MMM 2013</v>
      </c>
      <c r="AY34" s="20" t="str">
        <f>ZZZ__FnCalls!F53</f>
        <v>MMM 2013</v>
      </c>
      <c r="AZ34" s="20" t="str">
        <f>ZZZ__FnCalls!F54</f>
        <v>MMM 2013</v>
      </c>
      <c r="BA34" s="21" t="str">
        <f>ZZZ__FnCalls!H43</f>
        <v>2013</v>
      </c>
      <c r="BB34" s="20" t="str">
        <f>ZZZ__FnCalls!F55</f>
        <v>MMM 2014</v>
      </c>
      <c r="BC34" s="20" t="str">
        <f>ZZZ__FnCalls!F56</f>
        <v>MMM 2014</v>
      </c>
      <c r="BD34" s="20" t="str">
        <f>ZZZ__FnCalls!F57</f>
        <v>MMM 2014</v>
      </c>
      <c r="BE34" s="20" t="str">
        <f>ZZZ__FnCalls!F58</f>
        <v>MMM 2014</v>
      </c>
      <c r="BF34" s="20" t="str">
        <f>ZZZ__FnCalls!F59</f>
        <v>MMM 2014</v>
      </c>
      <c r="BG34" s="20" t="str">
        <f>ZZZ__FnCalls!F60</f>
        <v>MMM 2014</v>
      </c>
      <c r="BH34" s="20" t="str">
        <f>ZZZ__FnCalls!F61</f>
        <v>MMM 2014</v>
      </c>
      <c r="BI34" s="20" t="str">
        <f>ZZZ__FnCalls!F62</f>
        <v>MMM 2014</v>
      </c>
      <c r="BJ34" s="20" t="str">
        <f>ZZZ__FnCalls!F63</f>
        <v>MMM 2014</v>
      </c>
      <c r="BK34" s="20" t="str">
        <f>ZZZ__FnCalls!F64</f>
        <v>MMM 2014</v>
      </c>
      <c r="BL34" s="20" t="str">
        <f>ZZZ__FnCalls!F65</f>
        <v>MMM 2014</v>
      </c>
      <c r="BM34" s="20" t="str">
        <f>ZZZ__FnCalls!F66</f>
        <v>MMM 2014</v>
      </c>
      <c r="BN34" s="21" t="str">
        <f>ZZZ__FnCalls!H55</f>
        <v>2014</v>
      </c>
      <c r="BO34" s="20" t="str">
        <f>ZZZ__FnCalls!F67</f>
        <v>MMM 2015</v>
      </c>
      <c r="BP34" s="20" t="str">
        <f>ZZZ__FnCalls!F68</f>
        <v>MMM 2015</v>
      </c>
      <c r="BQ34" s="20" t="str">
        <f>ZZZ__FnCalls!F69</f>
        <v>MMM 2015</v>
      </c>
      <c r="BR34" s="20" t="str">
        <f>ZZZ__FnCalls!F70</f>
        <v>MMM 2015</v>
      </c>
      <c r="BS34" s="20" t="str">
        <f>ZZZ__FnCalls!F71</f>
        <v>MMM 2015</v>
      </c>
      <c r="BT34" s="20" t="str">
        <f>ZZZ__FnCalls!F72</f>
        <v>MMM 2015</v>
      </c>
      <c r="BU34" s="20" t="str">
        <f>ZZZ__FnCalls!F73</f>
        <v>MMM 2015</v>
      </c>
      <c r="BV34" s="20" t="str">
        <f>ZZZ__FnCalls!F74</f>
        <v>MMM 2015</v>
      </c>
      <c r="BW34" s="20" t="str">
        <f>ZZZ__FnCalls!F75</f>
        <v>MMM 2015</v>
      </c>
      <c r="BX34" s="20" t="str">
        <f>ZZZ__FnCalls!F76</f>
        <v>MMM 2015</v>
      </c>
      <c r="BY34" s="20" t="str">
        <f>ZZZ__FnCalls!F77</f>
        <v>MMM 2015</v>
      </c>
      <c r="BZ34" s="20" t="str">
        <f>ZZZ__FnCalls!F78</f>
        <v>MMM 2015</v>
      </c>
      <c r="CA34" s="21" t="str">
        <f>ZZZ__FnCalls!H67</f>
        <v>2015</v>
      </c>
      <c r="CB34" s="20" t="str">
        <f>ZZZ__FnCalls!F79</f>
        <v>MMM 2016</v>
      </c>
      <c r="CC34" s="20" t="str">
        <f>ZZZ__FnCalls!F80</f>
        <v>MMM 2016</v>
      </c>
      <c r="CD34" s="20" t="str">
        <f>ZZZ__FnCalls!F81</f>
        <v>MMM 2016</v>
      </c>
      <c r="CE34" s="20" t="str">
        <f>ZZZ__FnCalls!F82</f>
        <v>MMM 2016</v>
      </c>
      <c r="CF34" s="20" t="str">
        <f>ZZZ__FnCalls!F83</f>
        <v>MMM 2016</v>
      </c>
      <c r="CG34" s="20" t="str">
        <f>ZZZ__FnCalls!F84</f>
        <v>MMM 2016</v>
      </c>
      <c r="CH34" s="20" t="str">
        <f>ZZZ__FnCalls!F85</f>
        <v>MMM 2016</v>
      </c>
      <c r="CI34" s="20" t="str">
        <f>ZZZ__FnCalls!F86</f>
        <v>MMM 2016</v>
      </c>
      <c r="CJ34" s="20" t="str">
        <f>ZZZ__FnCalls!F87</f>
        <v>MMM 2016</v>
      </c>
      <c r="CK34" s="20" t="str">
        <f>ZZZ__FnCalls!F88</f>
        <v>MMM 2016</v>
      </c>
      <c r="CL34" s="20" t="str">
        <f>ZZZ__FnCalls!F89</f>
        <v>MMM 2016</v>
      </c>
      <c r="CM34" s="20" t="str">
        <f>ZZZ__FnCalls!F90</f>
        <v>MMM 2016</v>
      </c>
      <c r="CN34" s="21" t="str">
        <f>ZZZ__FnCalls!H79</f>
        <v>2016</v>
      </c>
      <c r="CO34" s="20" t="str">
        <f>ZZZ__FnCalls!F91</f>
        <v>MMM 2017</v>
      </c>
      <c r="CP34" s="20" t="str">
        <f>ZZZ__FnCalls!F92</f>
        <v>MMM 2017</v>
      </c>
      <c r="CQ34" s="20" t="str">
        <f>ZZZ__FnCalls!F93</f>
        <v>MMM 2017</v>
      </c>
      <c r="CR34" s="20" t="str">
        <f>ZZZ__FnCalls!F94</f>
        <v>MMM 2017</v>
      </c>
      <c r="CS34" s="20" t="str">
        <f>ZZZ__FnCalls!F95</f>
        <v>MMM 2017</v>
      </c>
      <c r="CT34" s="20" t="str">
        <f>ZZZ__FnCalls!F96</f>
        <v>MMM 2017</v>
      </c>
      <c r="CU34" s="20" t="str">
        <f>ZZZ__FnCalls!F97</f>
        <v>MMM 2017</v>
      </c>
      <c r="CV34" s="20" t="str">
        <f>ZZZ__FnCalls!F98</f>
        <v>MMM 2017</v>
      </c>
      <c r="CW34" s="20" t="str">
        <f>ZZZ__FnCalls!F99</f>
        <v>MMM 2017</v>
      </c>
      <c r="CX34" s="20" t="str">
        <f>ZZZ__FnCalls!F100</f>
        <v>MMM 2017</v>
      </c>
      <c r="CY34" s="20" t="str">
        <f>ZZZ__FnCalls!F101</f>
        <v>MMM 2017</v>
      </c>
      <c r="CZ34" s="20" t="str">
        <f>ZZZ__FnCalls!F102</f>
        <v>MMM 2017</v>
      </c>
      <c r="DA34" s="21" t="str">
        <f>ZZZ__FnCalls!H91</f>
        <v>2017</v>
      </c>
      <c r="DB34" s="20" t="str">
        <f>ZZZ__FnCalls!F103</f>
        <v>MMM 2018</v>
      </c>
      <c r="DC34" s="20" t="str">
        <f>ZZZ__FnCalls!F104</f>
        <v>MMM 2018</v>
      </c>
      <c r="DD34" s="20" t="str">
        <f>ZZZ__FnCalls!F105</f>
        <v>MMM 2018</v>
      </c>
      <c r="DE34" s="20" t="str">
        <f>ZZZ__FnCalls!F106</f>
        <v>MMM 2018</v>
      </c>
      <c r="DF34" s="20" t="str">
        <f>ZZZ__FnCalls!F107</f>
        <v>MMM 2018</v>
      </c>
      <c r="DG34" s="20" t="str">
        <f>ZZZ__FnCalls!F108</f>
        <v>MMM 2018</v>
      </c>
      <c r="DH34" s="20" t="str">
        <f>ZZZ__FnCalls!F109</f>
        <v>MMM 2018</v>
      </c>
      <c r="DI34" s="20" t="str">
        <f>ZZZ__FnCalls!F110</f>
        <v>MMM 2018</v>
      </c>
      <c r="DJ34" s="20" t="str">
        <f>ZZZ__FnCalls!F111</f>
        <v>MMM 2018</v>
      </c>
      <c r="DK34" s="20" t="str">
        <f>ZZZ__FnCalls!F112</f>
        <v>MMM 2018</v>
      </c>
      <c r="DL34" s="20" t="str">
        <f>ZZZ__FnCalls!F113</f>
        <v>MMM 2018</v>
      </c>
      <c r="DM34" s="20" t="str">
        <f>ZZZ__FnCalls!F114</f>
        <v>MMM 2018</v>
      </c>
      <c r="DN34" s="21" t="str">
        <f>ZZZ__FnCalls!H103</f>
        <v>2018</v>
      </c>
      <c r="DO34" s="20" t="str">
        <f>ZZZ__FnCalls!F115</f>
        <v>MMM 2019</v>
      </c>
      <c r="DP34" s="20" t="str">
        <f>ZZZ__FnCalls!F116</f>
        <v>MMM 2019</v>
      </c>
      <c r="DQ34" s="20" t="str">
        <f>ZZZ__FnCalls!F117</f>
        <v>MMM 2019</v>
      </c>
      <c r="DR34" s="20" t="str">
        <f>ZZZ__FnCalls!F118</f>
        <v>MMM 2019</v>
      </c>
      <c r="DS34" s="20" t="str">
        <f>ZZZ__FnCalls!F119</f>
        <v>MMM 2019</v>
      </c>
      <c r="DT34" s="20" t="str">
        <f>ZZZ__FnCalls!F120</f>
        <v>MMM 2019</v>
      </c>
      <c r="DU34" s="20" t="str">
        <f>ZZZ__FnCalls!F121</f>
        <v>MMM 2019</v>
      </c>
      <c r="DV34" s="20" t="str">
        <f>ZZZ__FnCalls!F122</f>
        <v>MMM 2019</v>
      </c>
      <c r="DW34" s="20" t="str">
        <f>ZZZ__FnCalls!F123</f>
        <v>MMM 2019</v>
      </c>
      <c r="DX34" s="20" t="str">
        <f>ZZZ__FnCalls!F124</f>
        <v>MMM 2019</v>
      </c>
      <c r="DY34" s="20" t="str">
        <f>ZZZ__FnCalls!F125</f>
        <v>MMM 2019</v>
      </c>
      <c r="DZ34" s="20" t="str">
        <f>ZZZ__FnCalls!F126</f>
        <v>MMM 2019</v>
      </c>
      <c r="EA34" s="21" t="str">
        <f>ZZZ__FnCalls!H115</f>
        <v>2019</v>
      </c>
      <c r="EB34" s="20" t="str">
        <f>ZZZ__FnCalls!F127</f>
        <v>MMM 2020</v>
      </c>
      <c r="EC34" s="20" t="str">
        <f>ZZZ__FnCalls!F128</f>
        <v>MMM 2020</v>
      </c>
      <c r="ED34" s="20" t="str">
        <f>ZZZ__FnCalls!F129</f>
        <v>MMM 2020</v>
      </c>
      <c r="EE34" s="20" t="str">
        <f>ZZZ__FnCalls!F130</f>
        <v>MMM 2020</v>
      </c>
      <c r="EF34" s="20" t="str">
        <f>ZZZ__FnCalls!F131</f>
        <v>MMM 2020</v>
      </c>
      <c r="EG34" s="20" t="str">
        <f>ZZZ__FnCalls!F132</f>
        <v>MMM 2020</v>
      </c>
      <c r="EH34" s="20" t="str">
        <f>ZZZ__FnCalls!F133</f>
        <v>MMM 2020</v>
      </c>
      <c r="EI34" s="20" t="str">
        <f>ZZZ__FnCalls!F134</f>
        <v>MMM 2020</v>
      </c>
      <c r="EJ34" s="20" t="str">
        <f>ZZZ__FnCalls!F135</f>
        <v>MMM 2020</v>
      </c>
      <c r="EK34" s="20" t="str">
        <f>ZZZ__FnCalls!F136</f>
        <v>MMM 2020</v>
      </c>
      <c r="EL34" s="20" t="str">
        <f>ZZZ__FnCalls!F137</f>
        <v>MMM 2020</v>
      </c>
      <c r="EM34" s="20" t="str">
        <f>ZZZ__FnCalls!F138</f>
        <v>MMM 2020</v>
      </c>
      <c r="EN34" s="21" t="str">
        <f>ZZZ__FnCalls!H127</f>
        <v>2020</v>
      </c>
    </row>
    <row r="35" spans="1:144" ht="12.75" customHeight="1" outlineLevel="1" x14ac:dyDescent="0.2">
      <c r="A35" s="7" t="str">
        <f>Labels!B55</f>
        <v>Current Disposable Income</v>
      </c>
      <c r="B35" s="22">
        <f t="shared" ref="B35:M35" ca="1" si="22">B44-B54+B38</f>
        <v>831084.09222648665</v>
      </c>
      <c r="C35" s="22">
        <f t="shared" ca="1" si="22"/>
        <v>823836.1536135542</v>
      </c>
      <c r="D35" s="22">
        <f t="shared" ca="1" si="22"/>
        <v>829925.73543028859</v>
      </c>
      <c r="E35" s="22">
        <f t="shared" ca="1" si="22"/>
        <v>798477.12375639507</v>
      </c>
      <c r="F35" s="22">
        <f t="shared" ca="1" si="22"/>
        <v>837016.2500588469</v>
      </c>
      <c r="G35" s="22">
        <f t="shared" ca="1" si="22"/>
        <v>825073.48597832955</v>
      </c>
      <c r="H35" s="22">
        <f t="shared" ca="1" si="22"/>
        <v>792295.18931656459</v>
      </c>
      <c r="I35" s="22">
        <f t="shared" ca="1" si="22"/>
        <v>831663.3813479417</v>
      </c>
      <c r="J35" s="22">
        <f t="shared" ca="1" si="22"/>
        <v>858167.87769302039</v>
      </c>
      <c r="K35" s="22">
        <f t="shared" ca="1" si="22"/>
        <v>821894.8936095048</v>
      </c>
      <c r="L35" s="22">
        <f t="shared" ca="1" si="22"/>
        <v>826049.01728857646</v>
      </c>
      <c r="M35" s="22">
        <f t="shared" ca="1" si="22"/>
        <v>823632.81024690077</v>
      </c>
      <c r="N35" s="23">
        <f ca="1">SUM(B35:M35)</f>
        <v>9899116.0105664115</v>
      </c>
      <c r="O35" s="22">
        <f t="shared" ref="O35:Z35" ca="1" si="23">O44-O54+O38</f>
        <v>830892.81407743809</v>
      </c>
      <c r="P35" s="22">
        <f t="shared" ca="1" si="23"/>
        <v>848453.17363155761</v>
      </c>
      <c r="Q35" s="22">
        <f t="shared" ca="1" si="23"/>
        <v>823149.6910992309</v>
      </c>
      <c r="R35" s="22">
        <f t="shared" ca="1" si="23"/>
        <v>853982.19521605142</v>
      </c>
      <c r="S35" s="22">
        <f t="shared" ca="1" si="23"/>
        <v>793777.10204155149</v>
      </c>
      <c r="T35" s="22">
        <f t="shared" ca="1" si="23"/>
        <v>788999.83470312727</v>
      </c>
      <c r="U35" s="22">
        <f t="shared" ca="1" si="23"/>
        <v>820164.10101057903</v>
      </c>
      <c r="V35" s="22">
        <f t="shared" ca="1" si="23"/>
        <v>806357.73782491975</v>
      </c>
      <c r="W35" s="22">
        <f t="shared" ca="1" si="23"/>
        <v>792309.01797069411</v>
      </c>
      <c r="X35" s="22">
        <f t="shared" ca="1" si="23"/>
        <v>843620.53032435081</v>
      </c>
      <c r="Y35" s="22">
        <f t="shared" ca="1" si="23"/>
        <v>814245.2482245781</v>
      </c>
      <c r="Z35" s="22">
        <f t="shared" ca="1" si="23"/>
        <v>789862.77777340868</v>
      </c>
      <c r="AA35" s="23">
        <f ca="1">SUM(O35:Z35)</f>
        <v>9805814.2238974869</v>
      </c>
      <c r="AB35" s="22">
        <f t="shared" ref="AB35:AM35" ca="1" si="24">AB44-AB54+AB38</f>
        <v>768687.13548292464</v>
      </c>
      <c r="AC35" s="22">
        <f t="shared" ca="1" si="24"/>
        <v>819478.63645904383</v>
      </c>
      <c r="AD35" s="22">
        <f t="shared" ca="1" si="24"/>
        <v>765188.48370497336</v>
      </c>
      <c r="AE35" s="22">
        <f t="shared" ca="1" si="24"/>
        <v>804450.15707889234</v>
      </c>
      <c r="AF35" s="22">
        <f t="shared" ca="1" si="24"/>
        <v>787286.16612158599</v>
      </c>
      <c r="AG35" s="22">
        <f t="shared" ca="1" si="24"/>
        <v>779350.01445239515</v>
      </c>
      <c r="AH35" s="22">
        <f t="shared" ca="1" si="24"/>
        <v>793810.39685875166</v>
      </c>
      <c r="AI35" s="22">
        <f t="shared" ca="1" si="24"/>
        <v>794625.6807223357</v>
      </c>
      <c r="AJ35" s="22">
        <f t="shared" ca="1" si="24"/>
        <v>766307.49805870338</v>
      </c>
      <c r="AK35" s="22">
        <f t="shared" ca="1" si="24"/>
        <v>786379.39496523363</v>
      </c>
      <c r="AL35" s="22">
        <f t="shared" ca="1" si="24"/>
        <v>781309.08600781683</v>
      </c>
      <c r="AM35" s="22">
        <f t="shared" ca="1" si="24"/>
        <v>784315.08164592134</v>
      </c>
      <c r="AN35" s="23">
        <f ca="1">SUM(AB35:AM35)</f>
        <v>9431187.7315585781</v>
      </c>
      <c r="AO35" s="22">
        <f t="shared" ref="AO35:AZ35" ca="1" si="25">AO44-AO54+AO38</f>
        <v>796049.75769641751</v>
      </c>
      <c r="AP35" s="22">
        <f t="shared" ca="1" si="25"/>
        <v>830782.32996100013</v>
      </c>
      <c r="AQ35" s="22">
        <f t="shared" ca="1" si="25"/>
        <v>784726.0653374804</v>
      </c>
      <c r="AR35" s="22">
        <f t="shared" ca="1" si="25"/>
        <v>772981.86658578122</v>
      </c>
      <c r="AS35" s="22">
        <f t="shared" ca="1" si="25"/>
        <v>787843.69738660043</v>
      </c>
      <c r="AT35" s="22">
        <f t="shared" ca="1" si="25"/>
        <v>781480.93369567592</v>
      </c>
      <c r="AU35" s="22">
        <f t="shared" ca="1" si="25"/>
        <v>798311.68516810064</v>
      </c>
      <c r="AV35" s="22">
        <f t="shared" ca="1" si="25"/>
        <v>776060.21377639496</v>
      </c>
      <c r="AW35" s="22">
        <f t="shared" ca="1" si="25"/>
        <v>803159.75090512016</v>
      </c>
      <c r="AX35" s="22">
        <f t="shared" ca="1" si="25"/>
        <v>784521.88870049606</v>
      </c>
      <c r="AY35" s="22">
        <f t="shared" ca="1" si="25"/>
        <v>800165.13896736689</v>
      </c>
      <c r="AZ35" s="22">
        <f t="shared" ca="1" si="25"/>
        <v>740487.90901477938</v>
      </c>
      <c r="BA35" s="23">
        <f ca="1">SUM(AO35:AZ35)</f>
        <v>9456571.2371952143</v>
      </c>
      <c r="BB35" s="22">
        <f t="shared" ref="BB35:BM35" ca="1" si="26">BB44-BB54+BB38</f>
        <v>813156.46929023333</v>
      </c>
      <c r="BC35" s="22">
        <f t="shared" ca="1" si="26"/>
        <v>750895.08386152529</v>
      </c>
      <c r="BD35" s="22">
        <f t="shared" ca="1" si="26"/>
        <v>813867.72049868701</v>
      </c>
      <c r="BE35" s="22">
        <f t="shared" ca="1" si="26"/>
        <v>781254.78236820258</v>
      </c>
      <c r="BF35" s="22">
        <f t="shared" ca="1" si="26"/>
        <v>777555.1126304263</v>
      </c>
      <c r="BG35" s="22">
        <f t="shared" ca="1" si="26"/>
        <v>776687.78517614969</v>
      </c>
      <c r="BH35" s="22">
        <f t="shared" ca="1" si="26"/>
        <v>779460.06639819476</v>
      </c>
      <c r="BI35" s="22">
        <f t="shared" ca="1" si="26"/>
        <v>783939.28045916429</v>
      </c>
      <c r="BJ35" s="22">
        <f t="shared" ca="1" si="26"/>
        <v>778675.19377499039</v>
      </c>
      <c r="BK35" s="22">
        <f t="shared" ca="1" si="26"/>
        <v>753285.59915960557</v>
      </c>
      <c r="BL35" s="22">
        <f t="shared" ca="1" si="26"/>
        <v>730455.70716976922</v>
      </c>
      <c r="BM35" s="22">
        <f t="shared" ca="1" si="26"/>
        <v>750380.52507334307</v>
      </c>
      <c r="BN35" s="23">
        <f ca="1">SUM(BB35:BM35)</f>
        <v>9289613.3258602936</v>
      </c>
      <c r="BO35" s="22">
        <f t="shared" ref="BO35:BZ35" ca="1" si="27">BO44-BO54+BO38</f>
        <v>742365.95361044502</v>
      </c>
      <c r="BP35" s="22">
        <f t="shared" ca="1" si="27"/>
        <v>812290.81184683519</v>
      </c>
      <c r="BQ35" s="22">
        <f t="shared" ca="1" si="27"/>
        <v>795784.35148175398</v>
      </c>
      <c r="BR35" s="22">
        <f t="shared" ca="1" si="27"/>
        <v>767501.26821829739</v>
      </c>
      <c r="BS35" s="22">
        <f t="shared" ca="1" si="27"/>
        <v>769337.19917554955</v>
      </c>
      <c r="BT35" s="22">
        <f t="shared" ca="1" si="27"/>
        <v>744798.74175178807</v>
      </c>
      <c r="BU35" s="22">
        <f t="shared" ca="1" si="27"/>
        <v>751313.88138989441</v>
      </c>
      <c r="BV35" s="22">
        <f t="shared" ca="1" si="27"/>
        <v>770311.12871863763</v>
      </c>
      <c r="BW35" s="22">
        <f t="shared" ca="1" si="27"/>
        <v>773026.26693770557</v>
      </c>
      <c r="BX35" s="22">
        <f t="shared" ca="1" si="27"/>
        <v>790123.78003817913</v>
      </c>
      <c r="BY35" s="22">
        <f t="shared" ca="1" si="27"/>
        <v>769157.47295550897</v>
      </c>
      <c r="BZ35" s="22">
        <f t="shared" ca="1" si="27"/>
        <v>753159.96582536981</v>
      </c>
      <c r="CA35" s="23">
        <f ca="1">SUM(BO35:BZ35)</f>
        <v>9239170.8219499644</v>
      </c>
      <c r="CB35" s="22">
        <f t="shared" ref="CB35:CM35" ca="1" si="28">CB44-CB54+CB38</f>
        <v>742014.24982751394</v>
      </c>
      <c r="CC35" s="22">
        <f t="shared" ca="1" si="28"/>
        <v>731731.98741174466</v>
      </c>
      <c r="CD35" s="22">
        <f t="shared" ca="1" si="28"/>
        <v>771077.1060512003</v>
      </c>
      <c r="CE35" s="22">
        <f t="shared" ca="1" si="28"/>
        <v>748180.78616312088</v>
      </c>
      <c r="CF35" s="22">
        <f t="shared" ca="1" si="28"/>
        <v>765500.48972967756</v>
      </c>
      <c r="CG35" s="22">
        <f t="shared" ca="1" si="28"/>
        <v>759978.03865471727</v>
      </c>
      <c r="CH35" s="22">
        <f t="shared" ca="1" si="28"/>
        <v>756267.49968766002</v>
      </c>
      <c r="CI35" s="22">
        <f t="shared" ca="1" si="28"/>
        <v>767174.0889022284</v>
      </c>
      <c r="CJ35" s="22">
        <f t="shared" ca="1" si="28"/>
        <v>768569.92736425786</v>
      </c>
      <c r="CK35" s="22">
        <f t="shared" ca="1" si="28"/>
        <v>729841.56832315947</v>
      </c>
      <c r="CL35" s="22">
        <f t="shared" ca="1" si="28"/>
        <v>758245.49368801247</v>
      </c>
      <c r="CM35" s="22">
        <f t="shared" ca="1" si="28"/>
        <v>740074.38717641414</v>
      </c>
      <c r="CN35" s="23">
        <f ca="1">SUM(CB35:CM35)</f>
        <v>9038655.622979708</v>
      </c>
      <c r="CO35" s="22">
        <f t="shared" ref="CO35:CZ35" ca="1" si="29">CO44-CO54+CO38</f>
        <v>737875.52827626851</v>
      </c>
      <c r="CP35" s="22">
        <f t="shared" ca="1" si="29"/>
        <v>751160.21282440424</v>
      </c>
      <c r="CQ35" s="22">
        <f t="shared" ca="1" si="29"/>
        <v>759683.77756455832</v>
      </c>
      <c r="CR35" s="22">
        <f t="shared" ca="1" si="29"/>
        <v>733107.97594738624</v>
      </c>
      <c r="CS35" s="22">
        <f t="shared" ca="1" si="29"/>
        <v>777859.77200740587</v>
      </c>
      <c r="CT35" s="22">
        <f t="shared" ca="1" si="29"/>
        <v>726128.09958240681</v>
      </c>
      <c r="CU35" s="22">
        <f t="shared" ca="1" si="29"/>
        <v>742663.54607529088</v>
      </c>
      <c r="CV35" s="22">
        <f t="shared" ca="1" si="29"/>
        <v>736926.91286474804</v>
      </c>
      <c r="CW35" s="22">
        <f t="shared" ca="1" si="29"/>
        <v>750717.83401045494</v>
      </c>
      <c r="CX35" s="22">
        <f t="shared" ca="1" si="29"/>
        <v>742572.27971848485</v>
      </c>
      <c r="CY35" s="22">
        <f t="shared" ca="1" si="29"/>
        <v>731351.43131374416</v>
      </c>
      <c r="CZ35" s="22">
        <f t="shared" ca="1" si="29"/>
        <v>712379.31296078174</v>
      </c>
      <c r="DA35" s="23">
        <f ca="1">SUM(CO35:CZ35)</f>
        <v>8902426.6831459347</v>
      </c>
      <c r="DB35" s="22">
        <f t="shared" ref="DB35:DM35" ca="1" si="30">DB44-DB54+DB38</f>
        <v>733894.67739744706</v>
      </c>
      <c r="DC35" s="22">
        <f t="shared" ca="1" si="30"/>
        <v>734707.22411477927</v>
      </c>
      <c r="DD35" s="22">
        <f t="shared" ca="1" si="30"/>
        <v>750853.60653182864</v>
      </c>
      <c r="DE35" s="22">
        <f t="shared" ca="1" si="30"/>
        <v>774068.05855437485</v>
      </c>
      <c r="DF35" s="22">
        <f t="shared" ca="1" si="30"/>
        <v>710813.17084647936</v>
      </c>
      <c r="DG35" s="22">
        <f t="shared" ca="1" si="30"/>
        <v>747296.57266962866</v>
      </c>
      <c r="DH35" s="22">
        <f t="shared" ca="1" si="30"/>
        <v>735464.41785606986</v>
      </c>
      <c r="DI35" s="22">
        <f t="shared" ca="1" si="30"/>
        <v>697671.81631494698</v>
      </c>
      <c r="DJ35" s="22">
        <f t="shared" ca="1" si="30"/>
        <v>726213.55290716083</v>
      </c>
      <c r="DK35" s="22">
        <f t="shared" ca="1" si="30"/>
        <v>772389.15087828471</v>
      </c>
      <c r="DL35" s="22">
        <f t="shared" ca="1" si="30"/>
        <v>732676.01048715145</v>
      </c>
      <c r="DM35" s="22">
        <f t="shared" ca="1" si="30"/>
        <v>731836.39106904611</v>
      </c>
      <c r="DN35" s="23">
        <f ca="1">SUM(DB35:DM35)</f>
        <v>8847884.6496271975</v>
      </c>
      <c r="DO35" s="22">
        <f t="shared" ref="DO35:DZ35" ca="1" si="31">DO44-DO54+DO38</f>
        <v>745166.33323422947</v>
      </c>
      <c r="DP35" s="22">
        <f t="shared" ca="1" si="31"/>
        <v>705954.93864280509</v>
      </c>
      <c r="DQ35" s="22">
        <f t="shared" ca="1" si="31"/>
        <v>736904.4948283796</v>
      </c>
      <c r="DR35" s="22">
        <f t="shared" ca="1" si="31"/>
        <v>738158.33140764688</v>
      </c>
      <c r="DS35" s="22">
        <f t="shared" ca="1" si="31"/>
        <v>733530.26550150255</v>
      </c>
      <c r="DT35" s="22">
        <f t="shared" ca="1" si="31"/>
        <v>704281.37543878343</v>
      </c>
      <c r="DU35" s="22">
        <f t="shared" ca="1" si="31"/>
        <v>744795.57247979625</v>
      </c>
      <c r="DV35" s="22">
        <f t="shared" ca="1" si="31"/>
        <v>735729.36205950251</v>
      </c>
      <c r="DW35" s="22">
        <f t="shared" ca="1" si="31"/>
        <v>722265.02307757444</v>
      </c>
      <c r="DX35" s="22">
        <f t="shared" ca="1" si="31"/>
        <v>730750.6191138007</v>
      </c>
      <c r="DY35" s="22">
        <f t="shared" ca="1" si="31"/>
        <v>755071.17613596143</v>
      </c>
      <c r="DZ35" s="22">
        <f t="shared" ca="1" si="31"/>
        <v>730585.00757728855</v>
      </c>
      <c r="EA35" s="23">
        <f ca="1">SUM(DO35:DZ35)</f>
        <v>8783192.4994972721</v>
      </c>
      <c r="EB35" s="22">
        <f t="shared" ref="EB35:EM35" ca="1" si="32">EB44-EB54+EB38</f>
        <v>707570.52844631567</v>
      </c>
      <c r="EC35" s="22">
        <f t="shared" ca="1" si="32"/>
        <v>711681.58963179833</v>
      </c>
      <c r="ED35" s="22">
        <f t="shared" ca="1" si="32"/>
        <v>695754.60289900715</v>
      </c>
      <c r="EE35" s="22">
        <f t="shared" ca="1" si="32"/>
        <v>693623.32931832003</v>
      </c>
      <c r="EF35" s="22">
        <f t="shared" ca="1" si="32"/>
        <v>730836.96145895461</v>
      </c>
      <c r="EG35" s="22">
        <f t="shared" ca="1" si="32"/>
        <v>711808.31088468514</v>
      </c>
      <c r="EH35" s="22">
        <f t="shared" ca="1" si="32"/>
        <v>717150.36003254505</v>
      </c>
      <c r="EI35" s="22">
        <f t="shared" ca="1" si="32"/>
        <v>706509.55038526922</v>
      </c>
      <c r="EJ35" s="22">
        <f t="shared" ca="1" si="32"/>
        <v>748563.7425537986</v>
      </c>
      <c r="EK35" s="22">
        <f t="shared" ca="1" si="32"/>
        <v>685041.38759716379</v>
      </c>
      <c r="EL35" s="22">
        <f t="shared" ca="1" si="32"/>
        <v>700666.3497485515</v>
      </c>
      <c r="EM35" s="22">
        <f t="shared" ca="1" si="32"/>
        <v>759195.893832954</v>
      </c>
      <c r="EN35" s="23">
        <f ca="1">SUM(EB35:EM35)</f>
        <v>8568402.6067893635</v>
      </c>
    </row>
    <row r="36" spans="1:144" ht="12.75" customHeight="1" outlineLevel="1" x14ac:dyDescent="0.2">
      <c r="A36" s="11" t="str">
        <f>Labels!B45</f>
        <v>Final Sales</v>
      </c>
      <c r="B36" s="24">
        <f t="shared" ref="B36:M36" si="33">B12+B21+B37</f>
        <v>963388.68108289549</v>
      </c>
      <c r="C36" s="24">
        <f t="shared" ca="1" si="33"/>
        <v>962678.33157742582</v>
      </c>
      <c r="D36" s="24">
        <f t="shared" ca="1" si="33"/>
        <v>961960.1112583495</v>
      </c>
      <c r="E36" s="24">
        <f t="shared" ca="1" si="33"/>
        <v>961423.58269595343</v>
      </c>
      <c r="F36" s="24">
        <f t="shared" ca="1" si="33"/>
        <v>960738.4875561737</v>
      </c>
      <c r="G36" s="24">
        <f t="shared" ca="1" si="33"/>
        <v>960120.0157993756</v>
      </c>
      <c r="H36" s="24">
        <f t="shared" ca="1" si="33"/>
        <v>959526.54089132196</v>
      </c>
      <c r="I36" s="24">
        <f t="shared" ca="1" si="33"/>
        <v>958950.81008971122</v>
      </c>
      <c r="J36" s="24">
        <f t="shared" ca="1" si="33"/>
        <v>958359.63927940361</v>
      </c>
      <c r="K36" s="24">
        <f t="shared" ca="1" si="33"/>
        <v>957984.28545205842</v>
      </c>
      <c r="L36" s="24">
        <f t="shared" ca="1" si="33"/>
        <v>957401.39863629546</v>
      </c>
      <c r="M36" s="24">
        <f t="shared" ca="1" si="33"/>
        <v>956933.66504226089</v>
      </c>
      <c r="N36" s="25">
        <f ca="1">SUM(B36:M36)</f>
        <v>11519465.549361223</v>
      </c>
      <c r="O36" s="24">
        <f t="shared" ref="O36:Z36" ca="1" si="34">O12+O21+O37</f>
        <v>956294.26386116515</v>
      </c>
      <c r="P36" s="24">
        <f t="shared" ca="1" si="34"/>
        <v>955711.71897542605</v>
      </c>
      <c r="Q36" s="24">
        <f t="shared" ca="1" si="34"/>
        <v>955296.35388009693</v>
      </c>
      <c r="R36" s="24">
        <f t="shared" ca="1" si="34"/>
        <v>954703.38240639388</v>
      </c>
      <c r="S36" s="24">
        <f t="shared" ca="1" si="34"/>
        <v>954308.05246000655</v>
      </c>
      <c r="T36" s="24">
        <f t="shared" ca="1" si="34"/>
        <v>953782.66952294379</v>
      </c>
      <c r="U36" s="24">
        <f t="shared" ca="1" si="34"/>
        <v>953234.98249221442</v>
      </c>
      <c r="V36" s="24">
        <f t="shared" ca="1" si="34"/>
        <v>952744.96326234646</v>
      </c>
      <c r="W36" s="24">
        <f t="shared" ca="1" si="34"/>
        <v>952286.80992115417</v>
      </c>
      <c r="X36" s="24">
        <f t="shared" ca="1" si="34"/>
        <v>951627.95733578817</v>
      </c>
      <c r="Y36" s="24">
        <f t="shared" ca="1" si="34"/>
        <v>951254.03971022437</v>
      </c>
      <c r="Z36" s="24">
        <f t="shared" ca="1" si="34"/>
        <v>950720.64699258225</v>
      </c>
      <c r="AA36" s="25">
        <f ca="1">SUM(O36:Z36)</f>
        <v>11441965.840820342</v>
      </c>
      <c r="AB36" s="24">
        <f t="shared" ref="AB36:AM36" ca="1" si="35">AB12+AB21+AB37</f>
        <v>950160.88725196396</v>
      </c>
      <c r="AC36" s="24">
        <f t="shared" ca="1" si="35"/>
        <v>949567.35537264589</v>
      </c>
      <c r="AD36" s="24">
        <f t="shared" ca="1" si="35"/>
        <v>949139.29537260532</v>
      </c>
      <c r="AE36" s="24">
        <f t="shared" ca="1" si="35"/>
        <v>948531.73617354536</v>
      </c>
      <c r="AF36" s="24">
        <f t="shared" ca="1" si="35"/>
        <v>948072.79869736522</v>
      </c>
      <c r="AG36" s="24">
        <f t="shared" ca="1" si="35"/>
        <v>947512.30935284833</v>
      </c>
      <c r="AH36" s="24">
        <f t="shared" ca="1" si="35"/>
        <v>946969.04199892981</v>
      </c>
      <c r="AI36" s="24">
        <f t="shared" ca="1" si="35"/>
        <v>946460.52464064443</v>
      </c>
      <c r="AJ36" s="24">
        <f t="shared" ca="1" si="35"/>
        <v>946089.77135103859</v>
      </c>
      <c r="AK36" s="24">
        <f t="shared" ca="1" si="35"/>
        <v>945501.99201971397</v>
      </c>
      <c r="AL36" s="24">
        <f t="shared" ca="1" si="35"/>
        <v>945104.58256903605</v>
      </c>
      <c r="AM36" s="24">
        <f t="shared" ca="1" si="35"/>
        <v>944556.7984130343</v>
      </c>
      <c r="AN36" s="25">
        <f ca="1">SUM(AB36:AM36)</f>
        <v>11367667.093213374</v>
      </c>
      <c r="AO36" s="24">
        <f t="shared" ref="AO36:AZ36" ca="1" si="36">AO12+AO21+AO37</f>
        <v>943940.41135379102</v>
      </c>
      <c r="AP36" s="24">
        <f t="shared" ca="1" si="36"/>
        <v>943477.92281386978</v>
      </c>
      <c r="AQ36" s="24">
        <f t="shared" ca="1" si="36"/>
        <v>943050.36303493066</v>
      </c>
      <c r="AR36" s="24">
        <f t="shared" ca="1" si="36"/>
        <v>942598.63461745984</v>
      </c>
      <c r="AS36" s="24">
        <f t="shared" ca="1" si="36"/>
        <v>942010.24648709234</v>
      </c>
      <c r="AT36" s="24">
        <f t="shared" ca="1" si="36"/>
        <v>941560.57172475196</v>
      </c>
      <c r="AU36" s="24">
        <f t="shared" ca="1" si="36"/>
        <v>941059.29032628646</v>
      </c>
      <c r="AV36" s="24">
        <f t="shared" ca="1" si="36"/>
        <v>940631.18382968393</v>
      </c>
      <c r="AW36" s="24">
        <f t="shared" ca="1" si="36"/>
        <v>940164.90107558924</v>
      </c>
      <c r="AX36" s="24">
        <f t="shared" ca="1" si="36"/>
        <v>939788.68075456517</v>
      </c>
      <c r="AY36" s="24">
        <f t="shared" ca="1" si="36"/>
        <v>939327.10653805861</v>
      </c>
      <c r="AZ36" s="24">
        <f t="shared" ca="1" si="36"/>
        <v>938836.54924026586</v>
      </c>
      <c r="BA36" s="25">
        <f ca="1">SUM(AO36:AZ36)</f>
        <v>11296445.861796344</v>
      </c>
      <c r="BB36" s="24">
        <f t="shared" ref="BB36:BM36" ca="1" si="37">BB12+BB21+BB37</f>
        <v>938274.4770473371</v>
      </c>
      <c r="BC36" s="24">
        <f t="shared" ca="1" si="37"/>
        <v>937854.87675287155</v>
      </c>
      <c r="BD36" s="24">
        <f t="shared" ca="1" si="37"/>
        <v>937434.20875509758</v>
      </c>
      <c r="BE36" s="24">
        <f t="shared" ca="1" si="37"/>
        <v>937021.20601073839</v>
      </c>
      <c r="BF36" s="24">
        <f t="shared" ca="1" si="37"/>
        <v>936589.17489568668</v>
      </c>
      <c r="BG36" s="24">
        <f t="shared" ca="1" si="37"/>
        <v>936156.78780005604</v>
      </c>
      <c r="BH36" s="24">
        <f t="shared" ca="1" si="37"/>
        <v>935775.70791839575</v>
      </c>
      <c r="BI36" s="24">
        <f t="shared" ca="1" si="37"/>
        <v>935262.73896039044</v>
      </c>
      <c r="BJ36" s="24">
        <f t="shared" ca="1" si="37"/>
        <v>934797.84232598264</v>
      </c>
      <c r="BK36" s="24">
        <f t="shared" ca="1" si="37"/>
        <v>934306.8208346375</v>
      </c>
      <c r="BL36" s="24">
        <f t="shared" ca="1" si="37"/>
        <v>933785.850862019</v>
      </c>
      <c r="BM36" s="24">
        <f t="shared" ca="1" si="37"/>
        <v>933150.19282395055</v>
      </c>
      <c r="BN36" s="25">
        <f ca="1">SUM(BB36:BM36)</f>
        <v>11230409.884987164</v>
      </c>
      <c r="BO36" s="24">
        <f t="shared" ref="BO36:BZ36" ca="1" si="38">BO12+BO21+BO37</f>
        <v>932622.24851858628</v>
      </c>
      <c r="BP36" s="24">
        <f t="shared" ca="1" si="38"/>
        <v>932140.93232082599</v>
      </c>
      <c r="BQ36" s="24">
        <f t="shared" ca="1" si="38"/>
        <v>931880.122791128</v>
      </c>
      <c r="BR36" s="24">
        <f t="shared" ca="1" si="38"/>
        <v>931531.76700035913</v>
      </c>
      <c r="BS36" s="24">
        <f t="shared" ca="1" si="38"/>
        <v>931113.50105440652</v>
      </c>
      <c r="BT36" s="24">
        <f t="shared" ca="1" si="38"/>
        <v>930566.65400756767</v>
      </c>
      <c r="BU36" s="24">
        <f t="shared" ca="1" si="38"/>
        <v>930046.64889002789</v>
      </c>
      <c r="BV36" s="24">
        <f t="shared" ca="1" si="38"/>
        <v>929599.36788996251</v>
      </c>
      <c r="BW36" s="24">
        <f t="shared" ca="1" si="38"/>
        <v>929111.629379711</v>
      </c>
      <c r="BX36" s="24">
        <f t="shared" ca="1" si="38"/>
        <v>928664.22283806896</v>
      </c>
      <c r="BY36" s="24">
        <f t="shared" ca="1" si="38"/>
        <v>928220.92728528765</v>
      </c>
      <c r="BZ36" s="24">
        <f t="shared" ca="1" si="38"/>
        <v>927737.62506185484</v>
      </c>
      <c r="CA36" s="25">
        <f ca="1">SUM(BO36:BZ36)</f>
        <v>11163235.647037786</v>
      </c>
      <c r="CB36" s="24">
        <f t="shared" ref="CB36:CM36" ca="1" si="39">CB12+CB21+CB37</f>
        <v>927260.92134943849</v>
      </c>
      <c r="CC36" s="24">
        <f t="shared" ca="1" si="39"/>
        <v>926713.14144946018</v>
      </c>
      <c r="CD36" s="24">
        <f t="shared" ca="1" si="39"/>
        <v>926283.45357677841</v>
      </c>
      <c r="CE36" s="24">
        <f t="shared" ca="1" si="39"/>
        <v>925873.25574284687</v>
      </c>
      <c r="CF36" s="24">
        <f t="shared" ca="1" si="39"/>
        <v>925319.33348884631</v>
      </c>
      <c r="CG36" s="24">
        <f t="shared" ca="1" si="39"/>
        <v>924805.58965932135</v>
      </c>
      <c r="CH36" s="24">
        <f t="shared" ca="1" si="39"/>
        <v>924409.2520583166</v>
      </c>
      <c r="CI36" s="24">
        <f t="shared" ca="1" si="39"/>
        <v>923888.03786812292</v>
      </c>
      <c r="CJ36" s="24">
        <f t="shared" ca="1" si="39"/>
        <v>923410.52829487191</v>
      </c>
      <c r="CK36" s="24">
        <f t="shared" ca="1" si="39"/>
        <v>923055.45909865724</v>
      </c>
      <c r="CL36" s="24">
        <f t="shared" ca="1" si="39"/>
        <v>922567.90863013652</v>
      </c>
      <c r="CM36" s="24">
        <f t="shared" ca="1" si="39"/>
        <v>922136.34432006965</v>
      </c>
      <c r="CN36" s="25">
        <f ca="1">SUM(CB36:CM36)</f>
        <v>11095723.225536866</v>
      </c>
      <c r="CO36" s="24">
        <f t="shared" ref="CO36:CZ36" ca="1" si="40">CO12+CO21+CO37</f>
        <v>921776.87627783383</v>
      </c>
      <c r="CP36" s="24">
        <f t="shared" ca="1" si="40"/>
        <v>921360.13208558946</v>
      </c>
      <c r="CQ36" s="24">
        <f t="shared" ca="1" si="40"/>
        <v>920934.81404967455</v>
      </c>
      <c r="CR36" s="24">
        <f t="shared" ca="1" si="40"/>
        <v>920478.44852463435</v>
      </c>
      <c r="CS36" s="24">
        <f t="shared" ca="1" si="40"/>
        <v>920099.26169933425</v>
      </c>
      <c r="CT36" s="24">
        <f t="shared" ca="1" si="40"/>
        <v>919769.89022190298</v>
      </c>
      <c r="CU36" s="24">
        <f t="shared" ca="1" si="40"/>
        <v>919362.18112022046</v>
      </c>
      <c r="CV36" s="24">
        <f t="shared" ca="1" si="40"/>
        <v>918957.8576090748</v>
      </c>
      <c r="CW36" s="24">
        <f t="shared" ca="1" si="40"/>
        <v>918565.3333604146</v>
      </c>
      <c r="CX36" s="24">
        <f t="shared" ca="1" si="40"/>
        <v>918085.58294088359</v>
      </c>
      <c r="CY36" s="24">
        <f t="shared" ca="1" si="40"/>
        <v>917679.58696284622</v>
      </c>
      <c r="CZ36" s="24">
        <f t="shared" ca="1" si="40"/>
        <v>917121.84140043892</v>
      </c>
      <c r="DA36" s="25">
        <f ca="1">SUM(CO36:CZ36)</f>
        <v>11034191.80625285</v>
      </c>
      <c r="DB36" s="24">
        <f t="shared" ref="DB36:DM36" ca="1" si="41">DB12+DB21+DB37</f>
        <v>916672.21404947271</v>
      </c>
      <c r="DC36" s="24">
        <f t="shared" ca="1" si="41"/>
        <v>916244.99094084313</v>
      </c>
      <c r="DD36" s="24">
        <f t="shared" ca="1" si="41"/>
        <v>915820.7155983923</v>
      </c>
      <c r="DE36" s="24">
        <f t="shared" ca="1" si="41"/>
        <v>915352.91887598624</v>
      </c>
      <c r="DF36" s="24">
        <f t="shared" ca="1" si="41"/>
        <v>914944.499887296</v>
      </c>
      <c r="DG36" s="24">
        <f t="shared" ca="1" si="41"/>
        <v>914482.70163322659</v>
      </c>
      <c r="DH36" s="24">
        <f t="shared" ca="1" si="41"/>
        <v>914118.15163247427</v>
      </c>
      <c r="DI36" s="24">
        <f t="shared" ca="1" si="41"/>
        <v>913753.86859147414</v>
      </c>
      <c r="DJ36" s="24">
        <f t="shared" ca="1" si="41"/>
        <v>913146.72910373891</v>
      </c>
      <c r="DK36" s="24">
        <f t="shared" ca="1" si="41"/>
        <v>912782.81266176642</v>
      </c>
      <c r="DL36" s="24">
        <f t="shared" ca="1" si="41"/>
        <v>912473.83170690399</v>
      </c>
      <c r="DM36" s="24">
        <f t="shared" ca="1" si="41"/>
        <v>912050.06232833781</v>
      </c>
      <c r="DN36" s="25">
        <f ca="1">SUM(DB36:DM36)</f>
        <v>10971843.497009914</v>
      </c>
      <c r="DO36" s="24">
        <f t="shared" ref="DO36:DZ36" ca="1" si="42">DO12+DO21+DO37</f>
        <v>911595.60071255662</v>
      </c>
      <c r="DP36" s="24">
        <f t="shared" ca="1" si="42"/>
        <v>911193.03192430735</v>
      </c>
      <c r="DQ36" s="24">
        <f t="shared" ca="1" si="42"/>
        <v>910706.52806504362</v>
      </c>
      <c r="DR36" s="24">
        <f t="shared" ca="1" si="42"/>
        <v>910319.13255174772</v>
      </c>
      <c r="DS36" s="24">
        <f t="shared" ca="1" si="42"/>
        <v>909927.60087342595</v>
      </c>
      <c r="DT36" s="24">
        <f t="shared" ca="1" si="42"/>
        <v>909498.52682410402</v>
      </c>
      <c r="DU36" s="24">
        <f t="shared" ca="1" si="42"/>
        <v>909025.70120868529</v>
      </c>
      <c r="DV36" s="24">
        <f t="shared" ca="1" si="42"/>
        <v>908594.58815936884</v>
      </c>
      <c r="DW36" s="24">
        <f t="shared" ca="1" si="42"/>
        <v>908114.56335191929</v>
      </c>
      <c r="DX36" s="24">
        <f t="shared" ca="1" si="42"/>
        <v>907620.54560783354</v>
      </c>
      <c r="DY36" s="24">
        <f t="shared" ca="1" si="42"/>
        <v>907189.39805535204</v>
      </c>
      <c r="DZ36" s="24">
        <f t="shared" ca="1" si="42"/>
        <v>906781.18364987068</v>
      </c>
      <c r="EA36" s="25">
        <f ca="1">SUM(DO36:DZ36)</f>
        <v>10910566.400984216</v>
      </c>
      <c r="EB36" s="24">
        <f t="shared" ref="EB36:EM36" ca="1" si="43">EB12+EB21+EB37</f>
        <v>906423.67755291704</v>
      </c>
      <c r="EC36" s="24">
        <f t="shared" ca="1" si="43"/>
        <v>905933.95185403118</v>
      </c>
      <c r="ED36" s="24">
        <f t="shared" ca="1" si="43"/>
        <v>905439.41615887941</v>
      </c>
      <c r="EE36" s="24">
        <f t="shared" ca="1" si="43"/>
        <v>904932.84416668594</v>
      </c>
      <c r="EF36" s="24">
        <f t="shared" ca="1" si="43"/>
        <v>904370.27365986281</v>
      </c>
      <c r="EG36" s="24">
        <f t="shared" ca="1" si="43"/>
        <v>903851.12974594289</v>
      </c>
      <c r="EH36" s="24">
        <f t="shared" ca="1" si="43"/>
        <v>903366.36229154817</v>
      </c>
      <c r="EI36" s="24">
        <f t="shared" ca="1" si="43"/>
        <v>902995.51877835498</v>
      </c>
      <c r="EJ36" s="24">
        <f t="shared" ca="1" si="43"/>
        <v>902598.77914349374</v>
      </c>
      <c r="EK36" s="24">
        <f t="shared" ca="1" si="43"/>
        <v>902233.28976324399</v>
      </c>
      <c r="EL36" s="24">
        <f t="shared" ca="1" si="43"/>
        <v>901825.03099669004</v>
      </c>
      <c r="EM36" s="24">
        <f t="shared" ca="1" si="43"/>
        <v>901338.30939618824</v>
      </c>
      <c r="EN36" s="25">
        <f ca="1">SUM(EB36:EM36)</f>
        <v>10845308.583507838</v>
      </c>
    </row>
    <row r="37" spans="1:144" ht="12.75" customHeight="1" outlineLevel="1" x14ac:dyDescent="0.2">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x14ac:dyDescent="0.2">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x14ac:dyDescent="0.2"/>
    <row r="40" spans="1:144" ht="12.75" customHeight="1" outlineLevel="1" x14ac:dyDescent="0.2"/>
    <row r="41" spans="1:144" ht="12.75" customHeight="1" x14ac:dyDescent="0.2">
      <c r="A41" s="3" t="str">
        <f>"Output"</f>
        <v>Output</v>
      </c>
    </row>
    <row r="42" spans="1:144" ht="12.75" customHeight="1" outlineLevel="1" x14ac:dyDescent="0.2">
      <c r="A42" s="2" t="str">
        <f>" "</f>
        <v xml:space="preserve"> </v>
      </c>
    </row>
    <row r="43" spans="1:144" ht="12.75" customHeight="1" outlineLevel="1" x14ac:dyDescent="0.2">
      <c r="B43" s="19" t="str">
        <f>ZZZ__FnCalls!F7</f>
        <v>MMM 2010</v>
      </c>
      <c r="C43" s="20" t="str">
        <f>ZZZ__FnCalls!F8</f>
        <v>MMM 2010</v>
      </c>
      <c r="D43" s="20" t="str">
        <f>ZZZ__FnCalls!F9</f>
        <v>MMM 2010</v>
      </c>
      <c r="E43" s="20" t="str">
        <f>ZZZ__FnCalls!F10</f>
        <v>MMM 2010</v>
      </c>
      <c r="F43" s="20" t="str">
        <f>ZZZ__FnCalls!F11</f>
        <v>MMM 2010</v>
      </c>
      <c r="G43" s="20" t="str">
        <f>ZZZ__FnCalls!F12</f>
        <v>MMM 2010</v>
      </c>
      <c r="H43" s="20" t="str">
        <f>ZZZ__FnCalls!F13</f>
        <v>MMM 2010</v>
      </c>
      <c r="I43" s="20" t="str">
        <f>ZZZ__FnCalls!F14</f>
        <v>MMM 2010</v>
      </c>
      <c r="J43" s="20" t="str">
        <f>ZZZ__FnCalls!F15</f>
        <v>MMM 2010</v>
      </c>
      <c r="K43" s="20" t="str">
        <f>ZZZ__FnCalls!F16</f>
        <v>MMM 2010</v>
      </c>
      <c r="L43" s="20" t="str">
        <f>ZZZ__FnCalls!F17</f>
        <v>MMM 2010</v>
      </c>
      <c r="M43" s="20" t="str">
        <f>ZZZ__FnCalls!F18</f>
        <v>MMM 2010</v>
      </c>
      <c r="N43" s="21" t="str">
        <f>ZZZ__FnCalls!H7</f>
        <v>2010</v>
      </c>
      <c r="O43" s="20" t="str">
        <f>ZZZ__FnCalls!F19</f>
        <v>MMM 2011</v>
      </c>
      <c r="P43" s="20" t="str">
        <f>ZZZ__FnCalls!F20</f>
        <v>MMM 2011</v>
      </c>
      <c r="Q43" s="20" t="str">
        <f>ZZZ__FnCalls!F21</f>
        <v>MMM 2011</v>
      </c>
      <c r="R43" s="20" t="str">
        <f>ZZZ__FnCalls!F22</f>
        <v>MMM 2011</v>
      </c>
      <c r="S43" s="20" t="str">
        <f>ZZZ__FnCalls!F23</f>
        <v>MMM 2011</v>
      </c>
      <c r="T43" s="20" t="str">
        <f>ZZZ__FnCalls!F24</f>
        <v>MMM 2011</v>
      </c>
      <c r="U43" s="20" t="str">
        <f>ZZZ__FnCalls!F25</f>
        <v>MMM 2011</v>
      </c>
      <c r="V43" s="20" t="str">
        <f>ZZZ__FnCalls!F26</f>
        <v>MMM 2011</v>
      </c>
      <c r="W43" s="20" t="str">
        <f>ZZZ__FnCalls!F27</f>
        <v>MMM 2011</v>
      </c>
      <c r="X43" s="20" t="str">
        <f>ZZZ__FnCalls!F28</f>
        <v>MMM 2011</v>
      </c>
      <c r="Y43" s="20" t="str">
        <f>ZZZ__FnCalls!F29</f>
        <v>MMM 2011</v>
      </c>
      <c r="Z43" s="20" t="str">
        <f>ZZZ__FnCalls!F30</f>
        <v>MMM 2011</v>
      </c>
      <c r="AA43" s="21" t="str">
        <f>ZZZ__FnCalls!H19</f>
        <v>2011</v>
      </c>
      <c r="AB43" s="20" t="str">
        <f>ZZZ__FnCalls!F31</f>
        <v>MMM 2012</v>
      </c>
      <c r="AC43" s="20" t="str">
        <f>ZZZ__FnCalls!F32</f>
        <v>MMM 2012</v>
      </c>
      <c r="AD43" s="20" t="str">
        <f>ZZZ__FnCalls!F33</f>
        <v>MMM 2012</v>
      </c>
      <c r="AE43" s="20" t="str">
        <f>ZZZ__FnCalls!F34</f>
        <v>MMM 2012</v>
      </c>
      <c r="AF43" s="20" t="str">
        <f>ZZZ__FnCalls!F35</f>
        <v>MMM 2012</v>
      </c>
      <c r="AG43" s="20" t="str">
        <f>ZZZ__FnCalls!F36</f>
        <v>MMM 2012</v>
      </c>
      <c r="AH43" s="20" t="str">
        <f>ZZZ__FnCalls!F37</f>
        <v>MMM 2012</v>
      </c>
      <c r="AI43" s="20" t="str">
        <f>ZZZ__FnCalls!F38</f>
        <v>MMM 2012</v>
      </c>
      <c r="AJ43" s="20" t="str">
        <f>ZZZ__FnCalls!F39</f>
        <v>MMM 2012</v>
      </c>
      <c r="AK43" s="20" t="str">
        <f>ZZZ__FnCalls!F40</f>
        <v>MMM 2012</v>
      </c>
      <c r="AL43" s="20" t="str">
        <f>ZZZ__FnCalls!F41</f>
        <v>MMM 2012</v>
      </c>
      <c r="AM43" s="20" t="str">
        <f>ZZZ__FnCalls!F42</f>
        <v>MMM 2012</v>
      </c>
      <c r="AN43" s="21" t="str">
        <f>ZZZ__FnCalls!H31</f>
        <v>2012</v>
      </c>
      <c r="AO43" s="20" t="str">
        <f>ZZZ__FnCalls!F43</f>
        <v>MMM 2013</v>
      </c>
      <c r="AP43" s="20" t="str">
        <f>ZZZ__FnCalls!F44</f>
        <v>MMM 2013</v>
      </c>
      <c r="AQ43" s="20" t="str">
        <f>ZZZ__FnCalls!F45</f>
        <v>MMM 2013</v>
      </c>
      <c r="AR43" s="20" t="str">
        <f>ZZZ__FnCalls!F46</f>
        <v>MMM 2013</v>
      </c>
      <c r="AS43" s="20" t="str">
        <f>ZZZ__FnCalls!F47</f>
        <v>MMM 2013</v>
      </c>
      <c r="AT43" s="20" t="str">
        <f>ZZZ__FnCalls!F48</f>
        <v>MMM 2013</v>
      </c>
      <c r="AU43" s="20" t="str">
        <f>ZZZ__FnCalls!F49</f>
        <v>MMM 2013</v>
      </c>
      <c r="AV43" s="20" t="str">
        <f>ZZZ__FnCalls!F50</f>
        <v>MMM 2013</v>
      </c>
      <c r="AW43" s="20" t="str">
        <f>ZZZ__FnCalls!F51</f>
        <v>MMM 2013</v>
      </c>
      <c r="AX43" s="20" t="str">
        <f>ZZZ__FnCalls!F52</f>
        <v>MMM 2013</v>
      </c>
      <c r="AY43" s="20" t="str">
        <f>ZZZ__FnCalls!F53</f>
        <v>MMM 2013</v>
      </c>
      <c r="AZ43" s="20" t="str">
        <f>ZZZ__FnCalls!F54</f>
        <v>MMM 2013</v>
      </c>
      <c r="BA43" s="21" t="str">
        <f>ZZZ__FnCalls!H43</f>
        <v>2013</v>
      </c>
      <c r="BB43" s="20" t="str">
        <f>ZZZ__FnCalls!F55</f>
        <v>MMM 2014</v>
      </c>
      <c r="BC43" s="20" t="str">
        <f>ZZZ__FnCalls!F56</f>
        <v>MMM 2014</v>
      </c>
      <c r="BD43" s="20" t="str">
        <f>ZZZ__FnCalls!F57</f>
        <v>MMM 2014</v>
      </c>
      <c r="BE43" s="20" t="str">
        <f>ZZZ__FnCalls!F58</f>
        <v>MMM 2014</v>
      </c>
      <c r="BF43" s="20" t="str">
        <f>ZZZ__FnCalls!F59</f>
        <v>MMM 2014</v>
      </c>
      <c r="BG43" s="20" t="str">
        <f>ZZZ__FnCalls!F60</f>
        <v>MMM 2014</v>
      </c>
      <c r="BH43" s="20" t="str">
        <f>ZZZ__FnCalls!F61</f>
        <v>MMM 2014</v>
      </c>
      <c r="BI43" s="20" t="str">
        <f>ZZZ__FnCalls!F62</f>
        <v>MMM 2014</v>
      </c>
      <c r="BJ43" s="20" t="str">
        <f>ZZZ__FnCalls!F63</f>
        <v>MMM 2014</v>
      </c>
      <c r="BK43" s="20" t="str">
        <f>ZZZ__FnCalls!F64</f>
        <v>MMM 2014</v>
      </c>
      <c r="BL43" s="20" t="str">
        <f>ZZZ__FnCalls!F65</f>
        <v>MMM 2014</v>
      </c>
      <c r="BM43" s="20" t="str">
        <f>ZZZ__FnCalls!F66</f>
        <v>MMM 2014</v>
      </c>
      <c r="BN43" s="21" t="str">
        <f>ZZZ__FnCalls!H55</f>
        <v>2014</v>
      </c>
      <c r="BO43" s="20" t="str">
        <f>ZZZ__FnCalls!F67</f>
        <v>MMM 2015</v>
      </c>
      <c r="BP43" s="20" t="str">
        <f>ZZZ__FnCalls!F68</f>
        <v>MMM 2015</v>
      </c>
      <c r="BQ43" s="20" t="str">
        <f>ZZZ__FnCalls!F69</f>
        <v>MMM 2015</v>
      </c>
      <c r="BR43" s="20" t="str">
        <f>ZZZ__FnCalls!F70</f>
        <v>MMM 2015</v>
      </c>
      <c r="BS43" s="20" t="str">
        <f>ZZZ__FnCalls!F71</f>
        <v>MMM 2015</v>
      </c>
      <c r="BT43" s="20" t="str">
        <f>ZZZ__FnCalls!F72</f>
        <v>MMM 2015</v>
      </c>
      <c r="BU43" s="20" t="str">
        <f>ZZZ__FnCalls!F73</f>
        <v>MMM 2015</v>
      </c>
      <c r="BV43" s="20" t="str">
        <f>ZZZ__FnCalls!F74</f>
        <v>MMM 2015</v>
      </c>
      <c r="BW43" s="20" t="str">
        <f>ZZZ__FnCalls!F75</f>
        <v>MMM 2015</v>
      </c>
      <c r="BX43" s="20" t="str">
        <f>ZZZ__FnCalls!F76</f>
        <v>MMM 2015</v>
      </c>
      <c r="BY43" s="20" t="str">
        <f>ZZZ__FnCalls!F77</f>
        <v>MMM 2015</v>
      </c>
      <c r="BZ43" s="20" t="str">
        <f>ZZZ__FnCalls!F78</f>
        <v>MMM 2015</v>
      </c>
      <c r="CA43" s="21" t="str">
        <f>ZZZ__FnCalls!H67</f>
        <v>2015</v>
      </c>
      <c r="CB43" s="20" t="str">
        <f>ZZZ__FnCalls!F79</f>
        <v>MMM 2016</v>
      </c>
      <c r="CC43" s="20" t="str">
        <f>ZZZ__FnCalls!F80</f>
        <v>MMM 2016</v>
      </c>
      <c r="CD43" s="20" t="str">
        <f>ZZZ__FnCalls!F81</f>
        <v>MMM 2016</v>
      </c>
      <c r="CE43" s="20" t="str">
        <f>ZZZ__FnCalls!F82</f>
        <v>MMM 2016</v>
      </c>
      <c r="CF43" s="20" t="str">
        <f>ZZZ__FnCalls!F83</f>
        <v>MMM 2016</v>
      </c>
      <c r="CG43" s="20" t="str">
        <f>ZZZ__FnCalls!F84</f>
        <v>MMM 2016</v>
      </c>
      <c r="CH43" s="20" t="str">
        <f>ZZZ__FnCalls!F85</f>
        <v>MMM 2016</v>
      </c>
      <c r="CI43" s="20" t="str">
        <f>ZZZ__FnCalls!F86</f>
        <v>MMM 2016</v>
      </c>
      <c r="CJ43" s="20" t="str">
        <f>ZZZ__FnCalls!F87</f>
        <v>MMM 2016</v>
      </c>
      <c r="CK43" s="20" t="str">
        <f>ZZZ__FnCalls!F88</f>
        <v>MMM 2016</v>
      </c>
      <c r="CL43" s="20" t="str">
        <f>ZZZ__FnCalls!F89</f>
        <v>MMM 2016</v>
      </c>
      <c r="CM43" s="20" t="str">
        <f>ZZZ__FnCalls!F90</f>
        <v>MMM 2016</v>
      </c>
      <c r="CN43" s="21" t="str">
        <f>ZZZ__FnCalls!H79</f>
        <v>2016</v>
      </c>
      <c r="CO43" s="20" t="str">
        <f>ZZZ__FnCalls!F91</f>
        <v>MMM 2017</v>
      </c>
      <c r="CP43" s="20" t="str">
        <f>ZZZ__FnCalls!F92</f>
        <v>MMM 2017</v>
      </c>
      <c r="CQ43" s="20" t="str">
        <f>ZZZ__FnCalls!F93</f>
        <v>MMM 2017</v>
      </c>
      <c r="CR43" s="20" t="str">
        <f>ZZZ__FnCalls!F94</f>
        <v>MMM 2017</v>
      </c>
      <c r="CS43" s="20" t="str">
        <f>ZZZ__FnCalls!F95</f>
        <v>MMM 2017</v>
      </c>
      <c r="CT43" s="20" t="str">
        <f>ZZZ__FnCalls!F96</f>
        <v>MMM 2017</v>
      </c>
      <c r="CU43" s="20" t="str">
        <f>ZZZ__FnCalls!F97</f>
        <v>MMM 2017</v>
      </c>
      <c r="CV43" s="20" t="str">
        <f>ZZZ__FnCalls!F98</f>
        <v>MMM 2017</v>
      </c>
      <c r="CW43" s="20" t="str">
        <f>ZZZ__FnCalls!F99</f>
        <v>MMM 2017</v>
      </c>
      <c r="CX43" s="20" t="str">
        <f>ZZZ__FnCalls!F100</f>
        <v>MMM 2017</v>
      </c>
      <c r="CY43" s="20" t="str">
        <f>ZZZ__FnCalls!F101</f>
        <v>MMM 2017</v>
      </c>
      <c r="CZ43" s="20" t="str">
        <f>ZZZ__FnCalls!F102</f>
        <v>MMM 2017</v>
      </c>
      <c r="DA43" s="21" t="str">
        <f>ZZZ__FnCalls!H91</f>
        <v>2017</v>
      </c>
      <c r="DB43" s="20" t="str">
        <f>ZZZ__FnCalls!F103</f>
        <v>MMM 2018</v>
      </c>
      <c r="DC43" s="20" t="str">
        <f>ZZZ__FnCalls!F104</f>
        <v>MMM 2018</v>
      </c>
      <c r="DD43" s="20" t="str">
        <f>ZZZ__FnCalls!F105</f>
        <v>MMM 2018</v>
      </c>
      <c r="DE43" s="20" t="str">
        <f>ZZZ__FnCalls!F106</f>
        <v>MMM 2018</v>
      </c>
      <c r="DF43" s="20" t="str">
        <f>ZZZ__FnCalls!F107</f>
        <v>MMM 2018</v>
      </c>
      <c r="DG43" s="20" t="str">
        <f>ZZZ__FnCalls!F108</f>
        <v>MMM 2018</v>
      </c>
      <c r="DH43" s="20" t="str">
        <f>ZZZ__FnCalls!F109</f>
        <v>MMM 2018</v>
      </c>
      <c r="DI43" s="20" t="str">
        <f>ZZZ__FnCalls!F110</f>
        <v>MMM 2018</v>
      </c>
      <c r="DJ43" s="20" t="str">
        <f>ZZZ__FnCalls!F111</f>
        <v>MMM 2018</v>
      </c>
      <c r="DK43" s="20" t="str">
        <f>ZZZ__FnCalls!F112</f>
        <v>MMM 2018</v>
      </c>
      <c r="DL43" s="20" t="str">
        <f>ZZZ__FnCalls!F113</f>
        <v>MMM 2018</v>
      </c>
      <c r="DM43" s="20" t="str">
        <f>ZZZ__FnCalls!F114</f>
        <v>MMM 2018</v>
      </c>
      <c r="DN43" s="21" t="str">
        <f>ZZZ__FnCalls!H103</f>
        <v>2018</v>
      </c>
      <c r="DO43" s="20" t="str">
        <f>ZZZ__FnCalls!F115</f>
        <v>MMM 2019</v>
      </c>
      <c r="DP43" s="20" t="str">
        <f>ZZZ__FnCalls!F116</f>
        <v>MMM 2019</v>
      </c>
      <c r="DQ43" s="20" t="str">
        <f>ZZZ__FnCalls!F117</f>
        <v>MMM 2019</v>
      </c>
      <c r="DR43" s="20" t="str">
        <f>ZZZ__FnCalls!F118</f>
        <v>MMM 2019</v>
      </c>
      <c r="DS43" s="20" t="str">
        <f>ZZZ__FnCalls!F119</f>
        <v>MMM 2019</v>
      </c>
      <c r="DT43" s="20" t="str">
        <f>ZZZ__FnCalls!F120</f>
        <v>MMM 2019</v>
      </c>
      <c r="DU43" s="20" t="str">
        <f>ZZZ__FnCalls!F121</f>
        <v>MMM 2019</v>
      </c>
      <c r="DV43" s="20" t="str">
        <f>ZZZ__FnCalls!F122</f>
        <v>MMM 2019</v>
      </c>
      <c r="DW43" s="20" t="str">
        <f>ZZZ__FnCalls!F123</f>
        <v>MMM 2019</v>
      </c>
      <c r="DX43" s="20" t="str">
        <f>ZZZ__FnCalls!F124</f>
        <v>MMM 2019</v>
      </c>
      <c r="DY43" s="20" t="str">
        <f>ZZZ__FnCalls!F125</f>
        <v>MMM 2019</v>
      </c>
      <c r="DZ43" s="20" t="str">
        <f>ZZZ__FnCalls!F126</f>
        <v>MMM 2019</v>
      </c>
      <c r="EA43" s="21" t="str">
        <f>ZZZ__FnCalls!H115</f>
        <v>2019</v>
      </c>
      <c r="EB43" s="20" t="str">
        <f>ZZZ__FnCalls!F127</f>
        <v>MMM 2020</v>
      </c>
      <c r="EC43" s="20" t="str">
        <f>ZZZ__FnCalls!F128</f>
        <v>MMM 2020</v>
      </c>
      <c r="ED43" s="20" t="str">
        <f>ZZZ__FnCalls!F129</f>
        <v>MMM 2020</v>
      </c>
      <c r="EE43" s="20" t="str">
        <f>ZZZ__FnCalls!F130</f>
        <v>MMM 2020</v>
      </c>
      <c r="EF43" s="20" t="str">
        <f>ZZZ__FnCalls!F131</f>
        <v>MMM 2020</v>
      </c>
      <c r="EG43" s="20" t="str">
        <f>ZZZ__FnCalls!F132</f>
        <v>MMM 2020</v>
      </c>
      <c r="EH43" s="20" t="str">
        <f>ZZZ__FnCalls!F133</f>
        <v>MMM 2020</v>
      </c>
      <c r="EI43" s="20" t="str">
        <f>ZZZ__FnCalls!F134</f>
        <v>MMM 2020</v>
      </c>
      <c r="EJ43" s="20" t="str">
        <f>ZZZ__FnCalls!F135</f>
        <v>MMM 2020</v>
      </c>
      <c r="EK43" s="20" t="str">
        <f>ZZZ__FnCalls!F136</f>
        <v>MMM 2020</v>
      </c>
      <c r="EL43" s="20" t="str">
        <f>ZZZ__FnCalls!F137</f>
        <v>MMM 2020</v>
      </c>
      <c r="EM43" s="20" t="str">
        <f>ZZZ__FnCalls!F138</f>
        <v>MMM 2020</v>
      </c>
      <c r="EN43" s="21" t="str">
        <f>ZZZ__FnCalls!H127</f>
        <v>2020</v>
      </c>
    </row>
    <row r="44" spans="1:144" ht="12.75" customHeight="1" outlineLevel="1" x14ac:dyDescent="0.2">
      <c r="A44" s="7" t="str">
        <f>Labels!B64</f>
        <v>Output</v>
      </c>
      <c r="B44" s="22">
        <f ca="1">B45*(1-Inputs!B21)+B11*Inputs!B21+B46</f>
        <v>1166429.6555616476</v>
      </c>
      <c r="C44" s="22">
        <f ca="1">C45*(1-Inputs!B21)+C11*Inputs!B21+C46</f>
        <v>1156075.4575431726</v>
      </c>
      <c r="D44" s="22">
        <f ca="1">D45*(1-Inputs!B21)+D11*Inputs!B21+D46</f>
        <v>1164774.8601385076</v>
      </c>
      <c r="E44" s="22">
        <f ca="1">E45*(1-Inputs!B21)+E11*Inputs!B21+E46</f>
        <v>1119848.2720329454</v>
      </c>
      <c r="F44" s="22">
        <f ca="1">F45*(1-Inputs!B21)+F11*Inputs!B21+F46</f>
        <v>1174904.1667507337</v>
      </c>
      <c r="G44" s="22">
        <f ca="1">G45*(1-Inputs!B21)+G11*Inputs!B21+G46</f>
        <v>1157843.0752071375</v>
      </c>
      <c r="H44" s="22">
        <f ca="1">H45*(1-Inputs!B21)+H11*Inputs!B21+H46</f>
        <v>1111016.9371189019</v>
      </c>
      <c r="I44" s="22">
        <f ca="1">I45*(1-Inputs!B21)+I11*Inputs!B21+I46</f>
        <v>1167257.2114494406</v>
      </c>
      <c r="J44" s="22">
        <f ca="1">J45*(1-Inputs!B21)+J11*Inputs!B21+J46</f>
        <v>1205120.7776566958</v>
      </c>
      <c r="K44" s="22">
        <f ca="1">K45*(1-Inputs!B21)+K11*Inputs!B21+K46</f>
        <v>1153302.2289659593</v>
      </c>
      <c r="L44" s="22">
        <f ca="1">L45*(1-Inputs!B21)+L11*Inputs!B21+L46</f>
        <v>1159236.6913646332</v>
      </c>
      <c r="M44" s="22">
        <f ca="1">M45*(1-Inputs!B21)+M11*Inputs!B21+M46</f>
        <v>1155784.9670193822</v>
      </c>
      <c r="N44" s="23">
        <f ca="1">SUM(B44:M44)</f>
        <v>13891594.300809156</v>
      </c>
      <c r="O44" s="22">
        <f ca="1">O45*(1-Inputs!B21)+O11*Inputs!B21+O46</f>
        <v>1166156.4010630068</v>
      </c>
      <c r="P44" s="22">
        <f ca="1">P45*(1-Inputs!B21)+P11*Inputs!B21+P46</f>
        <v>1191242.6289974633</v>
      </c>
      <c r="Q44" s="22">
        <f ca="1">Q45*(1-Inputs!B21)+Q11*Inputs!B21+Q46</f>
        <v>1155094.7968084251</v>
      </c>
      <c r="R44" s="22">
        <f ca="1">R45*(1-Inputs!B21)+R11*Inputs!B21+R46</f>
        <v>1199141.2312610259</v>
      </c>
      <c r="S44" s="22">
        <f ca="1">S45*(1-Inputs!B21)+S11*Inputs!B21+S46</f>
        <v>1113133.9552974545</v>
      </c>
      <c r="T44" s="22">
        <f ca="1">T45*(1-Inputs!B21)+T11*Inputs!B21+T46</f>
        <v>1106309.2876711341</v>
      </c>
      <c r="U44" s="22">
        <f ca="1">U45*(1-Inputs!B21)+U11*Inputs!B21+U46</f>
        <v>1150829.6681103511</v>
      </c>
      <c r="V44" s="22">
        <f ca="1">V45*(1-Inputs!B21)+V11*Inputs!B21+V46</f>
        <v>1131106.2921308377</v>
      </c>
      <c r="W44" s="22">
        <f ca="1">W45*(1-Inputs!B21)+W11*Inputs!B21+W46</f>
        <v>1111036.6923390869</v>
      </c>
      <c r="X44" s="22">
        <f ca="1">X45*(1-Inputs!B21)+X11*Inputs!B21+X46</f>
        <v>1184338.8528443107</v>
      </c>
      <c r="Y44" s="22">
        <f ca="1">Y45*(1-Inputs!B21)+Y11*Inputs!B21+Y46</f>
        <v>1142374.1641303496</v>
      </c>
      <c r="Z44" s="22">
        <f ca="1">Z45*(1-Inputs!B21)+Z11*Inputs!B21+Z46</f>
        <v>1107542.0634858219</v>
      </c>
      <c r="AA44" s="23">
        <f ca="1">SUM(O44:Z44)</f>
        <v>13758306.034139266</v>
      </c>
      <c r="AB44" s="22">
        <f ca="1">AB45*(1-Inputs!B21)+AB11*Inputs!B21+AB46</f>
        <v>1077291.1459279875</v>
      </c>
      <c r="AC44" s="22">
        <f ca="1">AC45*(1-Inputs!B21)+AC11*Inputs!B21+AC46</f>
        <v>1149850.4330367292</v>
      </c>
      <c r="AD44" s="22">
        <f ca="1">AD45*(1-Inputs!B21)+AD11*Inputs!B21+AD46</f>
        <v>1072293.0719594858</v>
      </c>
      <c r="AE44" s="22">
        <f ca="1">AE45*(1-Inputs!B21)+AE11*Inputs!B21+AE46</f>
        <v>1128381.1767793701</v>
      </c>
      <c r="AF44" s="22">
        <f ca="1">AF45*(1-Inputs!B21)+AF11*Inputs!B21+AF46</f>
        <v>1103861.1896975038</v>
      </c>
      <c r="AG44" s="22">
        <f ca="1">AG45*(1-Inputs!B21)+AG11*Inputs!B21+AG46</f>
        <v>1092523.8301700882</v>
      </c>
      <c r="AH44" s="22">
        <f ca="1">AH45*(1-Inputs!B21)+AH11*Inputs!B21+AH46</f>
        <v>1113181.5193220263</v>
      </c>
      <c r="AI44" s="22">
        <f ca="1">AI45*(1-Inputs!B21)+AI11*Inputs!B21+AI46</f>
        <v>1114346.2105557176</v>
      </c>
      <c r="AJ44" s="22">
        <f ca="1">AJ45*(1-Inputs!B21)+AJ11*Inputs!B21+AJ46</f>
        <v>1073891.6638933858</v>
      </c>
      <c r="AK44" s="22">
        <f ca="1">AK45*(1-Inputs!B21)+AK11*Inputs!B21+AK46</f>
        <v>1102565.8023312862</v>
      </c>
      <c r="AL44" s="22">
        <f ca="1">AL45*(1-Inputs!B21)+AL11*Inputs!B21+AL46</f>
        <v>1095322.5038206908</v>
      </c>
      <c r="AM44" s="22">
        <f ca="1">AM45*(1-Inputs!B21)+AM11*Inputs!B21+AM46</f>
        <v>1099616.7833036971</v>
      </c>
      <c r="AN44" s="23">
        <f ca="1">SUM(AB44:AM44)</f>
        <v>13223125.330797968</v>
      </c>
      <c r="AO44" s="22">
        <f ca="1">AO45*(1-Inputs!B21)+AO11*Inputs!B21+AO46</f>
        <v>1116380.6062329775</v>
      </c>
      <c r="AP44" s="22">
        <f ca="1">AP45*(1-Inputs!B21)+AP11*Inputs!B21+AP46</f>
        <v>1165998.5666109526</v>
      </c>
      <c r="AQ44" s="22">
        <f ca="1">AQ45*(1-Inputs!B21)+AQ11*Inputs!B21+AQ46</f>
        <v>1100203.9028630673</v>
      </c>
      <c r="AR44" s="22">
        <f ca="1">AR45*(1-Inputs!B21)+AR11*Inputs!B21+AR46</f>
        <v>1083426.4760749256</v>
      </c>
      <c r="AS44" s="22">
        <f ca="1">AS45*(1-Inputs!B21)+AS11*Inputs!B21+AS46</f>
        <v>1104657.6629332388</v>
      </c>
      <c r="AT44" s="22">
        <f ca="1">AT45*(1-Inputs!B21)+AT11*Inputs!B21+AT46</f>
        <v>1095568.0005176323</v>
      </c>
      <c r="AU44" s="22">
        <f ca="1">AU45*(1-Inputs!B21)+AU11*Inputs!B21+AU46</f>
        <v>1119611.9311925247</v>
      </c>
      <c r="AV44" s="22">
        <f ca="1">AV45*(1-Inputs!B21)+AV11*Inputs!B21+AV46</f>
        <v>1087824.1149186594</v>
      </c>
      <c r="AW44" s="22">
        <f ca="1">AW45*(1-Inputs!B21)+AW11*Inputs!B21+AW46</f>
        <v>1126537.7393882668</v>
      </c>
      <c r="AX44" s="22">
        <f ca="1">AX45*(1-Inputs!B21)+AX11*Inputs!B21+AX46</f>
        <v>1099912.2219530896</v>
      </c>
      <c r="AY44" s="22">
        <f ca="1">AY45*(1-Inputs!B21)+AY11*Inputs!B21+AY46</f>
        <v>1122259.7223343337</v>
      </c>
      <c r="AZ44" s="22">
        <f ca="1">AZ45*(1-Inputs!B21)+AZ11*Inputs!B21+AZ46</f>
        <v>1037006.5366877801</v>
      </c>
      <c r="BA44" s="23">
        <f ca="1">SUM(AO44:AZ44)</f>
        <v>13259387.48170745</v>
      </c>
      <c r="BB44" s="22">
        <f ca="1">BB45*(1-Inputs!B21)+BB11*Inputs!B21+BB46</f>
        <v>1140818.7656527143</v>
      </c>
      <c r="BC44" s="22">
        <f ca="1">BC45*(1-Inputs!B21)+BC11*Inputs!B21+BC46</f>
        <v>1051873.9293259885</v>
      </c>
      <c r="BD44" s="22">
        <f ca="1">BD45*(1-Inputs!B21)+BD11*Inputs!B21+BD46</f>
        <v>1141834.838807648</v>
      </c>
      <c r="BE44" s="22">
        <f ca="1">BE45*(1-Inputs!B21)+BE11*Inputs!B21+BE46</f>
        <v>1095244.9271926703</v>
      </c>
      <c r="BF44" s="22">
        <f ca="1">BF45*(1-Inputs!B21)+BF11*Inputs!B21+BF46</f>
        <v>1089959.6847101329</v>
      </c>
      <c r="BG44" s="22">
        <f ca="1">BG45*(1-Inputs!B21)+BG11*Inputs!B21+BG46</f>
        <v>1088720.6454897376</v>
      </c>
      <c r="BH44" s="22">
        <f ca="1">BH45*(1-Inputs!B21)+BH11*Inputs!B21+BH46</f>
        <v>1092681.0472355164</v>
      </c>
      <c r="BI44" s="22">
        <f ca="1">BI45*(1-Inputs!B21)+BI11*Inputs!B21+BI46</f>
        <v>1099079.9244654728</v>
      </c>
      <c r="BJ44" s="22">
        <f ca="1">BJ45*(1-Inputs!B21)+BJ11*Inputs!B21+BJ46</f>
        <v>1091559.8006309387</v>
      </c>
      <c r="BK44" s="22">
        <f ca="1">BK45*(1-Inputs!B21)+BK11*Inputs!B21+BK46</f>
        <v>1055288.9511803889</v>
      </c>
      <c r="BL44" s="22">
        <f ca="1">BL45*(1-Inputs!B21)+BL11*Inputs!B21+BL46</f>
        <v>1022674.8197663369</v>
      </c>
      <c r="BM44" s="22">
        <f ca="1">BM45*(1-Inputs!B21)+BM11*Inputs!B21+BM46</f>
        <v>1051138.845342871</v>
      </c>
      <c r="BN44" s="23">
        <f ca="1">SUM(BB44:BM44)</f>
        <v>13020876.179800417</v>
      </c>
      <c r="BO44" s="22">
        <f ca="1">BO45*(1-Inputs!B21)+BO11*Inputs!B21+BO46</f>
        <v>1039689.457538731</v>
      </c>
      <c r="BP44" s="22">
        <f ca="1">BP45*(1-Inputs!B21)+BP11*Inputs!B21+BP46</f>
        <v>1139582.1121621456</v>
      </c>
      <c r="BQ44" s="22">
        <f ca="1">BQ45*(1-Inputs!B21)+BQ11*Inputs!B21+BQ46</f>
        <v>1116001.4544977439</v>
      </c>
      <c r="BR44" s="22">
        <f ca="1">BR45*(1-Inputs!B21)+BR11*Inputs!B21+BR46</f>
        <v>1075597.0498356631</v>
      </c>
      <c r="BS44" s="22">
        <f ca="1">BS45*(1-Inputs!B21)+BS11*Inputs!B21+BS46</f>
        <v>1078219.8083460231</v>
      </c>
      <c r="BT44" s="22">
        <f ca="1">BT45*(1-Inputs!B21)+BT11*Inputs!B21+BT46</f>
        <v>1043164.869169221</v>
      </c>
      <c r="BU44" s="22">
        <f ca="1">BU45*(1-Inputs!B21)+BU11*Inputs!B21+BU46</f>
        <v>1052472.211509373</v>
      </c>
      <c r="BV44" s="22">
        <f ca="1">BV45*(1-Inputs!B21)+BV11*Inputs!B21+BV46</f>
        <v>1079611.1362647205</v>
      </c>
      <c r="BW44" s="22">
        <f ca="1">BW45*(1-Inputs!B21)+BW11*Inputs!B21+BW46</f>
        <v>1083489.9051491031</v>
      </c>
      <c r="BX44" s="22">
        <f ca="1">BX45*(1-Inputs!B21)+BX11*Inputs!B21+BX46</f>
        <v>1107914.9238640654</v>
      </c>
      <c r="BY44" s="22">
        <f ca="1">BY45*(1-Inputs!B21)+BY11*Inputs!B21+BY46</f>
        <v>1077963.0566031081</v>
      </c>
      <c r="BZ44" s="22">
        <f ca="1">BZ45*(1-Inputs!B21)+BZ11*Inputs!B21+BZ46</f>
        <v>1055109.4749886235</v>
      </c>
      <c r="CA44" s="23">
        <f ca="1">SUM(BO44:BZ44)</f>
        <v>12948815.45992852</v>
      </c>
      <c r="CB44" s="22">
        <f ca="1">CB45*(1-Inputs!B21)+CB11*Inputs!B21+CB46</f>
        <v>1039187.0235631152</v>
      </c>
      <c r="CC44" s="22">
        <f ca="1">CC45*(1-Inputs!B21)+CC11*Inputs!B21+CC46</f>
        <v>1024498.0772548734</v>
      </c>
      <c r="CD44" s="22">
        <f ca="1">CD45*(1-Inputs!B21)+CD11*Inputs!B21+CD46</f>
        <v>1080705.3895969528</v>
      </c>
      <c r="CE44" s="22">
        <f ca="1">CE45*(1-Inputs!B21)+CE11*Inputs!B21+CE46</f>
        <v>1047996.3611854109</v>
      </c>
      <c r="CF44" s="22">
        <f ca="1">CF45*(1-Inputs!B21)+CF11*Inputs!B21+CF46</f>
        <v>1072738.7948519203</v>
      </c>
      <c r="CG44" s="22">
        <f ca="1">CG45*(1-Inputs!B21)+CG11*Inputs!B21+CG46</f>
        <v>1064849.5790305485</v>
      </c>
      <c r="CH44" s="22">
        <f ca="1">CH45*(1-Inputs!B21)+CH11*Inputs!B21+CH46</f>
        <v>1059548.8090776096</v>
      </c>
      <c r="CI44" s="22">
        <f ca="1">CI45*(1-Inputs!B21)+CI11*Inputs!B21+CI46</f>
        <v>1075129.6508127071</v>
      </c>
      <c r="CJ44" s="22">
        <f ca="1">CJ45*(1-Inputs!B21)+CJ11*Inputs!B21+CJ46</f>
        <v>1077123.7057584636</v>
      </c>
      <c r="CK44" s="22">
        <f ca="1">CK45*(1-Inputs!B21)+CK11*Inputs!B21+CK46</f>
        <v>1021797.4785568946</v>
      </c>
      <c r="CL44" s="22">
        <f ca="1">CL45*(1-Inputs!B21)+CL11*Inputs!B21+CL46</f>
        <v>1062374.5147923988</v>
      </c>
      <c r="CM44" s="22">
        <f ca="1">CM45*(1-Inputs!B21)+CM11*Inputs!B21+CM46</f>
        <v>1036415.7912044011</v>
      </c>
      <c r="CN44" s="23">
        <f ca="1">SUM(CB44:CM44)</f>
        <v>12662365.175685296</v>
      </c>
      <c r="CO44" s="22">
        <f ca="1">CO45*(1-Inputs!B21)+CO11*Inputs!B21+CO46</f>
        <v>1033274.5642041932</v>
      </c>
      <c r="CP44" s="22">
        <f ca="1">CP45*(1-Inputs!B21)+CP11*Inputs!B21+CP46</f>
        <v>1052252.6849872442</v>
      </c>
      <c r="CQ44" s="22">
        <f ca="1">CQ45*(1-Inputs!B21)+CQ11*Inputs!B21+CQ46</f>
        <v>1064429.2060446071</v>
      </c>
      <c r="CR44" s="22">
        <f ca="1">CR45*(1-Inputs!B21)+CR11*Inputs!B21+CR46</f>
        <v>1026463.7751629327</v>
      </c>
      <c r="CS44" s="22">
        <f ca="1">CS45*(1-Inputs!B21)+CS11*Inputs!B21+CS46</f>
        <v>1090394.9123915322</v>
      </c>
      <c r="CT44" s="22">
        <f ca="1">CT45*(1-Inputs!B21)+CT11*Inputs!B21+CT46</f>
        <v>1016492.5232129622</v>
      </c>
      <c r="CU44" s="22">
        <f ca="1">CU45*(1-Inputs!B21)+CU11*Inputs!B21+CU46</f>
        <v>1040114.5896313681</v>
      </c>
      <c r="CV44" s="22">
        <f ca="1">CV45*(1-Inputs!B21)+CV11*Inputs!B21+CV46</f>
        <v>1031919.3993305925</v>
      </c>
      <c r="CW44" s="22">
        <f ca="1">CW45*(1-Inputs!B21)+CW11*Inputs!B21+CW46</f>
        <v>1051620.7152530309</v>
      </c>
      <c r="CX44" s="22">
        <f ca="1">CX45*(1-Inputs!B21)+CX11*Inputs!B21+CX46</f>
        <v>1039984.209121645</v>
      </c>
      <c r="CY44" s="22">
        <f ca="1">CY45*(1-Inputs!B21)+CY11*Inputs!B21+CY46</f>
        <v>1023954.4256863011</v>
      </c>
      <c r="CZ44" s="22">
        <f ca="1">CZ45*(1-Inputs!B21)+CZ11*Inputs!B21+CZ46</f>
        <v>996851.39946778351</v>
      </c>
      <c r="DA44" s="23">
        <f ca="1">SUM(CO44:CZ44)</f>
        <v>12467752.404494192</v>
      </c>
      <c r="DB44" s="22">
        <f ca="1">DB45*(1-Inputs!B21)+DB11*Inputs!B21+DB46</f>
        <v>1027587.6343773054</v>
      </c>
      <c r="DC44" s="22">
        <f ca="1">DC45*(1-Inputs!B21)+DC11*Inputs!B21+DC46</f>
        <v>1028748.4154020656</v>
      </c>
      <c r="DD44" s="22">
        <f ca="1">DD45*(1-Inputs!B21)+DD11*Inputs!B21+DD46</f>
        <v>1051814.6759978505</v>
      </c>
      <c r="DE44" s="22">
        <f ca="1">DE45*(1-Inputs!B21)+DE11*Inputs!B21+DE46</f>
        <v>1084978.1788872022</v>
      </c>
      <c r="DF44" s="22">
        <f ca="1">DF45*(1-Inputs!B21)+DF11*Inputs!B21+DF46</f>
        <v>994614.05359020864</v>
      </c>
      <c r="DG44" s="22">
        <f ca="1">DG45*(1-Inputs!B21)+DG11*Inputs!B21+DG46</f>
        <v>1046733.1990518505</v>
      </c>
      <c r="DH44" s="22">
        <f ca="1">DH45*(1-Inputs!B21)+DH11*Inputs!B21+DH46</f>
        <v>1029830.1207467664</v>
      </c>
      <c r="DI44" s="22">
        <f ca="1">DI45*(1-Inputs!B21)+DI11*Inputs!B21+DI46</f>
        <v>975840.68997373374</v>
      </c>
      <c r="DJ44" s="22">
        <f ca="1">DJ45*(1-Inputs!B21)+DJ11*Inputs!B21+DJ46</f>
        <v>1016614.5993911822</v>
      </c>
      <c r="DK44" s="22">
        <f ca="1">DK45*(1-Inputs!B21)+DK11*Inputs!B21+DK46</f>
        <v>1082579.7393499305</v>
      </c>
      <c r="DL44" s="22">
        <f ca="1">DL45*(1-Inputs!B21)+DL11*Inputs!B21+DL46</f>
        <v>1025846.6816483117</v>
      </c>
      <c r="DM44" s="22">
        <f ca="1">DM45*(1-Inputs!B21)+DM11*Inputs!B21+DM46</f>
        <v>1024647.2253367325</v>
      </c>
      <c r="DN44" s="23">
        <f ca="1">SUM(DB44:DM44)</f>
        <v>12389835.213753138</v>
      </c>
      <c r="DO44" s="22">
        <f ca="1">DO45*(1-Inputs!B21)+DO11*Inputs!B21+DO46</f>
        <v>1043689.999858423</v>
      </c>
      <c r="DP44" s="22">
        <f ca="1">DP45*(1-Inputs!B21)+DP11*Inputs!B21+DP46</f>
        <v>987673.72187067405</v>
      </c>
      <c r="DQ44" s="22">
        <f ca="1">DQ45*(1-Inputs!B21)+DQ11*Inputs!B21+DQ46</f>
        <v>1031887.3735643517</v>
      </c>
      <c r="DR44" s="22">
        <f ca="1">DR45*(1-Inputs!B21)+DR11*Inputs!B21+DR46</f>
        <v>1033678.5686775908</v>
      </c>
      <c r="DS44" s="22">
        <f ca="1">DS45*(1-Inputs!B21)+DS11*Inputs!B21+DS46</f>
        <v>1027067.0459545276</v>
      </c>
      <c r="DT44" s="22">
        <f ca="1">DT45*(1-Inputs!B21)+DT11*Inputs!B21+DT46</f>
        <v>985282.91729350016</v>
      </c>
      <c r="DU44" s="22">
        <f ca="1">DU45*(1-Inputs!B21)+DU11*Inputs!B21+DU46</f>
        <v>1043160.3416378042</v>
      </c>
      <c r="DV44" s="22">
        <f ca="1">DV45*(1-Inputs!B21)+DV11*Inputs!B21+DV46</f>
        <v>1030208.612465956</v>
      </c>
      <c r="DW44" s="22">
        <f ca="1">DW45*(1-Inputs!B21)+DW11*Inputs!B21+DW46</f>
        <v>1010973.842491773</v>
      </c>
      <c r="DX44" s="22">
        <f ca="1">DX45*(1-Inputs!B21)+DX11*Inputs!B21+DX46</f>
        <v>1023096.1225435248</v>
      </c>
      <c r="DY44" s="22">
        <f ca="1">DY45*(1-Inputs!B21)+DY11*Inputs!B21+DY46</f>
        <v>1057839.7754323259</v>
      </c>
      <c r="DZ44" s="22">
        <f ca="1">DZ45*(1-Inputs!B21)+DZ11*Inputs!B21+DZ46</f>
        <v>1022859.5346342217</v>
      </c>
      <c r="EA44" s="23">
        <f ca="1">SUM(DO44:DZ44)</f>
        <v>12297417.856424673</v>
      </c>
      <c r="EB44" s="22">
        <f ca="1">EB45*(1-Inputs!B21)+EB11*Inputs!B21+EB46</f>
        <v>989981.70730426058</v>
      </c>
      <c r="EC44" s="22">
        <f ca="1">EC45*(1-Inputs!B21)+EC11*Inputs!B21+EC46</f>
        <v>995854.65185495012</v>
      </c>
      <c r="ED44" s="22">
        <f ca="1">ED45*(1-Inputs!B21)+ED11*Inputs!B21+ED46</f>
        <v>973101.81366524822</v>
      </c>
      <c r="EE44" s="22">
        <f ca="1">EE45*(1-Inputs!B21)+EE11*Inputs!B21+EE46</f>
        <v>970057.13712140964</v>
      </c>
      <c r="EF44" s="22">
        <f ca="1">EF45*(1-Inputs!B21)+EF11*Inputs!B21+EF46</f>
        <v>1023219.4687508876</v>
      </c>
      <c r="EG44" s="22">
        <f ca="1">EG45*(1-Inputs!B21)+EG11*Inputs!B21+EG46</f>
        <v>996035.68221621681</v>
      </c>
      <c r="EH44" s="22">
        <f ca="1">EH45*(1-Inputs!B21)+EH11*Inputs!B21+EH46</f>
        <v>1003667.180998874</v>
      </c>
      <c r="EI44" s="22">
        <f ca="1">EI45*(1-Inputs!B21)+EI11*Inputs!B21+EI46</f>
        <v>988466.02435990854</v>
      </c>
      <c r="EJ44" s="22">
        <f ca="1">EJ45*(1-Inputs!B21)+EJ11*Inputs!B21+EJ46</f>
        <v>1048543.4417435217</v>
      </c>
      <c r="EK44" s="22">
        <f ca="1">EK45*(1-Inputs!B21)+EK11*Inputs!B21+EK46</f>
        <v>957797.22037690075</v>
      </c>
      <c r="EL44" s="22">
        <f ca="1">EL45*(1-Inputs!B21)+EL11*Inputs!B21+EL46</f>
        <v>980118.59487888298</v>
      </c>
      <c r="EM44" s="22">
        <f ca="1">EM45*(1-Inputs!B21)+EM11*Inputs!B21+EM46</f>
        <v>1063732.2292851724</v>
      </c>
      <c r="EN44" s="23">
        <f ca="1">SUM(EB44:EM44)</f>
        <v>11990575.152556235</v>
      </c>
    </row>
    <row r="45" spans="1:144" ht="12.75" customHeight="1" outlineLevel="1" x14ac:dyDescent="0.2">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1166616.256327223</v>
      </c>
      <c r="E45" s="24">
        <f ca="1">'(Other Computations)'!B8*(E28/Inputs!B27)^(1-Inputs!B20)*(E19/'(Other Computations)'!B194)^Inputs!B20</f>
        <v>1166516.2326053369</v>
      </c>
      <c r="F45" s="24">
        <f ca="1">'(Other Computations)'!B8*(F28/Inputs!B27)^(1-Inputs!B20)*(F19/'(Other Computations)'!B194)^Inputs!B20</f>
        <v>1166384.2627237823</v>
      </c>
      <c r="G45" s="24">
        <f ca="1">'(Other Computations)'!B8*(G28/Inputs!B27)^(1-Inputs!B20)*(G19/'(Other Computations)'!B194)^Inputs!B20</f>
        <v>1166212.3287677504</v>
      </c>
      <c r="H45" s="24">
        <f ca="1">'(Other Computations)'!B8*(H28/Inputs!B27)^(1-Inputs!B20)*(H19/'(Other Computations)'!B194)^Inputs!B20</f>
        <v>1165998.8540528987</v>
      </c>
      <c r="I45" s="24">
        <f ca="1">'(Other Computations)'!B8*(I28/Inputs!B27)^(1-Inputs!B20)*(I19/'(Other Computations)'!B194)^Inputs!B20</f>
        <v>1165749.3274692425</v>
      </c>
      <c r="J45" s="24">
        <f ca="1">'(Other Computations)'!B8*(J28/Inputs!B27)^(1-Inputs!B20)*(J19/'(Other Computations)'!B194)^Inputs!B20</f>
        <v>1165473.1476842621</v>
      </c>
      <c r="K45" s="24">
        <f ca="1">'(Other Computations)'!B8*(K28/Inputs!B27)^(1-Inputs!B20)*(K19/'(Other Computations)'!B194)^Inputs!B20</f>
        <v>1165160.1089967766</v>
      </c>
      <c r="L45" s="24">
        <f ca="1">'(Other Computations)'!B8*(L28/Inputs!B27)^(1-Inputs!B20)*(L19/'(Other Computations)'!B194)^Inputs!B20</f>
        <v>1164826.7160191003</v>
      </c>
      <c r="M45" s="24">
        <f ca="1">'(Other Computations)'!B8*(M28/Inputs!B27)^(1-Inputs!B20)*(M19/'(Other Computations)'!B194)^Inputs!B20</f>
        <v>1164459.8993525528</v>
      </c>
      <c r="N45" s="25">
        <f ca="1">SUM(B45:M45)</f>
        <v>13990730.467332257</v>
      </c>
      <c r="O45" s="24">
        <f ca="1">'(Other Computations)'!B8*(O28/Inputs!B27)^(1-Inputs!B20)*(O19/'(Other Computations)'!B194)^Inputs!B20</f>
        <v>1164070.7350320625</v>
      </c>
      <c r="P45" s="24">
        <f ca="1">'(Other Computations)'!B8*(P28/Inputs!B27)^(1-Inputs!B20)*(P19/'(Other Computations)'!B194)^Inputs!B20</f>
        <v>1163642.2510998654</v>
      </c>
      <c r="Q45" s="24">
        <f ca="1">'(Other Computations)'!B8*(Q28/Inputs!B27)^(1-Inputs!B20)*(Q19/'(Other Computations)'!B194)^Inputs!B20</f>
        <v>1163178.8391105926</v>
      </c>
      <c r="R45" s="24">
        <f ca="1">'(Other Computations)'!B8*(R28/Inputs!B27)^(1-Inputs!B20)*(R19/'(Other Computations)'!B194)^Inputs!B20</f>
        <v>1162694.0769762087</v>
      </c>
      <c r="S45" s="24">
        <f ca="1">'(Other Computations)'!B8*(S28/Inputs!B27)^(1-Inputs!B20)*(S19/'(Other Computations)'!B194)^Inputs!B20</f>
        <v>1162175.5251605853</v>
      </c>
      <c r="T45" s="24">
        <f ca="1">'(Other Computations)'!B8*(T28/Inputs!B27)^(1-Inputs!B20)*(T19/'(Other Computations)'!B194)^Inputs!B20</f>
        <v>1161636.8314646867</v>
      </c>
      <c r="U45" s="24">
        <f ca="1">'(Other Computations)'!B8*(U28/Inputs!B27)^(1-Inputs!B20)*(U19/'(Other Computations)'!B194)^Inputs!B20</f>
        <v>1161078.2668638236</v>
      </c>
      <c r="V45" s="24">
        <f ca="1">'(Other Computations)'!B8*(V28/Inputs!B27)^(1-Inputs!B20)*(V19/'(Other Computations)'!B194)^Inputs!B20</f>
        <v>1160498.7107492015</v>
      </c>
      <c r="W45" s="24">
        <f ca="1">'(Other Computations)'!B8*(W28/Inputs!B27)^(1-Inputs!B20)*(W19/'(Other Computations)'!B194)^Inputs!B20</f>
        <v>1159897.256750779</v>
      </c>
      <c r="X45" s="24">
        <f ca="1">'(Other Computations)'!B8*(X28/Inputs!B27)^(1-Inputs!B20)*(X19/'(Other Computations)'!B194)^Inputs!B20</f>
        <v>1159280.4213059344</v>
      </c>
      <c r="Y45" s="24">
        <f ca="1">'(Other Computations)'!B8*(Y28/Inputs!B27)^(1-Inputs!B20)*(Y19/'(Other Computations)'!B194)^Inputs!B20</f>
        <v>1158630.7595431835</v>
      </c>
      <c r="Z45" s="24">
        <f ca="1">'(Other Computations)'!B8*(Z28/Inputs!B27)^(1-Inputs!B20)*(Z19/'(Other Computations)'!B194)^Inputs!B20</f>
        <v>1157966.3106731435</v>
      </c>
      <c r="AA45" s="25">
        <f ca="1">SUM(O45:Z45)</f>
        <v>13934749.984730069</v>
      </c>
      <c r="AB45" s="24">
        <f ca="1">'(Other Computations)'!B8*(AB28/Inputs!B27)^(1-Inputs!B20)*(AB19/'(Other Computations)'!B194)^Inputs!B20</f>
        <v>1157277.4034882768</v>
      </c>
      <c r="AC45" s="24">
        <f ca="1">'(Other Computations)'!B8*(AC28/Inputs!B27)^(1-Inputs!B20)*(AC19/'(Other Computations)'!B194)^Inputs!B20</f>
        <v>1156566.8765729347</v>
      </c>
      <c r="AD45" s="24">
        <f ca="1">'(Other Computations)'!B8*(AD28/Inputs!B27)^(1-Inputs!B20)*(AD19/'(Other Computations)'!B194)^Inputs!B20</f>
        <v>1155836.1283346736</v>
      </c>
      <c r="AE45" s="24">
        <f ca="1">'(Other Computations)'!B8*(AE28/Inputs!B27)^(1-Inputs!B20)*(AE19/'(Other Computations)'!B194)^Inputs!B20</f>
        <v>1155091.0012930539</v>
      </c>
      <c r="AF45" s="24">
        <f ca="1">'(Other Computations)'!B8*(AF28/Inputs!B27)^(1-Inputs!B20)*(AF19/'(Other Computations)'!B194)^Inputs!B20</f>
        <v>1154325.2427825127</v>
      </c>
      <c r="AG45" s="24">
        <f ca="1">'(Other Computations)'!B8*(AG28/Inputs!B27)^(1-Inputs!B20)*(AG19/'(Other Computations)'!B194)^Inputs!B20</f>
        <v>1153545.493086084</v>
      </c>
      <c r="AH45" s="24">
        <f ca="1">'(Other Computations)'!B8*(AH28/Inputs!B27)^(1-Inputs!B20)*(AH19/'(Other Computations)'!B194)^Inputs!B20</f>
        <v>1152745.2351875752</v>
      </c>
      <c r="AI45" s="24">
        <f ca="1">'(Other Computations)'!B8*(AI28/Inputs!B27)^(1-Inputs!B20)*(AI19/'(Other Computations)'!B194)^Inputs!B20</f>
        <v>1151928.1129533995</v>
      </c>
      <c r="AJ45" s="24">
        <f ca="1">'(Other Computations)'!B8*(AJ28/Inputs!B27)^(1-Inputs!B20)*(AJ19/'(Other Computations)'!B194)^Inputs!B20</f>
        <v>1151094.5997225475</v>
      </c>
      <c r="AK45" s="24">
        <f ca="1">'(Other Computations)'!B8*(AK28/Inputs!B27)^(1-Inputs!B20)*(AK19/'(Other Computations)'!B194)^Inputs!B20</f>
        <v>1150258.8583482122</v>
      </c>
      <c r="AL45" s="24">
        <f ca="1">'(Other Computations)'!B8*(AL28/Inputs!B27)^(1-Inputs!B20)*(AL19/'(Other Computations)'!B194)^Inputs!B20</f>
        <v>1149404.8944673021</v>
      </c>
      <c r="AM45" s="24">
        <f ca="1">'(Other Computations)'!B8*(AM28/Inputs!B27)^(1-Inputs!B20)*(AM19/'(Other Computations)'!B194)^Inputs!B20</f>
        <v>1148547.895638291</v>
      </c>
      <c r="AN45" s="25">
        <f ca="1">SUM(AB45:AM45)</f>
        <v>13836621.741874862</v>
      </c>
      <c r="AO45" s="24">
        <f ca="1">'(Other Computations)'!B8*(AO28/Inputs!B27)^(1-Inputs!B20)*(AO19/'(Other Computations)'!B194)^Inputs!B20</f>
        <v>1147673.5532447393</v>
      </c>
      <c r="AP45" s="24">
        <f ca="1">'(Other Computations)'!B8*(AP28/Inputs!B27)^(1-Inputs!B20)*(AP19/'(Other Computations)'!B194)^Inputs!B20</f>
        <v>1146774.1182779884</v>
      </c>
      <c r="AQ45" s="24">
        <f ca="1">'(Other Computations)'!B8*(AQ28/Inputs!B27)^(1-Inputs!B20)*(AQ19/'(Other Computations)'!B194)^Inputs!B20</f>
        <v>1145862.9867860954</v>
      </c>
      <c r="AR45" s="24">
        <f ca="1">'(Other Computations)'!B8*(AR28/Inputs!B27)^(1-Inputs!B20)*(AR19/'(Other Computations)'!B194)^Inputs!B20</f>
        <v>1144936.1450009388</v>
      </c>
      <c r="AS45" s="24">
        <f ca="1">'(Other Computations)'!B8*(AS28/Inputs!B27)^(1-Inputs!B20)*(AS19/'(Other Computations)'!B194)^Inputs!B20</f>
        <v>1144001.5159290414</v>
      </c>
      <c r="AT45" s="24">
        <f ca="1">'(Other Computations)'!B8*(AT28/Inputs!B27)^(1-Inputs!B20)*(AT19/'(Other Computations)'!B194)^Inputs!B20</f>
        <v>1143047.6866023855</v>
      </c>
      <c r="AU45" s="24">
        <f ca="1">'(Other Computations)'!B8*(AU28/Inputs!B27)^(1-Inputs!B20)*(AU19/'(Other Computations)'!B194)^Inputs!B20</f>
        <v>1142085.7212827706</v>
      </c>
      <c r="AV45" s="24">
        <f ca="1">'(Other Computations)'!B8*(AV28/Inputs!B27)^(1-Inputs!B20)*(AV19/'(Other Computations)'!B194)^Inputs!B20</f>
        <v>1141111.8218338576</v>
      </c>
      <c r="AW45" s="24">
        <f ca="1">'(Other Computations)'!B8*(AW28/Inputs!B27)^(1-Inputs!B20)*(AW19/'(Other Computations)'!B194)^Inputs!B20</f>
        <v>1140129.8346432536</v>
      </c>
      <c r="AX45" s="24">
        <f ca="1">'(Other Computations)'!B8*(AX28/Inputs!B27)^(1-Inputs!B20)*(AX19/'(Other Computations)'!B194)^Inputs!B20</f>
        <v>1139140.8765692192</v>
      </c>
      <c r="AY45" s="24">
        <f ca="1">'(Other Computations)'!B8*(AY28/Inputs!B27)^(1-Inputs!B20)*(AY19/'(Other Computations)'!B194)^Inputs!B20</f>
        <v>1138148.2327022243</v>
      </c>
      <c r="AZ45" s="24">
        <f ca="1">'(Other Computations)'!B8*(AZ28/Inputs!B27)^(1-Inputs!B20)*(AZ19/'(Other Computations)'!B194)^Inputs!B20</f>
        <v>1137147.2951751372</v>
      </c>
      <c r="BA45" s="25">
        <f ca="1">SUM(AO45:AZ45)</f>
        <v>13710059.788047651</v>
      </c>
      <c r="BB45" s="24">
        <f ca="1">'(Other Computations)'!B8*(BB28/Inputs!B27)^(1-Inputs!B20)*(BB19/'(Other Computations)'!B194)^Inputs!B20</f>
        <v>1136131.5726308741</v>
      </c>
      <c r="BC45" s="24">
        <f ca="1">'(Other Computations)'!B8*(BC28/Inputs!B27)^(1-Inputs!B20)*(BC19/'(Other Computations)'!B194)^Inputs!B20</f>
        <v>1135107.1090164478</v>
      </c>
      <c r="BD45" s="24">
        <f ca="1">'(Other Computations)'!B8*(BD28/Inputs!B27)^(1-Inputs!B20)*(BD19/'(Other Computations)'!B194)^Inputs!B20</f>
        <v>1134072.4112651781</v>
      </c>
      <c r="BE45" s="24">
        <f ca="1">'(Other Computations)'!B8*(BE28/Inputs!B27)^(1-Inputs!B20)*(BE19/'(Other Computations)'!B194)^Inputs!B20</f>
        <v>1133041.4100583354</v>
      </c>
      <c r="BF45" s="24">
        <f ca="1">'(Other Computations)'!B8*(BF28/Inputs!B27)^(1-Inputs!B20)*(BF19/'(Other Computations)'!B194)^Inputs!B20</f>
        <v>1132000.7939387495</v>
      </c>
      <c r="BG45" s="24">
        <f ca="1">'(Other Computations)'!B8*(BG28/Inputs!B27)^(1-Inputs!B20)*(BG19/'(Other Computations)'!B194)^Inputs!B20</f>
        <v>1130955.9049861918</v>
      </c>
      <c r="BH45" s="24">
        <f ca="1">'(Other Computations)'!B8*(BH28/Inputs!B27)^(1-Inputs!B20)*(BH19/'(Other Computations)'!B194)^Inputs!B20</f>
        <v>1129907.5846736552</v>
      </c>
      <c r="BI45" s="24">
        <f ca="1">'(Other Computations)'!B8*(BI28/Inputs!B27)^(1-Inputs!B20)*(BI19/'(Other Computations)'!B194)^Inputs!B20</f>
        <v>1128861.3575006868</v>
      </c>
      <c r="BJ45" s="24">
        <f ca="1">'(Other Computations)'!B8*(BJ28/Inputs!B27)^(1-Inputs!B20)*(BJ19/'(Other Computations)'!B194)^Inputs!B20</f>
        <v>1127802.9327107579</v>
      </c>
      <c r="BK45" s="24">
        <f ca="1">'(Other Computations)'!B8*(BK28/Inputs!B27)^(1-Inputs!B20)*(BK19/'(Other Computations)'!B194)^Inputs!B20</f>
        <v>1126736.2668074425</v>
      </c>
      <c r="BL45" s="24">
        <f ca="1">'(Other Computations)'!B8*(BL28/Inputs!B27)^(1-Inputs!B20)*(BL19/'(Other Computations)'!B194)^Inputs!B20</f>
        <v>1125659.8984491793</v>
      </c>
      <c r="BM45" s="24">
        <f ca="1">'(Other Computations)'!B8*(BM28/Inputs!B27)^(1-Inputs!B20)*(BM19/'(Other Computations)'!B194)^Inputs!B20</f>
        <v>1124576.4652816188</v>
      </c>
      <c r="BN45" s="25">
        <f ca="1">SUM(BB45:BM45)</f>
        <v>13564853.707319116</v>
      </c>
      <c r="BO45" s="24">
        <f ca="1">'(Other Computations)'!B8*(BO28/Inputs!B27)^(1-Inputs!B20)*(BO19/'(Other Computations)'!B194)^Inputs!B20</f>
        <v>1123479.2329862332</v>
      </c>
      <c r="BP45" s="24">
        <f ca="1">'(Other Computations)'!B8*(BP28/Inputs!B27)^(1-Inputs!B20)*(BP19/'(Other Computations)'!B194)^Inputs!B20</f>
        <v>1122374.9005534905</v>
      </c>
      <c r="BQ45" s="24">
        <f ca="1">'(Other Computations)'!B8*(BQ28/Inputs!B27)^(1-Inputs!B20)*(BQ19/'(Other Computations)'!B194)^Inputs!B20</f>
        <v>1121270.1598867858</v>
      </c>
      <c r="BR45" s="24">
        <f ca="1">'(Other Computations)'!B8*(BR28/Inputs!B27)^(1-Inputs!B20)*(BR19/'(Other Computations)'!B194)^Inputs!B20</f>
        <v>1120172.1743948474</v>
      </c>
      <c r="BS45" s="24">
        <f ca="1">'(Other Computations)'!B8*(BS28/Inputs!B27)^(1-Inputs!B20)*(BS19/'(Other Computations)'!B194)^Inputs!B20</f>
        <v>1119075.5728122792</v>
      </c>
      <c r="BT45" s="24">
        <f ca="1">'(Other Computations)'!B8*(BT28/Inputs!B27)^(1-Inputs!B20)*(BT19/'(Other Computations)'!B194)^Inputs!B20</f>
        <v>1117979.4100726966</v>
      </c>
      <c r="BU45" s="24">
        <f ca="1">'(Other Computations)'!B8*(BU28/Inputs!B27)^(1-Inputs!B20)*(BU19/'(Other Computations)'!B194)^Inputs!B20</f>
        <v>1116869.8906827124</v>
      </c>
      <c r="BV45" s="24">
        <f ca="1">'(Other Computations)'!B8*(BV28/Inputs!B27)^(1-Inputs!B20)*(BV19/'(Other Computations)'!B194)^Inputs!B20</f>
        <v>1115755.299470884</v>
      </c>
      <c r="BW45" s="24">
        <f ca="1">'(Other Computations)'!B8*(BW28/Inputs!B27)^(1-Inputs!B20)*(BW19/'(Other Computations)'!B194)^Inputs!B20</f>
        <v>1114641.762775715</v>
      </c>
      <c r="BX45" s="24">
        <f ca="1">'(Other Computations)'!B8*(BX28/Inputs!B27)^(1-Inputs!B20)*(BX19/'(Other Computations)'!B194)^Inputs!B20</f>
        <v>1113520.7964903929</v>
      </c>
      <c r="BY45" s="24">
        <f ca="1">'(Other Computations)'!B8*(BY28/Inputs!B27)^(1-Inputs!B20)*(BY19/'(Other Computations)'!B194)^Inputs!B20</f>
        <v>1112395.9498819567</v>
      </c>
      <c r="BZ45" s="24">
        <f ca="1">'(Other Computations)'!B8*(BZ28/Inputs!B27)^(1-Inputs!B20)*(BZ19/'(Other Computations)'!B194)^Inputs!B20</f>
        <v>1111263.8232228169</v>
      </c>
      <c r="CA45" s="25">
        <f ca="1">SUM(BO45:BZ45)</f>
        <v>13408798.973230809</v>
      </c>
      <c r="CB45" s="24">
        <f ca="1">'(Other Computations)'!B8*(CB28/Inputs!B27)^(1-Inputs!B20)*(CB19/'(Other Computations)'!B194)^Inputs!B20</f>
        <v>1110124.9922338126</v>
      </c>
      <c r="CC45" s="24">
        <f ca="1">'(Other Computations)'!B8*(CC28/Inputs!B27)^(1-Inputs!B20)*(CC19/'(Other Computations)'!B194)^Inputs!B20</f>
        <v>1108983.7635187963</v>
      </c>
      <c r="CD45" s="24">
        <f ca="1">'(Other Computations)'!B8*(CD28/Inputs!B27)^(1-Inputs!B20)*(CD19/'(Other Computations)'!B194)^Inputs!B20</f>
        <v>1107835.2634820393</v>
      </c>
      <c r="CE45" s="24">
        <f ca="1">'(Other Computations)'!B8*(CE28/Inputs!B27)^(1-Inputs!B20)*(CE19/'(Other Computations)'!B194)^Inputs!B20</f>
        <v>1106694.0552819874</v>
      </c>
      <c r="CF45" s="24">
        <f ca="1">'(Other Computations)'!B8*(CF28/Inputs!B27)^(1-Inputs!B20)*(CF19/'(Other Computations)'!B194)^Inputs!B20</f>
        <v>1105553.2899053127</v>
      </c>
      <c r="CG45" s="24">
        <f ca="1">'(Other Computations)'!B8*(CG28/Inputs!B27)^(1-Inputs!B20)*(CG19/'(Other Computations)'!B194)^Inputs!B20</f>
        <v>1104403.1093025228</v>
      </c>
      <c r="CH45" s="24">
        <f ca="1">'(Other Computations)'!B8*(CH28/Inputs!B27)^(1-Inputs!B20)*(CH19/'(Other Computations)'!B194)^Inputs!B20</f>
        <v>1103243.748129156</v>
      </c>
      <c r="CI45" s="24">
        <f ca="1">'(Other Computations)'!B8*(CI28/Inputs!B27)^(1-Inputs!B20)*(CI19/'(Other Computations)'!B194)^Inputs!B20</f>
        <v>1102088.6900373707</v>
      </c>
      <c r="CJ45" s="24">
        <f ca="1">'(Other Computations)'!B8*(CJ28/Inputs!B27)^(1-Inputs!B20)*(CJ19/'(Other Computations)'!B194)^Inputs!B20</f>
        <v>1100925.7978490102</v>
      </c>
      <c r="CK45" s="24">
        <f ca="1">'(Other Computations)'!B8*(CK28/Inputs!B27)^(1-Inputs!B20)*(CK19/'(Other Computations)'!B194)^Inputs!B20</f>
        <v>1099757.0994224821</v>
      </c>
      <c r="CL45" s="24">
        <f ca="1">'(Other Computations)'!B8*(CL28/Inputs!B27)^(1-Inputs!B20)*(CL19/'(Other Computations)'!B194)^Inputs!B20</f>
        <v>1098595.0376626891</v>
      </c>
      <c r="CM45" s="24">
        <f ca="1">'(Other Computations)'!B8*(CM28/Inputs!B27)^(1-Inputs!B20)*(CM19/'(Other Computations)'!B194)^Inputs!B20</f>
        <v>1097434.5569769929</v>
      </c>
      <c r="CN45" s="25">
        <f ca="1">SUM(CB45:CM45)</f>
        <v>13245639.403802173</v>
      </c>
      <c r="CO45" s="24">
        <f ca="1">'(Other Computations)'!B8*(CO28/Inputs!B27)^(1-Inputs!B20)*(CO19/'(Other Computations)'!B194)^Inputs!B20</f>
        <v>1096274.9811291911</v>
      </c>
      <c r="CP45" s="24">
        <f ca="1">'(Other Computations)'!B8*(CP28/Inputs!B27)^(1-Inputs!B20)*(CP19/'(Other Computations)'!B194)^Inputs!B20</f>
        <v>1095127.863014634</v>
      </c>
      <c r="CQ45" s="24">
        <f ca="1">'(Other Computations)'!B8*(CQ28/Inputs!B27)^(1-Inputs!B20)*(CQ19/'(Other Computations)'!B194)^Inputs!B20</f>
        <v>1093987.6696105171</v>
      </c>
      <c r="CR45" s="24">
        <f ca="1">'(Other Computations)'!B8*(CR28/Inputs!B27)^(1-Inputs!B20)*(CR19/'(Other Computations)'!B194)^Inputs!B20</f>
        <v>1092850.3760912302</v>
      </c>
      <c r="CS45" s="24">
        <f ca="1">'(Other Computations)'!B8*(CS28/Inputs!B27)^(1-Inputs!B20)*(CS19/'(Other Computations)'!B194)^Inputs!B20</f>
        <v>1091710.7331452209</v>
      </c>
      <c r="CT45" s="24">
        <f ca="1">'(Other Computations)'!B8*(CT28/Inputs!B27)^(1-Inputs!B20)*(CT19/'(Other Computations)'!B194)^Inputs!B20</f>
        <v>1090582.7163189836</v>
      </c>
      <c r="CU45" s="24">
        <f ca="1">'(Other Computations)'!B8*(CU28/Inputs!B27)^(1-Inputs!B20)*(CU19/'(Other Computations)'!B194)^Inputs!B20</f>
        <v>1089461.3587872058</v>
      </c>
      <c r="CV45" s="24">
        <f ca="1">'(Other Computations)'!B8*(CV28/Inputs!B27)^(1-Inputs!B20)*(CV19/'(Other Computations)'!B194)^Inputs!B20</f>
        <v>1088350.0673672918</v>
      </c>
      <c r="CW45" s="24">
        <f ca="1">'(Other Computations)'!B8*(CW28/Inputs!B27)^(1-Inputs!B20)*(CW19/'(Other Computations)'!B194)^Inputs!B20</f>
        <v>1087245.345733945</v>
      </c>
      <c r="CX45" s="24">
        <f ca="1">'(Other Computations)'!B8*(CX28/Inputs!B27)^(1-Inputs!B20)*(CX19/'(Other Computations)'!B194)^Inputs!B20</f>
        <v>1086149.5937764854</v>
      </c>
      <c r="CY45" s="24">
        <f ca="1">'(Other Computations)'!B8*(CY28/Inputs!B27)^(1-Inputs!B20)*(CY19/'(Other Computations)'!B194)^Inputs!B20</f>
        <v>1085050.4941863513</v>
      </c>
      <c r="CZ45" s="24">
        <f ca="1">'(Other Computations)'!B8*(CZ28/Inputs!B27)^(1-Inputs!B20)*(CZ19/'(Other Computations)'!B194)^Inputs!B20</f>
        <v>1083957.4656659518</v>
      </c>
      <c r="DA45" s="25">
        <f ca="1">SUM(CO45:CZ45)</f>
        <v>13080748.664827006</v>
      </c>
      <c r="DB45" s="24">
        <f ca="1">'(Other Computations)'!B8*(DB28/Inputs!B27)^(1-Inputs!B20)*(DB19/'(Other Computations)'!B194)^Inputs!B20</f>
        <v>1082857.1733488382</v>
      </c>
      <c r="DC45" s="24">
        <f ca="1">'(Other Computations)'!B8*(DC28/Inputs!B27)^(1-Inputs!B20)*(DC19/'(Other Computations)'!B194)^Inputs!B20</f>
        <v>1081765.0749177069</v>
      </c>
      <c r="DD45" s="24">
        <f ca="1">'(Other Computations)'!B8*(DD28/Inputs!B27)^(1-Inputs!B20)*(DD19/'(Other Computations)'!B194)^Inputs!B20</f>
        <v>1080678.6001697266</v>
      </c>
      <c r="DE45" s="24">
        <f ca="1">'(Other Computations)'!B8*(DE28/Inputs!B27)^(1-Inputs!B20)*(DE19/'(Other Computations)'!B194)^Inputs!B20</f>
        <v>1079597.749818688</v>
      </c>
      <c r="DF45" s="24">
        <f ca="1">'(Other Computations)'!B8*(DF28/Inputs!B27)^(1-Inputs!B20)*(DF19/'(Other Computations)'!B194)^Inputs!B20</f>
        <v>1078514.2257168384</v>
      </c>
      <c r="DG45" s="24">
        <f ca="1">'(Other Computations)'!B8*(DG28/Inputs!B27)^(1-Inputs!B20)*(DG19/'(Other Computations)'!B194)^Inputs!B20</f>
        <v>1077428.8815575147</v>
      </c>
      <c r="DH45" s="24">
        <f ca="1">'(Other Computations)'!B8*(DH28/Inputs!B27)^(1-Inputs!B20)*(DH19/'(Other Computations)'!B194)^Inputs!B20</f>
        <v>1076350.4187217527</v>
      </c>
      <c r="DI45" s="24">
        <f ca="1">'(Other Computations)'!B8*(DI28/Inputs!B27)^(1-Inputs!B20)*(DI19/'(Other Computations)'!B194)^Inputs!B20</f>
        <v>1075280.6562898248</v>
      </c>
      <c r="DJ45" s="24">
        <f ca="1">'(Other Computations)'!B8*(DJ28/Inputs!B27)^(1-Inputs!B20)*(DJ19/'(Other Computations)'!B194)^Inputs!B20</f>
        <v>1074222.1864919707</v>
      </c>
      <c r="DK45" s="24">
        <f ca="1">'(Other Computations)'!B8*(DK28/Inputs!B27)^(1-Inputs!B20)*(DK19/'(Other Computations)'!B194)^Inputs!B20</f>
        <v>1073158.0718120998</v>
      </c>
      <c r="DL45" s="24">
        <f ca="1">'(Other Computations)'!B8*(DL28/Inputs!B27)^(1-Inputs!B20)*(DL19/'(Other Computations)'!B194)^Inputs!B20</f>
        <v>1072107.0877644452</v>
      </c>
      <c r="DM45" s="24">
        <f ca="1">'(Other Computations)'!B8*(DM28/Inputs!B27)^(1-Inputs!B20)*(DM19/'(Other Computations)'!B194)^Inputs!B20</f>
        <v>1071064.4683088048</v>
      </c>
      <c r="DN45" s="25">
        <f ca="1">SUM(DB45:DM45)</f>
        <v>12923024.594918212</v>
      </c>
      <c r="DO45" s="24">
        <f ca="1">'(Other Computations)'!B8*(DO28/Inputs!B27)^(1-Inputs!B20)*(DO19/'(Other Computations)'!B194)^Inputs!B20</f>
        <v>1070027.0748945915</v>
      </c>
      <c r="DP45" s="24">
        <f ca="1">'(Other Computations)'!B8*(DP28/Inputs!B27)^(1-Inputs!B20)*(DP19/'(Other Computations)'!B194)^Inputs!B20</f>
        <v>1068991.7593313518</v>
      </c>
      <c r="DQ45" s="24">
        <f ca="1">'(Other Computations)'!B8*(DQ28/Inputs!B27)^(1-Inputs!B20)*(DQ19/'(Other Computations)'!B194)^Inputs!B20</f>
        <v>1067960.8126883421</v>
      </c>
      <c r="DR45" s="24">
        <f ca="1">'(Other Computations)'!B8*(DR28/Inputs!B27)^(1-Inputs!B20)*(DR19/'(Other Computations)'!B194)^Inputs!B20</f>
        <v>1066934.2544212213</v>
      </c>
      <c r="DS45" s="24">
        <f ca="1">'(Other Computations)'!B8*(DS28/Inputs!B27)^(1-Inputs!B20)*(DS19/'(Other Computations)'!B194)^Inputs!B20</f>
        <v>1065915.3073145123</v>
      </c>
      <c r="DT45" s="24">
        <f ca="1">'(Other Computations)'!B8*(DT28/Inputs!B27)^(1-Inputs!B20)*(DT19/'(Other Computations)'!B194)^Inputs!B20</f>
        <v>1064903.1456565741</v>
      </c>
      <c r="DU45" s="24">
        <f ca="1">'(Other Computations)'!B8*(DU28/Inputs!B27)^(1-Inputs!B20)*(DU19/'(Other Computations)'!B194)^Inputs!B20</f>
        <v>1063894.7653316914</v>
      </c>
      <c r="DV45" s="24">
        <f ca="1">'(Other Computations)'!B8*(DV28/Inputs!B27)^(1-Inputs!B20)*(DV19/'(Other Computations)'!B194)^Inputs!B20</f>
        <v>1062892.0922990441</v>
      </c>
      <c r="DW45" s="24">
        <f ca="1">'(Other Computations)'!B8*(DW28/Inputs!B27)^(1-Inputs!B20)*(DW19/'(Other Computations)'!B194)^Inputs!B20</f>
        <v>1061890.1831460362</v>
      </c>
      <c r="DX45" s="24">
        <f ca="1">'(Other Computations)'!B8*(DX28/Inputs!B27)^(1-Inputs!B20)*(DX19/'(Other Computations)'!B194)^Inputs!B20</f>
        <v>1060885.8673142605</v>
      </c>
      <c r="DY45" s="24">
        <f ca="1">'(Other Computations)'!B8*(DY28/Inputs!B27)^(1-Inputs!B20)*(DY19/'(Other Computations)'!B194)^Inputs!B20</f>
        <v>1059880.6478002577</v>
      </c>
      <c r="DZ45" s="24">
        <f ca="1">'(Other Computations)'!B8*(DZ28/Inputs!B27)^(1-Inputs!B20)*(DZ19/'(Other Computations)'!B194)^Inputs!B20</f>
        <v>1058879.1025006401</v>
      </c>
      <c r="EA45" s="25">
        <f ca="1">SUM(DO45:DZ45)</f>
        <v>12773055.012698522</v>
      </c>
      <c r="EB45" s="24">
        <f ca="1">'(Other Computations)'!B8*(EB28/Inputs!B27)^(1-Inputs!B20)*(EB19/'(Other Computations)'!B194)^Inputs!B20</f>
        <v>1057878.0375546177</v>
      </c>
      <c r="EC45" s="24">
        <f ca="1">'(Other Computations)'!B8*(EC28/Inputs!B27)^(1-Inputs!B20)*(EC19/'(Other Computations)'!B194)^Inputs!B20</f>
        <v>1056888.2165334993</v>
      </c>
      <c r="ED45" s="24">
        <f ca="1">'(Other Computations)'!B8*(ED28/Inputs!B27)^(1-Inputs!B20)*(ED19/'(Other Computations)'!B194)^Inputs!B20</f>
        <v>1055900.9284935424</v>
      </c>
      <c r="EE45" s="24">
        <f ca="1">'(Other Computations)'!B8*(EE28/Inputs!B27)^(1-Inputs!B20)*(EE19/'(Other Computations)'!B194)^Inputs!B20</f>
        <v>1054914.5696006366</v>
      </c>
      <c r="EF45" s="24">
        <f ca="1">'(Other Computations)'!B8*(EF28/Inputs!B27)^(1-Inputs!B20)*(EF19/'(Other Computations)'!B194)^Inputs!B20</f>
        <v>1053931.3784993198</v>
      </c>
      <c r="EG45" s="24">
        <f ca="1">'(Other Computations)'!B8*(EG28/Inputs!B27)^(1-Inputs!B20)*(EG19/'(Other Computations)'!B194)^Inputs!B20</f>
        <v>1052945.8626855966</v>
      </c>
      <c r="EH45" s="24">
        <f ca="1">'(Other Computations)'!B8*(EH28/Inputs!B27)^(1-Inputs!B20)*(EH19/'(Other Computations)'!B194)^Inputs!B20</f>
        <v>1051954.0021267387</v>
      </c>
      <c r="EI45" s="24">
        <f ca="1">'(Other Computations)'!B8*(EI28/Inputs!B27)^(1-Inputs!B20)*(EI19/'(Other Computations)'!B194)^Inputs!B20</f>
        <v>1050963.6454395053</v>
      </c>
      <c r="EJ45" s="24">
        <f ca="1">'(Other Computations)'!B8*(EJ28/Inputs!B27)^(1-Inputs!B20)*(EJ19/'(Other Computations)'!B194)^Inputs!B20</f>
        <v>1049985.4498723154</v>
      </c>
      <c r="EK45" s="24">
        <f ca="1">'(Other Computations)'!B8*(EK28/Inputs!B27)^(1-Inputs!B20)*(EK19/'(Other Computations)'!B194)^Inputs!B20</f>
        <v>1049019.0083986449</v>
      </c>
      <c r="EL45" s="24">
        <f ca="1">'(Other Computations)'!B8*(EL28/Inputs!B27)^(1-Inputs!B20)*(EL19/'(Other Computations)'!B194)^Inputs!B20</f>
        <v>1048057.8706405633</v>
      </c>
      <c r="EM45" s="24">
        <f ca="1">'(Other Computations)'!B8*(EM28/Inputs!B27)^(1-Inputs!B20)*(EM19/'(Other Computations)'!B194)^Inputs!B20</f>
        <v>1047111.823599687</v>
      </c>
      <c r="EN45" s="25">
        <f ca="1">SUM(EB45:EM45)</f>
        <v>12629550.793444665</v>
      </c>
    </row>
    <row r="46" spans="1:144" ht="12.75" customHeight="1" outlineLevel="1" x14ac:dyDescent="0.2">
      <c r="A46" s="9" t="str">
        <f>Labels!B78</f>
        <v>Output Shock</v>
      </c>
      <c r="B46" s="28">
        <f ca="1">NORMINV(RAND()*(1-2*Inputs!B58)+Inputs!B58,0,'(Other Computations)'!B208)</f>
        <v>-237.01110501906115</v>
      </c>
      <c r="C46" s="28">
        <f ca="1">NORMINV(RAND()*(1-2*Inputs!B58)+Inputs!B58,0,'(Other Computations)'!B208)</f>
        <v>-8813.4788780525378</v>
      </c>
      <c r="D46" s="28">
        <f ca="1">NORMINV(RAND()*(1-2*Inputs!B58)+Inputs!B58,0,'(Other Computations)'!B208)</f>
        <v>1691.4153323610237</v>
      </c>
      <c r="E46" s="28">
        <f ca="1">NORMINV(RAND()*(1-2*Inputs!B58)+Inputs!B58,0,'(Other Computations)'!B208)</f>
        <v>-41997.772905377184</v>
      </c>
      <c r="F46" s="28">
        <f ca="1">NORMINV(RAND()*(1-2*Inputs!B58)+Inputs!B58,0,'(Other Computations)'!B208)</f>
        <v>14613.579436835334</v>
      </c>
      <c r="G46" s="28">
        <f ca="1">NORMINV(RAND()*(1-2*Inputs!B58)+Inputs!B58,0,'(Other Computations)'!B208)</f>
        <v>-792.29773947346177</v>
      </c>
      <c r="H46" s="28">
        <f ca="1">NORMINV(RAND()*(1-2*Inputs!B58)+Inputs!B58,0,'(Other Computations)'!B208)</f>
        <v>-46110.904925547169</v>
      </c>
      <c r="I46" s="28">
        <f ca="1">NORMINV(RAND()*(1-2*Inputs!B58)+Inputs!B58,0,'(Other Computations)'!B208)</f>
        <v>11345.257277103956</v>
      </c>
      <c r="J46" s="28">
        <f ca="1">NORMINV(RAND()*(1-2*Inputs!B58)+Inputs!B58,0,'(Other Computations)'!B208)</f>
        <v>50813.884289288952</v>
      </c>
      <c r="K46" s="28">
        <f ca="1">NORMINV(RAND()*(1-2*Inputs!B58)+Inputs!B58,0,'(Other Computations)'!B208)</f>
        <v>59.077453057479261</v>
      </c>
      <c r="L46" s="28">
        <f ca="1">NORMINV(RAND()*(1-2*Inputs!B58)+Inputs!B58,0,'(Other Computations)'!B208)</f>
        <v>7540.3756495010202</v>
      </c>
      <c r="M46" s="28">
        <f ca="1">NORMINV(RAND()*(1-2*Inputs!B58)+Inputs!B58,0,'(Other Computations)'!B208)</f>
        <v>5281.7542521327578</v>
      </c>
      <c r="N46" s="29">
        <f ca="1">SUM(B46:M46)</f>
        <v>-6606.1218631888933</v>
      </c>
      <c r="O46" s="28">
        <f ca="1">NORMINV(RAND()*(1-2*Inputs!B58)+Inputs!B58,0,'(Other Computations)'!B208)</f>
        <v>17469.06618764636</v>
      </c>
      <c r="P46" s="28">
        <f ca="1">NORMINV(RAND()*(1-2*Inputs!B58)+Inputs!B58,0,'(Other Computations)'!B208)</f>
        <v>44259.554417241263</v>
      </c>
      <c r="Q46" s="28">
        <f ca="1">NORMINV(RAND()*(1-2*Inputs!B58)+Inputs!B58,0,'(Other Computations)'!B208)</f>
        <v>9375.7023931771982</v>
      </c>
      <c r="R46" s="28">
        <f ca="1">NORMINV(RAND()*(1-2*Inputs!B58)+Inputs!B58,0,'(Other Computations)'!B208)</f>
        <v>55147.858256756968</v>
      </c>
      <c r="S46" s="28">
        <f ca="1">NORMINV(RAND()*(1-2*Inputs!B58)+Inputs!B58,0,'(Other Computations)'!B208)</f>
        <v>-29577.682105385018</v>
      </c>
      <c r="T46" s="28">
        <f ca="1">NORMINV(RAND()*(1-2*Inputs!B58)+Inputs!B58,0,'(Other Computations)'!B208)</f>
        <v>-35108.223832829914</v>
      </c>
      <c r="U46" s="28">
        <f ca="1">NORMINV(RAND()*(1-2*Inputs!B58)+Inputs!B58,0,'(Other Computations)'!B208)</f>
        <v>10767.396065337141</v>
      </c>
      <c r="V46" s="28">
        <f ca="1">NORMINV(RAND()*(1-2*Inputs!B58)+Inputs!B58,0,'(Other Computations)'!B208)</f>
        <v>-7545.9599930898248</v>
      </c>
      <c r="W46" s="28">
        <f ca="1">NORMINV(RAND()*(1-2*Inputs!B58)+Inputs!B58,0,'(Other Computations)'!B208)</f>
        <v>-26411.297716452711</v>
      </c>
      <c r="X46" s="28">
        <f ca="1">NORMINV(RAND()*(1-2*Inputs!B58)+Inputs!B58,0,'(Other Computations)'!B208)</f>
        <v>48726.327781458494</v>
      </c>
      <c r="Y46" s="28">
        <f ca="1">NORMINV(RAND()*(1-2*Inputs!B58)+Inputs!B58,0,'(Other Computations)'!B208)</f>
        <v>7997.4733409454948</v>
      </c>
      <c r="Z46" s="28">
        <f ca="1">NORMINV(RAND()*(1-2*Inputs!B58)+Inputs!B58,0,'(Other Computations)'!B208)</f>
        <v>-25242.191282399122</v>
      </c>
      <c r="AA46" s="29">
        <f ca="1">SUM(O46:Z46)</f>
        <v>69858.023512406333</v>
      </c>
      <c r="AB46" s="28">
        <f ca="1">NORMINV(RAND()*(1-2*Inputs!B58)+Inputs!B58,0,'(Other Computations)'!B208)</f>
        <v>-53974.07153435197</v>
      </c>
      <c r="AC46" s="28">
        <f ca="1">NORMINV(RAND()*(1-2*Inputs!B58)+Inputs!B58,0,'(Other Computations)'!B208)</f>
        <v>20078.443572366057</v>
      </c>
      <c r="AD46" s="28">
        <f ca="1">NORMINV(RAND()*(1-2*Inputs!B58)+Inputs!B58,0,'(Other Computations)'!B208)</f>
        <v>-56169.533448494964</v>
      </c>
      <c r="AE46" s="28">
        <f ca="1">NORMINV(RAND()*(1-2*Inputs!B58)+Inputs!B58,0,'(Other Computations)'!B208)</f>
        <v>1463.5627183045294</v>
      </c>
      <c r="AF46" s="28">
        <f ca="1">NORMINV(RAND()*(1-2*Inputs!B58)+Inputs!B58,0,'(Other Computations)'!B208)</f>
        <v>-21722.895962160703</v>
      </c>
      <c r="AG46" s="28">
        <f ca="1">NORMINV(RAND()*(1-2*Inputs!B58)+Inputs!B58,0,'(Other Computations)'!B208)</f>
        <v>-31482.306438520252</v>
      </c>
      <c r="AH46" s="28">
        <f ca="1">NORMINV(RAND()*(1-2*Inputs!B58)+Inputs!B58,0,'(Other Computations)'!B208)</f>
        <v>-9352.7748913743562</v>
      </c>
      <c r="AI46" s="28">
        <f ca="1">NORMINV(RAND()*(1-2*Inputs!B58)+Inputs!B58,0,'(Other Computations)'!B208)</f>
        <v>-6714.7603065909898</v>
      </c>
      <c r="AJ46" s="28">
        <f ca="1">NORMINV(RAND()*(1-2*Inputs!B58)+Inputs!B58,0,'(Other Computations)'!B208)</f>
        <v>-46176.767739582974</v>
      </c>
      <c r="AK46" s="28">
        <f ca="1">NORMINV(RAND()*(1-2*Inputs!B58)+Inputs!B58,0,'(Other Computations)'!B208)</f>
        <v>-15945.229065699808</v>
      </c>
      <c r="AL46" s="28">
        <f ca="1">NORMINV(RAND()*(1-2*Inputs!B58)+Inputs!B58,0,'(Other Computations)'!B208)</f>
        <v>-22145.855055706626</v>
      </c>
      <c r="AM46" s="28">
        <f ca="1">NORMINV(RAND()*(1-2*Inputs!B58)+Inputs!B58,0,'(Other Computations)'!B208)</f>
        <v>-16302.59244783818</v>
      </c>
      <c r="AN46" s="29">
        <f ca="1">SUM(AB46:AM46)</f>
        <v>-258444.78059965026</v>
      </c>
      <c r="AO46" s="28">
        <f ca="1">NORMINV(RAND()*(1-2*Inputs!B58)+Inputs!B58,0,'(Other Computations)'!B208)</f>
        <v>2301.4105719085924</v>
      </c>
      <c r="AP46" s="28">
        <f ca="1">NORMINV(RAND()*(1-2*Inputs!B58)+Inputs!B58,0,'(Other Computations)'!B208)</f>
        <v>53315.513826196206</v>
      </c>
      <c r="AQ46" s="28">
        <f ca="1">NORMINV(RAND()*(1-2*Inputs!B58)+Inputs!B58,0,'(Other Computations)'!B208)</f>
        <v>-10929.439640011778</v>
      </c>
      <c r="AR46" s="28">
        <f ca="1">NORMINV(RAND()*(1-2*Inputs!B58)+Inputs!B58,0,'(Other Computations)'!B208)</f>
        <v>-26418.934800844065</v>
      </c>
      <c r="AS46" s="28">
        <f ca="1">NORMINV(RAND()*(1-2*Inputs!B58)+Inputs!B58,0,'(Other Computations)'!B208)</f>
        <v>-3490.4406479193131</v>
      </c>
      <c r="AT46" s="28">
        <f ca="1">NORMINV(RAND()*(1-2*Inputs!B58)+Inputs!B58,0,'(Other Computations)'!B208)</f>
        <v>-11251.124996993136</v>
      </c>
      <c r="AU46" s="28">
        <f ca="1">NORMINV(RAND()*(1-2*Inputs!B58)+Inputs!B58,0,'(Other Computations)'!B208)</f>
        <v>14263.778276841678</v>
      </c>
      <c r="AV46" s="28">
        <f ca="1">NORMINV(RAND()*(1-2*Inputs!B58)+Inputs!B58,0,'(Other Computations)'!B208)</f>
        <v>-16175.594915751524</v>
      </c>
      <c r="AW46" s="28">
        <f ca="1">NORMINV(RAND()*(1-2*Inputs!B58)+Inputs!B58,0,'(Other Computations)'!B208)</f>
        <v>23855.663080234022</v>
      </c>
      <c r="AX46" s="28">
        <f ca="1">NORMINV(RAND()*(1-2*Inputs!B58)+Inputs!B58,0,'(Other Computations)'!B208)</f>
        <v>-1560.4287031376182</v>
      </c>
      <c r="AY46" s="28">
        <f ca="1">NORMINV(RAND()*(1-2*Inputs!B58)+Inputs!B58,0,'(Other Computations)'!B208)</f>
        <v>22161.992639650514</v>
      </c>
      <c r="AZ46" s="28">
        <f ca="1">NORMINV(RAND()*(1-2*Inputs!B58)+Inputs!B58,0,'(Other Computations)'!B208)</f>
        <v>-61479.60328694636</v>
      </c>
      <c r="BA46" s="29">
        <f ca="1">SUM(AO46:AZ46)</f>
        <v>-15407.208596772783</v>
      </c>
      <c r="BB46" s="28">
        <f ca="1">NORMINV(RAND()*(1-2*Inputs!B58)+Inputs!B58,0,'(Other Computations)'!B208)</f>
        <v>43747.693768907637</v>
      </c>
      <c r="BC46" s="28">
        <f ca="1">NORMINV(RAND()*(1-2*Inputs!B58)+Inputs!B58,0,'(Other Computations)'!B208)</f>
        <v>-43720.508619935194</v>
      </c>
      <c r="BD46" s="28">
        <f ca="1">NORMINV(RAND()*(1-2*Inputs!B58)+Inputs!B58,0,'(Other Computations)'!B208)</f>
        <v>47238.675119437234</v>
      </c>
      <c r="BE46" s="28">
        <f ca="1">NORMINV(RAND()*(1-2*Inputs!B58)+Inputs!B58,0,'(Other Computations)'!B208)</f>
        <v>2109.9014382884798</v>
      </c>
      <c r="BF46" s="28">
        <f ca="1">NORMINV(RAND()*(1-2*Inputs!B58)+Inputs!B58,0,'(Other Computations)'!B208)</f>
        <v>-1891.6310690418309</v>
      </c>
      <c r="BG46" s="28">
        <f ca="1">NORMINV(RAND()*(1-2*Inputs!B58)+Inputs!B58,0,'(Other Computations)'!B208)</f>
        <v>-1872.2416260641819</v>
      </c>
      <c r="BH46" s="28">
        <f ca="1">NORMINV(RAND()*(1-2*Inputs!B58)+Inputs!B58,0,'(Other Computations)'!B208)</f>
        <v>3156.0568686645233</v>
      </c>
      <c r="BI46" s="28">
        <f ca="1">NORMINV(RAND()*(1-2*Inputs!B58)+Inputs!B58,0,'(Other Computations)'!B208)</f>
        <v>11121.557048620682</v>
      </c>
      <c r="BJ46" s="28">
        <f ca="1">NORMINV(RAND()*(1-2*Inputs!B58)+Inputs!B58,0,'(Other Computations)'!B208)</f>
        <v>5042.1591494358699</v>
      </c>
      <c r="BK46" s="28">
        <f ca="1">NORMINV(RAND()*(1-2*Inputs!B58)+Inputs!B58,0,'(Other Computations)'!B208)</f>
        <v>-29728.122169511022</v>
      </c>
      <c r="BL46" s="28">
        <f ca="1">NORMINV(RAND()*(1-2*Inputs!B58)+Inputs!B58,0,'(Other Computations)'!B208)</f>
        <v>-60924.020456203179</v>
      </c>
      <c r="BM46" s="28">
        <f ca="1">NORMINV(RAND()*(1-2*Inputs!B58)+Inputs!B58,0,'(Other Computations)'!B208)</f>
        <v>-30798.315798993775</v>
      </c>
      <c r="BN46" s="29">
        <f ca="1">SUM(BB46:BM46)</f>
        <v>-56518.796346394767</v>
      </c>
      <c r="BO46" s="28">
        <f ca="1">NORMINV(RAND()*(1-2*Inputs!B58)+Inputs!B58,0,'(Other Computations)'!B208)</f>
        <v>-40806.272719487424</v>
      </c>
      <c r="BP46" s="28">
        <f ca="1">NORMINV(RAND()*(1-2*Inputs!B58)+Inputs!B58,0,'(Other Computations)'!B208)</f>
        <v>60300.535837148549</v>
      </c>
      <c r="BQ46" s="28">
        <f ca="1">NORMINV(RAND()*(1-2*Inputs!B58)+Inputs!B58,0,'(Other Computations)'!B208)</f>
        <v>37682.964854236277</v>
      </c>
      <c r="BR46" s="28">
        <f ca="1">NORMINV(RAND()*(1-2*Inputs!B58)+Inputs!B58,0,'(Other Computations)'!B208)</f>
        <v>-1577.8883174424529</v>
      </c>
      <c r="BS46" s="28">
        <f ca="1">NORMINV(RAND()*(1-2*Inputs!B58)+Inputs!B58,0,'(Other Computations)'!B208)</f>
        <v>2219.6201478039266</v>
      </c>
      <c r="BT46" s="28">
        <f ca="1">NORMINV(RAND()*(1-2*Inputs!B58)+Inputs!B58,0,'(Other Computations)'!B208)</f>
        <v>-31178.102272040494</v>
      </c>
      <c r="BU46" s="28">
        <f ca="1">NORMINV(RAND()*(1-2*Inputs!B58)+Inputs!B58,0,'(Other Computations)'!B208)</f>
        <v>-20489.621021950355</v>
      </c>
      <c r="BV46" s="28">
        <f ca="1">NORMINV(RAND()*(1-2*Inputs!B58)+Inputs!B58,0,'(Other Computations)'!B208)</f>
        <v>7820.9771402493498</v>
      </c>
      <c r="BW46" s="28">
        <f ca="1">NORMINV(RAND()*(1-2*Inputs!B58)+Inputs!B58,0,'(Other Computations)'!B208)</f>
        <v>13166.989144137542</v>
      </c>
      <c r="BX46" s="28">
        <f ca="1">NORMINV(RAND()*(1-2*Inputs!B58)+Inputs!B58,0,'(Other Computations)'!B208)</f>
        <v>38942.659151019987</v>
      </c>
      <c r="BY46" s="28">
        <f ca="1">NORMINV(RAND()*(1-2*Inputs!B58)+Inputs!B58,0,'(Other Computations)'!B208)</f>
        <v>10464.293090917059</v>
      </c>
      <c r="BZ46" s="28">
        <f ca="1">NORMINV(RAND()*(1-2*Inputs!B58)+Inputs!B58,0,'(Other Computations)'!B208)</f>
        <v>-10928.416703471088</v>
      </c>
      <c r="CA46" s="29">
        <f ca="1">SUM(BO46:BZ46)</f>
        <v>65617.738331120883</v>
      </c>
      <c r="CB46" s="28">
        <f ca="1">NORMINV(RAND()*(1-2*Inputs!B58)+Inputs!B58,0,'(Other Computations)'!B208)</f>
        <v>-25533.835363452537</v>
      </c>
      <c r="CC46" s="28">
        <f ca="1">NORMINV(RAND()*(1-2*Inputs!B58)+Inputs!B58,0,'(Other Computations)'!B208)</f>
        <v>-38732.991896306783</v>
      </c>
      <c r="CD46" s="28">
        <f ca="1">NORMINV(RAND()*(1-2*Inputs!B58)+Inputs!B58,0,'(Other Computations)'!B208)</f>
        <v>18462.054959408255</v>
      </c>
      <c r="CE46" s="28">
        <f ca="1">NORMINV(RAND()*(1-2*Inputs!B58)+Inputs!B58,0,'(Other Computations)'!B208)</f>
        <v>-13027.971459843991</v>
      </c>
      <c r="CF46" s="28">
        <f ca="1">NORMINV(RAND()*(1-2*Inputs!B58)+Inputs!B58,0,'(Other Computations)'!B208)</f>
        <v>13277.413570933504</v>
      </c>
      <c r="CG46" s="28">
        <f ca="1">NORMINV(RAND()*(1-2*Inputs!B58)+Inputs!B58,0,'(Other Computations)'!B208)</f>
        <v>6952.7927549827809</v>
      </c>
      <c r="CH46" s="28">
        <f ca="1">NORMINV(RAND()*(1-2*Inputs!B58)+Inputs!B58,0,'(Other Computations)'!B208)</f>
        <v>2754.699610743276</v>
      </c>
      <c r="CI46" s="28">
        <f ca="1">NORMINV(RAND()*(1-2*Inputs!B58)+Inputs!B58,0,'(Other Computations)'!B208)</f>
        <v>19857.494281644376</v>
      </c>
      <c r="CJ46" s="28">
        <f ca="1">NORMINV(RAND()*(1-2*Inputs!B58)+Inputs!B58,0,'(Other Computations)'!B208)</f>
        <v>23310.737989400179</v>
      </c>
      <c r="CK46" s="28">
        <f ca="1">NORMINV(RAND()*(1-2*Inputs!B58)+Inputs!B58,0,'(Other Computations)'!B208)</f>
        <v>-30985.298401473006</v>
      </c>
      <c r="CL46" s="28">
        <f ca="1">NORMINV(RAND()*(1-2*Inputs!B58)+Inputs!B58,0,'(Other Computations)'!B208)</f>
        <v>10790.991846199624</v>
      </c>
      <c r="CM46" s="28">
        <f ca="1">NORMINV(RAND()*(1-2*Inputs!B58)+Inputs!B58,0,'(Other Computations)'!B208)</f>
        <v>-13946.960229994291</v>
      </c>
      <c r="CN46" s="29">
        <f ca="1">SUM(CB46:CM46)</f>
        <v>-26820.872337758607</v>
      </c>
      <c r="CO46" s="28">
        <f ca="1">NORMINV(RAND()*(1-2*Inputs!B58)+Inputs!B58,0,'(Other Computations)'!B208)</f>
        <v>-16272.411429601749</v>
      </c>
      <c r="CP46" s="28">
        <f ca="1">NORMINV(RAND()*(1-2*Inputs!B58)+Inputs!B58,0,'(Other Computations)'!B208)</f>
        <v>3700.8284677747956</v>
      </c>
      <c r="CQ46" s="28">
        <f ca="1">NORMINV(RAND()*(1-2*Inputs!B58)+Inputs!B58,0,'(Other Computations)'!B208)</f>
        <v>17005.134992467494</v>
      </c>
      <c r="CR46" s="28">
        <f ca="1">NORMINV(RAND()*(1-2*Inputs!B58)+Inputs!B58,0,'(Other Computations)'!B208)</f>
        <v>-19652.719765436148</v>
      </c>
      <c r="CS46" s="28">
        <f ca="1">NORMINV(RAND()*(1-2*Inputs!B58)+Inputs!B58,0,'(Other Computations)'!B208)</f>
        <v>45100.211085910836</v>
      </c>
      <c r="CT46" s="28">
        <f ca="1">NORMINV(RAND()*(1-2*Inputs!B58)+Inputs!B58,0,'(Other Computations)'!B208)</f>
        <v>-27819.995529871499</v>
      </c>
      <c r="CU46" s="28">
        <f ca="1">NORMINV(RAND()*(1-2*Inputs!B58)+Inputs!B58,0,'(Other Computations)'!B208)</f>
        <v>-3342.2626447366329</v>
      </c>
      <c r="CV46" s="28">
        <f ca="1">NORMINV(RAND()*(1-2*Inputs!B58)+Inputs!B58,0,'(Other Computations)'!B208)</f>
        <v>-10571.058557557582</v>
      </c>
      <c r="CW46" s="28">
        <f ca="1">NORMINV(RAND()*(1-2*Inputs!B58)+Inputs!B58,0,'(Other Computations)'!B208)</f>
        <v>10005.418361051452</v>
      </c>
      <c r="CX46" s="28">
        <f ca="1">NORMINV(RAND()*(1-2*Inputs!B58)+Inputs!B58,0,'(Other Computations)'!B208)</f>
        <v>-336.25352229038259</v>
      </c>
      <c r="CY46" s="28">
        <f ca="1">NORMINV(RAND()*(1-2*Inputs!B58)+Inputs!B58,0,'(Other Computations)'!B208)</f>
        <v>-15396.47092584739</v>
      </c>
      <c r="CZ46" s="28">
        <f ca="1">NORMINV(RAND()*(1-2*Inputs!B58)+Inputs!B58,0,'(Other Computations)'!B208)</f>
        <v>-41071.725572880874</v>
      </c>
      <c r="DA46" s="29">
        <f ca="1">SUM(CO46:CZ46)</f>
        <v>-58651.30504101768</v>
      </c>
      <c r="DB46" s="28">
        <f ca="1">NORMINV(RAND()*(1-2*Inputs!B58)+Inputs!B58,0,'(Other Computations)'!B208)</f>
        <v>-9439.2469584098526</v>
      </c>
      <c r="DC46" s="28">
        <f ca="1">NORMINV(RAND()*(1-2*Inputs!B58)+Inputs!B58,0,'(Other Computations)'!B208)</f>
        <v>-7301.8318944602152</v>
      </c>
      <c r="DD46" s="28">
        <f ca="1">NORMINV(RAND()*(1-2*Inputs!B58)+Inputs!B58,0,'(Other Computations)'!B208)</f>
        <v>16734.603527655319</v>
      </c>
      <c r="DE46" s="28">
        <f ca="1">NORMINV(RAND()*(1-2*Inputs!B58)+Inputs!B58,0,'(Other Computations)'!B208)</f>
        <v>51151.137991430041</v>
      </c>
      <c r="DF46" s="28">
        <f ca="1">NORMINV(RAND()*(1-2*Inputs!B58)+Inputs!B58,0,'(Other Computations)'!B208)</f>
        <v>-37987.113021769641</v>
      </c>
      <c r="DG46" s="28">
        <f ca="1">NORMINV(RAND()*(1-2*Inputs!B58)+Inputs!B58,0,'(Other Computations)'!B208)</f>
        <v>15056.3185223086</v>
      </c>
      <c r="DH46" s="28">
        <f ca="1">NORMINV(RAND()*(1-2*Inputs!B58)+Inputs!B58,0,'(Other Computations)'!B208)</f>
        <v>-993.65401761558769</v>
      </c>
      <c r="DI46" s="28">
        <f ca="1">NORMINV(RAND()*(1-2*Inputs!B58)+Inputs!B58,0,'(Other Computations)'!B208)</f>
        <v>-54230.062260649836</v>
      </c>
      <c r="DJ46" s="28">
        <f ca="1">NORMINV(RAND()*(1-2*Inputs!B58)+Inputs!B58,0,'(Other Computations)'!B208)</f>
        <v>-12125.645086853048</v>
      </c>
      <c r="DK46" s="28">
        <f ca="1">NORMINV(RAND()*(1-2*Inputs!B58)+Inputs!B58,0,'(Other Computations)'!B208)</f>
        <v>54521.849064080088</v>
      </c>
      <c r="DL46" s="28">
        <f ca="1">NORMINV(RAND()*(1-2*Inputs!B58)+Inputs!B58,0,'(Other Computations)'!B208)</f>
        <v>-1377.4320116897741</v>
      </c>
      <c r="DM46" s="28">
        <f ca="1">NORMINV(RAND()*(1-2*Inputs!B58)+Inputs!B58,0,'(Other Computations)'!B208)</f>
        <v>-1643.19447269535</v>
      </c>
      <c r="DN46" s="29">
        <f ca="1">SUM(DB46:DM46)</f>
        <v>12365.729381330748</v>
      </c>
      <c r="DO46" s="28">
        <f ca="1">NORMINV(RAND()*(1-2*Inputs!B58)+Inputs!B58,0,'(Other Computations)'!B208)</f>
        <v>18436.932002544716</v>
      </c>
      <c r="DP46" s="28">
        <f ca="1">NORMINV(RAND()*(1-2*Inputs!B58)+Inputs!B58,0,'(Other Computations)'!B208)</f>
        <v>-36624.286870008116</v>
      </c>
      <c r="DQ46" s="28">
        <f ca="1">NORMINV(RAND()*(1-2*Inputs!B58)+Inputs!B58,0,'(Other Computations)'!B208)</f>
        <v>8538.7266184603068</v>
      </c>
      <c r="DR46" s="28">
        <f ca="1">NORMINV(RAND()*(1-2*Inputs!B58)+Inputs!B58,0,'(Other Computations)'!B208)</f>
        <v>11162.075422217178</v>
      </c>
      <c r="DS46" s="28">
        <f ca="1">NORMINV(RAND()*(1-2*Inputs!B58)+Inputs!B58,0,'(Other Computations)'!B208)</f>
        <v>5402.9020988957791</v>
      </c>
      <c r="DT46" s="28">
        <f ca="1">NORMINV(RAND()*(1-2*Inputs!B58)+Inputs!B58,0,'(Other Computations)'!B208)</f>
        <v>-35431.980958027401</v>
      </c>
      <c r="DU46" s="28">
        <f ca="1">NORMINV(RAND()*(1-2*Inputs!B58)+Inputs!B58,0,'(Other Computations)'!B208)</f>
        <v>23323.316580369792</v>
      </c>
      <c r="DV46" s="28">
        <f ca="1">NORMINV(RAND()*(1-2*Inputs!B58)+Inputs!B58,0,'(Other Computations)'!B208)</f>
        <v>11414.974732266699</v>
      </c>
      <c r="DW46" s="28">
        <f ca="1">NORMINV(RAND()*(1-2*Inputs!B58)+Inputs!B58,0,'(Other Computations)'!B208)</f>
        <v>-6667.1998643914576</v>
      </c>
      <c r="DX46" s="28">
        <f ca="1">NORMINV(RAND()*(1-2*Inputs!B58)+Inputs!B58,0,'(Other Computations)'!B208)</f>
        <v>6557.777986992689</v>
      </c>
      <c r="DY46" s="28">
        <f ca="1">NORMINV(RAND()*(1-2*Inputs!B58)+Inputs!B58,0,'(Other Computations)'!B208)</f>
        <v>42245.673967342125</v>
      </c>
      <c r="DZ46" s="28">
        <f ca="1">NORMINV(RAND()*(1-2*Inputs!B58)+Inputs!B58,0,'(Other Computations)'!B208)</f>
        <v>8316.48893063184</v>
      </c>
      <c r="EA46" s="29">
        <f ca="1">SUM(DO46:DZ46)</f>
        <v>56675.400647294155</v>
      </c>
      <c r="EB46" s="28">
        <f ca="1">NORMINV(RAND()*(1-2*Inputs!B58)+Inputs!B58,0,'(Other Computations)'!B208)</f>
        <v>-23885.250159718365</v>
      </c>
      <c r="EC46" s="28">
        <f ca="1">NORMINV(RAND()*(1-2*Inputs!B58)+Inputs!B58,0,'(Other Computations)'!B208)</f>
        <v>-17045.878405423067</v>
      </c>
      <c r="ED46" s="28">
        <f ca="1">NORMINV(RAND()*(1-2*Inputs!B58)+Inputs!B58,0,'(Other Computations)'!B208)</f>
        <v>-38779.530877495788</v>
      </c>
      <c r="EE46" s="28">
        <f ca="1">NORMINV(RAND()*(1-2*Inputs!B58)+Inputs!B58,0,'(Other Computations)'!B208)</f>
        <v>-40884.06159264547</v>
      </c>
      <c r="EF46" s="28">
        <f ca="1">NORMINV(RAND()*(1-2*Inputs!B58)+Inputs!B58,0,'(Other Computations)'!B208)</f>
        <v>13405.600757074784</v>
      </c>
      <c r="EG46" s="28">
        <f ca="1">NORMINV(RAND()*(1-2*Inputs!B58)+Inputs!B58,0,'(Other Computations)'!B208)</f>
        <v>-12508.87842778497</v>
      </c>
      <c r="EH46" s="28">
        <f ca="1">NORMINV(RAND()*(1-2*Inputs!B58)+Inputs!B58,0,'(Other Computations)'!B208)</f>
        <v>-3874.0630120155897</v>
      </c>
      <c r="EI46" s="28">
        <f ca="1">NORMINV(RAND()*(1-2*Inputs!B58)+Inputs!B58,0,'(Other Computations)'!B208)</f>
        <v>-18443.958064213559</v>
      </c>
      <c r="EJ46" s="28">
        <f ca="1">NORMINV(RAND()*(1-2*Inputs!B58)+Inputs!B58,0,'(Other Computations)'!B208)</f>
        <v>42265.405924591891</v>
      </c>
      <c r="EK46" s="28">
        <f ca="1">NORMINV(RAND()*(1-2*Inputs!B58)+Inputs!B58,0,'(Other Computations)'!B208)</f>
        <v>-47637.864431437738</v>
      </c>
      <c r="EL46" s="28">
        <f ca="1">NORMINV(RAND()*(1-2*Inputs!B58)+Inputs!B58,0,'(Other Computations)'!B208)</f>
        <v>-24819.361912301189</v>
      </c>
      <c r="EM46" s="28">
        <f ca="1">NORMINV(RAND()*(1-2*Inputs!B58)+Inputs!B58,0,'(Other Computations)'!B208)</f>
        <v>59688.73519003392</v>
      </c>
      <c r="EN46" s="29">
        <f ca="1">SUM(EB46:EM46)</f>
        <v>-112519.10501133514</v>
      </c>
    </row>
    <row r="47" spans="1:144" ht="12.75" customHeight="1" outlineLevel="1" x14ac:dyDescent="0.2"/>
    <row r="48" spans="1:144" ht="12.75" customHeight="1" outlineLevel="1" x14ac:dyDescent="0.2"/>
    <row r="49" spans="1:144" ht="12.75" customHeight="1" x14ac:dyDescent="0.2">
      <c r="A49" s="3" t="str">
        <f>"Government"</f>
        <v>Government</v>
      </c>
    </row>
    <row r="50" spans="1:144" ht="12.75" customHeight="1" outlineLevel="1" x14ac:dyDescent="0.2">
      <c r="A50" s="2" t="str">
        <f>" "</f>
        <v xml:space="preserve"> </v>
      </c>
    </row>
    <row r="51" spans="1:144" ht="12.75" customHeight="1" outlineLevel="1" x14ac:dyDescent="0.2">
      <c r="B51" s="19" t="str">
        <f>ZZZ__FnCalls!F7</f>
        <v>MMM 2010</v>
      </c>
      <c r="C51" s="20" t="str">
        <f>ZZZ__FnCalls!F8</f>
        <v>MMM 2010</v>
      </c>
      <c r="D51" s="20" t="str">
        <f>ZZZ__FnCalls!F9</f>
        <v>MMM 2010</v>
      </c>
      <c r="E51" s="20" t="str">
        <f>ZZZ__FnCalls!F10</f>
        <v>MMM 2010</v>
      </c>
      <c r="F51" s="20" t="str">
        <f>ZZZ__FnCalls!F11</f>
        <v>MMM 2010</v>
      </c>
      <c r="G51" s="20" t="str">
        <f>ZZZ__FnCalls!F12</f>
        <v>MMM 2010</v>
      </c>
      <c r="H51" s="20" t="str">
        <f>ZZZ__FnCalls!F13</f>
        <v>MMM 2010</v>
      </c>
      <c r="I51" s="20" t="str">
        <f>ZZZ__FnCalls!F14</f>
        <v>MMM 2010</v>
      </c>
      <c r="J51" s="20" t="str">
        <f>ZZZ__FnCalls!F15</f>
        <v>MMM 2010</v>
      </c>
      <c r="K51" s="20" t="str">
        <f>ZZZ__FnCalls!F16</f>
        <v>MMM 2010</v>
      </c>
      <c r="L51" s="20" t="str">
        <f>ZZZ__FnCalls!F17</f>
        <v>MMM 2010</v>
      </c>
      <c r="M51" s="20" t="str">
        <f>ZZZ__FnCalls!F18</f>
        <v>MMM 2010</v>
      </c>
      <c r="N51" s="21" t="str">
        <f>ZZZ__FnCalls!H7</f>
        <v>2010</v>
      </c>
      <c r="O51" s="20" t="str">
        <f>ZZZ__FnCalls!F19</f>
        <v>MMM 2011</v>
      </c>
      <c r="P51" s="20" t="str">
        <f>ZZZ__FnCalls!F20</f>
        <v>MMM 2011</v>
      </c>
      <c r="Q51" s="20" t="str">
        <f>ZZZ__FnCalls!F21</f>
        <v>MMM 2011</v>
      </c>
      <c r="R51" s="20" t="str">
        <f>ZZZ__FnCalls!F22</f>
        <v>MMM 2011</v>
      </c>
      <c r="S51" s="20" t="str">
        <f>ZZZ__FnCalls!F23</f>
        <v>MMM 2011</v>
      </c>
      <c r="T51" s="20" t="str">
        <f>ZZZ__FnCalls!F24</f>
        <v>MMM 2011</v>
      </c>
      <c r="U51" s="20" t="str">
        <f>ZZZ__FnCalls!F25</f>
        <v>MMM 2011</v>
      </c>
      <c r="V51" s="20" t="str">
        <f>ZZZ__FnCalls!F26</f>
        <v>MMM 2011</v>
      </c>
      <c r="W51" s="20" t="str">
        <f>ZZZ__FnCalls!F27</f>
        <v>MMM 2011</v>
      </c>
      <c r="X51" s="20" t="str">
        <f>ZZZ__FnCalls!F28</f>
        <v>MMM 2011</v>
      </c>
      <c r="Y51" s="20" t="str">
        <f>ZZZ__FnCalls!F29</f>
        <v>MMM 2011</v>
      </c>
      <c r="Z51" s="20" t="str">
        <f>ZZZ__FnCalls!F30</f>
        <v>MMM 2011</v>
      </c>
      <c r="AA51" s="21" t="str">
        <f>ZZZ__FnCalls!H19</f>
        <v>2011</v>
      </c>
      <c r="AB51" s="20" t="str">
        <f>ZZZ__FnCalls!F31</f>
        <v>MMM 2012</v>
      </c>
      <c r="AC51" s="20" t="str">
        <f>ZZZ__FnCalls!F32</f>
        <v>MMM 2012</v>
      </c>
      <c r="AD51" s="20" t="str">
        <f>ZZZ__FnCalls!F33</f>
        <v>MMM 2012</v>
      </c>
      <c r="AE51" s="20" t="str">
        <f>ZZZ__FnCalls!F34</f>
        <v>MMM 2012</v>
      </c>
      <c r="AF51" s="20" t="str">
        <f>ZZZ__FnCalls!F35</f>
        <v>MMM 2012</v>
      </c>
      <c r="AG51" s="20" t="str">
        <f>ZZZ__FnCalls!F36</f>
        <v>MMM 2012</v>
      </c>
      <c r="AH51" s="20" t="str">
        <f>ZZZ__FnCalls!F37</f>
        <v>MMM 2012</v>
      </c>
      <c r="AI51" s="20" t="str">
        <f>ZZZ__FnCalls!F38</f>
        <v>MMM 2012</v>
      </c>
      <c r="AJ51" s="20" t="str">
        <f>ZZZ__FnCalls!F39</f>
        <v>MMM 2012</v>
      </c>
      <c r="AK51" s="20" t="str">
        <f>ZZZ__FnCalls!F40</f>
        <v>MMM 2012</v>
      </c>
      <c r="AL51" s="20" t="str">
        <f>ZZZ__FnCalls!F41</f>
        <v>MMM 2012</v>
      </c>
      <c r="AM51" s="20" t="str">
        <f>ZZZ__FnCalls!F42</f>
        <v>MMM 2012</v>
      </c>
      <c r="AN51" s="21" t="str">
        <f>ZZZ__FnCalls!H31</f>
        <v>2012</v>
      </c>
      <c r="AO51" s="20" t="str">
        <f>ZZZ__FnCalls!F43</f>
        <v>MMM 2013</v>
      </c>
      <c r="AP51" s="20" t="str">
        <f>ZZZ__FnCalls!F44</f>
        <v>MMM 2013</v>
      </c>
      <c r="AQ51" s="20" t="str">
        <f>ZZZ__FnCalls!F45</f>
        <v>MMM 2013</v>
      </c>
      <c r="AR51" s="20" t="str">
        <f>ZZZ__FnCalls!F46</f>
        <v>MMM 2013</v>
      </c>
      <c r="AS51" s="20" t="str">
        <f>ZZZ__FnCalls!F47</f>
        <v>MMM 2013</v>
      </c>
      <c r="AT51" s="20" t="str">
        <f>ZZZ__FnCalls!F48</f>
        <v>MMM 2013</v>
      </c>
      <c r="AU51" s="20" t="str">
        <f>ZZZ__FnCalls!F49</f>
        <v>MMM 2013</v>
      </c>
      <c r="AV51" s="20" t="str">
        <f>ZZZ__FnCalls!F50</f>
        <v>MMM 2013</v>
      </c>
      <c r="AW51" s="20" t="str">
        <f>ZZZ__FnCalls!F51</f>
        <v>MMM 2013</v>
      </c>
      <c r="AX51" s="20" t="str">
        <f>ZZZ__FnCalls!F52</f>
        <v>MMM 2013</v>
      </c>
      <c r="AY51" s="20" t="str">
        <f>ZZZ__FnCalls!F53</f>
        <v>MMM 2013</v>
      </c>
      <c r="AZ51" s="20" t="str">
        <f>ZZZ__FnCalls!F54</f>
        <v>MMM 2013</v>
      </c>
      <c r="BA51" s="21" t="str">
        <f>ZZZ__FnCalls!H43</f>
        <v>2013</v>
      </c>
      <c r="BB51" s="20" t="str">
        <f>ZZZ__FnCalls!F55</f>
        <v>MMM 2014</v>
      </c>
      <c r="BC51" s="20" t="str">
        <f>ZZZ__FnCalls!F56</f>
        <v>MMM 2014</v>
      </c>
      <c r="BD51" s="20" t="str">
        <f>ZZZ__FnCalls!F57</f>
        <v>MMM 2014</v>
      </c>
      <c r="BE51" s="20" t="str">
        <f>ZZZ__FnCalls!F58</f>
        <v>MMM 2014</v>
      </c>
      <c r="BF51" s="20" t="str">
        <f>ZZZ__FnCalls!F59</f>
        <v>MMM 2014</v>
      </c>
      <c r="BG51" s="20" t="str">
        <f>ZZZ__FnCalls!F60</f>
        <v>MMM 2014</v>
      </c>
      <c r="BH51" s="20" t="str">
        <f>ZZZ__FnCalls!F61</f>
        <v>MMM 2014</v>
      </c>
      <c r="BI51" s="20" t="str">
        <f>ZZZ__FnCalls!F62</f>
        <v>MMM 2014</v>
      </c>
      <c r="BJ51" s="20" t="str">
        <f>ZZZ__FnCalls!F63</f>
        <v>MMM 2014</v>
      </c>
      <c r="BK51" s="20" t="str">
        <f>ZZZ__FnCalls!F64</f>
        <v>MMM 2014</v>
      </c>
      <c r="BL51" s="20" t="str">
        <f>ZZZ__FnCalls!F65</f>
        <v>MMM 2014</v>
      </c>
      <c r="BM51" s="20" t="str">
        <f>ZZZ__FnCalls!F66</f>
        <v>MMM 2014</v>
      </c>
      <c r="BN51" s="21" t="str">
        <f>ZZZ__FnCalls!H55</f>
        <v>2014</v>
      </c>
      <c r="BO51" s="20" t="str">
        <f>ZZZ__FnCalls!F67</f>
        <v>MMM 2015</v>
      </c>
      <c r="BP51" s="20" t="str">
        <f>ZZZ__FnCalls!F68</f>
        <v>MMM 2015</v>
      </c>
      <c r="BQ51" s="20" t="str">
        <f>ZZZ__FnCalls!F69</f>
        <v>MMM 2015</v>
      </c>
      <c r="BR51" s="20" t="str">
        <f>ZZZ__FnCalls!F70</f>
        <v>MMM 2015</v>
      </c>
      <c r="BS51" s="20" t="str">
        <f>ZZZ__FnCalls!F71</f>
        <v>MMM 2015</v>
      </c>
      <c r="BT51" s="20" t="str">
        <f>ZZZ__FnCalls!F72</f>
        <v>MMM 2015</v>
      </c>
      <c r="BU51" s="20" t="str">
        <f>ZZZ__FnCalls!F73</f>
        <v>MMM 2015</v>
      </c>
      <c r="BV51" s="20" t="str">
        <f>ZZZ__FnCalls!F74</f>
        <v>MMM 2015</v>
      </c>
      <c r="BW51" s="20" t="str">
        <f>ZZZ__FnCalls!F75</f>
        <v>MMM 2015</v>
      </c>
      <c r="BX51" s="20" t="str">
        <f>ZZZ__FnCalls!F76</f>
        <v>MMM 2015</v>
      </c>
      <c r="BY51" s="20" t="str">
        <f>ZZZ__FnCalls!F77</f>
        <v>MMM 2015</v>
      </c>
      <c r="BZ51" s="20" t="str">
        <f>ZZZ__FnCalls!F78</f>
        <v>MMM 2015</v>
      </c>
      <c r="CA51" s="21" t="str">
        <f>ZZZ__FnCalls!H67</f>
        <v>2015</v>
      </c>
      <c r="CB51" s="20" t="str">
        <f>ZZZ__FnCalls!F79</f>
        <v>MMM 2016</v>
      </c>
      <c r="CC51" s="20" t="str">
        <f>ZZZ__FnCalls!F80</f>
        <v>MMM 2016</v>
      </c>
      <c r="CD51" s="20" t="str">
        <f>ZZZ__FnCalls!F81</f>
        <v>MMM 2016</v>
      </c>
      <c r="CE51" s="20" t="str">
        <f>ZZZ__FnCalls!F82</f>
        <v>MMM 2016</v>
      </c>
      <c r="CF51" s="20" t="str">
        <f>ZZZ__FnCalls!F83</f>
        <v>MMM 2016</v>
      </c>
      <c r="CG51" s="20" t="str">
        <f>ZZZ__FnCalls!F84</f>
        <v>MMM 2016</v>
      </c>
      <c r="CH51" s="20" t="str">
        <f>ZZZ__FnCalls!F85</f>
        <v>MMM 2016</v>
      </c>
      <c r="CI51" s="20" t="str">
        <f>ZZZ__FnCalls!F86</f>
        <v>MMM 2016</v>
      </c>
      <c r="CJ51" s="20" t="str">
        <f>ZZZ__FnCalls!F87</f>
        <v>MMM 2016</v>
      </c>
      <c r="CK51" s="20" t="str">
        <f>ZZZ__FnCalls!F88</f>
        <v>MMM 2016</v>
      </c>
      <c r="CL51" s="20" t="str">
        <f>ZZZ__FnCalls!F89</f>
        <v>MMM 2016</v>
      </c>
      <c r="CM51" s="20" t="str">
        <f>ZZZ__FnCalls!F90</f>
        <v>MMM 2016</v>
      </c>
      <c r="CN51" s="21" t="str">
        <f>ZZZ__FnCalls!H79</f>
        <v>2016</v>
      </c>
      <c r="CO51" s="20" t="str">
        <f>ZZZ__FnCalls!F91</f>
        <v>MMM 2017</v>
      </c>
      <c r="CP51" s="20" t="str">
        <f>ZZZ__FnCalls!F92</f>
        <v>MMM 2017</v>
      </c>
      <c r="CQ51" s="20" t="str">
        <f>ZZZ__FnCalls!F93</f>
        <v>MMM 2017</v>
      </c>
      <c r="CR51" s="20" t="str">
        <f>ZZZ__FnCalls!F94</f>
        <v>MMM 2017</v>
      </c>
      <c r="CS51" s="20" t="str">
        <f>ZZZ__FnCalls!F95</f>
        <v>MMM 2017</v>
      </c>
      <c r="CT51" s="20" t="str">
        <f>ZZZ__FnCalls!F96</f>
        <v>MMM 2017</v>
      </c>
      <c r="CU51" s="20" t="str">
        <f>ZZZ__FnCalls!F97</f>
        <v>MMM 2017</v>
      </c>
      <c r="CV51" s="20" t="str">
        <f>ZZZ__FnCalls!F98</f>
        <v>MMM 2017</v>
      </c>
      <c r="CW51" s="20" t="str">
        <f>ZZZ__FnCalls!F99</f>
        <v>MMM 2017</v>
      </c>
      <c r="CX51" s="20" t="str">
        <f>ZZZ__FnCalls!F100</f>
        <v>MMM 2017</v>
      </c>
      <c r="CY51" s="20" t="str">
        <f>ZZZ__FnCalls!F101</f>
        <v>MMM 2017</v>
      </c>
      <c r="CZ51" s="20" t="str">
        <f>ZZZ__FnCalls!F102</f>
        <v>MMM 2017</v>
      </c>
      <c r="DA51" s="21" t="str">
        <f>ZZZ__FnCalls!H91</f>
        <v>2017</v>
      </c>
      <c r="DB51" s="20" t="str">
        <f>ZZZ__FnCalls!F103</f>
        <v>MMM 2018</v>
      </c>
      <c r="DC51" s="20" t="str">
        <f>ZZZ__FnCalls!F104</f>
        <v>MMM 2018</v>
      </c>
      <c r="DD51" s="20" t="str">
        <f>ZZZ__FnCalls!F105</f>
        <v>MMM 2018</v>
      </c>
      <c r="DE51" s="20" t="str">
        <f>ZZZ__FnCalls!F106</f>
        <v>MMM 2018</v>
      </c>
      <c r="DF51" s="20" t="str">
        <f>ZZZ__FnCalls!F107</f>
        <v>MMM 2018</v>
      </c>
      <c r="DG51" s="20" t="str">
        <f>ZZZ__FnCalls!F108</f>
        <v>MMM 2018</v>
      </c>
      <c r="DH51" s="20" t="str">
        <f>ZZZ__FnCalls!F109</f>
        <v>MMM 2018</v>
      </c>
      <c r="DI51" s="20" t="str">
        <f>ZZZ__FnCalls!F110</f>
        <v>MMM 2018</v>
      </c>
      <c r="DJ51" s="20" t="str">
        <f>ZZZ__FnCalls!F111</f>
        <v>MMM 2018</v>
      </c>
      <c r="DK51" s="20" t="str">
        <f>ZZZ__FnCalls!F112</f>
        <v>MMM 2018</v>
      </c>
      <c r="DL51" s="20" t="str">
        <f>ZZZ__FnCalls!F113</f>
        <v>MMM 2018</v>
      </c>
      <c r="DM51" s="20" t="str">
        <f>ZZZ__FnCalls!F114</f>
        <v>MMM 2018</v>
      </c>
      <c r="DN51" s="21" t="str">
        <f>ZZZ__FnCalls!H103</f>
        <v>2018</v>
      </c>
      <c r="DO51" s="20" t="str">
        <f>ZZZ__FnCalls!F115</f>
        <v>MMM 2019</v>
      </c>
      <c r="DP51" s="20" t="str">
        <f>ZZZ__FnCalls!F116</f>
        <v>MMM 2019</v>
      </c>
      <c r="DQ51" s="20" t="str">
        <f>ZZZ__FnCalls!F117</f>
        <v>MMM 2019</v>
      </c>
      <c r="DR51" s="20" t="str">
        <f>ZZZ__FnCalls!F118</f>
        <v>MMM 2019</v>
      </c>
      <c r="DS51" s="20" t="str">
        <f>ZZZ__FnCalls!F119</f>
        <v>MMM 2019</v>
      </c>
      <c r="DT51" s="20" t="str">
        <f>ZZZ__FnCalls!F120</f>
        <v>MMM 2019</v>
      </c>
      <c r="DU51" s="20" t="str">
        <f>ZZZ__FnCalls!F121</f>
        <v>MMM 2019</v>
      </c>
      <c r="DV51" s="20" t="str">
        <f>ZZZ__FnCalls!F122</f>
        <v>MMM 2019</v>
      </c>
      <c r="DW51" s="20" t="str">
        <f>ZZZ__FnCalls!F123</f>
        <v>MMM 2019</v>
      </c>
      <c r="DX51" s="20" t="str">
        <f>ZZZ__FnCalls!F124</f>
        <v>MMM 2019</v>
      </c>
      <c r="DY51" s="20" t="str">
        <f>ZZZ__FnCalls!F125</f>
        <v>MMM 2019</v>
      </c>
      <c r="DZ51" s="20" t="str">
        <f>ZZZ__FnCalls!F126</f>
        <v>MMM 2019</v>
      </c>
      <c r="EA51" s="21" t="str">
        <f>ZZZ__FnCalls!H115</f>
        <v>2019</v>
      </c>
      <c r="EB51" s="20" t="str">
        <f>ZZZ__FnCalls!F127</f>
        <v>MMM 2020</v>
      </c>
      <c r="EC51" s="20" t="str">
        <f>ZZZ__FnCalls!F128</f>
        <v>MMM 2020</v>
      </c>
      <c r="ED51" s="20" t="str">
        <f>ZZZ__FnCalls!F129</f>
        <v>MMM 2020</v>
      </c>
      <c r="EE51" s="20" t="str">
        <f>ZZZ__FnCalls!F130</f>
        <v>MMM 2020</v>
      </c>
      <c r="EF51" s="20" t="str">
        <f>ZZZ__FnCalls!F131</f>
        <v>MMM 2020</v>
      </c>
      <c r="EG51" s="20" t="str">
        <f>ZZZ__FnCalls!F132</f>
        <v>MMM 2020</v>
      </c>
      <c r="EH51" s="20" t="str">
        <f>ZZZ__FnCalls!F133</f>
        <v>MMM 2020</v>
      </c>
      <c r="EI51" s="20" t="str">
        <f>ZZZ__FnCalls!F134</f>
        <v>MMM 2020</v>
      </c>
      <c r="EJ51" s="20" t="str">
        <f>ZZZ__FnCalls!F135</f>
        <v>MMM 2020</v>
      </c>
      <c r="EK51" s="20" t="str">
        <f>ZZZ__FnCalls!F136</f>
        <v>MMM 2020</v>
      </c>
      <c r="EL51" s="20" t="str">
        <f>ZZZ__FnCalls!F137</f>
        <v>MMM 2020</v>
      </c>
      <c r="EM51" s="20" t="str">
        <f>ZZZ__FnCalls!F138</f>
        <v>MMM 2020</v>
      </c>
      <c r="EN51" s="21" t="str">
        <f>ZZZ__FnCalls!H127</f>
        <v>2020</v>
      </c>
    </row>
    <row r="52" spans="1:144" ht="12.75" customHeight="1" outlineLevel="1" x14ac:dyDescent="0.2">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x14ac:dyDescent="0.2">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x14ac:dyDescent="0.2">
      <c r="A54" s="9" t="str">
        <f>Labels!B83</f>
        <v>Tax</v>
      </c>
      <c r="B54" s="28">
        <f ca="1">Inputs!B52*B44</f>
        <v>349928.89666849433</v>
      </c>
      <c r="C54" s="28">
        <f ca="1">Inputs!B52*C44</f>
        <v>346822.63726295182</v>
      </c>
      <c r="D54" s="28">
        <f ca="1">Inputs!B52*D44</f>
        <v>349432.45804155234</v>
      </c>
      <c r="E54" s="28">
        <f ca="1">Inputs!B52*E44</f>
        <v>335954.48160988366</v>
      </c>
      <c r="F54" s="28">
        <f ca="1">Inputs!B52*F44</f>
        <v>352471.25002522016</v>
      </c>
      <c r="G54" s="28">
        <f ca="1">Inputs!B52*G44</f>
        <v>347352.92256214132</v>
      </c>
      <c r="H54" s="28">
        <f ca="1">Inputs!B52*H44</f>
        <v>333305.0811356706</v>
      </c>
      <c r="I54" s="28">
        <f ca="1">Inputs!B52*I44</f>
        <v>350177.16343483224</v>
      </c>
      <c r="J54" s="28">
        <f ca="1">Inputs!B52*J44</f>
        <v>361536.23329700879</v>
      </c>
      <c r="K54" s="28">
        <f ca="1">Inputs!B52*K44</f>
        <v>345990.66868978785</v>
      </c>
      <c r="L54" s="28">
        <f ca="1">Inputs!B52*L44</f>
        <v>347771.00740939</v>
      </c>
      <c r="M54" s="28">
        <f ca="1">Inputs!B52*M44</f>
        <v>346735.49010581471</v>
      </c>
      <c r="N54" s="29">
        <f ca="1">SUM(B54:M54)</f>
        <v>4167478.2902427483</v>
      </c>
      <c r="O54" s="28">
        <f ca="1">Inputs!B52*O44</f>
        <v>349846.92031890212</v>
      </c>
      <c r="P54" s="28">
        <f ca="1">Inputs!B52*P44</f>
        <v>357372.78869923903</v>
      </c>
      <c r="Q54" s="28">
        <f ca="1">Inputs!B52*Q44</f>
        <v>346528.43904252758</v>
      </c>
      <c r="R54" s="28">
        <f ca="1">Inputs!B52*R44</f>
        <v>359742.36937830783</v>
      </c>
      <c r="S54" s="28">
        <f ca="1">Inputs!B52*S44</f>
        <v>333940.18658923637</v>
      </c>
      <c r="T54" s="28">
        <f ca="1">Inputs!B52*T44</f>
        <v>331892.78630134027</v>
      </c>
      <c r="U54" s="28">
        <f ca="1">Inputs!B52*U44</f>
        <v>345248.90043310536</v>
      </c>
      <c r="V54" s="28">
        <f ca="1">Inputs!B52*V44</f>
        <v>339331.88763925136</v>
      </c>
      <c r="W54" s="28">
        <f ca="1">Inputs!B52*W44</f>
        <v>333311.00770172611</v>
      </c>
      <c r="X54" s="28">
        <f ca="1">Inputs!B52*X44</f>
        <v>355301.65585329325</v>
      </c>
      <c r="Y54" s="28">
        <f ca="1">Inputs!B52*Y44</f>
        <v>342712.24923910492</v>
      </c>
      <c r="Z54" s="28">
        <f ca="1">Inputs!B52*Z44</f>
        <v>332262.61904574663</v>
      </c>
      <c r="AA54" s="29">
        <f ca="1">SUM(O54:Z54)</f>
        <v>4127491.8102417807</v>
      </c>
      <c r="AB54" s="28">
        <f ca="1">Inputs!B52*AB44</f>
        <v>323187.34377839632</v>
      </c>
      <c r="AC54" s="28">
        <f ca="1">Inputs!B52*AC44</f>
        <v>344955.12991101883</v>
      </c>
      <c r="AD54" s="28">
        <f ca="1">Inputs!B52*AD44</f>
        <v>321687.92158784578</v>
      </c>
      <c r="AE54" s="28">
        <f ca="1">Inputs!B52*AE44</f>
        <v>338514.35303381109</v>
      </c>
      <c r="AF54" s="28">
        <f ca="1">Inputs!B52*AF44</f>
        <v>331158.35690925119</v>
      </c>
      <c r="AG54" s="28">
        <f ca="1">Inputs!B52*AG44</f>
        <v>327757.1490510265</v>
      </c>
      <c r="AH54" s="28">
        <f ca="1">Inputs!B52*AH44</f>
        <v>333954.45579660794</v>
      </c>
      <c r="AI54" s="28">
        <f ca="1">Inputs!B52*AI44</f>
        <v>334303.86316671531</v>
      </c>
      <c r="AJ54" s="28">
        <f ca="1">Inputs!B52*AJ44</f>
        <v>322167.49916801578</v>
      </c>
      <c r="AK54" s="28">
        <f ca="1">Inputs!B52*AK44</f>
        <v>330769.74069938593</v>
      </c>
      <c r="AL54" s="28">
        <f ca="1">Inputs!B52*AL44</f>
        <v>328596.75114620727</v>
      </c>
      <c r="AM54" s="28">
        <f ca="1">Inputs!B52*AM44</f>
        <v>329885.03499110916</v>
      </c>
      <c r="AN54" s="29">
        <f ca="1">SUM(AB54:AM54)</f>
        <v>3966937.5992393908</v>
      </c>
      <c r="AO54" s="28">
        <f ca="1">Inputs!B52*AO44</f>
        <v>334914.18186989328</v>
      </c>
      <c r="AP54" s="28">
        <f ca="1">Inputs!B52*AP44</f>
        <v>349799.56998328585</v>
      </c>
      <c r="AQ54" s="28">
        <f ca="1">Inputs!B52*AQ44</f>
        <v>330061.17085892026</v>
      </c>
      <c r="AR54" s="28">
        <f ca="1">Inputs!B52*AR44</f>
        <v>325027.94282247772</v>
      </c>
      <c r="AS54" s="28">
        <f ca="1">Inputs!B52*AS44</f>
        <v>331397.29887997167</v>
      </c>
      <c r="AT54" s="28">
        <f ca="1">Inputs!B52*AT44</f>
        <v>328670.40015528974</v>
      </c>
      <c r="AU54" s="28">
        <f ca="1">Inputs!B52*AU44</f>
        <v>335883.57935775747</v>
      </c>
      <c r="AV54" s="28">
        <f ca="1">Inputs!B52*AV44</f>
        <v>326347.23447559786</v>
      </c>
      <c r="AW54" s="28">
        <f ca="1">Inputs!B52*AW44</f>
        <v>337961.32181648008</v>
      </c>
      <c r="AX54" s="28">
        <f ca="1">Inputs!B52*AX44</f>
        <v>329973.6665859269</v>
      </c>
      <c r="AY54" s="28">
        <f ca="1">Inputs!B52*AY44</f>
        <v>336677.91670030018</v>
      </c>
      <c r="AZ54" s="28">
        <f ca="1">Inputs!B52*AZ44</f>
        <v>311101.96100633405</v>
      </c>
      <c r="BA54" s="29">
        <f ca="1">SUM(AO54:AZ54)</f>
        <v>3977816.2445122357</v>
      </c>
      <c r="BB54" s="28">
        <f ca="1">Inputs!B52*BB44</f>
        <v>342245.62969581434</v>
      </c>
      <c r="BC54" s="28">
        <f ca="1">Inputs!B52*BC44</f>
        <v>315562.1787977966</v>
      </c>
      <c r="BD54" s="28">
        <f ca="1">Inputs!B52*BD44</f>
        <v>342550.45164229447</v>
      </c>
      <c r="BE54" s="28">
        <f ca="1">Inputs!B52*BE44</f>
        <v>328573.47815780115</v>
      </c>
      <c r="BF54" s="28">
        <f ca="1">Inputs!B52*BF44</f>
        <v>326987.9054130399</v>
      </c>
      <c r="BG54" s="28">
        <f ca="1">Inputs!B52*BG44</f>
        <v>326616.19364692131</v>
      </c>
      <c r="BH54" s="28">
        <f ca="1">Inputs!B52*BH44</f>
        <v>327804.31417065498</v>
      </c>
      <c r="BI54" s="28">
        <f ca="1">Inputs!B52*BI44</f>
        <v>329723.97733964189</v>
      </c>
      <c r="BJ54" s="28">
        <f ca="1">Inputs!B52*BJ44</f>
        <v>327467.94018928165</v>
      </c>
      <c r="BK54" s="28">
        <f ca="1">Inputs!B52*BK44</f>
        <v>316586.68535411672</v>
      </c>
      <c r="BL54" s="28">
        <f ca="1">Inputs!B52*BL44</f>
        <v>306802.44592990115</v>
      </c>
      <c r="BM54" s="28">
        <f ca="1">Inputs!B52*BM44</f>
        <v>315341.65360286133</v>
      </c>
      <c r="BN54" s="29">
        <f ca="1">SUM(BB54:BM54)</f>
        <v>3906262.8539401251</v>
      </c>
      <c r="BO54" s="28">
        <f ca="1">Inputs!B52*BO44</f>
        <v>311906.83726161934</v>
      </c>
      <c r="BP54" s="28">
        <f ca="1">Inputs!B52*BP44</f>
        <v>341874.63364864374</v>
      </c>
      <c r="BQ54" s="28">
        <f ca="1">Inputs!B52*BQ44</f>
        <v>334800.43634932319</v>
      </c>
      <c r="BR54" s="28">
        <f ca="1">Inputs!B52*BR44</f>
        <v>322679.11495069898</v>
      </c>
      <c r="BS54" s="28">
        <f ca="1">Inputs!B52*BS44</f>
        <v>323465.94250380696</v>
      </c>
      <c r="BT54" s="28">
        <f ca="1">Inputs!B52*BT44</f>
        <v>312949.46075076633</v>
      </c>
      <c r="BU54" s="28">
        <f ca="1">Inputs!B52*BU44</f>
        <v>315741.66345281195</v>
      </c>
      <c r="BV54" s="28">
        <f ca="1">Inputs!B52*BV44</f>
        <v>323883.34087941621</v>
      </c>
      <c r="BW54" s="28">
        <f ca="1">Inputs!B52*BW44</f>
        <v>325046.971544731</v>
      </c>
      <c r="BX54" s="28">
        <f ca="1">Inputs!B52*BX44</f>
        <v>332374.47715921968</v>
      </c>
      <c r="BY54" s="28">
        <f ca="1">Inputs!B52*BY44</f>
        <v>323388.91698093247</v>
      </c>
      <c r="BZ54" s="28">
        <f ca="1">Inputs!B52*BZ44</f>
        <v>316532.84249658708</v>
      </c>
      <c r="CA54" s="29">
        <f ca="1">SUM(BO54:BZ54)</f>
        <v>3884644.6379785566</v>
      </c>
      <c r="CB54" s="28">
        <f ca="1">Inputs!B52*CB44</f>
        <v>311756.10706893459</v>
      </c>
      <c r="CC54" s="28">
        <f ca="1">Inputs!B52*CC44</f>
        <v>307349.42317646206</v>
      </c>
      <c r="CD54" s="28">
        <f ca="1">Inputs!B52*CD44</f>
        <v>324211.61687908589</v>
      </c>
      <c r="CE54" s="28">
        <f ca="1">Inputs!B52*CE44</f>
        <v>314398.90835562331</v>
      </c>
      <c r="CF54" s="28">
        <f ca="1">Inputs!B52*CF44</f>
        <v>321821.63845557615</v>
      </c>
      <c r="CG54" s="28">
        <f ca="1">Inputs!B52*CG44</f>
        <v>319454.87370916456</v>
      </c>
      <c r="CH54" s="28">
        <f ca="1">Inputs!B52*CH44</f>
        <v>317864.64272328292</v>
      </c>
      <c r="CI54" s="28">
        <f ca="1">Inputs!B52*CI44</f>
        <v>322538.89524381218</v>
      </c>
      <c r="CJ54" s="28">
        <f ca="1">Inputs!B52*CJ44</f>
        <v>323137.1117275391</v>
      </c>
      <c r="CK54" s="28">
        <f ca="1">Inputs!B52*CK44</f>
        <v>306539.24356706842</v>
      </c>
      <c r="CL54" s="28">
        <f ca="1">Inputs!B52*CL44</f>
        <v>318712.35443771968</v>
      </c>
      <c r="CM54" s="28">
        <f ca="1">Inputs!B52*CM44</f>
        <v>310924.73736132035</v>
      </c>
      <c r="CN54" s="29">
        <f ca="1">SUM(CB54:CM54)</f>
        <v>3798709.5527055892</v>
      </c>
      <c r="CO54" s="28">
        <f ca="1">Inputs!B52*CO44</f>
        <v>309982.36926125799</v>
      </c>
      <c r="CP54" s="28">
        <f ca="1">Inputs!B52*CP44</f>
        <v>315675.80549617333</v>
      </c>
      <c r="CQ54" s="28">
        <f ca="1">Inputs!B52*CQ44</f>
        <v>319328.76181338215</v>
      </c>
      <c r="CR54" s="28">
        <f ca="1">Inputs!B52*CR44</f>
        <v>307939.13254887983</v>
      </c>
      <c r="CS54" s="28">
        <f ca="1">Inputs!B52*CS44</f>
        <v>327118.47371745971</v>
      </c>
      <c r="CT54" s="28">
        <f ca="1">Inputs!B52*CT44</f>
        <v>304947.75696388871</v>
      </c>
      <c r="CU54" s="28">
        <f ca="1">Inputs!B52*CU44</f>
        <v>312034.37688941049</v>
      </c>
      <c r="CV54" s="28">
        <f ca="1">Inputs!B52*CV44</f>
        <v>309575.81979917781</v>
      </c>
      <c r="CW54" s="28">
        <f ca="1">Inputs!B52*CW44</f>
        <v>315486.21457590931</v>
      </c>
      <c r="CX54" s="28">
        <f ca="1">Inputs!B52*CX44</f>
        <v>311995.26273649355</v>
      </c>
      <c r="CY54" s="28">
        <f ca="1">Inputs!B52*CY44</f>
        <v>307186.32770589035</v>
      </c>
      <c r="CZ54" s="28">
        <f ca="1">Inputs!B52*CZ44</f>
        <v>299055.41984033509</v>
      </c>
      <c r="DA54" s="29">
        <f ca="1">SUM(CO54:CZ54)</f>
        <v>3740325.7213482582</v>
      </c>
      <c r="DB54" s="28">
        <f ca="1">Inputs!B52*DB44</f>
        <v>308276.29031319165</v>
      </c>
      <c r="DC54" s="28">
        <f ca="1">Inputs!B52*DC44</f>
        <v>308624.52462061972</v>
      </c>
      <c r="DD54" s="28">
        <f ca="1">Inputs!B52*DD44</f>
        <v>315544.40279935522</v>
      </c>
      <c r="DE54" s="28">
        <f ca="1">Inputs!B52*DE44</f>
        <v>325493.4536661607</v>
      </c>
      <c r="DF54" s="28">
        <f ca="1">Inputs!B52*DF44</f>
        <v>298384.21607706265</v>
      </c>
      <c r="DG54" s="28">
        <f ca="1">Inputs!B52*DG44</f>
        <v>314019.95971555519</v>
      </c>
      <c r="DH54" s="28">
        <f ca="1">Inputs!B52*DH44</f>
        <v>308949.03622402996</v>
      </c>
      <c r="DI54" s="28">
        <f ca="1">Inputs!B52*DI44</f>
        <v>292752.20699212019</v>
      </c>
      <c r="DJ54" s="28">
        <f ca="1">Inputs!B52*DJ44</f>
        <v>304984.37981735473</v>
      </c>
      <c r="DK54" s="28">
        <f ca="1">Inputs!B52*DK44</f>
        <v>324773.92180497921</v>
      </c>
      <c r="DL54" s="28">
        <f ca="1">Inputs!B52*DL44</f>
        <v>307754.00449449354</v>
      </c>
      <c r="DM54" s="28">
        <f ca="1">Inputs!B52*DM44</f>
        <v>307394.16760101978</v>
      </c>
      <c r="DN54" s="29">
        <f ca="1">SUM(DB54:DM54)</f>
        <v>3716950.5641259421</v>
      </c>
      <c r="DO54" s="28">
        <f ca="1">Inputs!B52*DO44</f>
        <v>313106.99995752698</v>
      </c>
      <c r="DP54" s="28">
        <f ca="1">Inputs!B52*DP44</f>
        <v>296302.11656120227</v>
      </c>
      <c r="DQ54" s="28">
        <f ca="1">Inputs!B52*DQ44</f>
        <v>309566.21206930553</v>
      </c>
      <c r="DR54" s="28">
        <f ca="1">Inputs!B52*DR44</f>
        <v>310103.5706032773</v>
      </c>
      <c r="DS54" s="28">
        <f ca="1">Inputs!B52*DS44</f>
        <v>308120.11378635833</v>
      </c>
      <c r="DT54" s="28">
        <f ca="1">Inputs!B52*DT44</f>
        <v>295584.87518805009</v>
      </c>
      <c r="DU54" s="28">
        <f ca="1">Inputs!B52*DU44</f>
        <v>312948.1024913413</v>
      </c>
      <c r="DV54" s="28">
        <f ca="1">Inputs!B52*DV44</f>
        <v>309062.58373978687</v>
      </c>
      <c r="DW54" s="28">
        <f ca="1">Inputs!B52*DW44</f>
        <v>303292.15274753195</v>
      </c>
      <c r="DX54" s="28">
        <f ca="1">Inputs!B52*DX44</f>
        <v>306928.83676305751</v>
      </c>
      <c r="DY54" s="28">
        <f ca="1">Inputs!B52*DY44</f>
        <v>317351.93262969784</v>
      </c>
      <c r="DZ54" s="28">
        <f ca="1">Inputs!B52*DZ44</f>
        <v>306857.86039026658</v>
      </c>
      <c r="EA54" s="29">
        <f ca="1">SUM(DO54:DZ54)</f>
        <v>3689225.3569274023</v>
      </c>
      <c r="EB54" s="28">
        <f ca="1">Inputs!B52*EB44</f>
        <v>296994.51219127822</v>
      </c>
      <c r="EC54" s="28">
        <f ca="1">Inputs!B52*EC44</f>
        <v>298756.39555648511</v>
      </c>
      <c r="ED54" s="28">
        <f ca="1">Inputs!B52*ED44</f>
        <v>291930.5440995745</v>
      </c>
      <c r="EE54" s="28">
        <f ca="1">Inputs!B52*EE44</f>
        <v>291017.14113642293</v>
      </c>
      <c r="EF54" s="28">
        <f ca="1">Inputs!B52*EF44</f>
        <v>306965.84062526631</v>
      </c>
      <c r="EG54" s="28">
        <f ca="1">Inputs!B52*EG44</f>
        <v>298810.7046648651</v>
      </c>
      <c r="EH54" s="28">
        <f ca="1">Inputs!B52*EH44</f>
        <v>301100.15429966227</v>
      </c>
      <c r="EI54" s="28">
        <f ca="1">Inputs!B52*EI44</f>
        <v>296539.80730797263</v>
      </c>
      <c r="EJ54" s="28">
        <f ca="1">Inputs!B52*EJ44</f>
        <v>314563.03252305655</v>
      </c>
      <c r="EK54" s="28">
        <f ca="1">Inputs!B52*EK44</f>
        <v>287339.16611307027</v>
      </c>
      <c r="EL54" s="28">
        <f ca="1">Inputs!B52*EL44</f>
        <v>294035.57846366492</v>
      </c>
      <c r="EM54" s="28">
        <f ca="1">Inputs!B52*EM44</f>
        <v>319119.6687855518</v>
      </c>
      <c r="EN54" s="29">
        <f ca="1">SUM(EB54:EM54)</f>
        <v>3597172.5457668705</v>
      </c>
    </row>
    <row r="55" spans="1:144" ht="12.75" customHeight="1" outlineLevel="1" x14ac:dyDescent="0.2"/>
    <row r="56" spans="1:144" ht="12.75" customHeight="1" outlineLevel="1" x14ac:dyDescent="0.2"/>
    <row r="57" spans="1:144" ht="12.75" customHeight="1" x14ac:dyDescent="0.2">
      <c r="A57" s="2" t="str">
        <f>"Stochastic Shocks"</f>
        <v>Stochastic Shocks</v>
      </c>
    </row>
    <row r="58" spans="1:144" ht="12.75" customHeight="1" outlineLevel="1" x14ac:dyDescent="0.2">
      <c r="A58" s="2" t="str">
        <f>" "</f>
        <v xml:space="preserve"> </v>
      </c>
    </row>
    <row r="59" spans="1:144" ht="12.75" customHeight="1" outlineLevel="1" x14ac:dyDescent="0.2">
      <c r="B59" s="19" t="str">
        <f>ZZZ__FnCalls!F7</f>
        <v>MMM 2010</v>
      </c>
      <c r="C59" s="20" t="str">
        <f>ZZZ__FnCalls!F8</f>
        <v>MMM 2010</v>
      </c>
      <c r="D59" s="20" t="str">
        <f>ZZZ__FnCalls!F9</f>
        <v>MMM 2010</v>
      </c>
      <c r="E59" s="20" t="str">
        <f>ZZZ__FnCalls!F10</f>
        <v>MMM 2010</v>
      </c>
      <c r="F59" s="20" t="str">
        <f>ZZZ__FnCalls!F11</f>
        <v>MMM 2010</v>
      </c>
      <c r="G59" s="20" t="str">
        <f>ZZZ__FnCalls!F12</f>
        <v>MMM 2010</v>
      </c>
      <c r="H59" s="20" t="str">
        <f>ZZZ__FnCalls!F13</f>
        <v>MMM 2010</v>
      </c>
      <c r="I59" s="20" t="str">
        <f>ZZZ__FnCalls!F14</f>
        <v>MMM 2010</v>
      </c>
      <c r="J59" s="20" t="str">
        <f>ZZZ__FnCalls!F15</f>
        <v>MMM 2010</v>
      </c>
      <c r="K59" s="20" t="str">
        <f>ZZZ__FnCalls!F16</f>
        <v>MMM 2010</v>
      </c>
      <c r="L59" s="20" t="str">
        <f>ZZZ__FnCalls!F17</f>
        <v>MMM 2010</v>
      </c>
      <c r="M59" s="20" t="str">
        <f>ZZZ__FnCalls!F18</f>
        <v>MMM 2010</v>
      </c>
      <c r="N59" s="21" t="str">
        <f>ZZZ__FnCalls!H7</f>
        <v>2010</v>
      </c>
      <c r="O59" s="20" t="str">
        <f>ZZZ__FnCalls!F19</f>
        <v>MMM 2011</v>
      </c>
      <c r="P59" s="20" t="str">
        <f>ZZZ__FnCalls!F20</f>
        <v>MMM 2011</v>
      </c>
      <c r="Q59" s="20" t="str">
        <f>ZZZ__FnCalls!F21</f>
        <v>MMM 2011</v>
      </c>
      <c r="R59" s="20" t="str">
        <f>ZZZ__FnCalls!F22</f>
        <v>MMM 2011</v>
      </c>
      <c r="S59" s="20" t="str">
        <f>ZZZ__FnCalls!F23</f>
        <v>MMM 2011</v>
      </c>
      <c r="T59" s="20" t="str">
        <f>ZZZ__FnCalls!F24</f>
        <v>MMM 2011</v>
      </c>
      <c r="U59" s="20" t="str">
        <f>ZZZ__FnCalls!F25</f>
        <v>MMM 2011</v>
      </c>
      <c r="V59" s="20" t="str">
        <f>ZZZ__FnCalls!F26</f>
        <v>MMM 2011</v>
      </c>
      <c r="W59" s="20" t="str">
        <f>ZZZ__FnCalls!F27</f>
        <v>MMM 2011</v>
      </c>
      <c r="X59" s="20" t="str">
        <f>ZZZ__FnCalls!F28</f>
        <v>MMM 2011</v>
      </c>
      <c r="Y59" s="20" t="str">
        <f>ZZZ__FnCalls!F29</f>
        <v>MMM 2011</v>
      </c>
      <c r="Z59" s="20" t="str">
        <f>ZZZ__FnCalls!F30</f>
        <v>MMM 2011</v>
      </c>
      <c r="AA59" s="21" t="str">
        <f>ZZZ__FnCalls!H19</f>
        <v>2011</v>
      </c>
      <c r="AB59" s="20" t="str">
        <f>ZZZ__FnCalls!F31</f>
        <v>MMM 2012</v>
      </c>
      <c r="AC59" s="20" t="str">
        <f>ZZZ__FnCalls!F32</f>
        <v>MMM 2012</v>
      </c>
      <c r="AD59" s="20" t="str">
        <f>ZZZ__FnCalls!F33</f>
        <v>MMM 2012</v>
      </c>
      <c r="AE59" s="20" t="str">
        <f>ZZZ__FnCalls!F34</f>
        <v>MMM 2012</v>
      </c>
      <c r="AF59" s="20" t="str">
        <f>ZZZ__FnCalls!F35</f>
        <v>MMM 2012</v>
      </c>
      <c r="AG59" s="20" t="str">
        <f>ZZZ__FnCalls!F36</f>
        <v>MMM 2012</v>
      </c>
      <c r="AH59" s="20" t="str">
        <f>ZZZ__FnCalls!F37</f>
        <v>MMM 2012</v>
      </c>
      <c r="AI59" s="20" t="str">
        <f>ZZZ__FnCalls!F38</f>
        <v>MMM 2012</v>
      </c>
      <c r="AJ59" s="20" t="str">
        <f>ZZZ__FnCalls!F39</f>
        <v>MMM 2012</v>
      </c>
      <c r="AK59" s="20" t="str">
        <f>ZZZ__FnCalls!F40</f>
        <v>MMM 2012</v>
      </c>
      <c r="AL59" s="20" t="str">
        <f>ZZZ__FnCalls!F41</f>
        <v>MMM 2012</v>
      </c>
      <c r="AM59" s="20" t="str">
        <f>ZZZ__FnCalls!F42</f>
        <v>MMM 2012</v>
      </c>
      <c r="AN59" s="21" t="str">
        <f>ZZZ__FnCalls!H31</f>
        <v>2012</v>
      </c>
      <c r="AO59" s="20" t="str">
        <f>ZZZ__FnCalls!F43</f>
        <v>MMM 2013</v>
      </c>
      <c r="AP59" s="20" t="str">
        <f>ZZZ__FnCalls!F44</f>
        <v>MMM 2013</v>
      </c>
      <c r="AQ59" s="20" t="str">
        <f>ZZZ__FnCalls!F45</f>
        <v>MMM 2013</v>
      </c>
      <c r="AR59" s="20" t="str">
        <f>ZZZ__FnCalls!F46</f>
        <v>MMM 2013</v>
      </c>
      <c r="AS59" s="20" t="str">
        <f>ZZZ__FnCalls!F47</f>
        <v>MMM 2013</v>
      </c>
      <c r="AT59" s="20" t="str">
        <f>ZZZ__FnCalls!F48</f>
        <v>MMM 2013</v>
      </c>
      <c r="AU59" s="20" t="str">
        <f>ZZZ__FnCalls!F49</f>
        <v>MMM 2013</v>
      </c>
      <c r="AV59" s="20" t="str">
        <f>ZZZ__FnCalls!F50</f>
        <v>MMM 2013</v>
      </c>
      <c r="AW59" s="20" t="str">
        <f>ZZZ__FnCalls!F51</f>
        <v>MMM 2013</v>
      </c>
      <c r="AX59" s="20" t="str">
        <f>ZZZ__FnCalls!F52</f>
        <v>MMM 2013</v>
      </c>
      <c r="AY59" s="20" t="str">
        <f>ZZZ__FnCalls!F53</f>
        <v>MMM 2013</v>
      </c>
      <c r="AZ59" s="20" t="str">
        <f>ZZZ__FnCalls!F54</f>
        <v>MMM 2013</v>
      </c>
      <c r="BA59" s="21" t="str">
        <f>ZZZ__FnCalls!H43</f>
        <v>2013</v>
      </c>
      <c r="BB59" s="20" t="str">
        <f>ZZZ__FnCalls!F55</f>
        <v>MMM 2014</v>
      </c>
      <c r="BC59" s="20" t="str">
        <f>ZZZ__FnCalls!F56</f>
        <v>MMM 2014</v>
      </c>
      <c r="BD59" s="20" t="str">
        <f>ZZZ__FnCalls!F57</f>
        <v>MMM 2014</v>
      </c>
      <c r="BE59" s="20" t="str">
        <f>ZZZ__FnCalls!F58</f>
        <v>MMM 2014</v>
      </c>
      <c r="BF59" s="20" t="str">
        <f>ZZZ__FnCalls!F59</f>
        <v>MMM 2014</v>
      </c>
      <c r="BG59" s="20" t="str">
        <f>ZZZ__FnCalls!F60</f>
        <v>MMM 2014</v>
      </c>
      <c r="BH59" s="20" t="str">
        <f>ZZZ__FnCalls!F61</f>
        <v>MMM 2014</v>
      </c>
      <c r="BI59" s="20" t="str">
        <f>ZZZ__FnCalls!F62</f>
        <v>MMM 2014</v>
      </c>
      <c r="BJ59" s="20" t="str">
        <f>ZZZ__FnCalls!F63</f>
        <v>MMM 2014</v>
      </c>
      <c r="BK59" s="20" t="str">
        <f>ZZZ__FnCalls!F64</f>
        <v>MMM 2014</v>
      </c>
      <c r="BL59" s="20" t="str">
        <f>ZZZ__FnCalls!F65</f>
        <v>MMM 2014</v>
      </c>
      <c r="BM59" s="20" t="str">
        <f>ZZZ__FnCalls!F66</f>
        <v>MMM 2014</v>
      </c>
      <c r="BN59" s="21" t="str">
        <f>ZZZ__FnCalls!H55</f>
        <v>2014</v>
      </c>
      <c r="BO59" s="20" t="str">
        <f>ZZZ__FnCalls!F67</f>
        <v>MMM 2015</v>
      </c>
      <c r="BP59" s="20" t="str">
        <f>ZZZ__FnCalls!F68</f>
        <v>MMM 2015</v>
      </c>
      <c r="BQ59" s="20" t="str">
        <f>ZZZ__FnCalls!F69</f>
        <v>MMM 2015</v>
      </c>
      <c r="BR59" s="20" t="str">
        <f>ZZZ__FnCalls!F70</f>
        <v>MMM 2015</v>
      </c>
      <c r="BS59" s="20" t="str">
        <f>ZZZ__FnCalls!F71</f>
        <v>MMM 2015</v>
      </c>
      <c r="BT59" s="20" t="str">
        <f>ZZZ__FnCalls!F72</f>
        <v>MMM 2015</v>
      </c>
      <c r="BU59" s="20" t="str">
        <f>ZZZ__FnCalls!F73</f>
        <v>MMM 2015</v>
      </c>
      <c r="BV59" s="20" t="str">
        <f>ZZZ__FnCalls!F74</f>
        <v>MMM 2015</v>
      </c>
      <c r="BW59" s="20" t="str">
        <f>ZZZ__FnCalls!F75</f>
        <v>MMM 2015</v>
      </c>
      <c r="BX59" s="20" t="str">
        <f>ZZZ__FnCalls!F76</f>
        <v>MMM 2015</v>
      </c>
      <c r="BY59" s="20" t="str">
        <f>ZZZ__FnCalls!F77</f>
        <v>MMM 2015</v>
      </c>
      <c r="BZ59" s="20" t="str">
        <f>ZZZ__FnCalls!F78</f>
        <v>MMM 2015</v>
      </c>
      <c r="CA59" s="21" t="str">
        <f>ZZZ__FnCalls!H67</f>
        <v>2015</v>
      </c>
      <c r="CB59" s="20" t="str">
        <f>ZZZ__FnCalls!F79</f>
        <v>MMM 2016</v>
      </c>
      <c r="CC59" s="20" t="str">
        <f>ZZZ__FnCalls!F80</f>
        <v>MMM 2016</v>
      </c>
      <c r="CD59" s="20" t="str">
        <f>ZZZ__FnCalls!F81</f>
        <v>MMM 2016</v>
      </c>
      <c r="CE59" s="20" t="str">
        <f>ZZZ__FnCalls!F82</f>
        <v>MMM 2016</v>
      </c>
      <c r="CF59" s="20" t="str">
        <f>ZZZ__FnCalls!F83</f>
        <v>MMM 2016</v>
      </c>
      <c r="CG59" s="20" t="str">
        <f>ZZZ__FnCalls!F84</f>
        <v>MMM 2016</v>
      </c>
      <c r="CH59" s="20" t="str">
        <f>ZZZ__FnCalls!F85</f>
        <v>MMM 2016</v>
      </c>
      <c r="CI59" s="20" t="str">
        <f>ZZZ__FnCalls!F86</f>
        <v>MMM 2016</v>
      </c>
      <c r="CJ59" s="20" t="str">
        <f>ZZZ__FnCalls!F87</f>
        <v>MMM 2016</v>
      </c>
      <c r="CK59" s="20" t="str">
        <f>ZZZ__FnCalls!F88</f>
        <v>MMM 2016</v>
      </c>
      <c r="CL59" s="20" t="str">
        <f>ZZZ__FnCalls!F89</f>
        <v>MMM 2016</v>
      </c>
      <c r="CM59" s="20" t="str">
        <f>ZZZ__FnCalls!F90</f>
        <v>MMM 2016</v>
      </c>
      <c r="CN59" s="21" t="str">
        <f>ZZZ__FnCalls!H79</f>
        <v>2016</v>
      </c>
      <c r="CO59" s="20" t="str">
        <f>ZZZ__FnCalls!F91</f>
        <v>MMM 2017</v>
      </c>
      <c r="CP59" s="20" t="str">
        <f>ZZZ__FnCalls!F92</f>
        <v>MMM 2017</v>
      </c>
      <c r="CQ59" s="20" t="str">
        <f>ZZZ__FnCalls!F93</f>
        <v>MMM 2017</v>
      </c>
      <c r="CR59" s="20" t="str">
        <f>ZZZ__FnCalls!F94</f>
        <v>MMM 2017</v>
      </c>
      <c r="CS59" s="20" t="str">
        <f>ZZZ__FnCalls!F95</f>
        <v>MMM 2017</v>
      </c>
      <c r="CT59" s="20" t="str">
        <f>ZZZ__FnCalls!F96</f>
        <v>MMM 2017</v>
      </c>
      <c r="CU59" s="20" t="str">
        <f>ZZZ__FnCalls!F97</f>
        <v>MMM 2017</v>
      </c>
      <c r="CV59" s="20" t="str">
        <f>ZZZ__FnCalls!F98</f>
        <v>MMM 2017</v>
      </c>
      <c r="CW59" s="20" t="str">
        <f>ZZZ__FnCalls!F99</f>
        <v>MMM 2017</v>
      </c>
      <c r="CX59" s="20" t="str">
        <f>ZZZ__FnCalls!F100</f>
        <v>MMM 2017</v>
      </c>
      <c r="CY59" s="20" t="str">
        <f>ZZZ__FnCalls!F101</f>
        <v>MMM 2017</v>
      </c>
      <c r="CZ59" s="20" t="str">
        <f>ZZZ__FnCalls!F102</f>
        <v>MMM 2017</v>
      </c>
      <c r="DA59" s="21" t="str">
        <f>ZZZ__FnCalls!H91</f>
        <v>2017</v>
      </c>
      <c r="DB59" s="20" t="str">
        <f>ZZZ__FnCalls!F103</f>
        <v>MMM 2018</v>
      </c>
      <c r="DC59" s="20" t="str">
        <f>ZZZ__FnCalls!F104</f>
        <v>MMM 2018</v>
      </c>
      <c r="DD59" s="20" t="str">
        <f>ZZZ__FnCalls!F105</f>
        <v>MMM 2018</v>
      </c>
      <c r="DE59" s="20" t="str">
        <f>ZZZ__FnCalls!F106</f>
        <v>MMM 2018</v>
      </c>
      <c r="DF59" s="20" t="str">
        <f>ZZZ__FnCalls!F107</f>
        <v>MMM 2018</v>
      </c>
      <c r="DG59" s="20" t="str">
        <f>ZZZ__FnCalls!F108</f>
        <v>MMM 2018</v>
      </c>
      <c r="DH59" s="20" t="str">
        <f>ZZZ__FnCalls!F109</f>
        <v>MMM 2018</v>
      </c>
      <c r="DI59" s="20" t="str">
        <f>ZZZ__FnCalls!F110</f>
        <v>MMM 2018</v>
      </c>
      <c r="DJ59" s="20" t="str">
        <f>ZZZ__FnCalls!F111</f>
        <v>MMM 2018</v>
      </c>
      <c r="DK59" s="20" t="str">
        <f>ZZZ__FnCalls!F112</f>
        <v>MMM 2018</v>
      </c>
      <c r="DL59" s="20" t="str">
        <f>ZZZ__FnCalls!F113</f>
        <v>MMM 2018</v>
      </c>
      <c r="DM59" s="20" t="str">
        <f>ZZZ__FnCalls!F114</f>
        <v>MMM 2018</v>
      </c>
      <c r="DN59" s="21" t="str">
        <f>ZZZ__FnCalls!H103</f>
        <v>2018</v>
      </c>
      <c r="DO59" s="20" t="str">
        <f>ZZZ__FnCalls!F115</f>
        <v>MMM 2019</v>
      </c>
      <c r="DP59" s="20" t="str">
        <f>ZZZ__FnCalls!F116</f>
        <v>MMM 2019</v>
      </c>
      <c r="DQ59" s="20" t="str">
        <f>ZZZ__FnCalls!F117</f>
        <v>MMM 2019</v>
      </c>
      <c r="DR59" s="20" t="str">
        <f>ZZZ__FnCalls!F118</f>
        <v>MMM 2019</v>
      </c>
      <c r="DS59" s="20" t="str">
        <f>ZZZ__FnCalls!F119</f>
        <v>MMM 2019</v>
      </c>
      <c r="DT59" s="20" t="str">
        <f>ZZZ__FnCalls!F120</f>
        <v>MMM 2019</v>
      </c>
      <c r="DU59" s="20" t="str">
        <f>ZZZ__FnCalls!F121</f>
        <v>MMM 2019</v>
      </c>
      <c r="DV59" s="20" t="str">
        <f>ZZZ__FnCalls!F122</f>
        <v>MMM 2019</v>
      </c>
      <c r="DW59" s="20" t="str">
        <f>ZZZ__FnCalls!F123</f>
        <v>MMM 2019</v>
      </c>
      <c r="DX59" s="20" t="str">
        <f>ZZZ__FnCalls!F124</f>
        <v>MMM 2019</v>
      </c>
      <c r="DY59" s="20" t="str">
        <f>ZZZ__FnCalls!F125</f>
        <v>MMM 2019</v>
      </c>
      <c r="DZ59" s="20" t="str">
        <f>ZZZ__FnCalls!F126</f>
        <v>MMM 2019</v>
      </c>
      <c r="EA59" s="21" t="str">
        <f>ZZZ__FnCalls!H115</f>
        <v>2019</v>
      </c>
      <c r="EB59" s="20" t="str">
        <f>ZZZ__FnCalls!F127</f>
        <v>MMM 2020</v>
      </c>
      <c r="EC59" s="20" t="str">
        <f>ZZZ__FnCalls!F128</f>
        <v>MMM 2020</v>
      </c>
      <c r="ED59" s="20" t="str">
        <f>ZZZ__FnCalls!F129</f>
        <v>MMM 2020</v>
      </c>
      <c r="EE59" s="20" t="str">
        <f>ZZZ__FnCalls!F130</f>
        <v>MMM 2020</v>
      </c>
      <c r="EF59" s="20" t="str">
        <f>ZZZ__FnCalls!F131</f>
        <v>MMM 2020</v>
      </c>
      <c r="EG59" s="20" t="str">
        <f>ZZZ__FnCalls!F132</f>
        <v>MMM 2020</v>
      </c>
      <c r="EH59" s="20" t="str">
        <f>ZZZ__FnCalls!F133</f>
        <v>MMM 2020</v>
      </c>
      <c r="EI59" s="20" t="str">
        <f>ZZZ__FnCalls!F134</f>
        <v>MMM 2020</v>
      </c>
      <c r="EJ59" s="20" t="str">
        <f>ZZZ__FnCalls!F135</f>
        <v>MMM 2020</v>
      </c>
      <c r="EK59" s="20" t="str">
        <f>ZZZ__FnCalls!F136</f>
        <v>MMM 2020</v>
      </c>
      <c r="EL59" s="20" t="str">
        <f>ZZZ__FnCalls!F137</f>
        <v>MMM 2020</v>
      </c>
      <c r="EM59" s="20" t="str">
        <f>ZZZ__FnCalls!F138</f>
        <v>MMM 2020</v>
      </c>
      <c r="EN59" s="21" t="str">
        <f>ZZZ__FnCalls!H127</f>
        <v>2020</v>
      </c>
    </row>
    <row r="60" spans="1:144" ht="12.75" customHeight="1" outlineLevel="1" x14ac:dyDescent="0.2">
      <c r="A60" s="7" t="str">
        <f>Labels!B74</f>
        <v>Aggregate Demand Shock</v>
      </c>
      <c r="B60" s="22">
        <f t="shared" ref="B60:M60" ca="1" si="66">B13</f>
        <v>-52715.169759825534</v>
      </c>
      <c r="C60" s="22">
        <f t="shared" ca="1" si="66"/>
        <v>-55928.373532995385</v>
      </c>
      <c r="D60" s="22">
        <f t="shared" ca="1" si="66"/>
        <v>26606.649035896775</v>
      </c>
      <c r="E60" s="22">
        <f t="shared" ca="1" si="66"/>
        <v>-18731.791869840108</v>
      </c>
      <c r="F60" s="22">
        <f t="shared" ca="1" si="66"/>
        <v>-32513.199707232456</v>
      </c>
      <c r="G60" s="22">
        <f t="shared" ca="1" si="66"/>
        <v>-10775.869115926664</v>
      </c>
      <c r="H60" s="22">
        <f t="shared" ca="1" si="66"/>
        <v>31608.349583749099</v>
      </c>
      <c r="I60" s="22">
        <f t="shared" ca="1" si="66"/>
        <v>-24120.04060555555</v>
      </c>
      <c r="J60" s="22">
        <f t="shared" ca="1" si="66"/>
        <v>54140.958221351786</v>
      </c>
      <c r="K60" s="22">
        <f t="shared" ca="1" si="66"/>
        <v>-15398.151909150847</v>
      </c>
      <c r="L60" s="22">
        <f t="shared" ca="1" si="66"/>
        <v>35768.492271178424</v>
      </c>
      <c r="M60" s="22">
        <f t="shared" ca="1" si="66"/>
        <v>-53853.724217017014</v>
      </c>
      <c r="N60" s="23">
        <f ca="1">SUM(B13:M13)</f>
        <v>-115911.87160536747</v>
      </c>
      <c r="O60" s="22">
        <f t="shared" ref="O60:Z60" ca="1" si="67">O13</f>
        <v>-37552.968524244068</v>
      </c>
      <c r="P60" s="22">
        <f t="shared" ca="1" si="67"/>
        <v>25964.69855650212</v>
      </c>
      <c r="Q60" s="22">
        <f t="shared" ca="1" si="67"/>
        <v>-40638.013665511142</v>
      </c>
      <c r="R60" s="22">
        <f t="shared" ca="1" si="67"/>
        <v>23355.090744974405</v>
      </c>
      <c r="S60" s="22">
        <f t="shared" ca="1" si="67"/>
        <v>21371.513851706233</v>
      </c>
      <c r="T60" s="22">
        <f t="shared" ca="1" si="67"/>
        <v>12477.691193644032</v>
      </c>
      <c r="U60" s="22">
        <f t="shared" ca="1" si="67"/>
        <v>4496.4663503101201</v>
      </c>
      <c r="V60" s="22">
        <f t="shared" ca="1" si="67"/>
        <v>33951.780274872006</v>
      </c>
      <c r="W60" s="22">
        <f t="shared" ca="1" si="67"/>
        <v>-57182.893479023245</v>
      </c>
      <c r="X60" s="22">
        <f t="shared" ca="1" si="67"/>
        <v>29132.183025507016</v>
      </c>
      <c r="Y60" s="22">
        <f t="shared" ca="1" si="67"/>
        <v>-22601.886082083936</v>
      </c>
      <c r="Z60" s="22">
        <f t="shared" ca="1" si="67"/>
        <v>-12258.502865843027</v>
      </c>
      <c r="AA60" s="23">
        <f ca="1">SUM(O13:Z13)</f>
        <v>-19484.840619189483</v>
      </c>
      <c r="AB60" s="22">
        <f t="shared" ref="AB60:AM60" ca="1" si="68">AB13</f>
        <v>-8774.7496195333224</v>
      </c>
      <c r="AC60" s="22">
        <f t="shared" ca="1" si="68"/>
        <v>17472.316018927639</v>
      </c>
      <c r="AD60" s="22">
        <f t="shared" ca="1" si="68"/>
        <v>-16879.819850487693</v>
      </c>
      <c r="AE60" s="22">
        <f t="shared" ca="1" si="68"/>
        <v>13319.013612756067</v>
      </c>
      <c r="AF60" s="22">
        <f t="shared" ca="1" si="68"/>
        <v>-22312.555369745463</v>
      </c>
      <c r="AG60" s="22">
        <f t="shared" ca="1" si="68"/>
        <v>-7372.2654390380194</v>
      </c>
      <c r="AH60" s="22">
        <f t="shared" ca="1" si="68"/>
        <v>-7971.4504563318042</v>
      </c>
      <c r="AI60" s="22">
        <f t="shared" ca="1" si="68"/>
        <v>60820.607727029841</v>
      </c>
      <c r="AJ60" s="22">
        <f t="shared" ca="1" si="68"/>
        <v>-21139.762837015514</v>
      </c>
      <c r="AK60" s="22">
        <f t="shared" ca="1" si="68"/>
        <v>52601.768886769263</v>
      </c>
      <c r="AL60" s="22">
        <f t="shared" ca="1" si="68"/>
        <v>-20922.413574838101</v>
      </c>
      <c r="AM60" s="22">
        <f t="shared" ca="1" si="68"/>
        <v>-63299.223239726933</v>
      </c>
      <c r="AN60" s="23">
        <f ca="1">SUM(AB13:AM13)</f>
        <v>-24458.534141234042</v>
      </c>
      <c r="AO60" s="22">
        <f t="shared" ref="AO60:AZ60" ca="1" si="69">AO13</f>
        <v>259.17014065609771</v>
      </c>
      <c r="AP60" s="22">
        <f t="shared" ca="1" si="69"/>
        <v>-22442.748667541149</v>
      </c>
      <c r="AQ60" s="22">
        <f t="shared" ca="1" si="69"/>
        <v>14623.789383816356</v>
      </c>
      <c r="AR60" s="22">
        <f t="shared" ca="1" si="69"/>
        <v>-44962.915114343275</v>
      </c>
      <c r="AS60" s="22">
        <f t="shared" ca="1" si="69"/>
        <v>7587.3146847384523</v>
      </c>
      <c r="AT60" s="22">
        <f t="shared" ca="1" si="69"/>
        <v>-13528.558533325024</v>
      </c>
      <c r="AU60" s="22">
        <f t="shared" ca="1" si="69"/>
        <v>3496.2508408958633</v>
      </c>
      <c r="AV60" s="22">
        <f t="shared" ca="1" si="69"/>
        <v>7220.2639302851785</v>
      </c>
      <c r="AW60" s="22">
        <f t="shared" ca="1" si="69"/>
        <v>22117.104367714954</v>
      </c>
      <c r="AX60" s="22">
        <f t="shared" ca="1" si="69"/>
        <v>-2502.5160500630964</v>
      </c>
      <c r="AY60" s="22">
        <f t="shared" ca="1" si="69"/>
        <v>-37281.29757443312</v>
      </c>
      <c r="AZ60" s="22">
        <f t="shared" ca="1" si="69"/>
        <v>-9649.3463714228456</v>
      </c>
      <c r="BA60" s="23">
        <f ca="1">SUM(AO13:AZ13)</f>
        <v>-75063.488963021606</v>
      </c>
      <c r="BB60" s="22">
        <f t="shared" ref="BB60:BM60" ca="1" si="70">BB13</f>
        <v>-19137.812727065553</v>
      </c>
      <c r="BC60" s="22">
        <f t="shared" ca="1" si="70"/>
        <v>48973.635103265042</v>
      </c>
      <c r="BD60" s="22">
        <f t="shared" ca="1" si="70"/>
        <v>-18486.068222528302</v>
      </c>
      <c r="BE60" s="22">
        <f t="shared" ca="1" si="70"/>
        <v>6277.5596200382261</v>
      </c>
      <c r="BF60" s="22">
        <f t="shared" ca="1" si="70"/>
        <v>9130.9397824029547</v>
      </c>
      <c r="BG60" s="22">
        <f t="shared" ca="1" si="70"/>
        <v>35775.012099194748</v>
      </c>
      <c r="BH60" s="22">
        <f t="shared" ca="1" si="70"/>
        <v>-36898.660204574204</v>
      </c>
      <c r="BI60" s="22">
        <f t="shared" ca="1" si="70"/>
        <v>-19465.311442778944</v>
      </c>
      <c r="BJ60" s="22">
        <f t="shared" ca="1" si="70"/>
        <v>-28847.357985873175</v>
      </c>
      <c r="BK60" s="22">
        <f t="shared" ca="1" si="70"/>
        <v>-17735.989487135914</v>
      </c>
      <c r="BL60" s="22">
        <f t="shared" ca="1" si="70"/>
        <v>-53522.668419010777</v>
      </c>
      <c r="BM60" s="22">
        <f t="shared" ca="1" si="70"/>
        <v>-22417.657799118988</v>
      </c>
      <c r="BN60" s="23">
        <f ca="1">SUM(BB13:BM13)</f>
        <v>-116354.37968318489</v>
      </c>
      <c r="BO60" s="22">
        <f t="shared" ref="BO60:BZ60" ca="1" si="71">BO13</f>
        <v>9563.7477851705735</v>
      </c>
      <c r="BP60" s="22">
        <f t="shared" ca="1" si="71"/>
        <v>44904.165643970431</v>
      </c>
      <c r="BQ60" s="22">
        <f t="shared" ca="1" si="71"/>
        <v>17870.237410756105</v>
      </c>
      <c r="BR60" s="22">
        <f t="shared" ca="1" si="71"/>
        <v>12437.255352238953</v>
      </c>
      <c r="BS60" s="22">
        <f t="shared" ca="1" si="71"/>
        <v>-57904.1932221842</v>
      </c>
      <c r="BT60" s="22">
        <f t="shared" ca="1" si="71"/>
        <v>-18858.72814995762</v>
      </c>
      <c r="BU60" s="22">
        <f t="shared" ca="1" si="71"/>
        <v>10536.722154811652</v>
      </c>
      <c r="BV60" s="22">
        <f t="shared" ca="1" si="71"/>
        <v>-32882.716268539189</v>
      </c>
      <c r="BW60" s="22">
        <f t="shared" ca="1" si="71"/>
        <v>-16891.773638801958</v>
      </c>
      <c r="BX60" s="22">
        <f t="shared" ca="1" si="71"/>
        <v>-35435.707018029862</v>
      </c>
      <c r="BY60" s="22">
        <f t="shared" ca="1" si="71"/>
        <v>-34471.772778648403</v>
      </c>
      <c r="BZ60" s="22">
        <f t="shared" ca="1" si="71"/>
        <v>-14582.551928057643</v>
      </c>
      <c r="CA60" s="23">
        <f ca="1">SUM(BO13:BZ13)</f>
        <v>-115715.31465727117</v>
      </c>
      <c r="CB60" s="22">
        <f t="shared" ref="CB60:CM60" ca="1" si="72">CB13</f>
        <v>-40305.455904750605</v>
      </c>
      <c r="CC60" s="22">
        <f t="shared" ca="1" si="72"/>
        <v>31223.466017116152</v>
      </c>
      <c r="CD60" s="22">
        <f t="shared" ca="1" si="72"/>
        <v>-3001.3442697319865</v>
      </c>
      <c r="CE60" s="22">
        <f t="shared" ca="1" si="72"/>
        <v>-53448.535068350655</v>
      </c>
      <c r="CF60" s="22">
        <f t="shared" ca="1" si="72"/>
        <v>-54438.538211952146</v>
      </c>
      <c r="CG60" s="22">
        <f t="shared" ca="1" si="72"/>
        <v>11273.417618995743</v>
      </c>
      <c r="CH60" s="22">
        <f t="shared" ca="1" si="72"/>
        <v>-50061.821400915294</v>
      </c>
      <c r="CI60" s="22">
        <f t="shared" ca="1" si="72"/>
        <v>-41827.359009321372</v>
      </c>
      <c r="CJ60" s="22">
        <f t="shared" ca="1" si="72"/>
        <v>19088.419364072637</v>
      </c>
      <c r="CK60" s="22">
        <f t="shared" ca="1" si="72"/>
        <v>-6271.1356515498819</v>
      </c>
      <c r="CL60" s="22">
        <f t="shared" ca="1" si="72"/>
        <v>-10232.388730062279</v>
      </c>
      <c r="CM60" s="22">
        <f t="shared" ca="1" si="72"/>
        <v>47172.347326993287</v>
      </c>
      <c r="CN60" s="23">
        <f ca="1">SUM(CB13:CM13)</f>
        <v>-150828.92791945639</v>
      </c>
      <c r="CO60" s="22">
        <f t="shared" ref="CO60:CZ60" ca="1" si="73">CO13</f>
        <v>20337.445645789452</v>
      </c>
      <c r="CP60" s="22">
        <f t="shared" ca="1" si="73"/>
        <v>308.53573965132114</v>
      </c>
      <c r="CQ60" s="22">
        <f t="shared" ca="1" si="73"/>
        <v>-26480.169990235103</v>
      </c>
      <c r="CR60" s="22">
        <f t="shared" ca="1" si="73"/>
        <v>42620.175677904837</v>
      </c>
      <c r="CS60" s="22">
        <f t="shared" ca="1" si="73"/>
        <v>18562.330214352256</v>
      </c>
      <c r="CT60" s="22">
        <f t="shared" ca="1" si="73"/>
        <v>35794.202023796533</v>
      </c>
      <c r="CU60" s="22">
        <f t="shared" ca="1" si="73"/>
        <v>18942.355013135413</v>
      </c>
      <c r="CV60" s="22">
        <f t="shared" ca="1" si="73"/>
        <v>31189.764952322643</v>
      </c>
      <c r="CW60" s="22">
        <f t="shared" ca="1" si="73"/>
        <v>-30142.076091662169</v>
      </c>
      <c r="CX60" s="22">
        <f t="shared" ca="1" si="73"/>
        <v>15923.410482842768</v>
      </c>
      <c r="CY60" s="22">
        <f t="shared" ca="1" si="73"/>
        <v>-50929.340749839459</v>
      </c>
      <c r="CZ60" s="22">
        <f t="shared" ca="1" si="73"/>
        <v>24928.896334449386</v>
      </c>
      <c r="DA60" s="23">
        <f ca="1">SUM(CO13:CZ13)</f>
        <v>101055.52925250787</v>
      </c>
      <c r="DB60" s="22">
        <f t="shared" ref="DB60:DM60" ca="1" si="74">DB13</f>
        <v>12520.160671303725</v>
      </c>
      <c r="DC60" s="22">
        <f t="shared" ca="1" si="74"/>
        <v>12611.435597442829</v>
      </c>
      <c r="DD60" s="22">
        <f t="shared" ca="1" si="74"/>
        <v>-28954.492269852875</v>
      </c>
      <c r="DE60" s="22">
        <f t="shared" ca="1" si="74"/>
        <v>-25808.74843625768</v>
      </c>
      <c r="DF60" s="22">
        <f t="shared" ca="1" si="74"/>
        <v>16791.191220269498</v>
      </c>
      <c r="DG60" s="22">
        <f t="shared" ca="1" si="74"/>
        <v>26244.271860186309</v>
      </c>
      <c r="DH60" s="22">
        <f t="shared" ca="1" si="74"/>
        <v>39766.629953574404</v>
      </c>
      <c r="DI60" s="22">
        <f t="shared" ca="1" si="74"/>
        <v>-44276.311881203415</v>
      </c>
      <c r="DJ60" s="22">
        <f t="shared" ca="1" si="74"/>
        <v>48468.826636468417</v>
      </c>
      <c r="DK60" s="22">
        <f t="shared" ca="1" si="74"/>
        <v>25781.913406685442</v>
      </c>
      <c r="DL60" s="22">
        <f t="shared" ca="1" si="74"/>
        <v>10483.994172158016</v>
      </c>
      <c r="DM60" s="22">
        <f t="shared" ca="1" si="74"/>
        <v>-5220.0465060447841</v>
      </c>
      <c r="DN60" s="23">
        <f ca="1">SUM(DB13:DM13)</f>
        <v>88408.824424729872</v>
      </c>
      <c r="DO60" s="22">
        <f t="shared" ref="DO60:DZ60" ca="1" si="75">DO13</f>
        <v>5897.6680696019903</v>
      </c>
      <c r="DP60" s="22">
        <f t="shared" ca="1" si="75"/>
        <v>5931.2860725625951</v>
      </c>
      <c r="DQ60" s="22">
        <f t="shared" ca="1" si="75"/>
        <v>22112.016936525637</v>
      </c>
      <c r="DR60" s="22">
        <f t="shared" ca="1" si="75"/>
        <v>18405.477657996023</v>
      </c>
      <c r="DS60" s="22">
        <f t="shared" ca="1" si="75"/>
        <v>3669.651903871742</v>
      </c>
      <c r="DT60" s="22">
        <f t="shared" ca="1" si="75"/>
        <v>13217.767464512359</v>
      </c>
      <c r="DU60" s="22">
        <f t="shared" ca="1" si="75"/>
        <v>-11301.732694195656</v>
      </c>
      <c r="DV60" s="22">
        <f t="shared" ca="1" si="75"/>
        <v>-27735.680338060316</v>
      </c>
      <c r="DW60" s="22">
        <f t="shared" ca="1" si="75"/>
        <v>-21200.405044820262</v>
      </c>
      <c r="DX60" s="22">
        <f t="shared" ca="1" si="75"/>
        <v>975.07601621844435</v>
      </c>
      <c r="DY60" s="22">
        <f t="shared" ca="1" si="75"/>
        <v>-15122.610993921317</v>
      </c>
      <c r="DZ60" s="22">
        <f t="shared" ca="1" si="75"/>
        <v>38145.774866307424</v>
      </c>
      <c r="EA60" s="23">
        <f ca="1">SUM(DO13:DZ13)</f>
        <v>32994.28991659866</v>
      </c>
      <c r="EB60" s="22">
        <f t="shared" ref="EB60:EM60" ca="1" si="76">EB13</f>
        <v>-4466.2039782737902</v>
      </c>
      <c r="EC60" s="22">
        <f t="shared" ca="1" si="76"/>
        <v>-12699.112328491516</v>
      </c>
      <c r="ED60" s="22">
        <f t="shared" ca="1" si="76"/>
        <v>-1940.8146089271413</v>
      </c>
      <c r="EE60" s="22">
        <f t="shared" ca="1" si="76"/>
        <v>-29510.880759279931</v>
      </c>
      <c r="EF60" s="22">
        <f t="shared" ca="1" si="76"/>
        <v>-50497.035956268875</v>
      </c>
      <c r="EG60" s="22">
        <f t="shared" ca="1" si="76"/>
        <v>-12771.506073929801</v>
      </c>
      <c r="EH60" s="22">
        <f t="shared" ca="1" si="76"/>
        <v>40166.136589769332</v>
      </c>
      <c r="EI60" s="22">
        <f t="shared" ca="1" si="76"/>
        <v>39290.570320384337</v>
      </c>
      <c r="EJ60" s="22">
        <f t="shared" ca="1" si="76"/>
        <v>8170.6832011769493</v>
      </c>
      <c r="EK60" s="22">
        <f t="shared" ca="1" si="76"/>
        <v>57233.355566440507</v>
      </c>
      <c r="EL60" s="22">
        <f t="shared" ca="1" si="76"/>
        <v>-694.22934238371818</v>
      </c>
      <c r="EM60" s="22">
        <f t="shared" ca="1" si="76"/>
        <v>-39992.886506666298</v>
      </c>
      <c r="EN60" s="23">
        <f ca="1">SUM(EB13:EM13)</f>
        <v>-7711.9238764499605</v>
      </c>
    </row>
    <row r="61" spans="1:144" ht="12.75" customHeight="1" outlineLevel="1" x14ac:dyDescent="0.2">
      <c r="A61" s="9" t="str">
        <f>Labels!B78</f>
        <v>Output Shock</v>
      </c>
      <c r="B61" s="28">
        <f t="shared" ref="B61:M61" ca="1" si="77">B46</f>
        <v>-237.01110501906115</v>
      </c>
      <c r="C61" s="28">
        <f t="shared" ca="1" si="77"/>
        <v>-8813.4788780525378</v>
      </c>
      <c r="D61" s="28">
        <f t="shared" ca="1" si="77"/>
        <v>1691.4153323610237</v>
      </c>
      <c r="E61" s="28">
        <f t="shared" ca="1" si="77"/>
        <v>-41997.772905377184</v>
      </c>
      <c r="F61" s="28">
        <f t="shared" ca="1" si="77"/>
        <v>14613.579436835334</v>
      </c>
      <c r="G61" s="28">
        <f t="shared" ca="1" si="77"/>
        <v>-792.29773947346177</v>
      </c>
      <c r="H61" s="28">
        <f t="shared" ca="1" si="77"/>
        <v>-46110.904925547169</v>
      </c>
      <c r="I61" s="28">
        <f t="shared" ca="1" si="77"/>
        <v>11345.257277103956</v>
      </c>
      <c r="J61" s="28">
        <f t="shared" ca="1" si="77"/>
        <v>50813.884289288952</v>
      </c>
      <c r="K61" s="28">
        <f t="shared" ca="1" si="77"/>
        <v>59.077453057479261</v>
      </c>
      <c r="L61" s="28">
        <f t="shared" ca="1" si="77"/>
        <v>7540.3756495010202</v>
      </c>
      <c r="M61" s="28">
        <f t="shared" ca="1" si="77"/>
        <v>5281.7542521327578</v>
      </c>
      <c r="N61" s="29">
        <f ca="1">SUM(B46:M46)</f>
        <v>-6606.1218631888933</v>
      </c>
      <c r="O61" s="28">
        <f t="shared" ref="O61:Z61" ca="1" si="78">O46</f>
        <v>17469.06618764636</v>
      </c>
      <c r="P61" s="28">
        <f t="shared" ca="1" si="78"/>
        <v>44259.554417241263</v>
      </c>
      <c r="Q61" s="28">
        <f t="shared" ca="1" si="78"/>
        <v>9375.7023931771982</v>
      </c>
      <c r="R61" s="28">
        <f t="shared" ca="1" si="78"/>
        <v>55147.858256756968</v>
      </c>
      <c r="S61" s="28">
        <f t="shared" ca="1" si="78"/>
        <v>-29577.682105385018</v>
      </c>
      <c r="T61" s="28">
        <f t="shared" ca="1" si="78"/>
        <v>-35108.223832829914</v>
      </c>
      <c r="U61" s="28">
        <f t="shared" ca="1" si="78"/>
        <v>10767.396065337141</v>
      </c>
      <c r="V61" s="28">
        <f t="shared" ca="1" si="78"/>
        <v>-7545.9599930898248</v>
      </c>
      <c r="W61" s="28">
        <f t="shared" ca="1" si="78"/>
        <v>-26411.297716452711</v>
      </c>
      <c r="X61" s="28">
        <f t="shared" ca="1" si="78"/>
        <v>48726.327781458494</v>
      </c>
      <c r="Y61" s="28">
        <f t="shared" ca="1" si="78"/>
        <v>7997.4733409454948</v>
      </c>
      <c r="Z61" s="28">
        <f t="shared" ca="1" si="78"/>
        <v>-25242.191282399122</v>
      </c>
      <c r="AA61" s="29">
        <f ca="1">SUM(O46:Z46)</f>
        <v>69858.023512406333</v>
      </c>
      <c r="AB61" s="28">
        <f t="shared" ref="AB61:AM61" ca="1" si="79">AB46</f>
        <v>-53974.07153435197</v>
      </c>
      <c r="AC61" s="28">
        <f t="shared" ca="1" si="79"/>
        <v>20078.443572366057</v>
      </c>
      <c r="AD61" s="28">
        <f t="shared" ca="1" si="79"/>
        <v>-56169.533448494964</v>
      </c>
      <c r="AE61" s="28">
        <f t="shared" ca="1" si="79"/>
        <v>1463.5627183045294</v>
      </c>
      <c r="AF61" s="28">
        <f t="shared" ca="1" si="79"/>
        <v>-21722.895962160703</v>
      </c>
      <c r="AG61" s="28">
        <f t="shared" ca="1" si="79"/>
        <v>-31482.306438520252</v>
      </c>
      <c r="AH61" s="28">
        <f t="shared" ca="1" si="79"/>
        <v>-9352.7748913743562</v>
      </c>
      <c r="AI61" s="28">
        <f t="shared" ca="1" si="79"/>
        <v>-6714.7603065909898</v>
      </c>
      <c r="AJ61" s="28">
        <f t="shared" ca="1" si="79"/>
        <v>-46176.767739582974</v>
      </c>
      <c r="AK61" s="28">
        <f t="shared" ca="1" si="79"/>
        <v>-15945.229065699808</v>
      </c>
      <c r="AL61" s="28">
        <f t="shared" ca="1" si="79"/>
        <v>-22145.855055706626</v>
      </c>
      <c r="AM61" s="28">
        <f t="shared" ca="1" si="79"/>
        <v>-16302.59244783818</v>
      </c>
      <c r="AN61" s="29">
        <f ca="1">SUM(AB46:AM46)</f>
        <v>-258444.78059965026</v>
      </c>
      <c r="AO61" s="28">
        <f t="shared" ref="AO61:AZ61" ca="1" si="80">AO46</f>
        <v>2301.4105719085924</v>
      </c>
      <c r="AP61" s="28">
        <f t="shared" ca="1" si="80"/>
        <v>53315.513826196206</v>
      </c>
      <c r="AQ61" s="28">
        <f t="shared" ca="1" si="80"/>
        <v>-10929.439640011778</v>
      </c>
      <c r="AR61" s="28">
        <f t="shared" ca="1" si="80"/>
        <v>-26418.934800844065</v>
      </c>
      <c r="AS61" s="28">
        <f t="shared" ca="1" si="80"/>
        <v>-3490.4406479193131</v>
      </c>
      <c r="AT61" s="28">
        <f t="shared" ca="1" si="80"/>
        <v>-11251.124996993136</v>
      </c>
      <c r="AU61" s="28">
        <f t="shared" ca="1" si="80"/>
        <v>14263.778276841678</v>
      </c>
      <c r="AV61" s="28">
        <f t="shared" ca="1" si="80"/>
        <v>-16175.594915751524</v>
      </c>
      <c r="AW61" s="28">
        <f t="shared" ca="1" si="80"/>
        <v>23855.663080234022</v>
      </c>
      <c r="AX61" s="28">
        <f t="shared" ca="1" si="80"/>
        <v>-1560.4287031376182</v>
      </c>
      <c r="AY61" s="28">
        <f t="shared" ca="1" si="80"/>
        <v>22161.992639650514</v>
      </c>
      <c r="AZ61" s="28">
        <f t="shared" ca="1" si="80"/>
        <v>-61479.60328694636</v>
      </c>
      <c r="BA61" s="29">
        <f ca="1">SUM(AO46:AZ46)</f>
        <v>-15407.208596772783</v>
      </c>
      <c r="BB61" s="28">
        <f t="shared" ref="BB61:BM61" ca="1" si="81">BB46</f>
        <v>43747.693768907637</v>
      </c>
      <c r="BC61" s="28">
        <f t="shared" ca="1" si="81"/>
        <v>-43720.508619935194</v>
      </c>
      <c r="BD61" s="28">
        <f t="shared" ca="1" si="81"/>
        <v>47238.675119437234</v>
      </c>
      <c r="BE61" s="28">
        <f t="shared" ca="1" si="81"/>
        <v>2109.9014382884798</v>
      </c>
      <c r="BF61" s="28">
        <f t="shared" ca="1" si="81"/>
        <v>-1891.6310690418309</v>
      </c>
      <c r="BG61" s="28">
        <f t="shared" ca="1" si="81"/>
        <v>-1872.2416260641819</v>
      </c>
      <c r="BH61" s="28">
        <f t="shared" ca="1" si="81"/>
        <v>3156.0568686645233</v>
      </c>
      <c r="BI61" s="28">
        <f t="shared" ca="1" si="81"/>
        <v>11121.557048620682</v>
      </c>
      <c r="BJ61" s="28">
        <f t="shared" ca="1" si="81"/>
        <v>5042.1591494358699</v>
      </c>
      <c r="BK61" s="28">
        <f t="shared" ca="1" si="81"/>
        <v>-29728.122169511022</v>
      </c>
      <c r="BL61" s="28">
        <f t="shared" ca="1" si="81"/>
        <v>-60924.020456203179</v>
      </c>
      <c r="BM61" s="28">
        <f t="shared" ca="1" si="81"/>
        <v>-30798.315798993775</v>
      </c>
      <c r="BN61" s="29">
        <f ca="1">SUM(BB46:BM46)</f>
        <v>-56518.796346394767</v>
      </c>
      <c r="BO61" s="28">
        <f t="shared" ref="BO61:BZ61" ca="1" si="82">BO46</f>
        <v>-40806.272719487424</v>
      </c>
      <c r="BP61" s="28">
        <f t="shared" ca="1" si="82"/>
        <v>60300.535837148549</v>
      </c>
      <c r="BQ61" s="28">
        <f t="shared" ca="1" si="82"/>
        <v>37682.964854236277</v>
      </c>
      <c r="BR61" s="28">
        <f t="shared" ca="1" si="82"/>
        <v>-1577.8883174424529</v>
      </c>
      <c r="BS61" s="28">
        <f t="shared" ca="1" si="82"/>
        <v>2219.6201478039266</v>
      </c>
      <c r="BT61" s="28">
        <f t="shared" ca="1" si="82"/>
        <v>-31178.102272040494</v>
      </c>
      <c r="BU61" s="28">
        <f t="shared" ca="1" si="82"/>
        <v>-20489.621021950355</v>
      </c>
      <c r="BV61" s="28">
        <f t="shared" ca="1" si="82"/>
        <v>7820.9771402493498</v>
      </c>
      <c r="BW61" s="28">
        <f t="shared" ca="1" si="82"/>
        <v>13166.989144137542</v>
      </c>
      <c r="BX61" s="28">
        <f t="shared" ca="1" si="82"/>
        <v>38942.659151019987</v>
      </c>
      <c r="BY61" s="28">
        <f t="shared" ca="1" si="82"/>
        <v>10464.293090917059</v>
      </c>
      <c r="BZ61" s="28">
        <f t="shared" ca="1" si="82"/>
        <v>-10928.416703471088</v>
      </c>
      <c r="CA61" s="29">
        <f ca="1">SUM(BO46:BZ46)</f>
        <v>65617.738331120883</v>
      </c>
      <c r="CB61" s="28">
        <f t="shared" ref="CB61:CM61" ca="1" si="83">CB46</f>
        <v>-25533.835363452537</v>
      </c>
      <c r="CC61" s="28">
        <f t="shared" ca="1" si="83"/>
        <v>-38732.991896306783</v>
      </c>
      <c r="CD61" s="28">
        <f t="shared" ca="1" si="83"/>
        <v>18462.054959408255</v>
      </c>
      <c r="CE61" s="28">
        <f t="shared" ca="1" si="83"/>
        <v>-13027.971459843991</v>
      </c>
      <c r="CF61" s="28">
        <f t="shared" ca="1" si="83"/>
        <v>13277.413570933504</v>
      </c>
      <c r="CG61" s="28">
        <f t="shared" ca="1" si="83"/>
        <v>6952.7927549827809</v>
      </c>
      <c r="CH61" s="28">
        <f t="shared" ca="1" si="83"/>
        <v>2754.699610743276</v>
      </c>
      <c r="CI61" s="28">
        <f t="shared" ca="1" si="83"/>
        <v>19857.494281644376</v>
      </c>
      <c r="CJ61" s="28">
        <f t="shared" ca="1" si="83"/>
        <v>23310.737989400179</v>
      </c>
      <c r="CK61" s="28">
        <f t="shared" ca="1" si="83"/>
        <v>-30985.298401473006</v>
      </c>
      <c r="CL61" s="28">
        <f t="shared" ca="1" si="83"/>
        <v>10790.991846199624</v>
      </c>
      <c r="CM61" s="28">
        <f t="shared" ca="1" si="83"/>
        <v>-13946.960229994291</v>
      </c>
      <c r="CN61" s="29">
        <f ca="1">SUM(CB46:CM46)</f>
        <v>-26820.872337758607</v>
      </c>
      <c r="CO61" s="28">
        <f t="shared" ref="CO61:CZ61" ca="1" si="84">CO46</f>
        <v>-16272.411429601749</v>
      </c>
      <c r="CP61" s="28">
        <f t="shared" ca="1" si="84"/>
        <v>3700.8284677747956</v>
      </c>
      <c r="CQ61" s="28">
        <f t="shared" ca="1" si="84"/>
        <v>17005.134992467494</v>
      </c>
      <c r="CR61" s="28">
        <f t="shared" ca="1" si="84"/>
        <v>-19652.719765436148</v>
      </c>
      <c r="CS61" s="28">
        <f t="shared" ca="1" si="84"/>
        <v>45100.211085910836</v>
      </c>
      <c r="CT61" s="28">
        <f t="shared" ca="1" si="84"/>
        <v>-27819.995529871499</v>
      </c>
      <c r="CU61" s="28">
        <f t="shared" ca="1" si="84"/>
        <v>-3342.2626447366329</v>
      </c>
      <c r="CV61" s="28">
        <f t="shared" ca="1" si="84"/>
        <v>-10571.058557557582</v>
      </c>
      <c r="CW61" s="28">
        <f t="shared" ca="1" si="84"/>
        <v>10005.418361051452</v>
      </c>
      <c r="CX61" s="28">
        <f t="shared" ca="1" si="84"/>
        <v>-336.25352229038259</v>
      </c>
      <c r="CY61" s="28">
        <f t="shared" ca="1" si="84"/>
        <v>-15396.47092584739</v>
      </c>
      <c r="CZ61" s="28">
        <f t="shared" ca="1" si="84"/>
        <v>-41071.725572880874</v>
      </c>
      <c r="DA61" s="29">
        <f ca="1">SUM(CO46:CZ46)</f>
        <v>-58651.30504101768</v>
      </c>
      <c r="DB61" s="28">
        <f t="shared" ref="DB61:DM61" ca="1" si="85">DB46</f>
        <v>-9439.2469584098526</v>
      </c>
      <c r="DC61" s="28">
        <f t="shared" ca="1" si="85"/>
        <v>-7301.8318944602152</v>
      </c>
      <c r="DD61" s="28">
        <f t="shared" ca="1" si="85"/>
        <v>16734.603527655319</v>
      </c>
      <c r="DE61" s="28">
        <f t="shared" ca="1" si="85"/>
        <v>51151.137991430041</v>
      </c>
      <c r="DF61" s="28">
        <f t="shared" ca="1" si="85"/>
        <v>-37987.113021769641</v>
      </c>
      <c r="DG61" s="28">
        <f t="shared" ca="1" si="85"/>
        <v>15056.3185223086</v>
      </c>
      <c r="DH61" s="28">
        <f t="shared" ca="1" si="85"/>
        <v>-993.65401761558769</v>
      </c>
      <c r="DI61" s="28">
        <f t="shared" ca="1" si="85"/>
        <v>-54230.062260649836</v>
      </c>
      <c r="DJ61" s="28">
        <f t="shared" ca="1" si="85"/>
        <v>-12125.645086853048</v>
      </c>
      <c r="DK61" s="28">
        <f t="shared" ca="1" si="85"/>
        <v>54521.849064080088</v>
      </c>
      <c r="DL61" s="28">
        <f t="shared" ca="1" si="85"/>
        <v>-1377.4320116897741</v>
      </c>
      <c r="DM61" s="28">
        <f t="shared" ca="1" si="85"/>
        <v>-1643.19447269535</v>
      </c>
      <c r="DN61" s="29">
        <f ca="1">SUM(DB46:DM46)</f>
        <v>12365.729381330748</v>
      </c>
      <c r="DO61" s="28">
        <f t="shared" ref="DO61:DZ61" ca="1" si="86">DO46</f>
        <v>18436.932002544716</v>
      </c>
      <c r="DP61" s="28">
        <f t="shared" ca="1" si="86"/>
        <v>-36624.286870008116</v>
      </c>
      <c r="DQ61" s="28">
        <f t="shared" ca="1" si="86"/>
        <v>8538.7266184603068</v>
      </c>
      <c r="DR61" s="28">
        <f t="shared" ca="1" si="86"/>
        <v>11162.075422217178</v>
      </c>
      <c r="DS61" s="28">
        <f t="shared" ca="1" si="86"/>
        <v>5402.9020988957791</v>
      </c>
      <c r="DT61" s="28">
        <f t="shared" ca="1" si="86"/>
        <v>-35431.980958027401</v>
      </c>
      <c r="DU61" s="28">
        <f t="shared" ca="1" si="86"/>
        <v>23323.316580369792</v>
      </c>
      <c r="DV61" s="28">
        <f t="shared" ca="1" si="86"/>
        <v>11414.974732266699</v>
      </c>
      <c r="DW61" s="28">
        <f t="shared" ca="1" si="86"/>
        <v>-6667.1998643914576</v>
      </c>
      <c r="DX61" s="28">
        <f t="shared" ca="1" si="86"/>
        <v>6557.777986992689</v>
      </c>
      <c r="DY61" s="28">
        <f t="shared" ca="1" si="86"/>
        <v>42245.673967342125</v>
      </c>
      <c r="DZ61" s="28">
        <f t="shared" ca="1" si="86"/>
        <v>8316.48893063184</v>
      </c>
      <c r="EA61" s="29">
        <f ca="1">SUM(DO46:DZ46)</f>
        <v>56675.400647294155</v>
      </c>
      <c r="EB61" s="28">
        <f t="shared" ref="EB61:EM61" ca="1" si="87">EB46</f>
        <v>-23885.250159718365</v>
      </c>
      <c r="EC61" s="28">
        <f t="shared" ca="1" si="87"/>
        <v>-17045.878405423067</v>
      </c>
      <c r="ED61" s="28">
        <f t="shared" ca="1" si="87"/>
        <v>-38779.530877495788</v>
      </c>
      <c r="EE61" s="28">
        <f t="shared" ca="1" si="87"/>
        <v>-40884.06159264547</v>
      </c>
      <c r="EF61" s="28">
        <f t="shared" ca="1" si="87"/>
        <v>13405.600757074784</v>
      </c>
      <c r="EG61" s="28">
        <f t="shared" ca="1" si="87"/>
        <v>-12508.87842778497</v>
      </c>
      <c r="EH61" s="28">
        <f t="shared" ca="1" si="87"/>
        <v>-3874.0630120155897</v>
      </c>
      <c r="EI61" s="28">
        <f t="shared" ca="1" si="87"/>
        <v>-18443.958064213559</v>
      </c>
      <c r="EJ61" s="28">
        <f t="shared" ca="1" si="87"/>
        <v>42265.405924591891</v>
      </c>
      <c r="EK61" s="28">
        <f t="shared" ca="1" si="87"/>
        <v>-47637.864431437738</v>
      </c>
      <c r="EL61" s="28">
        <f t="shared" ca="1" si="87"/>
        <v>-24819.361912301189</v>
      </c>
      <c r="EM61" s="28">
        <f t="shared" ca="1" si="87"/>
        <v>59688.73519003392</v>
      </c>
      <c r="EN61" s="29">
        <f ca="1">SUM(EB46:EM46)</f>
        <v>-112519.10501133514</v>
      </c>
    </row>
    <row r="62" spans="1:144" ht="12.75" customHeight="1" outlineLevel="1" x14ac:dyDescent="0.2"/>
    <row r="63" spans="1:144" ht="12.75" customHeight="1" outlineLevel="1" x14ac:dyDescent="0.2"/>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63"/>
  <sheetViews>
    <sheetView workbookViewId="0"/>
  </sheetViews>
  <sheetFormatPr defaultRowHeight="12.75" customHeight="1" outlineLevelRow="1" x14ac:dyDescent="0.2"/>
  <cols>
    <col min="1" max="1" width="22.7109375" customWidth="1"/>
    <col min="2" max="144" width="10.5703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"Trial 2"</f>
        <v>Trial 2</v>
      </c>
      <c r="B4" s="119"/>
      <c r="C4" s="119"/>
    </row>
    <row r="5" spans="1:144" ht="12.75" customHeight="1" x14ac:dyDescent="0.2">
      <c r="A5" s="119" t="str">
        <f>""</f>
        <v/>
      </c>
      <c r="B5" s="119"/>
      <c r="C5" s="119"/>
    </row>
    <row r="6" spans="1:144" ht="12.75" customHeight="1" x14ac:dyDescent="0.2">
      <c r="A6" s="3" t="str">
        <f>"Demand"</f>
        <v>Demand</v>
      </c>
    </row>
    <row r="7" spans="1:144" ht="12.75" customHeight="1" outlineLevel="1" x14ac:dyDescent="0.2">
      <c r="A7" s="2" t="str">
        <f>" "</f>
        <v xml:space="preserve"> </v>
      </c>
    </row>
    <row r="8" spans="1:144" ht="12.75" customHeight="1" outlineLevel="1" x14ac:dyDescent="0.2">
      <c r="B8" s="19" t="str">
        <f>ZZZ__FnCalls!F7</f>
        <v>MMM 2010</v>
      </c>
      <c r="C8" s="20" t="str">
        <f>ZZZ__FnCalls!F8</f>
        <v>MMM 2010</v>
      </c>
      <c r="D8" s="20" t="str">
        <f>ZZZ__FnCalls!F9</f>
        <v>MMM 2010</v>
      </c>
      <c r="E8" s="20" t="str">
        <f>ZZZ__FnCalls!F10</f>
        <v>MMM 2010</v>
      </c>
      <c r="F8" s="20" t="str">
        <f>ZZZ__FnCalls!F11</f>
        <v>MMM 2010</v>
      </c>
      <c r="G8" s="20" t="str">
        <f>ZZZ__FnCalls!F12</f>
        <v>MMM 2010</v>
      </c>
      <c r="H8" s="20" t="str">
        <f>ZZZ__FnCalls!F13</f>
        <v>MMM 2010</v>
      </c>
      <c r="I8" s="20" t="str">
        <f>ZZZ__FnCalls!F14</f>
        <v>MMM 2010</v>
      </c>
      <c r="J8" s="20" t="str">
        <f>ZZZ__FnCalls!F15</f>
        <v>MMM 2010</v>
      </c>
      <c r="K8" s="20" t="str">
        <f>ZZZ__FnCalls!F16</f>
        <v>MMM 2010</v>
      </c>
      <c r="L8" s="20" t="str">
        <f>ZZZ__FnCalls!F17</f>
        <v>MMM 2010</v>
      </c>
      <c r="M8" s="20" t="str">
        <f>ZZZ__FnCalls!F18</f>
        <v>MMM 2010</v>
      </c>
      <c r="N8" s="21" t="str">
        <f>ZZZ__FnCalls!H7</f>
        <v>2010</v>
      </c>
      <c r="O8" s="20" t="str">
        <f>ZZZ__FnCalls!F19</f>
        <v>MMM 2011</v>
      </c>
      <c r="P8" s="20" t="str">
        <f>ZZZ__FnCalls!F20</f>
        <v>MMM 2011</v>
      </c>
      <c r="Q8" s="20" t="str">
        <f>ZZZ__FnCalls!F21</f>
        <v>MMM 2011</v>
      </c>
      <c r="R8" s="20" t="str">
        <f>ZZZ__FnCalls!F22</f>
        <v>MMM 2011</v>
      </c>
      <c r="S8" s="20" t="str">
        <f>ZZZ__FnCalls!F23</f>
        <v>MMM 2011</v>
      </c>
      <c r="T8" s="20" t="str">
        <f>ZZZ__FnCalls!F24</f>
        <v>MMM 2011</v>
      </c>
      <c r="U8" s="20" t="str">
        <f>ZZZ__FnCalls!F25</f>
        <v>MMM 2011</v>
      </c>
      <c r="V8" s="20" t="str">
        <f>ZZZ__FnCalls!F26</f>
        <v>MMM 2011</v>
      </c>
      <c r="W8" s="20" t="str">
        <f>ZZZ__FnCalls!F27</f>
        <v>MMM 2011</v>
      </c>
      <c r="X8" s="20" t="str">
        <f>ZZZ__FnCalls!F28</f>
        <v>MMM 2011</v>
      </c>
      <c r="Y8" s="20" t="str">
        <f>ZZZ__FnCalls!F29</f>
        <v>MMM 2011</v>
      </c>
      <c r="Z8" s="20" t="str">
        <f>ZZZ__FnCalls!F30</f>
        <v>MMM 2011</v>
      </c>
      <c r="AA8" s="21" t="str">
        <f>ZZZ__FnCalls!H19</f>
        <v>2011</v>
      </c>
      <c r="AB8" s="20" t="str">
        <f>ZZZ__FnCalls!F31</f>
        <v>MMM 2012</v>
      </c>
      <c r="AC8" s="20" t="str">
        <f>ZZZ__FnCalls!F32</f>
        <v>MMM 2012</v>
      </c>
      <c r="AD8" s="20" t="str">
        <f>ZZZ__FnCalls!F33</f>
        <v>MMM 2012</v>
      </c>
      <c r="AE8" s="20" t="str">
        <f>ZZZ__FnCalls!F34</f>
        <v>MMM 2012</v>
      </c>
      <c r="AF8" s="20" t="str">
        <f>ZZZ__FnCalls!F35</f>
        <v>MMM 2012</v>
      </c>
      <c r="AG8" s="20" t="str">
        <f>ZZZ__FnCalls!F36</f>
        <v>MMM 2012</v>
      </c>
      <c r="AH8" s="20" t="str">
        <f>ZZZ__FnCalls!F37</f>
        <v>MMM 2012</v>
      </c>
      <c r="AI8" s="20" t="str">
        <f>ZZZ__FnCalls!F38</f>
        <v>MMM 2012</v>
      </c>
      <c r="AJ8" s="20" t="str">
        <f>ZZZ__FnCalls!F39</f>
        <v>MMM 2012</v>
      </c>
      <c r="AK8" s="20" t="str">
        <f>ZZZ__FnCalls!F40</f>
        <v>MMM 2012</v>
      </c>
      <c r="AL8" s="20" t="str">
        <f>ZZZ__FnCalls!F41</f>
        <v>MMM 2012</v>
      </c>
      <c r="AM8" s="20" t="str">
        <f>ZZZ__FnCalls!F42</f>
        <v>MMM 2012</v>
      </c>
      <c r="AN8" s="21" t="str">
        <f>ZZZ__FnCalls!H31</f>
        <v>2012</v>
      </c>
      <c r="AO8" s="20" t="str">
        <f>ZZZ__FnCalls!F43</f>
        <v>MMM 2013</v>
      </c>
      <c r="AP8" s="20" t="str">
        <f>ZZZ__FnCalls!F44</f>
        <v>MMM 2013</v>
      </c>
      <c r="AQ8" s="20" t="str">
        <f>ZZZ__FnCalls!F45</f>
        <v>MMM 2013</v>
      </c>
      <c r="AR8" s="20" t="str">
        <f>ZZZ__FnCalls!F46</f>
        <v>MMM 2013</v>
      </c>
      <c r="AS8" s="20" t="str">
        <f>ZZZ__FnCalls!F47</f>
        <v>MMM 2013</v>
      </c>
      <c r="AT8" s="20" t="str">
        <f>ZZZ__FnCalls!F48</f>
        <v>MMM 2013</v>
      </c>
      <c r="AU8" s="20" t="str">
        <f>ZZZ__FnCalls!F49</f>
        <v>MMM 2013</v>
      </c>
      <c r="AV8" s="20" t="str">
        <f>ZZZ__FnCalls!F50</f>
        <v>MMM 2013</v>
      </c>
      <c r="AW8" s="20" t="str">
        <f>ZZZ__FnCalls!F51</f>
        <v>MMM 2013</v>
      </c>
      <c r="AX8" s="20" t="str">
        <f>ZZZ__FnCalls!F52</f>
        <v>MMM 2013</v>
      </c>
      <c r="AY8" s="20" t="str">
        <f>ZZZ__FnCalls!F53</f>
        <v>MMM 2013</v>
      </c>
      <c r="AZ8" s="20" t="str">
        <f>ZZZ__FnCalls!F54</f>
        <v>MMM 2013</v>
      </c>
      <c r="BA8" s="21" t="str">
        <f>ZZZ__FnCalls!H43</f>
        <v>2013</v>
      </c>
      <c r="BB8" s="20" t="str">
        <f>ZZZ__FnCalls!F55</f>
        <v>MMM 2014</v>
      </c>
      <c r="BC8" s="20" t="str">
        <f>ZZZ__FnCalls!F56</f>
        <v>MMM 2014</v>
      </c>
      <c r="BD8" s="20" t="str">
        <f>ZZZ__FnCalls!F57</f>
        <v>MMM 2014</v>
      </c>
      <c r="BE8" s="20" t="str">
        <f>ZZZ__FnCalls!F58</f>
        <v>MMM 2014</v>
      </c>
      <c r="BF8" s="20" t="str">
        <f>ZZZ__FnCalls!F59</f>
        <v>MMM 2014</v>
      </c>
      <c r="BG8" s="20" t="str">
        <f>ZZZ__FnCalls!F60</f>
        <v>MMM 2014</v>
      </c>
      <c r="BH8" s="20" t="str">
        <f>ZZZ__FnCalls!F61</f>
        <v>MMM 2014</v>
      </c>
      <c r="BI8" s="20" t="str">
        <f>ZZZ__FnCalls!F62</f>
        <v>MMM 2014</v>
      </c>
      <c r="BJ8" s="20" t="str">
        <f>ZZZ__FnCalls!F63</f>
        <v>MMM 2014</v>
      </c>
      <c r="BK8" s="20" t="str">
        <f>ZZZ__FnCalls!F64</f>
        <v>MMM 2014</v>
      </c>
      <c r="BL8" s="20" t="str">
        <f>ZZZ__FnCalls!F65</f>
        <v>MMM 2014</v>
      </c>
      <c r="BM8" s="20" t="str">
        <f>ZZZ__FnCalls!F66</f>
        <v>MMM 2014</v>
      </c>
      <c r="BN8" s="21" t="str">
        <f>ZZZ__FnCalls!H55</f>
        <v>2014</v>
      </c>
      <c r="BO8" s="20" t="str">
        <f>ZZZ__FnCalls!F67</f>
        <v>MMM 2015</v>
      </c>
      <c r="BP8" s="20" t="str">
        <f>ZZZ__FnCalls!F68</f>
        <v>MMM 2015</v>
      </c>
      <c r="BQ8" s="20" t="str">
        <f>ZZZ__FnCalls!F69</f>
        <v>MMM 2015</v>
      </c>
      <c r="BR8" s="20" t="str">
        <f>ZZZ__FnCalls!F70</f>
        <v>MMM 2015</v>
      </c>
      <c r="BS8" s="20" t="str">
        <f>ZZZ__FnCalls!F71</f>
        <v>MMM 2015</v>
      </c>
      <c r="BT8" s="20" t="str">
        <f>ZZZ__FnCalls!F72</f>
        <v>MMM 2015</v>
      </c>
      <c r="BU8" s="20" t="str">
        <f>ZZZ__FnCalls!F73</f>
        <v>MMM 2015</v>
      </c>
      <c r="BV8" s="20" t="str">
        <f>ZZZ__FnCalls!F74</f>
        <v>MMM 2015</v>
      </c>
      <c r="BW8" s="20" t="str">
        <f>ZZZ__FnCalls!F75</f>
        <v>MMM 2015</v>
      </c>
      <c r="BX8" s="20" t="str">
        <f>ZZZ__FnCalls!F76</f>
        <v>MMM 2015</v>
      </c>
      <c r="BY8" s="20" t="str">
        <f>ZZZ__FnCalls!F77</f>
        <v>MMM 2015</v>
      </c>
      <c r="BZ8" s="20" t="str">
        <f>ZZZ__FnCalls!F78</f>
        <v>MMM 2015</v>
      </c>
      <c r="CA8" s="21" t="str">
        <f>ZZZ__FnCalls!H67</f>
        <v>2015</v>
      </c>
      <c r="CB8" s="20" t="str">
        <f>ZZZ__FnCalls!F79</f>
        <v>MMM 2016</v>
      </c>
      <c r="CC8" s="20" t="str">
        <f>ZZZ__FnCalls!F80</f>
        <v>MMM 2016</v>
      </c>
      <c r="CD8" s="20" t="str">
        <f>ZZZ__FnCalls!F81</f>
        <v>MMM 2016</v>
      </c>
      <c r="CE8" s="20" t="str">
        <f>ZZZ__FnCalls!F82</f>
        <v>MMM 2016</v>
      </c>
      <c r="CF8" s="20" t="str">
        <f>ZZZ__FnCalls!F83</f>
        <v>MMM 2016</v>
      </c>
      <c r="CG8" s="20" t="str">
        <f>ZZZ__FnCalls!F84</f>
        <v>MMM 2016</v>
      </c>
      <c r="CH8" s="20" t="str">
        <f>ZZZ__FnCalls!F85</f>
        <v>MMM 2016</v>
      </c>
      <c r="CI8" s="20" t="str">
        <f>ZZZ__FnCalls!F86</f>
        <v>MMM 2016</v>
      </c>
      <c r="CJ8" s="20" t="str">
        <f>ZZZ__FnCalls!F87</f>
        <v>MMM 2016</v>
      </c>
      <c r="CK8" s="20" t="str">
        <f>ZZZ__FnCalls!F88</f>
        <v>MMM 2016</v>
      </c>
      <c r="CL8" s="20" t="str">
        <f>ZZZ__FnCalls!F89</f>
        <v>MMM 2016</v>
      </c>
      <c r="CM8" s="20" t="str">
        <f>ZZZ__FnCalls!F90</f>
        <v>MMM 2016</v>
      </c>
      <c r="CN8" s="21" t="str">
        <f>ZZZ__FnCalls!H79</f>
        <v>2016</v>
      </c>
      <c r="CO8" s="20" t="str">
        <f>ZZZ__FnCalls!F91</f>
        <v>MMM 2017</v>
      </c>
      <c r="CP8" s="20" t="str">
        <f>ZZZ__FnCalls!F92</f>
        <v>MMM 2017</v>
      </c>
      <c r="CQ8" s="20" t="str">
        <f>ZZZ__FnCalls!F93</f>
        <v>MMM 2017</v>
      </c>
      <c r="CR8" s="20" t="str">
        <f>ZZZ__FnCalls!F94</f>
        <v>MMM 2017</v>
      </c>
      <c r="CS8" s="20" t="str">
        <f>ZZZ__FnCalls!F95</f>
        <v>MMM 2017</v>
      </c>
      <c r="CT8" s="20" t="str">
        <f>ZZZ__FnCalls!F96</f>
        <v>MMM 2017</v>
      </c>
      <c r="CU8" s="20" t="str">
        <f>ZZZ__FnCalls!F97</f>
        <v>MMM 2017</v>
      </c>
      <c r="CV8" s="20" t="str">
        <f>ZZZ__FnCalls!F98</f>
        <v>MMM 2017</v>
      </c>
      <c r="CW8" s="20" t="str">
        <f>ZZZ__FnCalls!F99</f>
        <v>MMM 2017</v>
      </c>
      <c r="CX8" s="20" t="str">
        <f>ZZZ__FnCalls!F100</f>
        <v>MMM 2017</v>
      </c>
      <c r="CY8" s="20" t="str">
        <f>ZZZ__FnCalls!F101</f>
        <v>MMM 2017</v>
      </c>
      <c r="CZ8" s="20" t="str">
        <f>ZZZ__FnCalls!F102</f>
        <v>MMM 2017</v>
      </c>
      <c r="DA8" s="21" t="str">
        <f>ZZZ__FnCalls!H91</f>
        <v>2017</v>
      </c>
      <c r="DB8" s="20" t="str">
        <f>ZZZ__FnCalls!F103</f>
        <v>MMM 2018</v>
      </c>
      <c r="DC8" s="20" t="str">
        <f>ZZZ__FnCalls!F104</f>
        <v>MMM 2018</v>
      </c>
      <c r="DD8" s="20" t="str">
        <f>ZZZ__FnCalls!F105</f>
        <v>MMM 2018</v>
      </c>
      <c r="DE8" s="20" t="str">
        <f>ZZZ__FnCalls!F106</f>
        <v>MMM 2018</v>
      </c>
      <c r="DF8" s="20" t="str">
        <f>ZZZ__FnCalls!F107</f>
        <v>MMM 2018</v>
      </c>
      <c r="DG8" s="20" t="str">
        <f>ZZZ__FnCalls!F108</f>
        <v>MMM 2018</v>
      </c>
      <c r="DH8" s="20" t="str">
        <f>ZZZ__FnCalls!F109</f>
        <v>MMM 2018</v>
      </c>
      <c r="DI8" s="20" t="str">
        <f>ZZZ__FnCalls!F110</f>
        <v>MMM 2018</v>
      </c>
      <c r="DJ8" s="20" t="str">
        <f>ZZZ__FnCalls!F111</f>
        <v>MMM 2018</v>
      </c>
      <c r="DK8" s="20" t="str">
        <f>ZZZ__FnCalls!F112</f>
        <v>MMM 2018</v>
      </c>
      <c r="DL8" s="20" t="str">
        <f>ZZZ__FnCalls!F113</f>
        <v>MMM 2018</v>
      </c>
      <c r="DM8" s="20" t="str">
        <f>ZZZ__FnCalls!F114</f>
        <v>MMM 2018</v>
      </c>
      <c r="DN8" s="21" t="str">
        <f>ZZZ__FnCalls!H103</f>
        <v>2018</v>
      </c>
      <c r="DO8" s="20" t="str">
        <f>ZZZ__FnCalls!F115</f>
        <v>MMM 2019</v>
      </c>
      <c r="DP8" s="20" t="str">
        <f>ZZZ__FnCalls!F116</f>
        <v>MMM 2019</v>
      </c>
      <c r="DQ8" s="20" t="str">
        <f>ZZZ__FnCalls!F117</f>
        <v>MMM 2019</v>
      </c>
      <c r="DR8" s="20" t="str">
        <f>ZZZ__FnCalls!F118</f>
        <v>MMM 2019</v>
      </c>
      <c r="DS8" s="20" t="str">
        <f>ZZZ__FnCalls!F119</f>
        <v>MMM 2019</v>
      </c>
      <c r="DT8" s="20" t="str">
        <f>ZZZ__FnCalls!F120</f>
        <v>MMM 2019</v>
      </c>
      <c r="DU8" s="20" t="str">
        <f>ZZZ__FnCalls!F121</f>
        <v>MMM 2019</v>
      </c>
      <c r="DV8" s="20" t="str">
        <f>ZZZ__FnCalls!F122</f>
        <v>MMM 2019</v>
      </c>
      <c r="DW8" s="20" t="str">
        <f>ZZZ__FnCalls!F123</f>
        <v>MMM 2019</v>
      </c>
      <c r="DX8" s="20" t="str">
        <f>ZZZ__FnCalls!F124</f>
        <v>MMM 2019</v>
      </c>
      <c r="DY8" s="20" t="str">
        <f>ZZZ__FnCalls!F125</f>
        <v>MMM 2019</v>
      </c>
      <c r="DZ8" s="20" t="str">
        <f>ZZZ__FnCalls!F126</f>
        <v>MMM 2019</v>
      </c>
      <c r="EA8" s="21" t="str">
        <f>ZZZ__FnCalls!H115</f>
        <v>2019</v>
      </c>
      <c r="EB8" s="20" t="str">
        <f>ZZZ__FnCalls!F127</f>
        <v>MMM 2020</v>
      </c>
      <c r="EC8" s="20" t="str">
        <f>ZZZ__FnCalls!F128</f>
        <v>MMM 2020</v>
      </c>
      <c r="ED8" s="20" t="str">
        <f>ZZZ__FnCalls!F129</f>
        <v>MMM 2020</v>
      </c>
      <c r="EE8" s="20" t="str">
        <f>ZZZ__FnCalls!F130</f>
        <v>MMM 2020</v>
      </c>
      <c r="EF8" s="20" t="str">
        <f>ZZZ__FnCalls!F131</f>
        <v>MMM 2020</v>
      </c>
      <c r="EG8" s="20" t="str">
        <f>ZZZ__FnCalls!F132</f>
        <v>MMM 2020</v>
      </c>
      <c r="EH8" s="20" t="str">
        <f>ZZZ__FnCalls!F133</f>
        <v>MMM 2020</v>
      </c>
      <c r="EI8" s="20" t="str">
        <f>ZZZ__FnCalls!F134</f>
        <v>MMM 2020</v>
      </c>
      <c r="EJ8" s="20" t="str">
        <f>ZZZ__FnCalls!F135</f>
        <v>MMM 2020</v>
      </c>
      <c r="EK8" s="20" t="str">
        <f>ZZZ__FnCalls!F136</f>
        <v>MMM 2020</v>
      </c>
      <c r="EL8" s="20" t="str">
        <f>ZZZ__FnCalls!F137</f>
        <v>MMM 2020</v>
      </c>
      <c r="EM8" s="20" t="str">
        <f>ZZZ__FnCalls!F138</f>
        <v>MMM 2020</v>
      </c>
      <c r="EN8" s="21" t="str">
        <f>ZZZ__FnCalls!H127</f>
        <v>2020</v>
      </c>
    </row>
    <row r="9" spans="1:144" ht="12.75" customHeight="1" outlineLevel="1" x14ac:dyDescent="0.2">
      <c r="A9" s="7" t="str">
        <f>Labels!B28</f>
        <v>Aggregate Demand</v>
      </c>
      <c r="B9" s="22">
        <f t="shared" ref="B9:M9" ca="1" si="0">B36+0+B13</f>
        <v>954053.92253857723</v>
      </c>
      <c r="C9" s="22">
        <f t="shared" ca="1" si="0"/>
        <v>982688.37478936824</v>
      </c>
      <c r="D9" s="22">
        <f t="shared" ca="1" si="0"/>
        <v>934884.71681692114</v>
      </c>
      <c r="E9" s="22">
        <f t="shared" ca="1" si="0"/>
        <v>990264.66254327365</v>
      </c>
      <c r="F9" s="22">
        <f t="shared" ca="1" si="0"/>
        <v>993358.69521783269</v>
      </c>
      <c r="G9" s="22">
        <f t="shared" ca="1" si="0"/>
        <v>914481.05392138497</v>
      </c>
      <c r="H9" s="22">
        <f t="shared" ca="1" si="0"/>
        <v>937944.28987201361</v>
      </c>
      <c r="I9" s="22">
        <f t="shared" ca="1" si="0"/>
        <v>982807.53486057965</v>
      </c>
      <c r="J9" s="22">
        <f t="shared" ca="1" si="0"/>
        <v>945661.98975281219</v>
      </c>
      <c r="K9" s="22">
        <f t="shared" ca="1" si="0"/>
        <v>971641.51241317659</v>
      </c>
      <c r="L9" s="22">
        <f t="shared" ca="1" si="0"/>
        <v>955776.9530524622</v>
      </c>
      <c r="M9" s="22">
        <f t="shared" ca="1" si="0"/>
        <v>1005415.7589052683</v>
      </c>
      <c r="N9" s="23">
        <f ca="1">SUM(B9:M9)</f>
        <v>11568979.464683671</v>
      </c>
      <c r="O9" s="22">
        <f t="shared" ref="O9:Z9" ca="1" si="1">O36+0+O13</f>
        <v>959602.42507790425</v>
      </c>
      <c r="P9" s="22">
        <f t="shared" ca="1" si="1"/>
        <v>906952.47216429352</v>
      </c>
      <c r="Q9" s="22">
        <f t="shared" ca="1" si="1"/>
        <v>958400.1108164544</v>
      </c>
      <c r="R9" s="22">
        <f t="shared" ca="1" si="1"/>
        <v>936432.01253069786</v>
      </c>
      <c r="S9" s="22">
        <f t="shared" ca="1" si="1"/>
        <v>976501.31638556358</v>
      </c>
      <c r="T9" s="22">
        <f t="shared" ca="1" si="1"/>
        <v>968172.46431989165</v>
      </c>
      <c r="U9" s="22">
        <f t="shared" ca="1" si="1"/>
        <v>1000997.1887931402</v>
      </c>
      <c r="V9" s="22">
        <f t="shared" ca="1" si="1"/>
        <v>954243.60609509482</v>
      </c>
      <c r="W9" s="22">
        <f t="shared" ca="1" si="1"/>
        <v>950972.7471329387</v>
      </c>
      <c r="X9" s="22">
        <f t="shared" ca="1" si="1"/>
        <v>1014711.1558569437</v>
      </c>
      <c r="Y9" s="22">
        <f t="shared" ca="1" si="1"/>
        <v>966952.93265339604</v>
      </c>
      <c r="Z9" s="22">
        <f t="shared" ca="1" si="1"/>
        <v>985890.48630150023</v>
      </c>
      <c r="AA9" s="23">
        <f ca="1">SUM(O9:Z9)</f>
        <v>11579828.918127818</v>
      </c>
      <c r="AB9" s="22">
        <f t="shared" ref="AB9:AM9" ca="1" si="2">AB36+0+AB13</f>
        <v>955829.49867403263</v>
      </c>
      <c r="AC9" s="22">
        <f t="shared" ca="1" si="2"/>
        <v>962691.33435571031</v>
      </c>
      <c r="AD9" s="22">
        <f t="shared" ca="1" si="2"/>
        <v>972306.8855388274</v>
      </c>
      <c r="AE9" s="22">
        <f t="shared" ca="1" si="2"/>
        <v>1001123.3378891291</v>
      </c>
      <c r="AF9" s="22">
        <f t="shared" ca="1" si="2"/>
        <v>983404.38969692448</v>
      </c>
      <c r="AG9" s="22">
        <f t="shared" ca="1" si="2"/>
        <v>942728.4873180635</v>
      </c>
      <c r="AH9" s="22">
        <f t="shared" ca="1" si="2"/>
        <v>953616.53117431095</v>
      </c>
      <c r="AI9" s="22">
        <f t="shared" ca="1" si="2"/>
        <v>928814.10405331419</v>
      </c>
      <c r="AJ9" s="22">
        <f t="shared" ca="1" si="2"/>
        <v>962244.35739855969</v>
      </c>
      <c r="AK9" s="22">
        <f t="shared" ca="1" si="2"/>
        <v>902075.95359171915</v>
      </c>
      <c r="AL9" s="22">
        <f t="shared" ca="1" si="2"/>
        <v>957845.84889004834</v>
      </c>
      <c r="AM9" s="22">
        <f t="shared" ca="1" si="2"/>
        <v>915853.1239845535</v>
      </c>
      <c r="AN9" s="23">
        <f ca="1">SUM(AB9:AM9)</f>
        <v>11438533.852565192</v>
      </c>
      <c r="AO9" s="22">
        <f t="shared" ref="AO9:AZ9" ca="1" si="3">AO36+0+AO13</f>
        <v>956798.43085234484</v>
      </c>
      <c r="AP9" s="22">
        <f t="shared" ca="1" si="3"/>
        <v>930141.30148477457</v>
      </c>
      <c r="AQ9" s="22">
        <f t="shared" ca="1" si="3"/>
        <v>996823.32981007663</v>
      </c>
      <c r="AR9" s="22">
        <f t="shared" ca="1" si="3"/>
        <v>950375.98035400035</v>
      </c>
      <c r="AS9" s="22">
        <f t="shared" ca="1" si="3"/>
        <v>933573.98923868302</v>
      </c>
      <c r="AT9" s="22">
        <f t="shared" ca="1" si="3"/>
        <v>924049.578932776</v>
      </c>
      <c r="AU9" s="22">
        <f t="shared" ca="1" si="3"/>
        <v>953074.13399237336</v>
      </c>
      <c r="AV9" s="22">
        <f t="shared" ca="1" si="3"/>
        <v>935668.54900962685</v>
      </c>
      <c r="AW9" s="22">
        <f t="shared" ca="1" si="3"/>
        <v>981601.90739218413</v>
      </c>
      <c r="AX9" s="22">
        <f t="shared" ca="1" si="3"/>
        <v>966869.45283647429</v>
      </c>
      <c r="AY9" s="22">
        <f t="shared" ca="1" si="3"/>
        <v>944840.01207410684</v>
      </c>
      <c r="AZ9" s="22">
        <f t="shared" ca="1" si="3"/>
        <v>943209.2054474646</v>
      </c>
      <c r="BA9" s="23">
        <f ca="1">SUM(AO9:AZ9)</f>
        <v>11417025.871424885</v>
      </c>
      <c r="BB9" s="22">
        <f t="shared" ref="BB9:BM9" ca="1" si="4">BB36+0+BB13</f>
        <v>925729.29497365991</v>
      </c>
      <c r="BC9" s="22">
        <f t="shared" ca="1" si="4"/>
        <v>1000743.194827472</v>
      </c>
      <c r="BD9" s="22">
        <f t="shared" ca="1" si="4"/>
        <v>949299.48964982573</v>
      </c>
      <c r="BE9" s="22">
        <f t="shared" ca="1" si="4"/>
        <v>891315.75380616239</v>
      </c>
      <c r="BF9" s="22">
        <f t="shared" ca="1" si="4"/>
        <v>921716.4543932291</v>
      </c>
      <c r="BG9" s="22">
        <f t="shared" ca="1" si="4"/>
        <v>913492.92206967482</v>
      </c>
      <c r="BH9" s="22">
        <f t="shared" ca="1" si="4"/>
        <v>938117.00382853299</v>
      </c>
      <c r="BI9" s="22">
        <f t="shared" ca="1" si="4"/>
        <v>949948.36771810253</v>
      </c>
      <c r="BJ9" s="22">
        <f t="shared" ca="1" si="4"/>
        <v>928488.45573084778</v>
      </c>
      <c r="BK9" s="22">
        <f t="shared" ca="1" si="4"/>
        <v>904230.87722259737</v>
      </c>
      <c r="BL9" s="22">
        <f t="shared" ca="1" si="4"/>
        <v>898041.07501695608</v>
      </c>
      <c r="BM9" s="22">
        <f t="shared" ca="1" si="4"/>
        <v>973827.33972625993</v>
      </c>
      <c r="BN9" s="23">
        <f ca="1">SUM(BB9:BM9)</f>
        <v>11194950.228963323</v>
      </c>
      <c r="BO9" s="22">
        <f t="shared" ref="BO9:BZ9" ca="1" si="5">BO36+0+BO13</f>
        <v>929508.31419527659</v>
      </c>
      <c r="BP9" s="22">
        <f t="shared" ca="1" si="5"/>
        <v>944245.95023261127</v>
      </c>
      <c r="BQ9" s="22">
        <f t="shared" ca="1" si="5"/>
        <v>891711.60884242028</v>
      </c>
      <c r="BR9" s="22">
        <f t="shared" ca="1" si="5"/>
        <v>887185.2387115052</v>
      </c>
      <c r="BS9" s="22">
        <f t="shared" ca="1" si="5"/>
        <v>947112.20292723668</v>
      </c>
      <c r="BT9" s="22">
        <f t="shared" ca="1" si="5"/>
        <v>946733.21093534667</v>
      </c>
      <c r="BU9" s="22">
        <f t="shared" ca="1" si="5"/>
        <v>920178.49299076933</v>
      </c>
      <c r="BV9" s="22">
        <f t="shared" ca="1" si="5"/>
        <v>871194.50868760131</v>
      </c>
      <c r="BW9" s="22">
        <f t="shared" ca="1" si="5"/>
        <v>943050.37095717236</v>
      </c>
      <c r="BX9" s="22">
        <f t="shared" ca="1" si="5"/>
        <v>968981.9803131572</v>
      </c>
      <c r="BY9" s="22">
        <f t="shared" ca="1" si="5"/>
        <v>917501.45435615967</v>
      </c>
      <c r="BZ9" s="22">
        <f t="shared" ca="1" si="5"/>
        <v>921149.01019394805</v>
      </c>
      <c r="CA9" s="23">
        <f ca="1">SUM(BO9:BZ9)</f>
        <v>11088552.343343206</v>
      </c>
      <c r="CB9" s="22">
        <f t="shared" ref="CB9:CM9" ca="1" si="6">CB36+0+CB13</f>
        <v>923394.02845956304</v>
      </c>
      <c r="CC9" s="22">
        <f t="shared" ca="1" si="6"/>
        <v>984333.58326585998</v>
      </c>
      <c r="CD9" s="22">
        <f t="shared" ca="1" si="6"/>
        <v>943427.60138382926</v>
      </c>
      <c r="CE9" s="22">
        <f t="shared" ca="1" si="6"/>
        <v>913646.10198743909</v>
      </c>
      <c r="CF9" s="22">
        <f t="shared" ca="1" si="6"/>
        <v>968854.25549851533</v>
      </c>
      <c r="CG9" s="22">
        <f t="shared" ca="1" si="6"/>
        <v>929391.85723171243</v>
      </c>
      <c r="CH9" s="22">
        <f t="shared" ca="1" si="6"/>
        <v>865528.14771601371</v>
      </c>
      <c r="CI9" s="22">
        <f t="shared" ca="1" si="6"/>
        <v>978841.54672721343</v>
      </c>
      <c r="CJ9" s="22">
        <f t="shared" ca="1" si="6"/>
        <v>866244.89056220429</v>
      </c>
      <c r="CK9" s="22">
        <f t="shared" ca="1" si="6"/>
        <v>890535.02147982805</v>
      </c>
      <c r="CL9" s="22">
        <f t="shared" ca="1" si="6"/>
        <v>913662.14768726623</v>
      </c>
      <c r="CM9" s="22">
        <f t="shared" ca="1" si="6"/>
        <v>872529.69955260237</v>
      </c>
      <c r="CN9" s="23">
        <f ca="1">SUM(CB9:CM9)</f>
        <v>11050388.881552046</v>
      </c>
      <c r="CO9" s="22">
        <f t="shared" ref="CO9:CZ9" ca="1" si="7">CO36+0+CO13</f>
        <v>924423.88244516589</v>
      </c>
      <c r="CP9" s="22">
        <f t="shared" ca="1" si="7"/>
        <v>938766.21020683891</v>
      </c>
      <c r="CQ9" s="22">
        <f t="shared" ca="1" si="7"/>
        <v>934335.55519339617</v>
      </c>
      <c r="CR9" s="22">
        <f t="shared" ca="1" si="7"/>
        <v>959609.85121536907</v>
      </c>
      <c r="CS9" s="22">
        <f t="shared" ca="1" si="7"/>
        <v>903758.72341971309</v>
      </c>
      <c r="CT9" s="22">
        <f t="shared" ca="1" si="7"/>
        <v>880241.47667460737</v>
      </c>
      <c r="CU9" s="22">
        <f t="shared" ca="1" si="7"/>
        <v>943824.45772914623</v>
      </c>
      <c r="CV9" s="22">
        <f t="shared" ca="1" si="7"/>
        <v>899981.31995326083</v>
      </c>
      <c r="CW9" s="22">
        <f t="shared" ca="1" si="7"/>
        <v>894452.87634930736</v>
      </c>
      <c r="CX9" s="22">
        <f t="shared" ca="1" si="7"/>
        <v>955813.08378190908</v>
      </c>
      <c r="CY9" s="22">
        <f t="shared" ca="1" si="7"/>
        <v>909146.97441668785</v>
      </c>
      <c r="CZ9" s="22">
        <f t="shared" ca="1" si="7"/>
        <v>975986.88252070255</v>
      </c>
      <c r="DA9" s="23">
        <f ca="1">SUM(CO9:CZ9)</f>
        <v>11120341.293906104</v>
      </c>
      <c r="DB9" s="22">
        <f t="shared" ref="DB9:DM9" ca="1" si="8">DB36+0+DB13</f>
        <v>951914.00450551684</v>
      </c>
      <c r="DC9" s="22">
        <f t="shared" ca="1" si="8"/>
        <v>963135.33458886005</v>
      </c>
      <c r="DD9" s="22">
        <f t="shared" ca="1" si="8"/>
        <v>929837.59506325657</v>
      </c>
      <c r="DE9" s="22">
        <f t="shared" ca="1" si="8"/>
        <v>924933.33701820963</v>
      </c>
      <c r="DF9" s="22">
        <f t="shared" ca="1" si="8"/>
        <v>942173.35740954685</v>
      </c>
      <c r="DG9" s="22">
        <f t="shared" ca="1" si="8"/>
        <v>918458.81931975728</v>
      </c>
      <c r="DH9" s="22">
        <f t="shared" ca="1" si="8"/>
        <v>944803.20620731742</v>
      </c>
      <c r="DI9" s="22">
        <f t="shared" ca="1" si="8"/>
        <v>907014.34039105114</v>
      </c>
      <c r="DJ9" s="22">
        <f t="shared" ca="1" si="8"/>
        <v>863150.40859029454</v>
      </c>
      <c r="DK9" s="22">
        <f t="shared" ca="1" si="8"/>
        <v>927243.5705988768</v>
      </c>
      <c r="DL9" s="22">
        <f t="shared" ca="1" si="8"/>
        <v>861001.928904242</v>
      </c>
      <c r="DM9" s="22">
        <f t="shared" ca="1" si="8"/>
        <v>945822.72907984722</v>
      </c>
      <c r="DN9" s="23">
        <f ca="1">SUM(DB9:DM9)</f>
        <v>11079488.631676778</v>
      </c>
      <c r="DO9" s="22">
        <f t="shared" ref="DO9:DZ9" ca="1" si="9">DO36+0+DO13</f>
        <v>877419.93016087473</v>
      </c>
      <c r="DP9" s="22">
        <f t="shared" ca="1" si="9"/>
        <v>889541.73406903469</v>
      </c>
      <c r="DQ9" s="22">
        <f t="shared" ca="1" si="9"/>
        <v>900874.75113676162</v>
      </c>
      <c r="DR9" s="22">
        <f t="shared" ca="1" si="9"/>
        <v>884460.57862549392</v>
      </c>
      <c r="DS9" s="22">
        <f t="shared" ca="1" si="9"/>
        <v>930536.01845984953</v>
      </c>
      <c r="DT9" s="22">
        <f t="shared" ca="1" si="9"/>
        <v>915480.17968859931</v>
      </c>
      <c r="DU9" s="22">
        <f t="shared" ca="1" si="9"/>
        <v>913991.88528759487</v>
      </c>
      <c r="DV9" s="22">
        <f t="shared" ca="1" si="9"/>
        <v>900578.94172433426</v>
      </c>
      <c r="DW9" s="22">
        <f t="shared" ca="1" si="9"/>
        <v>856772.80259942485</v>
      </c>
      <c r="DX9" s="22">
        <f t="shared" ca="1" si="9"/>
        <v>896631.34360203461</v>
      </c>
      <c r="DY9" s="22">
        <f t="shared" ca="1" si="9"/>
        <v>898476.46047340415</v>
      </c>
      <c r="DZ9" s="22">
        <f t="shared" ca="1" si="9"/>
        <v>914153.48809269059</v>
      </c>
      <c r="EA9" s="23">
        <f ca="1">SUM(DO9:DZ9)</f>
        <v>10778918.113920094</v>
      </c>
      <c r="EB9" s="22">
        <f t="shared" ref="EB9:EM9" ca="1" si="10">EB36+0+EB13</f>
        <v>941782.91107154952</v>
      </c>
      <c r="EC9" s="22">
        <f t="shared" ca="1" si="10"/>
        <v>934103.86731709098</v>
      </c>
      <c r="ED9" s="22">
        <f t="shared" ca="1" si="10"/>
        <v>887401.37353223364</v>
      </c>
      <c r="EE9" s="22">
        <f t="shared" ca="1" si="10"/>
        <v>900440.1930995899</v>
      </c>
      <c r="EF9" s="22">
        <f t="shared" ca="1" si="10"/>
        <v>936075.06875029451</v>
      </c>
      <c r="EG9" s="22">
        <f t="shared" ca="1" si="10"/>
        <v>891628.50832272763</v>
      </c>
      <c r="EH9" s="22">
        <f t="shared" ca="1" si="10"/>
        <v>906133.56006161717</v>
      </c>
      <c r="EI9" s="22">
        <f t="shared" ca="1" si="10"/>
        <v>945038.99953493266</v>
      </c>
      <c r="EJ9" s="22">
        <f t="shared" ca="1" si="10"/>
        <v>882449.26688258525</v>
      </c>
      <c r="EK9" s="22">
        <f t="shared" ca="1" si="10"/>
        <v>867112.12014522194</v>
      </c>
      <c r="EL9" s="22">
        <f t="shared" ca="1" si="10"/>
        <v>899730.09300252434</v>
      </c>
      <c r="EM9" s="22">
        <f t="shared" ca="1" si="10"/>
        <v>928863.78294875752</v>
      </c>
      <c r="EN9" s="23">
        <f ca="1">SUM(EB9:EM9)</f>
        <v>10920759.744669124</v>
      </c>
    </row>
    <row r="10" spans="1:144" ht="12.75" customHeight="1" outlineLevel="1" x14ac:dyDescent="0.2">
      <c r="A10" s="11" t="str">
        <f>Labels!B31</f>
        <v>Long Expected Demand</v>
      </c>
      <c r="B10" s="24">
        <f>'(Other Computations)'!B8+'(Other Computations)'!B61*0/Inputs!B13/12</f>
        <v>1166666.6666666667</v>
      </c>
      <c r="C10" s="24">
        <f ca="1">B10+'(Other Computations)'!B61*(B9-B10)/Inputs!B13/12</f>
        <v>1166174.5075367405</v>
      </c>
      <c r="D10" s="24">
        <f ca="1">C10+'(Other Computations)'!B61*(C9-C10)/Inputs!B13/12</f>
        <v>1165749.7711183438</v>
      </c>
      <c r="E10" s="24">
        <f ca="1">D10+'(Other Computations)'!B61*(D9-D10)/Inputs!B13/12</f>
        <v>1165215.3612704237</v>
      </c>
      <c r="F10" s="24">
        <f ca="1">E10+'(Other Computations)'!B61*(E9-E10)/Inputs!B13/12</f>
        <v>1164810.3828011479</v>
      </c>
      <c r="G10" s="24">
        <f ca="1">F10+'(Other Computations)'!B61*(F9-F10)/Inputs!B13/12</f>
        <v>1164413.5038947051</v>
      </c>
      <c r="H10" s="24">
        <f ca="1">G10+'(Other Computations)'!B61*(G9-G10)/Inputs!B13/12</f>
        <v>1163834.9565568038</v>
      </c>
      <c r="I10" s="24">
        <f ca="1">H10+'(Other Computations)'!B61*(H9-H10)/Inputs!B13/12</f>
        <v>1163312.0614950333</v>
      </c>
      <c r="J10" s="24">
        <f ca="1">I10+'(Other Computations)'!B61*(I9-I10)/Inputs!B13/12</f>
        <v>1162894.2269426389</v>
      </c>
      <c r="K10" s="24">
        <f ca="1">J10+'(Other Computations)'!B61*(J9-J10)/Inputs!B13/12</f>
        <v>1162391.3745417364</v>
      </c>
      <c r="L10" s="24">
        <f ca="1">K10+'(Other Computations)'!B61*(K9-K10)/Inputs!B13/12</f>
        <v>1161949.8239349574</v>
      </c>
      <c r="M10" s="24">
        <f ca="1">L10+'(Other Computations)'!B61*(L9-L10)/Inputs!B13/12</f>
        <v>1161472.5719190256</v>
      </c>
      <c r="N10" s="25">
        <f ca="1">SUM(B10:M10)</f>
        <v>13968885.208678225</v>
      </c>
      <c r="O10" s="24">
        <f ca="1">M10+'(Other Computations)'!B61*(M9-M10)/Inputs!B13/12</f>
        <v>1161111.3292963086</v>
      </c>
      <c r="P10" s="24">
        <f ca="1">O10+'(Other Computations)'!B61*(O9-O10)/Inputs!B13/12</f>
        <v>1160644.8734995066</v>
      </c>
      <c r="Q10" s="24">
        <f ca="1">P10+'(Other Computations)'!B61*(P9-P10)/Inputs!B13/12</f>
        <v>1160057.62257049</v>
      </c>
      <c r="R10" s="24">
        <f ca="1">Q10+'(Other Computations)'!B61*(Q9-Q10)/Inputs!B13/12</f>
        <v>1159590.822774763</v>
      </c>
      <c r="S10" s="24">
        <f ca="1">R10+'(Other Computations)'!B61*(R9-R10)/Inputs!B13/12</f>
        <v>1159074.2514547536</v>
      </c>
      <c r="T10" s="24">
        <f ca="1">S10+'(Other Computations)'!B61*(S9-S10)/Inputs!B13/12</f>
        <v>1158651.6289198713</v>
      </c>
      <c r="U10" s="24">
        <f ca="1">T10+'(Other Computations)'!B61*(T9-T10)/Inputs!B13/12</f>
        <v>1158210.7049277418</v>
      </c>
      <c r="V10" s="24">
        <f ca="1">U10+'(Other Computations)'!B61*(U9-U10)/Inputs!B13/12</f>
        <v>1157846.7847515042</v>
      </c>
      <c r="W10" s="24">
        <f ca="1">V10+'(Other Computations)'!B61*(V9-V10)/Inputs!B13/12</f>
        <v>1157375.4810972069</v>
      </c>
      <c r="X10" s="24">
        <f ca="1">W10+'(Other Computations)'!B61*(W9-W10)/Inputs!B13/12</f>
        <v>1156897.6969908082</v>
      </c>
      <c r="Y10" s="24">
        <f ca="1">X10+'(Other Computations)'!B61*(X9-X10)/Inputs!B13/12</f>
        <v>1156568.5614789242</v>
      </c>
      <c r="Z10" s="24">
        <f ca="1">Y10+'(Other Computations)'!B61*(Y9-Y10)/Inputs!B13/12</f>
        <v>1156129.6364121984</v>
      </c>
      <c r="AA10" s="25">
        <f ca="1">SUM(O10:Z10)</f>
        <v>13902159.394174077</v>
      </c>
      <c r="AB10" s="24">
        <f ca="1">Z10+'(Other Computations)'!B61*(Z9-Z10)/Inputs!B13/12</f>
        <v>1155735.5643054608</v>
      </c>
      <c r="AC10" s="24">
        <f ca="1">AB10+'(Other Computations)'!B61*(AB9-AB10)/Inputs!B13/12</f>
        <v>1155272.8187831659</v>
      </c>
      <c r="AD10" s="24">
        <f ca="1">AC10+'(Other Computations)'!B61*(AC9-AC10)/Inputs!B13/12</f>
        <v>1154827.0283099541</v>
      </c>
      <c r="AE10" s="24">
        <f ca="1">AD10+'(Other Computations)'!B61*(AD9-AD10)/Inputs!B13/12</f>
        <v>1154404.5279794654</v>
      </c>
      <c r="AF10" s="24">
        <f ca="1">AE10+'(Other Computations)'!B61*(AE9-AE10)/Inputs!B13/12</f>
        <v>1154049.7104098119</v>
      </c>
      <c r="AG10" s="24">
        <f ca="1">AF10+'(Other Computations)'!B61*(AF9-AF10)/Inputs!B13/12</f>
        <v>1153654.698093347</v>
      </c>
      <c r="AH10" s="24">
        <f ca="1">AG10+'(Other Computations)'!B61*(AG9-AG10)/Inputs!B13/12</f>
        <v>1153166.4429758117</v>
      </c>
      <c r="AI10" s="24">
        <f ca="1">AH10+'(Other Computations)'!B61*(AH9-AH10)/Inputs!B13/12</f>
        <v>1152704.5218836786</v>
      </c>
      <c r="AJ10" s="24">
        <f ca="1">AI10+'(Other Computations)'!B61*(AI9-AI10)/Inputs!B13/12</f>
        <v>1152186.2570275897</v>
      </c>
      <c r="AK10" s="24">
        <f ca="1">AJ10+'(Other Computations)'!B61*(AJ9-AJ10)/Inputs!B13/12</f>
        <v>1151746.5767043743</v>
      </c>
      <c r="AL10" s="24">
        <f ca="1">AK10+'(Other Computations)'!B61*(AK9-AK10)/Inputs!B13/12</f>
        <v>1151168.635447169</v>
      </c>
      <c r="AM10" s="24">
        <f ca="1">AL10+'(Other Computations)'!B61*(AL9-AL10)/Inputs!B13/12</f>
        <v>1150721.1289968053</v>
      </c>
      <c r="AN10" s="25">
        <f ca="1">SUM(AB10:AM10)</f>
        <v>13839637.91091663</v>
      </c>
      <c r="AO10" s="24">
        <f ca="1">AM10+'(Other Computations)'!B61*(AM9-AM10)/Inputs!B13/12</f>
        <v>1150177.453059277</v>
      </c>
      <c r="AP10" s="24">
        <f ca="1">AO10+'(Other Computations)'!B61*(AO9-AO10)/Inputs!B13/12</f>
        <v>1149729.8164337981</v>
      </c>
      <c r="AQ10" s="24">
        <f ca="1">AP10+'(Other Computations)'!B61*(AP9-AP10)/Inputs!B13/12</f>
        <v>1149221.5096862309</v>
      </c>
      <c r="AR10" s="24">
        <f ca="1">AQ10+'(Other Computations)'!B61*(AQ9-AQ10)/Inputs!B13/12</f>
        <v>1148868.7361217027</v>
      </c>
      <c r="AS10" s="24">
        <f ca="1">AR10+'(Other Computations)'!B61*(AR9-AR10)/Inputs!B13/12</f>
        <v>1148409.2621500182</v>
      </c>
      <c r="AT10" s="24">
        <f ca="1">AS10+'(Other Computations)'!B61*(AS9-AS10)/Inputs!B13/12</f>
        <v>1147911.9582775382</v>
      </c>
      <c r="AU10" s="24">
        <f ca="1">AT10+'(Other Computations)'!B61*(AT9-AT10)/Inputs!B13/12</f>
        <v>1147393.7583253512</v>
      </c>
      <c r="AV10" s="24">
        <f ca="1">AU10+'(Other Computations)'!B61*(AU9-AU10)/Inputs!B13/12</f>
        <v>1146943.944380136</v>
      </c>
      <c r="AW10" s="24">
        <f ca="1">AV10+'(Other Computations)'!B61*(AV9-AV10)/Inputs!B13/12</f>
        <v>1146454.8809649264</v>
      </c>
      <c r="AX10" s="24">
        <f ca="1">AW10+'(Other Computations)'!B61*(AW9-AW10)/Inputs!B13/12</f>
        <v>1146073.2768594341</v>
      </c>
      <c r="AY10" s="24">
        <f ca="1">AX10+'(Other Computations)'!B61*(AX9-AX10)/Inputs!B13/12</f>
        <v>1145658.4531927144</v>
      </c>
      <c r="AZ10" s="24">
        <f ca="1">AY10+'(Other Computations)'!B61*(AY9-AY10)/Inputs!B13/12</f>
        <v>1145193.5956901249</v>
      </c>
      <c r="BA10" s="25">
        <f ca="1">SUM(AO10:AZ10)</f>
        <v>13772036.645141255</v>
      </c>
      <c r="BB10" s="24">
        <f ca="1">AZ10+'(Other Computations)'!B61*(AZ9-AZ10)/Inputs!B13/12</f>
        <v>1144726.0392312298</v>
      </c>
      <c r="BC10" s="24">
        <f ca="1">BB10+'(Other Computations)'!B61*(BB9-BB10)/Inputs!B13/12</f>
        <v>1144219.1023232262</v>
      </c>
      <c r="BD10" s="24">
        <f ca="1">BC10+'(Other Computations)'!B61*(BC9-BC10)/Inputs!B13/12</f>
        <v>1143886.982166986</v>
      </c>
      <c r="BE10" s="24">
        <f ca="1">BD10+'(Other Computations)'!B61*(BD9-BD10)/Inputs!B13/12</f>
        <v>1143436.5481565297</v>
      </c>
      <c r="BF10" s="24">
        <f ca="1">BE10+'(Other Computations)'!B61*(BE9-BE10)/Inputs!B13/12</f>
        <v>1142852.9352066445</v>
      </c>
      <c r="BG10" s="24">
        <f ca="1">BF10+'(Other Computations)'!B61*(BF9-BF10)/Inputs!B13/12</f>
        <v>1142341.0452047617</v>
      </c>
      <c r="BH10" s="24">
        <f ca="1">BG10+'(Other Computations)'!B61*(BG9-BG10)/Inputs!B13/12</f>
        <v>1141811.304178986</v>
      </c>
      <c r="BI10" s="24">
        <f ca="1">BH10+'(Other Computations)'!B61*(BH9-BH10)/Inputs!B13/12</f>
        <v>1141339.7895948414</v>
      </c>
      <c r="BJ10" s="24">
        <f ca="1">BI10+'(Other Computations)'!B61*(BI9-BI10)/Inputs!B13/12</f>
        <v>1140896.7538960527</v>
      </c>
      <c r="BK10" s="24">
        <f ca="1">BJ10+'(Other Computations)'!B61*(BJ9-BJ10)/Inputs!B13/12</f>
        <v>1140405.0680206702</v>
      </c>
      <c r="BL10" s="24">
        <f ca="1">BK10+'(Other Computations)'!B61*(BK9-BK10)/Inputs!B13/12</f>
        <v>1139858.368504934</v>
      </c>
      <c r="BM10" s="24">
        <f ca="1">BL10+'(Other Computations)'!B61*(BL9-BL10)/Inputs!B13/12</f>
        <v>1139298.6062514896</v>
      </c>
      <c r="BN10" s="25">
        <f ca="1">SUM(BB10:BM10)</f>
        <v>13705072.54273635</v>
      </c>
      <c r="BO10" s="24">
        <f ca="1">BM10+'(Other Computations)'!B61*(BM9-BM10)/Inputs!B13/12</f>
        <v>1138915.5709123109</v>
      </c>
      <c r="BP10" s="24">
        <f ca="1">BO10+'(Other Computations)'!B61*(BO9-BO10)/Inputs!B13/12</f>
        <v>1138430.8318921325</v>
      </c>
      <c r="BQ10" s="24">
        <f ca="1">BP10+'(Other Computations)'!B61*(BP9-BP10)/Inputs!B13/12</f>
        <v>1137981.3298512539</v>
      </c>
      <c r="BR10" s="24">
        <f ca="1">BQ10+'(Other Computations)'!B61*(BQ9-BQ10)/Inputs!B13/12</f>
        <v>1137411.2610526222</v>
      </c>
      <c r="BS10" s="24">
        <f ca="1">BR10+'(Other Computations)'!B61*(BR9-BR10)/Inputs!B13/12</f>
        <v>1136832.0341490549</v>
      </c>
      <c r="BT10" s="24">
        <f ca="1">BS10+'(Other Computations)'!B61*(BS9-BS10)/Inputs!B13/12</f>
        <v>1136392.8678730784</v>
      </c>
      <c r="BU10" s="24">
        <f ca="1">BT10+'(Other Computations)'!B61*(BT9-BT10)/Inputs!B13/12</f>
        <v>1135953.8408894262</v>
      </c>
      <c r="BV10" s="24">
        <f ca="1">BU10+'(Other Computations)'!B61*(BU9-BU10)/Inputs!B13/12</f>
        <v>1135454.3609174385</v>
      </c>
      <c r="BW10" s="24">
        <f ca="1">BV10+'(Other Computations)'!B61*(BV9-BV10)/Inputs!B13/12</f>
        <v>1134842.6482965362</v>
      </c>
      <c r="BX10" s="24">
        <f ca="1">BW10+'(Other Computations)'!B61*(BW9-BW10)/Inputs!B13/12</f>
        <v>1134398.684691584</v>
      </c>
      <c r="BY10" s="24">
        <f ca="1">BX10+'(Other Computations)'!B61*(BX9-BX10)/Inputs!B13/12</f>
        <v>1134015.775653671</v>
      </c>
      <c r="BZ10" s="24">
        <f ca="1">BY10+'(Other Computations)'!B61*(BY9-BY10)/Inputs!B13/12</f>
        <v>1133514.585095112</v>
      </c>
      <c r="CA10" s="25">
        <f ca="1">SUM(BO10:BZ10)</f>
        <v>13634143.79127422</v>
      </c>
      <c r="CB10" s="24">
        <f ca="1">BZ10+'(Other Computations)'!B61*(BZ9-BZ10)/Inputs!B13/12</f>
        <v>1133022.998116174</v>
      </c>
      <c r="CC10" s="24">
        <f ca="1">CB10+'(Other Computations)'!B61*(CB9-CB10)/Inputs!B13/12</f>
        <v>1132537.7458715986</v>
      </c>
      <c r="CD10" s="24">
        <f ca="1">CC10+'(Other Computations)'!B61*(CC9-CC10)/Inputs!B13/12</f>
        <v>1132194.6806803816</v>
      </c>
      <c r="CE10" s="24">
        <f ca="1">CD10+'(Other Computations)'!B61*(CD9-CD10)/Inputs!B13/12</f>
        <v>1131757.7198486766</v>
      </c>
      <c r="CF10" s="24">
        <f ca="1">CE10+'(Other Computations)'!B61*(CE9-CE10)/Inputs!B13/12</f>
        <v>1131252.8318443683</v>
      </c>
      <c r="CG10" s="24">
        <f ca="1">CF10+'(Other Computations)'!B61*(CF9-CF10)/Inputs!B13/12</f>
        <v>1130876.9092139381</v>
      </c>
      <c r="CH10" s="24">
        <f ca="1">CG10+'(Other Computations)'!B61*(CG9-CG10)/Inputs!B13/12</f>
        <v>1130410.5086306459</v>
      </c>
      <c r="CI10" s="24">
        <f ca="1">CH10+'(Other Computations)'!B61*(CH9-CH10)/Inputs!B13/12</f>
        <v>1129797.3550174176</v>
      </c>
      <c r="CJ10" s="24">
        <f ca="1">CI10+'(Other Computations)'!B61*(CI9-CI10)/Inputs!B13/12</f>
        <v>1129447.9202760051</v>
      </c>
      <c r="CK10" s="24">
        <f ca="1">CJ10+'(Other Computations)'!B61*(CJ9-CJ10)/Inputs!B13/12</f>
        <v>1128838.6540035193</v>
      </c>
      <c r="CL10" s="24">
        <f ca="1">CK10+'(Other Computations)'!B61*(CK9-CK10)/Inputs!B13/12</f>
        <v>1128287.0252245292</v>
      </c>
      <c r="CM10" s="24">
        <f ca="1">CL10+'(Other Computations)'!B61*(CL9-CL10)/Inputs!B13/12</f>
        <v>1127790.2083783781</v>
      </c>
      <c r="CN10" s="25">
        <f ca="1">SUM(CB10:CM10)</f>
        <v>13566214.557105632</v>
      </c>
      <c r="CO10" s="24">
        <f ca="1">CM10+'(Other Computations)'!B61*(CM9-CM10)/Inputs!B13/12</f>
        <v>1127199.327570911</v>
      </c>
      <c r="CP10" s="24">
        <f ca="1">CO10+'(Other Computations)'!B61*(CO9-CO10)/Inputs!B13/12</f>
        <v>1126729.9399664532</v>
      </c>
      <c r="CQ10" s="24">
        <f ca="1">CP10+'(Other Computations)'!B61*(CP9-CP10)/Inputs!B13/12</f>
        <v>1126294.8387401579</v>
      </c>
      <c r="CR10" s="24">
        <f ca="1">CQ10+'(Other Computations)'!B61*(CQ9-CQ10)/Inputs!B13/12</f>
        <v>1125850.4885467626</v>
      </c>
      <c r="CS10" s="24">
        <f ca="1">CR10+'(Other Computations)'!B61*(CR9-CR10)/Inputs!B13/12</f>
        <v>1125465.6722566437</v>
      </c>
      <c r="CT10" s="24">
        <f ca="1">CS10+'(Other Computations)'!B61*(CS9-CS10)/Inputs!B13/12</f>
        <v>1124952.4617269286</v>
      </c>
      <c r="CU10" s="24">
        <f ca="1">CT10+'(Other Computations)'!B61*(CT9-CT10)/Inputs!B13/12</f>
        <v>1124386.0011133815</v>
      </c>
      <c r="CV10" s="24">
        <f ca="1">CU10+'(Other Computations)'!B61*(CU9-CU10)/Inputs!B13/12</f>
        <v>1123968.0345777699</v>
      </c>
      <c r="CW10" s="24">
        <f ca="1">CV10+'(Other Computations)'!B61*(CV9-CV10)/Inputs!B13/12</f>
        <v>1123449.5468124354</v>
      </c>
      <c r="CX10" s="24">
        <f ca="1">CW10+'(Other Computations)'!B61*(CW9-CW10)/Inputs!B13/12</f>
        <v>1122919.461927104</v>
      </c>
      <c r="CY10" s="24">
        <f ca="1">CX10+'(Other Computations)'!B61*(CX9-CX10)/Inputs!B13/12</f>
        <v>1122532.6416073234</v>
      </c>
      <c r="CZ10" s="24">
        <f ca="1">CY10+'(Other Computations)'!B61*(CY9-CY10)/Inputs!B13/12</f>
        <v>1122038.6933036414</v>
      </c>
      <c r="DA10" s="25">
        <f ca="1">SUM(CO10:CZ10)</f>
        <v>13495787.108149514</v>
      </c>
      <c r="DB10" s="24">
        <f ca="1">CZ10+'(Other Computations)'!B61*(CZ9-CZ10)/Inputs!B13/12</f>
        <v>1121700.6104083105</v>
      </c>
      <c r="DC10" s="24">
        <f ca="1">DB10+'(Other Computations)'!B61*(DB9-DB10)/Inputs!B13/12</f>
        <v>1121307.5858576095</v>
      </c>
      <c r="DD10" s="24">
        <f ca="1">DC10+'(Other Computations)'!B61*(DC9-DC10)/Inputs!B13/12</f>
        <v>1120941.44638708</v>
      </c>
      <c r="DE10" s="24">
        <f ca="1">DD10+'(Other Computations)'!B61*(DD9-DD10)/Inputs!B13/12</f>
        <v>1120499.0763608674</v>
      </c>
      <c r="DF10" s="24">
        <f ca="1">DE10+'(Other Computations)'!B61*(DE9-DE10)/Inputs!B13/12</f>
        <v>1120046.3778901668</v>
      </c>
      <c r="DG10" s="24">
        <f ca="1">DF10+'(Other Computations)'!B61*(DF9-DF10)/Inputs!B13/12</f>
        <v>1119634.6347872023</v>
      </c>
      <c r="DH10" s="24">
        <f ca="1">DG10+'(Other Computations)'!B61*(DG9-DG10)/Inputs!B13/12</f>
        <v>1119168.950029176</v>
      </c>
      <c r="DI10" s="24">
        <f ca="1">DH10+'(Other Computations)'!B61*(DH9-DH10)/Inputs!B13/12</f>
        <v>1118765.3256221809</v>
      </c>
      <c r="DJ10" s="24">
        <f ca="1">DI10+'(Other Computations)'!B61*(DI9-DI10)/Inputs!B13/12</f>
        <v>1118275.1613045163</v>
      </c>
      <c r="DK10" s="24">
        <f ca="1">DJ10+'(Other Computations)'!B61*(DJ9-DJ10)/Inputs!B13/12</f>
        <v>1117684.5947473075</v>
      </c>
      <c r="DL10" s="24">
        <f ca="1">DK10+'(Other Computations)'!B61*(DK9-DK10)/Inputs!B13/12</f>
        <v>1117243.7590432602</v>
      </c>
      <c r="DM10" s="24">
        <f ca="1">DL10+'(Other Computations)'!B61*(DL9-DL10)/Inputs!B13/12</f>
        <v>1116650.6066586792</v>
      </c>
      <c r="DN10" s="25">
        <f ca="1">SUM(DB10:DM10)</f>
        <v>13431918.129096355</v>
      </c>
      <c r="DO10" s="24">
        <f ca="1">DM10+'(Other Computations)'!B61*(DM9-DM10)/Inputs!B13/12</f>
        <v>1116255.1717568764</v>
      </c>
      <c r="DP10" s="24">
        <f ca="1">DO10+'(Other Computations)'!B61*(DO9-DO10)/Inputs!B13/12</f>
        <v>1115702.3124013301</v>
      </c>
      <c r="DQ10" s="24">
        <f ca="1">DP10+'(Other Computations)'!B61*(DP9-DP10)/Inputs!B13/12</f>
        <v>1115178.7925440795</v>
      </c>
      <c r="DR10" s="24">
        <f ca="1">DQ10+'(Other Computations)'!B61*(DQ9-DQ10)/Inputs!B13/12</f>
        <v>1114682.7183741552</v>
      </c>
      <c r="DS10" s="24">
        <f ca="1">DR10+'(Other Computations)'!B61*(DR9-DR10)/Inputs!B13/12</f>
        <v>1114149.7967543667</v>
      </c>
      <c r="DT10" s="24">
        <f ca="1">DS10+'(Other Computations)'!B61*(DS9-DS10)/Inputs!B13/12</f>
        <v>1113724.7648601665</v>
      </c>
      <c r="DU10" s="24">
        <f ca="1">DT10+'(Other Computations)'!B61*(DT9-DT10)/Inputs!B13/12</f>
        <v>1113265.8653574544</v>
      </c>
      <c r="DV10" s="24">
        <f ca="1">DU10+'(Other Computations)'!B61*(DU9-DU10)/Inputs!B13/12</f>
        <v>1112804.5829961817</v>
      </c>
      <c r="DW10" s="24">
        <f ca="1">DV10+'(Other Computations)'!B61*(DV9-DV10)/Inputs!B13/12</f>
        <v>1112313.319937682</v>
      </c>
      <c r="DX10" s="24">
        <f ca="1">DW10+'(Other Computations)'!B61*(DW9-DW10)/Inputs!B13/12</f>
        <v>1111721.790962362</v>
      </c>
      <c r="DY10" s="24">
        <f ca="1">DX10+'(Other Computations)'!B61*(DX9-DX10)/Inputs!B13/12</f>
        <v>1111223.8964082871</v>
      </c>
      <c r="DZ10" s="24">
        <f ca="1">DY10+'(Other Computations)'!B61*(DY9-DY10)/Inputs!B13/12</f>
        <v>1110731.4254917712</v>
      </c>
      <c r="EA10" s="25">
        <f ca="1">SUM(DO10:DZ10)</f>
        <v>13361754.437844714</v>
      </c>
      <c r="EB10" s="24">
        <f ca="1">DZ10+'(Other Computations)'!B61*(DZ9-DZ10)/Inputs!B13/12</f>
        <v>1110276.3839700141</v>
      </c>
      <c r="EC10" s="24">
        <f ca="1">EB10+'(Other Computations)'!B61*(EB9-EB10)/Inputs!B13/12</f>
        <v>1109886.3527827491</v>
      </c>
      <c r="ED10" s="24">
        <f ca="1">EC10+'(Other Computations)'!B61*(EC9-EC10)/Inputs!B13/12</f>
        <v>1109479.4488812082</v>
      </c>
      <c r="EE10" s="24">
        <f ca="1">ED10+'(Other Computations)'!B61*(ED9-ED10)/Inputs!B13/12</f>
        <v>1108965.3792623449</v>
      </c>
      <c r="EF10" s="24">
        <f ca="1">EE10+'(Other Computations)'!B61*(EE9-EE10)/Inputs!B13/12</f>
        <v>1108482.6820721533</v>
      </c>
      <c r="EG10" s="24">
        <f ca="1">EF10+'(Other Computations)'!B61*(EF9-EF10)/Inputs!B13/12</f>
        <v>1108083.590374649</v>
      </c>
      <c r="EH10" s="24">
        <f ca="1">EG10+'(Other Computations)'!B61*(EG9-EG10)/Inputs!B13/12</f>
        <v>1107582.5369439733</v>
      </c>
      <c r="EI10" s="24">
        <f ca="1">EH10+'(Other Computations)'!B61*(EH9-EH10)/Inputs!B13/12</f>
        <v>1107116.2198678567</v>
      </c>
      <c r="EJ10" s="24">
        <f ca="1">EI10+'(Other Computations)'!B61*(EI9-EI10)/Inputs!B13/12</f>
        <v>1106741.0411170861</v>
      </c>
      <c r="EK10" s="24">
        <f ca="1">EJ10+'(Other Computations)'!B61*(EJ9-EJ10)/Inputs!B13/12</f>
        <v>1106221.847195247</v>
      </c>
      <c r="EL10" s="24">
        <f ca="1">EK10+'(Other Computations)'!B61*(EK9-EK10)/Inputs!B13/12</f>
        <v>1105668.3524567052</v>
      </c>
      <c r="EM10" s="24">
        <f ca="1">EL10+'(Other Computations)'!B61*(EL9-EL10)/Inputs!B13/12</f>
        <v>1105191.6435227834</v>
      </c>
      <c r="EN10" s="25">
        <f ca="1">SUM(EB10:EM10)</f>
        <v>13293695.47844677</v>
      </c>
    </row>
    <row r="11" spans="1:144" ht="12.75" customHeight="1" outlineLevel="1" x14ac:dyDescent="0.2">
      <c r="A11" s="11" t="str">
        <f>Labels!B34</f>
        <v>Short Expected Demand</v>
      </c>
      <c r="B11" s="24">
        <f>'(Other Computations)'!B8+'(Other Computations)'!B61*0/Inputs!B14/12</f>
        <v>1166666.6666666667</v>
      </c>
      <c r="C11" s="24">
        <f ca="1">B11+'(Other Computations)'!B61*(B9-B11)/Inputs!B14/12</f>
        <v>1163713.71188711</v>
      </c>
      <c r="D11" s="24">
        <f ca="1">C11+'(Other Computations)'!B61*(C9-C11)/Inputs!B14/12</f>
        <v>1161199.4710940858</v>
      </c>
      <c r="E11" s="24">
        <f ca="1">D11+'(Other Computations)'!B61*(D9-D11)/Inputs!B14/12</f>
        <v>1158056.2106180142</v>
      </c>
      <c r="F11" s="24">
        <f ca="1">E11+'(Other Computations)'!B61*(E9-E11)/Inputs!B14/12</f>
        <v>1155725.7724503095</v>
      </c>
      <c r="G11" s="24">
        <f ca="1">F11+'(Other Computations)'!B61*(F9-F11)/Inputs!B14/12</f>
        <v>1153470.6741554139</v>
      </c>
      <c r="H11" s="24">
        <f ca="1">G11+'(Other Computations)'!B61*(G9-G11)/Inputs!B14/12</f>
        <v>1150151.3738743856</v>
      </c>
      <c r="I11" s="24">
        <f ca="1">H11+'(Other Computations)'!B61*(H9-H11)/Inputs!B14/12</f>
        <v>1147204.0532632417</v>
      </c>
      <c r="J11" s="24">
        <f ca="1">I11+'(Other Computations)'!B61*(I9-I11)/Inputs!B14/12</f>
        <v>1144920.768285427</v>
      </c>
      <c r="K11" s="24">
        <f ca="1">J11+'(Other Computations)'!B61*(J9-J11)/Inputs!B14/12</f>
        <v>1142153.2852502519</v>
      </c>
      <c r="L11" s="24">
        <f ca="1">K11+'(Other Computations)'!B61*(K9-K11)/Inputs!B14/12</f>
        <v>1139785.0661830702</v>
      </c>
      <c r="M11" s="24">
        <f ca="1">L11+'(Other Computations)'!B61*(L9-L11)/Inputs!B14/12</f>
        <v>1137229.3979451451</v>
      </c>
      <c r="N11" s="25">
        <f ca="1">SUM(B11:M11)</f>
        <v>13820276.451673122</v>
      </c>
      <c r="O11" s="24">
        <f ca="1">M11+'(Other Computations)'!B61*(M9-M11)/Inputs!B14/12</f>
        <v>1135398.6529584802</v>
      </c>
      <c r="P11" s="24">
        <f ca="1">O11+'(Other Computations)'!B61*(O9-O11)/Inputs!B14/12</f>
        <v>1132957.0386823611</v>
      </c>
      <c r="Q11" s="24">
        <f ca="1">P11+'(Other Computations)'!B61*(P9-P11)/Inputs!B14/12</f>
        <v>1129818.0863696102</v>
      </c>
      <c r="R11" s="24">
        <f ca="1">Q11+'(Other Computations)'!B61*(Q9-Q11)/Inputs!B14/12</f>
        <v>1127437.2811535941</v>
      </c>
      <c r="S11" s="24">
        <f ca="1">R11+'(Other Computations)'!B61*(R9-R11)/Inputs!B14/12</f>
        <v>1124784.4302004983</v>
      </c>
      <c r="T11" s="24">
        <f ca="1">S11+'(Other Computations)'!B61*(S9-S11)/Inputs!B14/12</f>
        <v>1122724.9425086242</v>
      </c>
      <c r="U11" s="24">
        <f ca="1">T11+'(Other Computations)'!B61*(T9-T11)/Inputs!B14/12</f>
        <v>1120578.3803115585</v>
      </c>
      <c r="V11" s="24">
        <f ca="1">U11+'(Other Computations)'!B61*(U9-U11)/Inputs!B14/12</f>
        <v>1118917.5304293581</v>
      </c>
      <c r="W11" s="24">
        <f ca="1">V11+'(Other Computations)'!B61*(V9-V11)/Inputs!B14/12</f>
        <v>1116630.3925913821</v>
      </c>
      <c r="X11" s="24">
        <f ca="1">W11+'(Other Computations)'!B61*(W9-W11)/Inputs!B14/12</f>
        <v>1114329.5919600148</v>
      </c>
      <c r="Y11" s="24">
        <f ca="1">X11+'(Other Computations)'!B61*(X9-X11)/Inputs!B14/12</f>
        <v>1112946.0025696943</v>
      </c>
      <c r="Z11" s="24">
        <f ca="1">Y11+'(Other Computations)'!B61*(Y9-Y11)/Inputs!B14/12</f>
        <v>1110918.321043079</v>
      </c>
      <c r="AA11" s="25">
        <f ca="1">SUM(O11:Z11)</f>
        <v>13467440.650778254</v>
      </c>
      <c r="AB11" s="24">
        <f ca="1">Z11+'(Other Computations)'!B61*(Z9-Z11)/Inputs!B14/12</f>
        <v>1109181.8233383349</v>
      </c>
      <c r="AC11" s="24">
        <f ca="1">AB11+'(Other Computations)'!B61*(AB9-AB11)/Inputs!B14/12</f>
        <v>1107051.9299402195</v>
      </c>
      <c r="AD11" s="24">
        <f ca="1">AC11+'(Other Computations)'!B61*(AC9-AC11)/Inputs!B14/12</f>
        <v>1105046.9216682124</v>
      </c>
      <c r="AE11" s="24">
        <f ca="1">AD11+'(Other Computations)'!B61*(AD9-AD11)/Inputs!B14/12</f>
        <v>1103203.3100553043</v>
      </c>
      <c r="AF11" s="24">
        <f ca="1">AE11+'(Other Computations)'!B61*(AE9-AE11)/Inputs!B14/12</f>
        <v>1101785.5326641074</v>
      </c>
      <c r="AG11" s="24">
        <f ca="1">AF11+'(Other Computations)'!B61*(AF9-AF11)/Inputs!B14/12</f>
        <v>1100141.3501228965</v>
      </c>
      <c r="AH11" s="24">
        <f ca="1">AG11+'(Other Computations)'!B61*(AG9-AG11)/Inputs!B14/12</f>
        <v>1097955.0603617183</v>
      </c>
      <c r="AI11" s="24">
        <f ca="1">AH11+'(Other Computations)'!B61*(AH9-AH11)/Inputs!B14/12</f>
        <v>1095950.3585674488</v>
      </c>
      <c r="AJ11" s="24">
        <f ca="1">AI11+'(Other Computations)'!B61*(AI9-AI11)/Inputs!B14/12</f>
        <v>1093629.0216991969</v>
      </c>
      <c r="AK11" s="24">
        <f ca="1">AJ11+'(Other Computations)'!B61*(AJ9-AJ11)/Inputs!B14/12</f>
        <v>1091804.2346950213</v>
      </c>
      <c r="AL11" s="24">
        <f ca="1">AK11+'(Other Computations)'!B61*(AK9-AK11)/Inputs!B14/12</f>
        <v>1089169.1196796976</v>
      </c>
      <c r="AM11" s="24">
        <f ca="1">AL11+'(Other Computations)'!B61*(AL9-AL11)/Inputs!B14/12</f>
        <v>1087345.1853631746</v>
      </c>
      <c r="AN11" s="25">
        <f ca="1">SUM(AB11:AM11)</f>
        <v>13182263.848155333</v>
      </c>
      <c r="AO11" s="24">
        <f ca="1">AM11+'(Other Computations)'!B61*(AM9-AM11)/Inputs!B14/12</f>
        <v>1084963.3511773604</v>
      </c>
      <c r="AP11" s="24">
        <f ca="1">AO11+'(Other Computations)'!B61*(AO9-AO11)/Inputs!B14/12</f>
        <v>1083183.2828395129</v>
      </c>
      <c r="AQ11" s="24">
        <f ca="1">AP11+'(Other Computations)'!B61*(AP9-AP11)/Inputs!B14/12</f>
        <v>1081057.6997651416</v>
      </c>
      <c r="AR11" s="24">
        <f ca="1">AQ11+'(Other Computations)'!B61*(AQ9-AQ11)/Inputs!B14/12</f>
        <v>1079887.7779602101</v>
      </c>
      <c r="AS11" s="24">
        <f ca="1">AR11+'(Other Computations)'!B61*(AR9-AR11)/Inputs!B14/12</f>
        <v>1078089.0029934573</v>
      </c>
      <c r="AT11" s="24">
        <f ca="1">AS11+'(Other Computations)'!B61*(AS9-AS11)/Inputs!B14/12</f>
        <v>1076081.850024641</v>
      </c>
      <c r="AU11" s="24">
        <f ca="1">AT11+'(Other Computations)'!B61*(AT9-AT11)/Inputs!B14/12</f>
        <v>1073970.2907039206</v>
      </c>
      <c r="AV11" s="24">
        <f ca="1">AU11+'(Other Computations)'!B61*(AU9-AU11)/Inputs!B14/12</f>
        <v>1072291.1774162604</v>
      </c>
      <c r="AW11" s="24">
        <f ca="1">AV11+'(Other Computations)'!B61*(AV9-AV11)/Inputs!B14/12</f>
        <v>1070393.6409106127</v>
      </c>
      <c r="AX11" s="24">
        <f ca="1">AW11+'(Other Computations)'!B61*(AW9-AW11)/Inputs!B14/12</f>
        <v>1069160.4223895234</v>
      </c>
      <c r="AY11" s="24">
        <f ca="1">AX11+'(Other Computations)'!B61*(AX9-AX11)/Inputs!B14/12</f>
        <v>1067739.7144790643</v>
      </c>
      <c r="AZ11" s="24">
        <f ca="1">AY11+'(Other Computations)'!B61*(AY9-AY11)/Inputs!B14/12</f>
        <v>1066032.7741678844</v>
      </c>
      <c r="BA11" s="25">
        <f ca="1">SUM(AO11:AZ11)</f>
        <v>12902850.984827587</v>
      </c>
      <c r="BB11" s="24">
        <f ca="1">AZ11+'(Other Computations)'!B61*(AZ9-AZ11)/Inputs!B14/12</f>
        <v>1064326.8912689898</v>
      </c>
      <c r="BC11" s="24">
        <f ca="1">BB11+'(Other Computations)'!B61*(BB9-BB11)/Inputs!B14/12</f>
        <v>1062401.9246537769</v>
      </c>
      <c r="BD11" s="24">
        <f ca="1">BC11+'(Other Computations)'!B61*(BC9-BC11)/Inputs!B14/12</f>
        <v>1061545.5534061894</v>
      </c>
      <c r="BE11" s="24">
        <f ca="1">BD11+'(Other Computations)'!B61*(BD9-BD11)/Inputs!B14/12</f>
        <v>1059986.5802984622</v>
      </c>
      <c r="BF11" s="24">
        <f ca="1">BE11+'(Other Computations)'!B61*(BE9-BE11)/Inputs!B14/12</f>
        <v>1057643.9299305135</v>
      </c>
      <c r="BG11" s="24">
        <f ca="1">BF11+'(Other Computations)'!B61*(BF9-BF11)/Inputs!B14/12</f>
        <v>1055756.048325829</v>
      </c>
      <c r="BH11" s="24">
        <f ca="1">BG11+'(Other Computations)'!B61*(BG9-BG11)/Inputs!B14/12</f>
        <v>1053780.1715722713</v>
      </c>
      <c r="BI11" s="24">
        <f ca="1">BH11+'(Other Computations)'!B61*(BH9-BH11)/Inputs!B14/12</f>
        <v>1052173.7386869416</v>
      </c>
      <c r="BJ11" s="24">
        <f ca="1">BI11+'(Other Computations)'!B61*(BI9-BI11)/Inputs!B14/12</f>
        <v>1050753.9418679299</v>
      </c>
      <c r="BK11" s="24">
        <f ca="1">BJ11+'(Other Computations)'!B61*(BJ9-BJ11)/Inputs!B14/12</f>
        <v>1049055.8101160259</v>
      </c>
      <c r="BL11" s="24">
        <f ca="1">BK11+'(Other Computations)'!B61*(BK9-BK11)/Inputs!B14/12</f>
        <v>1047044.3527147282</v>
      </c>
      <c r="BM11" s="24">
        <f ca="1">BL11+'(Other Computations)'!B61*(BL9-BL11)/Inputs!B14/12</f>
        <v>1044974.8627467036</v>
      </c>
      <c r="BN11" s="25">
        <f ca="1">SUM(BB11:BM11)</f>
        <v>12659443.805588365</v>
      </c>
      <c r="BO11" s="24">
        <f ca="1">BM11+'(Other Computations)'!B61*(BM9-BM11)/Inputs!B14/12</f>
        <v>1043986.7027047529</v>
      </c>
      <c r="BP11" s="24">
        <f ca="1">BO11+'(Other Computations)'!B61*(BO9-BO11)/Inputs!B14/12</f>
        <v>1042396.7250865657</v>
      </c>
      <c r="BQ11" s="24">
        <f ca="1">BP11+'(Other Computations)'!B61*(BP9-BP11)/Inputs!B14/12</f>
        <v>1041033.5198802608</v>
      </c>
      <c r="BR11" s="24">
        <f ca="1">BQ11+'(Other Computations)'!B61*(BQ9-BQ11)/Inputs!B14/12</f>
        <v>1038959.6044491797</v>
      </c>
      <c r="BS11" s="24">
        <f ca="1">BR11+'(Other Computations)'!B61*(BR9-BR11)/Inputs!B14/12</f>
        <v>1036851.6271472676</v>
      </c>
      <c r="BT11" s="24">
        <f ca="1">BS11+'(Other Computations)'!B61*(BS9-BS11)/Inputs!B14/12</f>
        <v>1035605.2462553227</v>
      </c>
      <c r="BU11" s="24">
        <f ca="1">BT11+'(Other Computations)'!B61*(BT9-BT11)/Inputs!B14/12</f>
        <v>1034370.9124314341</v>
      </c>
      <c r="BV11" s="24">
        <f ca="1">BU11+'(Other Computations)'!B61*(BU9-BU11)/Inputs!B14/12</f>
        <v>1032784.9066058693</v>
      </c>
      <c r="BW11" s="24">
        <f ca="1">BV11+'(Other Computations)'!B61*(BV9-BV11)/Inputs!B14/12</f>
        <v>1030540.5955236711</v>
      </c>
      <c r="BX11" s="24">
        <f ca="1">BW11+'(Other Computations)'!B61*(BW9-BW11)/Inputs!B14/12</f>
        <v>1029325.4535158031</v>
      </c>
      <c r="BY11" s="24">
        <f ca="1">BX11+'(Other Computations)'!B61*(BX9-BX11)/Inputs!B14/12</f>
        <v>1028487.349721322</v>
      </c>
      <c r="BZ11" s="24">
        <f ca="1">BY11+'(Other Computations)'!B61*(BY9-BY11)/Inputs!B14/12</f>
        <v>1026945.8789523614</v>
      </c>
      <c r="CA11" s="25">
        <f ca="1">SUM(BO11:BZ11)</f>
        <v>12421288.522273811</v>
      </c>
      <c r="CB11" s="24">
        <f ca="1">BZ11+'(Other Computations)'!B61*(BZ9-BZ11)/Inputs!B14/12</f>
        <v>1025476.4779973835</v>
      </c>
      <c r="CC11" s="24">
        <f ca="1">CB11+'(Other Computations)'!B61*(CB9-CB11)/Inputs!B14/12</f>
        <v>1024058.6661982471</v>
      </c>
      <c r="CD11" s="24">
        <f ca="1">CC11+'(Other Computations)'!B61*(CC9-CC11)/Inputs!B14/12</f>
        <v>1023506.9289352973</v>
      </c>
      <c r="CE11" s="24">
        <f ca="1">CD11+'(Other Computations)'!B61*(CD9-CD11)/Inputs!B14/12</f>
        <v>1022394.716052638</v>
      </c>
      <c r="CF11" s="24">
        <f ca="1">CE11+'(Other Computations)'!B61*(CE9-CE11)/Inputs!B14/12</f>
        <v>1020884.3186350658</v>
      </c>
      <c r="CG11" s="24">
        <f ca="1">CF11+'(Other Computations)'!B61*(CF9-CF11)/Inputs!B14/12</f>
        <v>1020161.6788692804</v>
      </c>
      <c r="CH11" s="24">
        <f ca="1">CG11+'(Other Computations)'!B61*(CG9-CG11)/Inputs!B14/12</f>
        <v>1018900.9869020919</v>
      </c>
      <c r="CI11" s="24">
        <f ca="1">CH11+'(Other Computations)'!B61*(CH9-CH11)/Inputs!B14/12</f>
        <v>1016770.8085800631</v>
      </c>
      <c r="CJ11" s="24">
        <f ca="1">CI11+'(Other Computations)'!B61*(CI9-CI11)/Inputs!B14/12</f>
        <v>1016244.0132765513</v>
      </c>
      <c r="CK11" s="24">
        <f ca="1">CJ11+'(Other Computations)'!B61*(CJ9-CJ11)/Inputs!B14/12</f>
        <v>1014160.6921277409</v>
      </c>
      <c r="CL11" s="24">
        <f ca="1">CK11+'(Other Computations)'!B61*(CK9-CK11)/Inputs!B14/12</f>
        <v>1012443.6689242977</v>
      </c>
      <c r="CM11" s="24">
        <f ca="1">CL11+'(Other Computations)'!B61*(CL9-CL11)/Inputs!B14/12</f>
        <v>1011071.7033515611</v>
      </c>
      <c r="CN11" s="25">
        <f ca="1">SUM(CB11:CM11)</f>
        <v>12226074.659850217</v>
      </c>
      <c r="CO11" s="24">
        <f ca="1">CM11+'(Other Computations)'!B61*(CM9-CM11)/Inputs!B14/12</f>
        <v>1009147.5088543533</v>
      </c>
      <c r="CP11" s="24">
        <f ca="1">CO11+'(Other Computations)'!B61*(CO9-CO11)/Inputs!B14/12</f>
        <v>1007970.7918208924</v>
      </c>
      <c r="CQ11" s="24">
        <f ca="1">CP11+'(Other Computations)'!B61*(CP9-CP11)/Inputs!B14/12</f>
        <v>1007009.6170762527</v>
      </c>
      <c r="CR11" s="24">
        <f ca="1">CQ11+'(Other Computations)'!B61*(CQ9-CQ11)/Inputs!B14/12</f>
        <v>1006000.2551056575</v>
      </c>
      <c r="CS11" s="24">
        <f ca="1">CR11+'(Other Computations)'!B61*(CR9-CR11)/Inputs!B14/12</f>
        <v>1005355.9439405146</v>
      </c>
      <c r="CT11" s="24">
        <f ca="1">CS11+'(Other Computations)'!B61*(CS9-CS11)/Inputs!B14/12</f>
        <v>1003944.8714332812</v>
      </c>
      <c r="CU11" s="24">
        <f ca="1">CT11+'(Other Computations)'!B61*(CT9-CT11)/Inputs!B14/12</f>
        <v>1002226.7687282996</v>
      </c>
      <c r="CV11" s="24">
        <f ca="1">CU11+'(Other Computations)'!B61*(CU9-CU11)/Inputs!B14/12</f>
        <v>1001415.6255199781</v>
      </c>
      <c r="CW11" s="24">
        <f ca="1">CV11+'(Other Computations)'!B61*(CV9-CV11)/Inputs!B14/12</f>
        <v>1000006.8157204404</v>
      </c>
      <c r="CX11" s="24">
        <f ca="1">CW11+'(Other Computations)'!B61*(CW9-CW11)/Inputs!B14/12</f>
        <v>998540.78878473013</v>
      </c>
      <c r="CY11" s="24">
        <f ca="1">CX11+'(Other Computations)'!B61*(CX9-CX11)/Inputs!B14/12</f>
        <v>997947.34843746875</v>
      </c>
      <c r="CZ11" s="24">
        <f ca="1">CY11+'(Other Computations)'!B61*(CY9-CY11)/Inputs!B14/12</f>
        <v>996714.00990940235</v>
      </c>
      <c r="DA11" s="25">
        <f ca="1">SUM(CO11:CZ11)</f>
        <v>12036280.345331272</v>
      </c>
      <c r="DB11" s="24">
        <f ca="1">CZ11+'(Other Computations)'!B61*(CZ9-CZ11)/Inputs!B14/12</f>
        <v>996426.13314011483</v>
      </c>
      <c r="DC11" s="24">
        <f ca="1">DB11+'(Other Computations)'!B61*(DB9-DB11)/Inputs!B14/12</f>
        <v>995807.90913130098</v>
      </c>
      <c r="DD11" s="24">
        <f ca="1">DC11+'(Other Computations)'!B61*(DC9-DC11)/Inputs!B14/12</f>
        <v>995354.12337376713</v>
      </c>
      <c r="DE11" s="24">
        <f ca="1">DD11+'(Other Computations)'!B61*(DD9-DD11)/Inputs!B14/12</f>
        <v>994444.17159167666</v>
      </c>
      <c r="DF11" s="24">
        <f ca="1">DE11+'(Other Computations)'!B61*(DE9-DE11)/Inputs!B14/12</f>
        <v>993478.74333371187</v>
      </c>
      <c r="DG11" s="24">
        <f ca="1">DF11+'(Other Computations)'!B61*(DF9-DF11)/Inputs!B14/12</f>
        <v>992766.16852920956</v>
      </c>
      <c r="DH11" s="24">
        <f ca="1">DG11+'(Other Computations)'!B61*(DG9-DG11)/Inputs!B14/12</f>
        <v>991734.12201241159</v>
      </c>
      <c r="DI11" s="24">
        <f ca="1">DH11+'(Other Computations)'!B61*(DH9-DH11)/Inputs!B14/12</f>
        <v>991082.30373734084</v>
      </c>
      <c r="DJ11" s="24">
        <f ca="1">DI11+'(Other Computations)'!B61*(DI9-DI11)/Inputs!B14/12</f>
        <v>989914.69313530903</v>
      </c>
      <c r="DK11" s="24">
        <f ca="1">DJ11+'(Other Computations)'!B61*(DJ9-DJ11)/Inputs!B14/12</f>
        <v>988154.07807218388</v>
      </c>
      <c r="DL11" s="24">
        <f ca="1">DK11+'(Other Computations)'!B61*(DK9-DK11)/Inputs!B14/12</f>
        <v>987308.09880172124</v>
      </c>
      <c r="DM11" s="24">
        <f ca="1">DL11+'(Other Computations)'!B61*(DL9-DL11)/Inputs!B14/12</f>
        <v>985553.846442034</v>
      </c>
      <c r="DN11" s="25">
        <f ca="1">SUM(DB11:DM11)</f>
        <v>11902024.391300783</v>
      </c>
      <c r="DO11" s="24">
        <f ca="1">DM11+'(Other Computations)'!B61*(DM9-DM11)/Inputs!B14/12</f>
        <v>985002.02536755917</v>
      </c>
      <c r="DP11" s="24">
        <f ca="1">DO11+'(Other Computations)'!B61*(DO9-DO11)/Inputs!B14/12</f>
        <v>983507.82960079971</v>
      </c>
      <c r="DQ11" s="24">
        <f ca="1">DP11+'(Other Computations)'!B61*(DP9-DP11)/Inputs!B14/12</f>
        <v>982202.74494063633</v>
      </c>
      <c r="DR11" s="24">
        <f ca="1">DQ11+'(Other Computations)'!B61*(DQ9-DQ11)/Inputs!B14/12</f>
        <v>981073.18947113806</v>
      </c>
      <c r="DS11" s="24">
        <f ca="1">DR11+'(Other Computations)'!B61*(DR9-DR11)/Inputs!B14/12</f>
        <v>979731.34765383741</v>
      </c>
      <c r="DT11" s="24">
        <f ca="1">DS11+'(Other Computations)'!B61*(DS9-DS11)/Inputs!B14/12</f>
        <v>979048.07919280976</v>
      </c>
      <c r="DU11" s="24">
        <f ca="1">DT11+'(Other Computations)'!B61*(DT9-DT11)/Inputs!B14/12</f>
        <v>978165.19169969577</v>
      </c>
      <c r="DV11" s="24">
        <f ca="1">DU11+'(Other Computations)'!B61*(DU9-DU11)/Inputs!B14/12</f>
        <v>977273.89577730547</v>
      </c>
      <c r="DW11" s="24">
        <f ca="1">DV11+'(Other Computations)'!B61*(DV9-DV11)/Inputs!B14/12</f>
        <v>976208.68808212527</v>
      </c>
      <c r="DX11" s="24">
        <f ca="1">DW11+'(Other Computations)'!B61*(DW9-DW11)/Inputs!B14/12</f>
        <v>974549.85633930995</v>
      </c>
      <c r="DY11" s="24">
        <f ca="1">DX11+'(Other Computations)'!B61*(DX9-DX11)/Inputs!B14/12</f>
        <v>973467.65477351448</v>
      </c>
      <c r="DZ11" s="24">
        <f ca="1">DY11+'(Other Computations)'!B61*(DY9-DY11)/Inputs!B14/12</f>
        <v>972426.11040823522</v>
      </c>
      <c r="EA11" s="25">
        <f ca="1">SUM(DO11:DZ11)</f>
        <v>11742656.613306968</v>
      </c>
      <c r="EB11" s="24">
        <f ca="1">DZ11+'(Other Computations)'!B61*(DZ9-DZ11)/Inputs!B14/12</f>
        <v>971616.76843163045</v>
      </c>
      <c r="EC11" s="24">
        <f ca="1">EB11+'(Other Computations)'!B61*(EB9-EB11)/Inputs!B14/12</f>
        <v>971202.40930162929</v>
      </c>
      <c r="ED11" s="24">
        <f ca="1">EC11+'(Other Computations)'!B61*(EC9-EC11)/Inputs!B14/12</f>
        <v>970687.15177406627</v>
      </c>
      <c r="EE11" s="24">
        <f ca="1">ED11+'(Other Computations)'!B61*(ED9-ED11)/Inputs!B14/12</f>
        <v>969530.40485404083</v>
      </c>
      <c r="EF11" s="24">
        <f ca="1">EE11+'(Other Computations)'!B61*(EE9-EE11)/Inputs!B14/12</f>
        <v>968570.81857967342</v>
      </c>
      <c r="EG11" s="24">
        <f ca="1">EF11+'(Other Computations)'!B61*(EF9-EF11)/Inputs!B14/12</f>
        <v>968119.48872093204</v>
      </c>
      <c r="EH11" s="24">
        <f ca="1">EG11+'(Other Computations)'!B61*(EG9-EG11)/Inputs!B14/12</f>
        <v>967057.11399317917</v>
      </c>
      <c r="EI11" s="24">
        <f ca="1">EH11+'(Other Computations)'!B61*(EH9-EH11)/Inputs!B14/12</f>
        <v>966210.95352190745</v>
      </c>
      <c r="EJ11" s="24">
        <f ca="1">EI11+'(Other Computations)'!B61*(EI9-EI11)/Inputs!B14/12</f>
        <v>965916.89860542165</v>
      </c>
      <c r="EK11" s="24">
        <f ca="1">EJ11+'(Other Computations)'!B61*(EJ9-EJ11)/Inputs!B14/12</f>
        <v>964757.6259426045</v>
      </c>
      <c r="EL11" s="24">
        <f ca="1">EK11+'(Other Computations)'!B61*(EK9-EK11)/Inputs!B14/12</f>
        <v>963401.43836208526</v>
      </c>
      <c r="EM11" s="24">
        <f ca="1">EL11+'(Other Computations)'!B61*(EL9-EL11)/Inputs!B14/12</f>
        <v>962517.11412098026</v>
      </c>
      <c r="EN11" s="25">
        <f ca="1">SUM(EB11:EM11)</f>
        <v>11609588.186208149</v>
      </c>
    </row>
    <row r="12" spans="1:144" ht="12.75" customHeight="1" outlineLevel="1" x14ac:dyDescent="0.2">
      <c r="A12" s="11" t="str">
        <f>Labels!B24</f>
        <v>Consumption</v>
      </c>
      <c r="B12" s="24">
        <f>Inputs!B34*'(Other Computations)'!B51</f>
        <v>728000</v>
      </c>
      <c r="C12" s="24">
        <f ca="1">Inputs!B34*'(Other Computations)'!C51</f>
        <v>727720.41962410987</v>
      </c>
      <c r="D12" s="24">
        <f ca="1">Inputs!B34*'(Other Computations)'!D51</f>
        <v>727496.80863994127</v>
      </c>
      <c r="E12" s="24">
        <f ca="1">Inputs!B34*'(Other Computations)'!E51</f>
        <v>727207.09195970034</v>
      </c>
      <c r="F12" s="24">
        <f ca="1">Inputs!B34*'(Other Computations)'!F51</f>
        <v>726897.46452347329</v>
      </c>
      <c r="G12" s="24">
        <f ca="1">Inputs!B34*'(Other Computations)'!G51</f>
        <v>726699.75934667327</v>
      </c>
      <c r="H12" s="24">
        <f ca="1">Inputs!B34*'(Other Computations)'!H51</f>
        <v>726558.5950950596</v>
      </c>
      <c r="I12" s="24">
        <f ca="1">Inputs!B34*'(Other Computations)'!I51</f>
        <v>726290.95813220274</v>
      </c>
      <c r="J12" s="24">
        <f ca="1">Inputs!B34*'(Other Computations)'!J51</f>
        <v>726088.05775546341</v>
      </c>
      <c r="K12" s="24">
        <f ca="1">Inputs!B34*'(Other Computations)'!K51</f>
        <v>725788.87922659819</v>
      </c>
      <c r="L12" s="24">
        <f ca="1">Inputs!B34*'(Other Computations)'!L51</f>
        <v>725574.10797663196</v>
      </c>
      <c r="M12" s="24">
        <f ca="1">Inputs!B34*'(Other Computations)'!M51</f>
        <v>725280.87242815504</v>
      </c>
      <c r="N12" s="25">
        <f ca="1">SUM(B12:M12)</f>
        <v>8719603.0147080086</v>
      </c>
      <c r="O12" s="24">
        <f ca="1">Inputs!B34*'(Other Computations)'!O51</f>
        <v>725004.982651892</v>
      </c>
      <c r="P12" s="24">
        <f ca="1">Inputs!B34*'(Other Computations)'!P51</f>
        <v>724782.83982755337</v>
      </c>
      <c r="Q12" s="24">
        <f ca="1">Inputs!B34*'(Other Computations)'!Q51</f>
        <v>724540.49088260834</v>
      </c>
      <c r="R12" s="24">
        <f ca="1">Inputs!B34*'(Other Computations)'!R51</f>
        <v>724243.97021826496</v>
      </c>
      <c r="S12" s="24">
        <f ca="1">Inputs!B34*'(Other Computations)'!S51</f>
        <v>724048.72341556253</v>
      </c>
      <c r="T12" s="24">
        <f ca="1">Inputs!B34*'(Other Computations)'!T51</f>
        <v>723786.66433435457</v>
      </c>
      <c r="U12" s="24">
        <f ca="1">Inputs!B34*'(Other Computations)'!U51</f>
        <v>723513.39037927403</v>
      </c>
      <c r="V12" s="24">
        <f ca="1">Inputs!B34*'(Other Computations)'!V51</f>
        <v>723198.80703072168</v>
      </c>
      <c r="W12" s="24">
        <f ca="1">Inputs!B34*'(Other Computations)'!W51</f>
        <v>722913.11855338386</v>
      </c>
      <c r="X12" s="24">
        <f ca="1">Inputs!B34*'(Other Computations)'!X51</f>
        <v>722738.43778856436</v>
      </c>
      <c r="Y12" s="24">
        <f ca="1">Inputs!B34*'(Other Computations)'!Y51</f>
        <v>722529.47869333124</v>
      </c>
      <c r="Z12" s="24">
        <f ca="1">Inputs!B34*'(Other Computations)'!Z51</f>
        <v>722212.24061489967</v>
      </c>
      <c r="AA12" s="25">
        <f ca="1">SUM(O12:Z12)</f>
        <v>8683513.1443904117</v>
      </c>
      <c r="AB12" s="24">
        <f ca="1">Inputs!B34*'(Other Computations)'!AB51</f>
        <v>721931.9316644998</v>
      </c>
      <c r="AC12" s="24">
        <f ca="1">Inputs!B34*'(Other Computations)'!AC51</f>
        <v>721709.02632403653</v>
      </c>
      <c r="AD12" s="24">
        <f ca="1">Inputs!B34*'(Other Computations)'!AD51</f>
        <v>721518.03576466581</v>
      </c>
      <c r="AE12" s="24">
        <f ca="1">Inputs!B34*'(Other Computations)'!AE51</f>
        <v>721315.20417757391</v>
      </c>
      <c r="AF12" s="24">
        <f ca="1">Inputs!B34*'(Other Computations)'!AF51</f>
        <v>721027.09259535221</v>
      </c>
      <c r="AG12" s="24">
        <f ca="1">Inputs!B34*'(Other Computations)'!AG51</f>
        <v>720725.69010499632</v>
      </c>
      <c r="AH12" s="24">
        <f ca="1">Inputs!B34*'(Other Computations)'!AH51</f>
        <v>720414.9562407604</v>
      </c>
      <c r="AI12" s="24">
        <f ca="1">Inputs!B34*'(Other Computations)'!AI51</f>
        <v>720115.99269990751</v>
      </c>
      <c r="AJ12" s="24">
        <f ca="1">Inputs!B34*'(Other Computations)'!AJ51</f>
        <v>719890.9848100706</v>
      </c>
      <c r="AK12" s="24">
        <f ca="1">Inputs!B34*'(Other Computations)'!AK51</f>
        <v>719569.672380351</v>
      </c>
      <c r="AL12" s="24">
        <f ca="1">Inputs!B34*'(Other Computations)'!AL51</f>
        <v>719294.15606658859</v>
      </c>
      <c r="AM12" s="24">
        <f ca="1">Inputs!B34*'(Other Computations)'!AM51</f>
        <v>719054.06512983236</v>
      </c>
      <c r="AN12" s="25">
        <f ca="1">SUM(AB12:AM12)</f>
        <v>8646566.8079586327</v>
      </c>
      <c r="AO12" s="24">
        <f ca="1">Inputs!B34*'(Other Computations)'!AO51</f>
        <v>718804.38330008485</v>
      </c>
      <c r="AP12" s="24">
        <f ca="1">Inputs!B34*'(Other Computations)'!AP51</f>
        <v>718559.29873336246</v>
      </c>
      <c r="AQ12" s="24">
        <f ca="1">Inputs!B34*'(Other Computations)'!AQ51</f>
        <v>718358.21445252269</v>
      </c>
      <c r="AR12" s="24">
        <f ca="1">Inputs!B34*'(Other Computations)'!AR51</f>
        <v>718023.42827017966</v>
      </c>
      <c r="AS12" s="24">
        <f ca="1">Inputs!B34*'(Other Computations)'!AS51</f>
        <v>717770.94583179441</v>
      </c>
      <c r="AT12" s="24">
        <f ca="1">Inputs!B34*'(Other Computations)'!AT51</f>
        <v>717582.04919857264</v>
      </c>
      <c r="AU12" s="24">
        <f ca="1">Inputs!B34*'(Other Computations)'!AU51</f>
        <v>717351.58804779407</v>
      </c>
      <c r="AV12" s="24">
        <f ca="1">Inputs!B34*'(Other Computations)'!AV51</f>
        <v>717132.80663398036</v>
      </c>
      <c r="AW12" s="24">
        <f ca="1">Inputs!B34*'(Other Computations)'!AW51</f>
        <v>716853.27981804113</v>
      </c>
      <c r="AX12" s="24">
        <f ca="1">Inputs!B34*'(Other Computations)'!AX51</f>
        <v>716482.03857935395</v>
      </c>
      <c r="AY12" s="24">
        <f ca="1">Inputs!B34*'(Other Computations)'!AY51</f>
        <v>716158.48418733315</v>
      </c>
      <c r="AZ12" s="24">
        <f ca="1">Inputs!B34*'(Other Computations)'!AZ51</f>
        <v>715918.95935907972</v>
      </c>
      <c r="BA12" s="25">
        <f ca="1">SUM(AO12:AZ12)</f>
        <v>8608995.4764120989</v>
      </c>
      <c r="BB12" s="24">
        <f ca="1">Inputs!B34*'(Other Computations)'!BB51</f>
        <v>715677.71686016826</v>
      </c>
      <c r="BC12" s="24">
        <f ca="1">Inputs!B34*'(Other Computations)'!BC51</f>
        <v>715366.84876226552</v>
      </c>
      <c r="BD12" s="24">
        <f ca="1">Inputs!B34*'(Other Computations)'!BD51</f>
        <v>715017.37452561688</v>
      </c>
      <c r="BE12" s="24">
        <f ca="1">Inputs!B34*'(Other Computations)'!BE51</f>
        <v>714781.77361625445</v>
      </c>
      <c r="BF12" s="24">
        <f ca="1">Inputs!B34*'(Other Computations)'!BF51</f>
        <v>714466.77249840193</v>
      </c>
      <c r="BG12" s="24">
        <f ca="1">Inputs!B34*'(Other Computations)'!BG51</f>
        <v>714116.25826035743</v>
      </c>
      <c r="BH12" s="24">
        <f ca="1">Inputs!B34*'(Other Computations)'!BH51</f>
        <v>713816.68893032218</v>
      </c>
      <c r="BI12" s="24">
        <f ca="1">Inputs!B34*'(Other Computations)'!BI51</f>
        <v>713462.03796108265</v>
      </c>
      <c r="BJ12" s="24">
        <f ca="1">Inputs!B34*'(Other Computations)'!BJ51</f>
        <v>713185.76247640071</v>
      </c>
      <c r="BK12" s="24">
        <f ca="1">Inputs!B34*'(Other Computations)'!BK51</f>
        <v>712889.45228101138</v>
      </c>
      <c r="BL12" s="24">
        <f ca="1">Inputs!B34*'(Other Computations)'!BL51</f>
        <v>712596.38225385104</v>
      </c>
      <c r="BM12" s="24">
        <f ca="1">Inputs!B34*'(Other Computations)'!BM51</f>
        <v>712368.59225066227</v>
      </c>
      <c r="BN12" s="25">
        <f ca="1">SUM(BB12:BM12)</f>
        <v>8567745.6606763937</v>
      </c>
      <c r="BO12" s="24">
        <f ca="1">Inputs!B34*'(Other Computations)'!BO51</f>
        <v>712095.10019036185</v>
      </c>
      <c r="BP12" s="24">
        <f ca="1">Inputs!B34*'(Other Computations)'!BP51</f>
        <v>711793.88088848861</v>
      </c>
      <c r="BQ12" s="24">
        <f ca="1">Inputs!B34*'(Other Computations)'!BQ51</f>
        <v>711494.49153704243</v>
      </c>
      <c r="BR12" s="24">
        <f ca="1">Inputs!B34*'(Other Computations)'!BR51</f>
        <v>711222.28519623191</v>
      </c>
      <c r="BS12" s="24">
        <f ca="1">Inputs!B34*'(Other Computations)'!BS51</f>
        <v>710935.55864435318</v>
      </c>
      <c r="BT12" s="24">
        <f ca="1">Inputs!B34*'(Other Computations)'!BT51</f>
        <v>710655.39244459418</v>
      </c>
      <c r="BU12" s="24">
        <f ca="1">Inputs!B34*'(Other Computations)'!BU51</f>
        <v>710291.38891068276</v>
      </c>
      <c r="BV12" s="24">
        <f ca="1">Inputs!B34*'(Other Computations)'!BV51</f>
        <v>709971.81260255375</v>
      </c>
      <c r="BW12" s="24">
        <f ca="1">Inputs!B34*'(Other Computations)'!BW51</f>
        <v>709699.06095491978</v>
      </c>
      <c r="BX12" s="24">
        <f ca="1">Inputs!B34*'(Other Computations)'!BX51</f>
        <v>709366.8941082072</v>
      </c>
      <c r="BY12" s="24">
        <f ca="1">Inputs!B34*'(Other Computations)'!BY51</f>
        <v>709038.09159033257</v>
      </c>
      <c r="BZ12" s="24">
        <f ca="1">Inputs!B34*'(Other Computations)'!BZ51</f>
        <v>708753.54365521378</v>
      </c>
      <c r="CA12" s="25">
        <f ca="1">SUM(BO12:BZ12)</f>
        <v>8525317.500722982</v>
      </c>
      <c r="CB12" s="24">
        <f ca="1">Inputs!B34*'(Other Computations)'!CB51</f>
        <v>708398.35499082494</v>
      </c>
      <c r="CC12" s="24">
        <f ca="1">Inputs!B34*'(Other Computations)'!CC51</f>
        <v>708107.15883020603</v>
      </c>
      <c r="CD12" s="24">
        <f ca="1">Inputs!B34*'(Other Computations)'!CD51</f>
        <v>707783.28637235053</v>
      </c>
      <c r="CE12" s="24">
        <f ca="1">Inputs!B34*'(Other Computations)'!CE51</f>
        <v>707512.11769522564</v>
      </c>
      <c r="CF12" s="24">
        <f ca="1">Inputs!B34*'(Other Computations)'!CF51</f>
        <v>707201.8489750782</v>
      </c>
      <c r="CG12" s="24">
        <f ca="1">Inputs!B34*'(Other Computations)'!CG51</f>
        <v>706856.56420940079</v>
      </c>
      <c r="CH12" s="24">
        <f ca="1">Inputs!B34*'(Other Computations)'!CH51</f>
        <v>706563.10804320336</v>
      </c>
      <c r="CI12" s="24">
        <f ca="1">Inputs!B34*'(Other Computations)'!CI51</f>
        <v>706325.57800678804</v>
      </c>
      <c r="CJ12" s="24">
        <f ca="1">Inputs!B34*'(Other Computations)'!CJ51</f>
        <v>706050.92733156099</v>
      </c>
      <c r="CK12" s="24">
        <f ca="1">Inputs!B34*'(Other Computations)'!CK51</f>
        <v>705736.90333161317</v>
      </c>
      <c r="CL12" s="24">
        <f ca="1">Inputs!B34*'(Other Computations)'!CL51</f>
        <v>705373.48919637955</v>
      </c>
      <c r="CM12" s="24">
        <f ca="1">Inputs!B34*'(Other Computations)'!CM51</f>
        <v>705024.17325129546</v>
      </c>
      <c r="CN12" s="25">
        <f ca="1">SUM(CB12:CM12)</f>
        <v>8480933.5102339275</v>
      </c>
      <c r="CO12" s="24">
        <f ca="1">Inputs!B34*'(Other Computations)'!CO51</f>
        <v>704745.78777348495</v>
      </c>
      <c r="CP12" s="24">
        <f ca="1">Inputs!B34*'(Other Computations)'!CP51</f>
        <v>704449.17879886623</v>
      </c>
      <c r="CQ12" s="24">
        <f ca="1">Inputs!B34*'(Other Computations)'!CQ51</f>
        <v>704094.89234050666</v>
      </c>
      <c r="CR12" s="24">
        <f ca="1">Inputs!B34*'(Other Computations)'!CR51</f>
        <v>703709.50922714511</v>
      </c>
      <c r="CS12" s="24">
        <f ca="1">Inputs!B34*'(Other Computations)'!CS51</f>
        <v>703294.34765661682</v>
      </c>
      <c r="CT12" s="24">
        <f ca="1">Inputs!B34*'(Other Computations)'!CT51</f>
        <v>702939.73385169636</v>
      </c>
      <c r="CU12" s="24">
        <f ca="1">Inputs!B34*'(Other Computations)'!CU51</f>
        <v>702700.19866358</v>
      </c>
      <c r="CV12" s="24">
        <f ca="1">Inputs!B34*'(Other Computations)'!CV51</f>
        <v>702438.94888700813</v>
      </c>
      <c r="CW12" s="24">
        <f ca="1">Inputs!B34*'(Other Computations)'!CW51</f>
        <v>702090.66838768322</v>
      </c>
      <c r="CX12" s="24">
        <f ca="1">Inputs!B34*'(Other Computations)'!CX51</f>
        <v>701687.82998986344</v>
      </c>
      <c r="CY12" s="24">
        <f ca="1">Inputs!B34*'(Other Computations)'!CY51</f>
        <v>701413.74744133523</v>
      </c>
      <c r="CZ12" s="24">
        <f ca="1">Inputs!B34*'(Other Computations)'!CZ51</f>
        <v>701117.48107960739</v>
      </c>
      <c r="DA12" s="25">
        <f ca="1">SUM(CO12:CZ12)</f>
        <v>8434682.3240973949</v>
      </c>
      <c r="DB12" s="24">
        <f ca="1">Inputs!B34*'(Other Computations)'!DB51</f>
        <v>700719.02376695944</v>
      </c>
      <c r="DC12" s="24">
        <f ca="1">Inputs!B34*'(Other Computations)'!DC51</f>
        <v>700478.785472458</v>
      </c>
      <c r="DD12" s="24">
        <f ca="1">Inputs!B34*'(Other Computations)'!DD51</f>
        <v>700221.59257541085</v>
      </c>
      <c r="DE12" s="24">
        <f ca="1">Inputs!B34*'(Other Computations)'!DE51</f>
        <v>699913.4501138638</v>
      </c>
      <c r="DF12" s="24">
        <f ca="1">Inputs!B34*'(Other Computations)'!DF51</f>
        <v>699561.90568644484</v>
      </c>
      <c r="DG12" s="24">
        <f ca="1">Inputs!B34*'(Other Computations)'!DG51</f>
        <v>699318.1158798621</v>
      </c>
      <c r="DH12" s="24">
        <f ca="1">Inputs!B34*'(Other Computations)'!DH51</f>
        <v>699018.07247531612</v>
      </c>
      <c r="DI12" s="24">
        <f ca="1">Inputs!B34*'(Other Computations)'!DI51</f>
        <v>698684.27537709323</v>
      </c>
      <c r="DJ12" s="24">
        <f ca="1">Inputs!B34*'(Other Computations)'!DJ51</f>
        <v>698419.1201187073</v>
      </c>
      <c r="DK12" s="24">
        <f ca="1">Inputs!B34*'(Other Computations)'!DK51</f>
        <v>698075.71734975942</v>
      </c>
      <c r="DL12" s="24">
        <f ca="1">Inputs!B34*'(Other Computations)'!DL51</f>
        <v>697755.85814926808</v>
      </c>
      <c r="DM12" s="24">
        <f ca="1">Inputs!B34*'(Other Computations)'!DM51</f>
        <v>697459.91465331393</v>
      </c>
      <c r="DN12" s="25">
        <f ca="1">SUM(DB12:DM12)</f>
        <v>8389625.8316184562</v>
      </c>
      <c r="DO12" s="24">
        <f ca="1">Inputs!B34*'(Other Computations)'!DO51</f>
        <v>697196.70965695078</v>
      </c>
      <c r="DP12" s="24">
        <f ca="1">Inputs!B34*'(Other Computations)'!DP51</f>
        <v>696788.40164508205</v>
      </c>
      <c r="DQ12" s="24">
        <f ca="1">Inputs!B34*'(Other Computations)'!DQ51</f>
        <v>696418.19420736434</v>
      </c>
      <c r="DR12" s="24">
        <f ca="1">Inputs!B34*'(Other Computations)'!DR51</f>
        <v>696006.15542687254</v>
      </c>
      <c r="DS12" s="24">
        <f ca="1">Inputs!B34*'(Other Computations)'!DS51</f>
        <v>695723.13374809315</v>
      </c>
      <c r="DT12" s="24">
        <f ca="1">Inputs!B34*'(Other Computations)'!DT51</f>
        <v>695390.91904969257</v>
      </c>
      <c r="DU12" s="24">
        <f ca="1">Inputs!B34*'(Other Computations)'!DU51</f>
        <v>695091.35832745384</v>
      </c>
      <c r="DV12" s="24">
        <f ca="1">Inputs!B34*'(Other Computations)'!DV51</f>
        <v>694740.47829077835</v>
      </c>
      <c r="DW12" s="24">
        <f ca="1">Inputs!B34*'(Other Computations)'!DW51</f>
        <v>694400.60914725985</v>
      </c>
      <c r="DX12" s="24">
        <f ca="1">Inputs!B34*'(Other Computations)'!DX51</f>
        <v>694058.3113637499</v>
      </c>
      <c r="DY12" s="24">
        <f ca="1">Inputs!B34*'(Other Computations)'!DY51</f>
        <v>693707.07795622468</v>
      </c>
      <c r="DZ12" s="24">
        <f ca="1">Inputs!B34*'(Other Computations)'!DZ51</f>
        <v>693417.22818620014</v>
      </c>
      <c r="EA12" s="25">
        <f ca="1">SUM(DO12:DZ12)</f>
        <v>8342938.5770057235</v>
      </c>
      <c r="EB12" s="24">
        <f ca="1">Inputs!B34*'(Other Computations)'!EB51</f>
        <v>693033.98611323419</v>
      </c>
      <c r="EC12" s="24">
        <f ca="1">Inputs!B34*'(Other Computations)'!EC51</f>
        <v>692664.43521755747</v>
      </c>
      <c r="ED12" s="24">
        <f ca="1">Inputs!B34*'(Other Computations)'!ED51</f>
        <v>692308.39027746301</v>
      </c>
      <c r="EE12" s="24">
        <f ca="1">Inputs!B34*'(Other Computations)'!EE51</f>
        <v>691966.52257171029</v>
      </c>
      <c r="EF12" s="24">
        <f ca="1">Inputs!B34*'(Other Computations)'!EF51</f>
        <v>691615.47414125118</v>
      </c>
      <c r="EG12" s="24">
        <f ca="1">Inputs!B34*'(Other Computations)'!EG51</f>
        <v>691319.93303454178</v>
      </c>
      <c r="EH12" s="24">
        <f ca="1">Inputs!B34*'(Other Computations)'!EH51</f>
        <v>691033.49665994151</v>
      </c>
      <c r="EI12" s="24">
        <f ca="1">Inputs!B34*'(Other Computations)'!EI51</f>
        <v>690758.82170070172</v>
      </c>
      <c r="EJ12" s="24">
        <f ca="1">Inputs!B34*'(Other Computations)'!EJ51</f>
        <v>690370.71126610297</v>
      </c>
      <c r="EK12" s="24">
        <f ca="1">Inputs!B34*'(Other Computations)'!EK51</f>
        <v>690031.29809435562</v>
      </c>
      <c r="EL12" s="24">
        <f ca="1">Inputs!B34*'(Other Computations)'!EL51</f>
        <v>689750.48756556504</v>
      </c>
      <c r="EM12" s="24">
        <f ca="1">Inputs!B34*'(Other Computations)'!EM51</f>
        <v>689339.80331582797</v>
      </c>
      <c r="EN12" s="25">
        <f ca="1">SUM(EB12:EM12)</f>
        <v>8294193.3599582529</v>
      </c>
    </row>
    <row r="13" spans="1:144" ht="12.75" customHeight="1" outlineLevel="1" x14ac:dyDescent="0.2">
      <c r="A13" s="9" t="str">
        <f>Labels!B74</f>
        <v>Aggregate Demand Shock</v>
      </c>
      <c r="B13" s="28">
        <f ca="1">NORMINV(RAND()*(1-2*Inputs!B58)+Inputs!B58,0,'(Other Computations)'!B208)</f>
        <v>-9334.7585443182525</v>
      </c>
      <c r="C13" s="28">
        <f ca="1">NORMINV(RAND()*(1-2*Inputs!B58)+Inputs!B58,0,'(Other Computations)'!B208)</f>
        <v>19985.250271109875</v>
      </c>
      <c r="D13" s="28">
        <f ca="1">NORMINV(RAND()*(1-2*Inputs!B58)+Inputs!B58,0,'(Other Computations)'!B208)</f>
        <v>-27255.713834331826</v>
      </c>
      <c r="E13" s="28">
        <f ca="1">NORMINV(RAND()*(1-2*Inputs!B58)+Inputs!B58,0,'(Other Computations)'!B208)</f>
        <v>28836.497313320742</v>
      </c>
      <c r="F13" s="28">
        <f ca="1">NORMINV(RAND()*(1-2*Inputs!B58)+Inputs!B58,0,'(Other Computations)'!B208)</f>
        <v>32546.287777791335</v>
      </c>
      <c r="G13" s="28">
        <f ca="1">NORMINV(RAND()*(1-2*Inputs!B58)+Inputs!B58,0,'(Other Computations)'!B208)</f>
        <v>-45840.078863776092</v>
      </c>
      <c r="H13" s="28">
        <f ca="1">NORMINV(RAND()*(1-2*Inputs!B58)+Inputs!B58,0,'(Other Computations)'!B208)</f>
        <v>-21798.419307905227</v>
      </c>
      <c r="I13" s="28">
        <f ca="1">NORMINV(RAND()*(1-2*Inputs!B58)+Inputs!B58,0,'(Other Computations)'!B208)</f>
        <v>23713.617700493633</v>
      </c>
      <c r="J13" s="28">
        <f ca="1">NORMINV(RAND()*(1-2*Inputs!B58)+Inputs!B58,0,'(Other Computations)'!B208)</f>
        <v>-12942.282078369042</v>
      </c>
      <c r="K13" s="28">
        <f ca="1">NORMINV(RAND()*(1-2*Inputs!B58)+Inputs!B58,0,'(Other Computations)'!B208)</f>
        <v>13687.896573220825</v>
      </c>
      <c r="L13" s="28">
        <f ca="1">NORMINV(RAND()*(1-2*Inputs!B58)+Inputs!B58,0,'(Other Computations)'!B208)</f>
        <v>-1668.6928682033376</v>
      </c>
      <c r="M13" s="28">
        <f ca="1">NORMINV(RAND()*(1-2*Inputs!B58)+Inputs!B58,0,'(Other Computations)'!B208)</f>
        <v>48580.321490380673</v>
      </c>
      <c r="N13" s="29">
        <f ca="1">SUM(B13:M13)</f>
        <v>48509.925629413301</v>
      </c>
      <c r="O13" s="28">
        <f ca="1">NORMINV(RAND()*(1-2*Inputs!B58)+Inputs!B58,0,'(Other Computations)'!B208)</f>
        <v>3257.5188638283962</v>
      </c>
      <c r="P13" s="28">
        <f ca="1">NORMINV(RAND()*(1-2*Inputs!B58)+Inputs!B58,0,'(Other Computations)'!B208)</f>
        <v>-48872.479641588092</v>
      </c>
      <c r="Q13" s="28">
        <f ca="1">NORMINV(RAND()*(1-2*Inputs!B58)+Inputs!B58,0,'(Other Computations)'!B208)</f>
        <v>3208.46317596888</v>
      </c>
      <c r="R13" s="28">
        <f ca="1">NORMINV(RAND()*(1-2*Inputs!B58)+Inputs!B58,0,'(Other Computations)'!B208)</f>
        <v>-18180.087473276086</v>
      </c>
      <c r="S13" s="28">
        <f ca="1">NORMINV(RAND()*(1-2*Inputs!B58)+Inputs!B58,0,'(Other Computations)'!B208)</f>
        <v>22403.56766234196</v>
      </c>
      <c r="T13" s="28">
        <f ca="1">NORMINV(RAND()*(1-2*Inputs!B58)+Inputs!B58,0,'(Other Computations)'!B208)</f>
        <v>14571.809921151291</v>
      </c>
      <c r="U13" s="28">
        <f ca="1">NORMINV(RAND()*(1-2*Inputs!B58)+Inputs!B58,0,'(Other Computations)'!B208)</f>
        <v>47915.947879473868</v>
      </c>
      <c r="V13" s="28">
        <f ca="1">NORMINV(RAND()*(1-2*Inputs!B58)+Inputs!B58,0,'(Other Computations)'!B208)</f>
        <v>1654.8064196005078</v>
      </c>
      <c r="W13" s="28">
        <f ca="1">NORMINV(RAND()*(1-2*Inputs!B58)+Inputs!B58,0,'(Other Computations)'!B208)</f>
        <v>-1066.7023659408719</v>
      </c>
      <c r="X13" s="28">
        <f ca="1">NORMINV(RAND()*(1-2*Inputs!B58)+Inputs!B58,0,'(Other Computations)'!B208)</f>
        <v>63109.857399135661</v>
      </c>
      <c r="Y13" s="28">
        <f ca="1">NORMINV(RAND()*(1-2*Inputs!B58)+Inputs!B58,0,'(Other Computations)'!B208)</f>
        <v>15696.440621432257</v>
      </c>
      <c r="Z13" s="28">
        <f ca="1">NORMINV(RAND()*(1-2*Inputs!B58)+Inputs!B58,0,'(Other Computations)'!B208)</f>
        <v>35176.216177141025</v>
      </c>
      <c r="AA13" s="29">
        <f ca="1">SUM(O13:Z13)</f>
        <v>138875.35863926879</v>
      </c>
      <c r="AB13" s="28">
        <f ca="1">NORMINV(RAND()*(1-2*Inputs!B58)+Inputs!B58,0,'(Other Computations)'!B208)</f>
        <v>5578.8891785400601</v>
      </c>
      <c r="AC13" s="28">
        <f ca="1">NORMINV(RAND()*(1-2*Inputs!B58)+Inputs!B58,0,'(Other Computations)'!B208)</f>
        <v>12900.691800469986</v>
      </c>
      <c r="AD13" s="28">
        <f ca="1">NORMINV(RAND()*(1-2*Inputs!B58)+Inputs!B58,0,'(Other Computations)'!B208)</f>
        <v>22925.658993747471</v>
      </c>
      <c r="AE13" s="28">
        <f ca="1">NORMINV(RAND()*(1-2*Inputs!B58)+Inputs!B58,0,'(Other Computations)'!B208)</f>
        <v>52140.361350412153</v>
      </c>
      <c r="AF13" s="28">
        <f ca="1">NORMINV(RAND()*(1-2*Inputs!B58)+Inputs!B58,0,'(Other Computations)'!B208)</f>
        <v>34845.873021758263</v>
      </c>
      <c r="AG13" s="28">
        <f ca="1">NORMINV(RAND()*(1-2*Inputs!B58)+Inputs!B58,0,'(Other Computations)'!B208)</f>
        <v>-5360.8353741643577</v>
      </c>
      <c r="AH13" s="28">
        <f ca="1">NORMINV(RAND()*(1-2*Inputs!B58)+Inputs!B58,0,'(Other Computations)'!B208)</f>
        <v>6079.7300084586022</v>
      </c>
      <c r="AI13" s="28">
        <f ca="1">NORMINV(RAND()*(1-2*Inputs!B58)+Inputs!B58,0,'(Other Computations)'!B208)</f>
        <v>-18208.445327138947</v>
      </c>
      <c r="AJ13" s="28">
        <f ca="1">NORMINV(RAND()*(1-2*Inputs!B58)+Inputs!B58,0,'(Other Computations)'!B208)</f>
        <v>15704.998577530208</v>
      </c>
      <c r="AK13" s="28">
        <f ca="1">NORMINV(RAND()*(1-2*Inputs!B58)+Inputs!B58,0,'(Other Computations)'!B208)</f>
        <v>-43953.637258792769</v>
      </c>
      <c r="AL13" s="28">
        <f ca="1">NORMINV(RAND()*(1-2*Inputs!B58)+Inputs!B58,0,'(Other Computations)'!B208)</f>
        <v>12391.589516553908</v>
      </c>
      <c r="AM13" s="28">
        <f ca="1">NORMINV(RAND()*(1-2*Inputs!B58)+Inputs!B58,0,'(Other Computations)'!B208)</f>
        <v>-29174.992750901409</v>
      </c>
      <c r="AN13" s="29">
        <f ca="1">SUM(AB13:AM13)</f>
        <v>65869.88173647318</v>
      </c>
      <c r="AO13" s="28">
        <f ca="1">NORMINV(RAND()*(1-2*Inputs!B58)+Inputs!B58,0,'(Other Computations)'!B208)</f>
        <v>12283.046325873187</v>
      </c>
      <c r="AP13" s="28">
        <f ca="1">NORMINV(RAND()*(1-2*Inputs!B58)+Inputs!B58,0,'(Other Computations)'!B208)</f>
        <v>-13950.279454158643</v>
      </c>
      <c r="AQ13" s="28">
        <f ca="1">NORMINV(RAND()*(1-2*Inputs!B58)+Inputs!B58,0,'(Other Computations)'!B208)</f>
        <v>53159.30328965123</v>
      </c>
      <c r="AR13" s="28">
        <f ca="1">NORMINV(RAND()*(1-2*Inputs!B58)+Inputs!B58,0,'(Other Computations)'!B208)</f>
        <v>7140.8197684698071</v>
      </c>
      <c r="AS13" s="28">
        <f ca="1">NORMINV(RAND()*(1-2*Inputs!B58)+Inputs!B58,0,'(Other Computations)'!B208)</f>
        <v>-9226.7107802488263</v>
      </c>
      <c r="AT13" s="28">
        <f ca="1">NORMINV(RAND()*(1-2*Inputs!B58)+Inputs!B58,0,'(Other Computations)'!B208)</f>
        <v>-18352.363704216219</v>
      </c>
      <c r="AU13" s="28">
        <f ca="1">NORMINV(RAND()*(1-2*Inputs!B58)+Inputs!B58,0,'(Other Computations)'!B208)</f>
        <v>11126.176755476186</v>
      </c>
      <c r="AV13" s="28">
        <f ca="1">NORMINV(RAND()*(1-2*Inputs!B58)+Inputs!B58,0,'(Other Computations)'!B208)</f>
        <v>-5897.2805856624782</v>
      </c>
      <c r="AW13" s="28">
        <f ca="1">NORMINV(RAND()*(1-2*Inputs!B58)+Inputs!B58,0,'(Other Computations)'!B208)</f>
        <v>40509.334251099215</v>
      </c>
      <c r="AX13" s="28">
        <f ca="1">NORMINV(RAND()*(1-2*Inputs!B58)+Inputs!B58,0,'(Other Computations)'!B208)</f>
        <v>26250.035900275354</v>
      </c>
      <c r="AY13" s="28">
        <f ca="1">NORMINV(RAND()*(1-2*Inputs!B58)+Inputs!B58,0,'(Other Computations)'!B208)</f>
        <v>4673.0372690068434</v>
      </c>
      <c r="AZ13" s="28">
        <f ca="1">NORMINV(RAND()*(1-2*Inputs!B58)+Inputs!B58,0,'(Other Computations)'!B208)</f>
        <v>3450.2090028706698</v>
      </c>
      <c r="BA13" s="29">
        <f ca="1">SUM(AO13:AZ13)</f>
        <v>111165.32803843635</v>
      </c>
      <c r="BB13" s="28">
        <f ca="1">NORMINV(RAND()*(1-2*Inputs!B58)+Inputs!B58,0,'(Other Computations)'!B208)</f>
        <v>-13620.42156363056</v>
      </c>
      <c r="BC13" s="28">
        <f ca="1">NORMINV(RAND()*(1-2*Inputs!B58)+Inputs!B58,0,'(Other Computations)'!B208)</f>
        <v>61902.483025495938</v>
      </c>
      <c r="BD13" s="28">
        <f ca="1">NORMINV(RAND()*(1-2*Inputs!B58)+Inputs!B58,0,'(Other Computations)'!B208)</f>
        <v>10858.97640025514</v>
      </c>
      <c r="BE13" s="28">
        <f ca="1">NORMINV(RAND()*(1-2*Inputs!B58)+Inputs!B58,0,'(Other Computations)'!B208)</f>
        <v>-46739.75845712849</v>
      </c>
      <c r="BF13" s="28">
        <f ca="1">NORMINV(RAND()*(1-2*Inputs!B58)+Inputs!B58,0,'(Other Computations)'!B208)</f>
        <v>-15767.318234865132</v>
      </c>
      <c r="BG13" s="28">
        <f ca="1">NORMINV(RAND()*(1-2*Inputs!B58)+Inputs!B58,0,'(Other Computations)'!B208)</f>
        <v>-23447.681179184747</v>
      </c>
      <c r="BH13" s="28">
        <f ca="1">NORMINV(RAND()*(1-2*Inputs!B58)+Inputs!B58,0,'(Other Computations)'!B208)</f>
        <v>1680.8641832008143</v>
      </c>
      <c r="BI13" s="28">
        <f ca="1">NORMINV(RAND()*(1-2*Inputs!B58)+Inputs!B58,0,'(Other Computations)'!B208)</f>
        <v>14020.564916023655</v>
      </c>
      <c r="BJ13" s="28">
        <f ca="1">NORMINV(RAND()*(1-2*Inputs!B58)+Inputs!B58,0,'(Other Computations)'!B208)</f>
        <v>-7034.5456031727581</v>
      </c>
      <c r="BK13" s="28">
        <f ca="1">NORMINV(RAND()*(1-2*Inputs!B58)+Inputs!B58,0,'(Other Computations)'!B208)</f>
        <v>-30828.411989963726</v>
      </c>
      <c r="BL13" s="28">
        <f ca="1">NORMINV(RAND()*(1-2*Inputs!B58)+Inputs!B58,0,'(Other Computations)'!B208)</f>
        <v>-36514.836874410023</v>
      </c>
      <c r="BM13" s="28">
        <f ca="1">NORMINV(RAND()*(1-2*Inputs!B58)+Inputs!B58,0,'(Other Computations)'!B208)</f>
        <v>39716.872760405007</v>
      </c>
      <c r="BN13" s="29">
        <f ca="1">SUM(BB13:BM13)</f>
        <v>-45773.212616974881</v>
      </c>
      <c r="BO13" s="28">
        <f ca="1">NORMINV(RAND()*(1-2*Inputs!B58)+Inputs!B58,0,'(Other Computations)'!B208)</f>
        <v>-4260.1473582228746</v>
      </c>
      <c r="BP13" s="28">
        <f ca="1">NORMINV(RAND()*(1-2*Inputs!B58)+Inputs!B58,0,'(Other Computations)'!B208)</f>
        <v>10931.960795761277</v>
      </c>
      <c r="BQ13" s="28">
        <f ca="1">NORMINV(RAND()*(1-2*Inputs!B58)+Inputs!B58,0,'(Other Computations)'!B208)</f>
        <v>-41181.181292365967</v>
      </c>
      <c r="BR13" s="28">
        <f ca="1">NORMINV(RAND()*(1-2*Inputs!B58)+Inputs!B58,0,'(Other Computations)'!B208)</f>
        <v>-45215.084571132596</v>
      </c>
      <c r="BS13" s="28">
        <f ca="1">NORMINV(RAND()*(1-2*Inputs!B58)+Inputs!B58,0,'(Other Computations)'!B208)</f>
        <v>15222.5098482509</v>
      </c>
      <c r="BT13" s="28">
        <f ca="1">NORMINV(RAND()*(1-2*Inputs!B58)+Inputs!B58,0,'(Other Computations)'!B208)</f>
        <v>15228.63288810497</v>
      </c>
      <c r="BU13" s="28">
        <f ca="1">NORMINV(RAND()*(1-2*Inputs!B58)+Inputs!B58,0,'(Other Computations)'!B208)</f>
        <v>-10857.318804605844</v>
      </c>
      <c r="BV13" s="28">
        <f ca="1">NORMINV(RAND()*(1-2*Inputs!B58)+Inputs!B58,0,'(Other Computations)'!B208)</f>
        <v>-59367.850881582614</v>
      </c>
      <c r="BW13" s="28">
        <f ca="1">NORMINV(RAND()*(1-2*Inputs!B58)+Inputs!B58,0,'(Other Computations)'!B208)</f>
        <v>13005.099637944131</v>
      </c>
      <c r="BX13" s="28">
        <f ca="1">NORMINV(RAND()*(1-2*Inputs!B58)+Inputs!B58,0,'(Other Computations)'!B208)</f>
        <v>39370.503625797232</v>
      </c>
      <c r="BY13" s="28">
        <f ca="1">NORMINV(RAND()*(1-2*Inputs!B58)+Inputs!B58,0,'(Other Computations)'!B208)</f>
        <v>-11729.774667110907</v>
      </c>
      <c r="BZ13" s="28">
        <f ca="1">NORMINV(RAND()*(1-2*Inputs!B58)+Inputs!B58,0,'(Other Computations)'!B208)</f>
        <v>-7647.9058834110165</v>
      </c>
      <c r="CA13" s="29">
        <f ca="1">SUM(BO13:BZ13)</f>
        <v>-86500.556662573319</v>
      </c>
      <c r="CB13" s="28">
        <f ca="1">NORMINV(RAND()*(1-2*Inputs!B58)+Inputs!B58,0,'(Other Computations)'!B208)</f>
        <v>-4908.1358582019593</v>
      </c>
      <c r="CC13" s="28">
        <f ca="1">NORMINV(RAND()*(1-2*Inputs!B58)+Inputs!B58,0,'(Other Computations)'!B208)</f>
        <v>56455.536874231075</v>
      </c>
      <c r="CD13" s="28">
        <f ca="1">NORMINV(RAND()*(1-2*Inputs!B58)+Inputs!B58,0,'(Other Computations)'!B208)</f>
        <v>15887.782257682766</v>
      </c>
      <c r="CE13" s="28">
        <f ca="1">NORMINV(RAND()*(1-2*Inputs!B58)+Inputs!B58,0,'(Other Computations)'!B208)</f>
        <v>-13528.756394311566</v>
      </c>
      <c r="CF13" s="28">
        <f ca="1">NORMINV(RAND()*(1-2*Inputs!B58)+Inputs!B58,0,'(Other Computations)'!B208)</f>
        <v>42138.569348995537</v>
      </c>
      <c r="CG13" s="28">
        <f ca="1">NORMINV(RAND()*(1-2*Inputs!B58)+Inputs!B58,0,'(Other Computations)'!B208)</f>
        <v>3061.9866531611829</v>
      </c>
      <c r="CH13" s="28">
        <f ca="1">NORMINV(RAND()*(1-2*Inputs!B58)+Inputs!B58,0,'(Other Computations)'!B208)</f>
        <v>-60391.748539636566</v>
      </c>
      <c r="CI13" s="28">
        <f ca="1">NORMINV(RAND()*(1-2*Inputs!B58)+Inputs!B58,0,'(Other Computations)'!B208)</f>
        <v>53395.362669183647</v>
      </c>
      <c r="CJ13" s="28">
        <f ca="1">NORMINV(RAND()*(1-2*Inputs!B58)+Inputs!B58,0,'(Other Computations)'!B208)</f>
        <v>-58912.269773690292</v>
      </c>
      <c r="CK13" s="28">
        <f ca="1">NORMINV(RAND()*(1-2*Inputs!B58)+Inputs!B58,0,'(Other Computations)'!B208)</f>
        <v>-34076.798519877164</v>
      </c>
      <c r="CL13" s="28">
        <f ca="1">NORMINV(RAND()*(1-2*Inputs!B58)+Inputs!B58,0,'(Other Computations)'!B208)</f>
        <v>-10407.196033466746</v>
      </c>
      <c r="CM13" s="28">
        <f ca="1">NORMINV(RAND()*(1-2*Inputs!B58)+Inputs!B58,0,'(Other Computations)'!B208)</f>
        <v>-51058.462209941463</v>
      </c>
      <c r="CN13" s="29">
        <f ca="1">SUM(CB13:CM13)</f>
        <v>-62344.129525871555</v>
      </c>
      <c r="CO13" s="28">
        <f ca="1">NORMINV(RAND()*(1-2*Inputs!B58)+Inputs!B58,0,'(Other Computations)'!B208)</f>
        <v>1322.6099908372792</v>
      </c>
      <c r="CP13" s="28">
        <f ca="1">NORMINV(RAND()*(1-2*Inputs!B58)+Inputs!B58,0,'(Other Computations)'!B208)</f>
        <v>16066.479886760293</v>
      </c>
      <c r="CQ13" s="28">
        <f ca="1">NORMINV(RAND()*(1-2*Inputs!B58)+Inputs!B58,0,'(Other Computations)'!B208)</f>
        <v>12066.748510536458</v>
      </c>
      <c r="CR13" s="28">
        <f ca="1">NORMINV(RAND()*(1-2*Inputs!B58)+Inputs!B58,0,'(Other Computations)'!B208)</f>
        <v>37810.870092363817</v>
      </c>
      <c r="CS13" s="28">
        <f ca="1">NORMINV(RAND()*(1-2*Inputs!B58)+Inputs!B58,0,'(Other Computations)'!B208)</f>
        <v>-17589.971747733991</v>
      </c>
      <c r="CT13" s="28">
        <f ca="1">NORMINV(RAND()*(1-2*Inputs!B58)+Inputs!B58,0,'(Other Computations)'!B208)</f>
        <v>-40610.363324574006</v>
      </c>
      <c r="CU13" s="28">
        <f ca="1">NORMINV(RAND()*(1-2*Inputs!B58)+Inputs!B58,0,'(Other Computations)'!B208)</f>
        <v>23396.257957108504</v>
      </c>
      <c r="CV13" s="28">
        <f ca="1">NORMINV(RAND()*(1-2*Inputs!B58)+Inputs!B58,0,'(Other Computations)'!B208)</f>
        <v>-20126.610135246923</v>
      </c>
      <c r="CW13" s="28">
        <f ca="1">NORMINV(RAND()*(1-2*Inputs!B58)+Inputs!B58,0,'(Other Computations)'!B208)</f>
        <v>-25163.692664055783</v>
      </c>
      <c r="CX13" s="28">
        <f ca="1">NORMINV(RAND()*(1-2*Inputs!B58)+Inputs!B58,0,'(Other Computations)'!B208)</f>
        <v>36750.077843271232</v>
      </c>
      <c r="CY13" s="28">
        <f ca="1">NORMINV(RAND()*(1-2*Inputs!B58)+Inputs!B58,0,'(Other Computations)'!B208)</f>
        <v>-9611.0425225109066</v>
      </c>
      <c r="CZ13" s="28">
        <f ca="1">NORMINV(RAND()*(1-2*Inputs!B58)+Inputs!B58,0,'(Other Computations)'!B208)</f>
        <v>57646.151218390602</v>
      </c>
      <c r="DA13" s="29">
        <f ca="1">SUM(CO13:CZ13)</f>
        <v>71957.51510514658</v>
      </c>
      <c r="DB13" s="28">
        <f ca="1">NORMINV(RAND()*(1-2*Inputs!B58)+Inputs!B58,0,'(Other Computations)'!B208)</f>
        <v>33962.715936850436</v>
      </c>
      <c r="DC13" s="28">
        <f ca="1">NORMINV(RAND()*(1-2*Inputs!B58)+Inputs!B58,0,'(Other Computations)'!B208)</f>
        <v>45463.266165910049</v>
      </c>
      <c r="DD13" s="28">
        <f ca="1">NORMINV(RAND()*(1-2*Inputs!B58)+Inputs!B58,0,'(Other Computations)'!B208)</f>
        <v>12440.101381036975</v>
      </c>
      <c r="DE13" s="28">
        <f ca="1">NORMINV(RAND()*(1-2*Inputs!B58)+Inputs!B58,0,'(Other Computations)'!B208)</f>
        <v>7925.6962566352167</v>
      </c>
      <c r="DF13" s="28">
        <f ca="1">NORMINV(RAND()*(1-2*Inputs!B58)+Inputs!B58,0,'(Other Computations)'!B208)</f>
        <v>25607.019372388349</v>
      </c>
      <c r="DG13" s="28">
        <f ca="1">NORMINV(RAND()*(1-2*Inputs!B58)+Inputs!B58,0,'(Other Computations)'!B208)</f>
        <v>2191.9245644537905</v>
      </c>
      <c r="DH13" s="28">
        <f ca="1">NORMINV(RAND()*(1-2*Inputs!B58)+Inputs!B58,0,'(Other Computations)'!B208)</f>
        <v>28937.181000238306</v>
      </c>
      <c r="DI13" s="28">
        <f ca="1">NORMINV(RAND()*(1-2*Inputs!B58)+Inputs!B58,0,'(Other Computations)'!B208)</f>
        <v>-8469.0334643765727</v>
      </c>
      <c r="DJ13" s="28">
        <f ca="1">NORMINV(RAND()*(1-2*Inputs!B58)+Inputs!B58,0,'(Other Computations)'!B208)</f>
        <v>-51946.640542594068</v>
      </c>
      <c r="DK13" s="28">
        <f ca="1">NORMINV(RAND()*(1-2*Inputs!B58)+Inputs!B58,0,'(Other Computations)'!B208)</f>
        <v>12692.530304200542</v>
      </c>
      <c r="DL13" s="28">
        <f ca="1">NORMINV(RAND()*(1-2*Inputs!B58)+Inputs!B58,0,'(Other Computations)'!B208)</f>
        <v>-53153.378529374553</v>
      </c>
      <c r="DM13" s="28">
        <f ca="1">NORMINV(RAND()*(1-2*Inputs!B58)+Inputs!B58,0,'(Other Computations)'!B208)</f>
        <v>32165.675121946893</v>
      </c>
      <c r="DN13" s="29">
        <f ca="1">SUM(DB13:DM13)</f>
        <v>87817.057567315336</v>
      </c>
      <c r="DO13" s="28">
        <f ca="1">NORMINV(RAND()*(1-2*Inputs!B58)+Inputs!B58,0,'(Other Computations)'!B208)</f>
        <v>-35938.158808445456</v>
      </c>
      <c r="DP13" s="28">
        <f ca="1">NORMINV(RAND()*(1-2*Inputs!B58)+Inputs!B58,0,'(Other Computations)'!B208)</f>
        <v>-23240.510270782201</v>
      </c>
      <c r="DQ13" s="28">
        <f ca="1">NORMINV(RAND()*(1-2*Inputs!B58)+Inputs!B58,0,'(Other Computations)'!B208)</f>
        <v>-11396.663140065672</v>
      </c>
      <c r="DR13" s="28">
        <f ca="1">NORMINV(RAND()*(1-2*Inputs!B58)+Inputs!B58,0,'(Other Computations)'!B208)</f>
        <v>-27282.005483362507</v>
      </c>
      <c r="DS13" s="28">
        <f ca="1">NORMINV(RAND()*(1-2*Inputs!B58)+Inputs!B58,0,'(Other Computations)'!B208)</f>
        <v>19222.968741000677</v>
      </c>
      <c r="DT13" s="28">
        <f ca="1">NORMINV(RAND()*(1-2*Inputs!B58)+Inputs!B58,0,'(Other Computations)'!B208)</f>
        <v>4555.2263836295206</v>
      </c>
      <c r="DU13" s="28">
        <f ca="1">NORMINV(RAND()*(1-2*Inputs!B58)+Inputs!B58,0,'(Other Computations)'!B208)</f>
        <v>3451.3758069842315</v>
      </c>
      <c r="DV13" s="28">
        <f ca="1">NORMINV(RAND()*(1-2*Inputs!B58)+Inputs!B58,0,'(Other Computations)'!B208)</f>
        <v>-9524.1099628724933</v>
      </c>
      <c r="DW13" s="28">
        <f ca="1">NORMINV(RAND()*(1-2*Inputs!B58)+Inputs!B58,0,'(Other Computations)'!B208)</f>
        <v>-52879.223187550546</v>
      </c>
      <c r="DX13" s="28">
        <f ca="1">NORMINV(RAND()*(1-2*Inputs!B58)+Inputs!B58,0,'(Other Computations)'!B208)</f>
        <v>-12485.342256510683</v>
      </c>
      <c r="DY13" s="28">
        <f ca="1">NORMINV(RAND()*(1-2*Inputs!B58)+Inputs!B58,0,'(Other Computations)'!B208)</f>
        <v>-10176.137905191088</v>
      </c>
      <c r="DZ13" s="28">
        <f ca="1">NORMINV(RAND()*(1-2*Inputs!B58)+Inputs!B58,0,'(Other Computations)'!B208)</f>
        <v>5898.8892629880065</v>
      </c>
      <c r="EA13" s="29">
        <f ca="1">SUM(DO13:DZ13)</f>
        <v>-149793.69082017822</v>
      </c>
      <c r="EB13" s="28">
        <f ca="1">NORMINV(RAND()*(1-2*Inputs!B58)+Inputs!B58,0,'(Other Computations)'!B208)</f>
        <v>33988.269558555381</v>
      </c>
      <c r="EC13" s="28">
        <f ca="1">NORMINV(RAND()*(1-2*Inputs!B58)+Inputs!B58,0,'(Other Computations)'!B208)</f>
        <v>26702.152771795882</v>
      </c>
      <c r="ED13" s="28">
        <f ca="1">NORMINV(RAND()*(1-2*Inputs!B58)+Inputs!B58,0,'(Other Computations)'!B208)</f>
        <v>-19605.416960075258</v>
      </c>
      <c r="EE13" s="28">
        <f ca="1">NORMINV(RAND()*(1-2*Inputs!B58)+Inputs!B58,0,'(Other Computations)'!B208)</f>
        <v>-6096.6157571862268</v>
      </c>
      <c r="EF13" s="28">
        <f ca="1">NORMINV(RAND()*(1-2*Inputs!B58)+Inputs!B58,0,'(Other Computations)'!B208)</f>
        <v>29989.982709407293</v>
      </c>
      <c r="EG13" s="28">
        <f ca="1">NORMINV(RAND()*(1-2*Inputs!B58)+Inputs!B58,0,'(Other Computations)'!B208)</f>
        <v>-14129.599802715027</v>
      </c>
      <c r="EH13" s="28">
        <f ca="1">NORMINV(RAND()*(1-2*Inputs!B58)+Inputs!B58,0,'(Other Computations)'!B208)</f>
        <v>778.92895720995853</v>
      </c>
      <c r="EI13" s="28">
        <f ca="1">NORMINV(RAND()*(1-2*Inputs!B58)+Inputs!B58,0,'(Other Computations)'!B208)</f>
        <v>40046.138862466156</v>
      </c>
      <c r="EJ13" s="28">
        <f ca="1">NORMINV(RAND()*(1-2*Inputs!B58)+Inputs!B58,0,'(Other Computations)'!B208)</f>
        <v>-22143.525921064989</v>
      </c>
      <c r="EK13" s="28">
        <f ca="1">NORMINV(RAND()*(1-2*Inputs!B58)+Inputs!B58,0,'(Other Computations)'!B208)</f>
        <v>-37008.54816946754</v>
      </c>
      <c r="EL13" s="28">
        <f ca="1">NORMINV(RAND()*(1-2*Inputs!B58)+Inputs!B58,0,'(Other Computations)'!B208)</f>
        <v>-3950.6034119124292</v>
      </c>
      <c r="EM13" s="28">
        <f ca="1">NORMINV(RAND()*(1-2*Inputs!B58)+Inputs!B58,0,'(Other Computations)'!B208)</f>
        <v>25687.720580141384</v>
      </c>
      <c r="EN13" s="29">
        <f ca="1">SUM(EB13:EM13)</f>
        <v>54258.883417154604</v>
      </c>
    </row>
    <row r="14" spans="1:144" ht="12.75" customHeight="1" outlineLevel="1" x14ac:dyDescent="0.2"/>
    <row r="15" spans="1:144" ht="12.75" customHeight="1" outlineLevel="1" x14ac:dyDescent="0.2"/>
    <row r="16" spans="1:144" ht="12.75" customHeight="1" x14ac:dyDescent="0.2">
      <c r="A16" s="3" t="str">
        <f>"Capital"</f>
        <v>Capital</v>
      </c>
    </row>
    <row r="17" spans="1:144" ht="12.75" customHeight="1" outlineLevel="1" x14ac:dyDescent="0.2">
      <c r="A17" s="2" t="str">
        <f>" "</f>
        <v xml:space="preserve"> </v>
      </c>
    </row>
    <row r="18" spans="1:144" ht="12.75" customHeight="1" outlineLevel="1" x14ac:dyDescent="0.2">
      <c r="B18" s="19" t="str">
        <f>ZZZ__FnCalls!F7</f>
        <v>MMM 2010</v>
      </c>
      <c r="C18" s="20" t="str">
        <f>ZZZ__FnCalls!F8</f>
        <v>MMM 2010</v>
      </c>
      <c r="D18" s="20" t="str">
        <f>ZZZ__FnCalls!F9</f>
        <v>MMM 2010</v>
      </c>
      <c r="E18" s="20" t="str">
        <f>ZZZ__FnCalls!F10</f>
        <v>MMM 2010</v>
      </c>
      <c r="F18" s="20" t="str">
        <f>ZZZ__FnCalls!F11</f>
        <v>MMM 2010</v>
      </c>
      <c r="G18" s="20" t="str">
        <f>ZZZ__FnCalls!F12</f>
        <v>MMM 2010</v>
      </c>
      <c r="H18" s="20" t="str">
        <f>ZZZ__FnCalls!F13</f>
        <v>MMM 2010</v>
      </c>
      <c r="I18" s="20" t="str">
        <f>ZZZ__FnCalls!F14</f>
        <v>MMM 2010</v>
      </c>
      <c r="J18" s="20" t="str">
        <f>ZZZ__FnCalls!F15</f>
        <v>MMM 2010</v>
      </c>
      <c r="K18" s="20" t="str">
        <f>ZZZ__FnCalls!F16</f>
        <v>MMM 2010</v>
      </c>
      <c r="L18" s="20" t="str">
        <f>ZZZ__FnCalls!F17</f>
        <v>MMM 2010</v>
      </c>
      <c r="M18" s="20" t="str">
        <f>ZZZ__FnCalls!F18</f>
        <v>MMM 2010</v>
      </c>
      <c r="N18" s="21" t="str">
        <f>ZZZ__FnCalls!H7</f>
        <v>2010</v>
      </c>
      <c r="O18" s="20" t="str">
        <f>ZZZ__FnCalls!F19</f>
        <v>MMM 2011</v>
      </c>
      <c r="P18" s="20" t="str">
        <f>ZZZ__FnCalls!F20</f>
        <v>MMM 2011</v>
      </c>
      <c r="Q18" s="20" t="str">
        <f>ZZZ__FnCalls!F21</f>
        <v>MMM 2011</v>
      </c>
      <c r="R18" s="20" t="str">
        <f>ZZZ__FnCalls!F22</f>
        <v>MMM 2011</v>
      </c>
      <c r="S18" s="20" t="str">
        <f>ZZZ__FnCalls!F23</f>
        <v>MMM 2011</v>
      </c>
      <c r="T18" s="20" t="str">
        <f>ZZZ__FnCalls!F24</f>
        <v>MMM 2011</v>
      </c>
      <c r="U18" s="20" t="str">
        <f>ZZZ__FnCalls!F25</f>
        <v>MMM 2011</v>
      </c>
      <c r="V18" s="20" t="str">
        <f>ZZZ__FnCalls!F26</f>
        <v>MMM 2011</v>
      </c>
      <c r="W18" s="20" t="str">
        <f>ZZZ__FnCalls!F27</f>
        <v>MMM 2011</v>
      </c>
      <c r="X18" s="20" t="str">
        <f>ZZZ__FnCalls!F28</f>
        <v>MMM 2011</v>
      </c>
      <c r="Y18" s="20" t="str">
        <f>ZZZ__FnCalls!F29</f>
        <v>MMM 2011</v>
      </c>
      <c r="Z18" s="20" t="str">
        <f>ZZZ__FnCalls!F30</f>
        <v>MMM 2011</v>
      </c>
      <c r="AA18" s="21" t="str">
        <f>ZZZ__FnCalls!H19</f>
        <v>2011</v>
      </c>
      <c r="AB18" s="20" t="str">
        <f>ZZZ__FnCalls!F31</f>
        <v>MMM 2012</v>
      </c>
      <c r="AC18" s="20" t="str">
        <f>ZZZ__FnCalls!F32</f>
        <v>MMM 2012</v>
      </c>
      <c r="AD18" s="20" t="str">
        <f>ZZZ__FnCalls!F33</f>
        <v>MMM 2012</v>
      </c>
      <c r="AE18" s="20" t="str">
        <f>ZZZ__FnCalls!F34</f>
        <v>MMM 2012</v>
      </c>
      <c r="AF18" s="20" t="str">
        <f>ZZZ__FnCalls!F35</f>
        <v>MMM 2012</v>
      </c>
      <c r="AG18" s="20" t="str">
        <f>ZZZ__FnCalls!F36</f>
        <v>MMM 2012</v>
      </c>
      <c r="AH18" s="20" t="str">
        <f>ZZZ__FnCalls!F37</f>
        <v>MMM 2012</v>
      </c>
      <c r="AI18" s="20" t="str">
        <f>ZZZ__FnCalls!F38</f>
        <v>MMM 2012</v>
      </c>
      <c r="AJ18" s="20" t="str">
        <f>ZZZ__FnCalls!F39</f>
        <v>MMM 2012</v>
      </c>
      <c r="AK18" s="20" t="str">
        <f>ZZZ__FnCalls!F40</f>
        <v>MMM 2012</v>
      </c>
      <c r="AL18" s="20" t="str">
        <f>ZZZ__FnCalls!F41</f>
        <v>MMM 2012</v>
      </c>
      <c r="AM18" s="20" t="str">
        <f>ZZZ__FnCalls!F42</f>
        <v>MMM 2012</v>
      </c>
      <c r="AN18" s="21" t="str">
        <f>ZZZ__FnCalls!H31</f>
        <v>2012</v>
      </c>
      <c r="AO18" s="20" t="str">
        <f>ZZZ__FnCalls!F43</f>
        <v>MMM 2013</v>
      </c>
      <c r="AP18" s="20" t="str">
        <f>ZZZ__FnCalls!F44</f>
        <v>MMM 2013</v>
      </c>
      <c r="AQ18" s="20" t="str">
        <f>ZZZ__FnCalls!F45</f>
        <v>MMM 2013</v>
      </c>
      <c r="AR18" s="20" t="str">
        <f>ZZZ__FnCalls!F46</f>
        <v>MMM 2013</v>
      </c>
      <c r="AS18" s="20" t="str">
        <f>ZZZ__FnCalls!F47</f>
        <v>MMM 2013</v>
      </c>
      <c r="AT18" s="20" t="str">
        <f>ZZZ__FnCalls!F48</f>
        <v>MMM 2013</v>
      </c>
      <c r="AU18" s="20" t="str">
        <f>ZZZ__FnCalls!F49</f>
        <v>MMM 2013</v>
      </c>
      <c r="AV18" s="20" t="str">
        <f>ZZZ__FnCalls!F50</f>
        <v>MMM 2013</v>
      </c>
      <c r="AW18" s="20" t="str">
        <f>ZZZ__FnCalls!F51</f>
        <v>MMM 2013</v>
      </c>
      <c r="AX18" s="20" t="str">
        <f>ZZZ__FnCalls!F52</f>
        <v>MMM 2013</v>
      </c>
      <c r="AY18" s="20" t="str">
        <f>ZZZ__FnCalls!F53</f>
        <v>MMM 2013</v>
      </c>
      <c r="AZ18" s="20" t="str">
        <f>ZZZ__FnCalls!F54</f>
        <v>MMM 2013</v>
      </c>
      <c r="BA18" s="21" t="str">
        <f>ZZZ__FnCalls!H43</f>
        <v>2013</v>
      </c>
      <c r="BB18" s="20" t="str">
        <f>ZZZ__FnCalls!F55</f>
        <v>MMM 2014</v>
      </c>
      <c r="BC18" s="20" t="str">
        <f>ZZZ__FnCalls!F56</f>
        <v>MMM 2014</v>
      </c>
      <c r="BD18" s="20" t="str">
        <f>ZZZ__FnCalls!F57</f>
        <v>MMM 2014</v>
      </c>
      <c r="BE18" s="20" t="str">
        <f>ZZZ__FnCalls!F58</f>
        <v>MMM 2014</v>
      </c>
      <c r="BF18" s="20" t="str">
        <f>ZZZ__FnCalls!F59</f>
        <v>MMM 2014</v>
      </c>
      <c r="BG18" s="20" t="str">
        <f>ZZZ__FnCalls!F60</f>
        <v>MMM 2014</v>
      </c>
      <c r="BH18" s="20" t="str">
        <f>ZZZ__FnCalls!F61</f>
        <v>MMM 2014</v>
      </c>
      <c r="BI18" s="20" t="str">
        <f>ZZZ__FnCalls!F62</f>
        <v>MMM 2014</v>
      </c>
      <c r="BJ18" s="20" t="str">
        <f>ZZZ__FnCalls!F63</f>
        <v>MMM 2014</v>
      </c>
      <c r="BK18" s="20" t="str">
        <f>ZZZ__FnCalls!F64</f>
        <v>MMM 2014</v>
      </c>
      <c r="BL18" s="20" t="str">
        <f>ZZZ__FnCalls!F65</f>
        <v>MMM 2014</v>
      </c>
      <c r="BM18" s="20" t="str">
        <f>ZZZ__FnCalls!F66</f>
        <v>MMM 2014</v>
      </c>
      <c r="BN18" s="21" t="str">
        <f>ZZZ__FnCalls!H55</f>
        <v>2014</v>
      </c>
      <c r="BO18" s="20" t="str">
        <f>ZZZ__FnCalls!F67</f>
        <v>MMM 2015</v>
      </c>
      <c r="BP18" s="20" t="str">
        <f>ZZZ__FnCalls!F68</f>
        <v>MMM 2015</v>
      </c>
      <c r="BQ18" s="20" t="str">
        <f>ZZZ__FnCalls!F69</f>
        <v>MMM 2015</v>
      </c>
      <c r="BR18" s="20" t="str">
        <f>ZZZ__FnCalls!F70</f>
        <v>MMM 2015</v>
      </c>
      <c r="BS18" s="20" t="str">
        <f>ZZZ__FnCalls!F71</f>
        <v>MMM 2015</v>
      </c>
      <c r="BT18" s="20" t="str">
        <f>ZZZ__FnCalls!F72</f>
        <v>MMM 2015</v>
      </c>
      <c r="BU18" s="20" t="str">
        <f>ZZZ__FnCalls!F73</f>
        <v>MMM 2015</v>
      </c>
      <c r="BV18" s="20" t="str">
        <f>ZZZ__FnCalls!F74</f>
        <v>MMM 2015</v>
      </c>
      <c r="BW18" s="20" t="str">
        <f>ZZZ__FnCalls!F75</f>
        <v>MMM 2015</v>
      </c>
      <c r="BX18" s="20" t="str">
        <f>ZZZ__FnCalls!F76</f>
        <v>MMM 2015</v>
      </c>
      <c r="BY18" s="20" t="str">
        <f>ZZZ__FnCalls!F77</f>
        <v>MMM 2015</v>
      </c>
      <c r="BZ18" s="20" t="str">
        <f>ZZZ__FnCalls!F78</f>
        <v>MMM 2015</v>
      </c>
      <c r="CA18" s="21" t="str">
        <f>ZZZ__FnCalls!H67</f>
        <v>2015</v>
      </c>
      <c r="CB18" s="20" t="str">
        <f>ZZZ__FnCalls!F79</f>
        <v>MMM 2016</v>
      </c>
      <c r="CC18" s="20" t="str">
        <f>ZZZ__FnCalls!F80</f>
        <v>MMM 2016</v>
      </c>
      <c r="CD18" s="20" t="str">
        <f>ZZZ__FnCalls!F81</f>
        <v>MMM 2016</v>
      </c>
      <c r="CE18" s="20" t="str">
        <f>ZZZ__FnCalls!F82</f>
        <v>MMM 2016</v>
      </c>
      <c r="CF18" s="20" t="str">
        <f>ZZZ__FnCalls!F83</f>
        <v>MMM 2016</v>
      </c>
      <c r="CG18" s="20" t="str">
        <f>ZZZ__FnCalls!F84</f>
        <v>MMM 2016</v>
      </c>
      <c r="CH18" s="20" t="str">
        <f>ZZZ__FnCalls!F85</f>
        <v>MMM 2016</v>
      </c>
      <c r="CI18" s="20" t="str">
        <f>ZZZ__FnCalls!F86</f>
        <v>MMM 2016</v>
      </c>
      <c r="CJ18" s="20" t="str">
        <f>ZZZ__FnCalls!F87</f>
        <v>MMM 2016</v>
      </c>
      <c r="CK18" s="20" t="str">
        <f>ZZZ__FnCalls!F88</f>
        <v>MMM 2016</v>
      </c>
      <c r="CL18" s="20" t="str">
        <f>ZZZ__FnCalls!F89</f>
        <v>MMM 2016</v>
      </c>
      <c r="CM18" s="20" t="str">
        <f>ZZZ__FnCalls!F90</f>
        <v>MMM 2016</v>
      </c>
      <c r="CN18" s="21" t="str">
        <f>ZZZ__FnCalls!H79</f>
        <v>2016</v>
      </c>
      <c r="CO18" s="20" t="str">
        <f>ZZZ__FnCalls!F91</f>
        <v>MMM 2017</v>
      </c>
      <c r="CP18" s="20" t="str">
        <f>ZZZ__FnCalls!F92</f>
        <v>MMM 2017</v>
      </c>
      <c r="CQ18" s="20" t="str">
        <f>ZZZ__FnCalls!F93</f>
        <v>MMM 2017</v>
      </c>
      <c r="CR18" s="20" t="str">
        <f>ZZZ__FnCalls!F94</f>
        <v>MMM 2017</v>
      </c>
      <c r="CS18" s="20" t="str">
        <f>ZZZ__FnCalls!F95</f>
        <v>MMM 2017</v>
      </c>
      <c r="CT18" s="20" t="str">
        <f>ZZZ__FnCalls!F96</f>
        <v>MMM 2017</v>
      </c>
      <c r="CU18" s="20" t="str">
        <f>ZZZ__FnCalls!F97</f>
        <v>MMM 2017</v>
      </c>
      <c r="CV18" s="20" t="str">
        <f>ZZZ__FnCalls!F98</f>
        <v>MMM 2017</v>
      </c>
      <c r="CW18" s="20" t="str">
        <f>ZZZ__FnCalls!F99</f>
        <v>MMM 2017</v>
      </c>
      <c r="CX18" s="20" t="str">
        <f>ZZZ__FnCalls!F100</f>
        <v>MMM 2017</v>
      </c>
      <c r="CY18" s="20" t="str">
        <f>ZZZ__FnCalls!F101</f>
        <v>MMM 2017</v>
      </c>
      <c r="CZ18" s="20" t="str">
        <f>ZZZ__FnCalls!F102</f>
        <v>MMM 2017</v>
      </c>
      <c r="DA18" s="21" t="str">
        <f>ZZZ__FnCalls!H91</f>
        <v>2017</v>
      </c>
      <c r="DB18" s="20" t="str">
        <f>ZZZ__FnCalls!F103</f>
        <v>MMM 2018</v>
      </c>
      <c r="DC18" s="20" t="str">
        <f>ZZZ__FnCalls!F104</f>
        <v>MMM 2018</v>
      </c>
      <c r="DD18" s="20" t="str">
        <f>ZZZ__FnCalls!F105</f>
        <v>MMM 2018</v>
      </c>
      <c r="DE18" s="20" t="str">
        <f>ZZZ__FnCalls!F106</f>
        <v>MMM 2018</v>
      </c>
      <c r="DF18" s="20" t="str">
        <f>ZZZ__FnCalls!F107</f>
        <v>MMM 2018</v>
      </c>
      <c r="DG18" s="20" t="str">
        <f>ZZZ__FnCalls!F108</f>
        <v>MMM 2018</v>
      </c>
      <c r="DH18" s="20" t="str">
        <f>ZZZ__FnCalls!F109</f>
        <v>MMM 2018</v>
      </c>
      <c r="DI18" s="20" t="str">
        <f>ZZZ__FnCalls!F110</f>
        <v>MMM 2018</v>
      </c>
      <c r="DJ18" s="20" t="str">
        <f>ZZZ__FnCalls!F111</f>
        <v>MMM 2018</v>
      </c>
      <c r="DK18" s="20" t="str">
        <f>ZZZ__FnCalls!F112</f>
        <v>MMM 2018</v>
      </c>
      <c r="DL18" s="20" t="str">
        <f>ZZZ__FnCalls!F113</f>
        <v>MMM 2018</v>
      </c>
      <c r="DM18" s="20" t="str">
        <f>ZZZ__FnCalls!F114</f>
        <v>MMM 2018</v>
      </c>
      <c r="DN18" s="21" t="str">
        <f>ZZZ__FnCalls!H103</f>
        <v>2018</v>
      </c>
      <c r="DO18" s="20" t="str">
        <f>ZZZ__FnCalls!F115</f>
        <v>MMM 2019</v>
      </c>
      <c r="DP18" s="20" t="str">
        <f>ZZZ__FnCalls!F116</f>
        <v>MMM 2019</v>
      </c>
      <c r="DQ18" s="20" t="str">
        <f>ZZZ__FnCalls!F117</f>
        <v>MMM 2019</v>
      </c>
      <c r="DR18" s="20" t="str">
        <f>ZZZ__FnCalls!F118</f>
        <v>MMM 2019</v>
      </c>
      <c r="DS18" s="20" t="str">
        <f>ZZZ__FnCalls!F119</f>
        <v>MMM 2019</v>
      </c>
      <c r="DT18" s="20" t="str">
        <f>ZZZ__FnCalls!F120</f>
        <v>MMM 2019</v>
      </c>
      <c r="DU18" s="20" t="str">
        <f>ZZZ__FnCalls!F121</f>
        <v>MMM 2019</v>
      </c>
      <c r="DV18" s="20" t="str">
        <f>ZZZ__FnCalls!F122</f>
        <v>MMM 2019</v>
      </c>
      <c r="DW18" s="20" t="str">
        <f>ZZZ__FnCalls!F123</f>
        <v>MMM 2019</v>
      </c>
      <c r="DX18" s="20" t="str">
        <f>ZZZ__FnCalls!F124</f>
        <v>MMM 2019</v>
      </c>
      <c r="DY18" s="20" t="str">
        <f>ZZZ__FnCalls!F125</f>
        <v>MMM 2019</v>
      </c>
      <c r="DZ18" s="20" t="str">
        <f>ZZZ__FnCalls!F126</f>
        <v>MMM 2019</v>
      </c>
      <c r="EA18" s="21" t="str">
        <f>ZZZ__FnCalls!H115</f>
        <v>2019</v>
      </c>
      <c r="EB18" s="20" t="str">
        <f>ZZZ__FnCalls!F127</f>
        <v>MMM 2020</v>
      </c>
      <c r="EC18" s="20" t="str">
        <f>ZZZ__FnCalls!F128</f>
        <v>MMM 2020</v>
      </c>
      <c r="ED18" s="20" t="str">
        <f>ZZZ__FnCalls!F129</f>
        <v>MMM 2020</v>
      </c>
      <c r="EE18" s="20" t="str">
        <f>ZZZ__FnCalls!F130</f>
        <v>MMM 2020</v>
      </c>
      <c r="EF18" s="20" t="str">
        <f>ZZZ__FnCalls!F131</f>
        <v>MMM 2020</v>
      </c>
      <c r="EG18" s="20" t="str">
        <f>ZZZ__FnCalls!F132</f>
        <v>MMM 2020</v>
      </c>
      <c r="EH18" s="20" t="str">
        <f>ZZZ__FnCalls!F133</f>
        <v>MMM 2020</v>
      </c>
      <c r="EI18" s="20" t="str">
        <f>ZZZ__FnCalls!F134</f>
        <v>MMM 2020</v>
      </c>
      <c r="EJ18" s="20" t="str">
        <f>ZZZ__FnCalls!F135</f>
        <v>MMM 2020</v>
      </c>
      <c r="EK18" s="20" t="str">
        <f>ZZZ__FnCalls!F136</f>
        <v>MMM 2020</v>
      </c>
      <c r="EL18" s="20" t="str">
        <f>ZZZ__FnCalls!F137</f>
        <v>MMM 2020</v>
      </c>
      <c r="EM18" s="20" t="str">
        <f>ZZZ__FnCalls!F138</f>
        <v>MMM 2020</v>
      </c>
      <c r="EN18" s="21" t="str">
        <f>ZZZ__FnCalls!H127</f>
        <v>2020</v>
      </c>
    </row>
    <row r="19" spans="1:144" ht="12.75" customHeight="1" outlineLevel="1" x14ac:dyDescent="0.2">
      <c r="A19" s="7" t="str">
        <f>Labels!B9</f>
        <v>Capital</v>
      </c>
      <c r="B19" s="22">
        <f>Inputs!B20*'(Other Computations)'!B8/(1/Inputs!B19/12+'(Other Computations)'!B144)</f>
        <v>34645298.421926454</v>
      </c>
      <c r="C19" s="22">
        <f t="shared" ref="C19:M19" si="11">B19+B21-B20</f>
        <v>34645298.421926454</v>
      </c>
      <c r="D19" s="22">
        <f t="shared" ca="1" si="11"/>
        <v>34644892.445737712</v>
      </c>
      <c r="E19" s="22">
        <f t="shared" ca="1" si="11"/>
        <v>34644147.386666134</v>
      </c>
      <c r="F19" s="22">
        <f t="shared" ca="1" si="11"/>
        <v>34642982.195378423</v>
      </c>
      <c r="G19" s="22">
        <f t="shared" ca="1" si="11"/>
        <v>34641515.308612451</v>
      </c>
      <c r="H19" s="22">
        <f t="shared" ca="1" si="11"/>
        <v>34639761.788030826</v>
      </c>
      <c r="I19" s="22">
        <f t="shared" ca="1" si="11"/>
        <v>34637579.739564419</v>
      </c>
      <c r="J19" s="22">
        <f t="shared" ca="1" si="11"/>
        <v>34635026.973663546</v>
      </c>
      <c r="K19" s="22">
        <f t="shared" ca="1" si="11"/>
        <v>34632200.451194234</v>
      </c>
      <c r="L19" s="22">
        <f t="shared" ca="1" si="11"/>
        <v>34629037.646297693</v>
      </c>
      <c r="M19" s="22">
        <f t="shared" ca="1" si="11"/>
        <v>34625598.467270337</v>
      </c>
      <c r="N19" s="23">
        <f ca="1">M19</f>
        <v>34625598.467270337</v>
      </c>
      <c r="O19" s="22">
        <f ca="1">M19+M21-M20</f>
        <v>34621861.141505294</v>
      </c>
      <c r="P19" s="22">
        <f t="shared" ref="P19:Z19" ca="1" si="12">O19+O21-O20</f>
        <v>34617929.645619445</v>
      </c>
      <c r="Q19" s="22">
        <f t="shared" ca="1" si="12"/>
        <v>34613722.584136426</v>
      </c>
      <c r="R19" s="22">
        <f t="shared" ca="1" si="12"/>
        <v>34609147.969194189</v>
      </c>
      <c r="S19" s="22">
        <f t="shared" ca="1" si="12"/>
        <v>34604315.36931242</v>
      </c>
      <c r="T19" s="22">
        <f t="shared" ca="1" si="12"/>
        <v>34599190.89480345</v>
      </c>
      <c r="U19" s="22">
        <f t="shared" ca="1" si="12"/>
        <v>34593860.150526688</v>
      </c>
      <c r="V19" s="22">
        <f t="shared" ca="1" si="12"/>
        <v>34588313.769544393</v>
      </c>
      <c r="W19" s="22">
        <f t="shared" ca="1" si="12"/>
        <v>34582621.261293173</v>
      </c>
      <c r="X19" s="22">
        <f t="shared" ca="1" si="12"/>
        <v>34576698.105515189</v>
      </c>
      <c r="Y19" s="22">
        <f t="shared" ca="1" si="12"/>
        <v>34570545.363438636</v>
      </c>
      <c r="Z19" s="22">
        <f t="shared" ca="1" si="12"/>
        <v>34564292.03091111</v>
      </c>
      <c r="AA19" s="23">
        <f ca="1">Z19</f>
        <v>34564292.03091111</v>
      </c>
      <c r="AB19" s="22">
        <f ca="1">Z19+Z21-Z20</f>
        <v>34557850.338019148</v>
      </c>
      <c r="AC19" s="22">
        <f t="shared" ref="AC19:AM19" ca="1" si="13">AB19+AB21-AB20</f>
        <v>34551262.515666142</v>
      </c>
      <c r="AD19" s="22">
        <f t="shared" ca="1" si="13"/>
        <v>34544475.975123428</v>
      </c>
      <c r="AE19" s="22">
        <f t="shared" ca="1" si="13"/>
        <v>34537510.222358204</v>
      </c>
      <c r="AF19" s="22">
        <f t="shared" ca="1" si="13"/>
        <v>34530389.447248369</v>
      </c>
      <c r="AG19" s="22">
        <f t="shared" ca="1" si="13"/>
        <v>34523173.786671288</v>
      </c>
      <c r="AH19" s="22">
        <f t="shared" ca="1" si="13"/>
        <v>34515832.720167756</v>
      </c>
      <c r="AI19" s="22">
        <f t="shared" ca="1" si="13"/>
        <v>34508292.816362664</v>
      </c>
      <c r="AJ19" s="22">
        <f t="shared" ca="1" si="13"/>
        <v>34500581.321137451</v>
      </c>
      <c r="AK19" s="22">
        <f t="shared" ca="1" si="13"/>
        <v>34492656.523622446</v>
      </c>
      <c r="AL19" s="22">
        <f t="shared" ca="1" si="13"/>
        <v>34484589.172323935</v>
      </c>
      <c r="AM19" s="22">
        <f t="shared" ca="1" si="13"/>
        <v>34476269.177275948</v>
      </c>
      <c r="AN19" s="23">
        <f ca="1">AM19</f>
        <v>34476269.177275948</v>
      </c>
      <c r="AO19" s="22">
        <f ca="1">AM19+AM21-AM20</f>
        <v>34467811.150474884</v>
      </c>
      <c r="AP19" s="22">
        <f t="shared" ref="AP19:AZ19" ca="1" si="14">AO19+AO21-AO20</f>
        <v>34459139.597074628</v>
      </c>
      <c r="AQ19" s="22">
        <f t="shared" ca="1" si="14"/>
        <v>34450339.67005118</v>
      </c>
      <c r="AR19" s="22">
        <f t="shared" ca="1" si="14"/>
        <v>34441364.889279358</v>
      </c>
      <c r="AS19" s="22">
        <f t="shared" ca="1" si="14"/>
        <v>34432348.409272976</v>
      </c>
      <c r="AT19" s="22">
        <f t="shared" ca="1" si="14"/>
        <v>34423203.372452497</v>
      </c>
      <c r="AU19" s="22">
        <f t="shared" ca="1" si="14"/>
        <v>34413902.144407146</v>
      </c>
      <c r="AV19" s="22">
        <f t="shared" ca="1" si="14"/>
        <v>34404431.826855458</v>
      </c>
      <c r="AW19" s="22">
        <f t="shared" ca="1" si="14"/>
        <v>34394853.527528629</v>
      </c>
      <c r="AX19" s="22">
        <f t="shared" ca="1" si="14"/>
        <v>34385137.869501337</v>
      </c>
      <c r="AY19" s="22">
        <f t="shared" ca="1" si="14"/>
        <v>34375377.310194321</v>
      </c>
      <c r="AZ19" s="22">
        <f t="shared" ca="1" si="14"/>
        <v>34365545.694446012</v>
      </c>
      <c r="BA19" s="23">
        <f ca="1">AZ19</f>
        <v>34365545.694446012</v>
      </c>
      <c r="BB19" s="22">
        <f ca="1">AZ19+AZ21-AZ20</f>
        <v>34355603.723732747</v>
      </c>
      <c r="BC19" s="22">
        <f t="shared" ref="BC19:BM19" ca="1" si="15">BB19+BB21-BB20</f>
        <v>34345552.237133406</v>
      </c>
      <c r="BD19" s="22">
        <f t="shared" ca="1" si="15"/>
        <v>34335361.792293757</v>
      </c>
      <c r="BE19" s="22">
        <f t="shared" ca="1" si="15"/>
        <v>34325180.453415729</v>
      </c>
      <c r="BF19" s="22">
        <f t="shared" ca="1" si="15"/>
        <v>34314910.37187054</v>
      </c>
      <c r="BG19" s="22">
        <f t="shared" ca="1" si="15"/>
        <v>34304444.155015618</v>
      </c>
      <c r="BH19" s="22">
        <f t="shared" ca="1" si="15"/>
        <v>34293846.414457276</v>
      </c>
      <c r="BI19" s="22">
        <f t="shared" ca="1" si="15"/>
        <v>34283106.078535289</v>
      </c>
      <c r="BJ19" s="22">
        <f t="shared" ca="1" si="15"/>
        <v>34272275.138528325</v>
      </c>
      <c r="BK19" s="22">
        <f t="shared" ca="1" si="15"/>
        <v>34261379.60310895</v>
      </c>
      <c r="BL19" s="22">
        <f t="shared" ca="1" si="15"/>
        <v>34250381.135644503</v>
      </c>
      <c r="BM19" s="22">
        <f t="shared" ca="1" si="15"/>
        <v>34239237.215263516</v>
      </c>
      <c r="BN19" s="23">
        <f ca="1">BM19</f>
        <v>34239237.215263516</v>
      </c>
      <c r="BO19" s="22">
        <f ca="1">BM19+BM21-BM20</f>
        <v>34227941.10702844</v>
      </c>
      <c r="BP19" s="22">
        <f t="shared" ref="BP19:BZ19" ca="1" si="16">BO19+BO21-BO20</f>
        <v>34216642.818300724</v>
      </c>
      <c r="BQ19" s="22">
        <f t="shared" ca="1" si="16"/>
        <v>34205258.515497722</v>
      </c>
      <c r="BR19" s="22">
        <f t="shared" ca="1" si="16"/>
        <v>34193819.654462717</v>
      </c>
      <c r="BS19" s="22">
        <f t="shared" ca="1" si="16"/>
        <v>34182228.296623543</v>
      </c>
      <c r="BT19" s="22">
        <f t="shared" ca="1" si="16"/>
        <v>34170481.12359114</v>
      </c>
      <c r="BU19" s="22">
        <f t="shared" ca="1" si="16"/>
        <v>34158697.99790436</v>
      </c>
      <c r="BV19" s="22">
        <f t="shared" ca="1" si="16"/>
        <v>34146880.033148624</v>
      </c>
      <c r="BW19" s="22">
        <f t="shared" ca="1" si="16"/>
        <v>34134978.330127731</v>
      </c>
      <c r="BX19" s="22">
        <f t="shared" ca="1" si="16"/>
        <v>34122902.635532819</v>
      </c>
      <c r="BY19" s="22">
        <f t="shared" ca="1" si="16"/>
        <v>34110796.156623118</v>
      </c>
      <c r="BZ19" s="22">
        <f t="shared" ca="1" si="16"/>
        <v>34098710.11170169</v>
      </c>
      <c r="CA19" s="23">
        <f ca="1">BZ19</f>
        <v>34098710.11170169</v>
      </c>
      <c r="CB19" s="22">
        <f ca="1">BZ19+BZ21-BZ20</f>
        <v>34086546.364143938</v>
      </c>
      <c r="CC19" s="22">
        <f t="shared" ref="CC19:CM19" ca="1" si="17">CB19+CB21-CB20</f>
        <v>34074314.994234562</v>
      </c>
      <c r="CD19" s="22">
        <f t="shared" ca="1" si="17"/>
        <v>34062023.105818935</v>
      </c>
      <c r="CE19" s="22">
        <f t="shared" ca="1" si="17"/>
        <v>34049789.668368958</v>
      </c>
      <c r="CF19" s="22">
        <f t="shared" ca="1" si="17"/>
        <v>34037535.604854181</v>
      </c>
      <c r="CG19" s="22">
        <f t="shared" ca="1" si="17"/>
        <v>34025205.455907375</v>
      </c>
      <c r="CH19" s="22">
        <f t="shared" ca="1" si="17"/>
        <v>34012907.717009537</v>
      </c>
      <c r="CI19" s="22">
        <f t="shared" ca="1" si="17"/>
        <v>34000566.853698723</v>
      </c>
      <c r="CJ19" s="22">
        <f t="shared" ca="1" si="17"/>
        <v>33988063.009053476</v>
      </c>
      <c r="CK19" s="22">
        <f t="shared" ca="1" si="17"/>
        <v>33975618.248881035</v>
      </c>
      <c r="CL19" s="22">
        <f t="shared" ca="1" si="17"/>
        <v>33963016.600019045</v>
      </c>
      <c r="CM19" s="22">
        <f t="shared" ca="1" si="17"/>
        <v>33950309.964966729</v>
      </c>
      <c r="CN19" s="23">
        <f ca="1">CM19</f>
        <v>33950309.964966729</v>
      </c>
      <c r="CO19" s="22">
        <f ca="1">CM19+CM21-CM20</f>
        <v>33937546.473715961</v>
      </c>
      <c r="CP19" s="22">
        <f t="shared" ref="CP19:CZ19" ca="1" si="18">CO19+CO21-CO20</f>
        <v>33924650.113367237</v>
      </c>
      <c r="CQ19" s="22">
        <f t="shared" ca="1" si="18"/>
        <v>33911724.793021098</v>
      </c>
      <c r="CR19" s="22">
        <f t="shared" ca="1" si="18"/>
        <v>33898799.599545792</v>
      </c>
      <c r="CS19" s="22">
        <f t="shared" ca="1" si="18"/>
        <v>33885866.900054626</v>
      </c>
      <c r="CT19" s="22">
        <f t="shared" ca="1" si="18"/>
        <v>33872976.011853874</v>
      </c>
      <c r="CU19" s="22">
        <f t="shared" ca="1" si="18"/>
        <v>33860019.86264389</v>
      </c>
      <c r="CV19" s="22">
        <f t="shared" ca="1" si="18"/>
        <v>33846956.339872263</v>
      </c>
      <c r="CW19" s="22">
        <f t="shared" ca="1" si="18"/>
        <v>33833910.917129457</v>
      </c>
      <c r="CX19" s="22">
        <f t="shared" ca="1" si="18"/>
        <v>33820800.172874942</v>
      </c>
      <c r="CY19" s="22">
        <f t="shared" ca="1" si="18"/>
        <v>33807616.355269372</v>
      </c>
      <c r="CZ19" s="22">
        <f t="shared" ca="1" si="18"/>
        <v>33794479.671357267</v>
      </c>
      <c r="DA19" s="23">
        <f ca="1">CZ19</f>
        <v>33794479.671357267</v>
      </c>
      <c r="DB19" s="22">
        <f ca="1">CZ19+CZ21-CZ20</f>
        <v>33781300.443274796</v>
      </c>
      <c r="DC19" s="22">
        <f t="shared" ref="DC19:DM19" ca="1" si="19">DB19+DB21-DB20</f>
        <v>33768208.424318425</v>
      </c>
      <c r="DD19" s="22">
        <f t="shared" ca="1" si="19"/>
        <v>33755155.871297047</v>
      </c>
      <c r="DE19" s="22">
        <f t="shared" ca="1" si="19"/>
        <v>33742163.865116246</v>
      </c>
      <c r="DF19" s="22">
        <f t="shared" ca="1" si="19"/>
        <v>33729167.842244327</v>
      </c>
      <c r="DG19" s="22">
        <f t="shared" ca="1" si="19"/>
        <v>33716159.394445539</v>
      </c>
      <c r="DH19" s="22">
        <f t="shared" ca="1" si="19"/>
        <v>33703172.650450483</v>
      </c>
      <c r="DI19" s="22">
        <f t="shared" ca="1" si="19"/>
        <v>33690162.511548638</v>
      </c>
      <c r="DJ19" s="22">
        <f t="shared" ca="1" si="19"/>
        <v>33677180.820440955</v>
      </c>
      <c r="DK19" s="22">
        <f t="shared" ca="1" si="19"/>
        <v>33664155.401172109</v>
      </c>
      <c r="DL19" s="22">
        <f t="shared" ca="1" si="19"/>
        <v>33651004.647804879</v>
      </c>
      <c r="DM19" s="22">
        <f t="shared" ca="1" si="19"/>
        <v>33637855.553034633</v>
      </c>
      <c r="DN19" s="23">
        <f ca="1">DM19</f>
        <v>33637855.553034633</v>
      </c>
      <c r="DO19" s="22">
        <f ca="1">DM19+DM21-DM20</f>
        <v>33624582.426578477</v>
      </c>
      <c r="DP19" s="22">
        <f t="shared" ref="DP19:DZ19" ca="1" si="20">DO19+DO21-DO20</f>
        <v>33611351.808551356</v>
      </c>
      <c r="DQ19" s="22">
        <f t="shared" ca="1" si="20"/>
        <v>33598032.660611689</v>
      </c>
      <c r="DR19" s="22">
        <f t="shared" ca="1" si="20"/>
        <v>33584651.643725492</v>
      </c>
      <c r="DS19" s="22">
        <f t="shared" ca="1" si="20"/>
        <v>33571233.116094314</v>
      </c>
      <c r="DT19" s="22">
        <f t="shared" ca="1" si="20"/>
        <v>33557747.724661939</v>
      </c>
      <c r="DU19" s="22">
        <f t="shared" ca="1" si="20"/>
        <v>33544286.323702369</v>
      </c>
      <c r="DV19" s="22">
        <f t="shared" ca="1" si="20"/>
        <v>33530820.309827771</v>
      </c>
      <c r="DW19" s="22">
        <f t="shared" ca="1" si="20"/>
        <v>33517347.845583115</v>
      </c>
      <c r="DX19" s="22">
        <f t="shared" ca="1" si="20"/>
        <v>33503844.379426233</v>
      </c>
      <c r="DY19" s="22">
        <f t="shared" ca="1" si="20"/>
        <v>33490228.064363986</v>
      </c>
      <c r="DZ19" s="22">
        <f t="shared" ca="1" si="20"/>
        <v>33476579.273004059</v>
      </c>
      <c r="EA19" s="23">
        <f ca="1">DZ19</f>
        <v>33476579.273004059</v>
      </c>
      <c r="EB19" s="22">
        <f ca="1">DZ19+DZ21-DZ20</f>
        <v>33462903.381359681</v>
      </c>
      <c r="EC19" s="22">
        <f t="shared" ref="EC19:EM19" ca="1" si="21">EB19+EB21-EB20</f>
        <v>33449232.017277271</v>
      </c>
      <c r="ED19" s="22">
        <f t="shared" ca="1" si="21"/>
        <v>33435618.681239773</v>
      </c>
      <c r="EE19" s="22">
        <f t="shared" ca="1" si="21"/>
        <v>33422047.843256537</v>
      </c>
      <c r="EF19" s="22">
        <f t="shared" ca="1" si="21"/>
        <v>33408429.92310565</v>
      </c>
      <c r="EG19" s="22">
        <f t="shared" ca="1" si="21"/>
        <v>33394792.107366856</v>
      </c>
      <c r="EH19" s="22">
        <f t="shared" ca="1" si="21"/>
        <v>33381203.913867842</v>
      </c>
      <c r="EI19" s="22">
        <f t="shared" ca="1" si="21"/>
        <v>33367579.857197031</v>
      </c>
      <c r="EJ19" s="22">
        <f t="shared" ca="1" si="21"/>
        <v>33353949.587157678</v>
      </c>
      <c r="EK19" s="22">
        <f t="shared" ca="1" si="21"/>
        <v>33340388.455259528</v>
      </c>
      <c r="EL19" s="22">
        <f t="shared" ca="1" si="21"/>
        <v>33326775.744603921</v>
      </c>
      <c r="EM19" s="22">
        <f t="shared" ca="1" si="21"/>
        <v>33313084.593600057</v>
      </c>
      <c r="EN19" s="23">
        <f ca="1">EM19</f>
        <v>33313084.593600057</v>
      </c>
    </row>
    <row r="20" spans="1:144" ht="12.75" customHeight="1" outlineLevel="1" x14ac:dyDescent="0.2">
      <c r="A20" s="11" t="str">
        <f>Labels!B11</f>
        <v>Capital Depreciation</v>
      </c>
      <c r="B20" s="24">
        <f>B22/Inputs!B19/12</f>
        <v>206222.01441622889</v>
      </c>
      <c r="C20" s="24">
        <f>B19/Inputs!B19/12</f>
        <v>206222.01441622889</v>
      </c>
      <c r="D20" s="24">
        <f>C19/Inputs!B19/12</f>
        <v>206222.01441622889</v>
      </c>
      <c r="E20" s="24">
        <f ca="1">D19/Inputs!B19/12</f>
        <v>206219.59789129591</v>
      </c>
      <c r="F20" s="24">
        <f ca="1">E19/Inputs!B19/12</f>
        <v>206215.16301586982</v>
      </c>
      <c r="G20" s="24">
        <f ca="1">F19/Inputs!B19/12</f>
        <v>206208.22735344301</v>
      </c>
      <c r="H20" s="24">
        <f ca="1">G19/Inputs!B19/12</f>
        <v>206199.49588459791</v>
      </c>
      <c r="I20" s="24">
        <f ca="1">H19/Inputs!B19/12</f>
        <v>206189.05826208825</v>
      </c>
      <c r="J20" s="24">
        <f ca="1">I19/Inputs!B19/12</f>
        <v>206176.06987835965</v>
      </c>
      <c r="K20" s="24">
        <f ca="1">J19/Inputs!B19/12</f>
        <v>206160.87484323539</v>
      </c>
      <c r="L20" s="24">
        <f ca="1">K19/Inputs!B19/12</f>
        <v>206144.0503047276</v>
      </c>
      <c r="M20" s="24">
        <f ca="1">L19/Inputs!B19/12</f>
        <v>206125.22408510532</v>
      </c>
      <c r="N20" s="25">
        <f ca="1">SUM(B20:M20)</f>
        <v>2474303.8047674093</v>
      </c>
      <c r="O20" s="24">
        <f ca="1">M19/Inputs!B19/12</f>
        <v>206104.75278137103</v>
      </c>
      <c r="P20" s="24">
        <f ca="1">O19/Inputs!B19/12</f>
        <v>206082.50679467435</v>
      </c>
      <c r="Q20" s="24">
        <f ca="1">P19/Inputs!B19/12</f>
        <v>206059.1050334491</v>
      </c>
      <c r="R20" s="24">
        <f ca="1">Q19/Inputs!B19/12</f>
        <v>206034.06300081208</v>
      </c>
      <c r="S20" s="24">
        <f ca="1">R19/Inputs!B19/12</f>
        <v>206006.83314996542</v>
      </c>
      <c r="T20" s="24">
        <f ca="1">S19/Inputs!B19/12</f>
        <v>205978.06767447872</v>
      </c>
      <c r="U20" s="24">
        <f ca="1">T19/Inputs!B19/12</f>
        <v>205947.56485002054</v>
      </c>
      <c r="V20" s="24">
        <f ca="1">U19/Inputs!B19/12</f>
        <v>205915.83422932553</v>
      </c>
      <c r="W20" s="24">
        <f ca="1">V19/Inputs!B19/12</f>
        <v>205882.82005681188</v>
      </c>
      <c r="X20" s="24">
        <f ca="1">W19/Inputs!B19/12</f>
        <v>205848.93607912606</v>
      </c>
      <c r="Y20" s="24">
        <f ca="1">X19/Inputs!B19/12</f>
        <v>205813.67919949515</v>
      </c>
      <c r="Z20" s="24">
        <f ca="1">Y19/Inputs!B19/12</f>
        <v>205777.05573475381</v>
      </c>
      <c r="AA20" s="25">
        <f ca="1">SUM(O20:Z20)</f>
        <v>2471451.2185842833</v>
      </c>
      <c r="AB20" s="24">
        <f ca="1">Z19/Inputs!B19/12</f>
        <v>205739.83351732802</v>
      </c>
      <c r="AC20" s="24">
        <f ca="1">AB19/Inputs!B19/12</f>
        <v>205701.49010725683</v>
      </c>
      <c r="AD20" s="24">
        <f ca="1">AC19/Inputs!B19/12</f>
        <v>205662.27687896512</v>
      </c>
      <c r="AE20" s="24">
        <f ca="1">AD19/Inputs!B19/12</f>
        <v>205621.88080430613</v>
      </c>
      <c r="AF20" s="24">
        <f ca="1">AE19/Inputs!B19/12</f>
        <v>205580.41799022743</v>
      </c>
      <c r="AG20" s="24">
        <f ca="1">AF19/Inputs!B19/12</f>
        <v>205538.03242409744</v>
      </c>
      <c r="AH20" s="24">
        <f ca="1">AG19/Inputs!B19/12</f>
        <v>205495.0820635196</v>
      </c>
      <c r="AI20" s="24">
        <f ca="1">AH19/Inputs!B19/12</f>
        <v>205451.3852390938</v>
      </c>
      <c r="AJ20" s="24">
        <f ca="1">AI19/Inputs!B19/12</f>
        <v>205406.50485930158</v>
      </c>
      <c r="AK20" s="24">
        <f ca="1">AJ19/Inputs!B19/12</f>
        <v>205360.60310200861</v>
      </c>
      <c r="AL20" s="24">
        <f ca="1">AK19/Inputs!B19/12</f>
        <v>205313.43168822885</v>
      </c>
      <c r="AM20" s="24">
        <f ca="1">AL19/Inputs!B19/12</f>
        <v>205265.41174002341</v>
      </c>
      <c r="AN20" s="25">
        <f ca="1">SUM(AB20:AM20)</f>
        <v>2466136.3504143571</v>
      </c>
      <c r="AO20" s="24">
        <f ca="1">AM19/Inputs!B19/12</f>
        <v>205215.88795997587</v>
      </c>
      <c r="AP20" s="24">
        <f ca="1">AO19/Inputs!B19/12</f>
        <v>205165.54256235051</v>
      </c>
      <c r="AQ20" s="24">
        <f ca="1">AP19/Inputs!B19/12</f>
        <v>205113.92617306326</v>
      </c>
      <c r="AR20" s="24">
        <f ca="1">AQ19/Inputs!B19/12</f>
        <v>205061.54565506653</v>
      </c>
      <c r="AS20" s="24">
        <f ca="1">AR19/Inputs!B19/12</f>
        <v>205008.12434094856</v>
      </c>
      <c r="AT20" s="24">
        <f ca="1">AS19/Inputs!B19/12</f>
        <v>204954.45481710104</v>
      </c>
      <c r="AU20" s="24">
        <f ca="1">AT19/Inputs!B19/12</f>
        <v>204900.020074122</v>
      </c>
      <c r="AV20" s="24">
        <f ca="1">AU19/Inputs!B19/12</f>
        <v>204844.65562147112</v>
      </c>
      <c r="AW20" s="24">
        <f ca="1">AV19/Inputs!B19/12</f>
        <v>204788.28468366343</v>
      </c>
      <c r="AX20" s="24">
        <f ca="1">AW19/Inputs!B19/12</f>
        <v>204731.27099719422</v>
      </c>
      <c r="AY20" s="24">
        <f ca="1">AX19/Inputs!B19/12</f>
        <v>204673.4396994127</v>
      </c>
      <c r="AZ20" s="24">
        <f ca="1">AY19/Inputs!B19/12</f>
        <v>204615.34113210905</v>
      </c>
      <c r="BA20" s="25">
        <f ca="1">SUM(AO20:AZ20)</f>
        <v>2459072.4937164783</v>
      </c>
      <c r="BB20" s="24">
        <f ca="1">AZ19/Inputs!B19/12</f>
        <v>204556.81960979768</v>
      </c>
      <c r="BC20" s="24">
        <f ca="1">BB19/Inputs!B19/12</f>
        <v>204497.64121269493</v>
      </c>
      <c r="BD20" s="24">
        <f ca="1">BC19/Inputs!B19/12</f>
        <v>204437.81093531789</v>
      </c>
      <c r="BE20" s="24">
        <f ca="1">BD19/Inputs!B19/12</f>
        <v>204377.15352555807</v>
      </c>
      <c r="BF20" s="24">
        <f ca="1">BE19/Inputs!B19/12</f>
        <v>204316.55031795078</v>
      </c>
      <c r="BG20" s="24">
        <f ca="1">BF19/Inputs!B19/12</f>
        <v>204255.41888018177</v>
      </c>
      <c r="BH20" s="24">
        <f ca="1">BG19/Inputs!B19/12</f>
        <v>204193.11997033106</v>
      </c>
      <c r="BI20" s="24">
        <f ca="1">BH19/Inputs!B19/12</f>
        <v>204130.03818129332</v>
      </c>
      <c r="BJ20" s="24">
        <f ca="1">BI19/Inputs!B19/12</f>
        <v>204066.10761032908</v>
      </c>
      <c r="BK20" s="24">
        <f ca="1">BJ19/Inputs!B19/12</f>
        <v>204001.63772933526</v>
      </c>
      <c r="BL20" s="24">
        <f ca="1">BK19/Inputs!B19/12</f>
        <v>203936.78335183897</v>
      </c>
      <c r="BM20" s="24">
        <f ca="1">BL19/Inputs!B19/12</f>
        <v>203871.31628359822</v>
      </c>
      <c r="BN20" s="25">
        <f ca="1">SUM(BB20:BM20)</f>
        <v>2450640.3976082266</v>
      </c>
      <c r="BO20" s="24">
        <f ca="1">BM19/Inputs!B19/12</f>
        <v>203804.98342418761</v>
      </c>
      <c r="BP20" s="24">
        <f ca="1">BO19/Inputs!B19/12</f>
        <v>203737.74468469308</v>
      </c>
      <c r="BQ20" s="24">
        <f ca="1">BP19/Inputs!B19/12</f>
        <v>203670.49296607575</v>
      </c>
      <c r="BR20" s="24">
        <f ca="1">BQ19/Inputs!B19/12</f>
        <v>203602.72925891503</v>
      </c>
      <c r="BS20" s="24">
        <f ca="1">BR19/Inputs!B19/12</f>
        <v>203534.64080037331</v>
      </c>
      <c r="BT20" s="24">
        <f ca="1">BS19/Inputs!B19/12</f>
        <v>203465.6446227592</v>
      </c>
      <c r="BU20" s="24">
        <f ca="1">BT19/Inputs!B19/12</f>
        <v>203395.72097375678</v>
      </c>
      <c r="BV20" s="24">
        <f ca="1">BU19/Inputs!B19/12</f>
        <v>203325.58332085927</v>
      </c>
      <c r="BW20" s="24">
        <f ca="1">BV19/Inputs!B19/12</f>
        <v>203255.23829255134</v>
      </c>
      <c r="BX20" s="24">
        <f ca="1">BW19/Inputs!B19/12</f>
        <v>203184.39482218889</v>
      </c>
      <c r="BY20" s="24">
        <f ca="1">BX19/Inputs!B19/12</f>
        <v>203112.51568769536</v>
      </c>
      <c r="BZ20" s="24">
        <f ca="1">BY19/Inputs!B19/12</f>
        <v>203040.45331323284</v>
      </c>
      <c r="CA20" s="25">
        <f ca="1">SUM(BO20:BZ20)</f>
        <v>2441130.1421672888</v>
      </c>
      <c r="CB20" s="24">
        <f ca="1">BZ19/Inputs!B19/12</f>
        <v>202968.5125696529</v>
      </c>
      <c r="CC20" s="24">
        <f ca="1">CB19/Inputs!B19/12</f>
        <v>202896.10931038056</v>
      </c>
      <c r="CD20" s="24">
        <f ca="1">CC19/Inputs!B19/12</f>
        <v>202823.30353711048</v>
      </c>
      <c r="CE20" s="24">
        <f ca="1">CD19/Inputs!B19/12</f>
        <v>202750.13753463651</v>
      </c>
      <c r="CF20" s="24">
        <f ca="1">CE19/Inputs!B19/12</f>
        <v>202677.31945457714</v>
      </c>
      <c r="CG20" s="24">
        <f ca="1">CF19/Inputs!B19/12</f>
        <v>202604.37860032253</v>
      </c>
      <c r="CH20" s="24">
        <f ca="1">CG19/Inputs!B19/12</f>
        <v>202530.98485659153</v>
      </c>
      <c r="CI20" s="24">
        <f ca="1">CH19/Inputs!B19/12</f>
        <v>202457.78402981869</v>
      </c>
      <c r="CJ20" s="24">
        <f ca="1">CI19/Inputs!B19/12</f>
        <v>202384.32651011145</v>
      </c>
      <c r="CK20" s="24">
        <f ca="1">CJ19/Inputs!B19/12</f>
        <v>202309.89886341357</v>
      </c>
      <c r="CL20" s="24">
        <f ca="1">CK19/Inputs!B19/12</f>
        <v>202235.82291000616</v>
      </c>
      <c r="CM20" s="24">
        <f ca="1">CL19/Inputs!B19/12</f>
        <v>202160.81309535145</v>
      </c>
      <c r="CN20" s="25">
        <f ca="1">SUM(CB20:CM20)</f>
        <v>2430799.391271973</v>
      </c>
      <c r="CO20" s="24">
        <f ca="1">CM19/Inputs!B19/12</f>
        <v>202085.17836289722</v>
      </c>
      <c r="CP20" s="24">
        <f ca="1">CO19/Inputs!B19/12</f>
        <v>202009.20520069022</v>
      </c>
      <c r="CQ20" s="24">
        <f ca="1">CP19/Inputs!B19/12</f>
        <v>201932.44115099547</v>
      </c>
      <c r="CR20" s="24">
        <f ca="1">CQ19/Inputs!B19/12</f>
        <v>201855.50472036368</v>
      </c>
      <c r="CS20" s="24">
        <f ca="1">CR19/Inputs!B19/12</f>
        <v>201778.56904491541</v>
      </c>
      <c r="CT20" s="24">
        <f ca="1">CS19/Inputs!B19/12</f>
        <v>201701.58869080132</v>
      </c>
      <c r="CU20" s="24">
        <f ca="1">CT19/Inputs!B19/12</f>
        <v>201624.8572134159</v>
      </c>
      <c r="CV20" s="24">
        <f ca="1">CU19/Inputs!B19/12</f>
        <v>201547.73727764221</v>
      </c>
      <c r="CW20" s="24">
        <f ca="1">CV19/Inputs!B19/12</f>
        <v>201469.97821352538</v>
      </c>
      <c r="CX20" s="24">
        <f ca="1">CW19/Inputs!B19/12</f>
        <v>201392.32688767533</v>
      </c>
      <c r="CY20" s="24">
        <f ca="1">CX19/Inputs!B19/12</f>
        <v>201314.28674330321</v>
      </c>
      <c r="CZ20" s="24">
        <f ca="1">CY19/Inputs!B19/12</f>
        <v>201235.8116385082</v>
      </c>
      <c r="DA20" s="25">
        <f ca="1">SUM(CO20:CZ20)</f>
        <v>2419947.485144733</v>
      </c>
      <c r="DB20" s="24">
        <f ca="1">CZ19/Inputs!B19/12</f>
        <v>201157.61709141231</v>
      </c>
      <c r="DC20" s="24">
        <f ca="1">DB19/Inputs!B19/12</f>
        <v>201079.16930520712</v>
      </c>
      <c r="DD20" s="24">
        <f ca="1">DC19/Inputs!B19/12</f>
        <v>201001.24062094302</v>
      </c>
      <c r="DE20" s="24">
        <f ca="1">DD19/Inputs!B19/12</f>
        <v>200923.54685295862</v>
      </c>
      <c r="DF20" s="24">
        <f ca="1">DE19/Inputs!B19/12</f>
        <v>200846.21348283478</v>
      </c>
      <c r="DG20" s="24">
        <f ca="1">DF19/Inputs!B19/12</f>
        <v>200768.85620383525</v>
      </c>
      <c r="DH20" s="24">
        <f ca="1">DG19/Inputs!B19/12</f>
        <v>200691.42496693775</v>
      </c>
      <c r="DI20" s="24">
        <f ca="1">DH19/Inputs!B19/12</f>
        <v>200614.1229193481</v>
      </c>
      <c r="DJ20" s="24">
        <f ca="1">DI19/Inputs!B19/12</f>
        <v>200536.68161636093</v>
      </c>
      <c r="DK20" s="24">
        <f ca="1">DJ19/Inputs!B19/12</f>
        <v>200459.40964548188</v>
      </c>
      <c r="DL20" s="24">
        <f ca="1">DK19/Inputs!B19/12</f>
        <v>200381.87738792921</v>
      </c>
      <c r="DM20" s="24">
        <f ca="1">DL19/Inputs!B19/12</f>
        <v>200303.59909407666</v>
      </c>
      <c r="DN20" s="25">
        <f ca="1">SUM(DB20:DM20)</f>
        <v>2408763.7591873254</v>
      </c>
      <c r="DO20" s="24">
        <f ca="1">DM19/Inputs!B19/12</f>
        <v>200225.33067282519</v>
      </c>
      <c r="DP20" s="24">
        <f ca="1">DO19/Inputs!B19/12</f>
        <v>200146.32396772903</v>
      </c>
      <c r="DQ20" s="24">
        <f ca="1">DP19/Inputs!B19/12</f>
        <v>200067.57028899618</v>
      </c>
      <c r="DR20" s="24">
        <f ca="1">DQ19/Inputs!B19/12</f>
        <v>199988.28964649816</v>
      </c>
      <c r="DS20" s="24">
        <f ca="1">DR19/Inputs!B19/12</f>
        <v>199908.64073646127</v>
      </c>
      <c r="DT20" s="24">
        <f ca="1">DS19/Inputs!B19/12</f>
        <v>199828.76854818044</v>
      </c>
      <c r="DU20" s="24">
        <f ca="1">DT19/Inputs!B19/12</f>
        <v>199748.49836108298</v>
      </c>
      <c r="DV20" s="24">
        <f ca="1">DU19/Inputs!B19/12</f>
        <v>199668.37097441885</v>
      </c>
      <c r="DW20" s="24">
        <f ca="1">DV19/Inputs!B19/12</f>
        <v>199588.2161299272</v>
      </c>
      <c r="DX20" s="24">
        <f ca="1">DW19/Inputs!B19/12</f>
        <v>199508.02289037569</v>
      </c>
      <c r="DY20" s="24">
        <f ca="1">DX19/Inputs!B19/12</f>
        <v>199427.64511563233</v>
      </c>
      <c r="DZ20" s="24">
        <f ca="1">DY19/Inputs!B19/12</f>
        <v>199346.59562121422</v>
      </c>
      <c r="EA20" s="25">
        <f ca="1">SUM(DO20:DZ20)</f>
        <v>2397452.2729533417</v>
      </c>
      <c r="EB20" s="24">
        <f ca="1">DZ19/Inputs!B19/12</f>
        <v>199265.35281550034</v>
      </c>
      <c r="EC20" s="24">
        <f ca="1">EB19/Inputs!B19/12</f>
        <v>199183.94869856953</v>
      </c>
      <c r="ED20" s="24">
        <f ca="1">EC19/Inputs!B19/12</f>
        <v>199102.57153141231</v>
      </c>
      <c r="EE20" s="24">
        <f ca="1">ED19/Inputs!B19/12</f>
        <v>199021.53976928434</v>
      </c>
      <c r="EF20" s="24">
        <f ca="1">EE19/Inputs!B19/12</f>
        <v>198940.76097176512</v>
      </c>
      <c r="EG20" s="24">
        <f ca="1">EF19/Inputs!B19/12</f>
        <v>198859.70192324792</v>
      </c>
      <c r="EH20" s="24">
        <f ca="1">EG19/Inputs!B19/12</f>
        <v>198778.52444861224</v>
      </c>
      <c r="EI20" s="24">
        <f ca="1">EH19/Inputs!B19/12</f>
        <v>198697.64234445142</v>
      </c>
      <c r="EJ20" s="24">
        <f ca="1">EI19/Inputs!B19/12</f>
        <v>198616.54676902996</v>
      </c>
      <c r="EK20" s="24">
        <f ca="1">EJ19/Inputs!B19/12</f>
        <v>198535.4142092719</v>
      </c>
      <c r="EL20" s="24">
        <f ca="1">EK19/Inputs!B19/12</f>
        <v>198454.69318606865</v>
      </c>
      <c r="EM20" s="24">
        <f ca="1">EL19/Inputs!B19/12</f>
        <v>198373.66514645191</v>
      </c>
      <c r="EN20" s="25">
        <f ca="1">SUM(EB20:EM20)</f>
        <v>2385830.3618136654</v>
      </c>
    </row>
    <row r="21" spans="1:144" ht="12.75" customHeight="1" outlineLevel="1" x14ac:dyDescent="0.2">
      <c r="A21" s="11" t="str">
        <f>Labels!B19</f>
        <v>Capital Investment</v>
      </c>
      <c r="B21" s="24">
        <f>B20+(B22-B19)/Inputs!B22/12</f>
        <v>206222.01441622889</v>
      </c>
      <c r="C21" s="24">
        <f ca="1">C20+(C22-C19)/Inputs!B22/12</f>
        <v>205816.03822748188</v>
      </c>
      <c r="D21" s="24">
        <f ca="1">D20+(D22-D19)/Inputs!B22/12</f>
        <v>205476.95534464502</v>
      </c>
      <c r="E21" s="24">
        <f ca="1">E20+(E22-E19)/Inputs!B22/12</f>
        <v>205054.4066035859</v>
      </c>
      <c r="F21" s="24">
        <f ca="1">F20+(F22-F19)/Inputs!B22/12</f>
        <v>204748.27624990136</v>
      </c>
      <c r="G21" s="24">
        <f ca="1">G20+(G22-G19)/Inputs!B22/12</f>
        <v>204454.70677182113</v>
      </c>
      <c r="H21" s="24">
        <f ca="1">H20+(H22-H19)/Inputs!B22/12</f>
        <v>204017.44741819261</v>
      </c>
      <c r="I21" s="24">
        <f ca="1">I20+(I22-I19)/Inputs!B22/12</f>
        <v>203636.29236121665</v>
      </c>
      <c r="J21" s="24">
        <f ca="1">J20+(J22-J19)/Inputs!B22/12</f>
        <v>203349.54740905121</v>
      </c>
      <c r="K21" s="24">
        <f ca="1">K20+(K22-K19)/Inputs!B22/12</f>
        <v>202998.06994669093</v>
      </c>
      <c r="L21" s="24">
        <f ca="1">L20+(L22-L19)/Inputs!B22/12</f>
        <v>202704.87127736706</v>
      </c>
      <c r="M21" s="24">
        <f ca="1">M20+(M22-M19)/Inputs!B22/12</f>
        <v>202387.89832006596</v>
      </c>
      <c r="N21" s="25">
        <f ca="1">SUM(B21:M21)</f>
        <v>2450866.5243462487</v>
      </c>
      <c r="O21" s="24">
        <f ca="1">O20+(O22-O19)/Inputs!B22/12</f>
        <v>202173.25689551726</v>
      </c>
      <c r="P21" s="24">
        <f ca="1">P20+(P22-P19)/Inputs!B22/12</f>
        <v>201875.44531166164</v>
      </c>
      <c r="Q21" s="24">
        <f ca="1">Q20+(Q22-Q19)/Inputs!B22/12</f>
        <v>201484.49009121055</v>
      </c>
      <c r="R21" s="24">
        <f ca="1">R20+(R22-R19)/Inputs!B22/12</f>
        <v>201201.4631190424</v>
      </c>
      <c r="S21" s="24">
        <f ca="1">S20+(S22-S19)/Inputs!B22/12</f>
        <v>200882.35864099237</v>
      </c>
      <c r="T21" s="24">
        <f ca="1">T20+(T22-T19)/Inputs!B22/12</f>
        <v>200647.32339771918</v>
      </c>
      <c r="U21" s="24">
        <f ca="1">U20+(U22-U19)/Inputs!B22/12</f>
        <v>200401.18386772566</v>
      </c>
      <c r="V21" s="24">
        <f ca="1">V20+(V22-V19)/Inputs!B22/12</f>
        <v>200223.32597810595</v>
      </c>
      <c r="W21" s="24">
        <f ca="1">W20+(W22-W19)/Inputs!B22/12</f>
        <v>199959.66427882912</v>
      </c>
      <c r="X21" s="24">
        <f ca="1">X20+(X22-X19)/Inputs!B22/12</f>
        <v>199696.19400257699</v>
      </c>
      <c r="Y21" s="24">
        <f ca="1">Y20+(Y22-Y19)/Inputs!B22/12</f>
        <v>199560.3466719659</v>
      </c>
      <c r="Z21" s="24">
        <f ca="1">Z20+(Z22-Z19)/Inputs!B22/12</f>
        <v>199335.36284279285</v>
      </c>
      <c r="AA21" s="25">
        <f ca="1">SUM(O21:Z21)</f>
        <v>2407440.4150981396</v>
      </c>
      <c r="AB21" s="24">
        <f ca="1">AB20+(AB22-AB19)/Inputs!B22/12</f>
        <v>199152.01116432613</v>
      </c>
      <c r="AC21" s="24">
        <f ca="1">AC20+(AC22-AC19)/Inputs!B22/12</f>
        <v>198914.94956453715</v>
      </c>
      <c r="AD21" s="24">
        <f ca="1">AD20+(AD22-AD19)/Inputs!B22/12</f>
        <v>198696.52411374752</v>
      </c>
      <c r="AE21" s="24">
        <f ca="1">AE20+(AE22-AE19)/Inputs!B22/12</f>
        <v>198501.10569447634</v>
      </c>
      <c r="AF21" s="24">
        <f ca="1">AF20+(AF22-AF19)/Inputs!B22/12</f>
        <v>198364.75741314734</v>
      </c>
      <c r="AG21" s="24">
        <f ca="1">AG20+(AG22-AG19)/Inputs!B22/12</f>
        <v>198196.96592056501</v>
      </c>
      <c r="AH21" s="24">
        <f ca="1">AH20+(AH22-AH19)/Inputs!B22/12</f>
        <v>197955.17825842535</v>
      </c>
      <c r="AI21" s="24">
        <f ca="1">AI20+(AI22-AI19)/Inputs!B22/12</f>
        <v>197739.89001387908</v>
      </c>
      <c r="AJ21" s="24">
        <f ca="1">AJ20+(AJ22-AJ19)/Inputs!B22/12</f>
        <v>197481.70734429217</v>
      </c>
      <c r="AK21" s="24">
        <f ca="1">AK20+(AK22-AK19)/Inputs!B22/12</f>
        <v>197293.25180349426</v>
      </c>
      <c r="AL21" s="24">
        <f ca="1">AL20+(AL22-AL19)/Inputs!B22/12</f>
        <v>196993.43664023923</v>
      </c>
      <c r="AM21" s="24">
        <f ca="1">AM20+(AM22-AM19)/Inputs!B22/12</f>
        <v>196807.38493895589</v>
      </c>
      <c r="AN21" s="25">
        <f ca="1">SUM(AB21:AM21)</f>
        <v>2376097.1628700853</v>
      </c>
      <c r="AO21" s="24">
        <f ca="1">AO20+(AO22-AO19)/Inputs!B22/12</f>
        <v>196544.33455972013</v>
      </c>
      <c r="AP21" s="24">
        <f ca="1">AP20+(AP22-AP19)/Inputs!B22/12</f>
        <v>196365.61553890412</v>
      </c>
      <c r="AQ21" s="24">
        <f ca="1">AQ20+(AQ22-AQ19)/Inputs!B22/12</f>
        <v>196139.14540123614</v>
      </c>
      <c r="AR21" s="24">
        <f ca="1">AR20+(AR22-AR19)/Inputs!B22/12</f>
        <v>196045.06564868425</v>
      </c>
      <c r="AS21" s="24">
        <f ca="1">AS20+(AS22-AS19)/Inputs!B22/12</f>
        <v>195863.08752047087</v>
      </c>
      <c r="AT21" s="24">
        <f ca="1">AT20+(AT22-AT19)/Inputs!B22/12</f>
        <v>195653.22677175296</v>
      </c>
      <c r="AU21" s="24">
        <f ca="1">AU20+(AU22-AU19)/Inputs!B22/12</f>
        <v>195429.70252243651</v>
      </c>
      <c r="AV21" s="24">
        <f ca="1">AV20+(AV22-AV19)/Inputs!B22/12</f>
        <v>195266.35629464232</v>
      </c>
      <c r="AW21" s="24">
        <f ca="1">AW20+(AW22-AW19)/Inputs!B22/12</f>
        <v>195072.62665637711</v>
      </c>
      <c r="AX21" s="24">
        <f ca="1">AX20+(AX22-AX19)/Inputs!B22/12</f>
        <v>194970.7116901784</v>
      </c>
      <c r="AY21" s="24">
        <f ca="1">AY20+(AY22-AY19)/Inputs!B22/12</f>
        <v>194841.82395110017</v>
      </c>
      <c r="AZ21" s="24">
        <f ca="1">AZ20+(AZ22-AZ19)/Inputs!B22/12</f>
        <v>194673.37041884754</v>
      </c>
      <c r="BA21" s="25">
        <f ca="1">SUM(AO21:AZ21)</f>
        <v>2346865.0669743507</v>
      </c>
      <c r="BB21" s="24">
        <f ca="1">BB20+(BB22-BB19)/Inputs!B22/12</f>
        <v>194505.33301045559</v>
      </c>
      <c r="BC21" s="24">
        <f ca="1">BC20+(BC22-BC19)/Inputs!B22/12</f>
        <v>194307.19637304396</v>
      </c>
      <c r="BD21" s="24">
        <f ca="1">BD20+(BD22-BD19)/Inputs!B22/12</f>
        <v>194256.47205728712</v>
      </c>
      <c r="BE21" s="24">
        <f ca="1">BE20+(BE22-BE19)/Inputs!B22/12</f>
        <v>194107.07198036986</v>
      </c>
      <c r="BF21" s="24">
        <f ca="1">BF20+(BF22-BF19)/Inputs!B22/12</f>
        <v>193850.33346302563</v>
      </c>
      <c r="BG21" s="24">
        <f ca="1">BG20+(BG22-BG19)/Inputs!B22/12</f>
        <v>193657.67832183544</v>
      </c>
      <c r="BH21" s="24">
        <f ca="1">BH20+(BH22-BH19)/Inputs!B22/12</f>
        <v>193452.78404834337</v>
      </c>
      <c r="BI21" s="24">
        <f ca="1">BI20+(BI22-BI19)/Inputs!B22/12</f>
        <v>193299.09817432961</v>
      </c>
      <c r="BJ21" s="24">
        <f ca="1">BJ20+(BJ22-BJ19)/Inputs!B22/12</f>
        <v>193170.57219095313</v>
      </c>
      <c r="BK21" s="24">
        <f ca="1">BK20+(BK22-BK19)/Inputs!B22/12</f>
        <v>193003.17026488305</v>
      </c>
      <c r="BL21" s="24">
        <f ca="1">BL20+(BL22-BL19)/Inputs!B22/12</f>
        <v>192792.86297084842</v>
      </c>
      <c r="BM21" s="24">
        <f ca="1">BM20+(BM22-BM19)/Inputs!B22/12</f>
        <v>192575.20804852608</v>
      </c>
      <c r="BN21" s="25">
        <f ca="1">SUM(BB21:BM21)</f>
        <v>2322977.7809039014</v>
      </c>
      <c r="BO21" s="24">
        <f ca="1">BO20+(BO22-BO19)/Inputs!B22/12</f>
        <v>192506.69469647095</v>
      </c>
      <c r="BP21" s="24">
        <f ca="1">BP20+(BP22-BP19)/Inputs!B22/12</f>
        <v>192353.44188169471</v>
      </c>
      <c r="BQ21" s="24">
        <f ca="1">BQ20+(BQ22-BQ19)/Inputs!B22/12</f>
        <v>192231.63193107728</v>
      </c>
      <c r="BR21" s="24">
        <f ca="1">BR20+(BR22-BR19)/Inputs!B22/12</f>
        <v>192011.37141973921</v>
      </c>
      <c r="BS21" s="24">
        <f ca="1">BS20+(BS22-BS19)/Inputs!B22/12</f>
        <v>191787.46776796598</v>
      </c>
      <c r="BT21" s="24">
        <f ca="1">BT20+(BT22-BT19)/Inputs!B22/12</f>
        <v>191682.51893598083</v>
      </c>
      <c r="BU21" s="24">
        <f ca="1">BU20+(BU22-BU19)/Inputs!B22/12</f>
        <v>191577.75621802587</v>
      </c>
      <c r="BV21" s="24">
        <f ca="1">BV20+(BV22-BV19)/Inputs!B22/12</f>
        <v>191423.88029996355</v>
      </c>
      <c r="BW21" s="24">
        <f ca="1">BW20+(BW22-BW19)/Inputs!B22/12</f>
        <v>191179.54369764178</v>
      </c>
      <c r="BX21" s="24">
        <f ca="1">BX20+(BX22-BX19)/Inputs!B22/12</f>
        <v>191077.91591248612</v>
      </c>
      <c r="BY21" s="24">
        <f ca="1">BY20+(BY22-BY19)/Inputs!B22/12</f>
        <v>191026.47076627132</v>
      </c>
      <c r="BZ21" s="24">
        <f ca="1">BZ20+(BZ22-BZ19)/Inputs!B22/12</f>
        <v>190876.70575547873</v>
      </c>
      <c r="CA21" s="25">
        <f ca="1">SUM(BO21:BZ21)</f>
        <v>2299735.3992827963</v>
      </c>
      <c r="CB21" s="24">
        <f ca="1">CB20+(CB22-CB19)/Inputs!B22/12</f>
        <v>190737.14266027347</v>
      </c>
      <c r="CC21" s="24">
        <f ca="1">CC20+(CC22-CC19)/Inputs!B22/12</f>
        <v>190604.22089475629</v>
      </c>
      <c r="CD21" s="24">
        <f ca="1">CD20+(CD22-CD19)/Inputs!B22/12</f>
        <v>190589.86608712934</v>
      </c>
      <c r="CE21" s="24">
        <f ca="1">CE20+(CE22-CE19)/Inputs!B22/12</f>
        <v>190496.07401985832</v>
      </c>
      <c r="CF21" s="24">
        <f ca="1">CF20+(CF22-CF19)/Inputs!B22/12</f>
        <v>190347.17050777489</v>
      </c>
      <c r="CG21" s="24">
        <f ca="1">CG20+(CG22-CG19)/Inputs!B22/12</f>
        <v>190306.63970248378</v>
      </c>
      <c r="CH21" s="24">
        <f ca="1">CH20+(CH22-CH19)/Inputs!B22/12</f>
        <v>190190.1215457803</v>
      </c>
      <c r="CI21" s="24">
        <f ca="1">CI20+(CI22-CI19)/Inputs!B22/12</f>
        <v>189953.93938457515</v>
      </c>
      <c r="CJ21" s="24">
        <f ca="1">CJ20+(CJ22-CJ19)/Inputs!B22/12</f>
        <v>189939.56633766694</v>
      </c>
      <c r="CK21" s="24">
        <f ca="1">CK20+(CK22-CK19)/Inputs!B22/12</f>
        <v>189708.25000142545</v>
      </c>
      <c r="CL21" s="24">
        <f ca="1">CL20+(CL22-CL19)/Inputs!B22/12</f>
        <v>189529.18785768675</v>
      </c>
      <c r="CM21" s="24">
        <f ca="1">CM20+(CM22-CM19)/Inputs!B22/12</f>
        <v>189397.32184458181</v>
      </c>
      <c r="CN21" s="25">
        <f ca="1">SUM(CB21:CM21)</f>
        <v>2281799.5008439925</v>
      </c>
      <c r="CO21" s="24">
        <f ca="1">CO20+(CO22-CO19)/Inputs!B22/12</f>
        <v>189188.818014177</v>
      </c>
      <c r="CP21" s="24">
        <f ca="1">CP20+(CP22-CP19)/Inputs!B22/12</f>
        <v>189083.88485454587</v>
      </c>
      <c r="CQ21" s="24">
        <f ca="1">CQ20+(CQ22-CQ19)/Inputs!B22/12</f>
        <v>189007.24767568632</v>
      </c>
      <c r="CR21" s="24">
        <f ca="1">CR20+(CR22-CR19)/Inputs!B22/12</f>
        <v>188922.80522919356</v>
      </c>
      <c r="CS21" s="24">
        <f ca="1">CS20+(CS22-CS19)/Inputs!B22/12</f>
        <v>188887.68084416358</v>
      </c>
      <c r="CT21" s="24">
        <f ca="1">CT20+(CT22-CT19)/Inputs!B22/12</f>
        <v>188745.43948081828</v>
      </c>
      <c r="CU21" s="24">
        <f ca="1">CU20+(CU22-CU19)/Inputs!B22/12</f>
        <v>188561.33444179106</v>
      </c>
      <c r="CV21" s="24">
        <f ca="1">CV20+(CV22-CV19)/Inputs!B22/12</f>
        <v>188502.31453483293</v>
      </c>
      <c r="CW21" s="24">
        <f ca="1">CW20+(CW22-CW19)/Inputs!B22/12</f>
        <v>188359.23395901319</v>
      </c>
      <c r="CX21" s="24">
        <f ca="1">CX20+(CX22-CX19)/Inputs!B22/12</f>
        <v>188208.50928210776</v>
      </c>
      <c r="CY21" s="24">
        <f ca="1">CY20+(CY22-CY19)/Inputs!B22/12</f>
        <v>188177.60283119683</v>
      </c>
      <c r="CZ21" s="24">
        <f ca="1">CZ20+(CZ22-CZ19)/Inputs!B22/12</f>
        <v>188056.58355603801</v>
      </c>
      <c r="DA21" s="25">
        <f ca="1">SUM(CO21:CZ21)</f>
        <v>2263701.4547035643</v>
      </c>
      <c r="DB21" s="24">
        <f ca="1">DB20+(DB22-DB19)/Inputs!B22/12</f>
        <v>188065.5981350404</v>
      </c>
      <c r="DC21" s="24">
        <f ca="1">DC20+(DC22-DC19)/Inputs!B22/12</f>
        <v>188026.61628382539</v>
      </c>
      <c r="DD21" s="24">
        <f ca="1">DD20+(DD22-DD19)/Inputs!B22/12</f>
        <v>188009.2344401422</v>
      </c>
      <c r="DE21" s="24">
        <f ca="1">DE20+(DE22-DE19)/Inputs!B22/12</f>
        <v>187927.52398104389</v>
      </c>
      <c r="DF21" s="24">
        <f ca="1">DF20+(DF22-DF19)/Inputs!B22/12</f>
        <v>187837.76568404704</v>
      </c>
      <c r="DG21" s="24">
        <f ca="1">DG20+(DG22-DG19)/Inputs!B22/12</f>
        <v>187782.11220877484</v>
      </c>
      <c r="DH21" s="24">
        <f ca="1">DH20+(DH22-DH19)/Inputs!B22/12</f>
        <v>187681.28606509633</v>
      </c>
      <c r="DI21" s="24">
        <f ca="1">DI20+(DI22-DI19)/Inputs!B22/12</f>
        <v>187632.43181166789</v>
      </c>
      <c r="DJ21" s="24">
        <f ca="1">DJ20+(DJ22-DJ19)/Inputs!B22/12</f>
        <v>187511.26234751462</v>
      </c>
      <c r="DK21" s="24">
        <f ca="1">DK20+(DK22-DK19)/Inputs!B22/12</f>
        <v>187308.65627825013</v>
      </c>
      <c r="DL21" s="24">
        <f ca="1">DL20+(DL22-DL19)/Inputs!B22/12</f>
        <v>187232.78261768189</v>
      </c>
      <c r="DM21" s="24">
        <f ca="1">DM20+(DM22-DM19)/Inputs!B22/12</f>
        <v>187030.47263791977</v>
      </c>
      <c r="DN21" s="25">
        <f ca="1">SUM(DB21:DM21)</f>
        <v>2252045.7424910041</v>
      </c>
      <c r="DO21" s="24">
        <f ca="1">DO20+(DO22-DO19)/Inputs!B22/12</f>
        <v>186994.71264570282</v>
      </c>
      <c r="DP21" s="24">
        <f ca="1">DP20+(DP22-DP19)/Inputs!B22/12</f>
        <v>186827.17602806812</v>
      </c>
      <c r="DQ21" s="24">
        <f ca="1">DQ20+(DQ22-DQ19)/Inputs!B22/12</f>
        <v>186686.55340279624</v>
      </c>
      <c r="DR21" s="24">
        <f ca="1">DR20+(DR22-DR19)/Inputs!B22/12</f>
        <v>186569.76201531719</v>
      </c>
      <c r="DS21" s="24">
        <f ca="1">DS20+(DS22-DS19)/Inputs!B22/12</f>
        <v>186423.24930408914</v>
      </c>
      <c r="DT21" s="24">
        <f ca="1">DT20+(DT22-DT19)/Inputs!B22/12</f>
        <v>186367.36758861068</v>
      </c>
      <c r="DU21" s="24">
        <f ca="1">DU20+(DU22-DU19)/Inputs!B22/12</f>
        <v>186282.4844864902</v>
      </c>
      <c r="DV21" s="24">
        <f ca="1">DV20+(DV22-DV19)/Inputs!B22/12</f>
        <v>186195.90672976177</v>
      </c>
      <c r="DW21" s="24">
        <f ca="1">DW20+(DW22-DW19)/Inputs!B22/12</f>
        <v>186084.74997304889</v>
      </c>
      <c r="DX21" s="24">
        <f ca="1">DX20+(DX22-DX19)/Inputs!B22/12</f>
        <v>185891.70782812868</v>
      </c>
      <c r="DY21" s="24">
        <f ca="1">DY20+(DY22-DY19)/Inputs!B22/12</f>
        <v>185778.85375570389</v>
      </c>
      <c r="DZ21" s="24">
        <f ca="1">DZ20+(DZ22-DZ19)/Inputs!B22/12</f>
        <v>185670.70397683582</v>
      </c>
      <c r="EA21" s="25">
        <f ca="1">SUM(DO21:DZ21)</f>
        <v>2235773.2277345536</v>
      </c>
      <c r="EB21" s="24">
        <f ca="1">EB20+(EB22-EB19)/Inputs!B22/12</f>
        <v>185593.98873309334</v>
      </c>
      <c r="EC21" s="24">
        <f ca="1">EC20+(EC22-EC19)/Inputs!B22/12</f>
        <v>185570.61266107103</v>
      </c>
      <c r="ED21" s="24">
        <f ca="1">ED20+(ED22-ED19)/Inputs!B22/12</f>
        <v>185531.73354817927</v>
      </c>
      <c r="EE21" s="24">
        <f ca="1">EE20+(EE22-EE19)/Inputs!B22/12</f>
        <v>185403.61961839919</v>
      </c>
      <c r="EF21" s="24">
        <f ca="1">EF20+(EF22-EF19)/Inputs!B22/12</f>
        <v>185302.94523296939</v>
      </c>
      <c r="EG21" s="24">
        <f ca="1">EG20+(EG22-EG19)/Inputs!B22/12</f>
        <v>185271.50842423426</v>
      </c>
      <c r="EH21" s="24">
        <f ca="1">EH20+(EH22-EH19)/Inputs!B22/12</f>
        <v>185154.46777779915</v>
      </c>
      <c r="EI21" s="24">
        <f ca="1">EI20+(EI22-EI19)/Inputs!B22/12</f>
        <v>185067.37230509811</v>
      </c>
      <c r="EJ21" s="24">
        <f ca="1">EJ20+(EJ22-EJ19)/Inputs!B22/12</f>
        <v>185055.41487088063</v>
      </c>
      <c r="EK21" s="24">
        <f ca="1">EK20+(EK22-EK19)/Inputs!B22/12</f>
        <v>184922.7035536672</v>
      </c>
      <c r="EL21" s="24">
        <f ca="1">EL20+(EL22-EL19)/Inputs!B22/12</f>
        <v>184763.5421822051</v>
      </c>
      <c r="EM21" s="24">
        <f ca="1">EM20+(EM22-EM19)/Inputs!B22/12</f>
        <v>184669.59238612151</v>
      </c>
      <c r="EN21" s="25">
        <f ca="1">SUM(EB21:EM21)</f>
        <v>2222307.5012937183</v>
      </c>
    </row>
    <row r="22" spans="1:144" ht="12.75" customHeight="1" outlineLevel="1" x14ac:dyDescent="0.2">
      <c r="A22" s="9" t="str">
        <f>Labels!B14</f>
        <v>Desired Capital</v>
      </c>
      <c r="B22" s="28">
        <f>Inputs!B20*B10/(1/Inputs!B19/12+'(Other Computations)'!B144)</f>
        <v>34645298.421926454</v>
      </c>
      <c r="C22" s="28">
        <f ca="1">Inputs!B20*C10/(1/Inputs!B19/12+'(Other Computations)'!B144)</f>
        <v>34630683.279131562</v>
      </c>
      <c r="D22" s="28">
        <f ca="1">Inputs!B20*D10/(1/Inputs!B19/12+'(Other Computations)'!B144)</f>
        <v>34618070.319160692</v>
      </c>
      <c r="E22" s="28">
        <f ca="1">Inputs!B20*E10/(1/Inputs!B19/12+'(Other Computations)'!B144)</f>
        <v>34602200.500308573</v>
      </c>
      <c r="F22" s="28">
        <f ca="1">Inputs!B20*F10/(1/Inputs!B19/12+'(Other Computations)'!B144)</f>
        <v>34590174.271803558</v>
      </c>
      <c r="G22" s="28">
        <f ca="1">Inputs!B20*G10/(1/Inputs!B19/12+'(Other Computations)'!B144)</f>
        <v>34578388.567674063</v>
      </c>
      <c r="H22" s="28">
        <f ca="1">Inputs!B20*H10/(1/Inputs!B19/12+'(Other Computations)'!B144)</f>
        <v>34561208.043240234</v>
      </c>
      <c r="I22" s="28">
        <f ca="1">Inputs!B20*I10/(1/Inputs!B19/12+'(Other Computations)'!B144)</f>
        <v>34545680.167133041</v>
      </c>
      <c r="J22" s="28">
        <f ca="1">Inputs!B20*J10/(1/Inputs!B19/12+'(Other Computations)'!B144)</f>
        <v>34533272.164768443</v>
      </c>
      <c r="K22" s="28">
        <f ca="1">Inputs!B20*K10/(1/Inputs!B19/12+'(Other Computations)'!B144)</f>
        <v>34518339.474918634</v>
      </c>
      <c r="L22" s="28">
        <f ca="1">Inputs!B20*L10/(1/Inputs!B19/12+'(Other Computations)'!B144)</f>
        <v>34505227.201312713</v>
      </c>
      <c r="M22" s="28">
        <f ca="1">Inputs!B20*M10/(1/Inputs!B19/12+'(Other Computations)'!B144)</f>
        <v>34491054.73972892</v>
      </c>
      <c r="N22" s="29">
        <f ca="1">M22</f>
        <v>34491054.73972892</v>
      </c>
      <c r="O22" s="28">
        <f ca="1">Inputs!B20*O10/(1/Inputs!B19/12+'(Other Computations)'!B144)</f>
        <v>34480327.289614558</v>
      </c>
      <c r="P22" s="28">
        <f ca="1">Inputs!B20*P10/(1/Inputs!B19/12+'(Other Computations)'!B144)</f>
        <v>34466475.432230987</v>
      </c>
      <c r="Q22" s="28">
        <f ca="1">Inputs!B20*Q10/(1/Inputs!B19/12+'(Other Computations)'!B144)</f>
        <v>34449036.446215838</v>
      </c>
      <c r="R22" s="28">
        <f ca="1">Inputs!B20*R10/(1/Inputs!B19/12+'(Other Computations)'!B144)</f>
        <v>34435174.37345048</v>
      </c>
      <c r="S22" s="28">
        <f ca="1">Inputs!B20*S10/(1/Inputs!B19/12+'(Other Computations)'!B144)</f>
        <v>34419834.286989391</v>
      </c>
      <c r="T22" s="28">
        <f ca="1">Inputs!B20*T10/(1/Inputs!B19/12+'(Other Computations)'!B144)</f>
        <v>34407284.100840107</v>
      </c>
      <c r="U22" s="28">
        <f ca="1">Inputs!B20*U10/(1/Inputs!B19/12+'(Other Computations)'!B144)</f>
        <v>34394190.435164072</v>
      </c>
      <c r="V22" s="28">
        <f ca="1">Inputs!B20*V10/(1/Inputs!B19/12+'(Other Computations)'!B144)</f>
        <v>34383383.472500488</v>
      </c>
      <c r="W22" s="28">
        <f ca="1">Inputs!B20*W10/(1/Inputs!B19/12+'(Other Computations)'!B144)</f>
        <v>34369387.653285794</v>
      </c>
      <c r="X22" s="28">
        <f ca="1">Inputs!B20*X10/(1/Inputs!B19/12+'(Other Computations)'!B144)</f>
        <v>34355199.390759423</v>
      </c>
      <c r="Y22" s="28">
        <f ca="1">Inputs!B20*Y10/(1/Inputs!B19/12+'(Other Computations)'!B144)</f>
        <v>34345425.392447583</v>
      </c>
      <c r="Z22" s="28">
        <f ca="1">Inputs!B20*Z10/(1/Inputs!B19/12+'(Other Computations)'!B144)</f>
        <v>34332391.086800516</v>
      </c>
      <c r="AA22" s="29">
        <f ca="1">Z22</f>
        <v>34332391.086800516</v>
      </c>
      <c r="AB22" s="28">
        <f ca="1">Inputs!B20*AB10/(1/Inputs!B19/12+'(Other Computations)'!B144)</f>
        <v>34320688.733311079</v>
      </c>
      <c r="AC22" s="28">
        <f ca="1">Inputs!B20*AC10/(1/Inputs!B19/12+'(Other Computations)'!B144)</f>
        <v>34306947.056128234</v>
      </c>
      <c r="AD22" s="28">
        <f ca="1">Inputs!B20*AD10/(1/Inputs!B19/12+'(Other Computations)'!B144)</f>
        <v>34293708.875575595</v>
      </c>
      <c r="AE22" s="28">
        <f ca="1">Inputs!B20*AE10/(1/Inputs!B19/12+'(Other Computations)'!B144)</f>
        <v>34281162.318404332</v>
      </c>
      <c r="AF22" s="28">
        <f ca="1">Inputs!B20*AF10/(1/Inputs!B19/12+'(Other Computations)'!B144)</f>
        <v>34270625.666473486</v>
      </c>
      <c r="AG22" s="28">
        <f ca="1">Inputs!B20*AG10/(1/Inputs!B19/12+'(Other Computations)'!B144)</f>
        <v>34258895.392544121</v>
      </c>
      <c r="AH22" s="28">
        <f ca="1">Inputs!B20*AH10/(1/Inputs!B19/12+'(Other Computations)'!B144)</f>
        <v>34244396.183184363</v>
      </c>
      <c r="AI22" s="28">
        <f ca="1">Inputs!B20*AI10/(1/Inputs!B19/12+'(Other Computations)'!B144)</f>
        <v>34230678.988254935</v>
      </c>
      <c r="AJ22" s="28">
        <f ca="1">Inputs!B20*AJ10/(1/Inputs!B19/12+'(Other Computations)'!B144)</f>
        <v>34215288.610597111</v>
      </c>
      <c r="AK22" s="28">
        <f ca="1">Inputs!B20*AK10/(1/Inputs!B19/12+'(Other Computations)'!B144)</f>
        <v>34202231.87687593</v>
      </c>
      <c r="AL22" s="28">
        <f ca="1">Inputs!B20*AL10/(1/Inputs!B19/12+'(Other Computations)'!B144)</f>
        <v>34185069.350596309</v>
      </c>
      <c r="AM22" s="28">
        <f ca="1">Inputs!B20*AM10/(1/Inputs!B19/12+'(Other Computations)'!B144)</f>
        <v>34171780.212437518</v>
      </c>
      <c r="AN22" s="29">
        <f ca="1">AM22</f>
        <v>34171780.212437518</v>
      </c>
      <c r="AO22" s="28">
        <f ca="1">Inputs!B20*AO10/(1/Inputs!B19/12+'(Other Computations)'!B144)</f>
        <v>34155635.228065677</v>
      </c>
      <c r="AP22" s="28">
        <f ca="1">Inputs!B20*AP10/(1/Inputs!B19/12+'(Other Computations)'!B144)</f>
        <v>34142342.224230558</v>
      </c>
      <c r="AQ22" s="28">
        <f ca="1">Inputs!B20*AQ10/(1/Inputs!B19/12+'(Other Computations)'!B144)</f>
        <v>34127247.562265404</v>
      </c>
      <c r="AR22" s="28">
        <f ca="1">Inputs!B20*AR10/(1/Inputs!B19/12+'(Other Computations)'!B144)</f>
        <v>34116771.609049596</v>
      </c>
      <c r="AS22" s="28">
        <f ca="1">Inputs!B20*AS10/(1/Inputs!B19/12+'(Other Computations)'!B144)</f>
        <v>34103127.083735779</v>
      </c>
      <c r="AT22" s="28">
        <f ca="1">Inputs!B20*AT10/(1/Inputs!B19/12+'(Other Computations)'!B144)</f>
        <v>34088359.162819967</v>
      </c>
      <c r="AU22" s="28">
        <f ca="1">Inputs!B20*AU10/(1/Inputs!B19/12+'(Other Computations)'!B144)</f>
        <v>34072970.712546468</v>
      </c>
      <c r="AV22" s="28">
        <f ca="1">Inputs!B20*AV10/(1/Inputs!B19/12+'(Other Computations)'!B144)</f>
        <v>34059613.051089622</v>
      </c>
      <c r="AW22" s="28">
        <f ca="1">Inputs!B20*AW10/(1/Inputs!B19/12+'(Other Computations)'!B144)</f>
        <v>34045089.838546321</v>
      </c>
      <c r="AX22" s="28">
        <f ca="1">Inputs!B20*AX10/(1/Inputs!B19/12+'(Other Computations)'!B144)</f>
        <v>34033757.734448768</v>
      </c>
      <c r="AY22" s="28">
        <f ca="1">Inputs!B20*AY10/(1/Inputs!B19/12+'(Other Computations)'!B144)</f>
        <v>34021439.14325507</v>
      </c>
      <c r="AZ22" s="28">
        <f ca="1">Inputs!B20*AZ10/(1/Inputs!B19/12+'(Other Computations)'!B144)</f>
        <v>34007634.748768598</v>
      </c>
      <c r="BA22" s="29">
        <f ca="1">AZ22</f>
        <v>34007634.748768598</v>
      </c>
      <c r="BB22" s="28">
        <f ca="1">Inputs!B20*BB10/(1/Inputs!B19/12+'(Other Computations)'!B144)</f>
        <v>33993750.206156433</v>
      </c>
      <c r="BC22" s="28">
        <f ca="1">Inputs!B20*BC10/(1/Inputs!B19/12+'(Other Computations)'!B144)</f>
        <v>33978696.222905971</v>
      </c>
      <c r="BD22" s="28">
        <f ca="1">Inputs!B20*BD10/(1/Inputs!B19/12+'(Other Computations)'!B144)</f>
        <v>33968833.592684649</v>
      </c>
      <c r="BE22" s="28">
        <f ca="1">Inputs!B20*BE10/(1/Inputs!B19/12+'(Other Computations)'!B144)</f>
        <v>33955457.517788954</v>
      </c>
      <c r="BF22" s="28">
        <f ca="1">Inputs!B20*BF10/(1/Inputs!B19/12+'(Other Computations)'!B144)</f>
        <v>33938126.565093234</v>
      </c>
      <c r="BG22" s="28">
        <f ca="1">Inputs!B20*BG10/(1/Inputs!B19/12+'(Other Computations)'!B144)</f>
        <v>33922925.49491515</v>
      </c>
      <c r="BH22" s="28">
        <f ca="1">Inputs!B20*BH10/(1/Inputs!B19/12+'(Other Computations)'!B144)</f>
        <v>33907194.32126572</v>
      </c>
      <c r="BI22" s="28">
        <f ca="1">Inputs!B20*BI10/(1/Inputs!B19/12+'(Other Computations)'!B144)</f>
        <v>33893192.238284595</v>
      </c>
      <c r="BJ22" s="28">
        <f ca="1">Inputs!B20*BJ10/(1/Inputs!B19/12+'(Other Computations)'!B144)</f>
        <v>33880035.863430791</v>
      </c>
      <c r="BK22" s="28">
        <f ca="1">Inputs!B20*BK10/(1/Inputs!B19/12+'(Other Computations)'!B144)</f>
        <v>33865434.774388671</v>
      </c>
      <c r="BL22" s="28">
        <f ca="1">Inputs!B20*BL10/(1/Inputs!B19/12+'(Other Computations)'!B144)</f>
        <v>33849200.001928844</v>
      </c>
      <c r="BM22" s="28">
        <f ca="1">Inputs!B20*BM10/(1/Inputs!B19/12+'(Other Computations)'!B144)</f>
        <v>33832577.318800919</v>
      </c>
      <c r="BN22" s="29">
        <f ca="1">BM22</f>
        <v>33832577.318800919</v>
      </c>
      <c r="BO22" s="28">
        <f ca="1">Inputs!B20*BO10/(1/Inputs!B19/12+'(Other Computations)'!B144)</f>
        <v>33821202.71283064</v>
      </c>
      <c r="BP22" s="28">
        <f ca="1">Inputs!B20*BP10/(1/Inputs!B19/12+'(Other Computations)'!B144)</f>
        <v>33806807.917392783</v>
      </c>
      <c r="BQ22" s="28">
        <f ca="1">Inputs!B20*BQ10/(1/Inputs!B19/12+'(Other Computations)'!B144)</f>
        <v>33793459.518237777</v>
      </c>
      <c r="BR22" s="28">
        <f ca="1">Inputs!B20*BR10/(1/Inputs!B19/12+'(Other Computations)'!B144)</f>
        <v>33776530.772252388</v>
      </c>
      <c r="BS22" s="28">
        <f ca="1">Inputs!B20*BS10/(1/Inputs!B19/12+'(Other Computations)'!B144)</f>
        <v>33759330.067456879</v>
      </c>
      <c r="BT22" s="28">
        <f ca="1">Inputs!B20*BT10/(1/Inputs!B19/12+'(Other Computations)'!B144)</f>
        <v>33746288.598867118</v>
      </c>
      <c r="BU22" s="28">
        <f ca="1">Inputs!B20*BU10/(1/Inputs!B19/12+'(Other Computations)'!B144)</f>
        <v>33733251.266698048</v>
      </c>
      <c r="BV22" s="28">
        <f ca="1">Inputs!B20*BV10/(1/Inputs!B19/12+'(Other Computations)'!B144)</f>
        <v>33718418.724396378</v>
      </c>
      <c r="BW22" s="28">
        <f ca="1">Inputs!B20*BW10/(1/Inputs!B19/12+'(Other Computations)'!B144)</f>
        <v>33700253.324710988</v>
      </c>
      <c r="BX22" s="28">
        <f ca="1">Inputs!B20*BX10/(1/Inputs!B19/12+'(Other Computations)'!B144)</f>
        <v>33687069.394783519</v>
      </c>
      <c r="BY22" s="28">
        <f ca="1">Inputs!B20*BY10/(1/Inputs!B19/12+'(Other Computations)'!B144)</f>
        <v>33675698.539451852</v>
      </c>
      <c r="BZ22" s="28">
        <f ca="1">Inputs!B20*BZ10/(1/Inputs!B19/12+'(Other Computations)'!B144)</f>
        <v>33660815.199622542</v>
      </c>
      <c r="CA22" s="29">
        <f ca="1">BZ22</f>
        <v>33660815.199622542</v>
      </c>
      <c r="CB22" s="28">
        <f ca="1">Inputs!B20*CB10/(1/Inputs!B19/12+'(Other Computations)'!B144)</f>
        <v>33646217.047406279</v>
      </c>
      <c r="CC22" s="28">
        <f ca="1">Inputs!B20*CC10/(1/Inputs!B19/12+'(Other Computations)'!B144)</f>
        <v>33631807.011272088</v>
      </c>
      <c r="CD22" s="28">
        <f ca="1">Inputs!B20*CD10/(1/Inputs!B19/12+'(Other Computations)'!B144)</f>
        <v>33621619.357619613</v>
      </c>
      <c r="CE22" s="28">
        <f ca="1">Inputs!B20*CE10/(1/Inputs!B19/12+'(Other Computations)'!B144)</f>
        <v>33608643.381836943</v>
      </c>
      <c r="CF22" s="28">
        <f ca="1">Inputs!B20*CF10/(1/Inputs!B19/12+'(Other Computations)'!B144)</f>
        <v>33593650.242769301</v>
      </c>
      <c r="CG22" s="28">
        <f ca="1">Inputs!B20*CG10/(1/Inputs!B19/12+'(Other Computations)'!B144)</f>
        <v>33582486.85558518</v>
      </c>
      <c r="CH22" s="28">
        <f ca="1">Inputs!B20*CH10/(1/Inputs!B19/12+'(Other Computations)'!B144)</f>
        <v>33568636.637820333</v>
      </c>
      <c r="CI22" s="28">
        <f ca="1">Inputs!B20*CI10/(1/Inputs!B19/12+'(Other Computations)'!B144)</f>
        <v>33550428.446469955</v>
      </c>
      <c r="CJ22" s="28">
        <f ca="1">Inputs!B20*CJ10/(1/Inputs!B19/12+'(Other Computations)'!B144)</f>
        <v>33540051.642845474</v>
      </c>
      <c r="CK22" s="28">
        <f ca="1">Inputs!B20*CK10/(1/Inputs!B19/12+'(Other Computations)'!B144)</f>
        <v>33521958.889849462</v>
      </c>
      <c r="CL22" s="28">
        <f ca="1">Inputs!B20*CL10/(1/Inputs!B19/12+'(Other Computations)'!B144)</f>
        <v>33505577.738135546</v>
      </c>
      <c r="CM22" s="28">
        <f ca="1">Inputs!B20*CM10/(1/Inputs!B19/12+'(Other Computations)'!B144)</f>
        <v>33490824.279939022</v>
      </c>
      <c r="CN22" s="29">
        <f ca="1">CM22</f>
        <v>33490824.279939022</v>
      </c>
      <c r="CO22" s="28">
        <f ca="1">Inputs!B20*CO10/(1/Inputs!B19/12+'(Other Computations)'!B144)</f>
        <v>33473277.501162034</v>
      </c>
      <c r="CP22" s="28">
        <f ca="1">Inputs!B20*CP10/(1/Inputs!B19/12+'(Other Computations)'!B144)</f>
        <v>33459338.580906041</v>
      </c>
      <c r="CQ22" s="28">
        <f ca="1">Inputs!B20*CQ10/(1/Inputs!B19/12+'(Other Computations)'!B144)</f>
        <v>33446417.827909969</v>
      </c>
      <c r="CR22" s="28">
        <f ca="1">Inputs!B20*CR10/(1/Inputs!B19/12+'(Other Computations)'!B144)</f>
        <v>33433222.417863667</v>
      </c>
      <c r="CS22" s="28">
        <f ca="1">Inputs!B20*CS10/(1/Inputs!B19/12+'(Other Computations)'!B144)</f>
        <v>33421794.924827561</v>
      </c>
      <c r="CT22" s="28">
        <f ca="1">Inputs!B20*CT10/(1/Inputs!B19/12+'(Other Computations)'!B144)</f>
        <v>33406554.640294485</v>
      </c>
      <c r="CU22" s="28">
        <f ca="1">Inputs!B20*CU10/(1/Inputs!B19/12+'(Other Computations)'!B144)</f>
        <v>33389733.042865396</v>
      </c>
      <c r="CV22" s="28">
        <f ca="1">Inputs!B20*CV10/(1/Inputs!B19/12+'(Other Computations)'!B144)</f>
        <v>33377321.12113113</v>
      </c>
      <c r="CW22" s="28">
        <f ca="1">Inputs!B20*CW10/(1/Inputs!B19/12+'(Other Computations)'!B144)</f>
        <v>33361924.123967018</v>
      </c>
      <c r="CX22" s="28">
        <f ca="1">Inputs!B20*CX10/(1/Inputs!B19/12+'(Other Computations)'!B144)</f>
        <v>33346182.73907451</v>
      </c>
      <c r="CY22" s="28">
        <f ca="1">Inputs!B20*CY10/(1/Inputs!B19/12+'(Other Computations)'!B144)</f>
        <v>33334695.734433543</v>
      </c>
      <c r="CZ22" s="28">
        <f ca="1">Inputs!B20*CZ10/(1/Inputs!B19/12+'(Other Computations)'!B144)</f>
        <v>33320027.46038834</v>
      </c>
      <c r="DA22" s="29">
        <f ca="1">CZ22</f>
        <v>33320027.46038834</v>
      </c>
      <c r="DB22" s="28">
        <f ca="1">Inputs!B20*DB10/(1/Inputs!B19/12+'(Other Computations)'!B144)</f>
        <v>33309987.760845408</v>
      </c>
      <c r="DC22" s="28">
        <f ca="1">Inputs!B20*DC10/(1/Inputs!B19/12+'(Other Computations)'!B144)</f>
        <v>33298316.515548684</v>
      </c>
      <c r="DD22" s="28">
        <f ca="1">Inputs!B20*DD10/(1/Inputs!B19/12+'(Other Computations)'!B144)</f>
        <v>33287443.648788217</v>
      </c>
      <c r="DE22" s="28">
        <f ca="1">Inputs!B20*DE10/(1/Inputs!B19/12+'(Other Computations)'!B144)</f>
        <v>33274307.041727316</v>
      </c>
      <c r="DF22" s="28">
        <f ca="1">Inputs!B20*DF10/(1/Inputs!B19/12+'(Other Computations)'!B144)</f>
        <v>33260863.721487969</v>
      </c>
      <c r="DG22" s="28">
        <f ca="1">Inputs!B20*DG10/(1/Inputs!B19/12+'(Other Computations)'!B144)</f>
        <v>33248636.610623363</v>
      </c>
      <c r="DH22" s="28">
        <f ca="1">Inputs!B20*DH10/(1/Inputs!B19/12+'(Other Computations)'!B144)</f>
        <v>33234807.649984192</v>
      </c>
      <c r="DI22" s="28">
        <f ca="1">Inputs!B20*DI10/(1/Inputs!B19/12+'(Other Computations)'!B144)</f>
        <v>33222821.631672151</v>
      </c>
      <c r="DJ22" s="28">
        <f ca="1">Inputs!B20*DJ10/(1/Inputs!B19/12+'(Other Computations)'!B144)</f>
        <v>33208265.726762488</v>
      </c>
      <c r="DK22" s="28">
        <f ca="1">Inputs!B20*DK10/(1/Inputs!B19/12+'(Other Computations)'!B144)</f>
        <v>33190728.279951766</v>
      </c>
      <c r="DL22" s="28">
        <f ca="1">Inputs!B20*DL10/(1/Inputs!B19/12+'(Other Computations)'!B144)</f>
        <v>33177637.236075975</v>
      </c>
      <c r="DM22" s="28">
        <f ca="1">Inputs!B20*DM10/(1/Inputs!B19/12+'(Other Computations)'!B144)</f>
        <v>33160023.000612985</v>
      </c>
      <c r="DN22" s="29">
        <f ca="1">DM22</f>
        <v>33160023.000612985</v>
      </c>
      <c r="DO22" s="28">
        <f ca="1">Inputs!B20*DO10/(1/Inputs!B19/12+'(Other Computations)'!B144)</f>
        <v>33148280.177602071</v>
      </c>
      <c r="DP22" s="28">
        <f ca="1">Inputs!B20*DP10/(1/Inputs!B19/12+'(Other Computations)'!B144)</f>
        <v>33131862.482723564</v>
      </c>
      <c r="DQ22" s="28">
        <f ca="1">Inputs!B20*DQ10/(1/Inputs!B19/12+'(Other Computations)'!B144)</f>
        <v>33116316.052708492</v>
      </c>
      <c r="DR22" s="28">
        <f ca="1">Inputs!B20*DR10/(1/Inputs!B19/12+'(Other Computations)'!B144)</f>
        <v>33101584.649002977</v>
      </c>
      <c r="DS22" s="28">
        <f ca="1">Inputs!B20*DS10/(1/Inputs!B19/12+'(Other Computations)'!B144)</f>
        <v>33085759.024528917</v>
      </c>
      <c r="DT22" s="28">
        <f ca="1">Inputs!B20*DT10/(1/Inputs!B19/12+'(Other Computations)'!B144)</f>
        <v>33073137.290117428</v>
      </c>
      <c r="DU22" s="28">
        <f ca="1">Inputs!B20*DU10/(1/Inputs!B19/12+'(Other Computations)'!B144)</f>
        <v>33059509.824217029</v>
      </c>
      <c r="DV22" s="28">
        <f ca="1">Inputs!B20*DV10/(1/Inputs!B19/12+'(Other Computations)'!B144)</f>
        <v>33045811.597020116</v>
      </c>
      <c r="DW22" s="28">
        <f ca="1">Inputs!B20*DW10/(1/Inputs!B19/12+'(Other Computations)'!B144)</f>
        <v>33031223.063935496</v>
      </c>
      <c r="DX22" s="28">
        <f ca="1">Inputs!B20*DX10/(1/Inputs!B19/12+'(Other Computations)'!B144)</f>
        <v>33013657.037185341</v>
      </c>
      <c r="DY22" s="28">
        <f ca="1">Inputs!B20*DY10/(1/Inputs!B19/12+'(Other Computations)'!B144)</f>
        <v>32998871.575406563</v>
      </c>
      <c r="DZ22" s="28">
        <f ca="1">Inputs!B20*DZ10/(1/Inputs!B19/12+'(Other Computations)'!B144)</f>
        <v>32984247.173806436</v>
      </c>
      <c r="EA22" s="29">
        <f ca="1">DZ22</f>
        <v>32984247.173806436</v>
      </c>
      <c r="EB22" s="28">
        <f ca="1">Inputs!B20*EB10/(1/Inputs!B19/12+'(Other Computations)'!B144)</f>
        <v>32970734.27439303</v>
      </c>
      <c r="EC22" s="28">
        <f ca="1">Inputs!B20*EC10/(1/Inputs!B19/12+'(Other Computations)'!B144)</f>
        <v>32959151.919927325</v>
      </c>
      <c r="ED22" s="28">
        <f ca="1">Inputs!B20*ED10/(1/Inputs!B19/12+'(Other Computations)'!B144)</f>
        <v>32947068.513843384</v>
      </c>
      <c r="EE22" s="28">
        <f ca="1">Inputs!B20*EE10/(1/Inputs!B19/12+'(Other Computations)'!B144)</f>
        <v>32931802.717824671</v>
      </c>
      <c r="EF22" s="28">
        <f ca="1">Inputs!B20*EF10/(1/Inputs!B19/12+'(Other Computations)'!B144)</f>
        <v>32917468.556509003</v>
      </c>
      <c r="EG22" s="28">
        <f ca="1">Inputs!B20*EG10/(1/Inputs!B19/12+'(Other Computations)'!B144)</f>
        <v>32905617.141402364</v>
      </c>
      <c r="EH22" s="28">
        <f ca="1">Inputs!B20*EH10/(1/Inputs!B19/12+'(Other Computations)'!B144)</f>
        <v>32890737.873718571</v>
      </c>
      <c r="EI22" s="28">
        <f ca="1">Inputs!B20*EI10/(1/Inputs!B19/12+'(Other Computations)'!B144)</f>
        <v>32876890.135780312</v>
      </c>
      <c r="EJ22" s="28">
        <f ca="1">Inputs!B20*EJ10/(1/Inputs!B19/12+'(Other Computations)'!B144)</f>
        <v>32865748.838824302</v>
      </c>
      <c r="EK22" s="28">
        <f ca="1">Inputs!B20*EK10/(1/Inputs!B19/12+'(Other Computations)'!B144)</f>
        <v>32850330.871657759</v>
      </c>
      <c r="EL22" s="28">
        <f ca="1">Inputs!B20*EL10/(1/Inputs!B19/12+'(Other Computations)'!B144)</f>
        <v>32833894.308464833</v>
      </c>
      <c r="EM22" s="28">
        <f ca="1">Inputs!B20*EM10/(1/Inputs!B19/12+'(Other Computations)'!B144)</f>
        <v>32819737.974228162</v>
      </c>
      <c r="EN22" s="29">
        <f ca="1">EM22</f>
        <v>32819737.974228162</v>
      </c>
    </row>
    <row r="23" spans="1:144" ht="12.75" customHeight="1" outlineLevel="1" x14ac:dyDescent="0.2"/>
    <row r="24" spans="1:144" ht="12.75" customHeight="1" outlineLevel="1" x14ac:dyDescent="0.2"/>
    <row r="25" spans="1:144" ht="12.75" customHeight="1" x14ac:dyDescent="0.2">
      <c r="A25" s="30" t="str">
        <f>"Employment"</f>
        <v>Employment</v>
      </c>
    </row>
    <row r="26" spans="1:144" ht="12.75" customHeight="1" outlineLevel="1" x14ac:dyDescent="0.2">
      <c r="A26" s="2" t="str">
        <f>" "</f>
        <v xml:space="preserve"> </v>
      </c>
    </row>
    <row r="27" spans="1:144" ht="12.75" customHeight="1" outlineLevel="1" x14ac:dyDescent="0.2">
      <c r="B27" s="19" t="str">
        <f>ZZZ__FnCalls!F7</f>
        <v>MMM 2010</v>
      </c>
      <c r="C27" s="20" t="str">
        <f>ZZZ__FnCalls!F8</f>
        <v>MMM 2010</v>
      </c>
      <c r="D27" s="20" t="str">
        <f>ZZZ__FnCalls!F9</f>
        <v>MMM 2010</v>
      </c>
      <c r="E27" s="20" t="str">
        <f>ZZZ__FnCalls!F10</f>
        <v>MMM 2010</v>
      </c>
      <c r="F27" s="20" t="str">
        <f>ZZZ__FnCalls!F11</f>
        <v>MMM 2010</v>
      </c>
      <c r="G27" s="20" t="str">
        <f>ZZZ__FnCalls!F12</f>
        <v>MMM 2010</v>
      </c>
      <c r="H27" s="20" t="str">
        <f>ZZZ__FnCalls!F13</f>
        <v>MMM 2010</v>
      </c>
      <c r="I27" s="20" t="str">
        <f>ZZZ__FnCalls!F14</f>
        <v>MMM 2010</v>
      </c>
      <c r="J27" s="20" t="str">
        <f>ZZZ__FnCalls!F15</f>
        <v>MMM 2010</v>
      </c>
      <c r="K27" s="20" t="str">
        <f>ZZZ__FnCalls!F16</f>
        <v>MMM 2010</v>
      </c>
      <c r="L27" s="20" t="str">
        <f>ZZZ__FnCalls!F17</f>
        <v>MMM 2010</v>
      </c>
      <c r="M27" s="20" t="str">
        <f>ZZZ__FnCalls!F18</f>
        <v>MMM 2010</v>
      </c>
      <c r="N27" s="21" t="str">
        <f>ZZZ__FnCalls!H7</f>
        <v>2010</v>
      </c>
      <c r="O27" s="20" t="str">
        <f>ZZZ__FnCalls!F19</f>
        <v>MMM 2011</v>
      </c>
      <c r="P27" s="20" t="str">
        <f>ZZZ__FnCalls!F20</f>
        <v>MMM 2011</v>
      </c>
      <c r="Q27" s="20" t="str">
        <f>ZZZ__FnCalls!F21</f>
        <v>MMM 2011</v>
      </c>
      <c r="R27" s="20" t="str">
        <f>ZZZ__FnCalls!F22</f>
        <v>MMM 2011</v>
      </c>
      <c r="S27" s="20" t="str">
        <f>ZZZ__FnCalls!F23</f>
        <v>MMM 2011</v>
      </c>
      <c r="T27" s="20" t="str">
        <f>ZZZ__FnCalls!F24</f>
        <v>MMM 2011</v>
      </c>
      <c r="U27" s="20" t="str">
        <f>ZZZ__FnCalls!F25</f>
        <v>MMM 2011</v>
      </c>
      <c r="V27" s="20" t="str">
        <f>ZZZ__FnCalls!F26</f>
        <v>MMM 2011</v>
      </c>
      <c r="W27" s="20" t="str">
        <f>ZZZ__FnCalls!F27</f>
        <v>MMM 2011</v>
      </c>
      <c r="X27" s="20" t="str">
        <f>ZZZ__FnCalls!F28</f>
        <v>MMM 2011</v>
      </c>
      <c r="Y27" s="20" t="str">
        <f>ZZZ__FnCalls!F29</f>
        <v>MMM 2011</v>
      </c>
      <c r="Z27" s="20" t="str">
        <f>ZZZ__FnCalls!F30</f>
        <v>MMM 2011</v>
      </c>
      <c r="AA27" s="21" t="str">
        <f>ZZZ__FnCalls!H19</f>
        <v>2011</v>
      </c>
      <c r="AB27" s="20" t="str">
        <f>ZZZ__FnCalls!F31</f>
        <v>MMM 2012</v>
      </c>
      <c r="AC27" s="20" t="str">
        <f>ZZZ__FnCalls!F32</f>
        <v>MMM 2012</v>
      </c>
      <c r="AD27" s="20" t="str">
        <f>ZZZ__FnCalls!F33</f>
        <v>MMM 2012</v>
      </c>
      <c r="AE27" s="20" t="str">
        <f>ZZZ__FnCalls!F34</f>
        <v>MMM 2012</v>
      </c>
      <c r="AF27" s="20" t="str">
        <f>ZZZ__FnCalls!F35</f>
        <v>MMM 2012</v>
      </c>
      <c r="AG27" s="20" t="str">
        <f>ZZZ__FnCalls!F36</f>
        <v>MMM 2012</v>
      </c>
      <c r="AH27" s="20" t="str">
        <f>ZZZ__FnCalls!F37</f>
        <v>MMM 2012</v>
      </c>
      <c r="AI27" s="20" t="str">
        <f>ZZZ__FnCalls!F38</f>
        <v>MMM 2012</v>
      </c>
      <c r="AJ27" s="20" t="str">
        <f>ZZZ__FnCalls!F39</f>
        <v>MMM 2012</v>
      </c>
      <c r="AK27" s="20" t="str">
        <f>ZZZ__FnCalls!F40</f>
        <v>MMM 2012</v>
      </c>
      <c r="AL27" s="20" t="str">
        <f>ZZZ__FnCalls!F41</f>
        <v>MMM 2012</v>
      </c>
      <c r="AM27" s="20" t="str">
        <f>ZZZ__FnCalls!F42</f>
        <v>MMM 2012</v>
      </c>
      <c r="AN27" s="21" t="str">
        <f>ZZZ__FnCalls!H31</f>
        <v>2012</v>
      </c>
      <c r="AO27" s="20" t="str">
        <f>ZZZ__FnCalls!F43</f>
        <v>MMM 2013</v>
      </c>
      <c r="AP27" s="20" t="str">
        <f>ZZZ__FnCalls!F44</f>
        <v>MMM 2013</v>
      </c>
      <c r="AQ27" s="20" t="str">
        <f>ZZZ__FnCalls!F45</f>
        <v>MMM 2013</v>
      </c>
      <c r="AR27" s="20" t="str">
        <f>ZZZ__FnCalls!F46</f>
        <v>MMM 2013</v>
      </c>
      <c r="AS27" s="20" t="str">
        <f>ZZZ__FnCalls!F47</f>
        <v>MMM 2013</v>
      </c>
      <c r="AT27" s="20" t="str">
        <f>ZZZ__FnCalls!F48</f>
        <v>MMM 2013</v>
      </c>
      <c r="AU27" s="20" t="str">
        <f>ZZZ__FnCalls!F49</f>
        <v>MMM 2013</v>
      </c>
      <c r="AV27" s="20" t="str">
        <f>ZZZ__FnCalls!F50</f>
        <v>MMM 2013</v>
      </c>
      <c r="AW27" s="20" t="str">
        <f>ZZZ__FnCalls!F51</f>
        <v>MMM 2013</v>
      </c>
      <c r="AX27" s="20" t="str">
        <f>ZZZ__FnCalls!F52</f>
        <v>MMM 2013</v>
      </c>
      <c r="AY27" s="20" t="str">
        <f>ZZZ__FnCalls!F53</f>
        <v>MMM 2013</v>
      </c>
      <c r="AZ27" s="20" t="str">
        <f>ZZZ__FnCalls!F54</f>
        <v>MMM 2013</v>
      </c>
      <c r="BA27" s="21" t="str">
        <f>ZZZ__FnCalls!H43</f>
        <v>2013</v>
      </c>
      <c r="BB27" s="20" t="str">
        <f>ZZZ__FnCalls!F55</f>
        <v>MMM 2014</v>
      </c>
      <c r="BC27" s="20" t="str">
        <f>ZZZ__FnCalls!F56</f>
        <v>MMM 2014</v>
      </c>
      <c r="BD27" s="20" t="str">
        <f>ZZZ__FnCalls!F57</f>
        <v>MMM 2014</v>
      </c>
      <c r="BE27" s="20" t="str">
        <f>ZZZ__FnCalls!F58</f>
        <v>MMM 2014</v>
      </c>
      <c r="BF27" s="20" t="str">
        <f>ZZZ__FnCalls!F59</f>
        <v>MMM 2014</v>
      </c>
      <c r="BG27" s="20" t="str">
        <f>ZZZ__FnCalls!F60</f>
        <v>MMM 2014</v>
      </c>
      <c r="BH27" s="20" t="str">
        <f>ZZZ__FnCalls!F61</f>
        <v>MMM 2014</v>
      </c>
      <c r="BI27" s="20" t="str">
        <f>ZZZ__FnCalls!F62</f>
        <v>MMM 2014</v>
      </c>
      <c r="BJ27" s="20" t="str">
        <f>ZZZ__FnCalls!F63</f>
        <v>MMM 2014</v>
      </c>
      <c r="BK27" s="20" t="str">
        <f>ZZZ__FnCalls!F64</f>
        <v>MMM 2014</v>
      </c>
      <c r="BL27" s="20" t="str">
        <f>ZZZ__FnCalls!F65</f>
        <v>MMM 2014</v>
      </c>
      <c r="BM27" s="20" t="str">
        <f>ZZZ__FnCalls!F66</f>
        <v>MMM 2014</v>
      </c>
      <c r="BN27" s="21" t="str">
        <f>ZZZ__FnCalls!H55</f>
        <v>2014</v>
      </c>
      <c r="BO27" s="20" t="str">
        <f>ZZZ__FnCalls!F67</f>
        <v>MMM 2015</v>
      </c>
      <c r="BP27" s="20" t="str">
        <f>ZZZ__FnCalls!F68</f>
        <v>MMM 2015</v>
      </c>
      <c r="BQ27" s="20" t="str">
        <f>ZZZ__FnCalls!F69</f>
        <v>MMM 2015</v>
      </c>
      <c r="BR27" s="20" t="str">
        <f>ZZZ__FnCalls!F70</f>
        <v>MMM 2015</v>
      </c>
      <c r="BS27" s="20" t="str">
        <f>ZZZ__FnCalls!F71</f>
        <v>MMM 2015</v>
      </c>
      <c r="BT27" s="20" t="str">
        <f>ZZZ__FnCalls!F72</f>
        <v>MMM 2015</v>
      </c>
      <c r="BU27" s="20" t="str">
        <f>ZZZ__FnCalls!F73</f>
        <v>MMM 2015</v>
      </c>
      <c r="BV27" s="20" t="str">
        <f>ZZZ__FnCalls!F74</f>
        <v>MMM 2015</v>
      </c>
      <c r="BW27" s="20" t="str">
        <f>ZZZ__FnCalls!F75</f>
        <v>MMM 2015</v>
      </c>
      <c r="BX27" s="20" t="str">
        <f>ZZZ__FnCalls!F76</f>
        <v>MMM 2015</v>
      </c>
      <c r="BY27" s="20" t="str">
        <f>ZZZ__FnCalls!F77</f>
        <v>MMM 2015</v>
      </c>
      <c r="BZ27" s="20" t="str">
        <f>ZZZ__FnCalls!F78</f>
        <v>MMM 2015</v>
      </c>
      <c r="CA27" s="21" t="str">
        <f>ZZZ__FnCalls!H67</f>
        <v>2015</v>
      </c>
      <c r="CB27" s="20" t="str">
        <f>ZZZ__FnCalls!F79</f>
        <v>MMM 2016</v>
      </c>
      <c r="CC27" s="20" t="str">
        <f>ZZZ__FnCalls!F80</f>
        <v>MMM 2016</v>
      </c>
      <c r="CD27" s="20" t="str">
        <f>ZZZ__FnCalls!F81</f>
        <v>MMM 2016</v>
      </c>
      <c r="CE27" s="20" t="str">
        <f>ZZZ__FnCalls!F82</f>
        <v>MMM 2016</v>
      </c>
      <c r="CF27" s="20" t="str">
        <f>ZZZ__FnCalls!F83</f>
        <v>MMM 2016</v>
      </c>
      <c r="CG27" s="20" t="str">
        <f>ZZZ__FnCalls!F84</f>
        <v>MMM 2016</v>
      </c>
      <c r="CH27" s="20" t="str">
        <f>ZZZ__FnCalls!F85</f>
        <v>MMM 2016</v>
      </c>
      <c r="CI27" s="20" t="str">
        <f>ZZZ__FnCalls!F86</f>
        <v>MMM 2016</v>
      </c>
      <c r="CJ27" s="20" t="str">
        <f>ZZZ__FnCalls!F87</f>
        <v>MMM 2016</v>
      </c>
      <c r="CK27" s="20" t="str">
        <f>ZZZ__FnCalls!F88</f>
        <v>MMM 2016</v>
      </c>
      <c r="CL27" s="20" t="str">
        <f>ZZZ__FnCalls!F89</f>
        <v>MMM 2016</v>
      </c>
      <c r="CM27" s="20" t="str">
        <f>ZZZ__FnCalls!F90</f>
        <v>MMM 2016</v>
      </c>
      <c r="CN27" s="21" t="str">
        <f>ZZZ__FnCalls!H79</f>
        <v>2016</v>
      </c>
      <c r="CO27" s="20" t="str">
        <f>ZZZ__FnCalls!F91</f>
        <v>MMM 2017</v>
      </c>
      <c r="CP27" s="20" t="str">
        <f>ZZZ__FnCalls!F92</f>
        <v>MMM 2017</v>
      </c>
      <c r="CQ27" s="20" t="str">
        <f>ZZZ__FnCalls!F93</f>
        <v>MMM 2017</v>
      </c>
      <c r="CR27" s="20" t="str">
        <f>ZZZ__FnCalls!F94</f>
        <v>MMM 2017</v>
      </c>
      <c r="CS27" s="20" t="str">
        <f>ZZZ__FnCalls!F95</f>
        <v>MMM 2017</v>
      </c>
      <c r="CT27" s="20" t="str">
        <f>ZZZ__FnCalls!F96</f>
        <v>MMM 2017</v>
      </c>
      <c r="CU27" s="20" t="str">
        <f>ZZZ__FnCalls!F97</f>
        <v>MMM 2017</v>
      </c>
      <c r="CV27" s="20" t="str">
        <f>ZZZ__FnCalls!F98</f>
        <v>MMM 2017</v>
      </c>
      <c r="CW27" s="20" t="str">
        <f>ZZZ__FnCalls!F99</f>
        <v>MMM 2017</v>
      </c>
      <c r="CX27" s="20" t="str">
        <f>ZZZ__FnCalls!F100</f>
        <v>MMM 2017</v>
      </c>
      <c r="CY27" s="20" t="str">
        <f>ZZZ__FnCalls!F101</f>
        <v>MMM 2017</v>
      </c>
      <c r="CZ27" s="20" t="str">
        <f>ZZZ__FnCalls!F102</f>
        <v>MMM 2017</v>
      </c>
      <c r="DA27" s="21" t="str">
        <f>ZZZ__FnCalls!H91</f>
        <v>2017</v>
      </c>
      <c r="DB27" s="20" t="str">
        <f>ZZZ__FnCalls!F103</f>
        <v>MMM 2018</v>
      </c>
      <c r="DC27" s="20" t="str">
        <f>ZZZ__FnCalls!F104</f>
        <v>MMM 2018</v>
      </c>
      <c r="DD27" s="20" t="str">
        <f>ZZZ__FnCalls!F105</f>
        <v>MMM 2018</v>
      </c>
      <c r="DE27" s="20" t="str">
        <f>ZZZ__FnCalls!F106</f>
        <v>MMM 2018</v>
      </c>
      <c r="DF27" s="20" t="str">
        <f>ZZZ__FnCalls!F107</f>
        <v>MMM 2018</v>
      </c>
      <c r="DG27" s="20" t="str">
        <f>ZZZ__FnCalls!F108</f>
        <v>MMM 2018</v>
      </c>
      <c r="DH27" s="20" t="str">
        <f>ZZZ__FnCalls!F109</f>
        <v>MMM 2018</v>
      </c>
      <c r="DI27" s="20" t="str">
        <f>ZZZ__FnCalls!F110</f>
        <v>MMM 2018</v>
      </c>
      <c r="DJ27" s="20" t="str">
        <f>ZZZ__FnCalls!F111</f>
        <v>MMM 2018</v>
      </c>
      <c r="DK27" s="20" t="str">
        <f>ZZZ__FnCalls!F112</f>
        <v>MMM 2018</v>
      </c>
      <c r="DL27" s="20" t="str">
        <f>ZZZ__FnCalls!F113</f>
        <v>MMM 2018</v>
      </c>
      <c r="DM27" s="20" t="str">
        <f>ZZZ__FnCalls!F114</f>
        <v>MMM 2018</v>
      </c>
      <c r="DN27" s="21" t="str">
        <f>ZZZ__FnCalls!H103</f>
        <v>2018</v>
      </c>
      <c r="DO27" s="20" t="str">
        <f>ZZZ__FnCalls!F115</f>
        <v>MMM 2019</v>
      </c>
      <c r="DP27" s="20" t="str">
        <f>ZZZ__FnCalls!F116</f>
        <v>MMM 2019</v>
      </c>
      <c r="DQ27" s="20" t="str">
        <f>ZZZ__FnCalls!F117</f>
        <v>MMM 2019</v>
      </c>
      <c r="DR27" s="20" t="str">
        <f>ZZZ__FnCalls!F118</f>
        <v>MMM 2019</v>
      </c>
      <c r="DS27" s="20" t="str">
        <f>ZZZ__FnCalls!F119</f>
        <v>MMM 2019</v>
      </c>
      <c r="DT27" s="20" t="str">
        <f>ZZZ__FnCalls!F120</f>
        <v>MMM 2019</v>
      </c>
      <c r="DU27" s="20" t="str">
        <f>ZZZ__FnCalls!F121</f>
        <v>MMM 2019</v>
      </c>
      <c r="DV27" s="20" t="str">
        <f>ZZZ__FnCalls!F122</f>
        <v>MMM 2019</v>
      </c>
      <c r="DW27" s="20" t="str">
        <f>ZZZ__FnCalls!F123</f>
        <v>MMM 2019</v>
      </c>
      <c r="DX27" s="20" t="str">
        <f>ZZZ__FnCalls!F124</f>
        <v>MMM 2019</v>
      </c>
      <c r="DY27" s="20" t="str">
        <f>ZZZ__FnCalls!F125</f>
        <v>MMM 2019</v>
      </c>
      <c r="DZ27" s="20" t="str">
        <f>ZZZ__FnCalls!F126</f>
        <v>MMM 2019</v>
      </c>
      <c r="EA27" s="21" t="str">
        <f>ZZZ__FnCalls!H115</f>
        <v>2019</v>
      </c>
      <c r="EB27" s="20" t="str">
        <f>ZZZ__FnCalls!F127</f>
        <v>MMM 2020</v>
      </c>
      <c r="EC27" s="20" t="str">
        <f>ZZZ__FnCalls!F128</f>
        <v>MMM 2020</v>
      </c>
      <c r="ED27" s="20" t="str">
        <f>ZZZ__FnCalls!F129</f>
        <v>MMM 2020</v>
      </c>
      <c r="EE27" s="20" t="str">
        <f>ZZZ__FnCalls!F130</f>
        <v>MMM 2020</v>
      </c>
      <c r="EF27" s="20" t="str">
        <f>ZZZ__FnCalls!F131</f>
        <v>MMM 2020</v>
      </c>
      <c r="EG27" s="20" t="str">
        <f>ZZZ__FnCalls!F132</f>
        <v>MMM 2020</v>
      </c>
      <c r="EH27" s="20" t="str">
        <f>ZZZ__FnCalls!F133</f>
        <v>MMM 2020</v>
      </c>
      <c r="EI27" s="20" t="str">
        <f>ZZZ__FnCalls!F134</f>
        <v>MMM 2020</v>
      </c>
      <c r="EJ27" s="20" t="str">
        <f>ZZZ__FnCalls!F135</f>
        <v>MMM 2020</v>
      </c>
      <c r="EK27" s="20" t="str">
        <f>ZZZ__FnCalls!F136</f>
        <v>MMM 2020</v>
      </c>
      <c r="EL27" s="20" t="str">
        <f>ZZZ__FnCalls!F137</f>
        <v>MMM 2020</v>
      </c>
      <c r="EM27" s="20" t="str">
        <f>ZZZ__FnCalls!F138</f>
        <v>MMM 2020</v>
      </c>
      <c r="EN27" s="21" t="str">
        <f>ZZZ__FnCalls!H127</f>
        <v>2020</v>
      </c>
    </row>
    <row r="28" spans="1:144" ht="12.75" customHeight="1" outlineLevel="1" x14ac:dyDescent="0.2">
      <c r="A28" s="7" t="str">
        <f>Labels!B38</f>
        <v>Employment</v>
      </c>
      <c r="B28" s="31">
        <f>Inputs!B27+'(Other Computations)'!B61*0/Inputs!B28/12</f>
        <v>140</v>
      </c>
      <c r="C28" s="31">
        <f>B28+'(Other Computations)'!B61*(B29-B28)/Inputs!B28/12</f>
        <v>140</v>
      </c>
      <c r="D28" s="31">
        <f ca="1">C28+'(Other Computations)'!B61*(C29-C28)/Inputs!B28/12</f>
        <v>139.99384801087592</v>
      </c>
      <c r="E28" s="31">
        <f ca="1">D28+'(Other Computations)'!B61*(D29-D28)/Inputs!B28/12</f>
        <v>139.98256482546645</v>
      </c>
      <c r="F28" s="31">
        <f ca="1">E28+'(Other Computations)'!B61*(E29-E28)/Inputs!B28/12</f>
        <v>139.9649290693674</v>
      </c>
      <c r="G28" s="31">
        <f ca="1">F28+'(Other Computations)'!B61*(F29-F28)/Inputs!B28/12</f>
        <v>139.94274441007346</v>
      </c>
      <c r="H28" s="31">
        <f ca="1">G28+'(Other Computations)'!B61*(G29-G28)/Inputs!B28/12</f>
        <v>139.91624677966681</v>
      </c>
      <c r="I28" s="31">
        <f ca="1">H28+'(Other Computations)'!B61*(H29-H28)/Inputs!B28/12</f>
        <v>139.883293968647</v>
      </c>
      <c r="J28" s="31">
        <f ca="1">I28+'(Other Computations)'!B61*(I29-I28)/Inputs!B28/12</f>
        <v>139.84477300376753</v>
      </c>
      <c r="K28" s="31">
        <f ca="1">J28+'(Other Computations)'!B61*(J29-J28)/Inputs!B28/12</f>
        <v>139.80216396193566</v>
      </c>
      <c r="L28" s="31">
        <f ca="1">K28+'(Other Computations)'!B61*(K29-K28)/Inputs!B28/12</f>
        <v>139.75452907075675</v>
      </c>
      <c r="M28" s="31">
        <f ca="1">L28+'(Other Computations)'!B61*(L29-L28)/Inputs!B28/12</f>
        <v>139.70278738449306</v>
      </c>
      <c r="N28" s="32">
        <f ca="1">M28</f>
        <v>139.70278738449306</v>
      </c>
      <c r="O28" s="31">
        <f ca="1">M28+'(Other Computations)'!B61*(M29-M28)/Inputs!B28/12</f>
        <v>139.64661968256468</v>
      </c>
      <c r="P28" s="31">
        <f ca="1">O28+'(Other Computations)'!B61*(O29-O28)/Inputs!B28/12</f>
        <v>139.58761306229476</v>
      </c>
      <c r="Q28" s="31">
        <f ca="1">P28+'(Other Computations)'!B61*(P29-P28)/Inputs!B28/12</f>
        <v>139.52454416610706</v>
      </c>
      <c r="R28" s="31">
        <f ca="1">Q28+'(Other Computations)'!B61*(Q29-Q28)/Inputs!B28/12</f>
        <v>139.45603073204884</v>
      </c>
      <c r="S28" s="31">
        <f ca="1">R28+'(Other Computations)'!B61*(R29-R28)/Inputs!B28/12</f>
        <v>139.3837467564652</v>
      </c>
      <c r="T28" s="31">
        <f ca="1">S28+'(Other Computations)'!B61*(S29-S28)/Inputs!B28/12</f>
        <v>139.30719093819428</v>
      </c>
      <c r="U28" s="31">
        <f ca="1">T28+'(Other Computations)'!B61*(T29-T28)/Inputs!B28/12</f>
        <v>139.22767361463249</v>
      </c>
      <c r="V28" s="31">
        <f ca="1">U28+'(Other Computations)'!B61*(U29-U28)/Inputs!B28/12</f>
        <v>139.1450647955831</v>
      </c>
      <c r="W28" s="31">
        <f ca="1">V28+'(Other Computations)'!B61*(V29-V28)/Inputs!B28/12</f>
        <v>139.06043005349872</v>
      </c>
      <c r="X28" s="31">
        <f ca="1">W28+'(Other Computations)'!B61*(W29-W28)/Inputs!B28/12</f>
        <v>138.97249979407974</v>
      </c>
      <c r="Y28" s="31">
        <f ca="1">X28+'(Other Computations)'!B61*(X29-X28)/Inputs!B28/12</f>
        <v>138.88130276701588</v>
      </c>
      <c r="Z28" s="31">
        <f ca="1">Y28+'(Other Computations)'!B61*(Y29-Y28)/Inputs!B28/12</f>
        <v>138.78880654377539</v>
      </c>
      <c r="AA28" s="32">
        <f ca="1">Z28</f>
        <v>138.78880654377539</v>
      </c>
      <c r="AB28" s="31">
        <f ca="1">Z28+'(Other Computations)'!B61*(Z29-Z28)/Inputs!B28/12</f>
        <v>138.69369182123015</v>
      </c>
      <c r="AC28" s="31">
        <f ca="1">AB28+'(Other Computations)'!B61*(AB29-AB28)/Inputs!B28/12</f>
        <v>138.59661069239976</v>
      </c>
      <c r="AD28" s="31">
        <f ca="1">AC28+'(Other Computations)'!B61*(AC29-AC28)/Inputs!B28/12</f>
        <v>138.49677772192106</v>
      </c>
      <c r="AE28" s="31">
        <f ca="1">AD28+'(Other Computations)'!B61*(AD29-AD28)/Inputs!B28/12</f>
        <v>138.39450086216871</v>
      </c>
      <c r="AF28" s="31">
        <f ca="1">AE28+'(Other Computations)'!B61*(AE29-AE28)/Inputs!B28/12</f>
        <v>138.29015878481573</v>
      </c>
      <c r="AG28" s="31">
        <f ca="1">AF28+'(Other Computations)'!B61*(AF29-AF28)/Inputs!B28/12</f>
        <v>138.18467449896289</v>
      </c>
      <c r="AH28" s="31">
        <f ca="1">AG28+'(Other Computations)'!B61*(AG29-AG28)/Inputs!B28/12</f>
        <v>138.07759615722304</v>
      </c>
      <c r="AI28" s="31">
        <f ca="1">AH28+'(Other Computations)'!B61*(AH29-AH28)/Inputs!B28/12</f>
        <v>137.96782204413594</v>
      </c>
      <c r="AJ28" s="31">
        <f ca="1">AI28+'(Other Computations)'!B61*(AI29-AI28)/Inputs!B28/12</f>
        <v>137.85577726955188</v>
      </c>
      <c r="AK28" s="31">
        <f ca="1">AJ28+'(Other Computations)'!B61*(AJ29-AJ28)/Inputs!B28/12</f>
        <v>137.74084159827328</v>
      </c>
      <c r="AL28" s="31">
        <f ca="1">AK28+'(Other Computations)'!B61*(AK29-AK28)/Inputs!B28/12</f>
        <v>137.62409969836233</v>
      </c>
      <c r="AM28" s="31">
        <f ca="1">AL28+'(Other Computations)'!B61*(AL29-AL28)/Inputs!B28/12</f>
        <v>137.50389474459845</v>
      </c>
      <c r="AN28" s="32">
        <f ca="1">AM28</f>
        <v>137.50389474459845</v>
      </c>
      <c r="AO28" s="31">
        <f ca="1">AM28+'(Other Computations)'!B61*(AM29-AM28)/Inputs!B28/12</f>
        <v>137.38197681923356</v>
      </c>
      <c r="AP28" s="31">
        <f ca="1">AO28+'(Other Computations)'!B61*(AO29-AO28)/Inputs!B28/12</f>
        <v>137.25721336996358</v>
      </c>
      <c r="AQ28" s="31">
        <f ca="1">AP28+'(Other Computations)'!B61*(AP29-AP28)/Inputs!B28/12</f>
        <v>137.13090747709515</v>
      </c>
      <c r="AR28" s="31">
        <f ca="1">AQ28+'(Other Computations)'!B61*(AQ29-AQ28)/Inputs!B28/12</f>
        <v>137.00236609679519</v>
      </c>
      <c r="AS28" s="31">
        <f ca="1">AR28+'(Other Computations)'!B61*(AR29-AR28)/Inputs!B28/12</f>
        <v>136.87361900058738</v>
      </c>
      <c r="AT28" s="31">
        <f ca="1">AS28+'(Other Computations)'!B61*(AS29-AS28)/Inputs!B28/12</f>
        <v>136.74335964917466</v>
      </c>
      <c r="AU28" s="31">
        <f ca="1">AT28+'(Other Computations)'!B61*(AT29-AT28)/Inputs!B28/12</f>
        <v>136.61118017615004</v>
      </c>
      <c r="AV28" s="31">
        <f ca="1">AU28+'(Other Computations)'!B61*(AU29-AU28)/Inputs!B28/12</f>
        <v>136.47689640372505</v>
      </c>
      <c r="AW28" s="31">
        <f ca="1">AV28+'(Other Computations)'!B61*(AV29-AV28)/Inputs!B28/12</f>
        <v>136.34144579411091</v>
      </c>
      <c r="AX28" s="31">
        <f ca="1">AW28+'(Other Computations)'!B61*(AW29-AW28)/Inputs!B28/12</f>
        <v>136.20439355652692</v>
      </c>
      <c r="AY28" s="31">
        <f ca="1">AX28+'(Other Computations)'!B61*(AX29-AX28)/Inputs!B28/12</f>
        <v>136.06715149281538</v>
      </c>
      <c r="AZ28" s="31">
        <f ca="1">AY28+'(Other Computations)'!B61*(AY29-AY28)/Inputs!B28/12</f>
        <v>135.92933229567427</v>
      </c>
      <c r="BA28" s="32">
        <f ca="1">AZ28</f>
        <v>135.92933229567427</v>
      </c>
      <c r="BB28" s="31">
        <f ca="1">AZ28+'(Other Computations)'!B61*(AZ29-AZ28)/Inputs!B28/12</f>
        <v>135.79034966727968</v>
      </c>
      <c r="BC28" s="31">
        <f ca="1">BB28+'(Other Computations)'!B61*(BB29-BB28)/Inputs!B28/12</f>
        <v>135.65022600903313</v>
      </c>
      <c r="BD28" s="31">
        <f ca="1">BC28+'(Other Computations)'!B61*(BC29-BC28)/Inputs!B28/12</f>
        <v>135.50852470607168</v>
      </c>
      <c r="BE28" s="31">
        <f ca="1">BD28+'(Other Computations)'!B61*(BD29-BD28)/Inputs!B28/12</f>
        <v>135.36749938840973</v>
      </c>
      <c r="BF28" s="31">
        <f ca="1">BE28+'(Other Computations)'!B61*(BE29-BE28)/Inputs!B28/12</f>
        <v>135.22567456631609</v>
      </c>
      <c r="BG28" s="31">
        <f ca="1">BF28+'(Other Computations)'!B61*(BF29-BF28)/Inputs!B28/12</f>
        <v>135.08143145911723</v>
      </c>
      <c r="BH28" s="31">
        <f ca="1">BG28+'(Other Computations)'!B61*(BG29-BG28)/Inputs!B28/12</f>
        <v>134.93575948585303</v>
      </c>
      <c r="BI28" s="31">
        <f ca="1">BH28+'(Other Computations)'!B61*(BH29-BH28)/Inputs!B28/12</f>
        <v>134.78850012999919</v>
      </c>
      <c r="BJ28" s="31">
        <f ca="1">BI28+'(Other Computations)'!B61*(BI29-BI28)/Inputs!B28/12</f>
        <v>134.64045062500674</v>
      </c>
      <c r="BK28" s="31">
        <f ca="1">BJ28+'(Other Computations)'!B61*(BJ29-BJ28)/Inputs!B28/12</f>
        <v>134.49201351388078</v>
      </c>
      <c r="BL28" s="31">
        <f ca="1">BK28+'(Other Computations)'!B61*(BK29-BK28)/Inputs!B28/12</f>
        <v>134.34261566145096</v>
      </c>
      <c r="BM28" s="31">
        <f ca="1">BL28+'(Other Computations)'!B61*(BL29-BL28)/Inputs!B28/12</f>
        <v>134.19162098548424</v>
      </c>
      <c r="BN28" s="32">
        <f ca="1">BM28</f>
        <v>134.19162098548424</v>
      </c>
      <c r="BO28" s="31">
        <f ca="1">BM28+'(Other Computations)'!B61*(BM29-BM28)/Inputs!B28/12</f>
        <v>134.03893630743076</v>
      </c>
      <c r="BP28" s="31">
        <f ca="1">BO28+'(Other Computations)'!B61*(BO29-BO28)/Inputs!B28/12</f>
        <v>133.88684373828389</v>
      </c>
      <c r="BQ28" s="31">
        <f ca="1">BP28+'(Other Computations)'!B61*(BP29-BP28)/Inputs!B28/12</f>
        <v>133.73407921175792</v>
      </c>
      <c r="BR28" s="31">
        <f ca="1">BQ28+'(Other Computations)'!B61*(BQ29-BQ28)/Inputs!B28/12</f>
        <v>133.58112683630432</v>
      </c>
      <c r="BS28" s="31">
        <f ca="1">BR28+'(Other Computations)'!B61*(BR29-BR28)/Inputs!B28/12</f>
        <v>133.42650922688762</v>
      </c>
      <c r="BT28" s="31">
        <f ca="1">BS28+'(Other Computations)'!B61*(BS29-BS28)/Inputs!B28/12</f>
        <v>133.27018433158872</v>
      </c>
      <c r="BU28" s="31">
        <f ca="1">BT28+'(Other Computations)'!B61*(BT29-BT28)/Inputs!B28/12</f>
        <v>133.11397678330835</v>
      </c>
      <c r="BV28" s="31">
        <f ca="1">BU28+'(Other Computations)'!B61*(BU29-BU28)/Inputs!B28/12</f>
        <v>132.95790964283029</v>
      </c>
      <c r="BW28" s="31">
        <f ca="1">BV28+'(Other Computations)'!B61*(BV29-BV28)/Inputs!B28/12</f>
        <v>132.80124782251559</v>
      </c>
      <c r="BX28" s="31">
        <f ca="1">BW28+'(Other Computations)'!B61*(BW29-BW28)/Inputs!B28/12</f>
        <v>132.64263017738236</v>
      </c>
      <c r="BY28" s="31">
        <f ca="1">BX28+'(Other Computations)'!B61*(BX29-BX28)/Inputs!B28/12</f>
        <v>132.48423476496072</v>
      </c>
      <c r="BZ28" s="31">
        <f ca="1">BY28+'(Other Computations)'!B61*(BY29-BY28)/Inputs!B28/12</f>
        <v>132.32684322332179</v>
      </c>
      <c r="CA28" s="32">
        <f ca="1">BZ28</f>
        <v>132.32684322332179</v>
      </c>
      <c r="CB28" s="31">
        <f ca="1">BZ28+'(Other Computations)'!B61*(BZ29-BZ28)/Inputs!B28/12</f>
        <v>132.16897277628988</v>
      </c>
      <c r="CC28" s="31">
        <f ca="1">CB28+'(Other Computations)'!B61*(CB29-CB28)/Inputs!B28/12</f>
        <v>132.0107818836405</v>
      </c>
      <c r="CD28" s="31">
        <f ca="1">CC28+'(Other Computations)'!B61*(CC29-CC28)/Inputs!B28/12</f>
        <v>131.85238358607364</v>
      </c>
      <c r="CE28" s="31">
        <f ca="1">CD28+'(Other Computations)'!B61*(CD29-CD28)/Inputs!B28/12</f>
        <v>131.69558580631951</v>
      </c>
      <c r="CF28" s="31">
        <f ca="1">CE28+'(Other Computations)'!B61*(CE29-CE28)/Inputs!B28/12</f>
        <v>131.53919310006947</v>
      </c>
      <c r="CG28" s="31">
        <f ca="1">CF28+'(Other Computations)'!B61*(CF29-CF28)/Inputs!B28/12</f>
        <v>131.38236888368297</v>
      </c>
      <c r="CH28" s="31">
        <f ca="1">CG28+'(Other Computations)'!B61*(CG29-CG28)/Inputs!B28/12</f>
        <v>131.22676181043002</v>
      </c>
      <c r="CI28" s="31">
        <f ca="1">CH28+'(Other Computations)'!B61*(CH29-CH28)/Inputs!B28/12</f>
        <v>131.0712298072672</v>
      </c>
      <c r="CJ28" s="31">
        <f ca="1">CI28+'(Other Computations)'!B61*(CI29-CI28)/Inputs!B28/12</f>
        <v>130.91396014098839</v>
      </c>
      <c r="CK28" s="31">
        <f ca="1">CJ28+'(Other Computations)'!B61*(CJ29-CJ28)/Inputs!B28/12</f>
        <v>130.7583233606446</v>
      </c>
      <c r="CL28" s="31">
        <f ca="1">CK28+'(Other Computations)'!B61*(CK29-CK28)/Inputs!B28/12</f>
        <v>130.60104835534398</v>
      </c>
      <c r="CM28" s="31">
        <f ca="1">CL28+'(Other Computations)'!B61*(CL29-CL28)/Inputs!B28/12</f>
        <v>130.44292668721155</v>
      </c>
      <c r="CN28" s="32">
        <f ca="1">CM28</f>
        <v>130.44292668721155</v>
      </c>
      <c r="CO28" s="31">
        <f ca="1">CM28+'(Other Computations)'!B61*(CM29-CM28)/Inputs!B28/12</f>
        <v>130.28469192531878</v>
      </c>
      <c r="CP28" s="31">
        <f ca="1">CO28+'(Other Computations)'!B61*(CO29-CO28)/Inputs!B28/12</f>
        <v>130.12519555617303</v>
      </c>
      <c r="CQ28" s="31">
        <f ca="1">CP28+'(Other Computations)'!B61*(CP29-CP28)/Inputs!B28/12</f>
        <v>129.96601672739411</v>
      </c>
      <c r="CR28" s="31">
        <f ca="1">CQ28+'(Other Computations)'!B61*(CQ29-CQ28)/Inputs!B28/12</f>
        <v>129.80759897256348</v>
      </c>
      <c r="CS28" s="31">
        <f ca="1">CR28+'(Other Computations)'!B61*(CR29-CR28)/Inputs!B28/12</f>
        <v>129.6498286885377</v>
      </c>
      <c r="CT28" s="31">
        <f ca="1">CS28+'(Other Computations)'!B61*(CS29-CS28)/Inputs!B28/12</f>
        <v>129.49345515701555</v>
      </c>
      <c r="CU28" s="31">
        <f ca="1">CT28+'(Other Computations)'!B61*(CT29-CT28)/Inputs!B28/12</f>
        <v>129.33685670935893</v>
      </c>
      <c r="CV28" s="31">
        <f ca="1">CU28+'(Other Computations)'!B61*(CU29-CU28)/Inputs!B28/12</f>
        <v>129.1793976041165</v>
      </c>
      <c r="CW28" s="31">
        <f ca="1">CV28+'(Other Computations)'!B61*(CV29-CV28)/Inputs!B28/12</f>
        <v>129.02298228221164</v>
      </c>
      <c r="CX28" s="31">
        <f ca="1">CW28+'(Other Computations)'!B61*(CW29-CW28)/Inputs!B28/12</f>
        <v>128.86634748367416</v>
      </c>
      <c r="CY28" s="31">
        <f ca="1">CX28+'(Other Computations)'!B61*(CX29-CX28)/Inputs!B28/12</f>
        <v>128.70937781649522</v>
      </c>
      <c r="CZ28" s="31">
        <f ca="1">CY28+'(Other Computations)'!B61*(CY29-CY28)/Inputs!B28/12</f>
        <v>128.55389698309247</v>
      </c>
      <c r="DA28" s="32">
        <f ca="1">CZ28</f>
        <v>128.55389698309247</v>
      </c>
      <c r="DB28" s="31">
        <f ca="1">CZ28+'(Other Computations)'!B61*(CZ29-CZ28)/Inputs!B28/12</f>
        <v>128.39854601444725</v>
      </c>
      <c r="DC28" s="31">
        <f ca="1">DB28+'(Other Computations)'!B61*(DB29-DB28)/Inputs!B28/12</f>
        <v>128.24529236796056</v>
      </c>
      <c r="DD28" s="31">
        <f ca="1">DC28+'(Other Computations)'!B61*(DC29-DC28)/Inputs!B28/12</f>
        <v>128.09341140837367</v>
      </c>
      <c r="DE28" s="31">
        <f ca="1">DD28+'(Other Computations)'!B61*(DD29-DD28)/Inputs!B28/12</f>
        <v>127.94322188400697</v>
      </c>
      <c r="DF28" s="31">
        <f ca="1">DE28+'(Other Computations)'!B61*(DE29-DE28)/Inputs!B28/12</f>
        <v>127.79374408378118</v>
      </c>
      <c r="DG28" s="31">
        <f ca="1">DF28+'(Other Computations)'!B61*(DF29-DF28)/Inputs!B28/12</f>
        <v>127.64485007538299</v>
      </c>
      <c r="DH28" s="31">
        <f ca="1">DG28+'(Other Computations)'!B61*(DG29-DG28)/Inputs!B28/12</f>
        <v>127.49705650156567</v>
      </c>
      <c r="DI28" s="31">
        <f ca="1">DH28+'(Other Computations)'!B61*(DH29-DH28)/Inputs!B28/12</f>
        <v>127.3496786914949</v>
      </c>
      <c r="DJ28" s="31">
        <f ca="1">DI28+'(Other Computations)'!B61*(DI29-DI28)/Inputs!B28/12</f>
        <v>127.20350156922035</v>
      </c>
      <c r="DK28" s="31">
        <f ca="1">DJ28+'(Other Computations)'!B61*(DJ29-DJ28)/Inputs!B28/12</f>
        <v>127.05742972211995</v>
      </c>
      <c r="DL28" s="31">
        <f ca="1">DK28+'(Other Computations)'!B61*(DK29-DK28)/Inputs!B28/12</f>
        <v>126.91022589653909</v>
      </c>
      <c r="DM28" s="31">
        <f ca="1">DL28+'(Other Computations)'!B61*(DL29-DL28)/Inputs!B28/12</f>
        <v>126.76381523611664</v>
      </c>
      <c r="DN28" s="32">
        <f ca="1">DM28</f>
        <v>126.76381523611664</v>
      </c>
      <c r="DO28" s="31">
        <f ca="1">DM28+'(Other Computations)'!B61*(DM29-DM28)/Inputs!B28/12</f>
        <v>126.61629173502163</v>
      </c>
      <c r="DP28" s="31">
        <f ca="1">DO28+'(Other Computations)'!B61*(DO29-DO28)/Inputs!B28/12</f>
        <v>126.47017977858215</v>
      </c>
      <c r="DQ28" s="31">
        <f ca="1">DP28+'(Other Computations)'!B61*(DP29-DP28)/Inputs!B28/12</f>
        <v>126.32349158020565</v>
      </c>
      <c r="DR28" s="31">
        <f ca="1">DQ28+'(Other Computations)'!B61*(DQ29-DQ28)/Inputs!B28/12</f>
        <v>126.17663112556453</v>
      </c>
      <c r="DS28" s="31">
        <f ca="1">DR28+'(Other Computations)'!B61*(DR29-DR28)/Inputs!B28/12</f>
        <v>126.02996709103279</v>
      </c>
      <c r="DT28" s="31">
        <f ca="1">DS28+'(Other Computations)'!B61*(DS29-DS28)/Inputs!B28/12</f>
        <v>125.88305380331452</v>
      </c>
      <c r="DU28" s="31">
        <f ca="1">DT28+'(Other Computations)'!B61*(DT29-DT28)/Inputs!B28/12</f>
        <v>125.73726761754756</v>
      </c>
      <c r="DV28" s="31">
        <f ca="1">DU28+'(Other Computations)'!B61*(DU29-DU28)/Inputs!B28/12</f>
        <v>125.59217309300617</v>
      </c>
      <c r="DW28" s="31">
        <f ca="1">DV28+'(Other Computations)'!B61*(DV29-DV28)/Inputs!B28/12</f>
        <v>125.44774070412197</v>
      </c>
      <c r="DX28" s="31">
        <f ca="1">DW28+'(Other Computations)'!B61*(DW29-DW28)/Inputs!B28/12</f>
        <v>125.30359663929094</v>
      </c>
      <c r="DY28" s="31">
        <f ca="1">DX28+'(Other Computations)'!B61*(DX29-DX28)/Inputs!B28/12</f>
        <v>125.15849917612127</v>
      </c>
      <c r="DZ28" s="31">
        <f ca="1">DY28+'(Other Computations)'!B61*(DY29-DY28)/Inputs!B28/12</f>
        <v>125.0136661795362</v>
      </c>
      <c r="EA28" s="32">
        <f ca="1">DZ28</f>
        <v>125.0136661795362</v>
      </c>
      <c r="EB28" s="31">
        <f ca="1">DZ28+'(Other Computations)'!B61*(DZ29-DZ28)/Inputs!B28/12</f>
        <v>124.86917776060308</v>
      </c>
      <c r="EC28" s="31">
        <f ca="1">EB28+'(Other Computations)'!B61*(EB29-EB28)/Inputs!B28/12</f>
        <v>124.72551169204739</v>
      </c>
      <c r="ED28" s="31">
        <f ca="1">EC28+'(Other Computations)'!B61*(EC29-EC28)/Inputs!B28/12</f>
        <v>124.58347657788329</v>
      </c>
      <c r="EE28" s="31">
        <f ca="1">ED28+'(Other Computations)'!B61*(ED29-ED28)/Inputs!B28/12</f>
        <v>124.44283389793546</v>
      </c>
      <c r="EF28" s="31">
        <f ca="1">EE28+'(Other Computations)'!B61*(EE29-EE28)/Inputs!B28/12</f>
        <v>124.30222304176444</v>
      </c>
      <c r="EG28" s="31">
        <f ca="1">EF28+'(Other Computations)'!B61*(EF29-EF28)/Inputs!B28/12</f>
        <v>124.16205420821923</v>
      </c>
      <c r="EH28" s="31">
        <f ca="1">EG28+'(Other Computations)'!B61*(EG29-EG28)/Inputs!B28/12</f>
        <v>124.02337859082847</v>
      </c>
      <c r="EI28" s="31">
        <f ca="1">EH28+'(Other Computations)'!B61*(EH29-EH28)/Inputs!B28/12</f>
        <v>123.88489725555682</v>
      </c>
      <c r="EJ28" s="31">
        <f ca="1">EI28+'(Other Computations)'!B61*(EI29-EI28)/Inputs!B28/12</f>
        <v>123.74705727581849</v>
      </c>
      <c r="EK28" s="31">
        <f ca="1">EJ28+'(Other Computations)'!B61*(EJ29-EJ28)/Inputs!B28/12</f>
        <v>123.61099773687461</v>
      </c>
      <c r="EL28" s="31">
        <f ca="1">EK28+'(Other Computations)'!B61*(EK29-EK28)/Inputs!B28/12</f>
        <v>123.47488519132318</v>
      </c>
      <c r="EM28" s="31">
        <f ca="1">EL28+'(Other Computations)'!B61*(EL29-EL28)/Inputs!B28/12</f>
        <v>123.33831032000595</v>
      </c>
      <c r="EN28" s="32">
        <f ca="1">EM28</f>
        <v>123.33831032000595</v>
      </c>
    </row>
    <row r="29" spans="1:144" ht="12.75" customHeight="1" outlineLevel="1" x14ac:dyDescent="0.2">
      <c r="A29" s="9" t="str">
        <f>Labels!B39</f>
        <v>Desired Employment</v>
      </c>
      <c r="B29" s="33">
        <f>(1-Inputs!B20)*B11/'(Other Computations)'!B130</f>
        <v>140</v>
      </c>
      <c r="C29" s="33">
        <f ca="1">(1-Inputs!B20)*C11/'(Other Computations)'!B130</f>
        <v>139.6456454264532</v>
      </c>
      <c r="D29" s="33">
        <f ca="1">(1-Inputs!B20)*D11/'(Other Computations)'!B130</f>
        <v>139.3439365312903</v>
      </c>
      <c r="E29" s="33">
        <f ca="1">(1-Inputs!B20)*E11/'(Other Computations)'!B130</f>
        <v>138.9667452741617</v>
      </c>
      <c r="F29" s="33">
        <f ca="1">(1-Inputs!B20)*F11/'(Other Computations)'!B130</f>
        <v>138.68709269403715</v>
      </c>
      <c r="G29" s="33">
        <f ca="1">(1-Inputs!B20)*G11/'(Other Computations)'!B130</f>
        <v>138.41648089864967</v>
      </c>
      <c r="H29" s="33">
        <f ca="1">(1-Inputs!B20)*H11/'(Other Computations)'!B130</f>
        <v>138.01816486492626</v>
      </c>
      <c r="I29" s="33">
        <f ca="1">(1-Inputs!B20)*I11/'(Other Computations)'!B130</f>
        <v>137.66448639158901</v>
      </c>
      <c r="J29" s="33">
        <f ca="1">(1-Inputs!B20)*J11/'(Other Computations)'!B130</f>
        <v>137.39049219425124</v>
      </c>
      <c r="K29" s="33">
        <f ca="1">(1-Inputs!B20)*K11/'(Other Computations)'!B130</f>
        <v>137.05839423003022</v>
      </c>
      <c r="L29" s="33">
        <f ca="1">(1-Inputs!B20)*L11/'(Other Computations)'!B130</f>
        <v>136.77420794196843</v>
      </c>
      <c r="M29" s="33">
        <f ca="1">(1-Inputs!B20)*M11/'(Other Computations)'!B130</f>
        <v>136.46752775341741</v>
      </c>
      <c r="N29" s="34">
        <f ca="1">SUM(B29:M29)</f>
        <v>1658.4331742007746</v>
      </c>
      <c r="O29" s="33">
        <f ca="1">(1-Inputs!B20)*O11/'(Other Computations)'!B130</f>
        <v>136.24783835501762</v>
      </c>
      <c r="P29" s="33">
        <f ca="1">(1-Inputs!B20)*P11/'(Other Computations)'!B130</f>
        <v>135.95484464188334</v>
      </c>
      <c r="Q29" s="33">
        <f ca="1">(1-Inputs!B20)*Q11/'(Other Computations)'!B130</f>
        <v>135.57817036435321</v>
      </c>
      <c r="R29" s="33">
        <f ca="1">(1-Inputs!B20)*R11/'(Other Computations)'!B130</f>
        <v>135.29247373843128</v>
      </c>
      <c r="S29" s="33">
        <f ca="1">(1-Inputs!B20)*S11/'(Other Computations)'!B130</f>
        <v>134.97413162405979</v>
      </c>
      <c r="T29" s="33">
        <f ca="1">(1-Inputs!B20)*T11/'(Other Computations)'!B130</f>
        <v>134.72699310103491</v>
      </c>
      <c r="U29" s="33">
        <f ca="1">(1-Inputs!B20)*U11/'(Other Computations)'!B130</f>
        <v>134.46940563738701</v>
      </c>
      <c r="V29" s="33">
        <f ca="1">(1-Inputs!B20)*V11/'(Other Computations)'!B130</f>
        <v>134.27010365152299</v>
      </c>
      <c r="W29" s="33">
        <f ca="1">(1-Inputs!B20)*W11/'(Other Computations)'!B130</f>
        <v>133.99564711096585</v>
      </c>
      <c r="X29" s="33">
        <f ca="1">(1-Inputs!B20)*X11/'(Other Computations)'!B130</f>
        <v>133.71955103520176</v>
      </c>
      <c r="Y29" s="33">
        <f ca="1">(1-Inputs!B20)*Y11/'(Other Computations)'!B130</f>
        <v>133.55352030836332</v>
      </c>
      <c r="Z29" s="33">
        <f ca="1">(1-Inputs!B20)*Z11/'(Other Computations)'!B130</f>
        <v>133.31019852516948</v>
      </c>
      <c r="AA29" s="34">
        <f ca="1">SUM(O29:Z29)</f>
        <v>1616.0928780933903</v>
      </c>
      <c r="AB29" s="33">
        <f ca="1">(1-Inputs!B20)*AB11/'(Other Computations)'!B130</f>
        <v>133.1018188006002</v>
      </c>
      <c r="AC29" s="33">
        <f ca="1">(1-Inputs!B20)*AC11/'(Other Computations)'!B130</f>
        <v>132.84623159282634</v>
      </c>
      <c r="AD29" s="33">
        <f ca="1">(1-Inputs!B20)*AD11/'(Other Computations)'!B130</f>
        <v>132.60563060018549</v>
      </c>
      <c r="AE29" s="33">
        <f ca="1">(1-Inputs!B20)*AE11/'(Other Computations)'!B130</f>
        <v>132.38439720663652</v>
      </c>
      <c r="AF29" s="33">
        <f ca="1">(1-Inputs!B20)*AF11/'(Other Computations)'!B130</f>
        <v>132.21426391969288</v>
      </c>
      <c r="AG29" s="33">
        <f ca="1">(1-Inputs!B20)*AG11/'(Other Computations)'!B130</f>
        <v>132.01696201474758</v>
      </c>
      <c r="AH29" s="33">
        <f ca="1">(1-Inputs!B20)*AH11/'(Other Computations)'!B130</f>
        <v>131.75460724340618</v>
      </c>
      <c r="AI29" s="33">
        <f ca="1">(1-Inputs!B20)*AI11/'(Other Computations)'!B130</f>
        <v>131.51404302809385</v>
      </c>
      <c r="AJ29" s="33">
        <f ca="1">(1-Inputs!B20)*AJ11/'(Other Computations)'!B130</f>
        <v>131.23548260390365</v>
      </c>
      <c r="AK29" s="33">
        <f ca="1">(1-Inputs!B20)*AK11/'(Other Computations)'!B130</f>
        <v>131.01650816340256</v>
      </c>
      <c r="AL29" s="33">
        <f ca="1">(1-Inputs!B20)*AL11/'(Other Computations)'!B130</f>
        <v>130.70029436156369</v>
      </c>
      <c r="AM29" s="33">
        <f ca="1">(1-Inputs!B20)*AM11/'(Other Computations)'!B130</f>
        <v>130.48142224358097</v>
      </c>
      <c r="AN29" s="34">
        <f ca="1">SUM(AB29:AM29)</f>
        <v>1581.8716617786399</v>
      </c>
      <c r="AO29" s="33">
        <f ca="1">(1-Inputs!B20)*AO11/'(Other Computations)'!B130</f>
        <v>130.19560214128325</v>
      </c>
      <c r="AP29" s="33">
        <f ca="1">(1-Inputs!B20)*AP11/'(Other Computations)'!B130</f>
        <v>129.98199394074155</v>
      </c>
      <c r="AQ29" s="33">
        <f ca="1">(1-Inputs!B20)*AQ11/'(Other Computations)'!B130</f>
        <v>129.726923971817</v>
      </c>
      <c r="AR29" s="33">
        <f ca="1">(1-Inputs!B20)*AR11/'(Other Computations)'!B130</f>
        <v>129.58653335522521</v>
      </c>
      <c r="AS29" s="33">
        <f ca="1">(1-Inputs!B20)*AS11/'(Other Computations)'!B130</f>
        <v>129.37068035921487</v>
      </c>
      <c r="AT29" s="33">
        <f ca="1">(1-Inputs!B20)*AT11/'(Other Computations)'!B130</f>
        <v>129.12982200295693</v>
      </c>
      <c r="AU29" s="33">
        <f ca="1">(1-Inputs!B20)*AU11/'(Other Computations)'!B130</f>
        <v>128.87643488447048</v>
      </c>
      <c r="AV29" s="33">
        <f ca="1">(1-Inputs!B20)*AV11/'(Other Computations)'!B130</f>
        <v>128.67494128995125</v>
      </c>
      <c r="AW29" s="33">
        <f ca="1">(1-Inputs!B20)*AW11/'(Other Computations)'!B130</f>
        <v>128.44723690927353</v>
      </c>
      <c r="AX29" s="33">
        <f ca="1">(1-Inputs!B20)*AX11/'(Other Computations)'!B130</f>
        <v>128.29925068674282</v>
      </c>
      <c r="AY29" s="33">
        <f ca="1">(1-Inputs!B20)*AY11/'(Other Computations)'!B130</f>
        <v>128.1287657374877</v>
      </c>
      <c r="AZ29" s="33">
        <f ca="1">(1-Inputs!B20)*AZ11/'(Other Computations)'!B130</f>
        <v>127.92393290014613</v>
      </c>
      <c r="BA29" s="34">
        <f ca="1">SUM(AO29:AZ29)</f>
        <v>1548.3421181793105</v>
      </c>
      <c r="BB29" s="33">
        <f ca="1">(1-Inputs!B20)*BB11/'(Other Computations)'!B130</f>
        <v>127.71922695227876</v>
      </c>
      <c r="BC29" s="33">
        <f ca="1">(1-Inputs!B20)*BC11/'(Other Computations)'!B130</f>
        <v>127.48823095845323</v>
      </c>
      <c r="BD29" s="33">
        <f ca="1">(1-Inputs!B20)*BD11/'(Other Computations)'!B130</f>
        <v>127.38546640874274</v>
      </c>
      <c r="BE29" s="33">
        <f ca="1">(1-Inputs!B20)*BE11/'(Other Computations)'!B130</f>
        <v>127.19838963581547</v>
      </c>
      <c r="BF29" s="33">
        <f ca="1">(1-Inputs!B20)*BF11/'(Other Computations)'!B130</f>
        <v>126.9172715916616</v>
      </c>
      <c r="BG29" s="33">
        <f ca="1">(1-Inputs!B20)*BG11/'(Other Computations)'!B130</f>
        <v>126.69072579909947</v>
      </c>
      <c r="BH29" s="33">
        <f ca="1">(1-Inputs!B20)*BH11/'(Other Computations)'!B130</f>
        <v>126.45362058867255</v>
      </c>
      <c r="BI29" s="33">
        <f ca="1">(1-Inputs!B20)*BI11/'(Other Computations)'!B130</f>
        <v>126.26084864243299</v>
      </c>
      <c r="BJ29" s="33">
        <f ca="1">(1-Inputs!B20)*BJ11/'(Other Computations)'!B130</f>
        <v>126.09047302415159</v>
      </c>
      <c r="BK29" s="33">
        <f ca="1">(1-Inputs!B20)*BK11/'(Other Computations)'!B130</f>
        <v>125.88669721392311</v>
      </c>
      <c r="BL29" s="33">
        <f ca="1">(1-Inputs!B20)*BL11/'(Other Computations)'!B130</f>
        <v>125.6453223257674</v>
      </c>
      <c r="BM29" s="33">
        <f ca="1">(1-Inputs!B20)*BM11/'(Other Computations)'!B130</f>
        <v>125.39698352960443</v>
      </c>
      <c r="BN29" s="34">
        <f ca="1">SUM(BB29:BM29)</f>
        <v>1519.1332566706033</v>
      </c>
      <c r="BO29" s="33">
        <f ca="1">(1-Inputs!B20)*BO11/'(Other Computations)'!B130</f>
        <v>125.27840432457036</v>
      </c>
      <c r="BP29" s="33">
        <f ca="1">(1-Inputs!B20)*BP11/'(Other Computations)'!B130</f>
        <v>125.08760701038788</v>
      </c>
      <c r="BQ29" s="33">
        <f ca="1">(1-Inputs!B20)*BQ11/'(Other Computations)'!B130</f>
        <v>124.9240223856313</v>
      </c>
      <c r="BR29" s="33">
        <f ca="1">(1-Inputs!B20)*BR11/'(Other Computations)'!B130</f>
        <v>124.67515253390155</v>
      </c>
      <c r="BS29" s="33">
        <f ca="1">(1-Inputs!B20)*BS11/'(Other Computations)'!B130</f>
        <v>124.42219525767212</v>
      </c>
      <c r="BT29" s="33">
        <f ca="1">(1-Inputs!B20)*BT11/'(Other Computations)'!B130</f>
        <v>124.27262955063873</v>
      </c>
      <c r="BU29" s="33">
        <f ca="1">(1-Inputs!B20)*BU11/'(Other Computations)'!B130</f>
        <v>124.12450949177209</v>
      </c>
      <c r="BV29" s="33">
        <f ca="1">(1-Inputs!B20)*BV11/'(Other Computations)'!B130</f>
        <v>123.9341887927043</v>
      </c>
      <c r="BW29" s="33">
        <f ca="1">(1-Inputs!B20)*BW11/'(Other Computations)'!B130</f>
        <v>123.66487146284054</v>
      </c>
      <c r="BX29" s="33">
        <f ca="1">(1-Inputs!B20)*BX11/'(Other Computations)'!B130</f>
        <v>123.51905442189637</v>
      </c>
      <c r="BY29" s="33">
        <f ca="1">(1-Inputs!B20)*BY11/'(Other Computations)'!B130</f>
        <v>123.41848196655864</v>
      </c>
      <c r="BZ29" s="33">
        <f ca="1">(1-Inputs!B20)*BZ11/'(Other Computations)'!B130</f>
        <v>123.23350547428336</v>
      </c>
      <c r="CA29" s="34">
        <f ca="1">SUM(BO29:BZ29)</f>
        <v>1490.5546226728572</v>
      </c>
      <c r="CB29" s="33">
        <f ca="1">(1-Inputs!B20)*CB11/'(Other Computations)'!B130</f>
        <v>123.05717735968601</v>
      </c>
      <c r="CC29" s="33">
        <f ca="1">(1-Inputs!B20)*CC11/'(Other Computations)'!B130</f>
        <v>122.88703994378966</v>
      </c>
      <c r="CD29" s="33">
        <f ca="1">(1-Inputs!B20)*CD11/'(Other Computations)'!B130</f>
        <v>122.82083147223568</v>
      </c>
      <c r="CE29" s="33">
        <f ca="1">(1-Inputs!B20)*CE11/'(Other Computations)'!B130</f>
        <v>122.68736592631657</v>
      </c>
      <c r="CF29" s="33">
        <f ca="1">(1-Inputs!B20)*CF11/'(Other Computations)'!B130</f>
        <v>122.50611823620788</v>
      </c>
      <c r="CG29" s="33">
        <f ca="1">(1-Inputs!B20)*CG11/'(Other Computations)'!B130</f>
        <v>122.41940146431364</v>
      </c>
      <c r="CH29" s="33">
        <f ca="1">(1-Inputs!B20)*CH11/'(Other Computations)'!B130</f>
        <v>122.26811842825103</v>
      </c>
      <c r="CI29" s="33">
        <f ca="1">(1-Inputs!B20)*CI11/'(Other Computations)'!B130</f>
        <v>122.01249702960756</v>
      </c>
      <c r="CJ29" s="33">
        <f ca="1">(1-Inputs!B20)*CJ11/'(Other Computations)'!B130</f>
        <v>121.94928159318614</v>
      </c>
      <c r="CK29" s="33">
        <f ca="1">(1-Inputs!B20)*CK11/'(Other Computations)'!B130</f>
        <v>121.69928305532892</v>
      </c>
      <c r="CL29" s="33">
        <f ca="1">(1-Inputs!B20)*CL11/'(Other Computations)'!B130</f>
        <v>121.49324027091572</v>
      </c>
      <c r="CM29" s="33">
        <f ca="1">(1-Inputs!B20)*CM11/'(Other Computations)'!B130</f>
        <v>121.32860440218734</v>
      </c>
      <c r="CN29" s="34">
        <f ca="1">SUM(CB29:CM29)</f>
        <v>1467.1289591820259</v>
      </c>
      <c r="CO29" s="33">
        <f ca="1">(1-Inputs!B20)*CO11/'(Other Computations)'!B130</f>
        <v>121.0977010625224</v>
      </c>
      <c r="CP29" s="33">
        <f ca="1">(1-Inputs!B20)*CP11/'(Other Computations)'!B130</f>
        <v>120.9564950185071</v>
      </c>
      <c r="CQ29" s="33">
        <f ca="1">(1-Inputs!B20)*CQ11/'(Other Computations)'!B130</f>
        <v>120.84115404915033</v>
      </c>
      <c r="CR29" s="33">
        <f ca="1">(1-Inputs!B20)*CR11/'(Other Computations)'!B130</f>
        <v>120.7200306126789</v>
      </c>
      <c r="CS29" s="33">
        <f ca="1">(1-Inputs!B20)*CS11/'(Other Computations)'!B130</f>
        <v>120.64271327286174</v>
      </c>
      <c r="CT29" s="33">
        <f ca="1">(1-Inputs!B20)*CT11/'(Other Computations)'!B130</f>
        <v>120.47338457199375</v>
      </c>
      <c r="CU29" s="33">
        <f ca="1">(1-Inputs!B20)*CU11/'(Other Computations)'!B130</f>
        <v>120.26721224739596</v>
      </c>
      <c r="CV29" s="33">
        <f ca="1">(1-Inputs!B20)*CV11/'(Other Computations)'!B130</f>
        <v>120.16987506239738</v>
      </c>
      <c r="CW29" s="33">
        <f ca="1">(1-Inputs!B20)*CW11/'(Other Computations)'!B130</f>
        <v>120.00081788645284</v>
      </c>
      <c r="CX29" s="33">
        <f ca="1">(1-Inputs!B20)*CX11/'(Other Computations)'!B130</f>
        <v>119.82489465416761</v>
      </c>
      <c r="CY29" s="33">
        <f ca="1">(1-Inputs!B20)*CY11/'(Other Computations)'!B130</f>
        <v>119.75368181249625</v>
      </c>
      <c r="CZ29" s="33">
        <f ca="1">(1-Inputs!B20)*CZ11/'(Other Computations)'!B130</f>
        <v>119.60568118912828</v>
      </c>
      <c r="DA29" s="34">
        <f ca="1">SUM(CO29:CZ29)</f>
        <v>1444.3536414397527</v>
      </c>
      <c r="DB29" s="33">
        <f ca="1">(1-Inputs!B20)*DB11/'(Other Computations)'!B130</f>
        <v>119.57113597681376</v>
      </c>
      <c r="DC29" s="33">
        <f ca="1">(1-Inputs!B20)*DC11/'(Other Computations)'!B130</f>
        <v>119.49694909575611</v>
      </c>
      <c r="DD29" s="33">
        <f ca="1">(1-Inputs!B20)*DD11/'(Other Computations)'!B130</f>
        <v>119.44249480485205</v>
      </c>
      <c r="DE29" s="33">
        <f ca="1">(1-Inputs!B20)*DE11/'(Other Computations)'!B130</f>
        <v>119.33330059100119</v>
      </c>
      <c r="DF29" s="33">
        <f ca="1">(1-Inputs!B20)*DF11/'(Other Computations)'!B130</f>
        <v>119.21744920004542</v>
      </c>
      <c r="DG29" s="33">
        <f ca="1">(1-Inputs!B20)*DG11/'(Other Computations)'!B130</f>
        <v>119.13194022350514</v>
      </c>
      <c r="DH29" s="33">
        <f ca="1">(1-Inputs!B20)*DH11/'(Other Computations)'!B130</f>
        <v>119.00809464148939</v>
      </c>
      <c r="DI29" s="33">
        <f ca="1">(1-Inputs!B20)*DI11/'(Other Computations)'!B130</f>
        <v>118.9298764484809</v>
      </c>
      <c r="DJ29" s="33">
        <f ca="1">(1-Inputs!B20)*DJ11/'(Other Computations)'!B130</f>
        <v>118.78976317623709</v>
      </c>
      <c r="DK29" s="33">
        <f ca="1">(1-Inputs!B20)*DK11/'(Other Computations)'!B130</f>
        <v>118.57848936866208</v>
      </c>
      <c r="DL29" s="33">
        <f ca="1">(1-Inputs!B20)*DL11/'(Other Computations)'!B130</f>
        <v>118.47697185620655</v>
      </c>
      <c r="DM29" s="33">
        <f ca="1">(1-Inputs!B20)*DM11/'(Other Computations)'!B130</f>
        <v>118.26646157304408</v>
      </c>
      <c r="DN29" s="34">
        <f ca="1">SUM(DB29:DM29)</f>
        <v>1428.2429269560937</v>
      </c>
      <c r="DO29" s="33">
        <f ca="1">(1-Inputs!B20)*DO11/'(Other Computations)'!B130</f>
        <v>118.20024304410711</v>
      </c>
      <c r="DP29" s="33">
        <f ca="1">(1-Inputs!B20)*DP11/'(Other Computations)'!B130</f>
        <v>118.02093955209597</v>
      </c>
      <c r="DQ29" s="33">
        <f ca="1">(1-Inputs!B20)*DQ11/'(Other Computations)'!B130</f>
        <v>117.86432939287637</v>
      </c>
      <c r="DR29" s="33">
        <f ca="1">(1-Inputs!B20)*DR11/'(Other Computations)'!B130</f>
        <v>117.72878273653656</v>
      </c>
      <c r="DS29" s="33">
        <f ca="1">(1-Inputs!B20)*DS11/'(Other Computations)'!B130</f>
        <v>117.56776171846049</v>
      </c>
      <c r="DT29" s="33">
        <f ca="1">(1-Inputs!B20)*DT11/'(Other Computations)'!B130</f>
        <v>117.48576950313718</v>
      </c>
      <c r="DU29" s="33">
        <f ca="1">(1-Inputs!B20)*DU11/'(Other Computations)'!B130</f>
        <v>117.37982300396349</v>
      </c>
      <c r="DV29" s="33">
        <f ca="1">(1-Inputs!B20)*DV11/'(Other Computations)'!B130</f>
        <v>117.27286749327665</v>
      </c>
      <c r="DW29" s="33">
        <f ca="1">(1-Inputs!B20)*DW11/'(Other Computations)'!B130</f>
        <v>117.14504256985504</v>
      </c>
      <c r="DX29" s="33">
        <f ca="1">(1-Inputs!B20)*DX11/'(Other Computations)'!B130</f>
        <v>116.9459827607172</v>
      </c>
      <c r="DY29" s="33">
        <f ca="1">(1-Inputs!B20)*DY11/'(Other Computations)'!B130</f>
        <v>116.81611857282172</v>
      </c>
      <c r="DZ29" s="33">
        <f ca="1">(1-Inputs!B20)*DZ11/'(Other Computations)'!B130</f>
        <v>116.69113324898822</v>
      </c>
      <c r="EA29" s="34">
        <f ca="1">SUM(DO29:DZ29)</f>
        <v>1409.118793596836</v>
      </c>
      <c r="EB29" s="33">
        <f ca="1">(1-Inputs!B20)*EB11/'(Other Computations)'!B130</f>
        <v>116.59401221179566</v>
      </c>
      <c r="EC29" s="33">
        <f ca="1">(1-Inputs!B20)*EC11/'(Other Computations)'!B130</f>
        <v>116.54428911619551</v>
      </c>
      <c r="ED29" s="33">
        <f ca="1">(1-Inputs!B20)*ED11/'(Other Computations)'!B130</f>
        <v>116.48245821288795</v>
      </c>
      <c r="EE29" s="33">
        <f ca="1">(1-Inputs!B20)*EE11/'(Other Computations)'!B130</f>
        <v>116.3436485824849</v>
      </c>
      <c r="EF29" s="33">
        <f ca="1">(1-Inputs!B20)*EF11/'(Other Computations)'!B130</f>
        <v>116.22849822956081</v>
      </c>
      <c r="EG29" s="33">
        <f ca="1">(1-Inputs!B20)*EG11/'(Other Computations)'!B130</f>
        <v>116.17433864651184</v>
      </c>
      <c r="EH29" s="33">
        <f ca="1">(1-Inputs!B20)*EH11/'(Other Computations)'!B130</f>
        <v>116.04685367918151</v>
      </c>
      <c r="EI29" s="33">
        <f ca="1">(1-Inputs!B20)*EI11/'(Other Computations)'!B130</f>
        <v>115.9453144226289</v>
      </c>
      <c r="EJ29" s="33">
        <f ca="1">(1-Inputs!B20)*EJ11/'(Other Computations)'!B130</f>
        <v>115.9100278326506</v>
      </c>
      <c r="EK29" s="33">
        <f ca="1">(1-Inputs!B20)*EK11/'(Other Computations)'!B130</f>
        <v>115.77091511311254</v>
      </c>
      <c r="EL29" s="33">
        <f ca="1">(1-Inputs!B20)*EL11/'(Other Computations)'!B130</f>
        <v>115.60817260345023</v>
      </c>
      <c r="EM29" s="33">
        <f ca="1">(1-Inputs!B20)*EM11/'(Other Computations)'!B130</f>
        <v>115.50205369451763</v>
      </c>
      <c r="EN29" s="34">
        <f ca="1">SUM(EB29:EM29)</f>
        <v>1393.1505823449781</v>
      </c>
    </row>
    <row r="30" spans="1:144" ht="12.75" customHeight="1" outlineLevel="1" x14ac:dyDescent="0.2"/>
    <row r="31" spans="1:144" ht="12.75" customHeight="1" outlineLevel="1" x14ac:dyDescent="0.2"/>
    <row r="32" spans="1:144" ht="12.75" customHeight="1" x14ac:dyDescent="0.2">
      <c r="A32" s="3" t="str">
        <f>"Income"</f>
        <v>Income</v>
      </c>
    </row>
    <row r="33" spans="1:144" ht="12.75" customHeight="1" outlineLevel="1" x14ac:dyDescent="0.2">
      <c r="A33" s="2" t="str">
        <f>" "</f>
        <v xml:space="preserve"> </v>
      </c>
    </row>
    <row r="34" spans="1:144" ht="12.75" customHeight="1" outlineLevel="1" x14ac:dyDescent="0.2">
      <c r="B34" s="19" t="str">
        <f>ZZZ__FnCalls!F7</f>
        <v>MMM 2010</v>
      </c>
      <c r="C34" s="20" t="str">
        <f>ZZZ__FnCalls!F8</f>
        <v>MMM 2010</v>
      </c>
      <c r="D34" s="20" t="str">
        <f>ZZZ__FnCalls!F9</f>
        <v>MMM 2010</v>
      </c>
      <c r="E34" s="20" t="str">
        <f>ZZZ__FnCalls!F10</f>
        <v>MMM 2010</v>
      </c>
      <c r="F34" s="20" t="str">
        <f>ZZZ__FnCalls!F11</f>
        <v>MMM 2010</v>
      </c>
      <c r="G34" s="20" t="str">
        <f>ZZZ__FnCalls!F12</f>
        <v>MMM 2010</v>
      </c>
      <c r="H34" s="20" t="str">
        <f>ZZZ__FnCalls!F13</f>
        <v>MMM 2010</v>
      </c>
      <c r="I34" s="20" t="str">
        <f>ZZZ__FnCalls!F14</f>
        <v>MMM 2010</v>
      </c>
      <c r="J34" s="20" t="str">
        <f>ZZZ__FnCalls!F15</f>
        <v>MMM 2010</v>
      </c>
      <c r="K34" s="20" t="str">
        <f>ZZZ__FnCalls!F16</f>
        <v>MMM 2010</v>
      </c>
      <c r="L34" s="20" t="str">
        <f>ZZZ__FnCalls!F17</f>
        <v>MMM 2010</v>
      </c>
      <c r="M34" s="20" t="str">
        <f>ZZZ__FnCalls!F18</f>
        <v>MMM 2010</v>
      </c>
      <c r="N34" s="21" t="str">
        <f>ZZZ__FnCalls!H7</f>
        <v>2010</v>
      </c>
      <c r="O34" s="20" t="str">
        <f>ZZZ__FnCalls!F19</f>
        <v>MMM 2011</v>
      </c>
      <c r="P34" s="20" t="str">
        <f>ZZZ__FnCalls!F20</f>
        <v>MMM 2011</v>
      </c>
      <c r="Q34" s="20" t="str">
        <f>ZZZ__FnCalls!F21</f>
        <v>MMM 2011</v>
      </c>
      <c r="R34" s="20" t="str">
        <f>ZZZ__FnCalls!F22</f>
        <v>MMM 2011</v>
      </c>
      <c r="S34" s="20" t="str">
        <f>ZZZ__FnCalls!F23</f>
        <v>MMM 2011</v>
      </c>
      <c r="T34" s="20" t="str">
        <f>ZZZ__FnCalls!F24</f>
        <v>MMM 2011</v>
      </c>
      <c r="U34" s="20" t="str">
        <f>ZZZ__FnCalls!F25</f>
        <v>MMM 2011</v>
      </c>
      <c r="V34" s="20" t="str">
        <f>ZZZ__FnCalls!F26</f>
        <v>MMM 2011</v>
      </c>
      <c r="W34" s="20" t="str">
        <f>ZZZ__FnCalls!F27</f>
        <v>MMM 2011</v>
      </c>
      <c r="X34" s="20" t="str">
        <f>ZZZ__FnCalls!F28</f>
        <v>MMM 2011</v>
      </c>
      <c r="Y34" s="20" t="str">
        <f>ZZZ__FnCalls!F29</f>
        <v>MMM 2011</v>
      </c>
      <c r="Z34" s="20" t="str">
        <f>ZZZ__FnCalls!F30</f>
        <v>MMM 2011</v>
      </c>
      <c r="AA34" s="21" t="str">
        <f>ZZZ__FnCalls!H19</f>
        <v>2011</v>
      </c>
      <c r="AB34" s="20" t="str">
        <f>ZZZ__FnCalls!F31</f>
        <v>MMM 2012</v>
      </c>
      <c r="AC34" s="20" t="str">
        <f>ZZZ__FnCalls!F32</f>
        <v>MMM 2012</v>
      </c>
      <c r="AD34" s="20" t="str">
        <f>ZZZ__FnCalls!F33</f>
        <v>MMM 2012</v>
      </c>
      <c r="AE34" s="20" t="str">
        <f>ZZZ__FnCalls!F34</f>
        <v>MMM 2012</v>
      </c>
      <c r="AF34" s="20" t="str">
        <f>ZZZ__FnCalls!F35</f>
        <v>MMM 2012</v>
      </c>
      <c r="AG34" s="20" t="str">
        <f>ZZZ__FnCalls!F36</f>
        <v>MMM 2012</v>
      </c>
      <c r="AH34" s="20" t="str">
        <f>ZZZ__FnCalls!F37</f>
        <v>MMM 2012</v>
      </c>
      <c r="AI34" s="20" t="str">
        <f>ZZZ__FnCalls!F38</f>
        <v>MMM 2012</v>
      </c>
      <c r="AJ34" s="20" t="str">
        <f>ZZZ__FnCalls!F39</f>
        <v>MMM 2012</v>
      </c>
      <c r="AK34" s="20" t="str">
        <f>ZZZ__FnCalls!F40</f>
        <v>MMM 2012</v>
      </c>
      <c r="AL34" s="20" t="str">
        <f>ZZZ__FnCalls!F41</f>
        <v>MMM 2012</v>
      </c>
      <c r="AM34" s="20" t="str">
        <f>ZZZ__FnCalls!F42</f>
        <v>MMM 2012</v>
      </c>
      <c r="AN34" s="21" t="str">
        <f>ZZZ__FnCalls!H31</f>
        <v>2012</v>
      </c>
      <c r="AO34" s="20" t="str">
        <f>ZZZ__FnCalls!F43</f>
        <v>MMM 2013</v>
      </c>
      <c r="AP34" s="20" t="str">
        <f>ZZZ__FnCalls!F44</f>
        <v>MMM 2013</v>
      </c>
      <c r="AQ34" s="20" t="str">
        <f>ZZZ__FnCalls!F45</f>
        <v>MMM 2013</v>
      </c>
      <c r="AR34" s="20" t="str">
        <f>ZZZ__FnCalls!F46</f>
        <v>MMM 2013</v>
      </c>
      <c r="AS34" s="20" t="str">
        <f>ZZZ__FnCalls!F47</f>
        <v>MMM 2013</v>
      </c>
      <c r="AT34" s="20" t="str">
        <f>ZZZ__FnCalls!F48</f>
        <v>MMM 2013</v>
      </c>
      <c r="AU34" s="20" t="str">
        <f>ZZZ__FnCalls!F49</f>
        <v>MMM 2013</v>
      </c>
      <c r="AV34" s="20" t="str">
        <f>ZZZ__FnCalls!F50</f>
        <v>MMM 2013</v>
      </c>
      <c r="AW34" s="20" t="str">
        <f>ZZZ__FnCalls!F51</f>
        <v>MMM 2013</v>
      </c>
      <c r="AX34" s="20" t="str">
        <f>ZZZ__FnCalls!F52</f>
        <v>MMM 2013</v>
      </c>
      <c r="AY34" s="20" t="str">
        <f>ZZZ__FnCalls!F53</f>
        <v>MMM 2013</v>
      </c>
      <c r="AZ34" s="20" t="str">
        <f>ZZZ__FnCalls!F54</f>
        <v>MMM 2013</v>
      </c>
      <c r="BA34" s="21" t="str">
        <f>ZZZ__FnCalls!H43</f>
        <v>2013</v>
      </c>
      <c r="BB34" s="20" t="str">
        <f>ZZZ__FnCalls!F55</f>
        <v>MMM 2014</v>
      </c>
      <c r="BC34" s="20" t="str">
        <f>ZZZ__FnCalls!F56</f>
        <v>MMM 2014</v>
      </c>
      <c r="BD34" s="20" t="str">
        <f>ZZZ__FnCalls!F57</f>
        <v>MMM 2014</v>
      </c>
      <c r="BE34" s="20" t="str">
        <f>ZZZ__FnCalls!F58</f>
        <v>MMM 2014</v>
      </c>
      <c r="BF34" s="20" t="str">
        <f>ZZZ__FnCalls!F59</f>
        <v>MMM 2014</v>
      </c>
      <c r="BG34" s="20" t="str">
        <f>ZZZ__FnCalls!F60</f>
        <v>MMM 2014</v>
      </c>
      <c r="BH34" s="20" t="str">
        <f>ZZZ__FnCalls!F61</f>
        <v>MMM 2014</v>
      </c>
      <c r="BI34" s="20" t="str">
        <f>ZZZ__FnCalls!F62</f>
        <v>MMM 2014</v>
      </c>
      <c r="BJ34" s="20" t="str">
        <f>ZZZ__FnCalls!F63</f>
        <v>MMM 2014</v>
      </c>
      <c r="BK34" s="20" t="str">
        <f>ZZZ__FnCalls!F64</f>
        <v>MMM 2014</v>
      </c>
      <c r="BL34" s="20" t="str">
        <f>ZZZ__FnCalls!F65</f>
        <v>MMM 2014</v>
      </c>
      <c r="BM34" s="20" t="str">
        <f>ZZZ__FnCalls!F66</f>
        <v>MMM 2014</v>
      </c>
      <c r="BN34" s="21" t="str">
        <f>ZZZ__FnCalls!H55</f>
        <v>2014</v>
      </c>
      <c r="BO34" s="20" t="str">
        <f>ZZZ__FnCalls!F67</f>
        <v>MMM 2015</v>
      </c>
      <c r="BP34" s="20" t="str">
        <f>ZZZ__FnCalls!F68</f>
        <v>MMM 2015</v>
      </c>
      <c r="BQ34" s="20" t="str">
        <f>ZZZ__FnCalls!F69</f>
        <v>MMM 2015</v>
      </c>
      <c r="BR34" s="20" t="str">
        <f>ZZZ__FnCalls!F70</f>
        <v>MMM 2015</v>
      </c>
      <c r="BS34" s="20" t="str">
        <f>ZZZ__FnCalls!F71</f>
        <v>MMM 2015</v>
      </c>
      <c r="BT34" s="20" t="str">
        <f>ZZZ__FnCalls!F72</f>
        <v>MMM 2015</v>
      </c>
      <c r="BU34" s="20" t="str">
        <f>ZZZ__FnCalls!F73</f>
        <v>MMM 2015</v>
      </c>
      <c r="BV34" s="20" t="str">
        <f>ZZZ__FnCalls!F74</f>
        <v>MMM 2015</v>
      </c>
      <c r="BW34" s="20" t="str">
        <f>ZZZ__FnCalls!F75</f>
        <v>MMM 2015</v>
      </c>
      <c r="BX34" s="20" t="str">
        <f>ZZZ__FnCalls!F76</f>
        <v>MMM 2015</v>
      </c>
      <c r="BY34" s="20" t="str">
        <f>ZZZ__FnCalls!F77</f>
        <v>MMM 2015</v>
      </c>
      <c r="BZ34" s="20" t="str">
        <f>ZZZ__FnCalls!F78</f>
        <v>MMM 2015</v>
      </c>
      <c r="CA34" s="21" t="str">
        <f>ZZZ__FnCalls!H67</f>
        <v>2015</v>
      </c>
      <c r="CB34" s="20" t="str">
        <f>ZZZ__FnCalls!F79</f>
        <v>MMM 2016</v>
      </c>
      <c r="CC34" s="20" t="str">
        <f>ZZZ__FnCalls!F80</f>
        <v>MMM 2016</v>
      </c>
      <c r="CD34" s="20" t="str">
        <f>ZZZ__FnCalls!F81</f>
        <v>MMM 2016</v>
      </c>
      <c r="CE34" s="20" t="str">
        <f>ZZZ__FnCalls!F82</f>
        <v>MMM 2016</v>
      </c>
      <c r="CF34" s="20" t="str">
        <f>ZZZ__FnCalls!F83</f>
        <v>MMM 2016</v>
      </c>
      <c r="CG34" s="20" t="str">
        <f>ZZZ__FnCalls!F84</f>
        <v>MMM 2016</v>
      </c>
      <c r="CH34" s="20" t="str">
        <f>ZZZ__FnCalls!F85</f>
        <v>MMM 2016</v>
      </c>
      <c r="CI34" s="20" t="str">
        <f>ZZZ__FnCalls!F86</f>
        <v>MMM 2016</v>
      </c>
      <c r="CJ34" s="20" t="str">
        <f>ZZZ__FnCalls!F87</f>
        <v>MMM 2016</v>
      </c>
      <c r="CK34" s="20" t="str">
        <f>ZZZ__FnCalls!F88</f>
        <v>MMM 2016</v>
      </c>
      <c r="CL34" s="20" t="str">
        <f>ZZZ__FnCalls!F89</f>
        <v>MMM 2016</v>
      </c>
      <c r="CM34" s="20" t="str">
        <f>ZZZ__FnCalls!F90</f>
        <v>MMM 2016</v>
      </c>
      <c r="CN34" s="21" t="str">
        <f>ZZZ__FnCalls!H79</f>
        <v>2016</v>
      </c>
      <c r="CO34" s="20" t="str">
        <f>ZZZ__FnCalls!F91</f>
        <v>MMM 2017</v>
      </c>
      <c r="CP34" s="20" t="str">
        <f>ZZZ__FnCalls!F92</f>
        <v>MMM 2017</v>
      </c>
      <c r="CQ34" s="20" t="str">
        <f>ZZZ__FnCalls!F93</f>
        <v>MMM 2017</v>
      </c>
      <c r="CR34" s="20" t="str">
        <f>ZZZ__FnCalls!F94</f>
        <v>MMM 2017</v>
      </c>
      <c r="CS34" s="20" t="str">
        <f>ZZZ__FnCalls!F95</f>
        <v>MMM 2017</v>
      </c>
      <c r="CT34" s="20" t="str">
        <f>ZZZ__FnCalls!F96</f>
        <v>MMM 2017</v>
      </c>
      <c r="CU34" s="20" t="str">
        <f>ZZZ__FnCalls!F97</f>
        <v>MMM 2017</v>
      </c>
      <c r="CV34" s="20" t="str">
        <f>ZZZ__FnCalls!F98</f>
        <v>MMM 2017</v>
      </c>
      <c r="CW34" s="20" t="str">
        <f>ZZZ__FnCalls!F99</f>
        <v>MMM 2017</v>
      </c>
      <c r="CX34" s="20" t="str">
        <f>ZZZ__FnCalls!F100</f>
        <v>MMM 2017</v>
      </c>
      <c r="CY34" s="20" t="str">
        <f>ZZZ__FnCalls!F101</f>
        <v>MMM 2017</v>
      </c>
      <c r="CZ34" s="20" t="str">
        <f>ZZZ__FnCalls!F102</f>
        <v>MMM 2017</v>
      </c>
      <c r="DA34" s="21" t="str">
        <f>ZZZ__FnCalls!H91</f>
        <v>2017</v>
      </c>
      <c r="DB34" s="20" t="str">
        <f>ZZZ__FnCalls!F103</f>
        <v>MMM 2018</v>
      </c>
      <c r="DC34" s="20" t="str">
        <f>ZZZ__FnCalls!F104</f>
        <v>MMM 2018</v>
      </c>
      <c r="DD34" s="20" t="str">
        <f>ZZZ__FnCalls!F105</f>
        <v>MMM 2018</v>
      </c>
      <c r="DE34" s="20" t="str">
        <f>ZZZ__FnCalls!F106</f>
        <v>MMM 2018</v>
      </c>
      <c r="DF34" s="20" t="str">
        <f>ZZZ__FnCalls!F107</f>
        <v>MMM 2018</v>
      </c>
      <c r="DG34" s="20" t="str">
        <f>ZZZ__FnCalls!F108</f>
        <v>MMM 2018</v>
      </c>
      <c r="DH34" s="20" t="str">
        <f>ZZZ__FnCalls!F109</f>
        <v>MMM 2018</v>
      </c>
      <c r="DI34" s="20" t="str">
        <f>ZZZ__FnCalls!F110</f>
        <v>MMM 2018</v>
      </c>
      <c r="DJ34" s="20" t="str">
        <f>ZZZ__FnCalls!F111</f>
        <v>MMM 2018</v>
      </c>
      <c r="DK34" s="20" t="str">
        <f>ZZZ__FnCalls!F112</f>
        <v>MMM 2018</v>
      </c>
      <c r="DL34" s="20" t="str">
        <f>ZZZ__FnCalls!F113</f>
        <v>MMM 2018</v>
      </c>
      <c r="DM34" s="20" t="str">
        <f>ZZZ__FnCalls!F114</f>
        <v>MMM 2018</v>
      </c>
      <c r="DN34" s="21" t="str">
        <f>ZZZ__FnCalls!H103</f>
        <v>2018</v>
      </c>
      <c r="DO34" s="20" t="str">
        <f>ZZZ__FnCalls!F115</f>
        <v>MMM 2019</v>
      </c>
      <c r="DP34" s="20" t="str">
        <f>ZZZ__FnCalls!F116</f>
        <v>MMM 2019</v>
      </c>
      <c r="DQ34" s="20" t="str">
        <f>ZZZ__FnCalls!F117</f>
        <v>MMM 2019</v>
      </c>
      <c r="DR34" s="20" t="str">
        <f>ZZZ__FnCalls!F118</f>
        <v>MMM 2019</v>
      </c>
      <c r="DS34" s="20" t="str">
        <f>ZZZ__FnCalls!F119</f>
        <v>MMM 2019</v>
      </c>
      <c r="DT34" s="20" t="str">
        <f>ZZZ__FnCalls!F120</f>
        <v>MMM 2019</v>
      </c>
      <c r="DU34" s="20" t="str">
        <f>ZZZ__FnCalls!F121</f>
        <v>MMM 2019</v>
      </c>
      <c r="DV34" s="20" t="str">
        <f>ZZZ__FnCalls!F122</f>
        <v>MMM 2019</v>
      </c>
      <c r="DW34" s="20" t="str">
        <f>ZZZ__FnCalls!F123</f>
        <v>MMM 2019</v>
      </c>
      <c r="DX34" s="20" t="str">
        <f>ZZZ__FnCalls!F124</f>
        <v>MMM 2019</v>
      </c>
      <c r="DY34" s="20" t="str">
        <f>ZZZ__FnCalls!F125</f>
        <v>MMM 2019</v>
      </c>
      <c r="DZ34" s="20" t="str">
        <f>ZZZ__FnCalls!F126</f>
        <v>MMM 2019</v>
      </c>
      <c r="EA34" s="21" t="str">
        <f>ZZZ__FnCalls!H115</f>
        <v>2019</v>
      </c>
      <c r="EB34" s="20" t="str">
        <f>ZZZ__FnCalls!F127</f>
        <v>MMM 2020</v>
      </c>
      <c r="EC34" s="20" t="str">
        <f>ZZZ__FnCalls!F128</f>
        <v>MMM 2020</v>
      </c>
      <c r="ED34" s="20" t="str">
        <f>ZZZ__FnCalls!F129</f>
        <v>MMM 2020</v>
      </c>
      <c r="EE34" s="20" t="str">
        <f>ZZZ__FnCalls!F130</f>
        <v>MMM 2020</v>
      </c>
      <c r="EF34" s="20" t="str">
        <f>ZZZ__FnCalls!F131</f>
        <v>MMM 2020</v>
      </c>
      <c r="EG34" s="20" t="str">
        <f>ZZZ__FnCalls!F132</f>
        <v>MMM 2020</v>
      </c>
      <c r="EH34" s="20" t="str">
        <f>ZZZ__FnCalls!F133</f>
        <v>MMM 2020</v>
      </c>
      <c r="EI34" s="20" t="str">
        <f>ZZZ__FnCalls!F134</f>
        <v>MMM 2020</v>
      </c>
      <c r="EJ34" s="20" t="str">
        <f>ZZZ__FnCalls!F135</f>
        <v>MMM 2020</v>
      </c>
      <c r="EK34" s="20" t="str">
        <f>ZZZ__FnCalls!F136</f>
        <v>MMM 2020</v>
      </c>
      <c r="EL34" s="20" t="str">
        <f>ZZZ__FnCalls!F137</f>
        <v>MMM 2020</v>
      </c>
      <c r="EM34" s="20" t="str">
        <f>ZZZ__FnCalls!F138</f>
        <v>MMM 2020</v>
      </c>
      <c r="EN34" s="21" t="str">
        <f>ZZZ__FnCalls!H127</f>
        <v>2020</v>
      </c>
    </row>
    <row r="35" spans="1:144" ht="12.75" customHeight="1" outlineLevel="1" x14ac:dyDescent="0.2">
      <c r="A35" s="7" t="str">
        <f>Labels!B55</f>
        <v>Current Disposable Income</v>
      </c>
      <c r="B35" s="22">
        <f t="shared" ref="B35:M35" ca="1" si="22">B44-B54+B38</f>
        <v>804296.23676861974</v>
      </c>
      <c r="C35" s="22">
        <f t="shared" ca="1" si="22"/>
        <v>829769.82733771496</v>
      </c>
      <c r="D35" s="22">
        <f t="shared" ca="1" si="22"/>
        <v>798972.82532461861</v>
      </c>
      <c r="E35" s="22">
        <f t="shared" ca="1" si="22"/>
        <v>789411.81399738672</v>
      </c>
      <c r="F35" s="22">
        <f t="shared" ca="1" si="22"/>
        <v>840671.28317366622</v>
      </c>
      <c r="G35" s="22">
        <f t="shared" ca="1" si="22"/>
        <v>866513.62662279222</v>
      </c>
      <c r="H35" s="22">
        <f t="shared" ca="1" si="22"/>
        <v>807960.62623919325</v>
      </c>
      <c r="I35" s="22">
        <f t="shared" ca="1" si="22"/>
        <v>837495.92628981394</v>
      </c>
      <c r="J35" s="22">
        <f t="shared" ca="1" si="22"/>
        <v>792799.72738970036</v>
      </c>
      <c r="K35" s="22">
        <f t="shared" ca="1" si="22"/>
        <v>831373.37081894302</v>
      </c>
      <c r="L35" s="22">
        <f t="shared" ca="1" si="22"/>
        <v>794883.73144224391</v>
      </c>
      <c r="M35" s="22">
        <f t="shared" ca="1" si="22"/>
        <v>802513.52945315302</v>
      </c>
      <c r="N35" s="23">
        <f ca="1">SUM(B35:M35)</f>
        <v>9796662.524857847</v>
      </c>
      <c r="O35" s="22">
        <f t="shared" ref="O35:Z35" ca="1" si="23">O44-O54+O38</f>
        <v>826966.11011536478</v>
      </c>
      <c r="P35" s="22">
        <f t="shared" ca="1" si="23"/>
        <v>817355.40980429796</v>
      </c>
      <c r="Q35" s="22">
        <f t="shared" ca="1" si="23"/>
        <v>792042.3739986961</v>
      </c>
      <c r="R35" s="22">
        <f t="shared" ca="1" si="23"/>
        <v>838404.00159669912</v>
      </c>
      <c r="S35" s="22">
        <f t="shared" ca="1" si="23"/>
        <v>807317.24894957559</v>
      </c>
      <c r="T35" s="22">
        <f t="shared" ca="1" si="23"/>
        <v>801805.18013512017</v>
      </c>
      <c r="U35" s="22">
        <f t="shared" ca="1" si="23"/>
        <v>782388.9550005506</v>
      </c>
      <c r="V35" s="22">
        <f t="shared" ca="1" si="23"/>
        <v>795321.73742193205</v>
      </c>
      <c r="W35" s="22">
        <f t="shared" ca="1" si="23"/>
        <v>846189.79899790103</v>
      </c>
      <c r="X35" s="22">
        <f t="shared" ca="1" si="23"/>
        <v>830145.08141619537</v>
      </c>
      <c r="Y35" s="22">
        <f t="shared" ca="1" si="23"/>
        <v>779902.26981789677</v>
      </c>
      <c r="Z35" s="22">
        <f t="shared" ca="1" si="23"/>
        <v>796539.76727046655</v>
      </c>
      <c r="AA35" s="23">
        <f ca="1">SUM(O35:Z35)</f>
        <v>9714377.9345246963</v>
      </c>
      <c r="AB35" s="22">
        <f t="shared" ref="AB35:AM35" ca="1" si="24">AB44-AB54+AB38</f>
        <v>822674.37063813617</v>
      </c>
      <c r="AC35" s="22">
        <f t="shared" ca="1" si="24"/>
        <v>837118.49352633406</v>
      </c>
      <c r="AD35" s="22">
        <f t="shared" ca="1" si="24"/>
        <v>831408.54411739111</v>
      </c>
      <c r="AE35" s="22">
        <f t="shared" ca="1" si="24"/>
        <v>791788.50586892373</v>
      </c>
      <c r="AF35" s="22">
        <f t="shared" ca="1" si="24"/>
        <v>785284.86675288167</v>
      </c>
      <c r="AG35" s="22">
        <f t="shared" ca="1" si="24"/>
        <v>780591.66535902699</v>
      </c>
      <c r="AH35" s="22">
        <f t="shared" ca="1" si="24"/>
        <v>785625.74555609154</v>
      </c>
      <c r="AI35" s="22">
        <f t="shared" ca="1" si="24"/>
        <v>819375.83635720052</v>
      </c>
      <c r="AJ35" s="22">
        <f t="shared" ca="1" si="24"/>
        <v>774639.11552695336</v>
      </c>
      <c r="AK35" s="22">
        <f t="shared" ca="1" si="24"/>
        <v>795363.84541783121</v>
      </c>
      <c r="AL35" s="22">
        <f t="shared" ca="1" si="24"/>
        <v>811360.79337733972</v>
      </c>
      <c r="AM35" s="22">
        <f t="shared" ca="1" si="24"/>
        <v>806626.41848814429</v>
      </c>
      <c r="AN35" s="23">
        <f ca="1">SUM(AB35:AM35)</f>
        <v>9641858.200986255</v>
      </c>
      <c r="AO35" s="22">
        <f t="shared" ref="AO35:AZ35" ca="1" si="25">AO44-AO54+AO38</f>
        <v>808428.12728208501</v>
      </c>
      <c r="AP35" s="22">
        <f t="shared" ca="1" si="25"/>
        <v>828421.7405526177</v>
      </c>
      <c r="AQ35" s="22">
        <f t="shared" ca="1" si="25"/>
        <v>766455.37026797154</v>
      </c>
      <c r="AR35" s="22">
        <f t="shared" ca="1" si="25"/>
        <v>804012.50057878206</v>
      </c>
      <c r="AS35" s="22">
        <f t="shared" ca="1" si="25"/>
        <v>833036.09983589861</v>
      </c>
      <c r="AT35" s="22">
        <f t="shared" ca="1" si="25"/>
        <v>813610.30117725639</v>
      </c>
      <c r="AU35" s="22">
        <f t="shared" ca="1" si="25"/>
        <v>818705.48599339172</v>
      </c>
      <c r="AV35" s="22">
        <f t="shared" ca="1" si="25"/>
        <v>790388.65755880217</v>
      </c>
      <c r="AW35" s="22">
        <f t="shared" ca="1" si="25"/>
        <v>747700.55627010122</v>
      </c>
      <c r="AX35" s="22">
        <f t="shared" ca="1" si="25"/>
        <v>769233.91981003119</v>
      </c>
      <c r="AY35" s="22">
        <f t="shared" ca="1" si="25"/>
        <v>807601.98207193927</v>
      </c>
      <c r="AZ35" s="22">
        <f t="shared" ca="1" si="25"/>
        <v>806502.12788583094</v>
      </c>
      <c r="BA35" s="23">
        <f ca="1">SUM(AO35:AZ35)</f>
        <v>9594096.8692847099</v>
      </c>
      <c r="BB35" s="22">
        <f t="shared" ref="BB35:BM35" ca="1" si="26">BB44-BB54+BB38</f>
        <v>774057.95078866708</v>
      </c>
      <c r="BC35" s="22">
        <f t="shared" ca="1" si="26"/>
        <v>755841.18406253972</v>
      </c>
      <c r="BD35" s="22">
        <f t="shared" ca="1" si="26"/>
        <v>807950.06045532634</v>
      </c>
      <c r="BE35" s="22">
        <f t="shared" ca="1" si="26"/>
        <v>771001.7579350631</v>
      </c>
      <c r="BF35" s="22">
        <f t="shared" ca="1" si="26"/>
        <v>754207.23949020775</v>
      </c>
      <c r="BG35" s="22">
        <f t="shared" ca="1" si="26"/>
        <v>777270.89672780607</v>
      </c>
      <c r="BH35" s="22">
        <f t="shared" ca="1" si="26"/>
        <v>751464.53846678592</v>
      </c>
      <c r="BI35" s="22">
        <f t="shared" ca="1" si="26"/>
        <v>787183.15830203716</v>
      </c>
      <c r="BJ35" s="22">
        <f t="shared" ca="1" si="26"/>
        <v>777582.16940543917</v>
      </c>
      <c r="BK35" s="22">
        <f t="shared" ca="1" si="26"/>
        <v>778697.7467990882</v>
      </c>
      <c r="BL35" s="22">
        <f t="shared" ca="1" si="26"/>
        <v>808451.25782807078</v>
      </c>
      <c r="BM35" s="22">
        <f t="shared" ca="1" si="26"/>
        <v>787065.96223400987</v>
      </c>
      <c r="BN35" s="23">
        <f ca="1">SUM(BB35:BM35)</f>
        <v>9330773.922495041</v>
      </c>
      <c r="BO35" s="22">
        <f t="shared" ref="BO35:BZ35" ca="1" si="27">BO44-BO54+BO38</f>
        <v>773918.14296919864</v>
      </c>
      <c r="BP35" s="22">
        <f t="shared" ca="1" si="27"/>
        <v>774376.55688187887</v>
      </c>
      <c r="BQ35" s="22">
        <f t="shared" ca="1" si="27"/>
        <v>786538.7292887459</v>
      </c>
      <c r="BR35" s="22">
        <f t="shared" ca="1" si="27"/>
        <v>779488.1109229672</v>
      </c>
      <c r="BS35" s="22">
        <f t="shared" ca="1" si="27"/>
        <v>782148.36760395986</v>
      </c>
      <c r="BT35" s="22">
        <f t="shared" ca="1" si="27"/>
        <v>743095.02594423434</v>
      </c>
      <c r="BU35" s="22">
        <f t="shared" ca="1" si="27"/>
        <v>763133.22818493226</v>
      </c>
      <c r="BV35" s="22">
        <f t="shared" ca="1" si="27"/>
        <v>784334.89673629915</v>
      </c>
      <c r="BW35" s="22">
        <f t="shared" ca="1" si="27"/>
        <v>756562.8155620324</v>
      </c>
      <c r="BX35" s="22">
        <f t="shared" ca="1" si="27"/>
        <v>757689.72778631316</v>
      </c>
      <c r="BY35" s="22">
        <f t="shared" ca="1" si="27"/>
        <v>777693.37813788897</v>
      </c>
      <c r="BZ35" s="22">
        <f t="shared" ca="1" si="27"/>
        <v>744725.15958365623</v>
      </c>
      <c r="CA35" s="23">
        <f ca="1">SUM(BO35:BZ35)</f>
        <v>9223704.1396021061</v>
      </c>
      <c r="CB35" s="22">
        <f t="shared" ref="CB35:CM35" ca="1" si="28">CB44-CB54+CB38</f>
        <v>773804.79124102241</v>
      </c>
      <c r="CC35" s="22">
        <f t="shared" ca="1" si="28"/>
        <v>758350.09487464081</v>
      </c>
      <c r="CD35" s="22">
        <f t="shared" ca="1" si="28"/>
        <v>782259.6956505141</v>
      </c>
      <c r="CE35" s="22">
        <f t="shared" ca="1" si="28"/>
        <v>763865.8697976087</v>
      </c>
      <c r="CF35" s="22">
        <f t="shared" ca="1" si="28"/>
        <v>747306.83760413993</v>
      </c>
      <c r="CG35" s="22">
        <f t="shared" ca="1" si="28"/>
        <v>770785.05689527583</v>
      </c>
      <c r="CH35" s="22">
        <f t="shared" ca="1" si="28"/>
        <v>796220.89094062208</v>
      </c>
      <c r="CI35" s="22">
        <f t="shared" ca="1" si="28"/>
        <v>778783.76272442203</v>
      </c>
      <c r="CJ35" s="22">
        <f t="shared" ca="1" si="28"/>
        <v>760259.34275691013</v>
      </c>
      <c r="CK35" s="22">
        <f t="shared" ca="1" si="28"/>
        <v>737061.30083014641</v>
      </c>
      <c r="CL35" s="22">
        <f t="shared" ca="1" si="28"/>
        <v>743102.242264239</v>
      </c>
      <c r="CM35" s="22">
        <f t="shared" ca="1" si="28"/>
        <v>775391.54005066014</v>
      </c>
      <c r="CN35" s="23">
        <f ca="1">SUM(CB35:CM35)</f>
        <v>9187191.4256302007</v>
      </c>
      <c r="CO35" s="22">
        <f t="shared" ref="CO35:CZ35" ca="1" si="29">CO44-CO54+CO38</f>
        <v>766623.79091120616</v>
      </c>
      <c r="CP35" s="22">
        <f t="shared" ca="1" si="29"/>
        <v>739623.14588386472</v>
      </c>
      <c r="CQ35" s="22">
        <f t="shared" ca="1" si="29"/>
        <v>724816.63016706856</v>
      </c>
      <c r="CR35" s="22">
        <f t="shared" ca="1" si="29"/>
        <v>710578.64594482153</v>
      </c>
      <c r="CS35" s="22">
        <f t="shared" ca="1" si="29"/>
        <v>737991.51010934031</v>
      </c>
      <c r="CT35" s="22">
        <f t="shared" ca="1" si="29"/>
        <v>790650.08478180913</v>
      </c>
      <c r="CU35" s="22">
        <f t="shared" ca="1" si="29"/>
        <v>780320.8706380903</v>
      </c>
      <c r="CV35" s="22">
        <f t="shared" ca="1" si="29"/>
        <v>739817.90914107033</v>
      </c>
      <c r="CW35" s="22">
        <f t="shared" ca="1" si="29"/>
        <v>714190.82714430185</v>
      </c>
      <c r="CX35" s="22">
        <f t="shared" ca="1" si="29"/>
        <v>773100.14425603638</v>
      </c>
      <c r="CY35" s="22">
        <f t="shared" ca="1" si="29"/>
        <v>762510.07335811423</v>
      </c>
      <c r="CZ35" s="22">
        <f t="shared" ca="1" si="29"/>
        <v>714965.19041837414</v>
      </c>
      <c r="DA35" s="23">
        <f ca="1">SUM(CO35:CZ35)</f>
        <v>8955188.8227540962</v>
      </c>
      <c r="DB35" s="22">
        <f t="shared" ref="DB35:DM35" ca="1" si="30">DB44-DB54+DB38</f>
        <v>787478.50993133336</v>
      </c>
      <c r="DC35" s="22">
        <f t="shared" ca="1" si="30"/>
        <v>779345.31094290048</v>
      </c>
      <c r="DD35" s="22">
        <f t="shared" ca="1" si="30"/>
        <v>755500.39284424158</v>
      </c>
      <c r="DE35" s="22">
        <f t="shared" ca="1" si="30"/>
        <v>735073.66185006232</v>
      </c>
      <c r="DF35" s="22">
        <f t="shared" ca="1" si="30"/>
        <v>784355.8657905705</v>
      </c>
      <c r="DG35" s="22">
        <f t="shared" ca="1" si="30"/>
        <v>758080.11569653207</v>
      </c>
      <c r="DH35" s="22">
        <f t="shared" ca="1" si="30"/>
        <v>742116.816814202</v>
      </c>
      <c r="DI35" s="22">
        <f t="shared" ca="1" si="30"/>
        <v>773369.72097200935</v>
      </c>
      <c r="DJ35" s="22">
        <f t="shared" ca="1" si="30"/>
        <v>736915.54268906882</v>
      </c>
      <c r="DK35" s="22">
        <f t="shared" ca="1" si="30"/>
        <v>747341.54509343568</v>
      </c>
      <c r="DL35" s="22">
        <f t="shared" ca="1" si="30"/>
        <v>757969.48667405185</v>
      </c>
      <c r="DM35" s="22">
        <f t="shared" ca="1" si="30"/>
        <v>772700.1486699708</v>
      </c>
      <c r="DN35" s="23">
        <f ca="1">SUM(DB35:DM35)</f>
        <v>9130247.1179683786</v>
      </c>
      <c r="DO35" s="22">
        <f t="shared" ref="DO35:DZ35" ca="1" si="31">DO44-DO54+DO38</f>
        <v>705392.08382593037</v>
      </c>
      <c r="DP35" s="22">
        <f t="shared" ca="1" si="31"/>
        <v>722453.49239318527</v>
      </c>
      <c r="DQ35" s="22">
        <f t="shared" ca="1" si="31"/>
        <v>702672.09388500592</v>
      </c>
      <c r="DR35" s="22">
        <f t="shared" ca="1" si="31"/>
        <v>761690.19367477461</v>
      </c>
      <c r="DS35" s="22">
        <f t="shared" ca="1" si="31"/>
        <v>738622.87477417209</v>
      </c>
      <c r="DT35" s="22">
        <f t="shared" ca="1" si="31"/>
        <v>753268.02441505145</v>
      </c>
      <c r="DU35" s="22">
        <f t="shared" ca="1" si="31"/>
        <v>729198.13477471808</v>
      </c>
      <c r="DV35" s="22">
        <f t="shared" ca="1" si="31"/>
        <v>733830.23926172266</v>
      </c>
      <c r="DW35" s="22">
        <f t="shared" ca="1" si="31"/>
        <v>732273.59882522014</v>
      </c>
      <c r="DX35" s="22">
        <f t="shared" ca="1" si="31"/>
        <v>727710.6213520976</v>
      </c>
      <c r="DY35" s="22">
        <f t="shared" ca="1" si="31"/>
        <v>755591.23172743095</v>
      </c>
      <c r="DZ35" s="22">
        <f t="shared" ca="1" si="31"/>
        <v>712115.48963908397</v>
      </c>
      <c r="EA35" s="23">
        <f ca="1">SUM(DO35:DZ35)</f>
        <v>8774818.0785483941</v>
      </c>
      <c r="EB35" s="22">
        <f t="shared" ref="EB35:EM35" ca="1" si="32">EB44-EB54+EB38</f>
        <v>717943.15855077503</v>
      </c>
      <c r="EC35" s="22">
        <f t="shared" ca="1" si="32"/>
        <v>723702.89331225341</v>
      </c>
      <c r="ED35" s="22">
        <f t="shared" ca="1" si="32"/>
        <v>729789.76436726202</v>
      </c>
      <c r="EE35" s="22">
        <f t="shared" ca="1" si="32"/>
        <v>725114.21488003759</v>
      </c>
      <c r="EF35" s="22">
        <f t="shared" ca="1" si="32"/>
        <v>750282.91759726044</v>
      </c>
      <c r="EG35" s="22">
        <f t="shared" ca="1" si="32"/>
        <v>754106.20279288292</v>
      </c>
      <c r="EH35" s="22">
        <f t="shared" ca="1" si="32"/>
        <v>759167.32222257706</v>
      </c>
      <c r="EI35" s="22">
        <f t="shared" ca="1" si="32"/>
        <v>706460.3400578677</v>
      </c>
      <c r="EJ35" s="22">
        <f t="shared" ca="1" si="32"/>
        <v>728438.42235517886</v>
      </c>
      <c r="EK35" s="22">
        <f t="shared" ca="1" si="32"/>
        <v>755050.65093559294</v>
      </c>
      <c r="EL35" s="22">
        <f t="shared" ca="1" si="32"/>
        <v>694748.92007719784</v>
      </c>
      <c r="EM35" s="22">
        <f t="shared" ca="1" si="32"/>
        <v>730506.12035012629</v>
      </c>
      <c r="EN35" s="23">
        <f ca="1">SUM(EB35:EM35)</f>
        <v>8775310.927499013</v>
      </c>
    </row>
    <row r="36" spans="1:144" ht="12.75" customHeight="1" outlineLevel="1" x14ac:dyDescent="0.2">
      <c r="A36" s="11" t="str">
        <f>Labels!B45</f>
        <v>Final Sales</v>
      </c>
      <c r="B36" s="24">
        <f t="shared" ref="B36:M36" si="33">B12+B21+B37</f>
        <v>963388.68108289549</v>
      </c>
      <c r="C36" s="24">
        <f t="shared" ca="1" si="33"/>
        <v>962703.12451825838</v>
      </c>
      <c r="D36" s="24">
        <f t="shared" ca="1" si="33"/>
        <v>962140.43065125297</v>
      </c>
      <c r="E36" s="24">
        <f t="shared" ca="1" si="33"/>
        <v>961428.16522995289</v>
      </c>
      <c r="F36" s="24">
        <f t="shared" ca="1" si="33"/>
        <v>960812.40744004131</v>
      </c>
      <c r="G36" s="24">
        <f t="shared" ca="1" si="33"/>
        <v>960321.13278516103</v>
      </c>
      <c r="H36" s="24">
        <f t="shared" ca="1" si="33"/>
        <v>959742.70917991886</v>
      </c>
      <c r="I36" s="24">
        <f t="shared" ca="1" si="33"/>
        <v>959093.91716008598</v>
      </c>
      <c r="J36" s="24">
        <f t="shared" ca="1" si="33"/>
        <v>958604.27183118125</v>
      </c>
      <c r="K36" s="24">
        <f t="shared" ca="1" si="33"/>
        <v>957953.61583995575</v>
      </c>
      <c r="L36" s="24">
        <f t="shared" ca="1" si="33"/>
        <v>957445.64592066559</v>
      </c>
      <c r="M36" s="24">
        <f t="shared" ca="1" si="33"/>
        <v>956835.43741488759</v>
      </c>
      <c r="N36" s="25">
        <f ca="1">SUM(B36:M36)</f>
        <v>11520469.53905426</v>
      </c>
      <c r="O36" s="24">
        <f t="shared" ref="O36:Z36" ca="1" si="34">O12+O21+O37</f>
        <v>956344.90621407586</v>
      </c>
      <c r="P36" s="24">
        <f t="shared" ca="1" si="34"/>
        <v>955824.95180588157</v>
      </c>
      <c r="Q36" s="24">
        <f t="shared" ca="1" si="34"/>
        <v>955191.64764048555</v>
      </c>
      <c r="R36" s="24">
        <f t="shared" ca="1" si="34"/>
        <v>954612.10000397393</v>
      </c>
      <c r="S36" s="24">
        <f t="shared" ca="1" si="34"/>
        <v>954097.74872322159</v>
      </c>
      <c r="T36" s="24">
        <f t="shared" ca="1" si="34"/>
        <v>953600.65439874039</v>
      </c>
      <c r="U36" s="24">
        <f t="shared" ca="1" si="34"/>
        <v>953081.24091366632</v>
      </c>
      <c r="V36" s="24">
        <f t="shared" ca="1" si="34"/>
        <v>952588.79967549432</v>
      </c>
      <c r="W36" s="24">
        <f t="shared" ca="1" si="34"/>
        <v>952039.44949887961</v>
      </c>
      <c r="X36" s="24">
        <f t="shared" ca="1" si="34"/>
        <v>951601.29845780798</v>
      </c>
      <c r="Y36" s="24">
        <f t="shared" ca="1" si="34"/>
        <v>951256.49203196377</v>
      </c>
      <c r="Z36" s="24">
        <f t="shared" ca="1" si="34"/>
        <v>950714.27012435917</v>
      </c>
      <c r="AA36" s="25">
        <f ca="1">SUM(O36:Z36)</f>
        <v>11440953.55948855</v>
      </c>
      <c r="AB36" s="24">
        <f t="shared" ref="AB36:AM36" ca="1" si="35">AB12+AB21+AB37</f>
        <v>950250.60949549254</v>
      </c>
      <c r="AC36" s="24">
        <f t="shared" ca="1" si="35"/>
        <v>949790.64255524031</v>
      </c>
      <c r="AD36" s="24">
        <f t="shared" ca="1" si="35"/>
        <v>949381.22654507996</v>
      </c>
      <c r="AE36" s="24">
        <f t="shared" ca="1" si="35"/>
        <v>948982.97653871693</v>
      </c>
      <c r="AF36" s="24">
        <f t="shared" ca="1" si="35"/>
        <v>948558.5166751662</v>
      </c>
      <c r="AG36" s="24">
        <f t="shared" ca="1" si="35"/>
        <v>948089.3226922279</v>
      </c>
      <c r="AH36" s="24">
        <f t="shared" ca="1" si="35"/>
        <v>947536.80116585235</v>
      </c>
      <c r="AI36" s="24">
        <f t="shared" ca="1" si="35"/>
        <v>947022.54938045319</v>
      </c>
      <c r="AJ36" s="24">
        <f t="shared" ca="1" si="35"/>
        <v>946539.35882102943</v>
      </c>
      <c r="AK36" s="24">
        <f t="shared" ca="1" si="35"/>
        <v>946029.59085051192</v>
      </c>
      <c r="AL36" s="24">
        <f t="shared" ca="1" si="35"/>
        <v>945454.25937349442</v>
      </c>
      <c r="AM36" s="24">
        <f t="shared" ca="1" si="35"/>
        <v>945028.11673545488</v>
      </c>
      <c r="AN36" s="25">
        <f ca="1">SUM(AB36:AM36)</f>
        <v>11372663.970828719</v>
      </c>
      <c r="AO36" s="24">
        <f t="shared" ref="AO36:AZ36" ca="1" si="36">AO12+AO21+AO37</f>
        <v>944515.38452647161</v>
      </c>
      <c r="AP36" s="24">
        <f t="shared" ca="1" si="36"/>
        <v>944091.58093893318</v>
      </c>
      <c r="AQ36" s="24">
        <f t="shared" ca="1" si="36"/>
        <v>943664.02652042545</v>
      </c>
      <c r="AR36" s="24">
        <f t="shared" ca="1" si="36"/>
        <v>943235.16058553057</v>
      </c>
      <c r="AS36" s="24">
        <f t="shared" ca="1" si="36"/>
        <v>942800.70001893188</v>
      </c>
      <c r="AT36" s="24">
        <f t="shared" ca="1" si="36"/>
        <v>942401.9426369922</v>
      </c>
      <c r="AU36" s="24">
        <f t="shared" ca="1" si="36"/>
        <v>941947.9572368972</v>
      </c>
      <c r="AV36" s="24">
        <f t="shared" ca="1" si="36"/>
        <v>941565.82959528931</v>
      </c>
      <c r="AW36" s="24">
        <f t="shared" ca="1" si="36"/>
        <v>941092.57314108487</v>
      </c>
      <c r="AX36" s="24">
        <f t="shared" ca="1" si="36"/>
        <v>940619.41693619895</v>
      </c>
      <c r="AY36" s="24">
        <f t="shared" ca="1" si="36"/>
        <v>940166.97480510001</v>
      </c>
      <c r="AZ36" s="24">
        <f t="shared" ca="1" si="36"/>
        <v>939758.99644459388</v>
      </c>
      <c r="BA36" s="25">
        <f ca="1">SUM(AO36:AZ36)</f>
        <v>11305860.543386448</v>
      </c>
      <c r="BB36" s="24">
        <f t="shared" ref="BB36:BM36" ca="1" si="37">BB12+BB21+BB37</f>
        <v>939349.71653729049</v>
      </c>
      <c r="BC36" s="24">
        <f t="shared" ca="1" si="37"/>
        <v>938840.71180197608</v>
      </c>
      <c r="BD36" s="24">
        <f t="shared" ca="1" si="37"/>
        <v>938440.51324957062</v>
      </c>
      <c r="BE36" s="24">
        <f t="shared" ca="1" si="37"/>
        <v>938055.51226329093</v>
      </c>
      <c r="BF36" s="24">
        <f t="shared" ca="1" si="37"/>
        <v>937483.77262809419</v>
      </c>
      <c r="BG36" s="24">
        <f t="shared" ca="1" si="37"/>
        <v>936940.60324885952</v>
      </c>
      <c r="BH36" s="24">
        <f t="shared" ca="1" si="37"/>
        <v>936436.13964533212</v>
      </c>
      <c r="BI36" s="24">
        <f t="shared" ca="1" si="37"/>
        <v>935927.80280207889</v>
      </c>
      <c r="BJ36" s="24">
        <f t="shared" ca="1" si="37"/>
        <v>935523.00133402052</v>
      </c>
      <c r="BK36" s="24">
        <f t="shared" ca="1" si="37"/>
        <v>935059.2892125611</v>
      </c>
      <c r="BL36" s="24">
        <f t="shared" ca="1" si="37"/>
        <v>934555.91189136612</v>
      </c>
      <c r="BM36" s="24">
        <f t="shared" ca="1" si="37"/>
        <v>934110.46696585498</v>
      </c>
      <c r="BN36" s="25">
        <f ca="1">SUM(BB36:BM36)</f>
        <v>11240723.441580294</v>
      </c>
      <c r="BO36" s="24">
        <f t="shared" ref="BO36:BZ36" ca="1" si="38">BO12+BO21+BO37</f>
        <v>933768.46155349945</v>
      </c>
      <c r="BP36" s="24">
        <f t="shared" ca="1" si="38"/>
        <v>933313.98943684995</v>
      </c>
      <c r="BQ36" s="24">
        <f t="shared" ca="1" si="38"/>
        <v>932892.79013478628</v>
      </c>
      <c r="BR36" s="24">
        <f t="shared" ca="1" si="38"/>
        <v>932400.32328263775</v>
      </c>
      <c r="BS36" s="24">
        <f t="shared" ca="1" si="38"/>
        <v>931889.69307898579</v>
      </c>
      <c r="BT36" s="24">
        <f t="shared" ca="1" si="38"/>
        <v>931504.57804724167</v>
      </c>
      <c r="BU36" s="24">
        <f t="shared" ca="1" si="38"/>
        <v>931035.81179537519</v>
      </c>
      <c r="BV36" s="24">
        <f t="shared" ca="1" si="38"/>
        <v>930562.3595691839</v>
      </c>
      <c r="BW36" s="24">
        <f t="shared" ca="1" si="38"/>
        <v>930045.27131922822</v>
      </c>
      <c r="BX36" s="24">
        <f t="shared" ca="1" si="38"/>
        <v>929611.47668735997</v>
      </c>
      <c r="BY36" s="24">
        <f t="shared" ca="1" si="38"/>
        <v>929231.22902327054</v>
      </c>
      <c r="BZ36" s="24">
        <f t="shared" ca="1" si="38"/>
        <v>928796.91607735911</v>
      </c>
      <c r="CA36" s="25">
        <f ca="1">SUM(BO36:BZ36)</f>
        <v>11175052.900005776</v>
      </c>
      <c r="CB36" s="24">
        <f t="shared" ref="CB36:CM36" ca="1" si="39">CB12+CB21+CB37</f>
        <v>928302.16431776504</v>
      </c>
      <c r="CC36" s="24">
        <f t="shared" ca="1" si="39"/>
        <v>927878.04639162892</v>
      </c>
      <c r="CD36" s="24">
        <f t="shared" ca="1" si="39"/>
        <v>927539.8191261465</v>
      </c>
      <c r="CE36" s="24">
        <f t="shared" ca="1" si="39"/>
        <v>927174.85838175064</v>
      </c>
      <c r="CF36" s="24">
        <f t="shared" ca="1" si="39"/>
        <v>926715.68614951975</v>
      </c>
      <c r="CG36" s="24">
        <f t="shared" ca="1" si="39"/>
        <v>926329.8705785512</v>
      </c>
      <c r="CH36" s="24">
        <f t="shared" ca="1" si="39"/>
        <v>925919.89625565032</v>
      </c>
      <c r="CI36" s="24">
        <f t="shared" ca="1" si="39"/>
        <v>925446.18405802979</v>
      </c>
      <c r="CJ36" s="24">
        <f t="shared" ca="1" si="39"/>
        <v>925157.16033589456</v>
      </c>
      <c r="CK36" s="24">
        <f t="shared" ca="1" si="39"/>
        <v>924611.81999970519</v>
      </c>
      <c r="CL36" s="24">
        <f t="shared" ca="1" si="39"/>
        <v>924069.34372073296</v>
      </c>
      <c r="CM36" s="24">
        <f t="shared" ca="1" si="39"/>
        <v>923588.16176254384</v>
      </c>
      <c r="CN36" s="25">
        <f ca="1">SUM(CB36:CM36)</f>
        <v>11112733.011077918</v>
      </c>
      <c r="CO36" s="24">
        <f t="shared" ref="CO36:CZ36" ca="1" si="40">CO12+CO21+CO37</f>
        <v>923101.2724543286</v>
      </c>
      <c r="CP36" s="24">
        <f t="shared" ca="1" si="40"/>
        <v>922699.73032007867</v>
      </c>
      <c r="CQ36" s="24">
        <f t="shared" ca="1" si="40"/>
        <v>922268.80668285966</v>
      </c>
      <c r="CR36" s="24">
        <f t="shared" ca="1" si="40"/>
        <v>921798.98112300527</v>
      </c>
      <c r="CS36" s="24">
        <f t="shared" ca="1" si="40"/>
        <v>921348.69516744709</v>
      </c>
      <c r="CT36" s="24">
        <f t="shared" ca="1" si="40"/>
        <v>920851.83999918133</v>
      </c>
      <c r="CU36" s="24">
        <f t="shared" ca="1" si="40"/>
        <v>920428.19977203768</v>
      </c>
      <c r="CV36" s="24">
        <f t="shared" ca="1" si="40"/>
        <v>920107.93008850771</v>
      </c>
      <c r="CW36" s="24">
        <f t="shared" ca="1" si="40"/>
        <v>919616.5690133631</v>
      </c>
      <c r="CX36" s="24">
        <f t="shared" ca="1" si="40"/>
        <v>919063.00593863789</v>
      </c>
      <c r="CY36" s="24">
        <f t="shared" ca="1" si="40"/>
        <v>918758.01693919871</v>
      </c>
      <c r="CZ36" s="24">
        <f t="shared" ca="1" si="40"/>
        <v>918340.73130231199</v>
      </c>
      <c r="DA36" s="25">
        <f ca="1">SUM(CO36:CZ36)</f>
        <v>11048383.778800957</v>
      </c>
      <c r="DB36" s="24">
        <f t="shared" ref="DB36:DM36" ca="1" si="41">DB12+DB21+DB37</f>
        <v>917951.28856866644</v>
      </c>
      <c r="DC36" s="24">
        <f t="shared" ca="1" si="41"/>
        <v>917672.06842294999</v>
      </c>
      <c r="DD36" s="24">
        <f t="shared" ca="1" si="41"/>
        <v>917397.49368221965</v>
      </c>
      <c r="DE36" s="24">
        <f t="shared" ca="1" si="41"/>
        <v>917007.64076157438</v>
      </c>
      <c r="DF36" s="24">
        <f t="shared" ca="1" si="41"/>
        <v>916566.33803715848</v>
      </c>
      <c r="DG36" s="24">
        <f t="shared" ca="1" si="41"/>
        <v>916266.89475530351</v>
      </c>
      <c r="DH36" s="24">
        <f t="shared" ca="1" si="41"/>
        <v>915866.02520707913</v>
      </c>
      <c r="DI36" s="24">
        <f t="shared" ca="1" si="41"/>
        <v>915483.37385542772</v>
      </c>
      <c r="DJ36" s="24">
        <f t="shared" ca="1" si="41"/>
        <v>915097.04913288855</v>
      </c>
      <c r="DK36" s="24">
        <f t="shared" ca="1" si="41"/>
        <v>914551.0402946762</v>
      </c>
      <c r="DL36" s="24">
        <f t="shared" ca="1" si="41"/>
        <v>914155.3074336166</v>
      </c>
      <c r="DM36" s="24">
        <f t="shared" ca="1" si="41"/>
        <v>913657.05395790038</v>
      </c>
      <c r="DN36" s="25">
        <f ca="1">SUM(DB36:DM36)</f>
        <v>10991671.574109461</v>
      </c>
      <c r="DO36" s="24">
        <f t="shared" ref="DO36:DZ36" ca="1" si="42">DO12+DO21+DO37</f>
        <v>913358.08896932018</v>
      </c>
      <c r="DP36" s="24">
        <f t="shared" ca="1" si="42"/>
        <v>912782.24433981685</v>
      </c>
      <c r="DQ36" s="24">
        <f t="shared" ca="1" si="42"/>
        <v>912271.41427682724</v>
      </c>
      <c r="DR36" s="24">
        <f t="shared" ca="1" si="42"/>
        <v>911742.58410885639</v>
      </c>
      <c r="DS36" s="24">
        <f t="shared" ca="1" si="42"/>
        <v>911313.0497188489</v>
      </c>
      <c r="DT36" s="24">
        <f t="shared" ca="1" si="42"/>
        <v>910924.95330496982</v>
      </c>
      <c r="DU36" s="24">
        <f t="shared" ca="1" si="42"/>
        <v>910540.50948061061</v>
      </c>
      <c r="DV36" s="24">
        <f t="shared" ca="1" si="42"/>
        <v>910103.05168720672</v>
      </c>
      <c r="DW36" s="24">
        <f t="shared" ca="1" si="42"/>
        <v>909652.0257869754</v>
      </c>
      <c r="DX36" s="24">
        <f t="shared" ca="1" si="42"/>
        <v>909116.68585854524</v>
      </c>
      <c r="DY36" s="24">
        <f t="shared" ca="1" si="42"/>
        <v>908652.5983785952</v>
      </c>
      <c r="DZ36" s="24">
        <f t="shared" ca="1" si="42"/>
        <v>908254.59882970259</v>
      </c>
      <c r="EA36" s="25">
        <f ca="1">SUM(DO36:DZ36)</f>
        <v>10928711.804740276</v>
      </c>
      <c r="EB36" s="24">
        <f t="shared" ref="EB36:EM36" ca="1" si="43">EB12+EB21+EB37</f>
        <v>907794.64151299419</v>
      </c>
      <c r="EC36" s="24">
        <f t="shared" ca="1" si="43"/>
        <v>907401.71454529511</v>
      </c>
      <c r="ED36" s="24">
        <f t="shared" ca="1" si="43"/>
        <v>907006.79049230891</v>
      </c>
      <c r="EE36" s="24">
        <f t="shared" ca="1" si="43"/>
        <v>906536.8088567761</v>
      </c>
      <c r="EF36" s="24">
        <f t="shared" ca="1" si="43"/>
        <v>906085.08604088717</v>
      </c>
      <c r="EG36" s="24">
        <f t="shared" ca="1" si="43"/>
        <v>905758.10812544264</v>
      </c>
      <c r="EH36" s="24">
        <f t="shared" ca="1" si="43"/>
        <v>905354.63110440725</v>
      </c>
      <c r="EI36" s="24">
        <f t="shared" ca="1" si="43"/>
        <v>904992.86067246646</v>
      </c>
      <c r="EJ36" s="24">
        <f t="shared" ca="1" si="43"/>
        <v>904592.79280365026</v>
      </c>
      <c r="EK36" s="24">
        <f t="shared" ca="1" si="43"/>
        <v>904120.66831468942</v>
      </c>
      <c r="EL36" s="24">
        <f t="shared" ca="1" si="43"/>
        <v>903680.6964144368</v>
      </c>
      <c r="EM36" s="24">
        <f t="shared" ca="1" si="43"/>
        <v>903176.06236861611</v>
      </c>
      <c r="EN36" s="25">
        <f ca="1">SUM(EB36:EM36)</f>
        <v>10866500.861251971</v>
      </c>
    </row>
    <row r="37" spans="1:144" ht="12.75" customHeight="1" outlineLevel="1" x14ac:dyDescent="0.2">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x14ac:dyDescent="0.2">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x14ac:dyDescent="0.2"/>
    <row r="40" spans="1:144" ht="12.75" customHeight="1" outlineLevel="1" x14ac:dyDescent="0.2"/>
    <row r="41" spans="1:144" ht="12.75" customHeight="1" x14ac:dyDescent="0.2">
      <c r="A41" s="3" t="str">
        <f>"Output"</f>
        <v>Output</v>
      </c>
    </row>
    <row r="42" spans="1:144" ht="12.75" customHeight="1" outlineLevel="1" x14ac:dyDescent="0.2">
      <c r="A42" s="2" t="str">
        <f>" "</f>
        <v xml:space="preserve"> </v>
      </c>
    </row>
    <row r="43" spans="1:144" ht="12.75" customHeight="1" outlineLevel="1" x14ac:dyDescent="0.2">
      <c r="B43" s="19" t="str">
        <f>ZZZ__FnCalls!F7</f>
        <v>MMM 2010</v>
      </c>
      <c r="C43" s="20" t="str">
        <f>ZZZ__FnCalls!F8</f>
        <v>MMM 2010</v>
      </c>
      <c r="D43" s="20" t="str">
        <f>ZZZ__FnCalls!F9</f>
        <v>MMM 2010</v>
      </c>
      <c r="E43" s="20" t="str">
        <f>ZZZ__FnCalls!F10</f>
        <v>MMM 2010</v>
      </c>
      <c r="F43" s="20" t="str">
        <f>ZZZ__FnCalls!F11</f>
        <v>MMM 2010</v>
      </c>
      <c r="G43" s="20" t="str">
        <f>ZZZ__FnCalls!F12</f>
        <v>MMM 2010</v>
      </c>
      <c r="H43" s="20" t="str">
        <f>ZZZ__FnCalls!F13</f>
        <v>MMM 2010</v>
      </c>
      <c r="I43" s="20" t="str">
        <f>ZZZ__FnCalls!F14</f>
        <v>MMM 2010</v>
      </c>
      <c r="J43" s="20" t="str">
        <f>ZZZ__FnCalls!F15</f>
        <v>MMM 2010</v>
      </c>
      <c r="K43" s="20" t="str">
        <f>ZZZ__FnCalls!F16</f>
        <v>MMM 2010</v>
      </c>
      <c r="L43" s="20" t="str">
        <f>ZZZ__FnCalls!F17</f>
        <v>MMM 2010</v>
      </c>
      <c r="M43" s="20" t="str">
        <f>ZZZ__FnCalls!F18</f>
        <v>MMM 2010</v>
      </c>
      <c r="N43" s="21" t="str">
        <f>ZZZ__FnCalls!H7</f>
        <v>2010</v>
      </c>
      <c r="O43" s="20" t="str">
        <f>ZZZ__FnCalls!F19</f>
        <v>MMM 2011</v>
      </c>
      <c r="P43" s="20" t="str">
        <f>ZZZ__FnCalls!F20</f>
        <v>MMM 2011</v>
      </c>
      <c r="Q43" s="20" t="str">
        <f>ZZZ__FnCalls!F21</f>
        <v>MMM 2011</v>
      </c>
      <c r="R43" s="20" t="str">
        <f>ZZZ__FnCalls!F22</f>
        <v>MMM 2011</v>
      </c>
      <c r="S43" s="20" t="str">
        <f>ZZZ__FnCalls!F23</f>
        <v>MMM 2011</v>
      </c>
      <c r="T43" s="20" t="str">
        <f>ZZZ__FnCalls!F24</f>
        <v>MMM 2011</v>
      </c>
      <c r="U43" s="20" t="str">
        <f>ZZZ__FnCalls!F25</f>
        <v>MMM 2011</v>
      </c>
      <c r="V43" s="20" t="str">
        <f>ZZZ__FnCalls!F26</f>
        <v>MMM 2011</v>
      </c>
      <c r="W43" s="20" t="str">
        <f>ZZZ__FnCalls!F27</f>
        <v>MMM 2011</v>
      </c>
      <c r="X43" s="20" t="str">
        <f>ZZZ__FnCalls!F28</f>
        <v>MMM 2011</v>
      </c>
      <c r="Y43" s="20" t="str">
        <f>ZZZ__FnCalls!F29</f>
        <v>MMM 2011</v>
      </c>
      <c r="Z43" s="20" t="str">
        <f>ZZZ__FnCalls!F30</f>
        <v>MMM 2011</v>
      </c>
      <c r="AA43" s="21" t="str">
        <f>ZZZ__FnCalls!H19</f>
        <v>2011</v>
      </c>
      <c r="AB43" s="20" t="str">
        <f>ZZZ__FnCalls!F31</f>
        <v>MMM 2012</v>
      </c>
      <c r="AC43" s="20" t="str">
        <f>ZZZ__FnCalls!F32</f>
        <v>MMM 2012</v>
      </c>
      <c r="AD43" s="20" t="str">
        <f>ZZZ__FnCalls!F33</f>
        <v>MMM 2012</v>
      </c>
      <c r="AE43" s="20" t="str">
        <f>ZZZ__FnCalls!F34</f>
        <v>MMM 2012</v>
      </c>
      <c r="AF43" s="20" t="str">
        <f>ZZZ__FnCalls!F35</f>
        <v>MMM 2012</v>
      </c>
      <c r="AG43" s="20" t="str">
        <f>ZZZ__FnCalls!F36</f>
        <v>MMM 2012</v>
      </c>
      <c r="AH43" s="20" t="str">
        <f>ZZZ__FnCalls!F37</f>
        <v>MMM 2012</v>
      </c>
      <c r="AI43" s="20" t="str">
        <f>ZZZ__FnCalls!F38</f>
        <v>MMM 2012</v>
      </c>
      <c r="AJ43" s="20" t="str">
        <f>ZZZ__FnCalls!F39</f>
        <v>MMM 2012</v>
      </c>
      <c r="AK43" s="20" t="str">
        <f>ZZZ__FnCalls!F40</f>
        <v>MMM 2012</v>
      </c>
      <c r="AL43" s="20" t="str">
        <f>ZZZ__FnCalls!F41</f>
        <v>MMM 2012</v>
      </c>
      <c r="AM43" s="20" t="str">
        <f>ZZZ__FnCalls!F42</f>
        <v>MMM 2012</v>
      </c>
      <c r="AN43" s="21" t="str">
        <f>ZZZ__FnCalls!H31</f>
        <v>2012</v>
      </c>
      <c r="AO43" s="20" t="str">
        <f>ZZZ__FnCalls!F43</f>
        <v>MMM 2013</v>
      </c>
      <c r="AP43" s="20" t="str">
        <f>ZZZ__FnCalls!F44</f>
        <v>MMM 2013</v>
      </c>
      <c r="AQ43" s="20" t="str">
        <f>ZZZ__FnCalls!F45</f>
        <v>MMM 2013</v>
      </c>
      <c r="AR43" s="20" t="str">
        <f>ZZZ__FnCalls!F46</f>
        <v>MMM 2013</v>
      </c>
      <c r="AS43" s="20" t="str">
        <f>ZZZ__FnCalls!F47</f>
        <v>MMM 2013</v>
      </c>
      <c r="AT43" s="20" t="str">
        <f>ZZZ__FnCalls!F48</f>
        <v>MMM 2013</v>
      </c>
      <c r="AU43" s="20" t="str">
        <f>ZZZ__FnCalls!F49</f>
        <v>MMM 2013</v>
      </c>
      <c r="AV43" s="20" t="str">
        <f>ZZZ__FnCalls!F50</f>
        <v>MMM 2013</v>
      </c>
      <c r="AW43" s="20" t="str">
        <f>ZZZ__FnCalls!F51</f>
        <v>MMM 2013</v>
      </c>
      <c r="AX43" s="20" t="str">
        <f>ZZZ__FnCalls!F52</f>
        <v>MMM 2013</v>
      </c>
      <c r="AY43" s="20" t="str">
        <f>ZZZ__FnCalls!F53</f>
        <v>MMM 2013</v>
      </c>
      <c r="AZ43" s="20" t="str">
        <f>ZZZ__FnCalls!F54</f>
        <v>MMM 2013</v>
      </c>
      <c r="BA43" s="21" t="str">
        <f>ZZZ__FnCalls!H43</f>
        <v>2013</v>
      </c>
      <c r="BB43" s="20" t="str">
        <f>ZZZ__FnCalls!F55</f>
        <v>MMM 2014</v>
      </c>
      <c r="BC43" s="20" t="str">
        <f>ZZZ__FnCalls!F56</f>
        <v>MMM 2014</v>
      </c>
      <c r="BD43" s="20" t="str">
        <f>ZZZ__FnCalls!F57</f>
        <v>MMM 2014</v>
      </c>
      <c r="BE43" s="20" t="str">
        <f>ZZZ__FnCalls!F58</f>
        <v>MMM 2014</v>
      </c>
      <c r="BF43" s="20" t="str">
        <f>ZZZ__FnCalls!F59</f>
        <v>MMM 2014</v>
      </c>
      <c r="BG43" s="20" t="str">
        <f>ZZZ__FnCalls!F60</f>
        <v>MMM 2014</v>
      </c>
      <c r="BH43" s="20" t="str">
        <f>ZZZ__FnCalls!F61</f>
        <v>MMM 2014</v>
      </c>
      <c r="BI43" s="20" t="str">
        <f>ZZZ__FnCalls!F62</f>
        <v>MMM 2014</v>
      </c>
      <c r="BJ43" s="20" t="str">
        <f>ZZZ__FnCalls!F63</f>
        <v>MMM 2014</v>
      </c>
      <c r="BK43" s="20" t="str">
        <f>ZZZ__FnCalls!F64</f>
        <v>MMM 2014</v>
      </c>
      <c r="BL43" s="20" t="str">
        <f>ZZZ__FnCalls!F65</f>
        <v>MMM 2014</v>
      </c>
      <c r="BM43" s="20" t="str">
        <f>ZZZ__FnCalls!F66</f>
        <v>MMM 2014</v>
      </c>
      <c r="BN43" s="21" t="str">
        <f>ZZZ__FnCalls!H55</f>
        <v>2014</v>
      </c>
      <c r="BO43" s="20" t="str">
        <f>ZZZ__FnCalls!F67</f>
        <v>MMM 2015</v>
      </c>
      <c r="BP43" s="20" t="str">
        <f>ZZZ__FnCalls!F68</f>
        <v>MMM 2015</v>
      </c>
      <c r="BQ43" s="20" t="str">
        <f>ZZZ__FnCalls!F69</f>
        <v>MMM 2015</v>
      </c>
      <c r="BR43" s="20" t="str">
        <f>ZZZ__FnCalls!F70</f>
        <v>MMM 2015</v>
      </c>
      <c r="BS43" s="20" t="str">
        <f>ZZZ__FnCalls!F71</f>
        <v>MMM 2015</v>
      </c>
      <c r="BT43" s="20" t="str">
        <f>ZZZ__FnCalls!F72</f>
        <v>MMM 2015</v>
      </c>
      <c r="BU43" s="20" t="str">
        <f>ZZZ__FnCalls!F73</f>
        <v>MMM 2015</v>
      </c>
      <c r="BV43" s="20" t="str">
        <f>ZZZ__FnCalls!F74</f>
        <v>MMM 2015</v>
      </c>
      <c r="BW43" s="20" t="str">
        <f>ZZZ__FnCalls!F75</f>
        <v>MMM 2015</v>
      </c>
      <c r="BX43" s="20" t="str">
        <f>ZZZ__FnCalls!F76</f>
        <v>MMM 2015</v>
      </c>
      <c r="BY43" s="20" t="str">
        <f>ZZZ__FnCalls!F77</f>
        <v>MMM 2015</v>
      </c>
      <c r="BZ43" s="20" t="str">
        <f>ZZZ__FnCalls!F78</f>
        <v>MMM 2015</v>
      </c>
      <c r="CA43" s="21" t="str">
        <f>ZZZ__FnCalls!H67</f>
        <v>2015</v>
      </c>
      <c r="CB43" s="20" t="str">
        <f>ZZZ__FnCalls!F79</f>
        <v>MMM 2016</v>
      </c>
      <c r="CC43" s="20" t="str">
        <f>ZZZ__FnCalls!F80</f>
        <v>MMM 2016</v>
      </c>
      <c r="CD43" s="20" t="str">
        <f>ZZZ__FnCalls!F81</f>
        <v>MMM 2016</v>
      </c>
      <c r="CE43" s="20" t="str">
        <f>ZZZ__FnCalls!F82</f>
        <v>MMM 2016</v>
      </c>
      <c r="CF43" s="20" t="str">
        <f>ZZZ__FnCalls!F83</f>
        <v>MMM 2016</v>
      </c>
      <c r="CG43" s="20" t="str">
        <f>ZZZ__FnCalls!F84</f>
        <v>MMM 2016</v>
      </c>
      <c r="CH43" s="20" t="str">
        <f>ZZZ__FnCalls!F85</f>
        <v>MMM 2016</v>
      </c>
      <c r="CI43" s="20" t="str">
        <f>ZZZ__FnCalls!F86</f>
        <v>MMM 2016</v>
      </c>
      <c r="CJ43" s="20" t="str">
        <f>ZZZ__FnCalls!F87</f>
        <v>MMM 2016</v>
      </c>
      <c r="CK43" s="20" t="str">
        <f>ZZZ__FnCalls!F88</f>
        <v>MMM 2016</v>
      </c>
      <c r="CL43" s="20" t="str">
        <f>ZZZ__FnCalls!F89</f>
        <v>MMM 2016</v>
      </c>
      <c r="CM43" s="20" t="str">
        <f>ZZZ__FnCalls!F90</f>
        <v>MMM 2016</v>
      </c>
      <c r="CN43" s="21" t="str">
        <f>ZZZ__FnCalls!H79</f>
        <v>2016</v>
      </c>
      <c r="CO43" s="20" t="str">
        <f>ZZZ__FnCalls!F91</f>
        <v>MMM 2017</v>
      </c>
      <c r="CP43" s="20" t="str">
        <f>ZZZ__FnCalls!F92</f>
        <v>MMM 2017</v>
      </c>
      <c r="CQ43" s="20" t="str">
        <f>ZZZ__FnCalls!F93</f>
        <v>MMM 2017</v>
      </c>
      <c r="CR43" s="20" t="str">
        <f>ZZZ__FnCalls!F94</f>
        <v>MMM 2017</v>
      </c>
      <c r="CS43" s="20" t="str">
        <f>ZZZ__FnCalls!F95</f>
        <v>MMM 2017</v>
      </c>
      <c r="CT43" s="20" t="str">
        <f>ZZZ__FnCalls!F96</f>
        <v>MMM 2017</v>
      </c>
      <c r="CU43" s="20" t="str">
        <f>ZZZ__FnCalls!F97</f>
        <v>MMM 2017</v>
      </c>
      <c r="CV43" s="20" t="str">
        <f>ZZZ__FnCalls!F98</f>
        <v>MMM 2017</v>
      </c>
      <c r="CW43" s="20" t="str">
        <f>ZZZ__FnCalls!F99</f>
        <v>MMM 2017</v>
      </c>
      <c r="CX43" s="20" t="str">
        <f>ZZZ__FnCalls!F100</f>
        <v>MMM 2017</v>
      </c>
      <c r="CY43" s="20" t="str">
        <f>ZZZ__FnCalls!F101</f>
        <v>MMM 2017</v>
      </c>
      <c r="CZ43" s="20" t="str">
        <f>ZZZ__FnCalls!F102</f>
        <v>MMM 2017</v>
      </c>
      <c r="DA43" s="21" t="str">
        <f>ZZZ__FnCalls!H91</f>
        <v>2017</v>
      </c>
      <c r="DB43" s="20" t="str">
        <f>ZZZ__FnCalls!F103</f>
        <v>MMM 2018</v>
      </c>
      <c r="DC43" s="20" t="str">
        <f>ZZZ__FnCalls!F104</f>
        <v>MMM 2018</v>
      </c>
      <c r="DD43" s="20" t="str">
        <f>ZZZ__FnCalls!F105</f>
        <v>MMM 2018</v>
      </c>
      <c r="DE43" s="20" t="str">
        <f>ZZZ__FnCalls!F106</f>
        <v>MMM 2018</v>
      </c>
      <c r="DF43" s="20" t="str">
        <f>ZZZ__FnCalls!F107</f>
        <v>MMM 2018</v>
      </c>
      <c r="DG43" s="20" t="str">
        <f>ZZZ__FnCalls!F108</f>
        <v>MMM 2018</v>
      </c>
      <c r="DH43" s="20" t="str">
        <f>ZZZ__FnCalls!F109</f>
        <v>MMM 2018</v>
      </c>
      <c r="DI43" s="20" t="str">
        <f>ZZZ__FnCalls!F110</f>
        <v>MMM 2018</v>
      </c>
      <c r="DJ43" s="20" t="str">
        <f>ZZZ__FnCalls!F111</f>
        <v>MMM 2018</v>
      </c>
      <c r="DK43" s="20" t="str">
        <f>ZZZ__FnCalls!F112</f>
        <v>MMM 2018</v>
      </c>
      <c r="DL43" s="20" t="str">
        <f>ZZZ__FnCalls!F113</f>
        <v>MMM 2018</v>
      </c>
      <c r="DM43" s="20" t="str">
        <f>ZZZ__FnCalls!F114</f>
        <v>MMM 2018</v>
      </c>
      <c r="DN43" s="21" t="str">
        <f>ZZZ__FnCalls!H103</f>
        <v>2018</v>
      </c>
      <c r="DO43" s="20" t="str">
        <f>ZZZ__FnCalls!F115</f>
        <v>MMM 2019</v>
      </c>
      <c r="DP43" s="20" t="str">
        <f>ZZZ__FnCalls!F116</f>
        <v>MMM 2019</v>
      </c>
      <c r="DQ43" s="20" t="str">
        <f>ZZZ__FnCalls!F117</f>
        <v>MMM 2019</v>
      </c>
      <c r="DR43" s="20" t="str">
        <f>ZZZ__FnCalls!F118</f>
        <v>MMM 2019</v>
      </c>
      <c r="DS43" s="20" t="str">
        <f>ZZZ__FnCalls!F119</f>
        <v>MMM 2019</v>
      </c>
      <c r="DT43" s="20" t="str">
        <f>ZZZ__FnCalls!F120</f>
        <v>MMM 2019</v>
      </c>
      <c r="DU43" s="20" t="str">
        <f>ZZZ__FnCalls!F121</f>
        <v>MMM 2019</v>
      </c>
      <c r="DV43" s="20" t="str">
        <f>ZZZ__FnCalls!F122</f>
        <v>MMM 2019</v>
      </c>
      <c r="DW43" s="20" t="str">
        <f>ZZZ__FnCalls!F123</f>
        <v>MMM 2019</v>
      </c>
      <c r="DX43" s="20" t="str">
        <f>ZZZ__FnCalls!F124</f>
        <v>MMM 2019</v>
      </c>
      <c r="DY43" s="20" t="str">
        <f>ZZZ__FnCalls!F125</f>
        <v>MMM 2019</v>
      </c>
      <c r="DZ43" s="20" t="str">
        <f>ZZZ__FnCalls!F126</f>
        <v>MMM 2019</v>
      </c>
      <c r="EA43" s="21" t="str">
        <f>ZZZ__FnCalls!H115</f>
        <v>2019</v>
      </c>
      <c r="EB43" s="20" t="str">
        <f>ZZZ__FnCalls!F127</f>
        <v>MMM 2020</v>
      </c>
      <c r="EC43" s="20" t="str">
        <f>ZZZ__FnCalls!F128</f>
        <v>MMM 2020</v>
      </c>
      <c r="ED43" s="20" t="str">
        <f>ZZZ__FnCalls!F129</f>
        <v>MMM 2020</v>
      </c>
      <c r="EE43" s="20" t="str">
        <f>ZZZ__FnCalls!F130</f>
        <v>MMM 2020</v>
      </c>
      <c r="EF43" s="20" t="str">
        <f>ZZZ__FnCalls!F131</f>
        <v>MMM 2020</v>
      </c>
      <c r="EG43" s="20" t="str">
        <f>ZZZ__FnCalls!F132</f>
        <v>MMM 2020</v>
      </c>
      <c r="EH43" s="20" t="str">
        <f>ZZZ__FnCalls!F133</f>
        <v>MMM 2020</v>
      </c>
      <c r="EI43" s="20" t="str">
        <f>ZZZ__FnCalls!F134</f>
        <v>MMM 2020</v>
      </c>
      <c r="EJ43" s="20" t="str">
        <f>ZZZ__FnCalls!F135</f>
        <v>MMM 2020</v>
      </c>
      <c r="EK43" s="20" t="str">
        <f>ZZZ__FnCalls!F136</f>
        <v>MMM 2020</v>
      </c>
      <c r="EL43" s="20" t="str">
        <f>ZZZ__FnCalls!F137</f>
        <v>MMM 2020</v>
      </c>
      <c r="EM43" s="20" t="str">
        <f>ZZZ__FnCalls!F138</f>
        <v>MMM 2020</v>
      </c>
      <c r="EN43" s="21" t="str">
        <f>ZZZ__FnCalls!H127</f>
        <v>2020</v>
      </c>
    </row>
    <row r="44" spans="1:144" ht="12.75" customHeight="1" outlineLevel="1" x14ac:dyDescent="0.2">
      <c r="A44" s="7" t="str">
        <f>Labels!B64</f>
        <v>Output</v>
      </c>
      <c r="B44" s="22">
        <f ca="1">B45*(1-Inputs!B21)+B11*Inputs!B21+B46</f>
        <v>1128161.2906218378</v>
      </c>
      <c r="C44" s="22">
        <f ca="1">C45*(1-Inputs!B21)+C11*Inputs!B21+C46</f>
        <v>1164552.1342919737</v>
      </c>
      <c r="D44" s="22">
        <f ca="1">D45*(1-Inputs!B21)+D11*Inputs!B21+D46</f>
        <v>1120556.4171304076</v>
      </c>
      <c r="E44" s="22">
        <f ca="1">E45*(1-Inputs!B21)+E11*Inputs!B21+E46</f>
        <v>1106897.8295200763</v>
      </c>
      <c r="F44" s="22">
        <f ca="1">F45*(1-Inputs!B21)+F11*Inputs!B21+F46</f>
        <v>1180125.6426290469</v>
      </c>
      <c r="G44" s="22">
        <f ca="1">G45*(1-Inputs!B21)+G11*Inputs!B21+G46</f>
        <v>1217043.2761277985</v>
      </c>
      <c r="H44" s="22">
        <f ca="1">H45*(1-Inputs!B21)+H11*Inputs!B21+H46</f>
        <v>1133396.1327226569</v>
      </c>
      <c r="I44" s="22">
        <f ca="1">I45*(1-Inputs!B21)+I11*Inputs!B21+I46</f>
        <v>1175589.418509258</v>
      </c>
      <c r="J44" s="22">
        <f ca="1">J45*(1-Inputs!B21)+J11*Inputs!B21+J46</f>
        <v>1111737.7057948101</v>
      </c>
      <c r="K44" s="22">
        <f ca="1">K45*(1-Inputs!B21)+K11*Inputs!B21+K46</f>
        <v>1166842.9106937281</v>
      </c>
      <c r="L44" s="22">
        <f ca="1">L45*(1-Inputs!B21)+L11*Inputs!B21+L46</f>
        <v>1114714.8544413007</v>
      </c>
      <c r="M44" s="22">
        <f ca="1">M45*(1-Inputs!B21)+M11*Inputs!B21+M46</f>
        <v>1125614.5658854567</v>
      </c>
      <c r="N44" s="23">
        <f ca="1">SUM(B44:M44)</f>
        <v>13745232.178368349</v>
      </c>
      <c r="O44" s="22">
        <f ca="1">O45*(1-Inputs!B21)+O11*Inputs!B21+O46</f>
        <v>1160546.8239743307</v>
      </c>
      <c r="P44" s="22">
        <f ca="1">P45*(1-Inputs!B21)+P11*Inputs!B21+P46</f>
        <v>1146817.252101378</v>
      </c>
      <c r="Q44" s="22">
        <f ca="1">Q45*(1-Inputs!B21)+Q11*Inputs!B21+Q46</f>
        <v>1110655.7723790896</v>
      </c>
      <c r="R44" s="22">
        <f ca="1">R45*(1-Inputs!B21)+R11*Inputs!B21+R46</f>
        <v>1176886.6689476655</v>
      </c>
      <c r="S44" s="22">
        <f ca="1">S45*(1-Inputs!B21)+S11*Inputs!B21+S46</f>
        <v>1132477.0223089175</v>
      </c>
      <c r="T44" s="22">
        <f ca="1">T45*(1-Inputs!B21)+T11*Inputs!B21+T46</f>
        <v>1124602.638288267</v>
      </c>
      <c r="U44" s="22">
        <f ca="1">U45*(1-Inputs!B21)+U11*Inputs!B21+U46</f>
        <v>1096865.1738103104</v>
      </c>
      <c r="V44" s="22">
        <f ca="1">V45*(1-Inputs!B21)+V11*Inputs!B21+V46</f>
        <v>1115340.5772694268</v>
      </c>
      <c r="W44" s="22">
        <f ca="1">W45*(1-Inputs!B21)+W11*Inputs!B21+W46</f>
        <v>1188009.2366636682</v>
      </c>
      <c r="X44" s="22">
        <f ca="1">X45*(1-Inputs!B21)+X11*Inputs!B21+X46</f>
        <v>1165088.2115469459</v>
      </c>
      <c r="Y44" s="22">
        <f ca="1">Y45*(1-Inputs!B21)+Y11*Inputs!B21+Y46</f>
        <v>1093312.7664065191</v>
      </c>
      <c r="Z44" s="22">
        <f ca="1">Z45*(1-Inputs!B21)+Z11*Inputs!B21+Z46</f>
        <v>1117080.6199101903</v>
      </c>
      <c r="AA44" s="23">
        <f ca="1">SUM(O44:Z44)</f>
        <v>13627682.763606708</v>
      </c>
      <c r="AB44" s="22">
        <f ca="1">AB45*(1-Inputs!B21)+AB11*Inputs!B21+AB46</f>
        <v>1154415.7675782898</v>
      </c>
      <c r="AC44" s="22">
        <f ca="1">AC45*(1-Inputs!B21)+AC11*Inputs!B21+AC46</f>
        <v>1175050.2288471439</v>
      </c>
      <c r="AD44" s="22">
        <f ca="1">AD45*(1-Inputs!B21)+AD11*Inputs!B21+AD46</f>
        <v>1166893.1582629397</v>
      </c>
      <c r="AE44" s="22">
        <f ca="1">AE45*(1-Inputs!B21)+AE11*Inputs!B21+AE46</f>
        <v>1110293.1036222719</v>
      </c>
      <c r="AF44" s="22">
        <f ca="1">AF45*(1-Inputs!B21)+AF11*Inputs!B21+AF46</f>
        <v>1101002.1905993547</v>
      </c>
      <c r="AG44" s="22">
        <f ca="1">AG45*(1-Inputs!B21)+AG11*Inputs!B21+AG46</f>
        <v>1094297.6171795623</v>
      </c>
      <c r="AH44" s="22">
        <f ca="1">AH45*(1-Inputs!B21)+AH11*Inputs!B21+AH46</f>
        <v>1101489.1603182261</v>
      </c>
      <c r="AI44" s="22">
        <f ca="1">AI45*(1-Inputs!B21)+AI11*Inputs!B21+AI46</f>
        <v>1149703.5757483817</v>
      </c>
      <c r="AJ44" s="22">
        <f ca="1">AJ45*(1-Inputs!B21)+AJ11*Inputs!B21+AJ46</f>
        <v>1085793.9745623143</v>
      </c>
      <c r="AK44" s="22">
        <f ca="1">AK45*(1-Inputs!B21)+AK11*Inputs!B21+AK46</f>
        <v>1115400.7315492828</v>
      </c>
      <c r="AL44" s="22">
        <f ca="1">AL45*(1-Inputs!B21)+AL11*Inputs!B21+AL46</f>
        <v>1138253.5143485805</v>
      </c>
      <c r="AM44" s="22">
        <f ca="1">AM45*(1-Inputs!B21)+AM11*Inputs!B21+AM46</f>
        <v>1131490.12164973</v>
      </c>
      <c r="AN44" s="23">
        <f ca="1">SUM(AB44:AM44)</f>
        <v>13524083.14426608</v>
      </c>
      <c r="AO44" s="22">
        <f ca="1">AO45*(1-Inputs!B21)+AO11*Inputs!B21+AO46</f>
        <v>1134063.9913553596</v>
      </c>
      <c r="AP44" s="22">
        <f ca="1">AP45*(1-Inputs!B21)+AP11*Inputs!B21+AP46</f>
        <v>1162626.2960275491</v>
      </c>
      <c r="AQ44" s="22">
        <f ca="1">AQ45*(1-Inputs!B21)+AQ11*Inputs!B21+AQ46</f>
        <v>1074102.909906626</v>
      </c>
      <c r="AR44" s="22">
        <f ca="1">AR45*(1-Inputs!B21)+AR11*Inputs!B21+AR46</f>
        <v>1127755.9532077839</v>
      </c>
      <c r="AS44" s="22">
        <f ca="1">AS45*(1-Inputs!B21)+AS11*Inputs!B21+AS46</f>
        <v>1169218.2378608075</v>
      </c>
      <c r="AT44" s="22">
        <f ca="1">AT45*(1-Inputs!B21)+AT11*Inputs!B21+AT46</f>
        <v>1141467.09691989</v>
      </c>
      <c r="AU44" s="22">
        <f ca="1">AU45*(1-Inputs!B21)+AU11*Inputs!B21+AU46</f>
        <v>1148745.9323715121</v>
      </c>
      <c r="AV44" s="22">
        <f ca="1">AV45*(1-Inputs!B21)+AV11*Inputs!B21+AV46</f>
        <v>1108293.3203220984</v>
      </c>
      <c r="AW44" s="22">
        <f ca="1">AW45*(1-Inputs!B21)+AW11*Inputs!B21+AW46</f>
        <v>1047310.3184810969</v>
      </c>
      <c r="AX44" s="22">
        <f ca="1">AX45*(1-Inputs!B21)+AX11*Inputs!B21+AX46</f>
        <v>1078072.2663952827</v>
      </c>
      <c r="AY44" s="22">
        <f ca="1">AY45*(1-Inputs!B21)+AY11*Inputs!B21+AY46</f>
        <v>1132883.7839122943</v>
      </c>
      <c r="AZ44" s="22">
        <f ca="1">AZ45*(1-Inputs!B21)+AZ11*Inputs!B21+AZ46</f>
        <v>1131312.5636464253</v>
      </c>
      <c r="BA44" s="23">
        <f ca="1">SUM(AO44:AZ44)</f>
        <v>13455852.670406723</v>
      </c>
      <c r="BB44" s="22">
        <f ca="1">BB45*(1-Inputs!B21)+BB11*Inputs!B21+BB46</f>
        <v>1084963.7392219054</v>
      </c>
      <c r="BC44" s="22">
        <f ca="1">BC45*(1-Inputs!B21)+BC11*Inputs!B21+BC46</f>
        <v>1058939.7867560091</v>
      </c>
      <c r="BD44" s="22">
        <f ca="1">BD45*(1-Inputs!B21)+BD11*Inputs!B21+BD46</f>
        <v>1133381.0387457043</v>
      </c>
      <c r="BE44" s="22">
        <f ca="1">BE45*(1-Inputs!B21)+BE11*Inputs!B21+BE46</f>
        <v>1080597.7494310425</v>
      </c>
      <c r="BF44" s="22">
        <f ca="1">BF45*(1-Inputs!B21)+BF11*Inputs!B21+BF46</f>
        <v>1056605.5802241063</v>
      </c>
      <c r="BG44" s="22">
        <f ca="1">BG45*(1-Inputs!B21)+BG11*Inputs!B21+BG46</f>
        <v>1089553.661992104</v>
      </c>
      <c r="BH44" s="22">
        <f ca="1">BH45*(1-Inputs!B21)+BH11*Inputs!B21+BH46</f>
        <v>1052687.4359049322</v>
      </c>
      <c r="BI44" s="22">
        <f ca="1">BI45*(1-Inputs!B21)+BI11*Inputs!B21+BI46</f>
        <v>1103714.0356695768</v>
      </c>
      <c r="BJ44" s="22">
        <f ca="1">BJ45*(1-Inputs!B21)+BJ11*Inputs!B21+BJ46</f>
        <v>1089998.3372458655</v>
      </c>
      <c r="BK44" s="22">
        <f ca="1">BK45*(1-Inputs!B21)+BK11*Inputs!B21+BK46</f>
        <v>1091592.0192367926</v>
      </c>
      <c r="BL44" s="22">
        <f ca="1">BL45*(1-Inputs!B21)+BL11*Inputs!B21+BL46</f>
        <v>1134097.034992482</v>
      </c>
      <c r="BM44" s="22">
        <f ca="1">BM45*(1-Inputs!B21)+BM11*Inputs!B21+BM46</f>
        <v>1103546.6127152522</v>
      </c>
      <c r="BN44" s="23">
        <f ca="1">SUM(BB44:BM44)</f>
        <v>13079677.03213577</v>
      </c>
      <c r="BO44" s="22">
        <f ca="1">BO45*(1-Inputs!B21)+BO11*Inputs!B21+BO46</f>
        <v>1084764.0137655218</v>
      </c>
      <c r="BP44" s="22">
        <f ca="1">BP45*(1-Inputs!B21)+BP11*Inputs!B21+BP46</f>
        <v>1085418.8907836366</v>
      </c>
      <c r="BQ44" s="22">
        <f ca="1">BQ45*(1-Inputs!B21)+BQ11*Inputs!B21+BQ46</f>
        <v>1102793.4227934466</v>
      </c>
      <c r="BR44" s="22">
        <f ca="1">BR45*(1-Inputs!B21)+BR11*Inputs!B21+BR46</f>
        <v>1092721.1108423341</v>
      </c>
      <c r="BS44" s="22">
        <f ca="1">BS45*(1-Inputs!B21)+BS11*Inputs!B21+BS46</f>
        <v>1096521.4775294664</v>
      </c>
      <c r="BT44" s="22">
        <f ca="1">BT45*(1-Inputs!B21)+BT11*Inputs!B21+BT46</f>
        <v>1040730.9894441443</v>
      </c>
      <c r="BU44" s="22">
        <f ca="1">BU45*(1-Inputs!B21)+BU11*Inputs!B21+BU46</f>
        <v>1069356.9926451414</v>
      </c>
      <c r="BV44" s="22">
        <f ca="1">BV45*(1-Inputs!B21)+BV11*Inputs!B21+BV46</f>
        <v>1099645.0905756655</v>
      </c>
      <c r="BW44" s="22">
        <f ca="1">BW45*(1-Inputs!B21)+BW11*Inputs!B21+BW46</f>
        <v>1059970.6888981415</v>
      </c>
      <c r="BX44" s="22">
        <f ca="1">BX45*(1-Inputs!B21)+BX11*Inputs!B21+BX46</f>
        <v>1061580.563504257</v>
      </c>
      <c r="BY44" s="22">
        <f ca="1">BY45*(1-Inputs!B21)+BY11*Inputs!B21+BY46</f>
        <v>1090157.2068636508</v>
      </c>
      <c r="BZ44" s="22">
        <f ca="1">BZ45*(1-Inputs!B21)+BZ11*Inputs!B21+BZ46</f>
        <v>1043059.7517861756</v>
      </c>
      <c r="CA44" s="23">
        <f ca="1">SUM(BO44:BZ44)</f>
        <v>12926720.199431581</v>
      </c>
      <c r="CB44" s="22">
        <f ca="1">CB45*(1-Inputs!B21)+CB11*Inputs!B21+CB46</f>
        <v>1084602.0827252702</v>
      </c>
      <c r="CC44" s="22">
        <f ca="1">CC45*(1-Inputs!B21)+CC11*Inputs!B21+CC46</f>
        <v>1062523.9450590108</v>
      </c>
      <c r="CD44" s="22">
        <f ca="1">CD45*(1-Inputs!B21)+CD11*Inputs!B21+CD46</f>
        <v>1096680.5175959726</v>
      </c>
      <c r="CE44" s="22">
        <f ca="1">CE45*(1-Inputs!B21)+CE11*Inputs!B21+CE46</f>
        <v>1070403.6235203934</v>
      </c>
      <c r="CF44" s="22">
        <f ca="1">CF45*(1-Inputs!B21)+CF11*Inputs!B21+CF46</f>
        <v>1046747.8632440094</v>
      </c>
      <c r="CG44" s="22">
        <f ca="1">CG45*(1-Inputs!B21)+CG11*Inputs!B21+CG46</f>
        <v>1080288.1765170607</v>
      </c>
      <c r="CH44" s="22">
        <f ca="1">CH45*(1-Inputs!B21)+CH11*Inputs!B21+CH46</f>
        <v>1116625.0822961268</v>
      </c>
      <c r="CI44" s="22">
        <f ca="1">CI45*(1-Inputs!B21)+CI11*Inputs!B21+CI46</f>
        <v>1091714.8991301267</v>
      </c>
      <c r="CJ44" s="22">
        <f ca="1">CJ45*(1-Inputs!B21)+CJ11*Inputs!B21+CJ46</f>
        <v>1065251.4420336811</v>
      </c>
      <c r="CK44" s="22">
        <f ca="1">CK45*(1-Inputs!B21)+CK11*Inputs!B21+CK46</f>
        <v>1032111.3821383045</v>
      </c>
      <c r="CL44" s="22">
        <f ca="1">CL45*(1-Inputs!B21)+CL11*Inputs!B21+CL46</f>
        <v>1040741.2984727223</v>
      </c>
      <c r="CM44" s="22">
        <f ca="1">CM45*(1-Inputs!B21)+CM11*Inputs!B21+CM46</f>
        <v>1086868.8667390384</v>
      </c>
      <c r="CN44" s="23">
        <f ca="1">SUM(CB44:CM44)</f>
        <v>12874559.179471718</v>
      </c>
      <c r="CO44" s="22">
        <f ca="1">CO45*(1-Inputs!B21)+CO11*Inputs!B21+CO46</f>
        <v>1074343.5108255327</v>
      </c>
      <c r="CP44" s="22">
        <f ca="1">CP45*(1-Inputs!B21)+CP11*Inputs!B21+CP46</f>
        <v>1035771.1607864734</v>
      </c>
      <c r="CQ44" s="22">
        <f ca="1">CQ45*(1-Inputs!B21)+CQ11*Inputs!B21+CQ46</f>
        <v>1014618.9954767645</v>
      </c>
      <c r="CR44" s="22">
        <f ca="1">CR45*(1-Inputs!B21)+CR11*Inputs!B21+CR46</f>
        <v>994279.01801641181</v>
      </c>
      <c r="CS44" s="22">
        <f ca="1">CS45*(1-Inputs!B21)+CS11*Inputs!B21+CS46</f>
        <v>1033440.2525371528</v>
      </c>
      <c r="CT44" s="22">
        <f ca="1">CT45*(1-Inputs!B21)+CT11*Inputs!B21+CT46</f>
        <v>1108666.7877835368</v>
      </c>
      <c r="CU44" s="22">
        <f ca="1">CU45*(1-Inputs!B21)+CU11*Inputs!B21+CU46</f>
        <v>1093910.7675782242</v>
      </c>
      <c r="CV44" s="22">
        <f ca="1">CV45*(1-Inputs!B21)+CV11*Inputs!B21+CV46</f>
        <v>1036049.3940110529</v>
      </c>
      <c r="CW44" s="22">
        <f ca="1">CW45*(1-Inputs!B21)+CW11*Inputs!B21+CW46</f>
        <v>999439.27687281219</v>
      </c>
      <c r="CX44" s="22">
        <f ca="1">CX45*(1-Inputs!B21)+CX11*Inputs!B21+CX46</f>
        <v>1083595.4441752902</v>
      </c>
      <c r="CY44" s="22">
        <f ca="1">CY45*(1-Inputs!B21)+CY11*Inputs!B21+CY46</f>
        <v>1068466.7714639727</v>
      </c>
      <c r="CZ44" s="22">
        <f ca="1">CZ45*(1-Inputs!B21)+CZ11*Inputs!B21+CZ46</f>
        <v>1000545.510121487</v>
      </c>
      <c r="DA44" s="23">
        <f ca="1">SUM(CO44:CZ44)</f>
        <v>12543126.889648711</v>
      </c>
      <c r="DB44" s="22">
        <f ca="1">DB45*(1-Inputs!B21)+DB11*Inputs!B21+DB46</f>
        <v>1104135.9665685715</v>
      </c>
      <c r="DC44" s="22">
        <f ca="1">DC45*(1-Inputs!B21)+DC11*Inputs!B21+DC46</f>
        <v>1092517.1108708102</v>
      </c>
      <c r="DD44" s="22">
        <f ca="1">DD45*(1-Inputs!B21)+DD11*Inputs!B21+DD46</f>
        <v>1058452.9421584404</v>
      </c>
      <c r="DE44" s="22">
        <f ca="1">DE45*(1-Inputs!B21)+DE11*Inputs!B21+DE46</f>
        <v>1029271.8978810415</v>
      </c>
      <c r="DF44" s="22">
        <f ca="1">DF45*(1-Inputs!B21)+DF11*Inputs!B21+DF46</f>
        <v>1099675.0463674816</v>
      </c>
      <c r="DG44" s="22">
        <f ca="1">DG45*(1-Inputs!B21)+DG11*Inputs!B21+DG46</f>
        <v>1062138.2605188554</v>
      </c>
      <c r="DH44" s="22">
        <f ca="1">DH45*(1-Inputs!B21)+DH11*Inputs!B21+DH46</f>
        <v>1039333.5478298124</v>
      </c>
      <c r="DI44" s="22">
        <f ca="1">DI45*(1-Inputs!B21)+DI11*Inputs!B21+DI46</f>
        <v>1083980.5537695372</v>
      </c>
      <c r="DJ44" s="22">
        <f ca="1">DJ45*(1-Inputs!B21)+DJ11*Inputs!B21+DJ46</f>
        <v>1031903.1562224793</v>
      </c>
      <c r="DK44" s="22">
        <f ca="1">DK45*(1-Inputs!B21)+DK11*Inputs!B21+DK46</f>
        <v>1046797.4453715747</v>
      </c>
      <c r="DL44" s="22">
        <f ca="1">DL45*(1-Inputs!B21)+DL11*Inputs!B21+DL46</f>
        <v>1061980.2190581693</v>
      </c>
      <c r="DM44" s="22">
        <f ca="1">DM45*(1-Inputs!B21)+DM11*Inputs!B21+DM46</f>
        <v>1083024.0219094821</v>
      </c>
      <c r="DN44" s="23">
        <f ca="1">SUM(DB44:DM44)</f>
        <v>12793210.168526256</v>
      </c>
      <c r="DO44" s="22">
        <f ca="1">DO45*(1-Inputs!B21)+DO11*Inputs!B21+DO46</f>
        <v>986869.64356085297</v>
      </c>
      <c r="DP44" s="22">
        <f ca="1">DP45*(1-Inputs!B21)+DP11*Inputs!B21+DP46</f>
        <v>1011243.0843712169</v>
      </c>
      <c r="DQ44" s="22">
        <f ca="1">DQ45*(1-Inputs!B21)+DQ11*Inputs!B21+DQ46</f>
        <v>982983.94364524656</v>
      </c>
      <c r="DR44" s="22">
        <f ca="1">DR45*(1-Inputs!B21)+DR11*Inputs!B21+DR46</f>
        <v>1067295.5147734876</v>
      </c>
      <c r="DS44" s="22">
        <f ca="1">DS45*(1-Inputs!B21)+DS11*Inputs!B21+DS46</f>
        <v>1034342.2020583411</v>
      </c>
      <c r="DT44" s="22">
        <f ca="1">DT45*(1-Inputs!B21)+DT11*Inputs!B21+DT46</f>
        <v>1055263.8444024546</v>
      </c>
      <c r="DU44" s="22">
        <f ca="1">DU45*(1-Inputs!B21)+DU11*Inputs!B21+DU46</f>
        <v>1020878.2877734068</v>
      </c>
      <c r="DV44" s="22">
        <f ca="1">DV45*(1-Inputs!B21)+DV11*Inputs!B21+DV46</f>
        <v>1027495.5798976991</v>
      </c>
      <c r="DW44" s="22">
        <f ca="1">DW45*(1-Inputs!B21)+DW11*Inputs!B21+DW46</f>
        <v>1025271.8078455526</v>
      </c>
      <c r="DX44" s="22">
        <f ca="1">DX45*(1-Inputs!B21)+DX11*Inputs!B21+DX46</f>
        <v>1018753.2685982346</v>
      </c>
      <c r="DY44" s="22">
        <f ca="1">DY45*(1-Inputs!B21)+DY11*Inputs!B21+DY46</f>
        <v>1058582.7119915681</v>
      </c>
      <c r="DZ44" s="22">
        <f ca="1">DZ45*(1-Inputs!B21)+DZ11*Inputs!B21+DZ46</f>
        <v>996474.50900821516</v>
      </c>
      <c r="EA44" s="23">
        <f ca="1">SUM(DO44:DZ44)</f>
        <v>12285454.397926277</v>
      </c>
      <c r="EB44" s="22">
        <f ca="1">EB45*(1-Inputs!B21)+EB11*Inputs!B21+EB46</f>
        <v>1004799.750310631</v>
      </c>
      <c r="EC44" s="22">
        <f ca="1">EC45*(1-Inputs!B21)+EC11*Inputs!B21+EC46</f>
        <v>1013027.9428270286</v>
      </c>
      <c r="ED44" s="22">
        <f ca="1">ED45*(1-Inputs!B21)+ED11*Inputs!B21+ED46</f>
        <v>1021723.4729056124</v>
      </c>
      <c r="EE44" s="22">
        <f ca="1">EE45*(1-Inputs!B21)+EE11*Inputs!B21+EE46</f>
        <v>1015044.1164952918</v>
      </c>
      <c r="EF44" s="22">
        <f ca="1">EF45*(1-Inputs!B21)+EF11*Inputs!B21+EF46</f>
        <v>1050999.4060913245</v>
      </c>
      <c r="EG44" s="22">
        <f ca="1">EG45*(1-Inputs!B21)+EG11*Inputs!B21+EG46</f>
        <v>1056461.2420850708</v>
      </c>
      <c r="EH44" s="22">
        <f ca="1">EH45*(1-Inputs!B21)+EH11*Inputs!B21+EH46</f>
        <v>1063691.4126989197</v>
      </c>
      <c r="EI44" s="22">
        <f ca="1">EI45*(1-Inputs!B21)+EI11*Inputs!B21+EI46</f>
        <v>988395.72389219189</v>
      </c>
      <c r="EJ44" s="22">
        <f ca="1">EJ45*(1-Inputs!B21)+EJ11*Inputs!B21+EJ46</f>
        <v>1019792.9843169223</v>
      </c>
      <c r="EK44" s="22">
        <f ca="1">EK45*(1-Inputs!B21)+EK11*Inputs!B21+EK46</f>
        <v>1057810.4537175137</v>
      </c>
      <c r="EL44" s="22">
        <f ca="1">EL45*(1-Inputs!B21)+EL11*Inputs!B21+EL46</f>
        <v>971665.12391980644</v>
      </c>
      <c r="EM44" s="22">
        <f ca="1">EM45*(1-Inputs!B21)+EM11*Inputs!B21+EM46</f>
        <v>1022746.8385954185</v>
      </c>
      <c r="EN44" s="23">
        <f ca="1">SUM(EB44:EM44)</f>
        <v>12286158.467855731</v>
      </c>
    </row>
    <row r="45" spans="1:144" ht="12.75" customHeight="1" outlineLevel="1" x14ac:dyDescent="0.2">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1166624.7988493242</v>
      </c>
      <c r="E45" s="24">
        <f ca="1">'(Other Computations)'!B8*(E28/Inputs!B27)^(1-Inputs!B20)*(E19/'(Other Computations)'!B194)^Inputs!B20</f>
        <v>1166548.005749952</v>
      </c>
      <c r="F45" s="24">
        <f ca="1">'(Other Computations)'!B8*(F28/Inputs!B27)^(1-Inputs!B20)*(F19/'(Other Computations)'!B194)^Inputs!B20</f>
        <v>1166427.9701584023</v>
      </c>
      <c r="G45" s="24">
        <f ca="1">'(Other Computations)'!B8*(G28/Inputs!B27)^(1-Inputs!B20)*(G19/'(Other Computations)'!B194)^Inputs!B20</f>
        <v>1166276.960688828</v>
      </c>
      <c r="H45" s="24">
        <f ca="1">'(Other Computations)'!B8*(H28/Inputs!B27)^(1-Inputs!B20)*(H19/'(Other Computations)'!B194)^Inputs!B20</f>
        <v>1166096.5770214398</v>
      </c>
      <c r="I45" s="24">
        <f ca="1">'(Other Computations)'!B8*(I28/Inputs!B27)^(1-Inputs!B20)*(I19/'(Other Computations)'!B194)^Inputs!B20</f>
        <v>1165872.2322520467</v>
      </c>
      <c r="J45" s="24">
        <f ca="1">'(Other Computations)'!B8*(J28/Inputs!B27)^(1-Inputs!B20)*(J19/'(Other Computations)'!B194)^Inputs!B20</f>
        <v>1165609.9539917749</v>
      </c>
      <c r="K45" s="24">
        <f ca="1">'(Other Computations)'!B8*(K28/Inputs!B27)^(1-Inputs!B20)*(K19/'(Other Computations)'!B194)^Inputs!B20</f>
        <v>1165319.8069152597</v>
      </c>
      <c r="L45" s="24">
        <f ca="1">'(Other Computations)'!B8*(L28/Inputs!B27)^(1-Inputs!B20)*(L19/'(Other Computations)'!B194)^Inputs!B20</f>
        <v>1164995.3990614729</v>
      </c>
      <c r="M45" s="24">
        <f ca="1">'(Other Computations)'!B8*(M28/Inputs!B27)^(1-Inputs!B20)*(M19/'(Other Computations)'!B194)^Inputs!B20</f>
        <v>1164642.9762171546</v>
      </c>
      <c r="N45" s="25">
        <f ca="1">SUM(B45:M45)</f>
        <v>13991748.014238987</v>
      </c>
      <c r="O45" s="24">
        <f ca="1">'(Other Computations)'!B8*(O28/Inputs!B27)^(1-Inputs!B20)*(O19/'(Other Computations)'!B194)^Inputs!B20</f>
        <v>1164260.3554773522</v>
      </c>
      <c r="P45" s="24">
        <f ca="1">'(Other Computations)'!B8*(P28/Inputs!B27)^(1-Inputs!B20)*(P19/'(Other Computations)'!B194)^Inputs!B20</f>
        <v>1163858.3310311709</v>
      </c>
      <c r="Q45" s="24">
        <f ca="1">'(Other Computations)'!B8*(Q28/Inputs!B27)^(1-Inputs!B20)*(Q19/'(Other Computations)'!B194)^Inputs!B20</f>
        <v>1163428.5651802842</v>
      </c>
      <c r="R45" s="24">
        <f ca="1">'(Other Computations)'!B8*(R28/Inputs!B27)^(1-Inputs!B20)*(R19/'(Other Computations)'!B194)^Inputs!B20</f>
        <v>1162961.6352849784</v>
      </c>
      <c r="S45" s="24">
        <f ca="1">'(Other Computations)'!B8*(S28/Inputs!B27)^(1-Inputs!B20)*(S19/'(Other Computations)'!B194)^Inputs!B20</f>
        <v>1162468.925768174</v>
      </c>
      <c r="T45" s="24">
        <f ca="1">'(Other Computations)'!B8*(T28/Inputs!B27)^(1-Inputs!B20)*(T19/'(Other Computations)'!B194)^Inputs!B20</f>
        <v>1161947.0112429035</v>
      </c>
      <c r="U45" s="24">
        <f ca="1">'(Other Computations)'!B8*(U28/Inputs!B27)^(1-Inputs!B20)*(U19/'(Other Computations)'!B194)^Inputs!B20</f>
        <v>1161404.8022420823</v>
      </c>
      <c r="V45" s="24">
        <f ca="1">'(Other Computations)'!B8*(V28/Inputs!B27)^(1-Inputs!B20)*(V19/'(Other Computations)'!B194)^Inputs!B20</f>
        <v>1160841.4026183037</v>
      </c>
      <c r="W45" s="24">
        <f ca="1">'(Other Computations)'!B8*(W28/Inputs!B27)^(1-Inputs!B20)*(W19/'(Other Computations)'!B194)^Inputs!B20</f>
        <v>1160264.0588615234</v>
      </c>
      <c r="X45" s="24">
        <f ca="1">'(Other Computations)'!B8*(X28/Inputs!B27)^(1-Inputs!B20)*(X19/'(Other Computations)'!B194)^Inputs!B20</f>
        <v>1159664.1136043419</v>
      </c>
      <c r="Y45" s="24">
        <f ca="1">'(Other Computations)'!B8*(Y28/Inputs!B27)^(1-Inputs!B20)*(Y19/'(Other Computations)'!B194)^Inputs!B20</f>
        <v>1159041.7505134272</v>
      </c>
      <c r="Z45" s="24">
        <f ca="1">'(Other Computations)'!B8*(Z28/Inputs!B27)^(1-Inputs!B20)*(Z19/'(Other Computations)'!B194)^Inputs!B20</f>
        <v>1158410.3619452631</v>
      </c>
      <c r="AA45" s="25">
        <f ca="1">SUM(O45:Z45)</f>
        <v>13938551.313769806</v>
      </c>
      <c r="AB45" s="24">
        <f ca="1">'(Other Computations)'!B8*(AB28/Inputs!B27)^(1-Inputs!B20)*(AB19/'(Other Computations)'!B194)^Inputs!B20</f>
        <v>1157760.9509155718</v>
      </c>
      <c r="AC45" s="24">
        <f ca="1">'(Other Computations)'!B8*(AC28/Inputs!B27)^(1-Inputs!B20)*(AC19/'(Other Computations)'!B194)^Inputs!B20</f>
        <v>1157097.9496518516</v>
      </c>
      <c r="AD45" s="24">
        <f ca="1">'(Other Computations)'!B8*(AD28/Inputs!B27)^(1-Inputs!B20)*(AD19/'(Other Computations)'!B194)^Inputs!B20</f>
        <v>1156415.9960160551</v>
      </c>
      <c r="AE45" s="24">
        <f ca="1">'(Other Computations)'!B8*(AE28/Inputs!B27)^(1-Inputs!B20)*(AE19/'(Other Computations)'!B194)^Inputs!B20</f>
        <v>1155717.1770596667</v>
      </c>
      <c r="AF45" s="24">
        <f ca="1">'(Other Computations)'!B8*(AF28/Inputs!B27)^(1-Inputs!B20)*(AF19/'(Other Computations)'!B194)^Inputs!B20</f>
        <v>1155004.0626403221</v>
      </c>
      <c r="AG45" s="24">
        <f ca="1">'(Other Computations)'!B8*(AG28/Inputs!B27)^(1-Inputs!B20)*(AG19/'(Other Computations)'!B194)^Inputs!B20</f>
        <v>1154282.9341803445</v>
      </c>
      <c r="AH45" s="24">
        <f ca="1">'(Other Computations)'!B8*(AH28/Inputs!B27)^(1-Inputs!B20)*(AH19/'(Other Computations)'!B194)^Inputs!B20</f>
        <v>1153550.7034290698</v>
      </c>
      <c r="AI45" s="24">
        <f ca="1">'(Other Computations)'!B8*(AI28/Inputs!B27)^(1-Inputs!B20)*(AI19/'(Other Computations)'!B194)^Inputs!B20</f>
        <v>1152799.8500448482</v>
      </c>
      <c r="AJ45" s="24">
        <f ca="1">'(Other Computations)'!B8*(AJ28/Inputs!B27)^(1-Inputs!B20)*(AJ19/'(Other Computations)'!B194)^Inputs!B20</f>
        <v>1152033.2606418999</v>
      </c>
      <c r="AK45" s="24">
        <f ca="1">'(Other Computations)'!B8*(AK28/Inputs!B27)^(1-Inputs!B20)*(AK19/'(Other Computations)'!B194)^Inputs!B20</f>
        <v>1151246.6947133809</v>
      </c>
      <c r="AL45" s="24">
        <f ca="1">'(Other Computations)'!B8*(AL28/Inputs!B27)^(1-Inputs!B20)*(AL19/'(Other Computations)'!B194)^Inputs!B20</f>
        <v>1150447.5367573036</v>
      </c>
      <c r="AM45" s="24">
        <f ca="1">'(Other Computations)'!B8*(AM28/Inputs!B27)^(1-Inputs!B20)*(AM19/'(Other Computations)'!B194)^Inputs!B20</f>
        <v>1149624.4762182592</v>
      </c>
      <c r="AN45" s="25">
        <f ca="1">SUM(AB45:AM45)</f>
        <v>13845981.592268575</v>
      </c>
      <c r="AO45" s="24">
        <f ca="1">'(Other Computations)'!B8*(AO28/Inputs!B27)^(1-Inputs!B20)*(AO19/'(Other Computations)'!B194)^Inputs!B20</f>
        <v>1148789.4363117919</v>
      </c>
      <c r="AP45" s="24">
        <f ca="1">'(Other Computations)'!B8*(AP28/Inputs!B27)^(1-Inputs!B20)*(AP19/'(Other Computations)'!B194)^Inputs!B20</f>
        <v>1147934.6806812757</v>
      </c>
      <c r="AQ45" s="24">
        <f ca="1">'(Other Computations)'!B8*(AQ28/Inputs!B27)^(1-Inputs!B20)*(AQ19/'(Other Computations)'!B194)^Inputs!B20</f>
        <v>1147069.0868205412</v>
      </c>
      <c r="AR45" s="24">
        <f ca="1">'(Other Computations)'!B8*(AR28/Inputs!B27)^(1-Inputs!B20)*(AR19/'(Other Computations)'!B194)^Inputs!B20</f>
        <v>1146187.9160409449</v>
      </c>
      <c r="AS45" s="24">
        <f ca="1">'(Other Computations)'!B8*(AS28/Inputs!B27)^(1-Inputs!B20)*(AS19/'(Other Computations)'!B194)^Inputs!B20</f>
        <v>1145305.0088017078</v>
      </c>
      <c r="AT45" s="24">
        <f ca="1">'(Other Computations)'!B8*(AT28/Inputs!B27)^(1-Inputs!B20)*(AT19/'(Other Computations)'!B194)^Inputs!B20</f>
        <v>1144411.4420511897</v>
      </c>
      <c r="AU45" s="24">
        <f ca="1">'(Other Computations)'!B8*(AU28/Inputs!B27)^(1-Inputs!B20)*(AU19/'(Other Computations)'!B194)^Inputs!B20</f>
        <v>1143504.4222920025</v>
      </c>
      <c r="AV45" s="24">
        <f ca="1">'(Other Computations)'!B8*(AV28/Inputs!B27)^(1-Inputs!B20)*(AV19/'(Other Computations)'!B194)^Inputs!B20</f>
        <v>1142582.6815449146</v>
      </c>
      <c r="AW45" s="24">
        <f ca="1">'(Other Computations)'!B8*(AW28/Inputs!B27)^(1-Inputs!B20)*(AW19/'(Other Computations)'!B194)^Inputs!B20</f>
        <v>1141652.609296059</v>
      </c>
      <c r="AX45" s="24">
        <f ca="1">'(Other Computations)'!B8*(AX28/Inputs!B27)^(1-Inputs!B20)*(AX19/'(Other Computations)'!B194)^Inputs!B20</f>
        <v>1140711.2282015826</v>
      </c>
      <c r="AY45" s="24">
        <f ca="1">'(Other Computations)'!B8*(AY28/Inputs!B27)^(1-Inputs!B20)*(AY19/'(Other Computations)'!B194)^Inputs!B20</f>
        <v>1139768.1703431658</v>
      </c>
      <c r="AZ45" s="24">
        <f ca="1">'(Other Computations)'!B8*(AZ28/Inputs!B27)^(1-Inputs!B20)*(AZ19/'(Other Computations)'!B194)^Inputs!B20</f>
        <v>1138820.7851420767</v>
      </c>
      <c r="BA45" s="25">
        <f ca="1">SUM(AO45:AZ45)</f>
        <v>13726737.467527254</v>
      </c>
      <c r="BB45" s="24">
        <f ca="1">'(Other Computations)'!B8*(BB28/Inputs!B27)^(1-Inputs!B20)*(BB19/'(Other Computations)'!B194)^Inputs!B20</f>
        <v>1137865.0612975471</v>
      </c>
      <c r="BC45" s="24">
        <f ca="1">'(Other Computations)'!B8*(BC28/Inputs!B27)^(1-Inputs!B20)*(BC19/'(Other Computations)'!B194)^Inputs!B20</f>
        <v>1136901.1438458308</v>
      </c>
      <c r="BD45" s="24">
        <f ca="1">'(Other Computations)'!B8*(BD28/Inputs!B27)^(1-Inputs!B20)*(BD19/'(Other Computations)'!B194)^Inputs!B20</f>
        <v>1135926.0415889448</v>
      </c>
      <c r="BE45" s="24">
        <f ca="1">'(Other Computations)'!B8*(BE28/Inputs!B27)^(1-Inputs!B20)*(BE19/'(Other Computations)'!B194)^Inputs!B20</f>
        <v>1134955.145872782</v>
      </c>
      <c r="BF45" s="24">
        <f ca="1">'(Other Computations)'!B8*(BF28/Inputs!B27)^(1-Inputs!B20)*(BF19/'(Other Computations)'!B194)^Inputs!B20</f>
        <v>1133978.3704598269</v>
      </c>
      <c r="BG45" s="24">
        <f ca="1">'(Other Computations)'!B8*(BG28/Inputs!B27)^(1-Inputs!B20)*(BG19/'(Other Computations)'!B194)^Inputs!B20</f>
        <v>1132984.6437830322</v>
      </c>
      <c r="BH45" s="24">
        <f ca="1">'(Other Computations)'!B8*(BH28/Inputs!B27)^(1-Inputs!B20)*(BH19/'(Other Computations)'!B194)^Inputs!B20</f>
        <v>1131980.7180796899</v>
      </c>
      <c r="BI45" s="24">
        <f ca="1">'(Other Computations)'!B8*(BI28/Inputs!B27)^(1-Inputs!B20)*(BI19/'(Other Computations)'!B194)^Inputs!B20</f>
        <v>1130965.5009462037</v>
      </c>
      <c r="BJ45" s="24">
        <f ca="1">'(Other Computations)'!B8*(BJ28/Inputs!B27)^(1-Inputs!B20)*(BJ19/'(Other Computations)'!B194)^Inputs!B20</f>
        <v>1129944.4348723497</v>
      </c>
      <c r="BK45" s="24">
        <f ca="1">'(Other Computations)'!B8*(BK28/Inputs!B27)^(1-Inputs!B20)*(BK19/'(Other Computations)'!B194)^Inputs!B20</f>
        <v>1128920.2664485865</v>
      </c>
      <c r="BL45" s="24">
        <f ca="1">'(Other Computations)'!B8*(BL28/Inputs!B27)^(1-Inputs!B20)*(BL19/'(Other Computations)'!B194)^Inputs!B20</f>
        <v>1127889.0704465329</v>
      </c>
      <c r="BM45" s="24">
        <f ca="1">'(Other Computations)'!B8*(BM28/Inputs!B27)^(1-Inputs!B20)*(BM19/'(Other Computations)'!B194)^Inputs!B20</f>
        <v>1126846.4886534065</v>
      </c>
      <c r="BN45" s="25">
        <f ca="1">SUM(BB45:BM45)</f>
        <v>13589156.886294734</v>
      </c>
      <c r="BO45" s="24">
        <f ca="1">'(Other Computations)'!B8*(BO28/Inputs!B27)^(1-Inputs!B20)*(BO19/'(Other Computations)'!B194)^Inputs!B20</f>
        <v>1125791.8745938034</v>
      </c>
      <c r="BP45" s="24">
        <f ca="1">'(Other Computations)'!B8*(BP28/Inputs!B27)^(1-Inputs!B20)*(BP19/'(Other Computations)'!B194)^Inputs!B20</f>
        <v>1124740.8350271031</v>
      </c>
      <c r="BQ45" s="24">
        <f ca="1">'(Other Computations)'!B8*(BQ28/Inputs!B27)^(1-Inputs!B20)*(BQ19/'(Other Computations)'!B194)^Inputs!B20</f>
        <v>1123684.717586281</v>
      </c>
      <c r="BR45" s="24">
        <f ca="1">'(Other Computations)'!B8*(BR28/Inputs!B27)^(1-Inputs!B20)*(BR19/'(Other Computations)'!B194)^Inputs!B20</f>
        <v>1122626.8302618267</v>
      </c>
      <c r="BS45" s="24">
        <f ca="1">'(Other Computations)'!B8*(BS28/Inputs!B27)^(1-Inputs!B20)*(BS19/'(Other Computations)'!B194)^Inputs!B20</f>
        <v>1121557.0555545194</v>
      </c>
      <c r="BT45" s="24">
        <f ca="1">'(Other Computations)'!B8*(BT28/Inputs!B27)^(1-Inputs!B20)*(BT19/'(Other Computations)'!B194)^Inputs!B20</f>
        <v>1120475.0966654427</v>
      </c>
      <c r="BU45" s="24">
        <f ca="1">'(Other Computations)'!B8*(BU28/Inputs!B27)^(1-Inputs!B20)*(BU19/'(Other Computations)'!B194)^Inputs!B20</f>
        <v>1119393.438879288</v>
      </c>
      <c r="BV45" s="24">
        <f ca="1">'(Other Computations)'!B8*(BV28/Inputs!B27)^(1-Inputs!B20)*(BV19/'(Other Computations)'!B194)^Inputs!B20</f>
        <v>1118312.2374976431</v>
      </c>
      <c r="BW45" s="24">
        <f ca="1">'(Other Computations)'!B8*(BW28/Inputs!B27)^(1-Inputs!B20)*(BW19/'(Other Computations)'!B194)^Inputs!B20</f>
        <v>1117226.4550988509</v>
      </c>
      <c r="BX45" s="24">
        <f ca="1">'(Other Computations)'!B8*(BX28/Inputs!B27)^(1-Inputs!B20)*(BX19/'(Other Computations)'!B194)^Inputs!B20</f>
        <v>1116126.7622504844</v>
      </c>
      <c r="BY45" s="24">
        <f ca="1">'(Other Computations)'!B8*(BY28/Inputs!B27)^(1-Inputs!B20)*(BY19/'(Other Computations)'!B194)^Inputs!B20</f>
        <v>1115028.0722682194</v>
      </c>
      <c r="BZ45" s="24">
        <f ca="1">'(Other Computations)'!B8*(BZ28/Inputs!B27)^(1-Inputs!B20)*(BZ19/'(Other Computations)'!B194)^Inputs!B20</f>
        <v>1113935.7394098747</v>
      </c>
      <c r="CA45" s="25">
        <f ca="1">SUM(BO45:BZ45)</f>
        <v>13438899.115093337</v>
      </c>
      <c r="CB45" s="24">
        <f ca="1">'(Other Computations)'!B8*(CB28/Inputs!B27)^(1-Inputs!B20)*(CB19/'(Other Computations)'!B194)^Inputs!B20</f>
        <v>1112839.6025135373</v>
      </c>
      <c r="CC45" s="24">
        <f ca="1">'(Other Computations)'!B8*(CC28/Inputs!B27)^(1-Inputs!B20)*(CC19/'(Other Computations)'!B194)^Inputs!B20</f>
        <v>1111740.7436509943</v>
      </c>
      <c r="CD45" s="24">
        <f ca="1">'(Other Computations)'!B8*(CD28/Inputs!B27)^(1-Inputs!B20)*(CD19/'(Other Computations)'!B194)^Inputs!B20</f>
        <v>1110639.9343232028</v>
      </c>
      <c r="CE45" s="24">
        <f ca="1">'(Other Computations)'!B8*(CE28/Inputs!B27)^(1-Inputs!B20)*(CE19/'(Other Computations)'!B194)^Inputs!B20</f>
        <v>1109549.5674810796</v>
      </c>
      <c r="CF45" s="24">
        <f ca="1">'(Other Computations)'!B8*(CF28/Inputs!B27)^(1-Inputs!B20)*(CF19/'(Other Computations)'!B194)^Inputs!B20</f>
        <v>1108461.4490573739</v>
      </c>
      <c r="CG45" s="24">
        <f ca="1">'(Other Computations)'!B8*(CG28/Inputs!B27)^(1-Inputs!B20)*(CG19/'(Other Computations)'!B194)^Inputs!B20</f>
        <v>1107369.8409931038</v>
      </c>
      <c r="CH45" s="24">
        <f ca="1">'(Other Computations)'!B8*(CH28/Inputs!B27)^(1-Inputs!B20)*(CH19/'(Other Computations)'!B194)^Inputs!B20</f>
        <v>1106286.0486968984</v>
      </c>
      <c r="CI45" s="24">
        <f ca="1">'(Other Computations)'!B8*(CI28/Inputs!B27)^(1-Inputs!B20)*(CI19/'(Other Computations)'!B194)^Inputs!B20</f>
        <v>1105202.2397876407</v>
      </c>
      <c r="CJ45" s="24">
        <f ca="1">'(Other Computations)'!B8*(CJ28/Inputs!B27)^(1-Inputs!B20)*(CJ19/'(Other Computations)'!B194)^Inputs!B20</f>
        <v>1104105.9753181888</v>
      </c>
      <c r="CK45" s="24">
        <f ca="1">'(Other Computations)'!B8*(CK28/Inputs!B27)^(1-Inputs!B20)*(CK19/'(Other Computations)'!B194)^Inputs!B20</f>
        <v>1103020.3773450861</v>
      </c>
      <c r="CL45" s="24">
        <f ca="1">'(Other Computations)'!B8*(CL28/Inputs!B27)^(1-Inputs!B20)*(CL19/'(Other Computations)'!B194)^Inputs!B20</f>
        <v>1101922.9997347321</v>
      </c>
      <c r="CM45" s="24">
        <f ca="1">'(Other Computations)'!B8*(CM28/Inputs!B27)^(1-Inputs!B20)*(CM19/'(Other Computations)'!B194)^Inputs!B20</f>
        <v>1100819.2688664782</v>
      </c>
      <c r="CN45" s="25">
        <f ca="1">SUM(CB45:CM45)</f>
        <v>13281958.047768313</v>
      </c>
      <c r="CO45" s="24">
        <f ca="1">'(Other Computations)'!B8*(CO28/Inputs!B27)^(1-Inputs!B20)*(CO19/'(Other Computations)'!B194)^Inputs!B20</f>
        <v>1099714.2165316446</v>
      </c>
      <c r="CP45" s="24">
        <f ca="1">'(Other Computations)'!B8*(CP28/Inputs!B27)^(1-Inputs!B20)*(CP19/'(Other Computations)'!B194)^Inputs!B20</f>
        <v>1098599.9550839155</v>
      </c>
      <c r="CQ45" s="24">
        <f ca="1">'(Other Computations)'!B8*(CQ28/Inputs!B27)^(1-Inputs!B20)*(CQ19/'(Other Computations)'!B194)^Inputs!B20</f>
        <v>1097487.3231334032</v>
      </c>
      <c r="CR45" s="24">
        <f ca="1">'(Other Computations)'!B8*(CR28/Inputs!B27)^(1-Inputs!B20)*(CR19/'(Other Computations)'!B194)^Inputs!B20</f>
        <v>1096379.3668882921</v>
      </c>
      <c r="CS45" s="24">
        <f ca="1">'(Other Computations)'!B8*(CS28/Inputs!B27)^(1-Inputs!B20)*(CS19/'(Other Computations)'!B194)^Inputs!B20</f>
        <v>1095275.3075974183</v>
      </c>
      <c r="CT45" s="24">
        <f ca="1">'(Other Computations)'!B8*(CT28/Inputs!B27)^(1-Inputs!B20)*(CT19/'(Other Computations)'!B194)^Inputs!B20</f>
        <v>1094180.2943003199</v>
      </c>
      <c r="CU45" s="24">
        <f ca="1">'(Other Computations)'!B8*(CU28/Inputs!B27)^(1-Inputs!B20)*(CU19/'(Other Computations)'!B194)^Inputs!B20</f>
        <v>1093083.1883393461</v>
      </c>
      <c r="CV45" s="24">
        <f ca="1">'(Other Computations)'!B8*(CV28/Inputs!B27)^(1-Inputs!B20)*(CV19/'(Other Computations)'!B194)^Inputs!B20</f>
        <v>1091979.6193056537</v>
      </c>
      <c r="CW45" s="24">
        <f ca="1">'(Other Computations)'!B8*(CW28/Inputs!B27)^(1-Inputs!B20)*(CW19/'(Other Computations)'!B194)^Inputs!B20</f>
        <v>1090882.6729677706</v>
      </c>
      <c r="CX45" s="24">
        <f ca="1">'(Other Computations)'!B8*(CX28/Inputs!B27)^(1-Inputs!B20)*(CX19/'(Other Computations)'!B194)^Inputs!B20</f>
        <v>1089783.6685910388</v>
      </c>
      <c r="CY45" s="24">
        <f ca="1">'(Other Computations)'!B8*(CY28/Inputs!B27)^(1-Inputs!B20)*(CY19/'(Other Computations)'!B194)^Inputs!B20</f>
        <v>1088681.8115495413</v>
      </c>
      <c r="CZ45" s="24">
        <f ca="1">'(Other Computations)'!B8*(CZ28/Inputs!B27)^(1-Inputs!B20)*(CZ19/'(Other Computations)'!B194)^Inputs!B20</f>
        <v>1087589.6401056482</v>
      </c>
      <c r="DA45" s="25">
        <f ca="1">SUM(CO45:CZ45)</f>
        <v>13123637.064393992</v>
      </c>
      <c r="DB45" s="24">
        <f ca="1">'(Other Computations)'!B8*(DB28/Inputs!B27)^(1-Inputs!B20)*(DB19/'(Other Computations)'!B194)^Inputs!B20</f>
        <v>1086497.8133923155</v>
      </c>
      <c r="DC45" s="24">
        <f ca="1">'(Other Computations)'!B8*(DC28/Inputs!B27)^(1-Inputs!B20)*(DC19/'(Other Computations)'!B194)^Inputs!B20</f>
        <v>1085419.8637968951</v>
      </c>
      <c r="DD45" s="24">
        <f ca="1">'(Other Computations)'!B8*(DD28/Inputs!B27)^(1-Inputs!B20)*(DD19/'(Other Computations)'!B194)^Inputs!B20</f>
        <v>1084350.8136909669</v>
      </c>
      <c r="DE45" s="24">
        <f ca="1">'(Other Computations)'!B8*(DE28/Inputs!B27)^(1-Inputs!B20)*(DE19/'(Other Computations)'!B194)^Inputs!B20</f>
        <v>1083292.8607713676</v>
      </c>
      <c r="DF45" s="24">
        <f ca="1">'(Other Computations)'!B8*(DF28/Inputs!B27)^(1-Inputs!B20)*(DF19/'(Other Computations)'!B194)^Inputs!B20</f>
        <v>1082239.2697436844</v>
      </c>
      <c r="DG45" s="24">
        <f ca="1">'(Other Computations)'!B8*(DG28/Inputs!B27)^(1-Inputs!B20)*(DG19/'(Other Computations)'!B194)^Inputs!B20</f>
        <v>1081189.1629299074</v>
      </c>
      <c r="DH45" s="24">
        <f ca="1">'(Other Computations)'!B8*(DH28/Inputs!B27)^(1-Inputs!B20)*(DH19/'(Other Computations)'!B194)^Inputs!B20</f>
        <v>1080146.0985791613</v>
      </c>
      <c r="DI45" s="24">
        <f ca="1">'(Other Computations)'!B8*(DI28/Inputs!B27)^(1-Inputs!B20)*(DI19/'(Other Computations)'!B194)^Inputs!B20</f>
        <v>1079105.3678564359</v>
      </c>
      <c r="DJ45" s="24">
        <f ca="1">'(Other Computations)'!B8*(DJ28/Inputs!B27)^(1-Inputs!B20)*(DJ19/'(Other Computations)'!B194)^Inputs!B20</f>
        <v>1078072.3765356597</v>
      </c>
      <c r="DK45" s="24">
        <f ca="1">'(Other Computations)'!B8*(DK28/Inputs!B27)^(1-Inputs!B20)*(DK19/'(Other Computations)'!B194)^Inputs!B20</f>
        <v>1077039.5868659557</v>
      </c>
      <c r="DL45" s="24">
        <f ca="1">'(Other Computations)'!B8*(DL28/Inputs!B27)^(1-Inputs!B20)*(DL19/'(Other Computations)'!B194)^Inputs!B20</f>
        <v>1075998.4797759766</v>
      </c>
      <c r="DM45" s="24">
        <f ca="1">'(Other Computations)'!B8*(DM28/Inputs!B27)^(1-Inputs!B20)*(DM19/'(Other Computations)'!B194)^Inputs!B20</f>
        <v>1074962.311155251</v>
      </c>
      <c r="DN45" s="25">
        <f ca="1">SUM(DB45:DM45)</f>
        <v>12968314.005093576</v>
      </c>
      <c r="DO45" s="24">
        <f ca="1">'(Other Computations)'!B8*(DO28/Inputs!B27)^(1-Inputs!B20)*(DO19/'(Other Computations)'!B194)^Inputs!B20</f>
        <v>1073917.9554548378</v>
      </c>
      <c r="DP45" s="24">
        <f ca="1">'(Other Computations)'!B8*(DP28/Inputs!B27)^(1-Inputs!B20)*(DP19/'(Other Computations)'!B194)^Inputs!B20</f>
        <v>1072882.8003843823</v>
      </c>
      <c r="DQ45" s="24">
        <f ca="1">'(Other Computations)'!B8*(DQ28/Inputs!B27)^(1-Inputs!B20)*(DQ19/'(Other Computations)'!B194)^Inputs!B20</f>
        <v>1071843.155519993</v>
      </c>
      <c r="DR45" s="24">
        <f ca="1">'(Other Computations)'!B8*(DR28/Inputs!B27)^(1-Inputs!B20)*(DR19/'(Other Computations)'!B194)^Inputs!B20</f>
        <v>1070801.8035631422</v>
      </c>
      <c r="DS45" s="24">
        <f ca="1">'(Other Computations)'!B8*(DS28/Inputs!B27)^(1-Inputs!B20)*(DS19/'(Other Computations)'!B194)^Inputs!B20</f>
        <v>1069761.2855629232</v>
      </c>
      <c r="DT45" s="24">
        <f ca="1">'(Other Computations)'!B8*(DT28/Inputs!B27)^(1-Inputs!B20)*(DT19/'(Other Computations)'!B194)^Inputs!B20</f>
        <v>1068718.5310459889</v>
      </c>
      <c r="DU45" s="24">
        <f ca="1">'(Other Computations)'!B8*(DU28/Inputs!B27)^(1-Inputs!B20)*(DU19/'(Other Computations)'!B194)^Inputs!B20</f>
        <v>1067683.0280901585</v>
      </c>
      <c r="DV45" s="24">
        <f ca="1">'(Other Computations)'!B8*(DV28/Inputs!B27)^(1-Inputs!B20)*(DV19/'(Other Computations)'!B194)^Inputs!B20</f>
        <v>1066651.77908319</v>
      </c>
      <c r="DW45" s="24">
        <f ca="1">'(Other Computations)'!B8*(DW28/Inputs!B27)^(1-Inputs!B20)*(DW19/'(Other Computations)'!B194)^Inputs!B20</f>
        <v>1065624.5836220235</v>
      </c>
      <c r="DX45" s="24">
        <f ca="1">'(Other Computations)'!B8*(DX28/Inputs!B27)^(1-Inputs!B20)*(DX19/'(Other Computations)'!B194)^Inputs!B20</f>
        <v>1064598.8669172458</v>
      </c>
      <c r="DY45" s="24">
        <f ca="1">'(Other Computations)'!B8*(DY28/Inputs!B27)^(1-Inputs!B20)*(DY19/'(Other Computations)'!B194)^Inputs!B20</f>
        <v>1063566.0664765062</v>
      </c>
      <c r="DZ45" s="24">
        <f ca="1">'(Other Computations)'!B8*(DZ28/Inputs!B27)^(1-Inputs!B20)*(DZ19/'(Other Computations)'!B194)^Inputs!B20</f>
        <v>1062534.581192916</v>
      </c>
      <c r="EA45" s="25">
        <f ca="1">SUM(DO45:DZ45)</f>
        <v>12818584.436913306</v>
      </c>
      <c r="EB45" s="24">
        <f ca="1">'(Other Computations)'!B8*(EB28/Inputs!B27)^(1-Inputs!B20)*(EB19/'(Other Computations)'!B194)^Inputs!B20</f>
        <v>1061504.9656063053</v>
      </c>
      <c r="EC45" s="24">
        <f ca="1">'(Other Computations)'!B8*(EC28/Inputs!B27)^(1-Inputs!B20)*(EC19/'(Other Computations)'!B194)^Inputs!B20</f>
        <v>1060480.5184567384</v>
      </c>
      <c r="ED45" s="24">
        <f ca="1">'(Other Computations)'!B8*(ED28/Inputs!B27)^(1-Inputs!B20)*(ED19/'(Other Computations)'!B194)^Inputs!B20</f>
        <v>1059466.8235048628</v>
      </c>
      <c r="EE45" s="24">
        <f ca="1">'(Other Computations)'!B8*(EE28/Inputs!B27)^(1-Inputs!B20)*(EE19/'(Other Computations)'!B194)^Inputs!B20</f>
        <v>1058462.2409517691</v>
      </c>
      <c r="EF45" s="24">
        <f ca="1">'(Other Computations)'!B8*(EF28/Inputs!B27)^(1-Inputs!B20)*(EF19/'(Other Computations)'!B194)^Inputs!B20</f>
        <v>1057457.3848125227</v>
      </c>
      <c r="EG45" s="24">
        <f ca="1">'(Other Computations)'!B8*(EG28/Inputs!B27)^(1-Inputs!B20)*(EG19/'(Other Computations)'!B194)^Inputs!B20</f>
        <v>1056455.0882854648</v>
      </c>
      <c r="EH45" s="24">
        <f ca="1">'(Other Computations)'!B8*(EH28/Inputs!B27)^(1-Inputs!B20)*(EH19/'(Other Computations)'!B194)^Inputs!B20</f>
        <v>1055462.6118393079</v>
      </c>
      <c r="EI45" s="24">
        <f ca="1">'(Other Computations)'!B8*(EI28/Inputs!B27)^(1-Inputs!B20)*(EI19/'(Other Computations)'!B194)^Inputs!B20</f>
        <v>1054470.9922484006</v>
      </c>
      <c r="EJ45" s="24">
        <f ca="1">'(Other Computations)'!B8*(EJ28/Inputs!B27)^(1-Inputs!B20)*(EJ19/'(Other Computations)'!B194)^Inputs!B20</f>
        <v>1053483.319055808</v>
      </c>
      <c r="EK45" s="24">
        <f ca="1">'(Other Computations)'!B8*(EK28/Inputs!B27)^(1-Inputs!B20)*(EK19/'(Other Computations)'!B194)^Inputs!B20</f>
        <v>1052507.4631913328</v>
      </c>
      <c r="EL45" s="24">
        <f ca="1">'(Other Computations)'!B8*(EL28/Inputs!B27)^(1-Inputs!B20)*(EL19/'(Other Computations)'!B194)^Inputs!B20</f>
        <v>1051530.7668753667</v>
      </c>
      <c r="EM45" s="24">
        <f ca="1">'(Other Computations)'!B8*(EM28/Inputs!B27)^(1-Inputs!B20)*(EM19/'(Other Computations)'!B194)^Inputs!B20</f>
        <v>1050550.4037718158</v>
      </c>
      <c r="EN45" s="25">
        <f ca="1">SUM(EB45:EM45)</f>
        <v>12671832.578599697</v>
      </c>
    </row>
    <row r="46" spans="1:144" ht="12.75" customHeight="1" outlineLevel="1" x14ac:dyDescent="0.2">
      <c r="A46" s="9" t="str">
        <f>Labels!B78</f>
        <v>Output Shock</v>
      </c>
      <c r="B46" s="28">
        <f ca="1">NORMINV(RAND()*(1-2*Inputs!B58)+Inputs!B58,0,'(Other Computations)'!B208)</f>
        <v>-38505.376044828889</v>
      </c>
      <c r="C46" s="28">
        <f ca="1">NORMINV(RAND()*(1-2*Inputs!B58)+Inputs!B58,0,'(Other Computations)'!B208)</f>
        <v>-638.05498491485935</v>
      </c>
      <c r="D46" s="28">
        <f ca="1">NORMINV(RAND()*(1-2*Inputs!B58)+Inputs!B58,0,'(Other Computations)'!B208)</f>
        <v>-43355.717841297468</v>
      </c>
      <c r="E46" s="28">
        <f ca="1">NORMINV(RAND()*(1-2*Inputs!B58)+Inputs!B58,0,'(Other Computations)'!B208)</f>
        <v>-55404.278663907004</v>
      </c>
      <c r="F46" s="28">
        <f ca="1">NORMINV(RAND()*(1-2*Inputs!B58)+Inputs!B58,0,'(Other Computations)'!B208)</f>
        <v>19048.771324690799</v>
      </c>
      <c r="G46" s="28">
        <f ca="1">NORMINV(RAND()*(1-2*Inputs!B58)+Inputs!B58,0,'(Other Computations)'!B208)</f>
        <v>57169.458705677687</v>
      </c>
      <c r="H46" s="28">
        <f ca="1">NORMINV(RAND()*(1-2*Inputs!B58)+Inputs!B58,0,'(Other Computations)'!B208)</f>
        <v>-24727.842725255654</v>
      </c>
      <c r="I46" s="28">
        <f ca="1">NORMINV(RAND()*(1-2*Inputs!B58)+Inputs!B58,0,'(Other Computations)'!B208)</f>
        <v>19051.275751613735</v>
      </c>
      <c r="J46" s="28">
        <f ca="1">NORMINV(RAND()*(1-2*Inputs!B58)+Inputs!B58,0,'(Other Computations)'!B208)</f>
        <v>-43527.655343790801</v>
      </c>
      <c r="K46" s="28">
        <f ca="1">NORMINV(RAND()*(1-2*Inputs!B58)+Inputs!B58,0,'(Other Computations)'!B208)</f>
        <v>13106.364610972394</v>
      </c>
      <c r="L46" s="28">
        <f ca="1">NORMINV(RAND()*(1-2*Inputs!B58)+Inputs!B58,0,'(Other Computations)'!B208)</f>
        <v>-37675.378180970591</v>
      </c>
      <c r="M46" s="28">
        <f ca="1">NORMINV(RAND()*(1-2*Inputs!B58)+Inputs!B58,0,'(Other Computations)'!B208)</f>
        <v>-25321.62119569298</v>
      </c>
      <c r="N46" s="29">
        <f ca="1">SUM(B46:M46)</f>
        <v>-160780.05458770363</v>
      </c>
      <c r="O46" s="28">
        <f ca="1">NORMINV(RAND()*(1-2*Inputs!B58)+Inputs!B58,0,'(Other Computations)'!B208)</f>
        <v>10717.319756414438</v>
      </c>
      <c r="P46" s="28">
        <f ca="1">NORMINV(RAND()*(1-2*Inputs!B58)+Inputs!B58,0,'(Other Computations)'!B208)</f>
        <v>-1590.432755387895</v>
      </c>
      <c r="Q46" s="28">
        <f ca="1">NORMINV(RAND()*(1-2*Inputs!B58)+Inputs!B58,0,'(Other Computations)'!B208)</f>
        <v>-35967.553395857627</v>
      </c>
      <c r="R46" s="28">
        <f ca="1">NORMINV(RAND()*(1-2*Inputs!B58)+Inputs!B58,0,'(Other Computations)'!B208)</f>
        <v>31687.210728379217</v>
      </c>
      <c r="S46" s="28">
        <f ca="1">NORMINV(RAND()*(1-2*Inputs!B58)+Inputs!B58,0,'(Other Computations)'!B208)</f>
        <v>-11149.65567541866</v>
      </c>
      <c r="T46" s="28">
        <f ca="1">NORMINV(RAND()*(1-2*Inputs!B58)+Inputs!B58,0,'(Other Computations)'!B208)</f>
        <v>-17733.338587496852</v>
      </c>
      <c r="U46" s="28">
        <f ca="1">NORMINV(RAND()*(1-2*Inputs!B58)+Inputs!B58,0,'(Other Computations)'!B208)</f>
        <v>-44126.417466509796</v>
      </c>
      <c r="V46" s="28">
        <f ca="1">NORMINV(RAND()*(1-2*Inputs!B58)+Inputs!B58,0,'(Other Computations)'!B208)</f>
        <v>-24538.889254403966</v>
      </c>
      <c r="W46" s="28">
        <f ca="1">NORMINV(RAND()*(1-2*Inputs!B58)+Inputs!B58,0,'(Other Computations)'!B208)</f>
        <v>49562.010937215564</v>
      </c>
      <c r="X46" s="28">
        <f ca="1">NORMINV(RAND()*(1-2*Inputs!B58)+Inputs!B58,0,'(Other Computations)'!B208)</f>
        <v>28091.358764767687</v>
      </c>
      <c r="Y46" s="28">
        <f ca="1">NORMINV(RAND()*(1-2*Inputs!B58)+Inputs!B58,0,'(Other Computations)'!B208)</f>
        <v>-42681.110135041738</v>
      </c>
      <c r="Z46" s="28">
        <f ca="1">NORMINV(RAND()*(1-2*Inputs!B58)+Inputs!B58,0,'(Other Computations)'!B208)</f>
        <v>-17583.721583980598</v>
      </c>
      <c r="AA46" s="29">
        <f ca="1">SUM(O46:Z46)</f>
        <v>-75313.218667320223</v>
      </c>
      <c r="AB46" s="28">
        <f ca="1">NORMINV(RAND()*(1-2*Inputs!B58)+Inputs!B58,0,'(Other Computations)'!B208)</f>
        <v>20944.380451336587</v>
      </c>
      <c r="AC46" s="28">
        <f ca="1">NORMINV(RAND()*(1-2*Inputs!B58)+Inputs!B58,0,'(Other Computations)'!B208)</f>
        <v>42975.289051108382</v>
      </c>
      <c r="AD46" s="28">
        <f ca="1">NORMINV(RAND()*(1-2*Inputs!B58)+Inputs!B58,0,'(Other Computations)'!B208)</f>
        <v>36161.699420805926</v>
      </c>
      <c r="AE46" s="28">
        <f ca="1">NORMINV(RAND()*(1-2*Inputs!B58)+Inputs!B58,0,'(Other Computations)'!B208)</f>
        <v>-19167.139935213705</v>
      </c>
      <c r="AF46" s="28">
        <f ca="1">NORMINV(RAND()*(1-2*Inputs!B58)+Inputs!B58,0,'(Other Computations)'!B208)</f>
        <v>-27392.607052860156</v>
      </c>
      <c r="AG46" s="28">
        <f ca="1">NORMINV(RAND()*(1-2*Inputs!B58)+Inputs!B58,0,'(Other Computations)'!B208)</f>
        <v>-32914.524972058105</v>
      </c>
      <c r="AH46" s="28">
        <f ca="1">NORMINV(RAND()*(1-2*Inputs!B58)+Inputs!B58,0,'(Other Computations)'!B208)</f>
        <v>-24263.721577167973</v>
      </c>
      <c r="AI46" s="28">
        <f ca="1">NORMINV(RAND()*(1-2*Inputs!B58)+Inputs!B58,0,'(Other Computations)'!B208)</f>
        <v>25328.471442233262</v>
      </c>
      <c r="AJ46" s="28">
        <f ca="1">NORMINV(RAND()*(1-2*Inputs!B58)+Inputs!B58,0,'(Other Computations)'!B208)</f>
        <v>-37037.166608233885</v>
      </c>
      <c r="AK46" s="28">
        <f ca="1">NORMINV(RAND()*(1-2*Inputs!B58)+Inputs!B58,0,'(Other Computations)'!B208)</f>
        <v>-6124.7331549181954</v>
      </c>
      <c r="AL46" s="28">
        <f ca="1">NORMINV(RAND()*(1-2*Inputs!B58)+Inputs!B58,0,'(Other Computations)'!B208)</f>
        <v>18445.186130079856</v>
      </c>
      <c r="AM46" s="28">
        <f ca="1">NORMINV(RAND()*(1-2*Inputs!B58)+Inputs!B58,0,'(Other Computations)'!B208)</f>
        <v>13005.290859012981</v>
      </c>
      <c r="AN46" s="29">
        <f ca="1">SUM(AB46:AM46)</f>
        <v>9960.4240541249819</v>
      </c>
      <c r="AO46" s="28">
        <f ca="1">NORMINV(RAND()*(1-2*Inputs!B58)+Inputs!B58,0,'(Other Computations)'!B208)</f>
        <v>17187.597610783265</v>
      </c>
      <c r="AP46" s="28">
        <f ca="1">NORMINV(RAND()*(1-2*Inputs!B58)+Inputs!B58,0,'(Other Computations)'!B208)</f>
        <v>47067.314267154754</v>
      </c>
      <c r="AQ46" s="28">
        <f ca="1">NORMINV(RAND()*(1-2*Inputs!B58)+Inputs!B58,0,'(Other Computations)'!B208)</f>
        <v>-39960.483386215499</v>
      </c>
      <c r="AR46" s="28">
        <f ca="1">NORMINV(RAND()*(1-2*Inputs!B58)+Inputs!B58,0,'(Other Computations)'!B208)</f>
        <v>14718.106207206416</v>
      </c>
      <c r="AS46" s="28">
        <f ca="1">NORMINV(RAND()*(1-2*Inputs!B58)+Inputs!B58,0,'(Other Computations)'!B208)</f>
        <v>57521.231963224942</v>
      </c>
      <c r="AT46" s="28">
        <f ca="1">NORMINV(RAND()*(1-2*Inputs!B58)+Inputs!B58,0,'(Other Computations)'!B208)</f>
        <v>31220.45088197471</v>
      </c>
      <c r="AU46" s="28">
        <f ca="1">NORMINV(RAND()*(1-2*Inputs!B58)+Inputs!B58,0,'(Other Computations)'!B208)</f>
        <v>40008.575873550377</v>
      </c>
      <c r="AV46" s="28">
        <f ca="1">NORMINV(RAND()*(1-2*Inputs!B58)+Inputs!B58,0,'(Other Computations)'!B208)</f>
        <v>856.39084151076247</v>
      </c>
      <c r="AW46" s="28">
        <f ca="1">NORMINV(RAND()*(1-2*Inputs!B58)+Inputs!B58,0,'(Other Computations)'!B208)</f>
        <v>-58712.806622238946</v>
      </c>
      <c r="AX46" s="28">
        <f ca="1">NORMINV(RAND()*(1-2*Inputs!B58)+Inputs!B58,0,'(Other Computations)'!B208)</f>
        <v>-26863.558900270411</v>
      </c>
      <c r="AY46" s="28">
        <f ca="1">NORMINV(RAND()*(1-2*Inputs!B58)+Inputs!B58,0,'(Other Computations)'!B208)</f>
        <v>29129.841501179319</v>
      </c>
      <c r="AZ46" s="28">
        <f ca="1">NORMINV(RAND()*(1-2*Inputs!B58)+Inputs!B58,0,'(Other Computations)'!B208)</f>
        <v>28885.783991444689</v>
      </c>
      <c r="BA46" s="29">
        <f ca="1">SUM(AO46:AZ46)</f>
        <v>141058.44422930438</v>
      </c>
      <c r="BB46" s="28">
        <f ca="1">NORMINV(RAND()*(1-2*Inputs!B58)+Inputs!B58,0,'(Other Computations)'!B208)</f>
        <v>-16132.237061363268</v>
      </c>
      <c r="BC46" s="28">
        <f ca="1">NORMINV(RAND()*(1-2*Inputs!B58)+Inputs!B58,0,'(Other Computations)'!B208)</f>
        <v>-40711.747493794974</v>
      </c>
      <c r="BD46" s="28">
        <f ca="1">NORMINV(RAND()*(1-2*Inputs!B58)+Inputs!B58,0,'(Other Computations)'!B208)</f>
        <v>34645.241248137077</v>
      </c>
      <c r="BE46" s="28">
        <f ca="1">NORMINV(RAND()*(1-2*Inputs!B58)+Inputs!B58,0,'(Other Computations)'!B208)</f>
        <v>-16873.113654579411</v>
      </c>
      <c r="BF46" s="28">
        <f ca="1">NORMINV(RAND()*(1-2*Inputs!B58)+Inputs!B58,0,'(Other Computations)'!B208)</f>
        <v>-39205.569971063967</v>
      </c>
      <c r="BG46" s="28">
        <f ca="1">NORMINV(RAND()*(1-2*Inputs!B58)+Inputs!B58,0,'(Other Computations)'!B208)</f>
        <v>-4816.6840623265552</v>
      </c>
      <c r="BH46" s="28">
        <f ca="1">NORMINV(RAND()*(1-2*Inputs!B58)+Inputs!B58,0,'(Other Computations)'!B208)</f>
        <v>-40193.008921048371</v>
      </c>
      <c r="BI46" s="28">
        <f ca="1">NORMINV(RAND()*(1-2*Inputs!B58)+Inputs!B58,0,'(Other Computations)'!B208)</f>
        <v>12144.415853004235</v>
      </c>
      <c r="BJ46" s="28">
        <f ca="1">NORMINV(RAND()*(1-2*Inputs!B58)+Inputs!B58,0,'(Other Computations)'!B208)</f>
        <v>-350.8511242743121</v>
      </c>
      <c r="BK46" s="28">
        <f ca="1">NORMINV(RAND()*(1-2*Inputs!B58)+Inputs!B58,0,'(Other Computations)'!B208)</f>
        <v>2603.9809544864029</v>
      </c>
      <c r="BL46" s="28">
        <f ca="1">NORMINV(RAND()*(1-2*Inputs!B58)+Inputs!B58,0,'(Other Computations)'!B208)</f>
        <v>46630.32341185143</v>
      </c>
      <c r="BM46" s="28">
        <f ca="1">NORMINV(RAND()*(1-2*Inputs!B58)+Inputs!B58,0,'(Other Computations)'!B208)</f>
        <v>17635.93701519716</v>
      </c>
      <c r="BN46" s="29">
        <f ca="1">SUM(BB46:BM46)</f>
        <v>-44623.313805774553</v>
      </c>
      <c r="BO46" s="28">
        <f ca="1">NORMINV(RAND()*(1-2*Inputs!B58)+Inputs!B58,0,'(Other Computations)'!B208)</f>
        <v>-125.27488375641971</v>
      </c>
      <c r="BP46" s="28">
        <f ca="1">NORMINV(RAND()*(1-2*Inputs!B58)+Inputs!B58,0,'(Other Computations)'!B208)</f>
        <v>1850.1107268021251</v>
      </c>
      <c r="BQ46" s="28">
        <f ca="1">NORMINV(RAND()*(1-2*Inputs!B58)+Inputs!B58,0,'(Other Computations)'!B208)</f>
        <v>20434.304060175644</v>
      </c>
      <c r="BR46" s="28">
        <f ca="1">NORMINV(RAND()*(1-2*Inputs!B58)+Inputs!B58,0,'(Other Computations)'!B208)</f>
        <v>11927.893486830833</v>
      </c>
      <c r="BS46" s="28">
        <f ca="1">NORMINV(RAND()*(1-2*Inputs!B58)+Inputs!B58,0,'(Other Computations)'!B208)</f>
        <v>17317.136178572793</v>
      </c>
      <c r="BT46" s="28">
        <f ca="1">NORMINV(RAND()*(1-2*Inputs!B58)+Inputs!B58,0,'(Other Computations)'!B208)</f>
        <v>-37309.18201623833</v>
      </c>
      <c r="BU46" s="28">
        <f ca="1">NORMINV(RAND()*(1-2*Inputs!B58)+Inputs!B58,0,'(Other Computations)'!B208)</f>
        <v>-7525.1830102195681</v>
      </c>
      <c r="BV46" s="28">
        <f ca="1">NORMINV(RAND()*(1-2*Inputs!B58)+Inputs!B58,0,'(Other Computations)'!B208)</f>
        <v>24096.518523909475</v>
      </c>
      <c r="BW46" s="28">
        <f ca="1">NORMINV(RAND()*(1-2*Inputs!B58)+Inputs!B58,0,'(Other Computations)'!B208)</f>
        <v>-13912.836413119488</v>
      </c>
      <c r="BX46" s="28">
        <f ca="1">NORMINV(RAND()*(1-2*Inputs!B58)+Inputs!B58,0,'(Other Computations)'!B208)</f>
        <v>-11145.544378886743</v>
      </c>
      <c r="BY46" s="28">
        <f ca="1">NORMINV(RAND()*(1-2*Inputs!B58)+Inputs!B58,0,'(Other Computations)'!B208)</f>
        <v>18399.495868880123</v>
      </c>
      <c r="BZ46" s="28">
        <f ca="1">NORMINV(RAND()*(1-2*Inputs!B58)+Inputs!B58,0,'(Other Computations)'!B208)</f>
        <v>-27381.057394942291</v>
      </c>
      <c r="CA46" s="29">
        <f ca="1">SUM(BO46:BZ46)</f>
        <v>-3373.6192519918477</v>
      </c>
      <c r="CB46" s="28">
        <f ca="1">NORMINV(RAND()*(1-2*Inputs!B58)+Inputs!B58,0,'(Other Computations)'!B208)</f>
        <v>15444.042469809829</v>
      </c>
      <c r="CC46" s="28">
        <f ca="1">NORMINV(RAND()*(1-2*Inputs!B58)+Inputs!B58,0,'(Other Computations)'!B208)</f>
        <v>-5375.7598656098453</v>
      </c>
      <c r="CD46" s="28">
        <f ca="1">NORMINV(RAND()*(1-2*Inputs!B58)+Inputs!B58,0,'(Other Computations)'!B208)</f>
        <v>29607.085966722603</v>
      </c>
      <c r="CE46" s="28">
        <f ca="1">NORMINV(RAND()*(1-2*Inputs!B58)+Inputs!B58,0,'(Other Computations)'!B208)</f>
        <v>4431.4817535346283</v>
      </c>
      <c r="CF46" s="28">
        <f ca="1">NORMINV(RAND()*(1-2*Inputs!B58)+Inputs!B58,0,'(Other Computations)'!B208)</f>
        <v>-17925.020602210476</v>
      </c>
      <c r="CG46" s="28">
        <f ca="1">NORMINV(RAND()*(1-2*Inputs!B58)+Inputs!B58,0,'(Other Computations)'!B208)</f>
        <v>16522.416585868781</v>
      </c>
      <c r="CH46" s="28">
        <f ca="1">NORMINV(RAND()*(1-2*Inputs!B58)+Inputs!B58,0,'(Other Computations)'!B208)</f>
        <v>54031.56449663161</v>
      </c>
      <c r="CI46" s="28">
        <f ca="1">NORMINV(RAND()*(1-2*Inputs!B58)+Inputs!B58,0,'(Other Computations)'!B208)</f>
        <v>30728.374946274816</v>
      </c>
      <c r="CJ46" s="28">
        <f ca="1">NORMINV(RAND()*(1-2*Inputs!B58)+Inputs!B58,0,'(Other Computations)'!B208)</f>
        <v>5076.4477363110727</v>
      </c>
      <c r="CK46" s="28">
        <f ca="1">NORMINV(RAND()*(1-2*Inputs!B58)+Inputs!B58,0,'(Other Computations)'!B208)</f>
        <v>-26479.152598108973</v>
      </c>
      <c r="CL46" s="28">
        <f ca="1">NORMINV(RAND()*(1-2*Inputs!B58)+Inputs!B58,0,'(Other Computations)'!B208)</f>
        <v>-16442.035856792474</v>
      </c>
      <c r="CM46" s="28">
        <f ca="1">NORMINV(RAND()*(1-2*Inputs!B58)+Inputs!B58,0,'(Other Computations)'!B208)</f>
        <v>30923.380630018553</v>
      </c>
      <c r="CN46" s="29">
        <f ca="1">SUM(CB46:CM46)</f>
        <v>120542.82566245012</v>
      </c>
      <c r="CO46" s="28">
        <f ca="1">NORMINV(RAND()*(1-2*Inputs!B58)+Inputs!B58,0,'(Other Computations)'!B208)</f>
        <v>19912.648132533697</v>
      </c>
      <c r="CP46" s="28">
        <f ca="1">NORMINV(RAND()*(1-2*Inputs!B58)+Inputs!B58,0,'(Other Computations)'!B208)</f>
        <v>-17514.212665930667</v>
      </c>
      <c r="CQ46" s="28">
        <f ca="1">NORMINV(RAND()*(1-2*Inputs!B58)+Inputs!B58,0,'(Other Computations)'!B208)</f>
        <v>-37629.474628063479</v>
      </c>
      <c r="CR46" s="28">
        <f ca="1">NORMINV(RAND()*(1-2*Inputs!B58)+Inputs!B58,0,'(Other Computations)'!B208)</f>
        <v>-56910.792980563041</v>
      </c>
      <c r="CS46" s="28">
        <f ca="1">NORMINV(RAND()*(1-2*Inputs!B58)+Inputs!B58,0,'(Other Computations)'!B208)</f>
        <v>-16875.373231813639</v>
      </c>
      <c r="CT46" s="28">
        <f ca="1">NORMINV(RAND()*(1-2*Inputs!B58)+Inputs!B58,0,'(Other Computations)'!B208)</f>
        <v>59604.204916736235</v>
      </c>
      <c r="CU46" s="28">
        <f ca="1">NORMINV(RAND()*(1-2*Inputs!B58)+Inputs!B58,0,'(Other Computations)'!B208)</f>
        <v>46255.789044401441</v>
      </c>
      <c r="CV46" s="28">
        <f ca="1">NORMINV(RAND()*(1-2*Inputs!B58)+Inputs!B58,0,'(Other Computations)'!B208)</f>
        <v>-10648.228401763012</v>
      </c>
      <c r="CW46" s="28">
        <f ca="1">NORMINV(RAND()*(1-2*Inputs!B58)+Inputs!B58,0,'(Other Computations)'!B208)</f>
        <v>-46005.46747129329</v>
      </c>
      <c r="CX46" s="28">
        <f ca="1">NORMINV(RAND()*(1-2*Inputs!B58)+Inputs!B58,0,'(Other Computations)'!B208)</f>
        <v>39433.215487405578</v>
      </c>
      <c r="CY46" s="28">
        <f ca="1">NORMINV(RAND()*(1-2*Inputs!B58)+Inputs!B58,0,'(Other Computations)'!B208)</f>
        <v>25152.191470467624</v>
      </c>
      <c r="CZ46" s="28">
        <f ca="1">NORMINV(RAND()*(1-2*Inputs!B58)+Inputs!B58,0,'(Other Computations)'!B208)</f>
        <v>-41606.314886038257</v>
      </c>
      <c r="DA46" s="29">
        <f ca="1">SUM(CO46:CZ46)</f>
        <v>-36831.815213920803</v>
      </c>
      <c r="DB46" s="28">
        <f ca="1">NORMINV(RAND()*(1-2*Inputs!B58)+Inputs!B58,0,'(Other Computations)'!B208)</f>
        <v>62673.993302356386</v>
      </c>
      <c r="DC46" s="28">
        <f ca="1">NORMINV(RAND()*(1-2*Inputs!B58)+Inputs!B58,0,'(Other Computations)'!B208)</f>
        <v>51903.224406712296</v>
      </c>
      <c r="DD46" s="28">
        <f ca="1">NORMINV(RAND()*(1-2*Inputs!B58)+Inputs!B58,0,'(Other Computations)'!B208)</f>
        <v>18600.473626073424</v>
      </c>
      <c r="DE46" s="28">
        <f ca="1">NORMINV(RAND()*(1-2*Inputs!B58)+Inputs!B58,0,'(Other Computations)'!B208)</f>
        <v>-9596.618300480488</v>
      </c>
      <c r="DF46" s="28">
        <f ca="1">NORMINV(RAND()*(1-2*Inputs!B58)+Inputs!B58,0,'(Other Computations)'!B208)</f>
        <v>61816.039828783367</v>
      </c>
      <c r="DG46" s="28">
        <f ca="1">NORMINV(RAND()*(1-2*Inputs!B58)+Inputs!B58,0,'(Other Computations)'!B208)</f>
        <v>25160.594789296814</v>
      </c>
      <c r="DH46" s="28">
        <f ca="1">NORMINV(RAND()*(1-2*Inputs!B58)+Inputs!B58,0,'(Other Computations)'!B208)</f>
        <v>3393.4375340258507</v>
      </c>
      <c r="DI46" s="28">
        <f ca="1">NORMINV(RAND()*(1-2*Inputs!B58)+Inputs!B58,0,'(Other Computations)'!B208)</f>
        <v>48886.71797264881</v>
      </c>
      <c r="DJ46" s="28">
        <f ca="1">NORMINV(RAND()*(1-2*Inputs!B58)+Inputs!B58,0,'(Other Computations)'!B208)</f>
        <v>-2090.3786130050553</v>
      </c>
      <c r="DK46" s="28">
        <f ca="1">NORMINV(RAND()*(1-2*Inputs!B58)+Inputs!B58,0,'(Other Computations)'!B208)</f>
        <v>14200.612902504867</v>
      </c>
      <c r="DL46" s="28">
        <f ca="1">NORMINV(RAND()*(1-2*Inputs!B58)+Inputs!B58,0,'(Other Computations)'!B208)</f>
        <v>30326.929769320435</v>
      </c>
      <c r="DM46" s="28">
        <f ca="1">NORMINV(RAND()*(1-2*Inputs!B58)+Inputs!B58,0,'(Other Computations)'!B208)</f>
        <v>52765.9431108395</v>
      </c>
      <c r="DN46" s="29">
        <f ca="1">SUM(DB46:DM46)</f>
        <v>358040.97032907617</v>
      </c>
      <c r="DO46" s="28">
        <f ca="1">NORMINV(RAND()*(1-2*Inputs!B58)+Inputs!B58,0,'(Other Computations)'!B208)</f>
        <v>-42590.346850345493</v>
      </c>
      <c r="DP46" s="28">
        <f ca="1">NORMINV(RAND()*(1-2*Inputs!B58)+Inputs!B58,0,'(Other Computations)'!B208)</f>
        <v>-16952.230621374121</v>
      </c>
      <c r="DQ46" s="28">
        <f ca="1">NORMINV(RAND()*(1-2*Inputs!B58)+Inputs!B58,0,'(Other Computations)'!B208)</f>
        <v>-44039.006585068099</v>
      </c>
      <c r="DR46" s="28">
        <f ca="1">NORMINV(RAND()*(1-2*Inputs!B58)+Inputs!B58,0,'(Other Computations)'!B208)</f>
        <v>41358.018256347284</v>
      </c>
      <c r="DS46" s="28">
        <f ca="1">NORMINV(RAND()*(1-2*Inputs!B58)+Inputs!B58,0,'(Other Computations)'!B208)</f>
        <v>9595.8854499608678</v>
      </c>
      <c r="DT46" s="28">
        <f ca="1">NORMINV(RAND()*(1-2*Inputs!B58)+Inputs!B58,0,'(Other Computations)'!B208)</f>
        <v>31380.53928305519</v>
      </c>
      <c r="DU46" s="28">
        <f ca="1">NORMINV(RAND()*(1-2*Inputs!B58)+Inputs!B58,0,'(Other Computations)'!B208)</f>
        <v>-2045.8221215203448</v>
      </c>
      <c r="DV46" s="28">
        <f ca="1">NORMINV(RAND()*(1-2*Inputs!B58)+Inputs!B58,0,'(Other Computations)'!B208)</f>
        <v>5532.7424674512322</v>
      </c>
      <c r="DW46" s="28">
        <f ca="1">NORMINV(RAND()*(1-2*Inputs!B58)+Inputs!B58,0,'(Other Computations)'!B208)</f>
        <v>4355.1719934781549</v>
      </c>
      <c r="DX46" s="28">
        <f ca="1">NORMINV(RAND()*(1-2*Inputs!B58)+Inputs!B58,0,'(Other Computations)'!B208)</f>
        <v>-821.09303004333128</v>
      </c>
      <c r="DY46" s="28">
        <f ca="1">NORMINV(RAND()*(1-2*Inputs!B58)+Inputs!B58,0,'(Other Computations)'!B208)</f>
        <v>40065.85136655769</v>
      </c>
      <c r="DZ46" s="28">
        <f ca="1">NORMINV(RAND()*(1-2*Inputs!B58)+Inputs!B58,0,'(Other Computations)'!B208)</f>
        <v>-21005.836792360391</v>
      </c>
      <c r="EA46" s="29">
        <f ca="1">SUM(DO46:DZ46)</f>
        <v>4833.8728161386316</v>
      </c>
      <c r="EB46" s="28">
        <f ca="1">NORMINV(RAND()*(1-2*Inputs!B58)+Inputs!B58,0,'(Other Computations)'!B208)</f>
        <v>-11761.116708336805</v>
      </c>
      <c r="EC46" s="28">
        <f ca="1">NORMINV(RAND()*(1-2*Inputs!B58)+Inputs!B58,0,'(Other Computations)'!B208)</f>
        <v>-2813.5210521553131</v>
      </c>
      <c r="ED46" s="28">
        <f ca="1">NORMINV(RAND()*(1-2*Inputs!B58)+Inputs!B58,0,'(Other Computations)'!B208)</f>
        <v>6646.4852661478726</v>
      </c>
      <c r="EE46" s="28">
        <f ca="1">NORMINV(RAND()*(1-2*Inputs!B58)+Inputs!B58,0,'(Other Computations)'!B208)</f>
        <v>1047.7935923868399</v>
      </c>
      <c r="EF46" s="28">
        <f ca="1">NORMINV(RAND()*(1-2*Inputs!B58)+Inputs!B58,0,'(Other Computations)'!B208)</f>
        <v>37985.304395226638</v>
      </c>
      <c r="EG46" s="28">
        <f ca="1">NORMINV(RAND()*(1-2*Inputs!B58)+Inputs!B58,0,'(Other Computations)'!B208)</f>
        <v>44173.953581872316</v>
      </c>
      <c r="EH46" s="28">
        <f ca="1">NORMINV(RAND()*(1-2*Inputs!B58)+Inputs!B58,0,'(Other Computations)'!B208)</f>
        <v>52431.549782676208</v>
      </c>
      <c r="EI46" s="28">
        <f ca="1">NORMINV(RAND()*(1-2*Inputs!B58)+Inputs!B58,0,'(Other Computations)'!B208)</f>
        <v>-21945.24899296209</v>
      </c>
      <c r="EJ46" s="28">
        <f ca="1">NORMINV(RAND()*(1-2*Inputs!B58)+Inputs!B58,0,'(Other Computations)'!B208)</f>
        <v>10092.875486307421</v>
      </c>
      <c r="EK46" s="28">
        <f ca="1">NORMINV(RAND()*(1-2*Inputs!B58)+Inputs!B58,0,'(Other Computations)'!B208)</f>
        <v>49177.909150545078</v>
      </c>
      <c r="EL46" s="28">
        <f ca="1">NORMINV(RAND()*(1-2*Inputs!B58)+Inputs!B58,0,'(Other Computations)'!B208)</f>
        <v>-35800.978698919505</v>
      </c>
      <c r="EM46" s="28">
        <f ca="1">NORMINV(RAND()*(1-2*Inputs!B58)+Inputs!B58,0,'(Other Computations)'!B208)</f>
        <v>16213.079649020403</v>
      </c>
      <c r="EN46" s="29">
        <f ca="1">SUM(EB46:EM46)</f>
        <v>145448.08545180908</v>
      </c>
    </row>
    <row r="47" spans="1:144" ht="12.75" customHeight="1" outlineLevel="1" x14ac:dyDescent="0.2"/>
    <row r="48" spans="1:144" ht="12.75" customHeight="1" outlineLevel="1" x14ac:dyDescent="0.2"/>
    <row r="49" spans="1:144" ht="12.75" customHeight="1" x14ac:dyDescent="0.2">
      <c r="A49" s="3" t="str">
        <f>"Government"</f>
        <v>Government</v>
      </c>
    </row>
    <row r="50" spans="1:144" ht="12.75" customHeight="1" outlineLevel="1" x14ac:dyDescent="0.2">
      <c r="A50" s="2" t="str">
        <f>" "</f>
        <v xml:space="preserve"> </v>
      </c>
    </row>
    <row r="51" spans="1:144" ht="12.75" customHeight="1" outlineLevel="1" x14ac:dyDescent="0.2">
      <c r="B51" s="19" t="str">
        <f>ZZZ__FnCalls!F7</f>
        <v>MMM 2010</v>
      </c>
      <c r="C51" s="20" t="str">
        <f>ZZZ__FnCalls!F8</f>
        <v>MMM 2010</v>
      </c>
      <c r="D51" s="20" t="str">
        <f>ZZZ__FnCalls!F9</f>
        <v>MMM 2010</v>
      </c>
      <c r="E51" s="20" t="str">
        <f>ZZZ__FnCalls!F10</f>
        <v>MMM 2010</v>
      </c>
      <c r="F51" s="20" t="str">
        <f>ZZZ__FnCalls!F11</f>
        <v>MMM 2010</v>
      </c>
      <c r="G51" s="20" t="str">
        <f>ZZZ__FnCalls!F12</f>
        <v>MMM 2010</v>
      </c>
      <c r="H51" s="20" t="str">
        <f>ZZZ__FnCalls!F13</f>
        <v>MMM 2010</v>
      </c>
      <c r="I51" s="20" t="str">
        <f>ZZZ__FnCalls!F14</f>
        <v>MMM 2010</v>
      </c>
      <c r="J51" s="20" t="str">
        <f>ZZZ__FnCalls!F15</f>
        <v>MMM 2010</v>
      </c>
      <c r="K51" s="20" t="str">
        <f>ZZZ__FnCalls!F16</f>
        <v>MMM 2010</v>
      </c>
      <c r="L51" s="20" t="str">
        <f>ZZZ__FnCalls!F17</f>
        <v>MMM 2010</v>
      </c>
      <c r="M51" s="20" t="str">
        <f>ZZZ__FnCalls!F18</f>
        <v>MMM 2010</v>
      </c>
      <c r="N51" s="21" t="str">
        <f>ZZZ__FnCalls!H7</f>
        <v>2010</v>
      </c>
      <c r="O51" s="20" t="str">
        <f>ZZZ__FnCalls!F19</f>
        <v>MMM 2011</v>
      </c>
      <c r="P51" s="20" t="str">
        <f>ZZZ__FnCalls!F20</f>
        <v>MMM 2011</v>
      </c>
      <c r="Q51" s="20" t="str">
        <f>ZZZ__FnCalls!F21</f>
        <v>MMM 2011</v>
      </c>
      <c r="R51" s="20" t="str">
        <f>ZZZ__FnCalls!F22</f>
        <v>MMM 2011</v>
      </c>
      <c r="S51" s="20" t="str">
        <f>ZZZ__FnCalls!F23</f>
        <v>MMM 2011</v>
      </c>
      <c r="T51" s="20" t="str">
        <f>ZZZ__FnCalls!F24</f>
        <v>MMM 2011</v>
      </c>
      <c r="U51" s="20" t="str">
        <f>ZZZ__FnCalls!F25</f>
        <v>MMM 2011</v>
      </c>
      <c r="V51" s="20" t="str">
        <f>ZZZ__FnCalls!F26</f>
        <v>MMM 2011</v>
      </c>
      <c r="W51" s="20" t="str">
        <f>ZZZ__FnCalls!F27</f>
        <v>MMM 2011</v>
      </c>
      <c r="X51" s="20" t="str">
        <f>ZZZ__FnCalls!F28</f>
        <v>MMM 2011</v>
      </c>
      <c r="Y51" s="20" t="str">
        <f>ZZZ__FnCalls!F29</f>
        <v>MMM 2011</v>
      </c>
      <c r="Z51" s="20" t="str">
        <f>ZZZ__FnCalls!F30</f>
        <v>MMM 2011</v>
      </c>
      <c r="AA51" s="21" t="str">
        <f>ZZZ__FnCalls!H19</f>
        <v>2011</v>
      </c>
      <c r="AB51" s="20" t="str">
        <f>ZZZ__FnCalls!F31</f>
        <v>MMM 2012</v>
      </c>
      <c r="AC51" s="20" t="str">
        <f>ZZZ__FnCalls!F32</f>
        <v>MMM 2012</v>
      </c>
      <c r="AD51" s="20" t="str">
        <f>ZZZ__FnCalls!F33</f>
        <v>MMM 2012</v>
      </c>
      <c r="AE51" s="20" t="str">
        <f>ZZZ__FnCalls!F34</f>
        <v>MMM 2012</v>
      </c>
      <c r="AF51" s="20" t="str">
        <f>ZZZ__FnCalls!F35</f>
        <v>MMM 2012</v>
      </c>
      <c r="AG51" s="20" t="str">
        <f>ZZZ__FnCalls!F36</f>
        <v>MMM 2012</v>
      </c>
      <c r="AH51" s="20" t="str">
        <f>ZZZ__FnCalls!F37</f>
        <v>MMM 2012</v>
      </c>
      <c r="AI51" s="20" t="str">
        <f>ZZZ__FnCalls!F38</f>
        <v>MMM 2012</v>
      </c>
      <c r="AJ51" s="20" t="str">
        <f>ZZZ__FnCalls!F39</f>
        <v>MMM 2012</v>
      </c>
      <c r="AK51" s="20" t="str">
        <f>ZZZ__FnCalls!F40</f>
        <v>MMM 2012</v>
      </c>
      <c r="AL51" s="20" t="str">
        <f>ZZZ__FnCalls!F41</f>
        <v>MMM 2012</v>
      </c>
      <c r="AM51" s="20" t="str">
        <f>ZZZ__FnCalls!F42</f>
        <v>MMM 2012</v>
      </c>
      <c r="AN51" s="21" t="str">
        <f>ZZZ__FnCalls!H31</f>
        <v>2012</v>
      </c>
      <c r="AO51" s="20" t="str">
        <f>ZZZ__FnCalls!F43</f>
        <v>MMM 2013</v>
      </c>
      <c r="AP51" s="20" t="str">
        <f>ZZZ__FnCalls!F44</f>
        <v>MMM 2013</v>
      </c>
      <c r="AQ51" s="20" t="str">
        <f>ZZZ__FnCalls!F45</f>
        <v>MMM 2013</v>
      </c>
      <c r="AR51" s="20" t="str">
        <f>ZZZ__FnCalls!F46</f>
        <v>MMM 2013</v>
      </c>
      <c r="AS51" s="20" t="str">
        <f>ZZZ__FnCalls!F47</f>
        <v>MMM 2013</v>
      </c>
      <c r="AT51" s="20" t="str">
        <f>ZZZ__FnCalls!F48</f>
        <v>MMM 2013</v>
      </c>
      <c r="AU51" s="20" t="str">
        <f>ZZZ__FnCalls!F49</f>
        <v>MMM 2013</v>
      </c>
      <c r="AV51" s="20" t="str">
        <f>ZZZ__FnCalls!F50</f>
        <v>MMM 2013</v>
      </c>
      <c r="AW51" s="20" t="str">
        <f>ZZZ__FnCalls!F51</f>
        <v>MMM 2013</v>
      </c>
      <c r="AX51" s="20" t="str">
        <f>ZZZ__FnCalls!F52</f>
        <v>MMM 2013</v>
      </c>
      <c r="AY51" s="20" t="str">
        <f>ZZZ__FnCalls!F53</f>
        <v>MMM 2013</v>
      </c>
      <c r="AZ51" s="20" t="str">
        <f>ZZZ__FnCalls!F54</f>
        <v>MMM 2013</v>
      </c>
      <c r="BA51" s="21" t="str">
        <f>ZZZ__FnCalls!H43</f>
        <v>2013</v>
      </c>
      <c r="BB51" s="20" t="str">
        <f>ZZZ__FnCalls!F55</f>
        <v>MMM 2014</v>
      </c>
      <c r="BC51" s="20" t="str">
        <f>ZZZ__FnCalls!F56</f>
        <v>MMM 2014</v>
      </c>
      <c r="BD51" s="20" t="str">
        <f>ZZZ__FnCalls!F57</f>
        <v>MMM 2014</v>
      </c>
      <c r="BE51" s="20" t="str">
        <f>ZZZ__FnCalls!F58</f>
        <v>MMM 2014</v>
      </c>
      <c r="BF51" s="20" t="str">
        <f>ZZZ__FnCalls!F59</f>
        <v>MMM 2014</v>
      </c>
      <c r="BG51" s="20" t="str">
        <f>ZZZ__FnCalls!F60</f>
        <v>MMM 2014</v>
      </c>
      <c r="BH51" s="20" t="str">
        <f>ZZZ__FnCalls!F61</f>
        <v>MMM 2014</v>
      </c>
      <c r="BI51" s="20" t="str">
        <f>ZZZ__FnCalls!F62</f>
        <v>MMM 2014</v>
      </c>
      <c r="BJ51" s="20" t="str">
        <f>ZZZ__FnCalls!F63</f>
        <v>MMM 2014</v>
      </c>
      <c r="BK51" s="20" t="str">
        <f>ZZZ__FnCalls!F64</f>
        <v>MMM 2014</v>
      </c>
      <c r="BL51" s="20" t="str">
        <f>ZZZ__FnCalls!F65</f>
        <v>MMM 2014</v>
      </c>
      <c r="BM51" s="20" t="str">
        <f>ZZZ__FnCalls!F66</f>
        <v>MMM 2014</v>
      </c>
      <c r="BN51" s="21" t="str">
        <f>ZZZ__FnCalls!H55</f>
        <v>2014</v>
      </c>
      <c r="BO51" s="20" t="str">
        <f>ZZZ__FnCalls!F67</f>
        <v>MMM 2015</v>
      </c>
      <c r="BP51" s="20" t="str">
        <f>ZZZ__FnCalls!F68</f>
        <v>MMM 2015</v>
      </c>
      <c r="BQ51" s="20" t="str">
        <f>ZZZ__FnCalls!F69</f>
        <v>MMM 2015</v>
      </c>
      <c r="BR51" s="20" t="str">
        <f>ZZZ__FnCalls!F70</f>
        <v>MMM 2015</v>
      </c>
      <c r="BS51" s="20" t="str">
        <f>ZZZ__FnCalls!F71</f>
        <v>MMM 2015</v>
      </c>
      <c r="BT51" s="20" t="str">
        <f>ZZZ__FnCalls!F72</f>
        <v>MMM 2015</v>
      </c>
      <c r="BU51" s="20" t="str">
        <f>ZZZ__FnCalls!F73</f>
        <v>MMM 2015</v>
      </c>
      <c r="BV51" s="20" t="str">
        <f>ZZZ__FnCalls!F74</f>
        <v>MMM 2015</v>
      </c>
      <c r="BW51" s="20" t="str">
        <f>ZZZ__FnCalls!F75</f>
        <v>MMM 2015</v>
      </c>
      <c r="BX51" s="20" t="str">
        <f>ZZZ__FnCalls!F76</f>
        <v>MMM 2015</v>
      </c>
      <c r="BY51" s="20" t="str">
        <f>ZZZ__FnCalls!F77</f>
        <v>MMM 2015</v>
      </c>
      <c r="BZ51" s="20" t="str">
        <f>ZZZ__FnCalls!F78</f>
        <v>MMM 2015</v>
      </c>
      <c r="CA51" s="21" t="str">
        <f>ZZZ__FnCalls!H67</f>
        <v>2015</v>
      </c>
      <c r="CB51" s="20" t="str">
        <f>ZZZ__FnCalls!F79</f>
        <v>MMM 2016</v>
      </c>
      <c r="CC51" s="20" t="str">
        <f>ZZZ__FnCalls!F80</f>
        <v>MMM 2016</v>
      </c>
      <c r="CD51" s="20" t="str">
        <f>ZZZ__FnCalls!F81</f>
        <v>MMM 2016</v>
      </c>
      <c r="CE51" s="20" t="str">
        <f>ZZZ__FnCalls!F82</f>
        <v>MMM 2016</v>
      </c>
      <c r="CF51" s="20" t="str">
        <f>ZZZ__FnCalls!F83</f>
        <v>MMM 2016</v>
      </c>
      <c r="CG51" s="20" t="str">
        <f>ZZZ__FnCalls!F84</f>
        <v>MMM 2016</v>
      </c>
      <c r="CH51" s="20" t="str">
        <f>ZZZ__FnCalls!F85</f>
        <v>MMM 2016</v>
      </c>
      <c r="CI51" s="20" t="str">
        <f>ZZZ__FnCalls!F86</f>
        <v>MMM 2016</v>
      </c>
      <c r="CJ51" s="20" t="str">
        <f>ZZZ__FnCalls!F87</f>
        <v>MMM 2016</v>
      </c>
      <c r="CK51" s="20" t="str">
        <f>ZZZ__FnCalls!F88</f>
        <v>MMM 2016</v>
      </c>
      <c r="CL51" s="20" t="str">
        <f>ZZZ__FnCalls!F89</f>
        <v>MMM 2016</v>
      </c>
      <c r="CM51" s="20" t="str">
        <f>ZZZ__FnCalls!F90</f>
        <v>MMM 2016</v>
      </c>
      <c r="CN51" s="21" t="str">
        <f>ZZZ__FnCalls!H79</f>
        <v>2016</v>
      </c>
      <c r="CO51" s="20" t="str">
        <f>ZZZ__FnCalls!F91</f>
        <v>MMM 2017</v>
      </c>
      <c r="CP51" s="20" t="str">
        <f>ZZZ__FnCalls!F92</f>
        <v>MMM 2017</v>
      </c>
      <c r="CQ51" s="20" t="str">
        <f>ZZZ__FnCalls!F93</f>
        <v>MMM 2017</v>
      </c>
      <c r="CR51" s="20" t="str">
        <f>ZZZ__FnCalls!F94</f>
        <v>MMM 2017</v>
      </c>
      <c r="CS51" s="20" t="str">
        <f>ZZZ__FnCalls!F95</f>
        <v>MMM 2017</v>
      </c>
      <c r="CT51" s="20" t="str">
        <f>ZZZ__FnCalls!F96</f>
        <v>MMM 2017</v>
      </c>
      <c r="CU51" s="20" t="str">
        <f>ZZZ__FnCalls!F97</f>
        <v>MMM 2017</v>
      </c>
      <c r="CV51" s="20" t="str">
        <f>ZZZ__FnCalls!F98</f>
        <v>MMM 2017</v>
      </c>
      <c r="CW51" s="20" t="str">
        <f>ZZZ__FnCalls!F99</f>
        <v>MMM 2017</v>
      </c>
      <c r="CX51" s="20" t="str">
        <f>ZZZ__FnCalls!F100</f>
        <v>MMM 2017</v>
      </c>
      <c r="CY51" s="20" t="str">
        <f>ZZZ__FnCalls!F101</f>
        <v>MMM 2017</v>
      </c>
      <c r="CZ51" s="20" t="str">
        <f>ZZZ__FnCalls!F102</f>
        <v>MMM 2017</v>
      </c>
      <c r="DA51" s="21" t="str">
        <f>ZZZ__FnCalls!H91</f>
        <v>2017</v>
      </c>
      <c r="DB51" s="20" t="str">
        <f>ZZZ__FnCalls!F103</f>
        <v>MMM 2018</v>
      </c>
      <c r="DC51" s="20" t="str">
        <f>ZZZ__FnCalls!F104</f>
        <v>MMM 2018</v>
      </c>
      <c r="DD51" s="20" t="str">
        <f>ZZZ__FnCalls!F105</f>
        <v>MMM 2018</v>
      </c>
      <c r="DE51" s="20" t="str">
        <f>ZZZ__FnCalls!F106</f>
        <v>MMM 2018</v>
      </c>
      <c r="DF51" s="20" t="str">
        <f>ZZZ__FnCalls!F107</f>
        <v>MMM 2018</v>
      </c>
      <c r="DG51" s="20" t="str">
        <f>ZZZ__FnCalls!F108</f>
        <v>MMM 2018</v>
      </c>
      <c r="DH51" s="20" t="str">
        <f>ZZZ__FnCalls!F109</f>
        <v>MMM 2018</v>
      </c>
      <c r="DI51" s="20" t="str">
        <f>ZZZ__FnCalls!F110</f>
        <v>MMM 2018</v>
      </c>
      <c r="DJ51" s="20" t="str">
        <f>ZZZ__FnCalls!F111</f>
        <v>MMM 2018</v>
      </c>
      <c r="DK51" s="20" t="str">
        <f>ZZZ__FnCalls!F112</f>
        <v>MMM 2018</v>
      </c>
      <c r="DL51" s="20" t="str">
        <f>ZZZ__FnCalls!F113</f>
        <v>MMM 2018</v>
      </c>
      <c r="DM51" s="20" t="str">
        <f>ZZZ__FnCalls!F114</f>
        <v>MMM 2018</v>
      </c>
      <c r="DN51" s="21" t="str">
        <f>ZZZ__FnCalls!H103</f>
        <v>2018</v>
      </c>
      <c r="DO51" s="20" t="str">
        <f>ZZZ__FnCalls!F115</f>
        <v>MMM 2019</v>
      </c>
      <c r="DP51" s="20" t="str">
        <f>ZZZ__FnCalls!F116</f>
        <v>MMM 2019</v>
      </c>
      <c r="DQ51" s="20" t="str">
        <f>ZZZ__FnCalls!F117</f>
        <v>MMM 2019</v>
      </c>
      <c r="DR51" s="20" t="str">
        <f>ZZZ__FnCalls!F118</f>
        <v>MMM 2019</v>
      </c>
      <c r="DS51" s="20" t="str">
        <f>ZZZ__FnCalls!F119</f>
        <v>MMM 2019</v>
      </c>
      <c r="DT51" s="20" t="str">
        <f>ZZZ__FnCalls!F120</f>
        <v>MMM 2019</v>
      </c>
      <c r="DU51" s="20" t="str">
        <f>ZZZ__FnCalls!F121</f>
        <v>MMM 2019</v>
      </c>
      <c r="DV51" s="20" t="str">
        <f>ZZZ__FnCalls!F122</f>
        <v>MMM 2019</v>
      </c>
      <c r="DW51" s="20" t="str">
        <f>ZZZ__FnCalls!F123</f>
        <v>MMM 2019</v>
      </c>
      <c r="DX51" s="20" t="str">
        <f>ZZZ__FnCalls!F124</f>
        <v>MMM 2019</v>
      </c>
      <c r="DY51" s="20" t="str">
        <f>ZZZ__FnCalls!F125</f>
        <v>MMM 2019</v>
      </c>
      <c r="DZ51" s="20" t="str">
        <f>ZZZ__FnCalls!F126</f>
        <v>MMM 2019</v>
      </c>
      <c r="EA51" s="21" t="str">
        <f>ZZZ__FnCalls!H115</f>
        <v>2019</v>
      </c>
      <c r="EB51" s="20" t="str">
        <f>ZZZ__FnCalls!F127</f>
        <v>MMM 2020</v>
      </c>
      <c r="EC51" s="20" t="str">
        <f>ZZZ__FnCalls!F128</f>
        <v>MMM 2020</v>
      </c>
      <c r="ED51" s="20" t="str">
        <f>ZZZ__FnCalls!F129</f>
        <v>MMM 2020</v>
      </c>
      <c r="EE51" s="20" t="str">
        <f>ZZZ__FnCalls!F130</f>
        <v>MMM 2020</v>
      </c>
      <c r="EF51" s="20" t="str">
        <f>ZZZ__FnCalls!F131</f>
        <v>MMM 2020</v>
      </c>
      <c r="EG51" s="20" t="str">
        <f>ZZZ__FnCalls!F132</f>
        <v>MMM 2020</v>
      </c>
      <c r="EH51" s="20" t="str">
        <f>ZZZ__FnCalls!F133</f>
        <v>MMM 2020</v>
      </c>
      <c r="EI51" s="20" t="str">
        <f>ZZZ__FnCalls!F134</f>
        <v>MMM 2020</v>
      </c>
      <c r="EJ51" s="20" t="str">
        <f>ZZZ__FnCalls!F135</f>
        <v>MMM 2020</v>
      </c>
      <c r="EK51" s="20" t="str">
        <f>ZZZ__FnCalls!F136</f>
        <v>MMM 2020</v>
      </c>
      <c r="EL51" s="20" t="str">
        <f>ZZZ__FnCalls!F137</f>
        <v>MMM 2020</v>
      </c>
      <c r="EM51" s="20" t="str">
        <f>ZZZ__FnCalls!F138</f>
        <v>MMM 2020</v>
      </c>
      <c r="EN51" s="21" t="str">
        <f>ZZZ__FnCalls!H127</f>
        <v>2020</v>
      </c>
    </row>
    <row r="52" spans="1:144" ht="12.75" customHeight="1" outlineLevel="1" x14ac:dyDescent="0.2">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x14ac:dyDescent="0.2">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x14ac:dyDescent="0.2">
      <c r="A54" s="9" t="str">
        <f>Labels!B83</f>
        <v>Tax</v>
      </c>
      <c r="B54" s="28">
        <f ca="1">Inputs!B52*B44</f>
        <v>338448.38718655141</v>
      </c>
      <c r="C54" s="28">
        <f ca="1">Inputs!B52*C44</f>
        <v>349365.64028759213</v>
      </c>
      <c r="D54" s="28">
        <f ca="1">Inputs!B52*D44</f>
        <v>336166.92513912235</v>
      </c>
      <c r="E54" s="28">
        <f ca="1">Inputs!B52*E44</f>
        <v>332069.34885602293</v>
      </c>
      <c r="F54" s="28">
        <f ca="1">Inputs!B52*F44</f>
        <v>354037.69278871414</v>
      </c>
      <c r="G54" s="28">
        <f ca="1">Inputs!B52*G44</f>
        <v>365112.98283833958</v>
      </c>
      <c r="H54" s="28">
        <f ca="1">Inputs!B52*H44</f>
        <v>340018.83981679712</v>
      </c>
      <c r="I54" s="28">
        <f ca="1">Inputs!B52*I44</f>
        <v>352676.82555277745</v>
      </c>
      <c r="J54" s="28">
        <f ca="1">Inputs!B52*J44</f>
        <v>333521.3117384431</v>
      </c>
      <c r="K54" s="28">
        <f ca="1">Inputs!B52*K44</f>
        <v>350052.87320811849</v>
      </c>
      <c r="L54" s="28">
        <f ca="1">Inputs!B52*L44</f>
        <v>334414.45633239025</v>
      </c>
      <c r="M54" s="28">
        <f ca="1">Inputs!B52*M44</f>
        <v>337684.36976563709</v>
      </c>
      <c r="N54" s="29">
        <f ca="1">SUM(B54:M54)</f>
        <v>4123569.6535105058</v>
      </c>
      <c r="O54" s="28">
        <f ca="1">Inputs!B52*O44</f>
        <v>348164.04719229927</v>
      </c>
      <c r="P54" s="28">
        <f ca="1">Inputs!B52*P44</f>
        <v>344045.17563041346</v>
      </c>
      <c r="Q54" s="28">
        <f ca="1">Inputs!B52*Q44</f>
        <v>333196.73171372694</v>
      </c>
      <c r="R54" s="28">
        <f ca="1">Inputs!B52*R44</f>
        <v>353066.00068429968</v>
      </c>
      <c r="S54" s="28">
        <f ca="1">Inputs!B52*S44</f>
        <v>339743.10669267527</v>
      </c>
      <c r="T54" s="28">
        <f ca="1">Inputs!B52*T44</f>
        <v>337380.79148648016</v>
      </c>
      <c r="U54" s="28">
        <f ca="1">Inputs!B52*U44</f>
        <v>329059.5521430932</v>
      </c>
      <c r="V54" s="28">
        <f ca="1">Inputs!B52*V44</f>
        <v>334602.1731808281</v>
      </c>
      <c r="W54" s="28">
        <f ca="1">Inputs!B52*W44</f>
        <v>356402.77099910052</v>
      </c>
      <c r="X54" s="28">
        <f ca="1">Inputs!B52*X44</f>
        <v>349526.46346408379</v>
      </c>
      <c r="Y54" s="28">
        <f ca="1">Inputs!B52*Y44</f>
        <v>327993.82992195577</v>
      </c>
      <c r="Z54" s="28">
        <f ca="1">Inputs!B52*Z44</f>
        <v>335124.18597305717</v>
      </c>
      <c r="AA54" s="29">
        <f ca="1">SUM(O54:Z54)</f>
        <v>4088304.8290820131</v>
      </c>
      <c r="AB54" s="28">
        <f ca="1">Inputs!B52*AB44</f>
        <v>346324.73027348699</v>
      </c>
      <c r="AC54" s="28">
        <f ca="1">Inputs!B52*AC44</f>
        <v>352515.06865414325</v>
      </c>
      <c r="AD54" s="28">
        <f ca="1">Inputs!B52*AD44</f>
        <v>350067.94747888192</v>
      </c>
      <c r="AE54" s="28">
        <f ca="1">Inputs!B52*AE44</f>
        <v>333087.93108668161</v>
      </c>
      <c r="AF54" s="28">
        <f ca="1">Inputs!B52*AF44</f>
        <v>330300.65717980644</v>
      </c>
      <c r="AG54" s="28">
        <f ca="1">Inputs!B52*AG44</f>
        <v>328289.28515386872</v>
      </c>
      <c r="AH54" s="28">
        <f ca="1">Inputs!B52*AH44</f>
        <v>330446.74809546786</v>
      </c>
      <c r="AI54" s="28">
        <f ca="1">Inputs!B52*AI44</f>
        <v>344911.07272451452</v>
      </c>
      <c r="AJ54" s="28">
        <f ca="1">Inputs!B52*AJ44</f>
        <v>325738.19236869435</v>
      </c>
      <c r="AK54" s="28">
        <f ca="1">Inputs!B52*AK44</f>
        <v>334620.2194647849</v>
      </c>
      <c r="AL54" s="28">
        <f ca="1">Inputs!B52*AL44</f>
        <v>341476.05430457421</v>
      </c>
      <c r="AM54" s="28">
        <f ca="1">Inputs!B52*AM44</f>
        <v>339447.03649491904</v>
      </c>
      <c r="AN54" s="29">
        <f ca="1">SUM(AB54:AM54)</f>
        <v>4057224.9432798242</v>
      </c>
      <c r="AO54" s="28">
        <f ca="1">Inputs!B52*AO44</f>
        <v>340219.19740660791</v>
      </c>
      <c r="AP54" s="28">
        <f ca="1">Inputs!B52*AP44</f>
        <v>348787.88880826475</v>
      </c>
      <c r="AQ54" s="28">
        <f ca="1">Inputs!B52*AQ44</f>
        <v>322230.87297198782</v>
      </c>
      <c r="AR54" s="28">
        <f ca="1">Inputs!B52*AR44</f>
        <v>338326.78596233518</v>
      </c>
      <c r="AS54" s="28">
        <f ca="1">Inputs!B52*AS44</f>
        <v>350765.47135824227</v>
      </c>
      <c r="AT54" s="28">
        <f ca="1">Inputs!B52*AT44</f>
        <v>342440.12907596707</v>
      </c>
      <c r="AU54" s="28">
        <f ca="1">Inputs!B52*AU44</f>
        <v>344623.77971145365</v>
      </c>
      <c r="AV54" s="28">
        <f ca="1">Inputs!B52*AV44</f>
        <v>332487.99609662959</v>
      </c>
      <c r="AW54" s="28">
        <f ca="1">Inputs!B52*AW44</f>
        <v>314193.09554432909</v>
      </c>
      <c r="AX54" s="28">
        <f ca="1">Inputs!B52*AX44</f>
        <v>323421.67991858488</v>
      </c>
      <c r="AY54" s="28">
        <f ca="1">Inputs!B52*AY44</f>
        <v>339865.13517368835</v>
      </c>
      <c r="AZ54" s="28">
        <f ca="1">Inputs!B52*AZ44</f>
        <v>339393.76909392764</v>
      </c>
      <c r="BA54" s="29">
        <f ca="1">SUM(AO54:AZ54)</f>
        <v>4036755.8011220177</v>
      </c>
      <c r="BB54" s="28">
        <f ca="1">Inputs!B52*BB44</f>
        <v>325489.12176657165</v>
      </c>
      <c r="BC54" s="28">
        <f ca="1">Inputs!B52*BC44</f>
        <v>317681.93602680275</v>
      </c>
      <c r="BD54" s="28">
        <f ca="1">Inputs!B52*BD44</f>
        <v>340014.31162371137</v>
      </c>
      <c r="BE54" s="28">
        <f ca="1">Inputs!B52*BE44</f>
        <v>324179.3248293128</v>
      </c>
      <c r="BF54" s="28">
        <f ca="1">Inputs!B52*BF44</f>
        <v>316981.67406723194</v>
      </c>
      <c r="BG54" s="28">
        <f ca="1">Inputs!B52*BG44</f>
        <v>326866.09859763127</v>
      </c>
      <c r="BH54" s="28">
        <f ca="1">Inputs!B52*BH44</f>
        <v>315806.23077147972</v>
      </c>
      <c r="BI54" s="28">
        <f ca="1">Inputs!B52*BI44</f>
        <v>331114.21070087311</v>
      </c>
      <c r="BJ54" s="28">
        <f ca="1">Inputs!B52*BJ44</f>
        <v>326999.50117375969</v>
      </c>
      <c r="BK54" s="28">
        <f ca="1">Inputs!B52*BK44</f>
        <v>327477.60577103781</v>
      </c>
      <c r="BL54" s="28">
        <f ca="1">Inputs!B52*BL44</f>
        <v>340229.11049774464</v>
      </c>
      <c r="BM54" s="28">
        <f ca="1">Inputs!B52*BM44</f>
        <v>331063.98381457571</v>
      </c>
      <c r="BN54" s="29">
        <f ca="1">SUM(BB54:BM54)</f>
        <v>3923903.1096407329</v>
      </c>
      <c r="BO54" s="28">
        <f ca="1">Inputs!B52*BO44</f>
        <v>325429.2041296566</v>
      </c>
      <c r="BP54" s="28">
        <f ca="1">Inputs!B52*BP44</f>
        <v>325625.66723509104</v>
      </c>
      <c r="BQ54" s="28">
        <f ca="1">Inputs!B52*BQ44</f>
        <v>330838.02683803404</v>
      </c>
      <c r="BR54" s="28">
        <f ca="1">Inputs!B52*BR44</f>
        <v>327816.33325270028</v>
      </c>
      <c r="BS54" s="28">
        <f ca="1">Inputs!B52*BS44</f>
        <v>328956.44325883995</v>
      </c>
      <c r="BT54" s="28">
        <f ca="1">Inputs!B52*BT44</f>
        <v>312219.29683324334</v>
      </c>
      <c r="BU54" s="28">
        <f ca="1">Inputs!B52*BU44</f>
        <v>320807.09779354249</v>
      </c>
      <c r="BV54" s="28">
        <f ca="1">Inputs!B52*BV44</f>
        <v>329893.52717269969</v>
      </c>
      <c r="BW54" s="28">
        <f ca="1">Inputs!B52*BW44</f>
        <v>317991.20666944247</v>
      </c>
      <c r="BX54" s="28">
        <f ca="1">Inputs!B52*BX44</f>
        <v>318474.16905127716</v>
      </c>
      <c r="BY54" s="28">
        <f ca="1">Inputs!B52*BY44</f>
        <v>327047.16205909528</v>
      </c>
      <c r="BZ54" s="28">
        <f ca="1">Inputs!B52*BZ44</f>
        <v>312917.92553585273</v>
      </c>
      <c r="CA54" s="29">
        <f ca="1">SUM(BO54:BZ54)</f>
        <v>3878016.0598294744</v>
      </c>
      <c r="CB54" s="28">
        <f ca="1">Inputs!B52*CB44</f>
        <v>325380.62481758109</v>
      </c>
      <c r="CC54" s="28">
        <f ca="1">Inputs!B52*CC44</f>
        <v>318757.18351770326</v>
      </c>
      <c r="CD54" s="28">
        <f ca="1">Inputs!B52*CD44</f>
        <v>329004.15527879185</v>
      </c>
      <c r="CE54" s="28">
        <f ca="1">Inputs!B52*CE44</f>
        <v>321121.08705611806</v>
      </c>
      <c r="CF54" s="28">
        <f ca="1">Inputs!B52*CF44</f>
        <v>314024.35897320288</v>
      </c>
      <c r="CG54" s="28">
        <f ca="1">Inputs!B52*CG44</f>
        <v>324086.45295511826</v>
      </c>
      <c r="CH54" s="28">
        <f ca="1">Inputs!B52*CH44</f>
        <v>334987.52468883805</v>
      </c>
      <c r="CI54" s="28">
        <f ca="1">Inputs!B52*CI44</f>
        <v>327514.46973903803</v>
      </c>
      <c r="CJ54" s="28">
        <f ca="1">Inputs!B52*CJ44</f>
        <v>319575.43261010438</v>
      </c>
      <c r="CK54" s="28">
        <f ca="1">Inputs!B52*CK44</f>
        <v>309633.41464149143</v>
      </c>
      <c r="CL54" s="28">
        <f ca="1">Inputs!B52*CL44</f>
        <v>312222.38954181672</v>
      </c>
      <c r="CM54" s="28">
        <f ca="1">Inputs!B52*CM44</f>
        <v>326060.66002171155</v>
      </c>
      <c r="CN54" s="29">
        <f ca="1">SUM(CB54:CM54)</f>
        <v>3862367.7538415161</v>
      </c>
      <c r="CO54" s="28">
        <f ca="1">Inputs!B52*CO44</f>
        <v>322303.05324765987</v>
      </c>
      <c r="CP54" s="28">
        <f ca="1">Inputs!B52*CP44</f>
        <v>310731.34823594207</v>
      </c>
      <c r="CQ54" s="28">
        <f ca="1">Inputs!B52*CQ44</f>
        <v>304385.69864302938</v>
      </c>
      <c r="CR54" s="28">
        <f ca="1">Inputs!B52*CR44</f>
        <v>298283.70540492359</v>
      </c>
      <c r="CS54" s="28">
        <f ca="1">Inputs!B52*CS44</f>
        <v>310032.07576114591</v>
      </c>
      <c r="CT54" s="28">
        <f ca="1">Inputs!B52*CT44</f>
        <v>332600.03633506107</v>
      </c>
      <c r="CU54" s="28">
        <f ca="1">Inputs!B52*CU44</f>
        <v>328173.23027346731</v>
      </c>
      <c r="CV54" s="28">
        <f ca="1">Inputs!B52*CV44</f>
        <v>310814.8182033159</v>
      </c>
      <c r="CW54" s="28">
        <f ca="1">Inputs!B52*CW44</f>
        <v>299831.78306184371</v>
      </c>
      <c r="CX54" s="28">
        <f ca="1">Inputs!B52*CX44</f>
        <v>325078.63325258711</v>
      </c>
      <c r="CY54" s="28">
        <f ca="1">Inputs!B52*CY44</f>
        <v>320540.03143919189</v>
      </c>
      <c r="CZ54" s="28">
        <f ca="1">Inputs!B52*CZ44</f>
        <v>300163.65303644614</v>
      </c>
      <c r="DA54" s="29">
        <f ca="1">SUM(CO54:CZ54)</f>
        <v>3762938.0668946141</v>
      </c>
      <c r="DB54" s="28">
        <f ca="1">Inputs!B52*DB44</f>
        <v>331240.78997057152</v>
      </c>
      <c r="DC54" s="28">
        <f ca="1">Inputs!B52*DC44</f>
        <v>327755.13326124311</v>
      </c>
      <c r="DD54" s="28">
        <f ca="1">Inputs!B52*DD44</f>
        <v>317535.88264753215</v>
      </c>
      <c r="DE54" s="28">
        <f ca="1">Inputs!B52*DE44</f>
        <v>308781.56936431251</v>
      </c>
      <c r="DF54" s="28">
        <f ca="1">Inputs!B52*DF44</f>
        <v>329902.51391024451</v>
      </c>
      <c r="DG54" s="28">
        <f ca="1">Inputs!B52*DG44</f>
        <v>318641.47815565666</v>
      </c>
      <c r="DH54" s="28">
        <f ca="1">Inputs!B52*DH44</f>
        <v>311800.06434894376</v>
      </c>
      <c r="DI54" s="28">
        <f ca="1">Inputs!B52*DI44</f>
        <v>325194.16613086121</v>
      </c>
      <c r="DJ54" s="28">
        <f ca="1">Inputs!B52*DJ44</f>
        <v>309570.94686674385</v>
      </c>
      <c r="DK54" s="28">
        <f ca="1">Inputs!B52*DK44</f>
        <v>314039.23361147247</v>
      </c>
      <c r="DL54" s="28">
        <f ca="1">Inputs!B52*DL44</f>
        <v>318594.06571745081</v>
      </c>
      <c r="DM54" s="28">
        <f ca="1">Inputs!B52*DM44</f>
        <v>324907.20657284465</v>
      </c>
      <c r="DN54" s="29">
        <f ca="1">SUM(DB54:DM54)</f>
        <v>3837963.0505578774</v>
      </c>
      <c r="DO54" s="28">
        <f ca="1">Inputs!B52*DO44</f>
        <v>296060.89306825591</v>
      </c>
      <c r="DP54" s="28">
        <f ca="1">Inputs!B52*DP44</f>
        <v>303372.92531136511</v>
      </c>
      <c r="DQ54" s="28">
        <f ca="1">Inputs!B52*DQ44</f>
        <v>294895.18309357401</v>
      </c>
      <c r="DR54" s="28">
        <f ca="1">Inputs!B52*DR44</f>
        <v>320188.65443204634</v>
      </c>
      <c r="DS54" s="28">
        <f ca="1">Inputs!B52*DS44</f>
        <v>310302.66061750241</v>
      </c>
      <c r="DT54" s="28">
        <f ca="1">Inputs!B52*DT44</f>
        <v>316579.15332073643</v>
      </c>
      <c r="DU54" s="28">
        <f ca="1">Inputs!B52*DU44</f>
        <v>306263.48633202212</v>
      </c>
      <c r="DV54" s="28">
        <f ca="1">Inputs!B52*DV44</f>
        <v>308248.67396930978</v>
      </c>
      <c r="DW54" s="28">
        <f ca="1">Inputs!B52*DW44</f>
        <v>307581.54235366581</v>
      </c>
      <c r="DX54" s="28">
        <f ca="1">Inputs!B52*DX44</f>
        <v>305625.98057947046</v>
      </c>
      <c r="DY54" s="28">
        <f ca="1">Inputs!B52*DY44</f>
        <v>317574.81359747046</v>
      </c>
      <c r="DZ54" s="28">
        <f ca="1">Inputs!B52*DZ44</f>
        <v>298942.35270246462</v>
      </c>
      <c r="EA54" s="29">
        <f ca="1">SUM(DO54:DZ54)</f>
        <v>3685636.3193778833</v>
      </c>
      <c r="EB54" s="28">
        <f ca="1">Inputs!B52*EB44</f>
        <v>301439.92509318935</v>
      </c>
      <c r="EC54" s="28">
        <f ca="1">Inputs!B52*EC44</f>
        <v>303908.38284810859</v>
      </c>
      <c r="ED54" s="28">
        <f ca="1">Inputs!B52*ED44</f>
        <v>306517.04187168379</v>
      </c>
      <c r="EE54" s="28">
        <f ca="1">Inputs!B52*EE44</f>
        <v>304513.2349485876</v>
      </c>
      <c r="EF54" s="28">
        <f ca="1">Inputs!B52*EF44</f>
        <v>315299.82182739739</v>
      </c>
      <c r="EG54" s="28">
        <f ca="1">Inputs!B52*EG44</f>
        <v>316938.37262552127</v>
      </c>
      <c r="EH54" s="28">
        <f ca="1">Inputs!B52*EH44</f>
        <v>319107.42380967597</v>
      </c>
      <c r="EI54" s="28">
        <f ca="1">Inputs!B52*EI44</f>
        <v>296518.71716765763</v>
      </c>
      <c r="EJ54" s="28">
        <f ca="1">Inputs!B52*EJ44</f>
        <v>305937.89529507671</v>
      </c>
      <c r="EK54" s="28">
        <f ca="1">Inputs!B52*EK44</f>
        <v>317343.13611525414</v>
      </c>
      <c r="EL54" s="28">
        <f ca="1">Inputs!B52*EL44</f>
        <v>291499.53717594198</v>
      </c>
      <c r="EM54" s="28">
        <f ca="1">Inputs!B52*EM44</f>
        <v>306824.05157862557</v>
      </c>
      <c r="EN54" s="29">
        <f ca="1">SUM(EB54:EM54)</f>
        <v>3685847.5403567203</v>
      </c>
    </row>
    <row r="55" spans="1:144" ht="12.75" customHeight="1" outlineLevel="1" x14ac:dyDescent="0.2"/>
    <row r="56" spans="1:144" ht="12.75" customHeight="1" outlineLevel="1" x14ac:dyDescent="0.2"/>
    <row r="57" spans="1:144" ht="12.75" customHeight="1" x14ac:dyDescent="0.2">
      <c r="A57" s="2" t="str">
        <f>"Stochastic Shocks"</f>
        <v>Stochastic Shocks</v>
      </c>
    </row>
    <row r="58" spans="1:144" ht="12.75" customHeight="1" outlineLevel="1" x14ac:dyDescent="0.2">
      <c r="A58" s="2" t="str">
        <f>" "</f>
        <v xml:space="preserve"> </v>
      </c>
    </row>
    <row r="59" spans="1:144" ht="12.75" customHeight="1" outlineLevel="1" x14ac:dyDescent="0.2">
      <c r="B59" s="19" t="str">
        <f>ZZZ__FnCalls!F7</f>
        <v>MMM 2010</v>
      </c>
      <c r="C59" s="20" t="str">
        <f>ZZZ__FnCalls!F8</f>
        <v>MMM 2010</v>
      </c>
      <c r="D59" s="20" t="str">
        <f>ZZZ__FnCalls!F9</f>
        <v>MMM 2010</v>
      </c>
      <c r="E59" s="20" t="str">
        <f>ZZZ__FnCalls!F10</f>
        <v>MMM 2010</v>
      </c>
      <c r="F59" s="20" t="str">
        <f>ZZZ__FnCalls!F11</f>
        <v>MMM 2010</v>
      </c>
      <c r="G59" s="20" t="str">
        <f>ZZZ__FnCalls!F12</f>
        <v>MMM 2010</v>
      </c>
      <c r="H59" s="20" t="str">
        <f>ZZZ__FnCalls!F13</f>
        <v>MMM 2010</v>
      </c>
      <c r="I59" s="20" t="str">
        <f>ZZZ__FnCalls!F14</f>
        <v>MMM 2010</v>
      </c>
      <c r="J59" s="20" t="str">
        <f>ZZZ__FnCalls!F15</f>
        <v>MMM 2010</v>
      </c>
      <c r="K59" s="20" t="str">
        <f>ZZZ__FnCalls!F16</f>
        <v>MMM 2010</v>
      </c>
      <c r="L59" s="20" t="str">
        <f>ZZZ__FnCalls!F17</f>
        <v>MMM 2010</v>
      </c>
      <c r="M59" s="20" t="str">
        <f>ZZZ__FnCalls!F18</f>
        <v>MMM 2010</v>
      </c>
      <c r="N59" s="21" t="str">
        <f>ZZZ__FnCalls!H7</f>
        <v>2010</v>
      </c>
      <c r="O59" s="20" t="str">
        <f>ZZZ__FnCalls!F19</f>
        <v>MMM 2011</v>
      </c>
      <c r="P59" s="20" t="str">
        <f>ZZZ__FnCalls!F20</f>
        <v>MMM 2011</v>
      </c>
      <c r="Q59" s="20" t="str">
        <f>ZZZ__FnCalls!F21</f>
        <v>MMM 2011</v>
      </c>
      <c r="R59" s="20" t="str">
        <f>ZZZ__FnCalls!F22</f>
        <v>MMM 2011</v>
      </c>
      <c r="S59" s="20" t="str">
        <f>ZZZ__FnCalls!F23</f>
        <v>MMM 2011</v>
      </c>
      <c r="T59" s="20" t="str">
        <f>ZZZ__FnCalls!F24</f>
        <v>MMM 2011</v>
      </c>
      <c r="U59" s="20" t="str">
        <f>ZZZ__FnCalls!F25</f>
        <v>MMM 2011</v>
      </c>
      <c r="V59" s="20" t="str">
        <f>ZZZ__FnCalls!F26</f>
        <v>MMM 2011</v>
      </c>
      <c r="W59" s="20" t="str">
        <f>ZZZ__FnCalls!F27</f>
        <v>MMM 2011</v>
      </c>
      <c r="X59" s="20" t="str">
        <f>ZZZ__FnCalls!F28</f>
        <v>MMM 2011</v>
      </c>
      <c r="Y59" s="20" t="str">
        <f>ZZZ__FnCalls!F29</f>
        <v>MMM 2011</v>
      </c>
      <c r="Z59" s="20" t="str">
        <f>ZZZ__FnCalls!F30</f>
        <v>MMM 2011</v>
      </c>
      <c r="AA59" s="21" t="str">
        <f>ZZZ__FnCalls!H19</f>
        <v>2011</v>
      </c>
      <c r="AB59" s="20" t="str">
        <f>ZZZ__FnCalls!F31</f>
        <v>MMM 2012</v>
      </c>
      <c r="AC59" s="20" t="str">
        <f>ZZZ__FnCalls!F32</f>
        <v>MMM 2012</v>
      </c>
      <c r="AD59" s="20" t="str">
        <f>ZZZ__FnCalls!F33</f>
        <v>MMM 2012</v>
      </c>
      <c r="AE59" s="20" t="str">
        <f>ZZZ__FnCalls!F34</f>
        <v>MMM 2012</v>
      </c>
      <c r="AF59" s="20" t="str">
        <f>ZZZ__FnCalls!F35</f>
        <v>MMM 2012</v>
      </c>
      <c r="AG59" s="20" t="str">
        <f>ZZZ__FnCalls!F36</f>
        <v>MMM 2012</v>
      </c>
      <c r="AH59" s="20" t="str">
        <f>ZZZ__FnCalls!F37</f>
        <v>MMM 2012</v>
      </c>
      <c r="AI59" s="20" t="str">
        <f>ZZZ__FnCalls!F38</f>
        <v>MMM 2012</v>
      </c>
      <c r="AJ59" s="20" t="str">
        <f>ZZZ__FnCalls!F39</f>
        <v>MMM 2012</v>
      </c>
      <c r="AK59" s="20" t="str">
        <f>ZZZ__FnCalls!F40</f>
        <v>MMM 2012</v>
      </c>
      <c r="AL59" s="20" t="str">
        <f>ZZZ__FnCalls!F41</f>
        <v>MMM 2012</v>
      </c>
      <c r="AM59" s="20" t="str">
        <f>ZZZ__FnCalls!F42</f>
        <v>MMM 2012</v>
      </c>
      <c r="AN59" s="21" t="str">
        <f>ZZZ__FnCalls!H31</f>
        <v>2012</v>
      </c>
      <c r="AO59" s="20" t="str">
        <f>ZZZ__FnCalls!F43</f>
        <v>MMM 2013</v>
      </c>
      <c r="AP59" s="20" t="str">
        <f>ZZZ__FnCalls!F44</f>
        <v>MMM 2013</v>
      </c>
      <c r="AQ59" s="20" t="str">
        <f>ZZZ__FnCalls!F45</f>
        <v>MMM 2013</v>
      </c>
      <c r="AR59" s="20" t="str">
        <f>ZZZ__FnCalls!F46</f>
        <v>MMM 2013</v>
      </c>
      <c r="AS59" s="20" t="str">
        <f>ZZZ__FnCalls!F47</f>
        <v>MMM 2013</v>
      </c>
      <c r="AT59" s="20" t="str">
        <f>ZZZ__FnCalls!F48</f>
        <v>MMM 2013</v>
      </c>
      <c r="AU59" s="20" t="str">
        <f>ZZZ__FnCalls!F49</f>
        <v>MMM 2013</v>
      </c>
      <c r="AV59" s="20" t="str">
        <f>ZZZ__FnCalls!F50</f>
        <v>MMM 2013</v>
      </c>
      <c r="AW59" s="20" t="str">
        <f>ZZZ__FnCalls!F51</f>
        <v>MMM 2013</v>
      </c>
      <c r="AX59" s="20" t="str">
        <f>ZZZ__FnCalls!F52</f>
        <v>MMM 2013</v>
      </c>
      <c r="AY59" s="20" t="str">
        <f>ZZZ__FnCalls!F53</f>
        <v>MMM 2013</v>
      </c>
      <c r="AZ59" s="20" t="str">
        <f>ZZZ__FnCalls!F54</f>
        <v>MMM 2013</v>
      </c>
      <c r="BA59" s="21" t="str">
        <f>ZZZ__FnCalls!H43</f>
        <v>2013</v>
      </c>
      <c r="BB59" s="20" t="str">
        <f>ZZZ__FnCalls!F55</f>
        <v>MMM 2014</v>
      </c>
      <c r="BC59" s="20" t="str">
        <f>ZZZ__FnCalls!F56</f>
        <v>MMM 2014</v>
      </c>
      <c r="BD59" s="20" t="str">
        <f>ZZZ__FnCalls!F57</f>
        <v>MMM 2014</v>
      </c>
      <c r="BE59" s="20" t="str">
        <f>ZZZ__FnCalls!F58</f>
        <v>MMM 2014</v>
      </c>
      <c r="BF59" s="20" t="str">
        <f>ZZZ__FnCalls!F59</f>
        <v>MMM 2014</v>
      </c>
      <c r="BG59" s="20" t="str">
        <f>ZZZ__FnCalls!F60</f>
        <v>MMM 2014</v>
      </c>
      <c r="BH59" s="20" t="str">
        <f>ZZZ__FnCalls!F61</f>
        <v>MMM 2014</v>
      </c>
      <c r="BI59" s="20" t="str">
        <f>ZZZ__FnCalls!F62</f>
        <v>MMM 2014</v>
      </c>
      <c r="BJ59" s="20" t="str">
        <f>ZZZ__FnCalls!F63</f>
        <v>MMM 2014</v>
      </c>
      <c r="BK59" s="20" t="str">
        <f>ZZZ__FnCalls!F64</f>
        <v>MMM 2014</v>
      </c>
      <c r="BL59" s="20" t="str">
        <f>ZZZ__FnCalls!F65</f>
        <v>MMM 2014</v>
      </c>
      <c r="BM59" s="20" t="str">
        <f>ZZZ__FnCalls!F66</f>
        <v>MMM 2014</v>
      </c>
      <c r="BN59" s="21" t="str">
        <f>ZZZ__FnCalls!H55</f>
        <v>2014</v>
      </c>
      <c r="BO59" s="20" t="str">
        <f>ZZZ__FnCalls!F67</f>
        <v>MMM 2015</v>
      </c>
      <c r="BP59" s="20" t="str">
        <f>ZZZ__FnCalls!F68</f>
        <v>MMM 2015</v>
      </c>
      <c r="BQ59" s="20" t="str">
        <f>ZZZ__FnCalls!F69</f>
        <v>MMM 2015</v>
      </c>
      <c r="BR59" s="20" t="str">
        <f>ZZZ__FnCalls!F70</f>
        <v>MMM 2015</v>
      </c>
      <c r="BS59" s="20" t="str">
        <f>ZZZ__FnCalls!F71</f>
        <v>MMM 2015</v>
      </c>
      <c r="BT59" s="20" t="str">
        <f>ZZZ__FnCalls!F72</f>
        <v>MMM 2015</v>
      </c>
      <c r="BU59" s="20" t="str">
        <f>ZZZ__FnCalls!F73</f>
        <v>MMM 2015</v>
      </c>
      <c r="BV59" s="20" t="str">
        <f>ZZZ__FnCalls!F74</f>
        <v>MMM 2015</v>
      </c>
      <c r="BW59" s="20" t="str">
        <f>ZZZ__FnCalls!F75</f>
        <v>MMM 2015</v>
      </c>
      <c r="BX59" s="20" t="str">
        <f>ZZZ__FnCalls!F76</f>
        <v>MMM 2015</v>
      </c>
      <c r="BY59" s="20" t="str">
        <f>ZZZ__FnCalls!F77</f>
        <v>MMM 2015</v>
      </c>
      <c r="BZ59" s="20" t="str">
        <f>ZZZ__FnCalls!F78</f>
        <v>MMM 2015</v>
      </c>
      <c r="CA59" s="21" t="str">
        <f>ZZZ__FnCalls!H67</f>
        <v>2015</v>
      </c>
      <c r="CB59" s="20" t="str">
        <f>ZZZ__FnCalls!F79</f>
        <v>MMM 2016</v>
      </c>
      <c r="CC59" s="20" t="str">
        <f>ZZZ__FnCalls!F80</f>
        <v>MMM 2016</v>
      </c>
      <c r="CD59" s="20" t="str">
        <f>ZZZ__FnCalls!F81</f>
        <v>MMM 2016</v>
      </c>
      <c r="CE59" s="20" t="str">
        <f>ZZZ__FnCalls!F82</f>
        <v>MMM 2016</v>
      </c>
      <c r="CF59" s="20" t="str">
        <f>ZZZ__FnCalls!F83</f>
        <v>MMM 2016</v>
      </c>
      <c r="CG59" s="20" t="str">
        <f>ZZZ__FnCalls!F84</f>
        <v>MMM 2016</v>
      </c>
      <c r="CH59" s="20" t="str">
        <f>ZZZ__FnCalls!F85</f>
        <v>MMM 2016</v>
      </c>
      <c r="CI59" s="20" t="str">
        <f>ZZZ__FnCalls!F86</f>
        <v>MMM 2016</v>
      </c>
      <c r="CJ59" s="20" t="str">
        <f>ZZZ__FnCalls!F87</f>
        <v>MMM 2016</v>
      </c>
      <c r="CK59" s="20" t="str">
        <f>ZZZ__FnCalls!F88</f>
        <v>MMM 2016</v>
      </c>
      <c r="CL59" s="20" t="str">
        <f>ZZZ__FnCalls!F89</f>
        <v>MMM 2016</v>
      </c>
      <c r="CM59" s="20" t="str">
        <f>ZZZ__FnCalls!F90</f>
        <v>MMM 2016</v>
      </c>
      <c r="CN59" s="21" t="str">
        <f>ZZZ__FnCalls!H79</f>
        <v>2016</v>
      </c>
      <c r="CO59" s="20" t="str">
        <f>ZZZ__FnCalls!F91</f>
        <v>MMM 2017</v>
      </c>
      <c r="CP59" s="20" t="str">
        <f>ZZZ__FnCalls!F92</f>
        <v>MMM 2017</v>
      </c>
      <c r="CQ59" s="20" t="str">
        <f>ZZZ__FnCalls!F93</f>
        <v>MMM 2017</v>
      </c>
      <c r="CR59" s="20" t="str">
        <f>ZZZ__FnCalls!F94</f>
        <v>MMM 2017</v>
      </c>
      <c r="CS59" s="20" t="str">
        <f>ZZZ__FnCalls!F95</f>
        <v>MMM 2017</v>
      </c>
      <c r="CT59" s="20" t="str">
        <f>ZZZ__FnCalls!F96</f>
        <v>MMM 2017</v>
      </c>
      <c r="CU59" s="20" t="str">
        <f>ZZZ__FnCalls!F97</f>
        <v>MMM 2017</v>
      </c>
      <c r="CV59" s="20" t="str">
        <f>ZZZ__FnCalls!F98</f>
        <v>MMM 2017</v>
      </c>
      <c r="CW59" s="20" t="str">
        <f>ZZZ__FnCalls!F99</f>
        <v>MMM 2017</v>
      </c>
      <c r="CX59" s="20" t="str">
        <f>ZZZ__FnCalls!F100</f>
        <v>MMM 2017</v>
      </c>
      <c r="CY59" s="20" t="str">
        <f>ZZZ__FnCalls!F101</f>
        <v>MMM 2017</v>
      </c>
      <c r="CZ59" s="20" t="str">
        <f>ZZZ__FnCalls!F102</f>
        <v>MMM 2017</v>
      </c>
      <c r="DA59" s="21" t="str">
        <f>ZZZ__FnCalls!H91</f>
        <v>2017</v>
      </c>
      <c r="DB59" s="20" t="str">
        <f>ZZZ__FnCalls!F103</f>
        <v>MMM 2018</v>
      </c>
      <c r="DC59" s="20" t="str">
        <f>ZZZ__FnCalls!F104</f>
        <v>MMM 2018</v>
      </c>
      <c r="DD59" s="20" t="str">
        <f>ZZZ__FnCalls!F105</f>
        <v>MMM 2018</v>
      </c>
      <c r="DE59" s="20" t="str">
        <f>ZZZ__FnCalls!F106</f>
        <v>MMM 2018</v>
      </c>
      <c r="DF59" s="20" t="str">
        <f>ZZZ__FnCalls!F107</f>
        <v>MMM 2018</v>
      </c>
      <c r="DG59" s="20" t="str">
        <f>ZZZ__FnCalls!F108</f>
        <v>MMM 2018</v>
      </c>
      <c r="DH59" s="20" t="str">
        <f>ZZZ__FnCalls!F109</f>
        <v>MMM 2018</v>
      </c>
      <c r="DI59" s="20" t="str">
        <f>ZZZ__FnCalls!F110</f>
        <v>MMM 2018</v>
      </c>
      <c r="DJ59" s="20" t="str">
        <f>ZZZ__FnCalls!F111</f>
        <v>MMM 2018</v>
      </c>
      <c r="DK59" s="20" t="str">
        <f>ZZZ__FnCalls!F112</f>
        <v>MMM 2018</v>
      </c>
      <c r="DL59" s="20" t="str">
        <f>ZZZ__FnCalls!F113</f>
        <v>MMM 2018</v>
      </c>
      <c r="DM59" s="20" t="str">
        <f>ZZZ__FnCalls!F114</f>
        <v>MMM 2018</v>
      </c>
      <c r="DN59" s="21" t="str">
        <f>ZZZ__FnCalls!H103</f>
        <v>2018</v>
      </c>
      <c r="DO59" s="20" t="str">
        <f>ZZZ__FnCalls!F115</f>
        <v>MMM 2019</v>
      </c>
      <c r="DP59" s="20" t="str">
        <f>ZZZ__FnCalls!F116</f>
        <v>MMM 2019</v>
      </c>
      <c r="DQ59" s="20" t="str">
        <f>ZZZ__FnCalls!F117</f>
        <v>MMM 2019</v>
      </c>
      <c r="DR59" s="20" t="str">
        <f>ZZZ__FnCalls!F118</f>
        <v>MMM 2019</v>
      </c>
      <c r="DS59" s="20" t="str">
        <f>ZZZ__FnCalls!F119</f>
        <v>MMM 2019</v>
      </c>
      <c r="DT59" s="20" t="str">
        <f>ZZZ__FnCalls!F120</f>
        <v>MMM 2019</v>
      </c>
      <c r="DU59" s="20" t="str">
        <f>ZZZ__FnCalls!F121</f>
        <v>MMM 2019</v>
      </c>
      <c r="DV59" s="20" t="str">
        <f>ZZZ__FnCalls!F122</f>
        <v>MMM 2019</v>
      </c>
      <c r="DW59" s="20" t="str">
        <f>ZZZ__FnCalls!F123</f>
        <v>MMM 2019</v>
      </c>
      <c r="DX59" s="20" t="str">
        <f>ZZZ__FnCalls!F124</f>
        <v>MMM 2019</v>
      </c>
      <c r="DY59" s="20" t="str">
        <f>ZZZ__FnCalls!F125</f>
        <v>MMM 2019</v>
      </c>
      <c r="DZ59" s="20" t="str">
        <f>ZZZ__FnCalls!F126</f>
        <v>MMM 2019</v>
      </c>
      <c r="EA59" s="21" t="str">
        <f>ZZZ__FnCalls!H115</f>
        <v>2019</v>
      </c>
      <c r="EB59" s="20" t="str">
        <f>ZZZ__FnCalls!F127</f>
        <v>MMM 2020</v>
      </c>
      <c r="EC59" s="20" t="str">
        <f>ZZZ__FnCalls!F128</f>
        <v>MMM 2020</v>
      </c>
      <c r="ED59" s="20" t="str">
        <f>ZZZ__FnCalls!F129</f>
        <v>MMM 2020</v>
      </c>
      <c r="EE59" s="20" t="str">
        <f>ZZZ__FnCalls!F130</f>
        <v>MMM 2020</v>
      </c>
      <c r="EF59" s="20" t="str">
        <f>ZZZ__FnCalls!F131</f>
        <v>MMM 2020</v>
      </c>
      <c r="EG59" s="20" t="str">
        <f>ZZZ__FnCalls!F132</f>
        <v>MMM 2020</v>
      </c>
      <c r="EH59" s="20" t="str">
        <f>ZZZ__FnCalls!F133</f>
        <v>MMM 2020</v>
      </c>
      <c r="EI59" s="20" t="str">
        <f>ZZZ__FnCalls!F134</f>
        <v>MMM 2020</v>
      </c>
      <c r="EJ59" s="20" t="str">
        <f>ZZZ__FnCalls!F135</f>
        <v>MMM 2020</v>
      </c>
      <c r="EK59" s="20" t="str">
        <f>ZZZ__FnCalls!F136</f>
        <v>MMM 2020</v>
      </c>
      <c r="EL59" s="20" t="str">
        <f>ZZZ__FnCalls!F137</f>
        <v>MMM 2020</v>
      </c>
      <c r="EM59" s="20" t="str">
        <f>ZZZ__FnCalls!F138</f>
        <v>MMM 2020</v>
      </c>
      <c r="EN59" s="21" t="str">
        <f>ZZZ__FnCalls!H127</f>
        <v>2020</v>
      </c>
    </row>
    <row r="60" spans="1:144" ht="12.75" customHeight="1" outlineLevel="1" x14ac:dyDescent="0.2">
      <c r="A60" s="7" t="str">
        <f>Labels!B74</f>
        <v>Aggregate Demand Shock</v>
      </c>
      <c r="B60" s="22">
        <f t="shared" ref="B60:M60" ca="1" si="66">B13</f>
        <v>-9334.7585443182525</v>
      </c>
      <c r="C60" s="22">
        <f t="shared" ca="1" si="66"/>
        <v>19985.250271109875</v>
      </c>
      <c r="D60" s="22">
        <f t="shared" ca="1" si="66"/>
        <v>-27255.713834331826</v>
      </c>
      <c r="E60" s="22">
        <f t="shared" ca="1" si="66"/>
        <v>28836.497313320742</v>
      </c>
      <c r="F60" s="22">
        <f t="shared" ca="1" si="66"/>
        <v>32546.287777791335</v>
      </c>
      <c r="G60" s="22">
        <f t="shared" ca="1" si="66"/>
        <v>-45840.078863776092</v>
      </c>
      <c r="H60" s="22">
        <f t="shared" ca="1" si="66"/>
        <v>-21798.419307905227</v>
      </c>
      <c r="I60" s="22">
        <f t="shared" ca="1" si="66"/>
        <v>23713.617700493633</v>
      </c>
      <c r="J60" s="22">
        <f t="shared" ca="1" si="66"/>
        <v>-12942.282078369042</v>
      </c>
      <c r="K60" s="22">
        <f t="shared" ca="1" si="66"/>
        <v>13687.896573220825</v>
      </c>
      <c r="L60" s="22">
        <f t="shared" ca="1" si="66"/>
        <v>-1668.6928682033376</v>
      </c>
      <c r="M60" s="22">
        <f t="shared" ca="1" si="66"/>
        <v>48580.321490380673</v>
      </c>
      <c r="N60" s="23">
        <f ca="1">SUM(B13:M13)</f>
        <v>48509.925629413301</v>
      </c>
      <c r="O60" s="22">
        <f t="shared" ref="O60:Z60" ca="1" si="67">O13</f>
        <v>3257.5188638283962</v>
      </c>
      <c r="P60" s="22">
        <f t="shared" ca="1" si="67"/>
        <v>-48872.479641588092</v>
      </c>
      <c r="Q60" s="22">
        <f t="shared" ca="1" si="67"/>
        <v>3208.46317596888</v>
      </c>
      <c r="R60" s="22">
        <f t="shared" ca="1" si="67"/>
        <v>-18180.087473276086</v>
      </c>
      <c r="S60" s="22">
        <f t="shared" ca="1" si="67"/>
        <v>22403.56766234196</v>
      </c>
      <c r="T60" s="22">
        <f t="shared" ca="1" si="67"/>
        <v>14571.809921151291</v>
      </c>
      <c r="U60" s="22">
        <f t="shared" ca="1" si="67"/>
        <v>47915.947879473868</v>
      </c>
      <c r="V60" s="22">
        <f t="shared" ca="1" si="67"/>
        <v>1654.8064196005078</v>
      </c>
      <c r="W60" s="22">
        <f t="shared" ca="1" si="67"/>
        <v>-1066.7023659408719</v>
      </c>
      <c r="X60" s="22">
        <f t="shared" ca="1" si="67"/>
        <v>63109.857399135661</v>
      </c>
      <c r="Y60" s="22">
        <f t="shared" ca="1" si="67"/>
        <v>15696.440621432257</v>
      </c>
      <c r="Z60" s="22">
        <f t="shared" ca="1" si="67"/>
        <v>35176.216177141025</v>
      </c>
      <c r="AA60" s="23">
        <f ca="1">SUM(O13:Z13)</f>
        <v>138875.35863926879</v>
      </c>
      <c r="AB60" s="22">
        <f t="shared" ref="AB60:AM60" ca="1" si="68">AB13</f>
        <v>5578.8891785400601</v>
      </c>
      <c r="AC60" s="22">
        <f t="shared" ca="1" si="68"/>
        <v>12900.691800469986</v>
      </c>
      <c r="AD60" s="22">
        <f t="shared" ca="1" si="68"/>
        <v>22925.658993747471</v>
      </c>
      <c r="AE60" s="22">
        <f t="shared" ca="1" si="68"/>
        <v>52140.361350412153</v>
      </c>
      <c r="AF60" s="22">
        <f t="shared" ca="1" si="68"/>
        <v>34845.873021758263</v>
      </c>
      <c r="AG60" s="22">
        <f t="shared" ca="1" si="68"/>
        <v>-5360.8353741643577</v>
      </c>
      <c r="AH60" s="22">
        <f t="shared" ca="1" si="68"/>
        <v>6079.7300084586022</v>
      </c>
      <c r="AI60" s="22">
        <f t="shared" ca="1" si="68"/>
        <v>-18208.445327138947</v>
      </c>
      <c r="AJ60" s="22">
        <f t="shared" ca="1" si="68"/>
        <v>15704.998577530208</v>
      </c>
      <c r="AK60" s="22">
        <f t="shared" ca="1" si="68"/>
        <v>-43953.637258792769</v>
      </c>
      <c r="AL60" s="22">
        <f t="shared" ca="1" si="68"/>
        <v>12391.589516553908</v>
      </c>
      <c r="AM60" s="22">
        <f t="shared" ca="1" si="68"/>
        <v>-29174.992750901409</v>
      </c>
      <c r="AN60" s="23">
        <f ca="1">SUM(AB13:AM13)</f>
        <v>65869.88173647318</v>
      </c>
      <c r="AO60" s="22">
        <f t="shared" ref="AO60:AZ60" ca="1" si="69">AO13</f>
        <v>12283.046325873187</v>
      </c>
      <c r="AP60" s="22">
        <f t="shared" ca="1" si="69"/>
        <v>-13950.279454158643</v>
      </c>
      <c r="AQ60" s="22">
        <f t="shared" ca="1" si="69"/>
        <v>53159.30328965123</v>
      </c>
      <c r="AR60" s="22">
        <f t="shared" ca="1" si="69"/>
        <v>7140.8197684698071</v>
      </c>
      <c r="AS60" s="22">
        <f t="shared" ca="1" si="69"/>
        <v>-9226.7107802488263</v>
      </c>
      <c r="AT60" s="22">
        <f t="shared" ca="1" si="69"/>
        <v>-18352.363704216219</v>
      </c>
      <c r="AU60" s="22">
        <f t="shared" ca="1" si="69"/>
        <v>11126.176755476186</v>
      </c>
      <c r="AV60" s="22">
        <f t="shared" ca="1" si="69"/>
        <v>-5897.2805856624782</v>
      </c>
      <c r="AW60" s="22">
        <f t="shared" ca="1" si="69"/>
        <v>40509.334251099215</v>
      </c>
      <c r="AX60" s="22">
        <f t="shared" ca="1" si="69"/>
        <v>26250.035900275354</v>
      </c>
      <c r="AY60" s="22">
        <f t="shared" ca="1" si="69"/>
        <v>4673.0372690068434</v>
      </c>
      <c r="AZ60" s="22">
        <f t="shared" ca="1" si="69"/>
        <v>3450.2090028706698</v>
      </c>
      <c r="BA60" s="23">
        <f ca="1">SUM(AO13:AZ13)</f>
        <v>111165.32803843635</v>
      </c>
      <c r="BB60" s="22">
        <f t="shared" ref="BB60:BM60" ca="1" si="70">BB13</f>
        <v>-13620.42156363056</v>
      </c>
      <c r="BC60" s="22">
        <f t="shared" ca="1" si="70"/>
        <v>61902.483025495938</v>
      </c>
      <c r="BD60" s="22">
        <f t="shared" ca="1" si="70"/>
        <v>10858.97640025514</v>
      </c>
      <c r="BE60" s="22">
        <f t="shared" ca="1" si="70"/>
        <v>-46739.75845712849</v>
      </c>
      <c r="BF60" s="22">
        <f t="shared" ca="1" si="70"/>
        <v>-15767.318234865132</v>
      </c>
      <c r="BG60" s="22">
        <f t="shared" ca="1" si="70"/>
        <v>-23447.681179184747</v>
      </c>
      <c r="BH60" s="22">
        <f t="shared" ca="1" si="70"/>
        <v>1680.8641832008143</v>
      </c>
      <c r="BI60" s="22">
        <f t="shared" ca="1" si="70"/>
        <v>14020.564916023655</v>
      </c>
      <c r="BJ60" s="22">
        <f t="shared" ca="1" si="70"/>
        <v>-7034.5456031727581</v>
      </c>
      <c r="BK60" s="22">
        <f t="shared" ca="1" si="70"/>
        <v>-30828.411989963726</v>
      </c>
      <c r="BL60" s="22">
        <f t="shared" ca="1" si="70"/>
        <v>-36514.836874410023</v>
      </c>
      <c r="BM60" s="22">
        <f t="shared" ca="1" si="70"/>
        <v>39716.872760405007</v>
      </c>
      <c r="BN60" s="23">
        <f ca="1">SUM(BB13:BM13)</f>
        <v>-45773.212616974881</v>
      </c>
      <c r="BO60" s="22">
        <f t="shared" ref="BO60:BZ60" ca="1" si="71">BO13</f>
        <v>-4260.1473582228746</v>
      </c>
      <c r="BP60" s="22">
        <f t="shared" ca="1" si="71"/>
        <v>10931.960795761277</v>
      </c>
      <c r="BQ60" s="22">
        <f t="shared" ca="1" si="71"/>
        <v>-41181.181292365967</v>
      </c>
      <c r="BR60" s="22">
        <f t="shared" ca="1" si="71"/>
        <v>-45215.084571132596</v>
      </c>
      <c r="BS60" s="22">
        <f t="shared" ca="1" si="71"/>
        <v>15222.5098482509</v>
      </c>
      <c r="BT60" s="22">
        <f t="shared" ca="1" si="71"/>
        <v>15228.63288810497</v>
      </c>
      <c r="BU60" s="22">
        <f t="shared" ca="1" si="71"/>
        <v>-10857.318804605844</v>
      </c>
      <c r="BV60" s="22">
        <f t="shared" ca="1" si="71"/>
        <v>-59367.850881582614</v>
      </c>
      <c r="BW60" s="22">
        <f t="shared" ca="1" si="71"/>
        <v>13005.099637944131</v>
      </c>
      <c r="BX60" s="22">
        <f t="shared" ca="1" si="71"/>
        <v>39370.503625797232</v>
      </c>
      <c r="BY60" s="22">
        <f t="shared" ca="1" si="71"/>
        <v>-11729.774667110907</v>
      </c>
      <c r="BZ60" s="22">
        <f t="shared" ca="1" si="71"/>
        <v>-7647.9058834110165</v>
      </c>
      <c r="CA60" s="23">
        <f ca="1">SUM(BO13:BZ13)</f>
        <v>-86500.556662573319</v>
      </c>
      <c r="CB60" s="22">
        <f t="shared" ref="CB60:CM60" ca="1" si="72">CB13</f>
        <v>-4908.1358582019593</v>
      </c>
      <c r="CC60" s="22">
        <f t="shared" ca="1" si="72"/>
        <v>56455.536874231075</v>
      </c>
      <c r="CD60" s="22">
        <f t="shared" ca="1" si="72"/>
        <v>15887.782257682766</v>
      </c>
      <c r="CE60" s="22">
        <f t="shared" ca="1" si="72"/>
        <v>-13528.756394311566</v>
      </c>
      <c r="CF60" s="22">
        <f t="shared" ca="1" si="72"/>
        <v>42138.569348995537</v>
      </c>
      <c r="CG60" s="22">
        <f t="shared" ca="1" si="72"/>
        <v>3061.9866531611829</v>
      </c>
      <c r="CH60" s="22">
        <f t="shared" ca="1" si="72"/>
        <v>-60391.748539636566</v>
      </c>
      <c r="CI60" s="22">
        <f t="shared" ca="1" si="72"/>
        <v>53395.362669183647</v>
      </c>
      <c r="CJ60" s="22">
        <f t="shared" ca="1" si="72"/>
        <v>-58912.269773690292</v>
      </c>
      <c r="CK60" s="22">
        <f t="shared" ca="1" si="72"/>
        <v>-34076.798519877164</v>
      </c>
      <c r="CL60" s="22">
        <f t="shared" ca="1" si="72"/>
        <v>-10407.196033466746</v>
      </c>
      <c r="CM60" s="22">
        <f t="shared" ca="1" si="72"/>
        <v>-51058.462209941463</v>
      </c>
      <c r="CN60" s="23">
        <f ca="1">SUM(CB13:CM13)</f>
        <v>-62344.129525871555</v>
      </c>
      <c r="CO60" s="22">
        <f t="shared" ref="CO60:CZ60" ca="1" si="73">CO13</f>
        <v>1322.6099908372792</v>
      </c>
      <c r="CP60" s="22">
        <f t="shared" ca="1" si="73"/>
        <v>16066.479886760293</v>
      </c>
      <c r="CQ60" s="22">
        <f t="shared" ca="1" si="73"/>
        <v>12066.748510536458</v>
      </c>
      <c r="CR60" s="22">
        <f t="shared" ca="1" si="73"/>
        <v>37810.870092363817</v>
      </c>
      <c r="CS60" s="22">
        <f t="shared" ca="1" si="73"/>
        <v>-17589.971747733991</v>
      </c>
      <c r="CT60" s="22">
        <f t="shared" ca="1" si="73"/>
        <v>-40610.363324574006</v>
      </c>
      <c r="CU60" s="22">
        <f t="shared" ca="1" si="73"/>
        <v>23396.257957108504</v>
      </c>
      <c r="CV60" s="22">
        <f t="shared" ca="1" si="73"/>
        <v>-20126.610135246923</v>
      </c>
      <c r="CW60" s="22">
        <f t="shared" ca="1" si="73"/>
        <v>-25163.692664055783</v>
      </c>
      <c r="CX60" s="22">
        <f t="shared" ca="1" si="73"/>
        <v>36750.077843271232</v>
      </c>
      <c r="CY60" s="22">
        <f t="shared" ca="1" si="73"/>
        <v>-9611.0425225109066</v>
      </c>
      <c r="CZ60" s="22">
        <f t="shared" ca="1" si="73"/>
        <v>57646.151218390602</v>
      </c>
      <c r="DA60" s="23">
        <f ca="1">SUM(CO13:CZ13)</f>
        <v>71957.51510514658</v>
      </c>
      <c r="DB60" s="22">
        <f t="shared" ref="DB60:DM60" ca="1" si="74">DB13</f>
        <v>33962.715936850436</v>
      </c>
      <c r="DC60" s="22">
        <f t="shared" ca="1" si="74"/>
        <v>45463.266165910049</v>
      </c>
      <c r="DD60" s="22">
        <f t="shared" ca="1" si="74"/>
        <v>12440.101381036975</v>
      </c>
      <c r="DE60" s="22">
        <f t="shared" ca="1" si="74"/>
        <v>7925.6962566352167</v>
      </c>
      <c r="DF60" s="22">
        <f t="shared" ca="1" si="74"/>
        <v>25607.019372388349</v>
      </c>
      <c r="DG60" s="22">
        <f t="shared" ca="1" si="74"/>
        <v>2191.9245644537905</v>
      </c>
      <c r="DH60" s="22">
        <f t="shared" ca="1" si="74"/>
        <v>28937.181000238306</v>
      </c>
      <c r="DI60" s="22">
        <f t="shared" ca="1" si="74"/>
        <v>-8469.0334643765727</v>
      </c>
      <c r="DJ60" s="22">
        <f t="shared" ca="1" si="74"/>
        <v>-51946.640542594068</v>
      </c>
      <c r="DK60" s="22">
        <f t="shared" ca="1" si="74"/>
        <v>12692.530304200542</v>
      </c>
      <c r="DL60" s="22">
        <f t="shared" ca="1" si="74"/>
        <v>-53153.378529374553</v>
      </c>
      <c r="DM60" s="22">
        <f t="shared" ca="1" si="74"/>
        <v>32165.675121946893</v>
      </c>
      <c r="DN60" s="23">
        <f ca="1">SUM(DB13:DM13)</f>
        <v>87817.057567315336</v>
      </c>
      <c r="DO60" s="22">
        <f t="shared" ref="DO60:DZ60" ca="1" si="75">DO13</f>
        <v>-35938.158808445456</v>
      </c>
      <c r="DP60" s="22">
        <f t="shared" ca="1" si="75"/>
        <v>-23240.510270782201</v>
      </c>
      <c r="DQ60" s="22">
        <f t="shared" ca="1" si="75"/>
        <v>-11396.663140065672</v>
      </c>
      <c r="DR60" s="22">
        <f t="shared" ca="1" si="75"/>
        <v>-27282.005483362507</v>
      </c>
      <c r="DS60" s="22">
        <f t="shared" ca="1" si="75"/>
        <v>19222.968741000677</v>
      </c>
      <c r="DT60" s="22">
        <f t="shared" ca="1" si="75"/>
        <v>4555.2263836295206</v>
      </c>
      <c r="DU60" s="22">
        <f t="shared" ca="1" si="75"/>
        <v>3451.3758069842315</v>
      </c>
      <c r="DV60" s="22">
        <f t="shared" ca="1" si="75"/>
        <v>-9524.1099628724933</v>
      </c>
      <c r="DW60" s="22">
        <f t="shared" ca="1" si="75"/>
        <v>-52879.223187550546</v>
      </c>
      <c r="DX60" s="22">
        <f t="shared" ca="1" si="75"/>
        <v>-12485.342256510683</v>
      </c>
      <c r="DY60" s="22">
        <f t="shared" ca="1" si="75"/>
        <v>-10176.137905191088</v>
      </c>
      <c r="DZ60" s="22">
        <f t="shared" ca="1" si="75"/>
        <v>5898.8892629880065</v>
      </c>
      <c r="EA60" s="23">
        <f ca="1">SUM(DO13:DZ13)</f>
        <v>-149793.69082017822</v>
      </c>
      <c r="EB60" s="22">
        <f t="shared" ref="EB60:EM60" ca="1" si="76">EB13</f>
        <v>33988.269558555381</v>
      </c>
      <c r="EC60" s="22">
        <f t="shared" ca="1" si="76"/>
        <v>26702.152771795882</v>
      </c>
      <c r="ED60" s="22">
        <f t="shared" ca="1" si="76"/>
        <v>-19605.416960075258</v>
      </c>
      <c r="EE60" s="22">
        <f t="shared" ca="1" si="76"/>
        <v>-6096.6157571862268</v>
      </c>
      <c r="EF60" s="22">
        <f t="shared" ca="1" si="76"/>
        <v>29989.982709407293</v>
      </c>
      <c r="EG60" s="22">
        <f t="shared" ca="1" si="76"/>
        <v>-14129.599802715027</v>
      </c>
      <c r="EH60" s="22">
        <f t="shared" ca="1" si="76"/>
        <v>778.92895720995853</v>
      </c>
      <c r="EI60" s="22">
        <f t="shared" ca="1" si="76"/>
        <v>40046.138862466156</v>
      </c>
      <c r="EJ60" s="22">
        <f t="shared" ca="1" si="76"/>
        <v>-22143.525921064989</v>
      </c>
      <c r="EK60" s="22">
        <f t="shared" ca="1" si="76"/>
        <v>-37008.54816946754</v>
      </c>
      <c r="EL60" s="22">
        <f t="shared" ca="1" si="76"/>
        <v>-3950.6034119124292</v>
      </c>
      <c r="EM60" s="22">
        <f t="shared" ca="1" si="76"/>
        <v>25687.720580141384</v>
      </c>
      <c r="EN60" s="23">
        <f ca="1">SUM(EB13:EM13)</f>
        <v>54258.883417154604</v>
      </c>
    </row>
    <row r="61" spans="1:144" ht="12.75" customHeight="1" outlineLevel="1" x14ac:dyDescent="0.2">
      <c r="A61" s="9" t="str">
        <f>Labels!B78</f>
        <v>Output Shock</v>
      </c>
      <c r="B61" s="28">
        <f t="shared" ref="B61:M61" ca="1" si="77">B46</f>
        <v>-38505.376044828889</v>
      </c>
      <c r="C61" s="28">
        <f t="shared" ca="1" si="77"/>
        <v>-638.05498491485935</v>
      </c>
      <c r="D61" s="28">
        <f t="shared" ca="1" si="77"/>
        <v>-43355.717841297468</v>
      </c>
      <c r="E61" s="28">
        <f t="shared" ca="1" si="77"/>
        <v>-55404.278663907004</v>
      </c>
      <c r="F61" s="28">
        <f t="shared" ca="1" si="77"/>
        <v>19048.771324690799</v>
      </c>
      <c r="G61" s="28">
        <f t="shared" ca="1" si="77"/>
        <v>57169.458705677687</v>
      </c>
      <c r="H61" s="28">
        <f t="shared" ca="1" si="77"/>
        <v>-24727.842725255654</v>
      </c>
      <c r="I61" s="28">
        <f t="shared" ca="1" si="77"/>
        <v>19051.275751613735</v>
      </c>
      <c r="J61" s="28">
        <f t="shared" ca="1" si="77"/>
        <v>-43527.655343790801</v>
      </c>
      <c r="K61" s="28">
        <f t="shared" ca="1" si="77"/>
        <v>13106.364610972394</v>
      </c>
      <c r="L61" s="28">
        <f t="shared" ca="1" si="77"/>
        <v>-37675.378180970591</v>
      </c>
      <c r="M61" s="28">
        <f t="shared" ca="1" si="77"/>
        <v>-25321.62119569298</v>
      </c>
      <c r="N61" s="29">
        <f ca="1">SUM(B46:M46)</f>
        <v>-160780.05458770363</v>
      </c>
      <c r="O61" s="28">
        <f t="shared" ref="O61:Z61" ca="1" si="78">O46</f>
        <v>10717.319756414438</v>
      </c>
      <c r="P61" s="28">
        <f t="shared" ca="1" si="78"/>
        <v>-1590.432755387895</v>
      </c>
      <c r="Q61" s="28">
        <f t="shared" ca="1" si="78"/>
        <v>-35967.553395857627</v>
      </c>
      <c r="R61" s="28">
        <f t="shared" ca="1" si="78"/>
        <v>31687.210728379217</v>
      </c>
      <c r="S61" s="28">
        <f t="shared" ca="1" si="78"/>
        <v>-11149.65567541866</v>
      </c>
      <c r="T61" s="28">
        <f t="shared" ca="1" si="78"/>
        <v>-17733.338587496852</v>
      </c>
      <c r="U61" s="28">
        <f t="shared" ca="1" si="78"/>
        <v>-44126.417466509796</v>
      </c>
      <c r="V61" s="28">
        <f t="shared" ca="1" si="78"/>
        <v>-24538.889254403966</v>
      </c>
      <c r="W61" s="28">
        <f t="shared" ca="1" si="78"/>
        <v>49562.010937215564</v>
      </c>
      <c r="X61" s="28">
        <f t="shared" ca="1" si="78"/>
        <v>28091.358764767687</v>
      </c>
      <c r="Y61" s="28">
        <f t="shared" ca="1" si="78"/>
        <v>-42681.110135041738</v>
      </c>
      <c r="Z61" s="28">
        <f t="shared" ca="1" si="78"/>
        <v>-17583.721583980598</v>
      </c>
      <c r="AA61" s="29">
        <f ca="1">SUM(O46:Z46)</f>
        <v>-75313.218667320223</v>
      </c>
      <c r="AB61" s="28">
        <f t="shared" ref="AB61:AM61" ca="1" si="79">AB46</f>
        <v>20944.380451336587</v>
      </c>
      <c r="AC61" s="28">
        <f t="shared" ca="1" si="79"/>
        <v>42975.289051108382</v>
      </c>
      <c r="AD61" s="28">
        <f t="shared" ca="1" si="79"/>
        <v>36161.699420805926</v>
      </c>
      <c r="AE61" s="28">
        <f t="shared" ca="1" si="79"/>
        <v>-19167.139935213705</v>
      </c>
      <c r="AF61" s="28">
        <f t="shared" ca="1" si="79"/>
        <v>-27392.607052860156</v>
      </c>
      <c r="AG61" s="28">
        <f t="shared" ca="1" si="79"/>
        <v>-32914.524972058105</v>
      </c>
      <c r="AH61" s="28">
        <f t="shared" ca="1" si="79"/>
        <v>-24263.721577167973</v>
      </c>
      <c r="AI61" s="28">
        <f t="shared" ca="1" si="79"/>
        <v>25328.471442233262</v>
      </c>
      <c r="AJ61" s="28">
        <f t="shared" ca="1" si="79"/>
        <v>-37037.166608233885</v>
      </c>
      <c r="AK61" s="28">
        <f t="shared" ca="1" si="79"/>
        <v>-6124.7331549181954</v>
      </c>
      <c r="AL61" s="28">
        <f t="shared" ca="1" si="79"/>
        <v>18445.186130079856</v>
      </c>
      <c r="AM61" s="28">
        <f t="shared" ca="1" si="79"/>
        <v>13005.290859012981</v>
      </c>
      <c r="AN61" s="29">
        <f ca="1">SUM(AB46:AM46)</f>
        <v>9960.4240541249819</v>
      </c>
      <c r="AO61" s="28">
        <f t="shared" ref="AO61:AZ61" ca="1" si="80">AO46</f>
        <v>17187.597610783265</v>
      </c>
      <c r="AP61" s="28">
        <f t="shared" ca="1" si="80"/>
        <v>47067.314267154754</v>
      </c>
      <c r="AQ61" s="28">
        <f t="shared" ca="1" si="80"/>
        <v>-39960.483386215499</v>
      </c>
      <c r="AR61" s="28">
        <f t="shared" ca="1" si="80"/>
        <v>14718.106207206416</v>
      </c>
      <c r="AS61" s="28">
        <f t="shared" ca="1" si="80"/>
        <v>57521.231963224942</v>
      </c>
      <c r="AT61" s="28">
        <f t="shared" ca="1" si="80"/>
        <v>31220.45088197471</v>
      </c>
      <c r="AU61" s="28">
        <f t="shared" ca="1" si="80"/>
        <v>40008.575873550377</v>
      </c>
      <c r="AV61" s="28">
        <f t="shared" ca="1" si="80"/>
        <v>856.39084151076247</v>
      </c>
      <c r="AW61" s="28">
        <f t="shared" ca="1" si="80"/>
        <v>-58712.806622238946</v>
      </c>
      <c r="AX61" s="28">
        <f t="shared" ca="1" si="80"/>
        <v>-26863.558900270411</v>
      </c>
      <c r="AY61" s="28">
        <f t="shared" ca="1" si="80"/>
        <v>29129.841501179319</v>
      </c>
      <c r="AZ61" s="28">
        <f t="shared" ca="1" si="80"/>
        <v>28885.783991444689</v>
      </c>
      <c r="BA61" s="29">
        <f ca="1">SUM(AO46:AZ46)</f>
        <v>141058.44422930438</v>
      </c>
      <c r="BB61" s="28">
        <f t="shared" ref="BB61:BM61" ca="1" si="81">BB46</f>
        <v>-16132.237061363268</v>
      </c>
      <c r="BC61" s="28">
        <f t="shared" ca="1" si="81"/>
        <v>-40711.747493794974</v>
      </c>
      <c r="BD61" s="28">
        <f t="shared" ca="1" si="81"/>
        <v>34645.241248137077</v>
      </c>
      <c r="BE61" s="28">
        <f t="shared" ca="1" si="81"/>
        <v>-16873.113654579411</v>
      </c>
      <c r="BF61" s="28">
        <f t="shared" ca="1" si="81"/>
        <v>-39205.569971063967</v>
      </c>
      <c r="BG61" s="28">
        <f t="shared" ca="1" si="81"/>
        <v>-4816.6840623265552</v>
      </c>
      <c r="BH61" s="28">
        <f t="shared" ca="1" si="81"/>
        <v>-40193.008921048371</v>
      </c>
      <c r="BI61" s="28">
        <f t="shared" ca="1" si="81"/>
        <v>12144.415853004235</v>
      </c>
      <c r="BJ61" s="28">
        <f t="shared" ca="1" si="81"/>
        <v>-350.8511242743121</v>
      </c>
      <c r="BK61" s="28">
        <f t="shared" ca="1" si="81"/>
        <v>2603.9809544864029</v>
      </c>
      <c r="BL61" s="28">
        <f t="shared" ca="1" si="81"/>
        <v>46630.32341185143</v>
      </c>
      <c r="BM61" s="28">
        <f t="shared" ca="1" si="81"/>
        <v>17635.93701519716</v>
      </c>
      <c r="BN61" s="29">
        <f ca="1">SUM(BB46:BM46)</f>
        <v>-44623.313805774553</v>
      </c>
      <c r="BO61" s="28">
        <f t="shared" ref="BO61:BZ61" ca="1" si="82">BO46</f>
        <v>-125.27488375641971</v>
      </c>
      <c r="BP61" s="28">
        <f t="shared" ca="1" si="82"/>
        <v>1850.1107268021251</v>
      </c>
      <c r="BQ61" s="28">
        <f t="shared" ca="1" si="82"/>
        <v>20434.304060175644</v>
      </c>
      <c r="BR61" s="28">
        <f t="shared" ca="1" si="82"/>
        <v>11927.893486830833</v>
      </c>
      <c r="BS61" s="28">
        <f t="shared" ca="1" si="82"/>
        <v>17317.136178572793</v>
      </c>
      <c r="BT61" s="28">
        <f t="shared" ca="1" si="82"/>
        <v>-37309.18201623833</v>
      </c>
      <c r="BU61" s="28">
        <f t="shared" ca="1" si="82"/>
        <v>-7525.1830102195681</v>
      </c>
      <c r="BV61" s="28">
        <f t="shared" ca="1" si="82"/>
        <v>24096.518523909475</v>
      </c>
      <c r="BW61" s="28">
        <f t="shared" ca="1" si="82"/>
        <v>-13912.836413119488</v>
      </c>
      <c r="BX61" s="28">
        <f t="shared" ca="1" si="82"/>
        <v>-11145.544378886743</v>
      </c>
      <c r="BY61" s="28">
        <f t="shared" ca="1" si="82"/>
        <v>18399.495868880123</v>
      </c>
      <c r="BZ61" s="28">
        <f t="shared" ca="1" si="82"/>
        <v>-27381.057394942291</v>
      </c>
      <c r="CA61" s="29">
        <f ca="1">SUM(BO46:BZ46)</f>
        <v>-3373.6192519918477</v>
      </c>
      <c r="CB61" s="28">
        <f t="shared" ref="CB61:CM61" ca="1" si="83">CB46</f>
        <v>15444.042469809829</v>
      </c>
      <c r="CC61" s="28">
        <f t="shared" ca="1" si="83"/>
        <v>-5375.7598656098453</v>
      </c>
      <c r="CD61" s="28">
        <f t="shared" ca="1" si="83"/>
        <v>29607.085966722603</v>
      </c>
      <c r="CE61" s="28">
        <f t="shared" ca="1" si="83"/>
        <v>4431.4817535346283</v>
      </c>
      <c r="CF61" s="28">
        <f t="shared" ca="1" si="83"/>
        <v>-17925.020602210476</v>
      </c>
      <c r="CG61" s="28">
        <f t="shared" ca="1" si="83"/>
        <v>16522.416585868781</v>
      </c>
      <c r="CH61" s="28">
        <f t="shared" ca="1" si="83"/>
        <v>54031.56449663161</v>
      </c>
      <c r="CI61" s="28">
        <f t="shared" ca="1" si="83"/>
        <v>30728.374946274816</v>
      </c>
      <c r="CJ61" s="28">
        <f t="shared" ca="1" si="83"/>
        <v>5076.4477363110727</v>
      </c>
      <c r="CK61" s="28">
        <f t="shared" ca="1" si="83"/>
        <v>-26479.152598108973</v>
      </c>
      <c r="CL61" s="28">
        <f t="shared" ca="1" si="83"/>
        <v>-16442.035856792474</v>
      </c>
      <c r="CM61" s="28">
        <f t="shared" ca="1" si="83"/>
        <v>30923.380630018553</v>
      </c>
      <c r="CN61" s="29">
        <f ca="1">SUM(CB46:CM46)</f>
        <v>120542.82566245012</v>
      </c>
      <c r="CO61" s="28">
        <f t="shared" ref="CO61:CZ61" ca="1" si="84">CO46</f>
        <v>19912.648132533697</v>
      </c>
      <c r="CP61" s="28">
        <f t="shared" ca="1" si="84"/>
        <v>-17514.212665930667</v>
      </c>
      <c r="CQ61" s="28">
        <f t="shared" ca="1" si="84"/>
        <v>-37629.474628063479</v>
      </c>
      <c r="CR61" s="28">
        <f t="shared" ca="1" si="84"/>
        <v>-56910.792980563041</v>
      </c>
      <c r="CS61" s="28">
        <f t="shared" ca="1" si="84"/>
        <v>-16875.373231813639</v>
      </c>
      <c r="CT61" s="28">
        <f t="shared" ca="1" si="84"/>
        <v>59604.204916736235</v>
      </c>
      <c r="CU61" s="28">
        <f t="shared" ca="1" si="84"/>
        <v>46255.789044401441</v>
      </c>
      <c r="CV61" s="28">
        <f t="shared" ca="1" si="84"/>
        <v>-10648.228401763012</v>
      </c>
      <c r="CW61" s="28">
        <f t="shared" ca="1" si="84"/>
        <v>-46005.46747129329</v>
      </c>
      <c r="CX61" s="28">
        <f t="shared" ca="1" si="84"/>
        <v>39433.215487405578</v>
      </c>
      <c r="CY61" s="28">
        <f t="shared" ca="1" si="84"/>
        <v>25152.191470467624</v>
      </c>
      <c r="CZ61" s="28">
        <f t="shared" ca="1" si="84"/>
        <v>-41606.314886038257</v>
      </c>
      <c r="DA61" s="29">
        <f ca="1">SUM(CO46:CZ46)</f>
        <v>-36831.815213920803</v>
      </c>
      <c r="DB61" s="28">
        <f t="shared" ref="DB61:DM61" ca="1" si="85">DB46</f>
        <v>62673.993302356386</v>
      </c>
      <c r="DC61" s="28">
        <f t="shared" ca="1" si="85"/>
        <v>51903.224406712296</v>
      </c>
      <c r="DD61" s="28">
        <f t="shared" ca="1" si="85"/>
        <v>18600.473626073424</v>
      </c>
      <c r="DE61" s="28">
        <f t="shared" ca="1" si="85"/>
        <v>-9596.618300480488</v>
      </c>
      <c r="DF61" s="28">
        <f t="shared" ca="1" si="85"/>
        <v>61816.039828783367</v>
      </c>
      <c r="DG61" s="28">
        <f t="shared" ca="1" si="85"/>
        <v>25160.594789296814</v>
      </c>
      <c r="DH61" s="28">
        <f t="shared" ca="1" si="85"/>
        <v>3393.4375340258507</v>
      </c>
      <c r="DI61" s="28">
        <f t="shared" ca="1" si="85"/>
        <v>48886.71797264881</v>
      </c>
      <c r="DJ61" s="28">
        <f t="shared" ca="1" si="85"/>
        <v>-2090.3786130050553</v>
      </c>
      <c r="DK61" s="28">
        <f t="shared" ca="1" si="85"/>
        <v>14200.612902504867</v>
      </c>
      <c r="DL61" s="28">
        <f t="shared" ca="1" si="85"/>
        <v>30326.929769320435</v>
      </c>
      <c r="DM61" s="28">
        <f t="shared" ca="1" si="85"/>
        <v>52765.9431108395</v>
      </c>
      <c r="DN61" s="29">
        <f ca="1">SUM(DB46:DM46)</f>
        <v>358040.97032907617</v>
      </c>
      <c r="DO61" s="28">
        <f t="shared" ref="DO61:DZ61" ca="1" si="86">DO46</f>
        <v>-42590.346850345493</v>
      </c>
      <c r="DP61" s="28">
        <f t="shared" ca="1" si="86"/>
        <v>-16952.230621374121</v>
      </c>
      <c r="DQ61" s="28">
        <f t="shared" ca="1" si="86"/>
        <v>-44039.006585068099</v>
      </c>
      <c r="DR61" s="28">
        <f t="shared" ca="1" si="86"/>
        <v>41358.018256347284</v>
      </c>
      <c r="DS61" s="28">
        <f t="shared" ca="1" si="86"/>
        <v>9595.8854499608678</v>
      </c>
      <c r="DT61" s="28">
        <f t="shared" ca="1" si="86"/>
        <v>31380.53928305519</v>
      </c>
      <c r="DU61" s="28">
        <f t="shared" ca="1" si="86"/>
        <v>-2045.8221215203448</v>
      </c>
      <c r="DV61" s="28">
        <f t="shared" ca="1" si="86"/>
        <v>5532.7424674512322</v>
      </c>
      <c r="DW61" s="28">
        <f t="shared" ca="1" si="86"/>
        <v>4355.1719934781549</v>
      </c>
      <c r="DX61" s="28">
        <f t="shared" ca="1" si="86"/>
        <v>-821.09303004333128</v>
      </c>
      <c r="DY61" s="28">
        <f t="shared" ca="1" si="86"/>
        <v>40065.85136655769</v>
      </c>
      <c r="DZ61" s="28">
        <f t="shared" ca="1" si="86"/>
        <v>-21005.836792360391</v>
      </c>
      <c r="EA61" s="29">
        <f ca="1">SUM(DO46:DZ46)</f>
        <v>4833.8728161386316</v>
      </c>
      <c r="EB61" s="28">
        <f t="shared" ref="EB61:EM61" ca="1" si="87">EB46</f>
        <v>-11761.116708336805</v>
      </c>
      <c r="EC61" s="28">
        <f t="shared" ca="1" si="87"/>
        <v>-2813.5210521553131</v>
      </c>
      <c r="ED61" s="28">
        <f t="shared" ca="1" si="87"/>
        <v>6646.4852661478726</v>
      </c>
      <c r="EE61" s="28">
        <f t="shared" ca="1" si="87"/>
        <v>1047.7935923868399</v>
      </c>
      <c r="EF61" s="28">
        <f t="shared" ca="1" si="87"/>
        <v>37985.304395226638</v>
      </c>
      <c r="EG61" s="28">
        <f t="shared" ca="1" si="87"/>
        <v>44173.953581872316</v>
      </c>
      <c r="EH61" s="28">
        <f t="shared" ca="1" si="87"/>
        <v>52431.549782676208</v>
      </c>
      <c r="EI61" s="28">
        <f t="shared" ca="1" si="87"/>
        <v>-21945.24899296209</v>
      </c>
      <c r="EJ61" s="28">
        <f t="shared" ca="1" si="87"/>
        <v>10092.875486307421</v>
      </c>
      <c r="EK61" s="28">
        <f t="shared" ca="1" si="87"/>
        <v>49177.909150545078</v>
      </c>
      <c r="EL61" s="28">
        <f t="shared" ca="1" si="87"/>
        <v>-35800.978698919505</v>
      </c>
      <c r="EM61" s="28">
        <f t="shared" ca="1" si="87"/>
        <v>16213.079649020403</v>
      </c>
      <c r="EN61" s="29">
        <f ca="1">SUM(EB46:EM46)</f>
        <v>145448.08545180908</v>
      </c>
    </row>
    <row r="62" spans="1:144" ht="12.75" customHeight="1" outlineLevel="1" x14ac:dyDescent="0.2"/>
    <row r="63" spans="1:144" ht="12.75" customHeight="1" outlineLevel="1" x14ac:dyDescent="0.2"/>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63"/>
  <sheetViews>
    <sheetView workbookViewId="0"/>
  </sheetViews>
  <sheetFormatPr defaultRowHeight="12.75" customHeight="1" outlineLevelRow="1" x14ac:dyDescent="0.2"/>
  <cols>
    <col min="1" max="1" width="22.7109375" customWidth="1"/>
    <col min="2" max="144" width="10.5703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"Trial 3"</f>
        <v>Trial 3</v>
      </c>
      <c r="B4" s="119"/>
      <c r="C4" s="119"/>
    </row>
    <row r="5" spans="1:144" ht="12.75" customHeight="1" x14ac:dyDescent="0.2">
      <c r="A5" s="119" t="str">
        <f>""</f>
        <v/>
      </c>
      <c r="B5" s="119"/>
      <c r="C5" s="119"/>
    </row>
    <row r="6" spans="1:144" ht="12.75" customHeight="1" x14ac:dyDescent="0.2">
      <c r="A6" s="3" t="str">
        <f>"Demand"</f>
        <v>Demand</v>
      </c>
    </row>
    <row r="7" spans="1:144" ht="12.75" customHeight="1" outlineLevel="1" x14ac:dyDescent="0.2">
      <c r="A7" s="2" t="str">
        <f>" "</f>
        <v xml:space="preserve"> </v>
      </c>
    </row>
    <row r="8" spans="1:144" ht="12.75" customHeight="1" outlineLevel="1" x14ac:dyDescent="0.2">
      <c r="B8" s="19" t="str">
        <f>ZZZ__FnCalls!F7</f>
        <v>MMM 2010</v>
      </c>
      <c r="C8" s="20" t="str">
        <f>ZZZ__FnCalls!F8</f>
        <v>MMM 2010</v>
      </c>
      <c r="D8" s="20" t="str">
        <f>ZZZ__FnCalls!F9</f>
        <v>MMM 2010</v>
      </c>
      <c r="E8" s="20" t="str">
        <f>ZZZ__FnCalls!F10</f>
        <v>MMM 2010</v>
      </c>
      <c r="F8" s="20" t="str">
        <f>ZZZ__FnCalls!F11</f>
        <v>MMM 2010</v>
      </c>
      <c r="G8" s="20" t="str">
        <f>ZZZ__FnCalls!F12</f>
        <v>MMM 2010</v>
      </c>
      <c r="H8" s="20" t="str">
        <f>ZZZ__FnCalls!F13</f>
        <v>MMM 2010</v>
      </c>
      <c r="I8" s="20" t="str">
        <f>ZZZ__FnCalls!F14</f>
        <v>MMM 2010</v>
      </c>
      <c r="J8" s="20" t="str">
        <f>ZZZ__FnCalls!F15</f>
        <v>MMM 2010</v>
      </c>
      <c r="K8" s="20" t="str">
        <f>ZZZ__FnCalls!F16</f>
        <v>MMM 2010</v>
      </c>
      <c r="L8" s="20" t="str">
        <f>ZZZ__FnCalls!F17</f>
        <v>MMM 2010</v>
      </c>
      <c r="M8" s="20" t="str">
        <f>ZZZ__FnCalls!F18</f>
        <v>MMM 2010</v>
      </c>
      <c r="N8" s="21" t="str">
        <f>ZZZ__FnCalls!H7</f>
        <v>2010</v>
      </c>
      <c r="O8" s="20" t="str">
        <f>ZZZ__FnCalls!F19</f>
        <v>MMM 2011</v>
      </c>
      <c r="P8" s="20" t="str">
        <f>ZZZ__FnCalls!F20</f>
        <v>MMM 2011</v>
      </c>
      <c r="Q8" s="20" t="str">
        <f>ZZZ__FnCalls!F21</f>
        <v>MMM 2011</v>
      </c>
      <c r="R8" s="20" t="str">
        <f>ZZZ__FnCalls!F22</f>
        <v>MMM 2011</v>
      </c>
      <c r="S8" s="20" t="str">
        <f>ZZZ__FnCalls!F23</f>
        <v>MMM 2011</v>
      </c>
      <c r="T8" s="20" t="str">
        <f>ZZZ__FnCalls!F24</f>
        <v>MMM 2011</v>
      </c>
      <c r="U8" s="20" t="str">
        <f>ZZZ__FnCalls!F25</f>
        <v>MMM 2011</v>
      </c>
      <c r="V8" s="20" t="str">
        <f>ZZZ__FnCalls!F26</f>
        <v>MMM 2011</v>
      </c>
      <c r="W8" s="20" t="str">
        <f>ZZZ__FnCalls!F27</f>
        <v>MMM 2011</v>
      </c>
      <c r="X8" s="20" t="str">
        <f>ZZZ__FnCalls!F28</f>
        <v>MMM 2011</v>
      </c>
      <c r="Y8" s="20" t="str">
        <f>ZZZ__FnCalls!F29</f>
        <v>MMM 2011</v>
      </c>
      <c r="Z8" s="20" t="str">
        <f>ZZZ__FnCalls!F30</f>
        <v>MMM 2011</v>
      </c>
      <c r="AA8" s="21" t="str">
        <f>ZZZ__FnCalls!H19</f>
        <v>2011</v>
      </c>
      <c r="AB8" s="20" t="str">
        <f>ZZZ__FnCalls!F31</f>
        <v>MMM 2012</v>
      </c>
      <c r="AC8" s="20" t="str">
        <f>ZZZ__FnCalls!F32</f>
        <v>MMM 2012</v>
      </c>
      <c r="AD8" s="20" t="str">
        <f>ZZZ__FnCalls!F33</f>
        <v>MMM 2012</v>
      </c>
      <c r="AE8" s="20" t="str">
        <f>ZZZ__FnCalls!F34</f>
        <v>MMM 2012</v>
      </c>
      <c r="AF8" s="20" t="str">
        <f>ZZZ__FnCalls!F35</f>
        <v>MMM 2012</v>
      </c>
      <c r="AG8" s="20" t="str">
        <f>ZZZ__FnCalls!F36</f>
        <v>MMM 2012</v>
      </c>
      <c r="AH8" s="20" t="str">
        <f>ZZZ__FnCalls!F37</f>
        <v>MMM 2012</v>
      </c>
      <c r="AI8" s="20" t="str">
        <f>ZZZ__FnCalls!F38</f>
        <v>MMM 2012</v>
      </c>
      <c r="AJ8" s="20" t="str">
        <f>ZZZ__FnCalls!F39</f>
        <v>MMM 2012</v>
      </c>
      <c r="AK8" s="20" t="str">
        <f>ZZZ__FnCalls!F40</f>
        <v>MMM 2012</v>
      </c>
      <c r="AL8" s="20" t="str">
        <f>ZZZ__FnCalls!F41</f>
        <v>MMM 2012</v>
      </c>
      <c r="AM8" s="20" t="str">
        <f>ZZZ__FnCalls!F42</f>
        <v>MMM 2012</v>
      </c>
      <c r="AN8" s="21" t="str">
        <f>ZZZ__FnCalls!H31</f>
        <v>2012</v>
      </c>
      <c r="AO8" s="20" t="str">
        <f>ZZZ__FnCalls!F43</f>
        <v>MMM 2013</v>
      </c>
      <c r="AP8" s="20" t="str">
        <f>ZZZ__FnCalls!F44</f>
        <v>MMM 2013</v>
      </c>
      <c r="AQ8" s="20" t="str">
        <f>ZZZ__FnCalls!F45</f>
        <v>MMM 2013</v>
      </c>
      <c r="AR8" s="20" t="str">
        <f>ZZZ__FnCalls!F46</f>
        <v>MMM 2013</v>
      </c>
      <c r="AS8" s="20" t="str">
        <f>ZZZ__FnCalls!F47</f>
        <v>MMM 2013</v>
      </c>
      <c r="AT8" s="20" t="str">
        <f>ZZZ__FnCalls!F48</f>
        <v>MMM 2013</v>
      </c>
      <c r="AU8" s="20" t="str">
        <f>ZZZ__FnCalls!F49</f>
        <v>MMM 2013</v>
      </c>
      <c r="AV8" s="20" t="str">
        <f>ZZZ__FnCalls!F50</f>
        <v>MMM 2013</v>
      </c>
      <c r="AW8" s="20" t="str">
        <f>ZZZ__FnCalls!F51</f>
        <v>MMM 2013</v>
      </c>
      <c r="AX8" s="20" t="str">
        <f>ZZZ__FnCalls!F52</f>
        <v>MMM 2013</v>
      </c>
      <c r="AY8" s="20" t="str">
        <f>ZZZ__FnCalls!F53</f>
        <v>MMM 2013</v>
      </c>
      <c r="AZ8" s="20" t="str">
        <f>ZZZ__FnCalls!F54</f>
        <v>MMM 2013</v>
      </c>
      <c r="BA8" s="21" t="str">
        <f>ZZZ__FnCalls!H43</f>
        <v>2013</v>
      </c>
      <c r="BB8" s="20" t="str">
        <f>ZZZ__FnCalls!F55</f>
        <v>MMM 2014</v>
      </c>
      <c r="BC8" s="20" t="str">
        <f>ZZZ__FnCalls!F56</f>
        <v>MMM 2014</v>
      </c>
      <c r="BD8" s="20" t="str">
        <f>ZZZ__FnCalls!F57</f>
        <v>MMM 2014</v>
      </c>
      <c r="BE8" s="20" t="str">
        <f>ZZZ__FnCalls!F58</f>
        <v>MMM 2014</v>
      </c>
      <c r="BF8" s="20" t="str">
        <f>ZZZ__FnCalls!F59</f>
        <v>MMM 2014</v>
      </c>
      <c r="BG8" s="20" t="str">
        <f>ZZZ__FnCalls!F60</f>
        <v>MMM 2014</v>
      </c>
      <c r="BH8" s="20" t="str">
        <f>ZZZ__FnCalls!F61</f>
        <v>MMM 2014</v>
      </c>
      <c r="BI8" s="20" t="str">
        <f>ZZZ__FnCalls!F62</f>
        <v>MMM 2014</v>
      </c>
      <c r="BJ8" s="20" t="str">
        <f>ZZZ__FnCalls!F63</f>
        <v>MMM 2014</v>
      </c>
      <c r="BK8" s="20" t="str">
        <f>ZZZ__FnCalls!F64</f>
        <v>MMM 2014</v>
      </c>
      <c r="BL8" s="20" t="str">
        <f>ZZZ__FnCalls!F65</f>
        <v>MMM 2014</v>
      </c>
      <c r="BM8" s="20" t="str">
        <f>ZZZ__FnCalls!F66</f>
        <v>MMM 2014</v>
      </c>
      <c r="BN8" s="21" t="str">
        <f>ZZZ__FnCalls!H55</f>
        <v>2014</v>
      </c>
      <c r="BO8" s="20" t="str">
        <f>ZZZ__FnCalls!F67</f>
        <v>MMM 2015</v>
      </c>
      <c r="BP8" s="20" t="str">
        <f>ZZZ__FnCalls!F68</f>
        <v>MMM 2015</v>
      </c>
      <c r="BQ8" s="20" t="str">
        <f>ZZZ__FnCalls!F69</f>
        <v>MMM 2015</v>
      </c>
      <c r="BR8" s="20" t="str">
        <f>ZZZ__FnCalls!F70</f>
        <v>MMM 2015</v>
      </c>
      <c r="BS8" s="20" t="str">
        <f>ZZZ__FnCalls!F71</f>
        <v>MMM 2015</v>
      </c>
      <c r="BT8" s="20" t="str">
        <f>ZZZ__FnCalls!F72</f>
        <v>MMM 2015</v>
      </c>
      <c r="BU8" s="20" t="str">
        <f>ZZZ__FnCalls!F73</f>
        <v>MMM 2015</v>
      </c>
      <c r="BV8" s="20" t="str">
        <f>ZZZ__FnCalls!F74</f>
        <v>MMM 2015</v>
      </c>
      <c r="BW8" s="20" t="str">
        <f>ZZZ__FnCalls!F75</f>
        <v>MMM 2015</v>
      </c>
      <c r="BX8" s="20" t="str">
        <f>ZZZ__FnCalls!F76</f>
        <v>MMM 2015</v>
      </c>
      <c r="BY8" s="20" t="str">
        <f>ZZZ__FnCalls!F77</f>
        <v>MMM 2015</v>
      </c>
      <c r="BZ8" s="20" t="str">
        <f>ZZZ__FnCalls!F78</f>
        <v>MMM 2015</v>
      </c>
      <c r="CA8" s="21" t="str">
        <f>ZZZ__FnCalls!H67</f>
        <v>2015</v>
      </c>
      <c r="CB8" s="20" t="str">
        <f>ZZZ__FnCalls!F79</f>
        <v>MMM 2016</v>
      </c>
      <c r="CC8" s="20" t="str">
        <f>ZZZ__FnCalls!F80</f>
        <v>MMM 2016</v>
      </c>
      <c r="CD8" s="20" t="str">
        <f>ZZZ__FnCalls!F81</f>
        <v>MMM 2016</v>
      </c>
      <c r="CE8" s="20" t="str">
        <f>ZZZ__FnCalls!F82</f>
        <v>MMM 2016</v>
      </c>
      <c r="CF8" s="20" t="str">
        <f>ZZZ__FnCalls!F83</f>
        <v>MMM 2016</v>
      </c>
      <c r="CG8" s="20" t="str">
        <f>ZZZ__FnCalls!F84</f>
        <v>MMM 2016</v>
      </c>
      <c r="CH8" s="20" t="str">
        <f>ZZZ__FnCalls!F85</f>
        <v>MMM 2016</v>
      </c>
      <c r="CI8" s="20" t="str">
        <f>ZZZ__FnCalls!F86</f>
        <v>MMM 2016</v>
      </c>
      <c r="CJ8" s="20" t="str">
        <f>ZZZ__FnCalls!F87</f>
        <v>MMM 2016</v>
      </c>
      <c r="CK8" s="20" t="str">
        <f>ZZZ__FnCalls!F88</f>
        <v>MMM 2016</v>
      </c>
      <c r="CL8" s="20" t="str">
        <f>ZZZ__FnCalls!F89</f>
        <v>MMM 2016</v>
      </c>
      <c r="CM8" s="20" t="str">
        <f>ZZZ__FnCalls!F90</f>
        <v>MMM 2016</v>
      </c>
      <c r="CN8" s="21" t="str">
        <f>ZZZ__FnCalls!H79</f>
        <v>2016</v>
      </c>
      <c r="CO8" s="20" t="str">
        <f>ZZZ__FnCalls!F91</f>
        <v>MMM 2017</v>
      </c>
      <c r="CP8" s="20" t="str">
        <f>ZZZ__FnCalls!F92</f>
        <v>MMM 2017</v>
      </c>
      <c r="CQ8" s="20" t="str">
        <f>ZZZ__FnCalls!F93</f>
        <v>MMM 2017</v>
      </c>
      <c r="CR8" s="20" t="str">
        <f>ZZZ__FnCalls!F94</f>
        <v>MMM 2017</v>
      </c>
      <c r="CS8" s="20" t="str">
        <f>ZZZ__FnCalls!F95</f>
        <v>MMM 2017</v>
      </c>
      <c r="CT8" s="20" t="str">
        <f>ZZZ__FnCalls!F96</f>
        <v>MMM 2017</v>
      </c>
      <c r="CU8" s="20" t="str">
        <f>ZZZ__FnCalls!F97</f>
        <v>MMM 2017</v>
      </c>
      <c r="CV8" s="20" t="str">
        <f>ZZZ__FnCalls!F98</f>
        <v>MMM 2017</v>
      </c>
      <c r="CW8" s="20" t="str">
        <f>ZZZ__FnCalls!F99</f>
        <v>MMM 2017</v>
      </c>
      <c r="CX8" s="20" t="str">
        <f>ZZZ__FnCalls!F100</f>
        <v>MMM 2017</v>
      </c>
      <c r="CY8" s="20" t="str">
        <f>ZZZ__FnCalls!F101</f>
        <v>MMM 2017</v>
      </c>
      <c r="CZ8" s="20" t="str">
        <f>ZZZ__FnCalls!F102</f>
        <v>MMM 2017</v>
      </c>
      <c r="DA8" s="21" t="str">
        <f>ZZZ__FnCalls!H91</f>
        <v>2017</v>
      </c>
      <c r="DB8" s="20" t="str">
        <f>ZZZ__FnCalls!F103</f>
        <v>MMM 2018</v>
      </c>
      <c r="DC8" s="20" t="str">
        <f>ZZZ__FnCalls!F104</f>
        <v>MMM 2018</v>
      </c>
      <c r="DD8" s="20" t="str">
        <f>ZZZ__FnCalls!F105</f>
        <v>MMM 2018</v>
      </c>
      <c r="DE8" s="20" t="str">
        <f>ZZZ__FnCalls!F106</f>
        <v>MMM 2018</v>
      </c>
      <c r="DF8" s="20" t="str">
        <f>ZZZ__FnCalls!F107</f>
        <v>MMM 2018</v>
      </c>
      <c r="DG8" s="20" t="str">
        <f>ZZZ__FnCalls!F108</f>
        <v>MMM 2018</v>
      </c>
      <c r="DH8" s="20" t="str">
        <f>ZZZ__FnCalls!F109</f>
        <v>MMM 2018</v>
      </c>
      <c r="DI8" s="20" t="str">
        <f>ZZZ__FnCalls!F110</f>
        <v>MMM 2018</v>
      </c>
      <c r="DJ8" s="20" t="str">
        <f>ZZZ__FnCalls!F111</f>
        <v>MMM 2018</v>
      </c>
      <c r="DK8" s="20" t="str">
        <f>ZZZ__FnCalls!F112</f>
        <v>MMM 2018</v>
      </c>
      <c r="DL8" s="20" t="str">
        <f>ZZZ__FnCalls!F113</f>
        <v>MMM 2018</v>
      </c>
      <c r="DM8" s="20" t="str">
        <f>ZZZ__FnCalls!F114</f>
        <v>MMM 2018</v>
      </c>
      <c r="DN8" s="21" t="str">
        <f>ZZZ__FnCalls!H103</f>
        <v>2018</v>
      </c>
      <c r="DO8" s="20" t="str">
        <f>ZZZ__FnCalls!F115</f>
        <v>MMM 2019</v>
      </c>
      <c r="DP8" s="20" t="str">
        <f>ZZZ__FnCalls!F116</f>
        <v>MMM 2019</v>
      </c>
      <c r="DQ8" s="20" t="str">
        <f>ZZZ__FnCalls!F117</f>
        <v>MMM 2019</v>
      </c>
      <c r="DR8" s="20" t="str">
        <f>ZZZ__FnCalls!F118</f>
        <v>MMM 2019</v>
      </c>
      <c r="DS8" s="20" t="str">
        <f>ZZZ__FnCalls!F119</f>
        <v>MMM 2019</v>
      </c>
      <c r="DT8" s="20" t="str">
        <f>ZZZ__FnCalls!F120</f>
        <v>MMM 2019</v>
      </c>
      <c r="DU8" s="20" t="str">
        <f>ZZZ__FnCalls!F121</f>
        <v>MMM 2019</v>
      </c>
      <c r="DV8" s="20" t="str">
        <f>ZZZ__FnCalls!F122</f>
        <v>MMM 2019</v>
      </c>
      <c r="DW8" s="20" t="str">
        <f>ZZZ__FnCalls!F123</f>
        <v>MMM 2019</v>
      </c>
      <c r="DX8" s="20" t="str">
        <f>ZZZ__FnCalls!F124</f>
        <v>MMM 2019</v>
      </c>
      <c r="DY8" s="20" t="str">
        <f>ZZZ__FnCalls!F125</f>
        <v>MMM 2019</v>
      </c>
      <c r="DZ8" s="20" t="str">
        <f>ZZZ__FnCalls!F126</f>
        <v>MMM 2019</v>
      </c>
      <c r="EA8" s="21" t="str">
        <f>ZZZ__FnCalls!H115</f>
        <v>2019</v>
      </c>
      <c r="EB8" s="20" t="str">
        <f>ZZZ__FnCalls!F127</f>
        <v>MMM 2020</v>
      </c>
      <c r="EC8" s="20" t="str">
        <f>ZZZ__FnCalls!F128</f>
        <v>MMM 2020</v>
      </c>
      <c r="ED8" s="20" t="str">
        <f>ZZZ__FnCalls!F129</f>
        <v>MMM 2020</v>
      </c>
      <c r="EE8" s="20" t="str">
        <f>ZZZ__FnCalls!F130</f>
        <v>MMM 2020</v>
      </c>
      <c r="EF8" s="20" t="str">
        <f>ZZZ__FnCalls!F131</f>
        <v>MMM 2020</v>
      </c>
      <c r="EG8" s="20" t="str">
        <f>ZZZ__FnCalls!F132</f>
        <v>MMM 2020</v>
      </c>
      <c r="EH8" s="20" t="str">
        <f>ZZZ__FnCalls!F133</f>
        <v>MMM 2020</v>
      </c>
      <c r="EI8" s="20" t="str">
        <f>ZZZ__FnCalls!F134</f>
        <v>MMM 2020</v>
      </c>
      <c r="EJ8" s="20" t="str">
        <f>ZZZ__FnCalls!F135</f>
        <v>MMM 2020</v>
      </c>
      <c r="EK8" s="20" t="str">
        <f>ZZZ__FnCalls!F136</f>
        <v>MMM 2020</v>
      </c>
      <c r="EL8" s="20" t="str">
        <f>ZZZ__FnCalls!F137</f>
        <v>MMM 2020</v>
      </c>
      <c r="EM8" s="20" t="str">
        <f>ZZZ__FnCalls!F138</f>
        <v>MMM 2020</v>
      </c>
      <c r="EN8" s="21" t="str">
        <f>ZZZ__FnCalls!H127</f>
        <v>2020</v>
      </c>
    </row>
    <row r="9" spans="1:144" ht="12.75" customHeight="1" outlineLevel="1" x14ac:dyDescent="0.2">
      <c r="A9" s="7" t="str">
        <f>Labels!B28</f>
        <v>Aggregate Demand</v>
      </c>
      <c r="B9" s="22">
        <f t="shared" ref="B9:M9" ca="1" si="0">B36+0+B13</f>
        <v>902070.51337422547</v>
      </c>
      <c r="C9" s="22">
        <f t="shared" ca="1" si="0"/>
        <v>981847.55965725449</v>
      </c>
      <c r="D9" s="22">
        <f t="shared" ca="1" si="0"/>
        <v>986052.20907079428</v>
      </c>
      <c r="E9" s="22">
        <f t="shared" ca="1" si="0"/>
        <v>933392.07943650719</v>
      </c>
      <c r="F9" s="22">
        <f t="shared" ca="1" si="0"/>
        <v>1003431.7065950165</v>
      </c>
      <c r="G9" s="22">
        <f t="shared" ca="1" si="0"/>
        <v>897641.19810558076</v>
      </c>
      <c r="H9" s="22">
        <f t="shared" ca="1" si="0"/>
        <v>960078.05413885147</v>
      </c>
      <c r="I9" s="22">
        <f t="shared" ca="1" si="0"/>
        <v>977423.63584833906</v>
      </c>
      <c r="J9" s="22">
        <f t="shared" ca="1" si="0"/>
        <v>964906.10344730283</v>
      </c>
      <c r="K9" s="22">
        <f t="shared" ca="1" si="0"/>
        <v>973783.40807669808</v>
      </c>
      <c r="L9" s="22">
        <f t="shared" ca="1" si="0"/>
        <v>935685.53743440274</v>
      </c>
      <c r="M9" s="22">
        <f t="shared" ca="1" si="0"/>
        <v>957025.01759021974</v>
      </c>
      <c r="N9" s="23">
        <f ca="1">SUM(B9:M9)</f>
        <v>11473337.022775192</v>
      </c>
      <c r="O9" s="22">
        <f t="shared" ref="O9:Z9" ca="1" si="1">O36+0+O13</f>
        <v>990350.41437333159</v>
      </c>
      <c r="P9" s="22">
        <f t="shared" ca="1" si="1"/>
        <v>972850.66306304222</v>
      </c>
      <c r="Q9" s="22">
        <f t="shared" ca="1" si="1"/>
        <v>938345.23847791541</v>
      </c>
      <c r="R9" s="22">
        <f t="shared" ca="1" si="1"/>
        <v>912174.94834304671</v>
      </c>
      <c r="S9" s="22">
        <f t="shared" ca="1" si="1"/>
        <v>978995.16387946031</v>
      </c>
      <c r="T9" s="22">
        <f t="shared" ca="1" si="1"/>
        <v>947172.66430636065</v>
      </c>
      <c r="U9" s="22">
        <f t="shared" ca="1" si="1"/>
        <v>918546.1297152784</v>
      </c>
      <c r="V9" s="22">
        <f t="shared" ca="1" si="1"/>
        <v>910272.19593806646</v>
      </c>
      <c r="W9" s="22">
        <f t="shared" ca="1" si="1"/>
        <v>1014008.9808493084</v>
      </c>
      <c r="X9" s="22">
        <f t="shared" ca="1" si="1"/>
        <v>959213.18127729464</v>
      </c>
      <c r="Y9" s="22">
        <f t="shared" ca="1" si="1"/>
        <v>924948.56601359672</v>
      </c>
      <c r="Z9" s="22">
        <f t="shared" ca="1" si="1"/>
        <v>900748.30798342812</v>
      </c>
      <c r="AA9" s="23">
        <f ca="1">SUM(O9:Z9)</f>
        <v>11367626.454220131</v>
      </c>
      <c r="AB9" s="22">
        <f t="shared" ref="AB9:AM9" ca="1" si="2">AB36+0+AB13</f>
        <v>959664.05404256331</v>
      </c>
      <c r="AC9" s="22">
        <f t="shared" ca="1" si="2"/>
        <v>910625.4803947726</v>
      </c>
      <c r="AD9" s="22">
        <f t="shared" ca="1" si="2"/>
        <v>908888.52577213454</v>
      </c>
      <c r="AE9" s="22">
        <f t="shared" ca="1" si="2"/>
        <v>916619.62701889558</v>
      </c>
      <c r="AF9" s="22">
        <f t="shared" ca="1" si="2"/>
        <v>960435.10299963399</v>
      </c>
      <c r="AG9" s="22">
        <f t="shared" ca="1" si="2"/>
        <v>956243.61912986287</v>
      </c>
      <c r="AH9" s="22">
        <f t="shared" ca="1" si="2"/>
        <v>934815.62542426621</v>
      </c>
      <c r="AI9" s="22">
        <f t="shared" ca="1" si="2"/>
        <v>967055.75383569114</v>
      </c>
      <c r="AJ9" s="22">
        <f t="shared" ca="1" si="2"/>
        <v>945016.90598208294</v>
      </c>
      <c r="AK9" s="22">
        <f t="shared" ca="1" si="2"/>
        <v>951222.86486076145</v>
      </c>
      <c r="AL9" s="22">
        <f t="shared" ca="1" si="2"/>
        <v>990643.35156618361</v>
      </c>
      <c r="AM9" s="22">
        <f t="shared" ca="1" si="2"/>
        <v>966876.79259253689</v>
      </c>
      <c r="AN9" s="23">
        <f ca="1">SUM(AB9:AM9)</f>
        <v>11368107.703619385</v>
      </c>
      <c r="AO9" s="22">
        <f t="shared" ref="AO9:AZ9" ca="1" si="3">AO36+0+AO13</f>
        <v>948632.51127990731</v>
      </c>
      <c r="AP9" s="22">
        <f t="shared" ca="1" si="3"/>
        <v>975050.03901932971</v>
      </c>
      <c r="AQ9" s="22">
        <f t="shared" ca="1" si="3"/>
        <v>986049.37314925261</v>
      </c>
      <c r="AR9" s="22">
        <f t="shared" ca="1" si="3"/>
        <v>955682.29151128908</v>
      </c>
      <c r="AS9" s="22">
        <f t="shared" ca="1" si="3"/>
        <v>954158.54756894324</v>
      </c>
      <c r="AT9" s="22">
        <f t="shared" ca="1" si="3"/>
        <v>945167.94479446101</v>
      </c>
      <c r="AU9" s="22">
        <f t="shared" ca="1" si="3"/>
        <v>921629.62629904237</v>
      </c>
      <c r="AV9" s="22">
        <f t="shared" ca="1" si="3"/>
        <v>904127.54698306264</v>
      </c>
      <c r="AW9" s="22">
        <f t="shared" ca="1" si="3"/>
        <v>923172.42132269277</v>
      </c>
      <c r="AX9" s="22">
        <f t="shared" ca="1" si="3"/>
        <v>932241.89937547094</v>
      </c>
      <c r="AY9" s="22">
        <f t="shared" ca="1" si="3"/>
        <v>948209.45460448251</v>
      </c>
      <c r="AZ9" s="22">
        <f t="shared" ca="1" si="3"/>
        <v>936085.85573941644</v>
      </c>
      <c r="BA9" s="23">
        <f ca="1">SUM(AO9:AZ9)</f>
        <v>11330207.511647349</v>
      </c>
      <c r="BB9" s="22">
        <f t="shared" ref="BB9:BM9" ca="1" si="4">BB36+0+BB13</f>
        <v>912714.61574472126</v>
      </c>
      <c r="BC9" s="22">
        <f t="shared" ca="1" si="4"/>
        <v>941664.72287703631</v>
      </c>
      <c r="BD9" s="22">
        <f t="shared" ca="1" si="4"/>
        <v>894110.63462169049</v>
      </c>
      <c r="BE9" s="22">
        <f t="shared" ca="1" si="4"/>
        <v>952399.54853371682</v>
      </c>
      <c r="BF9" s="22">
        <f t="shared" ca="1" si="4"/>
        <v>876304.41525718966</v>
      </c>
      <c r="BG9" s="22">
        <f t="shared" ca="1" si="4"/>
        <v>916241.51790254842</v>
      </c>
      <c r="BH9" s="22">
        <f t="shared" ca="1" si="4"/>
        <v>938806.06920589344</v>
      </c>
      <c r="BI9" s="22">
        <f t="shared" ca="1" si="4"/>
        <v>895600.71004034881</v>
      </c>
      <c r="BJ9" s="22">
        <f t="shared" ca="1" si="4"/>
        <v>921329.48540617945</v>
      </c>
      <c r="BK9" s="22">
        <f t="shared" ca="1" si="4"/>
        <v>947466.97943277471</v>
      </c>
      <c r="BL9" s="22">
        <f t="shared" ca="1" si="4"/>
        <v>923961.05733707501</v>
      </c>
      <c r="BM9" s="22">
        <f t="shared" ca="1" si="4"/>
        <v>889681.13809200446</v>
      </c>
      <c r="BN9" s="23">
        <f ca="1">SUM(BB9:BM9)</f>
        <v>11010280.894451179</v>
      </c>
      <c r="BO9" s="22">
        <f t="shared" ref="BO9:BZ9" ca="1" si="5">BO36+0+BO13</f>
        <v>924611.21753056988</v>
      </c>
      <c r="BP9" s="22">
        <f t="shared" ca="1" si="5"/>
        <v>880148.97073827777</v>
      </c>
      <c r="BQ9" s="22">
        <f t="shared" ca="1" si="5"/>
        <v>953393.734899748</v>
      </c>
      <c r="BR9" s="22">
        <f t="shared" ca="1" si="5"/>
        <v>922715.66228615143</v>
      </c>
      <c r="BS9" s="22">
        <f t="shared" ca="1" si="5"/>
        <v>931674.07094598492</v>
      </c>
      <c r="BT9" s="22">
        <f t="shared" ca="1" si="5"/>
        <v>903773.97473225452</v>
      </c>
      <c r="BU9" s="22">
        <f t="shared" ca="1" si="5"/>
        <v>888763.90681935777</v>
      </c>
      <c r="BV9" s="22">
        <f t="shared" ca="1" si="5"/>
        <v>929728.99283331365</v>
      </c>
      <c r="BW9" s="22">
        <f t="shared" ca="1" si="5"/>
        <v>911944.54609985196</v>
      </c>
      <c r="BX9" s="22">
        <f t="shared" ca="1" si="5"/>
        <v>910773.34781003185</v>
      </c>
      <c r="BY9" s="22">
        <f t="shared" ca="1" si="5"/>
        <v>921992.05202997045</v>
      </c>
      <c r="BZ9" s="22">
        <f t="shared" ca="1" si="5"/>
        <v>956621.0698893388</v>
      </c>
      <c r="CA9" s="23">
        <f ca="1">SUM(BO9:BZ9)</f>
        <v>11036141.54661485</v>
      </c>
      <c r="CB9" s="22">
        <f t="shared" ref="CB9:CM9" ca="1" si="6">CB36+0+CB13</f>
        <v>915285.77306206478</v>
      </c>
      <c r="CC9" s="22">
        <f t="shared" ca="1" si="6"/>
        <v>868835.45062153984</v>
      </c>
      <c r="CD9" s="22">
        <f t="shared" ca="1" si="6"/>
        <v>952573.7947335596</v>
      </c>
      <c r="CE9" s="22">
        <f t="shared" ca="1" si="6"/>
        <v>925775.55992085929</v>
      </c>
      <c r="CF9" s="22">
        <f t="shared" ca="1" si="6"/>
        <v>927576.83851248433</v>
      </c>
      <c r="CG9" s="22">
        <f t="shared" ca="1" si="6"/>
        <v>985208.24647885503</v>
      </c>
      <c r="CH9" s="22">
        <f t="shared" ca="1" si="6"/>
        <v>915851.6943599995</v>
      </c>
      <c r="CI9" s="22">
        <f t="shared" ca="1" si="6"/>
        <v>923866.94305352191</v>
      </c>
      <c r="CJ9" s="22">
        <f t="shared" ca="1" si="6"/>
        <v>926610.58345717948</v>
      </c>
      <c r="CK9" s="22">
        <f t="shared" ca="1" si="6"/>
        <v>917355.68076101993</v>
      </c>
      <c r="CL9" s="22">
        <f t="shared" ca="1" si="6"/>
        <v>924284.17744617572</v>
      </c>
      <c r="CM9" s="22">
        <f t="shared" ca="1" si="6"/>
        <v>888648.98865261686</v>
      </c>
      <c r="CN9" s="23">
        <f ca="1">SUM(CB9:CM9)</f>
        <v>11071873.731059875</v>
      </c>
      <c r="CO9" s="22">
        <f t="shared" ref="CO9:CZ9" ca="1" si="7">CO36+0+CO13</f>
        <v>962042.87728420319</v>
      </c>
      <c r="CP9" s="22">
        <f t="shared" ca="1" si="7"/>
        <v>888127.99556002545</v>
      </c>
      <c r="CQ9" s="22">
        <f t="shared" ca="1" si="7"/>
        <v>926129.22900620627</v>
      </c>
      <c r="CR9" s="22">
        <f t="shared" ca="1" si="7"/>
        <v>922643.36159524717</v>
      </c>
      <c r="CS9" s="22">
        <f t="shared" ca="1" si="7"/>
        <v>934493.15891624393</v>
      </c>
      <c r="CT9" s="22">
        <f t="shared" ca="1" si="7"/>
        <v>924214.70749969513</v>
      </c>
      <c r="CU9" s="22">
        <f t="shared" ca="1" si="7"/>
        <v>896614.65359480632</v>
      </c>
      <c r="CV9" s="22">
        <f t="shared" ca="1" si="7"/>
        <v>874348.16820313537</v>
      </c>
      <c r="CW9" s="22">
        <f t="shared" ca="1" si="7"/>
        <v>900347.03227745148</v>
      </c>
      <c r="CX9" s="22">
        <f t="shared" ca="1" si="7"/>
        <v>943774.38250392559</v>
      </c>
      <c r="CY9" s="22">
        <f t="shared" ca="1" si="7"/>
        <v>877928.19919405179</v>
      </c>
      <c r="CZ9" s="22">
        <f t="shared" ca="1" si="7"/>
        <v>951928.54252572625</v>
      </c>
      <c r="DA9" s="23">
        <f ca="1">SUM(CO9:CZ9)</f>
        <v>11002592.308160717</v>
      </c>
      <c r="DB9" s="22">
        <f t="shared" ref="DB9:DM9" ca="1" si="8">DB36+0+DB13</f>
        <v>867752.03260533605</v>
      </c>
      <c r="DC9" s="22">
        <f t="shared" ca="1" si="8"/>
        <v>881372.39966865967</v>
      </c>
      <c r="DD9" s="22">
        <f t="shared" ca="1" si="8"/>
        <v>938189.25421706226</v>
      </c>
      <c r="DE9" s="22">
        <f t="shared" ca="1" si="8"/>
        <v>897822.12904186989</v>
      </c>
      <c r="DF9" s="22">
        <f t="shared" ca="1" si="8"/>
        <v>886185.73271202215</v>
      </c>
      <c r="DG9" s="22">
        <f t="shared" ca="1" si="8"/>
        <v>911626.56121989782</v>
      </c>
      <c r="DH9" s="22">
        <f t="shared" ca="1" si="8"/>
        <v>918703.10012643947</v>
      </c>
      <c r="DI9" s="22">
        <f t="shared" ca="1" si="8"/>
        <v>907475.22752196423</v>
      </c>
      <c r="DJ9" s="22">
        <f t="shared" ca="1" si="8"/>
        <v>921203.49379221001</v>
      </c>
      <c r="DK9" s="22">
        <f t="shared" ca="1" si="8"/>
        <v>909701.84167117474</v>
      </c>
      <c r="DL9" s="22">
        <f t="shared" ca="1" si="8"/>
        <v>885590.55192237103</v>
      </c>
      <c r="DM9" s="22">
        <f t="shared" ca="1" si="8"/>
        <v>904078.49712232209</v>
      </c>
      <c r="DN9" s="23">
        <f ca="1">SUM(DB9:DM9)</f>
        <v>10829700.821621329</v>
      </c>
      <c r="DO9" s="22">
        <f t="shared" ref="DO9:DZ9" ca="1" si="9">DO36+0+DO13</f>
        <v>870519.50721611443</v>
      </c>
      <c r="DP9" s="22">
        <f t="shared" ca="1" si="9"/>
        <v>956168.85159887769</v>
      </c>
      <c r="DQ9" s="22">
        <f t="shared" ca="1" si="9"/>
        <v>964480.02377200429</v>
      </c>
      <c r="DR9" s="22">
        <f t="shared" ca="1" si="9"/>
        <v>911109.49732856906</v>
      </c>
      <c r="DS9" s="22">
        <f t="shared" ca="1" si="9"/>
        <v>965595.93795354164</v>
      </c>
      <c r="DT9" s="22">
        <f t="shared" ca="1" si="9"/>
        <v>888289.47414138063</v>
      </c>
      <c r="DU9" s="22">
        <f t="shared" ca="1" si="9"/>
        <v>933884.49966701458</v>
      </c>
      <c r="DV9" s="22">
        <f t="shared" ca="1" si="9"/>
        <v>913542.37993542885</v>
      </c>
      <c r="DW9" s="22">
        <f t="shared" ca="1" si="9"/>
        <v>906814.00234695792</v>
      </c>
      <c r="DX9" s="22">
        <f t="shared" ca="1" si="9"/>
        <v>898482.78943410481</v>
      </c>
      <c r="DY9" s="22">
        <f t="shared" ca="1" si="9"/>
        <v>923441.56292247213</v>
      </c>
      <c r="DZ9" s="22">
        <f t="shared" ca="1" si="9"/>
        <v>966595.65694765979</v>
      </c>
      <c r="EA9" s="23">
        <f ca="1">SUM(DO9:DZ9)</f>
        <v>11098924.183264125</v>
      </c>
      <c r="EB9" s="22">
        <f t="shared" ref="EB9:EM9" ca="1" si="10">EB36+0+EB13</f>
        <v>919095.25170180667</v>
      </c>
      <c r="EC9" s="22">
        <f t="shared" ca="1" si="10"/>
        <v>902068.07890626881</v>
      </c>
      <c r="ED9" s="22">
        <f t="shared" ca="1" si="10"/>
        <v>872766.11107568105</v>
      </c>
      <c r="EE9" s="22">
        <f t="shared" ca="1" si="10"/>
        <v>902978.69509554224</v>
      </c>
      <c r="EF9" s="22">
        <f t="shared" ca="1" si="10"/>
        <v>924730.86543556361</v>
      </c>
      <c r="EG9" s="22">
        <f t="shared" ca="1" si="10"/>
        <v>864384.93795895157</v>
      </c>
      <c r="EH9" s="22">
        <f t="shared" ca="1" si="10"/>
        <v>868142.0507259093</v>
      </c>
      <c r="EI9" s="22">
        <f t="shared" ca="1" si="10"/>
        <v>896581.46869699366</v>
      </c>
      <c r="EJ9" s="22">
        <f t="shared" ca="1" si="10"/>
        <v>904349.85925683111</v>
      </c>
      <c r="EK9" s="22">
        <f t="shared" ca="1" si="10"/>
        <v>854131.61505518598</v>
      </c>
      <c r="EL9" s="22">
        <f t="shared" ca="1" si="10"/>
        <v>875421.50272976165</v>
      </c>
      <c r="EM9" s="22">
        <f t="shared" ca="1" si="10"/>
        <v>891344.01515520015</v>
      </c>
      <c r="EN9" s="23">
        <f ca="1">SUM(EB9:EM9)</f>
        <v>10675994.451793697</v>
      </c>
    </row>
    <row r="10" spans="1:144" ht="12.75" customHeight="1" outlineLevel="1" x14ac:dyDescent="0.2">
      <c r="A10" s="11" t="str">
        <f>Labels!B31</f>
        <v>Long Expected Demand</v>
      </c>
      <c r="B10" s="24">
        <f>'(Other Computations)'!B8+'(Other Computations)'!B61*0/Inputs!B13/12</f>
        <v>1166666.6666666667</v>
      </c>
      <c r="C10" s="24">
        <f ca="1">B10+'(Other Computations)'!B61*(B9-B10)/Inputs!B13/12</f>
        <v>1166054.1755710824</v>
      </c>
      <c r="D10" s="24">
        <f ca="1">C10+'(Other Computations)'!B61*(C9-C10)/Inputs!B13/12</f>
        <v>1165627.7713675781</v>
      </c>
      <c r="E10" s="24">
        <f ca="1">D10+'(Other Computations)'!B61*(D9-D10)/Inputs!B13/12</f>
        <v>1165212.0871955948</v>
      </c>
      <c r="F10" s="24">
        <f ca="1">E10+'(Other Computations)'!B61*(E9-E10)/Inputs!B13/12</f>
        <v>1164675.4668072637</v>
      </c>
      <c r="G10" s="24">
        <f ca="1">F10+'(Other Computations)'!B61*(F9-F10)/Inputs!B13/12</f>
        <v>1164302.217362328</v>
      </c>
      <c r="H10" s="24">
        <f ca="1">G10+'(Other Computations)'!B61*(G9-G10)/Inputs!B13/12</f>
        <v>1163684.9464844188</v>
      </c>
      <c r="I10" s="24">
        <f ca="1">H10+'(Other Computations)'!B61*(H9-H10)/Inputs!B13/12</f>
        <v>1163213.6342336189</v>
      </c>
      <c r="J10" s="24">
        <f ca="1">I10+'(Other Computations)'!B61*(I9-I10)/Inputs!B13/12</f>
        <v>1162783.5647929122</v>
      </c>
      <c r="K10" s="24">
        <f ca="1">J10+'(Other Computations)'!B61*(J9-J10)/Inputs!B13/12</f>
        <v>1162325.5151138715</v>
      </c>
      <c r="L10" s="24">
        <f ca="1">K10+'(Other Computations)'!B61*(K9-K10)/Inputs!B13/12</f>
        <v>1161889.0750512856</v>
      </c>
      <c r="M10" s="24">
        <f ca="1">L10+'(Other Computations)'!B61*(L9-L10)/Inputs!B13/12</f>
        <v>1161365.4557512465</v>
      </c>
      <c r="N10" s="25">
        <f ca="1">SUM(B10:M10)</f>
        <v>13967800.576397866</v>
      </c>
      <c r="O10" s="24">
        <f ca="1">M10+'(Other Computations)'!B61*(M9-M10)/Inputs!B13/12</f>
        <v>1160892.4454777257</v>
      </c>
      <c r="P10" s="24">
        <f ca="1">O10+'(Other Computations)'!B61*(O9-O10)/Inputs!B13/12</f>
        <v>1160497.6722575766</v>
      </c>
      <c r="Q10" s="24">
        <f ca="1">P10+'(Other Computations)'!B61*(P9-P10)/Inputs!B13/12</f>
        <v>1160063.3041807374</v>
      </c>
      <c r="R10" s="24">
        <f ca="1">Q10+'(Other Computations)'!B61*(Q9-Q10)/Inputs!B13/12</f>
        <v>1159550.0679175365</v>
      </c>
      <c r="S10" s="24">
        <f ca="1">R10+'(Other Computations)'!B61*(R9-R10)/Inputs!B13/12</f>
        <v>1158977.4403259289</v>
      </c>
      <c r="T10" s="24">
        <f ca="1">S10+'(Other Computations)'!B61*(S9-S10)/Inputs!B13/12</f>
        <v>1158560.8146860064</v>
      </c>
      <c r="U10" s="24">
        <f ca="1">T10+'(Other Computations)'!B61*(T9-T10)/Inputs!B13/12</f>
        <v>1158071.4902638313</v>
      </c>
      <c r="V10" s="24">
        <f ca="1">U10+'(Other Computations)'!B61*(U9-U10)/Inputs!B13/12</f>
        <v>1157517.0334107096</v>
      </c>
      <c r="W10" s="24">
        <f ca="1">V10+'(Other Computations)'!B61*(V9-V10)/Inputs!B13/12</f>
        <v>1156944.7073980414</v>
      </c>
      <c r="X10" s="24">
        <f ca="1">W10+'(Other Computations)'!B61*(W9-W10)/Inputs!B13/12</f>
        <v>1156613.83766066</v>
      </c>
      <c r="Y10" s="24">
        <f ca="1">X10+'(Other Computations)'!B61*(X9-X10)/Inputs!B13/12</f>
        <v>1156156.8916968096</v>
      </c>
      <c r="Z10" s="24">
        <f ca="1">Y10+'(Other Computations)'!B61*(Y9-Y10)/Inputs!B13/12</f>
        <v>1155621.6872392094</v>
      </c>
      <c r="AA10" s="25">
        <f ca="1">SUM(O10:Z10)</f>
        <v>13899467.392514773</v>
      </c>
      <c r="AB10" s="24">
        <f ca="1">Z10+'(Other Computations)'!B61*(Z9-Z10)/Inputs!B13/12</f>
        <v>1155031.7025650062</v>
      </c>
      <c r="AC10" s="24">
        <f ca="1">AB10+'(Other Computations)'!B61*(AB9-AB10)/Inputs!B13/12</f>
        <v>1154579.462637871</v>
      </c>
      <c r="AD10" s="24">
        <f ca="1">AC10+'(Other Computations)'!B61*(AC9-AC10)/Inputs!B13/12</f>
        <v>1154014.7543456417</v>
      </c>
      <c r="AE10" s="24">
        <f ca="1">AD10+'(Other Computations)'!B61*(AD9-AD10)/Inputs!B13/12</f>
        <v>1153447.33252024</v>
      </c>
      <c r="AF10" s="24">
        <f ca="1">AE10+'(Other Computations)'!B61*(AE9-AE10)/Inputs!B13/12</f>
        <v>1152899.1202389868</v>
      </c>
      <c r="AG10" s="24">
        <f ca="1">AF10+'(Other Computations)'!B61*(AF9-AF10)/Inputs!B13/12</f>
        <v>1152453.6016805624</v>
      </c>
      <c r="AH10" s="24">
        <f ca="1">AG10+'(Other Computations)'!B61*(AG9-AG10)/Inputs!B13/12</f>
        <v>1151999.4119061395</v>
      </c>
      <c r="AI10" s="24">
        <f ca="1">AH10+'(Other Computations)'!B61*(AH9-AH10)/Inputs!B13/12</f>
        <v>1151496.6716596535</v>
      </c>
      <c r="AJ10" s="24">
        <f ca="1">AI10+'(Other Computations)'!B61*(AI9-AI10)/Inputs!B13/12</f>
        <v>1151069.7250906166</v>
      </c>
      <c r="AK10" s="24">
        <f ca="1">AJ10+'(Other Computations)'!B61*(AJ9-AJ10)/Inputs!B13/12</f>
        <v>1150592.7509723098</v>
      </c>
      <c r="AL10" s="24">
        <f ca="1">AK10+'(Other Computations)'!B61*(AK9-AK10)/Inputs!B13/12</f>
        <v>1150131.2466063108</v>
      </c>
      <c r="AM10" s="24">
        <f ca="1">AL10+'(Other Computations)'!B61*(AL9-AL10)/Inputs!B13/12</f>
        <v>1149762.0616640884</v>
      </c>
      <c r="AN10" s="25">
        <f ca="1">SUM(AB10:AM10)</f>
        <v>13827477.841887427</v>
      </c>
      <c r="AO10" s="24">
        <f ca="1">AM10+'(Other Computations)'!B61*(AM9-AM10)/Inputs!B13/12</f>
        <v>1149338.7161338301</v>
      </c>
      <c r="AP10" s="24">
        <f ca="1">AO10+'(Other Computations)'!B61*(AO9-AO10)/Inputs!B13/12</f>
        <v>1148874.1184374089</v>
      </c>
      <c r="AQ10" s="24">
        <f ca="1">AP10+'(Other Computations)'!B61*(AP9-AP10)/Inputs!B13/12</f>
        <v>1148471.7478832004</v>
      </c>
      <c r="AR10" s="24">
        <f ca="1">AQ10+'(Other Computations)'!B61*(AQ9-AQ10)/Inputs!B13/12</f>
        <v>1148095.7701639088</v>
      </c>
      <c r="AS10" s="24">
        <f ca="1">AR10+'(Other Computations)'!B61*(AR9-AR10)/Inputs!B13/12</f>
        <v>1147650.3685929538</v>
      </c>
      <c r="AT10" s="24">
        <f ca="1">AS10+'(Other Computations)'!B61*(AS9-AS10)/Inputs!B13/12</f>
        <v>1147202.470859102</v>
      </c>
      <c r="AU10" s="24">
        <f ca="1">AT10+'(Other Computations)'!B61*(AT9-AT10)/Inputs!B13/12</f>
        <v>1146734.7983450633</v>
      </c>
      <c r="AV10" s="24">
        <f ca="1">AU10+'(Other Computations)'!B61*(AU9-AU10)/Inputs!B13/12</f>
        <v>1146213.7215579199</v>
      </c>
      <c r="AW10" s="24">
        <f ca="1">AV10+'(Other Computations)'!B61*(AV9-AV10)/Inputs!B13/12</f>
        <v>1145653.3368945522</v>
      </c>
      <c r="AX10" s="24">
        <f ca="1">AW10+'(Other Computations)'!B61*(AW9-AW10)/Inputs!B13/12</f>
        <v>1145138.3347751729</v>
      </c>
      <c r="AY10" s="24">
        <f ca="1">AX10+'(Other Computations)'!B61*(AX9-AX10)/Inputs!B13/12</f>
        <v>1144645.5189524884</v>
      </c>
      <c r="AZ10" s="24">
        <f ca="1">AY10+'(Other Computations)'!B61*(AY9-AY10)/Inputs!B13/12</f>
        <v>1144190.8058405716</v>
      </c>
      <c r="BA10" s="25">
        <f ca="1">SUM(AO10:AZ10)</f>
        <v>13762209.708436174</v>
      </c>
      <c r="BB10" s="24">
        <f ca="1">AZ10+'(Other Computations)'!B61*(AZ9-AZ10)/Inputs!B13/12</f>
        <v>1143709.0814190411</v>
      </c>
      <c r="BC10" s="24">
        <f ca="1">BB10+'(Other Computations)'!B61*(BB9-BB10)/Inputs!B13/12</f>
        <v>1143174.3720077579</v>
      </c>
      <c r="BD10" s="24">
        <f ca="1">BC10+'(Other Computations)'!B61*(BC9-BC10)/Inputs!B13/12</f>
        <v>1142707.914486622</v>
      </c>
      <c r="BE10" s="24">
        <f ca="1">BD10+'(Other Computations)'!B61*(BD9-BD10)/Inputs!B13/12</f>
        <v>1142132.4578202679</v>
      </c>
      <c r="BF10" s="24">
        <f ca="1">BE10+'(Other Computations)'!B61*(BE9-BE10)/Inputs!B13/12</f>
        <v>1141693.2612709934</v>
      </c>
      <c r="BG10" s="24">
        <f ca="1">BF10+'(Other Computations)'!B61*(BF9-BF10)/Inputs!B13/12</f>
        <v>1141078.9352385541</v>
      </c>
      <c r="BH10" s="24">
        <f ca="1">BG10+'(Other Computations)'!B61*(BG9-BG10)/Inputs!B13/12</f>
        <v>1140558.4782539802</v>
      </c>
      <c r="BI10" s="24">
        <f ca="1">BH10+'(Other Computations)'!B61*(BH9-BH10)/Inputs!B13/12</f>
        <v>1140091.458788591</v>
      </c>
      <c r="BJ10" s="24">
        <f ca="1">BI10+'(Other Computations)'!B61*(BI9-BI10)/Inputs!B13/12</f>
        <v>1139525.5079813034</v>
      </c>
      <c r="BK10" s="24">
        <f ca="1">BJ10+'(Other Computations)'!B61*(BJ9-BJ10)/Inputs!B13/12</f>
        <v>1139020.4245957129</v>
      </c>
      <c r="BL10" s="24">
        <f ca="1">BK10+'(Other Computations)'!B61*(BK9-BK10)/Inputs!B13/12</f>
        <v>1138577.0138430209</v>
      </c>
      <c r="BM10" s="24">
        <f ca="1">BL10+'(Other Computations)'!B61*(BL9-BL10)/Inputs!B13/12</f>
        <v>1138080.2176474053</v>
      </c>
      <c r="BN10" s="25">
        <f ca="1">SUM(BB10:BM10)</f>
        <v>13690349.12335325</v>
      </c>
      <c r="BO10" s="24">
        <f ca="1">BM10+'(Other Computations)'!B61*(BM9-BM10)/Inputs!B13/12</f>
        <v>1137505.2197780642</v>
      </c>
      <c r="BP10" s="24">
        <f ca="1">BO10+'(Other Computations)'!B61*(BO9-BO10)/Inputs!B13/12</f>
        <v>1137012.4095876764</v>
      </c>
      <c r="BQ10" s="24">
        <f ca="1">BP10+'(Other Computations)'!B61*(BP9-BP10)/Inputs!B13/12</f>
        <v>1136417.8182940437</v>
      </c>
      <c r="BR10" s="24">
        <f ca="1">BQ10+'(Other Computations)'!B61*(BQ9-BQ10)/Inputs!B13/12</f>
        <v>1135994.1514343347</v>
      </c>
      <c r="BS10" s="24">
        <f ca="1">BR10+'(Other Computations)'!B61*(BR9-BR10)/Inputs!B13/12</f>
        <v>1135500.4512279732</v>
      </c>
      <c r="BT10" s="24">
        <f ca="1">BS10+'(Other Computations)'!B61*(BS9-BS10)/Inputs!B13/12</f>
        <v>1135028.6309032463</v>
      </c>
      <c r="BU10" s="24">
        <f ca="1">BT10+'(Other Computations)'!B61*(BT9-BT10)/Inputs!B13/12</f>
        <v>1134493.3191991469</v>
      </c>
      <c r="BV10" s="24">
        <f ca="1">BU10+'(Other Computations)'!B61*(BU9-BU10)/Inputs!B13/12</f>
        <v>1133924.5011149345</v>
      </c>
      <c r="BW10" s="24">
        <f ca="1">BV10+'(Other Computations)'!B61*(BV9-BV10)/Inputs!B13/12</f>
        <v>1133451.8263272454</v>
      </c>
      <c r="BX10" s="24">
        <f ca="1">BW10+'(Other Computations)'!B61*(BW9-BW10)/Inputs!B13/12</f>
        <v>1132939.0779933857</v>
      </c>
      <c r="BY10" s="24">
        <f ca="1">BX10+'(Other Computations)'!B61*(BX9-BX10)/Inputs!B13/12</f>
        <v>1132424.8054698131</v>
      </c>
      <c r="BZ10" s="24">
        <f ca="1">BY10+'(Other Computations)'!B61*(BY9-BY10)/Inputs!B13/12</f>
        <v>1131937.6926146282</v>
      </c>
      <c r="CA10" s="25">
        <f ca="1">SUM(BO10:BZ10)</f>
        <v>13616629.903944492</v>
      </c>
      <c r="CB10" s="24">
        <f ca="1">BZ10+'(Other Computations)'!B61*(BZ9-BZ10)/Inputs!B13/12</f>
        <v>1131531.8670990604</v>
      </c>
      <c r="CC10" s="24">
        <f ca="1">CB10+'(Other Computations)'!B61*(CB9-CB10)/Inputs!B13/12</f>
        <v>1131031.2974369377</v>
      </c>
      <c r="CD10" s="24">
        <f ca="1">CC10+'(Other Computations)'!B61*(CC9-CC10)/Inputs!B13/12</f>
        <v>1130424.3626063466</v>
      </c>
      <c r="CE10" s="24">
        <f ca="1">CD10+'(Other Computations)'!B61*(CD9-CD10)/Inputs!B13/12</f>
        <v>1130012.6714770114</v>
      </c>
      <c r="CF10" s="24">
        <f ca="1">CE10+'(Other Computations)'!B61*(CE9-CE10)/Inputs!B13/12</f>
        <v>1129539.9003854461</v>
      </c>
      <c r="CG10" s="24">
        <f ca="1">CF10+'(Other Computations)'!B61*(CF9-CF10)/Inputs!B13/12</f>
        <v>1129072.3932977773</v>
      </c>
      <c r="CH10" s="24">
        <f ca="1">CG10+'(Other Computations)'!B61*(CG9-CG10)/Inputs!B13/12</f>
        <v>1128739.3744394002</v>
      </c>
      <c r="CI10" s="24">
        <f ca="1">CH10+'(Other Computations)'!B61*(CH9-CH10)/Inputs!B13/12</f>
        <v>1128246.5788836607</v>
      </c>
      <c r="CJ10" s="24">
        <f ca="1">CI10+'(Other Computations)'!B61*(CI9-CI10)/Inputs!B13/12</f>
        <v>1127773.4778747947</v>
      </c>
      <c r="CK10" s="24">
        <f ca="1">CJ10+'(Other Computations)'!B61*(CJ9-CJ10)/Inputs!B13/12</f>
        <v>1127307.8230266059</v>
      </c>
      <c r="CL10" s="24">
        <f ca="1">CK10+'(Other Computations)'!B61*(CK9-CK10)/Inputs!B13/12</f>
        <v>1126821.8226972874</v>
      </c>
      <c r="CM10" s="24">
        <f ca="1">CL10+'(Other Computations)'!B61*(CL9-CL10)/Inputs!B13/12</f>
        <v>1126352.9855555024</v>
      </c>
      <c r="CN10" s="25">
        <f ca="1">SUM(CB10:CM10)</f>
        <v>13546854.554779831</v>
      </c>
      <c r="CO10" s="24">
        <f ca="1">CM10+'(Other Computations)'!B61*(CM9-CM10)/Inputs!B13/12</f>
        <v>1125802.7448219308</v>
      </c>
      <c r="CP10" s="24">
        <f ca="1">CO10+'(Other Computations)'!B61*(CO9-CO10)/Inputs!B13/12</f>
        <v>1125423.6710544822</v>
      </c>
      <c r="CQ10" s="24">
        <f ca="1">CP10+'(Other Computations)'!B61*(CP9-CP10)/Inputs!B13/12</f>
        <v>1124874.3755093561</v>
      </c>
      <c r="CR10" s="24">
        <f ca="1">CQ10+'(Other Computations)'!B61*(CQ9-CQ10)/Inputs!B13/12</f>
        <v>1124414.3172998582</v>
      </c>
      <c r="CS10" s="24">
        <f ca="1">CR10+'(Other Computations)'!B61*(CR9-CR10)/Inputs!B13/12</f>
        <v>1123947.2549023938</v>
      </c>
      <c r="CT10" s="24">
        <f ca="1">CS10+'(Other Computations)'!B61*(CS9-CS10)/Inputs!B13/12</f>
        <v>1123508.7037542777</v>
      </c>
      <c r="CU10" s="24">
        <f ca="1">CT10+'(Other Computations)'!B61*(CT9-CT10)/Inputs!B13/12</f>
        <v>1123047.375059244</v>
      </c>
      <c r="CV10" s="24">
        <f ca="1">CU10+'(Other Computations)'!B61*(CU9-CU10)/Inputs!B13/12</f>
        <v>1122523.2252410392</v>
      </c>
      <c r="CW10" s="24">
        <f ca="1">CV10+'(Other Computations)'!B61*(CV9-CV10)/Inputs!B13/12</f>
        <v>1121948.7459423402</v>
      </c>
      <c r="CX10" s="24">
        <f ca="1">CW10+'(Other Computations)'!B61*(CW9-CW10)/Inputs!B13/12</f>
        <v>1121435.7790125604</v>
      </c>
      <c r="CY10" s="24">
        <f ca="1">CX10+'(Other Computations)'!B61*(CX9-CX10)/Inputs!B13/12</f>
        <v>1121024.5257799015</v>
      </c>
      <c r="CZ10" s="24">
        <f ca="1">CY10+'(Other Computations)'!B61*(CY9-CY10)/Inputs!B13/12</f>
        <v>1120461.8028016936</v>
      </c>
      <c r="DA10" s="25">
        <f ca="1">SUM(CO10:CZ10)</f>
        <v>13478412.521179076</v>
      </c>
      <c r="DB10" s="24">
        <f ca="1">CZ10+'(Other Computations)'!B61*(CZ9-CZ10)/Inputs!B13/12</f>
        <v>1120071.6795140177</v>
      </c>
      <c r="DC10" s="24">
        <f ca="1">DB10+'(Other Computations)'!B61*(DB9-DB10)/Inputs!B13/12</f>
        <v>1119487.6062572845</v>
      </c>
      <c r="DD10" s="24">
        <f ca="1">DC10+'(Other Computations)'!B61*(DC9-DC10)/Inputs!B13/12</f>
        <v>1118936.4136494405</v>
      </c>
      <c r="DE10" s="24">
        <f ca="1">DD10+'(Other Computations)'!B61*(DD9-DD10)/Inputs!B13/12</f>
        <v>1118518.0174470507</v>
      </c>
      <c r="DF10" s="24">
        <f ca="1">DE10+'(Other Computations)'!B61*(DE9-DE10)/Inputs!B13/12</f>
        <v>1118007.1473350017</v>
      </c>
      <c r="DG10" s="24">
        <f ca="1">DF10+'(Other Computations)'!B61*(DF9-DF10)/Inputs!B13/12</f>
        <v>1117470.5236900412</v>
      </c>
      <c r="DH10" s="24">
        <f ca="1">DG10+'(Other Computations)'!B61*(DG9-DG10)/Inputs!B13/12</f>
        <v>1116994.0330361752</v>
      </c>
      <c r="DI10" s="24">
        <f ca="1">DH10+'(Other Computations)'!B61*(DH9-DH10)/Inputs!B13/12</f>
        <v>1116535.0262470322</v>
      </c>
      <c r="DJ10" s="24">
        <f ca="1">DI10+'(Other Computations)'!B61*(DI9-DI10)/Inputs!B13/12</f>
        <v>1116051.0915277612</v>
      </c>
      <c r="DK10" s="24">
        <f ca="1">DJ10+'(Other Computations)'!B61*(DJ9-DJ10)/Inputs!B13/12</f>
        <v>1115600.0554218919</v>
      </c>
      <c r="DL10" s="24">
        <f ca="1">DK10+'(Other Computations)'!B61*(DK9-DK10)/Inputs!B13/12</f>
        <v>1115123.4391863579</v>
      </c>
      <c r="DM10" s="24">
        <f ca="1">DL10+'(Other Computations)'!B61*(DL9-DL10)/Inputs!B13/12</f>
        <v>1114592.113058432</v>
      </c>
      <c r="DN10" s="25">
        <f ca="1">SUM(DB10:DM10)</f>
        <v>13407387.146370489</v>
      </c>
      <c r="DO10" s="24">
        <f ca="1">DM10+'(Other Computations)'!B61*(DM9-DM10)/Inputs!B13/12</f>
        <v>1114104.813021543</v>
      </c>
      <c r="DP10" s="24">
        <f ca="1">DO10+'(Other Computations)'!B61*(DO9-DO10)/Inputs!B13/12</f>
        <v>1113540.9581469933</v>
      </c>
      <c r="DQ10" s="24">
        <f ca="1">DP10+'(Other Computations)'!B61*(DP9-DP10)/Inputs!B13/12</f>
        <v>1113176.6708633171</v>
      </c>
      <c r="DR10" s="24">
        <f ca="1">DQ10+'(Other Computations)'!B61*(DQ9-DQ10)/Inputs!B13/12</f>
        <v>1112832.4656617169</v>
      </c>
      <c r="DS10" s="24">
        <f ca="1">DR10+'(Other Computations)'!B61*(DR9-DR10)/Inputs!B13/12</f>
        <v>1112365.5143461309</v>
      </c>
      <c r="DT10" s="24">
        <f ca="1">DS10+'(Other Computations)'!B61*(DS9-DS10)/Inputs!B13/12</f>
        <v>1112025.7699563333</v>
      </c>
      <c r="DU10" s="24">
        <f ca="1">DT10+'(Other Computations)'!B61*(DT9-DT10)/Inputs!B13/12</f>
        <v>1111507.8618641691</v>
      </c>
      <c r="DV10" s="24">
        <f ca="1">DU10+'(Other Computations)'!B61*(DU9-DU10)/Inputs!B13/12</f>
        <v>1111096.696673898</v>
      </c>
      <c r="DW10" s="24">
        <f ca="1">DV10+'(Other Computations)'!B61*(DV9-DV10)/Inputs!B13/12</f>
        <v>1110639.3950147813</v>
      </c>
      <c r="DX10" s="24">
        <f ca="1">DW10+'(Other Computations)'!B61*(DW9-DW10)/Inputs!B13/12</f>
        <v>1110167.5769761982</v>
      </c>
      <c r="DY10" s="24">
        <f ca="1">DX10+'(Other Computations)'!B61*(DX9-DX10)/Inputs!B13/12</f>
        <v>1109677.5658939248</v>
      </c>
      <c r="DZ10" s="24">
        <f ca="1">DY10+'(Other Computations)'!B61*(DY9-DY10)/Inputs!B13/12</f>
        <v>1109246.4640351946</v>
      </c>
      <c r="EA10" s="25">
        <f ca="1">SUM(DO10:DZ10)</f>
        <v>13340381.752454203</v>
      </c>
      <c r="EB10" s="24">
        <f ca="1">DZ10+'(Other Computations)'!B61*(DZ9-DZ10)/Inputs!B13/12</f>
        <v>1108916.2538336031</v>
      </c>
      <c r="EC10" s="24">
        <f ca="1">EB10+'(Other Computations)'!B61*(EB9-EB10)/Inputs!B13/12</f>
        <v>1108476.8533657053</v>
      </c>
      <c r="ED10" s="24">
        <f ca="1">EC10+'(Other Computations)'!B61*(EC9-EC10)/Inputs!B13/12</f>
        <v>1107999.0552766789</v>
      </c>
      <c r="EE10" s="24">
        <f ca="1">ED10+'(Other Computations)'!B61*(ED9-ED10)/Inputs!B13/12</f>
        <v>1107454.5345725098</v>
      </c>
      <c r="EF10" s="24">
        <f ca="1">EE10+'(Other Computations)'!B61*(EE9-EE10)/Inputs!B13/12</f>
        <v>1106981.2108700168</v>
      </c>
      <c r="EG10" s="24">
        <f ca="1">EF10+'(Other Computations)'!B61*(EF9-EF10)/Inputs!B13/12</f>
        <v>1106559.3350704</v>
      </c>
      <c r="EH10" s="24">
        <f ca="1">EG10+'(Other Computations)'!B61*(EG9-EG10)/Inputs!B13/12</f>
        <v>1105998.7461881975</v>
      </c>
      <c r="EI10" s="24">
        <f ca="1">EH10+'(Other Computations)'!B61*(EH9-EH10)/Inputs!B13/12</f>
        <v>1105448.1519857384</v>
      </c>
      <c r="EJ10" s="24">
        <f ca="1">EI10+'(Other Computations)'!B61*(EI9-EI10)/Inputs!B13/12</f>
        <v>1104964.6642929404</v>
      </c>
      <c r="EK10" s="24">
        <f ca="1">EJ10+'(Other Computations)'!B61*(EJ9-EJ10)/Inputs!B13/12</f>
        <v>1104500.2781701717</v>
      </c>
      <c r="EL10" s="24">
        <f ca="1">EK10+'(Other Computations)'!B61*(EK9-EK10)/Inputs!B13/12</f>
        <v>1103920.7210796278</v>
      </c>
      <c r="EM10" s="24">
        <f ca="1">EL10+'(Other Computations)'!B61*(EL9-EL10)/Inputs!B13/12</f>
        <v>1103391.7877038179</v>
      </c>
      <c r="EN10" s="25">
        <f ca="1">SUM(EB10:EM10)</f>
        <v>13274611.592409408</v>
      </c>
    </row>
    <row r="11" spans="1:144" ht="12.75" customHeight="1" outlineLevel="1" x14ac:dyDescent="0.2">
      <c r="A11" s="11" t="str">
        <f>Labels!B34</f>
        <v>Short Expected Demand</v>
      </c>
      <c r="B11" s="24">
        <f>'(Other Computations)'!B8+'(Other Computations)'!B61*0/Inputs!B14/12</f>
        <v>1166666.6666666667</v>
      </c>
      <c r="C11" s="24">
        <f ca="1">B11+'(Other Computations)'!B61*(B9-B11)/Inputs!B14/12</f>
        <v>1162991.7200931606</v>
      </c>
      <c r="D11" s="24">
        <f ca="1">C11+'(Other Computations)'!B61*(C9-C11)/Inputs!B14/12</f>
        <v>1160475.8289759953</v>
      </c>
      <c r="E11" s="24">
        <f ca="1">D11+'(Other Computations)'!B61*(D9-D11)/Inputs!B14/12</f>
        <v>1158053.2786995342</v>
      </c>
      <c r="F11" s="24">
        <f ca="1">E11+'(Other Computations)'!B61*(E9-E11)/Inputs!B14/12</f>
        <v>1154932.9842653256</v>
      </c>
      <c r="G11" s="24">
        <f ca="1">F11+'(Other Computations)'!B61*(F9-F11)/Inputs!B14/12</f>
        <v>1152828.799853238</v>
      </c>
      <c r="H11" s="24">
        <f ca="1">G11+'(Other Computations)'!B61*(G9-G11)/Inputs!B14/12</f>
        <v>1149284.5276067427</v>
      </c>
      <c r="I11" s="24">
        <f ca="1">H11+'(Other Computations)'!B61*(H9-H11)/Inputs!B14/12</f>
        <v>1146656.6599196887</v>
      </c>
      <c r="J11" s="24">
        <f ca="1">I11+'(Other Computations)'!B61*(I9-I11)/Inputs!B14/12</f>
        <v>1144306.2012520311</v>
      </c>
      <c r="K11" s="24">
        <f ca="1">J11+'(Other Computations)'!B61*(J9-J11)/Inputs!B14/12</f>
        <v>1141814.5332269655</v>
      </c>
      <c r="L11" s="24">
        <f ca="1">K11+'(Other Computations)'!B61*(K9-K11)/Inputs!B14/12</f>
        <v>1139480.7675998784</v>
      </c>
      <c r="M11" s="24">
        <f ca="1">L11+'(Other Computations)'!B61*(L9-L11)/Inputs!B14/12</f>
        <v>1136650.2782920245</v>
      </c>
      <c r="N11" s="25">
        <f ca="1">SUM(B11:M11)</f>
        <v>13814142.246451253</v>
      </c>
      <c r="O11" s="24">
        <f ca="1">M11+'(Other Computations)'!B61*(M9-M11)/Inputs!B14/12</f>
        <v>1134155.4830044995</v>
      </c>
      <c r="P11" s="24">
        <f ca="1">O11+'(Other Computations)'!B61*(O9-O11)/Inputs!B14/12</f>
        <v>1132158.1903846222</v>
      </c>
      <c r="Q11" s="24">
        <f ca="1">P11+'(Other Computations)'!B61*(P9-P11)/Inputs!B14/12</f>
        <v>1129945.5858384892</v>
      </c>
      <c r="R11" s="24">
        <f ca="1">Q11+'(Other Computations)'!B61*(Q9-Q11)/Inputs!B14/12</f>
        <v>1127284.4699029257</v>
      </c>
      <c r="S11" s="24">
        <f ca="1">R11+'(Other Computations)'!B61*(R9-R11)/Inputs!B14/12</f>
        <v>1124296.8376590384</v>
      </c>
      <c r="T11" s="24">
        <f ca="1">S11+'(Other Computations)'!B61*(S9-S11)/Inputs!B14/12</f>
        <v>1122278.7588565443</v>
      </c>
      <c r="U11" s="24">
        <f ca="1">T11+'(Other Computations)'!B61*(T9-T11)/Inputs!B14/12</f>
        <v>1119846.7297655696</v>
      </c>
      <c r="V11" s="24">
        <f ca="1">U11+'(Other Computations)'!B61*(U9-U11)/Inputs!B14/12</f>
        <v>1117050.8880982045</v>
      </c>
      <c r="W11" s="24">
        <f ca="1">V11+'(Other Computations)'!B61*(V9-V11)/Inputs!B14/12</f>
        <v>1114178.9618182026</v>
      </c>
      <c r="X11" s="24">
        <f ca="1">W11+'(Other Computations)'!B61*(W9-W11)/Inputs!B14/12</f>
        <v>1112787.7120825236</v>
      </c>
      <c r="Y11" s="24">
        <f ca="1">X11+'(Other Computations)'!B61*(X9-X11)/Inputs!B14/12</f>
        <v>1110654.7324880066</v>
      </c>
      <c r="Z11" s="24">
        <f ca="1">Y11+'(Other Computations)'!B61*(Y9-Y11)/Inputs!B14/12</f>
        <v>1108075.4801758621</v>
      </c>
      <c r="AA11" s="25">
        <f ca="1">SUM(O11:Z11)</f>
        <v>13452713.830074489</v>
      </c>
      <c r="AB11" s="24">
        <f ca="1">Z11+'(Other Computations)'!B61*(Z9-Z11)/Inputs!B14/12</f>
        <v>1105195.9361176339</v>
      </c>
      <c r="AC11" s="24">
        <f ca="1">AB11+'(Other Computations)'!B61*(AB9-AB11)/Inputs!B14/12</f>
        <v>1103174.6599777024</v>
      </c>
      <c r="AD11" s="24">
        <f ca="1">AC11+'(Other Computations)'!B61*(AC9-AC11)/Inputs!B14/12</f>
        <v>1100500.3658168283</v>
      </c>
      <c r="AE11" s="24">
        <f ca="1">AD11+'(Other Computations)'!B61*(AD9-AD11)/Inputs!B14/12</f>
        <v>1097839.0902606521</v>
      </c>
      <c r="AF11" s="24">
        <f ca="1">AE11+'(Other Computations)'!B61*(AE9-AE11)/Inputs!B14/12</f>
        <v>1095322.1532711834</v>
      </c>
      <c r="AG11" s="24">
        <f ca="1">AF11+'(Other Computations)'!B61*(AF9-AF11)/Inputs!B14/12</f>
        <v>1093448.7220174118</v>
      </c>
      <c r="AH11" s="24">
        <f ca="1">AG11+'(Other Computations)'!B61*(AG9-AG11)/Inputs!B14/12</f>
        <v>1091543.0955884182</v>
      </c>
      <c r="AI11" s="24">
        <f ca="1">AH11+'(Other Computations)'!B61*(AH9-AH11)/Inputs!B14/12</f>
        <v>1089366.3251694716</v>
      </c>
      <c r="AJ11" s="24">
        <f ca="1">AI11+'(Other Computations)'!B61*(AI9-AI11)/Inputs!B14/12</f>
        <v>1087667.5672342801</v>
      </c>
      <c r="AK11" s="24">
        <f ca="1">AJ11+'(Other Computations)'!B61*(AJ9-AJ11)/Inputs!B14/12</f>
        <v>1085686.3080502218</v>
      </c>
      <c r="AL11" s="24">
        <f ca="1">AK11+'(Other Computations)'!B61*(AK9-AK11)/Inputs!B14/12</f>
        <v>1083818.7602281459</v>
      </c>
      <c r="AM11" s="24">
        <f ca="1">AL11+'(Other Computations)'!B61*(AL9-AL11)/Inputs!B14/12</f>
        <v>1082524.6573300632</v>
      </c>
      <c r="AN11" s="25">
        <f ca="1">SUM(AB11:AM11)</f>
        <v>13116087.641062014</v>
      </c>
      <c r="AO11" s="24">
        <f ca="1">AM11+'(Other Computations)'!B61*(AM9-AM11)/Inputs!B14/12</f>
        <v>1080918.4369864864</v>
      </c>
      <c r="AP11" s="24">
        <f ca="1">AO11+'(Other Computations)'!B61*(AO9-AO11)/Inputs!B14/12</f>
        <v>1079081.1324627839</v>
      </c>
      <c r="AQ11" s="24">
        <f ca="1">AP11+'(Other Computations)'!B61*(AP9-AP11)/Inputs!B14/12</f>
        <v>1077636.2561649582</v>
      </c>
      <c r="AR11" s="24">
        <f ca="1">AQ11+'(Other Computations)'!B61*(AQ9-AQ11)/Inputs!B14/12</f>
        <v>1076364.2161230734</v>
      </c>
      <c r="AS11" s="24">
        <f ca="1">AR11+'(Other Computations)'!B61*(AR9-AR11)/Inputs!B14/12</f>
        <v>1074688.0782812431</v>
      </c>
      <c r="AT11" s="24">
        <f ca="1">AS11+'(Other Computations)'!B61*(AS9-AS11)/Inputs!B14/12</f>
        <v>1073014.0570213501</v>
      </c>
      <c r="AU11" s="24">
        <f ca="1">AT11+'(Other Computations)'!B61*(AT9-AT11)/Inputs!B14/12</f>
        <v>1071238.4165737545</v>
      </c>
      <c r="AV11" s="24">
        <f ca="1">AU11+'(Other Computations)'!B61*(AU9-AU11)/Inputs!B14/12</f>
        <v>1069160.516708828</v>
      </c>
      <c r="AW11" s="24">
        <f ca="1">AV11+'(Other Computations)'!B61*(AV9-AV11)/Inputs!B14/12</f>
        <v>1066868.3921293034</v>
      </c>
      <c r="AX11" s="24">
        <f ca="1">AW11+'(Other Computations)'!B61*(AW9-AW11)/Inputs!B14/12</f>
        <v>1064872.6147569893</v>
      </c>
      <c r="AY11" s="24">
        <f ca="1">AX11+'(Other Computations)'!B61*(AX9-AX11)/Inputs!B14/12</f>
        <v>1063030.5214878016</v>
      </c>
      <c r="AZ11" s="24">
        <f ca="1">AY11+'(Other Computations)'!B61*(AY9-AY11)/Inputs!B14/12</f>
        <v>1061435.7844477554</v>
      </c>
      <c r="BA11" s="25">
        <f ca="1">SUM(AO11:AZ11)</f>
        <v>12858308.423144329</v>
      </c>
      <c r="BB11" s="24">
        <f ca="1">AZ11+'(Other Computations)'!B61*(AZ9-AZ11)/Inputs!B14/12</f>
        <v>1059694.8132156951</v>
      </c>
      <c r="BC11" s="24">
        <f ca="1">BB11+'(Other Computations)'!B61*(BB9-BB11)/Inputs!B14/12</f>
        <v>1057653.4215841538</v>
      </c>
      <c r="BD11" s="24">
        <f ca="1">BC11+'(Other Computations)'!B61*(BC9-BC11)/Inputs!B14/12</f>
        <v>1056042.4674354438</v>
      </c>
      <c r="BE11" s="24">
        <f ca="1">BD11+'(Other Computations)'!B61*(BD9-BD11)/Inputs!B14/12</f>
        <v>1053793.4142019195</v>
      </c>
      <c r="BF11" s="24">
        <f ca="1">BE11+'(Other Computations)'!B61*(BE9-BE11)/Inputs!B14/12</f>
        <v>1052385.1660676389</v>
      </c>
      <c r="BG11" s="24">
        <f ca="1">BF11+'(Other Computations)'!B61*(BF9-BF11)/Inputs!B14/12</f>
        <v>1049939.6000841605</v>
      </c>
      <c r="BH11" s="24">
        <f ca="1">BG11+'(Other Computations)'!B61*(BG9-BG11)/Inputs!B14/12</f>
        <v>1048082.6822760825</v>
      </c>
      <c r="BI11" s="24">
        <f ca="1">BH11+'(Other Computations)'!B61*(BH9-BH11)/Inputs!B14/12</f>
        <v>1046564.9515389965</v>
      </c>
      <c r="BJ11" s="24">
        <f ca="1">BI11+'(Other Computations)'!B61*(BI9-BI11)/Inputs!B14/12</f>
        <v>1044468.2259626264</v>
      </c>
      <c r="BK11" s="24">
        <f ca="1">BJ11+'(Other Computations)'!B61*(BJ9-BJ11)/Inputs!B14/12</f>
        <v>1042757.9656771201</v>
      </c>
      <c r="BL11" s="24">
        <f ca="1">BK11+'(Other Computations)'!B61*(BK9-BK11)/Inputs!B14/12</f>
        <v>1041434.4797570598</v>
      </c>
      <c r="BM11" s="24">
        <f ca="1">BL11+'(Other Computations)'!B61*(BL9-BL11)/Inputs!B14/12</f>
        <v>1039802.9044456711</v>
      </c>
      <c r="BN11" s="25">
        <f ca="1">SUM(BB11:BM11)</f>
        <v>12592620.092246566</v>
      </c>
      <c r="BO11" s="24">
        <f ca="1">BM11+'(Other Computations)'!B61*(BM9-BM11)/Inputs!B14/12</f>
        <v>1037717.8799129813</v>
      </c>
      <c r="BP11" s="24">
        <f ca="1">BO11+'(Other Computations)'!B61*(BO9-BO11)/Inputs!B14/12</f>
        <v>1036146.9540465589</v>
      </c>
      <c r="BQ11" s="24">
        <f ca="1">BP11+'(Other Computations)'!B61*(BP9-BP11)/Inputs!B14/12</f>
        <v>1033980.3153894995</v>
      </c>
      <c r="BR11" s="24">
        <f ca="1">BQ11+'(Other Computations)'!B61*(BQ9-BQ11)/Inputs!B14/12</f>
        <v>1032861.0573271419</v>
      </c>
      <c r="BS11" s="24">
        <f ca="1">BR11+'(Other Computations)'!B61*(BR9-BR11)/Inputs!B14/12</f>
        <v>1031331.2601737948</v>
      </c>
      <c r="BT11" s="24">
        <f ca="1">BS11+'(Other Computations)'!B61*(BS9-BS11)/Inputs!B14/12</f>
        <v>1029947.1325456308</v>
      </c>
      <c r="BU11" s="24">
        <f ca="1">BT11+'(Other Computations)'!B61*(BT9-BT11)/Inputs!B14/12</f>
        <v>1028194.7275760006</v>
      </c>
      <c r="BV11" s="24">
        <f ca="1">BU11+'(Other Computations)'!B61*(BU9-BU11)/Inputs!B14/12</f>
        <v>1026258.188398825</v>
      </c>
      <c r="BW11" s="24">
        <f ca="1">BV11+'(Other Computations)'!B61*(BV9-BV11)/Inputs!B14/12</f>
        <v>1024917.5051270818</v>
      </c>
      <c r="BX11" s="24">
        <f ca="1">BW11+'(Other Computations)'!B61*(BW9-BW11)/Inputs!B14/12</f>
        <v>1023348.4362517035</v>
      </c>
      <c r="BY11" s="24">
        <f ca="1">BX11+'(Other Computations)'!B61*(BX9-BX11)/Inputs!B14/12</f>
        <v>1021784.8933566803</v>
      </c>
      <c r="BZ11" s="24">
        <f ca="1">BY11+'(Other Computations)'!B61*(BY9-BY11)/Inputs!B14/12</f>
        <v>1020398.8816715871</v>
      </c>
      <c r="CA11" s="25">
        <f ca="1">SUM(BO11:BZ11)</f>
        <v>12346887.231777487</v>
      </c>
      <c r="CB11" s="24">
        <f ca="1">BZ11+'(Other Computations)'!B61*(BZ9-BZ11)/Inputs!B14/12</f>
        <v>1019513.078730167</v>
      </c>
      <c r="CC11" s="24">
        <f ca="1">CB11+'(Other Computations)'!B61*(CB9-CB11)/Inputs!B14/12</f>
        <v>1018065.4772625545</v>
      </c>
      <c r="CD11" s="24">
        <f ca="1">CC11+'(Other Computations)'!B61*(CC9-CC11)/Inputs!B14/12</f>
        <v>1015992.8380036515</v>
      </c>
      <c r="CE11" s="24">
        <f ca="1">CD11+'(Other Computations)'!B61*(CD9-CD11)/Inputs!B14/12</f>
        <v>1015112.0179582335</v>
      </c>
      <c r="CF11" s="24">
        <f ca="1">CE11+'(Other Computations)'!B61*(CE9-CE11)/Inputs!B14/12</f>
        <v>1013871.2338188255</v>
      </c>
      <c r="CG11" s="24">
        <f ca="1">CF11+'(Other Computations)'!B61*(CF9-CF11)/Inputs!B14/12</f>
        <v>1012672.7005506818</v>
      </c>
      <c r="CH11" s="24">
        <f ca="1">CG11+'(Other Computations)'!B61*(CG9-CG11)/Inputs!B14/12</f>
        <v>1012291.2497996842</v>
      </c>
      <c r="CI11" s="24">
        <f ca="1">CH11+'(Other Computations)'!B61*(CH9-CH11)/Inputs!B14/12</f>
        <v>1010951.8115296885</v>
      </c>
      <c r="CJ11" s="24">
        <f ca="1">CI11+'(Other Computations)'!B61*(CI9-CI11)/Inputs!B14/12</f>
        <v>1009742.2994675195</v>
      </c>
      <c r="CK11" s="24">
        <f ca="1">CJ11+'(Other Computations)'!B61*(CJ9-CJ11)/Inputs!B14/12</f>
        <v>1008587.6923007092</v>
      </c>
      <c r="CL11" s="24">
        <f ca="1">CK11+'(Other Computations)'!B61*(CK9-CK11)/Inputs!B14/12</f>
        <v>1007320.5810293247</v>
      </c>
      <c r="CM11" s="24">
        <f ca="1">CL11+'(Other Computations)'!B61*(CL9-CL11)/Inputs!B14/12</f>
        <v>1006167.2976462254</v>
      </c>
      <c r="CN11" s="25">
        <f ca="1">SUM(CB11:CM11)</f>
        <v>12150288.278097264</v>
      </c>
      <c r="CO11" s="24">
        <f ca="1">CM11+'(Other Computations)'!B61*(CM9-CM11)/Inputs!B14/12</f>
        <v>1004535.0989102031</v>
      </c>
      <c r="CP11" s="24">
        <f ca="1">CO11+'(Other Computations)'!B61*(CO9-CO11)/Inputs!B14/12</f>
        <v>1003944.9291653975</v>
      </c>
      <c r="CQ11" s="24">
        <f ca="1">CP11+'(Other Computations)'!B61*(CP9-CP11)/Inputs!B14/12</f>
        <v>1002336.3606431007</v>
      </c>
      <c r="CR11" s="24">
        <f ca="1">CQ11+'(Other Computations)'!B61*(CQ9-CQ11)/Inputs!B14/12</f>
        <v>1001277.9282592549</v>
      </c>
      <c r="CS11" s="24">
        <f ca="1">CR11+'(Other Computations)'!B61*(CR9-CR11)/Inputs!B14/12</f>
        <v>1000185.7815000325</v>
      </c>
      <c r="CT11" s="24">
        <f ca="1">CS11+'(Other Computations)'!B61*(CS9-CS11)/Inputs!B14/12</f>
        <v>999273.3839641466</v>
      </c>
      <c r="CU11" s="24">
        <f ca="1">CT11+'(Other Computations)'!B61*(CT9-CT11)/Inputs!B14/12</f>
        <v>998230.90234658483</v>
      </c>
      <c r="CV11" s="24">
        <f ca="1">CU11+'(Other Computations)'!B61*(CU9-CU11)/Inputs!B14/12</f>
        <v>996819.56555836566</v>
      </c>
      <c r="CW11" s="24">
        <f ca="1">CV11+'(Other Computations)'!B61*(CV9-CV11)/Inputs!B14/12</f>
        <v>995118.57392843196</v>
      </c>
      <c r="CX11" s="24">
        <f ca="1">CW11+'(Other Computations)'!B61*(CW9-CW11)/Inputs!B14/12</f>
        <v>993802.30251661281</v>
      </c>
      <c r="CY11" s="24">
        <f ca="1">CX11+'(Other Computations)'!B61*(CX9-CX11)/Inputs!B14/12</f>
        <v>993107.47029421432</v>
      </c>
      <c r="CZ11" s="24">
        <f ca="1">CY11+'(Other Computations)'!B61*(CY9-CY11)/Inputs!B14/12</f>
        <v>991507.75819560094</v>
      </c>
      <c r="DA11" s="25">
        <f ca="1">SUM(CO11:CZ11)</f>
        <v>11980140.055281946</v>
      </c>
      <c r="DB11" s="24">
        <f ca="1">CZ11+'(Other Computations)'!B61*(CZ9-CZ11)/Inputs!B14/12</f>
        <v>990958.04686685267</v>
      </c>
      <c r="DC11" s="24">
        <f ca="1">DB11+'(Other Computations)'!B61*(DB9-DB11)/Inputs!B14/12</f>
        <v>989246.85222433158</v>
      </c>
      <c r="DD11" s="24">
        <f ca="1">DC11+'(Other Computations)'!B61*(DC9-DC11)/Inputs!B14/12</f>
        <v>987748.59593883611</v>
      </c>
      <c r="DE11" s="24">
        <f ca="1">DD11+'(Other Computations)'!B61*(DD9-DD11)/Inputs!B14/12</f>
        <v>987060.27174825594</v>
      </c>
      <c r="DF11" s="24">
        <f ca="1">DE11+'(Other Computations)'!B61*(DE9-DE11)/Inputs!B14/12</f>
        <v>985820.85309955617</v>
      </c>
      <c r="DG11" s="24">
        <f ca="1">DF11+'(Other Computations)'!B61*(DF9-DF11)/Inputs!B14/12</f>
        <v>984437.03198306262</v>
      </c>
      <c r="DH11" s="24">
        <f ca="1">DG11+'(Other Computations)'!B61*(DG9-DG11)/Inputs!B14/12</f>
        <v>983425.77544468537</v>
      </c>
      <c r="DI11" s="24">
        <f ca="1">DH11+'(Other Computations)'!B61*(DH9-DH11)/Inputs!B14/12</f>
        <v>982526.84939859866</v>
      </c>
      <c r="DJ11" s="24">
        <f ca="1">DI11+'(Other Computations)'!B61*(DI9-DI11)/Inputs!B14/12</f>
        <v>981484.46576142323</v>
      </c>
      <c r="DK11" s="24">
        <f ca="1">DJ11+'(Other Computations)'!B61*(DJ9-DJ11)/Inputs!B14/12</f>
        <v>980647.23003962857</v>
      </c>
      <c r="DL11" s="24">
        <f ca="1">DK11+'(Other Computations)'!B61*(DK9-DK11)/Inputs!B14/12</f>
        <v>979661.87742340006</v>
      </c>
      <c r="DM11" s="24">
        <f ca="1">DL11+'(Other Computations)'!B61*(DL9-DL11)/Inputs!B14/12</f>
        <v>978355.33123588574</v>
      </c>
      <c r="DN11" s="25">
        <f ca="1">SUM(DB11:DM11)</f>
        <v>11811373.181164516</v>
      </c>
      <c r="DO11" s="24">
        <f ca="1">DM11+'(Other Computations)'!B61*(DM9-DM11)/Inputs!B14/12</f>
        <v>977323.70853986405</v>
      </c>
      <c r="DP11" s="24">
        <f ca="1">DO11+'(Other Computations)'!B61*(DO9-DO11)/Inputs!B14/12</f>
        <v>975840.31685481197</v>
      </c>
      <c r="DQ11" s="24">
        <f ca="1">DP11+'(Other Computations)'!B61*(DP9-DP11)/Inputs!B14/12</f>
        <v>975567.10205959063</v>
      </c>
      <c r="DR11" s="24">
        <f ca="1">DQ11+'(Other Computations)'!B61*(DQ9-DQ11)/Inputs!B14/12</f>
        <v>975413.1148611519</v>
      </c>
      <c r="DS11" s="24">
        <f ca="1">DR11+'(Other Computations)'!B61*(DR9-DR11)/Inputs!B14/12</f>
        <v>974520.00906208821</v>
      </c>
      <c r="DT11" s="24">
        <f ca="1">DS11+'(Other Computations)'!B61*(DS9-DS11)/Inputs!B14/12</f>
        <v>974396.06363002502</v>
      </c>
      <c r="DU11" s="24">
        <f ca="1">DT11+'(Other Computations)'!B61*(DT9-DT11)/Inputs!B14/12</f>
        <v>973200.13877601607</v>
      </c>
      <c r="DV11" s="24">
        <f ca="1">DU11+'(Other Computations)'!B61*(DU9-DU11)/Inputs!B14/12</f>
        <v>972654.08823283552</v>
      </c>
      <c r="DW11" s="24">
        <f ca="1">DV11+'(Other Computations)'!B61*(DV9-DV11)/Inputs!B14/12</f>
        <v>971833.09228426043</v>
      </c>
      <c r="DX11" s="24">
        <f ca="1">DW11+'(Other Computations)'!B61*(DW9-DW11)/Inputs!B14/12</f>
        <v>970930.04936846462</v>
      </c>
      <c r="DY11" s="24">
        <f ca="1">DX11+'(Other Computations)'!B61*(DX9-DX11)/Inputs!B14/12</f>
        <v>969923.83742493181</v>
      </c>
      <c r="DZ11" s="24">
        <f ca="1">DY11+'(Other Computations)'!B61*(DY9-DY11)/Inputs!B14/12</f>
        <v>969278.25027906429</v>
      </c>
      <c r="EA11" s="25">
        <f ca="1">SUM(DO11:DZ11)</f>
        <v>11680879.771373108</v>
      </c>
      <c r="EB11" s="24">
        <f ca="1">DZ11+'(Other Computations)'!B61*(DZ9-DZ11)/Inputs!B14/12</f>
        <v>969240.99203835032</v>
      </c>
      <c r="EC11" s="24">
        <f ca="1">EB11+'(Other Computations)'!B61*(EB9-EB11)/Inputs!B14/12</f>
        <v>968544.52342256496</v>
      </c>
      <c r="ED11" s="24">
        <f ca="1">EC11+'(Other Computations)'!B61*(EC9-EC11)/Inputs!B14/12</f>
        <v>967621.23947094975</v>
      </c>
      <c r="EE11" s="24">
        <f ca="1">ED11+'(Other Computations)'!B61*(ED9-ED11)/Inputs!B14/12</f>
        <v>966303.80713212653</v>
      </c>
      <c r="EF11" s="24">
        <f ca="1">EE11+'(Other Computations)'!B61*(EE9-EE11)/Inputs!B14/12</f>
        <v>965424.291687174</v>
      </c>
      <c r="EG11" s="24">
        <f ca="1">EF11+'(Other Computations)'!B61*(EF9-EF11)/Inputs!B14/12</f>
        <v>964859.10521145724</v>
      </c>
      <c r="EH11" s="24">
        <f ca="1">EG11+'(Other Computations)'!B61*(EG9-EG11)/Inputs!B14/12</f>
        <v>963463.63066628354</v>
      </c>
      <c r="EI11" s="24">
        <f ca="1">EH11+'(Other Computations)'!B61*(EH9-EH11)/Inputs!B14/12</f>
        <v>962139.71983377833</v>
      </c>
      <c r="EJ11" s="24">
        <f ca="1">EI11+'(Other Computations)'!B61*(EI9-EI11)/Inputs!B14/12</f>
        <v>961229.18856798962</v>
      </c>
      <c r="EK11" s="24">
        <f ca="1">EJ11+'(Other Computations)'!B61*(EJ9-EJ11)/Inputs!B14/12</f>
        <v>960439.19788311247</v>
      </c>
      <c r="EL11" s="24">
        <f ca="1">EK11+'(Other Computations)'!B61*(EK9-EK11)/Inputs!B14/12</f>
        <v>958962.70367716905</v>
      </c>
      <c r="EM11" s="24">
        <f ca="1">EL11+'(Other Computations)'!B61*(EL9-EL11)/Inputs!B14/12</f>
        <v>957802.40921956615</v>
      </c>
      <c r="EN11" s="25">
        <f ca="1">SUM(EB11:EM11)</f>
        <v>11566030.808810525</v>
      </c>
    </row>
    <row r="12" spans="1:144" ht="12.75" customHeight="1" outlineLevel="1" x14ac:dyDescent="0.2">
      <c r="A12" s="11" t="str">
        <f>Labels!B24</f>
        <v>Consumption</v>
      </c>
      <c r="B12" s="24">
        <f>Inputs!B34*'(Other Computations)'!B52</f>
        <v>728000</v>
      </c>
      <c r="C12" s="24">
        <f ca="1">Inputs!B34*'(Other Computations)'!C52</f>
        <v>727806.14681044826</v>
      </c>
      <c r="D12" s="24">
        <f ca="1">Inputs!B34*'(Other Computations)'!D52</f>
        <v>727597.00094625901</v>
      </c>
      <c r="E12" s="24">
        <f ca="1">Inputs!B34*'(Other Computations)'!E52</f>
        <v>727446.80398970388</v>
      </c>
      <c r="F12" s="24">
        <f ca="1">Inputs!B34*'(Other Computations)'!F52</f>
        <v>727224.2231447472</v>
      </c>
      <c r="G12" s="24">
        <f ca="1">Inputs!B34*'(Other Computations)'!G52</f>
        <v>726986.50377615029</v>
      </c>
      <c r="H12" s="24">
        <f ca="1">Inputs!B34*'(Other Computations)'!H52</f>
        <v>726731.23205925582</v>
      </c>
      <c r="I12" s="24">
        <f ca="1">Inputs!B34*'(Other Computations)'!I52</f>
        <v>726526.67258821987</v>
      </c>
      <c r="J12" s="24">
        <f ca="1">Inputs!B34*'(Other Computations)'!J52</f>
        <v>726341.08546473773</v>
      </c>
      <c r="K12" s="24">
        <f ca="1">Inputs!B34*'(Other Computations)'!K52</f>
        <v>726194.47522492742</v>
      </c>
      <c r="L12" s="24">
        <f ca="1">Inputs!B34*'(Other Computations)'!L52</f>
        <v>725973.49976753141</v>
      </c>
      <c r="M12" s="24">
        <f ca="1">Inputs!B34*'(Other Computations)'!M52</f>
        <v>725693.80181383563</v>
      </c>
      <c r="N12" s="25">
        <f ca="1">SUM(B12:M12)</f>
        <v>8722521.4455858171</v>
      </c>
      <c r="O12" s="24">
        <f ca="1">Inputs!B34*'(Other Computations)'!O52</f>
        <v>725397.23931280233</v>
      </c>
      <c r="P12" s="24">
        <f ca="1">Inputs!B34*'(Other Computations)'!P52</f>
        <v>725112.44293418305</v>
      </c>
      <c r="Q12" s="24">
        <f ca="1">Inputs!B34*'(Other Computations)'!Q52</f>
        <v>724853.80602577154</v>
      </c>
      <c r="R12" s="24">
        <f ca="1">Inputs!B34*'(Other Computations)'!R52</f>
        <v>724610.2578257058</v>
      </c>
      <c r="S12" s="24">
        <f ca="1">Inputs!B34*'(Other Computations)'!S52</f>
        <v>724337.19357404509</v>
      </c>
      <c r="T12" s="24">
        <f ca="1">Inputs!B34*'(Other Computations)'!T52</f>
        <v>724100.82822826714</v>
      </c>
      <c r="U12" s="24">
        <f ca="1">Inputs!B34*'(Other Computations)'!U52</f>
        <v>723801.81880309456</v>
      </c>
      <c r="V12" s="24">
        <f ca="1">Inputs!B34*'(Other Computations)'!V52</f>
        <v>723575.34852500923</v>
      </c>
      <c r="W12" s="24">
        <f ca="1">Inputs!B34*'(Other Computations)'!W52</f>
        <v>723343.42688529508</v>
      </c>
      <c r="X12" s="24">
        <f ca="1">Inputs!B34*'(Other Computations)'!X52</f>
        <v>723136.92682793096</v>
      </c>
      <c r="Y12" s="24">
        <f ca="1">Inputs!B34*'(Other Computations)'!Y52</f>
        <v>722814.08914013184</v>
      </c>
      <c r="Z12" s="24">
        <f ca="1">Inputs!B34*'(Other Computations)'!Z52</f>
        <v>722600.73986452864</v>
      </c>
      <c r="AA12" s="25">
        <f ca="1">SUM(O12:Z12)</f>
        <v>8687684.1179467645</v>
      </c>
      <c r="AB12" s="24">
        <f ca="1">Inputs!B34*'(Other Computations)'!AB52</f>
        <v>722367.98668042081</v>
      </c>
      <c r="AC12" s="24">
        <f ca="1">Inputs!B34*'(Other Computations)'!AC52</f>
        <v>722174.80320423492</v>
      </c>
      <c r="AD12" s="24">
        <f ca="1">Inputs!B34*'(Other Computations)'!AD52</f>
        <v>721896.91034672549</v>
      </c>
      <c r="AE12" s="24">
        <f ca="1">Inputs!B34*'(Other Computations)'!AE52</f>
        <v>721598.04864946764</v>
      </c>
      <c r="AF12" s="24">
        <f ca="1">Inputs!B34*'(Other Computations)'!AF52</f>
        <v>721282.03563193989</v>
      </c>
      <c r="AG12" s="24">
        <f ca="1">Inputs!B34*'(Other Computations)'!AG52</f>
        <v>720995.24953392055</v>
      </c>
      <c r="AH12" s="24">
        <f ca="1">Inputs!B34*'(Other Computations)'!AH52</f>
        <v>720774.47577906516</v>
      </c>
      <c r="AI12" s="24">
        <f ca="1">Inputs!B34*'(Other Computations)'!AI52</f>
        <v>720495.08255744888</v>
      </c>
      <c r="AJ12" s="24">
        <f ca="1">Inputs!B34*'(Other Computations)'!AJ52</f>
        <v>720309.40055735235</v>
      </c>
      <c r="AK12" s="24">
        <f ca="1">Inputs!B34*'(Other Computations)'!AK52</f>
        <v>720103.74188671494</v>
      </c>
      <c r="AL12" s="24">
        <f ca="1">Inputs!B34*'(Other Computations)'!AL52</f>
        <v>719803.35685783415</v>
      </c>
      <c r="AM12" s="24">
        <f ca="1">Inputs!B34*'(Other Computations)'!AM52</f>
        <v>719483.92872684333</v>
      </c>
      <c r="AN12" s="25">
        <f ca="1">SUM(AB12:AM12)</f>
        <v>8651285.0204119682</v>
      </c>
      <c r="AO12" s="24">
        <f ca="1">Inputs!B34*'(Other Computations)'!AO52</f>
        <v>719198.88338547293</v>
      </c>
      <c r="AP12" s="24">
        <f ca="1">Inputs!B34*'(Other Computations)'!AP52</f>
        <v>718835.23657362908</v>
      </c>
      <c r="AQ12" s="24">
        <f ca="1">Inputs!B34*'(Other Computations)'!AQ52</f>
        <v>718530.49659545696</v>
      </c>
      <c r="AR12" s="24">
        <f ca="1">Inputs!B34*'(Other Computations)'!AR52</f>
        <v>718345.32422141579</v>
      </c>
      <c r="AS12" s="24">
        <f ca="1">Inputs!B34*'(Other Computations)'!AS52</f>
        <v>718016.32362869871</v>
      </c>
      <c r="AT12" s="24">
        <f ca="1">Inputs!B34*'(Other Computations)'!AT52</f>
        <v>717751.23100482358</v>
      </c>
      <c r="AU12" s="24">
        <f ca="1">Inputs!B34*'(Other Computations)'!AU52</f>
        <v>717539.26765389589</v>
      </c>
      <c r="AV12" s="24">
        <f ca="1">Inputs!B34*'(Other Computations)'!AV52</f>
        <v>717237.65031847532</v>
      </c>
      <c r="AW12" s="24">
        <f ca="1">Inputs!B34*'(Other Computations)'!AW52</f>
        <v>717001.11010903842</v>
      </c>
      <c r="AX12" s="24">
        <f ca="1">Inputs!B34*'(Other Computations)'!AX52</f>
        <v>716688.94367126585</v>
      </c>
      <c r="AY12" s="24">
        <f ca="1">Inputs!B34*'(Other Computations)'!AY52</f>
        <v>716346.81858091278</v>
      </c>
      <c r="AZ12" s="24">
        <f ca="1">Inputs!B34*'(Other Computations)'!AZ52</f>
        <v>716106.71964550624</v>
      </c>
      <c r="BA12" s="25">
        <f ca="1">SUM(AO12:AZ12)</f>
        <v>8611598.0053885914</v>
      </c>
      <c r="BB12" s="24">
        <f ca="1">Inputs!B34*'(Other Computations)'!BB52</f>
        <v>715831.99152028875</v>
      </c>
      <c r="BC12" s="24">
        <f ca="1">Inputs!B34*'(Other Computations)'!BC52</f>
        <v>715482.47189342475</v>
      </c>
      <c r="BD12" s="24">
        <f ca="1">Inputs!B34*'(Other Computations)'!BD52</f>
        <v>715165.63904290518</v>
      </c>
      <c r="BE12" s="24">
        <f ca="1">Inputs!B34*'(Other Computations)'!BE52</f>
        <v>714942.19378650875</v>
      </c>
      <c r="BF12" s="24">
        <f ca="1">Inputs!B34*'(Other Computations)'!BF52</f>
        <v>714686.45177507249</v>
      </c>
      <c r="BG12" s="24">
        <f ca="1">Inputs!B34*'(Other Computations)'!BG52</f>
        <v>714376.59386949358</v>
      </c>
      <c r="BH12" s="24">
        <f ca="1">Inputs!B34*'(Other Computations)'!BH52</f>
        <v>714108.35786670074</v>
      </c>
      <c r="BI12" s="24">
        <f ca="1">Inputs!B34*'(Other Computations)'!BI52</f>
        <v>713741.70574503171</v>
      </c>
      <c r="BJ12" s="24">
        <f ca="1">Inputs!B34*'(Other Computations)'!BJ52</f>
        <v>713438.27191061003</v>
      </c>
      <c r="BK12" s="24">
        <f ca="1">Inputs!B34*'(Other Computations)'!BK52</f>
        <v>713164.80552571942</v>
      </c>
      <c r="BL12" s="24">
        <f ca="1">Inputs!B34*'(Other Computations)'!BL52</f>
        <v>712903.52862703754</v>
      </c>
      <c r="BM12" s="24">
        <f ca="1">Inputs!B34*'(Other Computations)'!BM52</f>
        <v>712515.88426717184</v>
      </c>
      <c r="BN12" s="25">
        <f ca="1">SUM(BB12:BM12)</f>
        <v>8570357.8958299644</v>
      </c>
      <c r="BO12" s="24">
        <f ca="1">Inputs!B34*'(Other Computations)'!BO52</f>
        <v>712292.28774600744</v>
      </c>
      <c r="BP12" s="24">
        <f ca="1">Inputs!B34*'(Other Computations)'!BP52</f>
        <v>711980.4439354795</v>
      </c>
      <c r="BQ12" s="24">
        <f ca="1">Inputs!B34*'(Other Computations)'!BQ52</f>
        <v>711730.64086495852</v>
      </c>
      <c r="BR12" s="24">
        <f ca="1">Inputs!B34*'(Other Computations)'!BR52</f>
        <v>711452.12384458119</v>
      </c>
      <c r="BS12" s="24">
        <f ca="1">Inputs!B34*'(Other Computations)'!BS52</f>
        <v>711128.58312724053</v>
      </c>
      <c r="BT12" s="24">
        <f ca="1">Inputs!B34*'(Other Computations)'!BT52</f>
        <v>710891.19069722737</v>
      </c>
      <c r="BU12" s="24">
        <f ca="1">Inputs!B34*'(Other Computations)'!BU52</f>
        <v>710621.45211194665</v>
      </c>
      <c r="BV12" s="24">
        <f ca="1">Inputs!B34*'(Other Computations)'!BV52</f>
        <v>710378.76034394745</v>
      </c>
      <c r="BW12" s="24">
        <f ca="1">Inputs!B34*'(Other Computations)'!BW52</f>
        <v>710122.19934524561</v>
      </c>
      <c r="BX12" s="24">
        <f ca="1">Inputs!B34*'(Other Computations)'!BX52</f>
        <v>709733.67700301413</v>
      </c>
      <c r="BY12" s="24">
        <f ca="1">Inputs!B34*'(Other Computations)'!BY52</f>
        <v>709375.49237830914</v>
      </c>
      <c r="BZ12" s="24">
        <f ca="1">Inputs!B34*'(Other Computations)'!BZ52</f>
        <v>709015.84929657285</v>
      </c>
      <c r="CA12" s="25">
        <f ca="1">SUM(BO12:BZ12)</f>
        <v>8528722.7006945312</v>
      </c>
      <c r="CB12" s="24">
        <f ca="1">Inputs!B34*'(Other Computations)'!CB52</f>
        <v>708643.48106618074</v>
      </c>
      <c r="CC12" s="24">
        <f ca="1">Inputs!B34*'(Other Computations)'!CC52</f>
        <v>708318.1959426275</v>
      </c>
      <c r="CD12" s="24">
        <f ca="1">Inputs!B34*'(Other Computations)'!CD52</f>
        <v>708053.05568720831</v>
      </c>
      <c r="CE12" s="24">
        <f ca="1">Inputs!B34*'(Other Computations)'!CE52</f>
        <v>707722.01766412274</v>
      </c>
      <c r="CF12" s="24">
        <f ca="1">Inputs!B34*'(Other Computations)'!CF52</f>
        <v>707423.57284538297</v>
      </c>
      <c r="CG12" s="24">
        <f ca="1">Inputs!B34*'(Other Computations)'!CG52</f>
        <v>707119.54765114957</v>
      </c>
      <c r="CH12" s="24">
        <f ca="1">Inputs!B34*'(Other Computations)'!CH52</f>
        <v>706823.42896526027</v>
      </c>
      <c r="CI12" s="24">
        <f ca="1">Inputs!B34*'(Other Computations)'!CI52</f>
        <v>706544.14176494628</v>
      </c>
      <c r="CJ12" s="24">
        <f ca="1">Inputs!B34*'(Other Computations)'!CJ52</f>
        <v>706239.05573707714</v>
      </c>
      <c r="CK12" s="24">
        <f ca="1">Inputs!B34*'(Other Computations)'!CK52</f>
        <v>705879.94429507433</v>
      </c>
      <c r="CL12" s="24">
        <f ca="1">Inputs!B34*'(Other Computations)'!CL52</f>
        <v>705564.19851088442</v>
      </c>
      <c r="CM12" s="24">
        <f ca="1">Inputs!B34*'(Other Computations)'!CM52</f>
        <v>705242.76160394168</v>
      </c>
      <c r="CN12" s="25">
        <f ca="1">SUM(CB12:CM12)</f>
        <v>8483573.4017338548</v>
      </c>
      <c r="CO12" s="24">
        <f ca="1">Inputs!B34*'(Other Computations)'!CO52</f>
        <v>704842.58743147983</v>
      </c>
      <c r="CP12" s="24">
        <f ca="1">Inputs!B34*'(Other Computations)'!CP52</f>
        <v>704510.2414463904</v>
      </c>
      <c r="CQ12" s="24">
        <f ca="1">Inputs!B34*'(Other Computations)'!CQ52</f>
        <v>704206.38049896527</v>
      </c>
      <c r="CR12" s="24">
        <f ca="1">Inputs!B34*'(Other Computations)'!CR52</f>
        <v>703933.71660664305</v>
      </c>
      <c r="CS12" s="24">
        <f ca="1">Inputs!B34*'(Other Computations)'!CS52</f>
        <v>703656.62191284774</v>
      </c>
      <c r="CT12" s="24">
        <f ca="1">Inputs!B34*'(Other Computations)'!CT52</f>
        <v>703347.6123778004</v>
      </c>
      <c r="CU12" s="24">
        <f ca="1">Inputs!B34*'(Other Computations)'!CU52</f>
        <v>703091.64821823884</v>
      </c>
      <c r="CV12" s="24">
        <f ca="1">Inputs!B34*'(Other Computations)'!CV52</f>
        <v>702767.39614268031</v>
      </c>
      <c r="CW12" s="24">
        <f ca="1">Inputs!B34*'(Other Computations)'!CW52</f>
        <v>702479.95143381576</v>
      </c>
      <c r="CX12" s="24">
        <f ca="1">Inputs!B34*'(Other Computations)'!CX52</f>
        <v>702047.38510708453</v>
      </c>
      <c r="CY12" s="24">
        <f ca="1">Inputs!B34*'(Other Computations)'!CY52</f>
        <v>701751.92641855648</v>
      </c>
      <c r="CZ12" s="24">
        <f ca="1">Inputs!B34*'(Other Computations)'!CZ52</f>
        <v>701390.19974558684</v>
      </c>
      <c r="DA12" s="25">
        <f ca="1">SUM(CO12:CZ12)</f>
        <v>8438025.6673400886</v>
      </c>
      <c r="DB12" s="24">
        <f ca="1">Inputs!B34*'(Other Computations)'!DB52</f>
        <v>701081.53779767547</v>
      </c>
      <c r="DC12" s="24">
        <f ca="1">Inputs!B34*'(Other Computations)'!DC52</f>
        <v>700703.31807866506</v>
      </c>
      <c r="DD12" s="24">
        <f ca="1">Inputs!B34*'(Other Computations)'!DD52</f>
        <v>700323.35862645123</v>
      </c>
      <c r="DE12" s="24">
        <f ca="1">Inputs!B34*'(Other Computations)'!DE52</f>
        <v>699913.63085381209</v>
      </c>
      <c r="DF12" s="24">
        <f ca="1">Inputs!B34*'(Other Computations)'!DF52</f>
        <v>699504.67100208777</v>
      </c>
      <c r="DG12" s="24">
        <f ca="1">Inputs!B34*'(Other Computations)'!DG52</f>
        <v>699208.34649030096</v>
      </c>
      <c r="DH12" s="24">
        <f ca="1">Inputs!B34*'(Other Computations)'!DH52</f>
        <v>698845.33262604347</v>
      </c>
      <c r="DI12" s="24">
        <f ca="1">Inputs!B34*'(Other Computations)'!DI52</f>
        <v>698489.28662788717</v>
      </c>
      <c r="DJ12" s="24">
        <f ca="1">Inputs!B34*'(Other Computations)'!DJ52</f>
        <v>698222.38132140611</v>
      </c>
      <c r="DK12" s="24">
        <f ca="1">Inputs!B34*'(Other Computations)'!DK52</f>
        <v>697919.52931323345</v>
      </c>
      <c r="DL12" s="24">
        <f ca="1">Inputs!B34*'(Other Computations)'!DL52</f>
        <v>697518.24274371122</v>
      </c>
      <c r="DM12" s="24">
        <f ca="1">Inputs!B34*'(Other Computations)'!DM52</f>
        <v>697183.15916414408</v>
      </c>
      <c r="DN12" s="25">
        <f ca="1">SUM(DB12:DM12)</f>
        <v>8388912.7946454175</v>
      </c>
      <c r="DO12" s="24">
        <f ca="1">Inputs!B34*'(Other Computations)'!DO52</f>
        <v>696846.16025618929</v>
      </c>
      <c r="DP12" s="24">
        <f ca="1">Inputs!B34*'(Other Computations)'!DP52</f>
        <v>696538.47675366444</v>
      </c>
      <c r="DQ12" s="24">
        <f ca="1">Inputs!B34*'(Other Computations)'!DQ52</f>
        <v>696195.52090185683</v>
      </c>
      <c r="DR12" s="24">
        <f ca="1">Inputs!B34*'(Other Computations)'!DR52</f>
        <v>695822.23446919292</v>
      </c>
      <c r="DS12" s="24">
        <f ca="1">Inputs!B34*'(Other Computations)'!DS52</f>
        <v>695483.83833088633</v>
      </c>
      <c r="DT12" s="24">
        <f ca="1">Inputs!B34*'(Other Computations)'!DT52</f>
        <v>695119.72816325433</v>
      </c>
      <c r="DU12" s="24">
        <f ca="1">Inputs!B34*'(Other Computations)'!DU52</f>
        <v>694728.83161686489</v>
      </c>
      <c r="DV12" s="24">
        <f ca="1">Inputs!B34*'(Other Computations)'!DV52</f>
        <v>694396.15418774483</v>
      </c>
      <c r="DW12" s="24">
        <f ca="1">Inputs!B34*'(Other Computations)'!DW52</f>
        <v>694021.24633362365</v>
      </c>
      <c r="DX12" s="24">
        <f ca="1">Inputs!B34*'(Other Computations)'!DX52</f>
        <v>693629.69777217403</v>
      </c>
      <c r="DY12" s="24">
        <f ca="1">Inputs!B34*'(Other Computations)'!DY52</f>
        <v>693306.82111748611</v>
      </c>
      <c r="DZ12" s="24">
        <f ca="1">Inputs!B34*'(Other Computations)'!DZ52</f>
        <v>692895.21885346586</v>
      </c>
      <c r="EA12" s="25">
        <f ca="1">SUM(DO12:DZ12)</f>
        <v>8338983.9287564028</v>
      </c>
      <c r="EB12" s="24">
        <f ca="1">Inputs!B34*'(Other Computations)'!EB52</f>
        <v>692573.84129615698</v>
      </c>
      <c r="EC12" s="24">
        <f ca="1">Inputs!B34*'(Other Computations)'!EC52</f>
        <v>692195.38387703395</v>
      </c>
      <c r="ED12" s="24">
        <f ca="1">Inputs!B34*'(Other Computations)'!ED52</f>
        <v>691831.94309384504</v>
      </c>
      <c r="EE12" s="24">
        <f ca="1">Inputs!B34*'(Other Computations)'!EE52</f>
        <v>691430.67516767653</v>
      </c>
      <c r="EF12" s="24">
        <f ca="1">Inputs!B34*'(Other Computations)'!EF52</f>
        <v>691107.98053719103</v>
      </c>
      <c r="EG12" s="24">
        <f ca="1">Inputs!B34*'(Other Computations)'!EG52</f>
        <v>690818.85180364153</v>
      </c>
      <c r="EH12" s="24">
        <f ca="1">Inputs!B34*'(Other Computations)'!EH52</f>
        <v>690423.10917755426</v>
      </c>
      <c r="EI12" s="24">
        <f ca="1">Inputs!B34*'(Other Computations)'!EI52</f>
        <v>690000.18456896069</v>
      </c>
      <c r="EJ12" s="24">
        <f ca="1">Inputs!B34*'(Other Computations)'!EJ52</f>
        <v>689664.68473334971</v>
      </c>
      <c r="EK12" s="24">
        <f ca="1">Inputs!B34*'(Other Computations)'!EK52</f>
        <v>689278.68925532163</v>
      </c>
      <c r="EL12" s="24">
        <f ca="1">Inputs!B34*'(Other Computations)'!EL52</f>
        <v>688944.28248247481</v>
      </c>
      <c r="EM12" s="24">
        <f ca="1">Inputs!B34*'(Other Computations)'!EM52</f>
        <v>688620.34750877647</v>
      </c>
      <c r="EN12" s="25">
        <f ca="1">SUM(EB12:EM12)</f>
        <v>8286889.9735019822</v>
      </c>
    </row>
    <row r="13" spans="1:144" ht="12.75" customHeight="1" outlineLevel="1" x14ac:dyDescent="0.2">
      <c r="A13" s="9" t="str">
        <f>Labels!B74</f>
        <v>Aggregate Demand Shock</v>
      </c>
      <c r="B13" s="28">
        <f ca="1">NORMINV(RAND()*(1-2*Inputs!B58)+Inputs!B58,0,'(Other Computations)'!B208)</f>
        <v>-61318.167708670044</v>
      </c>
      <c r="C13" s="28">
        <f ca="1">NORMINV(RAND()*(1-2*Inputs!B58)+Inputs!B58,0,'(Other Computations)'!B208)</f>
        <v>19157.968354084398</v>
      </c>
      <c r="D13" s="28">
        <f ca="1">NORMINV(RAND()*(1-2*Inputs!B58)+Inputs!B58,0,'(Other Computations)'!B208)</f>
        <v>23909.465017295297</v>
      </c>
      <c r="E13" s="28">
        <f ca="1">NORMINV(RAND()*(1-2*Inputs!B58)+Inputs!B58,0,'(Other Computations)'!B208)</f>
        <v>-28277.982334319713</v>
      </c>
      <c r="F13" s="28">
        <f ca="1">NORMINV(RAND()*(1-2*Inputs!B58)+Inputs!B58,0,'(Other Computations)'!B208)</f>
        <v>42399.605575232883</v>
      </c>
      <c r="G13" s="28">
        <f ca="1">NORMINV(RAND()*(1-2*Inputs!B58)+Inputs!B58,0,'(Other Computations)'!B208)</f>
        <v>-62882.063681198866</v>
      </c>
      <c r="H13" s="28">
        <f ca="1">NORMINV(RAND()*(1-2*Inputs!B58)+Inputs!B58,0,'(Other Computations)'!B208)</f>
        <v>277.57802374708126</v>
      </c>
      <c r="I13" s="28">
        <f ca="1">NORMINV(RAND()*(1-2*Inputs!B58)+Inputs!B58,0,'(Other Computations)'!B208)</f>
        <v>18163.679804568601</v>
      </c>
      <c r="J13" s="28">
        <f ca="1">NORMINV(RAND()*(1-2*Inputs!B58)+Inputs!B58,0,'(Other Computations)'!B208)</f>
        <v>6127.3730165211109</v>
      </c>
      <c r="K13" s="28">
        <f ca="1">NORMINV(RAND()*(1-2*Inputs!B58)+Inputs!B58,0,'(Other Computations)'!B208)</f>
        <v>15464.108925178245</v>
      </c>
      <c r="L13" s="28">
        <f ca="1">NORMINV(RAND()*(1-2*Inputs!B58)+Inputs!B58,0,'(Other Computations)'!B208)</f>
        <v>-22124.368546551232</v>
      </c>
      <c r="M13" s="28">
        <f ca="1">NORMINV(RAND()*(1-2*Inputs!B58)+Inputs!B58,0,'(Other Computations)'!B208)</f>
        <v>-150.62216926731253</v>
      </c>
      <c r="N13" s="29">
        <f ca="1">SUM(B13:M13)</f>
        <v>-49253.425723379558</v>
      </c>
      <c r="O13" s="28">
        <f ca="1">NORMINV(RAND()*(1-2*Inputs!B58)+Inputs!B58,0,'(Other Computations)'!B208)</f>
        <v>33776.452424154595</v>
      </c>
      <c r="P13" s="28">
        <f ca="1">NORMINV(RAND()*(1-2*Inputs!B58)+Inputs!B58,0,'(Other Computations)'!B208)</f>
        <v>16796.171561387811</v>
      </c>
      <c r="Q13" s="28">
        <f ca="1">NORMINV(RAND()*(1-2*Inputs!B58)+Inputs!B58,0,'(Other Computations)'!B208)</f>
        <v>-17187.476943002286</v>
      </c>
      <c r="R13" s="28">
        <f ca="1">NORMINV(RAND()*(1-2*Inputs!B58)+Inputs!B58,0,'(Other Computations)'!B208)</f>
        <v>-42791.393346429097</v>
      </c>
      <c r="S13" s="28">
        <f ca="1">NORMINV(RAND()*(1-2*Inputs!B58)+Inputs!B58,0,'(Other Computations)'!B208)</f>
        <v>24666.868562772015</v>
      </c>
      <c r="T13" s="28">
        <f ca="1">NORMINV(RAND()*(1-2*Inputs!B58)+Inputs!B58,0,'(Other Computations)'!B208)</f>
        <v>-6690.5860679254283</v>
      </c>
      <c r="U13" s="28">
        <f ca="1">NORMINV(RAND()*(1-2*Inputs!B58)+Inputs!B58,0,'(Other Computations)'!B208)</f>
        <v>-34733.003862002122</v>
      </c>
      <c r="V13" s="28">
        <f ca="1">NORMINV(RAND()*(1-2*Inputs!B58)+Inputs!B58,0,'(Other Computations)'!B208)</f>
        <v>-42447.507022184189</v>
      </c>
      <c r="W13" s="28">
        <f ca="1">NORMINV(RAND()*(1-2*Inputs!B58)+Inputs!B58,0,'(Other Computations)'!B208)</f>
        <v>61862.053632104617</v>
      </c>
      <c r="X13" s="28">
        <f ca="1">NORMINV(RAND()*(1-2*Inputs!B58)+Inputs!B58,0,'(Other Computations)'!B208)</f>
        <v>7407.6880630604619</v>
      </c>
      <c r="Y13" s="28">
        <f ca="1">NORMINV(RAND()*(1-2*Inputs!B58)+Inputs!B58,0,'(Other Computations)'!B208)</f>
        <v>-26296.094810646668</v>
      </c>
      <c r="Z13" s="28">
        <f ca="1">NORMINV(RAND()*(1-2*Inputs!B58)+Inputs!B58,0,'(Other Computations)'!B208)</f>
        <v>-49985.440743785563</v>
      </c>
      <c r="AA13" s="29">
        <f ca="1">SUM(O13:Z13)</f>
        <v>-75622.268552495851</v>
      </c>
      <c r="AB13" s="28">
        <f ca="1">NORMINV(RAND()*(1-2*Inputs!B58)+Inputs!B58,0,'(Other Computations)'!B208)</f>
        <v>9499.786860026421</v>
      </c>
      <c r="AC13" s="28">
        <f ca="1">NORMINV(RAND()*(1-2*Inputs!B58)+Inputs!B58,0,'(Other Computations)'!B208)</f>
        <v>-39129.224633886624</v>
      </c>
      <c r="AD13" s="28">
        <f ca="1">NORMINV(RAND()*(1-2*Inputs!B58)+Inputs!B58,0,'(Other Computations)'!B208)</f>
        <v>-40282.247575869929</v>
      </c>
      <c r="AE13" s="28">
        <f ca="1">NORMINV(RAND()*(1-2*Inputs!B58)+Inputs!B58,0,'(Other Computations)'!B208)</f>
        <v>-31950.288006285646</v>
      </c>
      <c r="AF13" s="28">
        <f ca="1">NORMINV(RAND()*(1-2*Inputs!B58)+Inputs!B58,0,'(Other Computations)'!B208)</f>
        <v>12461.73584362992</v>
      </c>
      <c r="AG13" s="28">
        <f ca="1">NORMINV(RAND()*(1-2*Inputs!B58)+Inputs!B58,0,'(Other Computations)'!B208)</f>
        <v>8747.8555315780995</v>
      </c>
      <c r="AH13" s="28">
        <f ca="1">NORMINV(RAND()*(1-2*Inputs!B58)+Inputs!B58,0,'(Other Computations)'!B208)</f>
        <v>-12264.002913337719</v>
      </c>
      <c r="AI13" s="28">
        <f ca="1">NORMINV(RAND()*(1-2*Inputs!B58)+Inputs!B58,0,'(Other Computations)'!B208)</f>
        <v>20487.689739122598</v>
      </c>
      <c r="AJ13" s="28">
        <f ca="1">NORMINV(RAND()*(1-2*Inputs!B58)+Inputs!B58,0,'(Other Computations)'!B208)</f>
        <v>-1200.0454957518957</v>
      </c>
      <c r="AK13" s="28">
        <f ca="1">NORMINV(RAND()*(1-2*Inputs!B58)+Inputs!B58,0,'(Other Computations)'!B208)</f>
        <v>5416.1429839090069</v>
      </c>
      <c r="AL13" s="28">
        <f ca="1">NORMINV(RAND()*(1-2*Inputs!B58)+Inputs!B58,0,'(Other Computations)'!B208)</f>
        <v>45325.238636911556</v>
      </c>
      <c r="AM13" s="28">
        <f ca="1">NORMINV(RAND()*(1-2*Inputs!B58)+Inputs!B58,0,'(Other Computations)'!B208)</f>
        <v>21987.292046402941</v>
      </c>
      <c r="AN13" s="29">
        <f ca="1">SUM(AB13:AM13)</f>
        <v>-900.06698355127082</v>
      </c>
      <c r="AO13" s="28">
        <f ca="1">NORMINV(RAND()*(1-2*Inputs!B58)+Inputs!B58,0,'(Other Computations)'!B208)</f>
        <v>4181.1498622370791</v>
      </c>
      <c r="AP13" s="28">
        <f ca="1">NORMINV(RAND()*(1-2*Inputs!B58)+Inputs!B58,0,'(Other Computations)'!B208)</f>
        <v>31147.006730393448</v>
      </c>
      <c r="AQ13" s="28">
        <f ca="1">NORMINV(RAND()*(1-2*Inputs!B58)+Inputs!B58,0,'(Other Computations)'!B208)</f>
        <v>42581.381311404475</v>
      </c>
      <c r="AR13" s="28">
        <f ca="1">NORMINV(RAND()*(1-2*Inputs!B58)+Inputs!B58,0,'(Other Computations)'!B208)</f>
        <v>12506.663125459243</v>
      </c>
      <c r="AS13" s="28">
        <f ca="1">NORMINV(RAND()*(1-2*Inputs!B58)+Inputs!B58,0,'(Other Computations)'!B208)</f>
        <v>11475.375888737466</v>
      </c>
      <c r="AT13" s="28">
        <f ca="1">NORMINV(RAND()*(1-2*Inputs!B58)+Inputs!B58,0,'(Other Computations)'!B208)</f>
        <v>2912.6865270549602</v>
      </c>
      <c r="AU13" s="28">
        <f ca="1">NORMINV(RAND()*(1-2*Inputs!B58)+Inputs!B58,0,'(Other Computations)'!B208)</f>
        <v>-20236.871705108617</v>
      </c>
      <c r="AV13" s="28">
        <f ca="1">NORMINV(RAND()*(1-2*Inputs!B58)+Inputs!B58,0,'(Other Computations)'!B208)</f>
        <v>-37219.19605221555</v>
      </c>
      <c r="AW13" s="28">
        <f ca="1">NORMINV(RAND()*(1-2*Inputs!B58)+Inputs!B58,0,'(Other Computations)'!B208)</f>
        <v>-17690.982356258955</v>
      </c>
      <c r="AX13" s="28">
        <f ca="1">NORMINV(RAND()*(1-2*Inputs!B58)+Inputs!B58,0,'(Other Computations)'!B208)</f>
        <v>-8104.27125722233</v>
      </c>
      <c r="AY13" s="28">
        <f ca="1">NORMINV(RAND()*(1-2*Inputs!B58)+Inputs!B58,0,'(Other Computations)'!B208)</f>
        <v>8389.2296803353729</v>
      </c>
      <c r="AZ13" s="28">
        <f ca="1">NORMINV(RAND()*(1-2*Inputs!B58)+Inputs!B58,0,'(Other Computations)'!B208)</f>
        <v>-3344.4575453845086</v>
      </c>
      <c r="BA13" s="29">
        <f ca="1">SUM(AO13:AZ13)</f>
        <v>26597.71420943211</v>
      </c>
      <c r="BB13" s="28">
        <f ca="1">NORMINV(RAND()*(1-2*Inputs!B58)+Inputs!B58,0,'(Other Computations)'!B208)</f>
        <v>-26270.617118872666</v>
      </c>
      <c r="BC13" s="28">
        <f ca="1">NORMINV(RAND()*(1-2*Inputs!B58)+Inputs!B58,0,'(Other Computations)'!B208)</f>
        <v>3240.5692765452936</v>
      </c>
      <c r="BD13" s="28">
        <f ca="1">NORMINV(RAND()*(1-2*Inputs!B58)+Inputs!B58,0,'(Other Computations)'!B208)</f>
        <v>-43844.938027685675</v>
      </c>
      <c r="BE13" s="28">
        <f ca="1">NORMINV(RAND()*(1-2*Inputs!B58)+Inputs!B58,0,'(Other Computations)'!B208)</f>
        <v>14907.491558357362</v>
      </c>
      <c r="BF13" s="28">
        <f ca="1">NORMINV(RAND()*(1-2*Inputs!B58)+Inputs!B58,0,'(Other Computations)'!B208)</f>
        <v>-60808.606926339125</v>
      </c>
      <c r="BG13" s="28">
        <f ca="1">NORMINV(RAND()*(1-2*Inputs!B58)+Inputs!B58,0,'(Other Computations)'!B208)</f>
        <v>-20294.490655422236</v>
      </c>
      <c r="BH13" s="28">
        <f ca="1">NORMINV(RAND()*(1-2*Inputs!B58)+Inputs!B58,0,'(Other Computations)'!B208)</f>
        <v>2722.7563980262962</v>
      </c>
      <c r="BI13" s="28">
        <f ca="1">NORMINV(RAND()*(1-2*Inputs!B58)+Inputs!B58,0,'(Other Computations)'!B208)</f>
        <v>-39977.678381531558</v>
      </c>
      <c r="BJ13" s="28">
        <f ca="1">NORMINV(RAND()*(1-2*Inputs!B58)+Inputs!B58,0,'(Other Computations)'!B208)</f>
        <v>-13726.875061974997</v>
      </c>
      <c r="BK13" s="28">
        <f ca="1">NORMINV(RAND()*(1-2*Inputs!B58)+Inputs!B58,0,'(Other Computations)'!B208)</f>
        <v>12848.69168866094</v>
      </c>
      <c r="BL13" s="28">
        <f ca="1">NORMINV(RAND()*(1-2*Inputs!B58)+Inputs!B58,0,'(Other Computations)'!B208)</f>
        <v>-10284.013740270924</v>
      </c>
      <c r="BM13" s="28">
        <f ca="1">NORMINV(RAND()*(1-2*Inputs!B58)+Inputs!B58,0,'(Other Computations)'!B208)</f>
        <v>-44020.941297423102</v>
      </c>
      <c r="BN13" s="29">
        <f ca="1">SUM(BB13:BM13)</f>
        <v>-225508.6522879304</v>
      </c>
      <c r="BO13" s="28">
        <f ca="1">NORMINV(RAND()*(1-2*Inputs!B58)+Inputs!B58,0,'(Other Computations)'!B208)</f>
        <v>-8649.5484183894787</v>
      </c>
      <c r="BP13" s="28">
        <f ca="1">NORMINV(RAND()*(1-2*Inputs!B58)+Inputs!B58,0,'(Other Computations)'!B208)</f>
        <v>-52653.638514760729</v>
      </c>
      <c r="BQ13" s="28">
        <f ca="1">NORMINV(RAND()*(1-2*Inputs!B58)+Inputs!B58,0,'(Other Computations)'!B208)</f>
        <v>21069.958639486555</v>
      </c>
      <c r="BR13" s="28">
        <f ca="1">NORMINV(RAND()*(1-2*Inputs!B58)+Inputs!B58,0,'(Other Computations)'!B208)</f>
        <v>-9245.5027763971229</v>
      </c>
      <c r="BS13" s="28">
        <f ca="1">NORMINV(RAND()*(1-2*Inputs!B58)+Inputs!B58,0,'(Other Computations)'!B208)</f>
        <v>178.89397180369056</v>
      </c>
      <c r="BT13" s="28">
        <f ca="1">NORMINV(RAND()*(1-2*Inputs!B58)+Inputs!B58,0,'(Other Computations)'!B208)</f>
        <v>-27361.287540766647</v>
      </c>
      <c r="BU13" s="28">
        <f ca="1">NORMINV(RAND()*(1-2*Inputs!B58)+Inputs!B58,0,'(Other Computations)'!B208)</f>
        <v>-41927.700621355216</v>
      </c>
      <c r="BV13" s="28">
        <f ca="1">NORMINV(RAND()*(1-2*Inputs!B58)+Inputs!B58,0,'(Other Computations)'!B208)</f>
        <v>-520.88192599967715</v>
      </c>
      <c r="BW13" s="28">
        <f ca="1">NORMINV(RAND()*(1-2*Inputs!B58)+Inputs!B58,0,'(Other Computations)'!B208)</f>
        <v>-17931.934712605129</v>
      </c>
      <c r="BX13" s="28">
        <f ca="1">NORMINV(RAND()*(1-2*Inputs!B58)+Inputs!B58,0,'(Other Computations)'!B208)</f>
        <v>-18565.173957970375</v>
      </c>
      <c r="BY13" s="28">
        <f ca="1">NORMINV(RAND()*(1-2*Inputs!B58)+Inputs!B58,0,'(Other Computations)'!B208)</f>
        <v>-6839.4212888398779</v>
      </c>
      <c r="BZ13" s="28">
        <f ca="1">NORMINV(RAND()*(1-2*Inputs!B58)+Inputs!B58,0,'(Other Computations)'!B208)</f>
        <v>28274.082303324605</v>
      </c>
      <c r="CA13" s="29">
        <f ca="1">SUM(BO13:BZ13)</f>
        <v>-134172.1548424694</v>
      </c>
      <c r="CB13" s="28">
        <f ca="1">NORMINV(RAND()*(1-2*Inputs!B58)+Inputs!B58,0,'(Other Computations)'!B208)</f>
        <v>-12631.999346848717</v>
      </c>
      <c r="CC13" s="28">
        <f ca="1">NORMINV(RAND()*(1-2*Inputs!B58)+Inputs!B58,0,'(Other Computations)'!B208)</f>
        <v>-58621.223736456122</v>
      </c>
      <c r="CD13" s="28">
        <f ca="1">NORMINV(RAND()*(1-2*Inputs!B58)+Inputs!B58,0,'(Other Computations)'!B208)</f>
        <v>25604.032956998297</v>
      </c>
      <c r="CE13" s="28">
        <f ca="1">NORMINV(RAND()*(1-2*Inputs!B58)+Inputs!B58,0,'(Other Computations)'!B208)</f>
        <v>-806.14822544115862</v>
      </c>
      <c r="CF13" s="28">
        <f ca="1">NORMINV(RAND()*(1-2*Inputs!B58)+Inputs!B58,0,'(Other Computations)'!B208)</f>
        <v>1402.3712357673373</v>
      </c>
      <c r="CG13" s="28">
        <f ca="1">NORMINV(RAND()*(1-2*Inputs!B58)+Inputs!B58,0,'(Other Computations)'!B208)</f>
        <v>59441.257543933047</v>
      </c>
      <c r="CH13" s="28">
        <f ca="1">NORMINV(RAND()*(1-2*Inputs!B58)+Inputs!B58,0,'(Other Computations)'!B208)</f>
        <v>-9627.2128455199108</v>
      </c>
      <c r="CI13" s="28">
        <f ca="1">NORMINV(RAND()*(1-2*Inputs!B58)+Inputs!B58,0,'(Other Computations)'!B208)</f>
        <v>-1206.3972876080586</v>
      </c>
      <c r="CJ13" s="28">
        <f ca="1">NORMINV(RAND()*(1-2*Inputs!B58)+Inputs!B58,0,'(Other Computations)'!B208)</f>
        <v>1950.4903815975395</v>
      </c>
      <c r="CK13" s="28">
        <f ca="1">NORMINV(RAND()*(1-2*Inputs!B58)+Inputs!B58,0,'(Other Computations)'!B208)</f>
        <v>-6843.8667129086307</v>
      </c>
      <c r="CL13" s="28">
        <f ca="1">NORMINV(RAND()*(1-2*Inputs!B58)+Inputs!B58,0,'(Other Computations)'!B208)</f>
        <v>518.09799359759904</v>
      </c>
      <c r="CM13" s="28">
        <f ca="1">NORMINV(RAND()*(1-2*Inputs!B58)+Inputs!B58,0,'(Other Computations)'!B208)</f>
        <v>-34693.073038790615</v>
      </c>
      <c r="CN13" s="29">
        <f ca="1">SUM(CB13:CM13)</f>
        <v>-35513.671081679393</v>
      </c>
      <c r="CO13" s="28">
        <f ca="1">NORMINV(RAND()*(1-2*Inputs!B58)+Inputs!B58,0,'(Other Computations)'!B208)</f>
        <v>39270.256286954696</v>
      </c>
      <c r="CP13" s="28">
        <f ca="1">NORMINV(RAND()*(1-2*Inputs!B58)+Inputs!B58,0,'(Other Computations)'!B208)</f>
        <v>-34286.606351630071</v>
      </c>
      <c r="CQ13" s="28">
        <f ca="1">NORMINV(RAND()*(1-2*Inputs!B58)+Inputs!B58,0,'(Other Computations)'!B208)</f>
        <v>4186.5636207518737</v>
      </c>
      <c r="CR13" s="28">
        <f ca="1">NORMINV(RAND()*(1-2*Inputs!B58)+Inputs!B58,0,'(Other Computations)'!B208)</f>
        <v>1065.0173727358858</v>
      </c>
      <c r="CS13" s="28">
        <f ca="1">NORMINV(RAND()*(1-2*Inputs!B58)+Inputs!B58,0,'(Other Computations)'!B208)</f>
        <v>13289.495361333253</v>
      </c>
      <c r="CT13" s="28">
        <f ca="1">NORMINV(RAND()*(1-2*Inputs!B58)+Inputs!B58,0,'(Other Computations)'!B208)</f>
        <v>3393.6690509196619</v>
      </c>
      <c r="CU13" s="28">
        <f ca="1">NORMINV(RAND()*(1-2*Inputs!B58)+Inputs!B58,0,'(Other Computations)'!B208)</f>
        <v>-23857.767775085889</v>
      </c>
      <c r="CV13" s="28">
        <f ca="1">NORMINV(RAND()*(1-2*Inputs!B58)+Inputs!B58,0,'(Other Computations)'!B208)</f>
        <v>-45655.948162635927</v>
      </c>
      <c r="CW13" s="28">
        <f ca="1">NORMINV(RAND()*(1-2*Inputs!B58)+Inputs!B58,0,'(Other Computations)'!B208)</f>
        <v>-19185.80658770377</v>
      </c>
      <c r="CX13" s="28">
        <f ca="1">NORMINV(RAND()*(1-2*Inputs!B58)+Inputs!B58,0,'(Other Computations)'!B208)</f>
        <v>24804.669073042467</v>
      </c>
      <c r="CY13" s="28">
        <f ca="1">NORMINV(RAND()*(1-2*Inputs!B58)+Inputs!B58,0,'(Other Computations)'!B208)</f>
        <v>-40700.204775784718</v>
      </c>
      <c r="CZ13" s="28">
        <f ca="1">NORMINV(RAND()*(1-2*Inputs!B58)+Inputs!B58,0,'(Other Computations)'!B208)</f>
        <v>33833.906645237039</v>
      </c>
      <c r="DA13" s="29">
        <f ca="1">SUM(CO13:CZ13)</f>
        <v>-43842.756241865507</v>
      </c>
      <c r="DB13" s="28">
        <f ca="1">NORMINV(RAND()*(1-2*Inputs!B58)+Inputs!B58,0,'(Other Computations)'!B208)</f>
        <v>-50007.034989476277</v>
      </c>
      <c r="DC13" s="28">
        <f ca="1">NORMINV(RAND()*(1-2*Inputs!B58)+Inputs!B58,0,'(Other Computations)'!B208)</f>
        <v>-35819.539257575627</v>
      </c>
      <c r="DD13" s="28">
        <f ca="1">NORMINV(RAND()*(1-2*Inputs!B58)+Inputs!B58,0,'(Other Computations)'!B208)</f>
        <v>21535.728891242827</v>
      </c>
      <c r="DE13" s="28">
        <f ca="1">NORMINV(RAND()*(1-2*Inputs!B58)+Inputs!B58,0,'(Other Computations)'!B208)</f>
        <v>-18374.290208481078</v>
      </c>
      <c r="DF13" s="28">
        <f ca="1">NORMINV(RAND()*(1-2*Inputs!B58)+Inputs!B58,0,'(Other Computations)'!B208)</f>
        <v>-29476.677441878033</v>
      </c>
      <c r="DG13" s="28">
        <f ca="1">NORMINV(RAND()*(1-2*Inputs!B58)+Inputs!B58,0,'(Other Computations)'!B208)</f>
        <v>-3594.6506404581573</v>
      </c>
      <c r="DH13" s="28">
        <f ca="1">NORMINV(RAND()*(1-2*Inputs!B58)+Inputs!B58,0,'(Other Computations)'!B208)</f>
        <v>3938.6570509100111</v>
      </c>
      <c r="DI13" s="28">
        <f ca="1">NORMINV(RAND()*(1-2*Inputs!B58)+Inputs!B58,0,'(Other Computations)'!B208)</f>
        <v>-6853.8063215664915</v>
      </c>
      <c r="DJ13" s="28">
        <f ca="1">NORMINV(RAND()*(1-2*Inputs!B58)+Inputs!B58,0,'(Other Computations)'!B208)</f>
        <v>7241.4262985586547</v>
      </c>
      <c r="DK13" s="28">
        <f ca="1">NORMINV(RAND()*(1-2*Inputs!B58)+Inputs!B58,0,'(Other Computations)'!B208)</f>
        <v>-3884.9761722926769</v>
      </c>
      <c r="DL13" s="28">
        <f ca="1">NORMINV(RAND()*(1-2*Inputs!B58)+Inputs!B58,0,'(Other Computations)'!B208)</f>
        <v>-27501.115869018271</v>
      </c>
      <c r="DM13" s="28">
        <f ca="1">NORMINV(RAND()*(1-2*Inputs!B58)+Inputs!B58,0,'(Other Computations)'!B208)</f>
        <v>-8539.4867801211767</v>
      </c>
      <c r="DN13" s="29">
        <f ca="1">SUM(DB13:DM13)</f>
        <v>-151335.7654401563</v>
      </c>
      <c r="DO13" s="28">
        <f ca="1">NORMINV(RAND()*(1-2*Inputs!B58)+Inputs!B58,0,'(Other Computations)'!B208)</f>
        <v>-41660.703865735028</v>
      </c>
      <c r="DP13" s="28">
        <f ca="1">NORMINV(RAND()*(1-2*Inputs!B58)+Inputs!B58,0,'(Other Computations)'!B208)</f>
        <v>44460.056664955424</v>
      </c>
      <c r="DQ13" s="28">
        <f ca="1">NORMINV(RAND()*(1-2*Inputs!B58)+Inputs!B58,0,'(Other Computations)'!B208)</f>
        <v>53111.140950397894</v>
      </c>
      <c r="DR13" s="28">
        <f ca="1">NORMINV(RAND()*(1-2*Inputs!B58)+Inputs!B58,0,'(Other Computations)'!B208)</f>
        <v>97.144833254449992</v>
      </c>
      <c r="DS13" s="28">
        <f ca="1">NORMINV(RAND()*(1-2*Inputs!B58)+Inputs!B58,0,'(Other Computations)'!B208)</f>
        <v>55008.731409147142</v>
      </c>
      <c r="DT13" s="28">
        <f ca="1">NORMINV(RAND()*(1-2*Inputs!B58)+Inputs!B58,0,'(Other Computations)'!B208)</f>
        <v>-21952.52354967162</v>
      </c>
      <c r="DU13" s="28">
        <f ca="1">NORMINV(RAND()*(1-2*Inputs!B58)+Inputs!B58,0,'(Other Computations)'!B208)</f>
        <v>24164.280108316878</v>
      </c>
      <c r="DV13" s="28">
        <f ca="1">NORMINV(RAND()*(1-2*Inputs!B58)+Inputs!B58,0,'(Other Computations)'!B208)</f>
        <v>4195.7010084432141</v>
      </c>
      <c r="DW13" s="28">
        <f ca="1">NORMINV(RAND()*(1-2*Inputs!B58)+Inputs!B58,0,'(Other Computations)'!B208)</f>
        <v>-2077.4402365294527</v>
      </c>
      <c r="DX13" s="28">
        <f ca="1">NORMINV(RAND()*(1-2*Inputs!B58)+Inputs!B58,0,'(Other Computations)'!B208)</f>
        <v>-9925.014216616064</v>
      </c>
      <c r="DY13" s="28">
        <f ca="1">NORMINV(RAND()*(1-2*Inputs!B58)+Inputs!B58,0,'(Other Computations)'!B208)</f>
        <v>15463.420829438563</v>
      </c>
      <c r="DZ13" s="28">
        <f ca="1">NORMINV(RAND()*(1-2*Inputs!B58)+Inputs!B58,0,'(Other Computations)'!B208)</f>
        <v>59086.658908552308</v>
      </c>
      <c r="EA13" s="29">
        <f ca="1">SUM(DO13:DZ13)</f>
        <v>179971.45284395371</v>
      </c>
      <c r="EB13" s="28">
        <f ca="1">NORMINV(RAND()*(1-2*Inputs!B58)+Inputs!B58,0,'(Other Computations)'!B208)</f>
        <v>11882.756281684749</v>
      </c>
      <c r="EC13" s="28">
        <f ca="1">NORMINV(RAND()*(1-2*Inputs!B58)+Inputs!B58,0,'(Other Computations)'!B208)</f>
        <v>-4697.9565850518429</v>
      </c>
      <c r="ED13" s="28">
        <f ca="1">NORMINV(RAND()*(1-2*Inputs!B58)+Inputs!B58,0,'(Other Computations)'!B208)</f>
        <v>-33537.074994335402</v>
      </c>
      <c r="EE13" s="28">
        <f ca="1">NORMINV(RAND()*(1-2*Inputs!B58)+Inputs!B58,0,'(Other Computations)'!B208)</f>
        <v>-2769.3795954699444</v>
      </c>
      <c r="EF13" s="28">
        <f ca="1">NORMINV(RAND()*(1-2*Inputs!B58)+Inputs!B58,0,'(Other Computations)'!B208)</f>
        <v>19398.671853736651</v>
      </c>
      <c r="EG13" s="28">
        <f ca="1">NORMINV(RAND()*(1-2*Inputs!B58)+Inputs!B58,0,'(Other Computations)'!B208)</f>
        <v>-40607.29406182409</v>
      </c>
      <c r="EH13" s="28">
        <f ca="1">NORMINV(RAND()*(1-2*Inputs!B58)+Inputs!B58,0,'(Other Computations)'!B208)</f>
        <v>-36288.271056915568</v>
      </c>
      <c r="EI13" s="28">
        <f ca="1">NORMINV(RAND()*(1-2*Inputs!B58)+Inputs!B58,0,'(Other Computations)'!B208)</f>
        <v>-7270.5496939206914</v>
      </c>
      <c r="EJ13" s="28">
        <f ca="1">NORMINV(RAND()*(1-2*Inputs!B58)+Inputs!B58,0,'(Other Computations)'!B208)</f>
        <v>931.80056741818953</v>
      </c>
      <c r="EK13" s="28">
        <f ca="1">NORMINV(RAND()*(1-2*Inputs!B58)+Inputs!B58,0,'(Other Computations)'!B208)</f>
        <v>-48817.776499641026</v>
      </c>
      <c r="EL13" s="28">
        <f ca="1">NORMINV(RAND()*(1-2*Inputs!B58)+Inputs!B58,0,'(Other Computations)'!B208)</f>
        <v>-27015.729726897134</v>
      </c>
      <c r="EM13" s="28">
        <f ca="1">NORMINV(RAND()*(1-2*Inputs!B58)+Inputs!B58,0,'(Other Computations)'!B208)</f>
        <v>-10635.946306613911</v>
      </c>
      <c r="EN13" s="29">
        <f ca="1">SUM(EB13:EM13)</f>
        <v>-179426.74981783004</v>
      </c>
    </row>
    <row r="14" spans="1:144" ht="12.75" customHeight="1" outlineLevel="1" x14ac:dyDescent="0.2"/>
    <row r="15" spans="1:144" ht="12.75" customHeight="1" outlineLevel="1" x14ac:dyDescent="0.2"/>
    <row r="16" spans="1:144" ht="12.75" customHeight="1" x14ac:dyDescent="0.2">
      <c r="A16" s="3" t="str">
        <f>"Capital"</f>
        <v>Capital</v>
      </c>
    </row>
    <row r="17" spans="1:144" ht="12.75" customHeight="1" outlineLevel="1" x14ac:dyDescent="0.2">
      <c r="A17" s="2" t="str">
        <f>" "</f>
        <v xml:space="preserve"> </v>
      </c>
    </row>
    <row r="18" spans="1:144" ht="12.75" customHeight="1" outlineLevel="1" x14ac:dyDescent="0.2">
      <c r="B18" s="19" t="str">
        <f>ZZZ__FnCalls!F7</f>
        <v>MMM 2010</v>
      </c>
      <c r="C18" s="20" t="str">
        <f>ZZZ__FnCalls!F8</f>
        <v>MMM 2010</v>
      </c>
      <c r="D18" s="20" t="str">
        <f>ZZZ__FnCalls!F9</f>
        <v>MMM 2010</v>
      </c>
      <c r="E18" s="20" t="str">
        <f>ZZZ__FnCalls!F10</f>
        <v>MMM 2010</v>
      </c>
      <c r="F18" s="20" t="str">
        <f>ZZZ__FnCalls!F11</f>
        <v>MMM 2010</v>
      </c>
      <c r="G18" s="20" t="str">
        <f>ZZZ__FnCalls!F12</f>
        <v>MMM 2010</v>
      </c>
      <c r="H18" s="20" t="str">
        <f>ZZZ__FnCalls!F13</f>
        <v>MMM 2010</v>
      </c>
      <c r="I18" s="20" t="str">
        <f>ZZZ__FnCalls!F14</f>
        <v>MMM 2010</v>
      </c>
      <c r="J18" s="20" t="str">
        <f>ZZZ__FnCalls!F15</f>
        <v>MMM 2010</v>
      </c>
      <c r="K18" s="20" t="str">
        <f>ZZZ__FnCalls!F16</f>
        <v>MMM 2010</v>
      </c>
      <c r="L18" s="20" t="str">
        <f>ZZZ__FnCalls!F17</f>
        <v>MMM 2010</v>
      </c>
      <c r="M18" s="20" t="str">
        <f>ZZZ__FnCalls!F18</f>
        <v>MMM 2010</v>
      </c>
      <c r="N18" s="21" t="str">
        <f>ZZZ__FnCalls!H7</f>
        <v>2010</v>
      </c>
      <c r="O18" s="20" t="str">
        <f>ZZZ__FnCalls!F19</f>
        <v>MMM 2011</v>
      </c>
      <c r="P18" s="20" t="str">
        <f>ZZZ__FnCalls!F20</f>
        <v>MMM 2011</v>
      </c>
      <c r="Q18" s="20" t="str">
        <f>ZZZ__FnCalls!F21</f>
        <v>MMM 2011</v>
      </c>
      <c r="R18" s="20" t="str">
        <f>ZZZ__FnCalls!F22</f>
        <v>MMM 2011</v>
      </c>
      <c r="S18" s="20" t="str">
        <f>ZZZ__FnCalls!F23</f>
        <v>MMM 2011</v>
      </c>
      <c r="T18" s="20" t="str">
        <f>ZZZ__FnCalls!F24</f>
        <v>MMM 2011</v>
      </c>
      <c r="U18" s="20" t="str">
        <f>ZZZ__FnCalls!F25</f>
        <v>MMM 2011</v>
      </c>
      <c r="V18" s="20" t="str">
        <f>ZZZ__FnCalls!F26</f>
        <v>MMM 2011</v>
      </c>
      <c r="W18" s="20" t="str">
        <f>ZZZ__FnCalls!F27</f>
        <v>MMM 2011</v>
      </c>
      <c r="X18" s="20" t="str">
        <f>ZZZ__FnCalls!F28</f>
        <v>MMM 2011</v>
      </c>
      <c r="Y18" s="20" t="str">
        <f>ZZZ__FnCalls!F29</f>
        <v>MMM 2011</v>
      </c>
      <c r="Z18" s="20" t="str">
        <f>ZZZ__FnCalls!F30</f>
        <v>MMM 2011</v>
      </c>
      <c r="AA18" s="21" t="str">
        <f>ZZZ__FnCalls!H19</f>
        <v>2011</v>
      </c>
      <c r="AB18" s="20" t="str">
        <f>ZZZ__FnCalls!F31</f>
        <v>MMM 2012</v>
      </c>
      <c r="AC18" s="20" t="str">
        <f>ZZZ__FnCalls!F32</f>
        <v>MMM 2012</v>
      </c>
      <c r="AD18" s="20" t="str">
        <f>ZZZ__FnCalls!F33</f>
        <v>MMM 2012</v>
      </c>
      <c r="AE18" s="20" t="str">
        <f>ZZZ__FnCalls!F34</f>
        <v>MMM 2012</v>
      </c>
      <c r="AF18" s="20" t="str">
        <f>ZZZ__FnCalls!F35</f>
        <v>MMM 2012</v>
      </c>
      <c r="AG18" s="20" t="str">
        <f>ZZZ__FnCalls!F36</f>
        <v>MMM 2012</v>
      </c>
      <c r="AH18" s="20" t="str">
        <f>ZZZ__FnCalls!F37</f>
        <v>MMM 2012</v>
      </c>
      <c r="AI18" s="20" t="str">
        <f>ZZZ__FnCalls!F38</f>
        <v>MMM 2012</v>
      </c>
      <c r="AJ18" s="20" t="str">
        <f>ZZZ__FnCalls!F39</f>
        <v>MMM 2012</v>
      </c>
      <c r="AK18" s="20" t="str">
        <f>ZZZ__FnCalls!F40</f>
        <v>MMM 2012</v>
      </c>
      <c r="AL18" s="20" t="str">
        <f>ZZZ__FnCalls!F41</f>
        <v>MMM 2012</v>
      </c>
      <c r="AM18" s="20" t="str">
        <f>ZZZ__FnCalls!F42</f>
        <v>MMM 2012</v>
      </c>
      <c r="AN18" s="21" t="str">
        <f>ZZZ__FnCalls!H31</f>
        <v>2012</v>
      </c>
      <c r="AO18" s="20" t="str">
        <f>ZZZ__FnCalls!F43</f>
        <v>MMM 2013</v>
      </c>
      <c r="AP18" s="20" t="str">
        <f>ZZZ__FnCalls!F44</f>
        <v>MMM 2013</v>
      </c>
      <c r="AQ18" s="20" t="str">
        <f>ZZZ__FnCalls!F45</f>
        <v>MMM 2013</v>
      </c>
      <c r="AR18" s="20" t="str">
        <f>ZZZ__FnCalls!F46</f>
        <v>MMM 2013</v>
      </c>
      <c r="AS18" s="20" t="str">
        <f>ZZZ__FnCalls!F47</f>
        <v>MMM 2013</v>
      </c>
      <c r="AT18" s="20" t="str">
        <f>ZZZ__FnCalls!F48</f>
        <v>MMM 2013</v>
      </c>
      <c r="AU18" s="20" t="str">
        <f>ZZZ__FnCalls!F49</f>
        <v>MMM 2013</v>
      </c>
      <c r="AV18" s="20" t="str">
        <f>ZZZ__FnCalls!F50</f>
        <v>MMM 2013</v>
      </c>
      <c r="AW18" s="20" t="str">
        <f>ZZZ__FnCalls!F51</f>
        <v>MMM 2013</v>
      </c>
      <c r="AX18" s="20" t="str">
        <f>ZZZ__FnCalls!F52</f>
        <v>MMM 2013</v>
      </c>
      <c r="AY18" s="20" t="str">
        <f>ZZZ__FnCalls!F53</f>
        <v>MMM 2013</v>
      </c>
      <c r="AZ18" s="20" t="str">
        <f>ZZZ__FnCalls!F54</f>
        <v>MMM 2013</v>
      </c>
      <c r="BA18" s="21" t="str">
        <f>ZZZ__FnCalls!H43</f>
        <v>2013</v>
      </c>
      <c r="BB18" s="20" t="str">
        <f>ZZZ__FnCalls!F55</f>
        <v>MMM 2014</v>
      </c>
      <c r="BC18" s="20" t="str">
        <f>ZZZ__FnCalls!F56</f>
        <v>MMM 2014</v>
      </c>
      <c r="BD18" s="20" t="str">
        <f>ZZZ__FnCalls!F57</f>
        <v>MMM 2014</v>
      </c>
      <c r="BE18" s="20" t="str">
        <f>ZZZ__FnCalls!F58</f>
        <v>MMM 2014</v>
      </c>
      <c r="BF18" s="20" t="str">
        <f>ZZZ__FnCalls!F59</f>
        <v>MMM 2014</v>
      </c>
      <c r="BG18" s="20" t="str">
        <f>ZZZ__FnCalls!F60</f>
        <v>MMM 2014</v>
      </c>
      <c r="BH18" s="20" t="str">
        <f>ZZZ__FnCalls!F61</f>
        <v>MMM 2014</v>
      </c>
      <c r="BI18" s="20" t="str">
        <f>ZZZ__FnCalls!F62</f>
        <v>MMM 2014</v>
      </c>
      <c r="BJ18" s="20" t="str">
        <f>ZZZ__FnCalls!F63</f>
        <v>MMM 2014</v>
      </c>
      <c r="BK18" s="20" t="str">
        <f>ZZZ__FnCalls!F64</f>
        <v>MMM 2014</v>
      </c>
      <c r="BL18" s="20" t="str">
        <f>ZZZ__FnCalls!F65</f>
        <v>MMM 2014</v>
      </c>
      <c r="BM18" s="20" t="str">
        <f>ZZZ__FnCalls!F66</f>
        <v>MMM 2014</v>
      </c>
      <c r="BN18" s="21" t="str">
        <f>ZZZ__FnCalls!H55</f>
        <v>2014</v>
      </c>
      <c r="BO18" s="20" t="str">
        <f>ZZZ__FnCalls!F67</f>
        <v>MMM 2015</v>
      </c>
      <c r="BP18" s="20" t="str">
        <f>ZZZ__FnCalls!F68</f>
        <v>MMM 2015</v>
      </c>
      <c r="BQ18" s="20" t="str">
        <f>ZZZ__FnCalls!F69</f>
        <v>MMM 2015</v>
      </c>
      <c r="BR18" s="20" t="str">
        <f>ZZZ__FnCalls!F70</f>
        <v>MMM 2015</v>
      </c>
      <c r="BS18" s="20" t="str">
        <f>ZZZ__FnCalls!F71</f>
        <v>MMM 2015</v>
      </c>
      <c r="BT18" s="20" t="str">
        <f>ZZZ__FnCalls!F72</f>
        <v>MMM 2015</v>
      </c>
      <c r="BU18" s="20" t="str">
        <f>ZZZ__FnCalls!F73</f>
        <v>MMM 2015</v>
      </c>
      <c r="BV18" s="20" t="str">
        <f>ZZZ__FnCalls!F74</f>
        <v>MMM 2015</v>
      </c>
      <c r="BW18" s="20" t="str">
        <f>ZZZ__FnCalls!F75</f>
        <v>MMM 2015</v>
      </c>
      <c r="BX18" s="20" t="str">
        <f>ZZZ__FnCalls!F76</f>
        <v>MMM 2015</v>
      </c>
      <c r="BY18" s="20" t="str">
        <f>ZZZ__FnCalls!F77</f>
        <v>MMM 2015</v>
      </c>
      <c r="BZ18" s="20" t="str">
        <f>ZZZ__FnCalls!F78</f>
        <v>MMM 2015</v>
      </c>
      <c r="CA18" s="21" t="str">
        <f>ZZZ__FnCalls!H67</f>
        <v>2015</v>
      </c>
      <c r="CB18" s="20" t="str">
        <f>ZZZ__FnCalls!F79</f>
        <v>MMM 2016</v>
      </c>
      <c r="CC18" s="20" t="str">
        <f>ZZZ__FnCalls!F80</f>
        <v>MMM 2016</v>
      </c>
      <c r="CD18" s="20" t="str">
        <f>ZZZ__FnCalls!F81</f>
        <v>MMM 2016</v>
      </c>
      <c r="CE18" s="20" t="str">
        <f>ZZZ__FnCalls!F82</f>
        <v>MMM 2016</v>
      </c>
      <c r="CF18" s="20" t="str">
        <f>ZZZ__FnCalls!F83</f>
        <v>MMM 2016</v>
      </c>
      <c r="CG18" s="20" t="str">
        <f>ZZZ__FnCalls!F84</f>
        <v>MMM 2016</v>
      </c>
      <c r="CH18" s="20" t="str">
        <f>ZZZ__FnCalls!F85</f>
        <v>MMM 2016</v>
      </c>
      <c r="CI18" s="20" t="str">
        <f>ZZZ__FnCalls!F86</f>
        <v>MMM 2016</v>
      </c>
      <c r="CJ18" s="20" t="str">
        <f>ZZZ__FnCalls!F87</f>
        <v>MMM 2016</v>
      </c>
      <c r="CK18" s="20" t="str">
        <f>ZZZ__FnCalls!F88</f>
        <v>MMM 2016</v>
      </c>
      <c r="CL18" s="20" t="str">
        <f>ZZZ__FnCalls!F89</f>
        <v>MMM 2016</v>
      </c>
      <c r="CM18" s="20" t="str">
        <f>ZZZ__FnCalls!F90</f>
        <v>MMM 2016</v>
      </c>
      <c r="CN18" s="21" t="str">
        <f>ZZZ__FnCalls!H79</f>
        <v>2016</v>
      </c>
      <c r="CO18" s="20" t="str">
        <f>ZZZ__FnCalls!F91</f>
        <v>MMM 2017</v>
      </c>
      <c r="CP18" s="20" t="str">
        <f>ZZZ__FnCalls!F92</f>
        <v>MMM 2017</v>
      </c>
      <c r="CQ18" s="20" t="str">
        <f>ZZZ__FnCalls!F93</f>
        <v>MMM 2017</v>
      </c>
      <c r="CR18" s="20" t="str">
        <f>ZZZ__FnCalls!F94</f>
        <v>MMM 2017</v>
      </c>
      <c r="CS18" s="20" t="str">
        <f>ZZZ__FnCalls!F95</f>
        <v>MMM 2017</v>
      </c>
      <c r="CT18" s="20" t="str">
        <f>ZZZ__FnCalls!F96</f>
        <v>MMM 2017</v>
      </c>
      <c r="CU18" s="20" t="str">
        <f>ZZZ__FnCalls!F97</f>
        <v>MMM 2017</v>
      </c>
      <c r="CV18" s="20" t="str">
        <f>ZZZ__FnCalls!F98</f>
        <v>MMM 2017</v>
      </c>
      <c r="CW18" s="20" t="str">
        <f>ZZZ__FnCalls!F99</f>
        <v>MMM 2017</v>
      </c>
      <c r="CX18" s="20" t="str">
        <f>ZZZ__FnCalls!F100</f>
        <v>MMM 2017</v>
      </c>
      <c r="CY18" s="20" t="str">
        <f>ZZZ__FnCalls!F101</f>
        <v>MMM 2017</v>
      </c>
      <c r="CZ18" s="20" t="str">
        <f>ZZZ__FnCalls!F102</f>
        <v>MMM 2017</v>
      </c>
      <c r="DA18" s="21" t="str">
        <f>ZZZ__FnCalls!H91</f>
        <v>2017</v>
      </c>
      <c r="DB18" s="20" t="str">
        <f>ZZZ__FnCalls!F103</f>
        <v>MMM 2018</v>
      </c>
      <c r="DC18" s="20" t="str">
        <f>ZZZ__FnCalls!F104</f>
        <v>MMM 2018</v>
      </c>
      <c r="DD18" s="20" t="str">
        <f>ZZZ__FnCalls!F105</f>
        <v>MMM 2018</v>
      </c>
      <c r="DE18" s="20" t="str">
        <f>ZZZ__FnCalls!F106</f>
        <v>MMM 2018</v>
      </c>
      <c r="DF18" s="20" t="str">
        <f>ZZZ__FnCalls!F107</f>
        <v>MMM 2018</v>
      </c>
      <c r="DG18" s="20" t="str">
        <f>ZZZ__FnCalls!F108</f>
        <v>MMM 2018</v>
      </c>
      <c r="DH18" s="20" t="str">
        <f>ZZZ__FnCalls!F109</f>
        <v>MMM 2018</v>
      </c>
      <c r="DI18" s="20" t="str">
        <f>ZZZ__FnCalls!F110</f>
        <v>MMM 2018</v>
      </c>
      <c r="DJ18" s="20" t="str">
        <f>ZZZ__FnCalls!F111</f>
        <v>MMM 2018</v>
      </c>
      <c r="DK18" s="20" t="str">
        <f>ZZZ__FnCalls!F112</f>
        <v>MMM 2018</v>
      </c>
      <c r="DL18" s="20" t="str">
        <f>ZZZ__FnCalls!F113</f>
        <v>MMM 2018</v>
      </c>
      <c r="DM18" s="20" t="str">
        <f>ZZZ__FnCalls!F114</f>
        <v>MMM 2018</v>
      </c>
      <c r="DN18" s="21" t="str">
        <f>ZZZ__FnCalls!H103</f>
        <v>2018</v>
      </c>
      <c r="DO18" s="20" t="str">
        <f>ZZZ__FnCalls!F115</f>
        <v>MMM 2019</v>
      </c>
      <c r="DP18" s="20" t="str">
        <f>ZZZ__FnCalls!F116</f>
        <v>MMM 2019</v>
      </c>
      <c r="DQ18" s="20" t="str">
        <f>ZZZ__FnCalls!F117</f>
        <v>MMM 2019</v>
      </c>
      <c r="DR18" s="20" t="str">
        <f>ZZZ__FnCalls!F118</f>
        <v>MMM 2019</v>
      </c>
      <c r="DS18" s="20" t="str">
        <f>ZZZ__FnCalls!F119</f>
        <v>MMM 2019</v>
      </c>
      <c r="DT18" s="20" t="str">
        <f>ZZZ__FnCalls!F120</f>
        <v>MMM 2019</v>
      </c>
      <c r="DU18" s="20" t="str">
        <f>ZZZ__FnCalls!F121</f>
        <v>MMM 2019</v>
      </c>
      <c r="DV18" s="20" t="str">
        <f>ZZZ__FnCalls!F122</f>
        <v>MMM 2019</v>
      </c>
      <c r="DW18" s="20" t="str">
        <f>ZZZ__FnCalls!F123</f>
        <v>MMM 2019</v>
      </c>
      <c r="DX18" s="20" t="str">
        <f>ZZZ__FnCalls!F124</f>
        <v>MMM 2019</v>
      </c>
      <c r="DY18" s="20" t="str">
        <f>ZZZ__FnCalls!F125</f>
        <v>MMM 2019</v>
      </c>
      <c r="DZ18" s="20" t="str">
        <f>ZZZ__FnCalls!F126</f>
        <v>MMM 2019</v>
      </c>
      <c r="EA18" s="21" t="str">
        <f>ZZZ__FnCalls!H115</f>
        <v>2019</v>
      </c>
      <c r="EB18" s="20" t="str">
        <f>ZZZ__FnCalls!F127</f>
        <v>MMM 2020</v>
      </c>
      <c r="EC18" s="20" t="str">
        <f>ZZZ__FnCalls!F128</f>
        <v>MMM 2020</v>
      </c>
      <c r="ED18" s="20" t="str">
        <f>ZZZ__FnCalls!F129</f>
        <v>MMM 2020</v>
      </c>
      <c r="EE18" s="20" t="str">
        <f>ZZZ__FnCalls!F130</f>
        <v>MMM 2020</v>
      </c>
      <c r="EF18" s="20" t="str">
        <f>ZZZ__FnCalls!F131</f>
        <v>MMM 2020</v>
      </c>
      <c r="EG18" s="20" t="str">
        <f>ZZZ__FnCalls!F132</f>
        <v>MMM 2020</v>
      </c>
      <c r="EH18" s="20" t="str">
        <f>ZZZ__FnCalls!F133</f>
        <v>MMM 2020</v>
      </c>
      <c r="EI18" s="20" t="str">
        <f>ZZZ__FnCalls!F134</f>
        <v>MMM 2020</v>
      </c>
      <c r="EJ18" s="20" t="str">
        <f>ZZZ__FnCalls!F135</f>
        <v>MMM 2020</v>
      </c>
      <c r="EK18" s="20" t="str">
        <f>ZZZ__FnCalls!F136</f>
        <v>MMM 2020</v>
      </c>
      <c r="EL18" s="20" t="str">
        <f>ZZZ__FnCalls!F137</f>
        <v>MMM 2020</v>
      </c>
      <c r="EM18" s="20" t="str">
        <f>ZZZ__FnCalls!F138</f>
        <v>MMM 2020</v>
      </c>
      <c r="EN18" s="21" t="str">
        <f>ZZZ__FnCalls!H127</f>
        <v>2020</v>
      </c>
    </row>
    <row r="19" spans="1:144" ht="12.75" customHeight="1" outlineLevel="1" x14ac:dyDescent="0.2">
      <c r="A19" s="7" t="str">
        <f>Labels!B9</f>
        <v>Capital</v>
      </c>
      <c r="B19" s="22">
        <f>Inputs!B20*'(Other Computations)'!B8/(1/Inputs!B19/12+'(Other Computations)'!B144)</f>
        <v>34645298.421926454</v>
      </c>
      <c r="C19" s="22">
        <f t="shared" ref="C19:M19" si="11">B19+B21-B20</f>
        <v>34645298.421926454</v>
      </c>
      <c r="D19" s="22">
        <f t="shared" ca="1" si="11"/>
        <v>34644793.185336284</v>
      </c>
      <c r="E19" s="22">
        <f t="shared" ca="1" si="11"/>
        <v>34643950.247360632</v>
      </c>
      <c r="F19" s="22">
        <f t="shared" ca="1" si="11"/>
        <v>34642787.831419513</v>
      </c>
      <c r="G19" s="22">
        <f t="shared" ca="1" si="11"/>
        <v>34641215.053060263</v>
      </c>
      <c r="H19" s="22">
        <f t="shared" ca="1" si="11"/>
        <v>34639378.07397911</v>
      </c>
      <c r="I19" s="22">
        <f t="shared" ca="1" si="11"/>
        <v>34637082.942719124</v>
      </c>
      <c r="J19" s="22">
        <f t="shared" ca="1" si="11"/>
        <v>34634462.785258137</v>
      </c>
      <c r="K19" s="22">
        <f t="shared" ca="1" si="11"/>
        <v>34631560.650803238</v>
      </c>
      <c r="L19" s="22">
        <f t="shared" ca="1" si="11"/>
        <v>34628361.291484244</v>
      </c>
      <c r="M19" s="22">
        <f t="shared" ca="1" si="11"/>
        <v>34624890.789061934</v>
      </c>
      <c r="N19" s="23">
        <f ca="1">M19</f>
        <v>34624890.789061934</v>
      </c>
      <c r="O19" s="22">
        <f ca="1">M19+M21-M20</f>
        <v>34621084.762177318</v>
      </c>
      <c r="P19" s="22">
        <f t="shared" ref="P19:Z19" ca="1" si="12">O19+O21-O20</f>
        <v>34616994.277735941</v>
      </c>
      <c r="Q19" s="22">
        <f t="shared" ca="1" si="12"/>
        <v>34612691.774147592</v>
      </c>
      <c r="R19" s="22">
        <f t="shared" ca="1" si="12"/>
        <v>34608150.479508594</v>
      </c>
      <c r="S19" s="22">
        <f t="shared" ca="1" si="12"/>
        <v>34603311.969478622</v>
      </c>
      <c r="T19" s="22">
        <f t="shared" ca="1" si="12"/>
        <v>34598135.508843236</v>
      </c>
      <c r="U19" s="22">
        <f t="shared" ca="1" si="12"/>
        <v>34592759.169266164</v>
      </c>
      <c r="V19" s="22">
        <f t="shared" ca="1" si="12"/>
        <v>34587128.53458295</v>
      </c>
      <c r="W19" s="22">
        <f t="shared" ca="1" si="12"/>
        <v>34581196.941582076</v>
      </c>
      <c r="X19" s="22">
        <f t="shared" ca="1" si="12"/>
        <v>34574958.010160521</v>
      </c>
      <c r="Y19" s="22">
        <f t="shared" ca="1" si="12"/>
        <v>34568619.451894544</v>
      </c>
      <c r="Z19" s="22">
        <f t="shared" ca="1" si="12"/>
        <v>34562080.035422936</v>
      </c>
      <c r="AA19" s="23">
        <f ca="1">Z19</f>
        <v>34562080.035422936</v>
      </c>
      <c r="AB19" s="22">
        <f ca="1">Z19+Z21-Z20</f>
        <v>34555280.785643391</v>
      </c>
      <c r="AC19" s="22">
        <f t="shared" ref="AC19:AM19" ca="1" si="13">AB19+AB21-AB20</f>
        <v>34548183.732601322</v>
      </c>
      <c r="AD19" s="22">
        <f t="shared" ca="1" si="13"/>
        <v>34540910.77260644</v>
      </c>
      <c r="AE19" s="22">
        <f t="shared" ca="1" si="13"/>
        <v>34533374.01815176</v>
      </c>
      <c r="AF19" s="22">
        <f t="shared" ca="1" si="13"/>
        <v>34525578.558500059</v>
      </c>
      <c r="AG19" s="22">
        <f t="shared" ca="1" si="13"/>
        <v>34517547.425630361</v>
      </c>
      <c r="AH19" s="22">
        <f t="shared" ca="1" si="13"/>
        <v>34509371.876846515</v>
      </c>
      <c r="AI19" s="22">
        <f t="shared" ca="1" si="13"/>
        <v>34501048.770919159</v>
      </c>
      <c r="AJ19" s="22">
        <f t="shared" ca="1" si="13"/>
        <v>34492542.15795324</v>
      </c>
      <c r="AK19" s="22">
        <f t="shared" ca="1" si="13"/>
        <v>34483919.656665869</v>
      </c>
      <c r="AL19" s="22">
        <f t="shared" ca="1" si="13"/>
        <v>34475143.219049141</v>
      </c>
      <c r="AM19" s="22">
        <f t="shared" ca="1" si="13"/>
        <v>34466229.881926134</v>
      </c>
      <c r="AN19" s="23">
        <f ca="1">AM19</f>
        <v>34466229.881926134</v>
      </c>
      <c r="AO19" s="22">
        <f ca="1">AM19+AM21-AM20</f>
        <v>34457259.601251088</v>
      </c>
      <c r="AP19" s="22">
        <f t="shared" ref="AP19:AZ19" ca="1" si="14">AO19+AO21-AO20</f>
        <v>34448189.282367058</v>
      </c>
      <c r="AQ19" s="22">
        <f t="shared" ca="1" si="14"/>
        <v>34438987.675693966</v>
      </c>
      <c r="AR19" s="22">
        <f t="shared" ca="1" si="14"/>
        <v>34429709.758541316</v>
      </c>
      <c r="AS19" s="22">
        <f t="shared" ca="1" si="14"/>
        <v>34420379.421778977</v>
      </c>
      <c r="AT19" s="22">
        <f t="shared" ca="1" si="14"/>
        <v>34410940.85460107</v>
      </c>
      <c r="AU19" s="22">
        <f t="shared" ca="1" si="14"/>
        <v>34401395.004353069</v>
      </c>
      <c r="AV19" s="22">
        <f t="shared" ca="1" si="14"/>
        <v>34391728.539140224</v>
      </c>
      <c r="AW19" s="22">
        <f t="shared" ca="1" si="14"/>
        <v>34381900.756831117</v>
      </c>
      <c r="AX19" s="22">
        <f t="shared" ca="1" si="14"/>
        <v>34371883.713858522</v>
      </c>
      <c r="AY19" s="22">
        <f t="shared" ca="1" si="14"/>
        <v>34361720.102981672</v>
      </c>
      <c r="AZ19" s="22">
        <f t="shared" ca="1" si="14"/>
        <v>34351432.296742409</v>
      </c>
      <c r="BA19" s="23">
        <f ca="1">AZ19</f>
        <v>34351432.296742409</v>
      </c>
      <c r="BB19" s="22">
        <f ca="1">AZ19+AZ21-AZ20</f>
        <v>34341055.175483003</v>
      </c>
      <c r="BC19" s="22">
        <f t="shared" ref="BC19:BM19" ca="1" si="15">BB19+BB21-BB20</f>
        <v>34330568.938869514</v>
      </c>
      <c r="BD19" s="22">
        <f t="shared" ca="1" si="15"/>
        <v>34319932.911198705</v>
      </c>
      <c r="BE19" s="22">
        <f t="shared" ca="1" si="15"/>
        <v>34309207.553502381</v>
      </c>
      <c r="BF19" s="22">
        <f t="shared" ca="1" si="15"/>
        <v>34298305.435076952</v>
      </c>
      <c r="BG19" s="22">
        <f t="shared" ca="1" si="15"/>
        <v>34287343.865285993</v>
      </c>
      <c r="BH19" s="22">
        <f t="shared" ca="1" si="15"/>
        <v>34276180.033337109</v>
      </c>
      <c r="BI19" s="22">
        <f t="shared" ca="1" si="15"/>
        <v>34264896.989080139</v>
      </c>
      <c r="BJ19" s="22">
        <f t="shared" ca="1" si="15"/>
        <v>34253542.123939499</v>
      </c>
      <c r="BK19" s="22">
        <f t="shared" ca="1" si="15"/>
        <v>34242035.825657278</v>
      </c>
      <c r="BL19" s="22">
        <f t="shared" ca="1" si="15"/>
        <v>34230432.509518892</v>
      </c>
      <c r="BM19" s="22">
        <f t="shared" ca="1" si="15"/>
        <v>34218785.743483149</v>
      </c>
      <c r="BN19" s="23">
        <f ca="1">BM19</f>
        <v>34218785.743483149</v>
      </c>
      <c r="BO19" s="22">
        <f ca="1">BM19+BM21-BM20</f>
        <v>34207052.697477318</v>
      </c>
      <c r="BP19" s="22">
        <f t="shared" ref="BP19:BZ19" ca="1" si="16">BO19+BO21-BO20</f>
        <v>34195171.260540485</v>
      </c>
      <c r="BQ19" s="22">
        <f t="shared" ca="1" si="16"/>
        <v>34183213.350277826</v>
      </c>
      <c r="BR19" s="22">
        <f t="shared" ca="1" si="16"/>
        <v>34171097.132931821</v>
      </c>
      <c r="BS19" s="22">
        <f t="shared" ca="1" si="16"/>
        <v>34158967.999445759</v>
      </c>
      <c r="BT19" s="22">
        <f t="shared" ca="1" si="16"/>
        <v>34146768.538930014</v>
      </c>
      <c r="BU19" s="22">
        <f t="shared" ca="1" si="16"/>
        <v>34134518.753366247</v>
      </c>
      <c r="BV19" s="22">
        <f t="shared" ca="1" si="16"/>
        <v>34122167.667391859</v>
      </c>
      <c r="BW19" s="22">
        <f t="shared" ca="1" si="16"/>
        <v>34109690.455894329</v>
      </c>
      <c r="BX19" s="22">
        <f t="shared" ca="1" si="16"/>
        <v>34097169.929817542</v>
      </c>
      <c r="BY19" s="22">
        <f t="shared" ca="1" si="16"/>
        <v>34084574.236154586</v>
      </c>
      <c r="BZ19" s="22">
        <f t="shared" ca="1" si="16"/>
        <v>34071904.205608077</v>
      </c>
      <c r="CA19" s="23">
        <f ca="1">BZ19</f>
        <v>34071904.205608077</v>
      </c>
      <c r="CB19" s="22">
        <f ca="1">BZ19+BZ21-BZ20</f>
        <v>34059184.306777552</v>
      </c>
      <c r="CC19" s="22">
        <f t="shared" ref="CC19:CM19" ca="1" si="17">CB19+CB21-CB20</f>
        <v>34046482.977848805</v>
      </c>
      <c r="CD19" s="22">
        <f t="shared" ca="1" si="17"/>
        <v>34033721.54967621</v>
      </c>
      <c r="CE19" s="22">
        <f t="shared" ca="1" si="17"/>
        <v>34020813.952325985</v>
      </c>
      <c r="CF19" s="22">
        <f t="shared" ca="1" si="17"/>
        <v>34007925.300250567</v>
      </c>
      <c r="CG19" s="22">
        <f t="shared" ca="1" si="17"/>
        <v>33995004.683060914</v>
      </c>
      <c r="CH19" s="22">
        <f t="shared" ca="1" si="17"/>
        <v>33982057.330890812</v>
      </c>
      <c r="CI19" s="22">
        <f t="shared" ca="1" si="17"/>
        <v>33969194.924112856</v>
      </c>
      <c r="CJ19" s="22">
        <f t="shared" ca="1" si="17"/>
        <v>33956283.305243261</v>
      </c>
      <c r="CK19" s="22">
        <f t="shared" ca="1" si="17"/>
        <v>33943340.087081097</v>
      </c>
      <c r="CL19" s="22">
        <f t="shared" ca="1" si="17"/>
        <v>33930372.289633505</v>
      </c>
      <c r="CM19" s="22">
        <f t="shared" ca="1" si="17"/>
        <v>33917363.812913999</v>
      </c>
      <c r="CN19" s="23">
        <f ca="1">CM19</f>
        <v>33917363.812913999</v>
      </c>
      <c r="CO19" s="22">
        <f ca="1">CM19+CM21-CM20</f>
        <v>33904329.944610789</v>
      </c>
      <c r="CP19" s="22">
        <f t="shared" ref="CP19:CZ19" ca="1" si="18">CO19+CO21-CO20</f>
        <v>33891204.241194926</v>
      </c>
      <c r="CQ19" s="22">
        <f t="shared" ca="1" si="18"/>
        <v>33878130.447227985</v>
      </c>
      <c r="CR19" s="22">
        <f t="shared" ca="1" si="18"/>
        <v>33864966.706869267</v>
      </c>
      <c r="CS19" s="22">
        <f t="shared" ca="1" si="18"/>
        <v>33851789.129442118</v>
      </c>
      <c r="CT19" s="22">
        <f t="shared" ca="1" si="18"/>
        <v>33838592.321638532</v>
      </c>
      <c r="CU19" s="22">
        <f t="shared" ca="1" si="18"/>
        <v>33825400.336224735</v>
      </c>
      <c r="CV19" s="22">
        <f t="shared" ca="1" si="18"/>
        <v>33812194.250319019</v>
      </c>
      <c r="CW19" s="22">
        <f t="shared" ca="1" si="18"/>
        <v>33798922.635207444</v>
      </c>
      <c r="CX19" s="22">
        <f t="shared" ca="1" si="18"/>
        <v>33785545.794958316</v>
      </c>
      <c r="CY19" s="22">
        <f t="shared" ca="1" si="18"/>
        <v>33772117.393310644</v>
      </c>
      <c r="CZ19" s="22">
        <f t="shared" ca="1" si="18"/>
        <v>33758722.764939547</v>
      </c>
      <c r="DA19" s="23">
        <f ca="1">CZ19</f>
        <v>33758722.764939547</v>
      </c>
      <c r="DB19" s="22">
        <f ca="1">CZ19+CZ21-CZ20</f>
        <v>33745236.026114263</v>
      </c>
      <c r="DC19" s="22">
        <f t="shared" ref="DC19:DM19" ca="1" si="19">DB19+DB21-DB20</f>
        <v>33731802.110881999</v>
      </c>
      <c r="DD19" s="22">
        <f t="shared" ca="1" si="19"/>
        <v>33718259.564907461</v>
      </c>
      <c r="DE19" s="22">
        <f t="shared" ca="1" si="19"/>
        <v>33704638.528565861</v>
      </c>
      <c r="DF19" s="22">
        <f t="shared" ca="1" si="19"/>
        <v>33691050.724314146</v>
      </c>
      <c r="DG19" s="22">
        <f t="shared" ca="1" si="19"/>
        <v>33677418.948414974</v>
      </c>
      <c r="DH19" s="22">
        <f t="shared" ca="1" si="19"/>
        <v>33663723.178521253</v>
      </c>
      <c r="DI19" s="22">
        <f t="shared" ca="1" si="19"/>
        <v>33650014.795230173</v>
      </c>
      <c r="DJ19" s="22">
        <f t="shared" ca="1" si="19"/>
        <v>33636308.571145095</v>
      </c>
      <c r="DK19" s="22">
        <f t="shared" ca="1" si="19"/>
        <v>33622583.883536205</v>
      </c>
      <c r="DL19" s="22">
        <f t="shared" ca="1" si="19"/>
        <v>33608868.382952482</v>
      </c>
      <c r="DM19" s="22">
        <f t="shared" ca="1" si="19"/>
        <v>33595140.713455297</v>
      </c>
      <c r="DN19" s="23">
        <f ca="1">DM19</f>
        <v>33595140.713455297</v>
      </c>
      <c r="DO19" s="22">
        <f ca="1">DM19+DM21-DM20</f>
        <v>33581356.08353316</v>
      </c>
      <c r="DP19" s="22">
        <f t="shared" ref="DP19:DZ19" ca="1" si="20">DO19+DO21-DO20</f>
        <v>33567552.392016821</v>
      </c>
      <c r="DQ19" s="22">
        <f t="shared" ca="1" si="20"/>
        <v>33553667.019223668</v>
      </c>
      <c r="DR19" s="22">
        <f t="shared" ca="1" si="20"/>
        <v>33539866.855000459</v>
      </c>
      <c r="DS19" s="22">
        <f t="shared" ca="1" si="20"/>
        <v>33526166.097912159</v>
      </c>
      <c r="DT19" s="22">
        <f t="shared" ca="1" si="20"/>
        <v>33512460.734845906</v>
      </c>
      <c r="DU19" s="22">
        <f t="shared" ca="1" si="20"/>
        <v>33498855.825219464</v>
      </c>
      <c r="DV19" s="22">
        <f t="shared" ca="1" si="20"/>
        <v>33485201.613549121</v>
      </c>
      <c r="DW19" s="22">
        <f t="shared" ca="1" si="20"/>
        <v>33471587.520281099</v>
      </c>
      <c r="DX19" s="22">
        <f t="shared" ca="1" si="20"/>
        <v>33457974.373593174</v>
      </c>
      <c r="DY19" s="22">
        <f t="shared" ca="1" si="20"/>
        <v>33444350.172803383</v>
      </c>
      <c r="DZ19" s="22">
        <f t="shared" ca="1" si="20"/>
        <v>33430700.217745639</v>
      </c>
      <c r="EA19" s="23">
        <f ca="1">DZ19</f>
        <v>33430700.217745639</v>
      </c>
      <c r="EB19" s="22">
        <f ca="1">DZ19+DZ21-DZ20</f>
        <v>33417073.817331258</v>
      </c>
      <c r="EC19" s="22">
        <f t="shared" ref="EC19:EM19" ca="1" si="21">EB19+EB21-EB20</f>
        <v>33403553.541587692</v>
      </c>
      <c r="ED19" s="22">
        <f t="shared" ca="1" si="21"/>
        <v>33390046.372860719</v>
      </c>
      <c r="EE19" s="22">
        <f t="shared" ca="1" si="21"/>
        <v>33376520.27332744</v>
      </c>
      <c r="EF19" s="22">
        <f t="shared" ca="1" si="21"/>
        <v>33362920.730155177</v>
      </c>
      <c r="EG19" s="22">
        <f t="shared" ca="1" si="21"/>
        <v>33349308.513001435</v>
      </c>
      <c r="EH19" s="22">
        <f t="shared" ca="1" si="21"/>
        <v>33335726.41268193</v>
      </c>
      <c r="EI19" s="22">
        <f t="shared" ca="1" si="21"/>
        <v>33322059.169852667</v>
      </c>
      <c r="EJ19" s="22">
        <f t="shared" ca="1" si="21"/>
        <v>33308317.394075323</v>
      </c>
      <c r="EK19" s="22">
        <f t="shared" ca="1" si="21"/>
        <v>33294558.511067979</v>
      </c>
      <c r="EL19" s="22">
        <f t="shared" ca="1" si="21"/>
        <v>33280798.752688464</v>
      </c>
      <c r="EM19" s="22">
        <f t="shared" ca="1" si="21"/>
        <v>33266943.140096769</v>
      </c>
      <c r="EN19" s="23">
        <f ca="1">EM19</f>
        <v>33266943.140096769</v>
      </c>
    </row>
    <row r="20" spans="1:144" ht="12.75" customHeight="1" outlineLevel="1" x14ac:dyDescent="0.2">
      <c r="A20" s="11" t="str">
        <f>Labels!B11</f>
        <v>Capital Depreciation</v>
      </c>
      <c r="B20" s="24">
        <f>B22/Inputs!B19/12</f>
        <v>206222.01441622889</v>
      </c>
      <c r="C20" s="24">
        <f>B19/Inputs!B19/12</f>
        <v>206222.01441622889</v>
      </c>
      <c r="D20" s="24">
        <f>C19/Inputs!B19/12</f>
        <v>206222.01441622889</v>
      </c>
      <c r="E20" s="24">
        <f ca="1">D19/Inputs!B19/12</f>
        <v>206219.00705557314</v>
      </c>
      <c r="F20" s="24">
        <f ca="1">E19/Inputs!B19/12</f>
        <v>206213.9895676228</v>
      </c>
      <c r="G20" s="24">
        <f ca="1">F19/Inputs!B19/12</f>
        <v>206207.07042511614</v>
      </c>
      <c r="H20" s="24">
        <f ca="1">G19/Inputs!B19/12</f>
        <v>206197.70864916823</v>
      </c>
      <c r="I20" s="24">
        <f ca="1">H19/Inputs!B19/12</f>
        <v>206186.77424987566</v>
      </c>
      <c r="J20" s="24">
        <f ca="1">I19/Inputs!B19/12</f>
        <v>206173.11275428048</v>
      </c>
      <c r="K20" s="24">
        <f ca="1">J19/Inputs!B19/12</f>
        <v>206157.51657891748</v>
      </c>
      <c r="L20" s="24">
        <f ca="1">K19/Inputs!B19/12</f>
        <v>206140.2419690669</v>
      </c>
      <c r="M20" s="24">
        <f ca="1">L19/Inputs!B19/12</f>
        <v>206121.19816359668</v>
      </c>
      <c r="N20" s="25">
        <f ca="1">SUM(B20:M20)</f>
        <v>2474282.6626619045</v>
      </c>
      <c r="O20" s="24">
        <f ca="1">M19/Inputs!B19/12</f>
        <v>206100.54041108294</v>
      </c>
      <c r="P20" s="24">
        <f ca="1">O19/Inputs!B19/12</f>
        <v>206077.88548915068</v>
      </c>
      <c r="Q20" s="24">
        <f ca="1">P19/Inputs!B19/12</f>
        <v>206053.53736747583</v>
      </c>
      <c r="R20" s="24">
        <f ca="1">Q19/Inputs!B19/12</f>
        <v>206027.92722706901</v>
      </c>
      <c r="S20" s="24">
        <f ca="1">R19/Inputs!B19/12</f>
        <v>206000.8957113607</v>
      </c>
      <c r="T20" s="24">
        <f ca="1">S19/Inputs!B19/12</f>
        <v>205972.0950564204</v>
      </c>
      <c r="U20" s="24">
        <f ca="1">T19/Inputs!B19/12</f>
        <v>205941.28279073353</v>
      </c>
      <c r="V20" s="24">
        <f ca="1">U19/Inputs!B19/12</f>
        <v>205909.28076944148</v>
      </c>
      <c r="W20" s="24">
        <f ca="1">V19/Inputs!B19/12</f>
        <v>205875.76508680327</v>
      </c>
      <c r="X20" s="24">
        <f ca="1">W19/Inputs!B19/12</f>
        <v>205840.45798560759</v>
      </c>
      <c r="Y20" s="24">
        <f ca="1">X19/Inputs!B19/12</f>
        <v>205803.32148905072</v>
      </c>
      <c r="Z20" s="24">
        <f ca="1">Y19/Inputs!B19/12</f>
        <v>205765.59197556277</v>
      </c>
      <c r="AA20" s="25">
        <f ca="1">SUM(O20:Z20)</f>
        <v>2471368.581359759</v>
      </c>
      <c r="AB20" s="24">
        <f ca="1">Z19/Inputs!B19/12</f>
        <v>205726.66687751748</v>
      </c>
      <c r="AC20" s="24">
        <f ca="1">AB19/Inputs!B19/12</f>
        <v>205686.19515263921</v>
      </c>
      <c r="AD20" s="24">
        <f ca="1">AC19/Inputs!B19/12</f>
        <v>205643.95078929359</v>
      </c>
      <c r="AE20" s="24">
        <f ca="1">AD19/Inputs!B19/12</f>
        <v>205600.65936075264</v>
      </c>
      <c r="AF20" s="24">
        <f ca="1">AE19/Inputs!B19/12</f>
        <v>205555.7977270938</v>
      </c>
      <c r="AG20" s="24">
        <f ca="1">AF19/Inputs!B19/12</f>
        <v>205509.39618154799</v>
      </c>
      <c r="AH20" s="24">
        <f ca="1">AG19/Inputs!B19/12</f>
        <v>205461.59181922834</v>
      </c>
      <c r="AI20" s="24">
        <f ca="1">AH19/Inputs!B19/12</f>
        <v>205412.9278383721</v>
      </c>
      <c r="AJ20" s="24">
        <f ca="1">AI19/Inputs!B19/12</f>
        <v>205363.38554118547</v>
      </c>
      <c r="AK20" s="24">
        <f ca="1">AJ19/Inputs!B19/12</f>
        <v>205312.75094019785</v>
      </c>
      <c r="AL20" s="24">
        <f ca="1">AK19/Inputs!B19/12</f>
        <v>205261.42652777303</v>
      </c>
      <c r="AM20" s="24">
        <f ca="1">AL19/Inputs!B19/12</f>
        <v>205209.18582767344</v>
      </c>
      <c r="AN20" s="25">
        <f ca="1">SUM(AB20:AM20)</f>
        <v>2465743.9345832746</v>
      </c>
      <c r="AO20" s="24">
        <f ca="1">AM19/Inputs!B19/12</f>
        <v>205156.13024956032</v>
      </c>
      <c r="AP20" s="24">
        <f ca="1">AO19/Inputs!B19/12</f>
        <v>205102.73572173269</v>
      </c>
      <c r="AQ20" s="24">
        <f ca="1">AP19/Inputs!B19/12</f>
        <v>205048.74572837536</v>
      </c>
      <c r="AR20" s="24">
        <f ca="1">AQ19/Inputs!B19/12</f>
        <v>204993.97426008314</v>
      </c>
      <c r="AS20" s="24">
        <f ca="1">AR19/Inputs!B19/12</f>
        <v>204938.74856274595</v>
      </c>
      <c r="AT20" s="24">
        <f ca="1">AS19/Inputs!B19/12</f>
        <v>204883.21084392248</v>
      </c>
      <c r="AU20" s="24">
        <f ca="1">AT19/Inputs!B19/12</f>
        <v>204827.02889643493</v>
      </c>
      <c r="AV20" s="24">
        <f ca="1">AU19/Inputs!B19/12</f>
        <v>204770.20835924448</v>
      </c>
      <c r="AW20" s="24">
        <f ca="1">AV19/Inputs!B19/12</f>
        <v>204712.66987583469</v>
      </c>
      <c r="AX20" s="24">
        <f ca="1">AW19/Inputs!B19/12</f>
        <v>204654.17117161377</v>
      </c>
      <c r="AY20" s="24">
        <f ca="1">AX19/Inputs!B19/12</f>
        <v>204594.54591582456</v>
      </c>
      <c r="AZ20" s="24">
        <f ca="1">AY19/Inputs!B19/12</f>
        <v>204534.04823203376</v>
      </c>
      <c r="BA20" s="25">
        <f ca="1">SUM(AO20:AZ20)</f>
        <v>2458216.2178174062</v>
      </c>
      <c r="BB20" s="24">
        <f ca="1">AZ19/Inputs!B19/12</f>
        <v>204472.8112901334</v>
      </c>
      <c r="BC20" s="24">
        <f ca="1">BB19/Inputs!B19/12</f>
        <v>204411.04271120834</v>
      </c>
      <c r="BD20" s="24">
        <f ca="1">BC19/Inputs!B19/12</f>
        <v>204348.62463612805</v>
      </c>
      <c r="BE20" s="24">
        <f ca="1">BD19/Inputs!B19/12</f>
        <v>204285.31494761133</v>
      </c>
      <c r="BF20" s="24">
        <f ca="1">BE19/Inputs!B19/12</f>
        <v>204221.47353275225</v>
      </c>
      <c r="BG20" s="24">
        <f ca="1">BF19/Inputs!B19/12</f>
        <v>204156.57997069613</v>
      </c>
      <c r="BH20" s="24">
        <f ca="1">BG19/Inputs!B19/12</f>
        <v>204091.33253146426</v>
      </c>
      <c r="BI20" s="24">
        <f ca="1">BH19/Inputs!B19/12</f>
        <v>204024.88115081613</v>
      </c>
      <c r="BJ20" s="24">
        <f ca="1">BI19/Inputs!B19/12</f>
        <v>203957.72017309605</v>
      </c>
      <c r="BK20" s="24">
        <f ca="1">BJ19/Inputs!B19/12</f>
        <v>203890.13169011605</v>
      </c>
      <c r="BL20" s="24">
        <f ca="1">BK19/Inputs!B19/12</f>
        <v>203821.64181938858</v>
      </c>
      <c r="BM20" s="24">
        <f ca="1">BL19/Inputs!B19/12</f>
        <v>203752.57446142196</v>
      </c>
      <c r="BN20" s="25">
        <f ca="1">SUM(BB20:BM20)</f>
        <v>2449434.1289148326</v>
      </c>
      <c r="BO20" s="24">
        <f ca="1">BM19/Inputs!B19/12</f>
        <v>203683.24847311398</v>
      </c>
      <c r="BP20" s="24">
        <f ca="1">BO19/Inputs!B19/12</f>
        <v>203613.40891355547</v>
      </c>
      <c r="BQ20" s="24">
        <f ca="1">BP19/Inputs!B19/12</f>
        <v>203542.68607464575</v>
      </c>
      <c r="BR20" s="24">
        <f ca="1">BQ19/Inputs!B19/12</f>
        <v>203471.50803736804</v>
      </c>
      <c r="BS20" s="24">
        <f ca="1">BR19/Inputs!B19/12</f>
        <v>203399.38769602275</v>
      </c>
      <c r="BT20" s="24">
        <f ca="1">BS19/Inputs!B19/12</f>
        <v>203327.19047289144</v>
      </c>
      <c r="BU20" s="24">
        <f ca="1">BT19/Inputs!B19/12</f>
        <v>203254.57463648819</v>
      </c>
      <c r="BV20" s="24">
        <f ca="1">BU19/Inputs!B19/12</f>
        <v>203181.65924622767</v>
      </c>
      <c r="BW20" s="24">
        <f ca="1">BV19/Inputs!B19/12</f>
        <v>203108.14087733251</v>
      </c>
      <c r="BX20" s="24">
        <f ca="1">BW19/Inputs!B19/12</f>
        <v>203033.87176127578</v>
      </c>
      <c r="BY20" s="24">
        <f ca="1">BX19/Inputs!B19/12</f>
        <v>202959.34482034252</v>
      </c>
      <c r="BZ20" s="24">
        <f ca="1">BY19/Inputs!B19/12</f>
        <v>202884.37045330112</v>
      </c>
      <c r="CA20" s="25">
        <f ca="1">SUM(BO20:BZ20)</f>
        <v>2439459.3914625654</v>
      </c>
      <c r="CB20" s="24">
        <f ca="1">BZ19/Inputs!B19/12</f>
        <v>202808.95360480997</v>
      </c>
      <c r="CC20" s="24">
        <f ca="1">CB19/Inputs!B19/12</f>
        <v>202733.23992129497</v>
      </c>
      <c r="CD20" s="24">
        <f ca="1">CC19/Inputs!B19/12</f>
        <v>202657.63677290955</v>
      </c>
      <c r="CE20" s="24">
        <f ca="1">CD19/Inputs!B19/12</f>
        <v>202581.67589092979</v>
      </c>
      <c r="CF20" s="24">
        <f ca="1">CE19/Inputs!B19/12</f>
        <v>202504.84495432136</v>
      </c>
      <c r="CG20" s="24">
        <f ca="1">CF19/Inputs!B19/12</f>
        <v>202428.12678720578</v>
      </c>
      <c r="CH20" s="24">
        <f ca="1">CG19/Inputs!B19/12</f>
        <v>202351.21835155308</v>
      </c>
      <c r="CI20" s="24">
        <f ca="1">CH19/Inputs!B19/12</f>
        <v>202274.15077911198</v>
      </c>
      <c r="CJ20" s="24">
        <f ca="1">CI19/Inputs!B19/12</f>
        <v>202197.58883400509</v>
      </c>
      <c r="CK20" s="24">
        <f ca="1">CJ19/Inputs!B19/12</f>
        <v>202120.73395978133</v>
      </c>
      <c r="CL20" s="24">
        <f ca="1">CK19/Inputs!B19/12</f>
        <v>202043.69099453033</v>
      </c>
      <c r="CM20" s="24">
        <f ca="1">CL19/Inputs!B19/12</f>
        <v>201966.50172400897</v>
      </c>
      <c r="CN20" s="25">
        <f ca="1">SUM(CB20:CM20)</f>
        <v>2428668.3625744618</v>
      </c>
      <c r="CO20" s="24">
        <f ca="1">CM19/Inputs!B19/12</f>
        <v>201889.07031496428</v>
      </c>
      <c r="CP20" s="24">
        <f ca="1">CO19/Inputs!B19/12</f>
        <v>201811.4877655404</v>
      </c>
      <c r="CQ20" s="24">
        <f ca="1">CP19/Inputs!B19/12</f>
        <v>201733.35857854123</v>
      </c>
      <c r="CR20" s="24">
        <f ca="1">CQ19/Inputs!B19/12</f>
        <v>201655.53837635706</v>
      </c>
      <c r="CS20" s="24">
        <f ca="1">CR19/Inputs!B19/12</f>
        <v>201577.18277898373</v>
      </c>
      <c r="CT20" s="24">
        <f ca="1">CS19/Inputs!B19/12</f>
        <v>201498.74481810784</v>
      </c>
      <c r="CU20" s="24">
        <f ca="1">CT19/Inputs!B19/12</f>
        <v>201420.19239070555</v>
      </c>
      <c r="CV20" s="24">
        <f ca="1">CU19/Inputs!B19/12</f>
        <v>201341.66866800436</v>
      </c>
      <c r="CW20" s="24">
        <f ca="1">CV19/Inputs!B19/12</f>
        <v>201263.0610138037</v>
      </c>
      <c r="CX20" s="24">
        <f ca="1">CW19/Inputs!B19/12</f>
        <v>201184.06330480622</v>
      </c>
      <c r="CY20" s="24">
        <f ca="1">CX19/Inputs!B19/12</f>
        <v>201104.43925570426</v>
      </c>
      <c r="CZ20" s="24">
        <f ca="1">CY19/Inputs!B19/12</f>
        <v>201024.50829351574</v>
      </c>
      <c r="DA20" s="25">
        <f ca="1">SUM(CO20:CZ20)</f>
        <v>2417503.3155590338</v>
      </c>
      <c r="DB20" s="24">
        <f ca="1">CZ19/Inputs!B19/12</f>
        <v>200944.77836273541</v>
      </c>
      <c r="DC20" s="24">
        <f ca="1">DB19/Inputs!B19/12</f>
        <v>200864.50015544205</v>
      </c>
      <c r="DD20" s="24">
        <f ca="1">DC19/Inputs!B19/12</f>
        <v>200784.5363742976</v>
      </c>
      <c r="DE20" s="24">
        <f ca="1">DD19/Inputs!B19/12</f>
        <v>200703.92598159204</v>
      </c>
      <c r="DF20" s="24">
        <f ca="1">DE19/Inputs!B19/12</f>
        <v>200622.84838432062</v>
      </c>
      <c r="DG20" s="24">
        <f ca="1">DF19/Inputs!B19/12</f>
        <v>200541.968597108</v>
      </c>
      <c r="DH20" s="24">
        <f ca="1">DG19/Inputs!B19/12</f>
        <v>200460.82707389866</v>
      </c>
      <c r="DI20" s="24">
        <f ca="1">DH19/Inputs!B19/12</f>
        <v>200379.30463405509</v>
      </c>
      <c r="DJ20" s="24">
        <f ca="1">DI19/Inputs!B19/12</f>
        <v>200297.7071144653</v>
      </c>
      <c r="DK20" s="24">
        <f ca="1">DJ19/Inputs!B19/12</f>
        <v>200216.12244729223</v>
      </c>
      <c r="DL20" s="24">
        <f ca="1">DK19/Inputs!B19/12</f>
        <v>200134.42787819169</v>
      </c>
      <c r="DM20" s="24">
        <f ca="1">DL19/Inputs!B19/12</f>
        <v>200052.78799376477</v>
      </c>
      <c r="DN20" s="25">
        <f ca="1">SUM(DB20:DM20)</f>
        <v>2406003.734997164</v>
      </c>
      <c r="DO20" s="24">
        <f ca="1">DM19/Inputs!B19/12</f>
        <v>199971.07567532916</v>
      </c>
      <c r="DP20" s="24">
        <f ca="1">DO19/Inputs!B19/12</f>
        <v>199889.02430674501</v>
      </c>
      <c r="DQ20" s="24">
        <f ca="1">DP19/Inputs!B19/12</f>
        <v>199806.85947629061</v>
      </c>
      <c r="DR20" s="24">
        <f ca="1">DQ19/Inputs!B19/12</f>
        <v>199724.20844775994</v>
      </c>
      <c r="DS20" s="24">
        <f ca="1">DR19/Inputs!B19/12</f>
        <v>199642.06461309796</v>
      </c>
      <c r="DT20" s="24">
        <f ca="1">DS19/Inputs!B19/12</f>
        <v>199560.51248757238</v>
      </c>
      <c r="DU20" s="24">
        <f ca="1">DT19/Inputs!B19/12</f>
        <v>199478.93294551133</v>
      </c>
      <c r="DV20" s="24">
        <f ca="1">DU19/Inputs!B19/12</f>
        <v>199397.95134059203</v>
      </c>
      <c r="DW20" s="24">
        <f ca="1">DV19/Inputs!B19/12</f>
        <v>199316.6762711257</v>
      </c>
      <c r="DX20" s="24">
        <f ca="1">DW19/Inputs!B19/12</f>
        <v>199235.64000167322</v>
      </c>
      <c r="DY20" s="24">
        <f ca="1">DX19/Inputs!B19/12</f>
        <v>199154.60936662604</v>
      </c>
      <c r="DZ20" s="24">
        <f ca="1">DY19/Inputs!B19/12</f>
        <v>199073.51293335346</v>
      </c>
      <c r="EA20" s="25">
        <f ca="1">SUM(DO20:DZ20)</f>
        <v>2394251.0678656767</v>
      </c>
      <c r="EB20" s="24">
        <f ca="1">DZ19/Inputs!B19/12</f>
        <v>198992.2632008669</v>
      </c>
      <c r="EC20" s="24">
        <f ca="1">EB19/Inputs!B19/12</f>
        <v>198911.15367459084</v>
      </c>
      <c r="ED20" s="24">
        <f ca="1">EC19/Inputs!B19/12</f>
        <v>198830.67584278388</v>
      </c>
      <c r="EE20" s="24">
        <f ca="1">ED19/Inputs!B19/12</f>
        <v>198750.27602893286</v>
      </c>
      <c r="EF20" s="24">
        <f ca="1">EE19/Inputs!B19/12</f>
        <v>198669.76353171095</v>
      </c>
      <c r="EG20" s="24">
        <f ca="1">EF19/Inputs!B19/12</f>
        <v>198588.81386997129</v>
      </c>
      <c r="EH20" s="24">
        <f ca="1">EG19/Inputs!B19/12</f>
        <v>198507.78876786566</v>
      </c>
      <c r="EI20" s="24">
        <f ca="1">EH19/Inputs!B19/12</f>
        <v>198426.94293263054</v>
      </c>
      <c r="EJ20" s="24">
        <f ca="1">EI19/Inputs!B19/12</f>
        <v>198345.59029674207</v>
      </c>
      <c r="EK20" s="24">
        <f ca="1">EJ19/Inputs!B19/12</f>
        <v>198263.79401235309</v>
      </c>
      <c r="EL20" s="24">
        <f ca="1">EK19/Inputs!B19/12</f>
        <v>198181.89589921417</v>
      </c>
      <c r="EM20" s="24">
        <f ca="1">EL19/Inputs!B19/12</f>
        <v>198099.99257552659</v>
      </c>
      <c r="EN20" s="25">
        <f ca="1">SUM(EB20:EM20)</f>
        <v>2382568.9506331887</v>
      </c>
    </row>
    <row r="21" spans="1:144" ht="12.75" customHeight="1" outlineLevel="1" x14ac:dyDescent="0.2">
      <c r="A21" s="11" t="str">
        <f>Labels!B19</f>
        <v>Capital Investment</v>
      </c>
      <c r="B21" s="24">
        <f>B20+(B22-B19)/Inputs!B22/12</f>
        <v>206222.01441622889</v>
      </c>
      <c r="C21" s="24">
        <f ca="1">C20+(C22-C19)/Inputs!B22/12</f>
        <v>205716.77782605519</v>
      </c>
      <c r="D21" s="24">
        <f ca="1">D20+(D22-D19)/Inputs!B22/12</f>
        <v>205379.07644057326</v>
      </c>
      <c r="E21" s="24">
        <f ca="1">E20+(E22-E19)/Inputs!B22/12</f>
        <v>205056.59111445642</v>
      </c>
      <c r="F21" s="24">
        <f ca="1">F20+(F22-F19)/Inputs!B22/12</f>
        <v>204641.21120836984</v>
      </c>
      <c r="G21" s="24">
        <f ca="1">G20+(G22-G19)/Inputs!B22/12</f>
        <v>204370.09134396267</v>
      </c>
      <c r="H21" s="24">
        <f ca="1">H20+(H22-H19)/Inputs!B22/12</f>
        <v>203902.57738918191</v>
      </c>
      <c r="I21" s="24">
        <f ca="1">I20+(I22-I19)/Inputs!B22/12</f>
        <v>203566.61678888396</v>
      </c>
      <c r="J21" s="24">
        <f ca="1">J20+(J22-J19)/Inputs!B22/12</f>
        <v>203270.9782993774</v>
      </c>
      <c r="K21" s="24">
        <f ca="1">K20+(K22-K19)/Inputs!B22/12</f>
        <v>202958.15725992576</v>
      </c>
      <c r="L21" s="24">
        <f ca="1">L20+(L22-L19)/Inputs!B22/12</f>
        <v>202669.73954675588</v>
      </c>
      <c r="M21" s="24">
        <f ca="1">M20+(M22-M19)/Inputs!B22/12</f>
        <v>202315.17127898478</v>
      </c>
      <c r="N21" s="25">
        <f ca="1">SUM(B21:M21)</f>
        <v>2450069.0029127561</v>
      </c>
      <c r="O21" s="24">
        <f ca="1">O20+(O22-O19)/Inputs!B22/12</f>
        <v>202010.05596970799</v>
      </c>
      <c r="P21" s="24">
        <f ca="1">P20+(P22-P19)/Inputs!B22/12</f>
        <v>201775.38190080473</v>
      </c>
      <c r="Q21" s="24">
        <f ca="1">Q20+(Q22-Q19)/Inputs!B22/12</f>
        <v>201512.2427284795</v>
      </c>
      <c r="R21" s="24">
        <f ca="1">R20+(R22-R19)/Inputs!B22/12</f>
        <v>201189.41719710341</v>
      </c>
      <c r="S21" s="24">
        <f ca="1">S20+(S22-S19)/Inputs!B22/12</f>
        <v>200824.43507597657</v>
      </c>
      <c r="T21" s="24">
        <f ca="1">T20+(T22-T19)/Inputs!B22/12</f>
        <v>200595.75547935234</v>
      </c>
      <c r="U21" s="24">
        <f ca="1">U20+(U22-U19)/Inputs!B22/12</f>
        <v>200310.6481075194</v>
      </c>
      <c r="V21" s="24">
        <f ca="1">V20+(V22-V19)/Inputs!B22/12</f>
        <v>199977.6877685748</v>
      </c>
      <c r="W21" s="24">
        <f ca="1">W20+(W22-W19)/Inputs!B22/12</f>
        <v>199636.8336652421</v>
      </c>
      <c r="X21" s="24">
        <f ca="1">X20+(X22-X19)/Inputs!B22/12</f>
        <v>199501.89971963657</v>
      </c>
      <c r="Y21" s="24">
        <f ca="1">Y20+(Y22-Y19)/Inputs!B22/12</f>
        <v>199263.90501744501</v>
      </c>
      <c r="Z21" s="24">
        <f ca="1">Z20+(Z22-Z19)/Inputs!B22/12</f>
        <v>198966.34219601841</v>
      </c>
      <c r="AA21" s="25">
        <f ca="1">SUM(O21:Z21)</f>
        <v>2405564.6048258608</v>
      </c>
      <c r="AB21" s="24">
        <f ca="1">AB20+(AB22-AB19)/Inputs!B22/12</f>
        <v>198629.61383544945</v>
      </c>
      <c r="AC21" s="24">
        <f ca="1">AC20+(AC22-AC19)/Inputs!B22/12</f>
        <v>198413.23515775768</v>
      </c>
      <c r="AD21" s="24">
        <f ca="1">AD20+(AD22-AD19)/Inputs!B22/12</f>
        <v>198107.19633461235</v>
      </c>
      <c r="AE21" s="24">
        <f ca="1">AE20+(AE22-AE19)/Inputs!B22/12</f>
        <v>197805.19970904695</v>
      </c>
      <c r="AF21" s="24">
        <f ca="1">AF20+(AF22-AF19)/Inputs!B22/12</f>
        <v>197524.66485739755</v>
      </c>
      <c r="AG21" s="24">
        <f ca="1">AG20+(AG22-AG19)/Inputs!B22/12</f>
        <v>197333.84739769765</v>
      </c>
      <c r="AH21" s="24">
        <f ca="1">AH20+(AH22-AH19)/Inputs!B22/12</f>
        <v>197138.48589187214</v>
      </c>
      <c r="AI21" s="24">
        <f ca="1">AI20+(AI22-AI19)/Inputs!B22/12</f>
        <v>196906.31487245302</v>
      </c>
      <c r="AJ21" s="24">
        <f ca="1">AJ20+(AJ22-AJ19)/Inputs!B22/12</f>
        <v>196740.88425381581</v>
      </c>
      <c r="AK21" s="24">
        <f ca="1">AK20+(AK22-AK19)/Inputs!B22/12</f>
        <v>196536.31332347085</v>
      </c>
      <c r="AL21" s="24">
        <f ca="1">AL20+(AL22-AL19)/Inputs!B22/12</f>
        <v>196348.08940477122</v>
      </c>
      <c r="AM21" s="24">
        <f ca="1">AM20+(AM22-AM19)/Inputs!B22/12</f>
        <v>196238.90515262398</v>
      </c>
      <c r="AN21" s="25">
        <f ca="1">SUM(AB21:AM21)</f>
        <v>2367722.7501909686</v>
      </c>
      <c r="AO21" s="24">
        <f ca="1">AO20+(AO22-AO19)/Inputs!B22/12</f>
        <v>196085.81136553074</v>
      </c>
      <c r="AP21" s="24">
        <f ca="1">AP20+(AP22-AP19)/Inputs!B22/12</f>
        <v>195901.12904864064</v>
      </c>
      <c r="AQ21" s="24">
        <f ca="1">AQ20+(AQ22-AQ19)/Inputs!B22/12</f>
        <v>195770.8285757245</v>
      </c>
      <c r="AR21" s="24">
        <f ca="1">AR20+(AR22-AR19)/Inputs!B22/12</f>
        <v>195663.63749774738</v>
      </c>
      <c r="AS21" s="24">
        <f ca="1">AS20+(AS22-AS19)/Inputs!B22/12</f>
        <v>195500.18138484037</v>
      </c>
      <c r="AT21" s="24">
        <f ca="1">AT20+(AT22-AT19)/Inputs!B22/12</f>
        <v>195337.36059591579</v>
      </c>
      <c r="AU21" s="24">
        <f ca="1">AU20+(AU22-AU19)/Inputs!B22/12</f>
        <v>195160.56368358855</v>
      </c>
      <c r="AV21" s="24">
        <f ca="1">AV20+(AV22-AV19)/Inputs!B22/12</f>
        <v>194942.42605013619</v>
      </c>
      <c r="AW21" s="24">
        <f ca="1">AW20+(AW22-AW19)/Inputs!B22/12</f>
        <v>194695.62690324659</v>
      </c>
      <c r="AX21" s="24">
        <f ca="1">AX20+(AX22-AX19)/Inputs!B22/12</f>
        <v>194490.56029476071</v>
      </c>
      <c r="AY21" s="24">
        <f ca="1">AY20+(AY22-AY19)/Inputs!B22/12</f>
        <v>194306.73967656773</v>
      </c>
      <c r="AZ21" s="24">
        <f ca="1">AZ20+(AZ22-AZ19)/Inputs!B22/12</f>
        <v>194156.92697262816</v>
      </c>
      <c r="BA21" s="25">
        <f ca="1">SUM(AO21:AZ21)</f>
        <v>2342011.7920493274</v>
      </c>
      <c r="BB21" s="24">
        <f ca="1">BB20+(BB22-BB19)/Inputs!B22/12</f>
        <v>193986.57467663853</v>
      </c>
      <c r="BC21" s="24">
        <f ca="1">BC20+(BC22-BC19)/Inputs!B22/12</f>
        <v>193775.01504039959</v>
      </c>
      <c r="BD21" s="24">
        <f ca="1">BD20+(BD22-BD19)/Inputs!B22/12</f>
        <v>193623.26693980428</v>
      </c>
      <c r="BE21" s="24">
        <f ca="1">BE20+(BE22-BE19)/Inputs!B22/12</f>
        <v>193383.19652218412</v>
      </c>
      <c r="BF21" s="24">
        <f ca="1">BF20+(BF22-BF19)/Inputs!B22/12</f>
        <v>193259.90374178957</v>
      </c>
      <c r="BG21" s="24">
        <f ca="1">BG20+(BG22-BG19)/Inputs!B22/12</f>
        <v>192992.74802181043</v>
      </c>
      <c r="BH21" s="24">
        <f ca="1">BH20+(BH22-BH19)/Inputs!B22/12</f>
        <v>192808.28827449976</v>
      </c>
      <c r="BI21" s="24">
        <f ca="1">BI20+(BI22-BI19)/Inputs!B22/12</f>
        <v>192670.01601018207</v>
      </c>
      <c r="BJ21" s="24">
        <f ca="1">BJ20+(BJ22-BJ19)/Inputs!B22/12</f>
        <v>192451.42189087777</v>
      </c>
      <c r="BK21" s="24">
        <f ca="1">BK20+(BK22-BK19)/Inputs!B22/12</f>
        <v>192286.81555172766</v>
      </c>
      <c r="BL21" s="24">
        <f ca="1">BL20+(BL22-BL19)/Inputs!B22/12</f>
        <v>192174.87578364179</v>
      </c>
      <c r="BM21" s="24">
        <f ca="1">BM20+(BM22-BM19)/Inputs!B22/12</f>
        <v>192019.52845558911</v>
      </c>
      <c r="BN21" s="25">
        <f ca="1">SUM(BB21:BM21)</f>
        <v>2315431.6509091444</v>
      </c>
      <c r="BO21" s="24">
        <f ca="1">BO20+(BO22-BO19)/Inputs!B22/12</f>
        <v>191801.81153628536</v>
      </c>
      <c r="BP21" s="24">
        <f ca="1">BP20+(BP22-BP19)/Inputs!B22/12</f>
        <v>191655.49865089235</v>
      </c>
      <c r="BQ21" s="24">
        <f ca="1">BQ20+(BQ22-BQ19)/Inputs!B22/12</f>
        <v>191426.46872863628</v>
      </c>
      <c r="BR21" s="24">
        <f ca="1">BR20+(BR22-BR19)/Inputs!B22/12</f>
        <v>191342.37455130077</v>
      </c>
      <c r="BS21" s="24">
        <f ca="1">BS20+(BS22-BS19)/Inputs!B22/12</f>
        <v>191199.92718027404</v>
      </c>
      <c r="BT21" s="24">
        <f ca="1">BT20+(BT22-BT19)/Inputs!B22/12</f>
        <v>191077.40490912716</v>
      </c>
      <c r="BU21" s="24">
        <f ca="1">BU20+(BU22-BU19)/Inputs!B22/12</f>
        <v>190903.48866209976</v>
      </c>
      <c r="BV21" s="24">
        <f ca="1">BV20+(BV22-BV19)/Inputs!B22/12</f>
        <v>190704.4477486992</v>
      </c>
      <c r="BW21" s="24">
        <f ca="1">BW20+(BW22-BW19)/Inputs!B22/12</f>
        <v>190587.61480054483</v>
      </c>
      <c r="BX21" s="24">
        <f ca="1">BX20+(BX22-BX19)/Inputs!B22/12</f>
        <v>190438.17809832148</v>
      </c>
      <c r="BY21" s="24">
        <f ca="1">BY20+(BY22-BY19)/Inputs!B22/12</f>
        <v>190289.31427383461</v>
      </c>
      <c r="BZ21" s="24">
        <f ca="1">BZ20+(BZ22-BZ19)/Inputs!B22/12</f>
        <v>190164.47162277473</v>
      </c>
      <c r="CA21" s="25">
        <f ca="1">SUM(BO21:BZ21)</f>
        <v>2291591.0007627904</v>
      </c>
      <c r="CB21" s="24">
        <f ca="1">CB20+(CB22-CB19)/Inputs!B22/12</f>
        <v>190107.62467606616</v>
      </c>
      <c r="CC21" s="24">
        <f ca="1">CC20+(CC22-CC19)/Inputs!B22/12</f>
        <v>189971.81174870185</v>
      </c>
      <c r="CD21" s="24">
        <f ca="1">CD20+(CD22-CD19)/Inputs!B22/12</f>
        <v>189750.03942268636</v>
      </c>
      <c r="CE21" s="24">
        <f ca="1">CE20+(CE22-CE19)/Inputs!B22/12</f>
        <v>189693.023815511</v>
      </c>
      <c r="CF21" s="24">
        <f ca="1">CF20+(CF22-CF19)/Inputs!B22/12</f>
        <v>189584.22776466733</v>
      </c>
      <c r="CG21" s="24">
        <f ca="1">CG20+(CG22-CG19)/Inputs!B22/12</f>
        <v>189480.77461710587</v>
      </c>
      <c r="CH21" s="24">
        <f ca="1">CH20+(CH22-CH19)/Inputs!B22/12</f>
        <v>189488.81157359242</v>
      </c>
      <c r="CI21" s="24">
        <f ca="1">CI20+(CI22-CI19)/Inputs!B22/12</f>
        <v>189362.53190951695</v>
      </c>
      <c r="CJ21" s="24">
        <f ca="1">CJ20+(CJ22-CJ19)/Inputs!B22/12</f>
        <v>189254.3706718382</v>
      </c>
      <c r="CK21" s="24">
        <f ca="1">CK20+(CK22-CK19)/Inputs!B22/12</f>
        <v>189152.93651218765</v>
      </c>
      <c r="CL21" s="24">
        <f ca="1">CL20+(CL22-CL19)/Inputs!B22/12</f>
        <v>189035.21427502704</v>
      </c>
      <c r="CM21" s="24">
        <f ca="1">CM20+(CM22-CM19)/Inputs!B22/12</f>
        <v>188932.63342079922</v>
      </c>
      <c r="CN21" s="25">
        <f ca="1">SUM(CB21:CM21)</f>
        <v>2273814.0004077004</v>
      </c>
      <c r="CO21" s="24">
        <f ca="1">CO20+(CO22-CO19)/Inputs!B22/12</f>
        <v>188763.36689910199</v>
      </c>
      <c r="CP21" s="24">
        <f ca="1">CP20+(CP22-CP19)/Inputs!B22/12</f>
        <v>188737.69379859854</v>
      </c>
      <c r="CQ21" s="24">
        <f ca="1">CQ20+(CQ22-CQ19)/Inputs!B22/12</f>
        <v>188569.61821982256</v>
      </c>
      <c r="CR21" s="24">
        <f ca="1">CR20+(CR22-CR19)/Inputs!B22/12</f>
        <v>188477.9609492016</v>
      </c>
      <c r="CS21" s="24">
        <f ca="1">CS20+(CS22-CS19)/Inputs!B22/12</f>
        <v>188380.37497539635</v>
      </c>
      <c r="CT21" s="24">
        <f ca="1">CT20+(CT22-CT19)/Inputs!B22/12</f>
        <v>188306.75940430837</v>
      </c>
      <c r="CU21" s="24">
        <f ca="1">CU20+(CU22-CU19)/Inputs!B22/12</f>
        <v>188214.10648498673</v>
      </c>
      <c r="CV21" s="24">
        <f ca="1">CV20+(CV22-CV19)/Inputs!B22/12</f>
        <v>188070.05355642436</v>
      </c>
      <c r="CW21" s="24">
        <f ca="1">CW20+(CW22-CW19)/Inputs!B22/12</f>
        <v>187886.22076467279</v>
      </c>
      <c r="CX21" s="24">
        <f ca="1">CX20+(CX22-CX19)/Inputs!B22/12</f>
        <v>187755.66165713198</v>
      </c>
      <c r="CY21" s="24">
        <f ca="1">CY20+(CY22-CY19)/Inputs!B22/12</f>
        <v>187709.81088461343</v>
      </c>
      <c r="CZ21" s="24">
        <f ca="1">CZ20+(CZ22-CZ19)/Inputs!B22/12</f>
        <v>187537.76946823573</v>
      </c>
      <c r="DA21" s="25">
        <f ca="1">SUM(CO21:CZ21)</f>
        <v>2258409.3970624944</v>
      </c>
      <c r="DB21" s="24">
        <f ca="1">DB20+(DB22-DB19)/Inputs!B22/12</f>
        <v>187510.86313047024</v>
      </c>
      <c r="DC21" s="24">
        <f ca="1">DC20+(DC22-DC19)/Inputs!B22/12</f>
        <v>187321.95418090359</v>
      </c>
      <c r="DD21" s="24">
        <f ca="1">DD20+(DD22-DD19)/Inputs!B22/12</f>
        <v>187163.50003270153</v>
      </c>
      <c r="DE21" s="24">
        <f ca="1">DE20+(DE22-DE19)/Inputs!B22/12</f>
        <v>187116.12172987225</v>
      </c>
      <c r="DF21" s="24">
        <f ca="1">DF20+(DF22-DF19)/Inputs!B22/12</f>
        <v>186991.07248514579</v>
      </c>
      <c r="DG21" s="24">
        <f ca="1">DG20+(DG22-DG19)/Inputs!B22/12</f>
        <v>186846.19870338831</v>
      </c>
      <c r="DH21" s="24">
        <f ca="1">DH20+(DH22-DH19)/Inputs!B22/12</f>
        <v>186752.44378281932</v>
      </c>
      <c r="DI21" s="24">
        <f ca="1">DI20+(DI22-DI19)/Inputs!B22/12</f>
        <v>186673.08054897684</v>
      </c>
      <c r="DJ21" s="24">
        <f ca="1">DJ20+(DJ22-DJ19)/Inputs!B22/12</f>
        <v>186573.01950557859</v>
      </c>
      <c r="DK21" s="24">
        <f ca="1">DK20+(DK22-DK19)/Inputs!B22/12</f>
        <v>186500.62186356739</v>
      </c>
      <c r="DL21" s="24">
        <f ca="1">DL20+(DL22-DL19)/Inputs!B22/12</f>
        <v>186406.75838101137</v>
      </c>
      <c r="DM21" s="24">
        <f ca="1">DM20+(DM22-DM19)/Inputs!B22/12</f>
        <v>186268.15807163256</v>
      </c>
      <c r="DN21" s="25">
        <f ca="1">SUM(DB21:DM21)</f>
        <v>2242123.7924160678</v>
      </c>
      <c r="DO21" s="24">
        <f ca="1">DO20+(DO22-DO19)/Inputs!B22/12</f>
        <v>186167.38415899352</v>
      </c>
      <c r="DP21" s="24">
        <f ca="1">DP20+(DP22-DP19)/Inputs!B22/12</f>
        <v>186003.65151359115</v>
      </c>
      <c r="DQ21" s="24">
        <f ca="1">DQ20+(DQ22-DQ19)/Inputs!B22/12</f>
        <v>186006.69525308284</v>
      </c>
      <c r="DR21" s="24">
        <f ca="1">DR20+(DR22-DR19)/Inputs!B22/12</f>
        <v>186023.45135945512</v>
      </c>
      <c r="DS21" s="24">
        <f ca="1">DS20+(DS22-DS19)/Inputs!B22/12</f>
        <v>185936.7015468415</v>
      </c>
      <c r="DT21" s="24">
        <f ca="1">DT20+(DT22-DT19)/Inputs!B22/12</f>
        <v>185955.60286113131</v>
      </c>
      <c r="DU21" s="24">
        <f ca="1">DU20+(DU22-DU19)/Inputs!B22/12</f>
        <v>185824.72127516611</v>
      </c>
      <c r="DV21" s="24">
        <f ca="1">DV20+(DV22-DV19)/Inputs!B22/12</f>
        <v>185783.85807257413</v>
      </c>
      <c r="DW21" s="24">
        <f ca="1">DW20+(DW22-DW19)/Inputs!B22/12</f>
        <v>185703.52958319712</v>
      </c>
      <c r="DX21" s="24">
        <f ca="1">DX20+(DX22-DX19)/Inputs!B22/12</f>
        <v>185611.43921188015</v>
      </c>
      <c r="DY21" s="24">
        <f ca="1">DY20+(DY22-DY19)/Inputs!B22/12</f>
        <v>185504.65430888077</v>
      </c>
      <c r="DZ21" s="24">
        <f ca="1">DZ20+(DZ22-DZ19)/Inputs!B22/12</f>
        <v>185447.11251897507</v>
      </c>
      <c r="EA21" s="25">
        <f ca="1">SUM(DO21:DZ21)</f>
        <v>2229968.8016637689</v>
      </c>
      <c r="EB21" s="24">
        <f ca="1">EB20+(EB22-EB19)/Inputs!B22/12</f>
        <v>185471.98745729827</v>
      </c>
      <c r="EC21" s="24">
        <f ca="1">EC20+(EC22-EC19)/Inputs!B22/12</f>
        <v>185403.98494762008</v>
      </c>
      <c r="ED21" s="24">
        <f ca="1">ED20+(ED22-ED19)/Inputs!B22/12</f>
        <v>185304.57630950486</v>
      </c>
      <c r="EE21" s="24">
        <f ca="1">EE20+(EE22-EE19)/Inputs!B22/12</f>
        <v>185150.732856669</v>
      </c>
      <c r="EF21" s="24">
        <f ca="1">EF20+(EF22-EF19)/Inputs!B22/12</f>
        <v>185057.54637796929</v>
      </c>
      <c r="EG21" s="24">
        <f ca="1">EG20+(EG22-EG19)/Inputs!B22/12</f>
        <v>185006.71355046748</v>
      </c>
      <c r="EH21" s="24">
        <f ca="1">EH20+(EH22-EH19)/Inputs!B22/12</f>
        <v>184840.5459386039</v>
      </c>
      <c r="EI21" s="24">
        <f ca="1">EI20+(EI22-EI19)/Inputs!B22/12</f>
        <v>184685.167155287</v>
      </c>
      <c r="EJ21" s="24">
        <f ca="1">EJ20+(EJ22-EJ19)/Inputs!B22/12</f>
        <v>184586.70728939655</v>
      </c>
      <c r="EK21" s="24">
        <f ca="1">EK20+(EK22-EK19)/Inputs!B22/12</f>
        <v>184504.03563283876</v>
      </c>
      <c r="EL21" s="24">
        <f ca="1">EL20+(EL22-EL19)/Inputs!B22/12</f>
        <v>184326.28330751727</v>
      </c>
      <c r="EM21" s="24">
        <f ca="1">EM20+(EM22-EM19)/Inputs!B22/12</f>
        <v>184192.94728637088</v>
      </c>
      <c r="EN21" s="25">
        <f ca="1">SUM(EB21:EM21)</f>
        <v>2218531.2281095432</v>
      </c>
    </row>
    <row r="22" spans="1:144" ht="12.75" customHeight="1" outlineLevel="1" x14ac:dyDescent="0.2">
      <c r="A22" s="9" t="str">
        <f>Labels!B14</f>
        <v>Desired Capital</v>
      </c>
      <c r="B22" s="28">
        <f>Inputs!B20*B10/(1/Inputs!B19/12+'(Other Computations)'!B144)</f>
        <v>34645298.421926454</v>
      </c>
      <c r="C22" s="28">
        <f ca="1">Inputs!B20*C10/(1/Inputs!B19/12+'(Other Computations)'!B144)</f>
        <v>34627109.9046802</v>
      </c>
      <c r="D22" s="28">
        <f ca="1">Inputs!B20*D10/(1/Inputs!B19/12+'(Other Computations)'!B144)</f>
        <v>34614447.418212682</v>
      </c>
      <c r="E22" s="28">
        <f ca="1">Inputs!B20*E10/(1/Inputs!B19/12+'(Other Computations)'!B144)</f>
        <v>34602103.27348043</v>
      </c>
      <c r="F22" s="28">
        <f ca="1">Inputs!B20*F10/(1/Inputs!B19/12+'(Other Computations)'!B144)</f>
        <v>34586167.810486406</v>
      </c>
      <c r="G22" s="28">
        <f ca="1">Inputs!B20*G10/(1/Inputs!B19/12+'(Other Computations)'!B144)</f>
        <v>34575083.806138739</v>
      </c>
      <c r="H22" s="28">
        <f ca="1">Inputs!B20*H10/(1/Inputs!B19/12+'(Other Computations)'!B144)</f>
        <v>34556753.348619603</v>
      </c>
      <c r="I22" s="28">
        <f ca="1">Inputs!B20*I10/(1/Inputs!B19/12+'(Other Computations)'!B144)</f>
        <v>34542757.274123423</v>
      </c>
      <c r="J22" s="28">
        <f ca="1">Inputs!B20*J10/(1/Inputs!B19/12+'(Other Computations)'!B144)</f>
        <v>34529985.944881625</v>
      </c>
      <c r="K22" s="28">
        <f ca="1">Inputs!B20*K10/(1/Inputs!B19/12+'(Other Computations)'!B144)</f>
        <v>34516383.715319537</v>
      </c>
      <c r="L22" s="28">
        <f ca="1">Inputs!B20*L10/(1/Inputs!B19/12+'(Other Computations)'!B144)</f>
        <v>34503423.204281047</v>
      </c>
      <c r="M22" s="28">
        <f ca="1">Inputs!B20*M10/(1/Inputs!B19/12+'(Other Computations)'!B144)</f>
        <v>34487873.821215905</v>
      </c>
      <c r="N22" s="29">
        <f ca="1">M22</f>
        <v>34487873.821215905</v>
      </c>
      <c r="O22" s="28">
        <f ca="1">Inputs!B20*O10/(1/Inputs!B19/12+'(Other Computations)'!B144)</f>
        <v>34473827.32228782</v>
      </c>
      <c r="P22" s="28">
        <f ca="1">Inputs!B20*P10/(1/Inputs!B19/12+'(Other Computations)'!B144)</f>
        <v>34462104.148555487</v>
      </c>
      <c r="Q22" s="28">
        <f ca="1">Inputs!B20*Q10/(1/Inputs!B19/12+'(Other Computations)'!B144)</f>
        <v>34449205.167143725</v>
      </c>
      <c r="R22" s="28">
        <f ca="1">Inputs!B20*R10/(1/Inputs!B19/12+'(Other Computations)'!B144)</f>
        <v>34433964.118429832</v>
      </c>
      <c r="S22" s="28">
        <f ca="1">Inputs!B20*S10/(1/Inputs!B19/12+'(Other Computations)'!B144)</f>
        <v>34416959.386604793</v>
      </c>
      <c r="T22" s="28">
        <f ca="1">Inputs!B20*T10/(1/Inputs!B19/12+'(Other Computations)'!B144)</f>
        <v>34404587.284068786</v>
      </c>
      <c r="U22" s="28">
        <f ca="1">Inputs!B20*U10/(1/Inputs!B19/12+'(Other Computations)'!B144)</f>
        <v>34390056.320670456</v>
      </c>
      <c r="V22" s="28">
        <f ca="1">Inputs!B20*V10/(1/Inputs!B19/12+'(Other Computations)'!B144)</f>
        <v>34373591.18655175</v>
      </c>
      <c r="W22" s="28">
        <f ca="1">Inputs!B20*W10/(1/Inputs!B19/12+'(Other Computations)'!B144)</f>
        <v>34356595.410405874</v>
      </c>
      <c r="X22" s="28">
        <f ca="1">Inputs!B20*X10/(1/Inputs!B19/12+'(Other Computations)'!B144)</f>
        <v>34346769.912585564</v>
      </c>
      <c r="Y22" s="28">
        <f ca="1">Inputs!B20*Y10/(1/Inputs!B19/12+'(Other Computations)'!B144)</f>
        <v>34333200.458916739</v>
      </c>
      <c r="Z22" s="28">
        <f ca="1">Inputs!B20*Z10/(1/Inputs!B19/12+'(Other Computations)'!B144)</f>
        <v>34317307.043359339</v>
      </c>
      <c r="AA22" s="29">
        <f ca="1">Z22</f>
        <v>34317307.043359339</v>
      </c>
      <c r="AB22" s="28">
        <f ca="1">Inputs!B20*AB10/(1/Inputs!B19/12+'(Other Computations)'!B144)</f>
        <v>34299786.876128942</v>
      </c>
      <c r="AC22" s="28">
        <f ca="1">Inputs!B20*AC10/(1/Inputs!B19/12+'(Other Computations)'!B144)</f>
        <v>34286357.172785588</v>
      </c>
      <c r="AD22" s="28">
        <f ca="1">Inputs!B20*AD10/(1/Inputs!B19/12+'(Other Computations)'!B144)</f>
        <v>34269587.612237915</v>
      </c>
      <c r="AE22" s="28">
        <f ca="1">Inputs!B20*AE10/(1/Inputs!B19/12+'(Other Computations)'!B144)</f>
        <v>34252737.470690355</v>
      </c>
      <c r="AF22" s="28">
        <f ca="1">Inputs!B20*AF10/(1/Inputs!B19/12+'(Other Computations)'!B144)</f>
        <v>34236457.775190994</v>
      </c>
      <c r="AG22" s="28">
        <f ca="1">Inputs!B20*AG10/(1/Inputs!B19/12+'(Other Computations)'!B144)</f>
        <v>34223227.669411749</v>
      </c>
      <c r="AH22" s="28">
        <f ca="1">Inputs!B20*AH10/(1/Inputs!B19/12+'(Other Computations)'!B144)</f>
        <v>34209740.063461691</v>
      </c>
      <c r="AI22" s="28">
        <f ca="1">Inputs!B20*AI10/(1/Inputs!B19/12+'(Other Computations)'!B144)</f>
        <v>34194810.704146072</v>
      </c>
      <c r="AJ22" s="28">
        <f ca="1">Inputs!B20*AJ10/(1/Inputs!B19/12+'(Other Computations)'!B144)</f>
        <v>34182132.111607932</v>
      </c>
      <c r="AK22" s="28">
        <f ca="1">Inputs!B20*AK10/(1/Inputs!B19/12+'(Other Computations)'!B144)</f>
        <v>34167967.902463697</v>
      </c>
      <c r="AL22" s="28">
        <f ca="1">Inputs!B20*AL10/(1/Inputs!B19/12+'(Other Computations)'!B144)</f>
        <v>34154263.082621075</v>
      </c>
      <c r="AM22" s="28">
        <f ca="1">Inputs!B20*AM10/(1/Inputs!B19/12+'(Other Computations)'!B144)</f>
        <v>34143299.777624354</v>
      </c>
      <c r="AN22" s="29">
        <f ca="1">AM22</f>
        <v>34143299.777624354</v>
      </c>
      <c r="AO22" s="28">
        <f ca="1">Inputs!B20*AO10/(1/Inputs!B19/12+'(Other Computations)'!B144)</f>
        <v>34130728.121426024</v>
      </c>
      <c r="AP22" s="28">
        <f ca="1">Inputs!B20*AP10/(1/Inputs!B19/12+'(Other Computations)'!B144)</f>
        <v>34116931.442135744</v>
      </c>
      <c r="AQ22" s="28">
        <f ca="1">Inputs!B20*AQ10/(1/Inputs!B19/12+'(Other Computations)'!B144)</f>
        <v>34104982.658198535</v>
      </c>
      <c r="AR22" s="28">
        <f ca="1">Inputs!B20*AR10/(1/Inputs!B19/12+'(Other Computations)'!B144)</f>
        <v>34093817.635097228</v>
      </c>
      <c r="AS22" s="28">
        <f ca="1">Inputs!B20*AS10/(1/Inputs!B19/12+'(Other Computations)'!B144)</f>
        <v>34080591.003374375</v>
      </c>
      <c r="AT22" s="28">
        <f ca="1">Inputs!B20*AT10/(1/Inputs!B19/12+'(Other Computations)'!B144)</f>
        <v>34067290.245672829</v>
      </c>
      <c r="AU22" s="28">
        <f ca="1">Inputs!B20*AU10/(1/Inputs!B19/12+'(Other Computations)'!B144)</f>
        <v>34053402.256690599</v>
      </c>
      <c r="AV22" s="28">
        <f ca="1">Inputs!B20*AV10/(1/Inputs!B19/12+'(Other Computations)'!B144)</f>
        <v>34037928.376012325</v>
      </c>
      <c r="AW22" s="28">
        <f ca="1">Inputs!B20*AW10/(1/Inputs!B19/12+'(Other Computations)'!B144)</f>
        <v>34021287.209817946</v>
      </c>
      <c r="AX22" s="28">
        <f ca="1">Inputs!B20*AX10/(1/Inputs!B19/12+'(Other Computations)'!B144)</f>
        <v>34005993.722291812</v>
      </c>
      <c r="AY22" s="28">
        <f ca="1">Inputs!B20*AY10/(1/Inputs!B19/12+'(Other Computations)'!B144)</f>
        <v>33991359.078368425</v>
      </c>
      <c r="AZ22" s="28">
        <f ca="1">Inputs!B20*AZ10/(1/Inputs!B19/12+'(Other Computations)'!B144)</f>
        <v>33977855.931403808</v>
      </c>
      <c r="BA22" s="29">
        <f ca="1">AZ22</f>
        <v>33977855.931403808</v>
      </c>
      <c r="BB22" s="28">
        <f ca="1">Inputs!B20*BB10/(1/Inputs!B19/12+'(Other Computations)'!B144)</f>
        <v>33963550.657397188</v>
      </c>
      <c r="BC22" s="28">
        <f ca="1">Inputs!B20*BC10/(1/Inputs!B19/12+'(Other Computations)'!B144)</f>
        <v>33947671.942720398</v>
      </c>
      <c r="BD22" s="28">
        <f ca="1">Inputs!B20*BD10/(1/Inputs!B19/12+'(Other Computations)'!B144)</f>
        <v>33933820.03413105</v>
      </c>
      <c r="BE22" s="28">
        <f ca="1">Inputs!B20*BE10/(1/Inputs!B19/12+'(Other Computations)'!B144)</f>
        <v>33916731.290187001</v>
      </c>
      <c r="BF22" s="28">
        <f ca="1">Inputs!B20*BF10/(1/Inputs!B19/12+'(Other Computations)'!B144)</f>
        <v>33903688.922602296</v>
      </c>
      <c r="BG22" s="28">
        <f ca="1">Inputs!B20*BG10/(1/Inputs!B19/12+'(Other Computations)'!B144)</f>
        <v>33885445.915126108</v>
      </c>
      <c r="BH22" s="28">
        <f ca="1">Inputs!B20*BH10/(1/Inputs!B19/12+'(Other Computations)'!B144)</f>
        <v>33869990.440086387</v>
      </c>
      <c r="BI22" s="28">
        <f ca="1">Inputs!B20*BI10/(1/Inputs!B19/12+'(Other Computations)'!B144)</f>
        <v>33856121.844017312</v>
      </c>
      <c r="BJ22" s="28">
        <f ca="1">Inputs!B20*BJ10/(1/Inputs!B19/12+'(Other Computations)'!B144)</f>
        <v>33839315.385779642</v>
      </c>
      <c r="BK22" s="28">
        <f ca="1">Inputs!B20*BK10/(1/Inputs!B19/12+'(Other Computations)'!B144)</f>
        <v>33824316.444675297</v>
      </c>
      <c r="BL22" s="28">
        <f ca="1">Inputs!B20*BL10/(1/Inputs!B19/12+'(Other Computations)'!B144)</f>
        <v>33811148.932232007</v>
      </c>
      <c r="BM22" s="28">
        <f ca="1">Inputs!B20*BM10/(1/Inputs!B19/12+'(Other Computations)'!B144)</f>
        <v>33796396.087273166</v>
      </c>
      <c r="BN22" s="29">
        <f ca="1">BM22</f>
        <v>33796396.087273166</v>
      </c>
      <c r="BO22" s="28">
        <f ca="1">Inputs!B20*BO10/(1/Inputs!B19/12+'(Other Computations)'!B144)</f>
        <v>33779320.967751488</v>
      </c>
      <c r="BP22" s="28">
        <f ca="1">Inputs!B20*BP10/(1/Inputs!B19/12+'(Other Computations)'!B144)</f>
        <v>33764686.491084613</v>
      </c>
      <c r="BQ22" s="28">
        <f ca="1">Inputs!B20*BQ10/(1/Inputs!B19/12+'(Other Computations)'!B144)</f>
        <v>33747029.525821485</v>
      </c>
      <c r="BR22" s="28">
        <f ca="1">Inputs!B20*BR10/(1/Inputs!B19/12+'(Other Computations)'!B144)</f>
        <v>33734448.3274334</v>
      </c>
      <c r="BS22" s="28">
        <f ca="1">Inputs!B20*BS10/(1/Inputs!B19/12+'(Other Computations)'!B144)</f>
        <v>33719787.420878805</v>
      </c>
      <c r="BT22" s="28">
        <f ca="1">Inputs!B20*BT10/(1/Inputs!B19/12+'(Other Computations)'!B144)</f>
        <v>33705776.2586345</v>
      </c>
      <c r="BU22" s="28">
        <f ca="1">Inputs!B20*BU10/(1/Inputs!B19/12+'(Other Computations)'!B144)</f>
        <v>33689879.658288263</v>
      </c>
      <c r="BV22" s="28">
        <f ca="1">Inputs!B20*BV10/(1/Inputs!B19/12+'(Other Computations)'!B144)</f>
        <v>33672988.053480834</v>
      </c>
      <c r="BW22" s="28">
        <f ca="1">Inputs!B20*BW10/(1/Inputs!B19/12+'(Other Computations)'!B144)</f>
        <v>33658951.517129973</v>
      </c>
      <c r="BX22" s="28">
        <f ca="1">Inputs!B20*BX10/(1/Inputs!B19/12+'(Other Computations)'!B144)</f>
        <v>33643724.957951188</v>
      </c>
      <c r="BY22" s="28">
        <f ca="1">Inputs!B20*BY10/(1/Inputs!B19/12+'(Other Computations)'!B144)</f>
        <v>33628453.136480302</v>
      </c>
      <c r="BZ22" s="28">
        <f ca="1">Inputs!B20*BZ10/(1/Inputs!B19/12+'(Other Computations)'!B144)</f>
        <v>33613987.847709127</v>
      </c>
      <c r="CA22" s="29">
        <f ca="1">BZ22</f>
        <v>33613987.847709127</v>
      </c>
      <c r="CB22" s="28">
        <f ca="1">Inputs!B20*CB10/(1/Inputs!B19/12+'(Other Computations)'!B144)</f>
        <v>33601936.465342775</v>
      </c>
      <c r="CC22" s="28">
        <f ca="1">Inputs!B20*CC10/(1/Inputs!B19/12+'(Other Computations)'!B144)</f>
        <v>33587071.563635454</v>
      </c>
      <c r="CD22" s="28">
        <f ca="1">Inputs!B20*CD10/(1/Inputs!B19/12+'(Other Computations)'!B144)</f>
        <v>33569048.045068175</v>
      </c>
      <c r="CE22" s="28">
        <f ca="1">Inputs!B20*CE10/(1/Inputs!B19/12+'(Other Computations)'!B144)</f>
        <v>33556822.477610908</v>
      </c>
      <c r="CF22" s="28">
        <f ca="1">Inputs!B20*CF10/(1/Inputs!B19/12+'(Other Computations)'!B144)</f>
        <v>33542783.081423022</v>
      </c>
      <c r="CG22" s="28">
        <f ca="1">Inputs!B20*CG10/(1/Inputs!B19/12+'(Other Computations)'!B144)</f>
        <v>33528900.004937317</v>
      </c>
      <c r="CH22" s="28">
        <f ca="1">Inputs!B20*CH10/(1/Inputs!B19/12+'(Other Computations)'!B144)</f>
        <v>33519010.686884228</v>
      </c>
      <c r="CI22" s="28">
        <f ca="1">Inputs!B20*CI10/(1/Inputs!B19/12+'(Other Computations)'!B144)</f>
        <v>33504376.644807436</v>
      </c>
      <c r="CJ22" s="28">
        <f ca="1">Inputs!B20*CJ10/(1/Inputs!B19/12+'(Other Computations)'!B144)</f>
        <v>33490327.451405253</v>
      </c>
      <c r="CK22" s="28">
        <f ca="1">Inputs!B20*CK10/(1/Inputs!B19/12+'(Other Computations)'!B144)</f>
        <v>33476499.378967725</v>
      </c>
      <c r="CL22" s="28">
        <f ca="1">Inputs!B20*CL10/(1/Inputs!B19/12+'(Other Computations)'!B144)</f>
        <v>33462067.127731387</v>
      </c>
      <c r="CM22" s="28">
        <f ca="1">Inputs!B20*CM10/(1/Inputs!B19/12+'(Other Computations)'!B144)</f>
        <v>33448144.553998448</v>
      </c>
      <c r="CN22" s="29">
        <f ca="1">CM22</f>
        <v>33448144.553998448</v>
      </c>
      <c r="CO22" s="28">
        <f ca="1">Inputs!B20*CO10/(1/Inputs!B19/12+'(Other Computations)'!B144)</f>
        <v>33431804.621639747</v>
      </c>
      <c r="CP22" s="28">
        <f ca="1">Inputs!B20*CP10/(1/Inputs!B19/12+'(Other Computations)'!B144)</f>
        <v>33420547.65838502</v>
      </c>
      <c r="CQ22" s="28">
        <f ca="1">Inputs!B20*CQ10/(1/Inputs!B19/12+'(Other Computations)'!B144)</f>
        <v>33404235.794314113</v>
      </c>
      <c r="CR22" s="28">
        <f ca="1">Inputs!B20*CR10/(1/Inputs!B19/12+'(Other Computations)'!B144)</f>
        <v>33390573.919491671</v>
      </c>
      <c r="CS22" s="28">
        <f ca="1">Inputs!B20*CS10/(1/Inputs!B19/12+'(Other Computations)'!B144)</f>
        <v>33376704.048512973</v>
      </c>
      <c r="CT22" s="28">
        <f ca="1">Inputs!B20*CT10/(1/Inputs!B19/12+'(Other Computations)'!B144)</f>
        <v>33363680.846741751</v>
      </c>
      <c r="CU22" s="28">
        <f ca="1">Inputs!B20*CU10/(1/Inputs!B19/12+'(Other Computations)'!B144)</f>
        <v>33349981.243618857</v>
      </c>
      <c r="CV22" s="28">
        <f ca="1">Inputs!B20*CV10/(1/Inputs!B19/12+'(Other Computations)'!B144)</f>
        <v>33334416.106302138</v>
      </c>
      <c r="CW22" s="28">
        <f ca="1">Inputs!B20*CW10/(1/Inputs!B19/12+'(Other Computations)'!B144)</f>
        <v>33317356.386238731</v>
      </c>
      <c r="CX22" s="28">
        <f ca="1">Inputs!B20*CX10/(1/Inputs!B19/12+'(Other Computations)'!B144)</f>
        <v>33302123.335642044</v>
      </c>
      <c r="CY22" s="28">
        <f ca="1">Inputs!B20*CY10/(1/Inputs!B19/12+'(Other Computations)'!B144)</f>
        <v>33289910.771951374</v>
      </c>
      <c r="CZ22" s="28">
        <f ca="1">Inputs!B20*CZ10/(1/Inputs!B19/12+'(Other Computations)'!B144)</f>
        <v>33273200.167229466</v>
      </c>
      <c r="DA22" s="29">
        <f ca="1">CZ22</f>
        <v>33273200.167229466</v>
      </c>
      <c r="DB22" s="28">
        <f ca="1">Inputs!B20*DB10/(1/Inputs!B19/12+'(Other Computations)'!B144)</f>
        <v>33261615.077752717</v>
      </c>
      <c r="DC22" s="28">
        <f ca="1">Inputs!B20*DC10/(1/Inputs!B19/12+'(Other Computations)'!B144)</f>
        <v>33244270.455798615</v>
      </c>
      <c r="DD22" s="28">
        <f ca="1">Inputs!B20*DD10/(1/Inputs!B19/12+'(Other Computations)'!B144)</f>
        <v>33227902.256610002</v>
      </c>
      <c r="DE22" s="28">
        <f ca="1">Inputs!B20*DE10/(1/Inputs!B19/12+'(Other Computations)'!B144)</f>
        <v>33215477.575503949</v>
      </c>
      <c r="DF22" s="28">
        <f ca="1">Inputs!B20*DF10/(1/Inputs!B19/12+'(Other Computations)'!B144)</f>
        <v>33200306.791943852</v>
      </c>
      <c r="DG22" s="28">
        <f ca="1">Inputs!B20*DG10/(1/Inputs!B19/12+'(Other Computations)'!B144)</f>
        <v>33184371.232241064</v>
      </c>
      <c r="DH22" s="28">
        <f ca="1">Inputs!B20*DH10/(1/Inputs!B19/12+'(Other Computations)'!B144)</f>
        <v>33170221.380042396</v>
      </c>
      <c r="DI22" s="28">
        <f ca="1">Inputs!B20*DI10/(1/Inputs!B19/12+'(Other Computations)'!B144)</f>
        <v>33156590.728167355</v>
      </c>
      <c r="DJ22" s="28">
        <f ca="1">Inputs!B20*DJ10/(1/Inputs!B19/12+'(Other Computations)'!B144)</f>
        <v>33142219.817225173</v>
      </c>
      <c r="DK22" s="28">
        <f ca="1">Inputs!B20*DK10/(1/Inputs!B19/12+'(Other Computations)'!B144)</f>
        <v>33128825.86252211</v>
      </c>
      <c r="DL22" s="28">
        <f ca="1">Inputs!B20*DL10/(1/Inputs!B19/12+'(Other Computations)'!B144)</f>
        <v>33114672.28105399</v>
      </c>
      <c r="DM22" s="28">
        <f ca="1">Inputs!B20*DM10/(1/Inputs!B19/12+'(Other Computations)'!B144)</f>
        <v>33098894.036258537</v>
      </c>
      <c r="DN22" s="29">
        <f ca="1">DM22</f>
        <v>33098894.036258537</v>
      </c>
      <c r="DO22" s="28">
        <f ca="1">Inputs!B20*DO10/(1/Inputs!B19/12+'(Other Computations)'!B144)</f>
        <v>33084423.188945077</v>
      </c>
      <c r="DP22" s="28">
        <f ca="1">Inputs!B20*DP10/(1/Inputs!B19/12+'(Other Computations)'!B144)</f>
        <v>33067678.971463282</v>
      </c>
      <c r="DQ22" s="28">
        <f ca="1">Inputs!B20*DQ10/(1/Inputs!B19/12+'(Other Computations)'!B144)</f>
        <v>33056861.107188188</v>
      </c>
      <c r="DR22" s="28">
        <f ca="1">Inputs!B20*DR10/(1/Inputs!B19/12+'(Other Computations)'!B144)</f>
        <v>33046639.599821486</v>
      </c>
      <c r="DS22" s="28">
        <f ca="1">Inputs!B20*DS10/(1/Inputs!B19/12+'(Other Computations)'!B144)</f>
        <v>33032773.027526926</v>
      </c>
      <c r="DT22" s="28">
        <f ca="1">Inputs!B20*DT10/(1/Inputs!B19/12+'(Other Computations)'!B144)</f>
        <v>33022683.988294028</v>
      </c>
      <c r="DU22" s="28">
        <f ca="1">Inputs!B20*DU10/(1/Inputs!B19/12+'(Other Computations)'!B144)</f>
        <v>33007304.205087036</v>
      </c>
      <c r="DV22" s="28">
        <f ca="1">Inputs!B20*DV10/(1/Inputs!B19/12+'(Other Computations)'!B144)</f>
        <v>32995094.255900476</v>
      </c>
      <c r="DW22" s="28">
        <f ca="1">Inputs!B20*DW10/(1/Inputs!B19/12+'(Other Computations)'!B144)</f>
        <v>32981514.23951567</v>
      </c>
      <c r="DX22" s="28">
        <f ca="1">Inputs!B20*DX10/(1/Inputs!B19/12+'(Other Computations)'!B144)</f>
        <v>32967503.145160623</v>
      </c>
      <c r="DY22" s="28">
        <f ca="1">Inputs!B20*DY10/(1/Inputs!B19/12+'(Other Computations)'!B144)</f>
        <v>32952951.790724553</v>
      </c>
      <c r="DZ22" s="28">
        <f ca="1">Inputs!B20*DZ10/(1/Inputs!B19/12+'(Other Computations)'!B144)</f>
        <v>32940149.802828018</v>
      </c>
      <c r="EA22" s="29">
        <f ca="1">DZ22</f>
        <v>32940149.802828018</v>
      </c>
      <c r="EB22" s="28">
        <f ca="1">Inputs!B20*EB10/(1/Inputs!B19/12+'(Other Computations)'!B144)</f>
        <v>32930343.890562788</v>
      </c>
      <c r="EC22" s="28">
        <f ca="1">Inputs!B20*EC10/(1/Inputs!B19/12+'(Other Computations)'!B144)</f>
        <v>32917295.467416745</v>
      </c>
      <c r="ED22" s="28">
        <f ca="1">Inputs!B20*ED10/(1/Inputs!B19/12+'(Other Computations)'!B144)</f>
        <v>32903106.789662674</v>
      </c>
      <c r="EE22" s="28">
        <f ca="1">Inputs!B20*EE10/(1/Inputs!B19/12+'(Other Computations)'!B144)</f>
        <v>32886936.719125941</v>
      </c>
      <c r="EF22" s="28">
        <f ca="1">Inputs!B20*EF10/(1/Inputs!B19/12+'(Other Computations)'!B144)</f>
        <v>32872880.912620477</v>
      </c>
      <c r="EG22" s="28">
        <f ca="1">Inputs!B20*EG10/(1/Inputs!B19/12+'(Other Computations)'!B144)</f>
        <v>32860352.901499297</v>
      </c>
      <c r="EH22" s="28">
        <f ca="1">Inputs!B20*EH10/(1/Inputs!B19/12+'(Other Computations)'!B144)</f>
        <v>32843705.670828506</v>
      </c>
      <c r="EI22" s="28">
        <f ca="1">Inputs!B20*EI10/(1/Inputs!B19/12+'(Other Computations)'!B144)</f>
        <v>32827355.241868299</v>
      </c>
      <c r="EJ22" s="28">
        <f ca="1">Inputs!B20*EJ10/(1/Inputs!B19/12+'(Other Computations)'!B144)</f>
        <v>32812997.605810884</v>
      </c>
      <c r="EK22" s="28">
        <f ca="1">Inputs!B20*EK10/(1/Inputs!B19/12+'(Other Computations)'!B144)</f>
        <v>32799207.209405463</v>
      </c>
      <c r="EL22" s="28">
        <f ca="1">Inputs!B20*EL10/(1/Inputs!B19/12+'(Other Computations)'!B144)</f>
        <v>32781996.699387375</v>
      </c>
      <c r="EM22" s="28">
        <f ca="1">Inputs!B20*EM10/(1/Inputs!B19/12+'(Other Computations)'!B144)</f>
        <v>32766289.509687163</v>
      </c>
      <c r="EN22" s="29">
        <f ca="1">EM22</f>
        <v>32766289.509687163</v>
      </c>
    </row>
    <row r="23" spans="1:144" ht="12.75" customHeight="1" outlineLevel="1" x14ac:dyDescent="0.2"/>
    <row r="24" spans="1:144" ht="12.75" customHeight="1" outlineLevel="1" x14ac:dyDescent="0.2"/>
    <row r="25" spans="1:144" ht="12.75" customHeight="1" x14ac:dyDescent="0.2">
      <c r="A25" s="30" t="str">
        <f>"Employment"</f>
        <v>Employment</v>
      </c>
    </row>
    <row r="26" spans="1:144" ht="12.75" customHeight="1" outlineLevel="1" x14ac:dyDescent="0.2">
      <c r="A26" s="2" t="str">
        <f>" "</f>
        <v xml:space="preserve"> </v>
      </c>
    </row>
    <row r="27" spans="1:144" ht="12.75" customHeight="1" outlineLevel="1" x14ac:dyDescent="0.2">
      <c r="B27" s="19" t="str">
        <f>ZZZ__FnCalls!F7</f>
        <v>MMM 2010</v>
      </c>
      <c r="C27" s="20" t="str">
        <f>ZZZ__FnCalls!F8</f>
        <v>MMM 2010</v>
      </c>
      <c r="D27" s="20" t="str">
        <f>ZZZ__FnCalls!F9</f>
        <v>MMM 2010</v>
      </c>
      <c r="E27" s="20" t="str">
        <f>ZZZ__FnCalls!F10</f>
        <v>MMM 2010</v>
      </c>
      <c r="F27" s="20" t="str">
        <f>ZZZ__FnCalls!F11</f>
        <v>MMM 2010</v>
      </c>
      <c r="G27" s="20" t="str">
        <f>ZZZ__FnCalls!F12</f>
        <v>MMM 2010</v>
      </c>
      <c r="H27" s="20" t="str">
        <f>ZZZ__FnCalls!F13</f>
        <v>MMM 2010</v>
      </c>
      <c r="I27" s="20" t="str">
        <f>ZZZ__FnCalls!F14</f>
        <v>MMM 2010</v>
      </c>
      <c r="J27" s="20" t="str">
        <f>ZZZ__FnCalls!F15</f>
        <v>MMM 2010</v>
      </c>
      <c r="K27" s="20" t="str">
        <f>ZZZ__FnCalls!F16</f>
        <v>MMM 2010</v>
      </c>
      <c r="L27" s="20" t="str">
        <f>ZZZ__FnCalls!F17</f>
        <v>MMM 2010</v>
      </c>
      <c r="M27" s="20" t="str">
        <f>ZZZ__FnCalls!F18</f>
        <v>MMM 2010</v>
      </c>
      <c r="N27" s="21" t="str">
        <f>ZZZ__FnCalls!H7</f>
        <v>2010</v>
      </c>
      <c r="O27" s="20" t="str">
        <f>ZZZ__FnCalls!F19</f>
        <v>MMM 2011</v>
      </c>
      <c r="P27" s="20" t="str">
        <f>ZZZ__FnCalls!F20</f>
        <v>MMM 2011</v>
      </c>
      <c r="Q27" s="20" t="str">
        <f>ZZZ__FnCalls!F21</f>
        <v>MMM 2011</v>
      </c>
      <c r="R27" s="20" t="str">
        <f>ZZZ__FnCalls!F22</f>
        <v>MMM 2011</v>
      </c>
      <c r="S27" s="20" t="str">
        <f>ZZZ__FnCalls!F23</f>
        <v>MMM 2011</v>
      </c>
      <c r="T27" s="20" t="str">
        <f>ZZZ__FnCalls!F24</f>
        <v>MMM 2011</v>
      </c>
      <c r="U27" s="20" t="str">
        <f>ZZZ__FnCalls!F25</f>
        <v>MMM 2011</v>
      </c>
      <c r="V27" s="20" t="str">
        <f>ZZZ__FnCalls!F26</f>
        <v>MMM 2011</v>
      </c>
      <c r="W27" s="20" t="str">
        <f>ZZZ__FnCalls!F27</f>
        <v>MMM 2011</v>
      </c>
      <c r="X27" s="20" t="str">
        <f>ZZZ__FnCalls!F28</f>
        <v>MMM 2011</v>
      </c>
      <c r="Y27" s="20" t="str">
        <f>ZZZ__FnCalls!F29</f>
        <v>MMM 2011</v>
      </c>
      <c r="Z27" s="20" t="str">
        <f>ZZZ__FnCalls!F30</f>
        <v>MMM 2011</v>
      </c>
      <c r="AA27" s="21" t="str">
        <f>ZZZ__FnCalls!H19</f>
        <v>2011</v>
      </c>
      <c r="AB27" s="20" t="str">
        <f>ZZZ__FnCalls!F31</f>
        <v>MMM 2012</v>
      </c>
      <c r="AC27" s="20" t="str">
        <f>ZZZ__FnCalls!F32</f>
        <v>MMM 2012</v>
      </c>
      <c r="AD27" s="20" t="str">
        <f>ZZZ__FnCalls!F33</f>
        <v>MMM 2012</v>
      </c>
      <c r="AE27" s="20" t="str">
        <f>ZZZ__FnCalls!F34</f>
        <v>MMM 2012</v>
      </c>
      <c r="AF27" s="20" t="str">
        <f>ZZZ__FnCalls!F35</f>
        <v>MMM 2012</v>
      </c>
      <c r="AG27" s="20" t="str">
        <f>ZZZ__FnCalls!F36</f>
        <v>MMM 2012</v>
      </c>
      <c r="AH27" s="20" t="str">
        <f>ZZZ__FnCalls!F37</f>
        <v>MMM 2012</v>
      </c>
      <c r="AI27" s="20" t="str">
        <f>ZZZ__FnCalls!F38</f>
        <v>MMM 2012</v>
      </c>
      <c r="AJ27" s="20" t="str">
        <f>ZZZ__FnCalls!F39</f>
        <v>MMM 2012</v>
      </c>
      <c r="AK27" s="20" t="str">
        <f>ZZZ__FnCalls!F40</f>
        <v>MMM 2012</v>
      </c>
      <c r="AL27" s="20" t="str">
        <f>ZZZ__FnCalls!F41</f>
        <v>MMM 2012</v>
      </c>
      <c r="AM27" s="20" t="str">
        <f>ZZZ__FnCalls!F42</f>
        <v>MMM 2012</v>
      </c>
      <c r="AN27" s="21" t="str">
        <f>ZZZ__FnCalls!H31</f>
        <v>2012</v>
      </c>
      <c r="AO27" s="20" t="str">
        <f>ZZZ__FnCalls!F43</f>
        <v>MMM 2013</v>
      </c>
      <c r="AP27" s="20" t="str">
        <f>ZZZ__FnCalls!F44</f>
        <v>MMM 2013</v>
      </c>
      <c r="AQ27" s="20" t="str">
        <f>ZZZ__FnCalls!F45</f>
        <v>MMM 2013</v>
      </c>
      <c r="AR27" s="20" t="str">
        <f>ZZZ__FnCalls!F46</f>
        <v>MMM 2013</v>
      </c>
      <c r="AS27" s="20" t="str">
        <f>ZZZ__FnCalls!F47</f>
        <v>MMM 2013</v>
      </c>
      <c r="AT27" s="20" t="str">
        <f>ZZZ__FnCalls!F48</f>
        <v>MMM 2013</v>
      </c>
      <c r="AU27" s="20" t="str">
        <f>ZZZ__FnCalls!F49</f>
        <v>MMM 2013</v>
      </c>
      <c r="AV27" s="20" t="str">
        <f>ZZZ__FnCalls!F50</f>
        <v>MMM 2013</v>
      </c>
      <c r="AW27" s="20" t="str">
        <f>ZZZ__FnCalls!F51</f>
        <v>MMM 2013</v>
      </c>
      <c r="AX27" s="20" t="str">
        <f>ZZZ__FnCalls!F52</f>
        <v>MMM 2013</v>
      </c>
      <c r="AY27" s="20" t="str">
        <f>ZZZ__FnCalls!F53</f>
        <v>MMM 2013</v>
      </c>
      <c r="AZ27" s="20" t="str">
        <f>ZZZ__FnCalls!F54</f>
        <v>MMM 2013</v>
      </c>
      <c r="BA27" s="21" t="str">
        <f>ZZZ__FnCalls!H43</f>
        <v>2013</v>
      </c>
      <c r="BB27" s="20" t="str">
        <f>ZZZ__FnCalls!F55</f>
        <v>MMM 2014</v>
      </c>
      <c r="BC27" s="20" t="str">
        <f>ZZZ__FnCalls!F56</f>
        <v>MMM 2014</v>
      </c>
      <c r="BD27" s="20" t="str">
        <f>ZZZ__FnCalls!F57</f>
        <v>MMM 2014</v>
      </c>
      <c r="BE27" s="20" t="str">
        <f>ZZZ__FnCalls!F58</f>
        <v>MMM 2014</v>
      </c>
      <c r="BF27" s="20" t="str">
        <f>ZZZ__FnCalls!F59</f>
        <v>MMM 2014</v>
      </c>
      <c r="BG27" s="20" t="str">
        <f>ZZZ__FnCalls!F60</f>
        <v>MMM 2014</v>
      </c>
      <c r="BH27" s="20" t="str">
        <f>ZZZ__FnCalls!F61</f>
        <v>MMM 2014</v>
      </c>
      <c r="BI27" s="20" t="str">
        <f>ZZZ__FnCalls!F62</f>
        <v>MMM 2014</v>
      </c>
      <c r="BJ27" s="20" t="str">
        <f>ZZZ__FnCalls!F63</f>
        <v>MMM 2014</v>
      </c>
      <c r="BK27" s="20" t="str">
        <f>ZZZ__FnCalls!F64</f>
        <v>MMM 2014</v>
      </c>
      <c r="BL27" s="20" t="str">
        <f>ZZZ__FnCalls!F65</f>
        <v>MMM 2014</v>
      </c>
      <c r="BM27" s="20" t="str">
        <f>ZZZ__FnCalls!F66</f>
        <v>MMM 2014</v>
      </c>
      <c r="BN27" s="21" t="str">
        <f>ZZZ__FnCalls!H55</f>
        <v>2014</v>
      </c>
      <c r="BO27" s="20" t="str">
        <f>ZZZ__FnCalls!F67</f>
        <v>MMM 2015</v>
      </c>
      <c r="BP27" s="20" t="str">
        <f>ZZZ__FnCalls!F68</f>
        <v>MMM 2015</v>
      </c>
      <c r="BQ27" s="20" t="str">
        <f>ZZZ__FnCalls!F69</f>
        <v>MMM 2015</v>
      </c>
      <c r="BR27" s="20" t="str">
        <f>ZZZ__FnCalls!F70</f>
        <v>MMM 2015</v>
      </c>
      <c r="BS27" s="20" t="str">
        <f>ZZZ__FnCalls!F71</f>
        <v>MMM 2015</v>
      </c>
      <c r="BT27" s="20" t="str">
        <f>ZZZ__FnCalls!F72</f>
        <v>MMM 2015</v>
      </c>
      <c r="BU27" s="20" t="str">
        <f>ZZZ__FnCalls!F73</f>
        <v>MMM 2015</v>
      </c>
      <c r="BV27" s="20" t="str">
        <f>ZZZ__FnCalls!F74</f>
        <v>MMM 2015</v>
      </c>
      <c r="BW27" s="20" t="str">
        <f>ZZZ__FnCalls!F75</f>
        <v>MMM 2015</v>
      </c>
      <c r="BX27" s="20" t="str">
        <f>ZZZ__FnCalls!F76</f>
        <v>MMM 2015</v>
      </c>
      <c r="BY27" s="20" t="str">
        <f>ZZZ__FnCalls!F77</f>
        <v>MMM 2015</v>
      </c>
      <c r="BZ27" s="20" t="str">
        <f>ZZZ__FnCalls!F78</f>
        <v>MMM 2015</v>
      </c>
      <c r="CA27" s="21" t="str">
        <f>ZZZ__FnCalls!H67</f>
        <v>2015</v>
      </c>
      <c r="CB27" s="20" t="str">
        <f>ZZZ__FnCalls!F79</f>
        <v>MMM 2016</v>
      </c>
      <c r="CC27" s="20" t="str">
        <f>ZZZ__FnCalls!F80</f>
        <v>MMM 2016</v>
      </c>
      <c r="CD27" s="20" t="str">
        <f>ZZZ__FnCalls!F81</f>
        <v>MMM 2016</v>
      </c>
      <c r="CE27" s="20" t="str">
        <f>ZZZ__FnCalls!F82</f>
        <v>MMM 2016</v>
      </c>
      <c r="CF27" s="20" t="str">
        <f>ZZZ__FnCalls!F83</f>
        <v>MMM 2016</v>
      </c>
      <c r="CG27" s="20" t="str">
        <f>ZZZ__FnCalls!F84</f>
        <v>MMM 2016</v>
      </c>
      <c r="CH27" s="20" t="str">
        <f>ZZZ__FnCalls!F85</f>
        <v>MMM 2016</v>
      </c>
      <c r="CI27" s="20" t="str">
        <f>ZZZ__FnCalls!F86</f>
        <v>MMM 2016</v>
      </c>
      <c r="CJ27" s="20" t="str">
        <f>ZZZ__FnCalls!F87</f>
        <v>MMM 2016</v>
      </c>
      <c r="CK27" s="20" t="str">
        <f>ZZZ__FnCalls!F88</f>
        <v>MMM 2016</v>
      </c>
      <c r="CL27" s="20" t="str">
        <f>ZZZ__FnCalls!F89</f>
        <v>MMM 2016</v>
      </c>
      <c r="CM27" s="20" t="str">
        <f>ZZZ__FnCalls!F90</f>
        <v>MMM 2016</v>
      </c>
      <c r="CN27" s="21" t="str">
        <f>ZZZ__FnCalls!H79</f>
        <v>2016</v>
      </c>
      <c r="CO27" s="20" t="str">
        <f>ZZZ__FnCalls!F91</f>
        <v>MMM 2017</v>
      </c>
      <c r="CP27" s="20" t="str">
        <f>ZZZ__FnCalls!F92</f>
        <v>MMM 2017</v>
      </c>
      <c r="CQ27" s="20" t="str">
        <f>ZZZ__FnCalls!F93</f>
        <v>MMM 2017</v>
      </c>
      <c r="CR27" s="20" t="str">
        <f>ZZZ__FnCalls!F94</f>
        <v>MMM 2017</v>
      </c>
      <c r="CS27" s="20" t="str">
        <f>ZZZ__FnCalls!F95</f>
        <v>MMM 2017</v>
      </c>
      <c r="CT27" s="20" t="str">
        <f>ZZZ__FnCalls!F96</f>
        <v>MMM 2017</v>
      </c>
      <c r="CU27" s="20" t="str">
        <f>ZZZ__FnCalls!F97</f>
        <v>MMM 2017</v>
      </c>
      <c r="CV27" s="20" t="str">
        <f>ZZZ__FnCalls!F98</f>
        <v>MMM 2017</v>
      </c>
      <c r="CW27" s="20" t="str">
        <f>ZZZ__FnCalls!F99</f>
        <v>MMM 2017</v>
      </c>
      <c r="CX27" s="20" t="str">
        <f>ZZZ__FnCalls!F100</f>
        <v>MMM 2017</v>
      </c>
      <c r="CY27" s="20" t="str">
        <f>ZZZ__FnCalls!F101</f>
        <v>MMM 2017</v>
      </c>
      <c r="CZ27" s="20" t="str">
        <f>ZZZ__FnCalls!F102</f>
        <v>MMM 2017</v>
      </c>
      <c r="DA27" s="21" t="str">
        <f>ZZZ__FnCalls!H91</f>
        <v>2017</v>
      </c>
      <c r="DB27" s="20" t="str">
        <f>ZZZ__FnCalls!F103</f>
        <v>MMM 2018</v>
      </c>
      <c r="DC27" s="20" t="str">
        <f>ZZZ__FnCalls!F104</f>
        <v>MMM 2018</v>
      </c>
      <c r="DD27" s="20" t="str">
        <f>ZZZ__FnCalls!F105</f>
        <v>MMM 2018</v>
      </c>
      <c r="DE27" s="20" t="str">
        <f>ZZZ__FnCalls!F106</f>
        <v>MMM 2018</v>
      </c>
      <c r="DF27" s="20" t="str">
        <f>ZZZ__FnCalls!F107</f>
        <v>MMM 2018</v>
      </c>
      <c r="DG27" s="20" t="str">
        <f>ZZZ__FnCalls!F108</f>
        <v>MMM 2018</v>
      </c>
      <c r="DH27" s="20" t="str">
        <f>ZZZ__FnCalls!F109</f>
        <v>MMM 2018</v>
      </c>
      <c r="DI27" s="20" t="str">
        <f>ZZZ__FnCalls!F110</f>
        <v>MMM 2018</v>
      </c>
      <c r="DJ27" s="20" t="str">
        <f>ZZZ__FnCalls!F111</f>
        <v>MMM 2018</v>
      </c>
      <c r="DK27" s="20" t="str">
        <f>ZZZ__FnCalls!F112</f>
        <v>MMM 2018</v>
      </c>
      <c r="DL27" s="20" t="str">
        <f>ZZZ__FnCalls!F113</f>
        <v>MMM 2018</v>
      </c>
      <c r="DM27" s="20" t="str">
        <f>ZZZ__FnCalls!F114</f>
        <v>MMM 2018</v>
      </c>
      <c r="DN27" s="21" t="str">
        <f>ZZZ__FnCalls!H103</f>
        <v>2018</v>
      </c>
      <c r="DO27" s="20" t="str">
        <f>ZZZ__FnCalls!F115</f>
        <v>MMM 2019</v>
      </c>
      <c r="DP27" s="20" t="str">
        <f>ZZZ__FnCalls!F116</f>
        <v>MMM 2019</v>
      </c>
      <c r="DQ27" s="20" t="str">
        <f>ZZZ__FnCalls!F117</f>
        <v>MMM 2019</v>
      </c>
      <c r="DR27" s="20" t="str">
        <f>ZZZ__FnCalls!F118</f>
        <v>MMM 2019</v>
      </c>
      <c r="DS27" s="20" t="str">
        <f>ZZZ__FnCalls!F119</f>
        <v>MMM 2019</v>
      </c>
      <c r="DT27" s="20" t="str">
        <f>ZZZ__FnCalls!F120</f>
        <v>MMM 2019</v>
      </c>
      <c r="DU27" s="20" t="str">
        <f>ZZZ__FnCalls!F121</f>
        <v>MMM 2019</v>
      </c>
      <c r="DV27" s="20" t="str">
        <f>ZZZ__FnCalls!F122</f>
        <v>MMM 2019</v>
      </c>
      <c r="DW27" s="20" t="str">
        <f>ZZZ__FnCalls!F123</f>
        <v>MMM 2019</v>
      </c>
      <c r="DX27" s="20" t="str">
        <f>ZZZ__FnCalls!F124</f>
        <v>MMM 2019</v>
      </c>
      <c r="DY27" s="20" t="str">
        <f>ZZZ__FnCalls!F125</f>
        <v>MMM 2019</v>
      </c>
      <c r="DZ27" s="20" t="str">
        <f>ZZZ__FnCalls!F126</f>
        <v>MMM 2019</v>
      </c>
      <c r="EA27" s="21" t="str">
        <f>ZZZ__FnCalls!H115</f>
        <v>2019</v>
      </c>
      <c r="EB27" s="20" t="str">
        <f>ZZZ__FnCalls!F127</f>
        <v>MMM 2020</v>
      </c>
      <c r="EC27" s="20" t="str">
        <f>ZZZ__FnCalls!F128</f>
        <v>MMM 2020</v>
      </c>
      <c r="ED27" s="20" t="str">
        <f>ZZZ__FnCalls!F129</f>
        <v>MMM 2020</v>
      </c>
      <c r="EE27" s="20" t="str">
        <f>ZZZ__FnCalls!F130</f>
        <v>MMM 2020</v>
      </c>
      <c r="EF27" s="20" t="str">
        <f>ZZZ__FnCalls!F131</f>
        <v>MMM 2020</v>
      </c>
      <c r="EG27" s="20" t="str">
        <f>ZZZ__FnCalls!F132</f>
        <v>MMM 2020</v>
      </c>
      <c r="EH27" s="20" t="str">
        <f>ZZZ__FnCalls!F133</f>
        <v>MMM 2020</v>
      </c>
      <c r="EI27" s="20" t="str">
        <f>ZZZ__FnCalls!F134</f>
        <v>MMM 2020</v>
      </c>
      <c r="EJ27" s="20" t="str">
        <f>ZZZ__FnCalls!F135</f>
        <v>MMM 2020</v>
      </c>
      <c r="EK27" s="20" t="str">
        <f>ZZZ__FnCalls!F136</f>
        <v>MMM 2020</v>
      </c>
      <c r="EL27" s="20" t="str">
        <f>ZZZ__FnCalls!F137</f>
        <v>MMM 2020</v>
      </c>
      <c r="EM27" s="20" t="str">
        <f>ZZZ__FnCalls!F138</f>
        <v>MMM 2020</v>
      </c>
      <c r="EN27" s="21" t="str">
        <f>ZZZ__FnCalls!H127</f>
        <v>2020</v>
      </c>
    </row>
    <row r="28" spans="1:144" ht="12.75" customHeight="1" outlineLevel="1" x14ac:dyDescent="0.2">
      <c r="A28" s="7" t="str">
        <f>Labels!B38</f>
        <v>Employment</v>
      </c>
      <c r="B28" s="31">
        <f>Inputs!B27+'(Other Computations)'!B61*0/Inputs!B28/12</f>
        <v>140</v>
      </c>
      <c r="C28" s="31">
        <f>B28+'(Other Computations)'!B61*(B29-B28)/Inputs!B28/12</f>
        <v>140</v>
      </c>
      <c r="D28" s="31">
        <f ca="1">C28+'(Other Computations)'!B61*(C29-C28)/Inputs!B28/12</f>
        <v>139.99234386130519</v>
      </c>
      <c r="E28" s="31">
        <f ca="1">D28+'(Other Computations)'!B61*(D29-D28)/Inputs!B28/12</f>
        <v>139.97957920185752</v>
      </c>
      <c r="F28" s="31">
        <f ca="1">E28+'(Other Computations)'!B61*(E29-E28)/Inputs!B28/12</f>
        <v>139.96198917133819</v>
      </c>
      <c r="G28" s="31">
        <f ca="1">F28+'(Other Computations)'!B61*(F29-F28)/Inputs!B28/12</f>
        <v>139.93820390988856</v>
      </c>
      <c r="H28" s="31">
        <f ca="1">G28+'(Other Computations)'!B61*(G29-G28)/Inputs!B28/12</f>
        <v>139.91044786948058</v>
      </c>
      <c r="I28" s="31">
        <f ca="1">H28+'(Other Computations)'!B61*(H29-H28)/Inputs!B28/12</f>
        <v>139.87578980426059</v>
      </c>
      <c r="J28" s="31">
        <f ca="1">I28+'(Other Computations)'!B61*(I29-I28)/Inputs!B28/12</f>
        <v>139.83625871721375</v>
      </c>
      <c r="K28" s="31">
        <f ca="1">J28+'(Other Computations)'!B61*(J29-J28)/Inputs!B28/12</f>
        <v>139.79251714487052</v>
      </c>
      <c r="L28" s="31">
        <f ca="1">K28+'(Other Computations)'!B61*(K29-K28)/Inputs!B28/12</f>
        <v>139.7443439997727</v>
      </c>
      <c r="M28" s="31">
        <f ca="1">L28+'(Other Computations)'!B61*(L29-L28)/Inputs!B28/12</f>
        <v>139.69214518227639</v>
      </c>
      <c r="N28" s="32">
        <f ca="1">M28</f>
        <v>139.69214518227639</v>
      </c>
      <c r="O28" s="31">
        <f ca="1">M28+'(Other Computations)'!B61*(M29-M28)/Inputs!B28/12</f>
        <v>139.6349557415258</v>
      </c>
      <c r="P28" s="31">
        <f ca="1">O28+'(Other Computations)'!B61*(O29-O28)/Inputs!B28/12</f>
        <v>139.57356168282814</v>
      </c>
      <c r="Q28" s="31">
        <f ca="1">P28+'(Other Computations)'!B61*(P29-P28)/Inputs!B28/12</f>
        <v>139.50907246691366</v>
      </c>
      <c r="R28" s="31">
        <f ca="1">Q28+'(Other Computations)'!B61*(Q29-Q28)/Inputs!B28/12</f>
        <v>139.44109326263771</v>
      </c>
      <c r="S28" s="31">
        <f ca="1">R28+'(Other Computations)'!B61*(R29-R28)/Inputs!B28/12</f>
        <v>139.368750261348</v>
      </c>
      <c r="T28" s="31">
        <f ca="1">S28+'(Other Computations)'!B61*(S29-S28)/Inputs!B28/12</f>
        <v>139.29143898110036</v>
      </c>
      <c r="U28" s="31">
        <f ca="1">T28+'(Other Computations)'!B61*(T29-T28)/Inputs!B28/12</f>
        <v>139.21126557974071</v>
      </c>
      <c r="V28" s="31">
        <f ca="1">U28+'(Other Computations)'!B61*(U29-U28)/Inputs!B28/12</f>
        <v>139.12741735043738</v>
      </c>
      <c r="W28" s="31">
        <f ca="1">V28+'(Other Computations)'!B61*(V29-V28)/Inputs!B28/12</f>
        <v>139.03920014941912</v>
      </c>
      <c r="X28" s="31">
        <f ca="1">W28+'(Other Computations)'!B61*(W29-W28)/Inputs!B28/12</f>
        <v>138.94653131727964</v>
      </c>
      <c r="Y28" s="31">
        <f ca="1">X28+'(Other Computations)'!B61*(X29-X28)/Inputs!B28/12</f>
        <v>138.85257288208211</v>
      </c>
      <c r="Z28" s="31">
        <f ca="1">Y28+'(Other Computations)'!B61*(Y29-Y28)/Inputs!B28/12</f>
        <v>138.75580196222933</v>
      </c>
      <c r="AA28" s="32">
        <f ca="1">Z28</f>
        <v>138.75580196222933</v>
      </c>
      <c r="AB28" s="31">
        <f ca="1">Z28+'(Other Computations)'!B61*(Z29-Z28)/Inputs!B28/12</f>
        <v>138.65533765075145</v>
      </c>
      <c r="AC28" s="31">
        <f ca="1">AB28+'(Other Computations)'!B61*(AB29-AB28)/Inputs!B28/12</f>
        <v>138.55061846122652</v>
      </c>
      <c r="AD28" s="31">
        <f ca="1">AC28+'(Other Computations)'!B61*(AC29-AC28)/Inputs!B28/12</f>
        <v>138.44350632122823</v>
      </c>
      <c r="AE28" s="31">
        <f ca="1">AD28+'(Other Computations)'!B61*(AD29-AD28)/Inputs!B28/12</f>
        <v>138.33268232082528</v>
      </c>
      <c r="AF28" s="31">
        <f ca="1">AE28+'(Other Computations)'!B61*(AE29-AE28)/Inputs!B28/12</f>
        <v>138.21823802413175</v>
      </c>
      <c r="AG28" s="31">
        <f ca="1">AF28+'(Other Computations)'!B61*(AF29-AF28)/Inputs!B28/12</f>
        <v>138.10053698886111</v>
      </c>
      <c r="AH28" s="31">
        <f ca="1">AG28+'(Other Computations)'!B61*(AG29-AG28)/Inputs!B28/12</f>
        <v>137.98097639256298</v>
      </c>
      <c r="AI28" s="31">
        <f ca="1">AH28+'(Other Computations)'!B61*(AH29-AH28)/Inputs!B28/12</f>
        <v>137.85952144600131</v>
      </c>
      <c r="AJ28" s="31">
        <f ca="1">AI28+'(Other Computations)'!B61*(AI29-AI28)/Inputs!B28/12</f>
        <v>137.73564015388908</v>
      </c>
      <c r="AK28" s="31">
        <f ca="1">AJ28+'(Other Computations)'!B61*(AJ29-AJ28)/Inputs!B28/12</f>
        <v>137.61037049962215</v>
      </c>
      <c r="AL28" s="31">
        <f ca="1">AK28+'(Other Computations)'!B61*(AK29-AK28)/Inputs!B28/12</f>
        <v>137.48314804244168</v>
      </c>
      <c r="AM28" s="31">
        <f ca="1">AL28+'(Other Computations)'!B61*(AL29-AL28)/Inputs!B28/12</f>
        <v>137.35424358384682</v>
      </c>
      <c r="AN28" s="32">
        <f ca="1">AM28</f>
        <v>137.35424358384682</v>
      </c>
      <c r="AO28" s="31">
        <f ca="1">AM28+'(Other Computations)'!B61*(AM29-AM28)/Inputs!B28/12</f>
        <v>137.22488100217601</v>
      </c>
      <c r="AP28" s="31">
        <f ca="1">AO28+'(Other Computations)'!B61*(AO29-AO28)/Inputs!B28/12</f>
        <v>137.09441800627675</v>
      </c>
      <c r="AQ28" s="31">
        <f ca="1">AP28+'(Other Computations)'!B61*(AP29-AP28)/Inputs!B28/12</f>
        <v>136.96239227518748</v>
      </c>
      <c r="AR28" s="31">
        <f ca="1">AQ28+'(Other Computations)'!B61*(AQ29-AQ28)/Inputs!B28/12</f>
        <v>136.82964849853136</v>
      </c>
      <c r="AS28" s="31">
        <f ca="1">AR28+'(Other Computations)'!B61*(AR29-AR28)/Inputs!B28/12</f>
        <v>136.69655921791048</v>
      </c>
      <c r="AT28" s="31">
        <f ca="1">AS28+'(Other Computations)'!B61*(AS29-AS28)/Inputs!B28/12</f>
        <v>136.56228856124102</v>
      </c>
      <c r="AU28" s="31">
        <f ca="1">AT28+'(Other Computations)'!B61*(AT29-AT28)/Inputs!B28/12</f>
        <v>136.4268614480695</v>
      </c>
      <c r="AV28" s="31">
        <f ca="1">AU28+'(Other Computations)'!B61*(AU29-AU28)/Inputs!B28/12</f>
        <v>136.29008624912473</v>
      </c>
      <c r="AW28" s="31">
        <f ca="1">AV28+'(Other Computations)'!B61*(AV29-AV28)/Inputs!B28/12</f>
        <v>136.15135666155416</v>
      </c>
      <c r="AX28" s="31">
        <f ca="1">AW28+'(Other Computations)'!B61*(AW29-AW28)/Inputs!B28/12</f>
        <v>136.01026031422711</v>
      </c>
      <c r="AY28" s="31">
        <f ca="1">AX28+'(Other Computations)'!B61*(AX29-AX28)/Inputs!B28/12</f>
        <v>135.86745568673774</v>
      </c>
      <c r="AZ28" s="31">
        <f ca="1">AY28+'(Other Computations)'!B61*(AY29-AY28)/Inputs!B28/12</f>
        <v>135.72329261194258</v>
      </c>
      <c r="BA28" s="32">
        <f ca="1">AZ28</f>
        <v>135.72329261194258</v>
      </c>
      <c r="BB28" s="31">
        <f ca="1">AZ28+'(Other Computations)'!B61*(AZ29-AZ28)/Inputs!B28/12</f>
        <v>135.57830999947362</v>
      </c>
      <c r="BC28" s="31">
        <f ca="1">BB28+'(Other Computations)'!B61*(BB29-BB28)/Inputs!B28/12</f>
        <v>135.43221742284879</v>
      </c>
      <c r="BD28" s="31">
        <f ca="1">BC28+'(Other Computations)'!B61*(BC29-BC28)/Inputs!B28/12</f>
        <v>135.28440827644687</v>
      </c>
      <c r="BE28" s="31">
        <f ca="1">BD28+'(Other Computations)'!B61*(BD29-BD28)/Inputs!B28/12</f>
        <v>135.1358091065824</v>
      </c>
      <c r="BF28" s="31">
        <f ca="1">BE28+'(Other Computations)'!B61*(BE29-BE28)/Inputs!B28/12</f>
        <v>134.98510425584712</v>
      </c>
      <c r="BG28" s="31">
        <f ca="1">BF28+'(Other Computations)'!B61*(BF29-BF28)/Inputs!B28/12</f>
        <v>134.83408195849069</v>
      </c>
      <c r="BH28" s="31">
        <f ca="1">BG28+'(Other Computations)'!B61*(BG29-BG28)/Inputs!B28/12</f>
        <v>134.68058664688667</v>
      </c>
      <c r="BI28" s="31">
        <f ca="1">BH28+'(Other Computations)'!B61*(BH29-BH28)/Inputs!B28/12</f>
        <v>134.52588760567562</v>
      </c>
      <c r="BJ28" s="31">
        <f ca="1">BI28+'(Other Computations)'!B61*(BI29-BI28)/Inputs!B28/12</f>
        <v>134.37071237267222</v>
      </c>
      <c r="BK28" s="31">
        <f ca="1">BJ28+'(Other Computations)'!B61*(BJ29-BJ28)/Inputs!B28/12</f>
        <v>134.21386297584658</v>
      </c>
      <c r="BL28" s="31">
        <f ca="1">BK28+'(Other Computations)'!B61*(BK29-BK28)/Inputs!B28/12</f>
        <v>134.05617361656547</v>
      </c>
      <c r="BM28" s="31">
        <f ca="1">BL28+'(Other Computations)'!B61*(BL29-BL28)/Inputs!B28/12</f>
        <v>133.89846465743841</v>
      </c>
      <c r="BN28" s="32">
        <f ca="1">BM28</f>
        <v>133.89846465743841</v>
      </c>
      <c r="BO28" s="31">
        <f ca="1">BM28+'(Other Computations)'!B61*(BM29-BM28)/Inputs!B28/12</f>
        <v>133.74009458584192</v>
      </c>
      <c r="BP28" s="31">
        <f ca="1">BO28+'(Other Computations)'!B61*(BO29-BO28)/Inputs!B28/12</f>
        <v>133.58013019354533</v>
      </c>
      <c r="BQ28" s="31">
        <f ca="1">BP28+'(Other Computations)'!B61*(BP29-BP28)/Inputs!B28/12</f>
        <v>133.41967019861551</v>
      </c>
      <c r="BR28" s="31">
        <f ca="1">BQ28+'(Other Computations)'!B61*(BQ29-BQ28)/Inputs!B28/12</f>
        <v>133.25748213695101</v>
      </c>
      <c r="BS28" s="31">
        <f ca="1">BR28+'(Other Computations)'!B61*(BR29-BR28)/Inputs!B28/12</f>
        <v>133.09577805261605</v>
      </c>
      <c r="BT28" s="31">
        <f ca="1">BS28+'(Other Computations)'!B61*(BS29-BS28)/Inputs!B28/12</f>
        <v>132.93369425345355</v>
      </c>
      <c r="BU28" s="31">
        <f ca="1">BT28+'(Other Computations)'!B61*(BT29-BT28)/Inputs!B28/12</f>
        <v>132.77154080991227</v>
      </c>
      <c r="BV28" s="31">
        <f ca="1">BU28+'(Other Computations)'!B61*(BU29-BU28)/Inputs!B28/12</f>
        <v>132.60855168663463</v>
      </c>
      <c r="BW28" s="31">
        <f ca="1">BV28+'(Other Computations)'!B61*(BV29-BV28)/Inputs!B28/12</f>
        <v>132.444357779017</v>
      </c>
      <c r="BX28" s="31">
        <f ca="1">BW28+'(Other Computations)'!B61*(BW29-BW28)/Inputs!B28/12</f>
        <v>132.28022136992382</v>
      </c>
      <c r="BY28" s="31">
        <f ca="1">BX28+'(Other Computations)'!B61*(BX29-BX28)/Inputs!B28/12</f>
        <v>132.11566565777591</v>
      </c>
      <c r="BZ28" s="31">
        <f ca="1">BY28+'(Other Computations)'!B61*(BY29-BY28)/Inputs!B28/12</f>
        <v>131.95070943459928</v>
      </c>
      <c r="CA28" s="32">
        <f ca="1">BZ28</f>
        <v>131.95070943459928</v>
      </c>
      <c r="CB28" s="31">
        <f ca="1">BZ28+'(Other Computations)'!B61*(BZ29-BZ28)/Inputs!B28/12</f>
        <v>131.78572951039774</v>
      </c>
      <c r="CC28" s="31">
        <f ca="1">CB28+'(Other Computations)'!B61*(CB29-CB28)/Inputs!B28/12</f>
        <v>131.62176839819674</v>
      </c>
      <c r="CD28" s="31">
        <f ca="1">CC28+'(Other Computations)'!B61*(CC29-CC28)/Inputs!B28/12</f>
        <v>131.45763799669169</v>
      </c>
      <c r="CE28" s="31">
        <f ca="1">CD28+'(Other Computations)'!B61*(CD29-CD28)/Inputs!B28/12</f>
        <v>131.29203908286783</v>
      </c>
      <c r="CF28" s="31">
        <f ca="1">CE28+'(Other Computations)'!B61*(CE29-CE28)/Inputs!B28/12</f>
        <v>131.12748010842546</v>
      </c>
      <c r="CG28" s="31">
        <f ca="1">CF28+'(Other Computations)'!B61*(CF29-CF28)/Inputs!B28/12</f>
        <v>130.96319309366564</v>
      </c>
      <c r="CH28" s="31">
        <f ca="1">CG28+'(Other Computations)'!B61*(CG29-CG28)/Inputs!B28/12</f>
        <v>130.79926133971452</v>
      </c>
      <c r="CI28" s="31">
        <f ca="1">CH28+'(Other Computations)'!B61*(CH29-CH28)/Inputs!B28/12</f>
        <v>130.63738093409381</v>
      </c>
      <c r="CJ28" s="31">
        <f ca="1">CI28+'(Other Computations)'!B61*(CI29-CI28)/Inputs!B28/12</f>
        <v>130.47552045578598</v>
      </c>
      <c r="CK28" s="31">
        <f ca="1">CJ28+'(Other Computations)'!B61*(CJ29-CJ28)/Inputs!B28/12</f>
        <v>130.31395023843035</v>
      </c>
      <c r="CL28" s="31">
        <f ca="1">CK28+'(Other Computations)'!B61*(CK29-CK28)/Inputs!B28/12</f>
        <v>130.15277962797296</v>
      </c>
      <c r="CM28" s="31">
        <f ca="1">CL28+'(Other Computations)'!B61*(CL29-CL28)/Inputs!B28/12</f>
        <v>129.99176730324285</v>
      </c>
      <c r="CN28" s="32">
        <f ca="1">CM28</f>
        <v>129.99176730324285</v>
      </c>
      <c r="CO28" s="31">
        <f ca="1">CM28+'(Other Computations)'!B61*(CM29-CM28)/Inputs!B28/12</f>
        <v>129.83114765765785</v>
      </c>
      <c r="CP28" s="31">
        <f ca="1">CO28+'(Other Computations)'!B61*(CO29-CO28)/Inputs!B28/12</f>
        <v>129.6699161335531</v>
      </c>
      <c r="CQ28" s="31">
        <f ca="1">CP28+'(Other Computations)'!B61*(CP29-CP28)/Inputs!B28/12</f>
        <v>129.51025424755127</v>
      </c>
      <c r="CR28" s="31">
        <f ca="1">CQ28+'(Other Computations)'!B61*(CQ29-CQ28)/Inputs!B28/12</f>
        <v>129.35001308487108</v>
      </c>
      <c r="CS28" s="31">
        <f ca="1">CR28+'(Other Computations)'!B61*(CR29-CR28)/Inputs!B28/12</f>
        <v>129.1903488193544</v>
      </c>
      <c r="CT28" s="31">
        <f ca="1">CS28+'(Other Computations)'!B61*(CS29-CS28)/Inputs!B28/12</f>
        <v>129.03118119714344</v>
      </c>
      <c r="CU28" s="31">
        <f ca="1">CT28+'(Other Computations)'!B61*(CT29-CT28)/Inputs!B28/12</f>
        <v>128.87287607350723</v>
      </c>
      <c r="CV28" s="31">
        <f ca="1">CU28+'(Other Computations)'!B61*(CU29-CU28)/Inputs!B28/12</f>
        <v>128.71514746600866</v>
      </c>
      <c r="CW28" s="31">
        <f ca="1">CV28+'(Other Computations)'!B61*(CV29-CV28)/Inputs!B28/12</f>
        <v>128.55721691741482</v>
      </c>
      <c r="CX28" s="31">
        <f ca="1">CW28+'(Other Computations)'!B61*(CW29-CW28)/Inputs!B28/12</f>
        <v>128.3984844860606</v>
      </c>
      <c r="CY28" s="31">
        <f ca="1">CX28+'(Other Computations)'!B61*(CX29-CX28)/Inputs!B28/12</f>
        <v>128.2397655939761</v>
      </c>
      <c r="CZ28" s="31">
        <f ca="1">CY28+'(Other Computations)'!B61*(CY29-CY28)/Inputs!B28/12</f>
        <v>128.08235467108253</v>
      </c>
      <c r="DA28" s="32">
        <f ca="1">CZ28</f>
        <v>128.08235467108253</v>
      </c>
      <c r="DB28" s="31">
        <f ca="1">CZ28+'(Other Computations)'!B61*(CZ29-CZ28)/Inputs!B28/12</f>
        <v>127.92434384317262</v>
      </c>
      <c r="DC28" s="31">
        <f ca="1">DB28+'(Other Computations)'!B61*(DB29-DB28)/Inputs!B28/12</f>
        <v>127.76793102686793</v>
      </c>
      <c r="DD28" s="31">
        <f ca="1">DC28+'(Other Computations)'!B61*(DC29-DC28)/Inputs!B28/12</f>
        <v>127.61066872200772</v>
      </c>
      <c r="DE28" s="31">
        <f ca="1">DD28+'(Other Computations)'!B61*(DD29-DD28)/Inputs!B28/12</f>
        <v>127.45301529823432</v>
      </c>
      <c r="DF28" s="31">
        <f ca="1">DE28+'(Other Computations)'!B61*(DE29-DE28)/Inputs!B28/12</f>
        <v>127.29666490433773</v>
      </c>
      <c r="DG28" s="31">
        <f ca="1">DF28+'(Other Computations)'!B61*(DF29-DF28)/Inputs!B28/12</f>
        <v>127.14044680481706</v>
      </c>
      <c r="DH28" s="31">
        <f ca="1">DG28+'(Other Computations)'!B61*(DG29-DG28)/Inputs!B28/12</f>
        <v>126.98405786442036</v>
      </c>
      <c r="DI28" s="31">
        <f ca="1">DH28+'(Other Computations)'!B61*(DH29-DH28)/Inputs!B28/12</f>
        <v>126.82827722533949</v>
      </c>
      <c r="DJ28" s="31">
        <f ca="1">DI28+'(Other Computations)'!B61*(DI29-DI28)/Inputs!B28/12</f>
        <v>126.67332834864665</v>
      </c>
      <c r="DK28" s="31">
        <f ca="1">DJ28+'(Other Computations)'!B61*(DJ29-DJ28)/Inputs!B28/12</f>
        <v>126.51889792404117</v>
      </c>
      <c r="DL28" s="31">
        <f ca="1">DK28+'(Other Computations)'!B61*(DK29-DK28)/Inputs!B28/12</f>
        <v>126.36540434210913</v>
      </c>
      <c r="DM28" s="31">
        <f ca="1">DL28+'(Other Computations)'!B61*(DL29-DL28)/Inputs!B28/12</f>
        <v>126.21252276135738</v>
      </c>
      <c r="DN28" s="32">
        <f ca="1">DM28</f>
        <v>126.21252276135738</v>
      </c>
      <c r="DO28" s="31">
        <f ca="1">DM28+'(Other Computations)'!B61*(DM29-DM28)/Inputs!B28/12</f>
        <v>126.05957340349191</v>
      </c>
      <c r="DP28" s="31">
        <f ca="1">DO28+'(Other Computations)'!B61*(DO29-DO28)/Inputs!B28/12</f>
        <v>125.90713020247267</v>
      </c>
      <c r="DQ28" s="31">
        <f ca="1">DP28+'(Other Computations)'!B61*(DP29-DP28)/Inputs!B28/12</f>
        <v>125.7542431854606</v>
      </c>
      <c r="DR28" s="31">
        <f ca="1">DQ28+'(Other Computations)'!B61*(DQ29-DQ28)/Inputs!B28/12</f>
        <v>125.60344125944827</v>
      </c>
      <c r="DS28" s="31">
        <f ca="1">DR28+'(Other Computations)'!B61*(DR29-DR28)/Inputs!B28/12</f>
        <v>125.4549366157658</v>
      </c>
      <c r="DT28" s="31">
        <f ca="1">DS28+'(Other Computations)'!B61*(DS29-DS28)/Inputs!B28/12</f>
        <v>125.30714954062144</v>
      </c>
      <c r="DU28" s="31">
        <f ca="1">DT28+'(Other Computations)'!B61*(DT29-DT28)/Inputs!B28/12</f>
        <v>125.16166999365932</v>
      </c>
      <c r="DV28" s="31">
        <f ca="1">DU28+'(Other Computations)'!B61*(DU29-DU28)/Inputs!B28/12</f>
        <v>125.01622462316388</v>
      </c>
      <c r="DW28" s="31">
        <f ca="1">DV28+'(Other Computations)'!B61*(DV29-DV28)/Inputs!B28/12</f>
        <v>124.87216674060791</v>
      </c>
      <c r="DX28" s="31">
        <f ca="1">DW28+'(Other Computations)'!B61*(DW29-DW28)/Inputs!B28/12</f>
        <v>124.72889945473123</v>
      </c>
      <c r="DY28" s="31">
        <f ca="1">DX28+'(Other Computations)'!B61*(DX29-DX28)/Inputs!B28/12</f>
        <v>124.58623810871534</v>
      </c>
      <c r="DZ28" s="31">
        <f ca="1">DY28+'(Other Computations)'!B61*(DY29-DY28)/Inputs!B28/12</f>
        <v>124.44395724729652</v>
      </c>
      <c r="EA28" s="32">
        <f ca="1">DZ28</f>
        <v>124.44395724729652</v>
      </c>
      <c r="EB28" s="31">
        <f ca="1">DZ28+'(Other Computations)'!B61*(DZ29-DZ28)/Inputs!B28/12</f>
        <v>124.30280156650123</v>
      </c>
      <c r="EC28" s="31">
        <f ca="1">EB28+'(Other Computations)'!B61*(EB29-EB28)/Inputs!B28/12</f>
        <v>124.16401888382937</v>
      </c>
      <c r="ED28" s="31">
        <f ca="1">EC28+'(Other Computations)'!B61*(EC29-EC28)/Inputs!B28/12</f>
        <v>124.02619464644879</v>
      </c>
      <c r="EE28" s="31">
        <f ca="1">ED28+'(Other Computations)'!B61*(ED29-ED28)/Inputs!B28/12</f>
        <v>123.88883968273464</v>
      </c>
      <c r="EF28" s="31">
        <f ca="1">EE28+'(Other Computations)'!B61*(EE29-EE28)/Inputs!B28/12</f>
        <v>123.75112470310131</v>
      </c>
      <c r="EG28" s="31">
        <f ca="1">EF28+'(Other Computations)'!B61*(EF29-EF28)/Inputs!B28/12</f>
        <v>123.61396828468742</v>
      </c>
      <c r="EH28" s="31">
        <f ca="1">EG28+'(Other Computations)'!B61*(EG29-EG28)/Inputs!B28/12</f>
        <v>123.4780155822688</v>
      </c>
      <c r="EI28" s="31">
        <f ca="1">EH28+'(Other Computations)'!B61*(EH29-EH28)/Inputs!B28/12</f>
        <v>123.34151593118695</v>
      </c>
      <c r="EJ28" s="31">
        <f ca="1">EI28+'(Other Computations)'!B61*(EI29-EI28)/Inputs!B28/12</f>
        <v>123.20462791814643</v>
      </c>
      <c r="EK28" s="31">
        <f ca="1">EJ28+'(Other Computations)'!B61*(EJ29-EJ28)/Inputs!B28/12</f>
        <v>123.06821949297303</v>
      </c>
      <c r="EL28" s="31">
        <f ca="1">EK28+'(Other Computations)'!B61*(EK29-EK28)/Inputs!B28/12</f>
        <v>122.93253345569873</v>
      </c>
      <c r="EM28" s="31">
        <f ca="1">EL28+'(Other Computations)'!B61*(EL29-EL28)/Inputs!B28/12</f>
        <v>122.79612704919806</v>
      </c>
      <c r="EN28" s="32">
        <f ca="1">EM28</f>
        <v>122.79612704919806</v>
      </c>
    </row>
    <row r="29" spans="1:144" ht="12.75" customHeight="1" outlineLevel="1" x14ac:dyDescent="0.2">
      <c r="A29" s="9" t="str">
        <f>Labels!B39</f>
        <v>Desired Employment</v>
      </c>
      <c r="B29" s="33">
        <f>(1-Inputs!B20)*B11/'(Other Computations)'!B130</f>
        <v>140</v>
      </c>
      <c r="C29" s="33">
        <f ca="1">(1-Inputs!B20)*C11/'(Other Computations)'!B130</f>
        <v>139.55900641117927</v>
      </c>
      <c r="D29" s="33">
        <f ca="1">(1-Inputs!B20)*D11/'(Other Computations)'!B130</f>
        <v>139.25709947711945</v>
      </c>
      <c r="E29" s="33">
        <f ca="1">(1-Inputs!B20)*E11/'(Other Computations)'!B130</f>
        <v>138.96639344394413</v>
      </c>
      <c r="F29" s="33">
        <f ca="1">(1-Inputs!B20)*F11/'(Other Computations)'!B130</f>
        <v>138.59195811183906</v>
      </c>
      <c r="G29" s="33">
        <f ca="1">(1-Inputs!B20)*G11/'(Other Computations)'!B130</f>
        <v>138.33945598238856</v>
      </c>
      <c r="H29" s="33">
        <f ca="1">(1-Inputs!B20)*H11/'(Other Computations)'!B130</f>
        <v>137.91414331280913</v>
      </c>
      <c r="I29" s="33">
        <f ca="1">(1-Inputs!B20)*I11/'(Other Computations)'!B130</f>
        <v>137.59879919036266</v>
      </c>
      <c r="J29" s="33">
        <f ca="1">(1-Inputs!B20)*J11/'(Other Computations)'!B130</f>
        <v>137.31674415024375</v>
      </c>
      <c r="K29" s="33">
        <f ca="1">(1-Inputs!B20)*K11/'(Other Computations)'!B130</f>
        <v>137.01774398723586</v>
      </c>
      <c r="L29" s="33">
        <f ca="1">(1-Inputs!B20)*L11/'(Other Computations)'!B130</f>
        <v>136.73769211198541</v>
      </c>
      <c r="M29" s="33">
        <f ca="1">(1-Inputs!B20)*M11/'(Other Computations)'!B130</f>
        <v>136.39803339504294</v>
      </c>
      <c r="N29" s="34">
        <f ca="1">SUM(B29:M29)</f>
        <v>1657.6970695741502</v>
      </c>
      <c r="O29" s="33">
        <f ca="1">(1-Inputs!B20)*O11/'(Other Computations)'!B130</f>
        <v>136.09865796053995</v>
      </c>
      <c r="P29" s="33">
        <f ca="1">(1-Inputs!B20)*P11/'(Other Computations)'!B130</f>
        <v>135.85898284615467</v>
      </c>
      <c r="Q29" s="33">
        <f ca="1">(1-Inputs!B20)*Q11/'(Other Computations)'!B130</f>
        <v>135.59347030061872</v>
      </c>
      <c r="R29" s="33">
        <f ca="1">(1-Inputs!B20)*R11/'(Other Computations)'!B130</f>
        <v>135.27413638835108</v>
      </c>
      <c r="S29" s="33">
        <f ca="1">(1-Inputs!B20)*S11/'(Other Computations)'!B130</f>
        <v>134.9156205190846</v>
      </c>
      <c r="T29" s="33">
        <f ca="1">(1-Inputs!B20)*T11/'(Other Computations)'!B130</f>
        <v>134.67345106278532</v>
      </c>
      <c r="U29" s="33">
        <f ca="1">(1-Inputs!B20)*U11/'(Other Computations)'!B130</f>
        <v>134.38160757186833</v>
      </c>
      <c r="V29" s="33">
        <f ca="1">(1-Inputs!B20)*V11/'(Other Computations)'!B130</f>
        <v>134.04610657178455</v>
      </c>
      <c r="W29" s="33">
        <f ca="1">(1-Inputs!B20)*W11/'(Other Computations)'!B130</f>
        <v>133.70147541818432</v>
      </c>
      <c r="X29" s="33">
        <f ca="1">(1-Inputs!B20)*X11/'(Other Computations)'!B130</f>
        <v>133.53452544990282</v>
      </c>
      <c r="Y29" s="33">
        <f ca="1">(1-Inputs!B20)*Y11/'(Other Computations)'!B130</f>
        <v>133.27856789856079</v>
      </c>
      <c r="Z29" s="33">
        <f ca="1">(1-Inputs!B20)*Z11/'(Other Computations)'!B130</f>
        <v>132.96905762110345</v>
      </c>
      <c r="AA29" s="34">
        <f ca="1">SUM(O29:Z29)</f>
        <v>1614.3256596089386</v>
      </c>
      <c r="AB29" s="33">
        <f ca="1">(1-Inputs!B20)*AB11/'(Other Computations)'!B130</f>
        <v>132.62351233411607</v>
      </c>
      <c r="AC29" s="33">
        <f ca="1">(1-Inputs!B20)*AC11/'(Other Computations)'!B130</f>
        <v>132.3809591973243</v>
      </c>
      <c r="AD29" s="33">
        <f ca="1">(1-Inputs!B20)*AD11/'(Other Computations)'!B130</f>
        <v>132.06004389801939</v>
      </c>
      <c r="AE29" s="33">
        <f ca="1">(1-Inputs!B20)*AE11/'(Other Computations)'!B130</f>
        <v>131.74069083127827</v>
      </c>
      <c r="AF29" s="33">
        <f ca="1">(1-Inputs!B20)*AF11/'(Other Computations)'!B130</f>
        <v>131.43865839254201</v>
      </c>
      <c r="AG29" s="33">
        <f ca="1">(1-Inputs!B20)*AG11/'(Other Computations)'!B130</f>
        <v>131.21384664208941</v>
      </c>
      <c r="AH29" s="33">
        <f ca="1">(1-Inputs!B20)*AH11/'(Other Computations)'!B130</f>
        <v>130.98517147061017</v>
      </c>
      <c r="AI29" s="33">
        <f ca="1">(1-Inputs!B20)*AI11/'(Other Computations)'!B130</f>
        <v>130.72395902033659</v>
      </c>
      <c r="AJ29" s="33">
        <f ca="1">(1-Inputs!B20)*AJ11/'(Other Computations)'!B130</f>
        <v>130.52010806811361</v>
      </c>
      <c r="AK29" s="33">
        <f ca="1">(1-Inputs!B20)*AK11/'(Other Computations)'!B130</f>
        <v>130.28235696602661</v>
      </c>
      <c r="AL29" s="33">
        <f ca="1">(1-Inputs!B20)*AL11/'(Other Computations)'!B130</f>
        <v>130.0582512273775</v>
      </c>
      <c r="AM29" s="33">
        <f ca="1">(1-Inputs!B20)*AM11/'(Other Computations)'!B130</f>
        <v>129.90295887960758</v>
      </c>
      <c r="AN29" s="34">
        <f ca="1">SUM(AB29:AM29)</f>
        <v>1573.9305169274417</v>
      </c>
      <c r="AO29" s="33">
        <f ca="1">(1-Inputs!B20)*AO11/'(Other Computations)'!B130</f>
        <v>129.71021243837836</v>
      </c>
      <c r="AP29" s="33">
        <f ca="1">(1-Inputs!B20)*AP11/'(Other Computations)'!B130</f>
        <v>129.4897358955341</v>
      </c>
      <c r="AQ29" s="33">
        <f ca="1">(1-Inputs!B20)*AQ11/'(Other Computations)'!B130</f>
        <v>129.31635073979498</v>
      </c>
      <c r="AR29" s="33">
        <f ca="1">(1-Inputs!B20)*AR11/'(Other Computations)'!B130</f>
        <v>129.16370593476881</v>
      </c>
      <c r="AS29" s="33">
        <f ca="1">(1-Inputs!B20)*AS11/'(Other Computations)'!B130</f>
        <v>128.96256939374916</v>
      </c>
      <c r="AT29" s="33">
        <f ca="1">(1-Inputs!B20)*AT11/'(Other Computations)'!B130</f>
        <v>128.76168684256203</v>
      </c>
      <c r="AU29" s="33">
        <f ca="1">(1-Inputs!B20)*AU11/'(Other Computations)'!B130</f>
        <v>128.54860998885053</v>
      </c>
      <c r="AV29" s="33">
        <f ca="1">(1-Inputs!B20)*AV11/'(Other Computations)'!B130</f>
        <v>128.29926200505938</v>
      </c>
      <c r="AW29" s="33">
        <f ca="1">(1-Inputs!B20)*AW11/'(Other Computations)'!B130</f>
        <v>128.0242070555164</v>
      </c>
      <c r="AX29" s="33">
        <f ca="1">(1-Inputs!B20)*AX11/'(Other Computations)'!B130</f>
        <v>127.78471377083872</v>
      </c>
      <c r="AY29" s="33">
        <f ca="1">(1-Inputs!B20)*AY11/'(Other Computations)'!B130</f>
        <v>127.5636625785362</v>
      </c>
      <c r="AZ29" s="33">
        <f ca="1">(1-Inputs!B20)*AZ11/'(Other Computations)'!B130</f>
        <v>127.37229413373065</v>
      </c>
      <c r="BA29" s="34">
        <f ca="1">SUM(AO29:AZ29)</f>
        <v>1542.9970107773192</v>
      </c>
      <c r="BB29" s="33">
        <f ca="1">(1-Inputs!B20)*BB11/'(Other Computations)'!B130</f>
        <v>127.1633775858834</v>
      </c>
      <c r="BC29" s="33">
        <f ca="1">(1-Inputs!B20)*BC11/'(Other Computations)'!B130</f>
        <v>126.91841059009846</v>
      </c>
      <c r="BD29" s="33">
        <f ca="1">(1-Inputs!B20)*BD11/'(Other Computations)'!B130</f>
        <v>126.72509609225325</v>
      </c>
      <c r="BE29" s="33">
        <f ca="1">(1-Inputs!B20)*BE11/'(Other Computations)'!B130</f>
        <v>126.45520970423034</v>
      </c>
      <c r="BF29" s="33">
        <f ca="1">(1-Inputs!B20)*BF11/'(Other Computations)'!B130</f>
        <v>126.28621992811667</v>
      </c>
      <c r="BG29" s="33">
        <f ca="1">(1-Inputs!B20)*BG11/'(Other Computations)'!B130</f>
        <v>125.99275201009925</v>
      </c>
      <c r="BH29" s="33">
        <f ca="1">(1-Inputs!B20)*BH11/'(Other Computations)'!B130</f>
        <v>125.7699218731299</v>
      </c>
      <c r="BI29" s="33">
        <f ca="1">(1-Inputs!B20)*BI11/'(Other Computations)'!B130</f>
        <v>125.58779418467958</v>
      </c>
      <c r="BJ29" s="33">
        <f ca="1">(1-Inputs!B20)*BJ11/'(Other Computations)'!B130</f>
        <v>125.33618711551517</v>
      </c>
      <c r="BK29" s="33">
        <f ca="1">(1-Inputs!B20)*BK11/'(Other Computations)'!B130</f>
        <v>125.13095588125441</v>
      </c>
      <c r="BL29" s="33">
        <f ca="1">(1-Inputs!B20)*BL11/'(Other Computations)'!B130</f>
        <v>124.97213757084718</v>
      </c>
      <c r="BM29" s="33">
        <f ca="1">(1-Inputs!B20)*BM11/'(Other Computations)'!B130</f>
        <v>124.77634853348054</v>
      </c>
      <c r="BN29" s="34">
        <f ca="1">SUM(BB29:BM29)</f>
        <v>1511.1144110695884</v>
      </c>
      <c r="BO29" s="33">
        <f ca="1">(1-Inputs!B20)*BO11/'(Other Computations)'!B130</f>
        <v>124.52614558955776</v>
      </c>
      <c r="BP29" s="33">
        <f ca="1">(1-Inputs!B20)*BP11/'(Other Computations)'!B130</f>
        <v>124.33763448558707</v>
      </c>
      <c r="BQ29" s="33">
        <f ca="1">(1-Inputs!B20)*BQ11/'(Other Computations)'!B130</f>
        <v>124.07763784673995</v>
      </c>
      <c r="BR29" s="33">
        <f ca="1">(1-Inputs!B20)*BR11/'(Other Computations)'!B130</f>
        <v>123.94332687925701</v>
      </c>
      <c r="BS29" s="33">
        <f ca="1">(1-Inputs!B20)*BS11/'(Other Computations)'!B130</f>
        <v>123.75975122085538</v>
      </c>
      <c r="BT29" s="33">
        <f ca="1">(1-Inputs!B20)*BT11/'(Other Computations)'!B130</f>
        <v>123.59365590547569</v>
      </c>
      <c r="BU29" s="33">
        <f ca="1">(1-Inputs!B20)*BU11/'(Other Computations)'!B130</f>
        <v>123.38336730912008</v>
      </c>
      <c r="BV29" s="33">
        <f ca="1">(1-Inputs!B20)*BV11/'(Other Computations)'!B130</f>
        <v>123.15098260785901</v>
      </c>
      <c r="BW29" s="33">
        <f ca="1">(1-Inputs!B20)*BW11/'(Other Computations)'!B130</f>
        <v>122.99010061524982</v>
      </c>
      <c r="BX29" s="33">
        <f ca="1">(1-Inputs!B20)*BX11/'(Other Computations)'!B130</f>
        <v>122.80181235020441</v>
      </c>
      <c r="BY29" s="33">
        <f ca="1">(1-Inputs!B20)*BY11/'(Other Computations)'!B130</f>
        <v>122.61418720280163</v>
      </c>
      <c r="BZ29" s="33">
        <f ca="1">(1-Inputs!B20)*BZ11/'(Other Computations)'!B130</f>
        <v>122.44786580059046</v>
      </c>
      <c r="CA29" s="34">
        <f ca="1">SUM(BO29:BZ29)</f>
        <v>1481.6264678132982</v>
      </c>
      <c r="CB29" s="33">
        <f ca="1">(1-Inputs!B20)*CB11/'(Other Computations)'!B130</f>
        <v>122.34156944762005</v>
      </c>
      <c r="CC29" s="33">
        <f ca="1">(1-Inputs!B20)*CC11/'(Other Computations)'!B130</f>
        <v>122.16785727150652</v>
      </c>
      <c r="CD29" s="33">
        <f ca="1">(1-Inputs!B20)*CD11/'(Other Computations)'!B130</f>
        <v>121.91914056043818</v>
      </c>
      <c r="CE29" s="33">
        <f ca="1">(1-Inputs!B20)*CE11/'(Other Computations)'!B130</f>
        <v>121.81344215498801</v>
      </c>
      <c r="CF29" s="33">
        <f ca="1">(1-Inputs!B20)*CF11/'(Other Computations)'!B130</f>
        <v>121.66454805825906</v>
      </c>
      <c r="CG29" s="33">
        <f ca="1">(1-Inputs!B20)*CG11/'(Other Computations)'!B130</f>
        <v>121.52072406608181</v>
      </c>
      <c r="CH29" s="33">
        <f ca="1">(1-Inputs!B20)*CH11/'(Other Computations)'!B130</f>
        <v>121.4749499759621</v>
      </c>
      <c r="CI29" s="33">
        <f ca="1">(1-Inputs!B20)*CI11/'(Other Computations)'!B130</f>
        <v>121.31421738356262</v>
      </c>
      <c r="CJ29" s="33">
        <f ca="1">(1-Inputs!B20)*CJ11/'(Other Computations)'!B130</f>
        <v>121.16907593610235</v>
      </c>
      <c r="CK29" s="33">
        <f ca="1">(1-Inputs!B20)*CK11/'(Other Computations)'!B130</f>
        <v>121.03052307608512</v>
      </c>
      <c r="CL29" s="33">
        <f ca="1">(1-Inputs!B20)*CL11/'(Other Computations)'!B130</f>
        <v>120.87846972351896</v>
      </c>
      <c r="CM29" s="33">
        <f ca="1">(1-Inputs!B20)*CM11/'(Other Computations)'!B130</f>
        <v>120.74007571754706</v>
      </c>
      <c r="CN29" s="34">
        <f ca="1">SUM(CB29:CM29)</f>
        <v>1458.0345933716719</v>
      </c>
      <c r="CO29" s="33">
        <f ca="1">(1-Inputs!B20)*CO11/'(Other Computations)'!B130</f>
        <v>120.54421186922437</v>
      </c>
      <c r="CP29" s="33">
        <f ca="1">(1-Inputs!B20)*CP11/'(Other Computations)'!B130</f>
        <v>120.47339149984769</v>
      </c>
      <c r="CQ29" s="33">
        <f ca="1">(1-Inputs!B20)*CQ11/'(Other Computations)'!B130</f>
        <v>120.28036327717207</v>
      </c>
      <c r="CR29" s="33">
        <f ca="1">(1-Inputs!B20)*CR11/'(Other Computations)'!B130</f>
        <v>120.15335139111059</v>
      </c>
      <c r="CS29" s="33">
        <f ca="1">(1-Inputs!B20)*CS11/'(Other Computations)'!B130</f>
        <v>120.02229378000389</v>
      </c>
      <c r="CT29" s="33">
        <f ca="1">(1-Inputs!B20)*CT11/'(Other Computations)'!B130</f>
        <v>119.9128060756976</v>
      </c>
      <c r="CU29" s="33">
        <f ca="1">(1-Inputs!B20)*CU11/'(Other Computations)'!B130</f>
        <v>119.78770828159017</v>
      </c>
      <c r="CV29" s="33">
        <f ca="1">(1-Inputs!B20)*CV11/'(Other Computations)'!B130</f>
        <v>119.61834786700389</v>
      </c>
      <c r="CW29" s="33">
        <f ca="1">(1-Inputs!B20)*CW11/'(Other Computations)'!B130</f>
        <v>119.41422887141184</v>
      </c>
      <c r="CX29" s="33">
        <f ca="1">(1-Inputs!B20)*CX11/'(Other Computations)'!B130</f>
        <v>119.25627630199354</v>
      </c>
      <c r="CY29" s="33">
        <f ca="1">(1-Inputs!B20)*CY11/'(Other Computations)'!B130</f>
        <v>119.17289643530572</v>
      </c>
      <c r="CZ29" s="33">
        <f ca="1">(1-Inputs!B20)*CZ11/'(Other Computations)'!B130</f>
        <v>118.98093098347211</v>
      </c>
      <c r="DA29" s="34">
        <f ca="1">SUM(CO29:CZ29)</f>
        <v>1437.6168066338334</v>
      </c>
      <c r="DB29" s="33">
        <f ca="1">(1-Inputs!B20)*DB11/'(Other Computations)'!B130</f>
        <v>118.91496562402232</v>
      </c>
      <c r="DC29" s="33">
        <f ca="1">(1-Inputs!B20)*DC11/'(Other Computations)'!B130</f>
        <v>118.70962226691979</v>
      </c>
      <c r="DD29" s="33">
        <f ca="1">(1-Inputs!B20)*DD11/'(Other Computations)'!B130</f>
        <v>118.52983151266032</v>
      </c>
      <c r="DE29" s="33">
        <f ca="1">(1-Inputs!B20)*DE11/'(Other Computations)'!B130</f>
        <v>118.44723260979072</v>
      </c>
      <c r="DF29" s="33">
        <f ca="1">(1-Inputs!B20)*DF11/'(Other Computations)'!B130</f>
        <v>118.29850237194674</v>
      </c>
      <c r="DG29" s="33">
        <f ca="1">(1-Inputs!B20)*DG11/'(Other Computations)'!B130</f>
        <v>118.13244383796751</v>
      </c>
      <c r="DH29" s="33">
        <f ca="1">(1-Inputs!B20)*DH11/'(Other Computations)'!B130</f>
        <v>118.01109305336225</v>
      </c>
      <c r="DI29" s="33">
        <f ca="1">(1-Inputs!B20)*DI11/'(Other Computations)'!B130</f>
        <v>117.90322192783184</v>
      </c>
      <c r="DJ29" s="33">
        <f ca="1">(1-Inputs!B20)*DJ11/'(Other Computations)'!B130</f>
        <v>117.77813589137079</v>
      </c>
      <c r="DK29" s="33">
        <f ca="1">(1-Inputs!B20)*DK11/'(Other Computations)'!B130</f>
        <v>117.67766760475543</v>
      </c>
      <c r="DL29" s="33">
        <f ca="1">(1-Inputs!B20)*DL11/'(Other Computations)'!B130</f>
        <v>117.55942529080801</v>
      </c>
      <c r="DM29" s="33">
        <f ca="1">(1-Inputs!B20)*DM11/'(Other Computations)'!B130</f>
        <v>117.4026397483063</v>
      </c>
      <c r="DN29" s="34">
        <f ca="1">SUM(DB29:DM29)</f>
        <v>1417.3647817397418</v>
      </c>
      <c r="DO29" s="33">
        <f ca="1">(1-Inputs!B20)*DO11/'(Other Computations)'!B130</f>
        <v>117.27884502478369</v>
      </c>
      <c r="DP29" s="33">
        <f ca="1">(1-Inputs!B20)*DP11/'(Other Computations)'!B130</f>
        <v>117.10083802257742</v>
      </c>
      <c r="DQ29" s="33">
        <f ca="1">(1-Inputs!B20)*DQ11/'(Other Computations)'!B130</f>
        <v>117.06805224715087</v>
      </c>
      <c r="DR29" s="33">
        <f ca="1">(1-Inputs!B20)*DR11/'(Other Computations)'!B130</f>
        <v>117.04957378333822</v>
      </c>
      <c r="DS29" s="33">
        <f ca="1">(1-Inputs!B20)*DS11/'(Other Computations)'!B130</f>
        <v>116.94240108745059</v>
      </c>
      <c r="DT29" s="33">
        <f ca="1">(1-Inputs!B20)*DT11/'(Other Computations)'!B130</f>
        <v>116.92752763560301</v>
      </c>
      <c r="DU29" s="33">
        <f ca="1">(1-Inputs!B20)*DU11/'(Other Computations)'!B130</f>
        <v>116.78401665312194</v>
      </c>
      <c r="DV29" s="33">
        <f ca="1">(1-Inputs!B20)*DV11/'(Other Computations)'!B130</f>
        <v>116.71849058794025</v>
      </c>
      <c r="DW29" s="33">
        <f ca="1">(1-Inputs!B20)*DW11/'(Other Computations)'!B130</f>
        <v>116.61997107411126</v>
      </c>
      <c r="DX29" s="33">
        <f ca="1">(1-Inputs!B20)*DX11/'(Other Computations)'!B130</f>
        <v>116.51160592421576</v>
      </c>
      <c r="DY29" s="33">
        <f ca="1">(1-Inputs!B20)*DY11/'(Other Computations)'!B130</f>
        <v>116.39086049099181</v>
      </c>
      <c r="DZ29" s="33">
        <f ca="1">(1-Inputs!B20)*DZ11/'(Other Computations)'!B130</f>
        <v>116.31339003348772</v>
      </c>
      <c r="EA29" s="34">
        <f ca="1">SUM(DO29:DZ29)</f>
        <v>1401.7055725647724</v>
      </c>
      <c r="EB29" s="33">
        <f ca="1">(1-Inputs!B20)*EB11/'(Other Computations)'!B130</f>
        <v>116.30891904460204</v>
      </c>
      <c r="EC29" s="33">
        <f ca="1">(1-Inputs!B20)*EC11/'(Other Computations)'!B130</f>
        <v>116.2253428107078</v>
      </c>
      <c r="ED29" s="33">
        <f ca="1">(1-Inputs!B20)*ED11/'(Other Computations)'!B130</f>
        <v>116.11454873651397</v>
      </c>
      <c r="EE29" s="33">
        <f ca="1">(1-Inputs!B20)*EE11/'(Other Computations)'!B130</f>
        <v>115.95645685585518</v>
      </c>
      <c r="EF29" s="33">
        <f ca="1">(1-Inputs!B20)*EF11/'(Other Computations)'!B130</f>
        <v>115.85091500246089</v>
      </c>
      <c r="EG29" s="33">
        <f ca="1">(1-Inputs!B20)*EG11/'(Other Computations)'!B130</f>
        <v>115.78309262537486</v>
      </c>
      <c r="EH29" s="33">
        <f ca="1">(1-Inputs!B20)*EH11/'(Other Computations)'!B130</f>
        <v>115.61563567995402</v>
      </c>
      <c r="EI29" s="33">
        <f ca="1">(1-Inputs!B20)*EI11/'(Other Computations)'!B130</f>
        <v>115.45676638005341</v>
      </c>
      <c r="EJ29" s="33">
        <f ca="1">(1-Inputs!B20)*EJ11/'(Other Computations)'!B130</f>
        <v>115.34750262815876</v>
      </c>
      <c r="EK29" s="33">
        <f ca="1">(1-Inputs!B20)*EK11/'(Other Computations)'!B130</f>
        <v>115.25270374597351</v>
      </c>
      <c r="EL29" s="33">
        <f ca="1">(1-Inputs!B20)*EL11/'(Other Computations)'!B130</f>
        <v>115.07552444126028</v>
      </c>
      <c r="EM29" s="33">
        <f ca="1">(1-Inputs!B20)*EM11/'(Other Computations)'!B130</f>
        <v>114.93628910634793</v>
      </c>
      <c r="EN29" s="34">
        <f ca="1">SUM(EB29:EM29)</f>
        <v>1387.9236970572626</v>
      </c>
    </row>
    <row r="30" spans="1:144" ht="12.75" customHeight="1" outlineLevel="1" x14ac:dyDescent="0.2"/>
    <row r="31" spans="1:144" ht="12.75" customHeight="1" outlineLevel="1" x14ac:dyDescent="0.2"/>
    <row r="32" spans="1:144" ht="12.75" customHeight="1" x14ac:dyDescent="0.2">
      <c r="A32" s="3" t="str">
        <f>"Income"</f>
        <v>Income</v>
      </c>
    </row>
    <row r="33" spans="1:144" ht="12.75" customHeight="1" outlineLevel="1" x14ac:dyDescent="0.2">
      <c r="A33" s="2" t="str">
        <f>" "</f>
        <v xml:space="preserve"> </v>
      </c>
    </row>
    <row r="34" spans="1:144" ht="12.75" customHeight="1" outlineLevel="1" x14ac:dyDescent="0.2">
      <c r="B34" s="19" t="str">
        <f>ZZZ__FnCalls!F7</f>
        <v>MMM 2010</v>
      </c>
      <c r="C34" s="20" t="str">
        <f>ZZZ__FnCalls!F8</f>
        <v>MMM 2010</v>
      </c>
      <c r="D34" s="20" t="str">
        <f>ZZZ__FnCalls!F9</f>
        <v>MMM 2010</v>
      </c>
      <c r="E34" s="20" t="str">
        <f>ZZZ__FnCalls!F10</f>
        <v>MMM 2010</v>
      </c>
      <c r="F34" s="20" t="str">
        <f>ZZZ__FnCalls!F11</f>
        <v>MMM 2010</v>
      </c>
      <c r="G34" s="20" t="str">
        <f>ZZZ__FnCalls!F12</f>
        <v>MMM 2010</v>
      </c>
      <c r="H34" s="20" t="str">
        <f>ZZZ__FnCalls!F13</f>
        <v>MMM 2010</v>
      </c>
      <c r="I34" s="20" t="str">
        <f>ZZZ__FnCalls!F14</f>
        <v>MMM 2010</v>
      </c>
      <c r="J34" s="20" t="str">
        <f>ZZZ__FnCalls!F15</f>
        <v>MMM 2010</v>
      </c>
      <c r="K34" s="20" t="str">
        <f>ZZZ__FnCalls!F16</f>
        <v>MMM 2010</v>
      </c>
      <c r="L34" s="20" t="str">
        <f>ZZZ__FnCalls!F17</f>
        <v>MMM 2010</v>
      </c>
      <c r="M34" s="20" t="str">
        <f>ZZZ__FnCalls!F18</f>
        <v>MMM 2010</v>
      </c>
      <c r="N34" s="21" t="str">
        <f>ZZZ__FnCalls!H7</f>
        <v>2010</v>
      </c>
      <c r="O34" s="20" t="str">
        <f>ZZZ__FnCalls!F19</f>
        <v>MMM 2011</v>
      </c>
      <c r="P34" s="20" t="str">
        <f>ZZZ__FnCalls!F20</f>
        <v>MMM 2011</v>
      </c>
      <c r="Q34" s="20" t="str">
        <f>ZZZ__FnCalls!F21</f>
        <v>MMM 2011</v>
      </c>
      <c r="R34" s="20" t="str">
        <f>ZZZ__FnCalls!F22</f>
        <v>MMM 2011</v>
      </c>
      <c r="S34" s="20" t="str">
        <f>ZZZ__FnCalls!F23</f>
        <v>MMM 2011</v>
      </c>
      <c r="T34" s="20" t="str">
        <f>ZZZ__FnCalls!F24</f>
        <v>MMM 2011</v>
      </c>
      <c r="U34" s="20" t="str">
        <f>ZZZ__FnCalls!F25</f>
        <v>MMM 2011</v>
      </c>
      <c r="V34" s="20" t="str">
        <f>ZZZ__FnCalls!F26</f>
        <v>MMM 2011</v>
      </c>
      <c r="W34" s="20" t="str">
        <f>ZZZ__FnCalls!F27</f>
        <v>MMM 2011</v>
      </c>
      <c r="X34" s="20" t="str">
        <f>ZZZ__FnCalls!F28</f>
        <v>MMM 2011</v>
      </c>
      <c r="Y34" s="20" t="str">
        <f>ZZZ__FnCalls!F29</f>
        <v>MMM 2011</v>
      </c>
      <c r="Z34" s="20" t="str">
        <f>ZZZ__FnCalls!F30</f>
        <v>MMM 2011</v>
      </c>
      <c r="AA34" s="21" t="str">
        <f>ZZZ__FnCalls!H19</f>
        <v>2011</v>
      </c>
      <c r="AB34" s="20" t="str">
        <f>ZZZ__FnCalls!F31</f>
        <v>MMM 2012</v>
      </c>
      <c r="AC34" s="20" t="str">
        <f>ZZZ__FnCalls!F32</f>
        <v>MMM 2012</v>
      </c>
      <c r="AD34" s="20" t="str">
        <f>ZZZ__FnCalls!F33</f>
        <v>MMM 2012</v>
      </c>
      <c r="AE34" s="20" t="str">
        <f>ZZZ__FnCalls!F34</f>
        <v>MMM 2012</v>
      </c>
      <c r="AF34" s="20" t="str">
        <f>ZZZ__FnCalls!F35</f>
        <v>MMM 2012</v>
      </c>
      <c r="AG34" s="20" t="str">
        <f>ZZZ__FnCalls!F36</f>
        <v>MMM 2012</v>
      </c>
      <c r="AH34" s="20" t="str">
        <f>ZZZ__FnCalls!F37</f>
        <v>MMM 2012</v>
      </c>
      <c r="AI34" s="20" t="str">
        <f>ZZZ__FnCalls!F38</f>
        <v>MMM 2012</v>
      </c>
      <c r="AJ34" s="20" t="str">
        <f>ZZZ__FnCalls!F39</f>
        <v>MMM 2012</v>
      </c>
      <c r="AK34" s="20" t="str">
        <f>ZZZ__FnCalls!F40</f>
        <v>MMM 2012</v>
      </c>
      <c r="AL34" s="20" t="str">
        <f>ZZZ__FnCalls!F41</f>
        <v>MMM 2012</v>
      </c>
      <c r="AM34" s="20" t="str">
        <f>ZZZ__FnCalls!F42</f>
        <v>MMM 2012</v>
      </c>
      <c r="AN34" s="21" t="str">
        <f>ZZZ__FnCalls!H31</f>
        <v>2012</v>
      </c>
      <c r="AO34" s="20" t="str">
        <f>ZZZ__FnCalls!F43</f>
        <v>MMM 2013</v>
      </c>
      <c r="AP34" s="20" t="str">
        <f>ZZZ__FnCalls!F44</f>
        <v>MMM 2013</v>
      </c>
      <c r="AQ34" s="20" t="str">
        <f>ZZZ__FnCalls!F45</f>
        <v>MMM 2013</v>
      </c>
      <c r="AR34" s="20" t="str">
        <f>ZZZ__FnCalls!F46</f>
        <v>MMM 2013</v>
      </c>
      <c r="AS34" s="20" t="str">
        <f>ZZZ__FnCalls!F47</f>
        <v>MMM 2013</v>
      </c>
      <c r="AT34" s="20" t="str">
        <f>ZZZ__FnCalls!F48</f>
        <v>MMM 2013</v>
      </c>
      <c r="AU34" s="20" t="str">
        <f>ZZZ__FnCalls!F49</f>
        <v>MMM 2013</v>
      </c>
      <c r="AV34" s="20" t="str">
        <f>ZZZ__FnCalls!F50</f>
        <v>MMM 2013</v>
      </c>
      <c r="AW34" s="20" t="str">
        <f>ZZZ__FnCalls!F51</f>
        <v>MMM 2013</v>
      </c>
      <c r="AX34" s="20" t="str">
        <f>ZZZ__FnCalls!F52</f>
        <v>MMM 2013</v>
      </c>
      <c r="AY34" s="20" t="str">
        <f>ZZZ__FnCalls!F53</f>
        <v>MMM 2013</v>
      </c>
      <c r="AZ34" s="20" t="str">
        <f>ZZZ__FnCalls!F54</f>
        <v>MMM 2013</v>
      </c>
      <c r="BA34" s="21" t="str">
        <f>ZZZ__FnCalls!H43</f>
        <v>2013</v>
      </c>
      <c r="BB34" s="20" t="str">
        <f>ZZZ__FnCalls!F55</f>
        <v>MMM 2014</v>
      </c>
      <c r="BC34" s="20" t="str">
        <f>ZZZ__FnCalls!F56</f>
        <v>MMM 2014</v>
      </c>
      <c r="BD34" s="20" t="str">
        <f>ZZZ__FnCalls!F57</f>
        <v>MMM 2014</v>
      </c>
      <c r="BE34" s="20" t="str">
        <f>ZZZ__FnCalls!F58</f>
        <v>MMM 2014</v>
      </c>
      <c r="BF34" s="20" t="str">
        <f>ZZZ__FnCalls!F59</f>
        <v>MMM 2014</v>
      </c>
      <c r="BG34" s="20" t="str">
        <f>ZZZ__FnCalls!F60</f>
        <v>MMM 2014</v>
      </c>
      <c r="BH34" s="20" t="str">
        <f>ZZZ__FnCalls!F61</f>
        <v>MMM 2014</v>
      </c>
      <c r="BI34" s="20" t="str">
        <f>ZZZ__FnCalls!F62</f>
        <v>MMM 2014</v>
      </c>
      <c r="BJ34" s="20" t="str">
        <f>ZZZ__FnCalls!F63</f>
        <v>MMM 2014</v>
      </c>
      <c r="BK34" s="20" t="str">
        <f>ZZZ__FnCalls!F64</f>
        <v>MMM 2014</v>
      </c>
      <c r="BL34" s="20" t="str">
        <f>ZZZ__FnCalls!F65</f>
        <v>MMM 2014</v>
      </c>
      <c r="BM34" s="20" t="str">
        <f>ZZZ__FnCalls!F66</f>
        <v>MMM 2014</v>
      </c>
      <c r="BN34" s="21" t="str">
        <f>ZZZ__FnCalls!H55</f>
        <v>2014</v>
      </c>
      <c r="BO34" s="20" t="str">
        <f>ZZZ__FnCalls!F67</f>
        <v>MMM 2015</v>
      </c>
      <c r="BP34" s="20" t="str">
        <f>ZZZ__FnCalls!F68</f>
        <v>MMM 2015</v>
      </c>
      <c r="BQ34" s="20" t="str">
        <f>ZZZ__FnCalls!F69</f>
        <v>MMM 2015</v>
      </c>
      <c r="BR34" s="20" t="str">
        <f>ZZZ__FnCalls!F70</f>
        <v>MMM 2015</v>
      </c>
      <c r="BS34" s="20" t="str">
        <f>ZZZ__FnCalls!F71</f>
        <v>MMM 2015</v>
      </c>
      <c r="BT34" s="20" t="str">
        <f>ZZZ__FnCalls!F72</f>
        <v>MMM 2015</v>
      </c>
      <c r="BU34" s="20" t="str">
        <f>ZZZ__FnCalls!F73</f>
        <v>MMM 2015</v>
      </c>
      <c r="BV34" s="20" t="str">
        <f>ZZZ__FnCalls!F74</f>
        <v>MMM 2015</v>
      </c>
      <c r="BW34" s="20" t="str">
        <f>ZZZ__FnCalls!F75</f>
        <v>MMM 2015</v>
      </c>
      <c r="BX34" s="20" t="str">
        <f>ZZZ__FnCalls!F76</f>
        <v>MMM 2015</v>
      </c>
      <c r="BY34" s="20" t="str">
        <f>ZZZ__FnCalls!F77</f>
        <v>MMM 2015</v>
      </c>
      <c r="BZ34" s="20" t="str">
        <f>ZZZ__FnCalls!F78</f>
        <v>MMM 2015</v>
      </c>
      <c r="CA34" s="21" t="str">
        <f>ZZZ__FnCalls!H67</f>
        <v>2015</v>
      </c>
      <c r="CB34" s="20" t="str">
        <f>ZZZ__FnCalls!F79</f>
        <v>MMM 2016</v>
      </c>
      <c r="CC34" s="20" t="str">
        <f>ZZZ__FnCalls!F80</f>
        <v>MMM 2016</v>
      </c>
      <c r="CD34" s="20" t="str">
        <f>ZZZ__FnCalls!F81</f>
        <v>MMM 2016</v>
      </c>
      <c r="CE34" s="20" t="str">
        <f>ZZZ__FnCalls!F82</f>
        <v>MMM 2016</v>
      </c>
      <c r="CF34" s="20" t="str">
        <f>ZZZ__FnCalls!F83</f>
        <v>MMM 2016</v>
      </c>
      <c r="CG34" s="20" t="str">
        <f>ZZZ__FnCalls!F84</f>
        <v>MMM 2016</v>
      </c>
      <c r="CH34" s="20" t="str">
        <f>ZZZ__FnCalls!F85</f>
        <v>MMM 2016</v>
      </c>
      <c r="CI34" s="20" t="str">
        <f>ZZZ__FnCalls!F86</f>
        <v>MMM 2016</v>
      </c>
      <c r="CJ34" s="20" t="str">
        <f>ZZZ__FnCalls!F87</f>
        <v>MMM 2016</v>
      </c>
      <c r="CK34" s="20" t="str">
        <f>ZZZ__FnCalls!F88</f>
        <v>MMM 2016</v>
      </c>
      <c r="CL34" s="20" t="str">
        <f>ZZZ__FnCalls!F89</f>
        <v>MMM 2016</v>
      </c>
      <c r="CM34" s="20" t="str">
        <f>ZZZ__FnCalls!F90</f>
        <v>MMM 2016</v>
      </c>
      <c r="CN34" s="21" t="str">
        <f>ZZZ__FnCalls!H79</f>
        <v>2016</v>
      </c>
      <c r="CO34" s="20" t="str">
        <f>ZZZ__FnCalls!F91</f>
        <v>MMM 2017</v>
      </c>
      <c r="CP34" s="20" t="str">
        <f>ZZZ__FnCalls!F92</f>
        <v>MMM 2017</v>
      </c>
      <c r="CQ34" s="20" t="str">
        <f>ZZZ__FnCalls!F93</f>
        <v>MMM 2017</v>
      </c>
      <c r="CR34" s="20" t="str">
        <f>ZZZ__FnCalls!F94</f>
        <v>MMM 2017</v>
      </c>
      <c r="CS34" s="20" t="str">
        <f>ZZZ__FnCalls!F95</f>
        <v>MMM 2017</v>
      </c>
      <c r="CT34" s="20" t="str">
        <f>ZZZ__FnCalls!F96</f>
        <v>MMM 2017</v>
      </c>
      <c r="CU34" s="20" t="str">
        <f>ZZZ__FnCalls!F97</f>
        <v>MMM 2017</v>
      </c>
      <c r="CV34" s="20" t="str">
        <f>ZZZ__FnCalls!F98</f>
        <v>MMM 2017</v>
      </c>
      <c r="CW34" s="20" t="str">
        <f>ZZZ__FnCalls!F99</f>
        <v>MMM 2017</v>
      </c>
      <c r="CX34" s="20" t="str">
        <f>ZZZ__FnCalls!F100</f>
        <v>MMM 2017</v>
      </c>
      <c r="CY34" s="20" t="str">
        <f>ZZZ__FnCalls!F101</f>
        <v>MMM 2017</v>
      </c>
      <c r="CZ34" s="20" t="str">
        <f>ZZZ__FnCalls!F102</f>
        <v>MMM 2017</v>
      </c>
      <c r="DA34" s="21" t="str">
        <f>ZZZ__FnCalls!H91</f>
        <v>2017</v>
      </c>
      <c r="DB34" s="20" t="str">
        <f>ZZZ__FnCalls!F103</f>
        <v>MMM 2018</v>
      </c>
      <c r="DC34" s="20" t="str">
        <f>ZZZ__FnCalls!F104</f>
        <v>MMM 2018</v>
      </c>
      <c r="DD34" s="20" t="str">
        <f>ZZZ__FnCalls!F105</f>
        <v>MMM 2018</v>
      </c>
      <c r="DE34" s="20" t="str">
        <f>ZZZ__FnCalls!F106</f>
        <v>MMM 2018</v>
      </c>
      <c r="DF34" s="20" t="str">
        <f>ZZZ__FnCalls!F107</f>
        <v>MMM 2018</v>
      </c>
      <c r="DG34" s="20" t="str">
        <f>ZZZ__FnCalls!F108</f>
        <v>MMM 2018</v>
      </c>
      <c r="DH34" s="20" t="str">
        <f>ZZZ__FnCalls!F109</f>
        <v>MMM 2018</v>
      </c>
      <c r="DI34" s="20" t="str">
        <f>ZZZ__FnCalls!F110</f>
        <v>MMM 2018</v>
      </c>
      <c r="DJ34" s="20" t="str">
        <f>ZZZ__FnCalls!F111</f>
        <v>MMM 2018</v>
      </c>
      <c r="DK34" s="20" t="str">
        <f>ZZZ__FnCalls!F112</f>
        <v>MMM 2018</v>
      </c>
      <c r="DL34" s="20" t="str">
        <f>ZZZ__FnCalls!F113</f>
        <v>MMM 2018</v>
      </c>
      <c r="DM34" s="20" t="str">
        <f>ZZZ__FnCalls!F114</f>
        <v>MMM 2018</v>
      </c>
      <c r="DN34" s="21" t="str">
        <f>ZZZ__FnCalls!H103</f>
        <v>2018</v>
      </c>
      <c r="DO34" s="20" t="str">
        <f>ZZZ__FnCalls!F115</f>
        <v>MMM 2019</v>
      </c>
      <c r="DP34" s="20" t="str">
        <f>ZZZ__FnCalls!F116</f>
        <v>MMM 2019</v>
      </c>
      <c r="DQ34" s="20" t="str">
        <f>ZZZ__FnCalls!F117</f>
        <v>MMM 2019</v>
      </c>
      <c r="DR34" s="20" t="str">
        <f>ZZZ__FnCalls!F118</f>
        <v>MMM 2019</v>
      </c>
      <c r="DS34" s="20" t="str">
        <f>ZZZ__FnCalls!F119</f>
        <v>MMM 2019</v>
      </c>
      <c r="DT34" s="20" t="str">
        <f>ZZZ__FnCalls!F120</f>
        <v>MMM 2019</v>
      </c>
      <c r="DU34" s="20" t="str">
        <f>ZZZ__FnCalls!F121</f>
        <v>MMM 2019</v>
      </c>
      <c r="DV34" s="20" t="str">
        <f>ZZZ__FnCalls!F122</f>
        <v>MMM 2019</v>
      </c>
      <c r="DW34" s="20" t="str">
        <f>ZZZ__FnCalls!F123</f>
        <v>MMM 2019</v>
      </c>
      <c r="DX34" s="20" t="str">
        <f>ZZZ__FnCalls!F124</f>
        <v>MMM 2019</v>
      </c>
      <c r="DY34" s="20" t="str">
        <f>ZZZ__FnCalls!F125</f>
        <v>MMM 2019</v>
      </c>
      <c r="DZ34" s="20" t="str">
        <f>ZZZ__FnCalls!F126</f>
        <v>MMM 2019</v>
      </c>
      <c r="EA34" s="21" t="str">
        <f>ZZZ__FnCalls!H115</f>
        <v>2019</v>
      </c>
      <c r="EB34" s="20" t="str">
        <f>ZZZ__FnCalls!F127</f>
        <v>MMM 2020</v>
      </c>
      <c r="EC34" s="20" t="str">
        <f>ZZZ__FnCalls!F128</f>
        <v>MMM 2020</v>
      </c>
      <c r="ED34" s="20" t="str">
        <f>ZZZ__FnCalls!F129</f>
        <v>MMM 2020</v>
      </c>
      <c r="EE34" s="20" t="str">
        <f>ZZZ__FnCalls!F130</f>
        <v>MMM 2020</v>
      </c>
      <c r="EF34" s="20" t="str">
        <f>ZZZ__FnCalls!F131</f>
        <v>MMM 2020</v>
      </c>
      <c r="EG34" s="20" t="str">
        <f>ZZZ__FnCalls!F132</f>
        <v>MMM 2020</v>
      </c>
      <c r="EH34" s="20" t="str">
        <f>ZZZ__FnCalls!F133</f>
        <v>MMM 2020</v>
      </c>
      <c r="EI34" s="20" t="str">
        <f>ZZZ__FnCalls!F134</f>
        <v>MMM 2020</v>
      </c>
      <c r="EJ34" s="20" t="str">
        <f>ZZZ__FnCalls!F135</f>
        <v>MMM 2020</v>
      </c>
      <c r="EK34" s="20" t="str">
        <f>ZZZ__FnCalls!F136</f>
        <v>MMM 2020</v>
      </c>
      <c r="EL34" s="20" t="str">
        <f>ZZZ__FnCalls!F137</f>
        <v>MMM 2020</v>
      </c>
      <c r="EM34" s="20" t="str">
        <f>ZZZ__FnCalls!F138</f>
        <v>MMM 2020</v>
      </c>
      <c r="EN34" s="21" t="str">
        <f>ZZZ__FnCalls!H127</f>
        <v>2020</v>
      </c>
    </row>
    <row r="35" spans="1:144" ht="12.75" customHeight="1" outlineLevel="1" x14ac:dyDescent="0.2">
      <c r="A35" s="7" t="str">
        <f>Labels!B55</f>
        <v>Current Disposable Income</v>
      </c>
      <c r="B35" s="22">
        <f t="shared" ref="B35:M35" ca="1" si="22">B44-B54+B38</f>
        <v>843862.63046327757</v>
      </c>
      <c r="C35" s="22">
        <f t="shared" ca="1" si="22"/>
        <v>836555.94320806081</v>
      </c>
      <c r="D35" s="22">
        <f t="shared" ca="1" si="22"/>
        <v>863494.99562361219</v>
      </c>
      <c r="E35" s="22">
        <f t="shared" ca="1" si="22"/>
        <v>829894.48692989338</v>
      </c>
      <c r="F35" s="22">
        <f t="shared" ca="1" si="22"/>
        <v>822622.11596136133</v>
      </c>
      <c r="G35" s="22">
        <f t="shared" ca="1" si="22"/>
        <v>814216.263710447</v>
      </c>
      <c r="H35" s="22">
        <f t="shared" ca="1" si="22"/>
        <v>837294.64421320939</v>
      </c>
      <c r="I35" s="22">
        <f t="shared" ca="1" si="22"/>
        <v>845788.85658289201</v>
      </c>
      <c r="J35" s="22">
        <f t="shared" ca="1" si="22"/>
        <v>863540.25529877131</v>
      </c>
      <c r="K35" s="22">
        <f t="shared" ca="1" si="22"/>
        <v>829029.88533631514</v>
      </c>
      <c r="L35" s="22">
        <f t="shared" ca="1" si="22"/>
        <v>801643.89286805235</v>
      </c>
      <c r="M35" s="22">
        <f t="shared" ca="1" si="22"/>
        <v>793501.66851517768</v>
      </c>
      <c r="N35" s="23">
        <f ca="1">SUM(B35:M35)</f>
        <v>9981445.6387110688</v>
      </c>
      <c r="O35" s="22">
        <f t="shared" ref="O35:Z35" ca="1" si="23">O44-O54+O38</f>
        <v>798551.97821778397</v>
      </c>
      <c r="P35" s="22">
        <f t="shared" ca="1" si="23"/>
        <v>810260.4562897546</v>
      </c>
      <c r="Q35" s="22">
        <f t="shared" ca="1" si="23"/>
        <v>816892.88974630658</v>
      </c>
      <c r="R35" s="22">
        <f t="shared" ca="1" si="23"/>
        <v>802957.85542033683</v>
      </c>
      <c r="S35" s="22">
        <f t="shared" ca="1" si="23"/>
        <v>819545.72960767441</v>
      </c>
      <c r="T35" s="22">
        <f t="shared" ca="1" si="23"/>
        <v>790330.04508480337</v>
      </c>
      <c r="U35" s="22">
        <f t="shared" ca="1" si="23"/>
        <v>823426.30601584679</v>
      </c>
      <c r="V35" s="22">
        <f t="shared" ca="1" si="23"/>
        <v>820619.94644602586</v>
      </c>
      <c r="W35" s="22">
        <f t="shared" ca="1" si="23"/>
        <v>832055.64901825995</v>
      </c>
      <c r="X35" s="22">
        <f t="shared" ca="1" si="23"/>
        <v>778096.61438489181</v>
      </c>
      <c r="Y35" s="22">
        <f t="shared" ca="1" si="23"/>
        <v>828215.83323460608</v>
      </c>
      <c r="Z35" s="22">
        <f t="shared" ca="1" si="23"/>
        <v>818986.65844323614</v>
      </c>
      <c r="AA35" s="23">
        <f ca="1">SUM(O35:Z35)</f>
        <v>9739939.961909527</v>
      </c>
      <c r="AB35" s="22">
        <f t="shared" ref="AB35:AM35" ca="1" si="24">AB44-AB54+AB38</f>
        <v>836951.19904294179</v>
      </c>
      <c r="AC35" s="22">
        <f t="shared" ca="1" si="24"/>
        <v>797606.89038568817</v>
      </c>
      <c r="AD35" s="22">
        <f t="shared" ca="1" si="24"/>
        <v>787572.69145373872</v>
      </c>
      <c r="AE35" s="22">
        <f t="shared" ca="1" si="24"/>
        <v>779273.54146084306</v>
      </c>
      <c r="AF35" s="22">
        <f t="shared" ca="1" si="24"/>
        <v>792357.74403206084</v>
      </c>
      <c r="AG35" s="22">
        <f t="shared" ca="1" si="24"/>
        <v>822457.30485379358</v>
      </c>
      <c r="AH35" s="22">
        <f t="shared" ca="1" si="24"/>
        <v>795119.12307333306</v>
      </c>
      <c r="AI35" s="22">
        <f t="shared" ca="1" si="24"/>
        <v>838012.25964448729</v>
      </c>
      <c r="AJ35" s="22">
        <f t="shared" ca="1" si="24"/>
        <v>828554.20401010115</v>
      </c>
      <c r="AK35" s="22">
        <f t="shared" ca="1" si="24"/>
        <v>784570.68139696936</v>
      </c>
      <c r="AL35" s="22">
        <f t="shared" ca="1" si="24"/>
        <v>775396.4483347428</v>
      </c>
      <c r="AM35" s="22">
        <f t="shared" ca="1" si="24"/>
        <v>790855.90491479088</v>
      </c>
      <c r="AN35" s="23">
        <f ca="1">SUM(AB35:AM35)</f>
        <v>9628727.9926034901</v>
      </c>
      <c r="AO35" s="22">
        <f t="shared" ref="AO35:AZ35" ca="1" si="25">AO44-AO54+AO38</f>
        <v>754212.86041241477</v>
      </c>
      <c r="AP35" s="22">
        <f t="shared" ca="1" si="25"/>
        <v>780934.41593802744</v>
      </c>
      <c r="AQ35" s="22">
        <f t="shared" ca="1" si="25"/>
        <v>835728.77171879786</v>
      </c>
      <c r="AR35" s="22">
        <f t="shared" ca="1" si="25"/>
        <v>769109.11646573443</v>
      </c>
      <c r="AS35" s="22">
        <f t="shared" ca="1" si="25"/>
        <v>798183.30645337503</v>
      </c>
      <c r="AT35" s="22">
        <f t="shared" ca="1" si="25"/>
        <v>822364.6470138951</v>
      </c>
      <c r="AU35" s="22">
        <f t="shared" ca="1" si="25"/>
        <v>780714.13705448923</v>
      </c>
      <c r="AV35" s="22">
        <f t="shared" ca="1" si="25"/>
        <v>810363.04477079399</v>
      </c>
      <c r="AW35" s="22">
        <f t="shared" ca="1" si="25"/>
        <v>775155.37501395878</v>
      </c>
      <c r="AX35" s="22">
        <f t="shared" ca="1" si="25"/>
        <v>760928.09121050395</v>
      </c>
      <c r="AY35" s="22">
        <f t="shared" ca="1" si="25"/>
        <v>807578.46389044554</v>
      </c>
      <c r="AZ35" s="22">
        <f t="shared" ca="1" si="25"/>
        <v>791287.94175285345</v>
      </c>
      <c r="BA35" s="23">
        <f ca="1">SUM(AO35:AZ35)</f>
        <v>9486560.1716952883</v>
      </c>
      <c r="BB35" s="22">
        <f t="shared" ref="BB35:BM35" ca="1" si="26">BB44-BB54+BB38</f>
        <v>756416.57160154439</v>
      </c>
      <c r="BC35" s="22">
        <f t="shared" ca="1" si="26"/>
        <v>771054.67398256634</v>
      </c>
      <c r="BD35" s="22">
        <f t="shared" ca="1" si="26"/>
        <v>813750.44453869213</v>
      </c>
      <c r="BE35" s="22">
        <f t="shared" ca="1" si="26"/>
        <v>798557.78162748332</v>
      </c>
      <c r="BF35" s="22">
        <f t="shared" ca="1" si="26"/>
        <v>773253.34072651109</v>
      </c>
      <c r="BG35" s="22">
        <f t="shared" ca="1" si="26"/>
        <v>792066.19597959972</v>
      </c>
      <c r="BH35" s="22">
        <f t="shared" ca="1" si="26"/>
        <v>746299.47957157204</v>
      </c>
      <c r="BI35" s="22">
        <f t="shared" ca="1" si="26"/>
        <v>775007.08378618525</v>
      </c>
      <c r="BJ35" s="22">
        <f t="shared" ca="1" si="26"/>
        <v>788449.19660257746</v>
      </c>
      <c r="BK35" s="22">
        <f t="shared" ca="1" si="26"/>
        <v>793724.51538491796</v>
      </c>
      <c r="BL35" s="22">
        <f t="shared" ca="1" si="26"/>
        <v>735066.1013786929</v>
      </c>
      <c r="BM35" s="22">
        <f t="shared" ca="1" si="26"/>
        <v>810283.50852307363</v>
      </c>
      <c r="BN35" s="23">
        <f ca="1">SUM(BB35:BM35)</f>
        <v>9353928.893703416</v>
      </c>
      <c r="BO35" s="22">
        <f t="shared" ref="BO35:BZ35" ca="1" si="27">BO44-BO54+BO38</f>
        <v>769267.32814862742</v>
      </c>
      <c r="BP35" s="22">
        <f t="shared" ca="1" si="27"/>
        <v>797501.71608708275</v>
      </c>
      <c r="BQ35" s="22">
        <f t="shared" ca="1" si="27"/>
        <v>783928.86349887261</v>
      </c>
      <c r="BR35" s="22">
        <f t="shared" ca="1" si="27"/>
        <v>762791.62256662978</v>
      </c>
      <c r="BS35" s="22">
        <f t="shared" ca="1" si="27"/>
        <v>802137.57477244723</v>
      </c>
      <c r="BT35" s="22">
        <f t="shared" ca="1" si="27"/>
        <v>786904.2307642767</v>
      </c>
      <c r="BU35" s="22">
        <f t="shared" ca="1" si="27"/>
        <v>799041.55850286316</v>
      </c>
      <c r="BV35" s="22">
        <f t="shared" ca="1" si="27"/>
        <v>792329.23180935474</v>
      </c>
      <c r="BW35" s="22">
        <f t="shared" ca="1" si="27"/>
        <v>731095.07197681628</v>
      </c>
      <c r="BX35" s="22">
        <f t="shared" ca="1" si="27"/>
        <v>744598.98988363112</v>
      </c>
      <c r="BY35" s="22">
        <f t="shared" ca="1" si="27"/>
        <v>743466.64481188636</v>
      </c>
      <c r="BZ35" s="22">
        <f t="shared" ca="1" si="27"/>
        <v>737132.41840437753</v>
      </c>
      <c r="CA35" s="23">
        <f ca="1">SUM(BO35:BZ35)</f>
        <v>9250195.2512268648</v>
      </c>
      <c r="CB35" s="22">
        <f t="shared" ref="CB35:CM35" ca="1" si="28">CB44-CB54+CB38</f>
        <v>758385.68793207488</v>
      </c>
      <c r="CC35" s="22">
        <f t="shared" ca="1" si="28"/>
        <v>785727.8256303888</v>
      </c>
      <c r="CD35" s="22">
        <f t="shared" ca="1" si="28"/>
        <v>754973.5479184686</v>
      </c>
      <c r="CE35" s="22">
        <f t="shared" ca="1" si="28"/>
        <v>769592.15758694976</v>
      </c>
      <c r="CF35" s="22">
        <f t="shared" ca="1" si="28"/>
        <v>766633.97810432687</v>
      </c>
      <c r="CG35" s="22">
        <f t="shared" ca="1" si="28"/>
        <v>769893.35991153854</v>
      </c>
      <c r="CH35" s="22">
        <f t="shared" ca="1" si="28"/>
        <v>777282.09852850833</v>
      </c>
      <c r="CI35" s="22">
        <f t="shared" ca="1" si="28"/>
        <v>765016.88683591329</v>
      </c>
      <c r="CJ35" s="22">
        <f t="shared" ca="1" si="28"/>
        <v>739690.94437957637</v>
      </c>
      <c r="CK35" s="22">
        <f t="shared" ca="1" si="28"/>
        <v>759245.46408551489</v>
      </c>
      <c r="CL35" s="22">
        <f t="shared" ca="1" si="28"/>
        <v>756213.98975833994</v>
      </c>
      <c r="CM35" s="22">
        <f t="shared" ca="1" si="28"/>
        <v>719461.6147662421</v>
      </c>
      <c r="CN35" s="23">
        <f ca="1">SUM(CB35:CM35)</f>
        <v>9122117.5554378424</v>
      </c>
      <c r="CO35" s="22">
        <f t="shared" ref="CO35:CZ35" ca="1" si="29">CO44-CO54+CO38</f>
        <v>750253.88820422452</v>
      </c>
      <c r="CP35" s="22">
        <f t="shared" ca="1" si="29"/>
        <v>762974.74406835053</v>
      </c>
      <c r="CQ35" s="22">
        <f t="shared" ca="1" si="29"/>
        <v>776983.81956792541</v>
      </c>
      <c r="CR35" s="22">
        <f t="shared" ca="1" si="29"/>
        <v>774589.26517994772</v>
      </c>
      <c r="CS35" s="22">
        <f t="shared" ca="1" si="29"/>
        <v>759504.08884073712</v>
      </c>
      <c r="CT35" s="22">
        <f t="shared" ca="1" si="29"/>
        <v>783590.40376369481</v>
      </c>
      <c r="CU35" s="22">
        <f t="shared" ca="1" si="29"/>
        <v>751744.74489380035</v>
      </c>
      <c r="CV35" s="22">
        <f t="shared" ca="1" si="29"/>
        <v>768317.05250182527</v>
      </c>
      <c r="CW35" s="22">
        <f t="shared" ca="1" si="29"/>
        <v>700969.3253982045</v>
      </c>
      <c r="CX35" s="22">
        <f t="shared" ca="1" si="29"/>
        <v>763695.20158585999</v>
      </c>
      <c r="CY35" s="22">
        <f t="shared" ca="1" si="29"/>
        <v>732731.18480701128</v>
      </c>
      <c r="CZ35" s="22">
        <f t="shared" ca="1" si="29"/>
        <v>756758.84422756417</v>
      </c>
      <c r="DA35" s="23">
        <f ca="1">SUM(CO35:CZ35)</f>
        <v>9082112.5630391464</v>
      </c>
      <c r="DB35" s="22">
        <f t="shared" ref="DB35:DM35" ca="1" si="30">DB44-DB54+DB38</f>
        <v>724259.53712044144</v>
      </c>
      <c r="DC35" s="22">
        <f t="shared" ca="1" si="30"/>
        <v>722971.68625858414</v>
      </c>
      <c r="DD35" s="22">
        <f t="shared" ca="1" si="30"/>
        <v>708745.33394406526</v>
      </c>
      <c r="DE35" s="22">
        <f t="shared" ca="1" si="30"/>
        <v>708574.46696542157</v>
      </c>
      <c r="DF35" s="22">
        <f t="shared" ca="1" si="30"/>
        <v>760035.70097288827</v>
      </c>
      <c r="DG35" s="22">
        <f t="shared" ca="1" si="30"/>
        <v>728876.09661229502</v>
      </c>
      <c r="DH35" s="22">
        <f t="shared" ca="1" si="30"/>
        <v>731626.63242277433</v>
      </c>
      <c r="DI35" s="22">
        <f t="shared" ca="1" si="30"/>
        <v>772312.02089065046</v>
      </c>
      <c r="DJ35" s="22">
        <f t="shared" ca="1" si="30"/>
        <v>755379.04920412728</v>
      </c>
      <c r="DK35" s="22">
        <f t="shared" ca="1" si="30"/>
        <v>709559.44139128749</v>
      </c>
      <c r="DL35" s="22">
        <f t="shared" ca="1" si="30"/>
        <v>739600.19756353111</v>
      </c>
      <c r="DM35" s="22">
        <f t="shared" ca="1" si="30"/>
        <v>738286.60551338096</v>
      </c>
      <c r="DN35" s="23">
        <f ca="1">SUM(DB35:DM35)</f>
        <v>8800226.768859446</v>
      </c>
      <c r="DO35" s="22">
        <f t="shared" ref="DO35:DZ35" ca="1" si="31">DO44-DO54+DO38</f>
        <v>751384.7427528525</v>
      </c>
      <c r="DP35" s="22">
        <f t="shared" ca="1" si="31"/>
        <v>734710.73090117064</v>
      </c>
      <c r="DQ35" s="22">
        <f t="shared" ca="1" si="31"/>
        <v>720272.31428570498</v>
      </c>
      <c r="DR35" s="22">
        <f t="shared" ca="1" si="31"/>
        <v>735896.95471640234</v>
      </c>
      <c r="DS35" s="22">
        <f t="shared" ca="1" si="31"/>
        <v>723595.09997868864</v>
      </c>
      <c r="DT35" s="22">
        <f t="shared" ca="1" si="31"/>
        <v>710765.34802953782</v>
      </c>
      <c r="DU35" s="22">
        <f t="shared" ca="1" si="31"/>
        <v>737134.56042773195</v>
      </c>
      <c r="DV35" s="22">
        <f t="shared" ca="1" si="31"/>
        <v>717217.08551812707</v>
      </c>
      <c r="DW35" s="22">
        <f t="shared" ca="1" si="31"/>
        <v>709056.10796380858</v>
      </c>
      <c r="DX35" s="22">
        <f t="shared" ca="1" si="31"/>
        <v>740248.84882630745</v>
      </c>
      <c r="DY35" s="22">
        <f t="shared" ca="1" si="31"/>
        <v>698884.62316691258</v>
      </c>
      <c r="DZ35" s="22">
        <f t="shared" ca="1" si="31"/>
        <v>739999.10028497304</v>
      </c>
      <c r="EA35" s="23">
        <f ca="1">SUM(DO35:DZ35)</f>
        <v>8719165.5168522168</v>
      </c>
      <c r="EB35" s="22">
        <f t="shared" ref="EB35:EM35" ca="1" si="32">EB44-EB54+EB38</f>
        <v>713242.52616906178</v>
      </c>
      <c r="EC35" s="22">
        <f t="shared" ca="1" si="32"/>
        <v>719688.07939623517</v>
      </c>
      <c r="ED35" s="22">
        <f t="shared" ca="1" si="32"/>
        <v>701763.44829894416</v>
      </c>
      <c r="EE35" s="22">
        <f t="shared" ca="1" si="32"/>
        <v>737513.60024732735</v>
      </c>
      <c r="EF35" s="22">
        <f t="shared" ca="1" si="32"/>
        <v>752591.84161458851</v>
      </c>
      <c r="EG35" s="22">
        <f t="shared" ca="1" si="32"/>
        <v>703014.75181052485</v>
      </c>
      <c r="EH35" s="22">
        <f t="shared" ca="1" si="32"/>
        <v>689961.85908183933</v>
      </c>
      <c r="EI35" s="22">
        <f t="shared" ca="1" si="32"/>
        <v>729769.54326797079</v>
      </c>
      <c r="EJ35" s="22">
        <f t="shared" ca="1" si="32"/>
        <v>706033.73415801546</v>
      </c>
      <c r="EK35" s="22">
        <f t="shared" ca="1" si="32"/>
        <v>729349.03978264553</v>
      </c>
      <c r="EL35" s="22">
        <f t="shared" ca="1" si="32"/>
        <v>733753.4512193047</v>
      </c>
      <c r="EM35" s="22">
        <f t="shared" ca="1" si="32"/>
        <v>706437.92227836733</v>
      </c>
      <c r="EN35" s="23">
        <f ca="1">SUM(EB35:EM35)</f>
        <v>8623119.7973248251</v>
      </c>
    </row>
    <row r="36" spans="1:144" ht="12.75" customHeight="1" outlineLevel="1" x14ac:dyDescent="0.2">
      <c r="A36" s="11" t="str">
        <f>Labels!B45</f>
        <v>Final Sales</v>
      </c>
      <c r="B36" s="24">
        <f t="shared" ref="B36:M36" si="33">B12+B21+B37</f>
        <v>963388.68108289549</v>
      </c>
      <c r="C36" s="24">
        <f t="shared" ca="1" si="33"/>
        <v>962689.59130317008</v>
      </c>
      <c r="D36" s="24">
        <f t="shared" ca="1" si="33"/>
        <v>962142.74405349896</v>
      </c>
      <c r="E36" s="24">
        <f t="shared" ca="1" si="33"/>
        <v>961670.06177082693</v>
      </c>
      <c r="F36" s="24">
        <f t="shared" ca="1" si="33"/>
        <v>961032.10101978364</v>
      </c>
      <c r="G36" s="24">
        <f t="shared" ca="1" si="33"/>
        <v>960523.26178677962</v>
      </c>
      <c r="H36" s="24">
        <f t="shared" ca="1" si="33"/>
        <v>959800.47611510439</v>
      </c>
      <c r="I36" s="24">
        <f t="shared" ca="1" si="33"/>
        <v>959259.95604377042</v>
      </c>
      <c r="J36" s="24">
        <f t="shared" ca="1" si="33"/>
        <v>958778.73043078172</v>
      </c>
      <c r="K36" s="24">
        <f t="shared" ca="1" si="33"/>
        <v>958319.29915151978</v>
      </c>
      <c r="L36" s="24">
        <f t="shared" ca="1" si="33"/>
        <v>957809.90598095395</v>
      </c>
      <c r="M36" s="24">
        <f t="shared" ca="1" si="33"/>
        <v>957175.63975948701</v>
      </c>
      <c r="N36" s="25">
        <f ca="1">SUM(B36:M36)</f>
        <v>11522590.448498571</v>
      </c>
      <c r="O36" s="24">
        <f t="shared" ref="O36:Z36" ca="1" si="34">O12+O21+O37</f>
        <v>956573.96194917697</v>
      </c>
      <c r="P36" s="24">
        <f t="shared" ca="1" si="34"/>
        <v>956054.49150165438</v>
      </c>
      <c r="Q36" s="24">
        <f t="shared" ca="1" si="34"/>
        <v>955532.71542091772</v>
      </c>
      <c r="R36" s="24">
        <f t="shared" ca="1" si="34"/>
        <v>954966.34168947581</v>
      </c>
      <c r="S36" s="24">
        <f t="shared" ca="1" si="34"/>
        <v>954328.29531668825</v>
      </c>
      <c r="T36" s="24">
        <f t="shared" ca="1" si="34"/>
        <v>953863.25037428609</v>
      </c>
      <c r="U36" s="24">
        <f t="shared" ca="1" si="34"/>
        <v>953279.13357728056</v>
      </c>
      <c r="V36" s="24">
        <f t="shared" ca="1" si="34"/>
        <v>952719.70296025067</v>
      </c>
      <c r="W36" s="24">
        <f t="shared" ca="1" si="34"/>
        <v>952146.92721720377</v>
      </c>
      <c r="X36" s="24">
        <f t="shared" ca="1" si="34"/>
        <v>951805.49321423413</v>
      </c>
      <c r="Y36" s="24">
        <f t="shared" ca="1" si="34"/>
        <v>951244.66082424344</v>
      </c>
      <c r="Z36" s="24">
        <f t="shared" ca="1" si="34"/>
        <v>950733.74872721371</v>
      </c>
      <c r="AA36" s="25">
        <f ca="1">SUM(O36:Z36)</f>
        <v>11443248.722772626</v>
      </c>
      <c r="AB36" s="24">
        <f t="shared" ref="AB36:AM36" ca="1" si="35">AB12+AB21+AB37</f>
        <v>950164.26718253689</v>
      </c>
      <c r="AC36" s="24">
        <f t="shared" ca="1" si="35"/>
        <v>949754.7050286592</v>
      </c>
      <c r="AD36" s="24">
        <f t="shared" ca="1" si="35"/>
        <v>949170.77334800444</v>
      </c>
      <c r="AE36" s="24">
        <f t="shared" ca="1" si="35"/>
        <v>948569.91502518125</v>
      </c>
      <c r="AF36" s="24">
        <f t="shared" ca="1" si="35"/>
        <v>947973.36715600407</v>
      </c>
      <c r="AG36" s="24">
        <f t="shared" ca="1" si="35"/>
        <v>947495.7635982848</v>
      </c>
      <c r="AH36" s="24">
        <f t="shared" ca="1" si="35"/>
        <v>947079.62833760388</v>
      </c>
      <c r="AI36" s="24">
        <f t="shared" ca="1" si="35"/>
        <v>946568.0640965685</v>
      </c>
      <c r="AJ36" s="24">
        <f t="shared" ca="1" si="35"/>
        <v>946216.95147783484</v>
      </c>
      <c r="AK36" s="24">
        <f t="shared" ca="1" si="35"/>
        <v>945806.72187685245</v>
      </c>
      <c r="AL36" s="24">
        <f t="shared" ca="1" si="35"/>
        <v>945318.112929272</v>
      </c>
      <c r="AM36" s="24">
        <f t="shared" ca="1" si="35"/>
        <v>944889.50054613396</v>
      </c>
      <c r="AN36" s="25">
        <f ca="1">SUM(AB36:AM36)</f>
        <v>11369007.770602934</v>
      </c>
      <c r="AO36" s="24">
        <f t="shared" ref="AO36:AZ36" ca="1" si="36">AO12+AO21+AO37</f>
        <v>944451.36141767027</v>
      </c>
      <c r="AP36" s="24">
        <f t="shared" ca="1" si="36"/>
        <v>943903.03228893632</v>
      </c>
      <c r="AQ36" s="24">
        <f t="shared" ca="1" si="36"/>
        <v>943467.99183784809</v>
      </c>
      <c r="AR36" s="24">
        <f t="shared" ca="1" si="36"/>
        <v>943175.62838582986</v>
      </c>
      <c r="AS36" s="24">
        <f t="shared" ca="1" si="36"/>
        <v>942683.17168020573</v>
      </c>
      <c r="AT36" s="24">
        <f t="shared" ca="1" si="36"/>
        <v>942255.25826740602</v>
      </c>
      <c r="AU36" s="24">
        <f t="shared" ca="1" si="36"/>
        <v>941866.49800415104</v>
      </c>
      <c r="AV36" s="24">
        <f t="shared" ca="1" si="36"/>
        <v>941346.74303527817</v>
      </c>
      <c r="AW36" s="24">
        <f t="shared" ca="1" si="36"/>
        <v>940863.40367895167</v>
      </c>
      <c r="AX36" s="24">
        <f t="shared" ca="1" si="36"/>
        <v>940346.17063269322</v>
      </c>
      <c r="AY36" s="24">
        <f t="shared" ca="1" si="36"/>
        <v>939820.22492414713</v>
      </c>
      <c r="AZ36" s="24">
        <f t="shared" ca="1" si="36"/>
        <v>939430.31328480097</v>
      </c>
      <c r="BA36" s="25">
        <f ca="1">SUM(AO36:AZ36)</f>
        <v>11303609.797437919</v>
      </c>
      <c r="BB36" s="24">
        <f t="shared" ref="BB36:BM36" ca="1" si="37">BB12+BB21+BB37</f>
        <v>938985.23286359396</v>
      </c>
      <c r="BC36" s="24">
        <f t="shared" ca="1" si="37"/>
        <v>938424.153600491</v>
      </c>
      <c r="BD36" s="24">
        <f t="shared" ca="1" si="37"/>
        <v>937955.57264937612</v>
      </c>
      <c r="BE36" s="24">
        <f t="shared" ca="1" si="37"/>
        <v>937492.05697535945</v>
      </c>
      <c r="BF36" s="24">
        <f t="shared" ca="1" si="37"/>
        <v>937113.02218352875</v>
      </c>
      <c r="BG36" s="24">
        <f t="shared" ca="1" si="37"/>
        <v>936536.00855797064</v>
      </c>
      <c r="BH36" s="24">
        <f t="shared" ca="1" si="37"/>
        <v>936083.31280786719</v>
      </c>
      <c r="BI36" s="24">
        <f t="shared" ca="1" si="37"/>
        <v>935578.38842188043</v>
      </c>
      <c r="BJ36" s="24">
        <f t="shared" ca="1" si="37"/>
        <v>935056.36046815442</v>
      </c>
      <c r="BK36" s="24">
        <f t="shared" ca="1" si="37"/>
        <v>934618.28774411371</v>
      </c>
      <c r="BL36" s="24">
        <f t="shared" ca="1" si="37"/>
        <v>934245.07107734599</v>
      </c>
      <c r="BM36" s="24">
        <f t="shared" ca="1" si="37"/>
        <v>933702.07938942756</v>
      </c>
      <c r="BN36" s="25">
        <f ca="1">SUM(BB36:BM36)</f>
        <v>11235789.546739109</v>
      </c>
      <c r="BO36" s="24">
        <f t="shared" ref="BO36:BZ36" ca="1" si="38">BO12+BO21+BO37</f>
        <v>933260.76594895939</v>
      </c>
      <c r="BP36" s="24">
        <f t="shared" ca="1" si="38"/>
        <v>932802.60925303854</v>
      </c>
      <c r="BQ36" s="24">
        <f t="shared" ca="1" si="38"/>
        <v>932323.77626026142</v>
      </c>
      <c r="BR36" s="24">
        <f t="shared" ca="1" si="38"/>
        <v>931961.16506254859</v>
      </c>
      <c r="BS36" s="24">
        <f t="shared" ca="1" si="38"/>
        <v>931495.1769741812</v>
      </c>
      <c r="BT36" s="24">
        <f t="shared" ca="1" si="38"/>
        <v>931135.26227302116</v>
      </c>
      <c r="BU36" s="24">
        <f t="shared" ca="1" si="38"/>
        <v>930691.60744071298</v>
      </c>
      <c r="BV36" s="24">
        <f t="shared" ca="1" si="38"/>
        <v>930249.8747593133</v>
      </c>
      <c r="BW36" s="24">
        <f t="shared" ca="1" si="38"/>
        <v>929876.48081245704</v>
      </c>
      <c r="BX36" s="24">
        <f t="shared" ca="1" si="38"/>
        <v>929338.52176800219</v>
      </c>
      <c r="BY36" s="24">
        <f t="shared" ca="1" si="38"/>
        <v>928831.47331881034</v>
      </c>
      <c r="BZ36" s="24">
        <f t="shared" ca="1" si="38"/>
        <v>928346.98758601421</v>
      </c>
      <c r="CA36" s="25">
        <f ca="1">SUM(BO36:BZ36)</f>
        <v>11170313.70145732</v>
      </c>
      <c r="CB36" s="24">
        <f t="shared" ref="CB36:CM36" ca="1" si="39">CB12+CB21+CB37</f>
        <v>927917.77240891347</v>
      </c>
      <c r="CC36" s="24">
        <f t="shared" ca="1" si="39"/>
        <v>927456.67435799597</v>
      </c>
      <c r="CD36" s="24">
        <f t="shared" ca="1" si="39"/>
        <v>926969.76177656127</v>
      </c>
      <c r="CE36" s="24">
        <f t="shared" ca="1" si="39"/>
        <v>926581.7081463004</v>
      </c>
      <c r="CF36" s="24">
        <f t="shared" ca="1" si="39"/>
        <v>926174.46727671695</v>
      </c>
      <c r="CG36" s="24">
        <f t="shared" ca="1" si="39"/>
        <v>925766.98893492203</v>
      </c>
      <c r="CH36" s="24">
        <f t="shared" ca="1" si="39"/>
        <v>925478.90720551938</v>
      </c>
      <c r="CI36" s="24">
        <f t="shared" ca="1" si="39"/>
        <v>925073.34034112992</v>
      </c>
      <c r="CJ36" s="24">
        <f t="shared" ca="1" si="39"/>
        <v>924660.09307558194</v>
      </c>
      <c r="CK36" s="24">
        <f t="shared" ca="1" si="39"/>
        <v>924199.54747392854</v>
      </c>
      <c r="CL36" s="24">
        <f t="shared" ca="1" si="39"/>
        <v>923766.07945257809</v>
      </c>
      <c r="CM36" s="24">
        <f t="shared" ca="1" si="39"/>
        <v>923342.06169140746</v>
      </c>
      <c r="CN36" s="25">
        <f ca="1">SUM(CB36:CM36)</f>
        <v>11107387.402141554</v>
      </c>
      <c r="CO36" s="24">
        <f t="shared" ref="CO36:CZ36" ca="1" si="40">CO12+CO21+CO37</f>
        <v>922772.62099724845</v>
      </c>
      <c r="CP36" s="24">
        <f t="shared" ca="1" si="40"/>
        <v>922414.60191165551</v>
      </c>
      <c r="CQ36" s="24">
        <f t="shared" ca="1" si="40"/>
        <v>921942.66538545443</v>
      </c>
      <c r="CR36" s="24">
        <f t="shared" ca="1" si="40"/>
        <v>921578.34422251128</v>
      </c>
      <c r="CS36" s="24">
        <f t="shared" ca="1" si="40"/>
        <v>921203.66355491069</v>
      </c>
      <c r="CT36" s="24">
        <f t="shared" ca="1" si="40"/>
        <v>920821.03844877542</v>
      </c>
      <c r="CU36" s="24">
        <f t="shared" ca="1" si="40"/>
        <v>920472.4213698922</v>
      </c>
      <c r="CV36" s="24">
        <f t="shared" ca="1" si="40"/>
        <v>920004.11636577128</v>
      </c>
      <c r="CW36" s="24">
        <f t="shared" ca="1" si="40"/>
        <v>919532.83886515524</v>
      </c>
      <c r="CX36" s="24">
        <f t="shared" ca="1" si="40"/>
        <v>918969.71343088313</v>
      </c>
      <c r="CY36" s="24">
        <f t="shared" ca="1" si="40"/>
        <v>918628.40396983654</v>
      </c>
      <c r="CZ36" s="24">
        <f t="shared" ca="1" si="40"/>
        <v>918094.63588048925</v>
      </c>
      <c r="DA36" s="25">
        <f ca="1">SUM(CO36:CZ36)</f>
        <v>11046435.064402584</v>
      </c>
      <c r="DB36" s="24">
        <f t="shared" ref="DB36:DM36" ca="1" si="41">DB12+DB21+DB37</f>
        <v>917759.06759481237</v>
      </c>
      <c r="DC36" s="24">
        <f t="shared" ca="1" si="41"/>
        <v>917191.93892623531</v>
      </c>
      <c r="DD36" s="24">
        <f t="shared" ca="1" si="41"/>
        <v>916653.52532581938</v>
      </c>
      <c r="DE36" s="24">
        <f t="shared" ca="1" si="41"/>
        <v>916196.41925035103</v>
      </c>
      <c r="DF36" s="24">
        <f t="shared" ca="1" si="41"/>
        <v>915662.41015390016</v>
      </c>
      <c r="DG36" s="24">
        <f t="shared" ca="1" si="41"/>
        <v>915221.21186035592</v>
      </c>
      <c r="DH36" s="24">
        <f t="shared" ca="1" si="41"/>
        <v>914764.44307552942</v>
      </c>
      <c r="DI36" s="24">
        <f t="shared" ca="1" si="41"/>
        <v>914329.03384353069</v>
      </c>
      <c r="DJ36" s="24">
        <f t="shared" ca="1" si="41"/>
        <v>913962.0674936513</v>
      </c>
      <c r="DK36" s="24">
        <f t="shared" ca="1" si="41"/>
        <v>913586.81784346746</v>
      </c>
      <c r="DL36" s="24">
        <f t="shared" ca="1" si="41"/>
        <v>913091.66779138928</v>
      </c>
      <c r="DM36" s="24">
        <f t="shared" ca="1" si="41"/>
        <v>912617.98390244332</v>
      </c>
      <c r="DN36" s="25">
        <f ca="1">SUM(DB36:DM36)</f>
        <v>10981036.587061483</v>
      </c>
      <c r="DO36" s="24">
        <f t="shared" ref="DO36:DZ36" ca="1" si="42">DO12+DO21+DO37</f>
        <v>912180.21108184941</v>
      </c>
      <c r="DP36" s="24">
        <f t="shared" ca="1" si="42"/>
        <v>911708.79493392224</v>
      </c>
      <c r="DQ36" s="24">
        <f t="shared" ca="1" si="42"/>
        <v>911368.88282160636</v>
      </c>
      <c r="DR36" s="24">
        <f t="shared" ca="1" si="42"/>
        <v>911012.35249531467</v>
      </c>
      <c r="DS36" s="24">
        <f t="shared" ca="1" si="42"/>
        <v>910587.20654439449</v>
      </c>
      <c r="DT36" s="24">
        <f t="shared" ca="1" si="42"/>
        <v>910241.99769105227</v>
      </c>
      <c r="DU36" s="24">
        <f t="shared" ca="1" si="42"/>
        <v>909720.21955869766</v>
      </c>
      <c r="DV36" s="24">
        <f t="shared" ca="1" si="42"/>
        <v>909346.67892698559</v>
      </c>
      <c r="DW36" s="24">
        <f t="shared" ca="1" si="42"/>
        <v>908891.44258348737</v>
      </c>
      <c r="DX36" s="24">
        <f t="shared" ca="1" si="42"/>
        <v>908407.80365072086</v>
      </c>
      <c r="DY36" s="24">
        <f t="shared" ca="1" si="42"/>
        <v>907978.14209303353</v>
      </c>
      <c r="DZ36" s="24">
        <f t="shared" ca="1" si="42"/>
        <v>907508.99803910754</v>
      </c>
      <c r="EA36" s="25">
        <f ca="1">SUM(DO36:DZ36)</f>
        <v>10918952.730420172</v>
      </c>
      <c r="EB36" s="24">
        <f t="shared" ref="EB36:EM36" ca="1" si="43">EB12+EB21+EB37</f>
        <v>907212.49542012194</v>
      </c>
      <c r="EC36" s="24">
        <f t="shared" ca="1" si="43"/>
        <v>906766.03549132065</v>
      </c>
      <c r="ED36" s="24">
        <f t="shared" ca="1" si="43"/>
        <v>906303.18607001647</v>
      </c>
      <c r="EE36" s="24">
        <f t="shared" ca="1" si="43"/>
        <v>905748.07469101215</v>
      </c>
      <c r="EF36" s="24">
        <f t="shared" ca="1" si="43"/>
        <v>905332.19358182698</v>
      </c>
      <c r="EG36" s="24">
        <f t="shared" ca="1" si="43"/>
        <v>904992.23202077567</v>
      </c>
      <c r="EH36" s="24">
        <f t="shared" ca="1" si="43"/>
        <v>904430.32178282482</v>
      </c>
      <c r="EI36" s="24">
        <f t="shared" ca="1" si="43"/>
        <v>903852.01839091431</v>
      </c>
      <c r="EJ36" s="24">
        <f t="shared" ca="1" si="43"/>
        <v>903418.05868941289</v>
      </c>
      <c r="EK36" s="24">
        <f t="shared" ca="1" si="43"/>
        <v>902949.39155482699</v>
      </c>
      <c r="EL36" s="24">
        <f t="shared" ca="1" si="43"/>
        <v>902437.23245665873</v>
      </c>
      <c r="EM36" s="24">
        <f t="shared" ca="1" si="43"/>
        <v>901979.961461814</v>
      </c>
      <c r="EN36" s="25">
        <f ca="1">SUM(EB36:EM36)</f>
        <v>10855421.201611524</v>
      </c>
    </row>
    <row r="37" spans="1:144" ht="12.75" customHeight="1" outlineLevel="1" x14ac:dyDescent="0.2">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x14ac:dyDescent="0.2">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x14ac:dyDescent="0.2"/>
    <row r="40" spans="1:144" ht="12.75" customHeight="1" outlineLevel="1" x14ac:dyDescent="0.2"/>
    <row r="41" spans="1:144" ht="12.75" customHeight="1" x14ac:dyDescent="0.2">
      <c r="A41" s="3" t="str">
        <f>"Output"</f>
        <v>Output</v>
      </c>
    </row>
    <row r="42" spans="1:144" ht="12.75" customHeight="1" outlineLevel="1" x14ac:dyDescent="0.2">
      <c r="A42" s="2" t="str">
        <f>" "</f>
        <v xml:space="preserve"> </v>
      </c>
    </row>
    <row r="43" spans="1:144" ht="12.75" customHeight="1" outlineLevel="1" x14ac:dyDescent="0.2">
      <c r="B43" s="19" t="str">
        <f>ZZZ__FnCalls!F7</f>
        <v>MMM 2010</v>
      </c>
      <c r="C43" s="20" t="str">
        <f>ZZZ__FnCalls!F8</f>
        <v>MMM 2010</v>
      </c>
      <c r="D43" s="20" t="str">
        <f>ZZZ__FnCalls!F9</f>
        <v>MMM 2010</v>
      </c>
      <c r="E43" s="20" t="str">
        <f>ZZZ__FnCalls!F10</f>
        <v>MMM 2010</v>
      </c>
      <c r="F43" s="20" t="str">
        <f>ZZZ__FnCalls!F11</f>
        <v>MMM 2010</v>
      </c>
      <c r="G43" s="20" t="str">
        <f>ZZZ__FnCalls!F12</f>
        <v>MMM 2010</v>
      </c>
      <c r="H43" s="20" t="str">
        <f>ZZZ__FnCalls!F13</f>
        <v>MMM 2010</v>
      </c>
      <c r="I43" s="20" t="str">
        <f>ZZZ__FnCalls!F14</f>
        <v>MMM 2010</v>
      </c>
      <c r="J43" s="20" t="str">
        <f>ZZZ__FnCalls!F15</f>
        <v>MMM 2010</v>
      </c>
      <c r="K43" s="20" t="str">
        <f>ZZZ__FnCalls!F16</f>
        <v>MMM 2010</v>
      </c>
      <c r="L43" s="20" t="str">
        <f>ZZZ__FnCalls!F17</f>
        <v>MMM 2010</v>
      </c>
      <c r="M43" s="20" t="str">
        <f>ZZZ__FnCalls!F18</f>
        <v>MMM 2010</v>
      </c>
      <c r="N43" s="21" t="str">
        <f>ZZZ__FnCalls!H7</f>
        <v>2010</v>
      </c>
      <c r="O43" s="20" t="str">
        <f>ZZZ__FnCalls!F19</f>
        <v>MMM 2011</v>
      </c>
      <c r="P43" s="20" t="str">
        <f>ZZZ__FnCalls!F20</f>
        <v>MMM 2011</v>
      </c>
      <c r="Q43" s="20" t="str">
        <f>ZZZ__FnCalls!F21</f>
        <v>MMM 2011</v>
      </c>
      <c r="R43" s="20" t="str">
        <f>ZZZ__FnCalls!F22</f>
        <v>MMM 2011</v>
      </c>
      <c r="S43" s="20" t="str">
        <f>ZZZ__FnCalls!F23</f>
        <v>MMM 2011</v>
      </c>
      <c r="T43" s="20" t="str">
        <f>ZZZ__FnCalls!F24</f>
        <v>MMM 2011</v>
      </c>
      <c r="U43" s="20" t="str">
        <f>ZZZ__FnCalls!F25</f>
        <v>MMM 2011</v>
      </c>
      <c r="V43" s="20" t="str">
        <f>ZZZ__FnCalls!F26</f>
        <v>MMM 2011</v>
      </c>
      <c r="W43" s="20" t="str">
        <f>ZZZ__FnCalls!F27</f>
        <v>MMM 2011</v>
      </c>
      <c r="X43" s="20" t="str">
        <f>ZZZ__FnCalls!F28</f>
        <v>MMM 2011</v>
      </c>
      <c r="Y43" s="20" t="str">
        <f>ZZZ__FnCalls!F29</f>
        <v>MMM 2011</v>
      </c>
      <c r="Z43" s="20" t="str">
        <f>ZZZ__FnCalls!F30</f>
        <v>MMM 2011</v>
      </c>
      <c r="AA43" s="21" t="str">
        <f>ZZZ__FnCalls!H19</f>
        <v>2011</v>
      </c>
      <c r="AB43" s="20" t="str">
        <f>ZZZ__FnCalls!F31</f>
        <v>MMM 2012</v>
      </c>
      <c r="AC43" s="20" t="str">
        <f>ZZZ__FnCalls!F32</f>
        <v>MMM 2012</v>
      </c>
      <c r="AD43" s="20" t="str">
        <f>ZZZ__FnCalls!F33</f>
        <v>MMM 2012</v>
      </c>
      <c r="AE43" s="20" t="str">
        <f>ZZZ__FnCalls!F34</f>
        <v>MMM 2012</v>
      </c>
      <c r="AF43" s="20" t="str">
        <f>ZZZ__FnCalls!F35</f>
        <v>MMM 2012</v>
      </c>
      <c r="AG43" s="20" t="str">
        <f>ZZZ__FnCalls!F36</f>
        <v>MMM 2012</v>
      </c>
      <c r="AH43" s="20" t="str">
        <f>ZZZ__FnCalls!F37</f>
        <v>MMM 2012</v>
      </c>
      <c r="AI43" s="20" t="str">
        <f>ZZZ__FnCalls!F38</f>
        <v>MMM 2012</v>
      </c>
      <c r="AJ43" s="20" t="str">
        <f>ZZZ__FnCalls!F39</f>
        <v>MMM 2012</v>
      </c>
      <c r="AK43" s="20" t="str">
        <f>ZZZ__FnCalls!F40</f>
        <v>MMM 2012</v>
      </c>
      <c r="AL43" s="20" t="str">
        <f>ZZZ__FnCalls!F41</f>
        <v>MMM 2012</v>
      </c>
      <c r="AM43" s="20" t="str">
        <f>ZZZ__FnCalls!F42</f>
        <v>MMM 2012</v>
      </c>
      <c r="AN43" s="21" t="str">
        <f>ZZZ__FnCalls!H31</f>
        <v>2012</v>
      </c>
      <c r="AO43" s="20" t="str">
        <f>ZZZ__FnCalls!F43</f>
        <v>MMM 2013</v>
      </c>
      <c r="AP43" s="20" t="str">
        <f>ZZZ__FnCalls!F44</f>
        <v>MMM 2013</v>
      </c>
      <c r="AQ43" s="20" t="str">
        <f>ZZZ__FnCalls!F45</f>
        <v>MMM 2013</v>
      </c>
      <c r="AR43" s="20" t="str">
        <f>ZZZ__FnCalls!F46</f>
        <v>MMM 2013</v>
      </c>
      <c r="AS43" s="20" t="str">
        <f>ZZZ__FnCalls!F47</f>
        <v>MMM 2013</v>
      </c>
      <c r="AT43" s="20" t="str">
        <f>ZZZ__FnCalls!F48</f>
        <v>MMM 2013</v>
      </c>
      <c r="AU43" s="20" t="str">
        <f>ZZZ__FnCalls!F49</f>
        <v>MMM 2013</v>
      </c>
      <c r="AV43" s="20" t="str">
        <f>ZZZ__FnCalls!F50</f>
        <v>MMM 2013</v>
      </c>
      <c r="AW43" s="20" t="str">
        <f>ZZZ__FnCalls!F51</f>
        <v>MMM 2013</v>
      </c>
      <c r="AX43" s="20" t="str">
        <f>ZZZ__FnCalls!F52</f>
        <v>MMM 2013</v>
      </c>
      <c r="AY43" s="20" t="str">
        <f>ZZZ__FnCalls!F53</f>
        <v>MMM 2013</v>
      </c>
      <c r="AZ43" s="20" t="str">
        <f>ZZZ__FnCalls!F54</f>
        <v>MMM 2013</v>
      </c>
      <c r="BA43" s="21" t="str">
        <f>ZZZ__FnCalls!H43</f>
        <v>2013</v>
      </c>
      <c r="BB43" s="20" t="str">
        <f>ZZZ__FnCalls!F55</f>
        <v>MMM 2014</v>
      </c>
      <c r="BC43" s="20" t="str">
        <f>ZZZ__FnCalls!F56</f>
        <v>MMM 2014</v>
      </c>
      <c r="BD43" s="20" t="str">
        <f>ZZZ__FnCalls!F57</f>
        <v>MMM 2014</v>
      </c>
      <c r="BE43" s="20" t="str">
        <f>ZZZ__FnCalls!F58</f>
        <v>MMM 2014</v>
      </c>
      <c r="BF43" s="20" t="str">
        <f>ZZZ__FnCalls!F59</f>
        <v>MMM 2014</v>
      </c>
      <c r="BG43" s="20" t="str">
        <f>ZZZ__FnCalls!F60</f>
        <v>MMM 2014</v>
      </c>
      <c r="BH43" s="20" t="str">
        <f>ZZZ__FnCalls!F61</f>
        <v>MMM 2014</v>
      </c>
      <c r="BI43" s="20" t="str">
        <f>ZZZ__FnCalls!F62</f>
        <v>MMM 2014</v>
      </c>
      <c r="BJ43" s="20" t="str">
        <f>ZZZ__FnCalls!F63</f>
        <v>MMM 2014</v>
      </c>
      <c r="BK43" s="20" t="str">
        <f>ZZZ__FnCalls!F64</f>
        <v>MMM 2014</v>
      </c>
      <c r="BL43" s="20" t="str">
        <f>ZZZ__FnCalls!F65</f>
        <v>MMM 2014</v>
      </c>
      <c r="BM43" s="20" t="str">
        <f>ZZZ__FnCalls!F66</f>
        <v>MMM 2014</v>
      </c>
      <c r="BN43" s="21" t="str">
        <f>ZZZ__FnCalls!H55</f>
        <v>2014</v>
      </c>
      <c r="BO43" s="20" t="str">
        <f>ZZZ__FnCalls!F67</f>
        <v>MMM 2015</v>
      </c>
      <c r="BP43" s="20" t="str">
        <f>ZZZ__FnCalls!F68</f>
        <v>MMM 2015</v>
      </c>
      <c r="BQ43" s="20" t="str">
        <f>ZZZ__FnCalls!F69</f>
        <v>MMM 2015</v>
      </c>
      <c r="BR43" s="20" t="str">
        <f>ZZZ__FnCalls!F70</f>
        <v>MMM 2015</v>
      </c>
      <c r="BS43" s="20" t="str">
        <f>ZZZ__FnCalls!F71</f>
        <v>MMM 2015</v>
      </c>
      <c r="BT43" s="20" t="str">
        <f>ZZZ__FnCalls!F72</f>
        <v>MMM 2015</v>
      </c>
      <c r="BU43" s="20" t="str">
        <f>ZZZ__FnCalls!F73</f>
        <v>MMM 2015</v>
      </c>
      <c r="BV43" s="20" t="str">
        <f>ZZZ__FnCalls!F74</f>
        <v>MMM 2015</v>
      </c>
      <c r="BW43" s="20" t="str">
        <f>ZZZ__FnCalls!F75</f>
        <v>MMM 2015</v>
      </c>
      <c r="BX43" s="20" t="str">
        <f>ZZZ__FnCalls!F76</f>
        <v>MMM 2015</v>
      </c>
      <c r="BY43" s="20" t="str">
        <f>ZZZ__FnCalls!F77</f>
        <v>MMM 2015</v>
      </c>
      <c r="BZ43" s="20" t="str">
        <f>ZZZ__FnCalls!F78</f>
        <v>MMM 2015</v>
      </c>
      <c r="CA43" s="21" t="str">
        <f>ZZZ__FnCalls!H67</f>
        <v>2015</v>
      </c>
      <c r="CB43" s="20" t="str">
        <f>ZZZ__FnCalls!F79</f>
        <v>MMM 2016</v>
      </c>
      <c r="CC43" s="20" t="str">
        <f>ZZZ__FnCalls!F80</f>
        <v>MMM 2016</v>
      </c>
      <c r="CD43" s="20" t="str">
        <f>ZZZ__FnCalls!F81</f>
        <v>MMM 2016</v>
      </c>
      <c r="CE43" s="20" t="str">
        <f>ZZZ__FnCalls!F82</f>
        <v>MMM 2016</v>
      </c>
      <c r="CF43" s="20" t="str">
        <f>ZZZ__FnCalls!F83</f>
        <v>MMM 2016</v>
      </c>
      <c r="CG43" s="20" t="str">
        <f>ZZZ__FnCalls!F84</f>
        <v>MMM 2016</v>
      </c>
      <c r="CH43" s="20" t="str">
        <f>ZZZ__FnCalls!F85</f>
        <v>MMM 2016</v>
      </c>
      <c r="CI43" s="20" t="str">
        <f>ZZZ__FnCalls!F86</f>
        <v>MMM 2016</v>
      </c>
      <c r="CJ43" s="20" t="str">
        <f>ZZZ__FnCalls!F87</f>
        <v>MMM 2016</v>
      </c>
      <c r="CK43" s="20" t="str">
        <f>ZZZ__FnCalls!F88</f>
        <v>MMM 2016</v>
      </c>
      <c r="CL43" s="20" t="str">
        <f>ZZZ__FnCalls!F89</f>
        <v>MMM 2016</v>
      </c>
      <c r="CM43" s="20" t="str">
        <f>ZZZ__FnCalls!F90</f>
        <v>MMM 2016</v>
      </c>
      <c r="CN43" s="21" t="str">
        <f>ZZZ__FnCalls!H79</f>
        <v>2016</v>
      </c>
      <c r="CO43" s="20" t="str">
        <f>ZZZ__FnCalls!F91</f>
        <v>MMM 2017</v>
      </c>
      <c r="CP43" s="20" t="str">
        <f>ZZZ__FnCalls!F92</f>
        <v>MMM 2017</v>
      </c>
      <c r="CQ43" s="20" t="str">
        <f>ZZZ__FnCalls!F93</f>
        <v>MMM 2017</v>
      </c>
      <c r="CR43" s="20" t="str">
        <f>ZZZ__FnCalls!F94</f>
        <v>MMM 2017</v>
      </c>
      <c r="CS43" s="20" t="str">
        <f>ZZZ__FnCalls!F95</f>
        <v>MMM 2017</v>
      </c>
      <c r="CT43" s="20" t="str">
        <f>ZZZ__FnCalls!F96</f>
        <v>MMM 2017</v>
      </c>
      <c r="CU43" s="20" t="str">
        <f>ZZZ__FnCalls!F97</f>
        <v>MMM 2017</v>
      </c>
      <c r="CV43" s="20" t="str">
        <f>ZZZ__FnCalls!F98</f>
        <v>MMM 2017</v>
      </c>
      <c r="CW43" s="20" t="str">
        <f>ZZZ__FnCalls!F99</f>
        <v>MMM 2017</v>
      </c>
      <c r="CX43" s="20" t="str">
        <f>ZZZ__FnCalls!F100</f>
        <v>MMM 2017</v>
      </c>
      <c r="CY43" s="20" t="str">
        <f>ZZZ__FnCalls!F101</f>
        <v>MMM 2017</v>
      </c>
      <c r="CZ43" s="20" t="str">
        <f>ZZZ__FnCalls!F102</f>
        <v>MMM 2017</v>
      </c>
      <c r="DA43" s="21" t="str">
        <f>ZZZ__FnCalls!H91</f>
        <v>2017</v>
      </c>
      <c r="DB43" s="20" t="str">
        <f>ZZZ__FnCalls!F103</f>
        <v>MMM 2018</v>
      </c>
      <c r="DC43" s="20" t="str">
        <f>ZZZ__FnCalls!F104</f>
        <v>MMM 2018</v>
      </c>
      <c r="DD43" s="20" t="str">
        <f>ZZZ__FnCalls!F105</f>
        <v>MMM 2018</v>
      </c>
      <c r="DE43" s="20" t="str">
        <f>ZZZ__FnCalls!F106</f>
        <v>MMM 2018</v>
      </c>
      <c r="DF43" s="20" t="str">
        <f>ZZZ__FnCalls!F107</f>
        <v>MMM 2018</v>
      </c>
      <c r="DG43" s="20" t="str">
        <f>ZZZ__FnCalls!F108</f>
        <v>MMM 2018</v>
      </c>
      <c r="DH43" s="20" t="str">
        <f>ZZZ__FnCalls!F109</f>
        <v>MMM 2018</v>
      </c>
      <c r="DI43" s="20" t="str">
        <f>ZZZ__FnCalls!F110</f>
        <v>MMM 2018</v>
      </c>
      <c r="DJ43" s="20" t="str">
        <f>ZZZ__FnCalls!F111</f>
        <v>MMM 2018</v>
      </c>
      <c r="DK43" s="20" t="str">
        <f>ZZZ__FnCalls!F112</f>
        <v>MMM 2018</v>
      </c>
      <c r="DL43" s="20" t="str">
        <f>ZZZ__FnCalls!F113</f>
        <v>MMM 2018</v>
      </c>
      <c r="DM43" s="20" t="str">
        <f>ZZZ__FnCalls!F114</f>
        <v>MMM 2018</v>
      </c>
      <c r="DN43" s="21" t="str">
        <f>ZZZ__FnCalls!H103</f>
        <v>2018</v>
      </c>
      <c r="DO43" s="20" t="str">
        <f>ZZZ__FnCalls!F115</f>
        <v>MMM 2019</v>
      </c>
      <c r="DP43" s="20" t="str">
        <f>ZZZ__FnCalls!F116</f>
        <v>MMM 2019</v>
      </c>
      <c r="DQ43" s="20" t="str">
        <f>ZZZ__FnCalls!F117</f>
        <v>MMM 2019</v>
      </c>
      <c r="DR43" s="20" t="str">
        <f>ZZZ__FnCalls!F118</f>
        <v>MMM 2019</v>
      </c>
      <c r="DS43" s="20" t="str">
        <f>ZZZ__FnCalls!F119</f>
        <v>MMM 2019</v>
      </c>
      <c r="DT43" s="20" t="str">
        <f>ZZZ__FnCalls!F120</f>
        <v>MMM 2019</v>
      </c>
      <c r="DU43" s="20" t="str">
        <f>ZZZ__FnCalls!F121</f>
        <v>MMM 2019</v>
      </c>
      <c r="DV43" s="20" t="str">
        <f>ZZZ__FnCalls!F122</f>
        <v>MMM 2019</v>
      </c>
      <c r="DW43" s="20" t="str">
        <f>ZZZ__FnCalls!F123</f>
        <v>MMM 2019</v>
      </c>
      <c r="DX43" s="20" t="str">
        <f>ZZZ__FnCalls!F124</f>
        <v>MMM 2019</v>
      </c>
      <c r="DY43" s="20" t="str">
        <f>ZZZ__FnCalls!F125</f>
        <v>MMM 2019</v>
      </c>
      <c r="DZ43" s="20" t="str">
        <f>ZZZ__FnCalls!F126</f>
        <v>MMM 2019</v>
      </c>
      <c r="EA43" s="21" t="str">
        <f>ZZZ__FnCalls!H115</f>
        <v>2019</v>
      </c>
      <c r="EB43" s="20" t="str">
        <f>ZZZ__FnCalls!F127</f>
        <v>MMM 2020</v>
      </c>
      <c r="EC43" s="20" t="str">
        <f>ZZZ__FnCalls!F128</f>
        <v>MMM 2020</v>
      </c>
      <c r="ED43" s="20" t="str">
        <f>ZZZ__FnCalls!F129</f>
        <v>MMM 2020</v>
      </c>
      <c r="EE43" s="20" t="str">
        <f>ZZZ__FnCalls!F130</f>
        <v>MMM 2020</v>
      </c>
      <c r="EF43" s="20" t="str">
        <f>ZZZ__FnCalls!F131</f>
        <v>MMM 2020</v>
      </c>
      <c r="EG43" s="20" t="str">
        <f>ZZZ__FnCalls!F132</f>
        <v>MMM 2020</v>
      </c>
      <c r="EH43" s="20" t="str">
        <f>ZZZ__FnCalls!F133</f>
        <v>MMM 2020</v>
      </c>
      <c r="EI43" s="20" t="str">
        <f>ZZZ__FnCalls!F134</f>
        <v>MMM 2020</v>
      </c>
      <c r="EJ43" s="20" t="str">
        <f>ZZZ__FnCalls!F135</f>
        <v>MMM 2020</v>
      </c>
      <c r="EK43" s="20" t="str">
        <f>ZZZ__FnCalls!F136</f>
        <v>MMM 2020</v>
      </c>
      <c r="EL43" s="20" t="str">
        <f>ZZZ__FnCalls!F137</f>
        <v>MMM 2020</v>
      </c>
      <c r="EM43" s="20" t="str">
        <f>ZZZ__FnCalls!F138</f>
        <v>MMM 2020</v>
      </c>
      <c r="EN43" s="21" t="str">
        <f>ZZZ__FnCalls!H127</f>
        <v>2020</v>
      </c>
    </row>
    <row r="44" spans="1:144" ht="12.75" customHeight="1" outlineLevel="1" x14ac:dyDescent="0.2">
      <c r="A44" s="7" t="str">
        <f>Labels!B64</f>
        <v>Output</v>
      </c>
      <c r="B44" s="22">
        <f ca="1">B45*(1-Inputs!B21)+B11*Inputs!B21+B46</f>
        <v>1184684.7101856347</v>
      </c>
      <c r="C44" s="22">
        <f ca="1">C45*(1-Inputs!B21)+C11*Inputs!B21+C46</f>
        <v>1174246.5855353249</v>
      </c>
      <c r="D44" s="22">
        <f ca="1">D45*(1-Inputs!B21)+D11*Inputs!B21+D46</f>
        <v>1212730.9461289698</v>
      </c>
      <c r="E44" s="22">
        <f ca="1">E45*(1-Inputs!B21)+E11*Inputs!B21+E46</f>
        <v>1164730.2194236573</v>
      </c>
      <c r="F44" s="22">
        <f ca="1">F45*(1-Inputs!B21)+F11*Inputs!B21+F46</f>
        <v>1154341.1180400399</v>
      </c>
      <c r="G44" s="22">
        <f ca="1">G45*(1-Inputs!B21)+G11*Inputs!B21+G46</f>
        <v>1142332.757681591</v>
      </c>
      <c r="H44" s="22">
        <f ca="1">H45*(1-Inputs!B21)+H11*Inputs!B21+H46</f>
        <v>1175301.8726855372</v>
      </c>
      <c r="I44" s="22">
        <f ca="1">I45*(1-Inputs!B21)+I11*Inputs!B21+I46</f>
        <v>1187436.4617850839</v>
      </c>
      <c r="J44" s="22">
        <f ca="1">J45*(1-Inputs!B21)+J11*Inputs!B21+J46</f>
        <v>1212795.6028077686</v>
      </c>
      <c r="K44" s="22">
        <f ca="1">K45*(1-Inputs!B21)+K11*Inputs!B21+K46</f>
        <v>1163495.0742899741</v>
      </c>
      <c r="L44" s="22">
        <f ca="1">L45*(1-Inputs!B21)+L11*Inputs!B21+L46</f>
        <v>1124372.2279067414</v>
      </c>
      <c r="M44" s="22">
        <f ca="1">M45*(1-Inputs!B21)+M11*Inputs!B21+M46</f>
        <v>1112740.4788312062</v>
      </c>
      <c r="N44" s="23">
        <f ca="1">SUM(B44:M44)</f>
        <v>14009208.055301528</v>
      </c>
      <c r="O44" s="22">
        <f ca="1">O45*(1-Inputs!B21)+O11*Inputs!B21+O46</f>
        <v>1119955.2069777867</v>
      </c>
      <c r="P44" s="22">
        <f ca="1">P45*(1-Inputs!B21)+P11*Inputs!B21+P46</f>
        <v>1136681.604223459</v>
      </c>
      <c r="Q44" s="22">
        <f ca="1">Q45*(1-Inputs!B21)+Q11*Inputs!B21+Q46</f>
        <v>1146156.5091613904</v>
      </c>
      <c r="R44" s="22">
        <f ca="1">R45*(1-Inputs!B21)+R11*Inputs!B21+R46</f>
        <v>1126249.3172671478</v>
      </c>
      <c r="S44" s="22">
        <f ca="1">S45*(1-Inputs!B21)+S11*Inputs!B21+S46</f>
        <v>1149946.2803919159</v>
      </c>
      <c r="T44" s="22">
        <f ca="1">T45*(1-Inputs!B21)+T11*Inputs!B21+T46</f>
        <v>1108209.5882163858</v>
      </c>
      <c r="U44" s="22">
        <f ca="1">U45*(1-Inputs!B21)+U11*Inputs!B21+U46</f>
        <v>1155489.9609750193</v>
      </c>
      <c r="V44" s="22">
        <f ca="1">V45*(1-Inputs!B21)+V11*Inputs!B21+V46</f>
        <v>1151480.8758752751</v>
      </c>
      <c r="W44" s="22">
        <f ca="1">W45*(1-Inputs!B21)+W11*Inputs!B21+W46</f>
        <v>1167817.5938356095</v>
      </c>
      <c r="X44" s="22">
        <f ca="1">X45*(1-Inputs!B21)+X11*Inputs!B21+X46</f>
        <v>1090733.2586450835</v>
      </c>
      <c r="Y44" s="22">
        <f ca="1">Y45*(1-Inputs!B21)+Y11*Inputs!B21+Y46</f>
        <v>1162332.1427161039</v>
      </c>
      <c r="Z44" s="22">
        <f ca="1">Z45*(1-Inputs!B21)+Z11*Inputs!B21+Z46</f>
        <v>1149147.6072998613</v>
      </c>
      <c r="AA44" s="23">
        <f ca="1">SUM(O44:Z44)</f>
        <v>13664199.945585037</v>
      </c>
      <c r="AB44" s="22">
        <f ca="1">AB45*(1-Inputs!B21)+AB11*Inputs!B21+AB46</f>
        <v>1174811.2367280121</v>
      </c>
      <c r="AC44" s="22">
        <f ca="1">AC45*(1-Inputs!B21)+AC11*Inputs!B21+AC46</f>
        <v>1118605.081503364</v>
      </c>
      <c r="AD44" s="22">
        <f ca="1">AD45*(1-Inputs!B21)+AD11*Inputs!B21+AD46</f>
        <v>1104270.5116005791</v>
      </c>
      <c r="AE44" s="22">
        <f ca="1">AE45*(1-Inputs!B21)+AE11*Inputs!B21+AE46</f>
        <v>1092414.5830392996</v>
      </c>
      <c r="AF44" s="22">
        <f ca="1">AF45*(1-Inputs!B21)+AF11*Inputs!B21+AF46</f>
        <v>1111106.3009981823</v>
      </c>
      <c r="AG44" s="22">
        <f ca="1">AG45*(1-Inputs!B21)+AG11*Inputs!B21+AG46</f>
        <v>1154105.6736006576</v>
      </c>
      <c r="AH44" s="22">
        <f ca="1">AH45*(1-Inputs!B21)+AH11*Inputs!B21+AH46</f>
        <v>1115051.1281999997</v>
      </c>
      <c r="AI44" s="22">
        <f ca="1">AI45*(1-Inputs!B21)+AI11*Inputs!B21+AI46</f>
        <v>1176327.0375873628</v>
      </c>
      <c r="AJ44" s="22">
        <f ca="1">AJ45*(1-Inputs!B21)+AJ11*Inputs!B21+AJ46</f>
        <v>1162815.5295382398</v>
      </c>
      <c r="AK44" s="22">
        <f ca="1">AK45*(1-Inputs!B21)+AK11*Inputs!B21+AK46</f>
        <v>1099981.9258051943</v>
      </c>
      <c r="AL44" s="22">
        <f ca="1">AL45*(1-Inputs!B21)+AL11*Inputs!B21+AL46</f>
        <v>1086875.8785734421</v>
      </c>
      <c r="AM44" s="22">
        <f ca="1">AM45*(1-Inputs!B21)+AM11*Inputs!B21+AM46</f>
        <v>1108960.8165449393</v>
      </c>
      <c r="AN44" s="23">
        <f ca="1">SUM(AB44:AM44)</f>
        <v>13505325.703719273</v>
      </c>
      <c r="AO44" s="22">
        <f ca="1">AO45*(1-Inputs!B21)+AO11*Inputs!B21+AO46</f>
        <v>1056613.6101129735</v>
      </c>
      <c r="AP44" s="22">
        <f ca="1">AP45*(1-Inputs!B21)+AP11*Inputs!B21+AP46</f>
        <v>1094787.2608638487</v>
      </c>
      <c r="AQ44" s="22">
        <f ca="1">AQ45*(1-Inputs!B21)+AQ11*Inputs!B21+AQ46</f>
        <v>1173064.911979235</v>
      </c>
      <c r="AR44" s="22">
        <f ca="1">AR45*(1-Inputs!B21)+AR11*Inputs!B21+AR46</f>
        <v>1077893.9759034303</v>
      </c>
      <c r="AS44" s="22">
        <f ca="1">AS45*(1-Inputs!B21)+AS11*Inputs!B21+AS46</f>
        <v>1119428.533028631</v>
      </c>
      <c r="AT44" s="22">
        <f ca="1">AT45*(1-Inputs!B21)+AT11*Inputs!B21+AT46</f>
        <v>1153973.3052579453</v>
      </c>
      <c r="AU44" s="22">
        <f ca="1">AU45*(1-Inputs!B21)+AU11*Inputs!B21+AU46</f>
        <v>1094472.5767445085</v>
      </c>
      <c r="AV44" s="22">
        <f ca="1">AV45*(1-Inputs!B21)+AV11*Inputs!B21+AV46</f>
        <v>1136828.1591963724</v>
      </c>
      <c r="AW44" s="22">
        <f ca="1">AW45*(1-Inputs!B21)+AW11*Inputs!B21+AW46</f>
        <v>1086531.4881151791</v>
      </c>
      <c r="AX44" s="22">
        <f ca="1">AX45*(1-Inputs!B21)+AX11*Inputs!B21+AX46</f>
        <v>1066206.7969673865</v>
      </c>
      <c r="AY44" s="22">
        <f ca="1">AY45*(1-Inputs!B21)+AY11*Inputs!B21+AY46</f>
        <v>1132850.1865101603</v>
      </c>
      <c r="AZ44" s="22">
        <f ca="1">AZ45*(1-Inputs!B21)+AZ11*Inputs!B21+AZ46</f>
        <v>1109578.012027886</v>
      </c>
      <c r="BA44" s="23">
        <f ca="1">SUM(AO44:AZ44)</f>
        <v>13302228.816707557</v>
      </c>
      <c r="BB44" s="22">
        <f ca="1">BB45*(1-Inputs!B21)+BB11*Inputs!B21+BB46</f>
        <v>1059761.7689545872</v>
      </c>
      <c r="BC44" s="22">
        <f ca="1">BC45*(1-Inputs!B21)+BC11*Inputs!B21+BC46</f>
        <v>1080673.3437846187</v>
      </c>
      <c r="BD44" s="22">
        <f ca="1">BD45*(1-Inputs!B21)+BD11*Inputs!B21+BD46</f>
        <v>1141667.3017219412</v>
      </c>
      <c r="BE44" s="22">
        <f ca="1">BE45*(1-Inputs!B21)+BE11*Inputs!B21+BE46</f>
        <v>1119963.4975630713</v>
      </c>
      <c r="BF44" s="22">
        <f ca="1">BF45*(1-Inputs!B21)+BF11*Inputs!B21+BF46</f>
        <v>1083814.2962759682</v>
      </c>
      <c r="BG44" s="22">
        <f ca="1">BG45*(1-Inputs!B21)+BG11*Inputs!B21+BG46</f>
        <v>1110689.8037803806</v>
      </c>
      <c r="BH44" s="22">
        <f ca="1">BH45*(1-Inputs!B21)+BH11*Inputs!B21+BH46</f>
        <v>1045308.780340341</v>
      </c>
      <c r="BI44" s="22">
        <f ca="1">BI45*(1-Inputs!B21)+BI11*Inputs!B21+BI46</f>
        <v>1086319.6435040741</v>
      </c>
      <c r="BJ44" s="22">
        <f ca="1">BJ45*(1-Inputs!B21)+BJ11*Inputs!B21+BJ46</f>
        <v>1105522.6618132058</v>
      </c>
      <c r="BK44" s="22">
        <f ca="1">BK45*(1-Inputs!B21)+BK11*Inputs!B21+BK46</f>
        <v>1113058.8315022637</v>
      </c>
      <c r="BL44" s="22">
        <f ca="1">BL45*(1-Inputs!B21)+BL11*Inputs!B21+BL46</f>
        <v>1029261.0972076566</v>
      </c>
      <c r="BM44" s="22">
        <f ca="1">BM45*(1-Inputs!B21)+BM11*Inputs!B21+BM46</f>
        <v>1136714.5359853434</v>
      </c>
      <c r="BN44" s="23">
        <f ca="1">SUM(BB44:BM44)</f>
        <v>13112755.562433451</v>
      </c>
      <c r="BO44" s="22">
        <f ca="1">BO45*(1-Inputs!B21)+BO11*Inputs!B21+BO46</f>
        <v>1078119.9925932772</v>
      </c>
      <c r="BP44" s="22">
        <f ca="1">BP45*(1-Inputs!B21)+BP11*Inputs!B21+BP46</f>
        <v>1118454.8325053563</v>
      </c>
      <c r="BQ44" s="22">
        <f ca="1">BQ45*(1-Inputs!B21)+BQ11*Inputs!B21+BQ46</f>
        <v>1099065.0430936276</v>
      </c>
      <c r="BR44" s="22">
        <f ca="1">BR45*(1-Inputs!B21)+BR11*Inputs!B21+BR46</f>
        <v>1068868.9846189949</v>
      </c>
      <c r="BS44" s="22">
        <f ca="1">BS45*(1-Inputs!B21)+BS11*Inputs!B21+BS46</f>
        <v>1125077.4877701628</v>
      </c>
      <c r="BT44" s="22">
        <f ca="1">BT45*(1-Inputs!B21)+BT11*Inputs!B21+BT46</f>
        <v>1103315.5677584906</v>
      </c>
      <c r="BU44" s="22">
        <f ca="1">BU45*(1-Inputs!B21)+BU11*Inputs!B21+BU46</f>
        <v>1120654.6073850426</v>
      </c>
      <c r="BV44" s="22">
        <f ca="1">BV45*(1-Inputs!B21)+BV11*Inputs!B21+BV46</f>
        <v>1111065.5692514591</v>
      </c>
      <c r="BW44" s="22">
        <f ca="1">BW45*(1-Inputs!B21)+BW11*Inputs!B21+BW46</f>
        <v>1023588.1980621185</v>
      </c>
      <c r="BX44" s="22">
        <f ca="1">BX45*(1-Inputs!B21)+BX11*Inputs!B21+BX46</f>
        <v>1042879.5093575682</v>
      </c>
      <c r="BY44" s="22">
        <f ca="1">BY45*(1-Inputs!B21)+BY11*Inputs!B21+BY46</f>
        <v>1041261.8735407901</v>
      </c>
      <c r="BZ44" s="22">
        <f ca="1">BZ45*(1-Inputs!B21)+BZ11*Inputs!B21+BZ46</f>
        <v>1032212.9786729203</v>
      </c>
      <c r="CA44" s="23">
        <f ca="1">SUM(BO44:BZ44)</f>
        <v>12964564.644609807</v>
      </c>
      <c r="CB44" s="22">
        <f ca="1">CB45*(1-Inputs!B21)+CB11*Inputs!B21+CB46</f>
        <v>1062574.7922839166</v>
      </c>
      <c r="CC44" s="22">
        <f ca="1">CC45*(1-Inputs!B21)+CC11*Inputs!B21+CC46</f>
        <v>1101634.9889957935</v>
      </c>
      <c r="CD44" s="22">
        <f ca="1">CD45*(1-Inputs!B21)+CD11*Inputs!B21+CD46</f>
        <v>1057700.3065501933</v>
      </c>
      <c r="CE44" s="22">
        <f ca="1">CE45*(1-Inputs!B21)+CE11*Inputs!B21+CE46</f>
        <v>1078584.0346480235</v>
      </c>
      <c r="CF44" s="22">
        <f ca="1">CF45*(1-Inputs!B21)+CF11*Inputs!B21+CF46</f>
        <v>1074358.0639585622</v>
      </c>
      <c r="CG44" s="22">
        <f ca="1">CG45*(1-Inputs!B21)+CG11*Inputs!B21+CG46</f>
        <v>1079014.3236831503</v>
      </c>
      <c r="CH44" s="22">
        <f ca="1">CH45*(1-Inputs!B21)+CH11*Inputs!B21+CH46</f>
        <v>1089569.6645645357</v>
      </c>
      <c r="CI44" s="22">
        <f ca="1">CI45*(1-Inputs!B21)+CI11*Inputs!B21+CI46</f>
        <v>1072047.9335751142</v>
      </c>
      <c r="CJ44" s="22">
        <f ca="1">CJ45*(1-Inputs!B21)+CJ11*Inputs!B21+CJ46</f>
        <v>1035868.0157803473</v>
      </c>
      <c r="CK44" s="22">
        <f ca="1">CK45*(1-Inputs!B21)+CK11*Inputs!B21+CK46</f>
        <v>1063803.0439316879</v>
      </c>
      <c r="CL44" s="22">
        <f ca="1">CL45*(1-Inputs!B21)+CL11*Inputs!B21+CL46</f>
        <v>1059472.366321438</v>
      </c>
      <c r="CM44" s="22">
        <f ca="1">CM45*(1-Inputs!B21)+CM11*Inputs!B21+CM46</f>
        <v>1006968.9734755839</v>
      </c>
      <c r="CN44" s="23">
        <f ca="1">SUM(CB44:CM44)</f>
        <v>12781596.507768346</v>
      </c>
      <c r="CO44" s="22">
        <f ca="1">CO45*(1-Inputs!B21)+CO11*Inputs!B21+CO46</f>
        <v>1050957.9355298446</v>
      </c>
      <c r="CP44" s="22">
        <f ca="1">CP45*(1-Inputs!B21)+CP11*Inputs!B21+CP46</f>
        <v>1069130.5867643103</v>
      </c>
      <c r="CQ44" s="22">
        <f ca="1">CQ45*(1-Inputs!B21)+CQ11*Inputs!B21+CQ46</f>
        <v>1089143.5517637029</v>
      </c>
      <c r="CR44" s="22">
        <f ca="1">CR45*(1-Inputs!B21)+CR11*Inputs!B21+CR46</f>
        <v>1085722.7597808777</v>
      </c>
      <c r="CS44" s="22">
        <f ca="1">CS45*(1-Inputs!B21)+CS11*Inputs!B21+CS46</f>
        <v>1064172.5078677197</v>
      </c>
      <c r="CT44" s="22">
        <f ca="1">CT45*(1-Inputs!B21)+CT11*Inputs!B21+CT46</f>
        <v>1098581.5291862306</v>
      </c>
      <c r="CU44" s="22">
        <f ca="1">CU45*(1-Inputs!B21)+CU11*Inputs!B21+CU46</f>
        <v>1053087.7308006671</v>
      </c>
      <c r="CV44" s="22">
        <f ca="1">CV45*(1-Inputs!B21)+CV11*Inputs!B21+CV46</f>
        <v>1076762.4559549885</v>
      </c>
      <c r="CW44" s="22">
        <f ca="1">CW45*(1-Inputs!B21)+CW11*Inputs!B21+CW46</f>
        <v>980551.41723553033</v>
      </c>
      <c r="CX44" s="22">
        <f ca="1">CX45*(1-Inputs!B21)+CX11*Inputs!B21+CX46</f>
        <v>1070159.8117893238</v>
      </c>
      <c r="CY44" s="22">
        <f ca="1">CY45*(1-Inputs!B21)+CY11*Inputs!B21+CY46</f>
        <v>1025925.5021052542</v>
      </c>
      <c r="CZ44" s="22">
        <f ca="1">CZ45*(1-Inputs!B21)+CZ11*Inputs!B21+CZ46</f>
        <v>1060250.7298489013</v>
      </c>
      <c r="DA44" s="23">
        <f ca="1">SUM(CO44:CZ44)</f>
        <v>12724446.518627351</v>
      </c>
      <c r="DB44" s="22">
        <f ca="1">DB45*(1-Inputs!B21)+DB11*Inputs!B21+DB46</f>
        <v>1013823.1482672973</v>
      </c>
      <c r="DC44" s="22">
        <f ca="1">DC45*(1-Inputs!B21)+DC11*Inputs!B21+DC46</f>
        <v>1011983.3613217868</v>
      </c>
      <c r="DD44" s="22">
        <f ca="1">DD45*(1-Inputs!B21)+DD11*Inputs!B21+DD46</f>
        <v>991660.00087247416</v>
      </c>
      <c r="DE44" s="22">
        <f ca="1">DE45*(1-Inputs!B21)+DE11*Inputs!B21+DE46</f>
        <v>991415.90518869751</v>
      </c>
      <c r="DF44" s="22">
        <f ca="1">DF45*(1-Inputs!B21)+DF11*Inputs!B21+DF46</f>
        <v>1064931.9537707928</v>
      </c>
      <c r="DG44" s="22">
        <f ca="1">DG45*(1-Inputs!B21)+DG11*Inputs!B21+DG46</f>
        <v>1020418.2332556596</v>
      </c>
      <c r="DH44" s="22">
        <f ca="1">DH45*(1-Inputs!B21)+DH11*Inputs!B21+DH46</f>
        <v>1024347.5701277729</v>
      </c>
      <c r="DI44" s="22">
        <f ca="1">DI45*(1-Inputs!B21)+DI11*Inputs!B21+DI46</f>
        <v>1082469.5536533103</v>
      </c>
      <c r="DJ44" s="22">
        <f ca="1">DJ45*(1-Inputs!B21)+DJ11*Inputs!B21+DJ46</f>
        <v>1058279.5941011342</v>
      </c>
      <c r="DK44" s="22">
        <f ca="1">DK45*(1-Inputs!B21)+DK11*Inputs!B21+DK46</f>
        <v>992823.01151136309</v>
      </c>
      <c r="DL44" s="22">
        <f ca="1">DL45*(1-Inputs!B21)+DL11*Inputs!B21+DL46</f>
        <v>1035738.3774717111</v>
      </c>
      <c r="DM44" s="22">
        <f ca="1">DM45*(1-Inputs!B21)+DM11*Inputs!B21+DM46</f>
        <v>1033861.8174000682</v>
      </c>
      <c r="DN44" s="23">
        <f ca="1">SUM(DB44:DM44)</f>
        <v>12321752.526942067</v>
      </c>
      <c r="DO44" s="22">
        <f ca="1">DO45*(1-Inputs!B21)+DO11*Inputs!B21+DO46</f>
        <v>1052573.4420278845</v>
      </c>
      <c r="DP44" s="22">
        <f ca="1">DP45*(1-Inputs!B21)+DP11*Inputs!B21+DP46</f>
        <v>1028753.4250969103</v>
      </c>
      <c r="DQ44" s="22">
        <f ca="1">DQ45*(1-Inputs!B21)+DQ11*Inputs!B21+DQ46</f>
        <v>1008127.1156462453</v>
      </c>
      <c r="DR44" s="22">
        <f ca="1">DR45*(1-Inputs!B21)+DR11*Inputs!B21+DR46</f>
        <v>1030448.0305472414</v>
      </c>
      <c r="DS44" s="22">
        <f ca="1">DS45*(1-Inputs!B21)+DS11*Inputs!B21+DS46</f>
        <v>1012873.9523505076</v>
      </c>
      <c r="DT44" s="22">
        <f ca="1">DT45*(1-Inputs!B21)+DT11*Inputs!B21+DT46</f>
        <v>994545.73528029211</v>
      </c>
      <c r="DU44" s="22">
        <f ca="1">DU45*(1-Inputs!B21)+DU11*Inputs!B21+DU46</f>
        <v>1032216.0387062838</v>
      </c>
      <c r="DV44" s="22">
        <f ca="1">DV45*(1-Inputs!B21)+DV11*Inputs!B21+DV46</f>
        <v>1003762.5031211339</v>
      </c>
      <c r="DW44" s="22">
        <f ca="1">DW45*(1-Inputs!B21)+DW11*Inputs!B21+DW46</f>
        <v>992103.96375782182</v>
      </c>
      <c r="DX44" s="22">
        <f ca="1">DX45*(1-Inputs!B21)+DX11*Inputs!B21+DX46</f>
        <v>1036665.0221328201</v>
      </c>
      <c r="DY44" s="22">
        <f ca="1">DY45*(1-Inputs!B21)+DY11*Inputs!B21+DY46</f>
        <v>977573.27119082748</v>
      </c>
      <c r="DZ44" s="22">
        <f ca="1">DZ45*(1-Inputs!B21)+DZ11*Inputs!B21+DZ46</f>
        <v>1036308.2385023425</v>
      </c>
      <c r="EA44" s="23">
        <f ca="1">SUM(DO44:DZ44)</f>
        <v>12205950.73836031</v>
      </c>
      <c r="EB44" s="22">
        <f ca="1">EB45*(1-Inputs!B21)+EB11*Inputs!B21+EB46</f>
        <v>998084.56119389774</v>
      </c>
      <c r="EC44" s="22">
        <f ca="1">EC45*(1-Inputs!B21)+EC11*Inputs!B21+EC46</f>
        <v>1007292.4943755741</v>
      </c>
      <c r="ED44" s="22">
        <f ca="1">ED45*(1-Inputs!B21)+ED11*Inputs!B21+ED46</f>
        <v>981685.87852230121</v>
      </c>
      <c r="EE44" s="22">
        <f ca="1">EE45*(1-Inputs!B21)+EE11*Inputs!B21+EE46</f>
        <v>1032757.5241628486</v>
      </c>
      <c r="EF44" s="22">
        <f ca="1">EF45*(1-Inputs!B21)+EF11*Inputs!B21+EF46</f>
        <v>1054297.8689732216</v>
      </c>
      <c r="EG44" s="22">
        <f ca="1">EG45*(1-Inputs!B21)+EG11*Inputs!B21+EG46</f>
        <v>983473.45496741647</v>
      </c>
      <c r="EH44" s="22">
        <f ca="1">EH45*(1-Inputs!B21)+EH11*Inputs!B21+EH46</f>
        <v>964826.46535500849</v>
      </c>
      <c r="EI44" s="22">
        <f ca="1">EI45*(1-Inputs!B21)+EI11*Inputs!B21+EI46</f>
        <v>1021694.5856209107</v>
      </c>
      <c r="EJ44" s="22">
        <f ca="1">EJ45*(1-Inputs!B21)+EJ11*Inputs!B21+EJ46</f>
        <v>987786.28689240315</v>
      </c>
      <c r="EK44" s="22">
        <f ca="1">EK45*(1-Inputs!B21)+EK11*Inputs!B21+EK46</f>
        <v>1021093.8663561604</v>
      </c>
      <c r="EL44" s="22">
        <f ca="1">EL45*(1-Inputs!B21)+EL11*Inputs!B21+EL46</f>
        <v>1027385.8826942449</v>
      </c>
      <c r="EM44" s="22">
        <f ca="1">EM45*(1-Inputs!B21)+EM11*Inputs!B21+EM46</f>
        <v>988363.69849290571</v>
      </c>
      <c r="EN44" s="23">
        <f ca="1">SUM(EB44:EM44)</f>
        <v>12068742.567606892</v>
      </c>
    </row>
    <row r="45" spans="1:144" ht="12.75" customHeight="1" outlineLevel="1" x14ac:dyDescent="0.2">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1166614.5622135252</v>
      </c>
      <c r="E45" s="24">
        <f ca="1">'(Other Computations)'!B8*(E28/Inputs!B27)^(1-Inputs!B20)*(E19/'(Other Computations)'!B194)^Inputs!B20</f>
        <v>1166527.6856163403</v>
      </c>
      <c r="F45" s="24">
        <f ca="1">'(Other Computations)'!B8*(F28/Inputs!B27)^(1-Inputs!B20)*(F19/'(Other Computations)'!B194)^Inputs!B20</f>
        <v>1166407.9588691492</v>
      </c>
      <c r="G45" s="24">
        <f ca="1">'(Other Computations)'!B8*(G28/Inputs!B27)^(1-Inputs!B20)*(G19/'(Other Computations)'!B194)^Inputs!B20</f>
        <v>1166246.0531952472</v>
      </c>
      <c r="H45" s="24">
        <f ca="1">'(Other Computations)'!B8*(H28/Inputs!B27)^(1-Inputs!B20)*(H19/'(Other Computations)'!B194)^Inputs!B20</f>
        <v>1166057.1004655778</v>
      </c>
      <c r="I45" s="24">
        <f ca="1">'(Other Computations)'!B8*(I28/Inputs!B27)^(1-Inputs!B20)*(I19/'(Other Computations)'!B194)^Inputs!B20</f>
        <v>1165821.1434468597</v>
      </c>
      <c r="J45" s="24">
        <f ca="1">'(Other Computations)'!B8*(J28/Inputs!B27)^(1-Inputs!B20)*(J19/'(Other Computations)'!B194)^Inputs!B20</f>
        <v>1165551.9818580679</v>
      </c>
      <c r="K45" s="24">
        <f ca="1">'(Other Computations)'!B8*(K28/Inputs!B27)^(1-Inputs!B20)*(K19/'(Other Computations)'!B194)^Inputs!B20</f>
        <v>1165254.116339504</v>
      </c>
      <c r="L45" s="24">
        <f ca="1">'(Other Computations)'!B8*(L28/Inputs!B27)^(1-Inputs!B20)*(L19/'(Other Computations)'!B194)^Inputs!B20</f>
        <v>1164926.0330888368</v>
      </c>
      <c r="M45" s="24">
        <f ca="1">'(Other Computations)'!B8*(M28/Inputs!B27)^(1-Inputs!B20)*(M19/'(Other Computations)'!B194)^Inputs!B20</f>
        <v>1164570.4854829279</v>
      </c>
      <c r="N45" s="25">
        <f ca="1">SUM(B45:M45)</f>
        <v>13991310.453909369</v>
      </c>
      <c r="O45" s="24">
        <f ca="1">'(Other Computations)'!B8*(O28/Inputs!B27)^(1-Inputs!B20)*(O19/'(Other Computations)'!B194)^Inputs!B20</f>
        <v>1164180.8947023929</v>
      </c>
      <c r="P45" s="24">
        <f ca="1">'(Other Computations)'!B8*(P28/Inputs!B27)^(1-Inputs!B20)*(P19/'(Other Computations)'!B194)^Inputs!B20</f>
        <v>1163762.6000974763</v>
      </c>
      <c r="Q45" s="24">
        <f ca="1">'(Other Computations)'!B8*(Q28/Inputs!B27)^(1-Inputs!B20)*(Q19/'(Other Computations)'!B194)^Inputs!B20</f>
        <v>1163323.1442899527</v>
      </c>
      <c r="R45" s="24">
        <f ca="1">'(Other Computations)'!B8*(R28/Inputs!B27)^(1-Inputs!B20)*(R19/'(Other Computations)'!B194)^Inputs!B20</f>
        <v>1162859.8293197926</v>
      </c>
      <c r="S45" s="24">
        <f ca="1">'(Other Computations)'!B8*(S28/Inputs!B27)^(1-Inputs!B20)*(S19/'(Other Computations)'!B194)^Inputs!B20</f>
        <v>1162366.6944865654</v>
      </c>
      <c r="T45" s="24">
        <f ca="1">'(Other Computations)'!B8*(T28/Inputs!B27)^(1-Inputs!B20)*(T19/'(Other Computations)'!B194)^Inputs!B20</f>
        <v>1161839.6106297586</v>
      </c>
      <c r="U45" s="24">
        <f ca="1">'(Other Computations)'!B8*(U28/Inputs!B27)^(1-Inputs!B20)*(U19/'(Other Computations)'!B194)^Inputs!B20</f>
        <v>1161292.9067415614</v>
      </c>
      <c r="V45" s="24">
        <f ca="1">'(Other Computations)'!B8*(V28/Inputs!B27)^(1-Inputs!B20)*(V19/'(Other Computations)'!B194)^Inputs!B20</f>
        <v>1160721.0369584728</v>
      </c>
      <c r="W45" s="24">
        <f ca="1">'(Other Computations)'!B8*(W28/Inputs!B27)^(1-Inputs!B20)*(W19/'(Other Computations)'!B194)^Inputs!B20</f>
        <v>1160119.2605434312</v>
      </c>
      <c r="X45" s="24">
        <f ca="1">'(Other Computations)'!B8*(X28/Inputs!B27)^(1-Inputs!B20)*(X19/'(Other Computations)'!B194)^Inputs!B20</f>
        <v>1159486.9997606117</v>
      </c>
      <c r="Y45" s="24">
        <f ca="1">'(Other Computations)'!B8*(Y28/Inputs!B27)^(1-Inputs!B20)*(Y19/'(Other Computations)'!B194)^Inputs!B20</f>
        <v>1158845.7804327714</v>
      </c>
      <c r="Z45" s="24">
        <f ca="1">'(Other Computations)'!B8*(Z28/Inputs!B27)^(1-Inputs!B20)*(Z19/'(Other Computations)'!B194)^Inputs!B20</f>
        <v>1158185.2188320537</v>
      </c>
      <c r="AA45" s="25">
        <f ca="1">SUM(O45:Z45)</f>
        <v>13936983.976794841</v>
      </c>
      <c r="AB45" s="24">
        <f ca="1">'(Other Computations)'!B8*(AB28/Inputs!B27)^(1-Inputs!B20)*(AB19/'(Other Computations)'!B194)^Inputs!B20</f>
        <v>1157499.3008565207</v>
      </c>
      <c r="AC45" s="24">
        <f ca="1">'(Other Computations)'!B8*(AC28/Inputs!B27)^(1-Inputs!B20)*(AC19/'(Other Computations)'!B194)^Inputs!B20</f>
        <v>1156784.1860630093</v>
      </c>
      <c r="AD45" s="24">
        <f ca="1">'(Other Computations)'!B8*(AD28/Inputs!B27)^(1-Inputs!B20)*(AD19/'(Other Computations)'!B194)^Inputs!B20</f>
        <v>1156052.5472280865</v>
      </c>
      <c r="AE45" s="24">
        <f ca="1">'(Other Computations)'!B8*(AE28/Inputs!B27)^(1-Inputs!B20)*(AE19/'(Other Computations)'!B194)^Inputs!B20</f>
        <v>1155295.3835178057</v>
      </c>
      <c r="AF45" s="24">
        <f ca="1">'(Other Computations)'!B8*(AF28/Inputs!B27)^(1-Inputs!B20)*(AF19/'(Other Computations)'!B194)^Inputs!B20</f>
        <v>1154513.3037247111</v>
      </c>
      <c r="AG45" s="24">
        <f ca="1">'(Other Computations)'!B8*(AG28/Inputs!B27)^(1-Inputs!B20)*(AG19/'(Other Computations)'!B194)^Inputs!B20</f>
        <v>1153708.7707875869</v>
      </c>
      <c r="AH45" s="24">
        <f ca="1">'(Other Computations)'!B8*(AH28/Inputs!B27)^(1-Inputs!B20)*(AH19/'(Other Computations)'!B194)^Inputs!B20</f>
        <v>1152891.2955617411</v>
      </c>
      <c r="AI45" s="24">
        <f ca="1">'(Other Computations)'!B8*(AI28/Inputs!B27)^(1-Inputs!B20)*(AI19/'(Other Computations)'!B194)^Inputs!B20</f>
        <v>1152060.6298606608</v>
      </c>
      <c r="AJ45" s="24">
        <f ca="1">'(Other Computations)'!B8*(AJ28/Inputs!B27)^(1-Inputs!B20)*(AJ19/'(Other Computations)'!B194)^Inputs!B20</f>
        <v>1151213.1348000886</v>
      </c>
      <c r="AK45" s="24">
        <f ca="1">'(Other Computations)'!B8*(AK28/Inputs!B27)^(1-Inputs!B20)*(AK19/'(Other Computations)'!B194)^Inputs!B20</f>
        <v>1150355.8767512217</v>
      </c>
      <c r="AL45" s="24">
        <f ca="1">'(Other Computations)'!B8*(AL28/Inputs!B27)^(1-Inputs!B20)*(AL19/'(Other Computations)'!B194)^Inputs!B20</f>
        <v>1149484.9961102831</v>
      </c>
      <c r="AM45" s="24">
        <f ca="1">'(Other Computations)'!B8*(AM28/Inputs!B27)^(1-Inputs!B20)*(AM19/'(Other Computations)'!B194)^Inputs!B20</f>
        <v>1148602.3288415149</v>
      </c>
      <c r="AN45" s="25">
        <f ca="1">SUM(AB45:AM45)</f>
        <v>13838461.754103228</v>
      </c>
      <c r="AO45" s="24">
        <f ca="1">'(Other Computations)'!B8*(AO28/Inputs!B27)^(1-Inputs!B20)*(AO19/'(Other Computations)'!B194)^Inputs!B20</f>
        <v>1147716.2141280919</v>
      </c>
      <c r="AP45" s="24">
        <f ca="1">'(Other Computations)'!B8*(AP28/Inputs!B27)^(1-Inputs!B20)*(AP19/'(Other Computations)'!B194)^Inputs!B20</f>
        <v>1146822.2627267831</v>
      </c>
      <c r="AQ45" s="24">
        <f ca="1">'(Other Computations)'!B8*(AQ28/Inputs!B27)^(1-Inputs!B20)*(AQ19/'(Other Computations)'!B194)^Inputs!B20</f>
        <v>1145917.31118876</v>
      </c>
      <c r="AR45" s="24">
        <f ca="1">'(Other Computations)'!B8*(AR28/Inputs!B27)^(1-Inputs!B20)*(AR19/'(Other Computations)'!B194)^Inputs!B20</f>
        <v>1145007.1143680569</v>
      </c>
      <c r="AS45" s="24">
        <f ca="1">'(Other Computations)'!B8*(AS28/Inputs!B27)^(1-Inputs!B20)*(AS19/'(Other Computations)'!B194)^Inputs!B20</f>
        <v>1144094.2077629527</v>
      </c>
      <c r="AT45" s="24">
        <f ca="1">'(Other Computations)'!B8*(AT28/Inputs!B27)^(1-Inputs!B20)*(AT19/'(Other Computations)'!B194)^Inputs!B20</f>
        <v>1143172.8793579347</v>
      </c>
      <c r="AU45" s="24">
        <f ca="1">'(Other Computations)'!B8*(AU28/Inputs!B27)^(1-Inputs!B20)*(AU19/'(Other Computations)'!B194)^Inputs!B20</f>
        <v>1142243.2908058374</v>
      </c>
      <c r="AV45" s="24">
        <f ca="1">'(Other Computations)'!B8*(AV28/Inputs!B27)^(1-Inputs!B20)*(AV19/'(Other Computations)'!B194)^Inputs!B20</f>
        <v>1141304.1253126555</v>
      </c>
      <c r="AW45" s="24">
        <f ca="1">'(Other Computations)'!B8*(AW28/Inputs!B27)^(1-Inputs!B20)*(AW19/'(Other Computations)'!B194)^Inputs!B20</f>
        <v>1140351.233613302</v>
      </c>
      <c r="AX45" s="24">
        <f ca="1">'(Other Computations)'!B8*(AX28/Inputs!B27)^(1-Inputs!B20)*(AX19/'(Other Computations)'!B194)^Inputs!B20</f>
        <v>1139381.788513225</v>
      </c>
      <c r="AY45" s="24">
        <f ca="1">'(Other Computations)'!B8*(AY28/Inputs!B27)^(1-Inputs!B20)*(AY19/'(Other Computations)'!B194)^Inputs!B20</f>
        <v>1138400.2756492218</v>
      </c>
      <c r="AZ45" s="24">
        <f ca="1">'(Other Computations)'!B8*(AZ28/Inputs!B27)^(1-Inputs!B20)*(AZ19/'(Other Computations)'!B194)^Inputs!B20</f>
        <v>1137409.0747710378</v>
      </c>
      <c r="BA45" s="25">
        <f ca="1">SUM(AO45:AZ45)</f>
        <v>13711819.778197858</v>
      </c>
      <c r="BB45" s="24">
        <f ca="1">'(Other Computations)'!B8*(BB28/Inputs!B27)^(1-Inputs!B20)*(BB19/'(Other Computations)'!B194)^Inputs!B20</f>
        <v>1136411.858936789</v>
      </c>
      <c r="BC45" s="24">
        <f ca="1">'(Other Computations)'!B8*(BC28/Inputs!B27)^(1-Inputs!B20)*(BC19/'(Other Computations)'!B194)^Inputs!B20</f>
        <v>1135406.636403111</v>
      </c>
      <c r="BD45" s="24">
        <f ca="1">'(Other Computations)'!B8*(BD28/Inputs!B27)^(1-Inputs!B20)*(BD19/'(Other Computations)'!B194)^Inputs!B20</f>
        <v>1134389.2534489979</v>
      </c>
      <c r="BE45" s="24">
        <f ca="1">'(Other Computations)'!B8*(BE28/Inputs!B27)^(1-Inputs!B20)*(BE19/'(Other Computations)'!B194)^Inputs!B20</f>
        <v>1133366.0331068016</v>
      </c>
      <c r="BF45" s="24">
        <f ca="1">'(Other Computations)'!B8*(BF28/Inputs!B27)^(1-Inputs!B20)*(BF19/'(Other Computations)'!B194)^Inputs!B20</f>
        <v>1132327.974558891</v>
      </c>
      <c r="BG45" s="24">
        <f ca="1">'(Other Computations)'!B8*(BG28/Inputs!B27)^(1-Inputs!B20)*(BG19/'(Other Computations)'!B194)^Inputs!B20</f>
        <v>1131287.292635008</v>
      </c>
      <c r="BH45" s="24">
        <f ca="1">'(Other Computations)'!B8*(BH28/Inputs!B27)^(1-Inputs!B20)*(BH19/'(Other Computations)'!B194)^Inputs!B20</f>
        <v>1130229.2424815069</v>
      </c>
      <c r="BI45" s="24">
        <f ca="1">'(Other Computations)'!B8*(BI28/Inputs!B27)^(1-Inputs!B20)*(BI19/'(Other Computations)'!B194)^Inputs!B20</f>
        <v>1129162.4920293365</v>
      </c>
      <c r="BJ45" s="24">
        <f ca="1">'(Other Computations)'!B8*(BJ28/Inputs!B27)^(1-Inputs!B20)*(BJ19/'(Other Computations)'!B194)^Inputs!B20</f>
        <v>1128092.0093009074</v>
      </c>
      <c r="BK45" s="24">
        <f ca="1">'(Other Computations)'!B8*(BK28/Inputs!B27)^(1-Inputs!B20)*(BK19/'(Other Computations)'!B194)^Inputs!B20</f>
        <v>1127009.5935516839</v>
      </c>
      <c r="BL45" s="24">
        <f ca="1">'(Other Computations)'!B8*(BL28/Inputs!B27)^(1-Inputs!B20)*(BL19/'(Other Computations)'!B194)^Inputs!B20</f>
        <v>1125920.9424655004</v>
      </c>
      <c r="BM45" s="24">
        <f ca="1">'(Other Computations)'!B8*(BM28/Inputs!B27)^(1-Inputs!B20)*(BM19/'(Other Computations)'!B194)^Inputs!B20</f>
        <v>1124831.6628132963</v>
      </c>
      <c r="BN45" s="25">
        <f ca="1">SUM(BB45:BM45)</f>
        <v>13568434.991731832</v>
      </c>
      <c r="BO45" s="24">
        <f ca="1">'(Other Computations)'!B8*(BO28/Inputs!B27)^(1-Inputs!B20)*(BO19/'(Other Computations)'!B194)^Inputs!B20</f>
        <v>1123737.3604500841</v>
      </c>
      <c r="BP45" s="24">
        <f ca="1">'(Other Computations)'!B8*(BP28/Inputs!B27)^(1-Inputs!B20)*(BP19/'(Other Computations)'!B194)^Inputs!B20</f>
        <v>1122631.641867396</v>
      </c>
      <c r="BQ45" s="24">
        <f ca="1">'(Other Computations)'!B8*(BQ28/Inputs!B27)^(1-Inputs!B20)*(BQ19/'(Other Computations)'!B194)^Inputs!B20</f>
        <v>1121522.0194104658</v>
      </c>
      <c r="BR45" s="24">
        <f ca="1">'(Other Computations)'!B8*(BR28/Inputs!B27)^(1-Inputs!B20)*(BR19/'(Other Computations)'!B194)^Inputs!B20</f>
        <v>1120400.0494588318</v>
      </c>
      <c r="BS45" s="24">
        <f ca="1">'(Other Computations)'!B8*(BS28/Inputs!B27)^(1-Inputs!B20)*(BS19/'(Other Computations)'!B194)^Inputs!B20</f>
        <v>1119280.8699554177</v>
      </c>
      <c r="BT45" s="24">
        <f ca="1">'(Other Computations)'!B8*(BT28/Inputs!B27)^(1-Inputs!B20)*(BT19/'(Other Computations)'!B194)^Inputs!B20</f>
        <v>1118158.5641075342</v>
      </c>
      <c r="BU45" s="24">
        <f ca="1">'(Other Computations)'!B8*(BU28/Inputs!B27)^(1-Inputs!B20)*(BU19/'(Other Computations)'!B194)^Inputs!B20</f>
        <v>1117035.2513052851</v>
      </c>
      <c r="BV45" s="24">
        <f ca="1">'(Other Computations)'!B8*(BV28/Inputs!B27)^(1-Inputs!B20)*(BV19/'(Other Computations)'!B194)^Inputs!B20</f>
        <v>1115905.6803039566</v>
      </c>
      <c r="BW45" s="24">
        <f ca="1">'(Other Computations)'!B8*(BW28/Inputs!B27)^(1-Inputs!B20)*(BW19/'(Other Computations)'!B194)^Inputs!B20</f>
        <v>1114767.3160888413</v>
      </c>
      <c r="BX45" s="24">
        <f ca="1">'(Other Computations)'!B8*(BX28/Inputs!B27)^(1-Inputs!B20)*(BX19/'(Other Computations)'!B194)^Inputs!B20</f>
        <v>1113628.8016166524</v>
      </c>
      <c r="BY45" s="24">
        <f ca="1">'(Other Computations)'!B8*(BY28/Inputs!B27)^(1-Inputs!B20)*(BY19/'(Other Computations)'!B194)^Inputs!B20</f>
        <v>1112486.8663594837</v>
      </c>
      <c r="BZ45" s="24">
        <f ca="1">'(Other Computations)'!B8*(BZ28/Inputs!B27)^(1-Inputs!B20)*(BZ19/'(Other Computations)'!B194)^Inputs!B20</f>
        <v>1111341.6349146417</v>
      </c>
      <c r="CA45" s="25">
        <f ca="1">SUM(BO45:BZ45)</f>
        <v>13410896.055838589</v>
      </c>
      <c r="CB45" s="24">
        <f ca="1">'(Other Computations)'!B8*(CB28/Inputs!B27)^(1-Inputs!B20)*(CB19/'(Other Computations)'!B194)^Inputs!B20</f>
        <v>1110195.6866105264</v>
      </c>
      <c r="CC45" s="24">
        <f ca="1">'(Other Computations)'!B8*(CC28/Inputs!B27)^(1-Inputs!B20)*(CC19/'(Other Computations)'!B194)^Inputs!B20</f>
        <v>1109056.1673659738</v>
      </c>
      <c r="CD45" s="24">
        <f ca="1">'(Other Computations)'!B8*(CD28/Inputs!B27)^(1-Inputs!B20)*(CD19/'(Other Computations)'!B194)^Inputs!B20</f>
        <v>1107914.9305912263</v>
      </c>
      <c r="CE45" s="24">
        <f ca="1">'(Other Computations)'!B8*(CE28/Inputs!B27)^(1-Inputs!B20)*(CE19/'(Other Computations)'!B194)^Inputs!B20</f>
        <v>1106763.0620724636</v>
      </c>
      <c r="CF45" s="24">
        <f ca="1">'(Other Computations)'!B8*(CF28/Inputs!B27)^(1-Inputs!B20)*(CF19/'(Other Computations)'!B194)^Inputs!B20</f>
        <v>1105617.7624277198</v>
      </c>
      <c r="CG45" s="24">
        <f ca="1">'(Other Computations)'!B8*(CG28/Inputs!B27)^(1-Inputs!B20)*(CG19/'(Other Computations)'!B194)^Inputs!B20</f>
        <v>1104473.7642583603</v>
      </c>
      <c r="CH45" s="24">
        <f ca="1">'(Other Computations)'!B8*(CH28/Inputs!B27)^(1-Inputs!B20)*(CH19/'(Other Computations)'!B194)^Inputs!B20</f>
        <v>1103331.638304828</v>
      </c>
      <c r="CI45" s="24">
        <f ca="1">'(Other Computations)'!B8*(CI28/Inputs!B27)^(1-Inputs!B20)*(CI19/'(Other Computations)'!B194)^Inputs!B20</f>
        <v>1102203.0246157758</v>
      </c>
      <c r="CJ45" s="24">
        <f ca="1">'(Other Computations)'!B8*(CJ28/Inputs!B27)^(1-Inputs!B20)*(CJ19/'(Other Computations)'!B194)^Inputs!B20</f>
        <v>1101073.9850811968</v>
      </c>
      <c r="CK45" s="24">
        <f ca="1">'(Other Computations)'!B8*(CK28/Inputs!B27)^(1-Inputs!B20)*(CK19/'(Other Computations)'!B194)^Inputs!B20</f>
        <v>1099946.3742660002</v>
      </c>
      <c r="CL45" s="24">
        <f ca="1">'(Other Computations)'!B8*(CL28/Inputs!B27)^(1-Inputs!B20)*(CL19/'(Other Computations)'!B194)^Inputs!B20</f>
        <v>1098820.9427137936</v>
      </c>
      <c r="CM45" s="24">
        <f ca="1">'(Other Computations)'!B8*(CM28/Inputs!B27)^(1-Inputs!B20)*(CM19/'(Other Computations)'!B194)^Inputs!B20</f>
        <v>1097696.0334821593</v>
      </c>
      <c r="CN45" s="25">
        <f ca="1">SUM(CB45:CM45)</f>
        <v>13247093.371790022</v>
      </c>
      <c r="CO45" s="24">
        <f ca="1">'(Other Computations)'!B8*(CO28/Inputs!B27)^(1-Inputs!B20)*(CO19/'(Other Computations)'!B194)^Inputs!B20</f>
        <v>1096573.2559174516</v>
      </c>
      <c r="CP45" s="24">
        <f ca="1">'(Other Computations)'!B8*(CP28/Inputs!B27)^(1-Inputs!B20)*(CP19/'(Other Computations)'!B194)^Inputs!B20</f>
        <v>1095445.7099270446</v>
      </c>
      <c r="CQ45" s="24">
        <f ca="1">'(Other Computations)'!B8*(CQ28/Inputs!B27)^(1-Inputs!B20)*(CQ19/'(Other Computations)'!B194)^Inputs!B20</f>
        <v>1094328.379880867</v>
      </c>
      <c r="CR45" s="24">
        <f ca="1">'(Other Computations)'!B8*(CR28/Inputs!B27)^(1-Inputs!B20)*(CR19/'(Other Computations)'!B194)^Inputs!B20</f>
        <v>1093206.504933381</v>
      </c>
      <c r="CS45" s="24">
        <f ca="1">'(Other Computations)'!B8*(CS28/Inputs!B27)^(1-Inputs!B20)*(CS19/'(Other Computations)'!B194)^Inputs!B20</f>
        <v>1092088.027781633</v>
      </c>
      <c r="CT45" s="24">
        <f ca="1">'(Other Computations)'!B8*(CT28/Inputs!B27)^(1-Inputs!B20)*(CT19/'(Other Computations)'!B194)^Inputs!B20</f>
        <v>1090972.3982452666</v>
      </c>
      <c r="CU45" s="24">
        <f ca="1">'(Other Computations)'!B8*(CU28/Inputs!B27)^(1-Inputs!B20)*(CU19/'(Other Computations)'!B194)^Inputs!B20</f>
        <v>1089862.1325275295</v>
      </c>
      <c r="CV45" s="24">
        <f ca="1">'(Other Computations)'!B8*(CV28/Inputs!B27)^(1-Inputs!B20)*(CV19/'(Other Computations)'!B194)^Inputs!B20</f>
        <v>1088755.2670773189</v>
      </c>
      <c r="CW45" s="24">
        <f ca="1">'(Other Computations)'!B8*(CW28/Inputs!B27)^(1-Inputs!B20)*(CW19/'(Other Computations)'!B194)^Inputs!B20</f>
        <v>1087646.4507910637</v>
      </c>
      <c r="CX45" s="24">
        <f ca="1">'(Other Computations)'!B8*(CX28/Inputs!B27)^(1-Inputs!B20)*(CX19/'(Other Computations)'!B194)^Inputs!B20</f>
        <v>1086531.5567779478</v>
      </c>
      <c r="CY45" s="24">
        <f ca="1">'(Other Computations)'!B8*(CY28/Inputs!B27)^(1-Inputs!B20)*(CY19/'(Other Computations)'!B194)^Inputs!B20</f>
        <v>1085416.1905677184</v>
      </c>
      <c r="CZ45" s="24">
        <f ca="1">'(Other Computations)'!B8*(CZ28/Inputs!B27)^(1-Inputs!B20)*(CZ19/'(Other Computations)'!B194)^Inputs!B20</f>
        <v>1084309.2566158238</v>
      </c>
      <c r="DA45" s="25">
        <f ca="1">SUM(CO45:CZ45)</f>
        <v>13085135.131043045</v>
      </c>
      <c r="DB45" s="24">
        <f ca="1">'(Other Computations)'!B8*(DB28/Inputs!B27)^(1-Inputs!B20)*(DB19/'(Other Computations)'!B194)^Inputs!B20</f>
        <v>1083197.6329242454</v>
      </c>
      <c r="DC45" s="24">
        <f ca="1">'(Other Computations)'!B8*(DC28/Inputs!B27)^(1-Inputs!B20)*(DC19/'(Other Computations)'!B194)^Inputs!B20</f>
        <v>1082096.4415476543</v>
      </c>
      <c r="DD45" s="24">
        <f ca="1">'(Other Computations)'!B8*(DD28/Inputs!B27)^(1-Inputs!B20)*(DD19/'(Other Computations)'!B194)^Inputs!B20</f>
        <v>1080988.8440959144</v>
      </c>
      <c r="DE45" s="24">
        <f ca="1">'(Other Computations)'!B8*(DE28/Inputs!B27)^(1-Inputs!B20)*(DE19/'(Other Computations)'!B194)^Inputs!B20</f>
        <v>1079877.9926835725</v>
      </c>
      <c r="DF45" s="24">
        <f ca="1">'(Other Computations)'!B8*(DF28/Inputs!B27)^(1-Inputs!B20)*(DF19/'(Other Computations)'!B194)^Inputs!B20</f>
        <v>1078775.5487572404</v>
      </c>
      <c r="DG45" s="24">
        <f ca="1">'(Other Computations)'!B8*(DG28/Inputs!B27)^(1-Inputs!B20)*(DG19/'(Other Computations)'!B194)^Inputs!B20</f>
        <v>1077673.4564320033</v>
      </c>
      <c r="DH45" s="24">
        <f ca="1">'(Other Computations)'!B8*(DH28/Inputs!B27)^(1-Inputs!B20)*(DH19/'(Other Computations)'!B194)^Inputs!B20</f>
        <v>1076569.6290093071</v>
      </c>
      <c r="DI45" s="24">
        <f ca="1">'(Other Computations)'!B8*(DI28/Inputs!B27)^(1-Inputs!B20)*(DI19/'(Other Computations)'!B194)^Inputs!B20</f>
        <v>1075469.4321830194</v>
      </c>
      <c r="DJ45" s="24">
        <f ca="1">'(Other Computations)'!B8*(DJ28/Inputs!B27)^(1-Inputs!B20)*(DJ19/'(Other Computations)'!B194)^Inputs!B20</f>
        <v>1074374.4076332368</v>
      </c>
      <c r="DK45" s="24">
        <f ca="1">'(Other Computations)'!B8*(DK28/Inputs!B27)^(1-Inputs!B20)*(DK19/'(Other Computations)'!B194)^Inputs!B20</f>
        <v>1073282.4002852258</v>
      </c>
      <c r="DL45" s="24">
        <f ca="1">'(Other Computations)'!B8*(DL28/Inputs!B27)^(1-Inputs!B20)*(DL19/'(Other Computations)'!B194)^Inputs!B20</f>
        <v>1072196.2951459207</v>
      </c>
      <c r="DM45" s="24">
        <f ca="1">'(Other Computations)'!B8*(DM28/Inputs!B27)^(1-Inputs!B20)*(DM19/'(Other Computations)'!B194)^Inputs!B20</f>
        <v>1071113.8575743472</v>
      </c>
      <c r="DN45" s="25">
        <f ca="1">SUM(DB45:DM45)</f>
        <v>12925615.938271688</v>
      </c>
      <c r="DO45" s="24">
        <f ca="1">'(Other Computations)'!B8*(DO28/Inputs!B27)^(1-Inputs!B20)*(DO19/'(Other Computations)'!B194)^Inputs!B20</f>
        <v>1070030.4053777168</v>
      </c>
      <c r="DP45" s="24">
        <f ca="1">'(Other Computations)'!B8*(DP28/Inputs!B27)^(1-Inputs!B20)*(DP19/'(Other Computations)'!B194)^Inputs!B20</f>
        <v>1068949.8950667572</v>
      </c>
      <c r="DQ45" s="24">
        <f ca="1">'(Other Computations)'!B8*(DQ28/Inputs!B27)^(1-Inputs!B20)*(DQ19/'(Other Computations)'!B194)^Inputs!B20</f>
        <v>1067865.7801808403</v>
      </c>
      <c r="DR45" s="24">
        <f ca="1">'(Other Computations)'!B8*(DR28/Inputs!B27)^(1-Inputs!B20)*(DR19/'(Other Computations)'!B194)^Inputs!B20</f>
        <v>1066795.4961775155</v>
      </c>
      <c r="DS45" s="24">
        <f ca="1">'(Other Computations)'!B8*(DS28/Inputs!B27)^(1-Inputs!B20)*(DS19/'(Other Computations)'!B194)^Inputs!B20</f>
        <v>1065740.5141945709</v>
      </c>
      <c r="DT45" s="24">
        <f ca="1">'(Other Computations)'!B8*(DT28/Inputs!B27)^(1-Inputs!B20)*(DT19/'(Other Computations)'!B194)^Inputs!B20</f>
        <v>1064689.9482816095</v>
      </c>
      <c r="DU45" s="24">
        <f ca="1">'(Other Computations)'!B8*(DU28/Inputs!B27)^(1-Inputs!B20)*(DU19/'(Other Computations)'!B194)^Inputs!B20</f>
        <v>1063654.7687550278</v>
      </c>
      <c r="DV45" s="24">
        <f ca="1">'(Other Computations)'!B8*(DV28/Inputs!B27)^(1-Inputs!B20)*(DV19/'(Other Computations)'!B194)^Inputs!B20</f>
        <v>1062619.3019166104</v>
      </c>
      <c r="DW45" s="24">
        <f ca="1">'(Other Computations)'!B8*(DW28/Inputs!B27)^(1-Inputs!B20)*(DW19/'(Other Computations)'!B194)^Inputs!B20</f>
        <v>1061592.8861542554</v>
      </c>
      <c r="DX45" s="24">
        <f ca="1">'(Other Computations)'!B8*(DX28/Inputs!B27)^(1-Inputs!B20)*(DX19/'(Other Computations)'!B194)^Inputs!B20</f>
        <v>1060571.4086939809</v>
      </c>
      <c r="DY45" s="24">
        <f ca="1">'(Other Computations)'!B8*(DY28/Inputs!B27)^(1-Inputs!B20)*(DY19/'(Other Computations)'!B194)^Inputs!B20</f>
        <v>1059553.5992210084</v>
      </c>
      <c r="DZ45" s="24">
        <f ca="1">'(Other Computations)'!B8*(DZ28/Inputs!B27)^(1-Inputs!B20)*(DZ19/'(Other Computations)'!B194)^Inputs!B20</f>
        <v>1058537.9051048527</v>
      </c>
      <c r="EA45" s="25">
        <f ca="1">SUM(DO45:DZ45)</f>
        <v>12770601.909124743</v>
      </c>
      <c r="EB45" s="24">
        <f ca="1">'(Other Computations)'!B8*(EB28/Inputs!B27)^(1-Inputs!B20)*(EB19/'(Other Computations)'!B194)^Inputs!B20</f>
        <v>1057529.469635281</v>
      </c>
      <c r="EC45" s="24">
        <f ca="1">'(Other Computations)'!B8*(EC28/Inputs!B27)^(1-Inputs!B20)*(EC19/'(Other Computations)'!B194)^Inputs!B20</f>
        <v>1056536.9125663836</v>
      </c>
      <c r="ED45" s="24">
        <f ca="1">'(Other Computations)'!B8*(ED28/Inputs!B27)^(1-Inputs!B20)*(ED19/'(Other Computations)'!B194)^Inputs!B20</f>
        <v>1055550.476171548</v>
      </c>
      <c r="EE45" s="24">
        <f ca="1">'(Other Computations)'!B8*(EE28/Inputs!B27)^(1-Inputs!B20)*(EE19/'(Other Computations)'!B194)^Inputs!B20</f>
        <v>1054566.7873070284</v>
      </c>
      <c r="EF45" s="24">
        <f ca="1">'(Other Computations)'!B8*(EF28/Inputs!B27)^(1-Inputs!B20)*(EF19/'(Other Computations)'!B194)^Inputs!B20</f>
        <v>1053580.1219732836</v>
      </c>
      <c r="EG45" s="24">
        <f ca="1">'(Other Computations)'!B8*(EG28/Inputs!B27)^(1-Inputs!B20)*(EG19/'(Other Computations)'!B194)^Inputs!B20</f>
        <v>1052596.8255828968</v>
      </c>
      <c r="EH45" s="24">
        <f ca="1">'(Other Computations)'!B8*(EH28/Inputs!B27)^(1-Inputs!B20)*(EH19/'(Other Computations)'!B194)^Inputs!B20</f>
        <v>1051621.3583672561</v>
      </c>
      <c r="EI45" s="24">
        <f ca="1">'(Other Computations)'!B8*(EI28/Inputs!B27)^(1-Inputs!B20)*(EI19/'(Other Computations)'!B194)^Inputs!B20</f>
        <v>1050641.6309171626</v>
      </c>
      <c r="EJ45" s="24">
        <f ca="1">'(Other Computations)'!B8*(EJ28/Inputs!B27)^(1-Inputs!B20)*(EJ19/'(Other Computations)'!B194)^Inputs!B20</f>
        <v>1049658.7391714018</v>
      </c>
      <c r="EK45" s="24">
        <f ca="1">'(Other Computations)'!B8*(EK28/Inputs!B27)^(1-Inputs!B20)*(EK19/'(Other Computations)'!B194)^Inputs!B20</f>
        <v>1048678.6816647369</v>
      </c>
      <c r="EL45" s="24">
        <f ca="1">'(Other Computations)'!B8*(EL28/Inputs!B27)^(1-Inputs!B20)*(EL19/'(Other Computations)'!B194)^Inputs!B20</f>
        <v>1047703.139715301</v>
      </c>
      <c r="EM45" s="24">
        <f ca="1">'(Other Computations)'!B8*(EM28/Inputs!B27)^(1-Inputs!B20)*(EM19/'(Other Computations)'!B194)^Inputs!B20</f>
        <v>1046722.1448056449</v>
      </c>
      <c r="EN45" s="25">
        <f ca="1">SUM(EB45:EM45)</f>
        <v>12625386.287877927</v>
      </c>
    </row>
    <row r="46" spans="1:144" ht="12.75" customHeight="1" outlineLevel="1" x14ac:dyDescent="0.2">
      <c r="A46" s="9" t="str">
        <f>Labels!B78</f>
        <v>Output Shock</v>
      </c>
      <c r="B46" s="28">
        <f ca="1">NORMINV(RAND()*(1-2*Inputs!B58)+Inputs!B58,0,'(Other Computations)'!B208)</f>
        <v>18018.043518967948</v>
      </c>
      <c r="C46" s="28">
        <f ca="1">NORMINV(RAND()*(1-2*Inputs!B58)+Inputs!B58,0,'(Other Computations)'!B208)</f>
        <v>9417.3921554112294</v>
      </c>
      <c r="D46" s="28">
        <f ca="1">NORMINV(RAND()*(1-2*Inputs!B58)+Inputs!B58,0,'(Other Computations)'!B208)</f>
        <v>49185.750534209692</v>
      </c>
      <c r="E46" s="28">
        <f ca="1">NORMINV(RAND()*(1-2*Inputs!B58)+Inputs!B58,0,'(Other Computations)'!B208)</f>
        <v>2439.7372657199326</v>
      </c>
      <c r="F46" s="28">
        <f ca="1">NORMINV(RAND()*(1-2*Inputs!B58)+Inputs!B58,0,'(Other Computations)'!B208)</f>
        <v>-6329.3535271973587</v>
      </c>
      <c r="G46" s="28">
        <f ca="1">NORMINV(RAND()*(1-2*Inputs!B58)+Inputs!B58,0,'(Other Computations)'!B208)</f>
        <v>-17204.668842651696</v>
      </c>
      <c r="H46" s="28">
        <f ca="1">NORMINV(RAND()*(1-2*Inputs!B58)+Inputs!B58,0,'(Other Computations)'!B208)</f>
        <v>17631.05864937685</v>
      </c>
      <c r="I46" s="28">
        <f ca="1">NORMINV(RAND()*(1-2*Inputs!B58)+Inputs!B58,0,'(Other Computations)'!B208)</f>
        <v>31197.560101809784</v>
      </c>
      <c r="J46" s="28">
        <f ca="1">NORMINV(RAND()*(1-2*Inputs!B58)+Inputs!B58,0,'(Other Computations)'!B208)</f>
        <v>57866.511252719007</v>
      </c>
      <c r="K46" s="28">
        <f ca="1">NORMINV(RAND()*(1-2*Inputs!B58)+Inputs!B58,0,'(Other Computations)'!B208)</f>
        <v>9960.7495067391919</v>
      </c>
      <c r="L46" s="28">
        <f ca="1">NORMINV(RAND()*(1-2*Inputs!B58)+Inputs!B58,0,'(Other Computations)'!B208)</f>
        <v>-27831.172437616122</v>
      </c>
      <c r="M46" s="28">
        <f ca="1">NORMINV(RAND()*(1-2*Inputs!B58)+Inputs!B58,0,'(Other Computations)'!B208)</f>
        <v>-37869.903056269977</v>
      </c>
      <c r="N46" s="29">
        <f ca="1">SUM(B46:M46)</f>
        <v>106481.70512121849</v>
      </c>
      <c r="O46" s="28">
        <f ca="1">NORMINV(RAND()*(1-2*Inputs!B58)+Inputs!B58,0,'(Other Computations)'!B208)</f>
        <v>-29212.981875659392</v>
      </c>
      <c r="P46" s="28">
        <f ca="1">NORMINV(RAND()*(1-2*Inputs!B58)+Inputs!B58,0,'(Other Computations)'!B208)</f>
        <v>-11278.79101759002</v>
      </c>
      <c r="Q46" s="28">
        <f ca="1">NORMINV(RAND()*(1-2*Inputs!B58)+Inputs!B58,0,'(Other Computations)'!B208)</f>
        <v>-477.85590283071139</v>
      </c>
      <c r="R46" s="28">
        <f ca="1">NORMINV(RAND()*(1-2*Inputs!B58)+Inputs!B58,0,'(Other Computations)'!B208)</f>
        <v>-18822.832344211227</v>
      </c>
      <c r="S46" s="28">
        <f ca="1">NORMINV(RAND()*(1-2*Inputs!B58)+Inputs!B58,0,'(Other Computations)'!B208)</f>
        <v>6614.5143191141688</v>
      </c>
      <c r="T46" s="28">
        <f ca="1">NORMINV(RAND()*(1-2*Inputs!B58)+Inputs!B58,0,'(Other Computations)'!B208)</f>
        <v>-33849.59652676573</v>
      </c>
      <c r="U46" s="28">
        <f ca="1">NORMINV(RAND()*(1-2*Inputs!B58)+Inputs!B58,0,'(Other Computations)'!B208)</f>
        <v>14920.142721453611</v>
      </c>
      <c r="V46" s="28">
        <f ca="1">NORMINV(RAND()*(1-2*Inputs!B58)+Inputs!B58,0,'(Other Computations)'!B208)</f>
        <v>12594.913346936455</v>
      </c>
      <c r="W46" s="28">
        <f ca="1">NORMINV(RAND()*(1-2*Inputs!B58)+Inputs!B58,0,'(Other Computations)'!B208)</f>
        <v>30668.48265479281</v>
      </c>
      <c r="X46" s="28">
        <f ca="1">NORMINV(RAND()*(1-2*Inputs!B58)+Inputs!B58,0,'(Other Computations)'!B208)</f>
        <v>-45404.097276484092</v>
      </c>
      <c r="Y46" s="28">
        <f ca="1">NORMINV(RAND()*(1-2*Inputs!B58)+Inputs!B58,0,'(Other Computations)'!B208)</f>
        <v>27581.886255714755</v>
      </c>
      <c r="Z46" s="28">
        <f ca="1">NORMINV(RAND()*(1-2*Inputs!B58)+Inputs!B58,0,'(Other Computations)'!B208)</f>
        <v>16017.257795903404</v>
      </c>
      <c r="AA46" s="29">
        <f ca="1">SUM(O46:Z46)</f>
        <v>-30648.957849625986</v>
      </c>
      <c r="AB46" s="28">
        <f ca="1">NORMINV(RAND()*(1-2*Inputs!B58)+Inputs!B58,0,'(Other Computations)'!B208)</f>
        <v>43463.618240934913</v>
      </c>
      <c r="AC46" s="28">
        <f ca="1">NORMINV(RAND()*(1-2*Inputs!B58)+Inputs!B58,0,'(Other Computations)'!B208)</f>
        <v>-11374.341516991733</v>
      </c>
      <c r="AD46" s="28">
        <f ca="1">NORMINV(RAND()*(1-2*Inputs!B58)+Inputs!B58,0,'(Other Computations)'!B208)</f>
        <v>-24005.944921878254</v>
      </c>
      <c r="AE46" s="28">
        <f ca="1">NORMINV(RAND()*(1-2*Inputs!B58)+Inputs!B58,0,'(Other Computations)'!B208)</f>
        <v>-34152.653849929229</v>
      </c>
      <c r="AF46" s="28">
        <f ca="1">NORMINV(RAND()*(1-2*Inputs!B58)+Inputs!B58,0,'(Other Computations)'!B208)</f>
        <v>-13811.427499764752</v>
      </c>
      <c r="AG46" s="28">
        <f ca="1">NORMINV(RAND()*(1-2*Inputs!B58)+Inputs!B58,0,'(Other Computations)'!B208)</f>
        <v>30526.92719815829</v>
      </c>
      <c r="AH46" s="28">
        <f ca="1">NORMINV(RAND()*(1-2*Inputs!B58)+Inputs!B58,0,'(Other Computations)'!B208)</f>
        <v>-7166.0673750799197</v>
      </c>
      <c r="AI46" s="28">
        <f ca="1">NORMINV(RAND()*(1-2*Inputs!B58)+Inputs!B58,0,'(Other Computations)'!B208)</f>
        <v>55613.560072296787</v>
      </c>
      <c r="AJ46" s="28">
        <f ca="1">NORMINV(RAND()*(1-2*Inputs!B58)+Inputs!B58,0,'(Other Computations)'!B208)</f>
        <v>43375.178521055423</v>
      </c>
      <c r="AK46" s="28">
        <f ca="1">NORMINV(RAND()*(1-2*Inputs!B58)+Inputs!B58,0,'(Other Computations)'!B208)</f>
        <v>-18039.166595527357</v>
      </c>
      <c r="AL46" s="28">
        <f ca="1">NORMINV(RAND()*(1-2*Inputs!B58)+Inputs!B58,0,'(Other Computations)'!B208)</f>
        <v>-29775.999595772268</v>
      </c>
      <c r="AM46" s="28">
        <f ca="1">NORMINV(RAND()*(1-2*Inputs!B58)+Inputs!B58,0,'(Other Computations)'!B208)</f>
        <v>-6602.676540849794</v>
      </c>
      <c r="AN46" s="29">
        <f ca="1">SUM(AB46:AM46)</f>
        <v>28051.006136652104</v>
      </c>
      <c r="AO46" s="28">
        <f ca="1">NORMINV(RAND()*(1-2*Inputs!B58)+Inputs!B58,0,'(Other Computations)'!B208)</f>
        <v>-57703.715444315785</v>
      </c>
      <c r="AP46" s="28">
        <f ca="1">NORMINV(RAND()*(1-2*Inputs!B58)+Inputs!B58,0,'(Other Computations)'!B208)</f>
        <v>-18164.436730934809</v>
      </c>
      <c r="AQ46" s="28">
        <f ca="1">NORMINV(RAND()*(1-2*Inputs!B58)+Inputs!B58,0,'(Other Computations)'!B208)</f>
        <v>61288.128302376019</v>
      </c>
      <c r="AR46" s="28">
        <f ca="1">NORMINV(RAND()*(1-2*Inputs!B58)+Inputs!B58,0,'(Other Computations)'!B208)</f>
        <v>-32791.68934213496</v>
      </c>
      <c r="AS46" s="28">
        <f ca="1">NORMINV(RAND()*(1-2*Inputs!B58)+Inputs!B58,0,'(Other Computations)'!B208)</f>
        <v>10037.390006533091</v>
      </c>
      <c r="AT46" s="28">
        <f ca="1">NORMINV(RAND()*(1-2*Inputs!B58)+Inputs!B58,0,'(Other Computations)'!B208)</f>
        <v>45879.837068302913</v>
      </c>
      <c r="AU46" s="28">
        <f ca="1">NORMINV(RAND()*(1-2*Inputs!B58)+Inputs!B58,0,'(Other Computations)'!B208)</f>
        <v>-12268.276945287333</v>
      </c>
      <c r="AV46" s="28">
        <f ca="1">NORMINV(RAND()*(1-2*Inputs!B58)+Inputs!B58,0,'(Other Computations)'!B208)</f>
        <v>31595.838185630575</v>
      </c>
      <c r="AW46" s="28">
        <f ca="1">NORMINV(RAND()*(1-2*Inputs!B58)+Inputs!B58,0,'(Other Computations)'!B208)</f>
        <v>-17078.324756123493</v>
      </c>
      <c r="AX46" s="28">
        <f ca="1">NORMINV(RAND()*(1-2*Inputs!B58)+Inputs!B58,0,'(Other Computations)'!B208)</f>
        <v>-35920.40466772057</v>
      </c>
      <c r="AY46" s="28">
        <f ca="1">NORMINV(RAND()*(1-2*Inputs!B58)+Inputs!B58,0,'(Other Computations)'!B208)</f>
        <v>32134.78794164857</v>
      </c>
      <c r="AZ46" s="28">
        <f ca="1">NORMINV(RAND()*(1-2*Inputs!B58)+Inputs!B58,0,'(Other Computations)'!B208)</f>
        <v>10155.582418489603</v>
      </c>
      <c r="BA46" s="29">
        <f ca="1">SUM(AO46:AZ46)</f>
        <v>17164.716036463818</v>
      </c>
      <c r="BB46" s="28">
        <f ca="1">NORMINV(RAND()*(1-2*Inputs!B58)+Inputs!B58,0,'(Other Computations)'!B208)</f>
        <v>-38291.567121654691</v>
      </c>
      <c r="BC46" s="28">
        <f ca="1">NORMINV(RAND()*(1-2*Inputs!B58)+Inputs!B58,0,'(Other Computations)'!B208)</f>
        <v>-15856.68520901374</v>
      </c>
      <c r="BD46" s="28">
        <f ca="1">NORMINV(RAND()*(1-2*Inputs!B58)+Inputs!B58,0,'(Other Computations)'!B208)</f>
        <v>46451.441279720617</v>
      </c>
      <c r="BE46" s="28">
        <f ca="1">NORMINV(RAND()*(1-2*Inputs!B58)+Inputs!B58,0,'(Other Computations)'!B208)</f>
        <v>26383.773908710693</v>
      </c>
      <c r="BF46" s="28">
        <f ca="1">NORMINV(RAND()*(1-2*Inputs!B58)+Inputs!B58,0,'(Other Computations)'!B208)</f>
        <v>-8542.2740372968819</v>
      </c>
      <c r="BG46" s="28">
        <f ca="1">NORMINV(RAND()*(1-2*Inputs!B58)+Inputs!B58,0,'(Other Computations)'!B208)</f>
        <v>20076.357420796616</v>
      </c>
      <c r="BH46" s="28">
        <f ca="1">NORMINV(RAND()*(1-2*Inputs!B58)+Inputs!B58,0,'(Other Computations)'!B208)</f>
        <v>-43847.182038453764</v>
      </c>
      <c r="BI46" s="28">
        <f ca="1">NORMINV(RAND()*(1-2*Inputs!B58)+Inputs!B58,0,'(Other Computations)'!B208)</f>
        <v>-1544.0782800925122</v>
      </c>
      <c r="BJ46" s="28">
        <f ca="1">NORMINV(RAND()*(1-2*Inputs!B58)+Inputs!B58,0,'(Other Computations)'!B208)</f>
        <v>19242.544181438847</v>
      </c>
      <c r="BK46" s="28">
        <f ca="1">NORMINV(RAND()*(1-2*Inputs!B58)+Inputs!B58,0,'(Other Computations)'!B208)</f>
        <v>28175.051887861704</v>
      </c>
      <c r="BL46" s="28">
        <f ca="1">NORMINV(RAND()*(1-2*Inputs!B58)+Inputs!B58,0,'(Other Computations)'!B208)</f>
        <v>-54416.613903623533</v>
      </c>
      <c r="BM46" s="28">
        <f ca="1">NORMINV(RAND()*(1-2*Inputs!B58)+Inputs!B58,0,'(Other Computations)'!B208)</f>
        <v>54397.252355859659</v>
      </c>
      <c r="BN46" s="29">
        <f ca="1">SUM(BB46:BM46)</f>
        <v>32228.020444253016</v>
      </c>
      <c r="BO46" s="28">
        <f ca="1">NORMINV(RAND()*(1-2*Inputs!B58)+Inputs!B58,0,'(Other Computations)'!B208)</f>
        <v>-2607.6275882553887</v>
      </c>
      <c r="BP46" s="28">
        <f ca="1">NORMINV(RAND()*(1-2*Inputs!B58)+Inputs!B58,0,'(Other Computations)'!B208)</f>
        <v>39065.534548378862</v>
      </c>
      <c r="BQ46" s="28">
        <f ca="1">NORMINV(RAND()*(1-2*Inputs!B58)+Inputs!B58,0,'(Other Computations)'!B208)</f>
        <v>21313.875693644961</v>
      </c>
      <c r="BR46" s="28">
        <f ca="1">NORMINV(RAND()*(1-2*Inputs!B58)+Inputs!B58,0,'(Other Computations)'!B208)</f>
        <v>-7761.5687739917948</v>
      </c>
      <c r="BS46" s="28">
        <f ca="1">NORMINV(RAND()*(1-2*Inputs!B58)+Inputs!B58,0,'(Other Computations)'!B208)</f>
        <v>49771.422705556484</v>
      </c>
      <c r="BT46" s="28">
        <f ca="1">NORMINV(RAND()*(1-2*Inputs!B58)+Inputs!B58,0,'(Other Computations)'!B208)</f>
        <v>29262.719431908059</v>
      </c>
      <c r="BU46" s="28">
        <f ca="1">NORMINV(RAND()*(1-2*Inputs!B58)+Inputs!B58,0,'(Other Computations)'!B208)</f>
        <v>48039.617944399877</v>
      </c>
      <c r="BV46" s="28">
        <f ca="1">NORMINV(RAND()*(1-2*Inputs!B58)+Inputs!B58,0,'(Other Computations)'!B208)</f>
        <v>39983.634900068413</v>
      </c>
      <c r="BW46" s="28">
        <f ca="1">NORMINV(RAND()*(1-2*Inputs!B58)+Inputs!B58,0,'(Other Computations)'!B208)</f>
        <v>-46254.212545843016</v>
      </c>
      <c r="BX46" s="28">
        <f ca="1">NORMINV(RAND()*(1-2*Inputs!B58)+Inputs!B58,0,'(Other Computations)'!B208)</f>
        <v>-25609.109576609757</v>
      </c>
      <c r="BY46" s="28">
        <f ca="1">NORMINV(RAND()*(1-2*Inputs!B58)+Inputs!B58,0,'(Other Computations)'!B208)</f>
        <v>-25874.006317291925</v>
      </c>
      <c r="BZ46" s="28">
        <f ca="1">NORMINV(RAND()*(1-2*Inputs!B58)+Inputs!B58,0,'(Other Computations)'!B208)</f>
        <v>-33657.279620194058</v>
      </c>
      <c r="CA46" s="29">
        <f ca="1">SUM(BO46:BZ46)</f>
        <v>85673.000801770715</v>
      </c>
      <c r="CB46" s="28">
        <f ca="1">NORMINV(RAND()*(1-2*Inputs!B58)+Inputs!B58,0,'(Other Computations)'!B208)</f>
        <v>-2279.5903864300199</v>
      </c>
      <c r="CC46" s="28">
        <f ca="1">NORMINV(RAND()*(1-2*Inputs!B58)+Inputs!B58,0,'(Other Computations)'!B208)</f>
        <v>38074.166681529299</v>
      </c>
      <c r="CD46" s="28">
        <f ca="1">NORMINV(RAND()*(1-2*Inputs!B58)+Inputs!B58,0,'(Other Computations)'!B208)</f>
        <v>-4253.5777472455366</v>
      </c>
      <c r="CE46" s="28">
        <f ca="1">NORMINV(RAND()*(1-2*Inputs!B58)+Inputs!B58,0,'(Other Computations)'!B208)</f>
        <v>17646.494632674981</v>
      </c>
      <c r="CF46" s="28">
        <f ca="1">NORMINV(RAND()*(1-2*Inputs!B58)+Inputs!B58,0,'(Other Computations)'!B208)</f>
        <v>14613.565835289668</v>
      </c>
      <c r="CG46" s="28">
        <f ca="1">NORMINV(RAND()*(1-2*Inputs!B58)+Inputs!B58,0,'(Other Computations)'!B208)</f>
        <v>20441.091278629472</v>
      </c>
      <c r="CH46" s="28">
        <f ca="1">NORMINV(RAND()*(1-2*Inputs!B58)+Inputs!B58,0,'(Other Computations)'!B208)</f>
        <v>31758.22051227956</v>
      </c>
      <c r="CI46" s="28">
        <f ca="1">NORMINV(RAND()*(1-2*Inputs!B58)+Inputs!B58,0,'(Other Computations)'!B208)</f>
        <v>15470.515502381972</v>
      </c>
      <c r="CJ46" s="28">
        <f ca="1">NORMINV(RAND()*(1-2*Inputs!B58)+Inputs!B58,0,'(Other Computations)'!B208)</f>
        <v>-19540.126494010769</v>
      </c>
      <c r="CK46" s="28">
        <f ca="1">NORMINV(RAND()*(1-2*Inputs!B58)+Inputs!B58,0,'(Other Computations)'!B208)</f>
        <v>9536.0106483332384</v>
      </c>
      <c r="CL46" s="28">
        <f ca="1">NORMINV(RAND()*(1-2*Inputs!B58)+Inputs!B58,0,'(Other Computations)'!B208)</f>
        <v>6401.6044498789015</v>
      </c>
      <c r="CM46" s="28">
        <f ca="1">NORMINV(RAND()*(1-2*Inputs!B58)+Inputs!B58,0,'(Other Computations)'!B208)</f>
        <v>-44962.692088608543</v>
      </c>
      <c r="CN46" s="29">
        <f ca="1">SUM(CB46:CM46)</f>
        <v>82905.68282470222</v>
      </c>
      <c r="CO46" s="28">
        <f ca="1">NORMINV(RAND()*(1-2*Inputs!B58)+Inputs!B58,0,'(Other Computations)'!B208)</f>
        <v>403.75811601740094</v>
      </c>
      <c r="CP46" s="28">
        <f ca="1">NORMINV(RAND()*(1-2*Inputs!B58)+Inputs!B58,0,'(Other Computations)'!B208)</f>
        <v>19435.267218089091</v>
      </c>
      <c r="CQ46" s="28">
        <f ca="1">NORMINV(RAND()*(1-2*Inputs!B58)+Inputs!B58,0,'(Other Computations)'!B208)</f>
        <v>40811.181501719162</v>
      </c>
      <c r="CR46" s="28">
        <f ca="1">NORMINV(RAND()*(1-2*Inputs!B58)+Inputs!B58,0,'(Other Computations)'!B208)</f>
        <v>38480.543184559727</v>
      </c>
      <c r="CS46" s="28">
        <f ca="1">NORMINV(RAND()*(1-2*Inputs!B58)+Inputs!B58,0,'(Other Computations)'!B208)</f>
        <v>18035.603226887019</v>
      </c>
      <c r="CT46" s="28">
        <f ca="1">NORMINV(RAND()*(1-2*Inputs!B58)+Inputs!B58,0,'(Other Computations)'!B208)</f>
        <v>53458.638081523997</v>
      </c>
      <c r="CU46" s="28">
        <f ca="1">NORMINV(RAND()*(1-2*Inputs!B58)+Inputs!B58,0,'(Other Computations)'!B208)</f>
        <v>9041.2133636099516</v>
      </c>
      <c r="CV46" s="28">
        <f ca="1">NORMINV(RAND()*(1-2*Inputs!B58)+Inputs!B58,0,'(Other Computations)'!B208)</f>
        <v>33975.039637146183</v>
      </c>
      <c r="CW46" s="28">
        <f ca="1">NORMINV(RAND()*(1-2*Inputs!B58)+Inputs!B58,0,'(Other Computations)'!B208)</f>
        <v>-60831.095124217616</v>
      </c>
      <c r="CX46" s="28">
        <f ca="1">NORMINV(RAND()*(1-2*Inputs!B58)+Inputs!B58,0,'(Other Computations)'!B208)</f>
        <v>29992.882142043367</v>
      </c>
      <c r="CY46" s="28">
        <f ca="1">NORMINV(RAND()*(1-2*Inputs!B58)+Inputs!B58,0,'(Other Computations)'!B208)</f>
        <v>-13336.328325712069</v>
      </c>
      <c r="CZ46" s="28">
        <f ca="1">NORMINV(RAND()*(1-2*Inputs!B58)+Inputs!B58,0,'(Other Computations)'!B208)</f>
        <v>22342.222443188784</v>
      </c>
      <c r="DA46" s="29">
        <f ca="1">SUM(CO46:CZ46)</f>
        <v>191808.92546485498</v>
      </c>
      <c r="DB46" s="28">
        <f ca="1">NORMINV(RAND()*(1-2*Inputs!B58)+Inputs!B58,0,'(Other Computations)'!B208)</f>
        <v>-23254.69162825173</v>
      </c>
      <c r="DC46" s="28">
        <f ca="1">NORMINV(RAND()*(1-2*Inputs!B58)+Inputs!B58,0,'(Other Computations)'!B208)</f>
        <v>-23688.285564206148</v>
      </c>
      <c r="DD46" s="28">
        <f ca="1">NORMINV(RAND()*(1-2*Inputs!B58)+Inputs!B58,0,'(Other Computations)'!B208)</f>
        <v>-42708.71914490097</v>
      </c>
      <c r="DE46" s="28">
        <f ca="1">NORMINV(RAND()*(1-2*Inputs!B58)+Inputs!B58,0,'(Other Computations)'!B208)</f>
        <v>-42053.227027216701</v>
      </c>
      <c r="DF46" s="28">
        <f ca="1">NORMINV(RAND()*(1-2*Inputs!B58)+Inputs!B58,0,'(Other Computations)'!B208)</f>
        <v>32633.75284239453</v>
      </c>
      <c r="DG46" s="28">
        <f ca="1">NORMINV(RAND()*(1-2*Inputs!B58)+Inputs!B58,0,'(Other Computations)'!B208)</f>
        <v>-10637.010951873375</v>
      </c>
      <c r="DH46" s="28">
        <f ca="1">NORMINV(RAND()*(1-2*Inputs!B58)+Inputs!B58,0,'(Other Computations)'!B208)</f>
        <v>-5650.1320992232786</v>
      </c>
      <c r="DI46" s="28">
        <f ca="1">NORMINV(RAND()*(1-2*Inputs!B58)+Inputs!B58,0,'(Other Computations)'!B208)</f>
        <v>53471.412862501253</v>
      </c>
      <c r="DJ46" s="28">
        <f ca="1">NORMINV(RAND()*(1-2*Inputs!B58)+Inputs!B58,0,'(Other Computations)'!B208)</f>
        <v>30350.157403804227</v>
      </c>
      <c r="DK46" s="28">
        <f ca="1">NORMINV(RAND()*(1-2*Inputs!B58)+Inputs!B58,0,'(Other Computations)'!B208)</f>
        <v>-34141.803651064118</v>
      </c>
      <c r="DL46" s="28">
        <f ca="1">NORMINV(RAND()*(1-2*Inputs!B58)+Inputs!B58,0,'(Other Computations)'!B208)</f>
        <v>9809.2911870507778</v>
      </c>
      <c r="DM46" s="28">
        <f ca="1">NORMINV(RAND()*(1-2*Inputs!B58)+Inputs!B58,0,'(Other Computations)'!B208)</f>
        <v>9127.2229949516932</v>
      </c>
      <c r="DN46" s="29">
        <f ca="1">SUM(DB46:DM46)</f>
        <v>-46742.03277603384</v>
      </c>
      <c r="DO46" s="28">
        <f ca="1">NORMINV(RAND()*(1-2*Inputs!B58)+Inputs!B58,0,'(Other Computations)'!B208)</f>
        <v>28896.385069094104</v>
      </c>
      <c r="DP46" s="28">
        <f ca="1">NORMINV(RAND()*(1-2*Inputs!B58)+Inputs!B58,0,'(Other Computations)'!B208)</f>
        <v>6358.3191361257805</v>
      </c>
      <c r="DQ46" s="28">
        <f ca="1">NORMINV(RAND()*(1-2*Inputs!B58)+Inputs!B58,0,'(Other Computations)'!B208)</f>
        <v>-13589.325473970188</v>
      </c>
      <c r="DR46" s="28">
        <f ca="1">NORMINV(RAND()*(1-2*Inputs!B58)+Inputs!B58,0,'(Other Computations)'!B208)</f>
        <v>9343.7250279077543</v>
      </c>
      <c r="DS46" s="28">
        <f ca="1">NORMINV(RAND()*(1-2*Inputs!B58)+Inputs!B58,0,'(Other Computations)'!B208)</f>
        <v>-7256.3092778218697</v>
      </c>
      <c r="DT46" s="28">
        <f ca="1">NORMINV(RAND()*(1-2*Inputs!B58)+Inputs!B58,0,'(Other Computations)'!B208)</f>
        <v>-24997.270675525109</v>
      </c>
      <c r="DU46" s="28">
        <f ca="1">NORMINV(RAND()*(1-2*Inputs!B58)+Inputs!B58,0,'(Other Computations)'!B208)</f>
        <v>13788.584940761766</v>
      </c>
      <c r="DV46" s="28">
        <f ca="1">NORMINV(RAND()*(1-2*Inputs!B58)+Inputs!B58,0,'(Other Computations)'!B208)</f>
        <v>-13874.191953589094</v>
      </c>
      <c r="DW46" s="28">
        <f ca="1">NORMINV(RAND()*(1-2*Inputs!B58)+Inputs!B58,0,'(Other Computations)'!B208)</f>
        <v>-24609.025461435984</v>
      </c>
      <c r="DX46" s="28">
        <f ca="1">NORMINV(RAND()*(1-2*Inputs!B58)+Inputs!B58,0,'(Other Computations)'!B208)</f>
        <v>20914.293101597392</v>
      </c>
      <c r="DY46" s="28">
        <f ca="1">NORMINV(RAND()*(1-2*Inputs!B58)+Inputs!B58,0,'(Other Computations)'!B208)</f>
        <v>-37165.447132142603</v>
      </c>
      <c r="DZ46" s="28">
        <f ca="1">NORMINV(RAND()*(1-2*Inputs!B58)+Inputs!B58,0,'(Other Computations)'!B208)</f>
        <v>22400.16081038399</v>
      </c>
      <c r="EA46" s="29">
        <f ca="1">SUM(DO46:DZ46)</f>
        <v>-19790.101888614059</v>
      </c>
      <c r="EB46" s="28">
        <f ca="1">NORMINV(RAND()*(1-2*Inputs!B58)+Inputs!B58,0,'(Other Computations)'!B208)</f>
        <v>-15300.66964291795</v>
      </c>
      <c r="EC46" s="28">
        <f ca="1">NORMINV(RAND()*(1-2*Inputs!B58)+Inputs!B58,0,'(Other Computations)'!B208)</f>
        <v>-5248.2236189002542</v>
      </c>
      <c r="ED46" s="28">
        <f ca="1">NORMINV(RAND()*(1-2*Inputs!B58)+Inputs!B58,0,'(Other Computations)'!B208)</f>
        <v>-29899.979298947776</v>
      </c>
      <c r="EE46" s="28">
        <f ca="1">NORMINV(RAND()*(1-2*Inputs!B58)+Inputs!B58,0,'(Other Computations)'!B208)</f>
        <v>22322.2269432711</v>
      </c>
      <c r="EF46" s="28">
        <f ca="1">NORMINV(RAND()*(1-2*Inputs!B58)+Inputs!B58,0,'(Other Computations)'!B208)</f>
        <v>44795.662142992776</v>
      </c>
      <c r="EG46" s="28">
        <f ca="1">NORMINV(RAND()*(1-2*Inputs!B58)+Inputs!B58,0,'(Other Computations)'!B208)</f>
        <v>-25254.510429760587</v>
      </c>
      <c r="EH46" s="28">
        <f ca="1">NORMINV(RAND()*(1-2*Inputs!B58)+Inputs!B58,0,'(Other Computations)'!B208)</f>
        <v>-42716.029161761406</v>
      </c>
      <c r="EI46" s="28">
        <f ca="1">NORMINV(RAND()*(1-2*Inputs!B58)+Inputs!B58,0,'(Other Computations)'!B208)</f>
        <v>15303.910245440315</v>
      </c>
      <c r="EJ46" s="28">
        <f ca="1">NORMINV(RAND()*(1-2*Inputs!B58)+Inputs!B58,0,'(Other Computations)'!B208)</f>
        <v>-17657.676977292602</v>
      </c>
      <c r="EK46" s="28">
        <f ca="1">NORMINV(RAND()*(1-2*Inputs!B58)+Inputs!B58,0,'(Other Computations)'!B208)</f>
        <v>16534.926582235777</v>
      </c>
      <c r="EL46" s="28">
        <f ca="1">NORMINV(RAND()*(1-2*Inputs!B58)+Inputs!B58,0,'(Other Computations)'!B208)</f>
        <v>24052.96099800989</v>
      </c>
      <c r="EM46" s="28">
        <f ca="1">NORMINV(RAND()*(1-2*Inputs!B58)+Inputs!B58,0,'(Other Computations)'!B208)</f>
        <v>-13898.578519699777</v>
      </c>
      <c r="EN46" s="29">
        <f ca="1">SUM(EB46:EM46)</f>
        <v>-26965.980737330487</v>
      </c>
    </row>
    <row r="47" spans="1:144" ht="12.75" customHeight="1" outlineLevel="1" x14ac:dyDescent="0.2"/>
    <row r="48" spans="1:144" ht="12.75" customHeight="1" outlineLevel="1" x14ac:dyDescent="0.2"/>
    <row r="49" spans="1:144" ht="12.75" customHeight="1" x14ac:dyDescent="0.2">
      <c r="A49" s="3" t="str">
        <f>"Government"</f>
        <v>Government</v>
      </c>
    </row>
    <row r="50" spans="1:144" ht="12.75" customHeight="1" outlineLevel="1" x14ac:dyDescent="0.2">
      <c r="A50" s="2" t="str">
        <f>" "</f>
        <v xml:space="preserve"> </v>
      </c>
    </row>
    <row r="51" spans="1:144" ht="12.75" customHeight="1" outlineLevel="1" x14ac:dyDescent="0.2">
      <c r="B51" s="19" t="str">
        <f>ZZZ__FnCalls!F7</f>
        <v>MMM 2010</v>
      </c>
      <c r="C51" s="20" t="str">
        <f>ZZZ__FnCalls!F8</f>
        <v>MMM 2010</v>
      </c>
      <c r="D51" s="20" t="str">
        <f>ZZZ__FnCalls!F9</f>
        <v>MMM 2010</v>
      </c>
      <c r="E51" s="20" t="str">
        <f>ZZZ__FnCalls!F10</f>
        <v>MMM 2010</v>
      </c>
      <c r="F51" s="20" t="str">
        <f>ZZZ__FnCalls!F11</f>
        <v>MMM 2010</v>
      </c>
      <c r="G51" s="20" t="str">
        <f>ZZZ__FnCalls!F12</f>
        <v>MMM 2010</v>
      </c>
      <c r="H51" s="20" t="str">
        <f>ZZZ__FnCalls!F13</f>
        <v>MMM 2010</v>
      </c>
      <c r="I51" s="20" t="str">
        <f>ZZZ__FnCalls!F14</f>
        <v>MMM 2010</v>
      </c>
      <c r="J51" s="20" t="str">
        <f>ZZZ__FnCalls!F15</f>
        <v>MMM 2010</v>
      </c>
      <c r="K51" s="20" t="str">
        <f>ZZZ__FnCalls!F16</f>
        <v>MMM 2010</v>
      </c>
      <c r="L51" s="20" t="str">
        <f>ZZZ__FnCalls!F17</f>
        <v>MMM 2010</v>
      </c>
      <c r="M51" s="20" t="str">
        <f>ZZZ__FnCalls!F18</f>
        <v>MMM 2010</v>
      </c>
      <c r="N51" s="21" t="str">
        <f>ZZZ__FnCalls!H7</f>
        <v>2010</v>
      </c>
      <c r="O51" s="20" t="str">
        <f>ZZZ__FnCalls!F19</f>
        <v>MMM 2011</v>
      </c>
      <c r="P51" s="20" t="str">
        <f>ZZZ__FnCalls!F20</f>
        <v>MMM 2011</v>
      </c>
      <c r="Q51" s="20" t="str">
        <f>ZZZ__FnCalls!F21</f>
        <v>MMM 2011</v>
      </c>
      <c r="R51" s="20" t="str">
        <f>ZZZ__FnCalls!F22</f>
        <v>MMM 2011</v>
      </c>
      <c r="S51" s="20" t="str">
        <f>ZZZ__FnCalls!F23</f>
        <v>MMM 2011</v>
      </c>
      <c r="T51" s="20" t="str">
        <f>ZZZ__FnCalls!F24</f>
        <v>MMM 2011</v>
      </c>
      <c r="U51" s="20" t="str">
        <f>ZZZ__FnCalls!F25</f>
        <v>MMM 2011</v>
      </c>
      <c r="V51" s="20" t="str">
        <f>ZZZ__FnCalls!F26</f>
        <v>MMM 2011</v>
      </c>
      <c r="W51" s="20" t="str">
        <f>ZZZ__FnCalls!F27</f>
        <v>MMM 2011</v>
      </c>
      <c r="X51" s="20" t="str">
        <f>ZZZ__FnCalls!F28</f>
        <v>MMM 2011</v>
      </c>
      <c r="Y51" s="20" t="str">
        <f>ZZZ__FnCalls!F29</f>
        <v>MMM 2011</v>
      </c>
      <c r="Z51" s="20" t="str">
        <f>ZZZ__FnCalls!F30</f>
        <v>MMM 2011</v>
      </c>
      <c r="AA51" s="21" t="str">
        <f>ZZZ__FnCalls!H19</f>
        <v>2011</v>
      </c>
      <c r="AB51" s="20" t="str">
        <f>ZZZ__FnCalls!F31</f>
        <v>MMM 2012</v>
      </c>
      <c r="AC51" s="20" t="str">
        <f>ZZZ__FnCalls!F32</f>
        <v>MMM 2012</v>
      </c>
      <c r="AD51" s="20" t="str">
        <f>ZZZ__FnCalls!F33</f>
        <v>MMM 2012</v>
      </c>
      <c r="AE51" s="20" t="str">
        <f>ZZZ__FnCalls!F34</f>
        <v>MMM 2012</v>
      </c>
      <c r="AF51" s="20" t="str">
        <f>ZZZ__FnCalls!F35</f>
        <v>MMM 2012</v>
      </c>
      <c r="AG51" s="20" t="str">
        <f>ZZZ__FnCalls!F36</f>
        <v>MMM 2012</v>
      </c>
      <c r="AH51" s="20" t="str">
        <f>ZZZ__FnCalls!F37</f>
        <v>MMM 2012</v>
      </c>
      <c r="AI51" s="20" t="str">
        <f>ZZZ__FnCalls!F38</f>
        <v>MMM 2012</v>
      </c>
      <c r="AJ51" s="20" t="str">
        <f>ZZZ__FnCalls!F39</f>
        <v>MMM 2012</v>
      </c>
      <c r="AK51" s="20" t="str">
        <f>ZZZ__FnCalls!F40</f>
        <v>MMM 2012</v>
      </c>
      <c r="AL51" s="20" t="str">
        <f>ZZZ__FnCalls!F41</f>
        <v>MMM 2012</v>
      </c>
      <c r="AM51" s="20" t="str">
        <f>ZZZ__FnCalls!F42</f>
        <v>MMM 2012</v>
      </c>
      <c r="AN51" s="21" t="str">
        <f>ZZZ__FnCalls!H31</f>
        <v>2012</v>
      </c>
      <c r="AO51" s="20" t="str">
        <f>ZZZ__FnCalls!F43</f>
        <v>MMM 2013</v>
      </c>
      <c r="AP51" s="20" t="str">
        <f>ZZZ__FnCalls!F44</f>
        <v>MMM 2013</v>
      </c>
      <c r="AQ51" s="20" t="str">
        <f>ZZZ__FnCalls!F45</f>
        <v>MMM 2013</v>
      </c>
      <c r="AR51" s="20" t="str">
        <f>ZZZ__FnCalls!F46</f>
        <v>MMM 2013</v>
      </c>
      <c r="AS51" s="20" t="str">
        <f>ZZZ__FnCalls!F47</f>
        <v>MMM 2013</v>
      </c>
      <c r="AT51" s="20" t="str">
        <f>ZZZ__FnCalls!F48</f>
        <v>MMM 2013</v>
      </c>
      <c r="AU51" s="20" t="str">
        <f>ZZZ__FnCalls!F49</f>
        <v>MMM 2013</v>
      </c>
      <c r="AV51" s="20" t="str">
        <f>ZZZ__FnCalls!F50</f>
        <v>MMM 2013</v>
      </c>
      <c r="AW51" s="20" t="str">
        <f>ZZZ__FnCalls!F51</f>
        <v>MMM 2013</v>
      </c>
      <c r="AX51" s="20" t="str">
        <f>ZZZ__FnCalls!F52</f>
        <v>MMM 2013</v>
      </c>
      <c r="AY51" s="20" t="str">
        <f>ZZZ__FnCalls!F53</f>
        <v>MMM 2013</v>
      </c>
      <c r="AZ51" s="20" t="str">
        <f>ZZZ__FnCalls!F54</f>
        <v>MMM 2013</v>
      </c>
      <c r="BA51" s="21" t="str">
        <f>ZZZ__FnCalls!H43</f>
        <v>2013</v>
      </c>
      <c r="BB51" s="20" t="str">
        <f>ZZZ__FnCalls!F55</f>
        <v>MMM 2014</v>
      </c>
      <c r="BC51" s="20" t="str">
        <f>ZZZ__FnCalls!F56</f>
        <v>MMM 2014</v>
      </c>
      <c r="BD51" s="20" t="str">
        <f>ZZZ__FnCalls!F57</f>
        <v>MMM 2014</v>
      </c>
      <c r="BE51" s="20" t="str">
        <f>ZZZ__FnCalls!F58</f>
        <v>MMM 2014</v>
      </c>
      <c r="BF51" s="20" t="str">
        <f>ZZZ__FnCalls!F59</f>
        <v>MMM 2014</v>
      </c>
      <c r="BG51" s="20" t="str">
        <f>ZZZ__FnCalls!F60</f>
        <v>MMM 2014</v>
      </c>
      <c r="BH51" s="20" t="str">
        <f>ZZZ__FnCalls!F61</f>
        <v>MMM 2014</v>
      </c>
      <c r="BI51" s="20" t="str">
        <f>ZZZ__FnCalls!F62</f>
        <v>MMM 2014</v>
      </c>
      <c r="BJ51" s="20" t="str">
        <f>ZZZ__FnCalls!F63</f>
        <v>MMM 2014</v>
      </c>
      <c r="BK51" s="20" t="str">
        <f>ZZZ__FnCalls!F64</f>
        <v>MMM 2014</v>
      </c>
      <c r="BL51" s="20" t="str">
        <f>ZZZ__FnCalls!F65</f>
        <v>MMM 2014</v>
      </c>
      <c r="BM51" s="20" t="str">
        <f>ZZZ__FnCalls!F66</f>
        <v>MMM 2014</v>
      </c>
      <c r="BN51" s="21" t="str">
        <f>ZZZ__FnCalls!H55</f>
        <v>2014</v>
      </c>
      <c r="BO51" s="20" t="str">
        <f>ZZZ__FnCalls!F67</f>
        <v>MMM 2015</v>
      </c>
      <c r="BP51" s="20" t="str">
        <f>ZZZ__FnCalls!F68</f>
        <v>MMM 2015</v>
      </c>
      <c r="BQ51" s="20" t="str">
        <f>ZZZ__FnCalls!F69</f>
        <v>MMM 2015</v>
      </c>
      <c r="BR51" s="20" t="str">
        <f>ZZZ__FnCalls!F70</f>
        <v>MMM 2015</v>
      </c>
      <c r="BS51" s="20" t="str">
        <f>ZZZ__FnCalls!F71</f>
        <v>MMM 2015</v>
      </c>
      <c r="BT51" s="20" t="str">
        <f>ZZZ__FnCalls!F72</f>
        <v>MMM 2015</v>
      </c>
      <c r="BU51" s="20" t="str">
        <f>ZZZ__FnCalls!F73</f>
        <v>MMM 2015</v>
      </c>
      <c r="BV51" s="20" t="str">
        <f>ZZZ__FnCalls!F74</f>
        <v>MMM 2015</v>
      </c>
      <c r="BW51" s="20" t="str">
        <f>ZZZ__FnCalls!F75</f>
        <v>MMM 2015</v>
      </c>
      <c r="BX51" s="20" t="str">
        <f>ZZZ__FnCalls!F76</f>
        <v>MMM 2015</v>
      </c>
      <c r="BY51" s="20" t="str">
        <f>ZZZ__FnCalls!F77</f>
        <v>MMM 2015</v>
      </c>
      <c r="BZ51" s="20" t="str">
        <f>ZZZ__FnCalls!F78</f>
        <v>MMM 2015</v>
      </c>
      <c r="CA51" s="21" t="str">
        <f>ZZZ__FnCalls!H67</f>
        <v>2015</v>
      </c>
      <c r="CB51" s="20" t="str">
        <f>ZZZ__FnCalls!F79</f>
        <v>MMM 2016</v>
      </c>
      <c r="CC51" s="20" t="str">
        <f>ZZZ__FnCalls!F80</f>
        <v>MMM 2016</v>
      </c>
      <c r="CD51" s="20" t="str">
        <f>ZZZ__FnCalls!F81</f>
        <v>MMM 2016</v>
      </c>
      <c r="CE51" s="20" t="str">
        <f>ZZZ__FnCalls!F82</f>
        <v>MMM 2016</v>
      </c>
      <c r="CF51" s="20" t="str">
        <f>ZZZ__FnCalls!F83</f>
        <v>MMM 2016</v>
      </c>
      <c r="CG51" s="20" t="str">
        <f>ZZZ__FnCalls!F84</f>
        <v>MMM 2016</v>
      </c>
      <c r="CH51" s="20" t="str">
        <f>ZZZ__FnCalls!F85</f>
        <v>MMM 2016</v>
      </c>
      <c r="CI51" s="20" t="str">
        <f>ZZZ__FnCalls!F86</f>
        <v>MMM 2016</v>
      </c>
      <c r="CJ51" s="20" t="str">
        <f>ZZZ__FnCalls!F87</f>
        <v>MMM 2016</v>
      </c>
      <c r="CK51" s="20" t="str">
        <f>ZZZ__FnCalls!F88</f>
        <v>MMM 2016</v>
      </c>
      <c r="CL51" s="20" t="str">
        <f>ZZZ__FnCalls!F89</f>
        <v>MMM 2016</v>
      </c>
      <c r="CM51" s="20" t="str">
        <f>ZZZ__FnCalls!F90</f>
        <v>MMM 2016</v>
      </c>
      <c r="CN51" s="21" t="str">
        <f>ZZZ__FnCalls!H79</f>
        <v>2016</v>
      </c>
      <c r="CO51" s="20" t="str">
        <f>ZZZ__FnCalls!F91</f>
        <v>MMM 2017</v>
      </c>
      <c r="CP51" s="20" t="str">
        <f>ZZZ__FnCalls!F92</f>
        <v>MMM 2017</v>
      </c>
      <c r="CQ51" s="20" t="str">
        <f>ZZZ__FnCalls!F93</f>
        <v>MMM 2017</v>
      </c>
      <c r="CR51" s="20" t="str">
        <f>ZZZ__FnCalls!F94</f>
        <v>MMM 2017</v>
      </c>
      <c r="CS51" s="20" t="str">
        <f>ZZZ__FnCalls!F95</f>
        <v>MMM 2017</v>
      </c>
      <c r="CT51" s="20" t="str">
        <f>ZZZ__FnCalls!F96</f>
        <v>MMM 2017</v>
      </c>
      <c r="CU51" s="20" t="str">
        <f>ZZZ__FnCalls!F97</f>
        <v>MMM 2017</v>
      </c>
      <c r="CV51" s="20" t="str">
        <f>ZZZ__FnCalls!F98</f>
        <v>MMM 2017</v>
      </c>
      <c r="CW51" s="20" t="str">
        <f>ZZZ__FnCalls!F99</f>
        <v>MMM 2017</v>
      </c>
      <c r="CX51" s="20" t="str">
        <f>ZZZ__FnCalls!F100</f>
        <v>MMM 2017</v>
      </c>
      <c r="CY51" s="20" t="str">
        <f>ZZZ__FnCalls!F101</f>
        <v>MMM 2017</v>
      </c>
      <c r="CZ51" s="20" t="str">
        <f>ZZZ__FnCalls!F102</f>
        <v>MMM 2017</v>
      </c>
      <c r="DA51" s="21" t="str">
        <f>ZZZ__FnCalls!H91</f>
        <v>2017</v>
      </c>
      <c r="DB51" s="20" t="str">
        <f>ZZZ__FnCalls!F103</f>
        <v>MMM 2018</v>
      </c>
      <c r="DC51" s="20" t="str">
        <f>ZZZ__FnCalls!F104</f>
        <v>MMM 2018</v>
      </c>
      <c r="DD51" s="20" t="str">
        <f>ZZZ__FnCalls!F105</f>
        <v>MMM 2018</v>
      </c>
      <c r="DE51" s="20" t="str">
        <f>ZZZ__FnCalls!F106</f>
        <v>MMM 2018</v>
      </c>
      <c r="DF51" s="20" t="str">
        <f>ZZZ__FnCalls!F107</f>
        <v>MMM 2018</v>
      </c>
      <c r="DG51" s="20" t="str">
        <f>ZZZ__FnCalls!F108</f>
        <v>MMM 2018</v>
      </c>
      <c r="DH51" s="20" t="str">
        <f>ZZZ__FnCalls!F109</f>
        <v>MMM 2018</v>
      </c>
      <c r="DI51" s="20" t="str">
        <f>ZZZ__FnCalls!F110</f>
        <v>MMM 2018</v>
      </c>
      <c r="DJ51" s="20" t="str">
        <f>ZZZ__FnCalls!F111</f>
        <v>MMM 2018</v>
      </c>
      <c r="DK51" s="20" t="str">
        <f>ZZZ__FnCalls!F112</f>
        <v>MMM 2018</v>
      </c>
      <c r="DL51" s="20" t="str">
        <f>ZZZ__FnCalls!F113</f>
        <v>MMM 2018</v>
      </c>
      <c r="DM51" s="20" t="str">
        <f>ZZZ__FnCalls!F114</f>
        <v>MMM 2018</v>
      </c>
      <c r="DN51" s="21" t="str">
        <f>ZZZ__FnCalls!H103</f>
        <v>2018</v>
      </c>
      <c r="DO51" s="20" t="str">
        <f>ZZZ__FnCalls!F115</f>
        <v>MMM 2019</v>
      </c>
      <c r="DP51" s="20" t="str">
        <f>ZZZ__FnCalls!F116</f>
        <v>MMM 2019</v>
      </c>
      <c r="DQ51" s="20" t="str">
        <f>ZZZ__FnCalls!F117</f>
        <v>MMM 2019</v>
      </c>
      <c r="DR51" s="20" t="str">
        <f>ZZZ__FnCalls!F118</f>
        <v>MMM 2019</v>
      </c>
      <c r="DS51" s="20" t="str">
        <f>ZZZ__FnCalls!F119</f>
        <v>MMM 2019</v>
      </c>
      <c r="DT51" s="20" t="str">
        <f>ZZZ__FnCalls!F120</f>
        <v>MMM 2019</v>
      </c>
      <c r="DU51" s="20" t="str">
        <f>ZZZ__FnCalls!F121</f>
        <v>MMM 2019</v>
      </c>
      <c r="DV51" s="20" t="str">
        <f>ZZZ__FnCalls!F122</f>
        <v>MMM 2019</v>
      </c>
      <c r="DW51" s="20" t="str">
        <f>ZZZ__FnCalls!F123</f>
        <v>MMM 2019</v>
      </c>
      <c r="DX51" s="20" t="str">
        <f>ZZZ__FnCalls!F124</f>
        <v>MMM 2019</v>
      </c>
      <c r="DY51" s="20" t="str">
        <f>ZZZ__FnCalls!F125</f>
        <v>MMM 2019</v>
      </c>
      <c r="DZ51" s="20" t="str">
        <f>ZZZ__FnCalls!F126</f>
        <v>MMM 2019</v>
      </c>
      <c r="EA51" s="21" t="str">
        <f>ZZZ__FnCalls!H115</f>
        <v>2019</v>
      </c>
      <c r="EB51" s="20" t="str">
        <f>ZZZ__FnCalls!F127</f>
        <v>MMM 2020</v>
      </c>
      <c r="EC51" s="20" t="str">
        <f>ZZZ__FnCalls!F128</f>
        <v>MMM 2020</v>
      </c>
      <c r="ED51" s="20" t="str">
        <f>ZZZ__FnCalls!F129</f>
        <v>MMM 2020</v>
      </c>
      <c r="EE51" s="20" t="str">
        <f>ZZZ__FnCalls!F130</f>
        <v>MMM 2020</v>
      </c>
      <c r="EF51" s="20" t="str">
        <f>ZZZ__FnCalls!F131</f>
        <v>MMM 2020</v>
      </c>
      <c r="EG51" s="20" t="str">
        <f>ZZZ__FnCalls!F132</f>
        <v>MMM 2020</v>
      </c>
      <c r="EH51" s="20" t="str">
        <f>ZZZ__FnCalls!F133</f>
        <v>MMM 2020</v>
      </c>
      <c r="EI51" s="20" t="str">
        <f>ZZZ__FnCalls!F134</f>
        <v>MMM 2020</v>
      </c>
      <c r="EJ51" s="20" t="str">
        <f>ZZZ__FnCalls!F135</f>
        <v>MMM 2020</v>
      </c>
      <c r="EK51" s="20" t="str">
        <f>ZZZ__FnCalls!F136</f>
        <v>MMM 2020</v>
      </c>
      <c r="EL51" s="20" t="str">
        <f>ZZZ__FnCalls!F137</f>
        <v>MMM 2020</v>
      </c>
      <c r="EM51" s="20" t="str">
        <f>ZZZ__FnCalls!F138</f>
        <v>MMM 2020</v>
      </c>
      <c r="EN51" s="21" t="str">
        <f>ZZZ__FnCalls!H127</f>
        <v>2020</v>
      </c>
    </row>
    <row r="52" spans="1:144" ht="12.75" customHeight="1" outlineLevel="1" x14ac:dyDescent="0.2">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x14ac:dyDescent="0.2">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x14ac:dyDescent="0.2">
      <c r="A54" s="9" t="str">
        <f>Labels!B83</f>
        <v>Tax</v>
      </c>
      <c r="B54" s="28">
        <f ca="1">Inputs!B52*B44</f>
        <v>355405.41305569047</v>
      </c>
      <c r="C54" s="28">
        <f ca="1">Inputs!B52*C44</f>
        <v>352273.9756605975</v>
      </c>
      <c r="D54" s="28">
        <f ca="1">Inputs!B52*D44</f>
        <v>363819.28383869102</v>
      </c>
      <c r="E54" s="28">
        <f ca="1">Inputs!B52*E44</f>
        <v>349419.06582709722</v>
      </c>
      <c r="F54" s="28">
        <f ca="1">Inputs!B52*F44</f>
        <v>346302.33541201201</v>
      </c>
      <c r="G54" s="28">
        <f ca="1">Inputs!B52*G44</f>
        <v>342699.82730447734</v>
      </c>
      <c r="H54" s="28">
        <f ca="1">Inputs!B52*H44</f>
        <v>352590.56180566119</v>
      </c>
      <c r="I54" s="28">
        <f ca="1">Inputs!B52*I44</f>
        <v>356230.93853552523</v>
      </c>
      <c r="J54" s="28">
        <f ca="1">Inputs!B52*J44</f>
        <v>363838.68084233062</v>
      </c>
      <c r="K54" s="28">
        <f ca="1">Inputs!B52*K44</f>
        <v>349048.52228699229</v>
      </c>
      <c r="L54" s="28">
        <f ca="1">Inputs!B52*L44</f>
        <v>337311.66837202245</v>
      </c>
      <c r="M54" s="28">
        <f ca="1">Inputs!B52*M44</f>
        <v>333822.14364936191</v>
      </c>
      <c r="N54" s="29">
        <f ca="1">SUM(B54:M54)</f>
        <v>4202762.4165904587</v>
      </c>
      <c r="O54" s="28">
        <f ca="1">Inputs!B52*O44</f>
        <v>335986.56209333608</v>
      </c>
      <c r="P54" s="28">
        <f ca="1">Inputs!B52*P44</f>
        <v>341004.48126703774</v>
      </c>
      <c r="Q54" s="28">
        <f ca="1">Inputs!B52*Q44</f>
        <v>343846.95274841716</v>
      </c>
      <c r="R54" s="28">
        <f ca="1">Inputs!B52*R44</f>
        <v>337874.79518014437</v>
      </c>
      <c r="S54" s="28">
        <f ca="1">Inputs!B52*S44</f>
        <v>344983.88411757484</v>
      </c>
      <c r="T54" s="28">
        <f ca="1">Inputs!B52*T44</f>
        <v>332462.87646491581</v>
      </c>
      <c r="U54" s="28">
        <f ca="1">Inputs!B52*U44</f>
        <v>346646.98829250585</v>
      </c>
      <c r="V54" s="28">
        <f ca="1">Inputs!B52*V44</f>
        <v>345444.26276258257</v>
      </c>
      <c r="W54" s="28">
        <f ca="1">Inputs!B52*W44</f>
        <v>350345.27815068292</v>
      </c>
      <c r="X54" s="28">
        <f ca="1">Inputs!B52*X44</f>
        <v>327219.97759352508</v>
      </c>
      <c r="Y54" s="28">
        <f ca="1">Inputs!B52*Y44</f>
        <v>348699.64281483123</v>
      </c>
      <c r="Z54" s="28">
        <f ca="1">Inputs!B52*Z44</f>
        <v>344744.28218995844</v>
      </c>
      <c r="AA54" s="29">
        <f ca="1">SUM(O54:Z54)</f>
        <v>4099259.9836755116</v>
      </c>
      <c r="AB54" s="28">
        <f ca="1">Inputs!B52*AB44</f>
        <v>352443.37101840368</v>
      </c>
      <c r="AC54" s="28">
        <f ca="1">Inputs!B52*AC44</f>
        <v>335581.52445100923</v>
      </c>
      <c r="AD54" s="28">
        <f ca="1">Inputs!B52*AD44</f>
        <v>331281.15348017379</v>
      </c>
      <c r="AE54" s="28">
        <f ca="1">Inputs!B52*AE44</f>
        <v>327724.3749117899</v>
      </c>
      <c r="AF54" s="28">
        <f ca="1">Inputs!B52*AF44</f>
        <v>333331.89029945474</v>
      </c>
      <c r="AG54" s="28">
        <f ca="1">Inputs!B52*AG44</f>
        <v>346231.70208019734</v>
      </c>
      <c r="AH54" s="28">
        <f ca="1">Inputs!B52*AH44</f>
        <v>334515.33845999994</v>
      </c>
      <c r="AI54" s="28">
        <f ca="1">Inputs!B52*AI44</f>
        <v>352898.11127620889</v>
      </c>
      <c r="AJ54" s="28">
        <f ca="1">Inputs!B52*AJ44</f>
        <v>348844.65886147198</v>
      </c>
      <c r="AK54" s="28">
        <f ca="1">Inputs!B52*AK44</f>
        <v>329994.57774155831</v>
      </c>
      <c r="AL54" s="28">
        <f ca="1">Inputs!B52*AL44</f>
        <v>326062.76357203268</v>
      </c>
      <c r="AM54" s="28">
        <f ca="1">Inputs!B52*AM44</f>
        <v>332688.24496348185</v>
      </c>
      <c r="AN54" s="29">
        <f ca="1">SUM(AB54:AM54)</f>
        <v>4051597.7111157821</v>
      </c>
      <c r="AO54" s="28">
        <f ca="1">Inputs!B52*AO44</f>
        <v>316984.08303389209</v>
      </c>
      <c r="AP54" s="28">
        <f ca="1">Inputs!B52*AP44</f>
        <v>328436.17825915467</v>
      </c>
      <c r="AQ54" s="28">
        <f ca="1">Inputs!B52*AQ44</f>
        <v>351919.47359377053</v>
      </c>
      <c r="AR54" s="28">
        <f ca="1">Inputs!B52*AR44</f>
        <v>323368.19277102913</v>
      </c>
      <c r="AS54" s="28">
        <f ca="1">Inputs!B52*AS44</f>
        <v>335828.55990858935</v>
      </c>
      <c r="AT54" s="28">
        <f ca="1">Inputs!B52*AT44</f>
        <v>346191.99157738365</v>
      </c>
      <c r="AU54" s="28">
        <f ca="1">Inputs!B52*AU44</f>
        <v>328341.77302335261</v>
      </c>
      <c r="AV54" s="28">
        <f ca="1">Inputs!B52*AV44</f>
        <v>341048.44775891176</v>
      </c>
      <c r="AW54" s="28">
        <f ca="1">Inputs!B52*AW44</f>
        <v>325959.44643455377</v>
      </c>
      <c r="AX54" s="28">
        <f ca="1">Inputs!B52*AX44</f>
        <v>319862.03909021599</v>
      </c>
      <c r="AY54" s="28">
        <f ca="1">Inputs!B52*AY44</f>
        <v>339855.05595304817</v>
      </c>
      <c r="AZ54" s="28">
        <f ca="1">Inputs!B52*AZ44</f>
        <v>332873.40360836586</v>
      </c>
      <c r="BA54" s="29">
        <f ca="1">SUM(AO54:AZ54)</f>
        <v>3990668.6450122674</v>
      </c>
      <c r="BB54" s="28">
        <f ca="1">Inputs!B52*BB44</f>
        <v>317928.53068637621</v>
      </c>
      <c r="BC54" s="28">
        <f ca="1">Inputs!B52*BC44</f>
        <v>324202.00313538563</v>
      </c>
      <c r="BD54" s="28">
        <f ca="1">Inputs!B52*BD44</f>
        <v>342500.1905165824</v>
      </c>
      <c r="BE54" s="28">
        <f ca="1">Inputs!B52*BE44</f>
        <v>335989.04926892143</v>
      </c>
      <c r="BF54" s="28">
        <f ca="1">Inputs!B52*BF44</f>
        <v>325144.28888279048</v>
      </c>
      <c r="BG54" s="28">
        <f ca="1">Inputs!B52*BG44</f>
        <v>333206.94113411423</v>
      </c>
      <c r="BH54" s="28">
        <f ca="1">Inputs!B52*BH44</f>
        <v>313592.63410210237</v>
      </c>
      <c r="BI54" s="28">
        <f ca="1">Inputs!B52*BI44</f>
        <v>325895.89305122226</v>
      </c>
      <c r="BJ54" s="28">
        <f ca="1">Inputs!B52*BJ44</f>
        <v>331656.79854396178</v>
      </c>
      <c r="BK54" s="28">
        <f ca="1">Inputs!B52*BK44</f>
        <v>333917.64945067914</v>
      </c>
      <c r="BL54" s="28">
        <f ca="1">Inputs!B52*BL44</f>
        <v>308778.32916229701</v>
      </c>
      <c r="BM54" s="28">
        <f ca="1">Inputs!B52*BM44</f>
        <v>341014.36079560308</v>
      </c>
      <c r="BN54" s="29">
        <f ca="1">SUM(BB54:BM54)</f>
        <v>3933826.6687300364</v>
      </c>
      <c r="BO54" s="28">
        <f ca="1">Inputs!B52*BO44</f>
        <v>323435.9977779832</v>
      </c>
      <c r="BP54" s="28">
        <f ca="1">Inputs!B52*BP44</f>
        <v>335536.44975160691</v>
      </c>
      <c r="BQ54" s="28">
        <f ca="1">Inputs!B52*BQ44</f>
        <v>329719.51292808831</v>
      </c>
      <c r="BR54" s="28">
        <f ca="1">Inputs!B52*BR44</f>
        <v>320660.69538569852</v>
      </c>
      <c r="BS54" s="28">
        <f ca="1">Inputs!B52*BS44</f>
        <v>337523.2463310489</v>
      </c>
      <c r="BT54" s="28">
        <f ca="1">Inputs!B52*BT44</f>
        <v>330994.67032754724</v>
      </c>
      <c r="BU54" s="28">
        <f ca="1">Inputs!B52*BU44</f>
        <v>336196.3822155128</v>
      </c>
      <c r="BV54" s="28">
        <f ca="1">Inputs!B52*BV44</f>
        <v>333319.67077543779</v>
      </c>
      <c r="BW54" s="28">
        <f ca="1">Inputs!B52*BW44</f>
        <v>307076.45941863558</v>
      </c>
      <c r="BX54" s="28">
        <f ca="1">Inputs!B52*BX44</f>
        <v>312863.85280727054</v>
      </c>
      <c r="BY54" s="28">
        <f ca="1">Inputs!B52*BY44</f>
        <v>312378.56206223706</v>
      </c>
      <c r="BZ54" s="28">
        <f ca="1">Inputs!B52*BZ44</f>
        <v>309663.8936018761</v>
      </c>
      <c r="CA54" s="29">
        <f ca="1">SUM(BO54:BZ54)</f>
        <v>3889369.3933829423</v>
      </c>
      <c r="CB54" s="28">
        <f ca="1">Inputs!B52*CB44</f>
        <v>318772.43768517504</v>
      </c>
      <c r="CC54" s="28">
        <f ca="1">Inputs!B52*CC44</f>
        <v>330490.49669873808</v>
      </c>
      <c r="CD54" s="28">
        <f ca="1">Inputs!B52*CD44</f>
        <v>317310.09196505806</v>
      </c>
      <c r="CE54" s="28">
        <f ca="1">Inputs!B52*CE44</f>
        <v>323575.2103944071</v>
      </c>
      <c r="CF54" s="28">
        <f ca="1">Inputs!B52*CF44</f>
        <v>322307.41918756871</v>
      </c>
      <c r="CG54" s="28">
        <f ca="1">Inputs!B52*CG44</f>
        <v>323704.29710494517</v>
      </c>
      <c r="CH54" s="28">
        <f ca="1">Inputs!B52*CH44</f>
        <v>326870.89936936076</v>
      </c>
      <c r="CI54" s="28">
        <f ca="1">Inputs!B52*CI44</f>
        <v>321614.38007253432</v>
      </c>
      <c r="CJ54" s="28">
        <f ca="1">Inputs!B52*CJ44</f>
        <v>310760.40473410423</v>
      </c>
      <c r="CK54" s="28">
        <f ca="1">Inputs!B52*CK44</f>
        <v>319140.91317950643</v>
      </c>
      <c r="CL54" s="28">
        <f ca="1">Inputs!B52*CL44</f>
        <v>317841.70989643142</v>
      </c>
      <c r="CM54" s="28">
        <f ca="1">Inputs!B52*CM44</f>
        <v>302090.69204267522</v>
      </c>
      <c r="CN54" s="29">
        <f ca="1">SUM(CB54:CM54)</f>
        <v>3834478.9523305045</v>
      </c>
      <c r="CO54" s="28">
        <f ca="1">Inputs!B52*CO44</f>
        <v>315287.38065895345</v>
      </c>
      <c r="CP54" s="28">
        <f ca="1">Inputs!B52*CP44</f>
        <v>320739.1760292931</v>
      </c>
      <c r="CQ54" s="28">
        <f ca="1">Inputs!B52*CQ44</f>
        <v>326743.0655291109</v>
      </c>
      <c r="CR54" s="28">
        <f ca="1">Inputs!B52*CR44</f>
        <v>325716.82793426339</v>
      </c>
      <c r="CS54" s="28">
        <f ca="1">Inputs!B52*CS44</f>
        <v>319251.75236031599</v>
      </c>
      <c r="CT54" s="28">
        <f ca="1">Inputs!B52*CT44</f>
        <v>329574.45875586924</v>
      </c>
      <c r="CU54" s="28">
        <f ca="1">Inputs!B52*CU44</f>
        <v>315926.31924020016</v>
      </c>
      <c r="CV54" s="28">
        <f ca="1">Inputs!B52*CV44</f>
        <v>323028.73678649659</v>
      </c>
      <c r="CW54" s="28">
        <f ca="1">Inputs!B52*CW44</f>
        <v>294165.42517065915</v>
      </c>
      <c r="CX54" s="28">
        <f ca="1">Inputs!B52*CX44</f>
        <v>321047.94353679719</v>
      </c>
      <c r="CY54" s="28">
        <f ca="1">Inputs!B52*CY44</f>
        <v>307777.65063157631</v>
      </c>
      <c r="CZ54" s="28">
        <f ca="1">Inputs!B52*CZ44</f>
        <v>318075.21895467042</v>
      </c>
      <c r="DA54" s="29">
        <f ca="1">SUM(CO54:CZ54)</f>
        <v>3817333.9555882057</v>
      </c>
      <c r="DB54" s="28">
        <f ca="1">Inputs!B52*DB44</f>
        <v>304146.94448018924</v>
      </c>
      <c r="DC54" s="28">
        <f ca="1">Inputs!B52*DC44</f>
        <v>303595.00839653605</v>
      </c>
      <c r="DD54" s="28">
        <f ca="1">Inputs!B52*DD44</f>
        <v>297498.00026174227</v>
      </c>
      <c r="DE54" s="28">
        <f ca="1">Inputs!B52*DE44</f>
        <v>297424.77155660931</v>
      </c>
      <c r="DF54" s="28">
        <f ca="1">Inputs!B52*DF44</f>
        <v>319479.58613123791</v>
      </c>
      <c r="DG54" s="28">
        <f ca="1">Inputs!B52*DG44</f>
        <v>306125.46997669793</v>
      </c>
      <c r="DH54" s="28">
        <f ca="1">Inputs!B52*DH44</f>
        <v>307304.27103833191</v>
      </c>
      <c r="DI54" s="28">
        <f ca="1">Inputs!B52*DI44</f>
        <v>324740.86609599314</v>
      </c>
      <c r="DJ54" s="28">
        <f ca="1">Inputs!B52*DJ44</f>
        <v>317483.87823034031</v>
      </c>
      <c r="DK54" s="28">
        <f ca="1">Inputs!B52*DK44</f>
        <v>297846.90345340897</v>
      </c>
      <c r="DL54" s="28">
        <f ca="1">Inputs!B52*DL44</f>
        <v>310721.5132415134</v>
      </c>
      <c r="DM54" s="28">
        <f ca="1">Inputs!B52*DM44</f>
        <v>310158.54522002052</v>
      </c>
      <c r="DN54" s="29">
        <f ca="1">SUM(DB54:DM54)</f>
        <v>3696525.7580826213</v>
      </c>
      <c r="DO54" s="28">
        <f ca="1">Inputs!B52*DO44</f>
        <v>315772.03260836541</v>
      </c>
      <c r="DP54" s="28">
        <f ca="1">Inputs!B52*DP44</f>
        <v>308626.02752907312</v>
      </c>
      <c r="DQ54" s="28">
        <f ca="1">Inputs!B52*DQ44</f>
        <v>302438.13469387364</v>
      </c>
      <c r="DR54" s="28">
        <f ca="1">Inputs!B52*DR44</f>
        <v>309134.40916417248</v>
      </c>
      <c r="DS54" s="28">
        <f ca="1">Inputs!B52*DS44</f>
        <v>303862.18570515234</v>
      </c>
      <c r="DT54" s="28">
        <f ca="1">Inputs!B52*DT44</f>
        <v>298363.72058408766</v>
      </c>
      <c r="DU54" s="28">
        <f ca="1">Inputs!B52*DU44</f>
        <v>309664.8116118852</v>
      </c>
      <c r="DV54" s="28">
        <f ca="1">Inputs!B52*DV44</f>
        <v>301128.75093634019</v>
      </c>
      <c r="DW54" s="28">
        <f ca="1">Inputs!B52*DW44</f>
        <v>297631.18912734662</v>
      </c>
      <c r="DX54" s="28">
        <f ca="1">Inputs!B52*DX44</f>
        <v>310999.50663984608</v>
      </c>
      <c r="DY54" s="28">
        <f ca="1">Inputs!B52*DY44</f>
        <v>293271.98135724827</v>
      </c>
      <c r="DZ54" s="28">
        <f ca="1">Inputs!B52*DZ44</f>
        <v>310892.47155070282</v>
      </c>
      <c r="EA54" s="29">
        <f ca="1">SUM(DO54:DZ54)</f>
        <v>3661785.2215080941</v>
      </c>
      <c r="EB54" s="28">
        <f ca="1">Inputs!B52*EB44</f>
        <v>299425.36835816939</v>
      </c>
      <c r="EC54" s="28">
        <f ca="1">Inputs!B52*EC44</f>
        <v>302187.74831267225</v>
      </c>
      <c r="ED54" s="28">
        <f ca="1">Inputs!B52*ED44</f>
        <v>294505.76355669042</v>
      </c>
      <c r="EE54" s="28">
        <f ca="1">Inputs!B52*EE44</f>
        <v>309827.25724885461</v>
      </c>
      <c r="EF54" s="28">
        <f ca="1">Inputs!B52*EF44</f>
        <v>316289.36069196655</v>
      </c>
      <c r="EG54" s="28">
        <f ca="1">Inputs!B52*EG44</f>
        <v>295042.036490225</v>
      </c>
      <c r="EH54" s="28">
        <f ca="1">Inputs!B52*EH44</f>
        <v>289447.93960650259</v>
      </c>
      <c r="EI54" s="28">
        <f ca="1">Inputs!B52*EI44</f>
        <v>306508.37568627327</v>
      </c>
      <c r="EJ54" s="28">
        <f ca="1">Inputs!B52*EJ44</f>
        <v>296335.886067721</v>
      </c>
      <c r="EK54" s="28">
        <f ca="1">Inputs!B52*EK44</f>
        <v>306328.15990684816</v>
      </c>
      <c r="EL54" s="28">
        <f ca="1">Inputs!B52*EL44</f>
        <v>308215.76480827352</v>
      </c>
      <c r="EM54" s="28">
        <f ca="1">Inputs!B52*EM44</f>
        <v>296509.10954787175</v>
      </c>
      <c r="EN54" s="29">
        <f ca="1">SUM(EB54:EM54)</f>
        <v>3620622.7702820683</v>
      </c>
    </row>
    <row r="55" spans="1:144" ht="12.75" customHeight="1" outlineLevel="1" x14ac:dyDescent="0.2"/>
    <row r="56" spans="1:144" ht="12.75" customHeight="1" outlineLevel="1" x14ac:dyDescent="0.2"/>
    <row r="57" spans="1:144" ht="12.75" customHeight="1" x14ac:dyDescent="0.2">
      <c r="A57" s="2" t="str">
        <f>"Stochastic Shocks"</f>
        <v>Stochastic Shocks</v>
      </c>
    </row>
    <row r="58" spans="1:144" ht="12.75" customHeight="1" outlineLevel="1" x14ac:dyDescent="0.2">
      <c r="A58" s="2" t="str">
        <f>" "</f>
        <v xml:space="preserve"> </v>
      </c>
    </row>
    <row r="59" spans="1:144" ht="12.75" customHeight="1" outlineLevel="1" x14ac:dyDescent="0.2">
      <c r="B59" s="19" t="str">
        <f>ZZZ__FnCalls!F7</f>
        <v>MMM 2010</v>
      </c>
      <c r="C59" s="20" t="str">
        <f>ZZZ__FnCalls!F8</f>
        <v>MMM 2010</v>
      </c>
      <c r="D59" s="20" t="str">
        <f>ZZZ__FnCalls!F9</f>
        <v>MMM 2010</v>
      </c>
      <c r="E59" s="20" t="str">
        <f>ZZZ__FnCalls!F10</f>
        <v>MMM 2010</v>
      </c>
      <c r="F59" s="20" t="str">
        <f>ZZZ__FnCalls!F11</f>
        <v>MMM 2010</v>
      </c>
      <c r="G59" s="20" t="str">
        <f>ZZZ__FnCalls!F12</f>
        <v>MMM 2010</v>
      </c>
      <c r="H59" s="20" t="str">
        <f>ZZZ__FnCalls!F13</f>
        <v>MMM 2010</v>
      </c>
      <c r="I59" s="20" t="str">
        <f>ZZZ__FnCalls!F14</f>
        <v>MMM 2010</v>
      </c>
      <c r="J59" s="20" t="str">
        <f>ZZZ__FnCalls!F15</f>
        <v>MMM 2010</v>
      </c>
      <c r="K59" s="20" t="str">
        <f>ZZZ__FnCalls!F16</f>
        <v>MMM 2010</v>
      </c>
      <c r="L59" s="20" t="str">
        <f>ZZZ__FnCalls!F17</f>
        <v>MMM 2010</v>
      </c>
      <c r="M59" s="20" t="str">
        <f>ZZZ__FnCalls!F18</f>
        <v>MMM 2010</v>
      </c>
      <c r="N59" s="21" t="str">
        <f>ZZZ__FnCalls!H7</f>
        <v>2010</v>
      </c>
      <c r="O59" s="20" t="str">
        <f>ZZZ__FnCalls!F19</f>
        <v>MMM 2011</v>
      </c>
      <c r="P59" s="20" t="str">
        <f>ZZZ__FnCalls!F20</f>
        <v>MMM 2011</v>
      </c>
      <c r="Q59" s="20" t="str">
        <f>ZZZ__FnCalls!F21</f>
        <v>MMM 2011</v>
      </c>
      <c r="R59" s="20" t="str">
        <f>ZZZ__FnCalls!F22</f>
        <v>MMM 2011</v>
      </c>
      <c r="S59" s="20" t="str">
        <f>ZZZ__FnCalls!F23</f>
        <v>MMM 2011</v>
      </c>
      <c r="T59" s="20" t="str">
        <f>ZZZ__FnCalls!F24</f>
        <v>MMM 2011</v>
      </c>
      <c r="U59" s="20" t="str">
        <f>ZZZ__FnCalls!F25</f>
        <v>MMM 2011</v>
      </c>
      <c r="V59" s="20" t="str">
        <f>ZZZ__FnCalls!F26</f>
        <v>MMM 2011</v>
      </c>
      <c r="W59" s="20" t="str">
        <f>ZZZ__FnCalls!F27</f>
        <v>MMM 2011</v>
      </c>
      <c r="X59" s="20" t="str">
        <f>ZZZ__FnCalls!F28</f>
        <v>MMM 2011</v>
      </c>
      <c r="Y59" s="20" t="str">
        <f>ZZZ__FnCalls!F29</f>
        <v>MMM 2011</v>
      </c>
      <c r="Z59" s="20" t="str">
        <f>ZZZ__FnCalls!F30</f>
        <v>MMM 2011</v>
      </c>
      <c r="AA59" s="21" t="str">
        <f>ZZZ__FnCalls!H19</f>
        <v>2011</v>
      </c>
      <c r="AB59" s="20" t="str">
        <f>ZZZ__FnCalls!F31</f>
        <v>MMM 2012</v>
      </c>
      <c r="AC59" s="20" t="str">
        <f>ZZZ__FnCalls!F32</f>
        <v>MMM 2012</v>
      </c>
      <c r="AD59" s="20" t="str">
        <f>ZZZ__FnCalls!F33</f>
        <v>MMM 2012</v>
      </c>
      <c r="AE59" s="20" t="str">
        <f>ZZZ__FnCalls!F34</f>
        <v>MMM 2012</v>
      </c>
      <c r="AF59" s="20" t="str">
        <f>ZZZ__FnCalls!F35</f>
        <v>MMM 2012</v>
      </c>
      <c r="AG59" s="20" t="str">
        <f>ZZZ__FnCalls!F36</f>
        <v>MMM 2012</v>
      </c>
      <c r="AH59" s="20" t="str">
        <f>ZZZ__FnCalls!F37</f>
        <v>MMM 2012</v>
      </c>
      <c r="AI59" s="20" t="str">
        <f>ZZZ__FnCalls!F38</f>
        <v>MMM 2012</v>
      </c>
      <c r="AJ59" s="20" t="str">
        <f>ZZZ__FnCalls!F39</f>
        <v>MMM 2012</v>
      </c>
      <c r="AK59" s="20" t="str">
        <f>ZZZ__FnCalls!F40</f>
        <v>MMM 2012</v>
      </c>
      <c r="AL59" s="20" t="str">
        <f>ZZZ__FnCalls!F41</f>
        <v>MMM 2012</v>
      </c>
      <c r="AM59" s="20" t="str">
        <f>ZZZ__FnCalls!F42</f>
        <v>MMM 2012</v>
      </c>
      <c r="AN59" s="21" t="str">
        <f>ZZZ__FnCalls!H31</f>
        <v>2012</v>
      </c>
      <c r="AO59" s="20" t="str">
        <f>ZZZ__FnCalls!F43</f>
        <v>MMM 2013</v>
      </c>
      <c r="AP59" s="20" t="str">
        <f>ZZZ__FnCalls!F44</f>
        <v>MMM 2013</v>
      </c>
      <c r="AQ59" s="20" t="str">
        <f>ZZZ__FnCalls!F45</f>
        <v>MMM 2013</v>
      </c>
      <c r="AR59" s="20" t="str">
        <f>ZZZ__FnCalls!F46</f>
        <v>MMM 2013</v>
      </c>
      <c r="AS59" s="20" t="str">
        <f>ZZZ__FnCalls!F47</f>
        <v>MMM 2013</v>
      </c>
      <c r="AT59" s="20" t="str">
        <f>ZZZ__FnCalls!F48</f>
        <v>MMM 2013</v>
      </c>
      <c r="AU59" s="20" t="str">
        <f>ZZZ__FnCalls!F49</f>
        <v>MMM 2013</v>
      </c>
      <c r="AV59" s="20" t="str">
        <f>ZZZ__FnCalls!F50</f>
        <v>MMM 2013</v>
      </c>
      <c r="AW59" s="20" t="str">
        <f>ZZZ__FnCalls!F51</f>
        <v>MMM 2013</v>
      </c>
      <c r="AX59" s="20" t="str">
        <f>ZZZ__FnCalls!F52</f>
        <v>MMM 2013</v>
      </c>
      <c r="AY59" s="20" t="str">
        <f>ZZZ__FnCalls!F53</f>
        <v>MMM 2013</v>
      </c>
      <c r="AZ59" s="20" t="str">
        <f>ZZZ__FnCalls!F54</f>
        <v>MMM 2013</v>
      </c>
      <c r="BA59" s="21" t="str">
        <f>ZZZ__FnCalls!H43</f>
        <v>2013</v>
      </c>
      <c r="BB59" s="20" t="str">
        <f>ZZZ__FnCalls!F55</f>
        <v>MMM 2014</v>
      </c>
      <c r="BC59" s="20" t="str">
        <f>ZZZ__FnCalls!F56</f>
        <v>MMM 2014</v>
      </c>
      <c r="BD59" s="20" t="str">
        <f>ZZZ__FnCalls!F57</f>
        <v>MMM 2014</v>
      </c>
      <c r="BE59" s="20" t="str">
        <f>ZZZ__FnCalls!F58</f>
        <v>MMM 2014</v>
      </c>
      <c r="BF59" s="20" t="str">
        <f>ZZZ__FnCalls!F59</f>
        <v>MMM 2014</v>
      </c>
      <c r="BG59" s="20" t="str">
        <f>ZZZ__FnCalls!F60</f>
        <v>MMM 2014</v>
      </c>
      <c r="BH59" s="20" t="str">
        <f>ZZZ__FnCalls!F61</f>
        <v>MMM 2014</v>
      </c>
      <c r="BI59" s="20" t="str">
        <f>ZZZ__FnCalls!F62</f>
        <v>MMM 2014</v>
      </c>
      <c r="BJ59" s="20" t="str">
        <f>ZZZ__FnCalls!F63</f>
        <v>MMM 2014</v>
      </c>
      <c r="BK59" s="20" t="str">
        <f>ZZZ__FnCalls!F64</f>
        <v>MMM 2014</v>
      </c>
      <c r="BL59" s="20" t="str">
        <f>ZZZ__FnCalls!F65</f>
        <v>MMM 2014</v>
      </c>
      <c r="BM59" s="20" t="str">
        <f>ZZZ__FnCalls!F66</f>
        <v>MMM 2014</v>
      </c>
      <c r="BN59" s="21" t="str">
        <f>ZZZ__FnCalls!H55</f>
        <v>2014</v>
      </c>
      <c r="BO59" s="20" t="str">
        <f>ZZZ__FnCalls!F67</f>
        <v>MMM 2015</v>
      </c>
      <c r="BP59" s="20" t="str">
        <f>ZZZ__FnCalls!F68</f>
        <v>MMM 2015</v>
      </c>
      <c r="BQ59" s="20" t="str">
        <f>ZZZ__FnCalls!F69</f>
        <v>MMM 2015</v>
      </c>
      <c r="BR59" s="20" t="str">
        <f>ZZZ__FnCalls!F70</f>
        <v>MMM 2015</v>
      </c>
      <c r="BS59" s="20" t="str">
        <f>ZZZ__FnCalls!F71</f>
        <v>MMM 2015</v>
      </c>
      <c r="BT59" s="20" t="str">
        <f>ZZZ__FnCalls!F72</f>
        <v>MMM 2015</v>
      </c>
      <c r="BU59" s="20" t="str">
        <f>ZZZ__FnCalls!F73</f>
        <v>MMM 2015</v>
      </c>
      <c r="BV59" s="20" t="str">
        <f>ZZZ__FnCalls!F74</f>
        <v>MMM 2015</v>
      </c>
      <c r="BW59" s="20" t="str">
        <f>ZZZ__FnCalls!F75</f>
        <v>MMM 2015</v>
      </c>
      <c r="BX59" s="20" t="str">
        <f>ZZZ__FnCalls!F76</f>
        <v>MMM 2015</v>
      </c>
      <c r="BY59" s="20" t="str">
        <f>ZZZ__FnCalls!F77</f>
        <v>MMM 2015</v>
      </c>
      <c r="BZ59" s="20" t="str">
        <f>ZZZ__FnCalls!F78</f>
        <v>MMM 2015</v>
      </c>
      <c r="CA59" s="21" t="str">
        <f>ZZZ__FnCalls!H67</f>
        <v>2015</v>
      </c>
      <c r="CB59" s="20" t="str">
        <f>ZZZ__FnCalls!F79</f>
        <v>MMM 2016</v>
      </c>
      <c r="CC59" s="20" t="str">
        <f>ZZZ__FnCalls!F80</f>
        <v>MMM 2016</v>
      </c>
      <c r="CD59" s="20" t="str">
        <f>ZZZ__FnCalls!F81</f>
        <v>MMM 2016</v>
      </c>
      <c r="CE59" s="20" t="str">
        <f>ZZZ__FnCalls!F82</f>
        <v>MMM 2016</v>
      </c>
      <c r="CF59" s="20" t="str">
        <f>ZZZ__FnCalls!F83</f>
        <v>MMM 2016</v>
      </c>
      <c r="CG59" s="20" t="str">
        <f>ZZZ__FnCalls!F84</f>
        <v>MMM 2016</v>
      </c>
      <c r="CH59" s="20" t="str">
        <f>ZZZ__FnCalls!F85</f>
        <v>MMM 2016</v>
      </c>
      <c r="CI59" s="20" t="str">
        <f>ZZZ__FnCalls!F86</f>
        <v>MMM 2016</v>
      </c>
      <c r="CJ59" s="20" t="str">
        <f>ZZZ__FnCalls!F87</f>
        <v>MMM 2016</v>
      </c>
      <c r="CK59" s="20" t="str">
        <f>ZZZ__FnCalls!F88</f>
        <v>MMM 2016</v>
      </c>
      <c r="CL59" s="20" t="str">
        <f>ZZZ__FnCalls!F89</f>
        <v>MMM 2016</v>
      </c>
      <c r="CM59" s="20" t="str">
        <f>ZZZ__FnCalls!F90</f>
        <v>MMM 2016</v>
      </c>
      <c r="CN59" s="21" t="str">
        <f>ZZZ__FnCalls!H79</f>
        <v>2016</v>
      </c>
      <c r="CO59" s="20" t="str">
        <f>ZZZ__FnCalls!F91</f>
        <v>MMM 2017</v>
      </c>
      <c r="CP59" s="20" t="str">
        <f>ZZZ__FnCalls!F92</f>
        <v>MMM 2017</v>
      </c>
      <c r="CQ59" s="20" t="str">
        <f>ZZZ__FnCalls!F93</f>
        <v>MMM 2017</v>
      </c>
      <c r="CR59" s="20" t="str">
        <f>ZZZ__FnCalls!F94</f>
        <v>MMM 2017</v>
      </c>
      <c r="CS59" s="20" t="str">
        <f>ZZZ__FnCalls!F95</f>
        <v>MMM 2017</v>
      </c>
      <c r="CT59" s="20" t="str">
        <f>ZZZ__FnCalls!F96</f>
        <v>MMM 2017</v>
      </c>
      <c r="CU59" s="20" t="str">
        <f>ZZZ__FnCalls!F97</f>
        <v>MMM 2017</v>
      </c>
      <c r="CV59" s="20" t="str">
        <f>ZZZ__FnCalls!F98</f>
        <v>MMM 2017</v>
      </c>
      <c r="CW59" s="20" t="str">
        <f>ZZZ__FnCalls!F99</f>
        <v>MMM 2017</v>
      </c>
      <c r="CX59" s="20" t="str">
        <f>ZZZ__FnCalls!F100</f>
        <v>MMM 2017</v>
      </c>
      <c r="CY59" s="20" t="str">
        <f>ZZZ__FnCalls!F101</f>
        <v>MMM 2017</v>
      </c>
      <c r="CZ59" s="20" t="str">
        <f>ZZZ__FnCalls!F102</f>
        <v>MMM 2017</v>
      </c>
      <c r="DA59" s="21" t="str">
        <f>ZZZ__FnCalls!H91</f>
        <v>2017</v>
      </c>
      <c r="DB59" s="20" t="str">
        <f>ZZZ__FnCalls!F103</f>
        <v>MMM 2018</v>
      </c>
      <c r="DC59" s="20" t="str">
        <f>ZZZ__FnCalls!F104</f>
        <v>MMM 2018</v>
      </c>
      <c r="DD59" s="20" t="str">
        <f>ZZZ__FnCalls!F105</f>
        <v>MMM 2018</v>
      </c>
      <c r="DE59" s="20" t="str">
        <f>ZZZ__FnCalls!F106</f>
        <v>MMM 2018</v>
      </c>
      <c r="DF59" s="20" t="str">
        <f>ZZZ__FnCalls!F107</f>
        <v>MMM 2018</v>
      </c>
      <c r="DG59" s="20" t="str">
        <f>ZZZ__FnCalls!F108</f>
        <v>MMM 2018</v>
      </c>
      <c r="DH59" s="20" t="str">
        <f>ZZZ__FnCalls!F109</f>
        <v>MMM 2018</v>
      </c>
      <c r="DI59" s="20" t="str">
        <f>ZZZ__FnCalls!F110</f>
        <v>MMM 2018</v>
      </c>
      <c r="DJ59" s="20" t="str">
        <f>ZZZ__FnCalls!F111</f>
        <v>MMM 2018</v>
      </c>
      <c r="DK59" s="20" t="str">
        <f>ZZZ__FnCalls!F112</f>
        <v>MMM 2018</v>
      </c>
      <c r="DL59" s="20" t="str">
        <f>ZZZ__FnCalls!F113</f>
        <v>MMM 2018</v>
      </c>
      <c r="DM59" s="20" t="str">
        <f>ZZZ__FnCalls!F114</f>
        <v>MMM 2018</v>
      </c>
      <c r="DN59" s="21" t="str">
        <f>ZZZ__FnCalls!H103</f>
        <v>2018</v>
      </c>
      <c r="DO59" s="20" t="str">
        <f>ZZZ__FnCalls!F115</f>
        <v>MMM 2019</v>
      </c>
      <c r="DP59" s="20" t="str">
        <f>ZZZ__FnCalls!F116</f>
        <v>MMM 2019</v>
      </c>
      <c r="DQ59" s="20" t="str">
        <f>ZZZ__FnCalls!F117</f>
        <v>MMM 2019</v>
      </c>
      <c r="DR59" s="20" t="str">
        <f>ZZZ__FnCalls!F118</f>
        <v>MMM 2019</v>
      </c>
      <c r="DS59" s="20" t="str">
        <f>ZZZ__FnCalls!F119</f>
        <v>MMM 2019</v>
      </c>
      <c r="DT59" s="20" t="str">
        <f>ZZZ__FnCalls!F120</f>
        <v>MMM 2019</v>
      </c>
      <c r="DU59" s="20" t="str">
        <f>ZZZ__FnCalls!F121</f>
        <v>MMM 2019</v>
      </c>
      <c r="DV59" s="20" t="str">
        <f>ZZZ__FnCalls!F122</f>
        <v>MMM 2019</v>
      </c>
      <c r="DW59" s="20" t="str">
        <f>ZZZ__FnCalls!F123</f>
        <v>MMM 2019</v>
      </c>
      <c r="DX59" s="20" t="str">
        <f>ZZZ__FnCalls!F124</f>
        <v>MMM 2019</v>
      </c>
      <c r="DY59" s="20" t="str">
        <f>ZZZ__FnCalls!F125</f>
        <v>MMM 2019</v>
      </c>
      <c r="DZ59" s="20" t="str">
        <f>ZZZ__FnCalls!F126</f>
        <v>MMM 2019</v>
      </c>
      <c r="EA59" s="21" t="str">
        <f>ZZZ__FnCalls!H115</f>
        <v>2019</v>
      </c>
      <c r="EB59" s="20" t="str">
        <f>ZZZ__FnCalls!F127</f>
        <v>MMM 2020</v>
      </c>
      <c r="EC59" s="20" t="str">
        <f>ZZZ__FnCalls!F128</f>
        <v>MMM 2020</v>
      </c>
      <c r="ED59" s="20" t="str">
        <f>ZZZ__FnCalls!F129</f>
        <v>MMM 2020</v>
      </c>
      <c r="EE59" s="20" t="str">
        <f>ZZZ__FnCalls!F130</f>
        <v>MMM 2020</v>
      </c>
      <c r="EF59" s="20" t="str">
        <f>ZZZ__FnCalls!F131</f>
        <v>MMM 2020</v>
      </c>
      <c r="EG59" s="20" t="str">
        <f>ZZZ__FnCalls!F132</f>
        <v>MMM 2020</v>
      </c>
      <c r="EH59" s="20" t="str">
        <f>ZZZ__FnCalls!F133</f>
        <v>MMM 2020</v>
      </c>
      <c r="EI59" s="20" t="str">
        <f>ZZZ__FnCalls!F134</f>
        <v>MMM 2020</v>
      </c>
      <c r="EJ59" s="20" t="str">
        <f>ZZZ__FnCalls!F135</f>
        <v>MMM 2020</v>
      </c>
      <c r="EK59" s="20" t="str">
        <f>ZZZ__FnCalls!F136</f>
        <v>MMM 2020</v>
      </c>
      <c r="EL59" s="20" t="str">
        <f>ZZZ__FnCalls!F137</f>
        <v>MMM 2020</v>
      </c>
      <c r="EM59" s="20" t="str">
        <f>ZZZ__FnCalls!F138</f>
        <v>MMM 2020</v>
      </c>
      <c r="EN59" s="21" t="str">
        <f>ZZZ__FnCalls!H127</f>
        <v>2020</v>
      </c>
    </row>
    <row r="60" spans="1:144" ht="12.75" customHeight="1" outlineLevel="1" x14ac:dyDescent="0.2">
      <c r="A60" s="7" t="str">
        <f>Labels!B74</f>
        <v>Aggregate Demand Shock</v>
      </c>
      <c r="B60" s="22">
        <f t="shared" ref="B60:M60" ca="1" si="66">B13</f>
        <v>-61318.167708670044</v>
      </c>
      <c r="C60" s="22">
        <f t="shared" ca="1" si="66"/>
        <v>19157.968354084398</v>
      </c>
      <c r="D60" s="22">
        <f t="shared" ca="1" si="66"/>
        <v>23909.465017295297</v>
      </c>
      <c r="E60" s="22">
        <f t="shared" ca="1" si="66"/>
        <v>-28277.982334319713</v>
      </c>
      <c r="F60" s="22">
        <f t="shared" ca="1" si="66"/>
        <v>42399.605575232883</v>
      </c>
      <c r="G60" s="22">
        <f t="shared" ca="1" si="66"/>
        <v>-62882.063681198866</v>
      </c>
      <c r="H60" s="22">
        <f t="shared" ca="1" si="66"/>
        <v>277.57802374708126</v>
      </c>
      <c r="I60" s="22">
        <f t="shared" ca="1" si="66"/>
        <v>18163.679804568601</v>
      </c>
      <c r="J60" s="22">
        <f t="shared" ca="1" si="66"/>
        <v>6127.3730165211109</v>
      </c>
      <c r="K60" s="22">
        <f t="shared" ca="1" si="66"/>
        <v>15464.108925178245</v>
      </c>
      <c r="L60" s="22">
        <f t="shared" ca="1" si="66"/>
        <v>-22124.368546551232</v>
      </c>
      <c r="M60" s="22">
        <f t="shared" ca="1" si="66"/>
        <v>-150.62216926731253</v>
      </c>
      <c r="N60" s="23">
        <f ca="1">SUM(B13:M13)</f>
        <v>-49253.425723379558</v>
      </c>
      <c r="O60" s="22">
        <f t="shared" ref="O60:Z60" ca="1" si="67">O13</f>
        <v>33776.452424154595</v>
      </c>
      <c r="P60" s="22">
        <f t="shared" ca="1" si="67"/>
        <v>16796.171561387811</v>
      </c>
      <c r="Q60" s="22">
        <f t="shared" ca="1" si="67"/>
        <v>-17187.476943002286</v>
      </c>
      <c r="R60" s="22">
        <f t="shared" ca="1" si="67"/>
        <v>-42791.393346429097</v>
      </c>
      <c r="S60" s="22">
        <f t="shared" ca="1" si="67"/>
        <v>24666.868562772015</v>
      </c>
      <c r="T60" s="22">
        <f t="shared" ca="1" si="67"/>
        <v>-6690.5860679254283</v>
      </c>
      <c r="U60" s="22">
        <f t="shared" ca="1" si="67"/>
        <v>-34733.003862002122</v>
      </c>
      <c r="V60" s="22">
        <f t="shared" ca="1" si="67"/>
        <v>-42447.507022184189</v>
      </c>
      <c r="W60" s="22">
        <f t="shared" ca="1" si="67"/>
        <v>61862.053632104617</v>
      </c>
      <c r="X60" s="22">
        <f t="shared" ca="1" si="67"/>
        <v>7407.6880630604619</v>
      </c>
      <c r="Y60" s="22">
        <f t="shared" ca="1" si="67"/>
        <v>-26296.094810646668</v>
      </c>
      <c r="Z60" s="22">
        <f t="shared" ca="1" si="67"/>
        <v>-49985.440743785563</v>
      </c>
      <c r="AA60" s="23">
        <f ca="1">SUM(O13:Z13)</f>
        <v>-75622.268552495851</v>
      </c>
      <c r="AB60" s="22">
        <f t="shared" ref="AB60:AM60" ca="1" si="68">AB13</f>
        <v>9499.786860026421</v>
      </c>
      <c r="AC60" s="22">
        <f t="shared" ca="1" si="68"/>
        <v>-39129.224633886624</v>
      </c>
      <c r="AD60" s="22">
        <f t="shared" ca="1" si="68"/>
        <v>-40282.247575869929</v>
      </c>
      <c r="AE60" s="22">
        <f t="shared" ca="1" si="68"/>
        <v>-31950.288006285646</v>
      </c>
      <c r="AF60" s="22">
        <f t="shared" ca="1" si="68"/>
        <v>12461.73584362992</v>
      </c>
      <c r="AG60" s="22">
        <f t="shared" ca="1" si="68"/>
        <v>8747.8555315780995</v>
      </c>
      <c r="AH60" s="22">
        <f t="shared" ca="1" si="68"/>
        <v>-12264.002913337719</v>
      </c>
      <c r="AI60" s="22">
        <f t="shared" ca="1" si="68"/>
        <v>20487.689739122598</v>
      </c>
      <c r="AJ60" s="22">
        <f t="shared" ca="1" si="68"/>
        <v>-1200.0454957518957</v>
      </c>
      <c r="AK60" s="22">
        <f t="shared" ca="1" si="68"/>
        <v>5416.1429839090069</v>
      </c>
      <c r="AL60" s="22">
        <f t="shared" ca="1" si="68"/>
        <v>45325.238636911556</v>
      </c>
      <c r="AM60" s="22">
        <f t="shared" ca="1" si="68"/>
        <v>21987.292046402941</v>
      </c>
      <c r="AN60" s="23">
        <f ca="1">SUM(AB13:AM13)</f>
        <v>-900.06698355127082</v>
      </c>
      <c r="AO60" s="22">
        <f t="shared" ref="AO60:AZ60" ca="1" si="69">AO13</f>
        <v>4181.1498622370791</v>
      </c>
      <c r="AP60" s="22">
        <f t="shared" ca="1" si="69"/>
        <v>31147.006730393448</v>
      </c>
      <c r="AQ60" s="22">
        <f t="shared" ca="1" si="69"/>
        <v>42581.381311404475</v>
      </c>
      <c r="AR60" s="22">
        <f t="shared" ca="1" si="69"/>
        <v>12506.663125459243</v>
      </c>
      <c r="AS60" s="22">
        <f t="shared" ca="1" si="69"/>
        <v>11475.375888737466</v>
      </c>
      <c r="AT60" s="22">
        <f t="shared" ca="1" si="69"/>
        <v>2912.6865270549602</v>
      </c>
      <c r="AU60" s="22">
        <f t="shared" ca="1" si="69"/>
        <v>-20236.871705108617</v>
      </c>
      <c r="AV60" s="22">
        <f t="shared" ca="1" si="69"/>
        <v>-37219.19605221555</v>
      </c>
      <c r="AW60" s="22">
        <f t="shared" ca="1" si="69"/>
        <v>-17690.982356258955</v>
      </c>
      <c r="AX60" s="22">
        <f t="shared" ca="1" si="69"/>
        <v>-8104.27125722233</v>
      </c>
      <c r="AY60" s="22">
        <f t="shared" ca="1" si="69"/>
        <v>8389.2296803353729</v>
      </c>
      <c r="AZ60" s="22">
        <f t="shared" ca="1" si="69"/>
        <v>-3344.4575453845086</v>
      </c>
      <c r="BA60" s="23">
        <f ca="1">SUM(AO13:AZ13)</f>
        <v>26597.71420943211</v>
      </c>
      <c r="BB60" s="22">
        <f t="shared" ref="BB60:BM60" ca="1" si="70">BB13</f>
        <v>-26270.617118872666</v>
      </c>
      <c r="BC60" s="22">
        <f t="shared" ca="1" si="70"/>
        <v>3240.5692765452936</v>
      </c>
      <c r="BD60" s="22">
        <f t="shared" ca="1" si="70"/>
        <v>-43844.938027685675</v>
      </c>
      <c r="BE60" s="22">
        <f t="shared" ca="1" si="70"/>
        <v>14907.491558357362</v>
      </c>
      <c r="BF60" s="22">
        <f t="shared" ca="1" si="70"/>
        <v>-60808.606926339125</v>
      </c>
      <c r="BG60" s="22">
        <f t="shared" ca="1" si="70"/>
        <v>-20294.490655422236</v>
      </c>
      <c r="BH60" s="22">
        <f t="shared" ca="1" si="70"/>
        <v>2722.7563980262962</v>
      </c>
      <c r="BI60" s="22">
        <f t="shared" ca="1" si="70"/>
        <v>-39977.678381531558</v>
      </c>
      <c r="BJ60" s="22">
        <f t="shared" ca="1" si="70"/>
        <v>-13726.875061974997</v>
      </c>
      <c r="BK60" s="22">
        <f t="shared" ca="1" si="70"/>
        <v>12848.69168866094</v>
      </c>
      <c r="BL60" s="22">
        <f t="shared" ca="1" si="70"/>
        <v>-10284.013740270924</v>
      </c>
      <c r="BM60" s="22">
        <f t="shared" ca="1" si="70"/>
        <v>-44020.941297423102</v>
      </c>
      <c r="BN60" s="23">
        <f ca="1">SUM(BB13:BM13)</f>
        <v>-225508.6522879304</v>
      </c>
      <c r="BO60" s="22">
        <f t="shared" ref="BO60:BZ60" ca="1" si="71">BO13</f>
        <v>-8649.5484183894787</v>
      </c>
      <c r="BP60" s="22">
        <f t="shared" ca="1" si="71"/>
        <v>-52653.638514760729</v>
      </c>
      <c r="BQ60" s="22">
        <f t="shared" ca="1" si="71"/>
        <v>21069.958639486555</v>
      </c>
      <c r="BR60" s="22">
        <f t="shared" ca="1" si="71"/>
        <v>-9245.5027763971229</v>
      </c>
      <c r="BS60" s="22">
        <f t="shared" ca="1" si="71"/>
        <v>178.89397180369056</v>
      </c>
      <c r="BT60" s="22">
        <f t="shared" ca="1" si="71"/>
        <v>-27361.287540766647</v>
      </c>
      <c r="BU60" s="22">
        <f t="shared" ca="1" si="71"/>
        <v>-41927.700621355216</v>
      </c>
      <c r="BV60" s="22">
        <f t="shared" ca="1" si="71"/>
        <v>-520.88192599967715</v>
      </c>
      <c r="BW60" s="22">
        <f t="shared" ca="1" si="71"/>
        <v>-17931.934712605129</v>
      </c>
      <c r="BX60" s="22">
        <f t="shared" ca="1" si="71"/>
        <v>-18565.173957970375</v>
      </c>
      <c r="BY60" s="22">
        <f t="shared" ca="1" si="71"/>
        <v>-6839.4212888398779</v>
      </c>
      <c r="BZ60" s="22">
        <f t="shared" ca="1" si="71"/>
        <v>28274.082303324605</v>
      </c>
      <c r="CA60" s="23">
        <f ca="1">SUM(BO13:BZ13)</f>
        <v>-134172.1548424694</v>
      </c>
      <c r="CB60" s="22">
        <f t="shared" ref="CB60:CM60" ca="1" si="72">CB13</f>
        <v>-12631.999346848717</v>
      </c>
      <c r="CC60" s="22">
        <f t="shared" ca="1" si="72"/>
        <v>-58621.223736456122</v>
      </c>
      <c r="CD60" s="22">
        <f t="shared" ca="1" si="72"/>
        <v>25604.032956998297</v>
      </c>
      <c r="CE60" s="22">
        <f t="shared" ca="1" si="72"/>
        <v>-806.14822544115862</v>
      </c>
      <c r="CF60" s="22">
        <f t="shared" ca="1" si="72"/>
        <v>1402.3712357673373</v>
      </c>
      <c r="CG60" s="22">
        <f t="shared" ca="1" si="72"/>
        <v>59441.257543933047</v>
      </c>
      <c r="CH60" s="22">
        <f t="shared" ca="1" si="72"/>
        <v>-9627.2128455199108</v>
      </c>
      <c r="CI60" s="22">
        <f t="shared" ca="1" si="72"/>
        <v>-1206.3972876080586</v>
      </c>
      <c r="CJ60" s="22">
        <f t="shared" ca="1" si="72"/>
        <v>1950.4903815975395</v>
      </c>
      <c r="CK60" s="22">
        <f t="shared" ca="1" si="72"/>
        <v>-6843.8667129086307</v>
      </c>
      <c r="CL60" s="22">
        <f t="shared" ca="1" si="72"/>
        <v>518.09799359759904</v>
      </c>
      <c r="CM60" s="22">
        <f t="shared" ca="1" si="72"/>
        <v>-34693.073038790615</v>
      </c>
      <c r="CN60" s="23">
        <f ca="1">SUM(CB13:CM13)</f>
        <v>-35513.671081679393</v>
      </c>
      <c r="CO60" s="22">
        <f t="shared" ref="CO60:CZ60" ca="1" si="73">CO13</f>
        <v>39270.256286954696</v>
      </c>
      <c r="CP60" s="22">
        <f t="shared" ca="1" si="73"/>
        <v>-34286.606351630071</v>
      </c>
      <c r="CQ60" s="22">
        <f t="shared" ca="1" si="73"/>
        <v>4186.5636207518737</v>
      </c>
      <c r="CR60" s="22">
        <f t="shared" ca="1" si="73"/>
        <v>1065.0173727358858</v>
      </c>
      <c r="CS60" s="22">
        <f t="shared" ca="1" si="73"/>
        <v>13289.495361333253</v>
      </c>
      <c r="CT60" s="22">
        <f t="shared" ca="1" si="73"/>
        <v>3393.6690509196619</v>
      </c>
      <c r="CU60" s="22">
        <f t="shared" ca="1" si="73"/>
        <v>-23857.767775085889</v>
      </c>
      <c r="CV60" s="22">
        <f t="shared" ca="1" si="73"/>
        <v>-45655.948162635927</v>
      </c>
      <c r="CW60" s="22">
        <f t="shared" ca="1" si="73"/>
        <v>-19185.80658770377</v>
      </c>
      <c r="CX60" s="22">
        <f t="shared" ca="1" si="73"/>
        <v>24804.669073042467</v>
      </c>
      <c r="CY60" s="22">
        <f t="shared" ca="1" si="73"/>
        <v>-40700.204775784718</v>
      </c>
      <c r="CZ60" s="22">
        <f t="shared" ca="1" si="73"/>
        <v>33833.906645237039</v>
      </c>
      <c r="DA60" s="23">
        <f ca="1">SUM(CO13:CZ13)</f>
        <v>-43842.756241865507</v>
      </c>
      <c r="DB60" s="22">
        <f t="shared" ref="DB60:DM60" ca="1" si="74">DB13</f>
        <v>-50007.034989476277</v>
      </c>
      <c r="DC60" s="22">
        <f t="shared" ca="1" si="74"/>
        <v>-35819.539257575627</v>
      </c>
      <c r="DD60" s="22">
        <f t="shared" ca="1" si="74"/>
        <v>21535.728891242827</v>
      </c>
      <c r="DE60" s="22">
        <f t="shared" ca="1" si="74"/>
        <v>-18374.290208481078</v>
      </c>
      <c r="DF60" s="22">
        <f t="shared" ca="1" si="74"/>
        <v>-29476.677441878033</v>
      </c>
      <c r="DG60" s="22">
        <f t="shared" ca="1" si="74"/>
        <v>-3594.6506404581573</v>
      </c>
      <c r="DH60" s="22">
        <f t="shared" ca="1" si="74"/>
        <v>3938.6570509100111</v>
      </c>
      <c r="DI60" s="22">
        <f t="shared" ca="1" si="74"/>
        <v>-6853.8063215664915</v>
      </c>
      <c r="DJ60" s="22">
        <f t="shared" ca="1" si="74"/>
        <v>7241.4262985586547</v>
      </c>
      <c r="DK60" s="22">
        <f t="shared" ca="1" si="74"/>
        <v>-3884.9761722926769</v>
      </c>
      <c r="DL60" s="22">
        <f t="shared" ca="1" si="74"/>
        <v>-27501.115869018271</v>
      </c>
      <c r="DM60" s="22">
        <f t="shared" ca="1" si="74"/>
        <v>-8539.4867801211767</v>
      </c>
      <c r="DN60" s="23">
        <f ca="1">SUM(DB13:DM13)</f>
        <v>-151335.7654401563</v>
      </c>
      <c r="DO60" s="22">
        <f t="shared" ref="DO60:DZ60" ca="1" si="75">DO13</f>
        <v>-41660.703865735028</v>
      </c>
      <c r="DP60" s="22">
        <f t="shared" ca="1" si="75"/>
        <v>44460.056664955424</v>
      </c>
      <c r="DQ60" s="22">
        <f t="shared" ca="1" si="75"/>
        <v>53111.140950397894</v>
      </c>
      <c r="DR60" s="22">
        <f t="shared" ca="1" si="75"/>
        <v>97.144833254449992</v>
      </c>
      <c r="DS60" s="22">
        <f t="shared" ca="1" si="75"/>
        <v>55008.731409147142</v>
      </c>
      <c r="DT60" s="22">
        <f t="shared" ca="1" si="75"/>
        <v>-21952.52354967162</v>
      </c>
      <c r="DU60" s="22">
        <f t="shared" ca="1" si="75"/>
        <v>24164.280108316878</v>
      </c>
      <c r="DV60" s="22">
        <f t="shared" ca="1" si="75"/>
        <v>4195.7010084432141</v>
      </c>
      <c r="DW60" s="22">
        <f t="shared" ca="1" si="75"/>
        <v>-2077.4402365294527</v>
      </c>
      <c r="DX60" s="22">
        <f t="shared" ca="1" si="75"/>
        <v>-9925.014216616064</v>
      </c>
      <c r="DY60" s="22">
        <f t="shared" ca="1" si="75"/>
        <v>15463.420829438563</v>
      </c>
      <c r="DZ60" s="22">
        <f t="shared" ca="1" si="75"/>
        <v>59086.658908552308</v>
      </c>
      <c r="EA60" s="23">
        <f ca="1">SUM(DO13:DZ13)</f>
        <v>179971.45284395371</v>
      </c>
      <c r="EB60" s="22">
        <f t="shared" ref="EB60:EM60" ca="1" si="76">EB13</f>
        <v>11882.756281684749</v>
      </c>
      <c r="EC60" s="22">
        <f t="shared" ca="1" si="76"/>
        <v>-4697.9565850518429</v>
      </c>
      <c r="ED60" s="22">
        <f t="shared" ca="1" si="76"/>
        <v>-33537.074994335402</v>
      </c>
      <c r="EE60" s="22">
        <f t="shared" ca="1" si="76"/>
        <v>-2769.3795954699444</v>
      </c>
      <c r="EF60" s="22">
        <f t="shared" ca="1" si="76"/>
        <v>19398.671853736651</v>
      </c>
      <c r="EG60" s="22">
        <f t="shared" ca="1" si="76"/>
        <v>-40607.29406182409</v>
      </c>
      <c r="EH60" s="22">
        <f t="shared" ca="1" si="76"/>
        <v>-36288.271056915568</v>
      </c>
      <c r="EI60" s="22">
        <f t="shared" ca="1" si="76"/>
        <v>-7270.5496939206914</v>
      </c>
      <c r="EJ60" s="22">
        <f t="shared" ca="1" si="76"/>
        <v>931.80056741818953</v>
      </c>
      <c r="EK60" s="22">
        <f t="shared" ca="1" si="76"/>
        <v>-48817.776499641026</v>
      </c>
      <c r="EL60" s="22">
        <f t="shared" ca="1" si="76"/>
        <v>-27015.729726897134</v>
      </c>
      <c r="EM60" s="22">
        <f t="shared" ca="1" si="76"/>
        <v>-10635.946306613911</v>
      </c>
      <c r="EN60" s="23">
        <f ca="1">SUM(EB13:EM13)</f>
        <v>-179426.74981783004</v>
      </c>
    </row>
    <row r="61" spans="1:144" ht="12.75" customHeight="1" outlineLevel="1" x14ac:dyDescent="0.2">
      <c r="A61" s="9" t="str">
        <f>Labels!B78</f>
        <v>Output Shock</v>
      </c>
      <c r="B61" s="28">
        <f t="shared" ref="B61:M61" ca="1" si="77">B46</f>
        <v>18018.043518967948</v>
      </c>
      <c r="C61" s="28">
        <f t="shared" ca="1" si="77"/>
        <v>9417.3921554112294</v>
      </c>
      <c r="D61" s="28">
        <f t="shared" ca="1" si="77"/>
        <v>49185.750534209692</v>
      </c>
      <c r="E61" s="28">
        <f t="shared" ca="1" si="77"/>
        <v>2439.7372657199326</v>
      </c>
      <c r="F61" s="28">
        <f t="shared" ca="1" si="77"/>
        <v>-6329.3535271973587</v>
      </c>
      <c r="G61" s="28">
        <f t="shared" ca="1" si="77"/>
        <v>-17204.668842651696</v>
      </c>
      <c r="H61" s="28">
        <f t="shared" ca="1" si="77"/>
        <v>17631.05864937685</v>
      </c>
      <c r="I61" s="28">
        <f t="shared" ca="1" si="77"/>
        <v>31197.560101809784</v>
      </c>
      <c r="J61" s="28">
        <f t="shared" ca="1" si="77"/>
        <v>57866.511252719007</v>
      </c>
      <c r="K61" s="28">
        <f t="shared" ca="1" si="77"/>
        <v>9960.7495067391919</v>
      </c>
      <c r="L61" s="28">
        <f t="shared" ca="1" si="77"/>
        <v>-27831.172437616122</v>
      </c>
      <c r="M61" s="28">
        <f t="shared" ca="1" si="77"/>
        <v>-37869.903056269977</v>
      </c>
      <c r="N61" s="29">
        <f ca="1">SUM(B46:M46)</f>
        <v>106481.70512121849</v>
      </c>
      <c r="O61" s="28">
        <f t="shared" ref="O61:Z61" ca="1" si="78">O46</f>
        <v>-29212.981875659392</v>
      </c>
      <c r="P61" s="28">
        <f t="shared" ca="1" si="78"/>
        <v>-11278.79101759002</v>
      </c>
      <c r="Q61" s="28">
        <f t="shared" ca="1" si="78"/>
        <v>-477.85590283071139</v>
      </c>
      <c r="R61" s="28">
        <f t="shared" ca="1" si="78"/>
        <v>-18822.832344211227</v>
      </c>
      <c r="S61" s="28">
        <f t="shared" ca="1" si="78"/>
        <v>6614.5143191141688</v>
      </c>
      <c r="T61" s="28">
        <f t="shared" ca="1" si="78"/>
        <v>-33849.59652676573</v>
      </c>
      <c r="U61" s="28">
        <f t="shared" ca="1" si="78"/>
        <v>14920.142721453611</v>
      </c>
      <c r="V61" s="28">
        <f t="shared" ca="1" si="78"/>
        <v>12594.913346936455</v>
      </c>
      <c r="W61" s="28">
        <f t="shared" ca="1" si="78"/>
        <v>30668.48265479281</v>
      </c>
      <c r="X61" s="28">
        <f t="shared" ca="1" si="78"/>
        <v>-45404.097276484092</v>
      </c>
      <c r="Y61" s="28">
        <f t="shared" ca="1" si="78"/>
        <v>27581.886255714755</v>
      </c>
      <c r="Z61" s="28">
        <f t="shared" ca="1" si="78"/>
        <v>16017.257795903404</v>
      </c>
      <c r="AA61" s="29">
        <f ca="1">SUM(O46:Z46)</f>
        <v>-30648.957849625986</v>
      </c>
      <c r="AB61" s="28">
        <f t="shared" ref="AB61:AM61" ca="1" si="79">AB46</f>
        <v>43463.618240934913</v>
      </c>
      <c r="AC61" s="28">
        <f t="shared" ca="1" si="79"/>
        <v>-11374.341516991733</v>
      </c>
      <c r="AD61" s="28">
        <f t="shared" ca="1" si="79"/>
        <v>-24005.944921878254</v>
      </c>
      <c r="AE61" s="28">
        <f t="shared" ca="1" si="79"/>
        <v>-34152.653849929229</v>
      </c>
      <c r="AF61" s="28">
        <f t="shared" ca="1" si="79"/>
        <v>-13811.427499764752</v>
      </c>
      <c r="AG61" s="28">
        <f t="shared" ca="1" si="79"/>
        <v>30526.92719815829</v>
      </c>
      <c r="AH61" s="28">
        <f t="shared" ca="1" si="79"/>
        <v>-7166.0673750799197</v>
      </c>
      <c r="AI61" s="28">
        <f t="shared" ca="1" si="79"/>
        <v>55613.560072296787</v>
      </c>
      <c r="AJ61" s="28">
        <f t="shared" ca="1" si="79"/>
        <v>43375.178521055423</v>
      </c>
      <c r="AK61" s="28">
        <f t="shared" ca="1" si="79"/>
        <v>-18039.166595527357</v>
      </c>
      <c r="AL61" s="28">
        <f t="shared" ca="1" si="79"/>
        <v>-29775.999595772268</v>
      </c>
      <c r="AM61" s="28">
        <f t="shared" ca="1" si="79"/>
        <v>-6602.676540849794</v>
      </c>
      <c r="AN61" s="29">
        <f ca="1">SUM(AB46:AM46)</f>
        <v>28051.006136652104</v>
      </c>
      <c r="AO61" s="28">
        <f t="shared" ref="AO61:AZ61" ca="1" si="80">AO46</f>
        <v>-57703.715444315785</v>
      </c>
      <c r="AP61" s="28">
        <f t="shared" ca="1" si="80"/>
        <v>-18164.436730934809</v>
      </c>
      <c r="AQ61" s="28">
        <f t="shared" ca="1" si="80"/>
        <v>61288.128302376019</v>
      </c>
      <c r="AR61" s="28">
        <f t="shared" ca="1" si="80"/>
        <v>-32791.68934213496</v>
      </c>
      <c r="AS61" s="28">
        <f t="shared" ca="1" si="80"/>
        <v>10037.390006533091</v>
      </c>
      <c r="AT61" s="28">
        <f t="shared" ca="1" si="80"/>
        <v>45879.837068302913</v>
      </c>
      <c r="AU61" s="28">
        <f t="shared" ca="1" si="80"/>
        <v>-12268.276945287333</v>
      </c>
      <c r="AV61" s="28">
        <f t="shared" ca="1" si="80"/>
        <v>31595.838185630575</v>
      </c>
      <c r="AW61" s="28">
        <f t="shared" ca="1" si="80"/>
        <v>-17078.324756123493</v>
      </c>
      <c r="AX61" s="28">
        <f t="shared" ca="1" si="80"/>
        <v>-35920.40466772057</v>
      </c>
      <c r="AY61" s="28">
        <f t="shared" ca="1" si="80"/>
        <v>32134.78794164857</v>
      </c>
      <c r="AZ61" s="28">
        <f t="shared" ca="1" si="80"/>
        <v>10155.582418489603</v>
      </c>
      <c r="BA61" s="29">
        <f ca="1">SUM(AO46:AZ46)</f>
        <v>17164.716036463818</v>
      </c>
      <c r="BB61" s="28">
        <f t="shared" ref="BB61:BM61" ca="1" si="81">BB46</f>
        <v>-38291.567121654691</v>
      </c>
      <c r="BC61" s="28">
        <f t="shared" ca="1" si="81"/>
        <v>-15856.68520901374</v>
      </c>
      <c r="BD61" s="28">
        <f t="shared" ca="1" si="81"/>
        <v>46451.441279720617</v>
      </c>
      <c r="BE61" s="28">
        <f t="shared" ca="1" si="81"/>
        <v>26383.773908710693</v>
      </c>
      <c r="BF61" s="28">
        <f t="shared" ca="1" si="81"/>
        <v>-8542.2740372968819</v>
      </c>
      <c r="BG61" s="28">
        <f t="shared" ca="1" si="81"/>
        <v>20076.357420796616</v>
      </c>
      <c r="BH61" s="28">
        <f t="shared" ca="1" si="81"/>
        <v>-43847.182038453764</v>
      </c>
      <c r="BI61" s="28">
        <f t="shared" ca="1" si="81"/>
        <v>-1544.0782800925122</v>
      </c>
      <c r="BJ61" s="28">
        <f t="shared" ca="1" si="81"/>
        <v>19242.544181438847</v>
      </c>
      <c r="BK61" s="28">
        <f t="shared" ca="1" si="81"/>
        <v>28175.051887861704</v>
      </c>
      <c r="BL61" s="28">
        <f t="shared" ca="1" si="81"/>
        <v>-54416.613903623533</v>
      </c>
      <c r="BM61" s="28">
        <f t="shared" ca="1" si="81"/>
        <v>54397.252355859659</v>
      </c>
      <c r="BN61" s="29">
        <f ca="1">SUM(BB46:BM46)</f>
        <v>32228.020444253016</v>
      </c>
      <c r="BO61" s="28">
        <f t="shared" ref="BO61:BZ61" ca="1" si="82">BO46</f>
        <v>-2607.6275882553887</v>
      </c>
      <c r="BP61" s="28">
        <f t="shared" ca="1" si="82"/>
        <v>39065.534548378862</v>
      </c>
      <c r="BQ61" s="28">
        <f t="shared" ca="1" si="82"/>
        <v>21313.875693644961</v>
      </c>
      <c r="BR61" s="28">
        <f t="shared" ca="1" si="82"/>
        <v>-7761.5687739917948</v>
      </c>
      <c r="BS61" s="28">
        <f t="shared" ca="1" si="82"/>
        <v>49771.422705556484</v>
      </c>
      <c r="BT61" s="28">
        <f t="shared" ca="1" si="82"/>
        <v>29262.719431908059</v>
      </c>
      <c r="BU61" s="28">
        <f t="shared" ca="1" si="82"/>
        <v>48039.617944399877</v>
      </c>
      <c r="BV61" s="28">
        <f t="shared" ca="1" si="82"/>
        <v>39983.634900068413</v>
      </c>
      <c r="BW61" s="28">
        <f t="shared" ca="1" si="82"/>
        <v>-46254.212545843016</v>
      </c>
      <c r="BX61" s="28">
        <f t="shared" ca="1" si="82"/>
        <v>-25609.109576609757</v>
      </c>
      <c r="BY61" s="28">
        <f t="shared" ca="1" si="82"/>
        <v>-25874.006317291925</v>
      </c>
      <c r="BZ61" s="28">
        <f t="shared" ca="1" si="82"/>
        <v>-33657.279620194058</v>
      </c>
      <c r="CA61" s="29">
        <f ca="1">SUM(BO46:BZ46)</f>
        <v>85673.000801770715</v>
      </c>
      <c r="CB61" s="28">
        <f t="shared" ref="CB61:CM61" ca="1" si="83">CB46</f>
        <v>-2279.5903864300199</v>
      </c>
      <c r="CC61" s="28">
        <f t="shared" ca="1" si="83"/>
        <v>38074.166681529299</v>
      </c>
      <c r="CD61" s="28">
        <f t="shared" ca="1" si="83"/>
        <v>-4253.5777472455366</v>
      </c>
      <c r="CE61" s="28">
        <f t="shared" ca="1" si="83"/>
        <v>17646.494632674981</v>
      </c>
      <c r="CF61" s="28">
        <f t="shared" ca="1" si="83"/>
        <v>14613.565835289668</v>
      </c>
      <c r="CG61" s="28">
        <f t="shared" ca="1" si="83"/>
        <v>20441.091278629472</v>
      </c>
      <c r="CH61" s="28">
        <f t="shared" ca="1" si="83"/>
        <v>31758.22051227956</v>
      </c>
      <c r="CI61" s="28">
        <f t="shared" ca="1" si="83"/>
        <v>15470.515502381972</v>
      </c>
      <c r="CJ61" s="28">
        <f t="shared" ca="1" si="83"/>
        <v>-19540.126494010769</v>
      </c>
      <c r="CK61" s="28">
        <f t="shared" ca="1" si="83"/>
        <v>9536.0106483332384</v>
      </c>
      <c r="CL61" s="28">
        <f t="shared" ca="1" si="83"/>
        <v>6401.6044498789015</v>
      </c>
      <c r="CM61" s="28">
        <f t="shared" ca="1" si="83"/>
        <v>-44962.692088608543</v>
      </c>
      <c r="CN61" s="29">
        <f ca="1">SUM(CB46:CM46)</f>
        <v>82905.68282470222</v>
      </c>
      <c r="CO61" s="28">
        <f t="shared" ref="CO61:CZ61" ca="1" si="84">CO46</f>
        <v>403.75811601740094</v>
      </c>
      <c r="CP61" s="28">
        <f t="shared" ca="1" si="84"/>
        <v>19435.267218089091</v>
      </c>
      <c r="CQ61" s="28">
        <f t="shared" ca="1" si="84"/>
        <v>40811.181501719162</v>
      </c>
      <c r="CR61" s="28">
        <f t="shared" ca="1" si="84"/>
        <v>38480.543184559727</v>
      </c>
      <c r="CS61" s="28">
        <f t="shared" ca="1" si="84"/>
        <v>18035.603226887019</v>
      </c>
      <c r="CT61" s="28">
        <f t="shared" ca="1" si="84"/>
        <v>53458.638081523997</v>
      </c>
      <c r="CU61" s="28">
        <f t="shared" ca="1" si="84"/>
        <v>9041.2133636099516</v>
      </c>
      <c r="CV61" s="28">
        <f t="shared" ca="1" si="84"/>
        <v>33975.039637146183</v>
      </c>
      <c r="CW61" s="28">
        <f t="shared" ca="1" si="84"/>
        <v>-60831.095124217616</v>
      </c>
      <c r="CX61" s="28">
        <f t="shared" ca="1" si="84"/>
        <v>29992.882142043367</v>
      </c>
      <c r="CY61" s="28">
        <f t="shared" ca="1" si="84"/>
        <v>-13336.328325712069</v>
      </c>
      <c r="CZ61" s="28">
        <f t="shared" ca="1" si="84"/>
        <v>22342.222443188784</v>
      </c>
      <c r="DA61" s="29">
        <f ca="1">SUM(CO46:CZ46)</f>
        <v>191808.92546485498</v>
      </c>
      <c r="DB61" s="28">
        <f t="shared" ref="DB61:DM61" ca="1" si="85">DB46</f>
        <v>-23254.69162825173</v>
      </c>
      <c r="DC61" s="28">
        <f t="shared" ca="1" si="85"/>
        <v>-23688.285564206148</v>
      </c>
      <c r="DD61" s="28">
        <f t="shared" ca="1" si="85"/>
        <v>-42708.71914490097</v>
      </c>
      <c r="DE61" s="28">
        <f t="shared" ca="1" si="85"/>
        <v>-42053.227027216701</v>
      </c>
      <c r="DF61" s="28">
        <f t="shared" ca="1" si="85"/>
        <v>32633.75284239453</v>
      </c>
      <c r="DG61" s="28">
        <f t="shared" ca="1" si="85"/>
        <v>-10637.010951873375</v>
      </c>
      <c r="DH61" s="28">
        <f t="shared" ca="1" si="85"/>
        <v>-5650.1320992232786</v>
      </c>
      <c r="DI61" s="28">
        <f t="shared" ca="1" si="85"/>
        <v>53471.412862501253</v>
      </c>
      <c r="DJ61" s="28">
        <f t="shared" ca="1" si="85"/>
        <v>30350.157403804227</v>
      </c>
      <c r="DK61" s="28">
        <f t="shared" ca="1" si="85"/>
        <v>-34141.803651064118</v>
      </c>
      <c r="DL61" s="28">
        <f t="shared" ca="1" si="85"/>
        <v>9809.2911870507778</v>
      </c>
      <c r="DM61" s="28">
        <f t="shared" ca="1" si="85"/>
        <v>9127.2229949516932</v>
      </c>
      <c r="DN61" s="29">
        <f ca="1">SUM(DB46:DM46)</f>
        <v>-46742.03277603384</v>
      </c>
      <c r="DO61" s="28">
        <f t="shared" ref="DO61:DZ61" ca="1" si="86">DO46</f>
        <v>28896.385069094104</v>
      </c>
      <c r="DP61" s="28">
        <f t="shared" ca="1" si="86"/>
        <v>6358.3191361257805</v>
      </c>
      <c r="DQ61" s="28">
        <f t="shared" ca="1" si="86"/>
        <v>-13589.325473970188</v>
      </c>
      <c r="DR61" s="28">
        <f t="shared" ca="1" si="86"/>
        <v>9343.7250279077543</v>
      </c>
      <c r="DS61" s="28">
        <f t="shared" ca="1" si="86"/>
        <v>-7256.3092778218697</v>
      </c>
      <c r="DT61" s="28">
        <f t="shared" ca="1" si="86"/>
        <v>-24997.270675525109</v>
      </c>
      <c r="DU61" s="28">
        <f t="shared" ca="1" si="86"/>
        <v>13788.584940761766</v>
      </c>
      <c r="DV61" s="28">
        <f t="shared" ca="1" si="86"/>
        <v>-13874.191953589094</v>
      </c>
      <c r="DW61" s="28">
        <f t="shared" ca="1" si="86"/>
        <v>-24609.025461435984</v>
      </c>
      <c r="DX61" s="28">
        <f t="shared" ca="1" si="86"/>
        <v>20914.293101597392</v>
      </c>
      <c r="DY61" s="28">
        <f t="shared" ca="1" si="86"/>
        <v>-37165.447132142603</v>
      </c>
      <c r="DZ61" s="28">
        <f t="shared" ca="1" si="86"/>
        <v>22400.16081038399</v>
      </c>
      <c r="EA61" s="29">
        <f ca="1">SUM(DO46:DZ46)</f>
        <v>-19790.101888614059</v>
      </c>
      <c r="EB61" s="28">
        <f t="shared" ref="EB61:EM61" ca="1" si="87">EB46</f>
        <v>-15300.66964291795</v>
      </c>
      <c r="EC61" s="28">
        <f t="shared" ca="1" si="87"/>
        <v>-5248.2236189002542</v>
      </c>
      <c r="ED61" s="28">
        <f t="shared" ca="1" si="87"/>
        <v>-29899.979298947776</v>
      </c>
      <c r="EE61" s="28">
        <f t="shared" ca="1" si="87"/>
        <v>22322.2269432711</v>
      </c>
      <c r="EF61" s="28">
        <f t="shared" ca="1" si="87"/>
        <v>44795.662142992776</v>
      </c>
      <c r="EG61" s="28">
        <f t="shared" ca="1" si="87"/>
        <v>-25254.510429760587</v>
      </c>
      <c r="EH61" s="28">
        <f t="shared" ca="1" si="87"/>
        <v>-42716.029161761406</v>
      </c>
      <c r="EI61" s="28">
        <f t="shared" ca="1" si="87"/>
        <v>15303.910245440315</v>
      </c>
      <c r="EJ61" s="28">
        <f t="shared" ca="1" si="87"/>
        <v>-17657.676977292602</v>
      </c>
      <c r="EK61" s="28">
        <f t="shared" ca="1" si="87"/>
        <v>16534.926582235777</v>
      </c>
      <c r="EL61" s="28">
        <f t="shared" ca="1" si="87"/>
        <v>24052.96099800989</v>
      </c>
      <c r="EM61" s="28">
        <f t="shared" ca="1" si="87"/>
        <v>-13898.578519699777</v>
      </c>
      <c r="EN61" s="29">
        <f ca="1">SUM(EB46:EM46)</f>
        <v>-26965.980737330487</v>
      </c>
    </row>
    <row r="62" spans="1:144" ht="12.75" customHeight="1" outlineLevel="1" x14ac:dyDescent="0.2"/>
    <row r="63" spans="1:144" ht="12.75" customHeight="1" outlineLevel="1" x14ac:dyDescent="0.2"/>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63"/>
  <sheetViews>
    <sheetView workbookViewId="0"/>
  </sheetViews>
  <sheetFormatPr defaultRowHeight="12.75" customHeight="1" outlineLevelRow="1" x14ac:dyDescent="0.2"/>
  <cols>
    <col min="1" max="1" width="22.7109375" customWidth="1"/>
    <col min="2" max="144" width="10.5703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"Trial 4"</f>
        <v>Trial 4</v>
      </c>
      <c r="B4" s="119"/>
      <c r="C4" s="119"/>
    </row>
    <row r="5" spans="1:144" ht="12.75" customHeight="1" x14ac:dyDescent="0.2">
      <c r="A5" s="119" t="str">
        <f>""</f>
        <v/>
      </c>
      <c r="B5" s="119"/>
      <c r="C5" s="119"/>
    </row>
    <row r="6" spans="1:144" ht="12.75" customHeight="1" x14ac:dyDescent="0.2">
      <c r="A6" s="3" t="str">
        <f>"Demand"</f>
        <v>Demand</v>
      </c>
    </row>
    <row r="7" spans="1:144" ht="12.75" customHeight="1" outlineLevel="1" x14ac:dyDescent="0.2">
      <c r="A7" s="2" t="str">
        <f>" "</f>
        <v xml:space="preserve"> </v>
      </c>
    </row>
    <row r="8" spans="1:144" ht="12.75" customHeight="1" outlineLevel="1" x14ac:dyDescent="0.2">
      <c r="B8" s="19" t="str">
        <f>ZZZ__FnCalls!F7</f>
        <v>MMM 2010</v>
      </c>
      <c r="C8" s="20" t="str">
        <f>ZZZ__FnCalls!F8</f>
        <v>MMM 2010</v>
      </c>
      <c r="D8" s="20" t="str">
        <f>ZZZ__FnCalls!F9</f>
        <v>MMM 2010</v>
      </c>
      <c r="E8" s="20" t="str">
        <f>ZZZ__FnCalls!F10</f>
        <v>MMM 2010</v>
      </c>
      <c r="F8" s="20" t="str">
        <f>ZZZ__FnCalls!F11</f>
        <v>MMM 2010</v>
      </c>
      <c r="G8" s="20" t="str">
        <f>ZZZ__FnCalls!F12</f>
        <v>MMM 2010</v>
      </c>
      <c r="H8" s="20" t="str">
        <f>ZZZ__FnCalls!F13</f>
        <v>MMM 2010</v>
      </c>
      <c r="I8" s="20" t="str">
        <f>ZZZ__FnCalls!F14</f>
        <v>MMM 2010</v>
      </c>
      <c r="J8" s="20" t="str">
        <f>ZZZ__FnCalls!F15</f>
        <v>MMM 2010</v>
      </c>
      <c r="K8" s="20" t="str">
        <f>ZZZ__FnCalls!F16</f>
        <v>MMM 2010</v>
      </c>
      <c r="L8" s="20" t="str">
        <f>ZZZ__FnCalls!F17</f>
        <v>MMM 2010</v>
      </c>
      <c r="M8" s="20" t="str">
        <f>ZZZ__FnCalls!F18</f>
        <v>MMM 2010</v>
      </c>
      <c r="N8" s="21" t="str">
        <f>ZZZ__FnCalls!H7</f>
        <v>2010</v>
      </c>
      <c r="O8" s="20" t="str">
        <f>ZZZ__FnCalls!F19</f>
        <v>MMM 2011</v>
      </c>
      <c r="P8" s="20" t="str">
        <f>ZZZ__FnCalls!F20</f>
        <v>MMM 2011</v>
      </c>
      <c r="Q8" s="20" t="str">
        <f>ZZZ__FnCalls!F21</f>
        <v>MMM 2011</v>
      </c>
      <c r="R8" s="20" t="str">
        <f>ZZZ__FnCalls!F22</f>
        <v>MMM 2011</v>
      </c>
      <c r="S8" s="20" t="str">
        <f>ZZZ__FnCalls!F23</f>
        <v>MMM 2011</v>
      </c>
      <c r="T8" s="20" t="str">
        <f>ZZZ__FnCalls!F24</f>
        <v>MMM 2011</v>
      </c>
      <c r="U8" s="20" t="str">
        <f>ZZZ__FnCalls!F25</f>
        <v>MMM 2011</v>
      </c>
      <c r="V8" s="20" t="str">
        <f>ZZZ__FnCalls!F26</f>
        <v>MMM 2011</v>
      </c>
      <c r="W8" s="20" t="str">
        <f>ZZZ__FnCalls!F27</f>
        <v>MMM 2011</v>
      </c>
      <c r="X8" s="20" t="str">
        <f>ZZZ__FnCalls!F28</f>
        <v>MMM 2011</v>
      </c>
      <c r="Y8" s="20" t="str">
        <f>ZZZ__FnCalls!F29</f>
        <v>MMM 2011</v>
      </c>
      <c r="Z8" s="20" t="str">
        <f>ZZZ__FnCalls!F30</f>
        <v>MMM 2011</v>
      </c>
      <c r="AA8" s="21" t="str">
        <f>ZZZ__FnCalls!H19</f>
        <v>2011</v>
      </c>
      <c r="AB8" s="20" t="str">
        <f>ZZZ__FnCalls!F31</f>
        <v>MMM 2012</v>
      </c>
      <c r="AC8" s="20" t="str">
        <f>ZZZ__FnCalls!F32</f>
        <v>MMM 2012</v>
      </c>
      <c r="AD8" s="20" t="str">
        <f>ZZZ__FnCalls!F33</f>
        <v>MMM 2012</v>
      </c>
      <c r="AE8" s="20" t="str">
        <f>ZZZ__FnCalls!F34</f>
        <v>MMM 2012</v>
      </c>
      <c r="AF8" s="20" t="str">
        <f>ZZZ__FnCalls!F35</f>
        <v>MMM 2012</v>
      </c>
      <c r="AG8" s="20" t="str">
        <f>ZZZ__FnCalls!F36</f>
        <v>MMM 2012</v>
      </c>
      <c r="AH8" s="20" t="str">
        <f>ZZZ__FnCalls!F37</f>
        <v>MMM 2012</v>
      </c>
      <c r="AI8" s="20" t="str">
        <f>ZZZ__FnCalls!F38</f>
        <v>MMM 2012</v>
      </c>
      <c r="AJ8" s="20" t="str">
        <f>ZZZ__FnCalls!F39</f>
        <v>MMM 2012</v>
      </c>
      <c r="AK8" s="20" t="str">
        <f>ZZZ__FnCalls!F40</f>
        <v>MMM 2012</v>
      </c>
      <c r="AL8" s="20" t="str">
        <f>ZZZ__FnCalls!F41</f>
        <v>MMM 2012</v>
      </c>
      <c r="AM8" s="20" t="str">
        <f>ZZZ__FnCalls!F42</f>
        <v>MMM 2012</v>
      </c>
      <c r="AN8" s="21" t="str">
        <f>ZZZ__FnCalls!H31</f>
        <v>2012</v>
      </c>
      <c r="AO8" s="20" t="str">
        <f>ZZZ__FnCalls!F43</f>
        <v>MMM 2013</v>
      </c>
      <c r="AP8" s="20" t="str">
        <f>ZZZ__FnCalls!F44</f>
        <v>MMM 2013</v>
      </c>
      <c r="AQ8" s="20" t="str">
        <f>ZZZ__FnCalls!F45</f>
        <v>MMM 2013</v>
      </c>
      <c r="AR8" s="20" t="str">
        <f>ZZZ__FnCalls!F46</f>
        <v>MMM 2013</v>
      </c>
      <c r="AS8" s="20" t="str">
        <f>ZZZ__FnCalls!F47</f>
        <v>MMM 2013</v>
      </c>
      <c r="AT8" s="20" t="str">
        <f>ZZZ__FnCalls!F48</f>
        <v>MMM 2013</v>
      </c>
      <c r="AU8" s="20" t="str">
        <f>ZZZ__FnCalls!F49</f>
        <v>MMM 2013</v>
      </c>
      <c r="AV8" s="20" t="str">
        <f>ZZZ__FnCalls!F50</f>
        <v>MMM 2013</v>
      </c>
      <c r="AW8" s="20" t="str">
        <f>ZZZ__FnCalls!F51</f>
        <v>MMM 2013</v>
      </c>
      <c r="AX8" s="20" t="str">
        <f>ZZZ__FnCalls!F52</f>
        <v>MMM 2013</v>
      </c>
      <c r="AY8" s="20" t="str">
        <f>ZZZ__FnCalls!F53</f>
        <v>MMM 2013</v>
      </c>
      <c r="AZ8" s="20" t="str">
        <f>ZZZ__FnCalls!F54</f>
        <v>MMM 2013</v>
      </c>
      <c r="BA8" s="21" t="str">
        <f>ZZZ__FnCalls!H43</f>
        <v>2013</v>
      </c>
      <c r="BB8" s="20" t="str">
        <f>ZZZ__FnCalls!F55</f>
        <v>MMM 2014</v>
      </c>
      <c r="BC8" s="20" t="str">
        <f>ZZZ__FnCalls!F56</f>
        <v>MMM 2014</v>
      </c>
      <c r="BD8" s="20" t="str">
        <f>ZZZ__FnCalls!F57</f>
        <v>MMM 2014</v>
      </c>
      <c r="BE8" s="20" t="str">
        <f>ZZZ__FnCalls!F58</f>
        <v>MMM 2014</v>
      </c>
      <c r="BF8" s="20" t="str">
        <f>ZZZ__FnCalls!F59</f>
        <v>MMM 2014</v>
      </c>
      <c r="BG8" s="20" t="str">
        <f>ZZZ__FnCalls!F60</f>
        <v>MMM 2014</v>
      </c>
      <c r="BH8" s="20" t="str">
        <f>ZZZ__FnCalls!F61</f>
        <v>MMM 2014</v>
      </c>
      <c r="BI8" s="20" t="str">
        <f>ZZZ__FnCalls!F62</f>
        <v>MMM 2014</v>
      </c>
      <c r="BJ8" s="20" t="str">
        <f>ZZZ__FnCalls!F63</f>
        <v>MMM 2014</v>
      </c>
      <c r="BK8" s="20" t="str">
        <f>ZZZ__FnCalls!F64</f>
        <v>MMM 2014</v>
      </c>
      <c r="BL8" s="20" t="str">
        <f>ZZZ__FnCalls!F65</f>
        <v>MMM 2014</v>
      </c>
      <c r="BM8" s="20" t="str">
        <f>ZZZ__FnCalls!F66</f>
        <v>MMM 2014</v>
      </c>
      <c r="BN8" s="21" t="str">
        <f>ZZZ__FnCalls!H55</f>
        <v>2014</v>
      </c>
      <c r="BO8" s="20" t="str">
        <f>ZZZ__FnCalls!F67</f>
        <v>MMM 2015</v>
      </c>
      <c r="BP8" s="20" t="str">
        <f>ZZZ__FnCalls!F68</f>
        <v>MMM 2015</v>
      </c>
      <c r="BQ8" s="20" t="str">
        <f>ZZZ__FnCalls!F69</f>
        <v>MMM 2015</v>
      </c>
      <c r="BR8" s="20" t="str">
        <f>ZZZ__FnCalls!F70</f>
        <v>MMM 2015</v>
      </c>
      <c r="BS8" s="20" t="str">
        <f>ZZZ__FnCalls!F71</f>
        <v>MMM 2015</v>
      </c>
      <c r="BT8" s="20" t="str">
        <f>ZZZ__FnCalls!F72</f>
        <v>MMM 2015</v>
      </c>
      <c r="BU8" s="20" t="str">
        <f>ZZZ__FnCalls!F73</f>
        <v>MMM 2015</v>
      </c>
      <c r="BV8" s="20" t="str">
        <f>ZZZ__FnCalls!F74</f>
        <v>MMM 2015</v>
      </c>
      <c r="BW8" s="20" t="str">
        <f>ZZZ__FnCalls!F75</f>
        <v>MMM 2015</v>
      </c>
      <c r="BX8" s="20" t="str">
        <f>ZZZ__FnCalls!F76</f>
        <v>MMM 2015</v>
      </c>
      <c r="BY8" s="20" t="str">
        <f>ZZZ__FnCalls!F77</f>
        <v>MMM 2015</v>
      </c>
      <c r="BZ8" s="20" t="str">
        <f>ZZZ__FnCalls!F78</f>
        <v>MMM 2015</v>
      </c>
      <c r="CA8" s="21" t="str">
        <f>ZZZ__FnCalls!H67</f>
        <v>2015</v>
      </c>
      <c r="CB8" s="20" t="str">
        <f>ZZZ__FnCalls!F79</f>
        <v>MMM 2016</v>
      </c>
      <c r="CC8" s="20" t="str">
        <f>ZZZ__FnCalls!F80</f>
        <v>MMM 2016</v>
      </c>
      <c r="CD8" s="20" t="str">
        <f>ZZZ__FnCalls!F81</f>
        <v>MMM 2016</v>
      </c>
      <c r="CE8" s="20" t="str">
        <f>ZZZ__FnCalls!F82</f>
        <v>MMM 2016</v>
      </c>
      <c r="CF8" s="20" t="str">
        <f>ZZZ__FnCalls!F83</f>
        <v>MMM 2016</v>
      </c>
      <c r="CG8" s="20" t="str">
        <f>ZZZ__FnCalls!F84</f>
        <v>MMM 2016</v>
      </c>
      <c r="CH8" s="20" t="str">
        <f>ZZZ__FnCalls!F85</f>
        <v>MMM 2016</v>
      </c>
      <c r="CI8" s="20" t="str">
        <f>ZZZ__FnCalls!F86</f>
        <v>MMM 2016</v>
      </c>
      <c r="CJ8" s="20" t="str">
        <f>ZZZ__FnCalls!F87</f>
        <v>MMM 2016</v>
      </c>
      <c r="CK8" s="20" t="str">
        <f>ZZZ__FnCalls!F88</f>
        <v>MMM 2016</v>
      </c>
      <c r="CL8" s="20" t="str">
        <f>ZZZ__FnCalls!F89</f>
        <v>MMM 2016</v>
      </c>
      <c r="CM8" s="20" t="str">
        <f>ZZZ__FnCalls!F90</f>
        <v>MMM 2016</v>
      </c>
      <c r="CN8" s="21" t="str">
        <f>ZZZ__FnCalls!H79</f>
        <v>2016</v>
      </c>
      <c r="CO8" s="20" t="str">
        <f>ZZZ__FnCalls!F91</f>
        <v>MMM 2017</v>
      </c>
      <c r="CP8" s="20" t="str">
        <f>ZZZ__FnCalls!F92</f>
        <v>MMM 2017</v>
      </c>
      <c r="CQ8" s="20" t="str">
        <f>ZZZ__FnCalls!F93</f>
        <v>MMM 2017</v>
      </c>
      <c r="CR8" s="20" t="str">
        <f>ZZZ__FnCalls!F94</f>
        <v>MMM 2017</v>
      </c>
      <c r="CS8" s="20" t="str">
        <f>ZZZ__FnCalls!F95</f>
        <v>MMM 2017</v>
      </c>
      <c r="CT8" s="20" t="str">
        <f>ZZZ__FnCalls!F96</f>
        <v>MMM 2017</v>
      </c>
      <c r="CU8" s="20" t="str">
        <f>ZZZ__FnCalls!F97</f>
        <v>MMM 2017</v>
      </c>
      <c r="CV8" s="20" t="str">
        <f>ZZZ__FnCalls!F98</f>
        <v>MMM 2017</v>
      </c>
      <c r="CW8" s="20" t="str">
        <f>ZZZ__FnCalls!F99</f>
        <v>MMM 2017</v>
      </c>
      <c r="CX8" s="20" t="str">
        <f>ZZZ__FnCalls!F100</f>
        <v>MMM 2017</v>
      </c>
      <c r="CY8" s="20" t="str">
        <f>ZZZ__FnCalls!F101</f>
        <v>MMM 2017</v>
      </c>
      <c r="CZ8" s="20" t="str">
        <f>ZZZ__FnCalls!F102</f>
        <v>MMM 2017</v>
      </c>
      <c r="DA8" s="21" t="str">
        <f>ZZZ__FnCalls!H91</f>
        <v>2017</v>
      </c>
      <c r="DB8" s="20" t="str">
        <f>ZZZ__FnCalls!F103</f>
        <v>MMM 2018</v>
      </c>
      <c r="DC8" s="20" t="str">
        <f>ZZZ__FnCalls!F104</f>
        <v>MMM 2018</v>
      </c>
      <c r="DD8" s="20" t="str">
        <f>ZZZ__FnCalls!F105</f>
        <v>MMM 2018</v>
      </c>
      <c r="DE8" s="20" t="str">
        <f>ZZZ__FnCalls!F106</f>
        <v>MMM 2018</v>
      </c>
      <c r="DF8" s="20" t="str">
        <f>ZZZ__FnCalls!F107</f>
        <v>MMM 2018</v>
      </c>
      <c r="DG8" s="20" t="str">
        <f>ZZZ__FnCalls!F108</f>
        <v>MMM 2018</v>
      </c>
      <c r="DH8" s="20" t="str">
        <f>ZZZ__FnCalls!F109</f>
        <v>MMM 2018</v>
      </c>
      <c r="DI8" s="20" t="str">
        <f>ZZZ__FnCalls!F110</f>
        <v>MMM 2018</v>
      </c>
      <c r="DJ8" s="20" t="str">
        <f>ZZZ__FnCalls!F111</f>
        <v>MMM 2018</v>
      </c>
      <c r="DK8" s="20" t="str">
        <f>ZZZ__FnCalls!F112</f>
        <v>MMM 2018</v>
      </c>
      <c r="DL8" s="20" t="str">
        <f>ZZZ__FnCalls!F113</f>
        <v>MMM 2018</v>
      </c>
      <c r="DM8" s="20" t="str">
        <f>ZZZ__FnCalls!F114</f>
        <v>MMM 2018</v>
      </c>
      <c r="DN8" s="21" t="str">
        <f>ZZZ__FnCalls!H103</f>
        <v>2018</v>
      </c>
      <c r="DO8" s="20" t="str">
        <f>ZZZ__FnCalls!F115</f>
        <v>MMM 2019</v>
      </c>
      <c r="DP8" s="20" t="str">
        <f>ZZZ__FnCalls!F116</f>
        <v>MMM 2019</v>
      </c>
      <c r="DQ8" s="20" t="str">
        <f>ZZZ__FnCalls!F117</f>
        <v>MMM 2019</v>
      </c>
      <c r="DR8" s="20" t="str">
        <f>ZZZ__FnCalls!F118</f>
        <v>MMM 2019</v>
      </c>
      <c r="DS8" s="20" t="str">
        <f>ZZZ__FnCalls!F119</f>
        <v>MMM 2019</v>
      </c>
      <c r="DT8" s="20" t="str">
        <f>ZZZ__FnCalls!F120</f>
        <v>MMM 2019</v>
      </c>
      <c r="DU8" s="20" t="str">
        <f>ZZZ__FnCalls!F121</f>
        <v>MMM 2019</v>
      </c>
      <c r="DV8" s="20" t="str">
        <f>ZZZ__FnCalls!F122</f>
        <v>MMM 2019</v>
      </c>
      <c r="DW8" s="20" t="str">
        <f>ZZZ__FnCalls!F123</f>
        <v>MMM 2019</v>
      </c>
      <c r="DX8" s="20" t="str">
        <f>ZZZ__FnCalls!F124</f>
        <v>MMM 2019</v>
      </c>
      <c r="DY8" s="20" t="str">
        <f>ZZZ__FnCalls!F125</f>
        <v>MMM 2019</v>
      </c>
      <c r="DZ8" s="20" t="str">
        <f>ZZZ__FnCalls!F126</f>
        <v>MMM 2019</v>
      </c>
      <c r="EA8" s="21" t="str">
        <f>ZZZ__FnCalls!H115</f>
        <v>2019</v>
      </c>
      <c r="EB8" s="20" t="str">
        <f>ZZZ__FnCalls!F127</f>
        <v>MMM 2020</v>
      </c>
      <c r="EC8" s="20" t="str">
        <f>ZZZ__FnCalls!F128</f>
        <v>MMM 2020</v>
      </c>
      <c r="ED8" s="20" t="str">
        <f>ZZZ__FnCalls!F129</f>
        <v>MMM 2020</v>
      </c>
      <c r="EE8" s="20" t="str">
        <f>ZZZ__FnCalls!F130</f>
        <v>MMM 2020</v>
      </c>
      <c r="EF8" s="20" t="str">
        <f>ZZZ__FnCalls!F131</f>
        <v>MMM 2020</v>
      </c>
      <c r="EG8" s="20" t="str">
        <f>ZZZ__FnCalls!F132</f>
        <v>MMM 2020</v>
      </c>
      <c r="EH8" s="20" t="str">
        <f>ZZZ__FnCalls!F133</f>
        <v>MMM 2020</v>
      </c>
      <c r="EI8" s="20" t="str">
        <f>ZZZ__FnCalls!F134</f>
        <v>MMM 2020</v>
      </c>
      <c r="EJ8" s="20" t="str">
        <f>ZZZ__FnCalls!F135</f>
        <v>MMM 2020</v>
      </c>
      <c r="EK8" s="20" t="str">
        <f>ZZZ__FnCalls!F136</f>
        <v>MMM 2020</v>
      </c>
      <c r="EL8" s="20" t="str">
        <f>ZZZ__FnCalls!F137</f>
        <v>MMM 2020</v>
      </c>
      <c r="EM8" s="20" t="str">
        <f>ZZZ__FnCalls!F138</f>
        <v>MMM 2020</v>
      </c>
      <c r="EN8" s="21" t="str">
        <f>ZZZ__FnCalls!H127</f>
        <v>2020</v>
      </c>
    </row>
    <row r="9" spans="1:144" ht="12.75" customHeight="1" outlineLevel="1" x14ac:dyDescent="0.2">
      <c r="A9" s="7" t="str">
        <f>Labels!B28</f>
        <v>Aggregate Demand</v>
      </c>
      <c r="B9" s="22">
        <f t="shared" ref="B9:M9" ca="1" si="0">B36+0+B13</f>
        <v>947761.16914861719</v>
      </c>
      <c r="C9" s="22">
        <f t="shared" ca="1" si="0"/>
        <v>938945.79074174957</v>
      </c>
      <c r="D9" s="22">
        <f t="shared" ca="1" si="0"/>
        <v>957276.6746666535</v>
      </c>
      <c r="E9" s="22">
        <f t="shared" ca="1" si="0"/>
        <v>955541.3296980561</v>
      </c>
      <c r="F9" s="22">
        <f t="shared" ca="1" si="0"/>
        <v>990712.48313247599</v>
      </c>
      <c r="G9" s="22">
        <f t="shared" ca="1" si="0"/>
        <v>977343.28582208627</v>
      </c>
      <c r="H9" s="22">
        <f t="shared" ca="1" si="0"/>
        <v>953061.50234861032</v>
      </c>
      <c r="I9" s="22">
        <f t="shared" ca="1" si="0"/>
        <v>956146.63682509458</v>
      </c>
      <c r="J9" s="22">
        <f t="shared" ca="1" si="0"/>
        <v>939591.81466487038</v>
      </c>
      <c r="K9" s="22">
        <f t="shared" ca="1" si="0"/>
        <v>981888.01425544149</v>
      </c>
      <c r="L9" s="22">
        <f t="shared" ca="1" si="0"/>
        <v>945183.45297573181</v>
      </c>
      <c r="M9" s="22">
        <f t="shared" ca="1" si="0"/>
        <v>934975.05361163861</v>
      </c>
      <c r="N9" s="23">
        <f ca="1">SUM(B9:M9)</f>
        <v>11478427.207891025</v>
      </c>
      <c r="O9" s="22">
        <f t="shared" ref="O9:Z9" ca="1" si="1">O36+0+O13</f>
        <v>967317.68684554135</v>
      </c>
      <c r="P9" s="22">
        <f t="shared" ca="1" si="1"/>
        <v>933559.31267108419</v>
      </c>
      <c r="Q9" s="22">
        <f t="shared" ca="1" si="1"/>
        <v>988492.67826022301</v>
      </c>
      <c r="R9" s="22">
        <f t="shared" ca="1" si="1"/>
        <v>919019.81923728529</v>
      </c>
      <c r="S9" s="22">
        <f t="shared" ca="1" si="1"/>
        <v>906732.72405955067</v>
      </c>
      <c r="T9" s="22">
        <f t="shared" ca="1" si="1"/>
        <v>945346.93661688</v>
      </c>
      <c r="U9" s="22">
        <f t="shared" ca="1" si="1"/>
        <v>929017.14051876811</v>
      </c>
      <c r="V9" s="22">
        <f t="shared" ca="1" si="1"/>
        <v>915019.64593597094</v>
      </c>
      <c r="W9" s="22">
        <f t="shared" ca="1" si="1"/>
        <v>970016.57722478197</v>
      </c>
      <c r="X9" s="22">
        <f t="shared" ca="1" si="1"/>
        <v>951442.09586153866</v>
      </c>
      <c r="Y9" s="22">
        <f t="shared" ca="1" si="1"/>
        <v>956715.42418462737</v>
      </c>
      <c r="Z9" s="22">
        <f t="shared" ca="1" si="1"/>
        <v>950614.85369583324</v>
      </c>
      <c r="AA9" s="23">
        <f ca="1">SUM(O9:Z9)</f>
        <v>11333294.895112086</v>
      </c>
      <c r="AB9" s="22">
        <f t="shared" ref="AB9:AM9" ca="1" si="2">AB36+0+AB13</f>
        <v>950841.69054852449</v>
      </c>
      <c r="AC9" s="22">
        <f t="shared" ca="1" si="2"/>
        <v>952211.8010404238</v>
      </c>
      <c r="AD9" s="22">
        <f t="shared" ca="1" si="2"/>
        <v>908563.2883496572</v>
      </c>
      <c r="AE9" s="22">
        <f t="shared" ca="1" si="2"/>
        <v>941686.83652645897</v>
      </c>
      <c r="AF9" s="22">
        <f t="shared" ca="1" si="2"/>
        <v>959024.34138638456</v>
      </c>
      <c r="AG9" s="22">
        <f t="shared" ca="1" si="2"/>
        <v>916834.8346906309</v>
      </c>
      <c r="AH9" s="22">
        <f t="shared" ca="1" si="2"/>
        <v>1002234.0001712808</v>
      </c>
      <c r="AI9" s="22">
        <f t="shared" ca="1" si="2"/>
        <v>932713.21163387923</v>
      </c>
      <c r="AJ9" s="22">
        <f t="shared" ca="1" si="2"/>
        <v>903243.1038030273</v>
      </c>
      <c r="AK9" s="22">
        <f t="shared" ca="1" si="2"/>
        <v>931796.29510111059</v>
      </c>
      <c r="AL9" s="22">
        <f t="shared" ca="1" si="2"/>
        <v>952062.03174994641</v>
      </c>
      <c r="AM9" s="22">
        <f t="shared" ca="1" si="2"/>
        <v>959277.67912557395</v>
      </c>
      <c r="AN9" s="23">
        <f ca="1">SUM(AB9:AM9)</f>
        <v>11310489.114126896</v>
      </c>
      <c r="AO9" s="22">
        <f t="shared" ref="AO9:AZ9" ca="1" si="3">AO36+0+AO13</f>
        <v>914815.84968948131</v>
      </c>
      <c r="AP9" s="22">
        <f t="shared" ca="1" si="3"/>
        <v>966732.01379936526</v>
      </c>
      <c r="AQ9" s="22">
        <f t="shared" ca="1" si="3"/>
        <v>945790.13450547552</v>
      </c>
      <c r="AR9" s="22">
        <f t="shared" ca="1" si="3"/>
        <v>959174.84489826672</v>
      </c>
      <c r="AS9" s="22">
        <f t="shared" ca="1" si="3"/>
        <v>948135.10280442261</v>
      </c>
      <c r="AT9" s="22">
        <f t="shared" ca="1" si="3"/>
        <v>903148.15119768959</v>
      </c>
      <c r="AU9" s="22">
        <f t="shared" ca="1" si="3"/>
        <v>924622.9893038912</v>
      </c>
      <c r="AV9" s="22">
        <f t="shared" ca="1" si="3"/>
        <v>998203.91960652731</v>
      </c>
      <c r="AW9" s="22">
        <f t="shared" ca="1" si="3"/>
        <v>934195.85131024884</v>
      </c>
      <c r="AX9" s="22">
        <f t="shared" ca="1" si="3"/>
        <v>955855.45421568607</v>
      </c>
      <c r="AY9" s="22">
        <f t="shared" ca="1" si="3"/>
        <v>888144.47872471483</v>
      </c>
      <c r="AZ9" s="22">
        <f t="shared" ca="1" si="3"/>
        <v>991860.80537679675</v>
      </c>
      <c r="BA9" s="23">
        <f ca="1">SUM(AO9:AZ9)</f>
        <v>11330679.595432566</v>
      </c>
      <c r="BB9" s="22">
        <f t="shared" ref="BB9:BM9" ca="1" si="4">BB36+0+BB13</f>
        <v>987032.36510398926</v>
      </c>
      <c r="BC9" s="22">
        <f t="shared" ca="1" si="4"/>
        <v>906059.26940775733</v>
      </c>
      <c r="BD9" s="22">
        <f t="shared" ca="1" si="4"/>
        <v>938645.60289598664</v>
      </c>
      <c r="BE9" s="22">
        <f t="shared" ca="1" si="4"/>
        <v>924059.93558987626</v>
      </c>
      <c r="BF9" s="22">
        <f t="shared" ca="1" si="4"/>
        <v>908533.67987089755</v>
      </c>
      <c r="BG9" s="22">
        <f t="shared" ca="1" si="4"/>
        <v>950429.99949551641</v>
      </c>
      <c r="BH9" s="22">
        <f t="shared" ca="1" si="4"/>
        <v>990161.96400393604</v>
      </c>
      <c r="BI9" s="22">
        <f t="shared" ca="1" si="4"/>
        <v>904130.48785445082</v>
      </c>
      <c r="BJ9" s="22">
        <f t="shared" ca="1" si="4"/>
        <v>952891.85088907776</v>
      </c>
      <c r="BK9" s="22">
        <f t="shared" ca="1" si="4"/>
        <v>942459.95642668032</v>
      </c>
      <c r="BL9" s="22">
        <f t="shared" ca="1" si="4"/>
        <v>919391.2126474916</v>
      </c>
      <c r="BM9" s="22">
        <f t="shared" ca="1" si="4"/>
        <v>932114.80255892407</v>
      </c>
      <c r="BN9" s="23">
        <f ca="1">SUM(BB9:BM9)</f>
        <v>11255911.126744587</v>
      </c>
      <c r="BO9" s="22">
        <f t="shared" ref="BO9:BZ9" ca="1" si="5">BO36+0+BO13</f>
        <v>986677.57668082544</v>
      </c>
      <c r="BP9" s="22">
        <f t="shared" ca="1" si="5"/>
        <v>920950.15624010505</v>
      </c>
      <c r="BQ9" s="22">
        <f t="shared" ca="1" si="5"/>
        <v>935467.13223942008</v>
      </c>
      <c r="BR9" s="22">
        <f t="shared" ca="1" si="5"/>
        <v>925713.63980889984</v>
      </c>
      <c r="BS9" s="22">
        <f t="shared" ca="1" si="5"/>
        <v>934040.09813099541</v>
      </c>
      <c r="BT9" s="22">
        <f t="shared" ca="1" si="5"/>
        <v>967631.97875077347</v>
      </c>
      <c r="BU9" s="22">
        <f t="shared" ca="1" si="5"/>
        <v>944253.66640131164</v>
      </c>
      <c r="BV9" s="22">
        <f t="shared" ca="1" si="5"/>
        <v>962653.00931968004</v>
      </c>
      <c r="BW9" s="22">
        <f t="shared" ca="1" si="5"/>
        <v>929614.70078282477</v>
      </c>
      <c r="BX9" s="22">
        <f t="shared" ca="1" si="5"/>
        <v>923922.9544920004</v>
      </c>
      <c r="BY9" s="22">
        <f t="shared" ca="1" si="5"/>
        <v>892710.29819978005</v>
      </c>
      <c r="BZ9" s="22">
        <f t="shared" ca="1" si="5"/>
        <v>965597.91747329268</v>
      </c>
      <c r="CA9" s="23">
        <f ca="1">SUM(BO9:BZ9)</f>
        <v>11289233.128519909</v>
      </c>
      <c r="CB9" s="22">
        <f t="shared" ref="CB9:CM9" ca="1" si="6">CB36+0+CB13</f>
        <v>914970.76310100744</v>
      </c>
      <c r="CC9" s="22">
        <f t="shared" ca="1" si="6"/>
        <v>934290.33590875019</v>
      </c>
      <c r="CD9" s="22">
        <f t="shared" ca="1" si="6"/>
        <v>919556.62721513875</v>
      </c>
      <c r="CE9" s="22">
        <f t="shared" ca="1" si="6"/>
        <v>951203.95670149685</v>
      </c>
      <c r="CF9" s="22">
        <f t="shared" ca="1" si="6"/>
        <v>911544.3643658302</v>
      </c>
      <c r="CG9" s="22">
        <f t="shared" ca="1" si="6"/>
        <v>943154.64497855492</v>
      </c>
      <c r="CH9" s="22">
        <f t="shared" ca="1" si="6"/>
        <v>929501.78400998237</v>
      </c>
      <c r="CI9" s="22">
        <f t="shared" ca="1" si="6"/>
        <v>944310.46463404456</v>
      </c>
      <c r="CJ9" s="22">
        <f t="shared" ca="1" si="6"/>
        <v>902656.82815094746</v>
      </c>
      <c r="CK9" s="22">
        <f t="shared" ca="1" si="6"/>
        <v>915413.52324549528</v>
      </c>
      <c r="CL9" s="22">
        <f t="shared" ca="1" si="6"/>
        <v>943323.60500594554</v>
      </c>
      <c r="CM9" s="22">
        <f t="shared" ca="1" si="6"/>
        <v>886119.94515925553</v>
      </c>
      <c r="CN9" s="23">
        <f ca="1">SUM(CB9:CM9)</f>
        <v>11096046.84247645</v>
      </c>
      <c r="CO9" s="22">
        <f t="shared" ref="CO9:CZ9" ca="1" si="7">CO36+0+CO13</f>
        <v>946706.89456322917</v>
      </c>
      <c r="CP9" s="22">
        <f t="shared" ca="1" si="7"/>
        <v>966024.78216106235</v>
      </c>
      <c r="CQ9" s="22">
        <f t="shared" ca="1" si="7"/>
        <v>928510.03008398879</v>
      </c>
      <c r="CR9" s="22">
        <f t="shared" ca="1" si="7"/>
        <v>946072.48157924926</v>
      </c>
      <c r="CS9" s="22">
        <f t="shared" ca="1" si="7"/>
        <v>949804.93158543541</v>
      </c>
      <c r="CT9" s="22">
        <f t="shared" ca="1" si="7"/>
        <v>861667.03822289989</v>
      </c>
      <c r="CU9" s="22">
        <f t="shared" ca="1" si="7"/>
        <v>887209.16929489176</v>
      </c>
      <c r="CV9" s="22">
        <f t="shared" ca="1" si="7"/>
        <v>875738.83796014113</v>
      </c>
      <c r="CW9" s="22">
        <f t="shared" ca="1" si="7"/>
        <v>890691.6001083469</v>
      </c>
      <c r="CX9" s="22">
        <f t="shared" ca="1" si="7"/>
        <v>891251.15098746843</v>
      </c>
      <c r="CY9" s="22">
        <f t="shared" ca="1" si="7"/>
        <v>960010.94597830367</v>
      </c>
      <c r="CZ9" s="22">
        <f t="shared" ca="1" si="7"/>
        <v>905975.1832493603</v>
      </c>
      <c r="DA9" s="23">
        <f ca="1">SUM(CO9:CZ9)</f>
        <v>11009663.045774376</v>
      </c>
      <c r="DB9" s="22">
        <f t="shared" ref="DB9:DM9" ca="1" si="8">DB36+0+DB13</f>
        <v>922916.92991100322</v>
      </c>
      <c r="DC9" s="22">
        <f t="shared" ca="1" si="8"/>
        <v>947241.71948074782</v>
      </c>
      <c r="DD9" s="22">
        <f t="shared" ca="1" si="8"/>
        <v>867790.62955786672</v>
      </c>
      <c r="DE9" s="22">
        <f t="shared" ca="1" si="8"/>
        <v>935843.26550899562</v>
      </c>
      <c r="DF9" s="22">
        <f t="shared" ca="1" si="8"/>
        <v>901877.56319428387</v>
      </c>
      <c r="DG9" s="22">
        <f t="shared" ca="1" si="8"/>
        <v>867971.31830510031</v>
      </c>
      <c r="DH9" s="22">
        <f t="shared" ca="1" si="8"/>
        <v>873180.82993838342</v>
      </c>
      <c r="DI9" s="22">
        <f t="shared" ca="1" si="8"/>
        <v>967734.43767976272</v>
      </c>
      <c r="DJ9" s="22">
        <f t="shared" ca="1" si="8"/>
        <v>958777.86709102942</v>
      </c>
      <c r="DK9" s="22">
        <f t="shared" ca="1" si="8"/>
        <v>918254.84368802002</v>
      </c>
      <c r="DL9" s="22">
        <f t="shared" ca="1" si="8"/>
        <v>946993.34504621837</v>
      </c>
      <c r="DM9" s="22">
        <f t="shared" ca="1" si="8"/>
        <v>972967.49465291714</v>
      </c>
      <c r="DN9" s="23">
        <f ca="1">SUM(DB9:DM9)</f>
        <v>11081550.244054331</v>
      </c>
      <c r="DO9" s="22">
        <f t="shared" ref="DO9:DZ9" ca="1" si="9">DO36+0+DO13</f>
        <v>891271.94336869847</v>
      </c>
      <c r="DP9" s="22">
        <f t="shared" ca="1" si="9"/>
        <v>894707.98016120121</v>
      </c>
      <c r="DQ9" s="22">
        <f t="shared" ca="1" si="9"/>
        <v>897439.585126739</v>
      </c>
      <c r="DR9" s="22">
        <f t="shared" ca="1" si="9"/>
        <v>877014.42030774313</v>
      </c>
      <c r="DS9" s="22">
        <f t="shared" ca="1" si="9"/>
        <v>894726.04877799028</v>
      </c>
      <c r="DT9" s="22">
        <f t="shared" ca="1" si="9"/>
        <v>903970.81363906595</v>
      </c>
      <c r="DU9" s="22">
        <f t="shared" ca="1" si="9"/>
        <v>911660.61112827074</v>
      </c>
      <c r="DV9" s="22">
        <f t="shared" ca="1" si="9"/>
        <v>922947.47084804624</v>
      </c>
      <c r="DW9" s="22">
        <f t="shared" ca="1" si="9"/>
        <v>902007.14268320356</v>
      </c>
      <c r="DX9" s="22">
        <f t="shared" ca="1" si="9"/>
        <v>927586.96929771756</v>
      </c>
      <c r="DY9" s="22">
        <f t="shared" ca="1" si="9"/>
        <v>917214.00352903013</v>
      </c>
      <c r="DZ9" s="22">
        <f t="shared" ca="1" si="9"/>
        <v>895531.43697853899</v>
      </c>
      <c r="EA9" s="23">
        <f ca="1">SUM(DO9:DZ9)</f>
        <v>10836078.425846247</v>
      </c>
      <c r="EB9" s="22">
        <f t="shared" ref="EB9:EM9" ca="1" si="10">EB36+0+EB13</f>
        <v>936321.14063295082</v>
      </c>
      <c r="EC9" s="22">
        <f t="shared" ca="1" si="10"/>
        <v>955032.7387382231</v>
      </c>
      <c r="ED9" s="22">
        <f t="shared" ca="1" si="10"/>
        <v>916459.15961781505</v>
      </c>
      <c r="EE9" s="22">
        <f t="shared" ca="1" si="10"/>
        <v>950083.04880179057</v>
      </c>
      <c r="EF9" s="22">
        <f t="shared" ca="1" si="10"/>
        <v>909565.92941642099</v>
      </c>
      <c r="EG9" s="22">
        <f t="shared" ca="1" si="10"/>
        <v>939708.9844633271</v>
      </c>
      <c r="EH9" s="22">
        <f t="shared" ca="1" si="10"/>
        <v>869747.75906786486</v>
      </c>
      <c r="EI9" s="22">
        <f t="shared" ca="1" si="10"/>
        <v>946042.84906349715</v>
      </c>
      <c r="EJ9" s="22">
        <f t="shared" ca="1" si="10"/>
        <v>888556.69146888237</v>
      </c>
      <c r="EK9" s="22">
        <f t="shared" ca="1" si="10"/>
        <v>889074.96358948038</v>
      </c>
      <c r="EL9" s="22">
        <f t="shared" ca="1" si="10"/>
        <v>923216.44844363385</v>
      </c>
      <c r="EM9" s="22">
        <f t="shared" ca="1" si="10"/>
        <v>928296.61432527122</v>
      </c>
      <c r="EN9" s="23">
        <f ca="1">SUM(EB9:EM9)</f>
        <v>11052106.32762916</v>
      </c>
    </row>
    <row r="10" spans="1:144" ht="12.75" customHeight="1" outlineLevel="1" x14ac:dyDescent="0.2">
      <c r="A10" s="11" t="str">
        <f>Labels!B31</f>
        <v>Long Expected Demand</v>
      </c>
      <c r="B10" s="24">
        <f>'(Other Computations)'!B8+'(Other Computations)'!B61*0/Inputs!B13/12</f>
        <v>1166666.6666666667</v>
      </c>
      <c r="C10" s="24">
        <f ca="1">B10+'(Other Computations)'!B61*(B9-B10)/Inputs!B13/12</f>
        <v>1166159.9409779676</v>
      </c>
      <c r="D10" s="24">
        <f ca="1">C10+'(Other Computations)'!B61*(C9-C10)/Inputs!B13/12</f>
        <v>1165633.9822968652</v>
      </c>
      <c r="E10" s="24">
        <f ca="1">D10+'(Other Computations)'!B61*(D9-D10)/Inputs!B13/12</f>
        <v>1165151.6737143879</v>
      </c>
      <c r="F10" s="24">
        <f ca="1">E10+'(Other Computations)'!B61*(E9-E10)/Inputs!B13/12</f>
        <v>1164666.4645847206</v>
      </c>
      <c r="G10" s="24">
        <f ca="1">F10+'(Other Computations)'!B61*(F9-F10)/Inputs!B13/12</f>
        <v>1164263.7933313588</v>
      </c>
      <c r="H10" s="24">
        <f ca="1">G10+'(Other Computations)'!B61*(G9-G10)/Inputs!B13/12</f>
        <v>1163831.1069713836</v>
      </c>
      <c r="I10" s="24">
        <f ca="1">H10+'(Other Computations)'!B61*(H9-H10)/Inputs!B13/12</f>
        <v>1163343.21436809</v>
      </c>
      <c r="J10" s="24">
        <f ca="1">I10+'(Other Computations)'!B61*(I9-I10)/Inputs!B13/12</f>
        <v>1162863.5926608145</v>
      </c>
      <c r="K10" s="24">
        <f ca="1">J10+'(Other Computations)'!B61*(J9-J10)/Inputs!B13/12</f>
        <v>1162346.7598413795</v>
      </c>
      <c r="L10" s="24">
        <f ca="1">K10+'(Other Computations)'!B61*(K9-K10)/Inputs!B13/12</f>
        <v>1161929.0312636343</v>
      </c>
      <c r="M10" s="24">
        <f ca="1">L10+'(Other Computations)'!B61*(L9-L10)/Inputs!B13/12</f>
        <v>1161427.305387968</v>
      </c>
      <c r="N10" s="25">
        <f ca="1">SUM(B10:M10)</f>
        <v>13968283.532065237</v>
      </c>
      <c r="O10" s="24">
        <f ca="1">M10+'(Other Computations)'!B61*(M9-M10)/Inputs!B13/12</f>
        <v>1160903.1103607079</v>
      </c>
      <c r="P10" s="24">
        <f ca="1">O10+'(Other Computations)'!B61*(O9-O10)/Inputs!B13/12</f>
        <v>1160454.9959544227</v>
      </c>
      <c r="Q10" s="24">
        <f ca="1">P10+'(Other Computations)'!B61*(P9-P10)/Inputs!B13/12</f>
        <v>1159929.7744653409</v>
      </c>
      <c r="R10" s="24">
        <f ca="1">Q10+'(Other Computations)'!B61*(Q9-Q10)/Inputs!B13/12</f>
        <v>1159532.9293352365</v>
      </c>
      <c r="S10" s="24">
        <f ca="1">R10+'(Other Computations)'!B61*(R9-R10)/Inputs!B13/12</f>
        <v>1158976.1860248246</v>
      </c>
      <c r="T10" s="24">
        <f ca="1">S10+'(Other Computations)'!B61*(S9-S10)/Inputs!B13/12</f>
        <v>1158392.2891221272</v>
      </c>
      <c r="U10" s="24">
        <f ca="1">T10+'(Other Computations)'!B61*(T9-T10)/Inputs!B13/12</f>
        <v>1157899.1285839207</v>
      </c>
      <c r="V10" s="24">
        <f ca="1">U10+'(Other Computations)'!B61*(U9-U10)/Inputs!B13/12</f>
        <v>1157369.3091671031</v>
      </c>
      <c r="W10" s="24">
        <f ca="1">V10+'(Other Computations)'!B61*(V9-V10)/Inputs!B13/12</f>
        <v>1156808.3145762903</v>
      </c>
      <c r="X10" s="24">
        <f ca="1">W10+'(Other Computations)'!B61*(W9-W10)/Inputs!B13/12</f>
        <v>1156375.9262953841</v>
      </c>
      <c r="Y10" s="24">
        <f ca="1">X10+'(Other Computations)'!B61*(X9-X10)/Inputs!B13/12</f>
        <v>1155901.542428639</v>
      </c>
      <c r="Z10" s="24">
        <f ca="1">Y10+'(Other Computations)'!B61*(Y9-Y10)/Inputs!B13/12</f>
        <v>1155440.4634512223</v>
      </c>
      <c r="AA10" s="25">
        <f ca="1">SUM(O10:Z10)</f>
        <v>13897983.96976522</v>
      </c>
      <c r="AB10" s="24">
        <f ca="1">Z10+'(Other Computations)'!B61*(Z9-Z10)/Inputs!B13/12</f>
        <v>1154966.330095307</v>
      </c>
      <c r="AC10" s="24">
        <f ca="1">AB10+'(Other Computations)'!B61*(AB9-AB10)/Inputs!B13/12</f>
        <v>1154493.8193556154</v>
      </c>
      <c r="AD10" s="24">
        <f ca="1">AC10+'(Other Computations)'!B61*(AC9-AC10)/Inputs!B13/12</f>
        <v>1154025.5739428487</v>
      </c>
      <c r="AE10" s="24">
        <f ca="1">AD10+'(Other Computations)'!B61*(AD9-AD10)/Inputs!B13/12</f>
        <v>1153457.3742076792</v>
      </c>
      <c r="AF10" s="24">
        <f ca="1">AE10+'(Other Computations)'!B61*(AE9-AE10)/Inputs!B13/12</f>
        <v>1152967.1646297134</v>
      </c>
      <c r="AG10" s="24">
        <f ca="1">AF10+'(Other Computations)'!B61*(AF9-AF10)/Inputs!B13/12</f>
        <v>1152518.2229092428</v>
      </c>
      <c r="AH10" s="24">
        <f ca="1">AG10+'(Other Computations)'!B61*(AG9-AG10)/Inputs!B13/12</f>
        <v>1151972.6595105887</v>
      </c>
      <c r="AI10" s="24">
        <f ca="1">AH10+'(Other Computations)'!B61*(AH9-AH10)/Inputs!B13/12</f>
        <v>1151626.0422435997</v>
      </c>
      <c r="AJ10" s="24">
        <f ca="1">AI10+'(Other Computations)'!B61*(AI9-AI10)/Inputs!B13/12</f>
        <v>1151119.2995801512</v>
      </c>
      <c r="AK10" s="24">
        <f ca="1">AJ10+'(Other Computations)'!B61*(AJ9-AJ10)/Inputs!B13/12</f>
        <v>1150545.5120899263</v>
      </c>
      <c r="AL10" s="24">
        <f ca="1">AK10+'(Other Computations)'!B61*(AK9-AK10)/Inputs!B13/12</f>
        <v>1150039.1481617114</v>
      </c>
      <c r="AM10" s="24">
        <f ca="1">AL10+'(Other Computations)'!B61*(AL9-AL10)/Inputs!B13/12</f>
        <v>1149580.8677996472</v>
      </c>
      <c r="AN10" s="25">
        <f ca="1">SUM(AB10:AM10)</f>
        <v>13827312.014526032</v>
      </c>
      <c r="AO10" s="24">
        <f ca="1">AM10+'(Other Computations)'!B61*(AM9-AM10)/Inputs!B13/12</f>
        <v>1149140.351159198</v>
      </c>
      <c r="AP10" s="24">
        <f ca="1">AO10+'(Other Computations)'!B61*(AO9-AO10)/Inputs!B13/12</f>
        <v>1148597.9333317217</v>
      </c>
      <c r="AQ10" s="24">
        <f ca="1">AP10+'(Other Computations)'!B61*(AP9-AP10)/Inputs!B13/12</f>
        <v>1148176.9474068782</v>
      </c>
      <c r="AR10" s="24">
        <f ca="1">AQ10+'(Other Computations)'!B61*(AQ9-AQ10)/Inputs!B13/12</f>
        <v>1147708.4594140509</v>
      </c>
      <c r="AS10" s="24">
        <f ca="1">AR10+'(Other Computations)'!B61*(AR9-AR10)/Inputs!B13/12</f>
        <v>1147272.0390100791</v>
      </c>
      <c r="AT10" s="24">
        <f ca="1">AS10+'(Other Computations)'!B61*(AS9-AS10)/Inputs!B13/12</f>
        <v>1146811.0738799735</v>
      </c>
      <c r="AU10" s="24">
        <f ca="1">AT10+'(Other Computations)'!B61*(AT9-AT10)/Inputs!B13/12</f>
        <v>1146247.0393367275</v>
      </c>
      <c r="AV10" s="24">
        <f ca="1">AU10+'(Other Computations)'!B61*(AU9-AU10)/Inputs!B13/12</f>
        <v>1145734.0207023921</v>
      </c>
      <c r="AW10" s="24">
        <f ca="1">AV10+'(Other Computations)'!B61*(AV9-AV10)/Inputs!B13/12</f>
        <v>1145392.5158387444</v>
      </c>
      <c r="AX10" s="24">
        <f ca="1">AW10+'(Other Computations)'!B61*(AW9-AW10)/Inputs!B13/12</f>
        <v>1144903.6346708543</v>
      </c>
      <c r="AY10" s="24">
        <f ca="1">AX10+'(Other Computations)'!B61*(AX9-AX10)/Inputs!B13/12</f>
        <v>1144466.023142023</v>
      </c>
      <c r="AZ10" s="24">
        <f ca="1">AY10+'(Other Computations)'!B61*(AY9-AY10)/Inputs!B13/12</f>
        <v>1143872.6862336497</v>
      </c>
      <c r="BA10" s="25">
        <f ca="1">SUM(AO10:AZ10)</f>
        <v>13758322.724126292</v>
      </c>
      <c r="BB10" s="24">
        <f ca="1">AZ10+'(Other Computations)'!B61*(AZ9-AZ10)/Inputs!B13/12</f>
        <v>1143520.8068798145</v>
      </c>
      <c r="BC10" s="24">
        <f ca="1">BB10+'(Other Computations)'!B61*(BB9-BB10)/Inputs!B13/12</f>
        <v>1143158.5651164446</v>
      </c>
      <c r="BD10" s="24">
        <f ca="1">BC10+'(Other Computations)'!B61*(BC9-BC10)/Inputs!B13/12</f>
        <v>1142609.7241541559</v>
      </c>
      <c r="BE10" s="24">
        <f ca="1">BD10+'(Other Computations)'!B61*(BD9-BD10)/Inputs!B13/12</f>
        <v>1142137.5849845768</v>
      </c>
      <c r="BF10" s="24">
        <f ca="1">BE10+'(Other Computations)'!B61*(BE9-BE10)/Inputs!B13/12</f>
        <v>1141632.775610978</v>
      </c>
      <c r="BG10" s="24">
        <f ca="1">BF10+'(Other Computations)'!B61*(BF9-BF10)/Inputs!B13/12</f>
        <v>1141093.194370839</v>
      </c>
      <c r="BH10" s="24">
        <f ca="1">BG10+'(Other Computations)'!B61*(BG9-BG10)/Inputs!B13/12</f>
        <v>1140651.8443827017</v>
      </c>
      <c r="BI10" s="24">
        <f ca="1">BH10+'(Other Computations)'!B61*(BH9-BH10)/Inputs!B13/12</f>
        <v>1140303.4881781212</v>
      </c>
      <c r="BJ10" s="24">
        <f ca="1">BI10+'(Other Computations)'!B61*(BI9-BI10)/Inputs!B13/12</f>
        <v>1139756.7914181126</v>
      </c>
      <c r="BK10" s="24">
        <f ca="1">BJ10+'(Other Computations)'!B61*(BJ9-BJ10)/Inputs!B13/12</f>
        <v>1139324.2336854064</v>
      </c>
      <c r="BL10" s="24">
        <f ca="1">BK10+'(Other Computations)'!B61*(BK9-BK10)/Inputs!B13/12</f>
        <v>1138868.5293399</v>
      </c>
      <c r="BM10" s="24">
        <f ca="1">BL10+'(Other Computations)'!B61*(BL9-BL10)/Inputs!B13/12</f>
        <v>1138360.4799957047</v>
      </c>
      <c r="BN10" s="25">
        <f ca="1">SUM(BB10:BM10)</f>
        <v>13691418.018116755</v>
      </c>
      <c r="BO10" s="24">
        <f ca="1">BM10+'(Other Computations)'!B61*(BM9-BM10)/Inputs!B13/12</f>
        <v>1137883.0594460825</v>
      </c>
      <c r="BP10" s="24">
        <f ca="1">BO10+'(Other Computations)'!B61*(BO9-BO10)/Inputs!B13/12</f>
        <v>1137533.0467544962</v>
      </c>
      <c r="BQ10" s="24">
        <f ca="1">BP10+'(Other Computations)'!B61*(BP9-BP10)/Inputs!B13/12</f>
        <v>1137031.697470898</v>
      </c>
      <c r="BR10" s="24">
        <f ca="1">BQ10+'(Other Computations)'!B61*(BQ9-BQ10)/Inputs!B13/12</f>
        <v>1136565.1128291585</v>
      </c>
      <c r="BS10" s="24">
        <f ca="1">BR10+'(Other Computations)'!B61*(BR9-BR10)/Inputs!B13/12</f>
        <v>1136077.0307156858</v>
      </c>
      <c r="BT10" s="24">
        <f ca="1">BS10+'(Other Computations)'!B61*(BS9-BS10)/Inputs!B13/12</f>
        <v>1135609.3526309989</v>
      </c>
      <c r="BU10" s="24">
        <f ca="1">BT10+'(Other Computations)'!B61*(BT9-BT10)/Inputs!B13/12</f>
        <v>1135220.5161173872</v>
      </c>
      <c r="BV10" s="24">
        <f ca="1">BU10+'(Other Computations)'!B61*(BU9-BU10)/Inputs!B13/12</f>
        <v>1134778.463224526</v>
      </c>
      <c r="BW10" s="24">
        <f ca="1">BV10+'(Other Computations)'!B61*(BV9-BV10)/Inputs!B13/12</f>
        <v>1134380.0246738205</v>
      </c>
      <c r="BX10" s="24">
        <f ca="1">BW10+'(Other Computations)'!B61*(BW9-BW10)/Inputs!B13/12</f>
        <v>1133906.0308685172</v>
      </c>
      <c r="BY10" s="24">
        <f ca="1">BX10+'(Other Computations)'!B61*(BX9-BX10)/Inputs!B13/12</f>
        <v>1133419.9589324605</v>
      </c>
      <c r="BZ10" s="24">
        <f ca="1">BY10+'(Other Computations)'!B61*(BY9-BY10)/Inputs!B13/12</f>
        <v>1132862.7606437274</v>
      </c>
      <c r="CA10" s="25">
        <f ca="1">SUM(BO10:BZ10)</f>
        <v>13625267.054307759</v>
      </c>
      <c r="CB10" s="24">
        <f ca="1">BZ10+'(Other Computations)'!B61*(BZ9-BZ10)/Inputs!B13/12</f>
        <v>1132475.5735067588</v>
      </c>
      <c r="CC10" s="24">
        <f ca="1">CB10+'(Other Computations)'!B61*(CB9-CB10)/Inputs!B13/12</f>
        <v>1131972.0901493381</v>
      </c>
      <c r="CD10" s="24">
        <f ca="1">CC10+'(Other Computations)'!B61*(CC9-CC10)/Inputs!B13/12</f>
        <v>1131514.4934960033</v>
      </c>
      <c r="CE10" s="24">
        <f ca="1">CD10+'(Other Computations)'!B61*(CD9-CD10)/Inputs!B13/12</f>
        <v>1131023.8502870197</v>
      </c>
      <c r="CF10" s="24">
        <f ca="1">CE10+'(Other Computations)'!B61*(CE9-CE10)/Inputs!B13/12</f>
        <v>1130607.6005333494</v>
      </c>
      <c r="CG10" s="24">
        <f ca="1">CF10+'(Other Computations)'!B61*(CF9-CF10)/Inputs!B13/12</f>
        <v>1130100.5097088877</v>
      </c>
      <c r="CH10" s="24">
        <f ca="1">CG10+'(Other Computations)'!B61*(CG9-CG10)/Inputs!B13/12</f>
        <v>1129667.7646516415</v>
      </c>
      <c r="CI10" s="24">
        <f ca="1">CH10+'(Other Computations)'!B61*(CH9-CH10)/Inputs!B13/12</f>
        <v>1129204.4174742303</v>
      </c>
      <c r="CJ10" s="24">
        <f ca="1">CI10+'(Other Computations)'!B61*(CI9-CI10)/Inputs!B13/12</f>
        <v>1128776.4222130261</v>
      </c>
      <c r="CK10" s="24">
        <f ca="1">CJ10+'(Other Computations)'!B61*(CJ9-CJ10)/Inputs!B13/12</f>
        <v>1128252.9972267712</v>
      </c>
      <c r="CL10" s="24">
        <f ca="1">CK10+'(Other Computations)'!B61*(CK9-CK10)/Inputs!B13/12</f>
        <v>1127760.3132592218</v>
      </c>
      <c r="CM10" s="24">
        <f ca="1">CL10+'(Other Computations)'!B61*(CL9-CL10)/Inputs!B13/12</f>
        <v>1127333.3764345616</v>
      </c>
      <c r="CN10" s="25">
        <f ca="1">SUM(CB10:CM10)</f>
        <v>13558689.408940807</v>
      </c>
      <c r="CO10" s="24">
        <f ca="1">CM10+'(Other Computations)'!B61*(CM9-CM10)/Inputs!B13/12</f>
        <v>1126775.0120103131</v>
      </c>
      <c r="CP10" s="24">
        <f ca="1">CO10+'(Other Computations)'!B61*(CO9-CO10)/Inputs!B13/12</f>
        <v>1126358.1876643708</v>
      </c>
      <c r="CQ10" s="24">
        <f ca="1">CP10+'(Other Computations)'!B61*(CP9-CP10)/Inputs!B13/12</f>
        <v>1125987.045522002</v>
      </c>
      <c r="CR10" s="24">
        <f ca="1">CQ10+'(Other Computations)'!B61*(CQ9-CQ10)/Inputs!B13/12</f>
        <v>1125529.9228010806</v>
      </c>
      <c r="CS10" s="24">
        <f ca="1">CR10+'(Other Computations)'!B61*(CR9-CR10)/Inputs!B13/12</f>
        <v>1125114.5120575116</v>
      </c>
      <c r="CT10" s="24">
        <f ca="1">CS10+'(Other Computations)'!B61*(CS9-CS10)/Inputs!B13/12</f>
        <v>1124708.7028434558</v>
      </c>
      <c r="CU10" s="24">
        <f ca="1">CT10+'(Other Computations)'!B61*(CT9-CT10)/Inputs!B13/12</f>
        <v>1124099.8101012786</v>
      </c>
      <c r="CV10" s="24">
        <f ca="1">CU10+'(Other Computations)'!B61*(CU9-CU10)/Inputs!B13/12</f>
        <v>1123551.4521364491</v>
      </c>
      <c r="CW10" s="24">
        <f ca="1">CV10+'(Other Computations)'!B61*(CV9-CV10)/Inputs!B13/12</f>
        <v>1122977.8118258556</v>
      </c>
      <c r="CX10" s="24">
        <f ca="1">CW10+'(Other Computations)'!B61*(CW9-CW10)/Inputs!B13/12</f>
        <v>1122440.1122616946</v>
      </c>
      <c r="CY10" s="24">
        <f ca="1">CX10+'(Other Computations)'!B61*(CX9-CX10)/Inputs!B13/12</f>
        <v>1121904.9526291154</v>
      </c>
      <c r="CZ10" s="24">
        <f ca="1">CY10+'(Other Computations)'!B61*(CY9-CY10)/Inputs!B13/12</f>
        <v>1121530.1979840903</v>
      </c>
      <c r="DA10" s="25">
        <f ca="1">SUM(CO10:CZ10)</f>
        <v>13490977.719837217</v>
      </c>
      <c r="DB10" s="24">
        <f ca="1">CZ10+'(Other Computations)'!B61*(CZ9-CZ10)/Inputs!B13/12</f>
        <v>1121031.2280425748</v>
      </c>
      <c r="DC10" s="24">
        <f ca="1">DB10+'(Other Computations)'!B61*(DB9-DB10)/Inputs!B13/12</f>
        <v>1120572.6301302332</v>
      </c>
      <c r="DD10" s="24">
        <f ca="1">DC10+'(Other Computations)'!B61*(DC9-DC10)/Inputs!B13/12</f>
        <v>1120171.4011703965</v>
      </c>
      <c r="DE10" s="24">
        <f ca="1">DD10+'(Other Computations)'!B61*(DD9-DD10)/Inputs!B13/12</f>
        <v>1119587.1864212933</v>
      </c>
      <c r="DF10" s="24">
        <f ca="1">DE10+'(Other Computations)'!B61*(DE9-DE10)/Inputs!B13/12</f>
        <v>1119161.8532710334</v>
      </c>
      <c r="DG10" s="24">
        <f ca="1">DF10+'(Other Computations)'!B61*(DF9-DF10)/Inputs!B13/12</f>
        <v>1118658.8803773371</v>
      </c>
      <c r="DH10" s="24">
        <f ca="1">DG10+'(Other Computations)'!B61*(DG9-DG10)/Inputs!B13/12</f>
        <v>1118078.5850947625</v>
      </c>
      <c r="DI10" s="24">
        <f ca="1">DH10+'(Other Computations)'!B61*(DH9-DH10)/Inputs!B13/12</f>
        <v>1117511.6921430116</v>
      </c>
      <c r="DJ10" s="24">
        <f ca="1">DI10+'(Other Computations)'!B61*(DI9-DI10)/Inputs!B13/12</f>
        <v>1117164.9855354577</v>
      </c>
      <c r="DK10" s="24">
        <f ca="1">DJ10+'(Other Computations)'!B61*(DJ9-DJ10)/Inputs!B13/12</f>
        <v>1116798.3486872066</v>
      </c>
      <c r="DL10" s="24">
        <f ca="1">DK10+'(Other Computations)'!B61*(DK9-DK10)/Inputs!B13/12</f>
        <v>1116338.7572404493</v>
      </c>
      <c r="DM10" s="24">
        <f ca="1">DL10+'(Other Computations)'!B61*(DL9-DL10)/Inputs!B13/12</f>
        <v>1115946.7539714812</v>
      </c>
      <c r="DN10" s="25">
        <f ca="1">SUM(DB10:DM10)</f>
        <v>13421022.302085239</v>
      </c>
      <c r="DO10" s="24">
        <f ca="1">DM10+'(Other Computations)'!B61*(DM9-DM10)/Inputs!B13/12</f>
        <v>1115615.7834637994</v>
      </c>
      <c r="DP10" s="24">
        <f ca="1">DO10+'(Other Computations)'!B61*(DO9-DO10)/Inputs!B13/12</f>
        <v>1115096.4690191348</v>
      </c>
      <c r="DQ10" s="24">
        <f ca="1">DP10+'(Other Computations)'!B61*(DP9-DP10)/Inputs!B13/12</f>
        <v>1114586.3104801117</v>
      </c>
      <c r="DR10" s="24">
        <f ca="1">DQ10+'(Other Computations)'!B61*(DQ9-DQ10)/Inputs!B13/12</f>
        <v>1114083.6560232753</v>
      </c>
      <c r="DS10" s="24">
        <f ca="1">DR10+'(Other Computations)'!B61*(DR9-DR10)/Inputs!B13/12</f>
        <v>1113534.8846443042</v>
      </c>
      <c r="DT10" s="24">
        <f ca="1">DS10+'(Other Computations)'!B61*(DS9-DS10)/Inputs!B13/12</f>
        <v>1113028.3827094284</v>
      </c>
      <c r="DU10" s="24">
        <f ca="1">DT10+'(Other Computations)'!B61*(DT9-DT10)/Inputs!B13/12</f>
        <v>1112544.4531513951</v>
      </c>
      <c r="DV10" s="24">
        <f ca="1">DU10+'(Other Computations)'!B61*(DU9-DU10)/Inputs!B13/12</f>
        <v>1112079.4442578231</v>
      </c>
      <c r="DW10" s="24">
        <f ca="1">DV10+'(Other Computations)'!B61*(DV9-DV10)/Inputs!B13/12</f>
        <v>1111641.6387638189</v>
      </c>
      <c r="DX10" s="24">
        <f ca="1">DW10+'(Other Computations)'!B61*(DW9-DW10)/Inputs!B13/12</f>
        <v>1111156.3737265952</v>
      </c>
      <c r="DY10" s="24">
        <f ca="1">DX10+'(Other Computations)'!B61*(DX9-DX10)/Inputs!B13/12</f>
        <v>1110731.4445496765</v>
      </c>
      <c r="DZ10" s="24">
        <f ca="1">DY10+'(Other Computations)'!B61*(DY9-DY10)/Inputs!B13/12</f>
        <v>1110283.487510277</v>
      </c>
      <c r="EA10" s="25">
        <f ca="1">SUM(DO10:DZ10)</f>
        <v>13354382.32829964</v>
      </c>
      <c r="EB10" s="24">
        <f ca="1">DZ10+'(Other Computations)'!B61*(DZ9-DZ10)/Inputs!B13/12</f>
        <v>1109786.3762821942</v>
      </c>
      <c r="EC10" s="24">
        <f ca="1">EB10+'(Other Computations)'!B61*(EB9-EB10)/Inputs!B13/12</f>
        <v>1109384.836384858</v>
      </c>
      <c r="ED10" s="24">
        <f ca="1">EC10+'(Other Computations)'!B61*(EC9-EC10)/Inputs!B13/12</f>
        <v>1109027.5398625277</v>
      </c>
      <c r="EE10" s="24">
        <f ca="1">ED10+'(Other Computations)'!B61*(ED9-ED10)/Inputs!B13/12</f>
        <v>1108581.7797230724</v>
      </c>
      <c r="EF10" s="24">
        <f ca="1">EE10+'(Other Computations)'!B61*(EE9-EE10)/Inputs!B13/12</f>
        <v>1108214.8845126065</v>
      </c>
      <c r="EG10" s="24">
        <f ca="1">EF10+'(Other Computations)'!B61*(EF9-EF10)/Inputs!B13/12</f>
        <v>1107755.0489684024</v>
      </c>
      <c r="EH10" s="24">
        <f ca="1">EG10+'(Other Computations)'!B61*(EG9-EG10)/Inputs!B13/12</f>
        <v>1107366.0534487148</v>
      </c>
      <c r="EI10" s="24">
        <f ca="1">EH10+'(Other Computations)'!B61*(EH9-EH10)/Inputs!B13/12</f>
        <v>1106816.011100611</v>
      </c>
      <c r="EJ10" s="24">
        <f ca="1">EI10+'(Other Computations)'!B61*(EI9-EI10)/Inputs!B13/12</f>
        <v>1106443.8510033027</v>
      </c>
      <c r="EK10" s="24">
        <f ca="1">EJ10+'(Other Computations)'!B61*(EJ9-EJ10)/Inputs!B13/12</f>
        <v>1105939.4825784545</v>
      </c>
      <c r="EL10" s="24">
        <f ca="1">EK10+'(Other Computations)'!B61*(EK9-EK10)/Inputs!B13/12</f>
        <v>1105437.4813770913</v>
      </c>
      <c r="EM10" s="24">
        <f ca="1">EL10+'(Other Computations)'!B61*(EL9-EL10)/Inputs!B13/12</f>
        <v>1105015.6734304861</v>
      </c>
      <c r="EN10" s="25">
        <f ca="1">SUM(EB10:EM10)</f>
        <v>13289769.018672321</v>
      </c>
    </row>
    <row r="11" spans="1:144" ht="12.75" customHeight="1" outlineLevel="1" x14ac:dyDescent="0.2">
      <c r="A11" s="11" t="str">
        <f>Labels!B34</f>
        <v>Short Expected Demand</v>
      </c>
      <c r="B11" s="24">
        <f>'(Other Computations)'!B8+'(Other Computations)'!B61*0/Inputs!B14/12</f>
        <v>1166666.6666666667</v>
      </c>
      <c r="C11" s="24">
        <f ca="1">B11+'(Other Computations)'!B61*(B9-B11)/Inputs!B14/12</f>
        <v>1163626.3125344715</v>
      </c>
      <c r="D11" s="24">
        <f ca="1">C11+'(Other Computations)'!B61*(C9-C11)/Inputs!B14/12</f>
        <v>1160505.7497317949</v>
      </c>
      <c r="E11" s="24">
        <f ca="1">D11+'(Other Computations)'!B61*(D9-D11)/Inputs!B14/12</f>
        <v>1157683.1236892235</v>
      </c>
      <c r="F11" s="24">
        <f ca="1">E11+'(Other Computations)'!B61*(E9-E11)/Inputs!B14/12</f>
        <v>1154875.5987726795</v>
      </c>
      <c r="G11" s="24">
        <f ca="1">F11+'(Other Computations)'!B61*(F9-F11)/Inputs!B14/12</f>
        <v>1152595.5554998987</v>
      </c>
      <c r="H11" s="24">
        <f ca="1">G11+'(Other Computations)'!B61*(G9-G11)/Inputs!B14/12</f>
        <v>1150161.4961988181</v>
      </c>
      <c r="I11" s="24">
        <f ca="1">H11+'(Other Computations)'!B61*(H9-H11)/Inputs!B14/12</f>
        <v>1147423.9962842318</v>
      </c>
      <c r="J11" s="24">
        <f ca="1">I11+'(Other Computations)'!B61*(I9-I11)/Inputs!B14/12</f>
        <v>1144767.3662917437</v>
      </c>
      <c r="K11" s="24">
        <f ca="1">J11+'(Other Computations)'!B61*(J9-J11)/Inputs!B14/12</f>
        <v>1141917.7058524815</v>
      </c>
      <c r="L11" s="24">
        <f ca="1">K11+'(Other Computations)'!B61*(K9-K11)/Inputs!B14/12</f>
        <v>1139695.0712469672</v>
      </c>
      <c r="M11" s="24">
        <f ca="1">L11+'(Other Computations)'!B61*(L9-L11)/Inputs!B14/12</f>
        <v>1136993.5209932001</v>
      </c>
      <c r="N11" s="25">
        <f ca="1">SUM(B11:M11)</f>
        <v>13816912.163762178</v>
      </c>
      <c r="O11" s="24">
        <f ca="1">M11+'(Other Computations)'!B61*(M9-M11)/Inputs!B14/12</f>
        <v>1134187.7089462341</v>
      </c>
      <c r="P11" s="24">
        <f ca="1">O11+'(Other Computations)'!B61*(O9-O11)/Inputs!B14/12</f>
        <v>1131870.0697503912</v>
      </c>
      <c r="Q11" s="24">
        <f ca="1">P11+'(Other Computations)'!B61*(P9-P11)/Inputs!B14/12</f>
        <v>1129115.7536798452</v>
      </c>
      <c r="R11" s="24">
        <f ca="1">Q11+'(Other Computations)'!B61*(Q9-Q11)/Inputs!B14/12</f>
        <v>1127162.6554101282</v>
      </c>
      <c r="S11" s="24">
        <f ca="1">R11+'(Other Computations)'!B61*(R9-R11)/Inputs!B14/12</f>
        <v>1124271.7826855055</v>
      </c>
      <c r="T11" s="24">
        <f ca="1">S11+'(Other Computations)'!B61*(S9-S11)/Inputs!B14/12</f>
        <v>1121250.4068712562</v>
      </c>
      <c r="U11" s="24">
        <f ca="1">T11+'(Other Computations)'!B61*(T9-T11)/Inputs!B14/12</f>
        <v>1118807.3031177232</v>
      </c>
      <c r="V11" s="24">
        <f ca="1">U11+'(Other Computations)'!B61*(U9-U11)/Inputs!B14/12</f>
        <v>1116171.3286371822</v>
      </c>
      <c r="W11" s="24">
        <f ca="1">V11+'(Other Computations)'!B61*(V9-V11)/Inputs!B14/12</f>
        <v>1113377.5552663321</v>
      </c>
      <c r="X11" s="24">
        <f ca="1">W11+'(Other Computations)'!B61*(W9-W11)/Inputs!B14/12</f>
        <v>1111386.4305713107</v>
      </c>
      <c r="Y11" s="24">
        <f ca="1">X11+'(Other Computations)'!B61*(X9-X11)/Inputs!B14/12</f>
        <v>1109164.9814781195</v>
      </c>
      <c r="Z11" s="24">
        <f ca="1">Y11+'(Other Computations)'!B61*(Y9-Y11)/Inputs!B14/12</f>
        <v>1107047.6265157098</v>
      </c>
      <c r="AA11" s="25">
        <f ca="1">SUM(O11:Z11)</f>
        <v>13443813.602929737</v>
      </c>
      <c r="AB11" s="24">
        <f ca="1">Z11+'(Other Computations)'!B61*(Z9-Z11)/Inputs!B14/12</f>
        <v>1104874.9491154337</v>
      </c>
      <c r="AC11" s="24">
        <f ca="1">AB11+'(Other Computations)'!B61*(AB9-AB11)/Inputs!B14/12</f>
        <v>1102735.5983020044</v>
      </c>
      <c r="AD11" s="24">
        <f ca="1">AC11+'(Other Computations)'!B61*(AC9-AC11)/Inputs!B14/12</f>
        <v>1100644.9900067046</v>
      </c>
      <c r="AE11" s="24">
        <f ca="1">AD11+'(Other Computations)'!B61*(AD9-AD11)/Inputs!B14/12</f>
        <v>1097977.1885948011</v>
      </c>
      <c r="AF11" s="24">
        <f ca="1">AE11+'(Other Computations)'!B61*(AE9-AE11)/Inputs!B14/12</f>
        <v>1095806.4892605187</v>
      </c>
      <c r="AG11" s="24">
        <f ca="1">AF11+'(Other Computations)'!B61*(AF9-AF11)/Inputs!B14/12</f>
        <v>1093906.7372067112</v>
      </c>
      <c r="AH11" s="24">
        <f ca="1">AG11+'(Other Computations)'!B61*(AG9-AG11)/Inputs!B14/12</f>
        <v>1091447.4052273212</v>
      </c>
      <c r="AI11" s="24">
        <f ca="1">AH11+'(Other Computations)'!B61*(AH9-AH11)/Inputs!B14/12</f>
        <v>1090208.3301570984</v>
      </c>
      <c r="AJ11" s="24">
        <f ca="1">AI11+'(Other Computations)'!B61*(AI9-AI11)/Inputs!B14/12</f>
        <v>1088020.8979553869</v>
      </c>
      <c r="AK11" s="24">
        <f ca="1">AJ11+'(Other Computations)'!B61*(AJ9-AJ11)/Inputs!B14/12</f>
        <v>1085454.5397032709</v>
      </c>
      <c r="AL11" s="24">
        <f ca="1">AK11+'(Other Computations)'!B61*(AK9-AK11)/Inputs!B14/12</f>
        <v>1083320.3974171297</v>
      </c>
      <c r="AM11" s="24">
        <f ca="1">AL11+'(Other Computations)'!B61*(AL9-AL11)/Inputs!B14/12</f>
        <v>1081497.3645606411</v>
      </c>
      <c r="AN11" s="25">
        <f ca="1">SUM(AB11:AM11)</f>
        <v>13115894.887507021</v>
      </c>
      <c r="AO11" s="24">
        <f ca="1">AM11+'(Other Computations)'!B61*(AM9-AM11)/Inputs!B14/12</f>
        <v>1079799.8689295985</v>
      </c>
      <c r="AP11" s="24">
        <f ca="1">AO11+'(Other Computations)'!B61*(AO9-AO11)/Inputs!B14/12</f>
        <v>1077508.4242179303</v>
      </c>
      <c r="AQ11" s="24">
        <f ca="1">AP11+'(Other Computations)'!B61*(AP9-AP11)/Inputs!B14/12</f>
        <v>1075969.862962117</v>
      </c>
      <c r="AR11" s="24">
        <f ca="1">AQ11+'(Other Computations)'!B61*(AQ9-AQ11)/Inputs!B14/12</f>
        <v>1074161.8111779969</v>
      </c>
      <c r="AS11" s="24">
        <f ca="1">AR11+'(Other Computations)'!B61*(AR9-AR11)/Inputs!B14/12</f>
        <v>1072564.7699796674</v>
      </c>
      <c r="AT11" s="24">
        <f ca="1">AS11+'(Other Computations)'!B61*(AS9-AS11)/Inputs!B14/12</f>
        <v>1070836.5801577889</v>
      </c>
      <c r="AU11" s="24">
        <f ca="1">AT11+'(Other Computations)'!B61*(AT9-AT11)/Inputs!B14/12</f>
        <v>1068507.5742000097</v>
      </c>
      <c r="AV11" s="24">
        <f ca="1">AU11+'(Other Computations)'!B61*(AU9-AU11)/Inputs!B14/12</f>
        <v>1066509.1771875636</v>
      </c>
      <c r="AW11" s="24">
        <f ca="1">AV11+'(Other Computations)'!B61*(AV9-AV11)/Inputs!B14/12</f>
        <v>1065560.4930544936</v>
      </c>
      <c r="AX11" s="24">
        <f ca="1">AW11+'(Other Computations)'!B61*(AW9-AW11)/Inputs!B14/12</f>
        <v>1063735.9841413791</v>
      </c>
      <c r="AY11" s="24">
        <f ca="1">AX11+'(Other Computations)'!B61*(AX9-AX11)/Inputs!B14/12</f>
        <v>1062237.6434479668</v>
      </c>
      <c r="AZ11" s="24">
        <f ca="1">AY11+'(Other Computations)'!B61*(AY9-AY11)/Inputs!B14/12</f>
        <v>1059819.6828268105</v>
      </c>
      <c r="BA11" s="25">
        <f ca="1">SUM(AO11:AZ11)</f>
        <v>12837211.872283325</v>
      </c>
      <c r="BB11" s="24">
        <f ca="1">AZ11+'(Other Computations)'!B61*(AZ9-AZ11)/Inputs!B14/12</f>
        <v>1058875.8095288936</v>
      </c>
      <c r="BC11" s="24">
        <f ca="1">BB11+'(Other Computations)'!B61*(BB9-BB11)/Inputs!B14/12</f>
        <v>1057877.983911881</v>
      </c>
      <c r="BD11" s="24">
        <f ca="1">BC11+'(Other Computations)'!B61*(BC9-BC11)/Inputs!B14/12</f>
        <v>1055769.3906548792</v>
      </c>
      <c r="BE11" s="24">
        <f ca="1">BD11+'(Other Computations)'!B61*(BD9-BD11)/Inputs!B14/12</f>
        <v>1054142.67138045</v>
      </c>
      <c r="BF11" s="24">
        <f ca="1">BE11+'(Other Computations)'!B61*(BE9-BE11)/Inputs!B14/12</f>
        <v>1052335.9667166921</v>
      </c>
      <c r="BG11" s="24">
        <f ca="1">BF11+'(Other Computations)'!B61*(BF9-BF11)/Inputs!B14/12</f>
        <v>1050338.7127327227</v>
      </c>
      <c r="BH11" s="24">
        <f ca="1">BG11+'(Other Computations)'!B61*(BG9-BG11)/Inputs!B14/12</f>
        <v>1048951.0917155393</v>
      </c>
      <c r="BI11" s="24">
        <f ca="1">BH11+'(Other Computations)'!B61*(BH9-BH11)/Inputs!B14/12</f>
        <v>1048134.5760528782</v>
      </c>
      <c r="BJ11" s="24">
        <f ca="1">BI11+'(Other Computations)'!B61*(BI9-BI11)/Inputs!B14/12</f>
        <v>1046134.5192723444</v>
      </c>
      <c r="BK11" s="24">
        <f ca="1">BJ11+'(Other Computations)'!B61*(BJ9-BJ11)/Inputs!B14/12</f>
        <v>1044839.4822114657</v>
      </c>
      <c r="BL11" s="24">
        <f ca="1">BK11+'(Other Computations)'!B61*(BK9-BK11)/Inputs!B14/12</f>
        <v>1043417.5443533437</v>
      </c>
      <c r="BM11" s="24">
        <f ca="1">BL11+'(Other Computations)'!B61*(BL9-BL11)/Inputs!B14/12</f>
        <v>1041694.9564129846</v>
      </c>
      <c r="BN11" s="25">
        <f ca="1">SUM(BB11:BM11)</f>
        <v>12602512.704944072</v>
      </c>
      <c r="BO11" s="24">
        <f ca="1">BM11+'(Other Computations)'!B61*(BM9-BM11)/Inputs!B14/12</f>
        <v>1040173.0098316782</v>
      </c>
      <c r="BP11" s="24">
        <f ca="1">BO11+'(Other Computations)'!B61*(BO9-BO11)/Inputs!B14/12</f>
        <v>1039430.017704583</v>
      </c>
      <c r="BQ11" s="24">
        <f ca="1">BP11+'(Other Computations)'!B61*(BP9-BP11)/Inputs!B14/12</f>
        <v>1037784.4640731319</v>
      </c>
      <c r="BR11" s="24">
        <f ca="1">BQ11+'(Other Computations)'!B61*(BQ9-BQ11)/Inputs!B14/12</f>
        <v>1036363.390019886</v>
      </c>
      <c r="BS11" s="24">
        <f ca="1">BR11+'(Other Computations)'!B61*(BR9-BR11)/Inputs!B14/12</f>
        <v>1034826.5879336223</v>
      </c>
      <c r="BT11" s="24">
        <f ca="1">BS11+'(Other Computations)'!B61*(BS9-BS11)/Inputs!B14/12</f>
        <v>1033426.7755752525</v>
      </c>
      <c r="BU11" s="24">
        <f ca="1">BT11+'(Other Computations)'!B61*(BT9-BT11)/Inputs!B14/12</f>
        <v>1032512.9589526902</v>
      </c>
      <c r="BV11" s="24">
        <f ca="1">BU11+'(Other Computations)'!B61*(BU9-BU11)/Inputs!B14/12</f>
        <v>1031287.1354450322</v>
      </c>
      <c r="BW11" s="24">
        <f ca="1">BV11+'(Other Computations)'!B61*(BV9-BV11)/Inputs!B14/12</f>
        <v>1030333.8836932911</v>
      </c>
      <c r="BX11" s="24">
        <f ca="1">BW11+'(Other Computations)'!B61*(BW9-BW11)/Inputs!B14/12</f>
        <v>1028935.0061528679</v>
      </c>
      <c r="BY11" s="24">
        <f ca="1">BX11+'(Other Computations)'!B61*(BX9-BX11)/Inputs!B14/12</f>
        <v>1027476.5054353558</v>
      </c>
      <c r="BZ11" s="24">
        <f ca="1">BY11+'(Other Computations)'!B61*(BY9-BY11)/Inputs!B14/12</f>
        <v>1025604.752557084</v>
      </c>
      <c r="CA11" s="25">
        <f ca="1">SUM(BO11:BZ11)</f>
        <v>12398154.487374475</v>
      </c>
      <c r="CB11" s="24">
        <f ca="1">BZ11+'(Other Computations)'!B61*(BZ9-BZ11)/Inputs!B14/12</f>
        <v>1024771.3242920313</v>
      </c>
      <c r="CC11" s="24">
        <f ca="1">CB11+'(Other Computations)'!B61*(CB9-CB11)/Inputs!B14/12</f>
        <v>1023246.3164977116</v>
      </c>
      <c r="CD11" s="24">
        <f ca="1">CC11+'(Other Computations)'!B61*(CC9-CC11)/Inputs!B14/12</f>
        <v>1022010.8167673093</v>
      </c>
      <c r="CE11" s="24">
        <f ca="1">CD11+'(Other Computations)'!B61*(CD9-CD11)/Inputs!B14/12</f>
        <v>1020587.841912418</v>
      </c>
      <c r="CF11" s="24">
        <f ca="1">CE11+'(Other Computations)'!B61*(CE9-CE11)/Inputs!B14/12</f>
        <v>1019624.1768400441</v>
      </c>
      <c r="CG11" s="24">
        <f ca="1">CF11+'(Other Computations)'!B61*(CF9-CF11)/Inputs!B14/12</f>
        <v>1018123.0683334578</v>
      </c>
      <c r="CH11" s="24">
        <f ca="1">CG11+'(Other Computations)'!B61*(CG9-CG11)/Inputs!B14/12</f>
        <v>1017081.8402313064</v>
      </c>
      <c r="CI11" s="24">
        <f ca="1">CH11+'(Other Computations)'!B61*(CH9-CH11)/Inputs!B14/12</f>
        <v>1015865.4505615658</v>
      </c>
      <c r="CJ11" s="24">
        <f ca="1">CI11+'(Other Computations)'!B61*(CI9-CI11)/Inputs!B14/12</f>
        <v>1014871.6313125725</v>
      </c>
      <c r="CK11" s="24">
        <f ca="1">CJ11+'(Other Computations)'!B61*(CJ9-CJ11)/Inputs!B14/12</f>
        <v>1013313.0923797722</v>
      </c>
      <c r="CL11" s="24">
        <f ca="1">CK11+'(Other Computations)'!B61*(CK9-CK11)/Inputs!B14/12</f>
        <v>1011953.3761417961</v>
      </c>
      <c r="CM11" s="24">
        <f ca="1">CL11+'(Other Computations)'!B61*(CL9-CL11)/Inputs!B14/12</f>
        <v>1011000.1848760204</v>
      </c>
      <c r="CN11" s="25">
        <f ca="1">SUM(CB11:CM11)</f>
        <v>12212449.120146008</v>
      </c>
      <c r="CO11" s="24">
        <f ca="1">CM11+'(Other Computations)'!B61*(CM9-CM11)/Inputs!B14/12</f>
        <v>1009265.7371021764</v>
      </c>
      <c r="CP11" s="24">
        <f ca="1">CO11+'(Other Computations)'!B61*(CO9-CO11)/Inputs!B14/12</f>
        <v>1008396.8642891354</v>
      </c>
      <c r="CQ11" s="24">
        <f ca="1">CP11+'(Other Computations)'!B61*(CP9-CP11)/Inputs!B14/12</f>
        <v>1007808.3631484677</v>
      </c>
      <c r="CR11" s="24">
        <f ca="1">CQ11+'(Other Computations)'!B61*(CQ9-CQ11)/Inputs!B14/12</f>
        <v>1006706.9974114611</v>
      </c>
      <c r="CS11" s="24">
        <f ca="1">CR11+'(Other Computations)'!B61*(CR9-CR11)/Inputs!B14/12</f>
        <v>1005864.8513582359</v>
      </c>
      <c r="CT11" s="24">
        <f ca="1">CS11+'(Other Computations)'!B61*(CS9-CS11)/Inputs!B14/12</f>
        <v>1005086.2413613915</v>
      </c>
      <c r="CU11" s="24">
        <f ca="1">CT11+'(Other Computations)'!B61*(CT9-CT11)/Inputs!B14/12</f>
        <v>1003094.3079844681</v>
      </c>
      <c r="CV11" s="24">
        <f ca="1">CU11+'(Other Computations)'!B61*(CU9-CU11)/Inputs!B14/12</f>
        <v>1001484.7921693351</v>
      </c>
      <c r="CW11" s="24">
        <f ca="1">CV11+'(Other Computations)'!B61*(CV9-CV11)/Inputs!B14/12</f>
        <v>999738.32058309624</v>
      </c>
      <c r="CX11" s="24">
        <f ca="1">CW11+'(Other Computations)'!B61*(CW9-CW11)/Inputs!B14/12</f>
        <v>998223.78279872471</v>
      </c>
      <c r="CY11" s="24">
        <f ca="1">CX11+'(Other Computations)'!B61*(CX9-CX11)/Inputs!B14/12</f>
        <v>996738.05180134613</v>
      </c>
      <c r="CZ11" s="24">
        <f ca="1">CY11+'(Other Computations)'!B61*(CY9-CY11)/Inputs!B14/12</f>
        <v>996227.95310935937</v>
      </c>
      <c r="DA11" s="25">
        <f ca="1">SUM(CO11:CZ11)</f>
        <v>12038636.263117198</v>
      </c>
      <c r="DB11" s="24">
        <f ca="1">CZ11+'(Other Computations)'!B61*(CZ9-CZ11)/Inputs!B14/12</f>
        <v>994974.44241685933</v>
      </c>
      <c r="DC11" s="24">
        <f ca="1">DB11+'(Other Computations)'!B61*(DB9-DB11)/Inputs!B14/12</f>
        <v>993973.64363205573</v>
      </c>
      <c r="DD11" s="24">
        <f ca="1">DC11+'(Other Computations)'!B61*(DC9-DC11)/Inputs!B14/12</f>
        <v>993324.58912995423</v>
      </c>
      <c r="DE11" s="24">
        <f ca="1">DD11+'(Other Computations)'!B61*(DD9-DD11)/Inputs!B14/12</f>
        <v>991581.06191367528</v>
      </c>
      <c r="DF11" s="24">
        <f ca="1">DE11+'(Other Computations)'!B61*(DE9-DE11)/Inputs!B14/12</f>
        <v>990806.9258524992</v>
      </c>
      <c r="DG11" s="24">
        <f ca="1">DF11+'(Other Computations)'!B61*(DF9-DF11)/Inputs!B14/12</f>
        <v>989571.79581557959</v>
      </c>
      <c r="DH11" s="24">
        <f ca="1">DG11+'(Other Computations)'!B61*(DG9-DG11)/Inputs!B14/12</f>
        <v>987882.90029460075</v>
      </c>
      <c r="DI11" s="24">
        <f ca="1">DH11+'(Other Computations)'!B61*(DH9-DH11)/Inputs!B14/12</f>
        <v>986289.81598409778</v>
      </c>
      <c r="DJ11" s="24">
        <f ca="1">DI11+'(Other Computations)'!B61*(DI9-DI11)/Inputs!B14/12</f>
        <v>986032.10239653755</v>
      </c>
      <c r="DK11" s="24">
        <f ca="1">DJ11+'(Other Computations)'!B61*(DJ9-DJ11)/Inputs!B14/12</f>
        <v>985653.5713506277</v>
      </c>
      <c r="DL11" s="24">
        <f ca="1">DK11+'(Other Computations)'!B61*(DK9-DK11)/Inputs!B14/12</f>
        <v>984717.47791086929</v>
      </c>
      <c r="DM11" s="24">
        <f ca="1">DL11+'(Other Computations)'!B61*(DL9-DL11)/Inputs!B14/12</f>
        <v>984193.53162108245</v>
      </c>
      <c r="DN11" s="25">
        <f ca="1">SUM(DB11:DM11)</f>
        <v>11869001.858318437</v>
      </c>
      <c r="DO11" s="24">
        <f ca="1">DM11+'(Other Computations)'!B61*(DM9-DM11)/Inputs!B14/12</f>
        <v>984037.61444096908</v>
      </c>
      <c r="DP11" s="24">
        <f ca="1">DO11+'(Other Computations)'!B61*(DO9-DO11)/Inputs!B14/12</f>
        <v>982749.20234274305</v>
      </c>
      <c r="DQ11" s="24">
        <f ca="1">DP11+'(Other Computations)'!B61*(DP9-DP11)/Inputs!B14/12</f>
        <v>981526.40759022161</v>
      </c>
      <c r="DR11" s="24">
        <f ca="1">DQ11+'(Other Computations)'!B61*(DQ9-DQ11)/Inputs!B14/12</f>
        <v>980358.53505600663</v>
      </c>
      <c r="DS11" s="24">
        <f ca="1">DR11+'(Other Computations)'!B61*(DR9-DR11)/Inputs!B14/12</f>
        <v>978923.20012894738</v>
      </c>
      <c r="DT11" s="24">
        <f ca="1">DS11+'(Other Computations)'!B61*(DS9-DS11)/Inputs!B14/12</f>
        <v>977753.79524907295</v>
      </c>
      <c r="DU11" s="24">
        <f ca="1">DT11+'(Other Computations)'!B61*(DT9-DT11)/Inputs!B14/12</f>
        <v>976729.03161560069</v>
      </c>
      <c r="DV11" s="24">
        <f ca="1">DU11+'(Other Computations)'!B61*(DU9-DU11)/Inputs!B14/12</f>
        <v>975825.3035532767</v>
      </c>
      <c r="DW11" s="24">
        <f ca="1">DV11+'(Other Computations)'!B61*(DV9-DV11)/Inputs!B14/12</f>
        <v>975090.88921014848</v>
      </c>
      <c r="DX11" s="24">
        <f ca="1">DW11+'(Other Computations)'!B61*(DW9-DW11)/Inputs!B14/12</f>
        <v>974075.83717505203</v>
      </c>
      <c r="DY11" s="24">
        <f ca="1">DX11+'(Other Computations)'!B61*(DX9-DX11)/Inputs!B14/12</f>
        <v>973430.15845453355</v>
      </c>
      <c r="DZ11" s="24">
        <f ca="1">DY11+'(Other Computations)'!B61*(DY9-DY11)/Inputs!B14/12</f>
        <v>972649.37852501264</v>
      </c>
      <c r="EA11" s="25">
        <f ca="1">SUM(DO11:DZ11)</f>
        <v>11733149.353341585</v>
      </c>
      <c r="EB11" s="24">
        <f ca="1">DZ11+'(Other Computations)'!B61*(DZ9-DZ11)/Inputs!B14/12</f>
        <v>971578.29600353388</v>
      </c>
      <c r="EC11" s="24">
        <f ca="1">EB11+'(Other Computations)'!B61*(EB9-EB11)/Inputs!B14/12</f>
        <v>971088.61329005356</v>
      </c>
      <c r="ED11" s="24">
        <f ca="1">EC11+'(Other Computations)'!B61*(EC9-EC11)/Inputs!B14/12</f>
        <v>970865.61503238929</v>
      </c>
      <c r="EE11" s="24">
        <f ca="1">ED11+'(Other Computations)'!B61*(ED9-ED11)/Inputs!B14/12</f>
        <v>970109.96981829801</v>
      </c>
      <c r="EF11" s="24">
        <f ca="1">EE11+'(Other Computations)'!B61*(EE9-EE11)/Inputs!B14/12</f>
        <v>969831.81813751312</v>
      </c>
      <c r="EG11" s="24">
        <f ca="1">EF11+'(Other Computations)'!B61*(EF9-EF11)/Inputs!B14/12</f>
        <v>968994.79190527578</v>
      </c>
      <c r="EH11" s="24">
        <f ca="1">EG11+'(Other Computations)'!B61*(EG9-EG11)/Inputs!B14/12</f>
        <v>968588.04457969312</v>
      </c>
      <c r="EI11" s="24">
        <f ca="1">EH11+'(Other Computations)'!B61*(EH9-EH11)/Inputs!B14/12</f>
        <v>967215.2628364733</v>
      </c>
      <c r="EJ11" s="24">
        <f ca="1">EI11+'(Other Computations)'!B61*(EI9-EI11)/Inputs!B14/12</f>
        <v>966921.20153407089</v>
      </c>
      <c r="EK11" s="24">
        <f ca="1">EJ11+'(Other Computations)'!B61*(EJ9-EJ11)/Inputs!B14/12</f>
        <v>965832.80556094332</v>
      </c>
      <c r="EL11" s="24">
        <f ca="1">EK11+'(Other Computations)'!B61*(EK9-EK11)/Inputs!B14/12</f>
        <v>964766.72442245076</v>
      </c>
      <c r="EM11" s="24">
        <f ca="1">EL11+'(Other Computations)'!B61*(EL9-EL11)/Inputs!B14/12</f>
        <v>964189.63725607831</v>
      </c>
      <c r="EN11" s="25">
        <f ca="1">SUM(EB11:EM11)</f>
        <v>11619982.780376773</v>
      </c>
    </row>
    <row r="12" spans="1:144" ht="12.75" customHeight="1" outlineLevel="1" x14ac:dyDescent="0.2">
      <c r="A12" s="11" t="str">
        <f>Labels!B24</f>
        <v>Consumption</v>
      </c>
      <c r="B12" s="24">
        <f>Inputs!B34*'(Other Computations)'!B53</f>
        <v>728000</v>
      </c>
      <c r="C12" s="24">
        <f ca="1">Inputs!B34*'(Other Computations)'!C53</f>
        <v>727713.0829197414</v>
      </c>
      <c r="D12" s="24">
        <f ca="1">Inputs!B34*'(Other Computations)'!D53</f>
        <v>727437.21512781258</v>
      </c>
      <c r="E12" s="24">
        <f ca="1">Inputs!B34*'(Other Computations)'!E53</f>
        <v>727292.45063288568</v>
      </c>
      <c r="F12" s="24">
        <f ca="1">Inputs!B34*'(Other Computations)'!F53</f>
        <v>727075.48595564242</v>
      </c>
      <c r="G12" s="24">
        <f ca="1">Inputs!B34*'(Other Computations)'!G53</f>
        <v>726817.38399775326</v>
      </c>
      <c r="H12" s="24">
        <f ca="1">Inputs!B34*'(Other Computations)'!H53</f>
        <v>726603.4219463811</v>
      </c>
      <c r="I12" s="24">
        <f ca="1">Inputs!B34*'(Other Computations)'!I53</f>
        <v>726374.20176356635</v>
      </c>
      <c r="J12" s="24">
        <f ca="1">Inputs!B34*'(Other Computations)'!J53</f>
        <v>726124.88440457429</v>
      </c>
      <c r="K12" s="24">
        <f ca="1">Inputs!B34*'(Other Computations)'!K53</f>
        <v>725879.53226555057</v>
      </c>
      <c r="L12" s="24">
        <f ca="1">Inputs!B34*'(Other Computations)'!L53</f>
        <v>725679.58615400235</v>
      </c>
      <c r="M12" s="24">
        <f ca="1">Inputs!B34*'(Other Computations)'!M53</f>
        <v>725466.46659296367</v>
      </c>
      <c r="N12" s="25">
        <f ca="1">SUM(B12:M12)</f>
        <v>8720463.7117608748</v>
      </c>
      <c r="O12" s="24">
        <f ca="1">Inputs!B34*'(Other Computations)'!O53</f>
        <v>725152.10346697795</v>
      </c>
      <c r="P12" s="24">
        <f ca="1">Inputs!B34*'(Other Computations)'!P53</f>
        <v>724963.92709972884</v>
      </c>
      <c r="Q12" s="24">
        <f ca="1">Inputs!B34*'(Other Computations)'!Q53</f>
        <v>724747.56907903287</v>
      </c>
      <c r="R12" s="24">
        <f ca="1">Inputs!B34*'(Other Computations)'!R53</f>
        <v>724487.73550892191</v>
      </c>
      <c r="S12" s="24">
        <f ca="1">Inputs!B34*'(Other Computations)'!S53</f>
        <v>724224.81081703131</v>
      </c>
      <c r="T12" s="24">
        <f ca="1">Inputs!B34*'(Other Computations)'!T53</f>
        <v>724018.00909095362</v>
      </c>
      <c r="U12" s="24">
        <f ca="1">Inputs!B34*'(Other Computations)'!U53</f>
        <v>723737.79139104893</v>
      </c>
      <c r="V12" s="24">
        <f ca="1">Inputs!B34*'(Other Computations)'!V53</f>
        <v>723462.912759564</v>
      </c>
      <c r="W12" s="24">
        <f ca="1">Inputs!B34*'(Other Computations)'!W53</f>
        <v>723211.33688794018</v>
      </c>
      <c r="X12" s="24">
        <f ca="1">Inputs!B34*'(Other Computations)'!X53</f>
        <v>722959.39251285465</v>
      </c>
      <c r="Y12" s="24">
        <f ca="1">Inputs!B34*'(Other Computations)'!Y53</f>
        <v>722776.05547230388</v>
      </c>
      <c r="Z12" s="24">
        <f ca="1">Inputs!B34*'(Other Computations)'!Z53</f>
        <v>722497.37052157987</v>
      </c>
      <c r="AA12" s="25">
        <f ca="1">SUM(O12:Z12)</f>
        <v>8686239.014607938</v>
      </c>
      <c r="AB12" s="24">
        <f ca="1">Inputs!B34*'(Other Computations)'!AB53</f>
        <v>722211.13070096041</v>
      </c>
      <c r="AC12" s="24">
        <f ca="1">Inputs!B34*'(Other Computations)'!AC53</f>
        <v>721916.2129417978</v>
      </c>
      <c r="AD12" s="24">
        <f ca="1">Inputs!B34*'(Other Computations)'!AD53</f>
        <v>721681.55095196771</v>
      </c>
      <c r="AE12" s="24">
        <f ca="1">Inputs!B34*'(Other Computations)'!AE53</f>
        <v>721449.39381576038</v>
      </c>
      <c r="AF12" s="24">
        <f ca="1">Inputs!B34*'(Other Computations)'!AF53</f>
        <v>721243.47100088885</v>
      </c>
      <c r="AG12" s="24">
        <f ca="1">Inputs!B34*'(Other Computations)'!AG53</f>
        <v>721030.09379903099</v>
      </c>
      <c r="AH12" s="24">
        <f ca="1">Inputs!B34*'(Other Computations)'!AH53</f>
        <v>720779.87087060348</v>
      </c>
      <c r="AI12" s="24">
        <f ca="1">Inputs!B34*'(Other Computations)'!AI53</f>
        <v>720552.24242853641</v>
      </c>
      <c r="AJ12" s="24">
        <f ca="1">Inputs!B34*'(Other Computations)'!AJ53</f>
        <v>720275.27662291715</v>
      </c>
      <c r="AK12" s="24">
        <f ca="1">Inputs!B34*'(Other Computations)'!AK53</f>
        <v>720007.656498431</v>
      </c>
      <c r="AL12" s="24">
        <f ca="1">Inputs!B34*'(Other Computations)'!AL53</f>
        <v>719767.54567758716</v>
      </c>
      <c r="AM12" s="24">
        <f ca="1">Inputs!B34*'(Other Computations)'!AM53</f>
        <v>719510.34618619608</v>
      </c>
      <c r="AN12" s="25">
        <f ca="1">SUM(AB12:AM12)</f>
        <v>8650424.7914946787</v>
      </c>
      <c r="AO12" s="24">
        <f ca="1">Inputs!B34*'(Other Computations)'!AO53</f>
        <v>719142.09708334401</v>
      </c>
      <c r="AP12" s="24">
        <f ca="1">Inputs!B34*'(Other Computations)'!AP53</f>
        <v>718836.53163506777</v>
      </c>
      <c r="AQ12" s="24">
        <f ca="1">Inputs!B34*'(Other Computations)'!AQ53</f>
        <v>718602.3544276905</v>
      </c>
      <c r="AR12" s="24">
        <f ca="1">Inputs!B34*'(Other Computations)'!AR53</f>
        <v>718279.32085221307</v>
      </c>
      <c r="AS12" s="24">
        <f ca="1">Inputs!B34*'(Other Computations)'!AS53</f>
        <v>717954.31258407678</v>
      </c>
      <c r="AT12" s="24">
        <f ca="1">Inputs!B34*'(Other Computations)'!AT53</f>
        <v>717610.47334884363</v>
      </c>
      <c r="AU12" s="24">
        <f ca="1">Inputs!B34*'(Other Computations)'!AU53</f>
        <v>717394.24419012351</v>
      </c>
      <c r="AV12" s="24">
        <f ca="1">Inputs!B34*'(Other Computations)'!AV53</f>
        <v>717017.67041863548</v>
      </c>
      <c r="AW12" s="24">
        <f ca="1">Inputs!B34*'(Other Computations)'!AW53</f>
        <v>716743.39052754932</v>
      </c>
      <c r="AX12" s="24">
        <f ca="1">Inputs!B34*'(Other Computations)'!AX53</f>
        <v>716537.62419289316</v>
      </c>
      <c r="AY12" s="24">
        <f ca="1">Inputs!B34*'(Other Computations)'!AY53</f>
        <v>716294.61579317134</v>
      </c>
      <c r="AZ12" s="24">
        <f ca="1">Inputs!B34*'(Other Computations)'!AZ53</f>
        <v>716043.91813128185</v>
      </c>
      <c r="BA12" s="25">
        <f ca="1">SUM(AO12:AZ12)</f>
        <v>8610456.5531848911</v>
      </c>
      <c r="BB12" s="24">
        <f ca="1">Inputs!B34*'(Other Computations)'!BB53</f>
        <v>715737.29217026057</v>
      </c>
      <c r="BC12" s="24">
        <f ca="1">Inputs!B34*'(Other Computations)'!BC53</f>
        <v>715507.63012170419</v>
      </c>
      <c r="BD12" s="24">
        <f ca="1">Inputs!B34*'(Other Computations)'!BD53</f>
        <v>715200.14087109664</v>
      </c>
      <c r="BE12" s="24">
        <f ca="1">Inputs!B34*'(Other Computations)'!BE53</f>
        <v>714935.87682147382</v>
      </c>
      <c r="BF12" s="24">
        <f ca="1">Inputs!B34*'(Other Computations)'!BF53</f>
        <v>714553.38783950382</v>
      </c>
      <c r="BG12" s="24">
        <f ca="1">Inputs!B34*'(Other Computations)'!BG53</f>
        <v>714308.08111243416</v>
      </c>
      <c r="BH12" s="24">
        <f ca="1">Inputs!B34*'(Other Computations)'!BH53</f>
        <v>714007.05890946847</v>
      </c>
      <c r="BI12" s="24">
        <f ca="1">Inputs!B34*'(Other Computations)'!BI53</f>
        <v>713682.27643630689</v>
      </c>
      <c r="BJ12" s="24">
        <f ca="1">Inputs!B34*'(Other Computations)'!BJ53</f>
        <v>713408.69746475096</v>
      </c>
      <c r="BK12" s="24">
        <f ca="1">Inputs!B34*'(Other Computations)'!BK53</f>
        <v>713109.69691349578</v>
      </c>
      <c r="BL12" s="24">
        <f ca="1">Inputs!B34*'(Other Computations)'!BL53</f>
        <v>712761.12379335344</v>
      </c>
      <c r="BM12" s="24">
        <f ca="1">Inputs!B34*'(Other Computations)'!BM53</f>
        <v>712452.21697770304</v>
      </c>
      <c r="BN12" s="25">
        <f ca="1">SUM(BB12:BM12)</f>
        <v>8569663.4794315509</v>
      </c>
      <c r="BO12" s="24">
        <f ca="1">Inputs!B34*'(Other Computations)'!BO53</f>
        <v>712142.14832308714</v>
      </c>
      <c r="BP12" s="24">
        <f ca="1">Inputs!B34*'(Other Computations)'!BP53</f>
        <v>711875.39090648876</v>
      </c>
      <c r="BQ12" s="24">
        <f ca="1">Inputs!B34*'(Other Computations)'!BQ53</f>
        <v>711511.28635477158</v>
      </c>
      <c r="BR12" s="24">
        <f ca="1">Inputs!B34*'(Other Computations)'!BR53</f>
        <v>711176.65835465968</v>
      </c>
      <c r="BS12" s="24">
        <f ca="1">Inputs!B34*'(Other Computations)'!BS53</f>
        <v>710868.71362045116</v>
      </c>
      <c r="BT12" s="24">
        <f ca="1">Inputs!B34*'(Other Computations)'!BT53</f>
        <v>710522.76788838115</v>
      </c>
      <c r="BU12" s="24">
        <f ca="1">Inputs!B34*'(Other Computations)'!BU53</f>
        <v>710271.66073591984</v>
      </c>
      <c r="BV12" s="24">
        <f ca="1">Inputs!B34*'(Other Computations)'!BV53</f>
        <v>709949.59621571295</v>
      </c>
      <c r="BW12" s="24">
        <f ca="1">Inputs!B34*'(Other Computations)'!BW53</f>
        <v>709707.88544028683</v>
      </c>
      <c r="BX12" s="24">
        <f ca="1">Inputs!B34*'(Other Computations)'!BX53</f>
        <v>709333.22371737694</v>
      </c>
      <c r="BY12" s="24">
        <f ca="1">Inputs!B34*'(Other Computations)'!BY53</f>
        <v>708988.69645877427</v>
      </c>
      <c r="BZ12" s="24">
        <f ca="1">Inputs!B34*'(Other Computations)'!BZ53</f>
        <v>708637.39301400911</v>
      </c>
      <c r="CA12" s="25">
        <f ca="1">SUM(BO12:BZ12)</f>
        <v>8524985.4210299198</v>
      </c>
      <c r="CB12" s="24">
        <f ca="1">Inputs!B34*'(Other Computations)'!CB53</f>
        <v>708234.6696272135</v>
      </c>
      <c r="CC12" s="24">
        <f ca="1">Inputs!B34*'(Other Computations)'!CC53</f>
        <v>707971.25119500142</v>
      </c>
      <c r="CD12" s="24">
        <f ca="1">Inputs!B34*'(Other Computations)'!CD53</f>
        <v>707671.76307357091</v>
      </c>
      <c r="CE12" s="24">
        <f ca="1">Inputs!B34*'(Other Computations)'!CE53</f>
        <v>707365.26595806947</v>
      </c>
      <c r="CF12" s="24">
        <f ca="1">Inputs!B34*'(Other Computations)'!CF53</f>
        <v>707032.74037268443</v>
      </c>
      <c r="CG12" s="24">
        <f ca="1">Inputs!B34*'(Other Computations)'!CG53</f>
        <v>706667.88757483766</v>
      </c>
      <c r="CH12" s="24">
        <f ca="1">Inputs!B34*'(Other Computations)'!CH53</f>
        <v>706298.69521250133</v>
      </c>
      <c r="CI12" s="24">
        <f ca="1">Inputs!B34*'(Other Computations)'!CI53</f>
        <v>705954.12657696498</v>
      </c>
      <c r="CJ12" s="24">
        <f ca="1">Inputs!B34*'(Other Computations)'!CJ53</f>
        <v>705602.53233747976</v>
      </c>
      <c r="CK12" s="24">
        <f ca="1">Inputs!B34*'(Other Computations)'!CK53</f>
        <v>705293.43843354494</v>
      </c>
      <c r="CL12" s="24">
        <f ca="1">Inputs!B34*'(Other Computations)'!CL53</f>
        <v>704876.00280201843</v>
      </c>
      <c r="CM12" s="24">
        <f ca="1">Inputs!B34*'(Other Computations)'!CM53</f>
        <v>704578.58467917377</v>
      </c>
      <c r="CN12" s="25">
        <f ca="1">SUM(CB12:CM12)</f>
        <v>8477546.9578430597</v>
      </c>
      <c r="CO12" s="24">
        <f ca="1">Inputs!B34*'(Other Computations)'!CO53</f>
        <v>704274.13539482886</v>
      </c>
      <c r="CP12" s="24">
        <f ca="1">Inputs!B34*'(Other Computations)'!CP53</f>
        <v>704027.73271720961</v>
      </c>
      <c r="CQ12" s="24">
        <f ca="1">Inputs!B34*'(Other Computations)'!CQ53</f>
        <v>703622.52462566178</v>
      </c>
      <c r="CR12" s="24">
        <f ca="1">Inputs!B34*'(Other Computations)'!CR53</f>
        <v>703246.76399628562</v>
      </c>
      <c r="CS12" s="24">
        <f ca="1">Inputs!B34*'(Other Computations)'!CS53</f>
        <v>702899.90423910716</v>
      </c>
      <c r="CT12" s="24">
        <f ca="1">Inputs!B34*'(Other Computations)'!CT53</f>
        <v>702563.4685236545</v>
      </c>
      <c r="CU12" s="24">
        <f ca="1">Inputs!B34*'(Other Computations)'!CU53</f>
        <v>702228.92712811811</v>
      </c>
      <c r="CV12" s="24">
        <f ca="1">Inputs!B34*'(Other Computations)'!CV53</f>
        <v>701871.36409920559</v>
      </c>
      <c r="CW12" s="24">
        <f ca="1">Inputs!B34*'(Other Computations)'!CW53</f>
        <v>701572.74736145756</v>
      </c>
      <c r="CX12" s="24">
        <f ca="1">Inputs!B34*'(Other Computations)'!CX53</f>
        <v>701267.98657046619</v>
      </c>
      <c r="CY12" s="24">
        <f ca="1">Inputs!B34*'(Other Computations)'!CY53</f>
        <v>700931.56840893475</v>
      </c>
      <c r="CZ12" s="24">
        <f ca="1">Inputs!B34*'(Other Computations)'!CZ53</f>
        <v>700603.45158692996</v>
      </c>
      <c r="DA12" s="25">
        <f ca="1">SUM(CO12:CZ12)</f>
        <v>8429110.5746518597</v>
      </c>
      <c r="DB12" s="24">
        <f ca="1">Inputs!B34*'(Other Computations)'!DB53</f>
        <v>700291.08802313404</v>
      </c>
      <c r="DC12" s="24">
        <f ca="1">Inputs!B34*'(Other Computations)'!DC53</f>
        <v>699988.80128824385</v>
      </c>
      <c r="DD12" s="24">
        <f ca="1">Inputs!B34*'(Other Computations)'!DD53</f>
        <v>699654.05555335502</v>
      </c>
      <c r="DE12" s="24">
        <f ca="1">Inputs!B34*'(Other Computations)'!DE53</f>
        <v>699285.52844818961</v>
      </c>
      <c r="DF12" s="24">
        <f ca="1">Inputs!B34*'(Other Computations)'!DF53</f>
        <v>698937.91623088461</v>
      </c>
      <c r="DG12" s="24">
        <f ca="1">Inputs!B34*'(Other Computations)'!DG53</f>
        <v>698623.35626356187</v>
      </c>
      <c r="DH12" s="24">
        <f ca="1">Inputs!B34*'(Other Computations)'!DH53</f>
        <v>698250.65596675745</v>
      </c>
      <c r="DI12" s="24">
        <f ca="1">Inputs!B34*'(Other Computations)'!DI53</f>
        <v>697977.89078078268</v>
      </c>
      <c r="DJ12" s="24">
        <f ca="1">Inputs!B34*'(Other Computations)'!DJ53</f>
        <v>697600.42552452057</v>
      </c>
      <c r="DK12" s="24">
        <f ca="1">Inputs!B34*'(Other Computations)'!DK53</f>
        <v>697210.21411338693</v>
      </c>
      <c r="DL12" s="24">
        <f ca="1">Inputs!B34*'(Other Computations)'!DL53</f>
        <v>696893.63835007185</v>
      </c>
      <c r="DM12" s="24">
        <f ca="1">Inputs!B34*'(Other Computations)'!DM53</f>
        <v>696551.28517969279</v>
      </c>
      <c r="DN12" s="25">
        <f ca="1">SUM(DB12:DM12)</f>
        <v>8381264.855722582</v>
      </c>
      <c r="DO12" s="24">
        <f ca="1">Inputs!B34*'(Other Computations)'!DO53</f>
        <v>696147.67937027011</v>
      </c>
      <c r="DP12" s="24">
        <f ca="1">Inputs!B34*'(Other Computations)'!DP53</f>
        <v>695784.58246648242</v>
      </c>
      <c r="DQ12" s="24">
        <f ca="1">Inputs!B34*'(Other Computations)'!DQ53</f>
        <v>695487.8350795625</v>
      </c>
      <c r="DR12" s="24">
        <f ca="1">Inputs!B34*'(Other Computations)'!DR53</f>
        <v>695157.21733041795</v>
      </c>
      <c r="DS12" s="24">
        <f ca="1">Inputs!B34*'(Other Computations)'!DS53</f>
        <v>694800.05687056517</v>
      </c>
      <c r="DT12" s="24">
        <f ca="1">Inputs!B34*'(Other Computations)'!DT53</f>
        <v>694450.99267425993</v>
      </c>
      <c r="DU12" s="24">
        <f ca="1">Inputs!B34*'(Other Computations)'!DU53</f>
        <v>694121.16795747902</v>
      </c>
      <c r="DV12" s="24">
        <f ca="1">Inputs!B34*'(Other Computations)'!DV53</f>
        <v>693782.95188056782</v>
      </c>
      <c r="DW12" s="24">
        <f ca="1">Inputs!B34*'(Other Computations)'!DW53</f>
        <v>693460.8800694329</v>
      </c>
      <c r="DX12" s="24">
        <f ca="1">Inputs!B34*'(Other Computations)'!DX53</f>
        <v>693024.65338035312</v>
      </c>
      <c r="DY12" s="24">
        <f ca="1">Inputs!B34*'(Other Computations)'!DY53</f>
        <v>692618.58726628928</v>
      </c>
      <c r="DZ12" s="24">
        <f ca="1">Inputs!B34*'(Other Computations)'!DZ53</f>
        <v>692307.99090125517</v>
      </c>
      <c r="EA12" s="25">
        <f ca="1">SUM(DO12:DZ12)</f>
        <v>8331144.5952469353</v>
      </c>
      <c r="EB12" s="24">
        <f ca="1">Inputs!B34*'(Other Computations)'!EB53</f>
        <v>691961.99997427757</v>
      </c>
      <c r="EC12" s="24">
        <f ca="1">Inputs!B34*'(Other Computations)'!EC53</f>
        <v>691582.12442432716</v>
      </c>
      <c r="ED12" s="24">
        <f ca="1">Inputs!B34*'(Other Computations)'!ED53</f>
        <v>691153.32049772993</v>
      </c>
      <c r="EE12" s="24">
        <f ca="1">Inputs!B34*'(Other Computations)'!EE53</f>
        <v>690851.87265310809</v>
      </c>
      <c r="EF12" s="24">
        <f ca="1">Inputs!B34*'(Other Computations)'!EF53</f>
        <v>690490.6130914035</v>
      </c>
      <c r="EG12" s="24">
        <f ca="1">Inputs!B34*'(Other Computations)'!EG53</f>
        <v>690068.71135890728</v>
      </c>
      <c r="EH12" s="24">
        <f ca="1">Inputs!B34*'(Other Computations)'!EH53</f>
        <v>689772.03995066625</v>
      </c>
      <c r="EI12" s="24">
        <f ca="1">Inputs!B34*'(Other Computations)'!EI53</f>
        <v>689449.10192144685</v>
      </c>
      <c r="EJ12" s="24">
        <f ca="1">Inputs!B34*'(Other Computations)'!EJ53</f>
        <v>689087.58989839756</v>
      </c>
      <c r="EK12" s="24">
        <f ca="1">Inputs!B34*'(Other Computations)'!EK53</f>
        <v>688784.96720654995</v>
      </c>
      <c r="EL12" s="24">
        <f ca="1">Inputs!B34*'(Other Computations)'!EL53</f>
        <v>688459.10899176367</v>
      </c>
      <c r="EM12" s="24">
        <f ca="1">Inputs!B34*'(Other Computations)'!EM53</f>
        <v>688196.51661720139</v>
      </c>
      <c r="EN12" s="25">
        <f ca="1">SUM(EB12:EM12)</f>
        <v>8279857.9665857786</v>
      </c>
    </row>
    <row r="13" spans="1:144" ht="12.75" customHeight="1" outlineLevel="1" x14ac:dyDescent="0.2">
      <c r="A13" s="9" t="str">
        <f>Labels!B74</f>
        <v>Aggregate Demand Shock</v>
      </c>
      <c r="B13" s="28">
        <f ca="1">NORMINV(RAND()*(1-2*Inputs!B58)+Inputs!B58,0,'(Other Computations)'!B208)</f>
        <v>-15627.51193427834</v>
      </c>
      <c r="C13" s="28">
        <f ca="1">NORMINV(RAND()*(1-2*Inputs!B58)+Inputs!B58,0,'(Other Computations)'!B208)</f>
        <v>-23737.981291767304</v>
      </c>
      <c r="D13" s="28">
        <f ca="1">NORMINV(RAND()*(1-2*Inputs!B58)+Inputs!B58,0,'(Other Computations)'!B208)</f>
        <v>-4708.9834280990362</v>
      </c>
      <c r="E13" s="28">
        <f ca="1">NORMINV(RAND()*(1-2*Inputs!B58)+Inputs!B58,0,'(Other Computations)'!B208)</f>
        <v>-5922.5652122048632</v>
      </c>
      <c r="F13" s="28">
        <f ca="1">NORMINV(RAND()*(1-2*Inputs!B58)+Inputs!B58,0,'(Other Computations)'!B208)</f>
        <v>29837.054512289902</v>
      </c>
      <c r="G13" s="28">
        <f ca="1">NORMINV(RAND()*(1-2*Inputs!B58)+Inputs!B58,0,'(Other Computations)'!B208)</f>
        <v>17021.424933178554</v>
      </c>
      <c r="H13" s="28">
        <f ca="1">NORMINV(RAND()*(1-2*Inputs!B58)+Inputs!B58,0,'(Other Computations)'!B208)</f>
        <v>-6731.996595036605</v>
      </c>
      <c r="I13" s="28">
        <f ca="1">NORMINV(RAND()*(1-2*Inputs!B58)+Inputs!B58,0,'(Other Computations)'!B208)</f>
        <v>-3064.4592662458144</v>
      </c>
      <c r="J13" s="28">
        <f ca="1">NORMINV(RAND()*(1-2*Inputs!B58)+Inputs!B58,0,'(Other Computations)'!B208)</f>
        <v>-19031.290080265851</v>
      </c>
      <c r="K13" s="28">
        <f ca="1">NORMINV(RAND()*(1-2*Inputs!B58)+Inputs!B58,0,'(Other Computations)'!B208)</f>
        <v>23872.618603900857</v>
      </c>
      <c r="L13" s="28">
        <f ca="1">NORMINV(RAND()*(1-2*Inputs!B58)+Inputs!B58,0,'(Other Computations)'!B208)</f>
        <v>-12359.10002049678</v>
      </c>
      <c r="M13" s="28">
        <f ca="1">NORMINV(RAND()*(1-2*Inputs!B58)+Inputs!B58,0,'(Other Computations)'!B208)</f>
        <v>-22017.237697472949</v>
      </c>
      <c r="N13" s="29">
        <f ca="1">SUM(B13:M13)</f>
        <v>-42470.027476498224</v>
      </c>
      <c r="O13" s="28">
        <f ca="1">NORMINV(RAND()*(1-2*Inputs!B58)+Inputs!B58,0,'(Other Computations)'!B208)</f>
        <v>10988.12133160341</v>
      </c>
      <c r="P13" s="28">
        <f ca="1">NORMINV(RAND()*(1-2*Inputs!B58)+Inputs!B58,0,'(Other Computations)'!B208)</f>
        <v>-22303.685044776183</v>
      </c>
      <c r="Q13" s="28">
        <f ca="1">NORMINV(RAND()*(1-2*Inputs!B58)+Inputs!B58,0,'(Other Computations)'!B208)</f>
        <v>33182.875435072194</v>
      </c>
      <c r="R13" s="28">
        <f ca="1">NORMINV(RAND()*(1-2*Inputs!B58)+Inputs!B58,0,'(Other Computations)'!B208)</f>
        <v>-35806.36558964281</v>
      </c>
      <c r="S13" s="28">
        <f ca="1">NORMINV(RAND()*(1-2*Inputs!B58)+Inputs!B58,0,'(Other Computations)'!B208)</f>
        <v>-47478.490919409276</v>
      </c>
      <c r="T13" s="28">
        <f ca="1">NORMINV(RAND()*(1-2*Inputs!B58)+Inputs!B58,0,'(Other Computations)'!B208)</f>
        <v>-8290.8633094167235</v>
      </c>
      <c r="U13" s="28">
        <f ca="1">NORMINV(RAND()*(1-2*Inputs!B58)+Inputs!B58,0,'(Other Computations)'!B208)</f>
        <v>-24056.125791662034</v>
      </c>
      <c r="V13" s="28">
        <f ca="1">NORMINV(RAND()*(1-2*Inputs!B58)+Inputs!B58,0,'(Other Computations)'!B208)</f>
        <v>-37469.217058373863</v>
      </c>
      <c r="W13" s="28">
        <f ca="1">NORMINV(RAND()*(1-2*Inputs!B58)+Inputs!B58,0,'(Other Computations)'!B208)</f>
        <v>18108.354349375699</v>
      </c>
      <c r="X13" s="28">
        <f ca="1">NORMINV(RAND()*(1-2*Inputs!B58)+Inputs!B58,0,'(Other Computations)'!B208)</f>
        <v>2.2565645618295656</v>
      </c>
      <c r="Y13" s="28">
        <f ca="1">NORMINV(RAND()*(1-2*Inputs!B58)+Inputs!B58,0,'(Other Computations)'!B208)</f>
        <v>5706.7450990329198</v>
      </c>
      <c r="Z13" s="28">
        <f ca="1">NORMINV(RAND()*(1-2*Inputs!B58)+Inputs!B58,0,'(Other Computations)'!B208)</f>
        <v>116.94675770907554</v>
      </c>
      <c r="AA13" s="29">
        <f ca="1">SUM(O13:Z13)</f>
        <v>-107299.44817592576</v>
      </c>
      <c r="AB13" s="28">
        <f ca="1">NORMINV(RAND()*(1-2*Inputs!B58)+Inputs!B58,0,'(Other Computations)'!B208)</f>
        <v>868.7614096515839</v>
      </c>
      <c r="AC13" s="28">
        <f ca="1">NORMINV(RAND()*(1-2*Inputs!B58)+Inputs!B58,0,'(Other Computations)'!B208)</f>
        <v>2766.8214719761895</v>
      </c>
      <c r="AD13" s="28">
        <f ca="1">NORMINV(RAND()*(1-2*Inputs!B58)+Inputs!B58,0,'(Other Computations)'!B208)</f>
        <v>-40421.660923290321</v>
      </c>
      <c r="AE13" s="28">
        <f ca="1">NORMINV(RAND()*(1-2*Inputs!B58)+Inputs!B58,0,'(Other Computations)'!B208)</f>
        <v>-6762.0763580673538</v>
      </c>
      <c r="AF13" s="28">
        <f ca="1">NORMINV(RAND()*(1-2*Inputs!B58)+Inputs!B58,0,'(Other Computations)'!B208)</f>
        <v>11014.755436745914</v>
      </c>
      <c r="AG13" s="28">
        <f ca="1">NORMINV(RAND()*(1-2*Inputs!B58)+Inputs!B58,0,'(Other Computations)'!B208)</f>
        <v>-30765.704859773054</v>
      </c>
      <c r="AH13" s="28">
        <f ca="1">NORMINV(RAND()*(1-2*Inputs!B58)+Inputs!B58,0,'(Other Computations)'!B208)</f>
        <v>55156.026512183067</v>
      </c>
      <c r="AI13" s="28">
        <f ca="1">NORMINV(RAND()*(1-2*Inputs!B58)+Inputs!B58,0,'(Other Computations)'!B208)</f>
        <v>-14034.259665324455</v>
      </c>
      <c r="AJ13" s="28">
        <f ca="1">NORMINV(RAND()*(1-2*Inputs!B58)+Inputs!B58,0,'(Other Computations)'!B208)</f>
        <v>-42992.621111836495</v>
      </c>
      <c r="AK13" s="28">
        <f ca="1">NORMINV(RAND()*(1-2*Inputs!B58)+Inputs!B58,0,'(Other Computations)'!B208)</f>
        <v>-13886.544408947129</v>
      </c>
      <c r="AL13" s="28">
        <f ca="1">NORMINV(RAND()*(1-2*Inputs!B58)+Inputs!B58,0,'(Other Computations)'!B208)</f>
        <v>6843.5155451630108</v>
      </c>
      <c r="AM13" s="28">
        <f ca="1">NORMINV(RAND()*(1-2*Inputs!B58)+Inputs!B58,0,'(Other Computations)'!B208)</f>
        <v>14497.500536653843</v>
      </c>
      <c r="AN13" s="29">
        <f ca="1">SUM(AB13:AM13)</f>
        <v>-57715.486414865198</v>
      </c>
      <c r="AO13" s="28">
        <f ca="1">NORMINV(RAND()*(1-2*Inputs!B58)+Inputs!B58,0,'(Other Computations)'!B208)</f>
        <v>-29432.1400973288</v>
      </c>
      <c r="AP13" s="28">
        <f ca="1">NORMINV(RAND()*(1-2*Inputs!B58)+Inputs!B58,0,'(Other Computations)'!B208)</f>
        <v>23035.28253035232</v>
      </c>
      <c r="AQ13" s="28">
        <f ca="1">NORMINV(RAND()*(1-2*Inputs!B58)+Inputs!B58,0,'(Other Computations)'!B208)</f>
        <v>2468.4439374059525</v>
      </c>
      <c r="AR13" s="28">
        <f ca="1">NORMINV(RAND()*(1-2*Inputs!B58)+Inputs!B58,0,'(Other Computations)'!B208)</f>
        <v>16354.98571056183</v>
      </c>
      <c r="AS13" s="28">
        <f ca="1">NORMINV(RAND()*(1-2*Inputs!B58)+Inputs!B58,0,'(Other Computations)'!B208)</f>
        <v>5789.6979740474735</v>
      </c>
      <c r="AT13" s="28">
        <f ca="1">NORMINV(RAND()*(1-2*Inputs!B58)+Inputs!B58,0,'(Other Computations)'!B208)</f>
        <v>-38685.572638533209</v>
      </c>
      <c r="AU13" s="28">
        <f ca="1">NORMINV(RAND()*(1-2*Inputs!B58)+Inputs!B58,0,'(Other Computations)'!B208)</f>
        <v>-16744.162312648285</v>
      </c>
      <c r="AV13" s="28">
        <f ca="1">NORMINV(RAND()*(1-2*Inputs!B58)+Inputs!B58,0,'(Other Computations)'!B208)</f>
        <v>57416.911795410051</v>
      </c>
      <c r="AW13" s="28">
        <f ca="1">NORMINV(RAND()*(1-2*Inputs!B58)+Inputs!B58,0,'(Other Computations)'!B208)</f>
        <v>-6257.6715235186839</v>
      </c>
      <c r="AX13" s="28">
        <f ca="1">NORMINV(RAND()*(1-2*Inputs!B58)+Inputs!B58,0,'(Other Computations)'!B208)</f>
        <v>15789.346116561446</v>
      </c>
      <c r="AY13" s="28">
        <f ca="1">NORMINV(RAND()*(1-2*Inputs!B58)+Inputs!B58,0,'(Other Computations)'!B208)</f>
        <v>-51542.633271310355</v>
      </c>
      <c r="AZ13" s="28">
        <f ca="1">NORMINV(RAND()*(1-2*Inputs!B58)+Inputs!B58,0,'(Other Computations)'!B208)</f>
        <v>52687.457745675158</v>
      </c>
      <c r="BA13" s="29">
        <f ca="1">SUM(AO13:AZ13)</f>
        <v>30879.945966674903</v>
      </c>
      <c r="BB13" s="28">
        <f ca="1">NORMINV(RAND()*(1-2*Inputs!B58)+Inputs!B58,0,'(Other Computations)'!B208)</f>
        <v>48224.375968910259</v>
      </c>
      <c r="BC13" s="28">
        <f ca="1">NORMINV(RAND()*(1-2*Inputs!B58)+Inputs!B58,0,'(Other Computations)'!B208)</f>
        <v>-32450.495462498613</v>
      </c>
      <c r="BD13" s="28">
        <f ca="1">NORMINV(RAND()*(1-2*Inputs!B58)+Inputs!B58,0,'(Other Computations)'!B208)</f>
        <v>665.63618185994642</v>
      </c>
      <c r="BE13" s="28">
        <f ca="1">NORMINV(RAND()*(1-2*Inputs!B58)+Inputs!B58,0,'(Other Computations)'!B208)</f>
        <v>-13501.125184857085</v>
      </c>
      <c r="BF13" s="28">
        <f ca="1">NORMINV(RAND()*(1-2*Inputs!B58)+Inputs!B58,0,'(Other Computations)'!B208)</f>
        <v>-28464.90154355867</v>
      </c>
      <c r="BG13" s="28">
        <f ca="1">NORMINV(RAND()*(1-2*Inputs!B58)+Inputs!B58,0,'(Other Computations)'!B208)</f>
        <v>13882.716577125237</v>
      </c>
      <c r="BH13" s="28">
        <f ca="1">NORMINV(RAND()*(1-2*Inputs!B58)+Inputs!B58,0,'(Other Computations)'!B208)</f>
        <v>54037.421915493796</v>
      </c>
      <c r="BI13" s="28">
        <f ca="1">NORMINV(RAND()*(1-2*Inputs!B58)+Inputs!B58,0,'(Other Computations)'!B208)</f>
        <v>-31624.994298543064</v>
      </c>
      <c r="BJ13" s="28">
        <f ca="1">NORMINV(RAND()*(1-2*Inputs!B58)+Inputs!B58,0,'(Other Computations)'!B208)</f>
        <v>17618.77104555177</v>
      </c>
      <c r="BK13" s="28">
        <f ca="1">NORMINV(RAND()*(1-2*Inputs!B58)+Inputs!B58,0,'(Other Computations)'!B208)</f>
        <v>7596.4583491832236</v>
      </c>
      <c r="BL13" s="28">
        <f ca="1">NORMINV(RAND()*(1-2*Inputs!B58)+Inputs!B58,0,'(Other Computations)'!B208)</f>
        <v>-14994.425123713054</v>
      </c>
      <c r="BM13" s="28">
        <f ca="1">NORMINV(RAND()*(1-2*Inputs!B58)+Inputs!B58,0,'(Other Computations)'!B208)</f>
        <v>-1790.9298776952955</v>
      </c>
      <c r="BN13" s="29">
        <f ca="1">SUM(BB13:BM13)</f>
        <v>19198.508547258458</v>
      </c>
      <c r="BO13" s="28">
        <f ca="1">NORMINV(RAND()*(1-2*Inputs!B58)+Inputs!B58,0,'(Other Computations)'!B208)</f>
        <v>53225.133662226472</v>
      </c>
      <c r="BP13" s="28">
        <f ca="1">NORMINV(RAND()*(1-2*Inputs!B58)+Inputs!B58,0,'(Other Computations)'!B208)</f>
        <v>-12198.889626929044</v>
      </c>
      <c r="BQ13" s="28">
        <f ca="1">NORMINV(RAND()*(1-2*Inputs!B58)+Inputs!B58,0,'(Other Computations)'!B208)</f>
        <v>2844.9927938885548</v>
      </c>
      <c r="BR13" s="28">
        <f ca="1">NORMINV(RAND()*(1-2*Inputs!B58)+Inputs!B58,0,'(Other Computations)'!B208)</f>
        <v>-6442.5503996899015</v>
      </c>
      <c r="BS13" s="28">
        <f ca="1">NORMINV(RAND()*(1-2*Inputs!B58)+Inputs!B58,0,'(Other Computations)'!B208)</f>
        <v>2339.7207380410655</v>
      </c>
      <c r="BT13" s="28">
        <f ca="1">NORMINV(RAND()*(1-2*Inputs!B58)+Inputs!B58,0,'(Other Computations)'!B208)</f>
        <v>36406.76763790517</v>
      </c>
      <c r="BU13" s="28">
        <f ca="1">NORMINV(RAND()*(1-2*Inputs!B58)+Inputs!B58,0,'(Other Computations)'!B208)</f>
        <v>13342.554565412764</v>
      </c>
      <c r="BV13" s="28">
        <f ca="1">NORMINV(RAND()*(1-2*Inputs!B58)+Inputs!B58,0,'(Other Computations)'!B208)</f>
        <v>32171.398224801807</v>
      </c>
      <c r="BW13" s="28">
        <f ca="1">NORMINV(RAND()*(1-2*Inputs!B58)+Inputs!B58,0,'(Other Computations)'!B208)</f>
        <v>-554.81539933660315</v>
      </c>
      <c r="BX13" s="28">
        <f ca="1">NORMINV(RAND()*(1-2*Inputs!B58)+Inputs!B58,0,'(Other Computations)'!B208)</f>
        <v>-5738.9758167674072</v>
      </c>
      <c r="BY13" s="28">
        <f ca="1">NORMINV(RAND()*(1-2*Inputs!B58)+Inputs!B58,0,'(Other Computations)'!B208)</f>
        <v>-36465.953579203786</v>
      </c>
      <c r="BZ13" s="28">
        <f ca="1">NORMINV(RAND()*(1-2*Inputs!B58)+Inputs!B58,0,'(Other Computations)'!B208)</f>
        <v>36971.198152837729</v>
      </c>
      <c r="CA13" s="29">
        <f ca="1">SUM(BO13:BZ13)</f>
        <v>115900.58095318684</v>
      </c>
      <c r="CB13" s="28">
        <f ca="1">NORMINV(RAND()*(1-2*Inputs!B58)+Inputs!B58,0,'(Other Computations)'!B208)</f>
        <v>-13198.363712623535</v>
      </c>
      <c r="CC13" s="28">
        <f ca="1">NORMINV(RAND()*(1-2*Inputs!B58)+Inputs!B58,0,'(Other Computations)'!B208)</f>
        <v>6536.6397388619844</v>
      </c>
      <c r="CD13" s="28">
        <f ca="1">NORMINV(RAND()*(1-2*Inputs!B58)+Inputs!B58,0,'(Other Computations)'!B208)</f>
        <v>-7785.7414700132813</v>
      </c>
      <c r="CE13" s="28">
        <f ca="1">NORMINV(RAND()*(1-2*Inputs!B58)+Inputs!B58,0,'(Other Computations)'!B208)</f>
        <v>24306.549682706096</v>
      </c>
      <c r="CF13" s="28">
        <f ca="1">NORMINV(RAND()*(1-2*Inputs!B58)+Inputs!B58,0,'(Other Computations)'!B208)</f>
        <v>-14945.018205580493</v>
      </c>
      <c r="CG13" s="28">
        <f ca="1">NORMINV(RAND()*(1-2*Inputs!B58)+Inputs!B58,0,'(Other Computations)'!B208)</f>
        <v>17180.859672504943</v>
      </c>
      <c r="CH13" s="28">
        <f ca="1">NORMINV(RAND()*(1-2*Inputs!B58)+Inputs!B58,0,'(Other Computations)'!B208)</f>
        <v>3984.4650582031481</v>
      </c>
      <c r="CI13" s="28">
        <f ca="1">NORMINV(RAND()*(1-2*Inputs!B58)+Inputs!B58,0,'(Other Computations)'!B208)</f>
        <v>19250.297195915482</v>
      </c>
      <c r="CJ13" s="28">
        <f ca="1">NORMINV(RAND()*(1-2*Inputs!B58)+Inputs!B58,0,'(Other Computations)'!B208)</f>
        <v>-21969.326046260903</v>
      </c>
      <c r="CK13" s="28">
        <f ca="1">NORMINV(RAND()*(1-2*Inputs!B58)+Inputs!B58,0,'(Other Computations)'!B208)</f>
        <v>-8742.413565644245</v>
      </c>
      <c r="CL13" s="28">
        <f ca="1">NORMINV(RAND()*(1-2*Inputs!B58)+Inputs!B58,0,'(Other Computations)'!B208)</f>
        <v>19718.495234234389</v>
      </c>
      <c r="CM13" s="28">
        <f ca="1">NORMINV(RAND()*(1-2*Inputs!B58)+Inputs!B58,0,'(Other Computations)'!B208)</f>
        <v>-37109.72438980265</v>
      </c>
      <c r="CN13" s="29">
        <f ca="1">SUM(CB13:CM13)</f>
        <v>-12773.280807499068</v>
      </c>
      <c r="CO13" s="28">
        <f ca="1">NORMINV(RAND()*(1-2*Inputs!B58)+Inputs!B58,0,'(Other Computations)'!B208)</f>
        <v>23968.361277032633</v>
      </c>
      <c r="CP13" s="28">
        <f ca="1">NORMINV(RAND()*(1-2*Inputs!B58)+Inputs!B58,0,'(Other Computations)'!B208)</f>
        <v>43599.49434160885</v>
      </c>
      <c r="CQ13" s="28">
        <f ca="1">NORMINV(RAND()*(1-2*Inputs!B58)+Inputs!B58,0,'(Other Computations)'!B208)</f>
        <v>6519.995292992483</v>
      </c>
      <c r="CR13" s="28">
        <f ca="1">NORMINV(RAND()*(1-2*Inputs!B58)+Inputs!B58,0,'(Other Computations)'!B208)</f>
        <v>24560.388752927145</v>
      </c>
      <c r="CS13" s="28">
        <f ca="1">NORMINV(RAND()*(1-2*Inputs!B58)+Inputs!B58,0,'(Other Computations)'!B208)</f>
        <v>28706.45609490517</v>
      </c>
      <c r="CT13" s="28">
        <f ca="1">NORMINV(RAND()*(1-2*Inputs!B58)+Inputs!B58,0,'(Other Computations)'!B208)</f>
        <v>-59035.774043294325</v>
      </c>
      <c r="CU13" s="28">
        <f ca="1">NORMINV(RAND()*(1-2*Inputs!B58)+Inputs!B58,0,'(Other Computations)'!B208)</f>
        <v>-32931.95841173223</v>
      </c>
      <c r="CV13" s="28">
        <f ca="1">NORMINV(RAND()*(1-2*Inputs!B58)+Inputs!B58,0,'(Other Computations)'!B208)</f>
        <v>-43871.834958073472</v>
      </c>
      <c r="CW13" s="28">
        <f ca="1">NORMINV(RAND()*(1-2*Inputs!B58)+Inputs!B58,0,'(Other Computations)'!B208)</f>
        <v>-28428.522063839489</v>
      </c>
      <c r="CX13" s="28">
        <f ca="1">NORMINV(RAND()*(1-2*Inputs!B58)+Inputs!B58,0,'(Other Computations)'!B208)</f>
        <v>-27404.562514284291</v>
      </c>
      <c r="CY13" s="28">
        <f ca="1">NORMINV(RAND()*(1-2*Inputs!B58)+Inputs!B58,0,'(Other Computations)'!B208)</f>
        <v>41847.585296415848</v>
      </c>
      <c r="CZ13" s="28">
        <f ca="1">NORMINV(RAND()*(1-2*Inputs!B58)+Inputs!B58,0,'(Other Computations)'!B208)</f>
        <v>-11838.133498450245</v>
      </c>
      <c r="DA13" s="29">
        <f ca="1">SUM(CO13:CZ13)</f>
        <v>-34308.504433791939</v>
      </c>
      <c r="DB13" s="28">
        <f ca="1">NORMINV(RAND()*(1-2*Inputs!B58)+Inputs!B58,0,'(Other Computations)'!B208)</f>
        <v>5542.3861267323855</v>
      </c>
      <c r="DC13" s="28">
        <f ca="1">NORMINV(RAND()*(1-2*Inputs!B58)+Inputs!B58,0,'(Other Computations)'!B208)</f>
        <v>30260.89811744777</v>
      </c>
      <c r="DD13" s="28">
        <f ca="1">NORMINV(RAND()*(1-2*Inputs!B58)+Inputs!B58,0,'(Other Computations)'!B208)</f>
        <v>-48811.423262090175</v>
      </c>
      <c r="DE13" s="28">
        <f ca="1">NORMINV(RAND()*(1-2*Inputs!B58)+Inputs!B58,0,'(Other Computations)'!B208)</f>
        <v>19805.734276901221</v>
      </c>
      <c r="DF13" s="28">
        <f ca="1">NORMINV(RAND()*(1-2*Inputs!B58)+Inputs!B58,0,'(Other Computations)'!B208)</f>
        <v>-13750.895109026269</v>
      </c>
      <c r="DG13" s="28">
        <f ca="1">NORMINV(RAND()*(1-2*Inputs!B58)+Inputs!B58,0,'(Other Computations)'!B208)</f>
        <v>-47215.91394179417</v>
      </c>
      <c r="DH13" s="28">
        <f ca="1">NORMINV(RAND()*(1-2*Inputs!B58)+Inputs!B58,0,'(Other Computations)'!B208)</f>
        <v>-41444.68370374506</v>
      </c>
      <c r="DI13" s="28">
        <f ca="1">NORMINV(RAND()*(1-2*Inputs!B58)+Inputs!B58,0,'(Other Computations)'!B208)</f>
        <v>53556.871221406625</v>
      </c>
      <c r="DJ13" s="28">
        <f ca="1">NORMINV(RAND()*(1-2*Inputs!B58)+Inputs!B58,0,'(Other Computations)'!B208)</f>
        <v>44969.301912008348</v>
      </c>
      <c r="DK13" s="28">
        <f ca="1">NORMINV(RAND()*(1-2*Inputs!B58)+Inputs!B58,0,'(Other Computations)'!B208)</f>
        <v>4847.4847427957038</v>
      </c>
      <c r="DL13" s="28">
        <f ca="1">NORMINV(RAND()*(1-2*Inputs!B58)+Inputs!B58,0,'(Other Computations)'!B208)</f>
        <v>33991.630759516243</v>
      </c>
      <c r="DM13" s="28">
        <f ca="1">NORMINV(RAND()*(1-2*Inputs!B58)+Inputs!B58,0,'(Other Computations)'!B208)</f>
        <v>60340.775819635346</v>
      </c>
      <c r="DN13" s="29">
        <f ca="1">SUM(DB13:DM13)</f>
        <v>102092.16695978798</v>
      </c>
      <c r="DO13" s="28">
        <f ca="1">NORMINV(RAND()*(1-2*Inputs!B58)+Inputs!B58,0,'(Other Computations)'!B208)</f>
        <v>-20967.522682068466</v>
      </c>
      <c r="DP13" s="28">
        <f ca="1">NORMINV(RAND()*(1-2*Inputs!B58)+Inputs!B58,0,'(Other Computations)'!B208)</f>
        <v>-17027.000342735711</v>
      </c>
      <c r="DQ13" s="28">
        <f ca="1">NORMINV(RAND()*(1-2*Inputs!B58)+Inputs!B58,0,'(Other Computations)'!B208)</f>
        <v>-13867.11432569663</v>
      </c>
      <c r="DR13" s="28">
        <f ca="1">NORMINV(RAND()*(1-2*Inputs!B58)+Inputs!B58,0,'(Other Computations)'!B208)</f>
        <v>-33837.421612820261</v>
      </c>
      <c r="DS13" s="28">
        <f ca="1">NORMINV(RAND()*(1-2*Inputs!B58)+Inputs!B58,0,'(Other Computations)'!B208)</f>
        <v>-15607.297803848056</v>
      </c>
      <c r="DT13" s="28">
        <f ca="1">NORMINV(RAND()*(1-2*Inputs!B58)+Inputs!B58,0,'(Other Computations)'!B208)</f>
        <v>-5889.014894154956</v>
      </c>
      <c r="DU13" s="28">
        <f ca="1">NORMINV(RAND()*(1-2*Inputs!B58)+Inputs!B58,0,'(Other Computations)'!B208)</f>
        <v>2235.6789223906135</v>
      </c>
      <c r="DV13" s="28">
        <f ca="1">NORMINV(RAND()*(1-2*Inputs!B58)+Inputs!B58,0,'(Other Computations)'!B208)</f>
        <v>13949.787192423992</v>
      </c>
      <c r="DW13" s="28">
        <f ca="1">NORMINV(RAND()*(1-2*Inputs!B58)+Inputs!B58,0,'(Other Computations)'!B208)</f>
        <v>-6601.9734542876513</v>
      </c>
      <c r="DX13" s="28">
        <f ca="1">NORMINV(RAND()*(1-2*Inputs!B58)+Inputs!B58,0,'(Other Computations)'!B208)</f>
        <v>19520.160479724498</v>
      </c>
      <c r="DY13" s="28">
        <f ca="1">NORMINV(RAND()*(1-2*Inputs!B58)+Inputs!B58,0,'(Other Computations)'!B208)</f>
        <v>9608.7740867001194</v>
      </c>
      <c r="DZ13" s="28">
        <f ca="1">NORMINV(RAND()*(1-2*Inputs!B58)+Inputs!B58,0,'(Other Computations)'!B208)</f>
        <v>-11687.846788841</v>
      </c>
      <c r="EA13" s="29">
        <f ca="1">SUM(DO13:DZ13)</f>
        <v>-80170.791223213499</v>
      </c>
      <c r="EB13" s="28">
        <f ca="1">NORMINV(RAND()*(1-2*Inputs!B58)+Inputs!B58,0,'(Other Computations)'!B208)</f>
        <v>29563.737191946224</v>
      </c>
      <c r="EC13" s="28">
        <f ca="1">NORMINV(RAND()*(1-2*Inputs!B58)+Inputs!B58,0,'(Other Computations)'!B208)</f>
        <v>48691.244937743912</v>
      </c>
      <c r="ED13" s="28">
        <f ca="1">NORMINV(RAND()*(1-2*Inputs!B58)+Inputs!B58,0,'(Other Computations)'!B208)</f>
        <v>10547.447895846941</v>
      </c>
      <c r="EE13" s="28">
        <f ca="1">NORMINV(RAND()*(1-2*Inputs!B58)+Inputs!B58,0,'(Other Computations)'!B208)</f>
        <v>44548.680066930756</v>
      </c>
      <c r="EF13" s="28">
        <f ca="1">NORMINV(RAND()*(1-2*Inputs!B58)+Inputs!B58,0,'(Other Computations)'!B208)</f>
        <v>4403.3067923190574</v>
      </c>
      <c r="EG13" s="28">
        <f ca="1">NORMINV(RAND()*(1-2*Inputs!B58)+Inputs!B58,0,'(Other Computations)'!B208)</f>
        <v>35057.312902785663</v>
      </c>
      <c r="EH13" s="28">
        <f ca="1">NORMINV(RAND()*(1-2*Inputs!B58)+Inputs!B58,0,'(Other Computations)'!B208)</f>
        <v>-34577.298963048197</v>
      </c>
      <c r="EI13" s="28">
        <f ca="1">NORMINV(RAND()*(1-2*Inputs!B58)+Inputs!B58,0,'(Other Computations)'!B208)</f>
        <v>42204.942877658803</v>
      </c>
      <c r="EJ13" s="28">
        <f ca="1">NORMINV(RAND()*(1-2*Inputs!B58)+Inputs!B58,0,'(Other Computations)'!B208)</f>
        <v>-14904.873330629493</v>
      </c>
      <c r="EK13" s="28">
        <f ca="1">NORMINV(RAND()*(1-2*Inputs!B58)+Inputs!B58,0,'(Other Computations)'!B208)</f>
        <v>-13957.803276842194</v>
      </c>
      <c r="EL13" s="28">
        <f ca="1">NORMINV(RAND()*(1-2*Inputs!B58)+Inputs!B58,0,'(Other Computations)'!B208)</f>
        <v>20632.084795169088</v>
      </c>
      <c r="EM13" s="28">
        <f ca="1">NORMINV(RAND()*(1-2*Inputs!B58)+Inputs!B58,0,'(Other Computations)'!B208)</f>
        <v>26030.310041578385</v>
      </c>
      <c r="EN13" s="29">
        <f ca="1">SUM(EB13:EM13)</f>
        <v>198239.09193145891</v>
      </c>
    </row>
    <row r="14" spans="1:144" ht="12.75" customHeight="1" outlineLevel="1" x14ac:dyDescent="0.2"/>
    <row r="15" spans="1:144" ht="12.75" customHeight="1" outlineLevel="1" x14ac:dyDescent="0.2"/>
    <row r="16" spans="1:144" ht="12.75" customHeight="1" x14ac:dyDescent="0.2">
      <c r="A16" s="3" t="str">
        <f>"Capital"</f>
        <v>Capital</v>
      </c>
    </row>
    <row r="17" spans="1:144" ht="12.75" customHeight="1" outlineLevel="1" x14ac:dyDescent="0.2">
      <c r="A17" s="2" t="str">
        <f>" "</f>
        <v xml:space="preserve"> </v>
      </c>
    </row>
    <row r="18" spans="1:144" ht="12.75" customHeight="1" outlineLevel="1" x14ac:dyDescent="0.2">
      <c r="B18" s="19" t="str">
        <f>ZZZ__FnCalls!F7</f>
        <v>MMM 2010</v>
      </c>
      <c r="C18" s="20" t="str">
        <f>ZZZ__FnCalls!F8</f>
        <v>MMM 2010</v>
      </c>
      <c r="D18" s="20" t="str">
        <f>ZZZ__FnCalls!F9</f>
        <v>MMM 2010</v>
      </c>
      <c r="E18" s="20" t="str">
        <f>ZZZ__FnCalls!F10</f>
        <v>MMM 2010</v>
      </c>
      <c r="F18" s="20" t="str">
        <f>ZZZ__FnCalls!F11</f>
        <v>MMM 2010</v>
      </c>
      <c r="G18" s="20" t="str">
        <f>ZZZ__FnCalls!F12</f>
        <v>MMM 2010</v>
      </c>
      <c r="H18" s="20" t="str">
        <f>ZZZ__FnCalls!F13</f>
        <v>MMM 2010</v>
      </c>
      <c r="I18" s="20" t="str">
        <f>ZZZ__FnCalls!F14</f>
        <v>MMM 2010</v>
      </c>
      <c r="J18" s="20" t="str">
        <f>ZZZ__FnCalls!F15</f>
        <v>MMM 2010</v>
      </c>
      <c r="K18" s="20" t="str">
        <f>ZZZ__FnCalls!F16</f>
        <v>MMM 2010</v>
      </c>
      <c r="L18" s="20" t="str">
        <f>ZZZ__FnCalls!F17</f>
        <v>MMM 2010</v>
      </c>
      <c r="M18" s="20" t="str">
        <f>ZZZ__FnCalls!F18</f>
        <v>MMM 2010</v>
      </c>
      <c r="N18" s="21" t="str">
        <f>ZZZ__FnCalls!H7</f>
        <v>2010</v>
      </c>
      <c r="O18" s="20" t="str">
        <f>ZZZ__FnCalls!F19</f>
        <v>MMM 2011</v>
      </c>
      <c r="P18" s="20" t="str">
        <f>ZZZ__FnCalls!F20</f>
        <v>MMM 2011</v>
      </c>
      <c r="Q18" s="20" t="str">
        <f>ZZZ__FnCalls!F21</f>
        <v>MMM 2011</v>
      </c>
      <c r="R18" s="20" t="str">
        <f>ZZZ__FnCalls!F22</f>
        <v>MMM 2011</v>
      </c>
      <c r="S18" s="20" t="str">
        <f>ZZZ__FnCalls!F23</f>
        <v>MMM 2011</v>
      </c>
      <c r="T18" s="20" t="str">
        <f>ZZZ__FnCalls!F24</f>
        <v>MMM 2011</v>
      </c>
      <c r="U18" s="20" t="str">
        <f>ZZZ__FnCalls!F25</f>
        <v>MMM 2011</v>
      </c>
      <c r="V18" s="20" t="str">
        <f>ZZZ__FnCalls!F26</f>
        <v>MMM 2011</v>
      </c>
      <c r="W18" s="20" t="str">
        <f>ZZZ__FnCalls!F27</f>
        <v>MMM 2011</v>
      </c>
      <c r="X18" s="20" t="str">
        <f>ZZZ__FnCalls!F28</f>
        <v>MMM 2011</v>
      </c>
      <c r="Y18" s="20" t="str">
        <f>ZZZ__FnCalls!F29</f>
        <v>MMM 2011</v>
      </c>
      <c r="Z18" s="20" t="str">
        <f>ZZZ__FnCalls!F30</f>
        <v>MMM 2011</v>
      </c>
      <c r="AA18" s="21" t="str">
        <f>ZZZ__FnCalls!H19</f>
        <v>2011</v>
      </c>
      <c r="AB18" s="20" t="str">
        <f>ZZZ__FnCalls!F31</f>
        <v>MMM 2012</v>
      </c>
      <c r="AC18" s="20" t="str">
        <f>ZZZ__FnCalls!F32</f>
        <v>MMM 2012</v>
      </c>
      <c r="AD18" s="20" t="str">
        <f>ZZZ__FnCalls!F33</f>
        <v>MMM 2012</v>
      </c>
      <c r="AE18" s="20" t="str">
        <f>ZZZ__FnCalls!F34</f>
        <v>MMM 2012</v>
      </c>
      <c r="AF18" s="20" t="str">
        <f>ZZZ__FnCalls!F35</f>
        <v>MMM 2012</v>
      </c>
      <c r="AG18" s="20" t="str">
        <f>ZZZ__FnCalls!F36</f>
        <v>MMM 2012</v>
      </c>
      <c r="AH18" s="20" t="str">
        <f>ZZZ__FnCalls!F37</f>
        <v>MMM 2012</v>
      </c>
      <c r="AI18" s="20" t="str">
        <f>ZZZ__FnCalls!F38</f>
        <v>MMM 2012</v>
      </c>
      <c r="AJ18" s="20" t="str">
        <f>ZZZ__FnCalls!F39</f>
        <v>MMM 2012</v>
      </c>
      <c r="AK18" s="20" t="str">
        <f>ZZZ__FnCalls!F40</f>
        <v>MMM 2012</v>
      </c>
      <c r="AL18" s="20" t="str">
        <f>ZZZ__FnCalls!F41</f>
        <v>MMM 2012</v>
      </c>
      <c r="AM18" s="20" t="str">
        <f>ZZZ__FnCalls!F42</f>
        <v>MMM 2012</v>
      </c>
      <c r="AN18" s="21" t="str">
        <f>ZZZ__FnCalls!H31</f>
        <v>2012</v>
      </c>
      <c r="AO18" s="20" t="str">
        <f>ZZZ__FnCalls!F43</f>
        <v>MMM 2013</v>
      </c>
      <c r="AP18" s="20" t="str">
        <f>ZZZ__FnCalls!F44</f>
        <v>MMM 2013</v>
      </c>
      <c r="AQ18" s="20" t="str">
        <f>ZZZ__FnCalls!F45</f>
        <v>MMM 2013</v>
      </c>
      <c r="AR18" s="20" t="str">
        <f>ZZZ__FnCalls!F46</f>
        <v>MMM 2013</v>
      </c>
      <c r="AS18" s="20" t="str">
        <f>ZZZ__FnCalls!F47</f>
        <v>MMM 2013</v>
      </c>
      <c r="AT18" s="20" t="str">
        <f>ZZZ__FnCalls!F48</f>
        <v>MMM 2013</v>
      </c>
      <c r="AU18" s="20" t="str">
        <f>ZZZ__FnCalls!F49</f>
        <v>MMM 2013</v>
      </c>
      <c r="AV18" s="20" t="str">
        <f>ZZZ__FnCalls!F50</f>
        <v>MMM 2013</v>
      </c>
      <c r="AW18" s="20" t="str">
        <f>ZZZ__FnCalls!F51</f>
        <v>MMM 2013</v>
      </c>
      <c r="AX18" s="20" t="str">
        <f>ZZZ__FnCalls!F52</f>
        <v>MMM 2013</v>
      </c>
      <c r="AY18" s="20" t="str">
        <f>ZZZ__FnCalls!F53</f>
        <v>MMM 2013</v>
      </c>
      <c r="AZ18" s="20" t="str">
        <f>ZZZ__FnCalls!F54</f>
        <v>MMM 2013</v>
      </c>
      <c r="BA18" s="21" t="str">
        <f>ZZZ__FnCalls!H43</f>
        <v>2013</v>
      </c>
      <c r="BB18" s="20" t="str">
        <f>ZZZ__FnCalls!F55</f>
        <v>MMM 2014</v>
      </c>
      <c r="BC18" s="20" t="str">
        <f>ZZZ__FnCalls!F56</f>
        <v>MMM 2014</v>
      </c>
      <c r="BD18" s="20" t="str">
        <f>ZZZ__FnCalls!F57</f>
        <v>MMM 2014</v>
      </c>
      <c r="BE18" s="20" t="str">
        <f>ZZZ__FnCalls!F58</f>
        <v>MMM 2014</v>
      </c>
      <c r="BF18" s="20" t="str">
        <f>ZZZ__FnCalls!F59</f>
        <v>MMM 2014</v>
      </c>
      <c r="BG18" s="20" t="str">
        <f>ZZZ__FnCalls!F60</f>
        <v>MMM 2014</v>
      </c>
      <c r="BH18" s="20" t="str">
        <f>ZZZ__FnCalls!F61</f>
        <v>MMM 2014</v>
      </c>
      <c r="BI18" s="20" t="str">
        <f>ZZZ__FnCalls!F62</f>
        <v>MMM 2014</v>
      </c>
      <c r="BJ18" s="20" t="str">
        <f>ZZZ__FnCalls!F63</f>
        <v>MMM 2014</v>
      </c>
      <c r="BK18" s="20" t="str">
        <f>ZZZ__FnCalls!F64</f>
        <v>MMM 2014</v>
      </c>
      <c r="BL18" s="20" t="str">
        <f>ZZZ__FnCalls!F65</f>
        <v>MMM 2014</v>
      </c>
      <c r="BM18" s="20" t="str">
        <f>ZZZ__FnCalls!F66</f>
        <v>MMM 2014</v>
      </c>
      <c r="BN18" s="21" t="str">
        <f>ZZZ__FnCalls!H55</f>
        <v>2014</v>
      </c>
      <c r="BO18" s="20" t="str">
        <f>ZZZ__FnCalls!F67</f>
        <v>MMM 2015</v>
      </c>
      <c r="BP18" s="20" t="str">
        <f>ZZZ__FnCalls!F68</f>
        <v>MMM 2015</v>
      </c>
      <c r="BQ18" s="20" t="str">
        <f>ZZZ__FnCalls!F69</f>
        <v>MMM 2015</v>
      </c>
      <c r="BR18" s="20" t="str">
        <f>ZZZ__FnCalls!F70</f>
        <v>MMM 2015</v>
      </c>
      <c r="BS18" s="20" t="str">
        <f>ZZZ__FnCalls!F71</f>
        <v>MMM 2015</v>
      </c>
      <c r="BT18" s="20" t="str">
        <f>ZZZ__FnCalls!F72</f>
        <v>MMM 2015</v>
      </c>
      <c r="BU18" s="20" t="str">
        <f>ZZZ__FnCalls!F73</f>
        <v>MMM 2015</v>
      </c>
      <c r="BV18" s="20" t="str">
        <f>ZZZ__FnCalls!F74</f>
        <v>MMM 2015</v>
      </c>
      <c r="BW18" s="20" t="str">
        <f>ZZZ__FnCalls!F75</f>
        <v>MMM 2015</v>
      </c>
      <c r="BX18" s="20" t="str">
        <f>ZZZ__FnCalls!F76</f>
        <v>MMM 2015</v>
      </c>
      <c r="BY18" s="20" t="str">
        <f>ZZZ__FnCalls!F77</f>
        <v>MMM 2015</v>
      </c>
      <c r="BZ18" s="20" t="str">
        <f>ZZZ__FnCalls!F78</f>
        <v>MMM 2015</v>
      </c>
      <c r="CA18" s="21" t="str">
        <f>ZZZ__FnCalls!H67</f>
        <v>2015</v>
      </c>
      <c r="CB18" s="20" t="str">
        <f>ZZZ__FnCalls!F79</f>
        <v>MMM 2016</v>
      </c>
      <c r="CC18" s="20" t="str">
        <f>ZZZ__FnCalls!F80</f>
        <v>MMM 2016</v>
      </c>
      <c r="CD18" s="20" t="str">
        <f>ZZZ__FnCalls!F81</f>
        <v>MMM 2016</v>
      </c>
      <c r="CE18" s="20" t="str">
        <f>ZZZ__FnCalls!F82</f>
        <v>MMM 2016</v>
      </c>
      <c r="CF18" s="20" t="str">
        <f>ZZZ__FnCalls!F83</f>
        <v>MMM 2016</v>
      </c>
      <c r="CG18" s="20" t="str">
        <f>ZZZ__FnCalls!F84</f>
        <v>MMM 2016</v>
      </c>
      <c r="CH18" s="20" t="str">
        <f>ZZZ__FnCalls!F85</f>
        <v>MMM 2016</v>
      </c>
      <c r="CI18" s="20" t="str">
        <f>ZZZ__FnCalls!F86</f>
        <v>MMM 2016</v>
      </c>
      <c r="CJ18" s="20" t="str">
        <f>ZZZ__FnCalls!F87</f>
        <v>MMM 2016</v>
      </c>
      <c r="CK18" s="20" t="str">
        <f>ZZZ__FnCalls!F88</f>
        <v>MMM 2016</v>
      </c>
      <c r="CL18" s="20" t="str">
        <f>ZZZ__FnCalls!F89</f>
        <v>MMM 2016</v>
      </c>
      <c r="CM18" s="20" t="str">
        <f>ZZZ__FnCalls!F90</f>
        <v>MMM 2016</v>
      </c>
      <c r="CN18" s="21" t="str">
        <f>ZZZ__FnCalls!H79</f>
        <v>2016</v>
      </c>
      <c r="CO18" s="20" t="str">
        <f>ZZZ__FnCalls!F91</f>
        <v>MMM 2017</v>
      </c>
      <c r="CP18" s="20" t="str">
        <f>ZZZ__FnCalls!F92</f>
        <v>MMM 2017</v>
      </c>
      <c r="CQ18" s="20" t="str">
        <f>ZZZ__FnCalls!F93</f>
        <v>MMM 2017</v>
      </c>
      <c r="CR18" s="20" t="str">
        <f>ZZZ__FnCalls!F94</f>
        <v>MMM 2017</v>
      </c>
      <c r="CS18" s="20" t="str">
        <f>ZZZ__FnCalls!F95</f>
        <v>MMM 2017</v>
      </c>
      <c r="CT18" s="20" t="str">
        <f>ZZZ__FnCalls!F96</f>
        <v>MMM 2017</v>
      </c>
      <c r="CU18" s="20" t="str">
        <f>ZZZ__FnCalls!F97</f>
        <v>MMM 2017</v>
      </c>
      <c r="CV18" s="20" t="str">
        <f>ZZZ__FnCalls!F98</f>
        <v>MMM 2017</v>
      </c>
      <c r="CW18" s="20" t="str">
        <f>ZZZ__FnCalls!F99</f>
        <v>MMM 2017</v>
      </c>
      <c r="CX18" s="20" t="str">
        <f>ZZZ__FnCalls!F100</f>
        <v>MMM 2017</v>
      </c>
      <c r="CY18" s="20" t="str">
        <f>ZZZ__FnCalls!F101</f>
        <v>MMM 2017</v>
      </c>
      <c r="CZ18" s="20" t="str">
        <f>ZZZ__FnCalls!F102</f>
        <v>MMM 2017</v>
      </c>
      <c r="DA18" s="21" t="str">
        <f>ZZZ__FnCalls!H91</f>
        <v>2017</v>
      </c>
      <c r="DB18" s="20" t="str">
        <f>ZZZ__FnCalls!F103</f>
        <v>MMM 2018</v>
      </c>
      <c r="DC18" s="20" t="str">
        <f>ZZZ__FnCalls!F104</f>
        <v>MMM 2018</v>
      </c>
      <c r="DD18" s="20" t="str">
        <f>ZZZ__FnCalls!F105</f>
        <v>MMM 2018</v>
      </c>
      <c r="DE18" s="20" t="str">
        <f>ZZZ__FnCalls!F106</f>
        <v>MMM 2018</v>
      </c>
      <c r="DF18" s="20" t="str">
        <f>ZZZ__FnCalls!F107</f>
        <v>MMM 2018</v>
      </c>
      <c r="DG18" s="20" t="str">
        <f>ZZZ__FnCalls!F108</f>
        <v>MMM 2018</v>
      </c>
      <c r="DH18" s="20" t="str">
        <f>ZZZ__FnCalls!F109</f>
        <v>MMM 2018</v>
      </c>
      <c r="DI18" s="20" t="str">
        <f>ZZZ__FnCalls!F110</f>
        <v>MMM 2018</v>
      </c>
      <c r="DJ18" s="20" t="str">
        <f>ZZZ__FnCalls!F111</f>
        <v>MMM 2018</v>
      </c>
      <c r="DK18" s="20" t="str">
        <f>ZZZ__FnCalls!F112</f>
        <v>MMM 2018</v>
      </c>
      <c r="DL18" s="20" t="str">
        <f>ZZZ__FnCalls!F113</f>
        <v>MMM 2018</v>
      </c>
      <c r="DM18" s="20" t="str">
        <f>ZZZ__FnCalls!F114</f>
        <v>MMM 2018</v>
      </c>
      <c r="DN18" s="21" t="str">
        <f>ZZZ__FnCalls!H103</f>
        <v>2018</v>
      </c>
      <c r="DO18" s="20" t="str">
        <f>ZZZ__FnCalls!F115</f>
        <v>MMM 2019</v>
      </c>
      <c r="DP18" s="20" t="str">
        <f>ZZZ__FnCalls!F116</f>
        <v>MMM 2019</v>
      </c>
      <c r="DQ18" s="20" t="str">
        <f>ZZZ__FnCalls!F117</f>
        <v>MMM 2019</v>
      </c>
      <c r="DR18" s="20" t="str">
        <f>ZZZ__FnCalls!F118</f>
        <v>MMM 2019</v>
      </c>
      <c r="DS18" s="20" t="str">
        <f>ZZZ__FnCalls!F119</f>
        <v>MMM 2019</v>
      </c>
      <c r="DT18" s="20" t="str">
        <f>ZZZ__FnCalls!F120</f>
        <v>MMM 2019</v>
      </c>
      <c r="DU18" s="20" t="str">
        <f>ZZZ__FnCalls!F121</f>
        <v>MMM 2019</v>
      </c>
      <c r="DV18" s="20" t="str">
        <f>ZZZ__FnCalls!F122</f>
        <v>MMM 2019</v>
      </c>
      <c r="DW18" s="20" t="str">
        <f>ZZZ__FnCalls!F123</f>
        <v>MMM 2019</v>
      </c>
      <c r="DX18" s="20" t="str">
        <f>ZZZ__FnCalls!F124</f>
        <v>MMM 2019</v>
      </c>
      <c r="DY18" s="20" t="str">
        <f>ZZZ__FnCalls!F125</f>
        <v>MMM 2019</v>
      </c>
      <c r="DZ18" s="20" t="str">
        <f>ZZZ__FnCalls!F126</f>
        <v>MMM 2019</v>
      </c>
      <c r="EA18" s="21" t="str">
        <f>ZZZ__FnCalls!H115</f>
        <v>2019</v>
      </c>
      <c r="EB18" s="20" t="str">
        <f>ZZZ__FnCalls!F127</f>
        <v>MMM 2020</v>
      </c>
      <c r="EC18" s="20" t="str">
        <f>ZZZ__FnCalls!F128</f>
        <v>MMM 2020</v>
      </c>
      <c r="ED18" s="20" t="str">
        <f>ZZZ__FnCalls!F129</f>
        <v>MMM 2020</v>
      </c>
      <c r="EE18" s="20" t="str">
        <f>ZZZ__FnCalls!F130</f>
        <v>MMM 2020</v>
      </c>
      <c r="EF18" s="20" t="str">
        <f>ZZZ__FnCalls!F131</f>
        <v>MMM 2020</v>
      </c>
      <c r="EG18" s="20" t="str">
        <f>ZZZ__FnCalls!F132</f>
        <v>MMM 2020</v>
      </c>
      <c r="EH18" s="20" t="str">
        <f>ZZZ__FnCalls!F133</f>
        <v>MMM 2020</v>
      </c>
      <c r="EI18" s="20" t="str">
        <f>ZZZ__FnCalls!F134</f>
        <v>MMM 2020</v>
      </c>
      <c r="EJ18" s="20" t="str">
        <f>ZZZ__FnCalls!F135</f>
        <v>MMM 2020</v>
      </c>
      <c r="EK18" s="20" t="str">
        <f>ZZZ__FnCalls!F136</f>
        <v>MMM 2020</v>
      </c>
      <c r="EL18" s="20" t="str">
        <f>ZZZ__FnCalls!F137</f>
        <v>MMM 2020</v>
      </c>
      <c r="EM18" s="20" t="str">
        <f>ZZZ__FnCalls!F138</f>
        <v>MMM 2020</v>
      </c>
      <c r="EN18" s="21" t="str">
        <f>ZZZ__FnCalls!H127</f>
        <v>2020</v>
      </c>
    </row>
    <row r="19" spans="1:144" ht="12.75" customHeight="1" outlineLevel="1" x14ac:dyDescent="0.2">
      <c r="A19" s="7" t="str">
        <f>Labels!B9</f>
        <v>Capital</v>
      </c>
      <c r="B19" s="22">
        <f>Inputs!B20*'(Other Computations)'!B8/(1/Inputs!B19/12+'(Other Computations)'!B144)</f>
        <v>34645298.421926454</v>
      </c>
      <c r="C19" s="22">
        <f t="shared" ref="C19:M19" si="11">B19+B21-B20</f>
        <v>34645298.421926454</v>
      </c>
      <c r="D19" s="22">
        <f t="shared" ca="1" si="11"/>
        <v>34644880.429957338</v>
      </c>
      <c r="E19" s="22">
        <f t="shared" ca="1" si="11"/>
        <v>34644040.191841386</v>
      </c>
      <c r="F19" s="22">
        <f t="shared" ca="1" si="11"/>
        <v>34642825.443083301</v>
      </c>
      <c r="G19" s="22">
        <f t="shared" ca="1" si="11"/>
        <v>34641244.194129743</v>
      </c>
      <c r="H19" s="22">
        <f t="shared" ca="1" si="11"/>
        <v>34639374.710050166</v>
      </c>
      <c r="I19" s="22">
        <f t="shared" ca="1" si="11"/>
        <v>34637200.238272853</v>
      </c>
      <c r="J19" s="22">
        <f t="shared" ca="1" si="11"/>
        <v>34634683.711707473</v>
      </c>
      <c r="K19" s="22">
        <f t="shared" ca="1" si="11"/>
        <v>34631841.454439268</v>
      </c>
      <c r="L19" s="22">
        <f t="shared" ca="1" si="11"/>
        <v>34628651.81954129</v>
      </c>
      <c r="M19" s="22">
        <f t="shared" ca="1" si="11"/>
        <v>34625206.206297569</v>
      </c>
      <c r="N19" s="23">
        <f ca="1">M19</f>
        <v>34625206.206297569</v>
      </c>
      <c r="O19" s="22">
        <f ca="1">M19+M21-M20</f>
        <v>34621442.43684978</v>
      </c>
      <c r="P19" s="22">
        <f t="shared" ref="P19:Z19" ca="1" si="12">O19+O21-O20</f>
        <v>34617350.814335443</v>
      </c>
      <c r="Q19" s="22">
        <f t="shared" ca="1" si="12"/>
        <v>34613003.203779846</v>
      </c>
      <c r="R19" s="22">
        <f t="shared" ca="1" si="12"/>
        <v>34608343.111250162</v>
      </c>
      <c r="S19" s="22">
        <f t="shared" ca="1" si="12"/>
        <v>34603485.112926625</v>
      </c>
      <c r="T19" s="22">
        <f t="shared" ca="1" si="12"/>
        <v>34598302.808093011</v>
      </c>
      <c r="U19" s="22">
        <f t="shared" ca="1" si="12"/>
        <v>34592782.806589507</v>
      </c>
      <c r="V19" s="22">
        <f t="shared" ca="1" si="12"/>
        <v>34587009.336222619</v>
      </c>
      <c r="W19" s="22">
        <f t="shared" ca="1" si="12"/>
        <v>34580959.198322937</v>
      </c>
      <c r="X19" s="22">
        <f t="shared" ca="1" si="12"/>
        <v>34574614.362070978</v>
      </c>
      <c r="Y19" s="22">
        <f t="shared" ca="1" si="12"/>
        <v>34568089.099341266</v>
      </c>
      <c r="Z19" s="22">
        <f t="shared" ca="1" si="12"/>
        <v>34561353.780323185</v>
      </c>
      <c r="AA19" s="23">
        <f ca="1">Z19</f>
        <v>34561353.780323185</v>
      </c>
      <c r="AB19" s="22">
        <f ca="1">Z19+Z21-Z20</f>
        <v>34554425.214957938</v>
      </c>
      <c r="AC19" s="22">
        <f t="shared" ref="AC19:AM19" ca="1" si="13">AB19+AB21-AB20</f>
        <v>34547298.002798684</v>
      </c>
      <c r="AD19" s="22">
        <f t="shared" ca="1" si="13"/>
        <v>34539979.00028868</v>
      </c>
      <c r="AE19" s="22">
        <f t="shared" ca="1" si="13"/>
        <v>34532477.053354912</v>
      </c>
      <c r="AF19" s="22">
        <f t="shared" ca="1" si="13"/>
        <v>34524714.79266005</v>
      </c>
      <c r="AG19" s="22">
        <f t="shared" ca="1" si="13"/>
        <v>34516763.782291211</v>
      </c>
      <c r="AH19" s="22">
        <f t="shared" ca="1" si="13"/>
        <v>34508663.306657702</v>
      </c>
      <c r="AI19" s="22">
        <f t="shared" ca="1" si="13"/>
        <v>34500337.815503985</v>
      </c>
      <c r="AJ19" s="22">
        <f t="shared" ca="1" si="13"/>
        <v>34491957.667549312</v>
      </c>
      <c r="AK19" s="22">
        <f t="shared" ca="1" si="13"/>
        <v>34483392.295510873</v>
      </c>
      <c r="AL19" s="22">
        <f t="shared" ca="1" si="13"/>
        <v>34474591.540025182</v>
      </c>
      <c r="AM19" s="22">
        <f t="shared" ca="1" si="13"/>
        <v>34465617.556412436</v>
      </c>
      <c r="AN19" s="23">
        <f ca="1">AM19</f>
        <v>34465617.556412436</v>
      </c>
      <c r="AO19" s="22">
        <f ca="1">AM19+AM21-AM20</f>
        <v>34456514.820124537</v>
      </c>
      <c r="AP19" s="22">
        <f t="shared" ref="AP19:AZ19" ca="1" si="14">AO19+AO21-AO20</f>
        <v>34447301.560706504</v>
      </c>
      <c r="AQ19" s="22">
        <f t="shared" ca="1" si="14"/>
        <v>34437896.791173041</v>
      </c>
      <c r="AR19" s="22">
        <f t="shared" ca="1" si="14"/>
        <v>34428405.99897588</v>
      </c>
      <c r="AS19" s="22">
        <f t="shared" ca="1" si="14"/>
        <v>34418792.389744863</v>
      </c>
      <c r="AT19" s="22">
        <f t="shared" ca="1" si="14"/>
        <v>34409085.827235349</v>
      </c>
      <c r="AU19" s="22">
        <f t="shared" ca="1" si="14"/>
        <v>34399268.646831393</v>
      </c>
      <c r="AV19" s="22">
        <f t="shared" ca="1" si="14"/>
        <v>34389258.900524266</v>
      </c>
      <c r="AW19" s="22">
        <f t="shared" ca="1" si="14"/>
        <v>34379104.019780844</v>
      </c>
      <c r="AX19" s="22">
        <f t="shared" ca="1" si="14"/>
        <v>34368949.515774421</v>
      </c>
      <c r="AY19" s="22">
        <f t="shared" ca="1" si="14"/>
        <v>34358673.809086725</v>
      </c>
      <c r="AZ19" s="22">
        <f t="shared" ca="1" si="14"/>
        <v>34348322.558171868</v>
      </c>
      <c r="BA19" s="23">
        <f ca="1">AZ19</f>
        <v>34348322.558171868</v>
      </c>
      <c r="BB19" s="22">
        <f ca="1">AZ19+AZ21-AZ20</f>
        <v>34337769.40547476</v>
      </c>
      <c r="BC19" s="22">
        <f t="shared" ref="BC19:BM19" ca="1" si="15">BB19+BB21-BB20</f>
        <v>34327219.134831414</v>
      </c>
      <c r="BD19" s="22">
        <f t="shared" ca="1" si="15"/>
        <v>34316663.118356898</v>
      </c>
      <c r="BE19" s="22">
        <f t="shared" ca="1" si="15"/>
        <v>34305947.592206888</v>
      </c>
      <c r="BF19" s="22">
        <f t="shared" ca="1" si="15"/>
        <v>34295140.257598497</v>
      </c>
      <c r="BG19" s="22">
        <f t="shared" ca="1" si="15"/>
        <v>34284216.715505548</v>
      </c>
      <c r="BH19" s="22">
        <f t="shared" ca="1" si="15"/>
        <v>34273151.511016279</v>
      </c>
      <c r="BI19" s="22">
        <f t="shared" ca="1" si="15"/>
        <v>34262029.608983912</v>
      </c>
      <c r="BJ19" s="22">
        <f t="shared" ca="1" si="15"/>
        <v>34250929.293801695</v>
      </c>
      <c r="BK19" s="22">
        <f t="shared" ca="1" si="15"/>
        <v>34239686.357079372</v>
      </c>
      <c r="BL19" s="22">
        <f t="shared" ca="1" si="15"/>
        <v>34228398.912446938</v>
      </c>
      <c r="BM19" s="22">
        <f t="shared" ca="1" si="15"/>
        <v>34217049.102870747</v>
      </c>
      <c r="BN19" s="23">
        <f ca="1">BM19</f>
        <v>34217049.102870747</v>
      </c>
      <c r="BO19" s="22">
        <f ca="1">BM19+BM21-BM20</f>
        <v>34205595.481946051</v>
      </c>
      <c r="BP19" s="22">
        <f t="shared" ref="BP19:BZ19" ca="1" si="16">BO19+BO21-BO20</f>
        <v>34194066.198648289</v>
      </c>
      <c r="BQ19" s="22">
        <f t="shared" ca="1" si="16"/>
        <v>34182568.451930583</v>
      </c>
      <c r="BR19" s="22">
        <f t="shared" ca="1" si="16"/>
        <v>34170976.530029386</v>
      </c>
      <c r="BS19" s="22">
        <f t="shared" ca="1" si="16"/>
        <v>34159321.725859925</v>
      </c>
      <c r="BT19" s="22">
        <f t="shared" ca="1" si="16"/>
        <v>34147588.053144157</v>
      </c>
      <c r="BU19" s="22">
        <f t="shared" ca="1" si="16"/>
        <v>34135794.533714712</v>
      </c>
      <c r="BV19" s="22">
        <f t="shared" ca="1" si="16"/>
        <v>34124007.86545074</v>
      </c>
      <c r="BW19" s="22">
        <f t="shared" ca="1" si="16"/>
        <v>34112183.96048636</v>
      </c>
      <c r="BX19" s="22">
        <f t="shared" ca="1" si="16"/>
        <v>34100359.830124363</v>
      </c>
      <c r="BY19" s="22">
        <f t="shared" ca="1" si="16"/>
        <v>34088473.155998573</v>
      </c>
      <c r="BZ19" s="22">
        <f t="shared" ca="1" si="16"/>
        <v>34076515.712329954</v>
      </c>
      <c r="CA19" s="23">
        <f ca="1">BZ19</f>
        <v>34076515.712329954</v>
      </c>
      <c r="CB19" s="22">
        <f ca="1">BZ19+BZ21-BZ20</f>
        <v>34064430.793660216</v>
      </c>
      <c r="CC19" s="22">
        <f t="shared" ref="CC19:CM19" ca="1" si="17">CB19+CB21-CB20</f>
        <v>34052362.181130387</v>
      </c>
      <c r="CD19" s="22">
        <f t="shared" ca="1" si="17"/>
        <v>34040213.490428723</v>
      </c>
      <c r="CE19" s="22">
        <f t="shared" ca="1" si="17"/>
        <v>34028024.797343098</v>
      </c>
      <c r="CF19" s="22">
        <f t="shared" ca="1" si="17"/>
        <v>34015769.953341745</v>
      </c>
      <c r="CG19" s="22">
        <f t="shared" ca="1" si="17"/>
        <v>34003512.162222959</v>
      </c>
      <c r="CH19" s="22">
        <f t="shared" ca="1" si="17"/>
        <v>33991176.572136655</v>
      </c>
      <c r="CI19" s="22">
        <f t="shared" ca="1" si="17"/>
        <v>33978826.671100795</v>
      </c>
      <c r="CJ19" s="22">
        <f t="shared" ca="1" si="17"/>
        <v>33966437.613318287</v>
      </c>
      <c r="CK19" s="22">
        <f t="shared" ca="1" si="17"/>
        <v>33954039.647850037</v>
      </c>
      <c r="CL19" s="22">
        <f t="shared" ca="1" si="17"/>
        <v>33941554.303291209</v>
      </c>
      <c r="CM19" s="22">
        <f t="shared" ca="1" si="17"/>
        <v>33929009.364737988</v>
      </c>
      <c r="CN19" s="23">
        <f ca="1">CM19</f>
        <v>33929009.364737988</v>
      </c>
      <c r="CO19" s="22">
        <f ca="1">CM19+CM21-CM20</f>
        <v>33916460.721612096</v>
      </c>
      <c r="CP19" s="22">
        <f t="shared" ref="CP19:CZ19" ca="1" si="18">CO19+CO21-CO20</f>
        <v>33903800.063760974</v>
      </c>
      <c r="CQ19" s="22">
        <f t="shared" ca="1" si="18"/>
        <v>33891147.257425055</v>
      </c>
      <c r="CR19" s="22">
        <f t="shared" ca="1" si="18"/>
        <v>33878539.767210864</v>
      </c>
      <c r="CS19" s="22">
        <f t="shared" ca="1" si="18"/>
        <v>33865905.409984797</v>
      </c>
      <c r="CT19" s="22">
        <f t="shared" ca="1" si="18"/>
        <v>33853279.339764729</v>
      </c>
      <c r="CU19" s="22">
        <f t="shared" ca="1" si="18"/>
        <v>33840669.246543072</v>
      </c>
      <c r="CV19" s="22">
        <f t="shared" ca="1" si="18"/>
        <v>33827907.165337265</v>
      </c>
      <c r="CW19" s="22">
        <f t="shared" ca="1" si="18"/>
        <v>33815047.25245066</v>
      </c>
      <c r="CX19" s="22">
        <f t="shared" ca="1" si="18"/>
        <v>33802071.370324858</v>
      </c>
      <c r="CY19" s="22">
        <f t="shared" ca="1" si="18"/>
        <v>33789012.387420125</v>
      </c>
      <c r="CZ19" s="22">
        <f t="shared" ca="1" si="18"/>
        <v>33775874.707250662</v>
      </c>
      <c r="DA19" s="23">
        <f ca="1">CZ19</f>
        <v>33775874.707250662</v>
      </c>
      <c r="DB19" s="22">
        <f ca="1">CZ19+CZ21-CZ20</f>
        <v>33762792.832010232</v>
      </c>
      <c r="DC19" s="22">
        <f t="shared" ref="DC19:DM19" ca="1" si="19">DB19+DB21-DB20</f>
        <v>33749662.747847259</v>
      </c>
      <c r="DD19" s="22">
        <f t="shared" ca="1" si="19"/>
        <v>33736519.09630321</v>
      </c>
      <c r="DE19" s="22">
        <f t="shared" ca="1" si="19"/>
        <v>33723409.577213578</v>
      </c>
      <c r="DF19" s="22">
        <f t="shared" ca="1" si="19"/>
        <v>33710182.299662344</v>
      </c>
      <c r="DG19" s="22">
        <f t="shared" ca="1" si="19"/>
        <v>33696971.594251357</v>
      </c>
      <c r="DH19" s="22">
        <f t="shared" ca="1" si="19"/>
        <v>33683712.956546217</v>
      </c>
      <c r="DI19" s="22">
        <f t="shared" ca="1" si="19"/>
        <v>33670343.935684375</v>
      </c>
      <c r="DJ19" s="22">
        <f t="shared" ca="1" si="19"/>
        <v>33656878.653287269</v>
      </c>
      <c r="DK19" s="22">
        <f t="shared" ca="1" si="19"/>
        <v>33643501.412372217</v>
      </c>
      <c r="DL19" s="22">
        <f t="shared" ca="1" si="19"/>
        <v>33630193.327124961</v>
      </c>
      <c r="DM19" s="22">
        <f t="shared" ca="1" si="19"/>
        <v>33616875.79941652</v>
      </c>
      <c r="DN19" s="23">
        <f ca="1">DM19</f>
        <v>33616875.79941652</v>
      </c>
      <c r="DO19" s="22">
        <f ca="1">DM19+DM21-DM20</f>
        <v>33603604.844218172</v>
      </c>
      <c r="DP19" s="22">
        <f t="shared" ref="DP19:DZ19" ca="1" si="20">DO19+DO21-DO20</f>
        <v>33590429.513045006</v>
      </c>
      <c r="DQ19" s="22">
        <f t="shared" ca="1" si="20"/>
        <v>33577191.787009731</v>
      </c>
      <c r="DR19" s="22">
        <f t="shared" ca="1" si="20"/>
        <v>33563900.951900192</v>
      </c>
      <c r="DS19" s="22">
        <f t="shared" ca="1" si="20"/>
        <v>33550564.67299623</v>
      </c>
      <c r="DT19" s="22">
        <f t="shared" ca="1" si="20"/>
        <v>33537146.171327148</v>
      </c>
      <c r="DU19" s="22">
        <f t="shared" ca="1" si="20"/>
        <v>33523682.598418277</v>
      </c>
      <c r="DV19" s="22">
        <f t="shared" ca="1" si="20"/>
        <v>33510193.825932585</v>
      </c>
      <c r="DW19" s="22">
        <f t="shared" ca="1" si="20"/>
        <v>33496696.161288485</v>
      </c>
      <c r="DX19" s="22">
        <f t="shared" ca="1" si="20"/>
        <v>33483212.2912498</v>
      </c>
      <c r="DY19" s="22">
        <f t="shared" ca="1" si="20"/>
        <v>33469702.683822628</v>
      </c>
      <c r="DZ19" s="22">
        <f t="shared" ca="1" si="20"/>
        <v>33456217.824265037</v>
      </c>
      <c r="EA19" s="23">
        <f ca="1">DZ19</f>
        <v>33456217.824265037</v>
      </c>
      <c r="EB19" s="22">
        <f ca="1">DZ19+DZ21-DZ20</f>
        <v>33442738.029727455</v>
      </c>
      <c r="EC19" s="22">
        <f t="shared" ref="EC19:EM19" ca="1" si="21">EB19+EB21-EB20</f>
        <v>33429222.612811655</v>
      </c>
      <c r="ED19" s="22">
        <f t="shared" ca="1" si="21"/>
        <v>33415751.398677528</v>
      </c>
      <c r="EE19" s="22">
        <f t="shared" ca="1" si="21"/>
        <v>33402359.655301698</v>
      </c>
      <c r="EF19" s="22">
        <f t="shared" ca="1" si="21"/>
        <v>33388972.202581797</v>
      </c>
      <c r="EG19" s="22">
        <f t="shared" ca="1" si="21"/>
        <v>33375653.97607103</v>
      </c>
      <c r="EH19" s="22">
        <f t="shared" ca="1" si="21"/>
        <v>33362326.387447771</v>
      </c>
      <c r="EI19" s="22">
        <f t="shared" ca="1" si="21"/>
        <v>33349048.13186093</v>
      </c>
      <c r="EJ19" s="22">
        <f t="shared" ca="1" si="21"/>
        <v>33335684.993342895</v>
      </c>
      <c r="EK19" s="22">
        <f t="shared" ca="1" si="21"/>
        <v>33322386.062697221</v>
      </c>
      <c r="EL19" s="22">
        <f t="shared" ca="1" si="21"/>
        <v>33309040.499301381</v>
      </c>
      <c r="EM19" s="22">
        <f t="shared" ca="1" si="21"/>
        <v>33295651.551203933</v>
      </c>
      <c r="EN19" s="23">
        <f ca="1">EM19</f>
        <v>33295651.551203933</v>
      </c>
    </row>
    <row r="20" spans="1:144" ht="12.75" customHeight="1" outlineLevel="1" x14ac:dyDescent="0.2">
      <c r="A20" s="11" t="str">
        <f>Labels!B11</f>
        <v>Capital Depreciation</v>
      </c>
      <c r="B20" s="24">
        <f>B22/Inputs!B19/12</f>
        <v>206222.01441622889</v>
      </c>
      <c r="C20" s="24">
        <f>B19/Inputs!B19/12</f>
        <v>206222.01441622889</v>
      </c>
      <c r="D20" s="24">
        <f>C19/Inputs!B19/12</f>
        <v>206222.01441622889</v>
      </c>
      <c r="E20" s="24">
        <f ca="1">D19/Inputs!B19/12</f>
        <v>206219.52636879368</v>
      </c>
      <c r="F20" s="24">
        <f ca="1">E19/Inputs!B19/12</f>
        <v>206214.52495143682</v>
      </c>
      <c r="G20" s="24">
        <f ca="1">F19/Inputs!B19/12</f>
        <v>206207.29430406727</v>
      </c>
      <c r="H20" s="24">
        <f ca="1">G19/Inputs!B19/12</f>
        <v>206197.88210791512</v>
      </c>
      <c r="I20" s="24">
        <f ca="1">H19/Inputs!B19/12</f>
        <v>206186.75422648908</v>
      </c>
      <c r="J20" s="24">
        <f ca="1">I19/Inputs!B19/12</f>
        <v>206173.81094210033</v>
      </c>
      <c r="K20" s="24">
        <f ca="1">J19/Inputs!B19/12</f>
        <v>206158.83161730636</v>
      </c>
      <c r="L20" s="24">
        <f ca="1">K19/Inputs!B19/12</f>
        <v>206141.91341928137</v>
      </c>
      <c r="M20" s="24">
        <f ca="1">L19/Inputs!B19/12</f>
        <v>206122.92749726959</v>
      </c>
      <c r="N20" s="25">
        <f ca="1">SUM(B20:M20)</f>
        <v>2474289.5086833462</v>
      </c>
      <c r="O20" s="24">
        <f ca="1">M19/Inputs!B19/12</f>
        <v>206102.41789462839</v>
      </c>
      <c r="P20" s="24">
        <f ca="1">O19/Inputs!B19/12</f>
        <v>206080.01450505821</v>
      </c>
      <c r="Q20" s="24">
        <f ca="1">P19/Inputs!B19/12</f>
        <v>206055.65960913955</v>
      </c>
      <c r="R20" s="24">
        <f ca="1">Q19/Inputs!B19/12</f>
        <v>206029.78097488006</v>
      </c>
      <c r="S20" s="24">
        <f ca="1">R19/Inputs!B19/12</f>
        <v>206002.04232887001</v>
      </c>
      <c r="T20" s="24">
        <f ca="1">S19/Inputs!B19/12</f>
        <v>205973.1256721823</v>
      </c>
      <c r="U20" s="24">
        <f ca="1">T19/Inputs!B19/12</f>
        <v>205942.27861960127</v>
      </c>
      <c r="V20" s="24">
        <f ca="1">U19/Inputs!B19/12</f>
        <v>205909.42146779469</v>
      </c>
      <c r="W20" s="24">
        <f ca="1">V19/Inputs!B19/12</f>
        <v>205875.05557275368</v>
      </c>
      <c r="X20" s="24">
        <f ca="1">W19/Inputs!B19/12</f>
        <v>205839.04284716034</v>
      </c>
      <c r="Y20" s="24">
        <f ca="1">X19/Inputs!B19/12</f>
        <v>205801.27596470818</v>
      </c>
      <c r="Z20" s="24">
        <f ca="1">Y19/Inputs!B19/12</f>
        <v>205762.43511512657</v>
      </c>
      <c r="AA20" s="25">
        <f ca="1">SUM(O20:Z20)</f>
        <v>2471372.5505719031</v>
      </c>
      <c r="AB20" s="24">
        <f ca="1">Z19/Inputs!B19/12</f>
        <v>205722.34393049518</v>
      </c>
      <c r="AC20" s="24">
        <f ca="1">AB19/Inputs!B19/12</f>
        <v>205681.10246998773</v>
      </c>
      <c r="AD20" s="24">
        <f ca="1">AC19/Inputs!B19/12</f>
        <v>205638.67858808741</v>
      </c>
      <c r="AE20" s="24">
        <f ca="1">AD19/Inputs!B19/12</f>
        <v>205595.11309695643</v>
      </c>
      <c r="AF20" s="24">
        <f ca="1">AE19/Inputs!B19/12</f>
        <v>205550.45865092208</v>
      </c>
      <c r="AG20" s="24">
        <f ca="1">AF19/Inputs!B19/12</f>
        <v>205504.25471821459</v>
      </c>
      <c r="AH20" s="24">
        <f ca="1">AG19/Inputs!B19/12</f>
        <v>205456.9272755429</v>
      </c>
      <c r="AI20" s="24">
        <f ca="1">AH19/Inputs!B19/12</f>
        <v>205408.71015867681</v>
      </c>
      <c r="AJ20" s="24">
        <f ca="1">AI19/Inputs!B19/12</f>
        <v>205359.15366371418</v>
      </c>
      <c r="AK20" s="24">
        <f ca="1">AJ19/Inputs!B19/12</f>
        <v>205309.27183065066</v>
      </c>
      <c r="AL20" s="24">
        <f ca="1">AK19/Inputs!B19/12</f>
        <v>205258.28747327902</v>
      </c>
      <c r="AM20" s="24">
        <f ca="1">AL19/Inputs!B19/12</f>
        <v>205205.90202395941</v>
      </c>
      <c r="AN20" s="25">
        <f ca="1">SUM(AB20:AM20)</f>
        <v>2465690.2038804865</v>
      </c>
      <c r="AO20" s="24">
        <f ca="1">AM19/Inputs!B19/12</f>
        <v>205152.48545483593</v>
      </c>
      <c r="AP20" s="24">
        <f ca="1">AO19/Inputs!B19/12</f>
        <v>205098.30250074129</v>
      </c>
      <c r="AQ20" s="24">
        <f ca="1">AP19/Inputs!B19/12</f>
        <v>205043.46167087206</v>
      </c>
      <c r="AR20" s="24">
        <f ca="1">AQ19/Inputs!B19/12</f>
        <v>204987.48089983955</v>
      </c>
      <c r="AS20" s="24">
        <f ca="1">AR19/Inputs!B19/12</f>
        <v>204930.98808914213</v>
      </c>
      <c r="AT20" s="24">
        <f ca="1">AS19/Inputs!B19/12</f>
        <v>204873.76422467179</v>
      </c>
      <c r="AU20" s="24">
        <f ca="1">AT19/Inputs!B19/12</f>
        <v>204815.98706687707</v>
      </c>
      <c r="AV20" s="24">
        <f ca="1">AU19/Inputs!B19/12</f>
        <v>204757.55146923449</v>
      </c>
      <c r="AW20" s="24">
        <f ca="1">AV19/Inputs!B19/12</f>
        <v>204697.96964597775</v>
      </c>
      <c r="AX20" s="24">
        <f ca="1">AW19/Inputs!B19/12</f>
        <v>204637.52392726694</v>
      </c>
      <c r="AY20" s="24">
        <f ca="1">AX19/Inputs!B19/12</f>
        <v>204577.08045103823</v>
      </c>
      <c r="AZ20" s="24">
        <f ca="1">AY19/Inputs!B19/12</f>
        <v>204515.91553027811</v>
      </c>
      <c r="BA20" s="25">
        <f ca="1">SUM(AO20:AZ20)</f>
        <v>2458088.5109307757</v>
      </c>
      <c r="BB20" s="24">
        <f ca="1">AZ19/Inputs!B19/12</f>
        <v>204454.30094149921</v>
      </c>
      <c r="BC20" s="24">
        <f ca="1">BB19/Inputs!B19/12</f>
        <v>204391.48455639739</v>
      </c>
      <c r="BD20" s="24">
        <f ca="1">BC19/Inputs!B19/12</f>
        <v>204328.68532637748</v>
      </c>
      <c r="BE20" s="24">
        <f ca="1">BD19/Inputs!B19/12</f>
        <v>204265.85189498155</v>
      </c>
      <c r="BF20" s="24">
        <f ca="1">BE19/Inputs!B19/12</f>
        <v>204202.06900123146</v>
      </c>
      <c r="BG20" s="24">
        <f ca="1">BF19/Inputs!B19/12</f>
        <v>204137.73962856247</v>
      </c>
      <c r="BH20" s="24">
        <f ca="1">BG19/Inputs!B19/12</f>
        <v>204072.71854467588</v>
      </c>
      <c r="BI20" s="24">
        <f ca="1">BH19/Inputs!B19/12</f>
        <v>204006.85423223977</v>
      </c>
      <c r="BJ20" s="24">
        <f ca="1">BI19/Inputs!B19/12</f>
        <v>203940.65243442802</v>
      </c>
      <c r="BK20" s="24">
        <f ca="1">BJ19/Inputs!B19/12</f>
        <v>203874.579129772</v>
      </c>
      <c r="BL20" s="24">
        <f ca="1">BK19/Inputs!B19/12</f>
        <v>203807.65688737723</v>
      </c>
      <c r="BM20" s="24">
        <f ca="1">BL19/Inputs!B19/12</f>
        <v>203740.46971694604</v>
      </c>
      <c r="BN20" s="25">
        <f ca="1">SUM(BB20:BM20)</f>
        <v>2449223.0622944888</v>
      </c>
      <c r="BO20" s="24">
        <f ca="1">BM19/Inputs!B19/12</f>
        <v>203672.91132661162</v>
      </c>
      <c r="BP20" s="24">
        <f ca="1">BO19/Inputs!B19/12</f>
        <v>203604.73501158363</v>
      </c>
      <c r="BQ20" s="24">
        <f ca="1">BP19/Inputs!B19/12</f>
        <v>203536.10832528744</v>
      </c>
      <c r="BR20" s="24">
        <f ca="1">BQ19/Inputs!B19/12</f>
        <v>203467.66935672963</v>
      </c>
      <c r="BS20" s="24">
        <f ca="1">BR19/Inputs!B19/12</f>
        <v>203398.66982160349</v>
      </c>
      <c r="BT20" s="24">
        <f ca="1">BS19/Inputs!B19/12</f>
        <v>203329.29598726146</v>
      </c>
      <c r="BU20" s="24">
        <f ca="1">BT19/Inputs!B19/12</f>
        <v>203259.45269728664</v>
      </c>
      <c r="BV20" s="24">
        <f ca="1">BU19/Inputs!B19/12</f>
        <v>203189.25317687329</v>
      </c>
      <c r="BW20" s="24">
        <f ca="1">BV19/Inputs!B19/12</f>
        <v>203119.09443720678</v>
      </c>
      <c r="BX20" s="24">
        <f ca="1">BW19/Inputs!B19/12</f>
        <v>203048.71405051404</v>
      </c>
      <c r="BY20" s="24">
        <f ca="1">BX19/Inputs!B19/12</f>
        <v>202978.33232216883</v>
      </c>
      <c r="BZ20" s="24">
        <f ca="1">BY19/Inputs!B19/12</f>
        <v>202907.57830951529</v>
      </c>
      <c r="CA20" s="25">
        <f ca="1">SUM(BO20:BZ20)</f>
        <v>2439511.8148226421</v>
      </c>
      <c r="CB20" s="24">
        <f ca="1">BZ19/Inputs!B19/12</f>
        <v>202836.40304958305</v>
      </c>
      <c r="CC20" s="24">
        <f ca="1">CB19/Inputs!B19/12</f>
        <v>202764.46900988222</v>
      </c>
      <c r="CD20" s="24">
        <f ca="1">CC19/Inputs!B19/12</f>
        <v>202692.63203053802</v>
      </c>
      <c r="CE20" s="24">
        <f ca="1">CD19/Inputs!B19/12</f>
        <v>202620.31839540906</v>
      </c>
      <c r="CF20" s="24">
        <f ca="1">CE19/Inputs!B19/12</f>
        <v>202547.76665085179</v>
      </c>
      <c r="CG20" s="24">
        <f ca="1">CF19/Inputs!B19/12</f>
        <v>202474.82115084372</v>
      </c>
      <c r="CH20" s="24">
        <f ca="1">CG19/Inputs!B19/12</f>
        <v>202401.85810846998</v>
      </c>
      <c r="CI20" s="24">
        <f ca="1">CH19/Inputs!B19/12</f>
        <v>202328.4319770039</v>
      </c>
      <c r="CJ20" s="24">
        <f ca="1">CI19/Inputs!B19/12</f>
        <v>202254.92066131427</v>
      </c>
      <c r="CK20" s="24">
        <f ca="1">CJ19/Inputs!B19/12</f>
        <v>202181.17626975171</v>
      </c>
      <c r="CL20" s="24">
        <f ca="1">CK19/Inputs!B19/12</f>
        <v>202107.3788562502</v>
      </c>
      <c r="CM20" s="24">
        <f ca="1">CL19/Inputs!B19/12</f>
        <v>202033.06132911434</v>
      </c>
      <c r="CN20" s="25">
        <f ca="1">SUM(CB20:CM20)</f>
        <v>2429243.2374890121</v>
      </c>
      <c r="CO20" s="24">
        <f ca="1">CM19/Inputs!B19/12</f>
        <v>201958.38907582135</v>
      </c>
      <c r="CP20" s="24">
        <f ca="1">CO19/Inputs!B19/12</f>
        <v>201883.69477150057</v>
      </c>
      <c r="CQ20" s="24">
        <f ca="1">CP19/Inputs!B19/12</f>
        <v>201808.33371286292</v>
      </c>
      <c r="CR20" s="24">
        <f ca="1">CQ19/Inputs!B19/12</f>
        <v>201733.01938943483</v>
      </c>
      <c r="CS20" s="24">
        <f ca="1">CR19/Inputs!B19/12</f>
        <v>201657.97480482658</v>
      </c>
      <c r="CT20" s="24">
        <f ca="1">CS19/Inputs!B19/12</f>
        <v>201582.77029752856</v>
      </c>
      <c r="CU20" s="24">
        <f ca="1">CT19/Inputs!B19/12</f>
        <v>201507.61511764719</v>
      </c>
      <c r="CV20" s="24">
        <f ca="1">CU19/Inputs!B19/12</f>
        <v>201432.55503894688</v>
      </c>
      <c r="CW20" s="24">
        <f ca="1">CV19/Inputs!B19/12</f>
        <v>201356.59026986465</v>
      </c>
      <c r="CX20" s="24">
        <f ca="1">CW19/Inputs!B19/12</f>
        <v>201280.04316934917</v>
      </c>
      <c r="CY20" s="24">
        <f ca="1">CX19/Inputs!B19/12</f>
        <v>201202.80577574321</v>
      </c>
      <c r="CZ20" s="24">
        <f ca="1">CY19/Inputs!B19/12</f>
        <v>201125.07373464361</v>
      </c>
      <c r="DA20" s="25">
        <f ca="1">SUM(CO20:CZ20)</f>
        <v>2418528.8651581695</v>
      </c>
      <c r="DB20" s="24">
        <f ca="1">CZ19/Inputs!B19/12</f>
        <v>201046.87325744444</v>
      </c>
      <c r="DC20" s="24">
        <f ca="1">DB19/Inputs!B19/12</f>
        <v>200969.00495244187</v>
      </c>
      <c r="DD20" s="24">
        <f ca="1">DC19/Inputs!B19/12</f>
        <v>200890.84968956703</v>
      </c>
      <c r="DE20" s="24">
        <f ca="1">DD19/Inputs!B19/12</f>
        <v>200812.61366847149</v>
      </c>
      <c r="DF20" s="24">
        <f ca="1">DE19/Inputs!B19/12</f>
        <v>200734.5808167475</v>
      </c>
      <c r="DG20" s="24">
        <f ca="1">DF19/Inputs!B19/12</f>
        <v>200655.84702179965</v>
      </c>
      <c r="DH20" s="24">
        <f ca="1">DG19/Inputs!B19/12</f>
        <v>200577.21187054378</v>
      </c>
      <c r="DI20" s="24">
        <f ca="1">DH19/Inputs!B19/12</f>
        <v>200498.2914080132</v>
      </c>
      <c r="DJ20" s="24">
        <f ca="1">DI19/Inputs!B19/12</f>
        <v>200418.7139028832</v>
      </c>
      <c r="DK20" s="24">
        <f ca="1">DJ19/Inputs!B19/12</f>
        <v>200338.56341242421</v>
      </c>
      <c r="DL20" s="24">
        <f ca="1">DK19/Inputs!B19/12</f>
        <v>200258.93697840604</v>
      </c>
      <c r="DM20" s="24">
        <f ca="1">DL19/Inputs!B19/12</f>
        <v>200179.72218526763</v>
      </c>
      <c r="DN20" s="25">
        <f ca="1">SUM(DB20:DM20)</f>
        <v>2407381.2091640099</v>
      </c>
      <c r="DO20" s="24">
        <f ca="1">DM19/Inputs!B19/12</f>
        <v>200100.45118700308</v>
      </c>
      <c r="DP20" s="24">
        <f ca="1">DO19/Inputs!B19/12</f>
        <v>200021.45740606054</v>
      </c>
      <c r="DQ20" s="24">
        <f ca="1">DP19/Inputs!B19/12</f>
        <v>199943.03281574408</v>
      </c>
      <c r="DR20" s="24">
        <f ca="1">DQ19/Inputs!B19/12</f>
        <v>199864.2368274389</v>
      </c>
      <c r="DS20" s="24">
        <f ca="1">DR19/Inputs!B19/12</f>
        <v>199785.12471369162</v>
      </c>
      <c r="DT20" s="24">
        <f ca="1">DS19/Inputs!B19/12</f>
        <v>199705.74210116803</v>
      </c>
      <c r="DU20" s="24">
        <f ca="1">DT19/Inputs!B19/12</f>
        <v>199625.87006742347</v>
      </c>
      <c r="DV20" s="24">
        <f ca="1">DU19/Inputs!B19/12</f>
        <v>199545.72975248974</v>
      </c>
      <c r="DW20" s="24">
        <f ca="1">DV19/Inputs!B19/12</f>
        <v>199465.43944007493</v>
      </c>
      <c r="DX20" s="24">
        <f ca="1">DW19/Inputs!B19/12</f>
        <v>199385.09619814574</v>
      </c>
      <c r="DY20" s="24">
        <f ca="1">DX19/Inputs!B19/12</f>
        <v>199304.8350669631</v>
      </c>
      <c r="DZ20" s="24">
        <f ca="1">DY19/Inputs!B19/12</f>
        <v>199224.42073703944</v>
      </c>
      <c r="EA20" s="25">
        <f ca="1">SUM(DO20:DZ20)</f>
        <v>2395971.4363132427</v>
      </c>
      <c r="EB20" s="24">
        <f ca="1">DZ19/Inputs!B19/12</f>
        <v>199144.15371586333</v>
      </c>
      <c r="EC20" s="24">
        <f ca="1">EB19/Inputs!B19/12</f>
        <v>199063.91684361582</v>
      </c>
      <c r="ED20" s="24">
        <f ca="1">EC19/Inputs!B19/12</f>
        <v>198983.46793340272</v>
      </c>
      <c r="EE20" s="24">
        <f ca="1">ED19/Inputs!B19/12</f>
        <v>198903.28213498529</v>
      </c>
      <c r="EF20" s="24">
        <f ca="1">EE19/Inputs!B19/12</f>
        <v>198823.56937679581</v>
      </c>
      <c r="EG20" s="24">
        <f ca="1">EF19/Inputs!B19/12</f>
        <v>198743.88215822497</v>
      </c>
      <c r="EH20" s="24">
        <f ca="1">EG19/Inputs!B19/12</f>
        <v>198664.60700042278</v>
      </c>
      <c r="EI20" s="24">
        <f ca="1">EH19/Inputs!B19/12</f>
        <v>198585.27611576056</v>
      </c>
      <c r="EJ20" s="24">
        <f ca="1">EI19/Inputs!B19/12</f>
        <v>198506.23888012461</v>
      </c>
      <c r="EK20" s="24">
        <f ca="1">EJ19/Inputs!B19/12</f>
        <v>198426.6963889458</v>
      </c>
      <c r="EL20" s="24">
        <f ca="1">EK19/Inputs!B19/12</f>
        <v>198347.53608748343</v>
      </c>
      <c r="EM20" s="24">
        <f ca="1">EL19/Inputs!B19/12</f>
        <v>198268.0982101273</v>
      </c>
      <c r="EN20" s="25">
        <f ca="1">SUM(EB20:EM20)</f>
        <v>2384460.7248457526</v>
      </c>
    </row>
    <row r="21" spans="1:144" ht="12.75" customHeight="1" outlineLevel="1" x14ac:dyDescent="0.2">
      <c r="A21" s="11" t="str">
        <f>Labels!B19</f>
        <v>Capital Investment</v>
      </c>
      <c r="B21" s="24">
        <f>B20+(B22-B19)/Inputs!B22/12</f>
        <v>206222.01441622889</v>
      </c>
      <c r="C21" s="24">
        <f ca="1">C20+(C22-C19)/Inputs!B22/12</f>
        <v>205804.02244710893</v>
      </c>
      <c r="D21" s="24">
        <f ca="1">D20+(D22-D19)/Inputs!B22/12</f>
        <v>205381.77630027334</v>
      </c>
      <c r="E21" s="24">
        <f ca="1">E20+(E22-E19)/Inputs!B22/12</f>
        <v>205004.77761070861</v>
      </c>
      <c r="F21" s="24">
        <f ca="1">F20+(F22-F19)/Inputs!B22/12</f>
        <v>204633.27599787706</v>
      </c>
      <c r="G21" s="24">
        <f ca="1">G20+(G22-G19)/Inputs!B22/12</f>
        <v>204337.81022448777</v>
      </c>
      <c r="H21" s="24">
        <f ca="1">H20+(H22-H19)/Inputs!B22/12</f>
        <v>204023.41033059914</v>
      </c>
      <c r="I21" s="24">
        <f ca="1">I20+(I22-I19)/Inputs!B22/12</f>
        <v>203670.22766110743</v>
      </c>
      <c r="J21" s="24">
        <f ca="1">J20+(J22-J19)/Inputs!B22/12</f>
        <v>203331.55367389525</v>
      </c>
      <c r="K21" s="24">
        <f ca="1">K20+(K22-K19)/Inputs!B22/12</f>
        <v>202969.19671932346</v>
      </c>
      <c r="L21" s="24">
        <f ca="1">L20+(L22-L19)/Inputs!B22/12</f>
        <v>202696.30017555953</v>
      </c>
      <c r="M21" s="24">
        <f ca="1">M20+(M22-M19)/Inputs!B22/12</f>
        <v>202359.15804948119</v>
      </c>
      <c r="N21" s="25">
        <f ca="1">SUM(B21:M21)</f>
        <v>2450433.5236066505</v>
      </c>
      <c r="O21" s="24">
        <f ca="1">O20+(O22-O19)/Inputs!B22/12</f>
        <v>202010.79538029336</v>
      </c>
      <c r="P21" s="24">
        <f ca="1">P20+(P22-P19)/Inputs!B22/12</f>
        <v>201732.40394946488</v>
      </c>
      <c r="Q21" s="24">
        <f ca="1">Q20+(Q22-Q19)/Inputs!B22/12</f>
        <v>201395.56707945131</v>
      </c>
      <c r="R21" s="24">
        <f ca="1">R20+(R22-R19)/Inputs!B22/12</f>
        <v>201171.78265133954</v>
      </c>
      <c r="S21" s="24">
        <f ca="1">S20+(S22-S19)/Inputs!B22/12</f>
        <v>200819.73749526206</v>
      </c>
      <c r="T21" s="24">
        <f ca="1">T20+(T22-T19)/Inputs!B22/12</f>
        <v>200453.12416867644</v>
      </c>
      <c r="U21" s="24">
        <f ca="1">U20+(U22-U19)/Inputs!B22/12</f>
        <v>200168.80825271457</v>
      </c>
      <c r="V21" s="24">
        <f ca="1">V20+(V22-V19)/Inputs!B22/12</f>
        <v>199859.28356811422</v>
      </c>
      <c r="W21" s="24">
        <f ca="1">W20+(W22-W19)/Inputs!B22/12</f>
        <v>199530.21932079946</v>
      </c>
      <c r="X21" s="24">
        <f ca="1">X20+(X22-X19)/Inputs!B22/12</f>
        <v>199313.78011745555</v>
      </c>
      <c r="Y21" s="24">
        <f ca="1">Y20+(Y22-Y19)/Inputs!B22/12</f>
        <v>199065.95694662404</v>
      </c>
      <c r="Z21" s="24">
        <f ca="1">Z20+(Z22-Z19)/Inputs!B22/12</f>
        <v>198833.86974987769</v>
      </c>
      <c r="AA21" s="25">
        <f ca="1">SUM(O21:Z21)</f>
        <v>2404355.3286800734</v>
      </c>
      <c r="AB21" s="24">
        <f ca="1">AB20+(AB22-AB19)/Inputs!B22/12</f>
        <v>198595.13177124585</v>
      </c>
      <c r="AC21" s="24">
        <f ca="1">AC20+(AC22-AC19)/Inputs!B22/12</f>
        <v>198362.09995998317</v>
      </c>
      <c r="AD21" s="24">
        <f ca="1">AD20+(AD22-AD19)/Inputs!B22/12</f>
        <v>198136.73165431313</v>
      </c>
      <c r="AE21" s="24">
        <f ca="1">AE20+(AE22-AE19)/Inputs!B22/12</f>
        <v>197832.85240209935</v>
      </c>
      <c r="AF21" s="24">
        <f ca="1">AF20+(AF22-AF19)/Inputs!B22/12</f>
        <v>197599.44828208318</v>
      </c>
      <c r="AG21" s="24">
        <f ca="1">AG20+(AG22-AG19)/Inputs!B22/12</f>
        <v>197403.77908470639</v>
      </c>
      <c r="AH21" s="24">
        <f ca="1">AH20+(AH22-AH19)/Inputs!B22/12</f>
        <v>197131.43612182772</v>
      </c>
      <c r="AI21" s="24">
        <f ca="1">AI20+(AI22-AI19)/Inputs!B22/12</f>
        <v>197028.56220400071</v>
      </c>
      <c r="AJ21" s="24">
        <f ca="1">AJ20+(AJ22-AJ19)/Inputs!B22/12</f>
        <v>196793.78162528004</v>
      </c>
      <c r="AK21" s="24">
        <f ca="1">AK20+(AK22-AK19)/Inputs!B22/12</f>
        <v>196508.51634496014</v>
      </c>
      <c r="AL21" s="24">
        <f ca="1">AL20+(AL22-AL19)/Inputs!B22/12</f>
        <v>196284.3038605297</v>
      </c>
      <c r="AM21" s="24">
        <f ca="1">AM20+(AM22-AM19)/Inputs!B22/12</f>
        <v>196103.16573605742</v>
      </c>
      <c r="AN21" s="25">
        <f ca="1">SUM(AB21:AM21)</f>
        <v>2367779.8090470866</v>
      </c>
      <c r="AO21" s="24">
        <f ca="1">AO20+(AO22-AO19)/Inputs!B22/12</f>
        <v>195939.22603679955</v>
      </c>
      <c r="AP21" s="24">
        <f ca="1">AP20+(AP22-AP19)/Inputs!B22/12</f>
        <v>195693.53296727847</v>
      </c>
      <c r="AQ21" s="24">
        <f ca="1">AQ20+(AQ22-AQ19)/Inputs!B22/12</f>
        <v>195552.66947371245</v>
      </c>
      <c r="AR21" s="24">
        <f ca="1">AR20+(AR22-AR19)/Inputs!B22/12</f>
        <v>195373.87166882513</v>
      </c>
      <c r="AS21" s="24">
        <f ca="1">AS20+(AS22-AS19)/Inputs!B22/12</f>
        <v>195224.42557963167</v>
      </c>
      <c r="AT21" s="24">
        <f ca="1">AT20+(AT22-AT19)/Inputs!B22/12</f>
        <v>195056.58382071258</v>
      </c>
      <c r="AU21" s="24">
        <f ca="1">AU20+(AU22-AU19)/Inputs!B22/12</f>
        <v>194806.24075974929</v>
      </c>
      <c r="AV21" s="24">
        <f ca="1">AV20+(AV22-AV19)/Inputs!B22/12</f>
        <v>194602.67072581514</v>
      </c>
      <c r="AW21" s="24">
        <f ca="1">AW20+(AW22-AW19)/Inputs!B22/12</f>
        <v>194543.46563955158</v>
      </c>
      <c r="AX21" s="24">
        <f ca="1">AX20+(AX22-AX19)/Inputs!B22/12</f>
        <v>194361.81723956487</v>
      </c>
      <c r="AY21" s="24">
        <f ca="1">AY20+(AY22-AY19)/Inputs!B22/12</f>
        <v>194225.82953618723</v>
      </c>
      <c r="AZ21" s="24">
        <f ca="1">AZ20+(AZ22-AZ19)/Inputs!B22/12</f>
        <v>193962.76283317315</v>
      </c>
      <c r="BA21" s="25">
        <f ca="1">SUM(AO21:AZ21)</f>
        <v>2339343.0962810013</v>
      </c>
      <c r="BB21" s="24">
        <f ca="1">BB20+(BB22-BB19)/Inputs!B22/12</f>
        <v>193904.03029815175</v>
      </c>
      <c r="BC21" s="24">
        <f ca="1">BC20+(BC22-BC19)/Inputs!B22/12</f>
        <v>193835.4680818851</v>
      </c>
      <c r="BD21" s="24">
        <f ca="1">BD20+(BD22-BD19)/Inputs!B22/12</f>
        <v>193613.15917636344</v>
      </c>
      <c r="BE21" s="24">
        <f ca="1">BE20+(BE22-BE19)/Inputs!B22/12</f>
        <v>193458.51728659289</v>
      </c>
      <c r="BF21" s="24">
        <f ca="1">BF20+(BF22-BF19)/Inputs!B22/12</f>
        <v>193278.52690828583</v>
      </c>
      <c r="BG21" s="24">
        <f ca="1">BG20+(BG22-BG19)/Inputs!B22/12</f>
        <v>193072.53513929038</v>
      </c>
      <c r="BH21" s="24">
        <f ca="1">BH20+(BH22-BH19)/Inputs!B22/12</f>
        <v>192950.81651230718</v>
      </c>
      <c r="BI21" s="24">
        <f ca="1">BI20+(BI22-BI19)/Inputs!B22/12</f>
        <v>192906.53905002039</v>
      </c>
      <c r="BJ21" s="24">
        <f ca="1">BJ20+(BJ22-BJ19)/Inputs!B22/12</f>
        <v>192697.71571210845</v>
      </c>
      <c r="BK21" s="24">
        <f ca="1">BK20+(BK22-BK19)/Inputs!B22/12</f>
        <v>192587.13449733471</v>
      </c>
      <c r="BL21" s="24">
        <f ca="1">BL20+(BL22-BL19)/Inputs!B22/12</f>
        <v>192457.84731118457</v>
      </c>
      <c r="BM21" s="24">
        <f ca="1">BM20+(BM22-BM19)/Inputs!B22/12</f>
        <v>192286.84879224972</v>
      </c>
      <c r="BN21" s="25">
        <f ca="1">SUM(BB21:BM21)</f>
        <v>2317049.1387657742</v>
      </c>
      <c r="BO21" s="24">
        <f ca="1">BO20+(BO22-BO19)/Inputs!B22/12</f>
        <v>192143.62802884521</v>
      </c>
      <c r="BP21" s="24">
        <f ca="1">BP20+(BP22-BP19)/Inputs!B22/12</f>
        <v>192106.98829387876</v>
      </c>
      <c r="BQ21" s="24">
        <f ca="1">BQ20+(BQ22-BQ19)/Inputs!B22/12</f>
        <v>191944.18642409326</v>
      </c>
      <c r="BR21" s="24">
        <f ca="1">BR20+(BR22-BR19)/Inputs!B22/12</f>
        <v>191812.86518726352</v>
      </c>
      <c r="BS21" s="24">
        <f ca="1">BS20+(BS22-BS19)/Inputs!B22/12</f>
        <v>191664.99710583652</v>
      </c>
      <c r="BT21" s="24">
        <f ca="1">BT20+(BT22-BT19)/Inputs!B22/12</f>
        <v>191535.77655782053</v>
      </c>
      <c r="BU21" s="24">
        <f ca="1">BU20+(BU22-BU19)/Inputs!B22/12</f>
        <v>191472.78443331236</v>
      </c>
      <c r="BV21" s="24">
        <f ca="1">BV20+(BV22-BV19)/Inputs!B22/12</f>
        <v>191365.34821249871</v>
      </c>
      <c r="BW21" s="24">
        <f ca="1">BW20+(BW22-BW19)/Inputs!B22/12</f>
        <v>191294.96407520791</v>
      </c>
      <c r="BX21" s="24">
        <f ca="1">BX20+(BX22-BX19)/Inputs!B22/12</f>
        <v>191162.03992472426</v>
      </c>
      <c r="BY21" s="24">
        <f ca="1">BY20+(BY22-BY19)/Inputs!B22/12</f>
        <v>191020.88865354299</v>
      </c>
      <c r="BZ21" s="24">
        <f ca="1">BZ20+(BZ22-BZ19)/Inputs!B22/12</f>
        <v>190822.65963977927</v>
      </c>
      <c r="CA21" s="25">
        <f ca="1">SUM(BO21:BZ21)</f>
        <v>2298347.1265368033</v>
      </c>
      <c r="CB21" s="24">
        <f ca="1">CB20+(CB22-CB19)/Inputs!B22/12</f>
        <v>190767.79051975079</v>
      </c>
      <c r="CC21" s="24">
        <f ca="1">CC20+(CC22-CC19)/Inputs!B22/12</f>
        <v>190615.77830822018</v>
      </c>
      <c r="CD21" s="24">
        <f ca="1">CD20+(CD22-CD19)/Inputs!B22/12</f>
        <v>190503.93894491452</v>
      </c>
      <c r="CE21" s="24">
        <f ca="1">CE20+(CE22-CE19)/Inputs!B22/12</f>
        <v>190365.47439405462</v>
      </c>
      <c r="CF21" s="24">
        <f ca="1">CF20+(CF22-CF19)/Inputs!B22/12</f>
        <v>190289.97553205965</v>
      </c>
      <c r="CG21" s="24">
        <f ca="1">CG20+(CG22-CG19)/Inputs!B22/12</f>
        <v>190139.23106454566</v>
      </c>
      <c r="CH21" s="24">
        <f ca="1">CH20+(CH22-CH19)/Inputs!B22/12</f>
        <v>190051.95707261114</v>
      </c>
      <c r="CI21" s="24">
        <f ca="1">CI20+(CI22-CI19)/Inputs!B22/12</f>
        <v>189939.37419449753</v>
      </c>
      <c r="CJ21" s="24">
        <f ca="1">CJ20+(CJ22-CJ19)/Inputs!B22/12</f>
        <v>189856.95519306199</v>
      </c>
      <c r="CK21" s="24">
        <f ca="1">CK20+(CK22-CK19)/Inputs!B22/12</f>
        <v>189695.83171092797</v>
      </c>
      <c r="CL21" s="24">
        <f ca="1">CL20+(CL22-CL19)/Inputs!B22/12</f>
        <v>189562.44030302609</v>
      </c>
      <c r="CM21" s="24">
        <f ca="1">CM20+(CM22-CM19)/Inputs!B22/12</f>
        <v>189484.41820321779</v>
      </c>
      <c r="CN21" s="25">
        <f ca="1">SUM(CB21:CM21)</f>
        <v>2281273.1654408877</v>
      </c>
      <c r="CO21" s="24">
        <f ca="1">CO20+(CO22-CO19)/Inputs!B22/12</f>
        <v>189297.73122470101</v>
      </c>
      <c r="CP21" s="24">
        <f ca="1">CP20+(CP22-CP19)/Inputs!B22/12</f>
        <v>189230.8884355773</v>
      </c>
      <c r="CQ21" s="24">
        <f ca="1">CQ20+(CQ22-CQ19)/Inputs!B22/12</f>
        <v>189200.84349866793</v>
      </c>
      <c r="CR21" s="24">
        <f ca="1">CR20+(CR22-CR19)/Inputs!B22/12</f>
        <v>189098.66216336979</v>
      </c>
      <c r="CS21" s="24">
        <f ca="1">CS20+(CS22-CS19)/Inputs!B22/12</f>
        <v>189031.9045847565</v>
      </c>
      <c r="CT21" s="24">
        <f ca="1">CT20+(CT22-CT19)/Inputs!B22/12</f>
        <v>188972.67707587313</v>
      </c>
      <c r="CU21" s="24">
        <f ca="1">CU20+(CU22-CU19)/Inputs!B22/12</f>
        <v>188745.53391183924</v>
      </c>
      <c r="CV21" s="24">
        <f ca="1">CV20+(CV22-CV19)/Inputs!B22/12</f>
        <v>188572.64215234242</v>
      </c>
      <c r="CW21" s="24">
        <f ca="1">CW20+(CW22-CW19)/Inputs!B22/12</f>
        <v>188380.7081440622</v>
      </c>
      <c r="CX21" s="24">
        <f ca="1">CX20+(CX22-CX19)/Inputs!B22/12</f>
        <v>188221.06026461985</v>
      </c>
      <c r="CY21" s="24">
        <f ca="1">CY20+(CY22-CY19)/Inputs!B22/12</f>
        <v>188065.12560628646</v>
      </c>
      <c r="CZ21" s="24">
        <f ca="1">CZ20+(CZ22-CZ19)/Inputs!B22/12</f>
        <v>188043.19849421398</v>
      </c>
      <c r="DA21" s="25">
        <f ca="1">SUM(CO21:CZ21)</f>
        <v>2264860.9755563098</v>
      </c>
      <c r="DB21" s="24">
        <f ca="1">DB20+(DB22-DB19)/Inputs!B22/12</f>
        <v>187916.78909447024</v>
      </c>
      <c r="DC21" s="24">
        <f ca="1">DC20+(DC22-DC19)/Inputs!B22/12</f>
        <v>187825.35340838958</v>
      </c>
      <c r="DD21" s="24">
        <f ca="1">DD20+(DD22-DD19)/Inputs!B22/12</f>
        <v>187781.33059993529</v>
      </c>
      <c r="DE21" s="24">
        <f ca="1">DE20+(DE22-DE19)/Inputs!B22/12</f>
        <v>187585.33611723813</v>
      </c>
      <c r="DF21" s="24">
        <f ca="1">DF20+(DF22-DF19)/Inputs!B22/12</f>
        <v>187523.87540575891</v>
      </c>
      <c r="DG21" s="24">
        <f ca="1">DG20+(DG22-DG19)/Inputs!B22/12</f>
        <v>187397.20931666595</v>
      </c>
      <c r="DH21" s="24">
        <f ca="1">DH20+(DH22-DH19)/Inputs!B22/12</f>
        <v>187208.19100870442</v>
      </c>
      <c r="DI21" s="24">
        <f ca="1">DI20+(DI22-DI19)/Inputs!B22/12</f>
        <v>187033.0090109068</v>
      </c>
      <c r="DJ21" s="24">
        <f ca="1">DJ20+(DJ22-DJ19)/Inputs!B22/12</f>
        <v>187041.47298783393</v>
      </c>
      <c r="DK21" s="24">
        <f ca="1">DK20+(DK22-DK19)/Inputs!B22/12</f>
        <v>187030.47816517082</v>
      </c>
      <c r="DL21" s="24">
        <f ca="1">DL20+(DL22-DL19)/Inputs!B22/12</f>
        <v>186941.40926996357</v>
      </c>
      <c r="DM21" s="24">
        <f ca="1">DM20+(DM22-DM19)/Inputs!B22/12</f>
        <v>186908.76698692233</v>
      </c>
      <c r="DN21" s="25">
        <f ca="1">SUM(DB21:DM21)</f>
        <v>2248193.2213719599</v>
      </c>
      <c r="DO21" s="24">
        <f ca="1">DO20+(DO22-DO19)/Inputs!B22/12</f>
        <v>186925.12001383025</v>
      </c>
      <c r="DP21" s="24">
        <f ca="1">DP20+(DP22-DP19)/Inputs!B22/12</f>
        <v>186783.73137078783</v>
      </c>
      <c r="DQ21" s="24">
        <f ca="1">DQ20+(DQ22-DQ19)/Inputs!B22/12</f>
        <v>186652.1977062065</v>
      </c>
      <c r="DR21" s="24">
        <f ca="1">DR20+(DR22-DR19)/Inputs!B22/12</f>
        <v>186527.95792347877</v>
      </c>
      <c r="DS21" s="24">
        <f ca="1">DS20+(DS22-DS19)/Inputs!B22/12</f>
        <v>186366.62304460656</v>
      </c>
      <c r="DT21" s="24">
        <f ca="1">DT20+(DT22-DT19)/Inputs!B22/12</f>
        <v>186242.16919229436</v>
      </c>
      <c r="DU21" s="24">
        <f ca="1">DU20+(DU22-DU19)/Inputs!B22/12</f>
        <v>186137.09758173453</v>
      </c>
      <c r="DV21" s="24">
        <f ca="1">DV20+(DV22-DV19)/Inputs!B22/12</f>
        <v>186048.06510838779</v>
      </c>
      <c r="DW21" s="24">
        <f ca="1">DW20+(DW22-DW19)/Inputs!B22/12</f>
        <v>185981.56940139161</v>
      </c>
      <c r="DX21" s="24">
        <f ca="1">DX20+(DX22-DX19)/Inputs!B22/12</f>
        <v>185875.48877097326</v>
      </c>
      <c r="DY21" s="24">
        <f ca="1">DY20+(DY22-DY19)/Inputs!B22/12</f>
        <v>185819.97550937411</v>
      </c>
      <c r="DZ21" s="24">
        <f ca="1">DZ20+(DZ22-DZ19)/Inputs!B22/12</f>
        <v>185744.62619945814</v>
      </c>
      <c r="EA21" s="25">
        <f ca="1">SUM(DO21:DZ21)</f>
        <v>2235104.6218225234</v>
      </c>
      <c r="EB21" s="24">
        <f ca="1">EB20+(EB22-EB19)/Inputs!B22/12</f>
        <v>185628.73680006043</v>
      </c>
      <c r="EC21" s="24">
        <f ca="1">EC20+(EC22-EC19)/Inputs!B22/12</f>
        <v>185592.7027094854</v>
      </c>
      <c r="ED21" s="24">
        <f ca="1">ED20+(ED22-ED19)/Inputs!B22/12</f>
        <v>185591.72455757155</v>
      </c>
      <c r="EE21" s="24">
        <f ca="1">EE20+(EE22-EE19)/Inputs!B22/12</f>
        <v>185515.82941508514</v>
      </c>
      <c r="EF21" s="24">
        <f ca="1">EF20+(EF22-EF19)/Inputs!B22/12</f>
        <v>185505.34286603183</v>
      </c>
      <c r="EG21" s="24">
        <f ca="1">EG20+(EG22-EG19)/Inputs!B22/12</f>
        <v>185416.29353496741</v>
      </c>
      <c r="EH21" s="24">
        <f ca="1">EH20+(EH22-EH19)/Inputs!B22/12</f>
        <v>185386.35141358018</v>
      </c>
      <c r="EI21" s="24">
        <f ca="1">EI20+(EI22-EI19)/Inputs!B22/12</f>
        <v>185222.13759772494</v>
      </c>
      <c r="EJ21" s="24">
        <f ca="1">EJ20+(EJ22-EJ19)/Inputs!B22/12</f>
        <v>185207.30823444776</v>
      </c>
      <c r="EK21" s="24">
        <f ca="1">EK20+(EK22-EK19)/Inputs!B22/12</f>
        <v>185081.132993106</v>
      </c>
      <c r="EL21" s="24">
        <f ca="1">EL20+(EL22-EL19)/Inputs!B22/12</f>
        <v>184958.58799003443</v>
      </c>
      <c r="EM21" s="24">
        <f ca="1">EM20+(EM22-EM19)/Inputs!B22/12</f>
        <v>184903.12099982478</v>
      </c>
      <c r="EN21" s="25">
        <f ca="1">SUM(EB21:EM21)</f>
        <v>2224009.2691119201</v>
      </c>
    </row>
    <row r="22" spans="1:144" ht="12.75" customHeight="1" outlineLevel="1" x14ac:dyDescent="0.2">
      <c r="A22" s="9" t="str">
        <f>Labels!B14</f>
        <v>Desired Capital</v>
      </c>
      <c r="B22" s="28">
        <f>Inputs!B20*B10/(1/Inputs!B19/12+'(Other Computations)'!B144)</f>
        <v>34645298.421926454</v>
      </c>
      <c r="C22" s="28">
        <f ca="1">Inputs!B20*C10/(1/Inputs!B19/12+'(Other Computations)'!B144)</f>
        <v>34630250.711038135</v>
      </c>
      <c r="D22" s="28">
        <f ca="1">Inputs!B20*D10/(1/Inputs!B19/12+'(Other Computations)'!B144)</f>
        <v>34614631.857782938</v>
      </c>
      <c r="E22" s="28">
        <f ca="1">Inputs!B20*E10/(1/Inputs!B19/12+'(Other Computations)'!B144)</f>
        <v>34600309.236550324</v>
      </c>
      <c r="F22" s="28">
        <f ca="1">Inputs!B20*F10/(1/Inputs!B19/12+'(Other Computations)'!B144)</f>
        <v>34585900.48075515</v>
      </c>
      <c r="G22" s="28">
        <f ca="1">Inputs!B20*G10/(1/Inputs!B19/12+'(Other Computations)'!B144)</f>
        <v>34573942.76726488</v>
      </c>
      <c r="H22" s="28">
        <f ca="1">Inputs!B20*H10/(1/Inputs!B19/12+'(Other Computations)'!B144)</f>
        <v>34561093.726066791</v>
      </c>
      <c r="I22" s="28">
        <f ca="1">Inputs!B20*I10/(1/Inputs!B19/12+'(Other Computations)'!B144)</f>
        <v>34546605.281919114</v>
      </c>
      <c r="J22" s="28">
        <f ca="1">Inputs!B20*J10/(1/Inputs!B19/12+'(Other Computations)'!B144)</f>
        <v>34532362.45005209</v>
      </c>
      <c r="K22" s="28">
        <f ca="1">Inputs!B20*K10/(1/Inputs!B19/12+'(Other Computations)'!B144)</f>
        <v>34517014.598111883</v>
      </c>
      <c r="L22" s="28">
        <f ca="1">Inputs!B20*L10/(1/Inputs!B19/12+'(Other Computations)'!B144)</f>
        <v>34504609.742767304</v>
      </c>
      <c r="M22" s="28">
        <f ca="1">Inputs!B20*M10/(1/Inputs!B19/12+'(Other Computations)'!B144)</f>
        <v>34489710.506177187</v>
      </c>
      <c r="N22" s="29">
        <f ca="1">M22</f>
        <v>34489710.506177187</v>
      </c>
      <c r="O22" s="28">
        <f ca="1">Inputs!B20*O10/(1/Inputs!B19/12+'(Other Computations)'!B144)</f>
        <v>34474144.026333719</v>
      </c>
      <c r="P22" s="28">
        <f ca="1">Inputs!B20*P10/(1/Inputs!B19/12+'(Other Computations)'!B144)</f>
        <v>34460836.834334083</v>
      </c>
      <c r="Q22" s="28">
        <f ca="1">Inputs!B20*Q10/(1/Inputs!B19/12+'(Other Computations)'!B144)</f>
        <v>34445239.87271107</v>
      </c>
      <c r="R22" s="28">
        <f ca="1">Inputs!B20*R10/(1/Inputs!B19/12+'(Other Computations)'!B144)</f>
        <v>34433455.171602704</v>
      </c>
      <c r="S22" s="28">
        <f ca="1">Inputs!B20*S10/(1/Inputs!B19/12+'(Other Computations)'!B144)</f>
        <v>34416922.138916738</v>
      </c>
      <c r="T22" s="28">
        <f ca="1">Inputs!B20*T10/(1/Inputs!B19/12+'(Other Computations)'!B144)</f>
        <v>34399582.753966801</v>
      </c>
      <c r="U22" s="28">
        <f ca="1">Inputs!B20*U10/(1/Inputs!B19/12+'(Other Computations)'!B144)</f>
        <v>34384937.873381585</v>
      </c>
      <c r="V22" s="28">
        <f ca="1">Inputs!B20*V10/(1/Inputs!B19/12+'(Other Computations)'!B144)</f>
        <v>34369204.371834122</v>
      </c>
      <c r="W22" s="28">
        <f ca="1">Inputs!B20*W10/(1/Inputs!B19/12+'(Other Computations)'!B144)</f>
        <v>34352545.093252584</v>
      </c>
      <c r="X22" s="28">
        <f ca="1">Inputs!B20*X10/(1/Inputs!B19/12+'(Other Computations)'!B144)</f>
        <v>34339704.903801605</v>
      </c>
      <c r="Y22" s="28">
        <f ca="1">Inputs!B20*Y10/(1/Inputs!B19/12+'(Other Computations)'!B144)</f>
        <v>34325617.614690237</v>
      </c>
      <c r="Z22" s="28">
        <f ca="1">Inputs!B20*Z10/(1/Inputs!B19/12+'(Other Computations)'!B144)</f>
        <v>34311925.427174225</v>
      </c>
      <c r="AA22" s="29">
        <f ca="1">Z22</f>
        <v>34311925.427174225</v>
      </c>
      <c r="AB22" s="28">
        <f ca="1">Inputs!B20*AB10/(1/Inputs!B19/12+'(Other Computations)'!B144)</f>
        <v>34297845.577224962</v>
      </c>
      <c r="AC22" s="28">
        <f ca="1">Inputs!B20*AC10/(1/Inputs!B19/12+'(Other Computations)'!B144)</f>
        <v>34283813.912438519</v>
      </c>
      <c r="AD22" s="28">
        <f ca="1">Inputs!B20*AD10/(1/Inputs!B19/12+'(Other Computations)'!B144)</f>
        <v>34269908.910672806</v>
      </c>
      <c r="AE22" s="28">
        <f ca="1">Inputs!B20*AE10/(1/Inputs!B19/12+'(Other Computations)'!B144)</f>
        <v>34253035.668340057</v>
      </c>
      <c r="AF22" s="28">
        <f ca="1">Inputs!B20*AF10/(1/Inputs!B19/12+'(Other Computations)'!B144)</f>
        <v>34238478.419381849</v>
      </c>
      <c r="AG22" s="28">
        <f ca="1">Inputs!B20*AG10/(1/Inputs!B19/12+'(Other Computations)'!B144)</f>
        <v>34225146.659484915</v>
      </c>
      <c r="AH22" s="28">
        <f ca="1">Inputs!B20*AH10/(1/Inputs!B19/12+'(Other Computations)'!B144)</f>
        <v>34208945.625123955</v>
      </c>
      <c r="AI22" s="28">
        <f ca="1">Inputs!B20*AI10/(1/Inputs!B19/12+'(Other Computations)'!B144)</f>
        <v>34198652.489135645</v>
      </c>
      <c r="AJ22" s="28">
        <f ca="1">Inputs!B20*AJ10/(1/Inputs!B19/12+'(Other Computations)'!B144)</f>
        <v>34183604.274165682</v>
      </c>
      <c r="AK22" s="28">
        <f ca="1">Inputs!B20*AK10/(1/Inputs!B19/12+'(Other Computations)'!B144)</f>
        <v>34166565.098026015</v>
      </c>
      <c r="AL22" s="28">
        <f ca="1">Inputs!B20*AL10/(1/Inputs!B19/12+'(Other Computations)'!B144)</f>
        <v>34151528.129966207</v>
      </c>
      <c r="AM22" s="28">
        <f ca="1">Inputs!B20*AM10/(1/Inputs!B19/12+'(Other Computations)'!B144)</f>
        <v>34137919.050047964</v>
      </c>
      <c r="AN22" s="29">
        <f ca="1">AM22</f>
        <v>34137919.050047964</v>
      </c>
      <c r="AO22" s="28">
        <f ca="1">Inputs!B20*AO10/(1/Inputs!B19/12+'(Other Computations)'!B144)</f>
        <v>34124837.481075227</v>
      </c>
      <c r="AP22" s="28">
        <f ca="1">Inputs!B20*AP10/(1/Inputs!B19/12+'(Other Computations)'!B144)</f>
        <v>34108729.857501842</v>
      </c>
      <c r="AQ22" s="28">
        <f ca="1">Inputs!B20*AQ10/(1/Inputs!B19/12+'(Other Computations)'!B144)</f>
        <v>34096228.272075295</v>
      </c>
      <c r="AR22" s="28">
        <f ca="1">Inputs!B20*AR10/(1/Inputs!B19/12+'(Other Computations)'!B144)</f>
        <v>34082316.066659361</v>
      </c>
      <c r="AS22" s="28">
        <f ca="1">Inputs!B20*AS10/(1/Inputs!B19/12+'(Other Computations)'!B144)</f>
        <v>34069356.139402486</v>
      </c>
      <c r="AT22" s="28">
        <f ca="1">Inputs!B20*AT10/(1/Inputs!B19/12+'(Other Computations)'!B144)</f>
        <v>34055667.332692817</v>
      </c>
      <c r="AU22" s="28">
        <f ca="1">Inputs!B20*AU10/(1/Inputs!B19/12+'(Other Computations)'!B144)</f>
        <v>34038917.779774792</v>
      </c>
      <c r="AV22" s="28">
        <f ca="1">Inputs!B20*AV10/(1/Inputs!B19/12+'(Other Computations)'!B144)</f>
        <v>34023683.19376117</v>
      </c>
      <c r="AW22" s="28">
        <f ca="1">Inputs!B20*AW10/(1/Inputs!B19/12+'(Other Computations)'!B144)</f>
        <v>34013541.875549503</v>
      </c>
      <c r="AX22" s="28">
        <f ca="1">Inputs!B20*AX10/(1/Inputs!B19/12+'(Other Computations)'!B144)</f>
        <v>33999024.075017147</v>
      </c>
      <c r="AY22" s="28">
        <f ca="1">Inputs!B20*AY10/(1/Inputs!B19/12+'(Other Computations)'!B144)</f>
        <v>33986028.776152089</v>
      </c>
      <c r="AZ22" s="28">
        <f ca="1">Inputs!B20*AZ10/(1/Inputs!B19/12+'(Other Computations)'!B144)</f>
        <v>33968409.06107609</v>
      </c>
      <c r="BA22" s="29">
        <f ca="1">AZ22</f>
        <v>33968409.06107609</v>
      </c>
      <c r="BB22" s="28">
        <f ca="1">Inputs!B20*BB10/(1/Inputs!B19/12+'(Other Computations)'!B144)</f>
        <v>33957959.662314251</v>
      </c>
      <c r="BC22" s="28">
        <f ca="1">Inputs!B20*BC10/(1/Inputs!B19/12+'(Other Computations)'!B144)</f>
        <v>33947202.541748971</v>
      </c>
      <c r="BD22" s="28">
        <f ca="1">Inputs!B20*BD10/(1/Inputs!B19/12+'(Other Computations)'!B144)</f>
        <v>33930904.176956393</v>
      </c>
      <c r="BE22" s="28">
        <f ca="1">Inputs!B20*BE10/(1/Inputs!B19/12+'(Other Computations)'!B144)</f>
        <v>33916883.546304896</v>
      </c>
      <c r="BF22" s="28">
        <f ca="1">Inputs!B20*BF10/(1/Inputs!B19/12+'(Other Computations)'!B144)</f>
        <v>33901892.742252454</v>
      </c>
      <c r="BG22" s="28">
        <f ca="1">Inputs!B20*BG10/(1/Inputs!B19/12+'(Other Computations)'!B144)</f>
        <v>33885869.353891753</v>
      </c>
      <c r="BH22" s="28">
        <f ca="1">Inputs!B20*BH10/(1/Inputs!B19/12+'(Other Computations)'!B144)</f>
        <v>33872763.037851006</v>
      </c>
      <c r="BI22" s="28">
        <f ca="1">Inputs!B20*BI10/(1/Inputs!B19/12+'(Other Computations)'!B144)</f>
        <v>33862418.262424015</v>
      </c>
      <c r="BJ22" s="28">
        <f ca="1">Inputs!B20*BJ10/(1/Inputs!B19/12+'(Other Computations)'!B144)</f>
        <v>33846183.57179819</v>
      </c>
      <c r="BK22" s="28">
        <f ca="1">Inputs!B20*BK10/(1/Inputs!B19/12+'(Other Computations)'!B144)</f>
        <v>33833338.350311629</v>
      </c>
      <c r="BL22" s="28">
        <f ca="1">Inputs!B20*BL10/(1/Inputs!B19/12+'(Other Computations)'!B144)</f>
        <v>33819805.767704003</v>
      </c>
      <c r="BM22" s="28">
        <f ca="1">Inputs!B20*BM10/(1/Inputs!B19/12+'(Other Computations)'!B144)</f>
        <v>33804718.74958168</v>
      </c>
      <c r="BN22" s="29">
        <f ca="1">BM22</f>
        <v>33804718.74958168</v>
      </c>
      <c r="BO22" s="28">
        <f ca="1">Inputs!B20*BO10/(1/Inputs!B19/12+'(Other Computations)'!B144)</f>
        <v>33790541.28322646</v>
      </c>
      <c r="BP22" s="28">
        <f ca="1">Inputs!B20*BP10/(1/Inputs!B19/12+'(Other Computations)'!B144)</f>
        <v>33780147.316810913</v>
      </c>
      <c r="BQ22" s="28">
        <f ca="1">Inputs!B20*BQ10/(1/Inputs!B19/12+'(Other Computations)'!B144)</f>
        <v>33765259.263487592</v>
      </c>
      <c r="BR22" s="28">
        <f ca="1">Inputs!B20*BR10/(1/Inputs!B19/12+'(Other Computations)'!B144)</f>
        <v>33751403.579928607</v>
      </c>
      <c r="BS22" s="28">
        <f ca="1">Inputs!B20*BS10/(1/Inputs!B19/12+'(Other Computations)'!B144)</f>
        <v>33736909.508092314</v>
      </c>
      <c r="BT22" s="28">
        <f ca="1">Inputs!B20*BT10/(1/Inputs!B19/12+'(Other Computations)'!B144)</f>
        <v>33723021.353684284</v>
      </c>
      <c r="BU22" s="28">
        <f ca="1">Inputs!B20*BU10/(1/Inputs!B19/12+'(Other Computations)'!B144)</f>
        <v>33711474.476211637</v>
      </c>
      <c r="BV22" s="28">
        <f ca="1">Inputs!B20*BV10/(1/Inputs!B19/12+'(Other Computations)'!B144)</f>
        <v>33698347.286733255</v>
      </c>
      <c r="BW22" s="28">
        <f ca="1">Inputs!B20*BW10/(1/Inputs!B19/12+'(Other Computations)'!B144)</f>
        <v>33686515.267454401</v>
      </c>
      <c r="BX22" s="28">
        <f ca="1">Inputs!B20*BX10/(1/Inputs!B19/12+'(Other Computations)'!B144)</f>
        <v>33672439.561595932</v>
      </c>
      <c r="BY22" s="28">
        <f ca="1">Inputs!B20*BY10/(1/Inputs!B19/12+'(Other Computations)'!B144)</f>
        <v>33658005.183928043</v>
      </c>
      <c r="BZ22" s="28">
        <f ca="1">Inputs!B20*BZ10/(1/Inputs!B19/12+'(Other Computations)'!B144)</f>
        <v>33641458.640219457</v>
      </c>
      <c r="CA22" s="29">
        <f ca="1">BZ22</f>
        <v>33641458.640219457</v>
      </c>
      <c r="CB22" s="28">
        <f ca="1">Inputs!B20*CB10/(1/Inputs!B19/12+'(Other Computations)'!B144)</f>
        <v>33629960.742586255</v>
      </c>
      <c r="CC22" s="28">
        <f ca="1">Inputs!B20*CC10/(1/Inputs!B19/12+'(Other Computations)'!B144)</f>
        <v>33615009.315870553</v>
      </c>
      <c r="CD22" s="28">
        <f ca="1">Inputs!B20*CD10/(1/Inputs!B19/12+'(Other Computations)'!B144)</f>
        <v>33601420.539346278</v>
      </c>
      <c r="CE22" s="28">
        <f ca="1">Inputs!B20*CE10/(1/Inputs!B19/12+'(Other Computations)'!B144)</f>
        <v>33586850.413294338</v>
      </c>
      <c r="CF22" s="28">
        <f ca="1">Inputs!B20*CF10/(1/Inputs!B19/12+'(Other Computations)'!B144)</f>
        <v>33574489.473065227</v>
      </c>
      <c r="CG22" s="28">
        <f ca="1">Inputs!B20*CG10/(1/Inputs!B19/12+'(Other Computations)'!B144)</f>
        <v>33559430.919116229</v>
      </c>
      <c r="CH22" s="28">
        <f ca="1">Inputs!B20*CH10/(1/Inputs!B19/12+'(Other Computations)'!B144)</f>
        <v>33546580.134845737</v>
      </c>
      <c r="CI22" s="28">
        <f ca="1">Inputs!B20*CI10/(1/Inputs!B19/12+'(Other Computations)'!B144)</f>
        <v>33532820.590930566</v>
      </c>
      <c r="CJ22" s="28">
        <f ca="1">Inputs!B20*CJ10/(1/Inputs!B19/12+'(Other Computations)'!B144)</f>
        <v>33520110.856461205</v>
      </c>
      <c r="CK22" s="28">
        <f ca="1">Inputs!B20*CK10/(1/Inputs!B19/12+'(Other Computations)'!B144)</f>
        <v>33504567.243732382</v>
      </c>
      <c r="CL22" s="28">
        <f ca="1">Inputs!B20*CL10/(1/Inputs!B19/12+'(Other Computations)'!B144)</f>
        <v>33489936.515375141</v>
      </c>
      <c r="CM22" s="28">
        <f ca="1">Inputs!B20*CM10/(1/Inputs!B19/12+'(Other Computations)'!B144)</f>
        <v>33477258.212205712</v>
      </c>
      <c r="CN22" s="29">
        <f ca="1">CM22</f>
        <v>33477258.212205712</v>
      </c>
      <c r="CO22" s="28">
        <f ca="1">Inputs!B20*CO10/(1/Inputs!B19/12+'(Other Computations)'!B144)</f>
        <v>33460677.038971763</v>
      </c>
      <c r="CP22" s="28">
        <f ca="1">Inputs!B20*CP10/(1/Inputs!B19/12+'(Other Computations)'!B144)</f>
        <v>33448299.035667736</v>
      </c>
      <c r="CQ22" s="28">
        <f ca="1">Inputs!B20*CQ10/(1/Inputs!B19/12+'(Other Computations)'!B144)</f>
        <v>33437277.609714035</v>
      </c>
      <c r="CR22" s="28">
        <f ca="1">Inputs!B20*CR10/(1/Inputs!B19/12+'(Other Computations)'!B144)</f>
        <v>33423702.907072522</v>
      </c>
      <c r="CS22" s="28">
        <f ca="1">Inputs!B20*CS10/(1/Inputs!B19/12+'(Other Computations)'!B144)</f>
        <v>33411366.882062275</v>
      </c>
      <c r="CT22" s="28">
        <f ca="1">Inputs!B20*CT10/(1/Inputs!B19/12+'(Other Computations)'!B144)</f>
        <v>33399315.983785134</v>
      </c>
      <c r="CU22" s="28">
        <f ca="1">Inputs!B20*CU10/(1/Inputs!B19/12+'(Other Computations)'!B144)</f>
        <v>33381234.323133986</v>
      </c>
      <c r="CV22" s="28">
        <f ca="1">Inputs!B20*CV10/(1/Inputs!B19/12+'(Other Computations)'!B144)</f>
        <v>33364950.301419504</v>
      </c>
      <c r="CW22" s="28">
        <f ca="1">Inputs!B20*CW10/(1/Inputs!B19/12+'(Other Computations)'!B144)</f>
        <v>33347915.495921772</v>
      </c>
      <c r="CX22" s="28">
        <f ca="1">Inputs!B20*CX10/(1/Inputs!B19/12+'(Other Computations)'!B144)</f>
        <v>33331947.985754602</v>
      </c>
      <c r="CY22" s="28">
        <f ca="1">Inputs!B20*CY10/(1/Inputs!B19/12+'(Other Computations)'!B144)</f>
        <v>33316055.901319683</v>
      </c>
      <c r="CZ22" s="28">
        <f ca="1">Inputs!B20*CZ10/(1/Inputs!B19/12+'(Other Computations)'!B144)</f>
        <v>33304927.198595196</v>
      </c>
      <c r="DA22" s="29">
        <f ca="1">CZ22</f>
        <v>33304927.198595196</v>
      </c>
      <c r="DB22" s="28">
        <f ca="1">Inputs!B20*DB10/(1/Inputs!B19/12+'(Other Computations)'!B144)</f>
        <v>33290109.80214316</v>
      </c>
      <c r="DC22" s="28">
        <f ca="1">Inputs!B20*DC10/(1/Inputs!B19/12+'(Other Computations)'!B144)</f>
        <v>33276491.292261377</v>
      </c>
      <c r="DD22" s="28">
        <f ca="1">Inputs!B20*DD10/(1/Inputs!B19/12+'(Other Computations)'!B144)</f>
        <v>33264576.409076467</v>
      </c>
      <c r="DE22" s="28">
        <f ca="1">Inputs!B20*DE10/(1/Inputs!B19/12+'(Other Computations)'!B144)</f>
        <v>33247227.585369177</v>
      </c>
      <c r="DF22" s="28">
        <f ca="1">Inputs!B20*DF10/(1/Inputs!B19/12+'(Other Computations)'!B144)</f>
        <v>33234596.904866755</v>
      </c>
      <c r="DG22" s="28">
        <f ca="1">Inputs!B20*DG10/(1/Inputs!B19/12+'(Other Computations)'!B144)</f>
        <v>33219660.636866543</v>
      </c>
      <c r="DH22" s="28">
        <f ca="1">Inputs!B20*DH10/(1/Inputs!B19/12+'(Other Computations)'!B144)</f>
        <v>33202428.20552</v>
      </c>
      <c r="DI22" s="28">
        <f ca="1">Inputs!B20*DI10/(1/Inputs!B19/12+'(Other Computations)'!B144)</f>
        <v>33185593.769388545</v>
      </c>
      <c r="DJ22" s="28">
        <f ca="1">Inputs!B20*DJ10/(1/Inputs!B19/12+'(Other Computations)'!B144)</f>
        <v>33175297.980345495</v>
      </c>
      <c r="DK22" s="28">
        <f ca="1">Inputs!B20*DK10/(1/Inputs!B19/12+'(Other Computations)'!B144)</f>
        <v>33164410.343471095</v>
      </c>
      <c r="DL22" s="28">
        <f ca="1">Inputs!B20*DL10/(1/Inputs!B19/12+'(Other Computations)'!B144)</f>
        <v>33150762.329621032</v>
      </c>
      <c r="DM22" s="28">
        <f ca="1">Inputs!B20*DM10/(1/Inputs!B19/12+'(Other Computations)'!B144)</f>
        <v>33139121.412276089</v>
      </c>
      <c r="DN22" s="29">
        <f ca="1">DM22</f>
        <v>33139121.412276089</v>
      </c>
      <c r="DO22" s="28">
        <f ca="1">Inputs!B20*DO10/(1/Inputs!B19/12+'(Other Computations)'!B144)</f>
        <v>33129292.92198395</v>
      </c>
      <c r="DP22" s="28">
        <f ca="1">Inputs!B20*DP10/(1/Inputs!B19/12+'(Other Computations)'!B144)</f>
        <v>33113871.375775188</v>
      </c>
      <c r="DQ22" s="28">
        <f ca="1">Inputs!B20*DQ10/(1/Inputs!B19/12+'(Other Computations)'!B144)</f>
        <v>33098721.723066378</v>
      </c>
      <c r="DR22" s="28">
        <f ca="1">Inputs!B20*DR10/(1/Inputs!B19/12+'(Other Computations)'!B144)</f>
        <v>33083794.911357626</v>
      </c>
      <c r="DS22" s="28">
        <f ca="1">Inputs!B20*DS10/(1/Inputs!B19/12+'(Other Computations)'!B144)</f>
        <v>33067498.612909168</v>
      </c>
      <c r="DT22" s="28">
        <f ca="1">Inputs!B20*DT10/(1/Inputs!B19/12+'(Other Computations)'!B144)</f>
        <v>33052457.546607696</v>
      </c>
      <c r="DU22" s="28">
        <f ca="1">Inputs!B20*DU10/(1/Inputs!B19/12+'(Other Computations)'!B144)</f>
        <v>33038086.788933475</v>
      </c>
      <c r="DV22" s="28">
        <f ca="1">Inputs!B20*DV10/(1/Inputs!B19/12+'(Other Computations)'!B144)</f>
        <v>33024277.898744915</v>
      </c>
      <c r="DW22" s="28">
        <f ca="1">Inputs!B20*DW10/(1/Inputs!B19/12+'(Other Computations)'!B144)</f>
        <v>33011276.839895885</v>
      </c>
      <c r="DX22" s="28">
        <f ca="1">Inputs!B20*DX10/(1/Inputs!B19/12+'(Other Computations)'!B144)</f>
        <v>32996866.423871592</v>
      </c>
      <c r="DY22" s="28">
        <f ca="1">Inputs!B20*DY10/(1/Inputs!B19/12+'(Other Computations)'!B144)</f>
        <v>32984247.739749424</v>
      </c>
      <c r="DZ22" s="28">
        <f ca="1">Inputs!B20*DZ10/(1/Inputs!B19/12+'(Other Computations)'!B144)</f>
        <v>32970945.22091211</v>
      </c>
      <c r="EA22" s="29">
        <f ca="1">DZ22</f>
        <v>32970945.22091211</v>
      </c>
      <c r="EB22" s="28">
        <f ca="1">Inputs!B20*EB10/(1/Inputs!B19/12+'(Other Computations)'!B144)</f>
        <v>32956183.020758551</v>
      </c>
      <c r="EC22" s="28">
        <f ca="1">Inputs!B20*EC10/(1/Inputs!B19/12+'(Other Computations)'!B144)</f>
        <v>32944258.90398296</v>
      </c>
      <c r="ED22" s="28">
        <f ca="1">Inputs!B20*ED10/(1/Inputs!B19/12+'(Other Computations)'!B144)</f>
        <v>32933648.637147605</v>
      </c>
      <c r="EE22" s="28">
        <f ca="1">Inputs!B20*EE10/(1/Inputs!B19/12+'(Other Computations)'!B144)</f>
        <v>32920411.357385293</v>
      </c>
      <c r="EF22" s="28">
        <f ca="1">Inputs!B20*EF10/(1/Inputs!B19/12+'(Other Computations)'!B144)</f>
        <v>32909516.048194293</v>
      </c>
      <c r="EG22" s="28">
        <f ca="1">Inputs!B20*EG10/(1/Inputs!B19/12+'(Other Computations)'!B144)</f>
        <v>32895860.785633758</v>
      </c>
      <c r="EH22" s="28">
        <f ca="1">Inputs!B20*EH10/(1/Inputs!B19/12+'(Other Computations)'!B144)</f>
        <v>32884309.186321437</v>
      </c>
      <c r="EI22" s="28">
        <f ca="1">Inputs!B20*EI10/(1/Inputs!B19/12+'(Other Computations)'!B144)</f>
        <v>32867975.145211648</v>
      </c>
      <c r="EJ22" s="28">
        <f ca="1">Inputs!B20*EJ10/(1/Inputs!B19/12+'(Other Computations)'!B144)</f>
        <v>32856923.490098529</v>
      </c>
      <c r="EK22" s="28">
        <f ca="1">Inputs!B20*EK10/(1/Inputs!B19/12+'(Other Computations)'!B144)</f>
        <v>32841945.780446988</v>
      </c>
      <c r="EL22" s="28">
        <f ca="1">Inputs!B20*EL10/(1/Inputs!B19/12+'(Other Computations)'!B144)</f>
        <v>32827038.367793217</v>
      </c>
      <c r="EM22" s="28">
        <f ca="1">Inputs!B20*EM10/(1/Inputs!B19/12+'(Other Computations)'!B144)</f>
        <v>32814512.371633042</v>
      </c>
      <c r="EN22" s="29">
        <f ca="1">EM22</f>
        <v>32814512.371633042</v>
      </c>
    </row>
    <row r="23" spans="1:144" ht="12.75" customHeight="1" outlineLevel="1" x14ac:dyDescent="0.2"/>
    <row r="24" spans="1:144" ht="12.75" customHeight="1" outlineLevel="1" x14ac:dyDescent="0.2"/>
    <row r="25" spans="1:144" ht="12.75" customHeight="1" x14ac:dyDescent="0.2">
      <c r="A25" s="30" t="str">
        <f>"Employment"</f>
        <v>Employment</v>
      </c>
    </row>
    <row r="26" spans="1:144" ht="12.75" customHeight="1" outlineLevel="1" x14ac:dyDescent="0.2">
      <c r="A26" s="2" t="str">
        <f>" "</f>
        <v xml:space="preserve"> </v>
      </c>
    </row>
    <row r="27" spans="1:144" ht="12.75" customHeight="1" outlineLevel="1" x14ac:dyDescent="0.2">
      <c r="B27" s="19" t="str">
        <f>ZZZ__FnCalls!F7</f>
        <v>MMM 2010</v>
      </c>
      <c r="C27" s="20" t="str">
        <f>ZZZ__FnCalls!F8</f>
        <v>MMM 2010</v>
      </c>
      <c r="D27" s="20" t="str">
        <f>ZZZ__FnCalls!F9</f>
        <v>MMM 2010</v>
      </c>
      <c r="E27" s="20" t="str">
        <f>ZZZ__FnCalls!F10</f>
        <v>MMM 2010</v>
      </c>
      <c r="F27" s="20" t="str">
        <f>ZZZ__FnCalls!F11</f>
        <v>MMM 2010</v>
      </c>
      <c r="G27" s="20" t="str">
        <f>ZZZ__FnCalls!F12</f>
        <v>MMM 2010</v>
      </c>
      <c r="H27" s="20" t="str">
        <f>ZZZ__FnCalls!F13</f>
        <v>MMM 2010</v>
      </c>
      <c r="I27" s="20" t="str">
        <f>ZZZ__FnCalls!F14</f>
        <v>MMM 2010</v>
      </c>
      <c r="J27" s="20" t="str">
        <f>ZZZ__FnCalls!F15</f>
        <v>MMM 2010</v>
      </c>
      <c r="K27" s="20" t="str">
        <f>ZZZ__FnCalls!F16</f>
        <v>MMM 2010</v>
      </c>
      <c r="L27" s="20" t="str">
        <f>ZZZ__FnCalls!F17</f>
        <v>MMM 2010</v>
      </c>
      <c r="M27" s="20" t="str">
        <f>ZZZ__FnCalls!F18</f>
        <v>MMM 2010</v>
      </c>
      <c r="N27" s="21" t="str">
        <f>ZZZ__FnCalls!H7</f>
        <v>2010</v>
      </c>
      <c r="O27" s="20" t="str">
        <f>ZZZ__FnCalls!F19</f>
        <v>MMM 2011</v>
      </c>
      <c r="P27" s="20" t="str">
        <f>ZZZ__FnCalls!F20</f>
        <v>MMM 2011</v>
      </c>
      <c r="Q27" s="20" t="str">
        <f>ZZZ__FnCalls!F21</f>
        <v>MMM 2011</v>
      </c>
      <c r="R27" s="20" t="str">
        <f>ZZZ__FnCalls!F22</f>
        <v>MMM 2011</v>
      </c>
      <c r="S27" s="20" t="str">
        <f>ZZZ__FnCalls!F23</f>
        <v>MMM 2011</v>
      </c>
      <c r="T27" s="20" t="str">
        <f>ZZZ__FnCalls!F24</f>
        <v>MMM 2011</v>
      </c>
      <c r="U27" s="20" t="str">
        <f>ZZZ__FnCalls!F25</f>
        <v>MMM 2011</v>
      </c>
      <c r="V27" s="20" t="str">
        <f>ZZZ__FnCalls!F26</f>
        <v>MMM 2011</v>
      </c>
      <c r="W27" s="20" t="str">
        <f>ZZZ__FnCalls!F27</f>
        <v>MMM 2011</v>
      </c>
      <c r="X27" s="20" t="str">
        <f>ZZZ__FnCalls!F28</f>
        <v>MMM 2011</v>
      </c>
      <c r="Y27" s="20" t="str">
        <f>ZZZ__FnCalls!F29</f>
        <v>MMM 2011</v>
      </c>
      <c r="Z27" s="20" t="str">
        <f>ZZZ__FnCalls!F30</f>
        <v>MMM 2011</v>
      </c>
      <c r="AA27" s="21" t="str">
        <f>ZZZ__FnCalls!H19</f>
        <v>2011</v>
      </c>
      <c r="AB27" s="20" t="str">
        <f>ZZZ__FnCalls!F31</f>
        <v>MMM 2012</v>
      </c>
      <c r="AC27" s="20" t="str">
        <f>ZZZ__FnCalls!F32</f>
        <v>MMM 2012</v>
      </c>
      <c r="AD27" s="20" t="str">
        <f>ZZZ__FnCalls!F33</f>
        <v>MMM 2012</v>
      </c>
      <c r="AE27" s="20" t="str">
        <f>ZZZ__FnCalls!F34</f>
        <v>MMM 2012</v>
      </c>
      <c r="AF27" s="20" t="str">
        <f>ZZZ__FnCalls!F35</f>
        <v>MMM 2012</v>
      </c>
      <c r="AG27" s="20" t="str">
        <f>ZZZ__FnCalls!F36</f>
        <v>MMM 2012</v>
      </c>
      <c r="AH27" s="20" t="str">
        <f>ZZZ__FnCalls!F37</f>
        <v>MMM 2012</v>
      </c>
      <c r="AI27" s="20" t="str">
        <f>ZZZ__FnCalls!F38</f>
        <v>MMM 2012</v>
      </c>
      <c r="AJ27" s="20" t="str">
        <f>ZZZ__FnCalls!F39</f>
        <v>MMM 2012</v>
      </c>
      <c r="AK27" s="20" t="str">
        <f>ZZZ__FnCalls!F40</f>
        <v>MMM 2012</v>
      </c>
      <c r="AL27" s="20" t="str">
        <f>ZZZ__FnCalls!F41</f>
        <v>MMM 2012</v>
      </c>
      <c r="AM27" s="20" t="str">
        <f>ZZZ__FnCalls!F42</f>
        <v>MMM 2012</v>
      </c>
      <c r="AN27" s="21" t="str">
        <f>ZZZ__FnCalls!H31</f>
        <v>2012</v>
      </c>
      <c r="AO27" s="20" t="str">
        <f>ZZZ__FnCalls!F43</f>
        <v>MMM 2013</v>
      </c>
      <c r="AP27" s="20" t="str">
        <f>ZZZ__FnCalls!F44</f>
        <v>MMM 2013</v>
      </c>
      <c r="AQ27" s="20" t="str">
        <f>ZZZ__FnCalls!F45</f>
        <v>MMM 2013</v>
      </c>
      <c r="AR27" s="20" t="str">
        <f>ZZZ__FnCalls!F46</f>
        <v>MMM 2013</v>
      </c>
      <c r="AS27" s="20" t="str">
        <f>ZZZ__FnCalls!F47</f>
        <v>MMM 2013</v>
      </c>
      <c r="AT27" s="20" t="str">
        <f>ZZZ__FnCalls!F48</f>
        <v>MMM 2013</v>
      </c>
      <c r="AU27" s="20" t="str">
        <f>ZZZ__FnCalls!F49</f>
        <v>MMM 2013</v>
      </c>
      <c r="AV27" s="20" t="str">
        <f>ZZZ__FnCalls!F50</f>
        <v>MMM 2013</v>
      </c>
      <c r="AW27" s="20" t="str">
        <f>ZZZ__FnCalls!F51</f>
        <v>MMM 2013</v>
      </c>
      <c r="AX27" s="20" t="str">
        <f>ZZZ__FnCalls!F52</f>
        <v>MMM 2013</v>
      </c>
      <c r="AY27" s="20" t="str">
        <f>ZZZ__FnCalls!F53</f>
        <v>MMM 2013</v>
      </c>
      <c r="AZ27" s="20" t="str">
        <f>ZZZ__FnCalls!F54</f>
        <v>MMM 2013</v>
      </c>
      <c r="BA27" s="21" t="str">
        <f>ZZZ__FnCalls!H43</f>
        <v>2013</v>
      </c>
      <c r="BB27" s="20" t="str">
        <f>ZZZ__FnCalls!F55</f>
        <v>MMM 2014</v>
      </c>
      <c r="BC27" s="20" t="str">
        <f>ZZZ__FnCalls!F56</f>
        <v>MMM 2014</v>
      </c>
      <c r="BD27" s="20" t="str">
        <f>ZZZ__FnCalls!F57</f>
        <v>MMM 2014</v>
      </c>
      <c r="BE27" s="20" t="str">
        <f>ZZZ__FnCalls!F58</f>
        <v>MMM 2014</v>
      </c>
      <c r="BF27" s="20" t="str">
        <f>ZZZ__FnCalls!F59</f>
        <v>MMM 2014</v>
      </c>
      <c r="BG27" s="20" t="str">
        <f>ZZZ__FnCalls!F60</f>
        <v>MMM 2014</v>
      </c>
      <c r="BH27" s="20" t="str">
        <f>ZZZ__FnCalls!F61</f>
        <v>MMM 2014</v>
      </c>
      <c r="BI27" s="20" t="str">
        <f>ZZZ__FnCalls!F62</f>
        <v>MMM 2014</v>
      </c>
      <c r="BJ27" s="20" t="str">
        <f>ZZZ__FnCalls!F63</f>
        <v>MMM 2014</v>
      </c>
      <c r="BK27" s="20" t="str">
        <f>ZZZ__FnCalls!F64</f>
        <v>MMM 2014</v>
      </c>
      <c r="BL27" s="20" t="str">
        <f>ZZZ__FnCalls!F65</f>
        <v>MMM 2014</v>
      </c>
      <c r="BM27" s="20" t="str">
        <f>ZZZ__FnCalls!F66</f>
        <v>MMM 2014</v>
      </c>
      <c r="BN27" s="21" t="str">
        <f>ZZZ__FnCalls!H55</f>
        <v>2014</v>
      </c>
      <c r="BO27" s="20" t="str">
        <f>ZZZ__FnCalls!F67</f>
        <v>MMM 2015</v>
      </c>
      <c r="BP27" s="20" t="str">
        <f>ZZZ__FnCalls!F68</f>
        <v>MMM 2015</v>
      </c>
      <c r="BQ27" s="20" t="str">
        <f>ZZZ__FnCalls!F69</f>
        <v>MMM 2015</v>
      </c>
      <c r="BR27" s="20" t="str">
        <f>ZZZ__FnCalls!F70</f>
        <v>MMM 2015</v>
      </c>
      <c r="BS27" s="20" t="str">
        <f>ZZZ__FnCalls!F71</f>
        <v>MMM 2015</v>
      </c>
      <c r="BT27" s="20" t="str">
        <f>ZZZ__FnCalls!F72</f>
        <v>MMM 2015</v>
      </c>
      <c r="BU27" s="20" t="str">
        <f>ZZZ__FnCalls!F73</f>
        <v>MMM 2015</v>
      </c>
      <c r="BV27" s="20" t="str">
        <f>ZZZ__FnCalls!F74</f>
        <v>MMM 2015</v>
      </c>
      <c r="BW27" s="20" t="str">
        <f>ZZZ__FnCalls!F75</f>
        <v>MMM 2015</v>
      </c>
      <c r="BX27" s="20" t="str">
        <f>ZZZ__FnCalls!F76</f>
        <v>MMM 2015</v>
      </c>
      <c r="BY27" s="20" t="str">
        <f>ZZZ__FnCalls!F77</f>
        <v>MMM 2015</v>
      </c>
      <c r="BZ27" s="20" t="str">
        <f>ZZZ__FnCalls!F78</f>
        <v>MMM 2015</v>
      </c>
      <c r="CA27" s="21" t="str">
        <f>ZZZ__FnCalls!H67</f>
        <v>2015</v>
      </c>
      <c r="CB27" s="20" t="str">
        <f>ZZZ__FnCalls!F79</f>
        <v>MMM 2016</v>
      </c>
      <c r="CC27" s="20" t="str">
        <f>ZZZ__FnCalls!F80</f>
        <v>MMM 2016</v>
      </c>
      <c r="CD27" s="20" t="str">
        <f>ZZZ__FnCalls!F81</f>
        <v>MMM 2016</v>
      </c>
      <c r="CE27" s="20" t="str">
        <f>ZZZ__FnCalls!F82</f>
        <v>MMM 2016</v>
      </c>
      <c r="CF27" s="20" t="str">
        <f>ZZZ__FnCalls!F83</f>
        <v>MMM 2016</v>
      </c>
      <c r="CG27" s="20" t="str">
        <f>ZZZ__FnCalls!F84</f>
        <v>MMM 2016</v>
      </c>
      <c r="CH27" s="20" t="str">
        <f>ZZZ__FnCalls!F85</f>
        <v>MMM 2016</v>
      </c>
      <c r="CI27" s="20" t="str">
        <f>ZZZ__FnCalls!F86</f>
        <v>MMM 2016</v>
      </c>
      <c r="CJ27" s="20" t="str">
        <f>ZZZ__FnCalls!F87</f>
        <v>MMM 2016</v>
      </c>
      <c r="CK27" s="20" t="str">
        <f>ZZZ__FnCalls!F88</f>
        <v>MMM 2016</v>
      </c>
      <c r="CL27" s="20" t="str">
        <f>ZZZ__FnCalls!F89</f>
        <v>MMM 2016</v>
      </c>
      <c r="CM27" s="20" t="str">
        <f>ZZZ__FnCalls!F90</f>
        <v>MMM 2016</v>
      </c>
      <c r="CN27" s="21" t="str">
        <f>ZZZ__FnCalls!H79</f>
        <v>2016</v>
      </c>
      <c r="CO27" s="20" t="str">
        <f>ZZZ__FnCalls!F91</f>
        <v>MMM 2017</v>
      </c>
      <c r="CP27" s="20" t="str">
        <f>ZZZ__FnCalls!F92</f>
        <v>MMM 2017</v>
      </c>
      <c r="CQ27" s="20" t="str">
        <f>ZZZ__FnCalls!F93</f>
        <v>MMM 2017</v>
      </c>
      <c r="CR27" s="20" t="str">
        <f>ZZZ__FnCalls!F94</f>
        <v>MMM 2017</v>
      </c>
      <c r="CS27" s="20" t="str">
        <f>ZZZ__FnCalls!F95</f>
        <v>MMM 2017</v>
      </c>
      <c r="CT27" s="20" t="str">
        <f>ZZZ__FnCalls!F96</f>
        <v>MMM 2017</v>
      </c>
      <c r="CU27" s="20" t="str">
        <f>ZZZ__FnCalls!F97</f>
        <v>MMM 2017</v>
      </c>
      <c r="CV27" s="20" t="str">
        <f>ZZZ__FnCalls!F98</f>
        <v>MMM 2017</v>
      </c>
      <c r="CW27" s="20" t="str">
        <f>ZZZ__FnCalls!F99</f>
        <v>MMM 2017</v>
      </c>
      <c r="CX27" s="20" t="str">
        <f>ZZZ__FnCalls!F100</f>
        <v>MMM 2017</v>
      </c>
      <c r="CY27" s="20" t="str">
        <f>ZZZ__FnCalls!F101</f>
        <v>MMM 2017</v>
      </c>
      <c r="CZ27" s="20" t="str">
        <f>ZZZ__FnCalls!F102</f>
        <v>MMM 2017</v>
      </c>
      <c r="DA27" s="21" t="str">
        <f>ZZZ__FnCalls!H91</f>
        <v>2017</v>
      </c>
      <c r="DB27" s="20" t="str">
        <f>ZZZ__FnCalls!F103</f>
        <v>MMM 2018</v>
      </c>
      <c r="DC27" s="20" t="str">
        <f>ZZZ__FnCalls!F104</f>
        <v>MMM 2018</v>
      </c>
      <c r="DD27" s="20" t="str">
        <f>ZZZ__FnCalls!F105</f>
        <v>MMM 2018</v>
      </c>
      <c r="DE27" s="20" t="str">
        <f>ZZZ__FnCalls!F106</f>
        <v>MMM 2018</v>
      </c>
      <c r="DF27" s="20" t="str">
        <f>ZZZ__FnCalls!F107</f>
        <v>MMM 2018</v>
      </c>
      <c r="DG27" s="20" t="str">
        <f>ZZZ__FnCalls!F108</f>
        <v>MMM 2018</v>
      </c>
      <c r="DH27" s="20" t="str">
        <f>ZZZ__FnCalls!F109</f>
        <v>MMM 2018</v>
      </c>
      <c r="DI27" s="20" t="str">
        <f>ZZZ__FnCalls!F110</f>
        <v>MMM 2018</v>
      </c>
      <c r="DJ27" s="20" t="str">
        <f>ZZZ__FnCalls!F111</f>
        <v>MMM 2018</v>
      </c>
      <c r="DK27" s="20" t="str">
        <f>ZZZ__FnCalls!F112</f>
        <v>MMM 2018</v>
      </c>
      <c r="DL27" s="20" t="str">
        <f>ZZZ__FnCalls!F113</f>
        <v>MMM 2018</v>
      </c>
      <c r="DM27" s="20" t="str">
        <f>ZZZ__FnCalls!F114</f>
        <v>MMM 2018</v>
      </c>
      <c r="DN27" s="21" t="str">
        <f>ZZZ__FnCalls!H103</f>
        <v>2018</v>
      </c>
      <c r="DO27" s="20" t="str">
        <f>ZZZ__FnCalls!F115</f>
        <v>MMM 2019</v>
      </c>
      <c r="DP27" s="20" t="str">
        <f>ZZZ__FnCalls!F116</f>
        <v>MMM 2019</v>
      </c>
      <c r="DQ27" s="20" t="str">
        <f>ZZZ__FnCalls!F117</f>
        <v>MMM 2019</v>
      </c>
      <c r="DR27" s="20" t="str">
        <f>ZZZ__FnCalls!F118</f>
        <v>MMM 2019</v>
      </c>
      <c r="DS27" s="20" t="str">
        <f>ZZZ__FnCalls!F119</f>
        <v>MMM 2019</v>
      </c>
      <c r="DT27" s="20" t="str">
        <f>ZZZ__FnCalls!F120</f>
        <v>MMM 2019</v>
      </c>
      <c r="DU27" s="20" t="str">
        <f>ZZZ__FnCalls!F121</f>
        <v>MMM 2019</v>
      </c>
      <c r="DV27" s="20" t="str">
        <f>ZZZ__FnCalls!F122</f>
        <v>MMM 2019</v>
      </c>
      <c r="DW27" s="20" t="str">
        <f>ZZZ__FnCalls!F123</f>
        <v>MMM 2019</v>
      </c>
      <c r="DX27" s="20" t="str">
        <f>ZZZ__FnCalls!F124</f>
        <v>MMM 2019</v>
      </c>
      <c r="DY27" s="20" t="str">
        <f>ZZZ__FnCalls!F125</f>
        <v>MMM 2019</v>
      </c>
      <c r="DZ27" s="20" t="str">
        <f>ZZZ__FnCalls!F126</f>
        <v>MMM 2019</v>
      </c>
      <c r="EA27" s="21" t="str">
        <f>ZZZ__FnCalls!H115</f>
        <v>2019</v>
      </c>
      <c r="EB27" s="20" t="str">
        <f>ZZZ__FnCalls!F127</f>
        <v>MMM 2020</v>
      </c>
      <c r="EC27" s="20" t="str">
        <f>ZZZ__FnCalls!F128</f>
        <v>MMM 2020</v>
      </c>
      <c r="ED27" s="20" t="str">
        <f>ZZZ__FnCalls!F129</f>
        <v>MMM 2020</v>
      </c>
      <c r="EE27" s="20" t="str">
        <f>ZZZ__FnCalls!F130</f>
        <v>MMM 2020</v>
      </c>
      <c r="EF27" s="20" t="str">
        <f>ZZZ__FnCalls!F131</f>
        <v>MMM 2020</v>
      </c>
      <c r="EG27" s="20" t="str">
        <f>ZZZ__FnCalls!F132</f>
        <v>MMM 2020</v>
      </c>
      <c r="EH27" s="20" t="str">
        <f>ZZZ__FnCalls!F133</f>
        <v>MMM 2020</v>
      </c>
      <c r="EI27" s="20" t="str">
        <f>ZZZ__FnCalls!F134</f>
        <v>MMM 2020</v>
      </c>
      <c r="EJ27" s="20" t="str">
        <f>ZZZ__FnCalls!F135</f>
        <v>MMM 2020</v>
      </c>
      <c r="EK27" s="20" t="str">
        <f>ZZZ__FnCalls!F136</f>
        <v>MMM 2020</v>
      </c>
      <c r="EL27" s="20" t="str">
        <f>ZZZ__FnCalls!F137</f>
        <v>MMM 2020</v>
      </c>
      <c r="EM27" s="20" t="str">
        <f>ZZZ__FnCalls!F138</f>
        <v>MMM 2020</v>
      </c>
      <c r="EN27" s="21" t="str">
        <f>ZZZ__FnCalls!H127</f>
        <v>2020</v>
      </c>
    </row>
    <row r="28" spans="1:144" ht="12.75" customHeight="1" outlineLevel="1" x14ac:dyDescent="0.2">
      <c r="A28" s="7" t="str">
        <f>Labels!B38</f>
        <v>Employment</v>
      </c>
      <c r="B28" s="31">
        <f>Inputs!B27+'(Other Computations)'!B61*0/Inputs!B28/12</f>
        <v>140</v>
      </c>
      <c r="C28" s="31">
        <f>B28+'(Other Computations)'!B61*(B29-B28)/Inputs!B28/12</f>
        <v>140</v>
      </c>
      <c r="D28" s="31">
        <f ca="1">C28+'(Other Computations)'!B61*(C29-C28)/Inputs!B28/12</f>
        <v>139.99366592889126</v>
      </c>
      <c r="E28" s="31">
        <f ca="1">D28+'(Other Computations)'!B61*(D29-D28)/Inputs!B28/12</f>
        <v>139.98094065178924</v>
      </c>
      <c r="F28" s="31">
        <f ca="1">E28+'(Other Computations)'!B61*(E29-E28)/Inputs!B28/12</f>
        <v>139.9625558287149</v>
      </c>
      <c r="G28" s="31">
        <f ca="1">F28+'(Other Computations)'!B61*(F29-F28)/Inputs!B28/12</f>
        <v>139.93864117635391</v>
      </c>
      <c r="H28" s="31">
        <f ca="1">G28+'(Other Computations)'!B61*(G29-G28)/Inputs!B28/12</f>
        <v>139.91039161877811</v>
      </c>
      <c r="I28" s="31">
        <f ca="1">H28+'(Other Computations)'!B61*(H29-H28)/Inputs!B28/12</f>
        <v>139.87756154803296</v>
      </c>
      <c r="J28" s="31">
        <f ca="1">I28+'(Other Computations)'!B61*(I29-I28)/Inputs!B28/12</f>
        <v>139.83959831897175</v>
      </c>
      <c r="K28" s="31">
        <f ca="1">J28+'(Other Computations)'!B61*(J29-J28)/Inputs!B28/12</f>
        <v>139.79675952793073</v>
      </c>
      <c r="L28" s="31">
        <f ca="1">K28+'(Other Computations)'!B61*(K29-K28)/Inputs!B28/12</f>
        <v>139.74872767331905</v>
      </c>
      <c r="M28" s="31">
        <f ca="1">L28+'(Other Computations)'!B61*(L29-L28)/Inputs!B28/12</f>
        <v>139.69689921631067</v>
      </c>
      <c r="N28" s="32">
        <f ca="1">M28</f>
        <v>139.69689921631067</v>
      </c>
      <c r="O28" s="31">
        <f ca="1">M28+'(Other Computations)'!B61*(M29-M28)/Inputs!B28/12</f>
        <v>139.64034232920778</v>
      </c>
      <c r="P28" s="31">
        <f ca="1">O28+'(Other Computations)'!B61*(O29-O28)/Inputs!B28/12</f>
        <v>139.57892189074147</v>
      </c>
      <c r="Q28" s="31">
        <f ca="1">P28+'(Other Computations)'!B61*(P29-P28)/Inputs!B28/12</f>
        <v>139.51373936434052</v>
      </c>
      <c r="R28" s="31">
        <f ca="1">Q28+'(Other Computations)'!B61*(Q29-Q28)/Inputs!B28/12</f>
        <v>139.44395032054263</v>
      </c>
      <c r="S28" s="31">
        <f ca="1">R28+'(Other Computations)'!B61*(R29-R28)/Inputs!B28/12</f>
        <v>139.37130393735987</v>
      </c>
      <c r="T28" s="31">
        <f ca="1">S28+'(Other Computations)'!B61*(S29-S28)/Inputs!B28/12</f>
        <v>139.29389612459772</v>
      </c>
      <c r="U28" s="31">
        <f ca="1">T28+'(Other Computations)'!B61*(T29-T28)/Inputs!B28/12</f>
        <v>139.21153766452747</v>
      </c>
      <c r="V28" s="31">
        <f ca="1">U28+'(Other Computations)'!B61*(U29-U28)/Inputs!B28/12</f>
        <v>139.12551923934691</v>
      </c>
      <c r="W28" s="31">
        <f ca="1">V28+'(Other Computations)'!B61*(V29-V28)/Inputs!B28/12</f>
        <v>139.03550257610237</v>
      </c>
      <c r="X28" s="31">
        <f ca="1">W28+'(Other Computations)'!B61*(W29-W28)/Inputs!B28/12</f>
        <v>138.941228340961</v>
      </c>
      <c r="Y28" s="31">
        <f ca="1">X28+'(Other Computations)'!B61*(X29-X28)/Inputs!B28/12</f>
        <v>138.84444263484289</v>
      </c>
      <c r="Z28" s="31">
        <f ca="1">Y28+'(Other Computations)'!B61*(Y29-Y28)/Inputs!B28/12</f>
        <v>138.7447092171785</v>
      </c>
      <c r="AA28" s="32">
        <f ca="1">Z28</f>
        <v>138.7447092171785</v>
      </c>
      <c r="AB28" s="31">
        <f ca="1">Z28+'(Other Computations)'!B61*(Z29-Z28)/Inputs!B28/12</f>
        <v>138.64229612628799</v>
      </c>
      <c r="AC28" s="31">
        <f ca="1">AB28+'(Other Computations)'!B61*(AB29-AB28)/Inputs!B28/12</f>
        <v>138.53713462919708</v>
      </c>
      <c r="AD28" s="31">
        <f ca="1">AC28+'(Other Computations)'!B61*(AC29-AC28)/Inputs!B28/12</f>
        <v>138.42934187168046</v>
      </c>
      <c r="AE28" s="31">
        <f ca="1">AD28+'(Other Computations)'!B61*(AD29-AD28)/Inputs!B28/12</f>
        <v>138.31906508225555</v>
      </c>
      <c r="AF28" s="31">
        <f ca="1">AE28+'(Other Computations)'!B61*(AE29-AE28)/Inputs!B28/12</f>
        <v>138.20514490081666</v>
      </c>
      <c r="AG28" s="31">
        <f ca="1">AF28+'(Other Computations)'!B61*(AF29-AF28)/Inputs!B28/12</f>
        <v>138.08868021002579</v>
      </c>
      <c r="AH28" s="31">
        <f ca="1">AG28+'(Other Computations)'!B61*(AG29-AG28)/Inputs!B28/12</f>
        <v>137.97027965889347</v>
      </c>
      <c r="AI28" s="31">
        <f ca="1">AH28+'(Other Computations)'!B61*(AH29-AH28)/Inputs!B28/12</f>
        <v>137.8488110645946</v>
      </c>
      <c r="AJ28" s="31">
        <f ca="1">AI28+'(Other Computations)'!B61*(AI29-AI28)/Inputs!B28/12</f>
        <v>137.72686989366156</v>
      </c>
      <c r="AK28" s="31">
        <f ca="1">AJ28+'(Other Computations)'!B61*(AJ29-AJ28)/Inputs!B28/12</f>
        <v>137.60248860652587</v>
      </c>
      <c r="AL28" s="31">
        <f ca="1">AK28+'(Other Computations)'!B61*(AK29-AK28)/Inputs!B28/12</f>
        <v>137.47492013704439</v>
      </c>
      <c r="AM28" s="31">
        <f ca="1">AL28+'(Other Computations)'!B61*(AL29-AL28)/Inputs!B28/12</f>
        <v>137.34512026817305</v>
      </c>
      <c r="AN28" s="32">
        <f ca="1">AM28</f>
        <v>137.34512026817305</v>
      </c>
      <c r="AO28" s="31">
        <f ca="1">AM28+'(Other Computations)'!B61*(AM29-AM28)/Inputs!B28/12</f>
        <v>137.21377588412972</v>
      </c>
      <c r="AP28" s="31">
        <f ca="1">AO28+'(Other Computations)'!B61*(AO29-AO28)/Inputs!B28/12</f>
        <v>137.08117533530023</v>
      </c>
      <c r="AQ28" s="31">
        <f ca="1">AP28+'(Other Computations)'!B61*(AP29-AP28)/Inputs!B28/12</f>
        <v>136.94610303618308</v>
      </c>
      <c r="AR28" s="31">
        <f ca="1">AQ28+'(Other Computations)'!B61*(AQ29-AQ28)/Inputs!B28/12</f>
        <v>136.81017040630931</v>
      </c>
      <c r="AS28" s="31">
        <f ca="1">AR28+'(Other Computations)'!B61*(AR29-AR28)/Inputs!B28/12</f>
        <v>136.67283094337617</v>
      </c>
      <c r="AT28" s="31">
        <f ca="1">AS28+'(Other Computations)'!B61*(AS29-AS28)/Inputs!B28/12</f>
        <v>136.53454867695575</v>
      </c>
      <c r="AU28" s="31">
        <f ca="1">AT28+'(Other Computations)'!B61*(AT29-AT28)/Inputs!B28/12</f>
        <v>136.3950667488651</v>
      </c>
      <c r="AV28" s="31">
        <f ca="1">AU28+'(Other Computations)'!B61*(AU29-AU28)/Inputs!B28/12</f>
        <v>136.25315428628065</v>
      </c>
      <c r="AW28" s="31">
        <f ca="1">AV28+'(Other Computations)'!B61*(AV29-AV28)/Inputs!B28/12</f>
        <v>136.10954225461793</v>
      </c>
      <c r="AX28" s="31">
        <f ca="1">AW28+'(Other Computations)'!B61*(AW29-AW28)/Inputs!B28/12</f>
        <v>135.96644706211657</v>
      </c>
      <c r="AY28" s="31">
        <f ca="1">AX28+'(Other Computations)'!B61*(AX29-AX28)/Inputs!B28/12</f>
        <v>135.82203510091603</v>
      </c>
      <c r="AZ28" s="31">
        <f ca="1">AY28+'(Other Computations)'!B61*(AY29-AY28)/Inputs!B28/12</f>
        <v>135.67700874870837</v>
      </c>
      <c r="BA28" s="32">
        <f ca="1">AZ28</f>
        <v>135.67700874870837</v>
      </c>
      <c r="BB28" s="31">
        <f ca="1">AZ28+'(Other Computations)'!B61*(AZ29-AZ28)/Inputs!B28/12</f>
        <v>135.52946279715471</v>
      </c>
      <c r="BC28" s="31">
        <f ca="1">BB28+'(Other Computations)'!B61*(BB29-BB28)/Inputs!B28/12</f>
        <v>135.38251200455596</v>
      </c>
      <c r="BD28" s="31">
        <f ca="1">BC28+'(Other Computations)'!B61*(BC29-BC28)/Inputs!B28/12</f>
        <v>135.2360336376266</v>
      </c>
      <c r="BE28" s="31">
        <f ca="1">BD28+'(Other Computations)'!B61*(BD29-BD28)/Inputs!B28/12</f>
        <v>135.08770539528214</v>
      </c>
      <c r="BF28" s="31">
        <f ca="1">BE28+'(Other Computations)'!B61*(BE29-BE28)/Inputs!B28/12</f>
        <v>134.93856329754556</v>
      </c>
      <c r="BG28" s="31">
        <f ca="1">BF28+'(Other Computations)'!B61*(BF29-BF28)/Inputs!B28/12</f>
        <v>134.78824650428962</v>
      </c>
      <c r="BH28" s="31">
        <f ca="1">BG28+'(Other Computations)'!B61*(BG29-BG28)/Inputs!B28/12</f>
        <v>134.63637843178333</v>
      </c>
      <c r="BI28" s="31">
        <f ca="1">BH28+'(Other Computations)'!B61*(BH29-BH28)/Inputs!B28/12</f>
        <v>134.48425608063891</v>
      </c>
      <c r="BJ28" s="31">
        <f ca="1">BI28+'(Other Computations)'!B61*(BI29-BI28)/Inputs!B28/12</f>
        <v>134.33307366823797</v>
      </c>
      <c r="BK28" s="31">
        <f ca="1">BJ28+'(Other Computations)'!B61*(BJ29-BJ28)/Inputs!B28/12</f>
        <v>134.18034916553734</v>
      </c>
      <c r="BL28" s="31">
        <f ca="1">BK28+'(Other Computations)'!B61*(BK29-BK28)/Inputs!B28/12</f>
        <v>134.02757813602065</v>
      </c>
      <c r="BM28" s="31">
        <f ca="1">BL28+'(Other Computations)'!B61*(BL29-BL28)/Inputs!B28/12</f>
        <v>133.87449701078421</v>
      </c>
      <c r="BN28" s="32">
        <f ca="1">BM28</f>
        <v>133.87449701078421</v>
      </c>
      <c r="BO28" s="31">
        <f ca="1">BM28+'(Other Computations)'!B61*(BM29-BM28)/Inputs!B28/12</f>
        <v>133.72048481909627</v>
      </c>
      <c r="BP28" s="31">
        <f ca="1">BO28+'(Other Computations)'!B61*(BO29-BO28)/Inputs!B28/12</f>
        <v>133.56597572813629</v>
      </c>
      <c r="BQ28" s="31">
        <f ca="1">BP28+'(Other Computations)'!B61*(BP29-BP28)/Inputs!B28/12</f>
        <v>133.41260118640736</v>
      </c>
      <c r="BR28" s="31">
        <f ca="1">BQ28+'(Other Computations)'!B61*(BQ29-BQ28)/Inputs!B28/12</f>
        <v>133.25846116040682</v>
      </c>
      <c r="BS28" s="31">
        <f ca="1">BR28+'(Other Computations)'!B61*(BR29-BR28)/Inputs!B28/12</f>
        <v>133.10403660558009</v>
      </c>
      <c r="BT28" s="31">
        <f ca="1">BS28+'(Other Computations)'!B61*(BS29-BS28)/Inputs!B28/12</f>
        <v>132.94909136159492</v>
      </c>
      <c r="BU28" s="31">
        <f ca="1">BT28+'(Other Computations)'!B61*(BT29-BT28)/Inputs!B28/12</f>
        <v>132.79391986346013</v>
      </c>
      <c r="BV28" s="31">
        <f ca="1">BU28+'(Other Computations)'!B61*(BU29-BU28)/Inputs!B28/12</f>
        <v>132.63953853031538</v>
      </c>
      <c r="BW28" s="31">
        <f ca="1">BV28+'(Other Computations)'!B61*(BV29-BV28)/Inputs!B28/12</f>
        <v>132.48528362967454</v>
      </c>
      <c r="BX28" s="31">
        <f ca="1">BW28+'(Other Computations)'!B61*(BW29-BW28)/Inputs!B28/12</f>
        <v>132.33172082435371</v>
      </c>
      <c r="BY28" s="31">
        <f ca="1">BX28+'(Other Computations)'!B61*(BX29-BX28)/Inputs!B28/12</f>
        <v>132.17790971174938</v>
      </c>
      <c r="BZ28" s="31">
        <f ca="1">BY28+'(Other Computations)'!B61*(BY29-BY28)/Inputs!B28/12</f>
        <v>132.02373038779962</v>
      </c>
      <c r="CA28" s="32">
        <f ca="1">BZ28</f>
        <v>132.02373038779962</v>
      </c>
      <c r="CB28" s="31">
        <f ca="1">BZ28+'(Other Computations)'!B61*(BZ29-BZ28)/Inputs!B28/12</f>
        <v>131.86832830306091</v>
      </c>
      <c r="CC28" s="31">
        <f ca="1">CB28+'(Other Computations)'!B61*(CB29-CB28)/Inputs!B28/12</f>
        <v>131.71388786229673</v>
      </c>
      <c r="CD28" s="31">
        <f ca="1">CC28+'(Other Computations)'!B61*(CC29-CC28)/Inputs!B28/12</f>
        <v>131.55895157961319</v>
      </c>
      <c r="CE28" s="31">
        <f ca="1">CD28+'(Other Computations)'!B61*(CD29-CD28)/Inputs!B28/12</f>
        <v>131.40413120517681</v>
      </c>
      <c r="CF28" s="31">
        <f ca="1">CE28+'(Other Computations)'!B61*(CE29-CE28)/Inputs!B28/12</f>
        <v>131.24903415351559</v>
      </c>
      <c r="CG28" s="31">
        <f ca="1">CF28+'(Other Computations)'!B61*(CF29-CF28)/Inputs!B28/12</f>
        <v>131.09462212343382</v>
      </c>
      <c r="CH28" s="31">
        <f ca="1">CG28+'(Other Computations)'!B61*(CG29-CG28)/Inputs!B28/12</f>
        <v>130.93976354837446</v>
      </c>
      <c r="CI28" s="31">
        <f ca="1">CH28+'(Other Computations)'!B61*(CH29-CH28)/Inputs!B28/12</f>
        <v>130.7854242650304</v>
      </c>
      <c r="CJ28" s="31">
        <f ca="1">CI28+'(Other Computations)'!B61*(CI29-CI28)/Inputs!B28/12</f>
        <v>130.631230337988</v>
      </c>
      <c r="CK28" s="31">
        <f ca="1">CJ28+'(Other Computations)'!B61*(CJ29-CJ28)/Inputs!B28/12</f>
        <v>130.47764293207689</v>
      </c>
      <c r="CL28" s="31">
        <f ca="1">CK28+'(Other Computations)'!B61*(CK29-CK28)/Inputs!B28/12</f>
        <v>130.32347501807507</v>
      </c>
      <c r="CM28" s="31">
        <f ca="1">CL28+'(Other Computations)'!B61*(CL29-CL28)/Inputs!B28/12</f>
        <v>130.16915088819556</v>
      </c>
      <c r="CN28" s="32">
        <f ca="1">CM28</f>
        <v>130.16915088819556</v>
      </c>
      <c r="CO28" s="31">
        <f ca="1">CM28+'(Other Computations)'!B61*(CM29-CM28)/Inputs!B28/12</f>
        <v>130.01552018154499</v>
      </c>
      <c r="CP28" s="31">
        <f ca="1">CO28+'(Other Computations)'!B61*(CO29-CO28)/Inputs!B28/12</f>
        <v>129.86094324180047</v>
      </c>
      <c r="CQ28" s="31">
        <f ca="1">CP28+'(Other Computations)'!B61*(CP29-CP28)/Inputs!B28/12</f>
        <v>129.70723977778823</v>
      </c>
      <c r="CR28" s="31">
        <f ca="1">CQ28+'(Other Computations)'!B61*(CQ29-CQ28)/Inputs!B28/12</f>
        <v>129.55497873264983</v>
      </c>
      <c r="CS28" s="31">
        <f ca="1">CR28+'(Other Computations)'!B61*(CR29-CR28)/Inputs!B28/12</f>
        <v>129.40306659648186</v>
      </c>
      <c r="CT28" s="31">
        <f ca="1">CS28+'(Other Computations)'!B61*(CS29-CS28)/Inputs!B28/12</f>
        <v>129.25203735284481</v>
      </c>
      <c r="CU28" s="31">
        <f ca="1">CT28+'(Other Computations)'!B61*(CT29-CT28)/Inputs!B28/12</f>
        <v>129.10200804052749</v>
      </c>
      <c r="CV28" s="31">
        <f ca="1">CU28+'(Other Computations)'!B61*(CU29-CU28)/Inputs!B28/12</f>
        <v>128.9504335425693</v>
      </c>
      <c r="CW28" s="31">
        <f ca="1">CV28+'(Other Computations)'!B61*(CV29-CV28)/Inputs!B28/12</f>
        <v>128.79813738836359</v>
      </c>
      <c r="CX28" s="31">
        <f ca="1">CW28+'(Other Computations)'!B61*(CW29-CW28)/Inputs!B28/12</f>
        <v>128.64484678214151</v>
      </c>
      <c r="CY28" s="31">
        <f ca="1">CX28+'(Other Computations)'!B61*(CX29-CX28)/Inputs!B28/12</f>
        <v>128.49106218411558</v>
      </c>
      <c r="CZ28" s="31">
        <f ca="1">CY28+'(Other Computations)'!B61*(CY29-CY28)/Inputs!B28/12</f>
        <v>128.33685218467193</v>
      </c>
      <c r="DA28" s="32">
        <f ca="1">CZ28</f>
        <v>128.33685218467193</v>
      </c>
      <c r="DB28" s="31">
        <f ca="1">CZ28+'(Other Computations)'!B61*(CZ29-CZ28)/Inputs!B28/12</f>
        <v>128.18425673655477</v>
      </c>
      <c r="DC28" s="31">
        <f ca="1">DB28+'(Other Computations)'!B61*(DB29-DB28)/Inputs!B28/12</f>
        <v>128.03169903435804</v>
      </c>
      <c r="DD28" s="31">
        <f ca="1">DC28+'(Other Computations)'!B61*(DC29-DC28)/Inputs!B28/12</f>
        <v>127.87970490591167</v>
      </c>
      <c r="DE28" s="31">
        <f ca="1">DD28+'(Other Computations)'!B61*(DD29-DD28)/Inputs!B28/12</f>
        <v>127.7289973675381</v>
      </c>
      <c r="DF28" s="31">
        <f ca="1">DE28+'(Other Computations)'!B61*(DE29-DE28)/Inputs!B28/12</f>
        <v>127.57727393111628</v>
      </c>
      <c r="DG28" s="31">
        <f ca="1">DF28+'(Other Computations)'!B61*(DF29-DF28)/Inputs!B28/12</f>
        <v>127.42657179867155</v>
      </c>
      <c r="DH28" s="31">
        <f ca="1">DG28+'(Other Computations)'!B61*(DG29-DG28)/Inputs!B28/12</f>
        <v>127.27591283511596</v>
      </c>
      <c r="DI28" s="31">
        <f ca="1">DH28+'(Other Computations)'!B61*(DH29-DH28)/Inputs!B28/12</f>
        <v>127.12435094623117</v>
      </c>
      <c r="DJ28" s="31">
        <f ca="1">DI28+'(Other Computations)'!B61*(DI29-DI28)/Inputs!B28/12</f>
        <v>126.97210141449264</v>
      </c>
      <c r="DK28" s="31">
        <f ca="1">DJ28+'(Other Computations)'!B61*(DJ29-DJ28)/Inputs!B28/12</f>
        <v>126.82195820048382</v>
      </c>
      <c r="DL28" s="31">
        <f ca="1">DK28+'(Other Computations)'!B61*(DK29-DK28)/Inputs!B28/12</f>
        <v>126.67363303315034</v>
      </c>
      <c r="DM28" s="31">
        <f ca="1">DL28+'(Other Computations)'!B61*(DL29-DL28)/Inputs!B28/12</f>
        <v>126.52593276086134</v>
      </c>
      <c r="DN28" s="32">
        <f ca="1">DM28</f>
        <v>126.52593276086134</v>
      </c>
      <c r="DO28" s="31">
        <f ca="1">DM28+'(Other Computations)'!B61*(DM29-DM28)/Inputs!B28/12</f>
        <v>126.37970517464031</v>
      </c>
      <c r="DP28" s="31">
        <f ca="1">DO28+'(Other Computations)'!B61*(DO29-DO28)/Inputs!B28/12</f>
        <v>126.23569143433259</v>
      </c>
      <c r="DQ28" s="31">
        <f ca="1">DP28+'(Other Computations)'!B61*(DP29-DP28)/Inputs!B28/12</f>
        <v>126.09149374070059</v>
      </c>
      <c r="DR28" s="31">
        <f ca="1">DQ28+'(Other Computations)'!B61*(DQ29-DQ28)/Inputs!B28/12</f>
        <v>125.94725199018194</v>
      </c>
      <c r="DS28" s="31">
        <f ca="1">DR28+'(Other Computations)'!B61*(DR29-DR28)/Inputs!B28/12</f>
        <v>125.80308136894129</v>
      </c>
      <c r="DT28" s="31">
        <f ca="1">DS28+'(Other Computations)'!B61*(DS29-DS28)/Inputs!B28/12</f>
        <v>125.65842342877693</v>
      </c>
      <c r="DU28" s="31">
        <f ca="1">DT28+'(Other Computations)'!B61*(DT29-DT28)/Inputs!B28/12</f>
        <v>125.51384065101846</v>
      </c>
      <c r="DV28" s="31">
        <f ca="1">DU28+'(Other Computations)'!B61*(DU29-DU28)/Inputs!B28/12</f>
        <v>125.369633066693</v>
      </c>
      <c r="DW28" s="31">
        <f ca="1">DV28+'(Other Computations)'!B61*(DV29-DV28)/Inputs!B28/12</f>
        <v>125.22604631946557</v>
      </c>
      <c r="DX28" s="31">
        <f ca="1">DW28+'(Other Computations)'!B61*(DW29-DW28)/Inputs!B28/12</f>
        <v>125.08342236782931</v>
      </c>
      <c r="DY28" s="31">
        <f ca="1">DX28+'(Other Computations)'!B61*(DX29-DX28)/Inputs!B28/12</f>
        <v>124.94115983472474</v>
      </c>
      <c r="DZ28" s="31">
        <f ca="1">DY28+'(Other Computations)'!B61*(DY29-DY28)/Inputs!B28/12</f>
        <v>124.80002197326327</v>
      </c>
      <c r="EA28" s="32">
        <f ca="1">DZ28</f>
        <v>124.80002197326327</v>
      </c>
      <c r="EB28" s="31">
        <f ca="1">DZ28+'(Other Computations)'!B61*(DZ29-DZ28)/Inputs!B28/12</f>
        <v>124.65970779704345</v>
      </c>
      <c r="EC28" s="31">
        <f ca="1">EB28+'(Other Computations)'!B61*(EB29-EB28)/Inputs!B28/12</f>
        <v>124.51959820890769</v>
      </c>
      <c r="ED28" s="31">
        <f ca="1">EC28+'(Other Computations)'!B61*(EC29-EC28)/Inputs!B28/12</f>
        <v>124.38090090657954</v>
      </c>
      <c r="EE28" s="31">
        <f ca="1">ED28+'(Other Computations)'!B61*(ED29-ED28)/Inputs!B28/12</f>
        <v>124.24414696382446</v>
      </c>
      <c r="EF28" s="31">
        <f ca="1">EE28+'(Other Computations)'!B61*(EE29-EE28)/Inputs!B28/12</f>
        <v>124.10819296060174</v>
      </c>
      <c r="EG28" s="31">
        <f ca="1">EF28+'(Other Computations)'!B61*(EF29-EF28)/Inputs!B28/12</f>
        <v>123.97401978726667</v>
      </c>
      <c r="EH28" s="31">
        <f ca="1">EG28+'(Other Computations)'!B61*(EG29-EG28)/Inputs!B28/12</f>
        <v>123.84043220465151</v>
      </c>
      <c r="EI28" s="31">
        <f ca="1">EH28+'(Other Computations)'!B61*(EH29-EH28)/Inputs!B28/12</f>
        <v>123.70831646063955</v>
      </c>
      <c r="EJ28" s="31">
        <f ca="1">EI28+'(Other Computations)'!B61*(EI29-EI28)/Inputs!B28/12</f>
        <v>123.57563443077387</v>
      </c>
      <c r="EK28" s="31">
        <f ca="1">EJ28+'(Other Computations)'!B61*(EJ29-EJ28)/Inputs!B28/12</f>
        <v>123.44464328065781</v>
      </c>
      <c r="EL28" s="31">
        <f ca="1">EK28+'(Other Computations)'!B61*(EK29-EK28)/Inputs!B28/12</f>
        <v>123.31365879084281</v>
      </c>
      <c r="EM28" s="31">
        <f ca="1">EL28+'(Other Computations)'!B61*(EL29-EL28)/Inputs!B28/12</f>
        <v>123.18272733493745</v>
      </c>
      <c r="EN28" s="32">
        <f ca="1">EM28</f>
        <v>123.18272733493745</v>
      </c>
    </row>
    <row r="29" spans="1:144" ht="12.75" customHeight="1" outlineLevel="1" x14ac:dyDescent="0.2">
      <c r="A29" s="9" t="str">
        <f>Labels!B39</f>
        <v>Desired Employment</v>
      </c>
      <c r="B29" s="33">
        <f>(1-Inputs!B20)*B11/'(Other Computations)'!B130</f>
        <v>140</v>
      </c>
      <c r="C29" s="33">
        <f ca="1">(1-Inputs!B20)*C11/'(Other Computations)'!B130</f>
        <v>139.63515750413657</v>
      </c>
      <c r="D29" s="33">
        <f ca="1">(1-Inputs!B20)*D11/'(Other Computations)'!B130</f>
        <v>139.26068996781538</v>
      </c>
      <c r="E29" s="33">
        <f ca="1">(1-Inputs!B20)*E11/'(Other Computations)'!B130</f>
        <v>138.92197484270682</v>
      </c>
      <c r="F29" s="33">
        <f ca="1">(1-Inputs!B20)*F11/'(Other Computations)'!B130</f>
        <v>138.58507185272154</v>
      </c>
      <c r="G29" s="33">
        <f ca="1">(1-Inputs!B20)*G11/'(Other Computations)'!B130</f>
        <v>138.31146665998784</v>
      </c>
      <c r="H29" s="33">
        <f ca="1">(1-Inputs!B20)*H11/'(Other Computations)'!B130</f>
        <v>138.01937954385818</v>
      </c>
      <c r="I29" s="33">
        <f ca="1">(1-Inputs!B20)*I11/'(Other Computations)'!B130</f>
        <v>137.69087955410782</v>
      </c>
      <c r="J29" s="33">
        <f ca="1">(1-Inputs!B20)*J11/'(Other Computations)'!B130</f>
        <v>137.37208395500923</v>
      </c>
      <c r="K29" s="33">
        <f ca="1">(1-Inputs!B20)*K11/'(Other Computations)'!B130</f>
        <v>137.0301247022978</v>
      </c>
      <c r="L29" s="33">
        <f ca="1">(1-Inputs!B20)*L11/'(Other Computations)'!B130</f>
        <v>136.76340854963607</v>
      </c>
      <c r="M29" s="33">
        <f ca="1">(1-Inputs!B20)*M11/'(Other Computations)'!B130</f>
        <v>136.43922251918403</v>
      </c>
      <c r="N29" s="34">
        <f ca="1">SUM(B29:M29)</f>
        <v>1658.0294596514614</v>
      </c>
      <c r="O29" s="33">
        <f ca="1">(1-Inputs!B20)*O11/'(Other Computations)'!B130</f>
        <v>136.10252507354809</v>
      </c>
      <c r="P29" s="33">
        <f ca="1">(1-Inputs!B20)*P11/'(Other Computations)'!B130</f>
        <v>135.82440837004694</v>
      </c>
      <c r="Q29" s="33">
        <f ca="1">(1-Inputs!B20)*Q11/'(Other Computations)'!B130</f>
        <v>135.49389044158141</v>
      </c>
      <c r="R29" s="33">
        <f ca="1">(1-Inputs!B20)*R11/'(Other Computations)'!B130</f>
        <v>135.25951864921538</v>
      </c>
      <c r="S29" s="33">
        <f ca="1">(1-Inputs!B20)*S11/'(Other Computations)'!B130</f>
        <v>134.91261392226068</v>
      </c>
      <c r="T29" s="33">
        <f ca="1">(1-Inputs!B20)*T11/'(Other Computations)'!B130</f>
        <v>134.55004882455074</v>
      </c>
      <c r="U29" s="33">
        <f ca="1">(1-Inputs!B20)*U11/'(Other Computations)'!B130</f>
        <v>134.25687637412679</v>
      </c>
      <c r="V29" s="33">
        <f ca="1">(1-Inputs!B20)*V11/'(Other Computations)'!B130</f>
        <v>133.94055943646188</v>
      </c>
      <c r="W29" s="33">
        <f ca="1">(1-Inputs!B20)*W11/'(Other Computations)'!B130</f>
        <v>133.60530663195988</v>
      </c>
      <c r="X29" s="33">
        <f ca="1">(1-Inputs!B20)*X11/'(Other Computations)'!B130</f>
        <v>133.36637166855729</v>
      </c>
      <c r="Y29" s="33">
        <f ca="1">(1-Inputs!B20)*Y11/'(Other Computations)'!B130</f>
        <v>133.09979777737436</v>
      </c>
      <c r="Z29" s="33">
        <f ca="1">(1-Inputs!B20)*Z11/'(Other Computations)'!B130</f>
        <v>132.84571518188517</v>
      </c>
      <c r="AA29" s="34">
        <f ca="1">SUM(O29:Z29)</f>
        <v>1613.2576323515686</v>
      </c>
      <c r="AB29" s="33">
        <f ca="1">(1-Inputs!B20)*AB11/'(Other Computations)'!B130</f>
        <v>132.58499389385204</v>
      </c>
      <c r="AC29" s="33">
        <f ca="1">(1-Inputs!B20)*AC11/'(Other Computations)'!B130</f>
        <v>132.32827179624053</v>
      </c>
      <c r="AD29" s="33">
        <f ca="1">(1-Inputs!B20)*AD11/'(Other Computations)'!B130</f>
        <v>132.07739880080453</v>
      </c>
      <c r="AE29" s="33">
        <f ca="1">(1-Inputs!B20)*AE11/'(Other Computations)'!B130</f>
        <v>131.75726263137614</v>
      </c>
      <c r="AF29" s="33">
        <f ca="1">(1-Inputs!B20)*AF11/'(Other Computations)'!B130</f>
        <v>131.49677871126224</v>
      </c>
      <c r="AG29" s="33">
        <f ca="1">(1-Inputs!B20)*AG11/'(Other Computations)'!B130</f>
        <v>131.26880846480535</v>
      </c>
      <c r="AH29" s="33">
        <f ca="1">(1-Inputs!B20)*AH11/'(Other Computations)'!B130</f>
        <v>130.97368862727853</v>
      </c>
      <c r="AI29" s="33">
        <f ca="1">(1-Inputs!B20)*AI11/'(Other Computations)'!B130</f>
        <v>130.82499961885179</v>
      </c>
      <c r="AJ29" s="33">
        <f ca="1">(1-Inputs!B20)*AJ11/'(Other Computations)'!B130</f>
        <v>130.56250775464642</v>
      </c>
      <c r="AK29" s="33">
        <f ca="1">(1-Inputs!B20)*AK11/'(Other Computations)'!B130</f>
        <v>130.25454476439251</v>
      </c>
      <c r="AL29" s="33">
        <f ca="1">(1-Inputs!B20)*AL11/'(Other Computations)'!B130</f>
        <v>129.99844769005557</v>
      </c>
      <c r="AM29" s="33">
        <f ca="1">(1-Inputs!B20)*AM11/'(Other Computations)'!B130</f>
        <v>129.77968374727692</v>
      </c>
      <c r="AN29" s="34">
        <f ca="1">SUM(AB29:AM29)</f>
        <v>1573.9073865008427</v>
      </c>
      <c r="AO29" s="33">
        <f ca="1">(1-Inputs!B20)*AO11/'(Other Computations)'!B130</f>
        <v>129.57598427155182</v>
      </c>
      <c r="AP29" s="33">
        <f ca="1">(1-Inputs!B20)*AP11/'(Other Computations)'!B130</f>
        <v>129.30101090615165</v>
      </c>
      <c r="AQ29" s="33">
        <f ca="1">(1-Inputs!B20)*AQ11/'(Other Computations)'!B130</f>
        <v>129.11638355545404</v>
      </c>
      <c r="AR29" s="33">
        <f ca="1">(1-Inputs!B20)*AR11/'(Other Computations)'!B130</f>
        <v>128.89941734135962</v>
      </c>
      <c r="AS29" s="33">
        <f ca="1">(1-Inputs!B20)*AS11/'(Other Computations)'!B130</f>
        <v>128.70777239756009</v>
      </c>
      <c r="AT29" s="33">
        <f ca="1">(1-Inputs!B20)*AT11/'(Other Computations)'!B130</f>
        <v>128.50038961893466</v>
      </c>
      <c r="AU29" s="33">
        <f ca="1">(1-Inputs!B20)*AU11/'(Other Computations)'!B130</f>
        <v>128.22090890400116</v>
      </c>
      <c r="AV29" s="33">
        <f ca="1">(1-Inputs!B20)*AV11/'(Other Computations)'!B130</f>
        <v>127.98110126250762</v>
      </c>
      <c r="AW29" s="33">
        <f ca="1">(1-Inputs!B20)*AW11/'(Other Computations)'!B130</f>
        <v>127.86725916653924</v>
      </c>
      <c r="AX29" s="33">
        <f ca="1">(1-Inputs!B20)*AX11/'(Other Computations)'!B130</f>
        <v>127.6483180969655</v>
      </c>
      <c r="AY29" s="33">
        <f ca="1">(1-Inputs!B20)*AY11/'(Other Computations)'!B130</f>
        <v>127.46851721375602</v>
      </c>
      <c r="AZ29" s="33">
        <f ca="1">(1-Inputs!B20)*AZ11/'(Other Computations)'!B130</f>
        <v>127.17836193921727</v>
      </c>
      <c r="BA29" s="34">
        <f ca="1">SUM(AO29:AZ29)</f>
        <v>1540.4654246739988</v>
      </c>
      <c r="BB29" s="33">
        <f ca="1">(1-Inputs!B20)*BB11/'(Other Computations)'!B130</f>
        <v>127.06509714346721</v>
      </c>
      <c r="BC29" s="33">
        <f ca="1">(1-Inputs!B20)*BC11/'(Other Computations)'!B130</f>
        <v>126.94535806942571</v>
      </c>
      <c r="BD29" s="33">
        <f ca="1">(1-Inputs!B20)*BD11/'(Other Computations)'!B130</f>
        <v>126.6923268785855</v>
      </c>
      <c r="BE29" s="33">
        <f ca="1">(1-Inputs!B20)*BE11/'(Other Computations)'!B130</f>
        <v>126.497120565654</v>
      </c>
      <c r="BF29" s="33">
        <f ca="1">(1-Inputs!B20)*BF11/'(Other Computations)'!B130</f>
        <v>126.28031600600306</v>
      </c>
      <c r="BG29" s="33">
        <f ca="1">(1-Inputs!B20)*BG11/'(Other Computations)'!B130</f>
        <v>126.04064552792673</v>
      </c>
      <c r="BH29" s="33">
        <f ca="1">(1-Inputs!B20)*BH11/'(Other Computations)'!B130</f>
        <v>125.87413100586473</v>
      </c>
      <c r="BI29" s="33">
        <f ca="1">(1-Inputs!B20)*BI11/'(Other Computations)'!B130</f>
        <v>125.77614912634539</v>
      </c>
      <c r="BJ29" s="33">
        <f ca="1">(1-Inputs!B20)*BJ11/'(Other Computations)'!B130</f>
        <v>125.53614231268133</v>
      </c>
      <c r="BK29" s="33">
        <f ca="1">(1-Inputs!B20)*BK11/'(Other Computations)'!B130</f>
        <v>125.38073786537588</v>
      </c>
      <c r="BL29" s="33">
        <f ca="1">(1-Inputs!B20)*BL11/'(Other Computations)'!B130</f>
        <v>125.21010532240125</v>
      </c>
      <c r="BM29" s="33">
        <f ca="1">(1-Inputs!B20)*BM11/'(Other Computations)'!B130</f>
        <v>125.00339476955816</v>
      </c>
      <c r="BN29" s="34">
        <f ca="1">SUM(BB29:BM29)</f>
        <v>1512.3015245932888</v>
      </c>
      <c r="BO29" s="33">
        <f ca="1">(1-Inputs!B20)*BO11/'(Other Computations)'!B130</f>
        <v>124.82076117980139</v>
      </c>
      <c r="BP29" s="33">
        <f ca="1">(1-Inputs!B20)*BP11/'(Other Computations)'!B130</f>
        <v>124.73160212454997</v>
      </c>
      <c r="BQ29" s="33">
        <f ca="1">(1-Inputs!B20)*BQ11/'(Other Computations)'!B130</f>
        <v>124.53413568877583</v>
      </c>
      <c r="BR29" s="33">
        <f ca="1">(1-Inputs!B20)*BR11/'(Other Computations)'!B130</f>
        <v>124.3636068023863</v>
      </c>
      <c r="BS29" s="33">
        <f ca="1">(1-Inputs!B20)*BS11/'(Other Computations)'!B130</f>
        <v>124.17919055203468</v>
      </c>
      <c r="BT29" s="33">
        <f ca="1">(1-Inputs!B20)*BT11/'(Other Computations)'!B130</f>
        <v>124.0112130690303</v>
      </c>
      <c r="BU29" s="33">
        <f ca="1">(1-Inputs!B20)*BU11/'(Other Computations)'!B130</f>
        <v>123.90155507432281</v>
      </c>
      <c r="BV29" s="33">
        <f ca="1">(1-Inputs!B20)*BV11/'(Other Computations)'!B130</f>
        <v>123.75445625340386</v>
      </c>
      <c r="BW29" s="33">
        <f ca="1">(1-Inputs!B20)*BW11/'(Other Computations)'!B130</f>
        <v>123.64006604319495</v>
      </c>
      <c r="BX29" s="33">
        <f ca="1">(1-Inputs!B20)*BX11/'(Other Computations)'!B130</f>
        <v>123.47220073834416</v>
      </c>
      <c r="BY29" s="33">
        <f ca="1">(1-Inputs!B20)*BY11/'(Other Computations)'!B130</f>
        <v>123.29718065224269</v>
      </c>
      <c r="BZ29" s="33">
        <f ca="1">(1-Inputs!B20)*BZ11/'(Other Computations)'!B130</f>
        <v>123.07257030685008</v>
      </c>
      <c r="CA29" s="34">
        <f ca="1">SUM(BO29:BZ29)</f>
        <v>1487.7785384849371</v>
      </c>
      <c r="CB29" s="33">
        <f ca="1">(1-Inputs!B20)*CB11/'(Other Computations)'!B130</f>
        <v>122.97255891504378</v>
      </c>
      <c r="CC29" s="33">
        <f ca="1">(1-Inputs!B20)*CC11/'(Other Computations)'!B130</f>
        <v>122.78955797972539</v>
      </c>
      <c r="CD29" s="33">
        <f ca="1">(1-Inputs!B20)*CD11/'(Other Computations)'!B130</f>
        <v>122.64129801207712</v>
      </c>
      <c r="CE29" s="33">
        <f ca="1">(1-Inputs!B20)*CE11/'(Other Computations)'!B130</f>
        <v>122.47054102949016</v>
      </c>
      <c r="CF29" s="33">
        <f ca="1">(1-Inputs!B20)*CF11/'(Other Computations)'!B130</f>
        <v>122.35490122080529</v>
      </c>
      <c r="CG29" s="33">
        <f ca="1">(1-Inputs!B20)*CG11/'(Other Computations)'!B130</f>
        <v>122.17476820001494</v>
      </c>
      <c r="CH29" s="33">
        <f ca="1">(1-Inputs!B20)*CH11/'(Other Computations)'!B130</f>
        <v>122.04982082775676</v>
      </c>
      <c r="CI29" s="33">
        <f ca="1">(1-Inputs!B20)*CI11/'(Other Computations)'!B130</f>
        <v>121.9038540673879</v>
      </c>
      <c r="CJ29" s="33">
        <f ca="1">(1-Inputs!B20)*CJ11/'(Other Computations)'!B130</f>
        <v>121.78459575750871</v>
      </c>
      <c r="CK29" s="33">
        <f ca="1">(1-Inputs!B20)*CK11/'(Other Computations)'!B130</f>
        <v>121.59757108557267</v>
      </c>
      <c r="CL29" s="33">
        <f ca="1">(1-Inputs!B20)*CL11/'(Other Computations)'!B130</f>
        <v>121.43440513701555</v>
      </c>
      <c r="CM29" s="33">
        <f ca="1">(1-Inputs!B20)*CM11/'(Other Computations)'!B130</f>
        <v>121.32002218512244</v>
      </c>
      <c r="CN29" s="34">
        <f ca="1">SUM(CB29:CM29)</f>
        <v>1465.4938944175208</v>
      </c>
      <c r="CO29" s="33">
        <f ca="1">(1-Inputs!B20)*CO11/'(Other Computations)'!B130</f>
        <v>121.11188845226117</v>
      </c>
      <c r="CP29" s="33">
        <f ca="1">(1-Inputs!B20)*CP11/'(Other Computations)'!B130</f>
        <v>121.00762371469624</v>
      </c>
      <c r="CQ29" s="33">
        <f ca="1">(1-Inputs!B20)*CQ11/'(Other Computations)'!B130</f>
        <v>120.93700357781613</v>
      </c>
      <c r="CR29" s="33">
        <f ca="1">(1-Inputs!B20)*CR11/'(Other Computations)'!B130</f>
        <v>120.80483968937533</v>
      </c>
      <c r="CS29" s="33">
        <f ca="1">(1-Inputs!B20)*CS11/'(Other Computations)'!B130</f>
        <v>120.70378216298832</v>
      </c>
      <c r="CT29" s="33">
        <f ca="1">(1-Inputs!B20)*CT11/'(Other Computations)'!B130</f>
        <v>120.61034896336697</v>
      </c>
      <c r="CU29" s="33">
        <f ca="1">(1-Inputs!B20)*CU11/'(Other Computations)'!B130</f>
        <v>120.37131695813616</v>
      </c>
      <c r="CV29" s="33">
        <f ca="1">(1-Inputs!B20)*CV11/'(Other Computations)'!B130</f>
        <v>120.1781750603202</v>
      </c>
      <c r="CW29" s="33">
        <f ca="1">(1-Inputs!B20)*CW11/'(Other Computations)'!B130</f>
        <v>119.96859846997155</v>
      </c>
      <c r="CX29" s="33">
        <f ca="1">(1-Inputs!B20)*CX11/'(Other Computations)'!B130</f>
        <v>119.78685393584696</v>
      </c>
      <c r="CY29" s="33">
        <f ca="1">(1-Inputs!B20)*CY11/'(Other Computations)'!B130</f>
        <v>119.60856621616153</v>
      </c>
      <c r="CZ29" s="33">
        <f ca="1">(1-Inputs!B20)*CZ11/'(Other Computations)'!B130</f>
        <v>119.54735437312313</v>
      </c>
      <c r="DA29" s="34">
        <f ca="1">SUM(CO29:CZ29)</f>
        <v>1444.6363515740638</v>
      </c>
      <c r="DB29" s="33">
        <f ca="1">(1-Inputs!B20)*DB11/'(Other Computations)'!B130</f>
        <v>119.39693309002313</v>
      </c>
      <c r="DC29" s="33">
        <f ca="1">(1-Inputs!B20)*DC11/'(Other Computations)'!B130</f>
        <v>119.27683723584668</v>
      </c>
      <c r="DD29" s="33">
        <f ca="1">(1-Inputs!B20)*DD11/'(Other Computations)'!B130</f>
        <v>119.19895069559452</v>
      </c>
      <c r="DE29" s="33">
        <f ca="1">(1-Inputs!B20)*DE11/'(Other Computations)'!B130</f>
        <v>118.98972742964104</v>
      </c>
      <c r="DF29" s="33">
        <f ca="1">(1-Inputs!B20)*DF11/'(Other Computations)'!B130</f>
        <v>118.89683110229991</v>
      </c>
      <c r="DG29" s="33">
        <f ca="1">(1-Inputs!B20)*DG11/'(Other Computations)'!B130</f>
        <v>118.74861549786955</v>
      </c>
      <c r="DH29" s="33">
        <f ca="1">(1-Inputs!B20)*DH11/'(Other Computations)'!B130</f>
        <v>118.54594803535208</v>
      </c>
      <c r="DI29" s="33">
        <f ca="1">(1-Inputs!B20)*DI11/'(Other Computations)'!B130</f>
        <v>118.35477791809173</v>
      </c>
      <c r="DJ29" s="33">
        <f ca="1">(1-Inputs!B20)*DJ11/'(Other Computations)'!B130</f>
        <v>118.3238522875845</v>
      </c>
      <c r="DK29" s="33">
        <f ca="1">(1-Inputs!B20)*DK11/'(Other Computations)'!B130</f>
        <v>118.27842856207533</v>
      </c>
      <c r="DL29" s="33">
        <f ca="1">(1-Inputs!B20)*DL11/'(Other Computations)'!B130</f>
        <v>118.16609734930431</v>
      </c>
      <c r="DM29" s="33">
        <f ca="1">(1-Inputs!B20)*DM11/'(Other Computations)'!B130</f>
        <v>118.10322379452988</v>
      </c>
      <c r="DN29" s="34">
        <f ca="1">SUM(DB29:DM29)</f>
        <v>1424.2802229982126</v>
      </c>
      <c r="DO29" s="33">
        <f ca="1">(1-Inputs!B20)*DO11/'(Other Computations)'!B130</f>
        <v>118.08451373291628</v>
      </c>
      <c r="DP29" s="33">
        <f ca="1">(1-Inputs!B20)*DP11/'(Other Computations)'!B130</f>
        <v>117.92990428112917</v>
      </c>
      <c r="DQ29" s="33">
        <f ca="1">(1-Inputs!B20)*DQ11/'(Other Computations)'!B130</f>
        <v>117.78316891082659</v>
      </c>
      <c r="DR29" s="33">
        <f ca="1">(1-Inputs!B20)*DR11/'(Other Computations)'!B130</f>
        <v>117.6430242067208</v>
      </c>
      <c r="DS29" s="33">
        <f ca="1">(1-Inputs!B20)*DS11/'(Other Computations)'!B130</f>
        <v>117.47078401547368</v>
      </c>
      <c r="DT29" s="33">
        <f ca="1">(1-Inputs!B20)*DT11/'(Other Computations)'!B130</f>
        <v>117.33045542988876</v>
      </c>
      <c r="DU29" s="33">
        <f ca="1">(1-Inputs!B20)*DU11/'(Other Computations)'!B130</f>
        <v>117.20748379387207</v>
      </c>
      <c r="DV29" s="33">
        <f ca="1">(1-Inputs!B20)*DV11/'(Other Computations)'!B130</f>
        <v>117.0990364263932</v>
      </c>
      <c r="DW29" s="33">
        <f ca="1">(1-Inputs!B20)*DW11/'(Other Computations)'!B130</f>
        <v>117.01090670521781</v>
      </c>
      <c r="DX29" s="33">
        <f ca="1">(1-Inputs!B20)*DX11/'(Other Computations)'!B130</f>
        <v>116.88910046100624</v>
      </c>
      <c r="DY29" s="33">
        <f ca="1">(1-Inputs!B20)*DY11/'(Other Computations)'!B130</f>
        <v>116.81161901454402</v>
      </c>
      <c r="DZ29" s="33">
        <f ca="1">(1-Inputs!B20)*DZ11/'(Other Computations)'!B130</f>
        <v>116.71792542300152</v>
      </c>
      <c r="EA29" s="34">
        <f ca="1">SUM(DO29:DZ29)</f>
        <v>1407.9779224009901</v>
      </c>
      <c r="EB29" s="33">
        <f ca="1">(1-Inputs!B20)*EB11/'(Other Computations)'!B130</f>
        <v>116.58939552042406</v>
      </c>
      <c r="EC29" s="33">
        <f ca="1">(1-Inputs!B20)*EC11/'(Other Computations)'!B130</f>
        <v>116.53063359480642</v>
      </c>
      <c r="ED29" s="33">
        <f ca="1">(1-Inputs!B20)*ED11/'(Other Computations)'!B130</f>
        <v>116.50387380388672</v>
      </c>
      <c r="EE29" s="33">
        <f ca="1">(1-Inputs!B20)*EE11/'(Other Computations)'!B130</f>
        <v>116.41319637819576</v>
      </c>
      <c r="EF29" s="33">
        <f ca="1">(1-Inputs!B20)*EF11/'(Other Computations)'!B130</f>
        <v>116.37981817650157</v>
      </c>
      <c r="EG29" s="33">
        <f ca="1">(1-Inputs!B20)*EG11/'(Other Computations)'!B130</f>
        <v>116.2793750286331</v>
      </c>
      <c r="EH29" s="33">
        <f ca="1">(1-Inputs!B20)*EH11/'(Other Computations)'!B130</f>
        <v>116.23056534956318</v>
      </c>
      <c r="EI29" s="33">
        <f ca="1">(1-Inputs!B20)*EI11/'(Other Computations)'!B130</f>
        <v>116.06583154037681</v>
      </c>
      <c r="EJ29" s="33">
        <f ca="1">(1-Inputs!B20)*EJ11/'(Other Computations)'!B130</f>
        <v>116.0305441840885</v>
      </c>
      <c r="EK29" s="33">
        <f ca="1">(1-Inputs!B20)*EK11/'(Other Computations)'!B130</f>
        <v>115.8999366673132</v>
      </c>
      <c r="EL29" s="33">
        <f ca="1">(1-Inputs!B20)*EL11/'(Other Computations)'!B130</f>
        <v>115.77200693069409</v>
      </c>
      <c r="EM29" s="33">
        <f ca="1">(1-Inputs!B20)*EM11/'(Other Computations)'!B130</f>
        <v>115.7027564707294</v>
      </c>
      <c r="EN29" s="34">
        <f ca="1">SUM(EB29:EM29)</f>
        <v>1394.3979336452128</v>
      </c>
    </row>
    <row r="30" spans="1:144" ht="12.75" customHeight="1" outlineLevel="1" x14ac:dyDescent="0.2"/>
    <row r="31" spans="1:144" ht="12.75" customHeight="1" outlineLevel="1" x14ac:dyDescent="0.2"/>
    <row r="32" spans="1:144" ht="12.75" customHeight="1" x14ac:dyDescent="0.2">
      <c r="A32" s="3" t="str">
        <f>"Income"</f>
        <v>Income</v>
      </c>
    </row>
    <row r="33" spans="1:144" ht="12.75" customHeight="1" outlineLevel="1" x14ac:dyDescent="0.2">
      <c r="A33" s="2" t="str">
        <f>" "</f>
        <v xml:space="preserve"> </v>
      </c>
    </row>
    <row r="34" spans="1:144" ht="12.75" customHeight="1" outlineLevel="1" x14ac:dyDescent="0.2">
      <c r="B34" s="19" t="str">
        <f>ZZZ__FnCalls!F7</f>
        <v>MMM 2010</v>
      </c>
      <c r="C34" s="20" t="str">
        <f>ZZZ__FnCalls!F8</f>
        <v>MMM 2010</v>
      </c>
      <c r="D34" s="20" t="str">
        <f>ZZZ__FnCalls!F9</f>
        <v>MMM 2010</v>
      </c>
      <c r="E34" s="20" t="str">
        <f>ZZZ__FnCalls!F10</f>
        <v>MMM 2010</v>
      </c>
      <c r="F34" s="20" t="str">
        <f>ZZZ__FnCalls!F11</f>
        <v>MMM 2010</v>
      </c>
      <c r="G34" s="20" t="str">
        <f>ZZZ__FnCalls!F12</f>
        <v>MMM 2010</v>
      </c>
      <c r="H34" s="20" t="str">
        <f>ZZZ__FnCalls!F13</f>
        <v>MMM 2010</v>
      </c>
      <c r="I34" s="20" t="str">
        <f>ZZZ__FnCalls!F14</f>
        <v>MMM 2010</v>
      </c>
      <c r="J34" s="20" t="str">
        <f>ZZZ__FnCalls!F15</f>
        <v>MMM 2010</v>
      </c>
      <c r="K34" s="20" t="str">
        <f>ZZZ__FnCalls!F16</f>
        <v>MMM 2010</v>
      </c>
      <c r="L34" s="20" t="str">
        <f>ZZZ__FnCalls!F17</f>
        <v>MMM 2010</v>
      </c>
      <c r="M34" s="20" t="str">
        <f>ZZZ__FnCalls!F18</f>
        <v>MMM 2010</v>
      </c>
      <c r="N34" s="21" t="str">
        <f>ZZZ__FnCalls!H7</f>
        <v>2010</v>
      </c>
      <c r="O34" s="20" t="str">
        <f>ZZZ__FnCalls!F19</f>
        <v>MMM 2011</v>
      </c>
      <c r="P34" s="20" t="str">
        <f>ZZZ__FnCalls!F20</f>
        <v>MMM 2011</v>
      </c>
      <c r="Q34" s="20" t="str">
        <f>ZZZ__FnCalls!F21</f>
        <v>MMM 2011</v>
      </c>
      <c r="R34" s="20" t="str">
        <f>ZZZ__FnCalls!F22</f>
        <v>MMM 2011</v>
      </c>
      <c r="S34" s="20" t="str">
        <f>ZZZ__FnCalls!F23</f>
        <v>MMM 2011</v>
      </c>
      <c r="T34" s="20" t="str">
        <f>ZZZ__FnCalls!F24</f>
        <v>MMM 2011</v>
      </c>
      <c r="U34" s="20" t="str">
        <f>ZZZ__FnCalls!F25</f>
        <v>MMM 2011</v>
      </c>
      <c r="V34" s="20" t="str">
        <f>ZZZ__FnCalls!F26</f>
        <v>MMM 2011</v>
      </c>
      <c r="W34" s="20" t="str">
        <f>ZZZ__FnCalls!F27</f>
        <v>MMM 2011</v>
      </c>
      <c r="X34" s="20" t="str">
        <f>ZZZ__FnCalls!F28</f>
        <v>MMM 2011</v>
      </c>
      <c r="Y34" s="20" t="str">
        <f>ZZZ__FnCalls!F29</f>
        <v>MMM 2011</v>
      </c>
      <c r="Z34" s="20" t="str">
        <f>ZZZ__FnCalls!F30</f>
        <v>MMM 2011</v>
      </c>
      <c r="AA34" s="21" t="str">
        <f>ZZZ__FnCalls!H19</f>
        <v>2011</v>
      </c>
      <c r="AB34" s="20" t="str">
        <f>ZZZ__FnCalls!F31</f>
        <v>MMM 2012</v>
      </c>
      <c r="AC34" s="20" t="str">
        <f>ZZZ__FnCalls!F32</f>
        <v>MMM 2012</v>
      </c>
      <c r="AD34" s="20" t="str">
        <f>ZZZ__FnCalls!F33</f>
        <v>MMM 2012</v>
      </c>
      <c r="AE34" s="20" t="str">
        <f>ZZZ__FnCalls!F34</f>
        <v>MMM 2012</v>
      </c>
      <c r="AF34" s="20" t="str">
        <f>ZZZ__FnCalls!F35</f>
        <v>MMM 2012</v>
      </c>
      <c r="AG34" s="20" t="str">
        <f>ZZZ__FnCalls!F36</f>
        <v>MMM 2012</v>
      </c>
      <c r="AH34" s="20" t="str">
        <f>ZZZ__FnCalls!F37</f>
        <v>MMM 2012</v>
      </c>
      <c r="AI34" s="20" t="str">
        <f>ZZZ__FnCalls!F38</f>
        <v>MMM 2012</v>
      </c>
      <c r="AJ34" s="20" t="str">
        <f>ZZZ__FnCalls!F39</f>
        <v>MMM 2012</v>
      </c>
      <c r="AK34" s="20" t="str">
        <f>ZZZ__FnCalls!F40</f>
        <v>MMM 2012</v>
      </c>
      <c r="AL34" s="20" t="str">
        <f>ZZZ__FnCalls!F41</f>
        <v>MMM 2012</v>
      </c>
      <c r="AM34" s="20" t="str">
        <f>ZZZ__FnCalls!F42</f>
        <v>MMM 2012</v>
      </c>
      <c r="AN34" s="21" t="str">
        <f>ZZZ__FnCalls!H31</f>
        <v>2012</v>
      </c>
      <c r="AO34" s="20" t="str">
        <f>ZZZ__FnCalls!F43</f>
        <v>MMM 2013</v>
      </c>
      <c r="AP34" s="20" t="str">
        <f>ZZZ__FnCalls!F44</f>
        <v>MMM 2013</v>
      </c>
      <c r="AQ34" s="20" t="str">
        <f>ZZZ__FnCalls!F45</f>
        <v>MMM 2013</v>
      </c>
      <c r="AR34" s="20" t="str">
        <f>ZZZ__FnCalls!F46</f>
        <v>MMM 2013</v>
      </c>
      <c r="AS34" s="20" t="str">
        <f>ZZZ__FnCalls!F47</f>
        <v>MMM 2013</v>
      </c>
      <c r="AT34" s="20" t="str">
        <f>ZZZ__FnCalls!F48</f>
        <v>MMM 2013</v>
      </c>
      <c r="AU34" s="20" t="str">
        <f>ZZZ__FnCalls!F49</f>
        <v>MMM 2013</v>
      </c>
      <c r="AV34" s="20" t="str">
        <f>ZZZ__FnCalls!F50</f>
        <v>MMM 2013</v>
      </c>
      <c r="AW34" s="20" t="str">
        <f>ZZZ__FnCalls!F51</f>
        <v>MMM 2013</v>
      </c>
      <c r="AX34" s="20" t="str">
        <f>ZZZ__FnCalls!F52</f>
        <v>MMM 2013</v>
      </c>
      <c r="AY34" s="20" t="str">
        <f>ZZZ__FnCalls!F53</f>
        <v>MMM 2013</v>
      </c>
      <c r="AZ34" s="20" t="str">
        <f>ZZZ__FnCalls!F54</f>
        <v>MMM 2013</v>
      </c>
      <c r="BA34" s="21" t="str">
        <f>ZZZ__FnCalls!H43</f>
        <v>2013</v>
      </c>
      <c r="BB34" s="20" t="str">
        <f>ZZZ__FnCalls!F55</f>
        <v>MMM 2014</v>
      </c>
      <c r="BC34" s="20" t="str">
        <f>ZZZ__FnCalls!F56</f>
        <v>MMM 2014</v>
      </c>
      <c r="BD34" s="20" t="str">
        <f>ZZZ__FnCalls!F57</f>
        <v>MMM 2014</v>
      </c>
      <c r="BE34" s="20" t="str">
        <f>ZZZ__FnCalls!F58</f>
        <v>MMM 2014</v>
      </c>
      <c r="BF34" s="20" t="str">
        <f>ZZZ__FnCalls!F59</f>
        <v>MMM 2014</v>
      </c>
      <c r="BG34" s="20" t="str">
        <f>ZZZ__FnCalls!F60</f>
        <v>MMM 2014</v>
      </c>
      <c r="BH34" s="20" t="str">
        <f>ZZZ__FnCalls!F61</f>
        <v>MMM 2014</v>
      </c>
      <c r="BI34" s="20" t="str">
        <f>ZZZ__FnCalls!F62</f>
        <v>MMM 2014</v>
      </c>
      <c r="BJ34" s="20" t="str">
        <f>ZZZ__FnCalls!F63</f>
        <v>MMM 2014</v>
      </c>
      <c r="BK34" s="20" t="str">
        <f>ZZZ__FnCalls!F64</f>
        <v>MMM 2014</v>
      </c>
      <c r="BL34" s="20" t="str">
        <f>ZZZ__FnCalls!F65</f>
        <v>MMM 2014</v>
      </c>
      <c r="BM34" s="20" t="str">
        <f>ZZZ__FnCalls!F66</f>
        <v>MMM 2014</v>
      </c>
      <c r="BN34" s="21" t="str">
        <f>ZZZ__FnCalls!H55</f>
        <v>2014</v>
      </c>
      <c r="BO34" s="20" t="str">
        <f>ZZZ__FnCalls!F67</f>
        <v>MMM 2015</v>
      </c>
      <c r="BP34" s="20" t="str">
        <f>ZZZ__FnCalls!F68</f>
        <v>MMM 2015</v>
      </c>
      <c r="BQ34" s="20" t="str">
        <f>ZZZ__FnCalls!F69</f>
        <v>MMM 2015</v>
      </c>
      <c r="BR34" s="20" t="str">
        <f>ZZZ__FnCalls!F70</f>
        <v>MMM 2015</v>
      </c>
      <c r="BS34" s="20" t="str">
        <f>ZZZ__FnCalls!F71</f>
        <v>MMM 2015</v>
      </c>
      <c r="BT34" s="20" t="str">
        <f>ZZZ__FnCalls!F72</f>
        <v>MMM 2015</v>
      </c>
      <c r="BU34" s="20" t="str">
        <f>ZZZ__FnCalls!F73</f>
        <v>MMM 2015</v>
      </c>
      <c r="BV34" s="20" t="str">
        <f>ZZZ__FnCalls!F74</f>
        <v>MMM 2015</v>
      </c>
      <c r="BW34" s="20" t="str">
        <f>ZZZ__FnCalls!F75</f>
        <v>MMM 2015</v>
      </c>
      <c r="BX34" s="20" t="str">
        <f>ZZZ__FnCalls!F76</f>
        <v>MMM 2015</v>
      </c>
      <c r="BY34" s="20" t="str">
        <f>ZZZ__FnCalls!F77</f>
        <v>MMM 2015</v>
      </c>
      <c r="BZ34" s="20" t="str">
        <f>ZZZ__FnCalls!F78</f>
        <v>MMM 2015</v>
      </c>
      <c r="CA34" s="21" t="str">
        <f>ZZZ__FnCalls!H67</f>
        <v>2015</v>
      </c>
      <c r="CB34" s="20" t="str">
        <f>ZZZ__FnCalls!F79</f>
        <v>MMM 2016</v>
      </c>
      <c r="CC34" s="20" t="str">
        <f>ZZZ__FnCalls!F80</f>
        <v>MMM 2016</v>
      </c>
      <c r="CD34" s="20" t="str">
        <f>ZZZ__FnCalls!F81</f>
        <v>MMM 2016</v>
      </c>
      <c r="CE34" s="20" t="str">
        <f>ZZZ__FnCalls!F82</f>
        <v>MMM 2016</v>
      </c>
      <c r="CF34" s="20" t="str">
        <f>ZZZ__FnCalls!F83</f>
        <v>MMM 2016</v>
      </c>
      <c r="CG34" s="20" t="str">
        <f>ZZZ__FnCalls!F84</f>
        <v>MMM 2016</v>
      </c>
      <c r="CH34" s="20" t="str">
        <f>ZZZ__FnCalls!F85</f>
        <v>MMM 2016</v>
      </c>
      <c r="CI34" s="20" t="str">
        <f>ZZZ__FnCalls!F86</f>
        <v>MMM 2016</v>
      </c>
      <c r="CJ34" s="20" t="str">
        <f>ZZZ__FnCalls!F87</f>
        <v>MMM 2016</v>
      </c>
      <c r="CK34" s="20" t="str">
        <f>ZZZ__FnCalls!F88</f>
        <v>MMM 2016</v>
      </c>
      <c r="CL34" s="20" t="str">
        <f>ZZZ__FnCalls!F89</f>
        <v>MMM 2016</v>
      </c>
      <c r="CM34" s="20" t="str">
        <f>ZZZ__FnCalls!F90</f>
        <v>MMM 2016</v>
      </c>
      <c r="CN34" s="21" t="str">
        <f>ZZZ__FnCalls!H79</f>
        <v>2016</v>
      </c>
      <c r="CO34" s="20" t="str">
        <f>ZZZ__FnCalls!F91</f>
        <v>MMM 2017</v>
      </c>
      <c r="CP34" s="20" t="str">
        <f>ZZZ__FnCalls!F92</f>
        <v>MMM 2017</v>
      </c>
      <c r="CQ34" s="20" t="str">
        <f>ZZZ__FnCalls!F93</f>
        <v>MMM 2017</v>
      </c>
      <c r="CR34" s="20" t="str">
        <f>ZZZ__FnCalls!F94</f>
        <v>MMM 2017</v>
      </c>
      <c r="CS34" s="20" t="str">
        <f>ZZZ__FnCalls!F95</f>
        <v>MMM 2017</v>
      </c>
      <c r="CT34" s="20" t="str">
        <f>ZZZ__FnCalls!F96</f>
        <v>MMM 2017</v>
      </c>
      <c r="CU34" s="20" t="str">
        <f>ZZZ__FnCalls!F97</f>
        <v>MMM 2017</v>
      </c>
      <c r="CV34" s="20" t="str">
        <f>ZZZ__FnCalls!F98</f>
        <v>MMM 2017</v>
      </c>
      <c r="CW34" s="20" t="str">
        <f>ZZZ__FnCalls!F99</f>
        <v>MMM 2017</v>
      </c>
      <c r="CX34" s="20" t="str">
        <f>ZZZ__FnCalls!F100</f>
        <v>MMM 2017</v>
      </c>
      <c r="CY34" s="20" t="str">
        <f>ZZZ__FnCalls!F101</f>
        <v>MMM 2017</v>
      </c>
      <c r="CZ34" s="20" t="str">
        <f>ZZZ__FnCalls!F102</f>
        <v>MMM 2017</v>
      </c>
      <c r="DA34" s="21" t="str">
        <f>ZZZ__FnCalls!H91</f>
        <v>2017</v>
      </c>
      <c r="DB34" s="20" t="str">
        <f>ZZZ__FnCalls!F103</f>
        <v>MMM 2018</v>
      </c>
      <c r="DC34" s="20" t="str">
        <f>ZZZ__FnCalls!F104</f>
        <v>MMM 2018</v>
      </c>
      <c r="DD34" s="20" t="str">
        <f>ZZZ__FnCalls!F105</f>
        <v>MMM 2018</v>
      </c>
      <c r="DE34" s="20" t="str">
        <f>ZZZ__FnCalls!F106</f>
        <v>MMM 2018</v>
      </c>
      <c r="DF34" s="20" t="str">
        <f>ZZZ__FnCalls!F107</f>
        <v>MMM 2018</v>
      </c>
      <c r="DG34" s="20" t="str">
        <f>ZZZ__FnCalls!F108</f>
        <v>MMM 2018</v>
      </c>
      <c r="DH34" s="20" t="str">
        <f>ZZZ__FnCalls!F109</f>
        <v>MMM 2018</v>
      </c>
      <c r="DI34" s="20" t="str">
        <f>ZZZ__FnCalls!F110</f>
        <v>MMM 2018</v>
      </c>
      <c r="DJ34" s="20" t="str">
        <f>ZZZ__FnCalls!F111</f>
        <v>MMM 2018</v>
      </c>
      <c r="DK34" s="20" t="str">
        <f>ZZZ__FnCalls!F112</f>
        <v>MMM 2018</v>
      </c>
      <c r="DL34" s="20" t="str">
        <f>ZZZ__FnCalls!F113</f>
        <v>MMM 2018</v>
      </c>
      <c r="DM34" s="20" t="str">
        <f>ZZZ__FnCalls!F114</f>
        <v>MMM 2018</v>
      </c>
      <c r="DN34" s="21" t="str">
        <f>ZZZ__FnCalls!H103</f>
        <v>2018</v>
      </c>
      <c r="DO34" s="20" t="str">
        <f>ZZZ__FnCalls!F115</f>
        <v>MMM 2019</v>
      </c>
      <c r="DP34" s="20" t="str">
        <f>ZZZ__FnCalls!F116</f>
        <v>MMM 2019</v>
      </c>
      <c r="DQ34" s="20" t="str">
        <f>ZZZ__FnCalls!F117</f>
        <v>MMM 2019</v>
      </c>
      <c r="DR34" s="20" t="str">
        <f>ZZZ__FnCalls!F118</f>
        <v>MMM 2019</v>
      </c>
      <c r="DS34" s="20" t="str">
        <f>ZZZ__FnCalls!F119</f>
        <v>MMM 2019</v>
      </c>
      <c r="DT34" s="20" t="str">
        <f>ZZZ__FnCalls!F120</f>
        <v>MMM 2019</v>
      </c>
      <c r="DU34" s="20" t="str">
        <f>ZZZ__FnCalls!F121</f>
        <v>MMM 2019</v>
      </c>
      <c r="DV34" s="20" t="str">
        <f>ZZZ__FnCalls!F122</f>
        <v>MMM 2019</v>
      </c>
      <c r="DW34" s="20" t="str">
        <f>ZZZ__FnCalls!F123</f>
        <v>MMM 2019</v>
      </c>
      <c r="DX34" s="20" t="str">
        <f>ZZZ__FnCalls!F124</f>
        <v>MMM 2019</v>
      </c>
      <c r="DY34" s="20" t="str">
        <f>ZZZ__FnCalls!F125</f>
        <v>MMM 2019</v>
      </c>
      <c r="DZ34" s="20" t="str">
        <f>ZZZ__FnCalls!F126</f>
        <v>MMM 2019</v>
      </c>
      <c r="EA34" s="21" t="str">
        <f>ZZZ__FnCalls!H115</f>
        <v>2019</v>
      </c>
      <c r="EB34" s="20" t="str">
        <f>ZZZ__FnCalls!F127</f>
        <v>MMM 2020</v>
      </c>
      <c r="EC34" s="20" t="str">
        <f>ZZZ__FnCalls!F128</f>
        <v>MMM 2020</v>
      </c>
      <c r="ED34" s="20" t="str">
        <f>ZZZ__FnCalls!F129</f>
        <v>MMM 2020</v>
      </c>
      <c r="EE34" s="20" t="str">
        <f>ZZZ__FnCalls!F130</f>
        <v>MMM 2020</v>
      </c>
      <c r="EF34" s="20" t="str">
        <f>ZZZ__FnCalls!F131</f>
        <v>MMM 2020</v>
      </c>
      <c r="EG34" s="20" t="str">
        <f>ZZZ__FnCalls!F132</f>
        <v>MMM 2020</v>
      </c>
      <c r="EH34" s="20" t="str">
        <f>ZZZ__FnCalls!F133</f>
        <v>MMM 2020</v>
      </c>
      <c r="EI34" s="20" t="str">
        <f>ZZZ__FnCalls!F134</f>
        <v>MMM 2020</v>
      </c>
      <c r="EJ34" s="20" t="str">
        <f>ZZZ__FnCalls!F135</f>
        <v>MMM 2020</v>
      </c>
      <c r="EK34" s="20" t="str">
        <f>ZZZ__FnCalls!F136</f>
        <v>MMM 2020</v>
      </c>
      <c r="EL34" s="20" t="str">
        <f>ZZZ__FnCalls!F137</f>
        <v>MMM 2020</v>
      </c>
      <c r="EM34" s="20" t="str">
        <f>ZZZ__FnCalls!F138</f>
        <v>MMM 2020</v>
      </c>
      <c r="EN34" s="21" t="str">
        <f>ZZZ__FnCalls!H127</f>
        <v>2020</v>
      </c>
    </row>
    <row r="35" spans="1:144" ht="12.75" customHeight="1" outlineLevel="1" x14ac:dyDescent="0.2">
      <c r="A35" s="7" t="str">
        <f>Labels!B55</f>
        <v>Current Disposable Income</v>
      </c>
      <c r="B35" s="22">
        <f t="shared" ref="B35:M35" ca="1" si="22">B44-B54+B38</f>
        <v>800910.06552162615</v>
      </c>
      <c r="C35" s="22">
        <f t="shared" ca="1" si="22"/>
        <v>805641.89464794204</v>
      </c>
      <c r="D35" s="22">
        <f t="shared" ca="1" si="22"/>
        <v>865797.43199249066</v>
      </c>
      <c r="E35" s="22">
        <f t="shared" ca="1" si="22"/>
        <v>832288.67541704234</v>
      </c>
      <c r="F35" s="22">
        <f t="shared" ca="1" si="22"/>
        <v>813024.07835331606</v>
      </c>
      <c r="G35" s="22">
        <f t="shared" ca="1" si="22"/>
        <v>833065.4429535314</v>
      </c>
      <c r="H35" s="22">
        <f t="shared" ca="1" si="22"/>
        <v>825748.918119343</v>
      </c>
      <c r="I35" s="22">
        <f t="shared" ca="1" si="22"/>
        <v>816179.42631593056</v>
      </c>
      <c r="J35" s="22">
        <f t="shared" ca="1" si="22"/>
        <v>817689.89020005928</v>
      </c>
      <c r="K35" s="22">
        <f t="shared" ca="1" si="22"/>
        <v>838331.9642412815</v>
      </c>
      <c r="L35" s="22">
        <f t="shared" ca="1" si="22"/>
        <v>831995.56946161564</v>
      </c>
      <c r="M35" s="22">
        <f t="shared" ca="1" si="22"/>
        <v>784994.5400488606</v>
      </c>
      <c r="N35" s="23">
        <f ca="1">SUM(B35:M35)</f>
        <v>9865667.8972730376</v>
      </c>
      <c r="O35" s="22">
        <f t="shared" ref="O35:Z35" ca="1" si="23">O44-O54+O38</f>
        <v>842831.55289395375</v>
      </c>
      <c r="P35" s="22">
        <f t="shared" ca="1" si="23"/>
        <v>829583.38416563685</v>
      </c>
      <c r="Q35" s="22">
        <f t="shared" ca="1" si="23"/>
        <v>809240.36389622407</v>
      </c>
      <c r="R35" s="22">
        <f t="shared" ca="1" si="23"/>
        <v>807480.57234402536</v>
      </c>
      <c r="S35" s="22">
        <f t="shared" ca="1" si="23"/>
        <v>833046.39670391206</v>
      </c>
      <c r="T35" s="22">
        <f t="shared" ca="1" si="23"/>
        <v>798896.97067342547</v>
      </c>
      <c r="U35" s="22">
        <f t="shared" ca="1" si="23"/>
        <v>801001.90263651719</v>
      </c>
      <c r="V35" s="22">
        <f t="shared" ca="1" si="23"/>
        <v>811404.61407047848</v>
      </c>
      <c r="W35" s="22">
        <f t="shared" ca="1" si="23"/>
        <v>810912.00238096982</v>
      </c>
      <c r="X35" s="22">
        <f t="shared" ca="1" si="23"/>
        <v>842253.92040331429</v>
      </c>
      <c r="Y35" s="22">
        <f t="shared" ca="1" si="23"/>
        <v>798012.14514317072</v>
      </c>
      <c r="Z35" s="22">
        <f t="shared" ca="1" si="23"/>
        <v>794167.99371608312</v>
      </c>
      <c r="AA35" s="23">
        <f ca="1">SUM(O35:Z35)</f>
        <v>9778831.8190277107</v>
      </c>
      <c r="AB35" s="22">
        <f t="shared" ref="AB35:AM35" ca="1" si="24">AB44-AB54+AB38</f>
        <v>789795.81718261121</v>
      </c>
      <c r="AC35" s="22">
        <f t="shared" ca="1" si="24"/>
        <v>817228.07256790961</v>
      </c>
      <c r="AD35" s="22">
        <f t="shared" ca="1" si="24"/>
        <v>818083.31015038944</v>
      </c>
      <c r="AE35" s="22">
        <f t="shared" ca="1" si="24"/>
        <v>829893.82110512268</v>
      </c>
      <c r="AF35" s="22">
        <f t="shared" ca="1" si="24"/>
        <v>826189.33119495516</v>
      </c>
      <c r="AG35" s="22">
        <f t="shared" ca="1" si="24"/>
        <v>808910.0507245122</v>
      </c>
      <c r="AH35" s="22">
        <f t="shared" ca="1" si="24"/>
        <v>819017.47657238075</v>
      </c>
      <c r="AI35" s="22">
        <f t="shared" ca="1" si="24"/>
        <v>795954.55436618056</v>
      </c>
      <c r="AJ35" s="22">
        <f t="shared" ca="1" si="24"/>
        <v>799912.86129215558</v>
      </c>
      <c r="AK35" s="22">
        <f t="shared" ca="1" si="24"/>
        <v>812266.360249597</v>
      </c>
      <c r="AL35" s="22">
        <f t="shared" ca="1" si="24"/>
        <v>804071.44714971702</v>
      </c>
      <c r="AM35" s="22">
        <f t="shared" ca="1" si="24"/>
        <v>752488.03738389455</v>
      </c>
      <c r="AN35" s="23">
        <f ca="1">SUM(AB35:AM35)</f>
        <v>9673811.1399394255</v>
      </c>
      <c r="AO35" s="22">
        <f t="shared" ref="AO35:AZ35" ca="1" si="25">AO44-AO54+AO38</f>
        <v>780946.8406460738</v>
      </c>
      <c r="AP35" s="22">
        <f t="shared" ca="1" si="25"/>
        <v>813503.50894775277</v>
      </c>
      <c r="AQ35" s="22">
        <f t="shared" ca="1" si="25"/>
        <v>772192.65032799658</v>
      </c>
      <c r="AR35" s="22">
        <f t="shared" ca="1" si="25"/>
        <v>770867.10810659186</v>
      </c>
      <c r="AS35" s="22">
        <f t="shared" ca="1" si="25"/>
        <v>761759.21525657782</v>
      </c>
      <c r="AT35" s="22">
        <f t="shared" ca="1" si="25"/>
        <v>820215.35411485715</v>
      </c>
      <c r="AU35" s="22">
        <f t="shared" ca="1" si="25"/>
        <v>745932.93135181803</v>
      </c>
      <c r="AV35" s="22">
        <f t="shared" ca="1" si="25"/>
        <v>792662.7046508278</v>
      </c>
      <c r="AW35" s="22">
        <f t="shared" ca="1" si="25"/>
        <v>823932.70519399969</v>
      </c>
      <c r="AX35" s="22">
        <f t="shared" ca="1" si="25"/>
        <v>806480.25678594282</v>
      </c>
      <c r="AY35" s="22">
        <f t="shared" ca="1" si="25"/>
        <v>802619.81732428365</v>
      </c>
      <c r="AZ35" s="22">
        <f t="shared" ca="1" si="25"/>
        <v>776485.34892771847</v>
      </c>
      <c r="BA35" s="23">
        <f ca="1">SUM(AO35:AZ35)</f>
        <v>9467598.4416344389</v>
      </c>
      <c r="BB35" s="22">
        <f t="shared" ref="BB35:BM35" ca="1" si="26">BB44-BB54+BB38</f>
        <v>811614.04447431304</v>
      </c>
      <c r="BC35" s="22">
        <f t="shared" ca="1" si="26"/>
        <v>775399.35884996958</v>
      </c>
      <c r="BD35" s="22">
        <f t="shared" ca="1" si="26"/>
        <v>794955.23462419969</v>
      </c>
      <c r="BE35" s="22">
        <f t="shared" ca="1" si="26"/>
        <v>740051.08116960316</v>
      </c>
      <c r="BF35" s="22">
        <f t="shared" ca="1" si="26"/>
        <v>802875.59755695786</v>
      </c>
      <c r="BG35" s="22">
        <f t="shared" ca="1" si="26"/>
        <v>776846.26672411163</v>
      </c>
      <c r="BH35" s="22">
        <f t="shared" ca="1" si="26"/>
        <v>765494.0622708447</v>
      </c>
      <c r="BI35" s="22">
        <f t="shared" ca="1" si="26"/>
        <v>788710.05984127556</v>
      </c>
      <c r="BJ35" s="22">
        <f t="shared" ca="1" si="26"/>
        <v>776626.28078569297</v>
      </c>
      <c r="BK35" s="22">
        <f t="shared" ca="1" si="26"/>
        <v>753363.29956701293</v>
      </c>
      <c r="BL35" s="22">
        <f t="shared" ca="1" si="26"/>
        <v>771223.93610153114</v>
      </c>
      <c r="BM35" s="22">
        <f t="shared" ca="1" si="26"/>
        <v>770291.66835385037</v>
      </c>
      <c r="BN35" s="23">
        <f ca="1">SUM(BB35:BM35)</f>
        <v>9327450.8903193623</v>
      </c>
      <c r="BO35" s="22">
        <f t="shared" ref="BO35:BZ35" ca="1" si="27">BO44-BO54+BO38</f>
        <v>789883.94659957464</v>
      </c>
      <c r="BP35" s="22">
        <f t="shared" ca="1" si="27"/>
        <v>744612.50293374504</v>
      </c>
      <c r="BQ35" s="22">
        <f t="shared" ca="1" si="27"/>
        <v>757750.26450571686</v>
      </c>
      <c r="BR35" s="22">
        <f t="shared" ca="1" si="27"/>
        <v>769636.60774304194</v>
      </c>
      <c r="BS35" s="22">
        <f t="shared" ca="1" si="27"/>
        <v>751702.88471185963</v>
      </c>
      <c r="BT35" s="22">
        <f t="shared" ca="1" si="27"/>
        <v>795031.01666959946</v>
      </c>
      <c r="BU35" s="22">
        <f t="shared" ca="1" si="27"/>
        <v>761959.5300787926</v>
      </c>
      <c r="BV35" s="22">
        <f t="shared" ca="1" si="27"/>
        <v>798632.97059270821</v>
      </c>
      <c r="BW35" s="22">
        <f t="shared" ca="1" si="27"/>
        <v>736961.10922144016</v>
      </c>
      <c r="BX35" s="22">
        <f t="shared" ca="1" si="27"/>
        <v>750388.98797490506</v>
      </c>
      <c r="BY35" s="22">
        <f t="shared" ca="1" si="27"/>
        <v>746819.81582474709</v>
      </c>
      <c r="BZ35" s="22">
        <f t="shared" ca="1" si="27"/>
        <v>722637.14585589676</v>
      </c>
      <c r="CA35" s="23">
        <f ca="1">SUM(BO35:BZ35)</f>
        <v>9126016.7827120274</v>
      </c>
      <c r="CB35" s="22">
        <f t="shared" ref="CB35:CM35" ca="1" si="28">CB44-CB54+CB38</f>
        <v>786415.42824471893</v>
      </c>
      <c r="CC35" s="22">
        <f t="shared" ca="1" si="28"/>
        <v>769430.16343586927</v>
      </c>
      <c r="CD35" s="22">
        <f t="shared" ca="1" si="28"/>
        <v>765811.28396544361</v>
      </c>
      <c r="CE35" s="22">
        <f t="shared" ca="1" si="28"/>
        <v>753405.19899934402</v>
      </c>
      <c r="CF35" s="22">
        <f t="shared" ca="1" si="28"/>
        <v>738058.63224082824</v>
      </c>
      <c r="CG35" s="22">
        <f t="shared" ca="1" si="28"/>
        <v>735587.99632535165</v>
      </c>
      <c r="CH35" s="22">
        <f t="shared" ca="1" si="28"/>
        <v>746479.46976845933</v>
      </c>
      <c r="CI35" s="22">
        <f t="shared" ca="1" si="28"/>
        <v>742795.12866957474</v>
      </c>
      <c r="CJ35" s="22">
        <f t="shared" ca="1" si="28"/>
        <v>761959.90630894282</v>
      </c>
      <c r="CK35" s="22">
        <f t="shared" ca="1" si="28"/>
        <v>711559.75780000328</v>
      </c>
      <c r="CL35" s="22">
        <f t="shared" ca="1" si="28"/>
        <v>766417.2802281467</v>
      </c>
      <c r="CM35" s="22">
        <f t="shared" ca="1" si="28"/>
        <v>762790.8234807346</v>
      </c>
      <c r="CN35" s="23">
        <f ca="1">SUM(CB35:CM35)</f>
        <v>9040711.069467416</v>
      </c>
      <c r="CO35" s="22">
        <f t="shared" ref="CO35:CZ35" ca="1" si="29">CO44-CO54+CO38</f>
        <v>789191.24545118038</v>
      </c>
      <c r="CP35" s="22">
        <f t="shared" ca="1" si="29"/>
        <v>715580.53815377434</v>
      </c>
      <c r="CQ35" s="22">
        <f t="shared" ca="1" si="29"/>
        <v>728652.17698751832</v>
      </c>
      <c r="CR35" s="22">
        <f t="shared" ca="1" si="29"/>
        <v>741509.29668208782</v>
      </c>
      <c r="CS35" s="22">
        <f t="shared" ca="1" si="29"/>
        <v>745875.70086684893</v>
      </c>
      <c r="CT35" s="22">
        <f t="shared" ca="1" si="29"/>
        <v>746318.67452637281</v>
      </c>
      <c r="CU35" s="22">
        <f t="shared" ca="1" si="29"/>
        <v>735264.40605079348</v>
      </c>
      <c r="CV35" s="22">
        <f t="shared" ca="1" si="29"/>
        <v>762011.97244862688</v>
      </c>
      <c r="CW35" s="22">
        <f t="shared" ca="1" si="29"/>
        <v>758793.41359558294</v>
      </c>
      <c r="CX35" s="22">
        <f t="shared" ca="1" si="29"/>
        <v>743791.60053739592</v>
      </c>
      <c r="CY35" s="22">
        <f t="shared" ca="1" si="29"/>
        <v>747191.68267590634</v>
      </c>
      <c r="CZ35" s="22">
        <f t="shared" ca="1" si="29"/>
        <v>754041.75464152824</v>
      </c>
      <c r="DA35" s="23">
        <f ca="1">SUM(CO35:CZ35)</f>
        <v>8968222.4626176171</v>
      </c>
      <c r="DB35" s="22">
        <f t="shared" ref="DB35:DM35" ca="1" si="30">DB44-DB54+DB38</f>
        <v>758292.13264442561</v>
      </c>
      <c r="DC35" s="22">
        <f t="shared" ca="1" si="30"/>
        <v>742923.50862600061</v>
      </c>
      <c r="DD35" s="22">
        <f t="shared" ca="1" si="30"/>
        <v>726902.94576124393</v>
      </c>
      <c r="DE35" s="22">
        <f t="shared" ca="1" si="30"/>
        <v>736083.50028001191</v>
      </c>
      <c r="DF35" s="22">
        <f t="shared" ca="1" si="30"/>
        <v>750892.72819836554</v>
      </c>
      <c r="DG35" s="22">
        <f t="shared" ca="1" si="30"/>
        <v>723655.44796661648</v>
      </c>
      <c r="DH35" s="22">
        <f t="shared" ca="1" si="30"/>
        <v>769301.52437927306</v>
      </c>
      <c r="DI35" s="22">
        <f t="shared" ca="1" si="30"/>
        <v>720628.71605946671</v>
      </c>
      <c r="DJ35" s="22">
        <f t="shared" ca="1" si="30"/>
        <v>714261.94553391438</v>
      </c>
      <c r="DK35" s="22">
        <f t="shared" ca="1" si="30"/>
        <v>747747.35810249171</v>
      </c>
      <c r="DL35" s="22">
        <f t="shared" ca="1" si="30"/>
        <v>735444.22694049624</v>
      </c>
      <c r="DM35" s="22">
        <f t="shared" ca="1" si="30"/>
        <v>706734.86383015814</v>
      </c>
      <c r="DN35" s="23">
        <f ca="1">SUM(DB35:DM35)</f>
        <v>8832868.8983224649</v>
      </c>
      <c r="DO35" s="22">
        <f t="shared" ref="DO35:DZ35" ca="1" si="31">DO44-DO54+DO38</f>
        <v>724913.83847006364</v>
      </c>
      <c r="DP35" s="22">
        <f t="shared" ca="1" si="31"/>
        <v>755071.18355812377</v>
      </c>
      <c r="DQ35" s="22">
        <f t="shared" ca="1" si="31"/>
        <v>739058.26331733016</v>
      </c>
      <c r="DR35" s="22">
        <f t="shared" ca="1" si="31"/>
        <v>726383.91254282498</v>
      </c>
      <c r="DS35" s="22">
        <f t="shared" ca="1" si="31"/>
        <v>729662.75153932383</v>
      </c>
      <c r="DT35" s="22">
        <f t="shared" ca="1" si="31"/>
        <v>738094.99311937648</v>
      </c>
      <c r="DU35" s="22">
        <f t="shared" ca="1" si="31"/>
        <v>733799.20547365316</v>
      </c>
      <c r="DV35" s="22">
        <f t="shared" ca="1" si="31"/>
        <v>740816.7947076899</v>
      </c>
      <c r="DW35" s="22">
        <f t="shared" ca="1" si="31"/>
        <v>687717.01538555638</v>
      </c>
      <c r="DX35" s="22">
        <f t="shared" ca="1" si="31"/>
        <v>701078.0157914809</v>
      </c>
      <c r="DY35" s="22">
        <f t="shared" ca="1" si="31"/>
        <v>744620.37929998932</v>
      </c>
      <c r="DZ35" s="22">
        <f t="shared" ca="1" si="31"/>
        <v>727886.22716579237</v>
      </c>
      <c r="EA35" s="23">
        <f ca="1">SUM(DO35:DZ35)</f>
        <v>8749102.5803712029</v>
      </c>
      <c r="EB35" s="22">
        <f t="shared" ref="EB35:EM35" ca="1" si="32">EB44-EB54+EB38</f>
        <v>711803.59229763586</v>
      </c>
      <c r="EC35" s="22">
        <f t="shared" ca="1" si="32"/>
        <v>688734.24467863666</v>
      </c>
      <c r="ED35" s="22">
        <f t="shared" ca="1" si="32"/>
        <v>746964.22619723354</v>
      </c>
      <c r="EE35" s="22">
        <f t="shared" ca="1" si="32"/>
        <v>718972.34671729372</v>
      </c>
      <c r="EF35" s="22">
        <f t="shared" ca="1" si="32"/>
        <v>690520.49922151014</v>
      </c>
      <c r="EG35" s="22">
        <f t="shared" ca="1" si="32"/>
        <v>747778.21075912693</v>
      </c>
      <c r="EH35" s="22">
        <f t="shared" ca="1" si="32"/>
        <v>735274.80696369929</v>
      </c>
      <c r="EI35" s="22">
        <f t="shared" ca="1" si="32"/>
        <v>717057.40208168013</v>
      </c>
      <c r="EJ35" s="22">
        <f t="shared" ca="1" si="32"/>
        <v>743773.61645288381</v>
      </c>
      <c r="EK35" s="22">
        <f t="shared" ca="1" si="32"/>
        <v>732661.55113265582</v>
      </c>
      <c r="EL35" s="22">
        <f t="shared" ca="1" si="32"/>
        <v>761443.40275557421</v>
      </c>
      <c r="EM35" s="22">
        <f t="shared" ca="1" si="32"/>
        <v>727022.47003941773</v>
      </c>
      <c r="EN35" s="23">
        <f ca="1">SUM(EB35:EM35)</f>
        <v>8722006.369297348</v>
      </c>
    </row>
    <row r="36" spans="1:144" ht="12.75" customHeight="1" outlineLevel="1" x14ac:dyDescent="0.2">
      <c r="A36" s="11" t="str">
        <f>Labels!B45</f>
        <v>Final Sales</v>
      </c>
      <c r="B36" s="24">
        <f t="shared" ref="B36:M36" si="33">B12+B21+B37</f>
        <v>963388.68108289549</v>
      </c>
      <c r="C36" s="24">
        <f t="shared" ca="1" si="33"/>
        <v>962683.7720335169</v>
      </c>
      <c r="D36" s="24">
        <f t="shared" ca="1" si="33"/>
        <v>961985.65809475258</v>
      </c>
      <c r="E36" s="24">
        <f t="shared" ca="1" si="33"/>
        <v>961463.89491026092</v>
      </c>
      <c r="F36" s="24">
        <f t="shared" ca="1" si="33"/>
        <v>960875.42862018605</v>
      </c>
      <c r="G36" s="24">
        <f t="shared" ca="1" si="33"/>
        <v>960321.86088890769</v>
      </c>
      <c r="H36" s="24">
        <f t="shared" ca="1" si="33"/>
        <v>959793.4989436469</v>
      </c>
      <c r="I36" s="24">
        <f t="shared" ca="1" si="33"/>
        <v>959211.09609134041</v>
      </c>
      <c r="J36" s="24">
        <f t="shared" ca="1" si="33"/>
        <v>958623.10474513622</v>
      </c>
      <c r="K36" s="24">
        <f t="shared" ca="1" si="33"/>
        <v>958015.3956515406</v>
      </c>
      <c r="L36" s="24">
        <f t="shared" ca="1" si="33"/>
        <v>957542.55299622857</v>
      </c>
      <c r="M36" s="24">
        <f t="shared" ca="1" si="33"/>
        <v>956992.29130911152</v>
      </c>
      <c r="N36" s="25">
        <f ca="1">SUM(B36:M36)</f>
        <v>11520897.235367522</v>
      </c>
      <c r="O36" s="24">
        <f t="shared" ref="O36:Z36" ca="1" si="34">O12+O21+O37</f>
        <v>956329.56551393797</v>
      </c>
      <c r="P36" s="24">
        <f t="shared" ca="1" si="34"/>
        <v>955862.99771586037</v>
      </c>
      <c r="Q36" s="24">
        <f t="shared" ca="1" si="34"/>
        <v>955309.80282515078</v>
      </c>
      <c r="R36" s="24">
        <f t="shared" ca="1" si="34"/>
        <v>954826.18482692807</v>
      </c>
      <c r="S36" s="24">
        <f t="shared" ca="1" si="34"/>
        <v>954211.21497895999</v>
      </c>
      <c r="T36" s="24">
        <f t="shared" ca="1" si="34"/>
        <v>953637.79992629669</v>
      </c>
      <c r="U36" s="24">
        <f t="shared" ca="1" si="34"/>
        <v>953073.26631043013</v>
      </c>
      <c r="V36" s="24">
        <f t="shared" ca="1" si="34"/>
        <v>952488.86299434479</v>
      </c>
      <c r="W36" s="24">
        <f t="shared" ca="1" si="34"/>
        <v>951908.22287540627</v>
      </c>
      <c r="X36" s="24">
        <f t="shared" ca="1" si="34"/>
        <v>951439.8392969768</v>
      </c>
      <c r="Y36" s="24">
        <f t="shared" ca="1" si="34"/>
        <v>951008.67908559449</v>
      </c>
      <c r="Z36" s="24">
        <f t="shared" ca="1" si="34"/>
        <v>950497.90693812422</v>
      </c>
      <c r="AA36" s="25">
        <f ca="1">SUM(O36:Z36)</f>
        <v>11440594.34328801</v>
      </c>
      <c r="AB36" s="24">
        <f t="shared" ref="AB36:AM36" ca="1" si="35">AB12+AB21+AB37</f>
        <v>949972.92913887289</v>
      </c>
      <c r="AC36" s="24">
        <f t="shared" ca="1" si="35"/>
        <v>949444.97956844757</v>
      </c>
      <c r="AD36" s="24">
        <f t="shared" ca="1" si="35"/>
        <v>948984.9492729475</v>
      </c>
      <c r="AE36" s="24">
        <f t="shared" ca="1" si="35"/>
        <v>948448.9128845263</v>
      </c>
      <c r="AF36" s="24">
        <f t="shared" ca="1" si="35"/>
        <v>948009.58594963863</v>
      </c>
      <c r="AG36" s="24">
        <f t="shared" ca="1" si="35"/>
        <v>947600.53955040395</v>
      </c>
      <c r="AH36" s="24">
        <f t="shared" ca="1" si="35"/>
        <v>947077.9736590978</v>
      </c>
      <c r="AI36" s="24">
        <f t="shared" ca="1" si="35"/>
        <v>946747.47129920369</v>
      </c>
      <c r="AJ36" s="24">
        <f t="shared" ca="1" si="35"/>
        <v>946235.72491486382</v>
      </c>
      <c r="AK36" s="24">
        <f t="shared" ca="1" si="35"/>
        <v>945682.8395100577</v>
      </c>
      <c r="AL36" s="24">
        <f t="shared" ca="1" si="35"/>
        <v>945218.51620478346</v>
      </c>
      <c r="AM36" s="24">
        <f t="shared" ca="1" si="35"/>
        <v>944780.17858892016</v>
      </c>
      <c r="AN36" s="25">
        <f ca="1">SUM(AB36:AM36)</f>
        <v>11368204.600541763</v>
      </c>
      <c r="AO36" s="24">
        <f t="shared" ref="AO36:AZ36" ca="1" si="36">AO12+AO21+AO37</f>
        <v>944247.98978681013</v>
      </c>
      <c r="AP36" s="24">
        <f t="shared" ca="1" si="36"/>
        <v>943696.7312690129</v>
      </c>
      <c r="AQ36" s="24">
        <f t="shared" ca="1" si="36"/>
        <v>943321.69056806958</v>
      </c>
      <c r="AR36" s="24">
        <f t="shared" ca="1" si="36"/>
        <v>942819.85918770486</v>
      </c>
      <c r="AS36" s="24">
        <f t="shared" ca="1" si="36"/>
        <v>942345.4048303751</v>
      </c>
      <c r="AT36" s="24">
        <f t="shared" ca="1" si="36"/>
        <v>941833.72383622278</v>
      </c>
      <c r="AU36" s="24">
        <f t="shared" ca="1" si="36"/>
        <v>941367.15161653946</v>
      </c>
      <c r="AV36" s="24">
        <f t="shared" ca="1" si="36"/>
        <v>940787.00781111722</v>
      </c>
      <c r="AW36" s="24">
        <f t="shared" ca="1" si="36"/>
        <v>940453.52283376746</v>
      </c>
      <c r="AX36" s="24">
        <f t="shared" ca="1" si="36"/>
        <v>940066.10809912463</v>
      </c>
      <c r="AY36" s="24">
        <f t="shared" ca="1" si="36"/>
        <v>939687.1119960252</v>
      </c>
      <c r="AZ36" s="24">
        <f t="shared" ca="1" si="36"/>
        <v>939173.34763112164</v>
      </c>
      <c r="BA36" s="25">
        <f ca="1">SUM(AO36:AZ36)</f>
        <v>11299799.649465891</v>
      </c>
      <c r="BB36" s="24">
        <f t="shared" ref="BB36:BM36" ca="1" si="37">BB12+BB21+BB37</f>
        <v>938807.98913507897</v>
      </c>
      <c r="BC36" s="24">
        <f t="shared" ca="1" si="37"/>
        <v>938509.76487025595</v>
      </c>
      <c r="BD36" s="24">
        <f t="shared" ca="1" si="37"/>
        <v>937979.96671412664</v>
      </c>
      <c r="BE36" s="24">
        <f t="shared" ca="1" si="37"/>
        <v>937561.06077473331</v>
      </c>
      <c r="BF36" s="24">
        <f t="shared" ca="1" si="37"/>
        <v>936998.58141445625</v>
      </c>
      <c r="BG36" s="24">
        <f t="shared" ca="1" si="37"/>
        <v>936547.28291839117</v>
      </c>
      <c r="BH36" s="24">
        <f t="shared" ca="1" si="37"/>
        <v>936124.54208844225</v>
      </c>
      <c r="BI36" s="24">
        <f t="shared" ca="1" si="37"/>
        <v>935755.48215299391</v>
      </c>
      <c r="BJ36" s="24">
        <f t="shared" ca="1" si="37"/>
        <v>935273.07984352601</v>
      </c>
      <c r="BK36" s="24">
        <f t="shared" ca="1" si="37"/>
        <v>934863.49807749712</v>
      </c>
      <c r="BL36" s="24">
        <f t="shared" ca="1" si="37"/>
        <v>934385.6377712047</v>
      </c>
      <c r="BM36" s="24">
        <f t="shared" ca="1" si="37"/>
        <v>933905.73243661935</v>
      </c>
      <c r="BN36" s="25">
        <f ca="1">SUM(BB36:BM36)</f>
        <v>11236712.618197326</v>
      </c>
      <c r="BO36" s="24">
        <f t="shared" ref="BO36:BZ36" ca="1" si="38">BO12+BO21+BO37</f>
        <v>933452.44301859895</v>
      </c>
      <c r="BP36" s="24">
        <f t="shared" ca="1" si="38"/>
        <v>933149.04586703412</v>
      </c>
      <c r="BQ36" s="24">
        <f t="shared" ca="1" si="38"/>
        <v>932622.13944553153</v>
      </c>
      <c r="BR36" s="24">
        <f t="shared" ca="1" si="38"/>
        <v>932156.19020858977</v>
      </c>
      <c r="BS36" s="24">
        <f t="shared" ca="1" si="38"/>
        <v>931700.37739295431</v>
      </c>
      <c r="BT36" s="24">
        <f t="shared" ca="1" si="38"/>
        <v>931225.21111286827</v>
      </c>
      <c r="BU36" s="24">
        <f t="shared" ca="1" si="38"/>
        <v>930911.11183589883</v>
      </c>
      <c r="BV36" s="24">
        <f t="shared" ca="1" si="38"/>
        <v>930481.61109487829</v>
      </c>
      <c r="BW36" s="24">
        <f t="shared" ca="1" si="38"/>
        <v>930169.5161821614</v>
      </c>
      <c r="BX36" s="24">
        <f t="shared" ca="1" si="38"/>
        <v>929661.93030876783</v>
      </c>
      <c r="BY36" s="24">
        <f t="shared" ca="1" si="38"/>
        <v>929176.25177898386</v>
      </c>
      <c r="BZ36" s="24">
        <f t="shared" ca="1" si="38"/>
        <v>928626.71932045498</v>
      </c>
      <c r="CA36" s="25">
        <f ca="1">SUM(BO36:BZ36)</f>
        <v>11173332.547566723</v>
      </c>
      <c r="CB36" s="24">
        <f t="shared" ref="CB36:CM36" ca="1" si="39">CB12+CB21+CB37</f>
        <v>928169.12681363092</v>
      </c>
      <c r="CC36" s="24">
        <f t="shared" ca="1" si="39"/>
        <v>927753.69616988825</v>
      </c>
      <c r="CD36" s="24">
        <f t="shared" ca="1" si="39"/>
        <v>927342.36868515203</v>
      </c>
      <c r="CE36" s="24">
        <f t="shared" ca="1" si="39"/>
        <v>926897.40701879072</v>
      </c>
      <c r="CF36" s="24">
        <f t="shared" ca="1" si="39"/>
        <v>926489.38257141074</v>
      </c>
      <c r="CG36" s="24">
        <f t="shared" ca="1" si="39"/>
        <v>925973.78530604998</v>
      </c>
      <c r="CH36" s="24">
        <f t="shared" ca="1" si="39"/>
        <v>925517.31895177916</v>
      </c>
      <c r="CI36" s="24">
        <f t="shared" ca="1" si="39"/>
        <v>925060.16743812908</v>
      </c>
      <c r="CJ36" s="24">
        <f t="shared" ca="1" si="39"/>
        <v>924626.15419720835</v>
      </c>
      <c r="CK36" s="24">
        <f t="shared" ca="1" si="39"/>
        <v>924155.93681113957</v>
      </c>
      <c r="CL36" s="24">
        <f t="shared" ca="1" si="39"/>
        <v>923605.10977171117</v>
      </c>
      <c r="CM36" s="24">
        <f t="shared" ca="1" si="39"/>
        <v>923229.66954905819</v>
      </c>
      <c r="CN36" s="25">
        <f ca="1">SUM(CB36:CM36)</f>
        <v>11108820.123283949</v>
      </c>
      <c r="CO36" s="24">
        <f t="shared" ref="CO36:CZ36" ca="1" si="40">CO12+CO21+CO37</f>
        <v>922738.53328619653</v>
      </c>
      <c r="CP36" s="24">
        <f t="shared" ca="1" si="40"/>
        <v>922425.28781945352</v>
      </c>
      <c r="CQ36" s="24">
        <f t="shared" ca="1" si="40"/>
        <v>921990.03479099635</v>
      </c>
      <c r="CR36" s="24">
        <f t="shared" ca="1" si="40"/>
        <v>921512.09282632207</v>
      </c>
      <c r="CS36" s="24">
        <f t="shared" ca="1" si="40"/>
        <v>921098.47549053025</v>
      </c>
      <c r="CT36" s="24">
        <f t="shared" ca="1" si="40"/>
        <v>920702.81226619426</v>
      </c>
      <c r="CU36" s="24">
        <f t="shared" ca="1" si="40"/>
        <v>920141.12770662399</v>
      </c>
      <c r="CV36" s="24">
        <f t="shared" ca="1" si="40"/>
        <v>919610.67291821458</v>
      </c>
      <c r="CW36" s="24">
        <f t="shared" ca="1" si="40"/>
        <v>919120.12217218638</v>
      </c>
      <c r="CX36" s="24">
        <f t="shared" ca="1" si="40"/>
        <v>918655.7135017527</v>
      </c>
      <c r="CY36" s="24">
        <f t="shared" ca="1" si="40"/>
        <v>918163.36068188783</v>
      </c>
      <c r="CZ36" s="24">
        <f t="shared" ca="1" si="40"/>
        <v>917813.31674781058</v>
      </c>
      <c r="DA36" s="25">
        <f ca="1">SUM(CO36:CZ36)</f>
        <v>11043971.550208168</v>
      </c>
      <c r="DB36" s="24">
        <f t="shared" ref="DB36:DM36" ca="1" si="41">DB12+DB21+DB37</f>
        <v>917374.54378427088</v>
      </c>
      <c r="DC36" s="24">
        <f t="shared" ca="1" si="41"/>
        <v>916980.82136330009</v>
      </c>
      <c r="DD36" s="24">
        <f t="shared" ca="1" si="41"/>
        <v>916602.05281995691</v>
      </c>
      <c r="DE36" s="24">
        <f t="shared" ca="1" si="41"/>
        <v>916037.53123209439</v>
      </c>
      <c r="DF36" s="24">
        <f t="shared" ca="1" si="41"/>
        <v>915628.45830331009</v>
      </c>
      <c r="DG36" s="24">
        <f t="shared" ca="1" si="41"/>
        <v>915187.23224689451</v>
      </c>
      <c r="DH36" s="24">
        <f t="shared" ca="1" si="41"/>
        <v>914625.51364212844</v>
      </c>
      <c r="DI36" s="24">
        <f t="shared" ca="1" si="41"/>
        <v>914177.5664583561</v>
      </c>
      <c r="DJ36" s="24">
        <f t="shared" ca="1" si="41"/>
        <v>913808.5651790211</v>
      </c>
      <c r="DK36" s="24">
        <f t="shared" ca="1" si="41"/>
        <v>913407.35894522432</v>
      </c>
      <c r="DL36" s="24">
        <f t="shared" ca="1" si="41"/>
        <v>913001.7142867021</v>
      </c>
      <c r="DM36" s="24">
        <f t="shared" ca="1" si="41"/>
        <v>912626.71883328178</v>
      </c>
      <c r="DN36" s="25">
        <f ca="1">SUM(DB36:DM36)</f>
        <v>10979458.07709454</v>
      </c>
      <c r="DO36" s="24">
        <f t="shared" ref="DO36:DZ36" ca="1" si="42">DO12+DO21+DO37</f>
        <v>912239.46605076699</v>
      </c>
      <c r="DP36" s="24">
        <f t="shared" ca="1" si="42"/>
        <v>911734.98050393688</v>
      </c>
      <c r="DQ36" s="24">
        <f t="shared" ca="1" si="42"/>
        <v>911306.6994524356</v>
      </c>
      <c r="DR36" s="24">
        <f t="shared" ca="1" si="42"/>
        <v>910851.84192056337</v>
      </c>
      <c r="DS36" s="24">
        <f t="shared" ca="1" si="42"/>
        <v>910333.34658183833</v>
      </c>
      <c r="DT36" s="24">
        <f t="shared" ca="1" si="42"/>
        <v>909859.82853322092</v>
      </c>
      <c r="DU36" s="24">
        <f t="shared" ca="1" si="42"/>
        <v>909424.93220588018</v>
      </c>
      <c r="DV36" s="24">
        <f t="shared" ca="1" si="42"/>
        <v>908997.6836556223</v>
      </c>
      <c r="DW36" s="24">
        <f t="shared" ca="1" si="42"/>
        <v>908609.11613749119</v>
      </c>
      <c r="DX36" s="24">
        <f t="shared" ca="1" si="42"/>
        <v>908066.80881799303</v>
      </c>
      <c r="DY36" s="24">
        <f t="shared" ca="1" si="42"/>
        <v>907605.22944232996</v>
      </c>
      <c r="DZ36" s="24">
        <f t="shared" ca="1" si="42"/>
        <v>907219.28376737994</v>
      </c>
      <c r="EA36" s="25">
        <f ca="1">SUM(DO36:DZ36)</f>
        <v>10916249.21706946</v>
      </c>
      <c r="EB36" s="24">
        <f t="shared" ref="EB36:EM36" ca="1" si="43">EB12+EB21+EB37</f>
        <v>906757.40344100457</v>
      </c>
      <c r="EC36" s="24">
        <f t="shared" ca="1" si="43"/>
        <v>906341.49380047922</v>
      </c>
      <c r="ED36" s="24">
        <f t="shared" ca="1" si="43"/>
        <v>905911.71172196814</v>
      </c>
      <c r="EE36" s="24">
        <f t="shared" ca="1" si="43"/>
        <v>905534.36873485986</v>
      </c>
      <c r="EF36" s="24">
        <f t="shared" ca="1" si="43"/>
        <v>905162.62262410193</v>
      </c>
      <c r="EG36" s="24">
        <f t="shared" ca="1" si="43"/>
        <v>904651.67156054138</v>
      </c>
      <c r="EH36" s="24">
        <f t="shared" ca="1" si="43"/>
        <v>904325.058030913</v>
      </c>
      <c r="EI36" s="24">
        <f t="shared" ca="1" si="43"/>
        <v>903837.90618583839</v>
      </c>
      <c r="EJ36" s="24">
        <f t="shared" ca="1" si="43"/>
        <v>903461.56479951192</v>
      </c>
      <c r="EK36" s="24">
        <f t="shared" ca="1" si="43"/>
        <v>903032.76686632261</v>
      </c>
      <c r="EL36" s="24">
        <f t="shared" ca="1" si="43"/>
        <v>902584.36364846479</v>
      </c>
      <c r="EM36" s="24">
        <f t="shared" ca="1" si="43"/>
        <v>902266.30428369285</v>
      </c>
      <c r="EN36" s="25">
        <f ca="1">SUM(EB36:EM36)</f>
        <v>10853867.2356977</v>
      </c>
    </row>
    <row r="37" spans="1:144" ht="12.75" customHeight="1" outlineLevel="1" x14ac:dyDescent="0.2">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x14ac:dyDescent="0.2">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x14ac:dyDescent="0.2"/>
    <row r="40" spans="1:144" ht="12.75" customHeight="1" outlineLevel="1" x14ac:dyDescent="0.2"/>
    <row r="41" spans="1:144" ht="12.75" customHeight="1" x14ac:dyDescent="0.2">
      <c r="A41" s="3" t="str">
        <f>"Output"</f>
        <v>Output</v>
      </c>
    </row>
    <row r="42" spans="1:144" ht="12.75" customHeight="1" outlineLevel="1" x14ac:dyDescent="0.2">
      <c r="A42" s="2" t="str">
        <f>" "</f>
        <v xml:space="preserve"> </v>
      </c>
    </row>
    <row r="43" spans="1:144" ht="12.75" customHeight="1" outlineLevel="1" x14ac:dyDescent="0.2">
      <c r="B43" s="19" t="str">
        <f>ZZZ__FnCalls!F7</f>
        <v>MMM 2010</v>
      </c>
      <c r="C43" s="20" t="str">
        <f>ZZZ__FnCalls!F8</f>
        <v>MMM 2010</v>
      </c>
      <c r="D43" s="20" t="str">
        <f>ZZZ__FnCalls!F9</f>
        <v>MMM 2010</v>
      </c>
      <c r="E43" s="20" t="str">
        <f>ZZZ__FnCalls!F10</f>
        <v>MMM 2010</v>
      </c>
      <c r="F43" s="20" t="str">
        <f>ZZZ__FnCalls!F11</f>
        <v>MMM 2010</v>
      </c>
      <c r="G43" s="20" t="str">
        <f>ZZZ__FnCalls!F12</f>
        <v>MMM 2010</v>
      </c>
      <c r="H43" s="20" t="str">
        <f>ZZZ__FnCalls!F13</f>
        <v>MMM 2010</v>
      </c>
      <c r="I43" s="20" t="str">
        <f>ZZZ__FnCalls!F14</f>
        <v>MMM 2010</v>
      </c>
      <c r="J43" s="20" t="str">
        <f>ZZZ__FnCalls!F15</f>
        <v>MMM 2010</v>
      </c>
      <c r="K43" s="20" t="str">
        <f>ZZZ__FnCalls!F16</f>
        <v>MMM 2010</v>
      </c>
      <c r="L43" s="20" t="str">
        <f>ZZZ__FnCalls!F17</f>
        <v>MMM 2010</v>
      </c>
      <c r="M43" s="20" t="str">
        <f>ZZZ__FnCalls!F18</f>
        <v>MMM 2010</v>
      </c>
      <c r="N43" s="21" t="str">
        <f>ZZZ__FnCalls!H7</f>
        <v>2010</v>
      </c>
      <c r="O43" s="20" t="str">
        <f>ZZZ__FnCalls!F19</f>
        <v>MMM 2011</v>
      </c>
      <c r="P43" s="20" t="str">
        <f>ZZZ__FnCalls!F20</f>
        <v>MMM 2011</v>
      </c>
      <c r="Q43" s="20" t="str">
        <f>ZZZ__FnCalls!F21</f>
        <v>MMM 2011</v>
      </c>
      <c r="R43" s="20" t="str">
        <f>ZZZ__FnCalls!F22</f>
        <v>MMM 2011</v>
      </c>
      <c r="S43" s="20" t="str">
        <f>ZZZ__FnCalls!F23</f>
        <v>MMM 2011</v>
      </c>
      <c r="T43" s="20" t="str">
        <f>ZZZ__FnCalls!F24</f>
        <v>MMM 2011</v>
      </c>
      <c r="U43" s="20" t="str">
        <f>ZZZ__FnCalls!F25</f>
        <v>MMM 2011</v>
      </c>
      <c r="V43" s="20" t="str">
        <f>ZZZ__FnCalls!F26</f>
        <v>MMM 2011</v>
      </c>
      <c r="W43" s="20" t="str">
        <f>ZZZ__FnCalls!F27</f>
        <v>MMM 2011</v>
      </c>
      <c r="X43" s="20" t="str">
        <f>ZZZ__FnCalls!F28</f>
        <v>MMM 2011</v>
      </c>
      <c r="Y43" s="20" t="str">
        <f>ZZZ__FnCalls!F29</f>
        <v>MMM 2011</v>
      </c>
      <c r="Z43" s="20" t="str">
        <f>ZZZ__FnCalls!F30</f>
        <v>MMM 2011</v>
      </c>
      <c r="AA43" s="21" t="str">
        <f>ZZZ__FnCalls!H19</f>
        <v>2011</v>
      </c>
      <c r="AB43" s="20" t="str">
        <f>ZZZ__FnCalls!F31</f>
        <v>MMM 2012</v>
      </c>
      <c r="AC43" s="20" t="str">
        <f>ZZZ__FnCalls!F32</f>
        <v>MMM 2012</v>
      </c>
      <c r="AD43" s="20" t="str">
        <f>ZZZ__FnCalls!F33</f>
        <v>MMM 2012</v>
      </c>
      <c r="AE43" s="20" t="str">
        <f>ZZZ__FnCalls!F34</f>
        <v>MMM 2012</v>
      </c>
      <c r="AF43" s="20" t="str">
        <f>ZZZ__FnCalls!F35</f>
        <v>MMM 2012</v>
      </c>
      <c r="AG43" s="20" t="str">
        <f>ZZZ__FnCalls!F36</f>
        <v>MMM 2012</v>
      </c>
      <c r="AH43" s="20" t="str">
        <f>ZZZ__FnCalls!F37</f>
        <v>MMM 2012</v>
      </c>
      <c r="AI43" s="20" t="str">
        <f>ZZZ__FnCalls!F38</f>
        <v>MMM 2012</v>
      </c>
      <c r="AJ43" s="20" t="str">
        <f>ZZZ__FnCalls!F39</f>
        <v>MMM 2012</v>
      </c>
      <c r="AK43" s="20" t="str">
        <f>ZZZ__FnCalls!F40</f>
        <v>MMM 2012</v>
      </c>
      <c r="AL43" s="20" t="str">
        <f>ZZZ__FnCalls!F41</f>
        <v>MMM 2012</v>
      </c>
      <c r="AM43" s="20" t="str">
        <f>ZZZ__FnCalls!F42</f>
        <v>MMM 2012</v>
      </c>
      <c r="AN43" s="21" t="str">
        <f>ZZZ__FnCalls!H31</f>
        <v>2012</v>
      </c>
      <c r="AO43" s="20" t="str">
        <f>ZZZ__FnCalls!F43</f>
        <v>MMM 2013</v>
      </c>
      <c r="AP43" s="20" t="str">
        <f>ZZZ__FnCalls!F44</f>
        <v>MMM 2013</v>
      </c>
      <c r="AQ43" s="20" t="str">
        <f>ZZZ__FnCalls!F45</f>
        <v>MMM 2013</v>
      </c>
      <c r="AR43" s="20" t="str">
        <f>ZZZ__FnCalls!F46</f>
        <v>MMM 2013</v>
      </c>
      <c r="AS43" s="20" t="str">
        <f>ZZZ__FnCalls!F47</f>
        <v>MMM 2013</v>
      </c>
      <c r="AT43" s="20" t="str">
        <f>ZZZ__FnCalls!F48</f>
        <v>MMM 2013</v>
      </c>
      <c r="AU43" s="20" t="str">
        <f>ZZZ__FnCalls!F49</f>
        <v>MMM 2013</v>
      </c>
      <c r="AV43" s="20" t="str">
        <f>ZZZ__FnCalls!F50</f>
        <v>MMM 2013</v>
      </c>
      <c r="AW43" s="20" t="str">
        <f>ZZZ__FnCalls!F51</f>
        <v>MMM 2013</v>
      </c>
      <c r="AX43" s="20" t="str">
        <f>ZZZ__FnCalls!F52</f>
        <v>MMM 2013</v>
      </c>
      <c r="AY43" s="20" t="str">
        <f>ZZZ__FnCalls!F53</f>
        <v>MMM 2013</v>
      </c>
      <c r="AZ43" s="20" t="str">
        <f>ZZZ__FnCalls!F54</f>
        <v>MMM 2013</v>
      </c>
      <c r="BA43" s="21" t="str">
        <f>ZZZ__FnCalls!H43</f>
        <v>2013</v>
      </c>
      <c r="BB43" s="20" t="str">
        <f>ZZZ__FnCalls!F55</f>
        <v>MMM 2014</v>
      </c>
      <c r="BC43" s="20" t="str">
        <f>ZZZ__FnCalls!F56</f>
        <v>MMM 2014</v>
      </c>
      <c r="BD43" s="20" t="str">
        <f>ZZZ__FnCalls!F57</f>
        <v>MMM 2014</v>
      </c>
      <c r="BE43" s="20" t="str">
        <f>ZZZ__FnCalls!F58</f>
        <v>MMM 2014</v>
      </c>
      <c r="BF43" s="20" t="str">
        <f>ZZZ__FnCalls!F59</f>
        <v>MMM 2014</v>
      </c>
      <c r="BG43" s="20" t="str">
        <f>ZZZ__FnCalls!F60</f>
        <v>MMM 2014</v>
      </c>
      <c r="BH43" s="20" t="str">
        <f>ZZZ__FnCalls!F61</f>
        <v>MMM 2014</v>
      </c>
      <c r="BI43" s="20" t="str">
        <f>ZZZ__FnCalls!F62</f>
        <v>MMM 2014</v>
      </c>
      <c r="BJ43" s="20" t="str">
        <f>ZZZ__FnCalls!F63</f>
        <v>MMM 2014</v>
      </c>
      <c r="BK43" s="20" t="str">
        <f>ZZZ__FnCalls!F64</f>
        <v>MMM 2014</v>
      </c>
      <c r="BL43" s="20" t="str">
        <f>ZZZ__FnCalls!F65</f>
        <v>MMM 2014</v>
      </c>
      <c r="BM43" s="20" t="str">
        <f>ZZZ__FnCalls!F66</f>
        <v>MMM 2014</v>
      </c>
      <c r="BN43" s="21" t="str">
        <f>ZZZ__FnCalls!H55</f>
        <v>2014</v>
      </c>
      <c r="BO43" s="20" t="str">
        <f>ZZZ__FnCalls!F67</f>
        <v>MMM 2015</v>
      </c>
      <c r="BP43" s="20" t="str">
        <f>ZZZ__FnCalls!F68</f>
        <v>MMM 2015</v>
      </c>
      <c r="BQ43" s="20" t="str">
        <f>ZZZ__FnCalls!F69</f>
        <v>MMM 2015</v>
      </c>
      <c r="BR43" s="20" t="str">
        <f>ZZZ__FnCalls!F70</f>
        <v>MMM 2015</v>
      </c>
      <c r="BS43" s="20" t="str">
        <f>ZZZ__FnCalls!F71</f>
        <v>MMM 2015</v>
      </c>
      <c r="BT43" s="20" t="str">
        <f>ZZZ__FnCalls!F72</f>
        <v>MMM 2015</v>
      </c>
      <c r="BU43" s="20" t="str">
        <f>ZZZ__FnCalls!F73</f>
        <v>MMM 2015</v>
      </c>
      <c r="BV43" s="20" t="str">
        <f>ZZZ__FnCalls!F74</f>
        <v>MMM 2015</v>
      </c>
      <c r="BW43" s="20" t="str">
        <f>ZZZ__FnCalls!F75</f>
        <v>MMM 2015</v>
      </c>
      <c r="BX43" s="20" t="str">
        <f>ZZZ__FnCalls!F76</f>
        <v>MMM 2015</v>
      </c>
      <c r="BY43" s="20" t="str">
        <f>ZZZ__FnCalls!F77</f>
        <v>MMM 2015</v>
      </c>
      <c r="BZ43" s="20" t="str">
        <f>ZZZ__FnCalls!F78</f>
        <v>MMM 2015</v>
      </c>
      <c r="CA43" s="21" t="str">
        <f>ZZZ__FnCalls!H67</f>
        <v>2015</v>
      </c>
      <c r="CB43" s="20" t="str">
        <f>ZZZ__FnCalls!F79</f>
        <v>MMM 2016</v>
      </c>
      <c r="CC43" s="20" t="str">
        <f>ZZZ__FnCalls!F80</f>
        <v>MMM 2016</v>
      </c>
      <c r="CD43" s="20" t="str">
        <f>ZZZ__FnCalls!F81</f>
        <v>MMM 2016</v>
      </c>
      <c r="CE43" s="20" t="str">
        <f>ZZZ__FnCalls!F82</f>
        <v>MMM 2016</v>
      </c>
      <c r="CF43" s="20" t="str">
        <f>ZZZ__FnCalls!F83</f>
        <v>MMM 2016</v>
      </c>
      <c r="CG43" s="20" t="str">
        <f>ZZZ__FnCalls!F84</f>
        <v>MMM 2016</v>
      </c>
      <c r="CH43" s="20" t="str">
        <f>ZZZ__FnCalls!F85</f>
        <v>MMM 2016</v>
      </c>
      <c r="CI43" s="20" t="str">
        <f>ZZZ__FnCalls!F86</f>
        <v>MMM 2016</v>
      </c>
      <c r="CJ43" s="20" t="str">
        <f>ZZZ__FnCalls!F87</f>
        <v>MMM 2016</v>
      </c>
      <c r="CK43" s="20" t="str">
        <f>ZZZ__FnCalls!F88</f>
        <v>MMM 2016</v>
      </c>
      <c r="CL43" s="20" t="str">
        <f>ZZZ__FnCalls!F89</f>
        <v>MMM 2016</v>
      </c>
      <c r="CM43" s="20" t="str">
        <f>ZZZ__FnCalls!F90</f>
        <v>MMM 2016</v>
      </c>
      <c r="CN43" s="21" t="str">
        <f>ZZZ__FnCalls!H79</f>
        <v>2016</v>
      </c>
      <c r="CO43" s="20" t="str">
        <f>ZZZ__FnCalls!F91</f>
        <v>MMM 2017</v>
      </c>
      <c r="CP43" s="20" t="str">
        <f>ZZZ__FnCalls!F92</f>
        <v>MMM 2017</v>
      </c>
      <c r="CQ43" s="20" t="str">
        <f>ZZZ__FnCalls!F93</f>
        <v>MMM 2017</v>
      </c>
      <c r="CR43" s="20" t="str">
        <f>ZZZ__FnCalls!F94</f>
        <v>MMM 2017</v>
      </c>
      <c r="CS43" s="20" t="str">
        <f>ZZZ__FnCalls!F95</f>
        <v>MMM 2017</v>
      </c>
      <c r="CT43" s="20" t="str">
        <f>ZZZ__FnCalls!F96</f>
        <v>MMM 2017</v>
      </c>
      <c r="CU43" s="20" t="str">
        <f>ZZZ__FnCalls!F97</f>
        <v>MMM 2017</v>
      </c>
      <c r="CV43" s="20" t="str">
        <f>ZZZ__FnCalls!F98</f>
        <v>MMM 2017</v>
      </c>
      <c r="CW43" s="20" t="str">
        <f>ZZZ__FnCalls!F99</f>
        <v>MMM 2017</v>
      </c>
      <c r="CX43" s="20" t="str">
        <f>ZZZ__FnCalls!F100</f>
        <v>MMM 2017</v>
      </c>
      <c r="CY43" s="20" t="str">
        <f>ZZZ__FnCalls!F101</f>
        <v>MMM 2017</v>
      </c>
      <c r="CZ43" s="20" t="str">
        <f>ZZZ__FnCalls!F102</f>
        <v>MMM 2017</v>
      </c>
      <c r="DA43" s="21" t="str">
        <f>ZZZ__FnCalls!H91</f>
        <v>2017</v>
      </c>
      <c r="DB43" s="20" t="str">
        <f>ZZZ__FnCalls!F103</f>
        <v>MMM 2018</v>
      </c>
      <c r="DC43" s="20" t="str">
        <f>ZZZ__FnCalls!F104</f>
        <v>MMM 2018</v>
      </c>
      <c r="DD43" s="20" t="str">
        <f>ZZZ__FnCalls!F105</f>
        <v>MMM 2018</v>
      </c>
      <c r="DE43" s="20" t="str">
        <f>ZZZ__FnCalls!F106</f>
        <v>MMM 2018</v>
      </c>
      <c r="DF43" s="20" t="str">
        <f>ZZZ__FnCalls!F107</f>
        <v>MMM 2018</v>
      </c>
      <c r="DG43" s="20" t="str">
        <f>ZZZ__FnCalls!F108</f>
        <v>MMM 2018</v>
      </c>
      <c r="DH43" s="20" t="str">
        <f>ZZZ__FnCalls!F109</f>
        <v>MMM 2018</v>
      </c>
      <c r="DI43" s="20" t="str">
        <f>ZZZ__FnCalls!F110</f>
        <v>MMM 2018</v>
      </c>
      <c r="DJ43" s="20" t="str">
        <f>ZZZ__FnCalls!F111</f>
        <v>MMM 2018</v>
      </c>
      <c r="DK43" s="20" t="str">
        <f>ZZZ__FnCalls!F112</f>
        <v>MMM 2018</v>
      </c>
      <c r="DL43" s="20" t="str">
        <f>ZZZ__FnCalls!F113</f>
        <v>MMM 2018</v>
      </c>
      <c r="DM43" s="20" t="str">
        <f>ZZZ__FnCalls!F114</f>
        <v>MMM 2018</v>
      </c>
      <c r="DN43" s="21" t="str">
        <f>ZZZ__FnCalls!H103</f>
        <v>2018</v>
      </c>
      <c r="DO43" s="20" t="str">
        <f>ZZZ__FnCalls!F115</f>
        <v>MMM 2019</v>
      </c>
      <c r="DP43" s="20" t="str">
        <f>ZZZ__FnCalls!F116</f>
        <v>MMM 2019</v>
      </c>
      <c r="DQ43" s="20" t="str">
        <f>ZZZ__FnCalls!F117</f>
        <v>MMM 2019</v>
      </c>
      <c r="DR43" s="20" t="str">
        <f>ZZZ__FnCalls!F118</f>
        <v>MMM 2019</v>
      </c>
      <c r="DS43" s="20" t="str">
        <f>ZZZ__FnCalls!F119</f>
        <v>MMM 2019</v>
      </c>
      <c r="DT43" s="20" t="str">
        <f>ZZZ__FnCalls!F120</f>
        <v>MMM 2019</v>
      </c>
      <c r="DU43" s="20" t="str">
        <f>ZZZ__FnCalls!F121</f>
        <v>MMM 2019</v>
      </c>
      <c r="DV43" s="20" t="str">
        <f>ZZZ__FnCalls!F122</f>
        <v>MMM 2019</v>
      </c>
      <c r="DW43" s="20" t="str">
        <f>ZZZ__FnCalls!F123</f>
        <v>MMM 2019</v>
      </c>
      <c r="DX43" s="20" t="str">
        <f>ZZZ__FnCalls!F124</f>
        <v>MMM 2019</v>
      </c>
      <c r="DY43" s="20" t="str">
        <f>ZZZ__FnCalls!F125</f>
        <v>MMM 2019</v>
      </c>
      <c r="DZ43" s="20" t="str">
        <f>ZZZ__FnCalls!F126</f>
        <v>MMM 2019</v>
      </c>
      <c r="EA43" s="21" t="str">
        <f>ZZZ__FnCalls!H115</f>
        <v>2019</v>
      </c>
      <c r="EB43" s="20" t="str">
        <f>ZZZ__FnCalls!F127</f>
        <v>MMM 2020</v>
      </c>
      <c r="EC43" s="20" t="str">
        <f>ZZZ__FnCalls!F128</f>
        <v>MMM 2020</v>
      </c>
      <c r="ED43" s="20" t="str">
        <f>ZZZ__FnCalls!F129</f>
        <v>MMM 2020</v>
      </c>
      <c r="EE43" s="20" t="str">
        <f>ZZZ__FnCalls!F130</f>
        <v>MMM 2020</v>
      </c>
      <c r="EF43" s="20" t="str">
        <f>ZZZ__FnCalls!F131</f>
        <v>MMM 2020</v>
      </c>
      <c r="EG43" s="20" t="str">
        <f>ZZZ__FnCalls!F132</f>
        <v>MMM 2020</v>
      </c>
      <c r="EH43" s="20" t="str">
        <f>ZZZ__FnCalls!F133</f>
        <v>MMM 2020</v>
      </c>
      <c r="EI43" s="20" t="str">
        <f>ZZZ__FnCalls!F134</f>
        <v>MMM 2020</v>
      </c>
      <c r="EJ43" s="20" t="str">
        <f>ZZZ__FnCalls!F135</f>
        <v>MMM 2020</v>
      </c>
      <c r="EK43" s="20" t="str">
        <f>ZZZ__FnCalls!F136</f>
        <v>MMM 2020</v>
      </c>
      <c r="EL43" s="20" t="str">
        <f>ZZZ__FnCalls!F137</f>
        <v>MMM 2020</v>
      </c>
      <c r="EM43" s="20" t="str">
        <f>ZZZ__FnCalls!F138</f>
        <v>MMM 2020</v>
      </c>
      <c r="EN43" s="21" t="str">
        <f>ZZZ__FnCalls!H127</f>
        <v>2020</v>
      </c>
    </row>
    <row r="44" spans="1:144" ht="12.75" customHeight="1" outlineLevel="1" x14ac:dyDescent="0.2">
      <c r="A44" s="7" t="str">
        <f>Labels!B64</f>
        <v>Output</v>
      </c>
      <c r="B44" s="22">
        <f ca="1">B45*(1-Inputs!B21)+B11*Inputs!B21+B46</f>
        <v>1123323.9031261327</v>
      </c>
      <c r="C44" s="22">
        <f ca="1">C45*(1-Inputs!B21)+C11*Inputs!B21+C46</f>
        <v>1130083.6590208695</v>
      </c>
      <c r="D44" s="22">
        <f ca="1">D45*(1-Inputs!B21)+D11*Inputs!B21+D46</f>
        <v>1216020.1409416534</v>
      </c>
      <c r="E44" s="22">
        <f ca="1">E45*(1-Inputs!B21)+E11*Inputs!B21+E46</f>
        <v>1168150.4886910128</v>
      </c>
      <c r="F44" s="22">
        <f ca="1">F45*(1-Inputs!B21)+F11*Inputs!B21+F46</f>
        <v>1140629.6357428324</v>
      </c>
      <c r="G44" s="22">
        <f ca="1">G45*(1-Inputs!B21)+G11*Inputs!B21+G46</f>
        <v>1169260.156600283</v>
      </c>
      <c r="H44" s="22">
        <f ca="1">H45*(1-Inputs!B21)+H11*Inputs!B21+H46</f>
        <v>1158807.9782657281</v>
      </c>
      <c r="I44" s="22">
        <f ca="1">I45*(1-Inputs!B21)+I11*Inputs!B21+I46</f>
        <v>1145137.2756894247</v>
      </c>
      <c r="J44" s="22">
        <f ca="1">J45*(1-Inputs!B21)+J11*Inputs!B21+J46</f>
        <v>1147295.0812381799</v>
      </c>
      <c r="K44" s="22">
        <f ca="1">K45*(1-Inputs!B21)+K11*Inputs!B21+K46</f>
        <v>1176783.758439926</v>
      </c>
      <c r="L44" s="22">
        <f ca="1">L45*(1-Inputs!B21)+L11*Inputs!B21+L46</f>
        <v>1167731.7658975462</v>
      </c>
      <c r="M44" s="22">
        <f ca="1">M45*(1-Inputs!B21)+M11*Inputs!B21+M46</f>
        <v>1100587.4381650391</v>
      </c>
      <c r="N44" s="23">
        <f ca="1">SUM(B44:M44)</f>
        <v>13843811.281818628</v>
      </c>
      <c r="O44" s="22">
        <f ca="1">O45*(1-Inputs!B21)+O11*Inputs!B21+O46</f>
        <v>1183211.7422294577</v>
      </c>
      <c r="P44" s="22">
        <f ca="1">P45*(1-Inputs!B21)+P11*Inputs!B21+P46</f>
        <v>1164285.7869032908</v>
      </c>
      <c r="Q44" s="22">
        <f ca="1">Q45*(1-Inputs!B21)+Q11*Inputs!B21+Q46</f>
        <v>1135224.3293755583</v>
      </c>
      <c r="R44" s="22">
        <f ca="1">R45*(1-Inputs!B21)+R11*Inputs!B21+R46</f>
        <v>1132710.3414438458</v>
      </c>
      <c r="S44" s="22">
        <f ca="1">S45*(1-Inputs!B21)+S11*Inputs!B21+S46</f>
        <v>1169232.9476722553</v>
      </c>
      <c r="T44" s="22">
        <f ca="1">T45*(1-Inputs!B21)+T11*Inputs!B21+T46</f>
        <v>1120448.0533429887</v>
      </c>
      <c r="U44" s="22">
        <f ca="1">U45*(1-Inputs!B21)+U11*Inputs!B21+U46</f>
        <v>1123455.0990045483</v>
      </c>
      <c r="V44" s="22">
        <f ca="1">V45*(1-Inputs!B21)+V11*Inputs!B21+V46</f>
        <v>1138316.1153387788</v>
      </c>
      <c r="W44" s="22">
        <f ca="1">W45*(1-Inputs!B21)+W11*Inputs!B21+W46</f>
        <v>1137612.3843537665</v>
      </c>
      <c r="X44" s="22">
        <f ca="1">X45*(1-Inputs!B21)+X11*Inputs!B21+X46</f>
        <v>1182386.5529571157</v>
      </c>
      <c r="Y44" s="22">
        <f ca="1">Y45*(1-Inputs!B21)+Y11*Inputs!B21+Y46</f>
        <v>1119184.0168711962</v>
      </c>
      <c r="Z44" s="22">
        <f ca="1">Z45*(1-Inputs!B21)+Z11*Inputs!B21+Z46</f>
        <v>1113692.3719753569</v>
      </c>
      <c r="AA44" s="23">
        <f ca="1">SUM(O44:Z44)</f>
        <v>13719759.741468159</v>
      </c>
      <c r="AB44" s="22">
        <f ca="1">AB45*(1-Inputs!B21)+AB11*Inputs!B21+AB46</f>
        <v>1107446.4054989684</v>
      </c>
      <c r="AC44" s="22">
        <f ca="1">AC45*(1-Inputs!B21)+AC11*Inputs!B21+AC46</f>
        <v>1146635.3417636803</v>
      </c>
      <c r="AD44" s="22">
        <f ca="1">AD45*(1-Inputs!B21)+AD11*Inputs!B21+AD46</f>
        <v>1147857.1097386517</v>
      </c>
      <c r="AE44" s="22">
        <f ca="1">AE45*(1-Inputs!B21)+AE11*Inputs!B21+AE46</f>
        <v>1164729.2682454134</v>
      </c>
      <c r="AF44" s="22">
        <f ca="1">AF45*(1-Inputs!B21)+AF11*Inputs!B21+AF46</f>
        <v>1159437.1398023169</v>
      </c>
      <c r="AG44" s="22">
        <f ca="1">AG45*(1-Inputs!B21)+AG11*Inputs!B21+AG46</f>
        <v>1134752.4534159699</v>
      </c>
      <c r="AH44" s="22">
        <f ca="1">AH45*(1-Inputs!B21)+AH11*Inputs!B21+AH46</f>
        <v>1149191.6331986391</v>
      </c>
      <c r="AI44" s="22">
        <f ca="1">AI45*(1-Inputs!B21)+AI11*Inputs!B21+AI46</f>
        <v>1116244.6014754961</v>
      </c>
      <c r="AJ44" s="22">
        <f ca="1">AJ45*(1-Inputs!B21)+AJ11*Inputs!B21+AJ46</f>
        <v>1121899.3256554604</v>
      </c>
      <c r="AK44" s="22">
        <f ca="1">AK45*(1-Inputs!B21)+AK11*Inputs!B21+AK46</f>
        <v>1139547.1813089482</v>
      </c>
      <c r="AL44" s="22">
        <f ca="1">AL45*(1-Inputs!B21)+AL11*Inputs!B21+AL46</f>
        <v>1127840.1625948339</v>
      </c>
      <c r="AM44" s="22">
        <f ca="1">AM45*(1-Inputs!B21)+AM11*Inputs!B21+AM46</f>
        <v>1054149.5772150874</v>
      </c>
      <c r="AN44" s="23">
        <f ca="1">SUM(AB44:AM44)</f>
        <v>13569730.199913464</v>
      </c>
      <c r="AO44" s="22">
        <f ca="1">AO45*(1-Inputs!B21)+AO11*Inputs!B21+AO46</f>
        <v>1094805.0104467722</v>
      </c>
      <c r="AP44" s="22">
        <f ca="1">AP45*(1-Inputs!B21)+AP11*Inputs!B21+AP46</f>
        <v>1141314.5365920279</v>
      </c>
      <c r="AQ44" s="22">
        <f ca="1">AQ45*(1-Inputs!B21)+AQ11*Inputs!B21+AQ46</f>
        <v>1082299.0242780903</v>
      </c>
      <c r="AR44" s="22">
        <f ca="1">AR45*(1-Inputs!B21)+AR11*Inputs!B21+AR46</f>
        <v>1080405.3925332264</v>
      </c>
      <c r="AS44" s="22">
        <f ca="1">AS45*(1-Inputs!B21)+AS11*Inputs!B21+AS46</f>
        <v>1067394.1170332064</v>
      </c>
      <c r="AT44" s="22">
        <f ca="1">AT45*(1-Inputs!B21)+AT11*Inputs!B21+AT46</f>
        <v>1150902.8868307483</v>
      </c>
      <c r="AU44" s="22">
        <f ca="1">AU45*(1-Inputs!B21)+AU11*Inputs!B21+AU46</f>
        <v>1044785.1400264067</v>
      </c>
      <c r="AV44" s="22">
        <f ca="1">AV45*(1-Inputs!B21)+AV11*Inputs!B21+AV46</f>
        <v>1111541.9590249921</v>
      </c>
      <c r="AW44" s="22">
        <f ca="1">AW45*(1-Inputs!B21)+AW11*Inputs!B21+AW46</f>
        <v>1156213.3883723805</v>
      </c>
      <c r="AX44" s="22">
        <f ca="1">AX45*(1-Inputs!B21)+AX11*Inputs!B21+AX46</f>
        <v>1131281.3192180137</v>
      </c>
      <c r="AY44" s="22">
        <f ca="1">AY45*(1-Inputs!B21)+AY11*Inputs!B21+AY46</f>
        <v>1125766.4057013576</v>
      </c>
      <c r="AZ44" s="22">
        <f ca="1">AZ45*(1-Inputs!B21)+AZ11*Inputs!B21+AZ46</f>
        <v>1088431.4508491217</v>
      </c>
      <c r="BA44" s="23">
        <f ca="1">SUM(AO44:AZ44)</f>
        <v>13275140.630906342</v>
      </c>
      <c r="BB44" s="22">
        <f ca="1">BB45*(1-Inputs!B21)+BB11*Inputs!B21+BB46</f>
        <v>1138615.301629971</v>
      </c>
      <c r="BC44" s="22">
        <f ca="1">BC45*(1-Inputs!B21)+BC11*Inputs!B21+BC46</f>
        <v>1086880.0364523374</v>
      </c>
      <c r="BD44" s="22">
        <f ca="1">BD45*(1-Inputs!B21)+BD11*Inputs!B21+BD46</f>
        <v>1114817.0018440948</v>
      </c>
      <c r="BE44" s="22">
        <f ca="1">BE45*(1-Inputs!B21)+BE11*Inputs!B21+BE46</f>
        <v>1036382.4969089569</v>
      </c>
      <c r="BF44" s="22">
        <f ca="1">BF45*(1-Inputs!B21)+BF11*Inputs!B21+BF46</f>
        <v>1126131.8060337494</v>
      </c>
      <c r="BG44" s="22">
        <f ca="1">BG45*(1-Inputs!B21)+BG11*Inputs!B21+BG46</f>
        <v>1088947.0477011118</v>
      </c>
      <c r="BH44" s="22">
        <f ca="1">BH45*(1-Inputs!B21)+BH11*Inputs!B21+BH46</f>
        <v>1072729.6127678733</v>
      </c>
      <c r="BI44" s="22">
        <f ca="1">BI45*(1-Inputs!B21)+BI11*Inputs!B21+BI46</f>
        <v>1105895.3235827747</v>
      </c>
      <c r="BJ44" s="22">
        <f ca="1">BJ45*(1-Inputs!B21)+BJ11*Inputs!B21+BJ46</f>
        <v>1088632.7820747995</v>
      </c>
      <c r="BK44" s="22">
        <f ca="1">BK45*(1-Inputs!B21)+BK11*Inputs!B21+BK46</f>
        <v>1055399.9517623994</v>
      </c>
      <c r="BL44" s="22">
        <f ca="1">BL45*(1-Inputs!B21)+BL11*Inputs!B21+BL46</f>
        <v>1080915.1468117111</v>
      </c>
      <c r="BM44" s="22">
        <f ca="1">BM45*(1-Inputs!B21)+BM11*Inputs!B21+BM46</f>
        <v>1079583.3357435958</v>
      </c>
      <c r="BN44" s="23">
        <f ca="1">SUM(BB44:BM44)</f>
        <v>13074929.843313374</v>
      </c>
      <c r="BO44" s="22">
        <f ca="1">BO45*(1-Inputs!B21)+BO11*Inputs!B21+BO46</f>
        <v>1107572.3046660591</v>
      </c>
      <c r="BP44" s="22">
        <f ca="1">BP45*(1-Inputs!B21)+BP11*Inputs!B21+BP46</f>
        <v>1042898.8137148739</v>
      </c>
      <c r="BQ44" s="22">
        <f ca="1">BQ45*(1-Inputs!B21)+BQ11*Inputs!B21+BQ46</f>
        <v>1061667.0445319766</v>
      </c>
      <c r="BR44" s="22">
        <f ca="1">BR45*(1-Inputs!B21)+BR11*Inputs!B21+BR46</f>
        <v>1078647.5348710122</v>
      </c>
      <c r="BS44" s="22">
        <f ca="1">BS45*(1-Inputs!B21)+BS11*Inputs!B21+BS46</f>
        <v>1053027.9305407519</v>
      </c>
      <c r="BT44" s="22">
        <f ca="1">BT45*(1-Inputs!B21)+BT11*Inputs!B21+BT46</f>
        <v>1114925.2619089517</v>
      </c>
      <c r="BU44" s="22">
        <f ca="1">BU45*(1-Inputs!B21)+BU11*Inputs!B21+BU46</f>
        <v>1067680.2810649418</v>
      </c>
      <c r="BV44" s="22">
        <f ca="1">BV45*(1-Inputs!B21)+BV11*Inputs!B21+BV46</f>
        <v>1120070.9103705355</v>
      </c>
      <c r="BW44" s="22">
        <f ca="1">BW45*(1-Inputs!B21)+BW11*Inputs!B21+BW46</f>
        <v>1031968.2512687241</v>
      </c>
      <c r="BX44" s="22">
        <f ca="1">BX45*(1-Inputs!B21)+BX11*Inputs!B21+BX46</f>
        <v>1051150.9352022454</v>
      </c>
      <c r="BY44" s="22">
        <f ca="1">BY45*(1-Inputs!B21)+BY11*Inputs!B21+BY46</f>
        <v>1046052.1178448768</v>
      </c>
      <c r="BZ44" s="22">
        <f ca="1">BZ45*(1-Inputs!B21)+BZ11*Inputs!B21+BZ46</f>
        <v>1011505.4464608048</v>
      </c>
      <c r="CA44" s="23">
        <f ca="1">SUM(BO44:BZ44)</f>
        <v>12787166.83244575</v>
      </c>
      <c r="CB44" s="22">
        <f ca="1">CB45*(1-Inputs!B21)+CB11*Inputs!B21+CB46</f>
        <v>1102617.2784448366</v>
      </c>
      <c r="CC44" s="22">
        <f ca="1">CC45*(1-Inputs!B21)+CC11*Inputs!B21+CC46</f>
        <v>1078352.6144321943</v>
      </c>
      <c r="CD44" s="22">
        <f ca="1">CD45*(1-Inputs!B21)+CD11*Inputs!B21+CD46</f>
        <v>1073182.7866173005</v>
      </c>
      <c r="CE44" s="22">
        <f ca="1">CE45*(1-Inputs!B21)+CE11*Inputs!B21+CE46</f>
        <v>1055459.808094301</v>
      </c>
      <c r="CF44" s="22">
        <f ca="1">CF45*(1-Inputs!B21)+CF11*Inputs!B21+CF46</f>
        <v>1033536.1412964213</v>
      </c>
      <c r="CG44" s="22">
        <f ca="1">CG45*(1-Inputs!B21)+CG11*Inputs!B21+CG46</f>
        <v>1030006.6614171691</v>
      </c>
      <c r="CH44" s="22">
        <f ca="1">CH45*(1-Inputs!B21)+CH11*Inputs!B21+CH46</f>
        <v>1045565.9091930371</v>
      </c>
      <c r="CI44" s="22">
        <f ca="1">CI45*(1-Inputs!B21)+CI11*Inputs!B21+CI46</f>
        <v>1040302.5647660592</v>
      </c>
      <c r="CJ44" s="22">
        <f ca="1">CJ45*(1-Inputs!B21)+CJ11*Inputs!B21+CJ46</f>
        <v>1067680.818536585</v>
      </c>
      <c r="CK44" s="22">
        <f ca="1">CK45*(1-Inputs!B21)+CK11*Inputs!B21+CK46</f>
        <v>995680.60638095706</v>
      </c>
      <c r="CL44" s="22">
        <f ca="1">CL45*(1-Inputs!B21)+CL11*Inputs!B21+CL46</f>
        <v>1074048.4955640191</v>
      </c>
      <c r="CM44" s="22">
        <f ca="1">CM45*(1-Inputs!B21)+CM11*Inputs!B21+CM46</f>
        <v>1068867.8430677161</v>
      </c>
      <c r="CN44" s="23">
        <f ca="1">SUM(CB44:CM44)</f>
        <v>12665301.527810598</v>
      </c>
      <c r="CO44" s="22">
        <f ca="1">CO45*(1-Inputs!B21)+CO11*Inputs!B21+CO46</f>
        <v>1106582.7315969244</v>
      </c>
      <c r="CP44" s="22">
        <f ca="1">CP45*(1-Inputs!B21)+CP11*Inputs!B21+CP46</f>
        <v>1001424.5783149158</v>
      </c>
      <c r="CQ44" s="22">
        <f ca="1">CQ45*(1-Inputs!B21)+CQ11*Inputs!B21+CQ46</f>
        <v>1020098.3480774071</v>
      </c>
      <c r="CR44" s="22">
        <f ca="1">CR45*(1-Inputs!B21)+CR11*Inputs!B21+CR46</f>
        <v>1038465.6619267921</v>
      </c>
      <c r="CS44" s="22">
        <f ca="1">CS45*(1-Inputs!B21)+CS11*Inputs!B21+CS46</f>
        <v>1044703.3821907366</v>
      </c>
      <c r="CT44" s="22">
        <f ca="1">CT45*(1-Inputs!B21)+CT11*Inputs!B21+CT46</f>
        <v>1045336.2017043422</v>
      </c>
      <c r="CU44" s="22">
        <f ca="1">CU45*(1-Inputs!B21)+CU11*Inputs!B21+CU46</f>
        <v>1029544.3895963716</v>
      </c>
      <c r="CV44" s="22">
        <f ca="1">CV45*(1-Inputs!B21)+CV11*Inputs!B21+CV46</f>
        <v>1067755.1987361338</v>
      </c>
      <c r="CW44" s="22">
        <f ca="1">CW45*(1-Inputs!B21)+CW11*Inputs!B21+CW46</f>
        <v>1063157.2575174994</v>
      </c>
      <c r="CX44" s="22">
        <f ca="1">CX45*(1-Inputs!B21)+CX11*Inputs!B21+CX46</f>
        <v>1041726.0960058038</v>
      </c>
      <c r="CY44" s="22">
        <f ca="1">CY45*(1-Inputs!B21)+CY11*Inputs!B21+CY46</f>
        <v>1046583.3562036757</v>
      </c>
      <c r="CZ44" s="22">
        <f ca="1">CZ45*(1-Inputs!B21)+CZ11*Inputs!B21+CZ46</f>
        <v>1056369.1732974213</v>
      </c>
      <c r="DA44" s="23">
        <f ca="1">SUM(CO44:CZ44)</f>
        <v>12561746.375168024</v>
      </c>
      <c r="DB44" s="22">
        <f ca="1">DB45*(1-Inputs!B21)+DB11*Inputs!B21+DB46</f>
        <v>1062441.141872989</v>
      </c>
      <c r="DC44" s="22">
        <f ca="1">DC45*(1-Inputs!B21)+DC11*Inputs!B21+DC46</f>
        <v>1040485.9647038105</v>
      </c>
      <c r="DD44" s="22">
        <f ca="1">DD45*(1-Inputs!B21)+DD11*Inputs!B21+DD46</f>
        <v>1017599.4463255866</v>
      </c>
      <c r="DE44" s="22">
        <f ca="1">DE45*(1-Inputs!B21)+DE11*Inputs!B21+DE46</f>
        <v>1030714.5242095408</v>
      </c>
      <c r="DF44" s="22">
        <f ca="1">DF45*(1-Inputs!B21)+DF11*Inputs!B21+DF46</f>
        <v>1051870.5640929032</v>
      </c>
      <c r="DG44" s="22">
        <f ca="1">DG45*(1-Inputs!B21)+DG11*Inputs!B21+DG46</f>
        <v>1012960.1637618331</v>
      </c>
      <c r="DH44" s="22">
        <f ca="1">DH45*(1-Inputs!B21)+DH11*Inputs!B21+DH46</f>
        <v>1078168.8443513424</v>
      </c>
      <c r="DI44" s="22">
        <f ca="1">DI45*(1-Inputs!B21)+DI11*Inputs!B21+DI46</f>
        <v>1008636.2610373334</v>
      </c>
      <c r="DJ44" s="22">
        <f ca="1">DJ45*(1-Inputs!B21)+DJ11*Inputs!B21+DJ46</f>
        <v>999540.87457225868</v>
      </c>
      <c r="DK44" s="22">
        <f ca="1">DK45*(1-Inputs!B21)+DK11*Inputs!B21+DK46</f>
        <v>1047377.1782416549</v>
      </c>
      <c r="DL44" s="22">
        <f ca="1">DL45*(1-Inputs!B21)+DL11*Inputs!B21+DL46</f>
        <v>1029801.2765816612</v>
      </c>
      <c r="DM44" s="22">
        <f ca="1">DM45*(1-Inputs!B21)+DM11*Inputs!B21+DM46</f>
        <v>988787.90070974978</v>
      </c>
      <c r="DN44" s="23">
        <f ca="1">SUM(DB44:DM44)</f>
        <v>12368384.140460664</v>
      </c>
      <c r="DO44" s="22">
        <f ca="1">DO45*(1-Inputs!B21)+DO11*Inputs!B21+DO46</f>
        <v>1014757.8644810433</v>
      </c>
      <c r="DP44" s="22">
        <f ca="1">DP45*(1-Inputs!B21)+DP11*Inputs!B21+DP46</f>
        <v>1057839.786035415</v>
      </c>
      <c r="DQ44" s="22">
        <f ca="1">DQ45*(1-Inputs!B21)+DQ11*Inputs!B21+DQ46</f>
        <v>1034964.1856914241</v>
      </c>
      <c r="DR44" s="22">
        <f ca="1">DR45*(1-Inputs!B21)+DR11*Inputs!B21+DR46</f>
        <v>1016857.9702992738</v>
      </c>
      <c r="DS44" s="22">
        <f ca="1">DS45*(1-Inputs!B21)+DS11*Inputs!B21+DS46</f>
        <v>1021542.0260085579</v>
      </c>
      <c r="DT44" s="22">
        <f ca="1">DT45*(1-Inputs!B21)+DT11*Inputs!B21+DT46</f>
        <v>1033588.0854086331</v>
      </c>
      <c r="DU44" s="22">
        <f ca="1">DU45*(1-Inputs!B21)+DU11*Inputs!B21+DU46</f>
        <v>1027451.2459147427</v>
      </c>
      <c r="DV44" s="22">
        <f ca="1">DV45*(1-Inputs!B21)+DV11*Inputs!B21+DV46</f>
        <v>1037476.3733919379</v>
      </c>
      <c r="DW44" s="22">
        <f ca="1">DW45*(1-Inputs!B21)+DW11*Inputs!B21+DW46</f>
        <v>961619.54578888998</v>
      </c>
      <c r="DX44" s="22">
        <f ca="1">DX45*(1-Inputs!B21)+DX11*Inputs!B21+DX46</f>
        <v>980706.68922592513</v>
      </c>
      <c r="DY44" s="22">
        <f ca="1">DY45*(1-Inputs!B21)+DY11*Inputs!B21+DY46</f>
        <v>1042910.0656666514</v>
      </c>
      <c r="DZ44" s="22">
        <f ca="1">DZ45*(1-Inputs!B21)+DZ11*Inputs!B21+DZ46</f>
        <v>1019004.13404637</v>
      </c>
      <c r="EA44" s="23">
        <f ca="1">SUM(DO44:DZ44)</f>
        <v>12248717.971958863</v>
      </c>
      <c r="EB44" s="22">
        <f ca="1">EB45*(1-Inputs!B21)+EB11*Inputs!B21+EB46</f>
        <v>996028.94137757493</v>
      </c>
      <c r="EC44" s="22">
        <f ca="1">EC45*(1-Inputs!B21)+EC11*Inputs!B21+EC46</f>
        <v>963072.73049329058</v>
      </c>
      <c r="ED44" s="22">
        <f ca="1">ED45*(1-Inputs!B21)+ED11*Inputs!B21+ED46</f>
        <v>1046258.4183770004</v>
      </c>
      <c r="EE44" s="22">
        <f ca="1">EE45*(1-Inputs!B21)+EE11*Inputs!B21+EE46</f>
        <v>1006270.0191199434</v>
      </c>
      <c r="EF44" s="22">
        <f ca="1">EF45*(1-Inputs!B21)+EF11*Inputs!B21+EF46</f>
        <v>965624.52269739541</v>
      </c>
      <c r="EG44" s="22">
        <f ca="1">EG45*(1-Inputs!B21)+EG11*Inputs!B21+EG46</f>
        <v>1047421.2534654195</v>
      </c>
      <c r="EH44" s="22">
        <f ca="1">EH45*(1-Inputs!B21)+EH11*Inputs!B21+EH46</f>
        <v>1029559.2480433799</v>
      </c>
      <c r="EI44" s="22">
        <f ca="1">EI45*(1-Inputs!B21)+EI11*Inputs!B21+EI46</f>
        <v>1003534.3839262098</v>
      </c>
      <c r="EJ44" s="22">
        <f ca="1">EJ45*(1-Inputs!B21)+EJ11*Inputs!B21+EJ46</f>
        <v>1041700.4044565007</v>
      </c>
      <c r="EK44" s="22">
        <f ca="1">EK45*(1-Inputs!B21)+EK11*Inputs!B21+EK46</f>
        <v>1025826.0254276036</v>
      </c>
      <c r="EL44" s="22">
        <f ca="1">EL45*(1-Inputs!B21)+EL11*Inputs!B21+EL46</f>
        <v>1066942.9563174869</v>
      </c>
      <c r="EM44" s="22">
        <f ca="1">EM45*(1-Inputs!B21)+EM11*Inputs!B21+EM46</f>
        <v>1017770.1952944063</v>
      </c>
      <c r="EN44" s="23">
        <f ca="1">SUM(EB44:EM44)</f>
        <v>12210009.098996211</v>
      </c>
    </row>
    <row r="45" spans="1:144" ht="12.75" customHeight="1" outlineLevel="1" x14ac:dyDescent="0.2">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1166623.5596734392</v>
      </c>
      <c r="E45" s="24">
        <f ca="1">'(Other Computations)'!B8*(E28/Inputs!B27)^(1-Inputs!B20)*(E19/'(Other Computations)'!B194)^Inputs!B20</f>
        <v>1166536.9520508153</v>
      </c>
      <c r="F45" s="24">
        <f ca="1">'(Other Computations)'!B8*(F28/Inputs!B27)^(1-Inputs!B20)*(F19/'(Other Computations)'!B194)^Inputs!B20</f>
        <v>1166411.8172452471</v>
      </c>
      <c r="G45" s="24">
        <f ca="1">'(Other Computations)'!B8*(G28/Inputs!B27)^(1-Inputs!B20)*(G19/'(Other Computations)'!B194)^Inputs!B20</f>
        <v>1166249.0316001533</v>
      </c>
      <c r="H45" s="24">
        <f ca="1">'(Other Computations)'!B8*(H28/Inputs!B27)^(1-Inputs!B20)*(H19/'(Other Computations)'!B194)^Inputs!B20</f>
        <v>1166056.7205476728</v>
      </c>
      <c r="I45" s="24">
        <f ca="1">'(Other Computations)'!B8*(I28/Inputs!B27)^(1-Inputs!B20)*(I19/'(Other Computations)'!B194)^Inputs!B20</f>
        <v>1165833.2056255352</v>
      </c>
      <c r="J45" s="24">
        <f ca="1">'(Other Computations)'!B8*(J28/Inputs!B27)^(1-Inputs!B20)*(J19/'(Other Computations)'!B194)^Inputs!B20</f>
        <v>1165574.7175172856</v>
      </c>
      <c r="K45" s="24">
        <f ca="1">'(Other Computations)'!B8*(K28/Inputs!B27)^(1-Inputs!B20)*(K19/'(Other Computations)'!B194)^Inputs!B20</f>
        <v>1165283.0004449233</v>
      </c>
      <c r="L45" s="24">
        <f ca="1">'(Other Computations)'!B8*(L28/Inputs!B27)^(1-Inputs!B20)*(L19/'(Other Computations)'!B194)^Inputs!B20</f>
        <v>1164955.8835620119</v>
      </c>
      <c r="M45" s="24">
        <f ca="1">'(Other Computations)'!B8*(M28/Inputs!B27)^(1-Inputs!B20)*(M19/'(Other Computations)'!B194)^Inputs!B20</f>
        <v>1164602.8622844834</v>
      </c>
      <c r="N45" s="25">
        <f ca="1">SUM(B45:M45)</f>
        <v>13991461.083884899</v>
      </c>
      <c r="O45" s="24">
        <f ca="1">'(Other Computations)'!B8*(O28/Inputs!B27)^(1-Inputs!B20)*(O19/'(Other Computations)'!B194)^Inputs!B20</f>
        <v>1164217.5837061387</v>
      </c>
      <c r="P45" s="24">
        <f ca="1">'(Other Computations)'!B8*(P28/Inputs!B27)^(1-Inputs!B20)*(P19/'(Other Computations)'!B194)^Inputs!B20</f>
        <v>1163799.1165545755</v>
      </c>
      <c r="Q45" s="24">
        <f ca="1">'(Other Computations)'!B8*(Q28/Inputs!B27)^(1-Inputs!B20)*(Q19/'(Other Computations)'!B194)^Inputs!B20</f>
        <v>1163354.9478551326</v>
      </c>
      <c r="R45" s="24">
        <f ca="1">'(Other Computations)'!B8*(R28/Inputs!B27)^(1-Inputs!B20)*(R19/'(Other Computations)'!B194)^Inputs!B20</f>
        <v>1162879.3171232003</v>
      </c>
      <c r="S45" s="24">
        <f ca="1">'(Other Computations)'!B8*(S28/Inputs!B27)^(1-Inputs!B20)*(S19/'(Other Computations)'!B194)^Inputs!B20</f>
        <v>1162384.1221650105</v>
      </c>
      <c r="T45" s="24">
        <f ca="1">'(Other Computations)'!B8*(T28/Inputs!B27)^(1-Inputs!B20)*(T19/'(Other Computations)'!B194)^Inputs!B20</f>
        <v>1161856.3865344757</v>
      </c>
      <c r="U45" s="24">
        <f ca="1">'(Other Computations)'!B8*(U28/Inputs!B27)^(1-Inputs!B20)*(U19/'(Other Computations)'!B194)^Inputs!B20</f>
        <v>1161294.8074075272</v>
      </c>
      <c r="V45" s="24">
        <f ca="1">'(Other Computations)'!B8*(V28/Inputs!B27)^(1-Inputs!B20)*(V19/'(Other Computations)'!B194)^Inputs!B20</f>
        <v>1160708.1601315818</v>
      </c>
      <c r="W45" s="24">
        <f ca="1">'(Other Computations)'!B8*(W28/Inputs!B27)^(1-Inputs!B20)*(W19/'(Other Computations)'!B194)^Inputs!B20</f>
        <v>1160094.127628267</v>
      </c>
      <c r="X45" s="24">
        <f ca="1">'(Other Computations)'!B8*(X28/Inputs!B27)^(1-Inputs!B20)*(X19/'(Other Computations)'!B194)^Inputs!B20</f>
        <v>1159450.9291962059</v>
      </c>
      <c r="Y45" s="24">
        <f ca="1">'(Other Computations)'!B8*(Y28/Inputs!B27)^(1-Inputs!B20)*(Y19/'(Other Computations)'!B194)^Inputs!B20</f>
        <v>1158790.4449690424</v>
      </c>
      <c r="Z45" s="24">
        <f ca="1">'(Other Computations)'!B8*(Z28/Inputs!B27)^(1-Inputs!B20)*(Z19/'(Other Computations)'!B194)^Inputs!B20</f>
        <v>1158109.6914107653</v>
      </c>
      <c r="AA45" s="25">
        <f ca="1">SUM(O45:Z45)</f>
        <v>13936939.634681921</v>
      </c>
      <c r="AB45" s="24">
        <f ca="1">'(Other Computations)'!B8*(AB28/Inputs!B27)^(1-Inputs!B20)*(AB19/'(Other Computations)'!B194)^Inputs!B20</f>
        <v>1157410.4822609248</v>
      </c>
      <c r="AC45" s="24">
        <f ca="1">'(Other Computations)'!B8*(AC28/Inputs!B27)^(1-Inputs!B20)*(AC19/'(Other Computations)'!B194)^Inputs!B20</f>
        <v>1156692.3370205979</v>
      </c>
      <c r="AD45" s="24">
        <f ca="1">'(Other Computations)'!B8*(AD28/Inputs!B27)^(1-Inputs!B20)*(AD19/'(Other Computations)'!B194)^Inputs!B20</f>
        <v>1155956.0415761564</v>
      </c>
      <c r="AE45" s="24">
        <f ca="1">'(Other Computations)'!B8*(AE28/Inputs!B27)^(1-Inputs!B20)*(AE19/'(Other Computations)'!B194)^Inputs!B20</f>
        <v>1155202.5870675063</v>
      </c>
      <c r="AF45" s="24">
        <f ca="1">'(Other Computations)'!B8*(AF28/Inputs!B27)^(1-Inputs!B20)*(AF19/'(Other Computations)'!B194)^Inputs!B20</f>
        <v>1154424.0587892954</v>
      </c>
      <c r="AG45" s="24">
        <f ca="1">'(Other Computations)'!B8*(AG28/Inputs!B27)^(1-Inputs!B20)*(AG19/'(Other Computations)'!B194)^Inputs!B20</f>
        <v>1153627.9325299503</v>
      </c>
      <c r="AH45" s="24">
        <f ca="1">'(Other Computations)'!B8*(AH28/Inputs!B27)^(1-Inputs!B20)*(AH19/'(Other Computations)'!B194)^Inputs!B20</f>
        <v>1152818.3453114398</v>
      </c>
      <c r="AI45" s="24">
        <f ca="1">'(Other Computations)'!B8*(AI28/Inputs!B27)^(1-Inputs!B20)*(AI19/'(Other Computations)'!B194)^Inputs!B20</f>
        <v>1151987.5662806239</v>
      </c>
      <c r="AJ45" s="24">
        <f ca="1">'(Other Computations)'!B8*(AJ28/Inputs!B27)^(1-Inputs!B20)*(AJ19/'(Other Computations)'!B194)^Inputs!B20</f>
        <v>1151153.2803515471</v>
      </c>
      <c r="AK45" s="24">
        <f ca="1">'(Other Computations)'!B8*(AK28/Inputs!B27)^(1-Inputs!B20)*(AK19/'(Other Computations)'!B194)^Inputs!B20</f>
        <v>1150302.0618756709</v>
      </c>
      <c r="AL45" s="24">
        <f ca="1">'(Other Computations)'!B8*(AL28/Inputs!B27)^(1-Inputs!B20)*(AL19/'(Other Computations)'!B194)^Inputs!B20</f>
        <v>1149428.8027066267</v>
      </c>
      <c r="AM45" s="24">
        <f ca="1">'(Other Computations)'!B8*(AM28/Inputs!B27)^(1-Inputs!B20)*(AM19/'(Other Computations)'!B194)^Inputs!B20</f>
        <v>1148540.0079090812</v>
      </c>
      <c r="AN45" s="25">
        <f ca="1">SUM(AB45:AM45)</f>
        <v>13837543.503679423</v>
      </c>
      <c r="AO45" s="24">
        <f ca="1">'(Other Computations)'!B8*(AO28/Inputs!B27)^(1-Inputs!B20)*(AO19/'(Other Computations)'!B194)^Inputs!B20</f>
        <v>1147640.3514611267</v>
      </c>
      <c r="AP45" s="24">
        <f ca="1">'(Other Computations)'!B8*(AP28/Inputs!B27)^(1-Inputs!B20)*(AP19/'(Other Computations)'!B194)^Inputs!B20</f>
        <v>1146731.790656927</v>
      </c>
      <c r="AQ45" s="24">
        <f ca="1">'(Other Computations)'!B8*(AQ28/Inputs!B27)^(1-Inputs!B20)*(AQ19/'(Other Computations)'!B194)^Inputs!B20</f>
        <v>1145806.021039475</v>
      </c>
      <c r="AR45" s="24">
        <f ca="1">'(Other Computations)'!B8*(AR28/Inputs!B27)^(1-Inputs!B20)*(AR19/'(Other Computations)'!B194)^Inputs!B20</f>
        <v>1144874.0273381693</v>
      </c>
      <c r="AS45" s="24">
        <f ca="1">'(Other Computations)'!B8*(AS28/Inputs!B27)^(1-Inputs!B20)*(AS19/'(Other Computations)'!B194)^Inputs!B20</f>
        <v>1143932.0712816953</v>
      </c>
      <c r="AT45" s="24">
        <f ca="1">'(Other Computations)'!B8*(AT28/Inputs!B27)^(1-Inputs!B20)*(AT19/'(Other Computations)'!B194)^Inputs!B20</f>
        <v>1142983.3109645152</v>
      </c>
      <c r="AU45" s="24">
        <f ca="1">'(Other Computations)'!B8*(AU28/Inputs!B27)^(1-Inputs!B20)*(AU19/'(Other Computations)'!B194)^Inputs!B20</f>
        <v>1142025.9846090437</v>
      </c>
      <c r="AV45" s="24">
        <f ca="1">'(Other Computations)'!B8*(AV28/Inputs!B27)^(1-Inputs!B20)*(AV19/'(Other Computations)'!B194)^Inputs!B20</f>
        <v>1141051.678649117</v>
      </c>
      <c r="AW45" s="24">
        <f ca="1">'(Other Computations)'!B8*(AW28/Inputs!B27)^(1-Inputs!B20)*(AW19/'(Other Computations)'!B194)^Inputs!B20</f>
        <v>1140065.3721767431</v>
      </c>
      <c r="AX45" s="24">
        <f ca="1">'(Other Computations)'!B8*(AX28/Inputs!B27)^(1-Inputs!B20)*(AX19/'(Other Computations)'!B194)^Inputs!B20</f>
        <v>1139082.1928737033</v>
      </c>
      <c r="AY45" s="24">
        <f ca="1">'(Other Computations)'!B8*(AY28/Inputs!B27)^(1-Inputs!B20)*(AY19/'(Other Computations)'!B194)^Inputs!B20</f>
        <v>1138089.6123480597</v>
      </c>
      <c r="AZ45" s="24">
        <f ca="1">'(Other Computations)'!B8*(AZ28/Inputs!B27)^(1-Inputs!B20)*(AZ19/'(Other Computations)'!B194)^Inputs!B20</f>
        <v>1137092.4201408164</v>
      </c>
      <c r="BA45" s="25">
        <f ca="1">SUM(AO45:AZ45)</f>
        <v>13709374.833539391</v>
      </c>
      <c r="BB45" s="24">
        <f ca="1">'(Other Computations)'!B8*(BB28/Inputs!B27)^(1-Inputs!B20)*(BB19/'(Other Computations)'!B194)^Inputs!B20</f>
        <v>1136077.5919148063</v>
      </c>
      <c r="BC45" s="24">
        <f ca="1">'(Other Computations)'!B8*(BC28/Inputs!B27)^(1-Inputs!B20)*(BC19/'(Other Computations)'!B194)^Inputs!B20</f>
        <v>1135066.3998985386</v>
      </c>
      <c r="BD45" s="24">
        <f ca="1">'(Other Computations)'!B8*(BD28/Inputs!B27)^(1-Inputs!B20)*(BD19/'(Other Computations)'!B194)^Inputs!B20</f>
        <v>1134058.0027980567</v>
      </c>
      <c r="BE45" s="24">
        <f ca="1">'(Other Computations)'!B8*(BE28/Inputs!B27)^(1-Inputs!B20)*(BE19/'(Other Computations)'!B194)^Inputs!B20</f>
        <v>1133036.5240175535</v>
      </c>
      <c r="BF45" s="24">
        <f ca="1">'(Other Computations)'!B8*(BF28/Inputs!B27)^(1-Inputs!B20)*(BF19/'(Other Computations)'!B194)^Inputs!B20</f>
        <v>1132009.0358862008</v>
      </c>
      <c r="BG45" s="24">
        <f ca="1">'(Other Computations)'!B8*(BG28/Inputs!B27)^(1-Inputs!B20)*(BG19/'(Other Computations)'!B194)^Inputs!B20</f>
        <v>1130973.0644565397</v>
      </c>
      <c r="BH45" s="24">
        <f ca="1">'(Other Computations)'!B8*(BH28/Inputs!B27)^(1-Inputs!B20)*(BH19/'(Other Computations)'!B194)^Inputs!B20</f>
        <v>1129926.0266310817</v>
      </c>
      <c r="BI45" s="24">
        <f ca="1">'(Other Computations)'!B8*(BI28/Inputs!B27)^(1-Inputs!B20)*(BI19/'(Other Computations)'!B194)^Inputs!B20</f>
        <v>1128876.7836125626</v>
      </c>
      <c r="BJ45" s="24">
        <f ca="1">'(Other Computations)'!B8*(BJ28/Inputs!B27)^(1-Inputs!B20)*(BJ19/'(Other Computations)'!B194)^Inputs!B20</f>
        <v>1127833.4992675239</v>
      </c>
      <c r="BK45" s="24">
        <f ca="1">'(Other Computations)'!B8*(BK28/Inputs!B27)^(1-Inputs!B20)*(BK19/'(Other Computations)'!B194)^Inputs!B20</f>
        <v>1126779.1934909776</v>
      </c>
      <c r="BL45" s="24">
        <f ca="1">'(Other Computations)'!B8*(BL28/Inputs!B27)^(1-Inputs!B20)*(BL19/'(Other Computations)'!B194)^Inputs!B20</f>
        <v>1125724.0901114482</v>
      </c>
      <c r="BM45" s="24">
        <f ca="1">'(Other Computations)'!B8*(BM28/Inputs!B27)^(1-Inputs!B20)*(BM19/'(Other Computations)'!B194)^Inputs!B20</f>
        <v>1124666.3819449842</v>
      </c>
      <c r="BN45" s="25">
        <f ca="1">SUM(BB45:BM45)</f>
        <v>13565026.594030274</v>
      </c>
      <c r="BO45" s="24">
        <f ca="1">'(Other Computations)'!B8*(BO28/Inputs!B27)^(1-Inputs!B20)*(BO19/'(Other Computations)'!B194)^Inputs!B20</f>
        <v>1123601.8147644533</v>
      </c>
      <c r="BP45" s="24">
        <f ca="1">'(Other Computations)'!B8*(BP28/Inputs!B27)^(1-Inputs!B20)*(BP19/'(Other Computations)'!B194)^Inputs!B20</f>
        <v>1122533.3539464709</v>
      </c>
      <c r="BQ45" s="24">
        <f ca="1">'(Other Computations)'!B8*(BQ28/Inputs!B27)^(1-Inputs!B20)*(BQ19/'(Other Computations)'!B194)^Inputs!B20</f>
        <v>1121472.1632078406</v>
      </c>
      <c r="BR45" s="24">
        <f ca="1">'(Other Computations)'!B8*(BR28/Inputs!B27)^(1-Inputs!B20)*(BR19/'(Other Computations)'!B194)^Inputs!B20</f>
        <v>1120405.2344289648</v>
      </c>
      <c r="BS45" s="24">
        <f ca="1">'(Other Computations)'!B8*(BS28/Inputs!B27)^(1-Inputs!B20)*(BS19/'(Other Computations)'!B194)^Inputs!B20</f>
        <v>1119335.8555785385</v>
      </c>
      <c r="BT45" s="24">
        <f ca="1">'(Other Computations)'!B8*(BT28/Inputs!B27)^(1-Inputs!B20)*(BT19/'(Other Computations)'!B194)^Inputs!B20</f>
        <v>1118262.4055419255</v>
      </c>
      <c r="BU45" s="24">
        <f ca="1">'(Other Computations)'!B8*(BU28/Inputs!B27)^(1-Inputs!B20)*(BU19/'(Other Computations)'!B194)^Inputs!B20</f>
        <v>1117186.8966316704</v>
      </c>
      <c r="BV45" s="24">
        <f ca="1">'(Other Computations)'!B8*(BV28/Inputs!B27)^(1-Inputs!B20)*(BV19/'(Other Computations)'!B194)^Inputs!B20</f>
        <v>1116116.288581498</v>
      </c>
      <c r="BW45" s="24">
        <f ca="1">'(Other Computations)'!B8*(BW28/Inputs!B27)^(1-Inputs!B20)*(BW19/'(Other Computations)'!B194)^Inputs!B20</f>
        <v>1115046.0341113335</v>
      </c>
      <c r="BX45" s="24">
        <f ca="1">'(Other Computations)'!B8*(BX28/Inputs!B27)^(1-Inputs!B20)*(BX19/'(Other Computations)'!B194)^Inputs!B20</f>
        <v>1113980.0076008076</v>
      </c>
      <c r="BY45" s="24">
        <f ca="1">'(Other Computations)'!B8*(BY28/Inputs!B27)^(1-Inputs!B20)*(BY19/'(Other Computations)'!B194)^Inputs!B20</f>
        <v>1112911.7642954795</v>
      </c>
      <c r="BZ45" s="24">
        <f ca="1">'(Other Computations)'!B8*(BZ28/Inputs!B27)^(1-Inputs!B20)*(BZ19/'(Other Computations)'!B194)^Inputs!B20</f>
        <v>1111840.479459659</v>
      </c>
      <c r="CA45" s="25">
        <f ca="1">SUM(BO45:BZ45)</f>
        <v>13412692.298148641</v>
      </c>
      <c r="CB45" s="24">
        <f ca="1">'(Other Computations)'!B8*(CB28/Inputs!B27)^(1-Inputs!B20)*(CB19/'(Other Computations)'!B194)^Inputs!B20</f>
        <v>1110760.2916223065</v>
      </c>
      <c r="CC45" s="24">
        <f ca="1">'(Other Computations)'!B8*(CC28/Inputs!B27)^(1-Inputs!B20)*(CC19/'(Other Computations)'!B194)^Inputs!B20</f>
        <v>1109686.1716991069</v>
      </c>
      <c r="CD45" s="24">
        <f ca="1">'(Other Computations)'!B8*(CD28/Inputs!B27)^(1-Inputs!B20)*(CD19/'(Other Computations)'!B194)^Inputs!B20</f>
        <v>1108608.126786516</v>
      </c>
      <c r="CE45" s="24">
        <f ca="1">'(Other Computations)'!B8*(CE28/Inputs!B27)^(1-Inputs!B20)*(CE19/'(Other Computations)'!B194)^Inputs!B20</f>
        <v>1107530.3490308055</v>
      </c>
      <c r="CF45" s="24">
        <f ca="1">'(Other Computations)'!B8*(CF28/Inputs!B27)^(1-Inputs!B20)*(CF19/'(Other Computations)'!B194)^Inputs!B20</f>
        <v>1106450.1443849504</v>
      </c>
      <c r="CG45" s="24">
        <f ca="1">'(Other Computations)'!B8*(CG28/Inputs!B27)^(1-Inputs!B20)*(CG19/'(Other Computations)'!B194)^Inputs!B20</f>
        <v>1105374.1078227309</v>
      </c>
      <c r="CH45" s="24">
        <f ca="1">'(Other Computations)'!B8*(CH28/Inputs!B27)^(1-Inputs!B20)*(CH19/'(Other Computations)'!B194)^Inputs!B20</f>
        <v>1104294.4764237632</v>
      </c>
      <c r="CI45" s="24">
        <f ca="1">'(Other Computations)'!B8*(CI28/Inputs!B27)^(1-Inputs!B20)*(CI19/'(Other Computations)'!B194)^Inputs!B20</f>
        <v>1103217.8750181391</v>
      </c>
      <c r="CJ45" s="24">
        <f ca="1">'(Other Computations)'!B8*(CJ28/Inputs!B27)^(1-Inputs!B20)*(CJ19/'(Other Computations)'!B194)^Inputs!B20</f>
        <v>1102141.7378076063</v>
      </c>
      <c r="CK45" s="24">
        <f ca="1">'(Other Computations)'!B8*(CK28/Inputs!B27)^(1-Inputs!B20)*(CK19/'(Other Computations)'!B194)^Inputs!B20</f>
        <v>1101069.2296221182</v>
      </c>
      <c r="CL45" s="24">
        <f ca="1">'(Other Computations)'!B8*(CL28/Inputs!B27)^(1-Inputs!B20)*(CL19/'(Other Computations)'!B194)^Inputs!B20</f>
        <v>1099992.2025445511</v>
      </c>
      <c r="CM45" s="24">
        <f ca="1">'(Other Computations)'!B8*(CM28/Inputs!B27)^(1-Inputs!B20)*(CM19/'(Other Computations)'!B194)^Inputs!B20</f>
        <v>1098913.5667872126</v>
      </c>
      <c r="CN45" s="25">
        <f ca="1">SUM(CB45:CM45)</f>
        <v>13258038.279549807</v>
      </c>
      <c r="CO45" s="24">
        <f ca="1">'(Other Computations)'!B8*(CO28/Inputs!B27)^(1-Inputs!B20)*(CO19/'(Other Computations)'!B194)^Inputs!B20</f>
        <v>1097839.1553178958</v>
      </c>
      <c r="CP45" s="24">
        <f ca="1">'(Other Computations)'!B8*(CP28/Inputs!B27)^(1-Inputs!B20)*(CP19/'(Other Computations)'!B194)^Inputs!B20</f>
        <v>1096757.7086992858</v>
      </c>
      <c r="CQ45" s="24">
        <f ca="1">'(Other Computations)'!B8*(CQ28/Inputs!B27)^(1-Inputs!B20)*(CQ19/'(Other Computations)'!B194)^Inputs!B20</f>
        <v>1095681.7222269769</v>
      </c>
      <c r="CR45" s="24">
        <f ca="1">'(Other Computations)'!B8*(CR28/Inputs!B27)^(1-Inputs!B20)*(CR19/'(Other Computations)'!B194)^Inputs!B20</f>
        <v>1094615.106751008</v>
      </c>
      <c r="CS45" s="24">
        <f ca="1">'(Other Computations)'!B8*(CS28/Inputs!B27)^(1-Inputs!B20)*(CS19/'(Other Computations)'!B194)^Inputs!B20</f>
        <v>1093550.353408112</v>
      </c>
      <c r="CT45" s="24">
        <f ca="1">'(Other Computations)'!B8*(CT28/Inputs!B27)^(1-Inputs!B20)*(CT19/'(Other Computations)'!B194)^Inputs!B20</f>
        <v>1092491.1323412878</v>
      </c>
      <c r="CU45" s="24">
        <f ca="1">'(Other Computations)'!B8*(CU28/Inputs!B27)^(1-Inputs!B20)*(CU19/'(Other Computations)'!B194)^Inputs!B20</f>
        <v>1091438.2505899407</v>
      </c>
      <c r="CV45" s="24">
        <f ca="1">'(Other Computations)'!B8*(CV28/Inputs!B27)^(1-Inputs!B20)*(CV19/'(Other Computations)'!B194)^Inputs!B20</f>
        <v>1090374.2172493257</v>
      </c>
      <c r="CW45" s="24">
        <f ca="1">'(Other Computations)'!B8*(CW28/Inputs!B27)^(1-Inputs!B20)*(CW19/'(Other Computations)'!B194)^Inputs!B20</f>
        <v>1089304.6882479223</v>
      </c>
      <c r="CX45" s="24">
        <f ca="1">'(Other Computations)'!B8*(CX28/Inputs!B27)^(1-Inputs!B20)*(CX19/'(Other Computations)'!B194)^Inputs!B20</f>
        <v>1088227.7852758993</v>
      </c>
      <c r="CY45" s="24">
        <f ca="1">'(Other Computations)'!B8*(CY28/Inputs!B27)^(1-Inputs!B20)*(CY19/'(Other Computations)'!B194)^Inputs!B20</f>
        <v>1087146.9460547436</v>
      </c>
      <c r="CZ45" s="24">
        <f ca="1">'(Other Computations)'!B8*(CZ28/Inputs!B27)^(1-Inputs!B20)*(CZ19/'(Other Computations)'!B194)^Inputs!B20</f>
        <v>1086062.6403469632</v>
      </c>
      <c r="DA45" s="25">
        <f ca="1">SUM(CO45:CZ45)</f>
        <v>13103489.706509361</v>
      </c>
      <c r="DB45" s="24">
        <f ca="1">'(Other Computations)'!B8*(DB28/Inputs!B27)^(1-Inputs!B20)*(DB19/'(Other Computations)'!B194)^Inputs!B20</f>
        <v>1084988.8980302687</v>
      </c>
      <c r="DC45" s="24">
        <f ca="1">'(Other Computations)'!B8*(DC28/Inputs!B27)^(1-Inputs!B20)*(DC19/'(Other Computations)'!B194)^Inputs!B20</f>
        <v>1083914.877139424</v>
      </c>
      <c r="DD45" s="24">
        <f ca="1">'(Other Computations)'!B8*(DD28/Inputs!B27)^(1-Inputs!B20)*(DD19/'(Other Computations)'!B194)^Inputs!B20</f>
        <v>1082844.1956133305</v>
      </c>
      <c r="DE45" s="24">
        <f ca="1">'(Other Computations)'!B8*(DE28/Inputs!B27)^(1-Inputs!B20)*(DE19/'(Other Computations)'!B194)^Inputs!B20</f>
        <v>1081781.8306511589</v>
      </c>
      <c r="DF45" s="24">
        <f ca="1">'(Other Computations)'!B8*(DF28/Inputs!B27)^(1-Inputs!B20)*(DF19/'(Other Computations)'!B194)^Inputs!B20</f>
        <v>1080711.9406433357</v>
      </c>
      <c r="DG45" s="24">
        <f ca="1">'(Other Computations)'!B8*(DG28/Inputs!B27)^(1-Inputs!B20)*(DG19/'(Other Computations)'!B194)^Inputs!B20</f>
        <v>1079648.5446165865</v>
      </c>
      <c r="DH45" s="24">
        <f ca="1">'(Other Computations)'!B8*(DH28/Inputs!B27)^(1-Inputs!B20)*(DH19/'(Other Computations)'!B194)^Inputs!B20</f>
        <v>1078584.9127171407</v>
      </c>
      <c r="DI45" s="24">
        <f ca="1">'(Other Computations)'!B8*(DI28/Inputs!B27)^(1-Inputs!B20)*(DI19/'(Other Computations)'!B194)^Inputs!B20</f>
        <v>1077514.5315141163</v>
      </c>
      <c r="DJ45" s="24">
        <f ca="1">'(Other Computations)'!B8*(DJ28/Inputs!B27)^(1-Inputs!B20)*(DJ19/'(Other Computations)'!B194)^Inputs!B20</f>
        <v>1076438.8806347661</v>
      </c>
      <c r="DK45" s="24">
        <f ca="1">'(Other Computations)'!B8*(DK28/Inputs!B27)^(1-Inputs!B20)*(DK19/'(Other Computations)'!B194)^Inputs!B20</f>
        <v>1075377.1997324908</v>
      </c>
      <c r="DL45" s="24">
        <f ca="1">'(Other Computations)'!B8*(DL28/Inputs!B27)^(1-Inputs!B20)*(DL19/'(Other Computations)'!B194)^Inputs!B20</f>
        <v>1074327.5107220516</v>
      </c>
      <c r="DM45" s="24">
        <f ca="1">'(Other Computations)'!B8*(DM28/Inputs!B27)^(1-Inputs!B20)*(DM19/'(Other Computations)'!B194)^Inputs!B20</f>
        <v>1073281.6008935084</v>
      </c>
      <c r="DN45" s="25">
        <f ca="1">SUM(DB45:DM45)</f>
        <v>12949414.922908179</v>
      </c>
      <c r="DO45" s="24">
        <f ca="1">'(Other Computations)'!B8*(DO28/Inputs!B27)^(1-Inputs!B20)*(DO19/'(Other Computations)'!B194)^Inputs!B20</f>
        <v>1072245.313955737</v>
      </c>
      <c r="DP45" s="24">
        <f ca="1">'(Other Computations)'!B8*(DP28/Inputs!B27)^(1-Inputs!B20)*(DP19/'(Other Computations)'!B194)^Inputs!B20</f>
        <v>1071223.7625063614</v>
      </c>
      <c r="DQ45" s="24">
        <f ca="1">'(Other Computations)'!B8*(DQ28/Inputs!B27)^(1-Inputs!B20)*(DQ19/'(Other Computations)'!B194)^Inputs!B20</f>
        <v>1070200.4303464575</v>
      </c>
      <c r="DR45" s="24">
        <f ca="1">'(Other Computations)'!B8*(DR28/Inputs!B27)^(1-Inputs!B20)*(DR19/'(Other Computations)'!B194)^Inputs!B20</f>
        <v>1069176.2820615498</v>
      </c>
      <c r="DS45" s="24">
        <f ca="1">'(Other Computations)'!B8*(DS28/Inputs!B27)^(1-Inputs!B20)*(DS19/'(Other Computations)'!B194)^Inputs!B20</f>
        <v>1068152.112483717</v>
      </c>
      <c r="DT45" s="24">
        <f ca="1">'(Other Computations)'!B8*(DT28/Inputs!B27)^(1-Inputs!B20)*(DT19/'(Other Computations)'!B194)^Inputs!B20</f>
        <v>1067124.0728037735</v>
      </c>
      <c r="DU45" s="24">
        <f ca="1">'(Other Computations)'!B8*(DU28/Inputs!B27)^(1-Inputs!B20)*(DU19/'(Other Computations)'!B194)^Inputs!B20</f>
        <v>1066096.040731204</v>
      </c>
      <c r="DV45" s="24">
        <f ca="1">'(Other Computations)'!B8*(DV28/Inputs!B27)^(1-Inputs!B20)*(DV19/'(Other Computations)'!B194)^Inputs!B20</f>
        <v>1065070.0864684912</v>
      </c>
      <c r="DW45" s="24">
        <f ca="1">'(Other Computations)'!B8*(DW28/Inputs!B27)^(1-Inputs!B20)*(DW19/'(Other Computations)'!B194)^Inputs!B20</f>
        <v>1064047.9063864558</v>
      </c>
      <c r="DX45" s="24">
        <f ca="1">'(Other Computations)'!B8*(DX28/Inputs!B27)^(1-Inputs!B20)*(DX19/'(Other Computations)'!B194)^Inputs!B20</f>
        <v>1063031.8622608269</v>
      </c>
      <c r="DY45" s="24">
        <f ca="1">'(Other Computations)'!B8*(DY28/Inputs!B27)^(1-Inputs!B20)*(DY19/'(Other Computations)'!B194)^Inputs!B20</f>
        <v>1062017.8096340941</v>
      </c>
      <c r="DZ45" s="24">
        <f ca="1">'(Other Computations)'!B8*(DZ28/Inputs!B27)^(1-Inputs!B20)*(DZ19/'(Other Computations)'!B194)^Inputs!B20</f>
        <v>1061011.0168567726</v>
      </c>
      <c r="EA45" s="25">
        <f ca="1">SUM(DO45:DZ45)</f>
        <v>12799396.696495438</v>
      </c>
      <c r="EB45" s="24">
        <f ca="1">'(Other Computations)'!B8*(EB28/Inputs!B27)^(1-Inputs!B20)*(EB19/'(Other Computations)'!B194)^Inputs!B20</f>
        <v>1060009.4118121262</v>
      </c>
      <c r="EC45" s="24">
        <f ca="1">'(Other Computations)'!B8*(EC28/Inputs!B27)^(1-Inputs!B20)*(EC19/'(Other Computations)'!B194)^Inputs!B20</f>
        <v>1059008.7258737753</v>
      </c>
      <c r="ED45" s="24">
        <f ca="1">'(Other Computations)'!B8*(ED28/Inputs!B27)^(1-Inputs!B20)*(ED19/'(Other Computations)'!B194)^Inputs!B20</f>
        <v>1058017.2966027723</v>
      </c>
      <c r="EE45" s="24">
        <f ca="1">'(Other Computations)'!B8*(EE28/Inputs!B27)^(1-Inputs!B20)*(EE19/'(Other Computations)'!B194)^Inputs!B20</f>
        <v>1057038.7957396575</v>
      </c>
      <c r="EF45" s="24">
        <f ca="1">'(Other Computations)'!B8*(EF28/Inputs!B27)^(1-Inputs!B20)*(EF19/'(Other Computations)'!B194)^Inputs!B20</f>
        <v>1056065.3369105924</v>
      </c>
      <c r="EG45" s="24">
        <f ca="1">'(Other Computations)'!B8*(EG28/Inputs!B27)^(1-Inputs!B20)*(EG19/'(Other Computations)'!B194)^Inputs!B20</f>
        <v>1055103.6967628258</v>
      </c>
      <c r="EH45" s="24">
        <f ca="1">'(Other Computations)'!B8*(EH28/Inputs!B27)^(1-Inputs!B20)*(EH19/'(Other Computations)'!B194)^Inputs!B20</f>
        <v>1054145.6287833967</v>
      </c>
      <c r="EI45" s="24">
        <f ca="1">'(Other Computations)'!B8*(EI28/Inputs!B27)^(1-Inputs!B20)*(EI19/'(Other Computations)'!B194)^Inputs!B20</f>
        <v>1053197.257056365</v>
      </c>
      <c r="EJ45" s="24">
        <f ca="1">'(Other Computations)'!B8*(EJ28/Inputs!B27)^(1-Inputs!B20)*(EJ19/'(Other Computations)'!B194)^Inputs!B20</f>
        <v>1052244.5104650238</v>
      </c>
      <c r="EK45" s="24">
        <f ca="1">'(Other Computations)'!B8*(EK28/Inputs!B27)^(1-Inputs!B20)*(EK19/'(Other Computations)'!B194)^Inputs!B20</f>
        <v>1051302.9811496995</v>
      </c>
      <c r="EL45" s="24">
        <f ca="1">'(Other Computations)'!B8*(EL28/Inputs!B27)^(1-Inputs!B20)*(EL19/'(Other Computations)'!B194)^Inputs!B20</f>
        <v>1050361.0403606163</v>
      </c>
      <c r="EM45" s="24">
        <f ca="1">'(Other Computations)'!B8*(EM28/Inputs!B27)^(1-Inputs!B20)*(EM19/'(Other Computations)'!B194)^Inputs!B20</f>
        <v>1049419.0103840921</v>
      </c>
      <c r="EN45" s="25">
        <f ca="1">SUM(EB45:EM45)</f>
        <v>12655913.691900944</v>
      </c>
    </row>
    <row r="46" spans="1:144" ht="12.75" customHeight="1" outlineLevel="1" x14ac:dyDescent="0.2">
      <c r="A46" s="9" t="str">
        <f>Labels!B78</f>
        <v>Output Shock</v>
      </c>
      <c r="B46" s="28">
        <f ca="1">NORMINV(RAND()*(1-2*Inputs!B58)+Inputs!B58,0,'(Other Computations)'!B208)</f>
        <v>-43342.763540534092</v>
      </c>
      <c r="C46" s="28">
        <f ca="1">NORMINV(RAND()*(1-2*Inputs!B58)+Inputs!B58,0,'(Other Computations)'!B208)</f>
        <v>-35062.830579699417</v>
      </c>
      <c r="D46" s="28">
        <f ca="1">NORMINV(RAND()*(1-2*Inputs!B58)+Inputs!B58,0,'(Other Computations)'!B208)</f>
        <v>52455.486239036356</v>
      </c>
      <c r="E46" s="28">
        <f ca="1">NORMINV(RAND()*(1-2*Inputs!B58)+Inputs!B58,0,'(Other Computations)'!B208)</f>
        <v>6040.4508209934611</v>
      </c>
      <c r="F46" s="28">
        <f ca="1">NORMINV(RAND()*(1-2*Inputs!B58)+Inputs!B58,0,'(Other Computations)'!B208)</f>
        <v>-20014.072266130759</v>
      </c>
      <c r="G46" s="28">
        <f ca="1">NORMINV(RAND()*(1-2*Inputs!B58)+Inputs!B58,0,'(Other Computations)'!B208)</f>
        <v>9837.8630502567994</v>
      </c>
      <c r="H46" s="28">
        <f ca="1">NORMINV(RAND()*(1-2*Inputs!B58)+Inputs!B58,0,'(Other Computations)'!B208)</f>
        <v>698.86989248272619</v>
      </c>
      <c r="I46" s="28">
        <f ca="1">NORMINV(RAND()*(1-2*Inputs!B58)+Inputs!B58,0,'(Other Computations)'!B208)</f>
        <v>-11491.32526545874</v>
      </c>
      <c r="J46" s="28">
        <f ca="1">NORMINV(RAND()*(1-2*Inputs!B58)+Inputs!B58,0,'(Other Computations)'!B208)</f>
        <v>-7875.9606663348131</v>
      </c>
      <c r="K46" s="28">
        <f ca="1">NORMINV(RAND()*(1-2*Inputs!B58)+Inputs!B58,0,'(Other Computations)'!B208)</f>
        <v>23183.40529122332</v>
      </c>
      <c r="L46" s="28">
        <f ca="1">NORMINV(RAND()*(1-2*Inputs!B58)+Inputs!B58,0,'(Other Computations)'!B208)</f>
        <v>15406.288493056509</v>
      </c>
      <c r="M46" s="28">
        <f ca="1">NORMINV(RAND()*(1-2*Inputs!B58)+Inputs!B58,0,'(Other Computations)'!B208)</f>
        <v>-50210.753473802739</v>
      </c>
      <c r="N46" s="29">
        <f ca="1">SUM(B46:M46)</f>
        <v>-60375.342004911392</v>
      </c>
      <c r="O46" s="28">
        <f ca="1">NORMINV(RAND()*(1-2*Inputs!B58)+Inputs!B58,0,'(Other Computations)'!B208)</f>
        <v>34009.095903271373</v>
      </c>
      <c r="P46" s="28">
        <f ca="1">NORMINV(RAND()*(1-2*Inputs!B58)+Inputs!B58,0,'(Other Computations)'!B208)</f>
        <v>16451.193750807368</v>
      </c>
      <c r="Q46" s="28">
        <f ca="1">NORMINV(RAND()*(1-2*Inputs!B58)+Inputs!B58,0,'(Other Computations)'!B208)</f>
        <v>-11011.021391930853</v>
      </c>
      <c r="R46" s="28">
        <f ca="1">NORMINV(RAND()*(1-2*Inputs!B58)+Inputs!B58,0,'(Other Computations)'!B208)</f>
        <v>-12310.644822818465</v>
      </c>
      <c r="S46" s="28">
        <f ca="1">NORMINV(RAND()*(1-2*Inputs!B58)+Inputs!B58,0,'(Other Computations)'!B208)</f>
        <v>25904.995246997292</v>
      </c>
      <c r="T46" s="28">
        <f ca="1">NORMINV(RAND()*(1-2*Inputs!B58)+Inputs!B58,0,'(Other Computations)'!B208)</f>
        <v>-21105.343359877261</v>
      </c>
      <c r="U46" s="28">
        <f ca="1">NORMINV(RAND()*(1-2*Inputs!B58)+Inputs!B58,0,'(Other Computations)'!B208)</f>
        <v>-16595.956258077011</v>
      </c>
      <c r="V46" s="28">
        <f ca="1">NORMINV(RAND()*(1-2*Inputs!B58)+Inputs!B58,0,'(Other Computations)'!B208)</f>
        <v>-123.62904560300613</v>
      </c>
      <c r="W46" s="28">
        <f ca="1">NORMINV(RAND()*(1-2*Inputs!B58)+Inputs!B58,0,'(Other Computations)'!B208)</f>
        <v>876.54290646677077</v>
      </c>
      <c r="X46" s="28">
        <f ca="1">NORMINV(RAND()*(1-2*Inputs!B58)+Inputs!B58,0,'(Other Computations)'!B208)</f>
        <v>46967.873073357507</v>
      </c>
      <c r="Y46" s="28">
        <f ca="1">NORMINV(RAND()*(1-2*Inputs!B58)+Inputs!B58,0,'(Other Computations)'!B208)</f>
        <v>-14793.696352384663</v>
      </c>
      <c r="Z46" s="28">
        <f ca="1">NORMINV(RAND()*(1-2*Inputs!B58)+Inputs!B58,0,'(Other Computations)'!B208)</f>
        <v>-18886.28698788047</v>
      </c>
      <c r="AA46" s="29">
        <f ca="1">SUM(O46:Z46)</f>
        <v>29383.122662328584</v>
      </c>
      <c r="AB46" s="28">
        <f ca="1">NORMINV(RAND()*(1-2*Inputs!B58)+Inputs!B58,0,'(Other Computations)'!B208)</f>
        <v>-23696.310189210821</v>
      </c>
      <c r="AC46" s="28">
        <f ca="1">NORMINV(RAND()*(1-2*Inputs!B58)+Inputs!B58,0,'(Other Computations)'!B208)</f>
        <v>16921.374102379265</v>
      </c>
      <c r="AD46" s="28">
        <f ca="1">NORMINV(RAND()*(1-2*Inputs!B58)+Inputs!B58,0,'(Other Computations)'!B208)</f>
        <v>19556.593947221059</v>
      </c>
      <c r="AE46" s="28">
        <f ca="1">NORMINV(RAND()*(1-2*Inputs!B58)+Inputs!B58,0,'(Other Computations)'!B208)</f>
        <v>38139.380414259671</v>
      </c>
      <c r="AF46" s="28">
        <f ca="1">NORMINV(RAND()*(1-2*Inputs!B58)+Inputs!B58,0,'(Other Computations)'!B208)</f>
        <v>34321.865777409963</v>
      </c>
      <c r="AG46" s="28">
        <f ca="1">NORMINV(RAND()*(1-2*Inputs!B58)+Inputs!B58,0,'(Other Computations)'!B208)</f>
        <v>10985.118547639166</v>
      </c>
      <c r="AH46" s="28">
        <f ca="1">NORMINV(RAND()*(1-2*Inputs!B58)+Inputs!B58,0,'(Other Computations)'!B208)</f>
        <v>27058.757929258769</v>
      </c>
      <c r="AI46" s="28">
        <f ca="1">NORMINV(RAND()*(1-2*Inputs!B58)+Inputs!B58,0,'(Other Computations)'!B208)</f>
        <v>-4853.3467433651158</v>
      </c>
      <c r="AJ46" s="28">
        <f ca="1">NORMINV(RAND()*(1-2*Inputs!B58)+Inputs!B58,0,'(Other Computations)'!B208)</f>
        <v>2312.2365019934937</v>
      </c>
      <c r="AK46" s="28">
        <f ca="1">NORMINV(RAND()*(1-2*Inputs!B58)+Inputs!B58,0,'(Other Computations)'!B208)</f>
        <v>21668.880519477469</v>
      </c>
      <c r="AL46" s="28">
        <f ca="1">NORMINV(RAND()*(1-2*Inputs!B58)+Inputs!B58,0,'(Other Computations)'!B208)</f>
        <v>11465.562532955695</v>
      </c>
      <c r="AM46" s="28">
        <f ca="1">NORMINV(RAND()*(1-2*Inputs!B58)+Inputs!B58,0,'(Other Computations)'!B208)</f>
        <v>-60869.10901977375</v>
      </c>
      <c r="AN46" s="29">
        <f ca="1">SUM(AB46:AM46)</f>
        <v>93011.004320244887</v>
      </c>
      <c r="AO46" s="28">
        <f ca="1">NORMINV(RAND()*(1-2*Inputs!B58)+Inputs!B58,0,'(Other Computations)'!B208)</f>
        <v>-18915.099748590197</v>
      </c>
      <c r="AP46" s="28">
        <f ca="1">NORMINV(RAND()*(1-2*Inputs!B58)+Inputs!B58,0,'(Other Computations)'!B208)</f>
        <v>29194.42915459934</v>
      </c>
      <c r="AQ46" s="28">
        <f ca="1">NORMINV(RAND()*(1-2*Inputs!B58)+Inputs!B58,0,'(Other Computations)'!B208)</f>
        <v>-28588.917722705715</v>
      </c>
      <c r="AR46" s="28">
        <f ca="1">NORMINV(RAND()*(1-2*Inputs!B58)+Inputs!B58,0,'(Other Computations)'!B208)</f>
        <v>-29112.526724856838</v>
      </c>
      <c r="AS46" s="28">
        <f ca="1">NORMINV(RAND()*(1-2*Inputs!B58)+Inputs!B58,0,'(Other Computations)'!B208)</f>
        <v>-40854.303597475046</v>
      </c>
      <c r="AT46" s="28">
        <f ca="1">NORMINV(RAND()*(1-2*Inputs!B58)+Inputs!B58,0,'(Other Computations)'!B208)</f>
        <v>43992.941269596282</v>
      </c>
      <c r="AU46" s="28">
        <f ca="1">NORMINV(RAND()*(1-2*Inputs!B58)+Inputs!B58,0,'(Other Computations)'!B208)</f>
        <v>-60481.63937811982</v>
      </c>
      <c r="AV46" s="28">
        <f ca="1">NORMINV(RAND()*(1-2*Inputs!B58)+Inputs!B58,0,'(Other Computations)'!B208)</f>
        <v>7761.5311066517752</v>
      </c>
      <c r="AW46" s="28">
        <f ca="1">NORMINV(RAND()*(1-2*Inputs!B58)+Inputs!B58,0,'(Other Computations)'!B208)</f>
        <v>53400.455756762196</v>
      </c>
      <c r="AX46" s="28">
        <f ca="1">NORMINV(RAND()*(1-2*Inputs!B58)+Inputs!B58,0,'(Other Computations)'!B208)</f>
        <v>29872.230710472548</v>
      </c>
      <c r="AY46" s="28">
        <f ca="1">NORMINV(RAND()*(1-2*Inputs!B58)+Inputs!B58,0,'(Other Computations)'!B208)</f>
        <v>25602.77780334451</v>
      </c>
      <c r="AZ46" s="28">
        <f ca="1">NORMINV(RAND()*(1-2*Inputs!B58)+Inputs!B58,0,'(Other Computations)'!B208)</f>
        <v>-10024.600634691678</v>
      </c>
      <c r="BA46" s="29">
        <f ca="1">SUM(AO46:AZ46)</f>
        <v>1847.2779949873748</v>
      </c>
      <c r="BB46" s="28">
        <f ca="1">NORMINV(RAND()*(1-2*Inputs!B58)+Inputs!B58,0,'(Other Computations)'!B208)</f>
        <v>41138.60090812113</v>
      </c>
      <c r="BC46" s="28">
        <f ca="1">NORMINV(RAND()*(1-2*Inputs!B58)+Inputs!B58,0,'(Other Computations)'!B208)</f>
        <v>-9592.15545287235</v>
      </c>
      <c r="BD46" s="28">
        <f ca="1">NORMINV(RAND()*(1-2*Inputs!B58)+Inputs!B58,0,'(Other Computations)'!B208)</f>
        <v>19903.305117626827</v>
      </c>
      <c r="BE46" s="28">
        <f ca="1">NORMINV(RAND()*(1-2*Inputs!B58)+Inputs!B58,0,'(Other Computations)'!B208)</f>
        <v>-57207.100790045028</v>
      </c>
      <c r="BF46" s="28">
        <f ca="1">NORMINV(RAND()*(1-2*Inputs!B58)+Inputs!B58,0,'(Other Computations)'!B208)</f>
        <v>33959.304732302953</v>
      </c>
      <c r="BG46" s="28">
        <f ca="1">NORMINV(RAND()*(1-2*Inputs!B58)+Inputs!B58,0,'(Other Computations)'!B208)</f>
        <v>-1708.8408935192942</v>
      </c>
      <c r="BH46" s="28">
        <f ca="1">NORMINV(RAND()*(1-2*Inputs!B58)+Inputs!B58,0,'(Other Computations)'!B208)</f>
        <v>-16708.946405437338</v>
      </c>
      <c r="BI46" s="28">
        <f ca="1">NORMINV(RAND()*(1-2*Inputs!B58)+Inputs!B58,0,'(Other Computations)'!B208)</f>
        <v>17389.643750054194</v>
      </c>
      <c r="BJ46" s="28">
        <f ca="1">NORMINV(RAND()*(1-2*Inputs!B58)+Inputs!B58,0,'(Other Computations)'!B208)</f>
        <v>1648.7728048653935</v>
      </c>
      <c r="BK46" s="28">
        <f ca="1">NORMINV(RAND()*(1-2*Inputs!B58)+Inputs!B58,0,'(Other Computations)'!B208)</f>
        <v>-30409.386088822263</v>
      </c>
      <c r="BL46" s="28">
        <f ca="1">NORMINV(RAND()*(1-2*Inputs!B58)+Inputs!B58,0,'(Other Computations)'!B208)</f>
        <v>-3655.6704206847521</v>
      </c>
      <c r="BM46" s="28">
        <f ca="1">NORMINV(RAND()*(1-2*Inputs!B58)+Inputs!B58,0,'(Other Computations)'!B208)</f>
        <v>-3597.3334353884534</v>
      </c>
      <c r="BN46" s="29">
        <f ca="1">SUM(BB46:BM46)</f>
        <v>-8839.8061737989756</v>
      </c>
      <c r="BO46" s="28">
        <f ca="1">NORMINV(RAND()*(1-2*Inputs!B58)+Inputs!B58,0,'(Other Computations)'!B208)</f>
        <v>25684.892367993165</v>
      </c>
      <c r="BP46" s="28">
        <f ca="1">NORMINV(RAND()*(1-2*Inputs!B58)+Inputs!B58,0,'(Other Computations)'!B208)</f>
        <v>-38082.872110653065</v>
      </c>
      <c r="BQ46" s="28">
        <f ca="1">NORMINV(RAND()*(1-2*Inputs!B58)+Inputs!B58,0,'(Other Computations)'!B208)</f>
        <v>-17961.269108509605</v>
      </c>
      <c r="BR46" s="28">
        <f ca="1">NORMINV(RAND()*(1-2*Inputs!B58)+Inputs!B58,0,'(Other Computations)'!B208)</f>
        <v>263.22264658689278</v>
      </c>
      <c r="BS46" s="28">
        <f ca="1">NORMINV(RAND()*(1-2*Inputs!B58)+Inputs!B58,0,'(Other Computations)'!B208)</f>
        <v>-24053.291215328605</v>
      </c>
      <c r="BT46" s="28">
        <f ca="1">NORMINV(RAND()*(1-2*Inputs!B58)+Inputs!B58,0,'(Other Computations)'!B208)</f>
        <v>39080.67135036266</v>
      </c>
      <c r="BU46" s="28">
        <f ca="1">NORMINV(RAND()*(1-2*Inputs!B58)+Inputs!B58,0,'(Other Computations)'!B208)</f>
        <v>-7169.6467272385116</v>
      </c>
      <c r="BV46" s="28">
        <f ca="1">NORMINV(RAND()*(1-2*Inputs!B58)+Inputs!B58,0,'(Other Computations)'!B208)</f>
        <v>46369.198357270347</v>
      </c>
      <c r="BW46" s="28">
        <f ca="1">NORMINV(RAND()*(1-2*Inputs!B58)+Inputs!B58,0,'(Other Computations)'!B208)</f>
        <v>-40721.707633588332</v>
      </c>
      <c r="BX46" s="28">
        <f ca="1">NORMINV(RAND()*(1-2*Inputs!B58)+Inputs!B58,0,'(Other Computations)'!B208)</f>
        <v>-20306.571674592247</v>
      </c>
      <c r="BY46" s="28">
        <f ca="1">NORMINV(RAND()*(1-2*Inputs!B58)+Inputs!B58,0,'(Other Computations)'!B208)</f>
        <v>-24142.017020540781</v>
      </c>
      <c r="BZ46" s="28">
        <f ca="1">NORMINV(RAND()*(1-2*Inputs!B58)+Inputs!B58,0,'(Other Computations)'!B208)</f>
        <v>-57217.169547566758</v>
      </c>
      <c r="CA46" s="29">
        <f ca="1">SUM(BO46:BZ46)</f>
        <v>-118256.56031580485</v>
      </c>
      <c r="CB46" s="28">
        <f ca="1">NORMINV(RAND()*(1-2*Inputs!B58)+Inputs!B58,0,'(Other Computations)'!B208)</f>
        <v>34851.470487667611</v>
      </c>
      <c r="CC46" s="28">
        <f ca="1">NORMINV(RAND()*(1-2*Inputs!B58)+Inputs!B58,0,'(Other Computations)'!B208)</f>
        <v>11886.370333784995</v>
      </c>
      <c r="CD46" s="28">
        <f ca="1">NORMINV(RAND()*(1-2*Inputs!B58)+Inputs!B58,0,'(Other Computations)'!B208)</f>
        <v>7873.3148403877849</v>
      </c>
      <c r="CE46" s="28">
        <f ca="1">NORMINV(RAND()*(1-2*Inputs!B58)+Inputs!B58,0,'(Other Computations)'!B208)</f>
        <v>-8599.2873773106276</v>
      </c>
      <c r="CF46" s="28">
        <f ca="1">NORMINV(RAND()*(1-2*Inputs!B58)+Inputs!B58,0,'(Other Computations)'!B208)</f>
        <v>-29501.019316075955</v>
      </c>
      <c r="CG46" s="28">
        <f ca="1">NORMINV(RAND()*(1-2*Inputs!B58)+Inputs!B58,0,'(Other Computations)'!B208)</f>
        <v>-31741.926660925245</v>
      </c>
      <c r="CH46" s="28">
        <f ca="1">NORMINV(RAND()*(1-2*Inputs!B58)+Inputs!B58,0,'(Other Computations)'!B208)</f>
        <v>-15122.249134497741</v>
      </c>
      <c r="CI46" s="28">
        <f ca="1">NORMINV(RAND()*(1-2*Inputs!B58)+Inputs!B58,0,'(Other Computations)'!B208)</f>
        <v>-19239.098023793176</v>
      </c>
      <c r="CJ46" s="28">
        <f ca="1">NORMINV(RAND()*(1-2*Inputs!B58)+Inputs!B58,0,'(Other Computations)'!B208)</f>
        <v>9174.1339764955846</v>
      </c>
      <c r="CK46" s="28">
        <f ca="1">NORMINV(RAND()*(1-2*Inputs!B58)+Inputs!B58,0,'(Other Computations)'!B208)</f>
        <v>-61510.55461998807</v>
      </c>
      <c r="CL46" s="28">
        <f ca="1">NORMINV(RAND()*(1-2*Inputs!B58)+Inputs!B58,0,'(Other Computations)'!B208)</f>
        <v>18075.706220845412</v>
      </c>
      <c r="CM46" s="28">
        <f ca="1">NORMINV(RAND()*(1-2*Inputs!B58)+Inputs!B58,0,'(Other Computations)'!B208)</f>
        <v>13910.967236099576</v>
      </c>
      <c r="CN46" s="29">
        <f ca="1">SUM(CB46:CM46)</f>
        <v>-69942.172037309851</v>
      </c>
      <c r="CO46" s="28">
        <f ca="1">NORMINV(RAND()*(1-2*Inputs!B58)+Inputs!B58,0,'(Other Computations)'!B208)</f>
        <v>53030.285386888194</v>
      </c>
      <c r="CP46" s="28">
        <f ca="1">NORMINV(RAND()*(1-2*Inputs!B58)+Inputs!B58,0,'(Other Computations)'!B208)</f>
        <v>-51152.708179294874</v>
      </c>
      <c r="CQ46" s="28">
        <f ca="1">NORMINV(RAND()*(1-2*Inputs!B58)+Inputs!B58,0,'(Other Computations)'!B208)</f>
        <v>-31646.694610315189</v>
      </c>
      <c r="CR46" s="28">
        <f ca="1">NORMINV(RAND()*(1-2*Inputs!B58)+Inputs!B58,0,'(Other Computations)'!B208)</f>
        <v>-12195.390154442444</v>
      </c>
      <c r="CS46" s="28">
        <f ca="1">NORMINV(RAND()*(1-2*Inputs!B58)+Inputs!B58,0,'(Other Computations)'!B208)</f>
        <v>-5004.2201924373912</v>
      </c>
      <c r="CT46" s="28">
        <f ca="1">NORMINV(RAND()*(1-2*Inputs!B58)+Inputs!B58,0,'(Other Computations)'!B208)</f>
        <v>-3452.4851469975415</v>
      </c>
      <c r="CU46" s="28">
        <f ca="1">NORMINV(RAND()*(1-2*Inputs!B58)+Inputs!B58,0,'(Other Computations)'!B208)</f>
        <v>-17721.889690832872</v>
      </c>
      <c r="CV46" s="28">
        <f ca="1">NORMINV(RAND()*(1-2*Inputs!B58)+Inputs!B58,0,'(Other Computations)'!B208)</f>
        <v>21825.694026803299</v>
      </c>
      <c r="CW46" s="28">
        <f ca="1">NORMINV(RAND()*(1-2*Inputs!B58)+Inputs!B58,0,'(Other Computations)'!B208)</f>
        <v>18635.753101990191</v>
      </c>
      <c r="CX46" s="28">
        <f ca="1">NORMINV(RAND()*(1-2*Inputs!B58)+Inputs!B58,0,'(Other Computations)'!B208)</f>
        <v>-1499.6880315082162</v>
      </c>
      <c r="CY46" s="28">
        <f ca="1">NORMINV(RAND()*(1-2*Inputs!B58)+Inputs!B58,0,'(Other Computations)'!B208)</f>
        <v>4640.8572756308231</v>
      </c>
      <c r="CZ46" s="28">
        <f ca="1">NORMINV(RAND()*(1-2*Inputs!B58)+Inputs!B58,0,'(Other Computations)'!B208)</f>
        <v>15223.876569259974</v>
      </c>
      <c r="DA46" s="29">
        <f ca="1">SUM(CO46:CZ46)</f>
        <v>-9316.6096452560487</v>
      </c>
      <c r="DB46" s="28">
        <f ca="1">NORMINV(RAND()*(1-2*Inputs!B58)+Inputs!B58,0,'(Other Computations)'!B208)</f>
        <v>22459.471649425057</v>
      </c>
      <c r="DC46" s="28">
        <f ca="1">NORMINV(RAND()*(1-2*Inputs!B58)+Inputs!B58,0,'(Other Computations)'!B208)</f>
        <v>1541.7043180706203</v>
      </c>
      <c r="DD46" s="28">
        <f ca="1">NORMINV(RAND()*(1-2*Inputs!B58)+Inputs!B58,0,'(Other Computations)'!B208)</f>
        <v>-20484.946046055811</v>
      </c>
      <c r="DE46" s="28">
        <f ca="1">NORMINV(RAND()*(1-2*Inputs!B58)+Inputs!B58,0,'(Other Computations)'!B208)</f>
        <v>-5966.9220728762593</v>
      </c>
      <c r="DF46" s="28">
        <f ca="1">NORMINV(RAND()*(1-2*Inputs!B58)+Inputs!B58,0,'(Other Computations)'!B208)</f>
        <v>16111.130844985682</v>
      </c>
      <c r="DG46" s="28">
        <f ca="1">NORMINV(RAND()*(1-2*Inputs!B58)+Inputs!B58,0,'(Other Computations)'!B208)</f>
        <v>-21650.00645425</v>
      </c>
      <c r="DH46" s="28">
        <f ca="1">NORMINV(RAND()*(1-2*Inputs!B58)+Inputs!B58,0,'(Other Computations)'!B208)</f>
        <v>44934.937845471701</v>
      </c>
      <c r="DI46" s="28">
        <f ca="1">NORMINV(RAND()*(1-2*Inputs!B58)+Inputs!B58,0,'(Other Computations)'!B208)</f>
        <v>-23265.912711773595</v>
      </c>
      <c r="DJ46" s="28">
        <f ca="1">NORMINV(RAND()*(1-2*Inputs!B58)+Inputs!B58,0,'(Other Computations)'!B208)</f>
        <v>-31694.616943393135</v>
      </c>
      <c r="DK46" s="28">
        <f ca="1">NORMINV(RAND()*(1-2*Inputs!B58)+Inputs!B58,0,'(Other Computations)'!B208)</f>
        <v>16861.792700095699</v>
      </c>
      <c r="DL46" s="28">
        <f ca="1">NORMINV(RAND()*(1-2*Inputs!B58)+Inputs!B58,0,'(Other Computations)'!B208)</f>
        <v>278.78226520069637</v>
      </c>
      <c r="DM46" s="28">
        <f ca="1">NORMINV(RAND()*(1-2*Inputs!B58)+Inputs!B58,0,'(Other Computations)'!B208)</f>
        <v>-39949.665547545606</v>
      </c>
      <c r="DN46" s="29">
        <f ca="1">SUM(DB46:DM46)</f>
        <v>-40824.250152644949</v>
      </c>
      <c r="DO46" s="28">
        <f ca="1">NORMINV(RAND()*(1-2*Inputs!B58)+Inputs!B58,0,'(Other Computations)'!B208)</f>
        <v>-13383.599717309686</v>
      </c>
      <c r="DP46" s="28">
        <f ca="1">NORMINV(RAND()*(1-2*Inputs!B58)+Inputs!B58,0,'(Other Computations)'!B208)</f>
        <v>30853.303610862768</v>
      </c>
      <c r="DQ46" s="28">
        <f ca="1">NORMINV(RAND()*(1-2*Inputs!B58)+Inputs!B58,0,'(Other Computations)'!B208)</f>
        <v>9100.7667230845072</v>
      </c>
      <c r="DR46" s="28">
        <f ca="1">NORMINV(RAND()*(1-2*Inputs!B58)+Inputs!B58,0,'(Other Computations)'!B208)</f>
        <v>-7909.438259504398</v>
      </c>
      <c r="DS46" s="28">
        <f ca="1">NORMINV(RAND()*(1-2*Inputs!B58)+Inputs!B58,0,'(Other Computations)'!B208)</f>
        <v>-1995.630297774316</v>
      </c>
      <c r="DT46" s="28">
        <f ca="1">NORMINV(RAND()*(1-2*Inputs!B58)+Inputs!B58,0,'(Other Computations)'!B208)</f>
        <v>11149.15138220994</v>
      </c>
      <c r="DU46" s="28">
        <f ca="1">NORMINV(RAND()*(1-2*Inputs!B58)+Inputs!B58,0,'(Other Computations)'!B208)</f>
        <v>6038.7097413403817</v>
      </c>
      <c r="DV46" s="28">
        <f ca="1">NORMINV(RAND()*(1-2*Inputs!B58)+Inputs!B58,0,'(Other Computations)'!B208)</f>
        <v>17028.678381053956</v>
      </c>
      <c r="DW46" s="28">
        <f ca="1">NORMINV(RAND()*(1-2*Inputs!B58)+Inputs!B58,0,'(Other Computations)'!B208)</f>
        <v>-57949.852009412076</v>
      </c>
      <c r="DX46" s="28">
        <f ca="1">NORMINV(RAND()*(1-2*Inputs!B58)+Inputs!B58,0,'(Other Computations)'!B208)</f>
        <v>-37847.160492014387</v>
      </c>
      <c r="DY46" s="28">
        <f ca="1">NORMINV(RAND()*(1-2*Inputs!B58)+Inputs!B58,0,'(Other Computations)'!B208)</f>
        <v>25186.081622337399</v>
      </c>
      <c r="DZ46" s="28">
        <f ca="1">NORMINV(RAND()*(1-2*Inputs!B58)+Inputs!B58,0,'(Other Computations)'!B208)</f>
        <v>2173.9363554774131</v>
      </c>
      <c r="EA46" s="29">
        <f ca="1">SUM(DO46:DZ46)</f>
        <v>-17555.052959648496</v>
      </c>
      <c r="EB46" s="28">
        <f ca="1">NORMINV(RAND()*(1-2*Inputs!B58)+Inputs!B58,0,'(Other Computations)'!B208)</f>
        <v>-19764.912530255158</v>
      </c>
      <c r="EC46" s="28">
        <f ca="1">NORMINV(RAND()*(1-2*Inputs!B58)+Inputs!B58,0,'(Other Computations)'!B208)</f>
        <v>-51975.939088623796</v>
      </c>
      <c r="ED46" s="28">
        <f ca="1">NORMINV(RAND()*(1-2*Inputs!B58)+Inputs!B58,0,'(Other Computations)'!B208)</f>
        <v>31816.96255941952</v>
      </c>
      <c r="EE46" s="28">
        <f ca="1">NORMINV(RAND()*(1-2*Inputs!B58)+Inputs!B58,0,'(Other Computations)'!B208)</f>
        <v>-7304.3636590344158</v>
      </c>
      <c r="EF46" s="28">
        <f ca="1">NORMINV(RAND()*(1-2*Inputs!B58)+Inputs!B58,0,'(Other Computations)'!B208)</f>
        <v>-47324.054826657295</v>
      </c>
      <c r="EG46" s="28">
        <f ca="1">NORMINV(RAND()*(1-2*Inputs!B58)+Inputs!B58,0,'(Other Computations)'!B208)</f>
        <v>35372.009131368679</v>
      </c>
      <c r="EH46" s="28">
        <f ca="1">NORMINV(RAND()*(1-2*Inputs!B58)+Inputs!B58,0,'(Other Computations)'!B208)</f>
        <v>18192.41136183494</v>
      </c>
      <c r="EI46" s="28">
        <f ca="1">NORMINV(RAND()*(1-2*Inputs!B58)+Inputs!B58,0,'(Other Computations)'!B208)</f>
        <v>-6671.8760202094463</v>
      </c>
      <c r="EJ46" s="28">
        <f ca="1">NORMINV(RAND()*(1-2*Inputs!B58)+Inputs!B58,0,'(Other Computations)'!B208)</f>
        <v>32117.548456953315</v>
      </c>
      <c r="EK46" s="28">
        <f ca="1">NORMINV(RAND()*(1-2*Inputs!B58)+Inputs!B58,0,'(Other Computations)'!B208)</f>
        <v>17258.13207228226</v>
      </c>
      <c r="EL46" s="28">
        <f ca="1">NORMINV(RAND()*(1-2*Inputs!B58)+Inputs!B58,0,'(Other Computations)'!B208)</f>
        <v>59379.073925953409</v>
      </c>
      <c r="EM46" s="28">
        <f ca="1">NORMINV(RAND()*(1-2*Inputs!B58)+Inputs!B58,0,'(Other Computations)'!B208)</f>
        <v>10965.871474320968</v>
      </c>
      <c r="EN46" s="29">
        <f ca="1">SUM(EB46:EM46)</f>
        <v>72060.862857352986</v>
      </c>
    </row>
    <row r="47" spans="1:144" ht="12.75" customHeight="1" outlineLevel="1" x14ac:dyDescent="0.2"/>
    <row r="48" spans="1:144" ht="12.75" customHeight="1" outlineLevel="1" x14ac:dyDescent="0.2"/>
    <row r="49" spans="1:144" ht="12.75" customHeight="1" x14ac:dyDescent="0.2">
      <c r="A49" s="3" t="str">
        <f>"Government"</f>
        <v>Government</v>
      </c>
    </row>
    <row r="50" spans="1:144" ht="12.75" customHeight="1" outlineLevel="1" x14ac:dyDescent="0.2">
      <c r="A50" s="2" t="str">
        <f>" "</f>
        <v xml:space="preserve"> </v>
      </c>
    </row>
    <row r="51" spans="1:144" ht="12.75" customHeight="1" outlineLevel="1" x14ac:dyDescent="0.2">
      <c r="B51" s="19" t="str">
        <f>ZZZ__FnCalls!F7</f>
        <v>MMM 2010</v>
      </c>
      <c r="C51" s="20" t="str">
        <f>ZZZ__FnCalls!F8</f>
        <v>MMM 2010</v>
      </c>
      <c r="D51" s="20" t="str">
        <f>ZZZ__FnCalls!F9</f>
        <v>MMM 2010</v>
      </c>
      <c r="E51" s="20" t="str">
        <f>ZZZ__FnCalls!F10</f>
        <v>MMM 2010</v>
      </c>
      <c r="F51" s="20" t="str">
        <f>ZZZ__FnCalls!F11</f>
        <v>MMM 2010</v>
      </c>
      <c r="G51" s="20" t="str">
        <f>ZZZ__FnCalls!F12</f>
        <v>MMM 2010</v>
      </c>
      <c r="H51" s="20" t="str">
        <f>ZZZ__FnCalls!F13</f>
        <v>MMM 2010</v>
      </c>
      <c r="I51" s="20" t="str">
        <f>ZZZ__FnCalls!F14</f>
        <v>MMM 2010</v>
      </c>
      <c r="J51" s="20" t="str">
        <f>ZZZ__FnCalls!F15</f>
        <v>MMM 2010</v>
      </c>
      <c r="K51" s="20" t="str">
        <f>ZZZ__FnCalls!F16</f>
        <v>MMM 2010</v>
      </c>
      <c r="L51" s="20" t="str">
        <f>ZZZ__FnCalls!F17</f>
        <v>MMM 2010</v>
      </c>
      <c r="M51" s="20" t="str">
        <f>ZZZ__FnCalls!F18</f>
        <v>MMM 2010</v>
      </c>
      <c r="N51" s="21" t="str">
        <f>ZZZ__FnCalls!H7</f>
        <v>2010</v>
      </c>
      <c r="O51" s="20" t="str">
        <f>ZZZ__FnCalls!F19</f>
        <v>MMM 2011</v>
      </c>
      <c r="P51" s="20" t="str">
        <f>ZZZ__FnCalls!F20</f>
        <v>MMM 2011</v>
      </c>
      <c r="Q51" s="20" t="str">
        <f>ZZZ__FnCalls!F21</f>
        <v>MMM 2011</v>
      </c>
      <c r="R51" s="20" t="str">
        <f>ZZZ__FnCalls!F22</f>
        <v>MMM 2011</v>
      </c>
      <c r="S51" s="20" t="str">
        <f>ZZZ__FnCalls!F23</f>
        <v>MMM 2011</v>
      </c>
      <c r="T51" s="20" t="str">
        <f>ZZZ__FnCalls!F24</f>
        <v>MMM 2011</v>
      </c>
      <c r="U51" s="20" t="str">
        <f>ZZZ__FnCalls!F25</f>
        <v>MMM 2011</v>
      </c>
      <c r="V51" s="20" t="str">
        <f>ZZZ__FnCalls!F26</f>
        <v>MMM 2011</v>
      </c>
      <c r="W51" s="20" t="str">
        <f>ZZZ__FnCalls!F27</f>
        <v>MMM 2011</v>
      </c>
      <c r="X51" s="20" t="str">
        <f>ZZZ__FnCalls!F28</f>
        <v>MMM 2011</v>
      </c>
      <c r="Y51" s="20" t="str">
        <f>ZZZ__FnCalls!F29</f>
        <v>MMM 2011</v>
      </c>
      <c r="Z51" s="20" t="str">
        <f>ZZZ__FnCalls!F30</f>
        <v>MMM 2011</v>
      </c>
      <c r="AA51" s="21" t="str">
        <f>ZZZ__FnCalls!H19</f>
        <v>2011</v>
      </c>
      <c r="AB51" s="20" t="str">
        <f>ZZZ__FnCalls!F31</f>
        <v>MMM 2012</v>
      </c>
      <c r="AC51" s="20" t="str">
        <f>ZZZ__FnCalls!F32</f>
        <v>MMM 2012</v>
      </c>
      <c r="AD51" s="20" t="str">
        <f>ZZZ__FnCalls!F33</f>
        <v>MMM 2012</v>
      </c>
      <c r="AE51" s="20" t="str">
        <f>ZZZ__FnCalls!F34</f>
        <v>MMM 2012</v>
      </c>
      <c r="AF51" s="20" t="str">
        <f>ZZZ__FnCalls!F35</f>
        <v>MMM 2012</v>
      </c>
      <c r="AG51" s="20" t="str">
        <f>ZZZ__FnCalls!F36</f>
        <v>MMM 2012</v>
      </c>
      <c r="AH51" s="20" t="str">
        <f>ZZZ__FnCalls!F37</f>
        <v>MMM 2012</v>
      </c>
      <c r="AI51" s="20" t="str">
        <f>ZZZ__FnCalls!F38</f>
        <v>MMM 2012</v>
      </c>
      <c r="AJ51" s="20" t="str">
        <f>ZZZ__FnCalls!F39</f>
        <v>MMM 2012</v>
      </c>
      <c r="AK51" s="20" t="str">
        <f>ZZZ__FnCalls!F40</f>
        <v>MMM 2012</v>
      </c>
      <c r="AL51" s="20" t="str">
        <f>ZZZ__FnCalls!F41</f>
        <v>MMM 2012</v>
      </c>
      <c r="AM51" s="20" t="str">
        <f>ZZZ__FnCalls!F42</f>
        <v>MMM 2012</v>
      </c>
      <c r="AN51" s="21" t="str">
        <f>ZZZ__FnCalls!H31</f>
        <v>2012</v>
      </c>
      <c r="AO51" s="20" t="str">
        <f>ZZZ__FnCalls!F43</f>
        <v>MMM 2013</v>
      </c>
      <c r="AP51" s="20" t="str">
        <f>ZZZ__FnCalls!F44</f>
        <v>MMM 2013</v>
      </c>
      <c r="AQ51" s="20" t="str">
        <f>ZZZ__FnCalls!F45</f>
        <v>MMM 2013</v>
      </c>
      <c r="AR51" s="20" t="str">
        <f>ZZZ__FnCalls!F46</f>
        <v>MMM 2013</v>
      </c>
      <c r="AS51" s="20" t="str">
        <f>ZZZ__FnCalls!F47</f>
        <v>MMM 2013</v>
      </c>
      <c r="AT51" s="20" t="str">
        <f>ZZZ__FnCalls!F48</f>
        <v>MMM 2013</v>
      </c>
      <c r="AU51" s="20" t="str">
        <f>ZZZ__FnCalls!F49</f>
        <v>MMM 2013</v>
      </c>
      <c r="AV51" s="20" t="str">
        <f>ZZZ__FnCalls!F50</f>
        <v>MMM 2013</v>
      </c>
      <c r="AW51" s="20" t="str">
        <f>ZZZ__FnCalls!F51</f>
        <v>MMM 2013</v>
      </c>
      <c r="AX51" s="20" t="str">
        <f>ZZZ__FnCalls!F52</f>
        <v>MMM 2013</v>
      </c>
      <c r="AY51" s="20" t="str">
        <f>ZZZ__FnCalls!F53</f>
        <v>MMM 2013</v>
      </c>
      <c r="AZ51" s="20" t="str">
        <f>ZZZ__FnCalls!F54</f>
        <v>MMM 2013</v>
      </c>
      <c r="BA51" s="21" t="str">
        <f>ZZZ__FnCalls!H43</f>
        <v>2013</v>
      </c>
      <c r="BB51" s="20" t="str">
        <f>ZZZ__FnCalls!F55</f>
        <v>MMM 2014</v>
      </c>
      <c r="BC51" s="20" t="str">
        <f>ZZZ__FnCalls!F56</f>
        <v>MMM 2014</v>
      </c>
      <c r="BD51" s="20" t="str">
        <f>ZZZ__FnCalls!F57</f>
        <v>MMM 2014</v>
      </c>
      <c r="BE51" s="20" t="str">
        <f>ZZZ__FnCalls!F58</f>
        <v>MMM 2014</v>
      </c>
      <c r="BF51" s="20" t="str">
        <f>ZZZ__FnCalls!F59</f>
        <v>MMM 2014</v>
      </c>
      <c r="BG51" s="20" t="str">
        <f>ZZZ__FnCalls!F60</f>
        <v>MMM 2014</v>
      </c>
      <c r="BH51" s="20" t="str">
        <f>ZZZ__FnCalls!F61</f>
        <v>MMM 2014</v>
      </c>
      <c r="BI51" s="20" t="str">
        <f>ZZZ__FnCalls!F62</f>
        <v>MMM 2014</v>
      </c>
      <c r="BJ51" s="20" t="str">
        <f>ZZZ__FnCalls!F63</f>
        <v>MMM 2014</v>
      </c>
      <c r="BK51" s="20" t="str">
        <f>ZZZ__FnCalls!F64</f>
        <v>MMM 2014</v>
      </c>
      <c r="BL51" s="20" t="str">
        <f>ZZZ__FnCalls!F65</f>
        <v>MMM 2014</v>
      </c>
      <c r="BM51" s="20" t="str">
        <f>ZZZ__FnCalls!F66</f>
        <v>MMM 2014</v>
      </c>
      <c r="BN51" s="21" t="str">
        <f>ZZZ__FnCalls!H55</f>
        <v>2014</v>
      </c>
      <c r="BO51" s="20" t="str">
        <f>ZZZ__FnCalls!F67</f>
        <v>MMM 2015</v>
      </c>
      <c r="BP51" s="20" t="str">
        <f>ZZZ__FnCalls!F68</f>
        <v>MMM 2015</v>
      </c>
      <c r="BQ51" s="20" t="str">
        <f>ZZZ__FnCalls!F69</f>
        <v>MMM 2015</v>
      </c>
      <c r="BR51" s="20" t="str">
        <f>ZZZ__FnCalls!F70</f>
        <v>MMM 2015</v>
      </c>
      <c r="BS51" s="20" t="str">
        <f>ZZZ__FnCalls!F71</f>
        <v>MMM 2015</v>
      </c>
      <c r="BT51" s="20" t="str">
        <f>ZZZ__FnCalls!F72</f>
        <v>MMM 2015</v>
      </c>
      <c r="BU51" s="20" t="str">
        <f>ZZZ__FnCalls!F73</f>
        <v>MMM 2015</v>
      </c>
      <c r="BV51" s="20" t="str">
        <f>ZZZ__FnCalls!F74</f>
        <v>MMM 2015</v>
      </c>
      <c r="BW51" s="20" t="str">
        <f>ZZZ__FnCalls!F75</f>
        <v>MMM 2015</v>
      </c>
      <c r="BX51" s="20" t="str">
        <f>ZZZ__FnCalls!F76</f>
        <v>MMM 2015</v>
      </c>
      <c r="BY51" s="20" t="str">
        <f>ZZZ__FnCalls!F77</f>
        <v>MMM 2015</v>
      </c>
      <c r="BZ51" s="20" t="str">
        <f>ZZZ__FnCalls!F78</f>
        <v>MMM 2015</v>
      </c>
      <c r="CA51" s="21" t="str">
        <f>ZZZ__FnCalls!H67</f>
        <v>2015</v>
      </c>
      <c r="CB51" s="20" t="str">
        <f>ZZZ__FnCalls!F79</f>
        <v>MMM 2016</v>
      </c>
      <c r="CC51" s="20" t="str">
        <f>ZZZ__FnCalls!F80</f>
        <v>MMM 2016</v>
      </c>
      <c r="CD51" s="20" t="str">
        <f>ZZZ__FnCalls!F81</f>
        <v>MMM 2016</v>
      </c>
      <c r="CE51" s="20" t="str">
        <f>ZZZ__FnCalls!F82</f>
        <v>MMM 2016</v>
      </c>
      <c r="CF51" s="20" t="str">
        <f>ZZZ__FnCalls!F83</f>
        <v>MMM 2016</v>
      </c>
      <c r="CG51" s="20" t="str">
        <f>ZZZ__FnCalls!F84</f>
        <v>MMM 2016</v>
      </c>
      <c r="CH51" s="20" t="str">
        <f>ZZZ__FnCalls!F85</f>
        <v>MMM 2016</v>
      </c>
      <c r="CI51" s="20" t="str">
        <f>ZZZ__FnCalls!F86</f>
        <v>MMM 2016</v>
      </c>
      <c r="CJ51" s="20" t="str">
        <f>ZZZ__FnCalls!F87</f>
        <v>MMM 2016</v>
      </c>
      <c r="CK51" s="20" t="str">
        <f>ZZZ__FnCalls!F88</f>
        <v>MMM 2016</v>
      </c>
      <c r="CL51" s="20" t="str">
        <f>ZZZ__FnCalls!F89</f>
        <v>MMM 2016</v>
      </c>
      <c r="CM51" s="20" t="str">
        <f>ZZZ__FnCalls!F90</f>
        <v>MMM 2016</v>
      </c>
      <c r="CN51" s="21" t="str">
        <f>ZZZ__FnCalls!H79</f>
        <v>2016</v>
      </c>
      <c r="CO51" s="20" t="str">
        <f>ZZZ__FnCalls!F91</f>
        <v>MMM 2017</v>
      </c>
      <c r="CP51" s="20" t="str">
        <f>ZZZ__FnCalls!F92</f>
        <v>MMM 2017</v>
      </c>
      <c r="CQ51" s="20" t="str">
        <f>ZZZ__FnCalls!F93</f>
        <v>MMM 2017</v>
      </c>
      <c r="CR51" s="20" t="str">
        <f>ZZZ__FnCalls!F94</f>
        <v>MMM 2017</v>
      </c>
      <c r="CS51" s="20" t="str">
        <f>ZZZ__FnCalls!F95</f>
        <v>MMM 2017</v>
      </c>
      <c r="CT51" s="20" t="str">
        <f>ZZZ__FnCalls!F96</f>
        <v>MMM 2017</v>
      </c>
      <c r="CU51" s="20" t="str">
        <f>ZZZ__FnCalls!F97</f>
        <v>MMM 2017</v>
      </c>
      <c r="CV51" s="20" t="str">
        <f>ZZZ__FnCalls!F98</f>
        <v>MMM 2017</v>
      </c>
      <c r="CW51" s="20" t="str">
        <f>ZZZ__FnCalls!F99</f>
        <v>MMM 2017</v>
      </c>
      <c r="CX51" s="20" t="str">
        <f>ZZZ__FnCalls!F100</f>
        <v>MMM 2017</v>
      </c>
      <c r="CY51" s="20" t="str">
        <f>ZZZ__FnCalls!F101</f>
        <v>MMM 2017</v>
      </c>
      <c r="CZ51" s="20" t="str">
        <f>ZZZ__FnCalls!F102</f>
        <v>MMM 2017</v>
      </c>
      <c r="DA51" s="21" t="str">
        <f>ZZZ__FnCalls!H91</f>
        <v>2017</v>
      </c>
      <c r="DB51" s="20" t="str">
        <f>ZZZ__FnCalls!F103</f>
        <v>MMM 2018</v>
      </c>
      <c r="DC51" s="20" t="str">
        <f>ZZZ__FnCalls!F104</f>
        <v>MMM 2018</v>
      </c>
      <c r="DD51" s="20" t="str">
        <f>ZZZ__FnCalls!F105</f>
        <v>MMM 2018</v>
      </c>
      <c r="DE51" s="20" t="str">
        <f>ZZZ__FnCalls!F106</f>
        <v>MMM 2018</v>
      </c>
      <c r="DF51" s="20" t="str">
        <f>ZZZ__FnCalls!F107</f>
        <v>MMM 2018</v>
      </c>
      <c r="DG51" s="20" t="str">
        <f>ZZZ__FnCalls!F108</f>
        <v>MMM 2018</v>
      </c>
      <c r="DH51" s="20" t="str">
        <f>ZZZ__FnCalls!F109</f>
        <v>MMM 2018</v>
      </c>
      <c r="DI51" s="20" t="str">
        <f>ZZZ__FnCalls!F110</f>
        <v>MMM 2018</v>
      </c>
      <c r="DJ51" s="20" t="str">
        <f>ZZZ__FnCalls!F111</f>
        <v>MMM 2018</v>
      </c>
      <c r="DK51" s="20" t="str">
        <f>ZZZ__FnCalls!F112</f>
        <v>MMM 2018</v>
      </c>
      <c r="DL51" s="20" t="str">
        <f>ZZZ__FnCalls!F113</f>
        <v>MMM 2018</v>
      </c>
      <c r="DM51" s="20" t="str">
        <f>ZZZ__FnCalls!F114</f>
        <v>MMM 2018</v>
      </c>
      <c r="DN51" s="21" t="str">
        <f>ZZZ__FnCalls!H103</f>
        <v>2018</v>
      </c>
      <c r="DO51" s="20" t="str">
        <f>ZZZ__FnCalls!F115</f>
        <v>MMM 2019</v>
      </c>
      <c r="DP51" s="20" t="str">
        <f>ZZZ__FnCalls!F116</f>
        <v>MMM 2019</v>
      </c>
      <c r="DQ51" s="20" t="str">
        <f>ZZZ__FnCalls!F117</f>
        <v>MMM 2019</v>
      </c>
      <c r="DR51" s="20" t="str">
        <f>ZZZ__FnCalls!F118</f>
        <v>MMM 2019</v>
      </c>
      <c r="DS51" s="20" t="str">
        <f>ZZZ__FnCalls!F119</f>
        <v>MMM 2019</v>
      </c>
      <c r="DT51" s="20" t="str">
        <f>ZZZ__FnCalls!F120</f>
        <v>MMM 2019</v>
      </c>
      <c r="DU51" s="20" t="str">
        <f>ZZZ__FnCalls!F121</f>
        <v>MMM 2019</v>
      </c>
      <c r="DV51" s="20" t="str">
        <f>ZZZ__FnCalls!F122</f>
        <v>MMM 2019</v>
      </c>
      <c r="DW51" s="20" t="str">
        <f>ZZZ__FnCalls!F123</f>
        <v>MMM 2019</v>
      </c>
      <c r="DX51" s="20" t="str">
        <f>ZZZ__FnCalls!F124</f>
        <v>MMM 2019</v>
      </c>
      <c r="DY51" s="20" t="str">
        <f>ZZZ__FnCalls!F125</f>
        <v>MMM 2019</v>
      </c>
      <c r="DZ51" s="20" t="str">
        <f>ZZZ__FnCalls!F126</f>
        <v>MMM 2019</v>
      </c>
      <c r="EA51" s="21" t="str">
        <f>ZZZ__FnCalls!H115</f>
        <v>2019</v>
      </c>
      <c r="EB51" s="20" t="str">
        <f>ZZZ__FnCalls!F127</f>
        <v>MMM 2020</v>
      </c>
      <c r="EC51" s="20" t="str">
        <f>ZZZ__FnCalls!F128</f>
        <v>MMM 2020</v>
      </c>
      <c r="ED51" s="20" t="str">
        <f>ZZZ__FnCalls!F129</f>
        <v>MMM 2020</v>
      </c>
      <c r="EE51" s="20" t="str">
        <f>ZZZ__FnCalls!F130</f>
        <v>MMM 2020</v>
      </c>
      <c r="EF51" s="20" t="str">
        <f>ZZZ__FnCalls!F131</f>
        <v>MMM 2020</v>
      </c>
      <c r="EG51" s="20" t="str">
        <f>ZZZ__FnCalls!F132</f>
        <v>MMM 2020</v>
      </c>
      <c r="EH51" s="20" t="str">
        <f>ZZZ__FnCalls!F133</f>
        <v>MMM 2020</v>
      </c>
      <c r="EI51" s="20" t="str">
        <f>ZZZ__FnCalls!F134</f>
        <v>MMM 2020</v>
      </c>
      <c r="EJ51" s="20" t="str">
        <f>ZZZ__FnCalls!F135</f>
        <v>MMM 2020</v>
      </c>
      <c r="EK51" s="20" t="str">
        <f>ZZZ__FnCalls!F136</f>
        <v>MMM 2020</v>
      </c>
      <c r="EL51" s="20" t="str">
        <f>ZZZ__FnCalls!F137</f>
        <v>MMM 2020</v>
      </c>
      <c r="EM51" s="20" t="str">
        <f>ZZZ__FnCalls!F138</f>
        <v>MMM 2020</v>
      </c>
      <c r="EN51" s="21" t="str">
        <f>ZZZ__FnCalls!H127</f>
        <v>2020</v>
      </c>
    </row>
    <row r="52" spans="1:144" ht="12.75" customHeight="1" outlineLevel="1" x14ac:dyDescent="0.2">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x14ac:dyDescent="0.2">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x14ac:dyDescent="0.2">
      <c r="A54" s="9" t="str">
        <f>Labels!B83</f>
        <v>Tax</v>
      </c>
      <c r="B54" s="28">
        <f ca="1">Inputs!B52*B44</f>
        <v>336997.17093783984</v>
      </c>
      <c r="C54" s="28">
        <f ca="1">Inputs!B52*C44</f>
        <v>339025.09770626092</v>
      </c>
      <c r="D54" s="28">
        <f ca="1">Inputs!B52*D44</f>
        <v>364806.04228249606</v>
      </c>
      <c r="E54" s="28">
        <f ca="1">Inputs!B52*E44</f>
        <v>350445.14660730388</v>
      </c>
      <c r="F54" s="28">
        <f ca="1">Inputs!B52*F44</f>
        <v>342188.89072284976</v>
      </c>
      <c r="G54" s="28">
        <f ca="1">Inputs!B52*G44</f>
        <v>350778.04698008497</v>
      </c>
      <c r="H54" s="28">
        <f ca="1">Inputs!B52*H44</f>
        <v>347642.39347971848</v>
      </c>
      <c r="I54" s="28">
        <f ca="1">Inputs!B52*I44</f>
        <v>343541.18270682747</v>
      </c>
      <c r="J54" s="28">
        <f ca="1">Inputs!B52*J44</f>
        <v>344188.52437145403</v>
      </c>
      <c r="K54" s="28">
        <f ca="1">Inputs!B52*K44</f>
        <v>353035.12753197784</v>
      </c>
      <c r="L54" s="28">
        <f ca="1">Inputs!B52*L44</f>
        <v>350319.52976926393</v>
      </c>
      <c r="M54" s="28">
        <f ca="1">Inputs!B52*M44</f>
        <v>330176.23144951178</v>
      </c>
      <c r="N54" s="29">
        <f ca="1">SUM(B54:M54)</f>
        <v>4153143.3845455889</v>
      </c>
      <c r="O54" s="28">
        <f ca="1">Inputs!B52*O44</f>
        <v>354963.5226688374</v>
      </c>
      <c r="P54" s="28">
        <f ca="1">Inputs!B52*P44</f>
        <v>349285.7360709873</v>
      </c>
      <c r="Q54" s="28">
        <f ca="1">Inputs!B52*Q44</f>
        <v>340567.29881266755</v>
      </c>
      <c r="R54" s="28">
        <f ca="1">Inputs!B52*R44</f>
        <v>339813.10243315378</v>
      </c>
      <c r="S54" s="28">
        <f ca="1">Inputs!B52*S44</f>
        <v>350769.88430167665</v>
      </c>
      <c r="T54" s="28">
        <f ca="1">Inputs!B52*T44</f>
        <v>336134.41600289667</v>
      </c>
      <c r="U54" s="28">
        <f ca="1">Inputs!B52*U44</f>
        <v>337036.52970136452</v>
      </c>
      <c r="V54" s="28">
        <f ca="1">Inputs!B52*V44</f>
        <v>341494.83460163372</v>
      </c>
      <c r="W54" s="28">
        <f ca="1">Inputs!B52*W44</f>
        <v>341283.71530613001</v>
      </c>
      <c r="X54" s="28">
        <f ca="1">Inputs!B52*X44</f>
        <v>354715.96588713478</v>
      </c>
      <c r="Y54" s="28">
        <f ca="1">Inputs!B52*Y44</f>
        <v>335755.20506135892</v>
      </c>
      <c r="Z54" s="28">
        <f ca="1">Inputs!B52*Z44</f>
        <v>334107.71159260714</v>
      </c>
      <c r="AA54" s="29">
        <f ca="1">SUM(O54:Z54)</f>
        <v>4115927.9224404483</v>
      </c>
      <c r="AB54" s="28">
        <f ca="1">Inputs!B52*AB44</f>
        <v>332233.9216496906</v>
      </c>
      <c r="AC54" s="28">
        <f ca="1">Inputs!B52*AC44</f>
        <v>343990.60252910416</v>
      </c>
      <c r="AD54" s="28">
        <f ca="1">Inputs!B52*AD44</f>
        <v>344357.13292159553</v>
      </c>
      <c r="AE54" s="28">
        <f ca="1">Inputs!B52*AE44</f>
        <v>349418.78047362407</v>
      </c>
      <c r="AF54" s="28">
        <f ca="1">Inputs!B52*AF44</f>
        <v>347831.14194069512</v>
      </c>
      <c r="AG54" s="28">
        <f ca="1">Inputs!B52*AG44</f>
        <v>340425.73602479103</v>
      </c>
      <c r="AH54" s="28">
        <f ca="1">Inputs!B52*AH44</f>
        <v>344757.48995959177</v>
      </c>
      <c r="AI54" s="28">
        <f ca="1">Inputs!B52*AI44</f>
        <v>334873.38044264889</v>
      </c>
      <c r="AJ54" s="28">
        <f ca="1">Inputs!B52*AJ44</f>
        <v>336569.79769663815</v>
      </c>
      <c r="AK54" s="28">
        <f ca="1">Inputs!B52*AK44</f>
        <v>341864.15439268452</v>
      </c>
      <c r="AL54" s="28">
        <f ca="1">Inputs!B52*AL44</f>
        <v>338352.04877845023</v>
      </c>
      <c r="AM54" s="28">
        <f ca="1">Inputs!B52*AM44</f>
        <v>316244.87316452625</v>
      </c>
      <c r="AN54" s="29">
        <f ca="1">SUM(AB54:AM54)</f>
        <v>4070919.0599740404</v>
      </c>
      <c r="AO54" s="28">
        <f ca="1">Inputs!B52*AO44</f>
        <v>328441.50313403172</v>
      </c>
      <c r="AP54" s="28">
        <f ca="1">Inputs!B52*AP44</f>
        <v>342394.36097760842</v>
      </c>
      <c r="AQ54" s="28">
        <f ca="1">Inputs!B52*AQ44</f>
        <v>324689.70728342712</v>
      </c>
      <c r="AR54" s="28">
        <f ca="1">Inputs!B52*AR44</f>
        <v>324121.61775996798</v>
      </c>
      <c r="AS54" s="28">
        <f ca="1">Inputs!B52*AS44</f>
        <v>320218.23510996194</v>
      </c>
      <c r="AT54" s="28">
        <f ca="1">Inputs!B52*AT44</f>
        <v>345270.86604922451</v>
      </c>
      <c r="AU54" s="28">
        <f ca="1">Inputs!B52*AU44</f>
        <v>313435.54200792208</v>
      </c>
      <c r="AV54" s="28">
        <f ca="1">Inputs!B52*AV44</f>
        <v>333462.58770749765</v>
      </c>
      <c r="AW54" s="28">
        <f ca="1">Inputs!B52*AW44</f>
        <v>346864.0165117142</v>
      </c>
      <c r="AX54" s="28">
        <f ca="1">Inputs!B52*AX44</f>
        <v>339384.39576540416</v>
      </c>
      <c r="AY54" s="28">
        <f ca="1">Inputs!B52*AY44</f>
        <v>337729.92171040736</v>
      </c>
      <c r="AZ54" s="28">
        <f ca="1">Inputs!B52*AZ44</f>
        <v>326529.43525473657</v>
      </c>
      <c r="BA54" s="29">
        <f ca="1">SUM(AO54:AZ54)</f>
        <v>3982542.1892719036</v>
      </c>
      <c r="BB54" s="28">
        <f ca="1">Inputs!B52*BB44</f>
        <v>341584.59048899135</v>
      </c>
      <c r="BC54" s="28">
        <f ca="1">Inputs!B52*BC44</f>
        <v>326064.01093570126</v>
      </c>
      <c r="BD54" s="28">
        <f ca="1">Inputs!B52*BD44</f>
        <v>334445.10055322852</v>
      </c>
      <c r="BE54" s="28">
        <f ca="1">Inputs!B52*BE44</f>
        <v>310914.74907268712</v>
      </c>
      <c r="BF54" s="28">
        <f ca="1">Inputs!B52*BF44</f>
        <v>337839.54181012488</v>
      </c>
      <c r="BG54" s="28">
        <f ca="1">Inputs!B52*BG44</f>
        <v>326684.11431033356</v>
      </c>
      <c r="BH54" s="28">
        <f ca="1">Inputs!B52*BH44</f>
        <v>321818.88383036206</v>
      </c>
      <c r="BI54" s="28">
        <f ca="1">Inputs!B52*BI44</f>
        <v>331768.59707483248</v>
      </c>
      <c r="BJ54" s="28">
        <f ca="1">Inputs!B52*BJ44</f>
        <v>326589.83462243993</v>
      </c>
      <c r="BK54" s="28">
        <f ca="1">Inputs!B52*BK44</f>
        <v>316619.98552871984</v>
      </c>
      <c r="BL54" s="28">
        <f ca="1">Inputs!B52*BL44</f>
        <v>324274.54404351336</v>
      </c>
      <c r="BM54" s="28">
        <f ca="1">Inputs!B52*BM44</f>
        <v>323875.00072307879</v>
      </c>
      <c r="BN54" s="29">
        <f ca="1">SUM(BB54:BM54)</f>
        <v>3922478.9529940137</v>
      </c>
      <c r="BO54" s="28">
        <f ca="1">Inputs!B52*BO44</f>
        <v>332271.69139981776</v>
      </c>
      <c r="BP54" s="28">
        <f ca="1">Inputs!B52*BP44</f>
        <v>312869.64411446219</v>
      </c>
      <c r="BQ54" s="28">
        <f ca="1">Inputs!B52*BQ44</f>
        <v>318500.11335959303</v>
      </c>
      <c r="BR54" s="28">
        <f ca="1">Inputs!B52*BR44</f>
        <v>323594.2604613037</v>
      </c>
      <c r="BS54" s="28">
        <f ca="1">Inputs!B52*BS44</f>
        <v>315908.37916222564</v>
      </c>
      <c r="BT54" s="28">
        <f ca="1">Inputs!B52*BT44</f>
        <v>334477.57857268554</v>
      </c>
      <c r="BU54" s="28">
        <f ca="1">Inputs!B52*BU44</f>
        <v>320304.08431948256</v>
      </c>
      <c r="BV54" s="28">
        <f ca="1">Inputs!B52*BV44</f>
        <v>336021.27311116067</v>
      </c>
      <c r="BW54" s="28">
        <f ca="1">Inputs!B52*BW44</f>
        <v>309590.47538061725</v>
      </c>
      <c r="BX54" s="28">
        <f ca="1">Inputs!B52*BX44</f>
        <v>315345.28056067368</v>
      </c>
      <c r="BY54" s="28">
        <f ca="1">Inputs!B52*BY44</f>
        <v>313815.63535346312</v>
      </c>
      <c r="BZ54" s="28">
        <f ca="1">Inputs!B52*BZ44</f>
        <v>303451.63393824146</v>
      </c>
      <c r="CA54" s="29">
        <f ca="1">SUM(BO54:BZ54)</f>
        <v>3836150.0497337268</v>
      </c>
      <c r="CB54" s="28">
        <f ca="1">Inputs!B52*CB44</f>
        <v>330785.18353345105</v>
      </c>
      <c r="CC54" s="28">
        <f ca="1">Inputs!B52*CC44</f>
        <v>323505.78432965832</v>
      </c>
      <c r="CD54" s="28">
        <f ca="1">Inputs!B52*CD44</f>
        <v>321954.83598519018</v>
      </c>
      <c r="CE54" s="28">
        <f ca="1">Inputs!B52*CE44</f>
        <v>316637.94242829038</v>
      </c>
      <c r="CF54" s="28">
        <f ca="1">Inputs!B52*CF44</f>
        <v>310060.84238892642</v>
      </c>
      <c r="CG54" s="28">
        <f ca="1">Inputs!B52*CG44</f>
        <v>309001.99842515081</v>
      </c>
      <c r="CH54" s="28">
        <f ca="1">Inputs!B52*CH44</f>
        <v>313669.77275791118</v>
      </c>
      <c r="CI54" s="28">
        <f ca="1">Inputs!B52*CI44</f>
        <v>312090.7694298178</v>
      </c>
      <c r="CJ54" s="28">
        <f ca="1">Inputs!B52*CJ44</f>
        <v>320304.24556097551</v>
      </c>
      <c r="CK54" s="28">
        <f ca="1">Inputs!B52*CK44</f>
        <v>298704.18191428715</v>
      </c>
      <c r="CL54" s="28">
        <f ca="1">Inputs!B52*CL44</f>
        <v>322214.54866920575</v>
      </c>
      <c r="CM54" s="28">
        <f ca="1">Inputs!B52*CM44</f>
        <v>320660.35292031488</v>
      </c>
      <c r="CN54" s="29">
        <f ca="1">SUM(CB54:CM54)</f>
        <v>3799590.4583431794</v>
      </c>
      <c r="CO54" s="28">
        <f ca="1">Inputs!B52*CO44</f>
        <v>331974.81947907736</v>
      </c>
      <c r="CP54" s="28">
        <f ca="1">Inputs!B52*CP44</f>
        <v>300427.3734944748</v>
      </c>
      <c r="CQ54" s="28">
        <f ca="1">Inputs!B52*CQ44</f>
        <v>306029.50442322216</v>
      </c>
      <c r="CR54" s="28">
        <f ca="1">Inputs!B52*CR44</f>
        <v>311539.69857803767</v>
      </c>
      <c r="CS54" s="28">
        <f ca="1">Inputs!B52*CS44</f>
        <v>313411.01465722104</v>
      </c>
      <c r="CT54" s="28">
        <f ca="1">Inputs!B52*CT44</f>
        <v>313600.86051130272</v>
      </c>
      <c r="CU54" s="28">
        <f ca="1">Inputs!B52*CU44</f>
        <v>308863.31687891152</v>
      </c>
      <c r="CV54" s="28">
        <f ca="1">Inputs!B52*CV44</f>
        <v>320326.55962084018</v>
      </c>
      <c r="CW54" s="28">
        <f ca="1">Inputs!B52*CW44</f>
        <v>318947.17725524987</v>
      </c>
      <c r="CX54" s="28">
        <f ca="1">Inputs!B52*CX44</f>
        <v>312517.82880174118</v>
      </c>
      <c r="CY54" s="28">
        <f ca="1">Inputs!B52*CY44</f>
        <v>313975.00686110277</v>
      </c>
      <c r="CZ54" s="28">
        <f ca="1">Inputs!B52*CZ44</f>
        <v>316910.75198922644</v>
      </c>
      <c r="DA54" s="29">
        <f ca="1">SUM(CO54:CZ54)</f>
        <v>3768523.9125504079</v>
      </c>
      <c r="DB54" s="28">
        <f ca="1">Inputs!B52*DB44</f>
        <v>318732.34256189677</v>
      </c>
      <c r="DC54" s="28">
        <f ca="1">Inputs!B52*DC44</f>
        <v>312145.78941114323</v>
      </c>
      <c r="DD54" s="28">
        <f ca="1">Inputs!B52*DD44</f>
        <v>305279.83389767603</v>
      </c>
      <c r="DE54" s="28">
        <f ca="1">Inputs!B52*DE44</f>
        <v>309214.35726286226</v>
      </c>
      <c r="DF54" s="28">
        <f ca="1">Inputs!B52*DF44</f>
        <v>315561.169227871</v>
      </c>
      <c r="DG54" s="28">
        <f ca="1">Inputs!B52*DG44</f>
        <v>303888.04912854999</v>
      </c>
      <c r="DH54" s="28">
        <f ca="1">Inputs!B52*DH44</f>
        <v>323450.65330540278</v>
      </c>
      <c r="DI54" s="28">
        <f ca="1">Inputs!B52*DI44</f>
        <v>302590.87831120007</v>
      </c>
      <c r="DJ54" s="28">
        <f ca="1">Inputs!B52*DJ44</f>
        <v>299862.26237167767</v>
      </c>
      <c r="DK54" s="28">
        <f ca="1">Inputs!B52*DK44</f>
        <v>314213.15347249649</v>
      </c>
      <c r="DL54" s="28">
        <f ca="1">Inputs!B52*DL44</f>
        <v>308940.38297449838</v>
      </c>
      <c r="DM54" s="28">
        <f ca="1">Inputs!B52*DM44</f>
        <v>296636.37021292496</v>
      </c>
      <c r="DN54" s="29">
        <f ca="1">SUM(DB54:DM54)</f>
        <v>3710515.2421382009</v>
      </c>
      <c r="DO54" s="28">
        <f ca="1">Inputs!B52*DO44</f>
        <v>304427.35934431304</v>
      </c>
      <c r="DP54" s="28">
        <f ca="1">Inputs!B52*DP44</f>
        <v>317351.93581062456</v>
      </c>
      <c r="DQ54" s="28">
        <f ca="1">Inputs!B52*DQ44</f>
        <v>310489.25570742728</v>
      </c>
      <c r="DR54" s="28">
        <f ca="1">Inputs!B52*DR44</f>
        <v>305057.39108978218</v>
      </c>
      <c r="DS54" s="28">
        <f ca="1">Inputs!B52*DS44</f>
        <v>306462.60780256742</v>
      </c>
      <c r="DT54" s="28">
        <f ca="1">Inputs!B52*DT44</f>
        <v>310076.42562259</v>
      </c>
      <c r="DU54" s="28">
        <f ca="1">Inputs!B52*DU44</f>
        <v>308235.37377442286</v>
      </c>
      <c r="DV54" s="28">
        <f ca="1">Inputs!B52*DV44</f>
        <v>311242.9120175814</v>
      </c>
      <c r="DW54" s="28">
        <f ca="1">Inputs!B52*DW44</f>
        <v>288485.86373666703</v>
      </c>
      <c r="DX54" s="28">
        <f ca="1">Inputs!B52*DX44</f>
        <v>294212.00676777761</v>
      </c>
      <c r="DY54" s="28">
        <f ca="1">Inputs!B52*DY44</f>
        <v>312873.01969999546</v>
      </c>
      <c r="DZ54" s="28">
        <f ca="1">Inputs!B52*DZ44</f>
        <v>305701.24021391105</v>
      </c>
      <c r="EA54" s="29">
        <f ca="1">SUM(DO54:DZ54)</f>
        <v>3674615.3915876602</v>
      </c>
      <c r="EB54" s="28">
        <f ca="1">Inputs!B52*EB44</f>
        <v>298808.6824132725</v>
      </c>
      <c r="EC54" s="28">
        <f ca="1">Inputs!B52*EC44</f>
        <v>288921.81914798723</v>
      </c>
      <c r="ED54" s="28">
        <f ca="1">Inputs!B52*ED44</f>
        <v>313877.52551310015</v>
      </c>
      <c r="EE54" s="28">
        <f ca="1">Inputs!B52*EE44</f>
        <v>301881.00573598308</v>
      </c>
      <c r="EF54" s="28">
        <f ca="1">Inputs!B52*EF44</f>
        <v>289687.35680921865</v>
      </c>
      <c r="EG54" s="28">
        <f ca="1">Inputs!B52*EG44</f>
        <v>314226.3760396259</v>
      </c>
      <c r="EH54" s="28">
        <f ca="1">Inputs!B52*EH44</f>
        <v>308867.77441301401</v>
      </c>
      <c r="EI54" s="28">
        <f ca="1">Inputs!B52*EI44</f>
        <v>301060.315177863</v>
      </c>
      <c r="EJ54" s="28">
        <f ca="1">Inputs!B52*EJ44</f>
        <v>312510.12133695022</v>
      </c>
      <c r="EK54" s="28">
        <f ca="1">Inputs!B52*EK44</f>
        <v>307747.80762828112</v>
      </c>
      <c r="EL54" s="28">
        <f ca="1">Inputs!B52*EL44</f>
        <v>320082.88689524611</v>
      </c>
      <c r="EM54" s="28">
        <f ca="1">Inputs!B52*EM44</f>
        <v>305331.0585883219</v>
      </c>
      <c r="EN54" s="29">
        <f ca="1">SUM(EB54:EM54)</f>
        <v>3663002.7296988633</v>
      </c>
    </row>
    <row r="55" spans="1:144" ht="12.75" customHeight="1" outlineLevel="1" x14ac:dyDescent="0.2"/>
    <row r="56" spans="1:144" ht="12.75" customHeight="1" outlineLevel="1" x14ac:dyDescent="0.2"/>
    <row r="57" spans="1:144" ht="12.75" customHeight="1" x14ac:dyDescent="0.2">
      <c r="A57" s="2" t="str">
        <f>"Stochastic Shocks"</f>
        <v>Stochastic Shocks</v>
      </c>
    </row>
    <row r="58" spans="1:144" ht="12.75" customHeight="1" outlineLevel="1" x14ac:dyDescent="0.2">
      <c r="A58" s="2" t="str">
        <f>" "</f>
        <v xml:space="preserve"> </v>
      </c>
    </row>
    <row r="59" spans="1:144" ht="12.75" customHeight="1" outlineLevel="1" x14ac:dyDescent="0.2">
      <c r="B59" s="19" t="str">
        <f>ZZZ__FnCalls!F7</f>
        <v>MMM 2010</v>
      </c>
      <c r="C59" s="20" t="str">
        <f>ZZZ__FnCalls!F8</f>
        <v>MMM 2010</v>
      </c>
      <c r="D59" s="20" t="str">
        <f>ZZZ__FnCalls!F9</f>
        <v>MMM 2010</v>
      </c>
      <c r="E59" s="20" t="str">
        <f>ZZZ__FnCalls!F10</f>
        <v>MMM 2010</v>
      </c>
      <c r="F59" s="20" t="str">
        <f>ZZZ__FnCalls!F11</f>
        <v>MMM 2010</v>
      </c>
      <c r="G59" s="20" t="str">
        <f>ZZZ__FnCalls!F12</f>
        <v>MMM 2010</v>
      </c>
      <c r="H59" s="20" t="str">
        <f>ZZZ__FnCalls!F13</f>
        <v>MMM 2010</v>
      </c>
      <c r="I59" s="20" t="str">
        <f>ZZZ__FnCalls!F14</f>
        <v>MMM 2010</v>
      </c>
      <c r="J59" s="20" t="str">
        <f>ZZZ__FnCalls!F15</f>
        <v>MMM 2010</v>
      </c>
      <c r="K59" s="20" t="str">
        <f>ZZZ__FnCalls!F16</f>
        <v>MMM 2010</v>
      </c>
      <c r="L59" s="20" t="str">
        <f>ZZZ__FnCalls!F17</f>
        <v>MMM 2010</v>
      </c>
      <c r="M59" s="20" t="str">
        <f>ZZZ__FnCalls!F18</f>
        <v>MMM 2010</v>
      </c>
      <c r="N59" s="21" t="str">
        <f>ZZZ__FnCalls!H7</f>
        <v>2010</v>
      </c>
      <c r="O59" s="20" t="str">
        <f>ZZZ__FnCalls!F19</f>
        <v>MMM 2011</v>
      </c>
      <c r="P59" s="20" t="str">
        <f>ZZZ__FnCalls!F20</f>
        <v>MMM 2011</v>
      </c>
      <c r="Q59" s="20" t="str">
        <f>ZZZ__FnCalls!F21</f>
        <v>MMM 2011</v>
      </c>
      <c r="R59" s="20" t="str">
        <f>ZZZ__FnCalls!F22</f>
        <v>MMM 2011</v>
      </c>
      <c r="S59" s="20" t="str">
        <f>ZZZ__FnCalls!F23</f>
        <v>MMM 2011</v>
      </c>
      <c r="T59" s="20" t="str">
        <f>ZZZ__FnCalls!F24</f>
        <v>MMM 2011</v>
      </c>
      <c r="U59" s="20" t="str">
        <f>ZZZ__FnCalls!F25</f>
        <v>MMM 2011</v>
      </c>
      <c r="V59" s="20" t="str">
        <f>ZZZ__FnCalls!F26</f>
        <v>MMM 2011</v>
      </c>
      <c r="W59" s="20" t="str">
        <f>ZZZ__FnCalls!F27</f>
        <v>MMM 2011</v>
      </c>
      <c r="X59" s="20" t="str">
        <f>ZZZ__FnCalls!F28</f>
        <v>MMM 2011</v>
      </c>
      <c r="Y59" s="20" t="str">
        <f>ZZZ__FnCalls!F29</f>
        <v>MMM 2011</v>
      </c>
      <c r="Z59" s="20" t="str">
        <f>ZZZ__FnCalls!F30</f>
        <v>MMM 2011</v>
      </c>
      <c r="AA59" s="21" t="str">
        <f>ZZZ__FnCalls!H19</f>
        <v>2011</v>
      </c>
      <c r="AB59" s="20" t="str">
        <f>ZZZ__FnCalls!F31</f>
        <v>MMM 2012</v>
      </c>
      <c r="AC59" s="20" t="str">
        <f>ZZZ__FnCalls!F32</f>
        <v>MMM 2012</v>
      </c>
      <c r="AD59" s="20" t="str">
        <f>ZZZ__FnCalls!F33</f>
        <v>MMM 2012</v>
      </c>
      <c r="AE59" s="20" t="str">
        <f>ZZZ__FnCalls!F34</f>
        <v>MMM 2012</v>
      </c>
      <c r="AF59" s="20" t="str">
        <f>ZZZ__FnCalls!F35</f>
        <v>MMM 2012</v>
      </c>
      <c r="AG59" s="20" t="str">
        <f>ZZZ__FnCalls!F36</f>
        <v>MMM 2012</v>
      </c>
      <c r="AH59" s="20" t="str">
        <f>ZZZ__FnCalls!F37</f>
        <v>MMM 2012</v>
      </c>
      <c r="AI59" s="20" t="str">
        <f>ZZZ__FnCalls!F38</f>
        <v>MMM 2012</v>
      </c>
      <c r="AJ59" s="20" t="str">
        <f>ZZZ__FnCalls!F39</f>
        <v>MMM 2012</v>
      </c>
      <c r="AK59" s="20" t="str">
        <f>ZZZ__FnCalls!F40</f>
        <v>MMM 2012</v>
      </c>
      <c r="AL59" s="20" t="str">
        <f>ZZZ__FnCalls!F41</f>
        <v>MMM 2012</v>
      </c>
      <c r="AM59" s="20" t="str">
        <f>ZZZ__FnCalls!F42</f>
        <v>MMM 2012</v>
      </c>
      <c r="AN59" s="21" t="str">
        <f>ZZZ__FnCalls!H31</f>
        <v>2012</v>
      </c>
      <c r="AO59" s="20" t="str">
        <f>ZZZ__FnCalls!F43</f>
        <v>MMM 2013</v>
      </c>
      <c r="AP59" s="20" t="str">
        <f>ZZZ__FnCalls!F44</f>
        <v>MMM 2013</v>
      </c>
      <c r="AQ59" s="20" t="str">
        <f>ZZZ__FnCalls!F45</f>
        <v>MMM 2013</v>
      </c>
      <c r="AR59" s="20" t="str">
        <f>ZZZ__FnCalls!F46</f>
        <v>MMM 2013</v>
      </c>
      <c r="AS59" s="20" t="str">
        <f>ZZZ__FnCalls!F47</f>
        <v>MMM 2013</v>
      </c>
      <c r="AT59" s="20" t="str">
        <f>ZZZ__FnCalls!F48</f>
        <v>MMM 2013</v>
      </c>
      <c r="AU59" s="20" t="str">
        <f>ZZZ__FnCalls!F49</f>
        <v>MMM 2013</v>
      </c>
      <c r="AV59" s="20" t="str">
        <f>ZZZ__FnCalls!F50</f>
        <v>MMM 2013</v>
      </c>
      <c r="AW59" s="20" t="str">
        <f>ZZZ__FnCalls!F51</f>
        <v>MMM 2013</v>
      </c>
      <c r="AX59" s="20" t="str">
        <f>ZZZ__FnCalls!F52</f>
        <v>MMM 2013</v>
      </c>
      <c r="AY59" s="20" t="str">
        <f>ZZZ__FnCalls!F53</f>
        <v>MMM 2013</v>
      </c>
      <c r="AZ59" s="20" t="str">
        <f>ZZZ__FnCalls!F54</f>
        <v>MMM 2013</v>
      </c>
      <c r="BA59" s="21" t="str">
        <f>ZZZ__FnCalls!H43</f>
        <v>2013</v>
      </c>
      <c r="BB59" s="20" t="str">
        <f>ZZZ__FnCalls!F55</f>
        <v>MMM 2014</v>
      </c>
      <c r="BC59" s="20" t="str">
        <f>ZZZ__FnCalls!F56</f>
        <v>MMM 2014</v>
      </c>
      <c r="BD59" s="20" t="str">
        <f>ZZZ__FnCalls!F57</f>
        <v>MMM 2014</v>
      </c>
      <c r="BE59" s="20" t="str">
        <f>ZZZ__FnCalls!F58</f>
        <v>MMM 2014</v>
      </c>
      <c r="BF59" s="20" t="str">
        <f>ZZZ__FnCalls!F59</f>
        <v>MMM 2014</v>
      </c>
      <c r="BG59" s="20" t="str">
        <f>ZZZ__FnCalls!F60</f>
        <v>MMM 2014</v>
      </c>
      <c r="BH59" s="20" t="str">
        <f>ZZZ__FnCalls!F61</f>
        <v>MMM 2014</v>
      </c>
      <c r="BI59" s="20" t="str">
        <f>ZZZ__FnCalls!F62</f>
        <v>MMM 2014</v>
      </c>
      <c r="BJ59" s="20" t="str">
        <f>ZZZ__FnCalls!F63</f>
        <v>MMM 2014</v>
      </c>
      <c r="BK59" s="20" t="str">
        <f>ZZZ__FnCalls!F64</f>
        <v>MMM 2014</v>
      </c>
      <c r="BL59" s="20" t="str">
        <f>ZZZ__FnCalls!F65</f>
        <v>MMM 2014</v>
      </c>
      <c r="BM59" s="20" t="str">
        <f>ZZZ__FnCalls!F66</f>
        <v>MMM 2014</v>
      </c>
      <c r="BN59" s="21" t="str">
        <f>ZZZ__FnCalls!H55</f>
        <v>2014</v>
      </c>
      <c r="BO59" s="20" t="str">
        <f>ZZZ__FnCalls!F67</f>
        <v>MMM 2015</v>
      </c>
      <c r="BP59" s="20" t="str">
        <f>ZZZ__FnCalls!F68</f>
        <v>MMM 2015</v>
      </c>
      <c r="BQ59" s="20" t="str">
        <f>ZZZ__FnCalls!F69</f>
        <v>MMM 2015</v>
      </c>
      <c r="BR59" s="20" t="str">
        <f>ZZZ__FnCalls!F70</f>
        <v>MMM 2015</v>
      </c>
      <c r="BS59" s="20" t="str">
        <f>ZZZ__FnCalls!F71</f>
        <v>MMM 2015</v>
      </c>
      <c r="BT59" s="20" t="str">
        <f>ZZZ__FnCalls!F72</f>
        <v>MMM 2015</v>
      </c>
      <c r="BU59" s="20" t="str">
        <f>ZZZ__FnCalls!F73</f>
        <v>MMM 2015</v>
      </c>
      <c r="BV59" s="20" t="str">
        <f>ZZZ__FnCalls!F74</f>
        <v>MMM 2015</v>
      </c>
      <c r="BW59" s="20" t="str">
        <f>ZZZ__FnCalls!F75</f>
        <v>MMM 2015</v>
      </c>
      <c r="BX59" s="20" t="str">
        <f>ZZZ__FnCalls!F76</f>
        <v>MMM 2015</v>
      </c>
      <c r="BY59" s="20" t="str">
        <f>ZZZ__FnCalls!F77</f>
        <v>MMM 2015</v>
      </c>
      <c r="BZ59" s="20" t="str">
        <f>ZZZ__FnCalls!F78</f>
        <v>MMM 2015</v>
      </c>
      <c r="CA59" s="21" t="str">
        <f>ZZZ__FnCalls!H67</f>
        <v>2015</v>
      </c>
      <c r="CB59" s="20" t="str">
        <f>ZZZ__FnCalls!F79</f>
        <v>MMM 2016</v>
      </c>
      <c r="CC59" s="20" t="str">
        <f>ZZZ__FnCalls!F80</f>
        <v>MMM 2016</v>
      </c>
      <c r="CD59" s="20" t="str">
        <f>ZZZ__FnCalls!F81</f>
        <v>MMM 2016</v>
      </c>
      <c r="CE59" s="20" t="str">
        <f>ZZZ__FnCalls!F82</f>
        <v>MMM 2016</v>
      </c>
      <c r="CF59" s="20" t="str">
        <f>ZZZ__FnCalls!F83</f>
        <v>MMM 2016</v>
      </c>
      <c r="CG59" s="20" t="str">
        <f>ZZZ__FnCalls!F84</f>
        <v>MMM 2016</v>
      </c>
      <c r="CH59" s="20" t="str">
        <f>ZZZ__FnCalls!F85</f>
        <v>MMM 2016</v>
      </c>
      <c r="CI59" s="20" t="str">
        <f>ZZZ__FnCalls!F86</f>
        <v>MMM 2016</v>
      </c>
      <c r="CJ59" s="20" t="str">
        <f>ZZZ__FnCalls!F87</f>
        <v>MMM 2016</v>
      </c>
      <c r="CK59" s="20" t="str">
        <f>ZZZ__FnCalls!F88</f>
        <v>MMM 2016</v>
      </c>
      <c r="CL59" s="20" t="str">
        <f>ZZZ__FnCalls!F89</f>
        <v>MMM 2016</v>
      </c>
      <c r="CM59" s="20" t="str">
        <f>ZZZ__FnCalls!F90</f>
        <v>MMM 2016</v>
      </c>
      <c r="CN59" s="21" t="str">
        <f>ZZZ__FnCalls!H79</f>
        <v>2016</v>
      </c>
      <c r="CO59" s="20" t="str">
        <f>ZZZ__FnCalls!F91</f>
        <v>MMM 2017</v>
      </c>
      <c r="CP59" s="20" t="str">
        <f>ZZZ__FnCalls!F92</f>
        <v>MMM 2017</v>
      </c>
      <c r="CQ59" s="20" t="str">
        <f>ZZZ__FnCalls!F93</f>
        <v>MMM 2017</v>
      </c>
      <c r="CR59" s="20" t="str">
        <f>ZZZ__FnCalls!F94</f>
        <v>MMM 2017</v>
      </c>
      <c r="CS59" s="20" t="str">
        <f>ZZZ__FnCalls!F95</f>
        <v>MMM 2017</v>
      </c>
      <c r="CT59" s="20" t="str">
        <f>ZZZ__FnCalls!F96</f>
        <v>MMM 2017</v>
      </c>
      <c r="CU59" s="20" t="str">
        <f>ZZZ__FnCalls!F97</f>
        <v>MMM 2017</v>
      </c>
      <c r="CV59" s="20" t="str">
        <f>ZZZ__FnCalls!F98</f>
        <v>MMM 2017</v>
      </c>
      <c r="CW59" s="20" t="str">
        <f>ZZZ__FnCalls!F99</f>
        <v>MMM 2017</v>
      </c>
      <c r="CX59" s="20" t="str">
        <f>ZZZ__FnCalls!F100</f>
        <v>MMM 2017</v>
      </c>
      <c r="CY59" s="20" t="str">
        <f>ZZZ__FnCalls!F101</f>
        <v>MMM 2017</v>
      </c>
      <c r="CZ59" s="20" t="str">
        <f>ZZZ__FnCalls!F102</f>
        <v>MMM 2017</v>
      </c>
      <c r="DA59" s="21" t="str">
        <f>ZZZ__FnCalls!H91</f>
        <v>2017</v>
      </c>
      <c r="DB59" s="20" t="str">
        <f>ZZZ__FnCalls!F103</f>
        <v>MMM 2018</v>
      </c>
      <c r="DC59" s="20" t="str">
        <f>ZZZ__FnCalls!F104</f>
        <v>MMM 2018</v>
      </c>
      <c r="DD59" s="20" t="str">
        <f>ZZZ__FnCalls!F105</f>
        <v>MMM 2018</v>
      </c>
      <c r="DE59" s="20" t="str">
        <f>ZZZ__FnCalls!F106</f>
        <v>MMM 2018</v>
      </c>
      <c r="DF59" s="20" t="str">
        <f>ZZZ__FnCalls!F107</f>
        <v>MMM 2018</v>
      </c>
      <c r="DG59" s="20" t="str">
        <f>ZZZ__FnCalls!F108</f>
        <v>MMM 2018</v>
      </c>
      <c r="DH59" s="20" t="str">
        <f>ZZZ__FnCalls!F109</f>
        <v>MMM 2018</v>
      </c>
      <c r="DI59" s="20" t="str">
        <f>ZZZ__FnCalls!F110</f>
        <v>MMM 2018</v>
      </c>
      <c r="DJ59" s="20" t="str">
        <f>ZZZ__FnCalls!F111</f>
        <v>MMM 2018</v>
      </c>
      <c r="DK59" s="20" t="str">
        <f>ZZZ__FnCalls!F112</f>
        <v>MMM 2018</v>
      </c>
      <c r="DL59" s="20" t="str">
        <f>ZZZ__FnCalls!F113</f>
        <v>MMM 2018</v>
      </c>
      <c r="DM59" s="20" t="str">
        <f>ZZZ__FnCalls!F114</f>
        <v>MMM 2018</v>
      </c>
      <c r="DN59" s="21" t="str">
        <f>ZZZ__FnCalls!H103</f>
        <v>2018</v>
      </c>
      <c r="DO59" s="20" t="str">
        <f>ZZZ__FnCalls!F115</f>
        <v>MMM 2019</v>
      </c>
      <c r="DP59" s="20" t="str">
        <f>ZZZ__FnCalls!F116</f>
        <v>MMM 2019</v>
      </c>
      <c r="DQ59" s="20" t="str">
        <f>ZZZ__FnCalls!F117</f>
        <v>MMM 2019</v>
      </c>
      <c r="DR59" s="20" t="str">
        <f>ZZZ__FnCalls!F118</f>
        <v>MMM 2019</v>
      </c>
      <c r="DS59" s="20" t="str">
        <f>ZZZ__FnCalls!F119</f>
        <v>MMM 2019</v>
      </c>
      <c r="DT59" s="20" t="str">
        <f>ZZZ__FnCalls!F120</f>
        <v>MMM 2019</v>
      </c>
      <c r="DU59" s="20" t="str">
        <f>ZZZ__FnCalls!F121</f>
        <v>MMM 2019</v>
      </c>
      <c r="DV59" s="20" t="str">
        <f>ZZZ__FnCalls!F122</f>
        <v>MMM 2019</v>
      </c>
      <c r="DW59" s="20" t="str">
        <f>ZZZ__FnCalls!F123</f>
        <v>MMM 2019</v>
      </c>
      <c r="DX59" s="20" t="str">
        <f>ZZZ__FnCalls!F124</f>
        <v>MMM 2019</v>
      </c>
      <c r="DY59" s="20" t="str">
        <f>ZZZ__FnCalls!F125</f>
        <v>MMM 2019</v>
      </c>
      <c r="DZ59" s="20" t="str">
        <f>ZZZ__FnCalls!F126</f>
        <v>MMM 2019</v>
      </c>
      <c r="EA59" s="21" t="str">
        <f>ZZZ__FnCalls!H115</f>
        <v>2019</v>
      </c>
      <c r="EB59" s="20" t="str">
        <f>ZZZ__FnCalls!F127</f>
        <v>MMM 2020</v>
      </c>
      <c r="EC59" s="20" t="str">
        <f>ZZZ__FnCalls!F128</f>
        <v>MMM 2020</v>
      </c>
      <c r="ED59" s="20" t="str">
        <f>ZZZ__FnCalls!F129</f>
        <v>MMM 2020</v>
      </c>
      <c r="EE59" s="20" t="str">
        <f>ZZZ__FnCalls!F130</f>
        <v>MMM 2020</v>
      </c>
      <c r="EF59" s="20" t="str">
        <f>ZZZ__FnCalls!F131</f>
        <v>MMM 2020</v>
      </c>
      <c r="EG59" s="20" t="str">
        <f>ZZZ__FnCalls!F132</f>
        <v>MMM 2020</v>
      </c>
      <c r="EH59" s="20" t="str">
        <f>ZZZ__FnCalls!F133</f>
        <v>MMM 2020</v>
      </c>
      <c r="EI59" s="20" t="str">
        <f>ZZZ__FnCalls!F134</f>
        <v>MMM 2020</v>
      </c>
      <c r="EJ59" s="20" t="str">
        <f>ZZZ__FnCalls!F135</f>
        <v>MMM 2020</v>
      </c>
      <c r="EK59" s="20" t="str">
        <f>ZZZ__FnCalls!F136</f>
        <v>MMM 2020</v>
      </c>
      <c r="EL59" s="20" t="str">
        <f>ZZZ__FnCalls!F137</f>
        <v>MMM 2020</v>
      </c>
      <c r="EM59" s="20" t="str">
        <f>ZZZ__FnCalls!F138</f>
        <v>MMM 2020</v>
      </c>
      <c r="EN59" s="21" t="str">
        <f>ZZZ__FnCalls!H127</f>
        <v>2020</v>
      </c>
    </row>
    <row r="60" spans="1:144" ht="12.75" customHeight="1" outlineLevel="1" x14ac:dyDescent="0.2">
      <c r="A60" s="7" t="str">
        <f>Labels!B74</f>
        <v>Aggregate Demand Shock</v>
      </c>
      <c r="B60" s="22">
        <f t="shared" ref="B60:M60" ca="1" si="66">B13</f>
        <v>-15627.51193427834</v>
      </c>
      <c r="C60" s="22">
        <f t="shared" ca="1" si="66"/>
        <v>-23737.981291767304</v>
      </c>
      <c r="D60" s="22">
        <f t="shared" ca="1" si="66"/>
        <v>-4708.9834280990362</v>
      </c>
      <c r="E60" s="22">
        <f t="shared" ca="1" si="66"/>
        <v>-5922.5652122048632</v>
      </c>
      <c r="F60" s="22">
        <f t="shared" ca="1" si="66"/>
        <v>29837.054512289902</v>
      </c>
      <c r="G60" s="22">
        <f t="shared" ca="1" si="66"/>
        <v>17021.424933178554</v>
      </c>
      <c r="H60" s="22">
        <f t="shared" ca="1" si="66"/>
        <v>-6731.996595036605</v>
      </c>
      <c r="I60" s="22">
        <f t="shared" ca="1" si="66"/>
        <v>-3064.4592662458144</v>
      </c>
      <c r="J60" s="22">
        <f t="shared" ca="1" si="66"/>
        <v>-19031.290080265851</v>
      </c>
      <c r="K60" s="22">
        <f t="shared" ca="1" si="66"/>
        <v>23872.618603900857</v>
      </c>
      <c r="L60" s="22">
        <f t="shared" ca="1" si="66"/>
        <v>-12359.10002049678</v>
      </c>
      <c r="M60" s="22">
        <f t="shared" ca="1" si="66"/>
        <v>-22017.237697472949</v>
      </c>
      <c r="N60" s="23">
        <f ca="1">SUM(B13:M13)</f>
        <v>-42470.027476498224</v>
      </c>
      <c r="O60" s="22">
        <f t="shared" ref="O60:Z60" ca="1" si="67">O13</f>
        <v>10988.12133160341</v>
      </c>
      <c r="P60" s="22">
        <f t="shared" ca="1" si="67"/>
        <v>-22303.685044776183</v>
      </c>
      <c r="Q60" s="22">
        <f t="shared" ca="1" si="67"/>
        <v>33182.875435072194</v>
      </c>
      <c r="R60" s="22">
        <f t="shared" ca="1" si="67"/>
        <v>-35806.36558964281</v>
      </c>
      <c r="S60" s="22">
        <f t="shared" ca="1" si="67"/>
        <v>-47478.490919409276</v>
      </c>
      <c r="T60" s="22">
        <f t="shared" ca="1" si="67"/>
        <v>-8290.8633094167235</v>
      </c>
      <c r="U60" s="22">
        <f t="shared" ca="1" si="67"/>
        <v>-24056.125791662034</v>
      </c>
      <c r="V60" s="22">
        <f t="shared" ca="1" si="67"/>
        <v>-37469.217058373863</v>
      </c>
      <c r="W60" s="22">
        <f t="shared" ca="1" si="67"/>
        <v>18108.354349375699</v>
      </c>
      <c r="X60" s="22">
        <f t="shared" ca="1" si="67"/>
        <v>2.2565645618295656</v>
      </c>
      <c r="Y60" s="22">
        <f t="shared" ca="1" si="67"/>
        <v>5706.7450990329198</v>
      </c>
      <c r="Z60" s="22">
        <f t="shared" ca="1" si="67"/>
        <v>116.94675770907554</v>
      </c>
      <c r="AA60" s="23">
        <f ca="1">SUM(O13:Z13)</f>
        <v>-107299.44817592576</v>
      </c>
      <c r="AB60" s="22">
        <f t="shared" ref="AB60:AM60" ca="1" si="68">AB13</f>
        <v>868.7614096515839</v>
      </c>
      <c r="AC60" s="22">
        <f t="shared" ca="1" si="68"/>
        <v>2766.8214719761895</v>
      </c>
      <c r="AD60" s="22">
        <f t="shared" ca="1" si="68"/>
        <v>-40421.660923290321</v>
      </c>
      <c r="AE60" s="22">
        <f t="shared" ca="1" si="68"/>
        <v>-6762.0763580673538</v>
      </c>
      <c r="AF60" s="22">
        <f t="shared" ca="1" si="68"/>
        <v>11014.755436745914</v>
      </c>
      <c r="AG60" s="22">
        <f t="shared" ca="1" si="68"/>
        <v>-30765.704859773054</v>
      </c>
      <c r="AH60" s="22">
        <f t="shared" ca="1" si="68"/>
        <v>55156.026512183067</v>
      </c>
      <c r="AI60" s="22">
        <f t="shared" ca="1" si="68"/>
        <v>-14034.259665324455</v>
      </c>
      <c r="AJ60" s="22">
        <f t="shared" ca="1" si="68"/>
        <v>-42992.621111836495</v>
      </c>
      <c r="AK60" s="22">
        <f t="shared" ca="1" si="68"/>
        <v>-13886.544408947129</v>
      </c>
      <c r="AL60" s="22">
        <f t="shared" ca="1" si="68"/>
        <v>6843.5155451630108</v>
      </c>
      <c r="AM60" s="22">
        <f t="shared" ca="1" si="68"/>
        <v>14497.500536653843</v>
      </c>
      <c r="AN60" s="23">
        <f ca="1">SUM(AB13:AM13)</f>
        <v>-57715.486414865198</v>
      </c>
      <c r="AO60" s="22">
        <f t="shared" ref="AO60:AZ60" ca="1" si="69">AO13</f>
        <v>-29432.1400973288</v>
      </c>
      <c r="AP60" s="22">
        <f t="shared" ca="1" si="69"/>
        <v>23035.28253035232</v>
      </c>
      <c r="AQ60" s="22">
        <f t="shared" ca="1" si="69"/>
        <v>2468.4439374059525</v>
      </c>
      <c r="AR60" s="22">
        <f t="shared" ca="1" si="69"/>
        <v>16354.98571056183</v>
      </c>
      <c r="AS60" s="22">
        <f t="shared" ca="1" si="69"/>
        <v>5789.6979740474735</v>
      </c>
      <c r="AT60" s="22">
        <f t="shared" ca="1" si="69"/>
        <v>-38685.572638533209</v>
      </c>
      <c r="AU60" s="22">
        <f t="shared" ca="1" si="69"/>
        <v>-16744.162312648285</v>
      </c>
      <c r="AV60" s="22">
        <f t="shared" ca="1" si="69"/>
        <v>57416.911795410051</v>
      </c>
      <c r="AW60" s="22">
        <f t="shared" ca="1" si="69"/>
        <v>-6257.6715235186839</v>
      </c>
      <c r="AX60" s="22">
        <f t="shared" ca="1" si="69"/>
        <v>15789.346116561446</v>
      </c>
      <c r="AY60" s="22">
        <f t="shared" ca="1" si="69"/>
        <v>-51542.633271310355</v>
      </c>
      <c r="AZ60" s="22">
        <f t="shared" ca="1" si="69"/>
        <v>52687.457745675158</v>
      </c>
      <c r="BA60" s="23">
        <f ca="1">SUM(AO13:AZ13)</f>
        <v>30879.945966674903</v>
      </c>
      <c r="BB60" s="22">
        <f t="shared" ref="BB60:BM60" ca="1" si="70">BB13</f>
        <v>48224.375968910259</v>
      </c>
      <c r="BC60" s="22">
        <f t="shared" ca="1" si="70"/>
        <v>-32450.495462498613</v>
      </c>
      <c r="BD60" s="22">
        <f t="shared" ca="1" si="70"/>
        <v>665.63618185994642</v>
      </c>
      <c r="BE60" s="22">
        <f t="shared" ca="1" si="70"/>
        <v>-13501.125184857085</v>
      </c>
      <c r="BF60" s="22">
        <f t="shared" ca="1" si="70"/>
        <v>-28464.90154355867</v>
      </c>
      <c r="BG60" s="22">
        <f t="shared" ca="1" si="70"/>
        <v>13882.716577125237</v>
      </c>
      <c r="BH60" s="22">
        <f t="shared" ca="1" si="70"/>
        <v>54037.421915493796</v>
      </c>
      <c r="BI60" s="22">
        <f t="shared" ca="1" si="70"/>
        <v>-31624.994298543064</v>
      </c>
      <c r="BJ60" s="22">
        <f t="shared" ca="1" si="70"/>
        <v>17618.77104555177</v>
      </c>
      <c r="BK60" s="22">
        <f t="shared" ca="1" si="70"/>
        <v>7596.4583491832236</v>
      </c>
      <c r="BL60" s="22">
        <f t="shared" ca="1" si="70"/>
        <v>-14994.425123713054</v>
      </c>
      <c r="BM60" s="22">
        <f t="shared" ca="1" si="70"/>
        <v>-1790.9298776952955</v>
      </c>
      <c r="BN60" s="23">
        <f ca="1">SUM(BB13:BM13)</f>
        <v>19198.508547258458</v>
      </c>
      <c r="BO60" s="22">
        <f t="shared" ref="BO60:BZ60" ca="1" si="71">BO13</f>
        <v>53225.133662226472</v>
      </c>
      <c r="BP60" s="22">
        <f t="shared" ca="1" si="71"/>
        <v>-12198.889626929044</v>
      </c>
      <c r="BQ60" s="22">
        <f t="shared" ca="1" si="71"/>
        <v>2844.9927938885548</v>
      </c>
      <c r="BR60" s="22">
        <f t="shared" ca="1" si="71"/>
        <v>-6442.5503996899015</v>
      </c>
      <c r="BS60" s="22">
        <f t="shared" ca="1" si="71"/>
        <v>2339.7207380410655</v>
      </c>
      <c r="BT60" s="22">
        <f t="shared" ca="1" si="71"/>
        <v>36406.76763790517</v>
      </c>
      <c r="BU60" s="22">
        <f t="shared" ca="1" si="71"/>
        <v>13342.554565412764</v>
      </c>
      <c r="BV60" s="22">
        <f t="shared" ca="1" si="71"/>
        <v>32171.398224801807</v>
      </c>
      <c r="BW60" s="22">
        <f t="shared" ca="1" si="71"/>
        <v>-554.81539933660315</v>
      </c>
      <c r="BX60" s="22">
        <f t="shared" ca="1" si="71"/>
        <v>-5738.9758167674072</v>
      </c>
      <c r="BY60" s="22">
        <f t="shared" ca="1" si="71"/>
        <v>-36465.953579203786</v>
      </c>
      <c r="BZ60" s="22">
        <f t="shared" ca="1" si="71"/>
        <v>36971.198152837729</v>
      </c>
      <c r="CA60" s="23">
        <f ca="1">SUM(BO13:BZ13)</f>
        <v>115900.58095318684</v>
      </c>
      <c r="CB60" s="22">
        <f t="shared" ref="CB60:CM60" ca="1" si="72">CB13</f>
        <v>-13198.363712623535</v>
      </c>
      <c r="CC60" s="22">
        <f t="shared" ca="1" si="72"/>
        <v>6536.6397388619844</v>
      </c>
      <c r="CD60" s="22">
        <f t="shared" ca="1" si="72"/>
        <v>-7785.7414700132813</v>
      </c>
      <c r="CE60" s="22">
        <f t="shared" ca="1" si="72"/>
        <v>24306.549682706096</v>
      </c>
      <c r="CF60" s="22">
        <f t="shared" ca="1" si="72"/>
        <v>-14945.018205580493</v>
      </c>
      <c r="CG60" s="22">
        <f t="shared" ca="1" si="72"/>
        <v>17180.859672504943</v>
      </c>
      <c r="CH60" s="22">
        <f t="shared" ca="1" si="72"/>
        <v>3984.4650582031481</v>
      </c>
      <c r="CI60" s="22">
        <f t="shared" ca="1" si="72"/>
        <v>19250.297195915482</v>
      </c>
      <c r="CJ60" s="22">
        <f t="shared" ca="1" si="72"/>
        <v>-21969.326046260903</v>
      </c>
      <c r="CK60" s="22">
        <f t="shared" ca="1" si="72"/>
        <v>-8742.413565644245</v>
      </c>
      <c r="CL60" s="22">
        <f t="shared" ca="1" si="72"/>
        <v>19718.495234234389</v>
      </c>
      <c r="CM60" s="22">
        <f t="shared" ca="1" si="72"/>
        <v>-37109.72438980265</v>
      </c>
      <c r="CN60" s="23">
        <f ca="1">SUM(CB13:CM13)</f>
        <v>-12773.280807499068</v>
      </c>
      <c r="CO60" s="22">
        <f t="shared" ref="CO60:CZ60" ca="1" si="73">CO13</f>
        <v>23968.361277032633</v>
      </c>
      <c r="CP60" s="22">
        <f t="shared" ca="1" si="73"/>
        <v>43599.49434160885</v>
      </c>
      <c r="CQ60" s="22">
        <f t="shared" ca="1" si="73"/>
        <v>6519.995292992483</v>
      </c>
      <c r="CR60" s="22">
        <f t="shared" ca="1" si="73"/>
        <v>24560.388752927145</v>
      </c>
      <c r="CS60" s="22">
        <f t="shared" ca="1" si="73"/>
        <v>28706.45609490517</v>
      </c>
      <c r="CT60" s="22">
        <f t="shared" ca="1" si="73"/>
        <v>-59035.774043294325</v>
      </c>
      <c r="CU60" s="22">
        <f t="shared" ca="1" si="73"/>
        <v>-32931.95841173223</v>
      </c>
      <c r="CV60" s="22">
        <f t="shared" ca="1" si="73"/>
        <v>-43871.834958073472</v>
      </c>
      <c r="CW60" s="22">
        <f t="shared" ca="1" si="73"/>
        <v>-28428.522063839489</v>
      </c>
      <c r="CX60" s="22">
        <f t="shared" ca="1" si="73"/>
        <v>-27404.562514284291</v>
      </c>
      <c r="CY60" s="22">
        <f t="shared" ca="1" si="73"/>
        <v>41847.585296415848</v>
      </c>
      <c r="CZ60" s="22">
        <f t="shared" ca="1" si="73"/>
        <v>-11838.133498450245</v>
      </c>
      <c r="DA60" s="23">
        <f ca="1">SUM(CO13:CZ13)</f>
        <v>-34308.504433791939</v>
      </c>
      <c r="DB60" s="22">
        <f t="shared" ref="DB60:DM60" ca="1" si="74">DB13</f>
        <v>5542.3861267323855</v>
      </c>
      <c r="DC60" s="22">
        <f t="shared" ca="1" si="74"/>
        <v>30260.89811744777</v>
      </c>
      <c r="DD60" s="22">
        <f t="shared" ca="1" si="74"/>
        <v>-48811.423262090175</v>
      </c>
      <c r="DE60" s="22">
        <f t="shared" ca="1" si="74"/>
        <v>19805.734276901221</v>
      </c>
      <c r="DF60" s="22">
        <f t="shared" ca="1" si="74"/>
        <v>-13750.895109026269</v>
      </c>
      <c r="DG60" s="22">
        <f t="shared" ca="1" si="74"/>
        <v>-47215.91394179417</v>
      </c>
      <c r="DH60" s="22">
        <f t="shared" ca="1" si="74"/>
        <v>-41444.68370374506</v>
      </c>
      <c r="DI60" s="22">
        <f t="shared" ca="1" si="74"/>
        <v>53556.871221406625</v>
      </c>
      <c r="DJ60" s="22">
        <f t="shared" ca="1" si="74"/>
        <v>44969.301912008348</v>
      </c>
      <c r="DK60" s="22">
        <f t="shared" ca="1" si="74"/>
        <v>4847.4847427957038</v>
      </c>
      <c r="DL60" s="22">
        <f t="shared" ca="1" si="74"/>
        <v>33991.630759516243</v>
      </c>
      <c r="DM60" s="22">
        <f t="shared" ca="1" si="74"/>
        <v>60340.775819635346</v>
      </c>
      <c r="DN60" s="23">
        <f ca="1">SUM(DB13:DM13)</f>
        <v>102092.16695978798</v>
      </c>
      <c r="DO60" s="22">
        <f t="shared" ref="DO60:DZ60" ca="1" si="75">DO13</f>
        <v>-20967.522682068466</v>
      </c>
      <c r="DP60" s="22">
        <f t="shared" ca="1" si="75"/>
        <v>-17027.000342735711</v>
      </c>
      <c r="DQ60" s="22">
        <f t="shared" ca="1" si="75"/>
        <v>-13867.11432569663</v>
      </c>
      <c r="DR60" s="22">
        <f t="shared" ca="1" si="75"/>
        <v>-33837.421612820261</v>
      </c>
      <c r="DS60" s="22">
        <f t="shared" ca="1" si="75"/>
        <v>-15607.297803848056</v>
      </c>
      <c r="DT60" s="22">
        <f t="shared" ca="1" si="75"/>
        <v>-5889.014894154956</v>
      </c>
      <c r="DU60" s="22">
        <f t="shared" ca="1" si="75"/>
        <v>2235.6789223906135</v>
      </c>
      <c r="DV60" s="22">
        <f t="shared" ca="1" si="75"/>
        <v>13949.787192423992</v>
      </c>
      <c r="DW60" s="22">
        <f t="shared" ca="1" si="75"/>
        <v>-6601.9734542876513</v>
      </c>
      <c r="DX60" s="22">
        <f t="shared" ca="1" si="75"/>
        <v>19520.160479724498</v>
      </c>
      <c r="DY60" s="22">
        <f t="shared" ca="1" si="75"/>
        <v>9608.7740867001194</v>
      </c>
      <c r="DZ60" s="22">
        <f t="shared" ca="1" si="75"/>
        <v>-11687.846788841</v>
      </c>
      <c r="EA60" s="23">
        <f ca="1">SUM(DO13:DZ13)</f>
        <v>-80170.791223213499</v>
      </c>
      <c r="EB60" s="22">
        <f t="shared" ref="EB60:EM60" ca="1" si="76">EB13</f>
        <v>29563.737191946224</v>
      </c>
      <c r="EC60" s="22">
        <f t="shared" ca="1" si="76"/>
        <v>48691.244937743912</v>
      </c>
      <c r="ED60" s="22">
        <f t="shared" ca="1" si="76"/>
        <v>10547.447895846941</v>
      </c>
      <c r="EE60" s="22">
        <f t="shared" ca="1" si="76"/>
        <v>44548.680066930756</v>
      </c>
      <c r="EF60" s="22">
        <f t="shared" ca="1" si="76"/>
        <v>4403.3067923190574</v>
      </c>
      <c r="EG60" s="22">
        <f t="shared" ca="1" si="76"/>
        <v>35057.312902785663</v>
      </c>
      <c r="EH60" s="22">
        <f t="shared" ca="1" si="76"/>
        <v>-34577.298963048197</v>
      </c>
      <c r="EI60" s="22">
        <f t="shared" ca="1" si="76"/>
        <v>42204.942877658803</v>
      </c>
      <c r="EJ60" s="22">
        <f t="shared" ca="1" si="76"/>
        <v>-14904.873330629493</v>
      </c>
      <c r="EK60" s="22">
        <f t="shared" ca="1" si="76"/>
        <v>-13957.803276842194</v>
      </c>
      <c r="EL60" s="22">
        <f t="shared" ca="1" si="76"/>
        <v>20632.084795169088</v>
      </c>
      <c r="EM60" s="22">
        <f t="shared" ca="1" si="76"/>
        <v>26030.310041578385</v>
      </c>
      <c r="EN60" s="23">
        <f ca="1">SUM(EB13:EM13)</f>
        <v>198239.09193145891</v>
      </c>
    </row>
    <row r="61" spans="1:144" ht="12.75" customHeight="1" outlineLevel="1" x14ac:dyDescent="0.2">
      <c r="A61" s="9" t="str">
        <f>Labels!B78</f>
        <v>Output Shock</v>
      </c>
      <c r="B61" s="28">
        <f t="shared" ref="B61:M61" ca="1" si="77">B46</f>
        <v>-43342.763540534092</v>
      </c>
      <c r="C61" s="28">
        <f t="shared" ca="1" si="77"/>
        <v>-35062.830579699417</v>
      </c>
      <c r="D61" s="28">
        <f t="shared" ca="1" si="77"/>
        <v>52455.486239036356</v>
      </c>
      <c r="E61" s="28">
        <f t="shared" ca="1" si="77"/>
        <v>6040.4508209934611</v>
      </c>
      <c r="F61" s="28">
        <f t="shared" ca="1" si="77"/>
        <v>-20014.072266130759</v>
      </c>
      <c r="G61" s="28">
        <f t="shared" ca="1" si="77"/>
        <v>9837.8630502567994</v>
      </c>
      <c r="H61" s="28">
        <f t="shared" ca="1" si="77"/>
        <v>698.86989248272619</v>
      </c>
      <c r="I61" s="28">
        <f t="shared" ca="1" si="77"/>
        <v>-11491.32526545874</v>
      </c>
      <c r="J61" s="28">
        <f t="shared" ca="1" si="77"/>
        <v>-7875.9606663348131</v>
      </c>
      <c r="K61" s="28">
        <f t="shared" ca="1" si="77"/>
        <v>23183.40529122332</v>
      </c>
      <c r="L61" s="28">
        <f t="shared" ca="1" si="77"/>
        <v>15406.288493056509</v>
      </c>
      <c r="M61" s="28">
        <f t="shared" ca="1" si="77"/>
        <v>-50210.753473802739</v>
      </c>
      <c r="N61" s="29">
        <f ca="1">SUM(B46:M46)</f>
        <v>-60375.342004911392</v>
      </c>
      <c r="O61" s="28">
        <f t="shared" ref="O61:Z61" ca="1" si="78">O46</f>
        <v>34009.095903271373</v>
      </c>
      <c r="P61" s="28">
        <f t="shared" ca="1" si="78"/>
        <v>16451.193750807368</v>
      </c>
      <c r="Q61" s="28">
        <f t="shared" ca="1" si="78"/>
        <v>-11011.021391930853</v>
      </c>
      <c r="R61" s="28">
        <f t="shared" ca="1" si="78"/>
        <v>-12310.644822818465</v>
      </c>
      <c r="S61" s="28">
        <f t="shared" ca="1" si="78"/>
        <v>25904.995246997292</v>
      </c>
      <c r="T61" s="28">
        <f t="shared" ca="1" si="78"/>
        <v>-21105.343359877261</v>
      </c>
      <c r="U61" s="28">
        <f t="shared" ca="1" si="78"/>
        <v>-16595.956258077011</v>
      </c>
      <c r="V61" s="28">
        <f t="shared" ca="1" si="78"/>
        <v>-123.62904560300613</v>
      </c>
      <c r="W61" s="28">
        <f t="shared" ca="1" si="78"/>
        <v>876.54290646677077</v>
      </c>
      <c r="X61" s="28">
        <f t="shared" ca="1" si="78"/>
        <v>46967.873073357507</v>
      </c>
      <c r="Y61" s="28">
        <f t="shared" ca="1" si="78"/>
        <v>-14793.696352384663</v>
      </c>
      <c r="Z61" s="28">
        <f t="shared" ca="1" si="78"/>
        <v>-18886.28698788047</v>
      </c>
      <c r="AA61" s="29">
        <f ca="1">SUM(O46:Z46)</f>
        <v>29383.122662328584</v>
      </c>
      <c r="AB61" s="28">
        <f t="shared" ref="AB61:AM61" ca="1" si="79">AB46</f>
        <v>-23696.310189210821</v>
      </c>
      <c r="AC61" s="28">
        <f t="shared" ca="1" si="79"/>
        <v>16921.374102379265</v>
      </c>
      <c r="AD61" s="28">
        <f t="shared" ca="1" si="79"/>
        <v>19556.593947221059</v>
      </c>
      <c r="AE61" s="28">
        <f t="shared" ca="1" si="79"/>
        <v>38139.380414259671</v>
      </c>
      <c r="AF61" s="28">
        <f t="shared" ca="1" si="79"/>
        <v>34321.865777409963</v>
      </c>
      <c r="AG61" s="28">
        <f t="shared" ca="1" si="79"/>
        <v>10985.118547639166</v>
      </c>
      <c r="AH61" s="28">
        <f t="shared" ca="1" si="79"/>
        <v>27058.757929258769</v>
      </c>
      <c r="AI61" s="28">
        <f t="shared" ca="1" si="79"/>
        <v>-4853.3467433651158</v>
      </c>
      <c r="AJ61" s="28">
        <f t="shared" ca="1" si="79"/>
        <v>2312.2365019934937</v>
      </c>
      <c r="AK61" s="28">
        <f t="shared" ca="1" si="79"/>
        <v>21668.880519477469</v>
      </c>
      <c r="AL61" s="28">
        <f t="shared" ca="1" si="79"/>
        <v>11465.562532955695</v>
      </c>
      <c r="AM61" s="28">
        <f t="shared" ca="1" si="79"/>
        <v>-60869.10901977375</v>
      </c>
      <c r="AN61" s="29">
        <f ca="1">SUM(AB46:AM46)</f>
        <v>93011.004320244887</v>
      </c>
      <c r="AO61" s="28">
        <f t="shared" ref="AO61:AZ61" ca="1" si="80">AO46</f>
        <v>-18915.099748590197</v>
      </c>
      <c r="AP61" s="28">
        <f t="shared" ca="1" si="80"/>
        <v>29194.42915459934</v>
      </c>
      <c r="AQ61" s="28">
        <f t="shared" ca="1" si="80"/>
        <v>-28588.917722705715</v>
      </c>
      <c r="AR61" s="28">
        <f t="shared" ca="1" si="80"/>
        <v>-29112.526724856838</v>
      </c>
      <c r="AS61" s="28">
        <f t="shared" ca="1" si="80"/>
        <v>-40854.303597475046</v>
      </c>
      <c r="AT61" s="28">
        <f t="shared" ca="1" si="80"/>
        <v>43992.941269596282</v>
      </c>
      <c r="AU61" s="28">
        <f t="shared" ca="1" si="80"/>
        <v>-60481.63937811982</v>
      </c>
      <c r="AV61" s="28">
        <f t="shared" ca="1" si="80"/>
        <v>7761.5311066517752</v>
      </c>
      <c r="AW61" s="28">
        <f t="shared" ca="1" si="80"/>
        <v>53400.455756762196</v>
      </c>
      <c r="AX61" s="28">
        <f t="shared" ca="1" si="80"/>
        <v>29872.230710472548</v>
      </c>
      <c r="AY61" s="28">
        <f t="shared" ca="1" si="80"/>
        <v>25602.77780334451</v>
      </c>
      <c r="AZ61" s="28">
        <f t="shared" ca="1" si="80"/>
        <v>-10024.600634691678</v>
      </c>
      <c r="BA61" s="29">
        <f ca="1">SUM(AO46:AZ46)</f>
        <v>1847.2779949873748</v>
      </c>
      <c r="BB61" s="28">
        <f t="shared" ref="BB61:BM61" ca="1" si="81">BB46</f>
        <v>41138.60090812113</v>
      </c>
      <c r="BC61" s="28">
        <f t="shared" ca="1" si="81"/>
        <v>-9592.15545287235</v>
      </c>
      <c r="BD61" s="28">
        <f t="shared" ca="1" si="81"/>
        <v>19903.305117626827</v>
      </c>
      <c r="BE61" s="28">
        <f t="shared" ca="1" si="81"/>
        <v>-57207.100790045028</v>
      </c>
      <c r="BF61" s="28">
        <f t="shared" ca="1" si="81"/>
        <v>33959.304732302953</v>
      </c>
      <c r="BG61" s="28">
        <f t="shared" ca="1" si="81"/>
        <v>-1708.8408935192942</v>
      </c>
      <c r="BH61" s="28">
        <f t="shared" ca="1" si="81"/>
        <v>-16708.946405437338</v>
      </c>
      <c r="BI61" s="28">
        <f t="shared" ca="1" si="81"/>
        <v>17389.643750054194</v>
      </c>
      <c r="BJ61" s="28">
        <f t="shared" ca="1" si="81"/>
        <v>1648.7728048653935</v>
      </c>
      <c r="BK61" s="28">
        <f t="shared" ca="1" si="81"/>
        <v>-30409.386088822263</v>
      </c>
      <c r="BL61" s="28">
        <f t="shared" ca="1" si="81"/>
        <v>-3655.6704206847521</v>
      </c>
      <c r="BM61" s="28">
        <f t="shared" ca="1" si="81"/>
        <v>-3597.3334353884534</v>
      </c>
      <c r="BN61" s="29">
        <f ca="1">SUM(BB46:BM46)</f>
        <v>-8839.8061737989756</v>
      </c>
      <c r="BO61" s="28">
        <f t="shared" ref="BO61:BZ61" ca="1" si="82">BO46</f>
        <v>25684.892367993165</v>
      </c>
      <c r="BP61" s="28">
        <f t="shared" ca="1" si="82"/>
        <v>-38082.872110653065</v>
      </c>
      <c r="BQ61" s="28">
        <f t="shared" ca="1" si="82"/>
        <v>-17961.269108509605</v>
      </c>
      <c r="BR61" s="28">
        <f t="shared" ca="1" si="82"/>
        <v>263.22264658689278</v>
      </c>
      <c r="BS61" s="28">
        <f t="shared" ca="1" si="82"/>
        <v>-24053.291215328605</v>
      </c>
      <c r="BT61" s="28">
        <f t="shared" ca="1" si="82"/>
        <v>39080.67135036266</v>
      </c>
      <c r="BU61" s="28">
        <f t="shared" ca="1" si="82"/>
        <v>-7169.6467272385116</v>
      </c>
      <c r="BV61" s="28">
        <f t="shared" ca="1" si="82"/>
        <v>46369.198357270347</v>
      </c>
      <c r="BW61" s="28">
        <f t="shared" ca="1" si="82"/>
        <v>-40721.707633588332</v>
      </c>
      <c r="BX61" s="28">
        <f t="shared" ca="1" si="82"/>
        <v>-20306.571674592247</v>
      </c>
      <c r="BY61" s="28">
        <f t="shared" ca="1" si="82"/>
        <v>-24142.017020540781</v>
      </c>
      <c r="BZ61" s="28">
        <f t="shared" ca="1" si="82"/>
        <v>-57217.169547566758</v>
      </c>
      <c r="CA61" s="29">
        <f ca="1">SUM(BO46:BZ46)</f>
        <v>-118256.56031580485</v>
      </c>
      <c r="CB61" s="28">
        <f t="shared" ref="CB61:CM61" ca="1" si="83">CB46</f>
        <v>34851.470487667611</v>
      </c>
      <c r="CC61" s="28">
        <f t="shared" ca="1" si="83"/>
        <v>11886.370333784995</v>
      </c>
      <c r="CD61" s="28">
        <f t="shared" ca="1" si="83"/>
        <v>7873.3148403877849</v>
      </c>
      <c r="CE61" s="28">
        <f t="shared" ca="1" si="83"/>
        <v>-8599.2873773106276</v>
      </c>
      <c r="CF61" s="28">
        <f t="shared" ca="1" si="83"/>
        <v>-29501.019316075955</v>
      </c>
      <c r="CG61" s="28">
        <f t="shared" ca="1" si="83"/>
        <v>-31741.926660925245</v>
      </c>
      <c r="CH61" s="28">
        <f t="shared" ca="1" si="83"/>
        <v>-15122.249134497741</v>
      </c>
      <c r="CI61" s="28">
        <f t="shared" ca="1" si="83"/>
        <v>-19239.098023793176</v>
      </c>
      <c r="CJ61" s="28">
        <f t="shared" ca="1" si="83"/>
        <v>9174.1339764955846</v>
      </c>
      <c r="CK61" s="28">
        <f t="shared" ca="1" si="83"/>
        <v>-61510.55461998807</v>
      </c>
      <c r="CL61" s="28">
        <f t="shared" ca="1" si="83"/>
        <v>18075.706220845412</v>
      </c>
      <c r="CM61" s="28">
        <f t="shared" ca="1" si="83"/>
        <v>13910.967236099576</v>
      </c>
      <c r="CN61" s="29">
        <f ca="1">SUM(CB46:CM46)</f>
        <v>-69942.172037309851</v>
      </c>
      <c r="CO61" s="28">
        <f t="shared" ref="CO61:CZ61" ca="1" si="84">CO46</f>
        <v>53030.285386888194</v>
      </c>
      <c r="CP61" s="28">
        <f t="shared" ca="1" si="84"/>
        <v>-51152.708179294874</v>
      </c>
      <c r="CQ61" s="28">
        <f t="shared" ca="1" si="84"/>
        <v>-31646.694610315189</v>
      </c>
      <c r="CR61" s="28">
        <f t="shared" ca="1" si="84"/>
        <v>-12195.390154442444</v>
      </c>
      <c r="CS61" s="28">
        <f t="shared" ca="1" si="84"/>
        <v>-5004.2201924373912</v>
      </c>
      <c r="CT61" s="28">
        <f t="shared" ca="1" si="84"/>
        <v>-3452.4851469975415</v>
      </c>
      <c r="CU61" s="28">
        <f t="shared" ca="1" si="84"/>
        <v>-17721.889690832872</v>
      </c>
      <c r="CV61" s="28">
        <f t="shared" ca="1" si="84"/>
        <v>21825.694026803299</v>
      </c>
      <c r="CW61" s="28">
        <f t="shared" ca="1" si="84"/>
        <v>18635.753101990191</v>
      </c>
      <c r="CX61" s="28">
        <f t="shared" ca="1" si="84"/>
        <v>-1499.6880315082162</v>
      </c>
      <c r="CY61" s="28">
        <f t="shared" ca="1" si="84"/>
        <v>4640.8572756308231</v>
      </c>
      <c r="CZ61" s="28">
        <f t="shared" ca="1" si="84"/>
        <v>15223.876569259974</v>
      </c>
      <c r="DA61" s="29">
        <f ca="1">SUM(CO46:CZ46)</f>
        <v>-9316.6096452560487</v>
      </c>
      <c r="DB61" s="28">
        <f t="shared" ref="DB61:DM61" ca="1" si="85">DB46</f>
        <v>22459.471649425057</v>
      </c>
      <c r="DC61" s="28">
        <f t="shared" ca="1" si="85"/>
        <v>1541.7043180706203</v>
      </c>
      <c r="DD61" s="28">
        <f t="shared" ca="1" si="85"/>
        <v>-20484.946046055811</v>
      </c>
      <c r="DE61" s="28">
        <f t="shared" ca="1" si="85"/>
        <v>-5966.9220728762593</v>
      </c>
      <c r="DF61" s="28">
        <f t="shared" ca="1" si="85"/>
        <v>16111.130844985682</v>
      </c>
      <c r="DG61" s="28">
        <f t="shared" ca="1" si="85"/>
        <v>-21650.00645425</v>
      </c>
      <c r="DH61" s="28">
        <f t="shared" ca="1" si="85"/>
        <v>44934.937845471701</v>
      </c>
      <c r="DI61" s="28">
        <f t="shared" ca="1" si="85"/>
        <v>-23265.912711773595</v>
      </c>
      <c r="DJ61" s="28">
        <f t="shared" ca="1" si="85"/>
        <v>-31694.616943393135</v>
      </c>
      <c r="DK61" s="28">
        <f t="shared" ca="1" si="85"/>
        <v>16861.792700095699</v>
      </c>
      <c r="DL61" s="28">
        <f t="shared" ca="1" si="85"/>
        <v>278.78226520069637</v>
      </c>
      <c r="DM61" s="28">
        <f t="shared" ca="1" si="85"/>
        <v>-39949.665547545606</v>
      </c>
      <c r="DN61" s="29">
        <f ca="1">SUM(DB46:DM46)</f>
        <v>-40824.250152644949</v>
      </c>
      <c r="DO61" s="28">
        <f t="shared" ref="DO61:DZ61" ca="1" si="86">DO46</f>
        <v>-13383.599717309686</v>
      </c>
      <c r="DP61" s="28">
        <f t="shared" ca="1" si="86"/>
        <v>30853.303610862768</v>
      </c>
      <c r="DQ61" s="28">
        <f t="shared" ca="1" si="86"/>
        <v>9100.7667230845072</v>
      </c>
      <c r="DR61" s="28">
        <f t="shared" ca="1" si="86"/>
        <v>-7909.438259504398</v>
      </c>
      <c r="DS61" s="28">
        <f t="shared" ca="1" si="86"/>
        <v>-1995.630297774316</v>
      </c>
      <c r="DT61" s="28">
        <f t="shared" ca="1" si="86"/>
        <v>11149.15138220994</v>
      </c>
      <c r="DU61" s="28">
        <f t="shared" ca="1" si="86"/>
        <v>6038.7097413403817</v>
      </c>
      <c r="DV61" s="28">
        <f t="shared" ca="1" si="86"/>
        <v>17028.678381053956</v>
      </c>
      <c r="DW61" s="28">
        <f t="shared" ca="1" si="86"/>
        <v>-57949.852009412076</v>
      </c>
      <c r="DX61" s="28">
        <f t="shared" ca="1" si="86"/>
        <v>-37847.160492014387</v>
      </c>
      <c r="DY61" s="28">
        <f t="shared" ca="1" si="86"/>
        <v>25186.081622337399</v>
      </c>
      <c r="DZ61" s="28">
        <f t="shared" ca="1" si="86"/>
        <v>2173.9363554774131</v>
      </c>
      <c r="EA61" s="29">
        <f ca="1">SUM(DO46:DZ46)</f>
        <v>-17555.052959648496</v>
      </c>
      <c r="EB61" s="28">
        <f t="shared" ref="EB61:EM61" ca="1" si="87">EB46</f>
        <v>-19764.912530255158</v>
      </c>
      <c r="EC61" s="28">
        <f t="shared" ca="1" si="87"/>
        <v>-51975.939088623796</v>
      </c>
      <c r="ED61" s="28">
        <f t="shared" ca="1" si="87"/>
        <v>31816.96255941952</v>
      </c>
      <c r="EE61" s="28">
        <f t="shared" ca="1" si="87"/>
        <v>-7304.3636590344158</v>
      </c>
      <c r="EF61" s="28">
        <f t="shared" ca="1" si="87"/>
        <v>-47324.054826657295</v>
      </c>
      <c r="EG61" s="28">
        <f t="shared" ca="1" si="87"/>
        <v>35372.009131368679</v>
      </c>
      <c r="EH61" s="28">
        <f t="shared" ca="1" si="87"/>
        <v>18192.41136183494</v>
      </c>
      <c r="EI61" s="28">
        <f t="shared" ca="1" si="87"/>
        <v>-6671.8760202094463</v>
      </c>
      <c r="EJ61" s="28">
        <f t="shared" ca="1" si="87"/>
        <v>32117.548456953315</v>
      </c>
      <c r="EK61" s="28">
        <f t="shared" ca="1" si="87"/>
        <v>17258.13207228226</v>
      </c>
      <c r="EL61" s="28">
        <f t="shared" ca="1" si="87"/>
        <v>59379.073925953409</v>
      </c>
      <c r="EM61" s="28">
        <f t="shared" ca="1" si="87"/>
        <v>10965.871474320968</v>
      </c>
      <c r="EN61" s="29">
        <f ca="1">SUM(EB46:EM46)</f>
        <v>72060.862857352986</v>
      </c>
    </row>
    <row r="62" spans="1:144" ht="12.75" customHeight="1" outlineLevel="1" x14ac:dyDescent="0.2"/>
    <row r="63" spans="1:144" ht="12.75" customHeight="1" outlineLevel="1" x14ac:dyDescent="0.2"/>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EN63"/>
  <sheetViews>
    <sheetView workbookViewId="0"/>
  </sheetViews>
  <sheetFormatPr defaultRowHeight="12.75" customHeight="1" outlineLevelRow="1" x14ac:dyDescent="0.2"/>
  <cols>
    <col min="1" max="1" width="22.7109375" customWidth="1"/>
    <col min="2" max="144" width="10.5703125" customWidth="1"/>
  </cols>
  <sheetData>
    <row r="1" spans="1:144" ht="12.75" customHeight="1" x14ac:dyDescent="0.2">
      <c r="A1" s="119" t="str">
        <f>"Equilibrium Economy with Shocks"</f>
        <v>Equilibrium Economy with Shocks</v>
      </c>
      <c r="B1" s="119"/>
      <c r="C1" s="119"/>
    </row>
    <row r="2" spans="1:144" ht="12.75" customHeight="1" x14ac:dyDescent="0.2">
      <c r="A2" s="119" t="str">
        <f>"Model: "&amp;Inputs!B8</f>
        <v>Model: Test Model</v>
      </c>
      <c r="B2" s="119"/>
      <c r="C2" s="119"/>
    </row>
    <row r="3" spans="1:144" ht="12.75" customHeight="1" x14ac:dyDescent="0.2">
      <c r="A3" s="119" t="str">
        <f>"$ millions"</f>
        <v>$ millions</v>
      </c>
      <c r="B3" s="119"/>
      <c r="C3" s="119"/>
    </row>
    <row r="4" spans="1:144" ht="12.75" customHeight="1" x14ac:dyDescent="0.2">
      <c r="A4" s="119" t="str">
        <f>"Trial 5"</f>
        <v>Trial 5</v>
      </c>
      <c r="B4" s="119"/>
      <c r="C4" s="119"/>
    </row>
    <row r="5" spans="1:144" ht="12.75" customHeight="1" x14ac:dyDescent="0.2">
      <c r="A5" s="119" t="str">
        <f>""</f>
        <v/>
      </c>
      <c r="B5" s="119"/>
      <c r="C5" s="119"/>
    </row>
    <row r="6" spans="1:144" ht="12.75" customHeight="1" x14ac:dyDescent="0.2">
      <c r="A6" s="3" t="str">
        <f>"Demand"</f>
        <v>Demand</v>
      </c>
    </row>
    <row r="7" spans="1:144" ht="12.75" customHeight="1" outlineLevel="1" x14ac:dyDescent="0.2">
      <c r="A7" s="2" t="str">
        <f>" "</f>
        <v xml:space="preserve"> </v>
      </c>
    </row>
    <row r="8" spans="1:144" ht="12.75" customHeight="1" outlineLevel="1" x14ac:dyDescent="0.2">
      <c r="B8" s="19" t="str">
        <f>ZZZ__FnCalls!F7</f>
        <v>MMM 2010</v>
      </c>
      <c r="C8" s="20" t="str">
        <f>ZZZ__FnCalls!F8</f>
        <v>MMM 2010</v>
      </c>
      <c r="D8" s="20" t="str">
        <f>ZZZ__FnCalls!F9</f>
        <v>MMM 2010</v>
      </c>
      <c r="E8" s="20" t="str">
        <f>ZZZ__FnCalls!F10</f>
        <v>MMM 2010</v>
      </c>
      <c r="F8" s="20" t="str">
        <f>ZZZ__FnCalls!F11</f>
        <v>MMM 2010</v>
      </c>
      <c r="G8" s="20" t="str">
        <f>ZZZ__FnCalls!F12</f>
        <v>MMM 2010</v>
      </c>
      <c r="H8" s="20" t="str">
        <f>ZZZ__FnCalls!F13</f>
        <v>MMM 2010</v>
      </c>
      <c r="I8" s="20" t="str">
        <f>ZZZ__FnCalls!F14</f>
        <v>MMM 2010</v>
      </c>
      <c r="J8" s="20" t="str">
        <f>ZZZ__FnCalls!F15</f>
        <v>MMM 2010</v>
      </c>
      <c r="K8" s="20" t="str">
        <f>ZZZ__FnCalls!F16</f>
        <v>MMM 2010</v>
      </c>
      <c r="L8" s="20" t="str">
        <f>ZZZ__FnCalls!F17</f>
        <v>MMM 2010</v>
      </c>
      <c r="M8" s="20" t="str">
        <f>ZZZ__FnCalls!F18</f>
        <v>MMM 2010</v>
      </c>
      <c r="N8" s="21" t="str">
        <f>ZZZ__FnCalls!H7</f>
        <v>2010</v>
      </c>
      <c r="O8" s="20" t="str">
        <f>ZZZ__FnCalls!F19</f>
        <v>MMM 2011</v>
      </c>
      <c r="P8" s="20" t="str">
        <f>ZZZ__FnCalls!F20</f>
        <v>MMM 2011</v>
      </c>
      <c r="Q8" s="20" t="str">
        <f>ZZZ__FnCalls!F21</f>
        <v>MMM 2011</v>
      </c>
      <c r="R8" s="20" t="str">
        <f>ZZZ__FnCalls!F22</f>
        <v>MMM 2011</v>
      </c>
      <c r="S8" s="20" t="str">
        <f>ZZZ__FnCalls!F23</f>
        <v>MMM 2011</v>
      </c>
      <c r="T8" s="20" t="str">
        <f>ZZZ__FnCalls!F24</f>
        <v>MMM 2011</v>
      </c>
      <c r="U8" s="20" t="str">
        <f>ZZZ__FnCalls!F25</f>
        <v>MMM 2011</v>
      </c>
      <c r="V8" s="20" t="str">
        <f>ZZZ__FnCalls!F26</f>
        <v>MMM 2011</v>
      </c>
      <c r="W8" s="20" t="str">
        <f>ZZZ__FnCalls!F27</f>
        <v>MMM 2011</v>
      </c>
      <c r="X8" s="20" t="str">
        <f>ZZZ__FnCalls!F28</f>
        <v>MMM 2011</v>
      </c>
      <c r="Y8" s="20" t="str">
        <f>ZZZ__FnCalls!F29</f>
        <v>MMM 2011</v>
      </c>
      <c r="Z8" s="20" t="str">
        <f>ZZZ__FnCalls!F30</f>
        <v>MMM 2011</v>
      </c>
      <c r="AA8" s="21" t="str">
        <f>ZZZ__FnCalls!H19</f>
        <v>2011</v>
      </c>
      <c r="AB8" s="20" t="str">
        <f>ZZZ__FnCalls!F31</f>
        <v>MMM 2012</v>
      </c>
      <c r="AC8" s="20" t="str">
        <f>ZZZ__FnCalls!F32</f>
        <v>MMM 2012</v>
      </c>
      <c r="AD8" s="20" t="str">
        <f>ZZZ__FnCalls!F33</f>
        <v>MMM 2012</v>
      </c>
      <c r="AE8" s="20" t="str">
        <f>ZZZ__FnCalls!F34</f>
        <v>MMM 2012</v>
      </c>
      <c r="AF8" s="20" t="str">
        <f>ZZZ__FnCalls!F35</f>
        <v>MMM 2012</v>
      </c>
      <c r="AG8" s="20" t="str">
        <f>ZZZ__FnCalls!F36</f>
        <v>MMM 2012</v>
      </c>
      <c r="AH8" s="20" t="str">
        <f>ZZZ__FnCalls!F37</f>
        <v>MMM 2012</v>
      </c>
      <c r="AI8" s="20" t="str">
        <f>ZZZ__FnCalls!F38</f>
        <v>MMM 2012</v>
      </c>
      <c r="AJ8" s="20" t="str">
        <f>ZZZ__FnCalls!F39</f>
        <v>MMM 2012</v>
      </c>
      <c r="AK8" s="20" t="str">
        <f>ZZZ__FnCalls!F40</f>
        <v>MMM 2012</v>
      </c>
      <c r="AL8" s="20" t="str">
        <f>ZZZ__FnCalls!F41</f>
        <v>MMM 2012</v>
      </c>
      <c r="AM8" s="20" t="str">
        <f>ZZZ__FnCalls!F42</f>
        <v>MMM 2012</v>
      </c>
      <c r="AN8" s="21" t="str">
        <f>ZZZ__FnCalls!H31</f>
        <v>2012</v>
      </c>
      <c r="AO8" s="20" t="str">
        <f>ZZZ__FnCalls!F43</f>
        <v>MMM 2013</v>
      </c>
      <c r="AP8" s="20" t="str">
        <f>ZZZ__FnCalls!F44</f>
        <v>MMM 2013</v>
      </c>
      <c r="AQ8" s="20" t="str">
        <f>ZZZ__FnCalls!F45</f>
        <v>MMM 2013</v>
      </c>
      <c r="AR8" s="20" t="str">
        <f>ZZZ__FnCalls!F46</f>
        <v>MMM 2013</v>
      </c>
      <c r="AS8" s="20" t="str">
        <f>ZZZ__FnCalls!F47</f>
        <v>MMM 2013</v>
      </c>
      <c r="AT8" s="20" t="str">
        <f>ZZZ__FnCalls!F48</f>
        <v>MMM 2013</v>
      </c>
      <c r="AU8" s="20" t="str">
        <f>ZZZ__FnCalls!F49</f>
        <v>MMM 2013</v>
      </c>
      <c r="AV8" s="20" t="str">
        <f>ZZZ__FnCalls!F50</f>
        <v>MMM 2013</v>
      </c>
      <c r="AW8" s="20" t="str">
        <f>ZZZ__FnCalls!F51</f>
        <v>MMM 2013</v>
      </c>
      <c r="AX8" s="20" t="str">
        <f>ZZZ__FnCalls!F52</f>
        <v>MMM 2013</v>
      </c>
      <c r="AY8" s="20" t="str">
        <f>ZZZ__FnCalls!F53</f>
        <v>MMM 2013</v>
      </c>
      <c r="AZ8" s="20" t="str">
        <f>ZZZ__FnCalls!F54</f>
        <v>MMM 2013</v>
      </c>
      <c r="BA8" s="21" t="str">
        <f>ZZZ__FnCalls!H43</f>
        <v>2013</v>
      </c>
      <c r="BB8" s="20" t="str">
        <f>ZZZ__FnCalls!F55</f>
        <v>MMM 2014</v>
      </c>
      <c r="BC8" s="20" t="str">
        <f>ZZZ__FnCalls!F56</f>
        <v>MMM 2014</v>
      </c>
      <c r="BD8" s="20" t="str">
        <f>ZZZ__FnCalls!F57</f>
        <v>MMM 2014</v>
      </c>
      <c r="BE8" s="20" t="str">
        <f>ZZZ__FnCalls!F58</f>
        <v>MMM 2014</v>
      </c>
      <c r="BF8" s="20" t="str">
        <f>ZZZ__FnCalls!F59</f>
        <v>MMM 2014</v>
      </c>
      <c r="BG8" s="20" t="str">
        <f>ZZZ__FnCalls!F60</f>
        <v>MMM 2014</v>
      </c>
      <c r="BH8" s="20" t="str">
        <f>ZZZ__FnCalls!F61</f>
        <v>MMM 2014</v>
      </c>
      <c r="BI8" s="20" t="str">
        <f>ZZZ__FnCalls!F62</f>
        <v>MMM 2014</v>
      </c>
      <c r="BJ8" s="20" t="str">
        <f>ZZZ__FnCalls!F63</f>
        <v>MMM 2014</v>
      </c>
      <c r="BK8" s="20" t="str">
        <f>ZZZ__FnCalls!F64</f>
        <v>MMM 2014</v>
      </c>
      <c r="BL8" s="20" t="str">
        <f>ZZZ__FnCalls!F65</f>
        <v>MMM 2014</v>
      </c>
      <c r="BM8" s="20" t="str">
        <f>ZZZ__FnCalls!F66</f>
        <v>MMM 2014</v>
      </c>
      <c r="BN8" s="21" t="str">
        <f>ZZZ__FnCalls!H55</f>
        <v>2014</v>
      </c>
      <c r="BO8" s="20" t="str">
        <f>ZZZ__FnCalls!F67</f>
        <v>MMM 2015</v>
      </c>
      <c r="BP8" s="20" t="str">
        <f>ZZZ__FnCalls!F68</f>
        <v>MMM 2015</v>
      </c>
      <c r="BQ8" s="20" t="str">
        <f>ZZZ__FnCalls!F69</f>
        <v>MMM 2015</v>
      </c>
      <c r="BR8" s="20" t="str">
        <f>ZZZ__FnCalls!F70</f>
        <v>MMM 2015</v>
      </c>
      <c r="BS8" s="20" t="str">
        <f>ZZZ__FnCalls!F71</f>
        <v>MMM 2015</v>
      </c>
      <c r="BT8" s="20" t="str">
        <f>ZZZ__FnCalls!F72</f>
        <v>MMM 2015</v>
      </c>
      <c r="BU8" s="20" t="str">
        <f>ZZZ__FnCalls!F73</f>
        <v>MMM 2015</v>
      </c>
      <c r="BV8" s="20" t="str">
        <f>ZZZ__FnCalls!F74</f>
        <v>MMM 2015</v>
      </c>
      <c r="BW8" s="20" t="str">
        <f>ZZZ__FnCalls!F75</f>
        <v>MMM 2015</v>
      </c>
      <c r="BX8" s="20" t="str">
        <f>ZZZ__FnCalls!F76</f>
        <v>MMM 2015</v>
      </c>
      <c r="BY8" s="20" t="str">
        <f>ZZZ__FnCalls!F77</f>
        <v>MMM 2015</v>
      </c>
      <c r="BZ8" s="20" t="str">
        <f>ZZZ__FnCalls!F78</f>
        <v>MMM 2015</v>
      </c>
      <c r="CA8" s="21" t="str">
        <f>ZZZ__FnCalls!H67</f>
        <v>2015</v>
      </c>
      <c r="CB8" s="20" t="str">
        <f>ZZZ__FnCalls!F79</f>
        <v>MMM 2016</v>
      </c>
      <c r="CC8" s="20" t="str">
        <f>ZZZ__FnCalls!F80</f>
        <v>MMM 2016</v>
      </c>
      <c r="CD8" s="20" t="str">
        <f>ZZZ__FnCalls!F81</f>
        <v>MMM 2016</v>
      </c>
      <c r="CE8" s="20" t="str">
        <f>ZZZ__FnCalls!F82</f>
        <v>MMM 2016</v>
      </c>
      <c r="CF8" s="20" t="str">
        <f>ZZZ__FnCalls!F83</f>
        <v>MMM 2016</v>
      </c>
      <c r="CG8" s="20" t="str">
        <f>ZZZ__FnCalls!F84</f>
        <v>MMM 2016</v>
      </c>
      <c r="CH8" s="20" t="str">
        <f>ZZZ__FnCalls!F85</f>
        <v>MMM 2016</v>
      </c>
      <c r="CI8" s="20" t="str">
        <f>ZZZ__FnCalls!F86</f>
        <v>MMM 2016</v>
      </c>
      <c r="CJ8" s="20" t="str">
        <f>ZZZ__FnCalls!F87</f>
        <v>MMM 2016</v>
      </c>
      <c r="CK8" s="20" t="str">
        <f>ZZZ__FnCalls!F88</f>
        <v>MMM 2016</v>
      </c>
      <c r="CL8" s="20" t="str">
        <f>ZZZ__FnCalls!F89</f>
        <v>MMM 2016</v>
      </c>
      <c r="CM8" s="20" t="str">
        <f>ZZZ__FnCalls!F90</f>
        <v>MMM 2016</v>
      </c>
      <c r="CN8" s="21" t="str">
        <f>ZZZ__FnCalls!H79</f>
        <v>2016</v>
      </c>
      <c r="CO8" s="20" t="str">
        <f>ZZZ__FnCalls!F91</f>
        <v>MMM 2017</v>
      </c>
      <c r="CP8" s="20" t="str">
        <f>ZZZ__FnCalls!F92</f>
        <v>MMM 2017</v>
      </c>
      <c r="CQ8" s="20" t="str">
        <f>ZZZ__FnCalls!F93</f>
        <v>MMM 2017</v>
      </c>
      <c r="CR8" s="20" t="str">
        <f>ZZZ__FnCalls!F94</f>
        <v>MMM 2017</v>
      </c>
      <c r="CS8" s="20" t="str">
        <f>ZZZ__FnCalls!F95</f>
        <v>MMM 2017</v>
      </c>
      <c r="CT8" s="20" t="str">
        <f>ZZZ__FnCalls!F96</f>
        <v>MMM 2017</v>
      </c>
      <c r="CU8" s="20" t="str">
        <f>ZZZ__FnCalls!F97</f>
        <v>MMM 2017</v>
      </c>
      <c r="CV8" s="20" t="str">
        <f>ZZZ__FnCalls!F98</f>
        <v>MMM 2017</v>
      </c>
      <c r="CW8" s="20" t="str">
        <f>ZZZ__FnCalls!F99</f>
        <v>MMM 2017</v>
      </c>
      <c r="CX8" s="20" t="str">
        <f>ZZZ__FnCalls!F100</f>
        <v>MMM 2017</v>
      </c>
      <c r="CY8" s="20" t="str">
        <f>ZZZ__FnCalls!F101</f>
        <v>MMM 2017</v>
      </c>
      <c r="CZ8" s="20" t="str">
        <f>ZZZ__FnCalls!F102</f>
        <v>MMM 2017</v>
      </c>
      <c r="DA8" s="21" t="str">
        <f>ZZZ__FnCalls!H91</f>
        <v>2017</v>
      </c>
      <c r="DB8" s="20" t="str">
        <f>ZZZ__FnCalls!F103</f>
        <v>MMM 2018</v>
      </c>
      <c r="DC8" s="20" t="str">
        <f>ZZZ__FnCalls!F104</f>
        <v>MMM 2018</v>
      </c>
      <c r="DD8" s="20" t="str">
        <f>ZZZ__FnCalls!F105</f>
        <v>MMM 2018</v>
      </c>
      <c r="DE8" s="20" t="str">
        <f>ZZZ__FnCalls!F106</f>
        <v>MMM 2018</v>
      </c>
      <c r="DF8" s="20" t="str">
        <f>ZZZ__FnCalls!F107</f>
        <v>MMM 2018</v>
      </c>
      <c r="DG8" s="20" t="str">
        <f>ZZZ__FnCalls!F108</f>
        <v>MMM 2018</v>
      </c>
      <c r="DH8" s="20" t="str">
        <f>ZZZ__FnCalls!F109</f>
        <v>MMM 2018</v>
      </c>
      <c r="DI8" s="20" t="str">
        <f>ZZZ__FnCalls!F110</f>
        <v>MMM 2018</v>
      </c>
      <c r="DJ8" s="20" t="str">
        <f>ZZZ__FnCalls!F111</f>
        <v>MMM 2018</v>
      </c>
      <c r="DK8" s="20" t="str">
        <f>ZZZ__FnCalls!F112</f>
        <v>MMM 2018</v>
      </c>
      <c r="DL8" s="20" t="str">
        <f>ZZZ__FnCalls!F113</f>
        <v>MMM 2018</v>
      </c>
      <c r="DM8" s="20" t="str">
        <f>ZZZ__FnCalls!F114</f>
        <v>MMM 2018</v>
      </c>
      <c r="DN8" s="21" t="str">
        <f>ZZZ__FnCalls!H103</f>
        <v>2018</v>
      </c>
      <c r="DO8" s="20" t="str">
        <f>ZZZ__FnCalls!F115</f>
        <v>MMM 2019</v>
      </c>
      <c r="DP8" s="20" t="str">
        <f>ZZZ__FnCalls!F116</f>
        <v>MMM 2019</v>
      </c>
      <c r="DQ8" s="20" t="str">
        <f>ZZZ__FnCalls!F117</f>
        <v>MMM 2019</v>
      </c>
      <c r="DR8" s="20" t="str">
        <f>ZZZ__FnCalls!F118</f>
        <v>MMM 2019</v>
      </c>
      <c r="DS8" s="20" t="str">
        <f>ZZZ__FnCalls!F119</f>
        <v>MMM 2019</v>
      </c>
      <c r="DT8" s="20" t="str">
        <f>ZZZ__FnCalls!F120</f>
        <v>MMM 2019</v>
      </c>
      <c r="DU8" s="20" t="str">
        <f>ZZZ__FnCalls!F121</f>
        <v>MMM 2019</v>
      </c>
      <c r="DV8" s="20" t="str">
        <f>ZZZ__FnCalls!F122</f>
        <v>MMM 2019</v>
      </c>
      <c r="DW8" s="20" t="str">
        <f>ZZZ__FnCalls!F123</f>
        <v>MMM 2019</v>
      </c>
      <c r="DX8" s="20" t="str">
        <f>ZZZ__FnCalls!F124</f>
        <v>MMM 2019</v>
      </c>
      <c r="DY8" s="20" t="str">
        <f>ZZZ__FnCalls!F125</f>
        <v>MMM 2019</v>
      </c>
      <c r="DZ8" s="20" t="str">
        <f>ZZZ__FnCalls!F126</f>
        <v>MMM 2019</v>
      </c>
      <c r="EA8" s="21" t="str">
        <f>ZZZ__FnCalls!H115</f>
        <v>2019</v>
      </c>
      <c r="EB8" s="20" t="str">
        <f>ZZZ__FnCalls!F127</f>
        <v>MMM 2020</v>
      </c>
      <c r="EC8" s="20" t="str">
        <f>ZZZ__FnCalls!F128</f>
        <v>MMM 2020</v>
      </c>
      <c r="ED8" s="20" t="str">
        <f>ZZZ__FnCalls!F129</f>
        <v>MMM 2020</v>
      </c>
      <c r="EE8" s="20" t="str">
        <f>ZZZ__FnCalls!F130</f>
        <v>MMM 2020</v>
      </c>
      <c r="EF8" s="20" t="str">
        <f>ZZZ__FnCalls!F131</f>
        <v>MMM 2020</v>
      </c>
      <c r="EG8" s="20" t="str">
        <f>ZZZ__FnCalls!F132</f>
        <v>MMM 2020</v>
      </c>
      <c r="EH8" s="20" t="str">
        <f>ZZZ__FnCalls!F133</f>
        <v>MMM 2020</v>
      </c>
      <c r="EI8" s="20" t="str">
        <f>ZZZ__FnCalls!F134</f>
        <v>MMM 2020</v>
      </c>
      <c r="EJ8" s="20" t="str">
        <f>ZZZ__FnCalls!F135</f>
        <v>MMM 2020</v>
      </c>
      <c r="EK8" s="20" t="str">
        <f>ZZZ__FnCalls!F136</f>
        <v>MMM 2020</v>
      </c>
      <c r="EL8" s="20" t="str">
        <f>ZZZ__FnCalls!F137</f>
        <v>MMM 2020</v>
      </c>
      <c r="EM8" s="20" t="str">
        <f>ZZZ__FnCalls!F138</f>
        <v>MMM 2020</v>
      </c>
      <c r="EN8" s="21" t="str">
        <f>ZZZ__FnCalls!H127</f>
        <v>2020</v>
      </c>
    </row>
    <row r="9" spans="1:144" ht="12.75" customHeight="1" outlineLevel="1" x14ac:dyDescent="0.2">
      <c r="A9" s="7" t="str">
        <f>Labels!B28</f>
        <v>Aggregate Demand</v>
      </c>
      <c r="B9" s="22">
        <f t="shared" ref="B9:M9" ca="1" si="0">B36+0+B13</f>
        <v>925694.2646176155</v>
      </c>
      <c r="C9" s="22">
        <f t="shared" ca="1" si="0"/>
        <v>942985.46457070042</v>
      </c>
      <c r="D9" s="22">
        <f t="shared" ca="1" si="0"/>
        <v>930937.15247401269</v>
      </c>
      <c r="E9" s="22">
        <f t="shared" ca="1" si="0"/>
        <v>901721.57891241449</v>
      </c>
      <c r="F9" s="22">
        <f t="shared" ca="1" si="0"/>
        <v>964489.88582236937</v>
      </c>
      <c r="G9" s="22">
        <f t="shared" ca="1" si="0"/>
        <v>907788.63345284923</v>
      </c>
      <c r="H9" s="22">
        <f t="shared" ca="1" si="0"/>
        <v>916773.21467984118</v>
      </c>
      <c r="I9" s="22">
        <f t="shared" ca="1" si="0"/>
        <v>1000623.4524425435</v>
      </c>
      <c r="J9" s="22">
        <f t="shared" ca="1" si="0"/>
        <v>954834.38776740246</v>
      </c>
      <c r="K9" s="22">
        <f t="shared" ca="1" si="0"/>
        <v>982684.11063806945</v>
      </c>
      <c r="L9" s="22">
        <f t="shared" ca="1" si="0"/>
        <v>976290.10707765026</v>
      </c>
      <c r="M9" s="22">
        <f t="shared" ca="1" si="0"/>
        <v>972413.91696302453</v>
      </c>
      <c r="N9" s="23">
        <f ca="1">SUM(B9:M9)</f>
        <v>11377236.169418493</v>
      </c>
      <c r="O9" s="22">
        <f t="shared" ref="O9:Z9" ca="1" si="1">O36+0+O13</f>
        <v>975837.17928189563</v>
      </c>
      <c r="P9" s="22">
        <f t="shared" ca="1" si="1"/>
        <v>915115.09989667905</v>
      </c>
      <c r="Q9" s="22">
        <f t="shared" ca="1" si="1"/>
        <v>893082.89542307332</v>
      </c>
      <c r="R9" s="22">
        <f t="shared" ca="1" si="1"/>
        <v>962372.58568211435</v>
      </c>
      <c r="S9" s="22">
        <f t="shared" ca="1" si="1"/>
        <v>934067.892044393</v>
      </c>
      <c r="T9" s="22">
        <f t="shared" ca="1" si="1"/>
        <v>948273.50836196006</v>
      </c>
      <c r="U9" s="22">
        <f t="shared" ca="1" si="1"/>
        <v>999871.01797092985</v>
      </c>
      <c r="V9" s="22">
        <f t="shared" ca="1" si="1"/>
        <v>953223.1800970094</v>
      </c>
      <c r="W9" s="22">
        <f t="shared" ca="1" si="1"/>
        <v>945362.90349242126</v>
      </c>
      <c r="X9" s="22">
        <f t="shared" ca="1" si="1"/>
        <v>919695.36546931521</v>
      </c>
      <c r="Y9" s="22">
        <f t="shared" ca="1" si="1"/>
        <v>944594.2242625925</v>
      </c>
      <c r="Z9" s="22">
        <f t="shared" ca="1" si="1"/>
        <v>945830.13282057934</v>
      </c>
      <c r="AA9" s="23">
        <f ca="1">SUM(O9:Z9)</f>
        <v>11337325.984802965</v>
      </c>
      <c r="AB9" s="22">
        <f t="shared" ref="AB9:AM9" ca="1" si="2">AB36+0+AB13</f>
        <v>922184.37584495021</v>
      </c>
      <c r="AC9" s="22">
        <f t="shared" ca="1" si="2"/>
        <v>915862.10577560251</v>
      </c>
      <c r="AD9" s="22">
        <f t="shared" ca="1" si="2"/>
        <v>946875.93131918216</v>
      </c>
      <c r="AE9" s="22">
        <f t="shared" ca="1" si="2"/>
        <v>896870.42071086122</v>
      </c>
      <c r="AF9" s="22">
        <f t="shared" ca="1" si="2"/>
        <v>952188.54463469726</v>
      </c>
      <c r="AG9" s="22">
        <f t="shared" ca="1" si="2"/>
        <v>966313.35483407951</v>
      </c>
      <c r="AH9" s="22">
        <f t="shared" ca="1" si="2"/>
        <v>961981.2166572659</v>
      </c>
      <c r="AI9" s="22">
        <f t="shared" ca="1" si="2"/>
        <v>967186.89795537875</v>
      </c>
      <c r="AJ9" s="22">
        <f t="shared" ca="1" si="2"/>
        <v>883243.05777485238</v>
      </c>
      <c r="AK9" s="22">
        <f t="shared" ca="1" si="2"/>
        <v>907760.83245063247</v>
      </c>
      <c r="AL9" s="22">
        <f t="shared" ca="1" si="2"/>
        <v>942026.49314443069</v>
      </c>
      <c r="AM9" s="22">
        <f t="shared" ca="1" si="2"/>
        <v>944211.24138373707</v>
      </c>
      <c r="AN9" s="23">
        <f ca="1">SUM(AB9:AM9)</f>
        <v>11206704.472485669</v>
      </c>
      <c r="AO9" s="22">
        <f t="shared" ref="AO9:AZ9" ca="1" si="3">AO36+0+AO13</f>
        <v>953481.36573100765</v>
      </c>
      <c r="AP9" s="22">
        <f t="shared" ca="1" si="3"/>
        <v>978889.47091473336</v>
      </c>
      <c r="AQ9" s="22">
        <f t="shared" ca="1" si="3"/>
        <v>958005.41936155816</v>
      </c>
      <c r="AR9" s="22">
        <f t="shared" ca="1" si="3"/>
        <v>917122.62679968437</v>
      </c>
      <c r="AS9" s="22">
        <f t="shared" ca="1" si="3"/>
        <v>964126.51956813957</v>
      </c>
      <c r="AT9" s="22">
        <f t="shared" ca="1" si="3"/>
        <v>962103.32759347418</v>
      </c>
      <c r="AU9" s="22">
        <f t="shared" ca="1" si="3"/>
        <v>970218.37573090883</v>
      </c>
      <c r="AV9" s="22">
        <f t="shared" ca="1" si="3"/>
        <v>967438.504428279</v>
      </c>
      <c r="AW9" s="22">
        <f t="shared" ca="1" si="3"/>
        <v>963644.60135145567</v>
      </c>
      <c r="AX9" s="22">
        <f t="shared" ca="1" si="3"/>
        <v>956139.77094733459</v>
      </c>
      <c r="AY9" s="22">
        <f t="shared" ca="1" si="3"/>
        <v>998880.78770425462</v>
      </c>
      <c r="AZ9" s="22">
        <f t="shared" ca="1" si="3"/>
        <v>879051.06381853565</v>
      </c>
      <c r="BA9" s="23">
        <f ca="1">SUM(AO9:AZ9)</f>
        <v>11469101.833949367</v>
      </c>
      <c r="BB9" s="22">
        <f t="shared" ref="BB9:BM9" ca="1" si="4">BB36+0+BB13</f>
        <v>976366.93254437961</v>
      </c>
      <c r="BC9" s="22">
        <f t="shared" ca="1" si="4"/>
        <v>931940.67130957358</v>
      </c>
      <c r="BD9" s="22">
        <f t="shared" ca="1" si="4"/>
        <v>919636.2607547408</v>
      </c>
      <c r="BE9" s="22">
        <f t="shared" ca="1" si="4"/>
        <v>880472.09912306687</v>
      </c>
      <c r="BF9" s="22">
        <f t="shared" ca="1" si="4"/>
        <v>936479.34307863924</v>
      </c>
      <c r="BG9" s="22">
        <f t="shared" ca="1" si="4"/>
        <v>955641.52362968272</v>
      </c>
      <c r="BH9" s="22">
        <f t="shared" ca="1" si="4"/>
        <v>929819.67223947041</v>
      </c>
      <c r="BI9" s="22">
        <f t="shared" ca="1" si="4"/>
        <v>907641.69297981507</v>
      </c>
      <c r="BJ9" s="22">
        <f t="shared" ca="1" si="4"/>
        <v>998309.62237391947</v>
      </c>
      <c r="BK9" s="22">
        <f t="shared" ca="1" si="4"/>
        <v>948232.31396944192</v>
      </c>
      <c r="BL9" s="22">
        <f t="shared" ca="1" si="4"/>
        <v>938935.13214885083</v>
      </c>
      <c r="BM9" s="22">
        <f t="shared" ca="1" si="4"/>
        <v>960274.29806585459</v>
      </c>
      <c r="BN9" s="23">
        <f ca="1">SUM(BB9:BM9)</f>
        <v>11283749.562217435</v>
      </c>
      <c r="BO9" s="22">
        <f t="shared" ref="BO9:BZ9" ca="1" si="5">BO36+0+BO13</f>
        <v>926649.82382612128</v>
      </c>
      <c r="BP9" s="22">
        <f t="shared" ca="1" si="5"/>
        <v>958873.43267882185</v>
      </c>
      <c r="BQ9" s="22">
        <f t="shared" ca="1" si="5"/>
        <v>917030.43824265082</v>
      </c>
      <c r="BR9" s="22">
        <f t="shared" ca="1" si="5"/>
        <v>937860.79707441037</v>
      </c>
      <c r="BS9" s="22">
        <f t="shared" ca="1" si="5"/>
        <v>879391.40010323888</v>
      </c>
      <c r="BT9" s="22">
        <f t="shared" ca="1" si="5"/>
        <v>909158.86225832207</v>
      </c>
      <c r="BU9" s="22">
        <f t="shared" ca="1" si="5"/>
        <v>890773.83373315213</v>
      </c>
      <c r="BV9" s="22">
        <f t="shared" ca="1" si="5"/>
        <v>887819.17280665552</v>
      </c>
      <c r="BW9" s="22">
        <f t="shared" ca="1" si="5"/>
        <v>941403.2707309738</v>
      </c>
      <c r="BX9" s="22">
        <f t="shared" ca="1" si="5"/>
        <v>908574.51207454538</v>
      </c>
      <c r="BY9" s="22">
        <f t="shared" ca="1" si="5"/>
        <v>932882.39204081066</v>
      </c>
      <c r="BZ9" s="22">
        <f t="shared" ca="1" si="5"/>
        <v>922215.18469145638</v>
      </c>
      <c r="CA9" s="23">
        <f ca="1">SUM(BO9:BZ9)</f>
        <v>11012633.120261163</v>
      </c>
      <c r="CB9" s="22">
        <f t="shared" ref="CB9:CM9" ca="1" si="6">CB36+0+CB13</f>
        <v>939047.84274538537</v>
      </c>
      <c r="CC9" s="22">
        <f t="shared" ca="1" si="6"/>
        <v>934077.54522444133</v>
      </c>
      <c r="CD9" s="22">
        <f t="shared" ca="1" si="6"/>
        <v>924186.70147297776</v>
      </c>
      <c r="CE9" s="22">
        <f t="shared" ca="1" si="6"/>
        <v>908503.67541014578</v>
      </c>
      <c r="CF9" s="22">
        <f t="shared" ca="1" si="6"/>
        <v>912964.57864530617</v>
      </c>
      <c r="CG9" s="22">
        <f t="shared" ca="1" si="6"/>
        <v>928915.87576760422</v>
      </c>
      <c r="CH9" s="22">
        <f t="shared" ca="1" si="6"/>
        <v>951661.47280747141</v>
      </c>
      <c r="CI9" s="22">
        <f t="shared" ca="1" si="6"/>
        <v>924217.45467194752</v>
      </c>
      <c r="CJ9" s="22">
        <f t="shared" ca="1" si="6"/>
        <v>973632.21243966499</v>
      </c>
      <c r="CK9" s="22">
        <f t="shared" ca="1" si="6"/>
        <v>910369.71064547601</v>
      </c>
      <c r="CL9" s="22">
        <f t="shared" ca="1" si="6"/>
        <v>864496.29237149085</v>
      </c>
      <c r="CM9" s="22">
        <f t="shared" ca="1" si="6"/>
        <v>949659.21862770314</v>
      </c>
      <c r="CN9" s="23">
        <f ca="1">SUM(CB9:CM9)</f>
        <v>11121732.580829615</v>
      </c>
      <c r="CO9" s="22">
        <f t="shared" ref="CO9:CZ9" ca="1" si="7">CO36+0+CO13</f>
        <v>917877.14604756632</v>
      </c>
      <c r="CP9" s="22">
        <f t="shared" ca="1" si="7"/>
        <v>891278.22276463034</v>
      </c>
      <c r="CQ9" s="22">
        <f t="shared" ca="1" si="7"/>
        <v>938500.96887810808</v>
      </c>
      <c r="CR9" s="22">
        <f t="shared" ca="1" si="7"/>
        <v>926978.11064142827</v>
      </c>
      <c r="CS9" s="22">
        <f t="shared" ca="1" si="7"/>
        <v>903322.79945016606</v>
      </c>
      <c r="CT9" s="22">
        <f t="shared" ca="1" si="7"/>
        <v>939734.86490022962</v>
      </c>
      <c r="CU9" s="22">
        <f t="shared" ca="1" si="7"/>
        <v>903445.98752736277</v>
      </c>
      <c r="CV9" s="22">
        <f t="shared" ca="1" si="7"/>
        <v>944684.07866359968</v>
      </c>
      <c r="CW9" s="22">
        <f t="shared" ca="1" si="7"/>
        <v>968688.83850505482</v>
      </c>
      <c r="CX9" s="22">
        <f t="shared" ca="1" si="7"/>
        <v>953236.92655522993</v>
      </c>
      <c r="CY9" s="22">
        <f t="shared" ca="1" si="7"/>
        <v>966713.98405116785</v>
      </c>
      <c r="CZ9" s="22">
        <f t="shared" ca="1" si="7"/>
        <v>933195.80262368638</v>
      </c>
      <c r="DA9" s="23">
        <f ca="1">SUM(CO9:CZ9)</f>
        <v>11187657.730608229</v>
      </c>
      <c r="DB9" s="22">
        <f t="shared" ref="DB9:DM9" ca="1" si="8">DB36+0+DB13</f>
        <v>921961.88831950841</v>
      </c>
      <c r="DC9" s="22">
        <f t="shared" ca="1" si="8"/>
        <v>918912.2628801252</v>
      </c>
      <c r="DD9" s="22">
        <f t="shared" ca="1" si="8"/>
        <v>897788.31553807587</v>
      </c>
      <c r="DE9" s="22">
        <f t="shared" ca="1" si="8"/>
        <v>924335.35856598371</v>
      </c>
      <c r="DF9" s="22">
        <f t="shared" ca="1" si="8"/>
        <v>925855.96909170225</v>
      </c>
      <c r="DG9" s="22">
        <f t="shared" ca="1" si="8"/>
        <v>856927.29449377512</v>
      </c>
      <c r="DH9" s="22">
        <f t="shared" ca="1" si="8"/>
        <v>922648.88012889342</v>
      </c>
      <c r="DI9" s="22">
        <f t="shared" ca="1" si="8"/>
        <v>941967.5399524048</v>
      </c>
      <c r="DJ9" s="22">
        <f t="shared" ca="1" si="8"/>
        <v>943959.23782078433</v>
      </c>
      <c r="DK9" s="22">
        <f t="shared" ca="1" si="8"/>
        <v>937508.77280990221</v>
      </c>
      <c r="DL9" s="22">
        <f t="shared" ca="1" si="8"/>
        <v>943922.63406141289</v>
      </c>
      <c r="DM9" s="22">
        <f t="shared" ca="1" si="8"/>
        <v>894290.36635854549</v>
      </c>
      <c r="DN9" s="23">
        <f ca="1">SUM(DB9:DM9)</f>
        <v>11030078.520021113</v>
      </c>
      <c r="DO9" s="22">
        <f t="shared" ref="DO9:DZ9" ca="1" si="9">DO36+0+DO13</f>
        <v>914125.1233917271</v>
      </c>
      <c r="DP9" s="22">
        <f t="shared" ca="1" si="9"/>
        <v>935351.69856803434</v>
      </c>
      <c r="DQ9" s="22">
        <f t="shared" ca="1" si="9"/>
        <v>905195.89548812178</v>
      </c>
      <c r="DR9" s="22">
        <f t="shared" ca="1" si="9"/>
        <v>902576.92545388697</v>
      </c>
      <c r="DS9" s="22">
        <f t="shared" ca="1" si="9"/>
        <v>873577.27510141768</v>
      </c>
      <c r="DT9" s="22">
        <f t="shared" ca="1" si="9"/>
        <v>896275.55305727944</v>
      </c>
      <c r="DU9" s="22">
        <f t="shared" ca="1" si="9"/>
        <v>906606.69225205167</v>
      </c>
      <c r="DV9" s="22">
        <f t="shared" ca="1" si="9"/>
        <v>972745.63964657485</v>
      </c>
      <c r="DW9" s="22">
        <f t="shared" ca="1" si="9"/>
        <v>922969.95228211465</v>
      </c>
      <c r="DX9" s="22">
        <f t="shared" ca="1" si="9"/>
        <v>874020.00581072073</v>
      </c>
      <c r="DY9" s="22">
        <f t="shared" ca="1" si="9"/>
        <v>857298.26096380095</v>
      </c>
      <c r="DZ9" s="22">
        <f t="shared" ca="1" si="9"/>
        <v>886789.4437269537</v>
      </c>
      <c r="EA9" s="23">
        <f ca="1">SUM(DO9:DZ9)</f>
        <v>10847532.465742685</v>
      </c>
      <c r="EB9" s="22">
        <f t="shared" ref="EB9:EM9" ca="1" si="10">EB36+0+EB13</f>
        <v>906123.21694491908</v>
      </c>
      <c r="EC9" s="22">
        <f t="shared" ca="1" si="10"/>
        <v>891076.57145645551</v>
      </c>
      <c r="ED9" s="22">
        <f t="shared" ca="1" si="10"/>
        <v>915223.77291621652</v>
      </c>
      <c r="EE9" s="22">
        <f t="shared" ca="1" si="10"/>
        <v>954141.88633399073</v>
      </c>
      <c r="EF9" s="22">
        <f t="shared" ca="1" si="10"/>
        <v>915313.01587522391</v>
      </c>
      <c r="EG9" s="22">
        <f t="shared" ca="1" si="10"/>
        <v>905135.32648984832</v>
      </c>
      <c r="EH9" s="22">
        <f t="shared" ca="1" si="10"/>
        <v>854775.79874914419</v>
      </c>
      <c r="EI9" s="22">
        <f t="shared" ca="1" si="10"/>
        <v>916855.61154679558</v>
      </c>
      <c r="EJ9" s="22">
        <f t="shared" ca="1" si="10"/>
        <v>930303.63848589675</v>
      </c>
      <c r="EK9" s="22">
        <f t="shared" ca="1" si="10"/>
        <v>924088.52164201497</v>
      </c>
      <c r="EL9" s="22">
        <f t="shared" ca="1" si="10"/>
        <v>934288.41318526771</v>
      </c>
      <c r="EM9" s="22">
        <f t="shared" ca="1" si="10"/>
        <v>923990.54158725543</v>
      </c>
      <c r="EN9" s="23">
        <f ca="1">SUM(EB9:EM9)</f>
        <v>10971316.315213028</v>
      </c>
    </row>
    <row r="10" spans="1:144" ht="12.75" customHeight="1" outlineLevel="1" x14ac:dyDescent="0.2">
      <c r="A10" s="11" t="str">
        <f>Labels!B31</f>
        <v>Long Expected Demand</v>
      </c>
      <c r="B10" s="24">
        <f>'(Other Computations)'!B8+'(Other Computations)'!B61*0/Inputs!B13/12</f>
        <v>1166666.6666666667</v>
      </c>
      <c r="C10" s="24">
        <f ca="1">B10+'(Other Computations)'!B61*(B9-B10)/Inputs!B13/12</f>
        <v>1166108.860180442</v>
      </c>
      <c r="D10" s="24">
        <f ca="1">C10+'(Other Computations)'!B61*(C9-C10)/Inputs!B13/12</f>
        <v>1165592.3708387527</v>
      </c>
      <c r="E10" s="24">
        <f ca="1">D10+'(Other Computations)'!B61*(D9-D10)/Inputs!B13/12</f>
        <v>1165049.1874629084</v>
      </c>
      <c r="F10" s="24">
        <f ca="1">E10+'(Other Computations)'!B61*(E9-E10)/Inputs!B13/12</f>
        <v>1164439.632813486</v>
      </c>
      <c r="G10" s="24">
        <f ca="1">F10+'(Other Computations)'!B61*(F9-F10)/Inputs!B13/12</f>
        <v>1163976.7861769325</v>
      </c>
      <c r="H10" s="24">
        <f ca="1">G10+'(Other Computations)'!B61*(G9-G10)/Inputs!B13/12</f>
        <v>1163383.7580456268</v>
      </c>
      <c r="I10" s="24">
        <f ca="1">H10+'(Other Computations)'!B61*(H9-H10)/Inputs!B13/12</f>
        <v>1162812.900306354</v>
      </c>
      <c r="J10" s="24">
        <f ca="1">I10+'(Other Computations)'!B61*(I9-I10)/Inputs!B13/12</f>
        <v>1162437.4617696323</v>
      </c>
      <c r="K10" s="24">
        <f ca="1">J10+'(Other Computations)'!B61*(J9-J10)/Inputs!B13/12</f>
        <v>1161956.8990983309</v>
      </c>
      <c r="L10" s="24">
        <f ca="1">K10+'(Other Computations)'!B61*(K9-K10)/Inputs!B13/12</f>
        <v>1161541.9157917099</v>
      </c>
      <c r="M10" s="24">
        <f ca="1">L10+'(Other Computations)'!B61*(L9-L10)/Inputs!B13/12</f>
        <v>1161113.0921604275</v>
      </c>
      <c r="N10" s="25">
        <f ca="1">SUM(B10:M10)</f>
        <v>13965079.531311272</v>
      </c>
      <c r="O10" s="24">
        <f ca="1">M10+'(Other Computations)'!B61*(M9-M10)/Inputs!B13/12</f>
        <v>1160676.2885141373</v>
      </c>
      <c r="P10" s="24">
        <f ca="1">O10+'(Other Computations)'!B61*(O9-O10)/Inputs!B13/12</f>
        <v>1160248.4202057293</v>
      </c>
      <c r="Q10" s="24">
        <f ca="1">P10+'(Other Computations)'!B61*(P9-P10)/Inputs!B13/12</f>
        <v>1159680.9819642731</v>
      </c>
      <c r="R10" s="24">
        <f ca="1">Q10+'(Other Computations)'!B61*(Q9-Q10)/Inputs!B13/12</f>
        <v>1159063.8567639464</v>
      </c>
      <c r="S10" s="24">
        <f ca="1">R10+'(Other Computations)'!B61*(R9-R10)/Inputs!B13/12</f>
        <v>1158608.5528957015</v>
      </c>
      <c r="T10" s="24">
        <f ca="1">S10+'(Other Computations)'!B61*(S9-S10)/Inputs!B13/12</f>
        <v>1158088.7828474345</v>
      </c>
      <c r="U10" s="24">
        <f ca="1">T10+'(Other Computations)'!B61*(T9-T10)/Inputs!B13/12</f>
        <v>1157603.099341681</v>
      </c>
      <c r="V10" s="24">
        <f ca="1">U10+'(Other Computations)'!B61*(U9-U10)/Inputs!B13/12</f>
        <v>1157237.9787829523</v>
      </c>
      <c r="W10" s="24">
        <f ca="1">V10+'(Other Computations)'!B61*(V9-V10)/Inputs!B13/12</f>
        <v>1156765.7223045125</v>
      </c>
      <c r="X10" s="24">
        <f ca="1">W10+'(Other Computations)'!B61*(W9-W10)/Inputs!B13/12</f>
        <v>1156276.3639276326</v>
      </c>
      <c r="Y10" s="24">
        <f ca="1">X10+'(Other Computations)'!B61*(X9-X10)/Inputs!B13/12</f>
        <v>1155728.7227274976</v>
      </c>
      <c r="Z10" s="24">
        <f ca="1">Y10+'(Other Computations)'!B61*(Y9-Y10)/Inputs!B13/12</f>
        <v>1155239.9854625326</v>
      </c>
      <c r="AA10" s="25">
        <f ca="1">SUM(O10:Z10)</f>
        <v>13895218.755738031</v>
      </c>
      <c r="AB10" s="24">
        <f ca="1">Z10+'(Other Computations)'!B61*(Z9-Z10)/Inputs!B13/12</f>
        <v>1154755.2404332687</v>
      </c>
      <c r="AC10" s="24">
        <f ca="1">AB10+'(Other Computations)'!B61*(AB9-AB10)/Inputs!B13/12</f>
        <v>1154216.8819504254</v>
      </c>
      <c r="AD10" s="24">
        <f ca="1">AC10+'(Other Computations)'!B61*(AC9-AC10)/Inputs!B13/12</f>
        <v>1153665.1347833541</v>
      </c>
      <c r="AE10" s="24">
        <f ca="1">AD10+'(Other Computations)'!B61*(AD9-AD10)/Inputs!B13/12</f>
        <v>1153186.4560716315</v>
      </c>
      <c r="AF10" s="24">
        <f ca="1">AE10+'(Other Computations)'!B61*(AE9-AE10)/Inputs!B13/12</f>
        <v>1152593.1319157039</v>
      </c>
      <c r="AG10" s="24">
        <f ca="1">AF10+'(Other Computations)'!B61*(AF9-AF10)/Inputs!B13/12</f>
        <v>1152129.2324081089</v>
      </c>
      <c r="AH10" s="24">
        <f ca="1">AG10+'(Other Computations)'!B61*(AG9-AG10)/Inputs!B13/12</f>
        <v>1151699.1030618728</v>
      </c>
      <c r="AI10" s="24">
        <f ca="1">AH10+'(Other Computations)'!B61*(AH9-AH10)/Inputs!B13/12</f>
        <v>1151259.9412877881</v>
      </c>
      <c r="AJ10" s="24">
        <f ca="1">AI10+'(Other Computations)'!B61*(AI9-AI10)/Inputs!B13/12</f>
        <v>1150833.8462800742</v>
      </c>
      <c r="AK10" s="24">
        <f ca="1">AJ10+'(Other Computations)'!B61*(AJ9-AJ10)/Inputs!B13/12</f>
        <v>1150214.4231585343</v>
      </c>
      <c r="AL10" s="24">
        <f ca="1">AK10+'(Other Computations)'!B61*(AK9-AK10)/Inputs!B13/12</f>
        <v>1149653.1879948587</v>
      </c>
      <c r="AM10" s="24">
        <f ca="1">AL10+'(Other Computations)'!B61*(AL9-AL10)/Inputs!B13/12</f>
        <v>1149172.5706456678</v>
      </c>
      <c r="AN10" s="25">
        <f ca="1">SUM(AB10:AM10)</f>
        <v>13823379.149991287</v>
      </c>
      <c r="AO10" s="24">
        <f ca="1">AM10+'(Other Computations)'!B61*(AM9-AM10)/Inputs!B13/12</f>
        <v>1148698.1231242281</v>
      </c>
      <c r="AP10" s="24">
        <f ca="1">AO10+'(Other Computations)'!B61*(AO9-AO10)/Inputs!B13/12</f>
        <v>1148246.2324821141</v>
      </c>
      <c r="AQ10" s="24">
        <f ca="1">AP10+'(Other Computations)'!B61*(AP9-AP10)/Inputs!B13/12</f>
        <v>1147854.2029414489</v>
      </c>
      <c r="AR10" s="24">
        <f ca="1">AQ10+'(Other Computations)'!B61*(AQ9-AQ10)/Inputs!B13/12</f>
        <v>1147414.7381646435</v>
      </c>
      <c r="AS10" s="24">
        <f ca="1">AR10+'(Other Computations)'!B61*(AR9-AR10)/Inputs!B13/12</f>
        <v>1146881.6545735209</v>
      </c>
      <c r="AT10" s="24">
        <f ca="1">AS10+'(Other Computations)'!B61*(AS9-AS10)/Inputs!B13/12</f>
        <v>1146458.610279527</v>
      </c>
      <c r="AU10" s="24">
        <f ca="1">AT10+'(Other Computations)'!B61*(AT9-AT10)/Inputs!B13/12</f>
        <v>1146031.861939976</v>
      </c>
      <c r="AV10" s="24">
        <f ca="1">AU10+'(Other Computations)'!B61*(AU9-AU10)/Inputs!B13/12</f>
        <v>1145624.8862774549</v>
      </c>
      <c r="AW10" s="24">
        <f ca="1">AV10+'(Other Computations)'!B61*(AV9-AV10)/Inputs!B13/12</f>
        <v>1145212.4178009522</v>
      </c>
      <c r="AX10" s="24">
        <f ca="1">AW10+'(Other Computations)'!B61*(AW9-AW10)/Inputs!B13/12</f>
        <v>1144792.1219295412</v>
      </c>
      <c r="AY10" s="24">
        <f ca="1">AX10+'(Other Computations)'!B61*(AX9-AX10)/Inputs!B13/12</f>
        <v>1144355.4266726379</v>
      </c>
      <c r="AZ10" s="24">
        <f ca="1">AY10+'(Other Computations)'!B61*(AY9-AY10)/Inputs!B13/12</f>
        <v>1144018.6798231741</v>
      </c>
      <c r="BA10" s="25">
        <f ca="1">SUM(AO10:AZ10)</f>
        <v>13755588.95600922</v>
      </c>
      <c r="BB10" s="24">
        <f ca="1">AZ10+'(Other Computations)'!B61*(AZ9-AZ10)/Inputs!B13/12</f>
        <v>1143405.3288602005</v>
      </c>
      <c r="BC10" s="24">
        <f ca="1">BB10+'(Other Computations)'!B61*(BB9-BB10)/Inputs!B13/12</f>
        <v>1143018.6659057657</v>
      </c>
      <c r="BD10" s="24">
        <f ca="1">BC10+'(Other Computations)'!B61*(BC9-BC10)/Inputs!B13/12</f>
        <v>1142530.059436793</v>
      </c>
      <c r="BE10" s="24">
        <f ca="1">BD10+'(Other Computations)'!B61*(BD9-BD10)/Inputs!B13/12</f>
        <v>1142014.1015694735</v>
      </c>
      <c r="BF10" s="24">
        <f ca="1">BE10+'(Other Computations)'!B61*(BE9-BE10)/Inputs!B13/12</f>
        <v>1141408.6802675142</v>
      </c>
      <c r="BG10" s="24">
        <f ca="1">BF10+'(Other Computations)'!B61*(BF9-BF10)/Inputs!B13/12</f>
        <v>1140934.3068017992</v>
      </c>
      <c r="BH10" s="24">
        <f ca="1">BG10+'(Other Computations)'!B61*(BG9-BG10)/Inputs!B13/12</f>
        <v>1140505.3883222342</v>
      </c>
      <c r="BI10" s="24">
        <f ca="1">BH10+'(Other Computations)'!B61*(BH9-BH10)/Inputs!B13/12</f>
        <v>1140017.6899053759</v>
      </c>
      <c r="BJ10" s="24">
        <f ca="1">BI10+'(Other Computations)'!B61*(BI9-BI10)/Inputs!B13/12</f>
        <v>1139479.7825050852</v>
      </c>
      <c r="BK10" s="24">
        <f ca="1">BJ10+'(Other Computations)'!B61*(BJ9-BJ10)/Inputs!B13/12</f>
        <v>1139152.9997270037</v>
      </c>
      <c r="BL10" s="24">
        <f ca="1">BK10+'(Other Computations)'!B61*(BK9-BK10)/Inputs!B13/12</f>
        <v>1138711.0536951576</v>
      </c>
      <c r="BM10" s="24">
        <f ca="1">BL10+'(Other Computations)'!B61*(BL9-BL10)/Inputs!B13/12</f>
        <v>1138248.6094323189</v>
      </c>
      <c r="BN10" s="25">
        <f ca="1">SUM(BB10:BM10)</f>
        <v>13689426.666428721</v>
      </c>
      <c r="BO10" s="24">
        <f ca="1">BM10+'(Other Computations)'!B61*(BM9-BM10)/Inputs!B13/12</f>
        <v>1137836.6318597114</v>
      </c>
      <c r="BP10" s="24">
        <f ca="1">BO10+'(Other Computations)'!B61*(BO9-BO10)/Inputs!B13/12</f>
        <v>1137347.7735077818</v>
      </c>
      <c r="BQ10" s="24">
        <f ca="1">BP10+'(Other Computations)'!B61*(BP9-BP10)/Inputs!B13/12</f>
        <v>1136934.6384595665</v>
      </c>
      <c r="BR10" s="24">
        <f ca="1">BQ10+'(Other Computations)'!B61*(BQ9-BQ10)/Inputs!B13/12</f>
        <v>1136425.6009590644</v>
      </c>
      <c r="BS10" s="24">
        <f ca="1">BR10+'(Other Computations)'!B61*(BR9-BR10)/Inputs!B13/12</f>
        <v>1135965.9602093315</v>
      </c>
      <c r="BT10" s="24">
        <f ca="1">BS10+'(Other Computations)'!B61*(BS9-BS10)/Inputs!B13/12</f>
        <v>1135372.0376164934</v>
      </c>
      <c r="BU10" s="24">
        <f ca="1">BT10+'(Other Computations)'!B61*(BT9-BT10)/Inputs!B13/12</f>
        <v>1134848.396006868</v>
      </c>
      <c r="BV10" s="24">
        <f ca="1">BU10+'(Other Computations)'!B61*(BU9-BU10)/Inputs!B13/12</f>
        <v>1134283.4085941974</v>
      </c>
      <c r="BW10" s="24">
        <f ca="1">BV10+'(Other Computations)'!B61*(BV9-BV10)/Inputs!B13/12</f>
        <v>1133712.8895298743</v>
      </c>
      <c r="BX10" s="24">
        <f ca="1">BW10+'(Other Computations)'!B61*(BW9-BW10)/Inputs!B13/12</f>
        <v>1133267.7283752472</v>
      </c>
      <c r="BY10" s="24">
        <f ca="1">BX10+'(Other Computations)'!B61*(BX9-BX10)/Inputs!B13/12</f>
        <v>1132747.605189366</v>
      </c>
      <c r="BZ10" s="24">
        <f ca="1">BY10+'(Other Computations)'!B61*(BY9-BY10)/Inputs!B13/12</f>
        <v>1132284.9542330035</v>
      </c>
      <c r="CA10" s="25">
        <f ca="1">SUM(BO10:BZ10)</f>
        <v>13621027.624540506</v>
      </c>
      <c r="CB10" s="24">
        <f ca="1">BZ10+'(Other Computations)'!B61*(BZ9-BZ10)/Inputs!B13/12</f>
        <v>1131798.681618324</v>
      </c>
      <c r="CC10" s="24">
        <f ca="1">CB10+'(Other Computations)'!B61*(CB9-CB10)/Inputs!B13/12</f>
        <v>1131352.499120933</v>
      </c>
      <c r="CD10" s="24">
        <f ca="1">CC10+'(Other Computations)'!B61*(CC9-CC10)/Inputs!B13/12</f>
        <v>1130895.8441350616</v>
      </c>
      <c r="CE10" s="24">
        <f ca="1">CD10+'(Other Computations)'!B61*(CD9-CD10)/Inputs!B13/12</f>
        <v>1130417.3507492698</v>
      </c>
      <c r="CF10" s="24">
        <f ca="1">CE10+'(Other Computations)'!B61*(CE9-CE10)/Inputs!B13/12</f>
        <v>1129903.6616859848</v>
      </c>
      <c r="CG10" s="24">
        <f ca="1">CF10+'(Other Computations)'!B61*(CF9-CF10)/Inputs!B13/12</f>
        <v>1129401.48788265</v>
      </c>
      <c r="CH10" s="24">
        <f ca="1">CG10+'(Other Computations)'!B61*(CG9-CG10)/Inputs!B13/12</f>
        <v>1128937.4008175689</v>
      </c>
      <c r="CI10" s="24">
        <f ca="1">CH10+'(Other Computations)'!B61*(CH9-CH10)/Inputs!B13/12</f>
        <v>1128527.0398731011</v>
      </c>
      <c r="CJ10" s="24">
        <f ca="1">CI10+'(Other Computations)'!B61*(CI9-CI10)/Inputs!B13/12</f>
        <v>1128054.1010184688</v>
      </c>
      <c r="CK10" s="24">
        <f ca="1">CJ10+'(Other Computations)'!B61*(CJ9-CJ10)/Inputs!B13/12</f>
        <v>1127696.6429430549</v>
      </c>
      <c r="CL10" s="24">
        <f ca="1">CK10+'(Other Computations)'!B61*(CK9-CK10)/Inputs!B13/12</f>
        <v>1127193.5713405141</v>
      </c>
      <c r="CM10" s="24">
        <f ca="1">CL10+'(Other Computations)'!B61*(CL9-CL10)/Inputs!B13/12</f>
        <v>1126585.4757873451</v>
      </c>
      <c r="CN10" s="25">
        <f ca="1">SUM(CB10:CM10)</f>
        <v>13550763.756972278</v>
      </c>
      <c r="CO10" s="24">
        <f ca="1">CM10+'(Other Computations)'!B61*(CM9-CM10)/Inputs!B13/12</f>
        <v>1126175.9242661423</v>
      </c>
      <c r="CP10" s="24">
        <f ca="1">CO10+'(Other Computations)'!B61*(CO9-CO10)/Inputs!B13/12</f>
        <v>1125693.751168414</v>
      </c>
      <c r="CQ10" s="24">
        <f ca="1">CP10+'(Other Computations)'!B61*(CP9-CP10)/Inputs!B13/12</f>
        <v>1125151.1226304423</v>
      </c>
      <c r="CR10" s="24">
        <f ca="1">CQ10+'(Other Computations)'!B61*(CQ9-CQ10)/Inputs!B13/12</f>
        <v>1124719.0620893489</v>
      </c>
      <c r="CS10" s="24">
        <f ca="1">CR10+'(Other Computations)'!B61*(CR9-CR10)/Inputs!B13/12</f>
        <v>1124261.3284054417</v>
      </c>
      <c r="CT10" s="24">
        <f ca="1">CS10+'(Other Computations)'!B61*(CS9-CS10)/Inputs!B13/12</f>
        <v>1123749.8966254527</v>
      </c>
      <c r="CU10" s="24">
        <f ca="1">CT10+'(Other Computations)'!B61*(CT9-CT10)/Inputs!B13/12</f>
        <v>1123323.9359038665</v>
      </c>
      <c r="CV10" s="24">
        <f ca="1">CU10+'(Other Computations)'!B61*(CU9-CU10)/Inputs!B13/12</f>
        <v>1122814.9591715136</v>
      </c>
      <c r="CW10" s="24">
        <f ca="1">CV10+'(Other Computations)'!B61*(CV9-CV10)/Inputs!B13/12</f>
        <v>1122402.6191703379</v>
      </c>
      <c r="CX10" s="24">
        <f ca="1">CW10+'(Other Computations)'!B61*(CW9-CW10)/Inputs!B13/12</f>
        <v>1122046.8002336128</v>
      </c>
      <c r="CY10" s="24">
        <f ca="1">CX10+'(Other Computations)'!B61*(CX9-CX10)/Inputs!B13/12</f>
        <v>1121656.0366371351</v>
      </c>
      <c r="CZ10" s="24">
        <f ca="1">CY10+'(Other Computations)'!B61*(CY9-CY10)/Inputs!B13/12</f>
        <v>1121297.3744783713</v>
      </c>
      <c r="DA10" s="25">
        <f ca="1">SUM(CO10:CZ10)</f>
        <v>13483292.81078008</v>
      </c>
      <c r="DB10" s="24">
        <f ca="1">CZ10+'(Other Computations)'!B61*(CZ9-CZ10)/Inputs!B13/12</f>
        <v>1120861.9541731521</v>
      </c>
      <c r="DC10" s="24">
        <f ca="1">DB10+'(Other Computations)'!B61*(DB9-DB10)/Inputs!B13/12</f>
        <v>1120401.5373540465</v>
      </c>
      <c r="DD10" s="24">
        <f ca="1">DC10+'(Other Computations)'!B61*(DC9-DC10)/Inputs!B13/12</f>
        <v>1119935.1269964681</v>
      </c>
      <c r="DE10" s="24">
        <f ca="1">DD10+'(Other Computations)'!B61*(DD9-DD10)/Inputs!B13/12</f>
        <v>1119420.8982662403</v>
      </c>
      <c r="DF10" s="24">
        <f ca="1">DE10+'(Other Computations)'!B61*(DE9-DE10)/Inputs!B13/12</f>
        <v>1118969.311368786</v>
      </c>
      <c r="DG10" s="24">
        <f ca="1">DF10+'(Other Computations)'!B61*(DF9-DF10)/Inputs!B13/12</f>
        <v>1118522.2897431445</v>
      </c>
      <c r="DH10" s="24">
        <f ca="1">DG10+'(Other Computations)'!B61*(DG9-DG10)/Inputs!B13/12</f>
        <v>1117916.7457726598</v>
      </c>
      <c r="DI10" s="24">
        <f ca="1">DH10+'(Other Computations)'!B61*(DH9-DH10)/Inputs!B13/12</f>
        <v>1117464.7368244103</v>
      </c>
      <c r="DJ10" s="24">
        <f ca="1">DI10+'(Other Computations)'!B61*(DI9-DI10)/Inputs!B13/12</f>
        <v>1117058.4933131326</v>
      </c>
      <c r="DK10" s="24">
        <f ca="1">DJ10+'(Other Computations)'!B61*(DJ9-DJ10)/Inputs!B13/12</f>
        <v>1116657.8005920853</v>
      </c>
      <c r="DL10" s="24">
        <f ca="1">DK10+'(Other Computations)'!B61*(DK9-DK10)/Inputs!B13/12</f>
        <v>1116243.1037685154</v>
      </c>
      <c r="DM10" s="24">
        <f ca="1">DL10+'(Other Computations)'!B61*(DL9-DL10)/Inputs!B13/12</f>
        <v>1115844.2137923415</v>
      </c>
      <c r="DN10" s="25">
        <f ca="1">SUM(DB10:DM10)</f>
        <v>13419296.211964982</v>
      </c>
      <c r="DO10" s="24">
        <f ca="1">DM10+'(Other Computations)'!B61*(DM9-DM10)/Inputs!B13/12</f>
        <v>1115331.3576640226</v>
      </c>
      <c r="DP10" s="24">
        <f ca="1">DO10+'(Other Computations)'!B61*(DO9-DO10)/Inputs!B13/12</f>
        <v>1114865.6024920959</v>
      </c>
      <c r="DQ10" s="24">
        <f ca="1">DP10+'(Other Computations)'!B61*(DP9-DP10)/Inputs!B13/12</f>
        <v>1114450.0610478271</v>
      </c>
      <c r="DR10" s="24">
        <f ca="1">DQ10+'(Other Computations)'!B61*(DQ9-DQ10)/Inputs!B13/12</f>
        <v>1113965.6764053279</v>
      </c>
      <c r="DS10" s="24">
        <f ca="1">DR10+'(Other Computations)'!B61*(DR9-DR10)/Inputs!B13/12</f>
        <v>1113476.3505929403</v>
      </c>
      <c r="DT10" s="24">
        <f ca="1">DS10+'(Other Computations)'!B61*(DS9-DS10)/Inputs!B13/12</f>
        <v>1112921.0286589323</v>
      </c>
      <c r="DU10" s="24">
        <f ca="1">DT10+'(Other Computations)'!B61*(DT9-DT10)/Inputs!B13/12</f>
        <v>1112419.5345024469</v>
      </c>
      <c r="DV10" s="24">
        <f ca="1">DU10+'(Other Computations)'!B61*(DU9-DU10)/Inputs!B13/12</f>
        <v>1111943.1158861264</v>
      </c>
      <c r="DW10" s="24">
        <f ca="1">DV10+'(Other Computations)'!B61*(DV9-DV10)/Inputs!B13/12</f>
        <v>1111620.8995059424</v>
      </c>
      <c r="DX10" s="24">
        <f ca="1">DW10+'(Other Computations)'!B61*(DW9-DW10)/Inputs!B13/12</f>
        <v>1111184.2074984799</v>
      </c>
      <c r="DY10" s="24">
        <f ca="1">DX10+'(Other Computations)'!B61*(DX9-DX10)/Inputs!B13/12</f>
        <v>1110635.2162908693</v>
      </c>
      <c r="DZ10" s="24">
        <f ca="1">DY10+'(Other Computations)'!B61*(DY9-DY10)/Inputs!B13/12</f>
        <v>1110048.788153538</v>
      </c>
      <c r="EA10" s="25">
        <f ca="1">SUM(DO10:DZ10)</f>
        <v>13352861.838698549</v>
      </c>
      <c r="EB10" s="24">
        <f ca="1">DZ10+'(Other Computations)'!B61*(DZ9-DZ10)/Inputs!B13/12</f>
        <v>1109531.9841155135</v>
      </c>
      <c r="EC10" s="24">
        <f ca="1">EB10+'(Other Computations)'!B61*(EB9-EB10)/Inputs!B13/12</f>
        <v>1109061.1304878038</v>
      </c>
      <c r="ED10" s="24">
        <f ca="1">EC10+'(Other Computations)'!B61*(EC9-EC10)/Inputs!B13/12</f>
        <v>1108556.5366011572</v>
      </c>
      <c r="EE10" s="24">
        <f ca="1">ED10+'(Other Computations)'!B61*(ED9-ED10)/Inputs!B13/12</f>
        <v>1108109.0070555902</v>
      </c>
      <c r="EF10" s="24">
        <f ca="1">EE10+'(Other Computations)'!B61*(EE9-EE10)/Inputs!B13/12</f>
        <v>1107752.6016835494</v>
      </c>
      <c r="EG10" s="24">
        <f ca="1">EF10+'(Other Computations)'!B61*(EF9-EF10)/Inputs!B13/12</f>
        <v>1107307.1396793635</v>
      </c>
      <c r="EH10" s="24">
        <f ca="1">EG10+'(Other Computations)'!B61*(EG9-EG10)/Inputs!B13/12</f>
        <v>1106839.1493710545</v>
      </c>
      <c r="EI10" s="24">
        <f ca="1">EH10+'(Other Computations)'!B61*(EH9-EH10)/Inputs!B13/12</f>
        <v>1106255.6693927629</v>
      </c>
      <c r="EJ10" s="24">
        <f ca="1">EI10+'(Other Computations)'!B61*(EI9-EI10)/Inputs!B13/12</f>
        <v>1105817.2433329343</v>
      </c>
      <c r="EK10" s="24">
        <f ca="1">EJ10+'(Other Computations)'!B61*(EJ9-EJ10)/Inputs!B13/12</f>
        <v>1105410.9618402328</v>
      </c>
      <c r="EL10" s="24">
        <f ca="1">EK10+'(Other Computations)'!B61*(EK9-EK10)/Inputs!B13/12</f>
        <v>1104991.2339694037</v>
      </c>
      <c r="EM10" s="24">
        <f ca="1">EL10+'(Other Computations)'!B61*(EL9-EL10)/Inputs!B13/12</f>
        <v>1104596.0885509218</v>
      </c>
      <c r="EN10" s="25">
        <f ca="1">SUM(EB10:EM10)</f>
        <v>13284228.746080285</v>
      </c>
    </row>
    <row r="11" spans="1:144" ht="12.75" customHeight="1" outlineLevel="1" x14ac:dyDescent="0.2">
      <c r="A11" s="11" t="str">
        <f>Labels!B34</f>
        <v>Short Expected Demand</v>
      </c>
      <c r="B11" s="24">
        <f>'(Other Computations)'!B8+'(Other Computations)'!B61*0/Inputs!B14/12</f>
        <v>1166666.6666666667</v>
      </c>
      <c r="C11" s="24">
        <f ca="1">B11+'(Other Computations)'!B61*(B9-B11)/Inputs!B14/12</f>
        <v>1163319.8277493189</v>
      </c>
      <c r="D11" s="24">
        <f ca="1">C11+'(Other Computations)'!B61*(C9-C11)/Inputs!B14/12</f>
        <v>1160259.628260727</v>
      </c>
      <c r="E11" s="24">
        <f ca="1">D11+'(Other Computations)'!B61*(D9-D11)/Inputs!B14/12</f>
        <v>1157074.5938748005</v>
      </c>
      <c r="F11" s="24">
        <f ca="1">E11+'(Other Computations)'!B61*(E9-E11)/Inputs!B14/12</f>
        <v>1153528.0242225451</v>
      </c>
      <c r="G11" s="24">
        <f ca="1">F11+'(Other Computations)'!B61*(F9-F11)/Inputs!B14/12</f>
        <v>1150902.4945225427</v>
      </c>
      <c r="H11" s="24">
        <f ca="1">G11+'(Other Computations)'!B61*(G9-G11)/Inputs!B14/12</f>
        <v>1147525.9131187969</v>
      </c>
      <c r="I11" s="24">
        <f ca="1">H11+'(Other Computations)'!B61*(H9-H11)/Inputs!B14/12</f>
        <v>1144321.014529367</v>
      </c>
      <c r="J11" s="24">
        <f ca="1">I11+'(Other Computations)'!B61*(I9-I11)/Inputs!B14/12</f>
        <v>1142325.2150559388</v>
      </c>
      <c r="K11" s="24">
        <f ca="1">J11+'(Other Computations)'!B61*(J9-J11)/Inputs!B14/12</f>
        <v>1139721.1757880424</v>
      </c>
      <c r="L11" s="24">
        <f ca="1">K11+'(Other Computations)'!B61*(K9-K11)/Inputs!B14/12</f>
        <v>1137540.1054387372</v>
      </c>
      <c r="M11" s="24">
        <f ca="1">L11+'(Other Computations)'!B61*(L9-L11)/Inputs!B14/12</f>
        <v>1135300.5221281666</v>
      </c>
      <c r="N11" s="25">
        <f ca="1">SUM(B11:M11)</f>
        <v>13798485.18135565</v>
      </c>
      <c r="O11" s="24">
        <f ca="1">M11+'(Other Computations)'!B61*(M9-M11)/Inputs!B14/12</f>
        <v>1133038.2081675397</v>
      </c>
      <c r="P11" s="24">
        <f ca="1">O11+'(Other Computations)'!B61*(O9-O11)/Inputs!B14/12</f>
        <v>1130854.8605441279</v>
      </c>
      <c r="Q11" s="24">
        <f ca="1">P11+'(Other Computations)'!B61*(P9-P11)/Inputs!B14/12</f>
        <v>1127858.4749795799</v>
      </c>
      <c r="R11" s="24">
        <f ca="1">Q11+'(Other Computations)'!B61*(Q9-Q11)/Inputs!B14/12</f>
        <v>1124597.7030412951</v>
      </c>
      <c r="S11" s="24">
        <f ca="1">R11+'(Other Computations)'!B61*(R9-R11)/Inputs!B14/12</f>
        <v>1122344.5764113064</v>
      </c>
      <c r="T11" s="24">
        <f ca="1">S11+'(Other Computations)'!B61*(S9-S11)/Inputs!B14/12</f>
        <v>1119729.622461766</v>
      </c>
      <c r="U11" s="24">
        <f ca="1">T11+'(Other Computations)'!B61*(T9-T11)/Inputs!B14/12</f>
        <v>1117348.2875437131</v>
      </c>
      <c r="V11" s="24">
        <f ca="1">U11+'(Other Computations)'!B61*(U9-U11)/Inputs!B14/12</f>
        <v>1115716.6587996467</v>
      </c>
      <c r="W11" s="24">
        <f ca="1">V11+'(Other Computations)'!B61*(V9-V11)/Inputs!B14/12</f>
        <v>1113459.8049287768</v>
      </c>
      <c r="X11" s="24">
        <f ca="1">W11+'(Other Computations)'!B61*(W9-W11)/Inputs!B14/12</f>
        <v>1111125.1257421607</v>
      </c>
      <c r="Y11" s="24">
        <f ca="1">X11+'(Other Computations)'!B61*(X9-X11)/Inputs!B14/12</f>
        <v>1108466.3790717046</v>
      </c>
      <c r="Z11" s="24">
        <f ca="1">Y11+'(Other Computations)'!B61*(Y9-Y11)/Inputs!B14/12</f>
        <v>1106190.3769215781</v>
      </c>
      <c r="AA11" s="25">
        <f ca="1">SUM(O11:Z11)</f>
        <v>13430730.078613194</v>
      </c>
      <c r="AB11" s="24">
        <f ca="1">Z11+'(Other Computations)'!B61*(Z9-Z11)/Inputs!B14/12</f>
        <v>1103963.1513090641</v>
      </c>
      <c r="AC11" s="24">
        <f ca="1">AB11+'(Other Computations)'!B61*(AB9-AB11)/Inputs!B14/12</f>
        <v>1101438.4460942848</v>
      </c>
      <c r="AD11" s="24">
        <f ca="1">AC11+'(Other Computations)'!B61*(AC9-AC11)/Inputs!B14/12</f>
        <v>1098860.9969231919</v>
      </c>
      <c r="AE11" s="24">
        <f ca="1">AD11+'(Other Computations)'!B61*(AD9-AD11)/Inputs!B14/12</f>
        <v>1096750.0932342473</v>
      </c>
      <c r="AF11" s="24">
        <f ca="1">AE11+'(Other Computations)'!B61*(AE9-AE11)/Inputs!B14/12</f>
        <v>1093973.9866714224</v>
      </c>
      <c r="AG11" s="24">
        <f ca="1">AF11+'(Other Computations)'!B61*(AF9-AF11)/Inputs!B14/12</f>
        <v>1092004.7444209123</v>
      </c>
      <c r="AH11" s="24">
        <f ca="1">AG11+'(Other Computations)'!B61*(AG9-AG11)/Inputs!B14/12</f>
        <v>1090259.0306766508</v>
      </c>
      <c r="AI11" s="24">
        <f ca="1">AH11+'(Other Computations)'!B61*(AH9-AH11)/Inputs!B14/12</f>
        <v>1088477.394370826</v>
      </c>
      <c r="AJ11" s="24">
        <f ca="1">AI11+'(Other Computations)'!B61*(AI9-AI11)/Inputs!B14/12</f>
        <v>1086792.8041428337</v>
      </c>
      <c r="AK11" s="24">
        <f ca="1">AJ11+'(Other Computations)'!B61*(AJ9-AJ11)/Inputs!B14/12</f>
        <v>1083965.7243321673</v>
      </c>
      <c r="AL11" s="24">
        <f ca="1">AK11+'(Other Computations)'!B61*(AK9-AK11)/Inputs!B14/12</f>
        <v>1081518.434167146</v>
      </c>
      <c r="AM11" s="24">
        <f ca="1">AL11+'(Other Computations)'!B61*(AL9-AL11)/Inputs!B14/12</f>
        <v>1079581.0460973862</v>
      </c>
      <c r="AN11" s="25">
        <f ca="1">SUM(AB11:AM11)</f>
        <v>13097585.852440132</v>
      </c>
      <c r="AO11" s="24">
        <f ca="1">AM11+'(Other Computations)'!B61*(AM9-AM11)/Inputs!B14/12</f>
        <v>1077700.9099208077</v>
      </c>
      <c r="AP11" s="24">
        <f ca="1">AO11+'(Other Computations)'!B61*(AO9-AO11)/Inputs!B14/12</f>
        <v>1075975.638473727</v>
      </c>
      <c r="AQ11" s="24">
        <f ca="1">AP11+'(Other Computations)'!B61*(AP9-AP11)/Inputs!B14/12</f>
        <v>1074627.2194798521</v>
      </c>
      <c r="AR11" s="24">
        <f ca="1">AQ11+'(Other Computations)'!B61*(AQ9-AQ11)/Inputs!B14/12</f>
        <v>1073007.4722559869</v>
      </c>
      <c r="AS11" s="24">
        <f ca="1">AR11+'(Other Computations)'!B61*(AR9-AR11)/Inputs!B14/12</f>
        <v>1070842.4049579827</v>
      </c>
      <c r="AT11" s="24">
        <f ca="1">AS11+'(Other Computations)'!B61*(AS9-AS11)/Inputs!B14/12</f>
        <v>1069360.2398831237</v>
      </c>
      <c r="AU11" s="24">
        <f ca="1">AT11+'(Other Computations)'!B61*(AT9-AT11)/Inputs!B14/12</f>
        <v>1067870.5605457674</v>
      </c>
      <c r="AV11" s="24">
        <f ca="1">AU11+'(Other Computations)'!B61*(AU9-AU11)/Inputs!B14/12</f>
        <v>1066514.2802011166</v>
      </c>
      <c r="AW11" s="24">
        <f ca="1">AV11+'(Other Computations)'!B61*(AV9-AV11)/Inputs!B14/12</f>
        <v>1065138.2277598272</v>
      </c>
      <c r="AX11" s="24">
        <f ca="1">AW11+'(Other Computations)'!B61*(AW9-AW11)/Inputs!B14/12</f>
        <v>1063728.5940597109</v>
      </c>
      <c r="AY11" s="24">
        <f ca="1">AX11+'(Other Computations)'!B61*(AX9-AX11)/Inputs!B14/12</f>
        <v>1062234.3048498167</v>
      </c>
      <c r="AZ11" s="24">
        <f ca="1">AY11+'(Other Computations)'!B61*(AY9-AY11)/Inputs!B14/12</f>
        <v>1061354.3948894616</v>
      </c>
      <c r="BA11" s="25">
        <f ca="1">SUM(AO11:AZ11)</f>
        <v>12828354.24727718</v>
      </c>
      <c r="BB11" s="24">
        <f ca="1">AZ11+'(Other Computations)'!B61*(AZ9-AZ11)/Inputs!B14/12</f>
        <v>1058822.4041801433</v>
      </c>
      <c r="BC11" s="24">
        <f ca="1">BB11+'(Other Computations)'!B61*(BB9-BB11)/Inputs!B14/12</f>
        <v>1057677.1892963131</v>
      </c>
      <c r="BD11" s="24">
        <f ca="1">BC11+'(Other Computations)'!B61*(BC9-BC11)/Inputs!B14/12</f>
        <v>1055930.8487687195</v>
      </c>
      <c r="BE11" s="24">
        <f ca="1">BD11+'(Other Computations)'!B61*(BD9-BD11)/Inputs!B14/12</f>
        <v>1054037.8683796364</v>
      </c>
      <c r="BF11" s="24">
        <f ca="1">BE11+'(Other Computations)'!B61*(BE9-BE11)/Inputs!B14/12</f>
        <v>1051627.2326955174</v>
      </c>
      <c r="BG11" s="24">
        <f ca="1">BF11+'(Other Computations)'!B61*(BF9-BF11)/Inputs!B14/12</f>
        <v>1050027.9564508386</v>
      </c>
      <c r="BH11" s="24">
        <f ca="1">BG11+'(Other Computations)'!B61*(BG9-BG11)/Inputs!B14/12</f>
        <v>1048717.0337727671</v>
      </c>
      <c r="BI11" s="24">
        <f ca="1">BH11+'(Other Computations)'!B61*(BH9-BH11)/Inputs!B14/12</f>
        <v>1047065.6815292491</v>
      </c>
      <c r="BJ11" s="24">
        <f ca="1">BI11+'(Other Computations)'!B61*(BI9-BI11)/Inputs!B14/12</f>
        <v>1045129.2372438402</v>
      </c>
      <c r="BK11" s="24">
        <f ca="1">BJ11+'(Other Computations)'!B61*(BJ9-BJ11)/Inputs!B14/12</f>
        <v>1044478.9648150913</v>
      </c>
      <c r="BL11" s="24">
        <f ca="1">BK11+'(Other Computations)'!B61*(BK9-BK11)/Inputs!B14/12</f>
        <v>1043142.2057755684</v>
      </c>
      <c r="BM11" s="24">
        <f ca="1">BL11+'(Other Computations)'!B61*(BL9-BL11)/Inputs!B14/12</f>
        <v>1041694.8853085306</v>
      </c>
      <c r="BN11" s="25">
        <f ca="1">SUM(BB11:BM11)</f>
        <v>12598351.508216213</v>
      </c>
      <c r="BO11" s="24">
        <f ca="1">BM11+'(Other Computations)'!B61*(BM9-BM11)/Inputs!B14/12</f>
        <v>1040564.043819049</v>
      </c>
      <c r="BP11" s="24">
        <f ca="1">BO11+'(Other Computations)'!B61*(BO9-BO11)/Inputs!B14/12</f>
        <v>1038981.9018747028</v>
      </c>
      <c r="BQ11" s="24">
        <f ca="1">BP11+'(Other Computations)'!B61*(BP9-BP11)/Inputs!B14/12</f>
        <v>1037869.2842469822</v>
      </c>
      <c r="BR11" s="24">
        <f ca="1">BQ11+'(Other Computations)'!B61*(BQ9-BQ11)/Inputs!B14/12</f>
        <v>1036190.9669413664</v>
      </c>
      <c r="BS11" s="24">
        <f ca="1">BR11+'(Other Computations)'!B61*(BR9-BR11)/Inputs!B14/12</f>
        <v>1034825.2701376587</v>
      </c>
      <c r="BT11" s="24">
        <f ca="1">BS11+'(Other Computations)'!B61*(BS9-BS11)/Inputs!B14/12</f>
        <v>1032666.4663871806</v>
      </c>
      <c r="BU11" s="24">
        <f ca="1">BT11+'(Other Computations)'!B61*(BT9-BT11)/Inputs!B14/12</f>
        <v>1030951.0829965021</v>
      </c>
      <c r="BV11" s="24">
        <f ca="1">BU11+'(Other Computations)'!B61*(BU9-BU11)/Inputs!B14/12</f>
        <v>1029004.1767567333</v>
      </c>
      <c r="BW11" s="24">
        <f ca="1">BV11+'(Other Computations)'!B61*(BV9-BV11)/Inputs!B14/12</f>
        <v>1027043.2739240933</v>
      </c>
      <c r="BX11" s="24">
        <f ca="1">BW11+'(Other Computations)'!B61*(BW9-BW11)/Inputs!B14/12</f>
        <v>1025853.8294353</v>
      </c>
      <c r="BY11" s="24">
        <f ca="1">BX11+'(Other Computations)'!B61*(BX9-BX11)/Inputs!B14/12</f>
        <v>1024224.9500275117</v>
      </c>
      <c r="BZ11" s="24">
        <f ca="1">BY11+'(Other Computations)'!B61*(BY9-BY11)/Inputs!B14/12</f>
        <v>1022956.3033888075</v>
      </c>
      <c r="CA11" s="25">
        <f ca="1">SUM(BO11:BZ11)</f>
        <v>12381131.549935888</v>
      </c>
      <c r="CB11" s="24">
        <f ca="1">BZ11+'(Other Computations)'!B61*(BZ9-BZ11)/Inputs!B14/12</f>
        <v>1021557.1211846776</v>
      </c>
      <c r="CC11" s="24">
        <f ca="1">CB11+'(Other Computations)'!B61*(CB9-CB11)/Inputs!B14/12</f>
        <v>1020411.1589841319</v>
      </c>
      <c r="CD11" s="24">
        <f ca="1">CC11+'(Other Computations)'!B61*(CC9-CC11)/Inputs!B14/12</f>
        <v>1019212.0810152473</v>
      </c>
      <c r="CE11" s="24">
        <f ca="1">CD11+'(Other Computations)'!B61*(CD9-CD11)/Inputs!B14/12</f>
        <v>1017892.2840771602</v>
      </c>
      <c r="CF11" s="24">
        <f ca="1">CE11+'(Other Computations)'!B61*(CE9-CE11)/Inputs!B14/12</f>
        <v>1016372.9978456738</v>
      </c>
      <c r="CG11" s="24">
        <f ca="1">CF11+'(Other Computations)'!B61*(CF9-CF11)/Inputs!B14/12</f>
        <v>1014936.7698012242</v>
      </c>
      <c r="CH11" s="24">
        <f ca="1">CG11+'(Other Computations)'!B61*(CG9-CG11)/Inputs!B14/12</f>
        <v>1013742.0351618684</v>
      </c>
      <c r="CI11" s="24">
        <f ca="1">CH11+'(Other Computations)'!B61*(CH9-CH11)/Inputs!B14/12</f>
        <v>1012879.8051291684</v>
      </c>
      <c r="CJ11" s="24">
        <f ca="1">CI11+'(Other Computations)'!B61*(CI9-CI11)/Inputs!B14/12</f>
        <v>1011648.3835950404</v>
      </c>
      <c r="CK11" s="24">
        <f ca="1">CJ11+'(Other Computations)'!B61*(CJ9-CJ11)/Inputs!B14/12</f>
        <v>1011120.3812178824</v>
      </c>
      <c r="CL11" s="24">
        <f ca="1">CK11+'(Other Computations)'!B61*(CK9-CK11)/Inputs!B14/12</f>
        <v>1009721.0663488212</v>
      </c>
      <c r="CM11" s="24">
        <f ca="1">CL11+'(Other Computations)'!B61*(CL9-CL11)/Inputs!B14/12</f>
        <v>1007704.055599136</v>
      </c>
      <c r="CN11" s="25">
        <f ca="1">SUM(CB11:CM11)</f>
        <v>12177198.139960032</v>
      </c>
      <c r="CO11" s="24">
        <f ca="1">CM11+'(Other Computations)'!B61*(CM9-CM11)/Inputs!B14/12</f>
        <v>1006897.8773078661</v>
      </c>
      <c r="CP11" s="24">
        <f ca="1">CO11+'(Other Computations)'!B61*(CO9-CO11)/Inputs!B14/12</f>
        <v>1005661.4782625842</v>
      </c>
      <c r="CQ11" s="24">
        <f ca="1">CP11+'(Other Computations)'!B61*(CP9-CP11)/Inputs!B14/12</f>
        <v>1004072.8219362238</v>
      </c>
      <c r="CR11" s="24">
        <f ca="1">CQ11+'(Other Computations)'!B61*(CQ9-CQ11)/Inputs!B14/12</f>
        <v>1003162.1017548611</v>
      </c>
      <c r="CS11" s="24">
        <f ca="1">CR11+'(Other Computations)'!B61*(CR9-CR11)/Inputs!B14/12</f>
        <v>1002103.9907671745</v>
      </c>
      <c r="CT11" s="24">
        <f ca="1">CS11+'(Other Computations)'!B61*(CS9-CS11)/Inputs!B14/12</f>
        <v>1000732.0297766605</v>
      </c>
      <c r="CU11" s="24">
        <f ca="1">CT11+'(Other Computations)'!B61*(CT9-CT11)/Inputs!B14/12</f>
        <v>999884.84693115449</v>
      </c>
      <c r="CV11" s="24">
        <f ca="1">CU11+'(Other Computations)'!B61*(CU9-CU11)/Inputs!B14/12</f>
        <v>998545.4183283241</v>
      </c>
      <c r="CW11" s="24">
        <f ca="1">CV11+'(Other Computations)'!B61*(CV9-CV11)/Inputs!B14/12</f>
        <v>997797.344166314</v>
      </c>
      <c r="CX11" s="24">
        <f ca="1">CW11+'(Other Computations)'!B61*(CW9-CW11)/Inputs!B14/12</f>
        <v>997393.05936546321</v>
      </c>
      <c r="CY11" s="24">
        <f ca="1">CX11+'(Other Computations)'!B61*(CX9-CX11)/Inputs!B14/12</f>
        <v>996779.77974309889</v>
      </c>
      <c r="CZ11" s="24">
        <f ca="1">CY11+'(Other Computations)'!B61*(CY9-CY11)/Inputs!B14/12</f>
        <v>996362.19924737758</v>
      </c>
      <c r="DA11" s="25">
        <f ca="1">SUM(CO11:CZ11)</f>
        <v>12009392.947587103</v>
      </c>
      <c r="DB11" s="24">
        <f ca="1">CZ11+'(Other Computations)'!B61*(CZ9-CZ11)/Inputs!B14/12</f>
        <v>995484.88818315964</v>
      </c>
      <c r="DC11" s="24">
        <f ca="1">DB11+'(Other Computations)'!B61*(DB9-DB11)/Inputs!B14/12</f>
        <v>994463.73540727561</v>
      </c>
      <c r="DD11" s="24">
        <f ca="1">DC11+'(Other Computations)'!B61*(DC9-DC11)/Inputs!B14/12</f>
        <v>993414.40939995414</v>
      </c>
      <c r="DE11" s="24">
        <f ca="1">DD11+'(Other Computations)'!B61*(DD9-DD11)/Inputs!B14/12</f>
        <v>992086.26920742809</v>
      </c>
      <c r="DF11" s="24">
        <f ca="1">DE11+'(Other Computations)'!B61*(DE9-DE11)/Inputs!B14/12</f>
        <v>991145.28433740803</v>
      </c>
      <c r="DG11" s="24">
        <f ca="1">DF11+'(Other Computations)'!B61*(DF9-DF11)/Inputs!B14/12</f>
        <v>990238.48829232878</v>
      </c>
      <c r="DH11" s="24">
        <f ca="1">DG11+'(Other Computations)'!B61*(DG9-DG11)/Inputs!B14/12</f>
        <v>988386.94393401558</v>
      </c>
      <c r="DI11" s="24">
        <f ca="1">DH11+'(Other Computations)'!B61*(DH9-DH11)/Inputs!B14/12</f>
        <v>987473.91527005553</v>
      </c>
      <c r="DJ11" s="24">
        <f ca="1">DI11+'(Other Computations)'!B61*(DI9-DI11)/Inputs!B14/12</f>
        <v>986841.88227953261</v>
      </c>
      <c r="DK11" s="24">
        <f ca="1">DJ11+'(Other Computations)'!B61*(DJ9-DJ11)/Inputs!B14/12</f>
        <v>986246.28999538335</v>
      </c>
      <c r="DL11" s="24">
        <f ca="1">DK11+'(Other Computations)'!B61*(DK9-DK11)/Inputs!B14/12</f>
        <v>985569.38003447384</v>
      </c>
      <c r="DM11" s="24">
        <f ca="1">DL11+'(Other Computations)'!B61*(DL9-DL11)/Inputs!B14/12</f>
        <v>984990.95300707023</v>
      </c>
      <c r="DN11" s="25">
        <f ca="1">SUM(DB11:DM11)</f>
        <v>11876342.439348087</v>
      </c>
      <c r="DO11" s="24">
        <f ca="1">DM11+'(Other Computations)'!B61*(DM9-DM11)/Inputs!B14/12</f>
        <v>983731.22263695183</v>
      </c>
      <c r="DP11" s="24">
        <f ca="1">DO11+'(Other Computations)'!B61*(DO9-DO11)/Inputs!B14/12</f>
        <v>982764.47125854588</v>
      </c>
      <c r="DQ11" s="24">
        <f ca="1">DP11+'(Other Computations)'!B61*(DP9-DP11)/Inputs!B14/12</f>
        <v>982105.96052673319</v>
      </c>
      <c r="DR11" s="24">
        <f ca="1">DQ11+'(Other Computations)'!B61*(DQ9-DQ11)/Inputs!B14/12</f>
        <v>981037.76517897472</v>
      </c>
      <c r="DS11" s="24">
        <f ca="1">DR11+'(Other Computations)'!B61*(DR9-DR11)/Inputs!B14/12</f>
        <v>979948.03129390406</v>
      </c>
      <c r="DT11" s="24">
        <f ca="1">DS11+'(Other Computations)'!B61*(DS9-DS11)/Inputs!B14/12</f>
        <v>978470.65968011948</v>
      </c>
      <c r="DU11" s="24">
        <f ca="1">DT11+'(Other Computations)'!B61*(DT9-DT11)/Inputs!B14/12</f>
        <v>977329.06097702449</v>
      </c>
      <c r="DV11" s="24">
        <f ca="1">DU11+'(Other Computations)'!B61*(DU9-DU11)/Inputs!B14/12</f>
        <v>976346.80585584429</v>
      </c>
      <c r="DW11" s="24">
        <f ca="1">DV11+'(Other Computations)'!B61*(DV9-DV11)/Inputs!B14/12</f>
        <v>976296.78965849336</v>
      </c>
      <c r="DX11" s="24">
        <f ca="1">DW11+'(Other Computations)'!B61*(DW9-DW11)/Inputs!B14/12</f>
        <v>975556.13913937705</v>
      </c>
      <c r="DY11" s="24">
        <f ca="1">DX11+'(Other Computations)'!B61*(DX9-DX11)/Inputs!B14/12</f>
        <v>974145.91506536794</v>
      </c>
      <c r="DZ11" s="24">
        <f ca="1">DY11+'(Other Computations)'!B61*(DY9-DY11)/Inputs!B14/12</f>
        <v>972523.03098062391</v>
      </c>
      <c r="EA11" s="25">
        <f ca="1">SUM(DO11:DZ11)</f>
        <v>11740255.85225196</v>
      </c>
      <c r="EB11" s="24">
        <f ca="1">DZ11+'(Other Computations)'!B61*(DZ9-DZ11)/Inputs!B14/12</f>
        <v>971332.2867132118</v>
      </c>
      <c r="EC11" s="24">
        <f ca="1">EB11+'(Other Computations)'!B61*(EB9-EB11)/Inputs!B14/12</f>
        <v>970426.60518865217</v>
      </c>
      <c r="ED11" s="24">
        <f ca="1">EC11+'(Other Computations)'!B61*(EC9-EC11)/Inputs!B14/12</f>
        <v>969324.52138681617</v>
      </c>
      <c r="EE11" s="24">
        <f ca="1">ED11+'(Other Computations)'!B61*(ED9-ED11)/Inputs!B14/12</f>
        <v>968573.12210250227</v>
      </c>
      <c r="EF11" s="24">
        <f ca="1">EE11+'(Other Computations)'!B61*(EE9-EE11)/Inputs!B14/12</f>
        <v>968372.688272384</v>
      </c>
      <c r="EG11" s="24">
        <f ca="1">EF11+'(Other Computations)'!B61*(EF9-EF11)/Inputs!B14/12</f>
        <v>967635.74837797903</v>
      </c>
      <c r="EH11" s="24">
        <f ca="1">EG11+'(Other Computations)'!B61*(EG9-EG11)/Inputs!B14/12</f>
        <v>966767.68696286611</v>
      </c>
      <c r="EI11" s="24">
        <f ca="1">EH11+'(Other Computations)'!B61*(EH9-EH11)/Inputs!B14/12</f>
        <v>965212.24407100887</v>
      </c>
      <c r="EJ11" s="24">
        <f ca="1">EI11+'(Other Computations)'!B61*(EI9-EI11)/Inputs!B14/12</f>
        <v>964540.62417483923</v>
      </c>
      <c r="EK11" s="24">
        <f ca="1">EJ11+'(Other Computations)'!B61*(EJ9-EJ11)/Inputs!B14/12</f>
        <v>964065.11048471509</v>
      </c>
      <c r="EL11" s="24">
        <f ca="1">EK11+'(Other Computations)'!B61*(EK9-EK11)/Inputs!B14/12</f>
        <v>963509.88008412207</v>
      </c>
      <c r="EM11" s="24">
        <f ca="1">EL11+'(Other Computations)'!B61*(EL9-EL11)/Inputs!B14/12</f>
        <v>963104.02637719351</v>
      </c>
      <c r="EN11" s="25">
        <f ca="1">SUM(EB11:EM11)</f>
        <v>11602864.544196291</v>
      </c>
    </row>
    <row r="12" spans="1:144" ht="12.75" customHeight="1" outlineLevel="1" x14ac:dyDescent="0.2">
      <c r="A12" s="11" t="str">
        <f>Labels!B24</f>
        <v>Consumption</v>
      </c>
      <c r="B12" s="24">
        <f>Inputs!B34*'(Other Computations)'!B54</f>
        <v>728000</v>
      </c>
      <c r="C12" s="24">
        <f ca="1">Inputs!B34*'(Other Computations)'!C54</f>
        <v>727759.07645200461</v>
      </c>
      <c r="D12" s="24">
        <f ca="1">Inputs!B34*'(Other Computations)'!D54</f>
        <v>727542.69361510966</v>
      </c>
      <c r="E12" s="24">
        <f ca="1">Inputs!B34*'(Other Computations)'!E54</f>
        <v>727332.25126370147</v>
      </c>
      <c r="F12" s="24">
        <f ca="1">Inputs!B34*'(Other Computations)'!F54</f>
        <v>727170.39576534543</v>
      </c>
      <c r="G12" s="24">
        <f ca="1">Inputs!B34*'(Other Computations)'!G54</f>
        <v>726901.81642181764</v>
      </c>
      <c r="H12" s="24">
        <f ca="1">Inputs!B34*'(Other Computations)'!H54</f>
        <v>726645.92850373976</v>
      </c>
      <c r="I12" s="24">
        <f ca="1">Inputs!B34*'(Other Computations)'!I54</f>
        <v>726475.98799633281</v>
      </c>
      <c r="J12" s="24">
        <f ca="1">Inputs!B34*'(Other Computations)'!J54</f>
        <v>726149.97807863425</v>
      </c>
      <c r="K12" s="24">
        <f ca="1">Inputs!B34*'(Other Computations)'!K54</f>
        <v>725891.30711061717</v>
      </c>
      <c r="L12" s="24">
        <f ca="1">Inputs!B34*'(Other Computations)'!L54</f>
        <v>725657.328204102</v>
      </c>
      <c r="M12" s="24">
        <f ca="1">Inputs!B34*'(Other Computations)'!M54</f>
        <v>725445.93792394584</v>
      </c>
      <c r="N12" s="25">
        <f ca="1">SUM(B12:M12)</f>
        <v>8720972.7013353501</v>
      </c>
      <c r="O12" s="24">
        <f ca="1">Inputs!B34*'(Other Computations)'!O54</f>
        <v>725196.76621771115</v>
      </c>
      <c r="P12" s="24">
        <f ca="1">Inputs!B34*'(Other Computations)'!P54</f>
        <v>724960.92306846823</v>
      </c>
      <c r="Q12" s="24">
        <f ca="1">Inputs!B34*'(Other Computations)'!Q54</f>
        <v>724738.38847366942</v>
      </c>
      <c r="R12" s="24">
        <f ca="1">Inputs!B34*'(Other Computations)'!R54</f>
        <v>724538.24177292071</v>
      </c>
      <c r="S12" s="24">
        <f ca="1">Inputs!B34*'(Other Computations)'!S54</f>
        <v>724262.57112955255</v>
      </c>
      <c r="T12" s="24">
        <f ca="1">Inputs!B34*'(Other Computations)'!T54</f>
        <v>723991.71495815995</v>
      </c>
      <c r="U12" s="24">
        <f ca="1">Inputs!B34*'(Other Computations)'!U54</f>
        <v>723704.45263844111</v>
      </c>
      <c r="V12" s="24">
        <f ca="1">Inputs!B34*'(Other Computations)'!V54</f>
        <v>723490.58381683694</v>
      </c>
      <c r="W12" s="24">
        <f ca="1">Inputs!B34*'(Other Computations)'!W54</f>
        <v>723286.62866145279</v>
      </c>
      <c r="X12" s="24">
        <f ca="1">Inputs!B34*'(Other Computations)'!X54</f>
        <v>722963.06199226901</v>
      </c>
      <c r="Y12" s="24">
        <f ca="1">Inputs!B34*'(Other Computations)'!Y54</f>
        <v>722711.38613579236</v>
      </c>
      <c r="Z12" s="24">
        <f ca="1">Inputs!B34*'(Other Computations)'!Z54</f>
        <v>722448.94195178896</v>
      </c>
      <c r="AA12" s="25">
        <f ca="1">SUM(O12:Z12)</f>
        <v>8686293.6608170625</v>
      </c>
      <c r="AB12" s="24">
        <f ca="1">Inputs!B34*'(Other Computations)'!AB54</f>
        <v>722194.15435711097</v>
      </c>
      <c r="AC12" s="24">
        <f ca="1">Inputs!B34*'(Other Computations)'!AC54</f>
        <v>721984.57560436963</v>
      </c>
      <c r="AD12" s="24">
        <f ca="1">Inputs!B34*'(Other Computations)'!AD54</f>
        <v>721667.00276480045</v>
      </c>
      <c r="AE12" s="24">
        <f ca="1">Inputs!B34*'(Other Computations)'!AE54</f>
        <v>721411.2756731055</v>
      </c>
      <c r="AF12" s="24">
        <f ca="1">Inputs!B34*'(Other Computations)'!AF54</f>
        <v>721116.11448043771</v>
      </c>
      <c r="AG12" s="24">
        <f ca="1">Inputs!B34*'(Other Computations)'!AG54</f>
        <v>720888.37821549841</v>
      </c>
      <c r="AH12" s="24">
        <f ca="1">Inputs!B34*'(Other Computations)'!AH54</f>
        <v>720641.1769933881</v>
      </c>
      <c r="AI12" s="24">
        <f ca="1">Inputs!B34*'(Other Computations)'!AI54</f>
        <v>720316.25628282991</v>
      </c>
      <c r="AJ12" s="24">
        <f ca="1">Inputs!B34*'(Other Computations)'!AJ54</f>
        <v>720054.17338288797</v>
      </c>
      <c r="AK12" s="24">
        <f ca="1">Inputs!B34*'(Other Computations)'!AK54</f>
        <v>719781.02449453459</v>
      </c>
      <c r="AL12" s="24">
        <f ca="1">Inputs!B34*'(Other Computations)'!AL54</f>
        <v>719557.09772100893</v>
      </c>
      <c r="AM12" s="24">
        <f ca="1">Inputs!B34*'(Other Computations)'!AM54</f>
        <v>719296.65837861446</v>
      </c>
      <c r="AN12" s="25">
        <f ca="1">SUM(AB12:AM12)</f>
        <v>8648907.888348585</v>
      </c>
      <c r="AO12" s="24">
        <f ca="1">Inputs!B34*'(Other Computations)'!AO54</f>
        <v>719055.32900255837</v>
      </c>
      <c r="AP12" s="24">
        <f ca="1">Inputs!B34*'(Other Computations)'!AP54</f>
        <v>718868.6440993445</v>
      </c>
      <c r="AQ12" s="24">
        <f ca="1">Inputs!B34*'(Other Computations)'!AQ54</f>
        <v>718582.40626767545</v>
      </c>
      <c r="AR12" s="24">
        <f ca="1">Inputs!B34*'(Other Computations)'!AR54</f>
        <v>718255.99288915074</v>
      </c>
      <c r="AS12" s="24">
        <f ca="1">Inputs!B34*'(Other Computations)'!AS54</f>
        <v>718033.49162243144</v>
      </c>
      <c r="AT12" s="24">
        <f ca="1">Inputs!B34*'(Other Computations)'!AT54</f>
        <v>717832.02284167183</v>
      </c>
      <c r="AU12" s="24">
        <f ca="1">Inputs!B34*'(Other Computations)'!AU54</f>
        <v>717496.59582662967</v>
      </c>
      <c r="AV12" s="24">
        <f ca="1">Inputs!B34*'(Other Computations)'!AV54</f>
        <v>717200.47160823981</v>
      </c>
      <c r="AW12" s="24">
        <f ca="1">Inputs!B34*'(Other Computations)'!AW54</f>
        <v>716908.56512608391</v>
      </c>
      <c r="AX12" s="24">
        <f ca="1">Inputs!B34*'(Other Computations)'!AX54</f>
        <v>716661.834564975</v>
      </c>
      <c r="AY12" s="24">
        <f ca="1">Inputs!B34*'(Other Computations)'!AY54</f>
        <v>716414.66211867461</v>
      </c>
      <c r="AZ12" s="24">
        <f ca="1">Inputs!B34*'(Other Computations)'!AZ54</f>
        <v>716100.71051288315</v>
      </c>
      <c r="BA12" s="25">
        <f ca="1">SUM(AO12:AZ12)</f>
        <v>8611410.7264803182</v>
      </c>
      <c r="BB12" s="24">
        <f ca="1">Inputs!B34*'(Other Computations)'!BB54</f>
        <v>715842.19156498404</v>
      </c>
      <c r="BC12" s="24">
        <f ca="1">Inputs!B34*'(Other Computations)'!BC54</f>
        <v>715621.88194234192</v>
      </c>
      <c r="BD12" s="24">
        <f ca="1">Inputs!B34*'(Other Computations)'!BD54</f>
        <v>715400.93233892939</v>
      </c>
      <c r="BE12" s="24">
        <f ca="1">Inputs!B34*'(Other Computations)'!BE54</f>
        <v>715160.76467617543</v>
      </c>
      <c r="BF12" s="24">
        <f ca="1">Inputs!B34*'(Other Computations)'!BF54</f>
        <v>714840.16461758385</v>
      </c>
      <c r="BG12" s="24">
        <f ca="1">Inputs!B34*'(Other Computations)'!BG54</f>
        <v>714576.88140409777</v>
      </c>
      <c r="BH12" s="24">
        <f ca="1">Inputs!B34*'(Other Computations)'!BH54</f>
        <v>714235.63403286855</v>
      </c>
      <c r="BI12" s="24">
        <f ca="1">Inputs!B34*'(Other Computations)'!BI54</f>
        <v>713937.52066852723</v>
      </c>
      <c r="BJ12" s="24">
        <f ca="1">Inputs!B34*'(Other Computations)'!BJ54</f>
        <v>713681.41453300754</v>
      </c>
      <c r="BK12" s="24">
        <f ca="1">Inputs!B34*'(Other Computations)'!BK54</f>
        <v>713389.08612620586</v>
      </c>
      <c r="BL12" s="24">
        <f ca="1">Inputs!B34*'(Other Computations)'!BL54</f>
        <v>713055.77875166782</v>
      </c>
      <c r="BM12" s="24">
        <f ca="1">Inputs!B34*'(Other Computations)'!BM54</f>
        <v>712817.65254112252</v>
      </c>
      <c r="BN12" s="25">
        <f ca="1">SUM(BB12:BM12)</f>
        <v>8572559.903197512</v>
      </c>
      <c r="BO12" s="24">
        <f ca="1">Inputs!B34*'(Other Computations)'!BO54</f>
        <v>712574.86899772764</v>
      </c>
      <c r="BP12" s="24">
        <f ca="1">Inputs!B34*'(Other Computations)'!BP54</f>
        <v>712266.01780491474</v>
      </c>
      <c r="BQ12" s="24">
        <f ca="1">Inputs!B34*'(Other Computations)'!BQ54</f>
        <v>711998.143576378</v>
      </c>
      <c r="BR12" s="24">
        <f ca="1">Inputs!B34*'(Other Computations)'!BR54</f>
        <v>711708.94942860515</v>
      </c>
      <c r="BS12" s="24">
        <f ca="1">Inputs!B34*'(Other Computations)'!BS54</f>
        <v>711419.93301156862</v>
      </c>
      <c r="BT12" s="24">
        <f ca="1">Inputs!B34*'(Other Computations)'!BT54</f>
        <v>711061.54189655883</v>
      </c>
      <c r="BU12" s="24">
        <f ca="1">Inputs!B34*'(Other Computations)'!BU54</f>
        <v>710716.30735787831</v>
      </c>
      <c r="BV12" s="24">
        <f ca="1">Inputs!B34*'(Other Computations)'!BV54</f>
        <v>710367.82908364234</v>
      </c>
      <c r="BW12" s="24">
        <f ca="1">Inputs!B34*'(Other Computations)'!BW54</f>
        <v>710007.58105945378</v>
      </c>
      <c r="BX12" s="24">
        <f ca="1">Inputs!B34*'(Other Computations)'!BX54</f>
        <v>709702.12814389984</v>
      </c>
      <c r="BY12" s="24">
        <f ca="1">Inputs!B34*'(Other Computations)'!BY54</f>
        <v>709325.70239315741</v>
      </c>
      <c r="BZ12" s="24">
        <f ca="1">Inputs!B34*'(Other Computations)'!BZ54</f>
        <v>709066.56267539982</v>
      </c>
      <c r="CA12" s="25">
        <f ca="1">SUM(BO12:BZ12)</f>
        <v>8530215.5654291846</v>
      </c>
      <c r="CB12" s="24">
        <f ca="1">Inputs!B34*'(Other Computations)'!CB54</f>
        <v>708702.54018145485</v>
      </c>
      <c r="CC12" s="24">
        <f ca="1">Inputs!B34*'(Other Computations)'!CC54</f>
        <v>708457.29876507865</v>
      </c>
      <c r="CD12" s="24">
        <f ca="1">Inputs!B34*'(Other Computations)'!CD54</f>
        <v>708203.46730554895</v>
      </c>
      <c r="CE12" s="24">
        <f ca="1">Inputs!B34*'(Other Computations)'!CE54</f>
        <v>707918.28401092906</v>
      </c>
      <c r="CF12" s="24">
        <f ca="1">Inputs!B34*'(Other Computations)'!CF54</f>
        <v>707580.39494837215</v>
      </c>
      <c r="CG12" s="24">
        <f ca="1">Inputs!B34*'(Other Computations)'!CG54</f>
        <v>707215.7019793205</v>
      </c>
      <c r="CH12" s="24">
        <f ca="1">Inputs!B34*'(Other Computations)'!CH54</f>
        <v>706889.53362198919</v>
      </c>
      <c r="CI12" s="24">
        <f ca="1">Inputs!B34*'(Other Computations)'!CI54</f>
        <v>706517.36832133261</v>
      </c>
      <c r="CJ12" s="24">
        <f ca="1">Inputs!B34*'(Other Computations)'!CJ54</f>
        <v>706212.23089371924</v>
      </c>
      <c r="CK12" s="24">
        <f ca="1">Inputs!B34*'(Other Computations)'!CK54</f>
        <v>705928.05913553783</v>
      </c>
      <c r="CL12" s="24">
        <f ca="1">Inputs!B34*'(Other Computations)'!CL54</f>
        <v>705665.06372122862</v>
      </c>
      <c r="CM12" s="24">
        <f ca="1">Inputs!B34*'(Other Computations)'!CM54</f>
        <v>705314.29090254975</v>
      </c>
      <c r="CN12" s="25">
        <f ca="1">SUM(CB12:CM12)</f>
        <v>8484604.2337870616</v>
      </c>
      <c r="CO12" s="24">
        <f ca="1">Inputs!B34*'(Other Computations)'!CO54</f>
        <v>705005.14004542551</v>
      </c>
      <c r="CP12" s="24">
        <f ca="1">Inputs!B34*'(Other Computations)'!CP54</f>
        <v>704683.50302289182</v>
      </c>
      <c r="CQ12" s="24">
        <f ca="1">Inputs!B34*'(Other Computations)'!CQ54</f>
        <v>704351.99084835965</v>
      </c>
      <c r="CR12" s="24">
        <f ca="1">Inputs!B34*'(Other Computations)'!CR54</f>
        <v>704021.6300165283</v>
      </c>
      <c r="CS12" s="24">
        <f ca="1">Inputs!B34*'(Other Computations)'!CS54</f>
        <v>703695.53336566663</v>
      </c>
      <c r="CT12" s="24">
        <f ca="1">Inputs!B34*'(Other Computations)'!CT54</f>
        <v>703365.91234257736</v>
      </c>
      <c r="CU12" s="24">
        <f ca="1">Inputs!B34*'(Other Computations)'!CU54</f>
        <v>702960.43753573974</v>
      </c>
      <c r="CV12" s="24">
        <f ca="1">Inputs!B34*'(Other Computations)'!CV54</f>
        <v>702679.61907022342</v>
      </c>
      <c r="CW12" s="24">
        <f ca="1">Inputs!B34*'(Other Computations)'!CW54</f>
        <v>702308.34094507212</v>
      </c>
      <c r="CX12" s="24">
        <f ca="1">Inputs!B34*'(Other Computations)'!CX54</f>
        <v>701953.93083028146</v>
      </c>
      <c r="CY12" s="24">
        <f ca="1">Inputs!B34*'(Other Computations)'!CY54</f>
        <v>701533.85447627516</v>
      </c>
      <c r="CZ12" s="24">
        <f ca="1">Inputs!B34*'(Other Computations)'!CZ54</f>
        <v>701168.37656918983</v>
      </c>
      <c r="DA12" s="25">
        <f ca="1">SUM(CO12:CZ12)</f>
        <v>8437728.2690682299</v>
      </c>
      <c r="DB12" s="24">
        <f ca="1">Inputs!B34*'(Other Computations)'!DB54</f>
        <v>700807.18210565008</v>
      </c>
      <c r="DC12" s="24">
        <f ca="1">Inputs!B34*'(Other Computations)'!DC54</f>
        <v>700472.91586475552</v>
      </c>
      <c r="DD12" s="24">
        <f ca="1">Inputs!B34*'(Other Computations)'!DD54</f>
        <v>700215.9294871781</v>
      </c>
      <c r="DE12" s="24">
        <f ca="1">Inputs!B34*'(Other Computations)'!DE54</f>
        <v>699813.83442355634</v>
      </c>
      <c r="DF12" s="24">
        <f ca="1">Inputs!B34*'(Other Computations)'!DF54</f>
        <v>699513.20115129568</v>
      </c>
      <c r="DG12" s="24">
        <f ca="1">Inputs!B34*'(Other Computations)'!DG54</f>
        <v>699267.91451675852</v>
      </c>
      <c r="DH12" s="24">
        <f ca="1">Inputs!B34*'(Other Computations)'!DH54</f>
        <v>698925.04324571439</v>
      </c>
      <c r="DI12" s="24">
        <f ca="1">Inputs!B34*'(Other Computations)'!DI54</f>
        <v>698557.56225126353</v>
      </c>
      <c r="DJ12" s="24">
        <f ca="1">Inputs!B34*'(Other Computations)'!DJ54</f>
        <v>698182.62613278208</v>
      </c>
      <c r="DK12" s="24">
        <f ca="1">Inputs!B34*'(Other Computations)'!DK54</f>
        <v>697818.75349457515</v>
      </c>
      <c r="DL12" s="24">
        <f ca="1">Inputs!B34*'(Other Computations)'!DL54</f>
        <v>697387.94031857746</v>
      </c>
      <c r="DM12" s="24">
        <f ca="1">Inputs!B34*'(Other Computations)'!DM54</f>
        <v>696964.05170285213</v>
      </c>
      <c r="DN12" s="25">
        <f ca="1">SUM(DB12:DM12)</f>
        <v>8387926.9546949593</v>
      </c>
      <c r="DO12" s="24">
        <f ca="1">Inputs!B34*'(Other Computations)'!DO54</f>
        <v>696609.434105227</v>
      </c>
      <c r="DP12" s="24">
        <f ca="1">Inputs!B34*'(Other Computations)'!DP54</f>
        <v>696360.20306206134</v>
      </c>
      <c r="DQ12" s="24">
        <f ca="1">Inputs!B34*'(Other Computations)'!DQ54</f>
        <v>696079.66377940017</v>
      </c>
      <c r="DR12" s="24">
        <f ca="1">Inputs!B34*'(Other Computations)'!DR54</f>
        <v>695720.08515760093</v>
      </c>
      <c r="DS12" s="24">
        <f ca="1">Inputs!B34*'(Other Computations)'!DS54</f>
        <v>695447.79985253548</v>
      </c>
      <c r="DT12" s="24">
        <f ca="1">Inputs!B34*'(Other Computations)'!DT54</f>
        <v>695069.18986735609</v>
      </c>
      <c r="DU12" s="24">
        <f ca="1">Inputs!B34*'(Other Computations)'!DU54</f>
        <v>694766.01816900738</v>
      </c>
      <c r="DV12" s="24">
        <f ca="1">Inputs!B34*'(Other Computations)'!DV54</f>
        <v>694434.53429753496</v>
      </c>
      <c r="DW12" s="24">
        <f ca="1">Inputs!B34*'(Other Computations)'!DW54</f>
        <v>694098.92025611014</v>
      </c>
      <c r="DX12" s="24">
        <f ca="1">Inputs!B34*'(Other Computations)'!DX54</f>
        <v>693825.36590533215</v>
      </c>
      <c r="DY12" s="24">
        <f ca="1">Inputs!B34*'(Other Computations)'!DY54</f>
        <v>693433.73881398689</v>
      </c>
      <c r="DZ12" s="24">
        <f ca="1">Inputs!B34*'(Other Computations)'!DZ54</f>
        <v>693056.75971823407</v>
      </c>
      <c r="EA12" s="25">
        <f ca="1">SUM(DO12:DZ12)</f>
        <v>8338901.7129843868</v>
      </c>
      <c r="EB12" s="24">
        <f ca="1">Inputs!B34*'(Other Computations)'!EB54</f>
        <v>692689.77255669772</v>
      </c>
      <c r="EC12" s="24">
        <f ca="1">Inputs!B34*'(Other Computations)'!EC54</f>
        <v>692369.7917979476</v>
      </c>
      <c r="ED12" s="24">
        <f ca="1">Inputs!B34*'(Other Computations)'!ED54</f>
        <v>692060.3310598348</v>
      </c>
      <c r="EE12" s="24">
        <f ca="1">Inputs!B34*'(Other Computations)'!EE54</f>
        <v>691718.36144398584</v>
      </c>
      <c r="EF12" s="24">
        <f ca="1">Inputs!B34*'(Other Computations)'!EF54</f>
        <v>691336.20322663814</v>
      </c>
      <c r="EG12" s="24">
        <f ca="1">Inputs!B34*'(Other Computations)'!EG54</f>
        <v>690996.82539885107</v>
      </c>
      <c r="EH12" s="24">
        <f ca="1">Inputs!B34*'(Other Computations)'!EH54</f>
        <v>690695.51308174594</v>
      </c>
      <c r="EI12" s="24">
        <f ca="1">Inputs!B34*'(Other Computations)'!EI54</f>
        <v>690309.43423823826</v>
      </c>
      <c r="EJ12" s="24">
        <f ca="1">Inputs!B34*'(Other Computations)'!EJ54</f>
        <v>689985.99357897032</v>
      </c>
      <c r="EK12" s="24">
        <f ca="1">Inputs!B34*'(Other Computations)'!EK54</f>
        <v>689658.63182378339</v>
      </c>
      <c r="EL12" s="24">
        <f ca="1">Inputs!B34*'(Other Computations)'!EL54</f>
        <v>689285.72956340434</v>
      </c>
      <c r="EM12" s="24">
        <f ca="1">Inputs!B34*'(Other Computations)'!EM54</f>
        <v>688997.95356083254</v>
      </c>
      <c r="EN12" s="25">
        <f ca="1">SUM(EB12:EM12)</f>
        <v>8290104.5413309298</v>
      </c>
    </row>
    <row r="13" spans="1:144" ht="12.75" customHeight="1" outlineLevel="1" x14ac:dyDescent="0.2">
      <c r="A13" s="9" t="str">
        <f>Labels!B74</f>
        <v>Aggregate Demand Shock</v>
      </c>
      <c r="B13" s="28">
        <f ca="1">NORMINV(RAND()*(1-2*Inputs!B58)+Inputs!B58,0,'(Other Computations)'!B208)</f>
        <v>-37694.416465280025</v>
      </c>
      <c r="C13" s="28">
        <f ca="1">NORMINV(RAND()*(1-2*Inputs!B58)+Inputs!B58,0,'(Other Computations)'!B208)</f>
        <v>-19702.165055224792</v>
      </c>
      <c r="D13" s="28">
        <f ca="1">NORMINV(RAND()*(1-2*Inputs!B58)+Inputs!B58,0,'(Other Computations)'!B208)</f>
        <v>-31120.829755951643</v>
      </c>
      <c r="E13" s="28">
        <f ca="1">NORMINV(RAND()*(1-2*Inputs!B58)+Inputs!B58,0,'(Other Computations)'!B208)</f>
        <v>-59699.41753157448</v>
      </c>
      <c r="F13" s="28">
        <f ca="1">NORMINV(RAND()*(1-2*Inputs!B58)+Inputs!B58,0,'(Other Computations)'!B208)</f>
        <v>3702.7247409517431</v>
      </c>
      <c r="G13" s="28">
        <f ca="1">NORMINV(RAND()*(1-2*Inputs!B58)+Inputs!B58,0,'(Other Computations)'!B208)</f>
        <v>-52389.429603960481</v>
      </c>
      <c r="H13" s="28">
        <f ca="1">NORMINV(RAND()*(1-2*Inputs!B58)+Inputs!B58,0,'(Other Computations)'!B208)</f>
        <v>-42707.522527148358</v>
      </c>
      <c r="I13" s="28">
        <f ca="1">NORMINV(RAND()*(1-2*Inputs!B58)+Inputs!B58,0,'(Other Computations)'!B208)</f>
        <v>41725.816017495265</v>
      </c>
      <c r="J13" s="28">
        <f ca="1">NORMINV(RAND()*(1-2*Inputs!B58)+Inputs!B58,0,'(Other Computations)'!B208)</f>
        <v>-3493.8423095601652</v>
      </c>
      <c r="K13" s="28">
        <f ca="1">NORMINV(RAND()*(1-2*Inputs!B58)+Inputs!B58,0,'(Other Computations)'!B208)</f>
        <v>24940.705529622031</v>
      </c>
      <c r="L13" s="28">
        <f ca="1">NORMINV(RAND()*(1-2*Inputs!B58)+Inputs!B58,0,'(Other Computations)'!B208)</f>
        <v>19045.522829337115</v>
      </c>
      <c r="M13" s="28">
        <f ca="1">NORMINV(RAND()*(1-2*Inputs!B58)+Inputs!B58,0,'(Other Computations)'!B208)</f>
        <v>15651.984531845461</v>
      </c>
      <c r="N13" s="29">
        <f ca="1">SUM(B13:M13)</f>
        <v>-141740.86959944834</v>
      </c>
      <c r="O13" s="28">
        <f ca="1">NORMINV(RAND()*(1-2*Inputs!B58)+Inputs!B58,0,'(Other Computations)'!B208)</f>
        <v>19596.765258254167</v>
      </c>
      <c r="P13" s="28">
        <f ca="1">NORMINV(RAND()*(1-2*Inputs!B58)+Inputs!B58,0,'(Other Computations)'!B208)</f>
        <v>-40629.954571477363</v>
      </c>
      <c r="Q13" s="28">
        <f ca="1">NORMINV(RAND()*(1-2*Inputs!B58)+Inputs!B58,0,'(Other Computations)'!B208)</f>
        <v>-62070.042535270295</v>
      </c>
      <c r="R13" s="28">
        <f ca="1">NORMINV(RAND()*(1-2*Inputs!B58)+Inputs!B58,0,'(Other Computations)'!B208)</f>
        <v>7822.1972081371987</v>
      </c>
      <c r="S13" s="28">
        <f ca="1">NORMINV(RAND()*(1-2*Inputs!B58)+Inputs!B58,0,'(Other Computations)'!B208)</f>
        <v>-19946.299193027331</v>
      </c>
      <c r="T13" s="28">
        <f ca="1">NORMINV(RAND()*(1-2*Inputs!B58)+Inputs!B58,0,'(Other Computations)'!B208)</f>
        <v>-5160.3294643338113</v>
      </c>
      <c r="U13" s="28">
        <f ca="1">NORMINV(RAND()*(1-2*Inputs!B58)+Inputs!B58,0,'(Other Computations)'!B208)</f>
        <v>46999.460540524386</v>
      </c>
      <c r="V13" s="28">
        <f ca="1">NORMINV(RAND()*(1-2*Inputs!B58)+Inputs!B58,0,'(Other Computations)'!B208)</f>
        <v>735.97133404180431</v>
      </c>
      <c r="W13" s="28">
        <f ca="1">NORMINV(RAND()*(1-2*Inputs!B58)+Inputs!B58,0,'(Other Computations)'!B208)</f>
        <v>-6663.8459505775036</v>
      </c>
      <c r="X13" s="28">
        <f ca="1">NORMINV(RAND()*(1-2*Inputs!B58)+Inputs!B58,0,'(Other Computations)'!B208)</f>
        <v>-31742.538344355627</v>
      </c>
      <c r="Y13" s="28">
        <f ca="1">NORMINV(RAND()*(1-2*Inputs!B58)+Inputs!B58,0,'(Other Computations)'!B208)</f>
        <v>-6283.6979876319174</v>
      </c>
      <c r="Z13" s="28">
        <f ca="1">NORMINV(RAND()*(1-2*Inputs!B58)+Inputs!B58,0,'(Other Computations)'!B208)</f>
        <v>-4531.7899656576419</v>
      </c>
      <c r="AA13" s="29">
        <f ca="1">SUM(O13:Z13)</f>
        <v>-101874.10367137396</v>
      </c>
      <c r="AB13" s="28">
        <f ca="1">NORMINV(RAND()*(1-2*Inputs!B58)+Inputs!B58,0,'(Other Computations)'!B208)</f>
        <v>-27676.851471841004</v>
      </c>
      <c r="AC13" s="28">
        <f ca="1">NORMINV(RAND()*(1-2*Inputs!B58)+Inputs!B58,0,'(Other Computations)'!B208)</f>
        <v>-33503.84086697895</v>
      </c>
      <c r="AD13" s="28">
        <f ca="1">NORMINV(RAND()*(1-2*Inputs!B58)+Inputs!B58,0,'(Other Computations)'!B208)</f>
        <v>-1881.2524397765214</v>
      </c>
      <c r="AE13" s="28">
        <f ca="1">NORMINV(RAND()*(1-2*Inputs!B58)+Inputs!B58,0,'(Other Computations)'!B208)</f>
        <v>-51405.56445492083</v>
      </c>
      <c r="AF13" s="28">
        <f ca="1">NORMINV(RAND()*(1-2*Inputs!B58)+Inputs!B58,0,'(Other Computations)'!B208)</f>
        <v>4524.2078286450342</v>
      </c>
      <c r="AG13" s="28">
        <f ca="1">NORMINV(RAND()*(1-2*Inputs!B58)+Inputs!B58,0,'(Other Computations)'!B208)</f>
        <v>19080.03963848855</v>
      </c>
      <c r="AH13" s="28">
        <f ca="1">NORMINV(RAND()*(1-2*Inputs!B58)+Inputs!B58,0,'(Other Computations)'!B208)</f>
        <v>15167.797861405856</v>
      </c>
      <c r="AI13" s="28">
        <f ca="1">NORMINV(RAND()*(1-2*Inputs!B58)+Inputs!B58,0,'(Other Computations)'!B208)</f>
        <v>20876.026470126533</v>
      </c>
      <c r="AJ13" s="28">
        <f ca="1">NORMINV(RAND()*(1-2*Inputs!B58)+Inputs!B58,0,'(Other Computations)'!B208)</f>
        <v>-62641.704946443278</v>
      </c>
      <c r="AK13" s="28">
        <f ca="1">NORMINV(RAND()*(1-2*Inputs!B58)+Inputs!B58,0,'(Other Computations)'!B208)</f>
        <v>-37529.681434615995</v>
      </c>
      <c r="AL13" s="28">
        <f ca="1">NORMINV(RAND()*(1-2*Inputs!B58)+Inputs!B58,0,'(Other Computations)'!B208)</f>
        <v>-2773.8198672075187</v>
      </c>
      <c r="AM13" s="28">
        <f ca="1">NORMINV(RAND()*(1-2*Inputs!B58)+Inputs!B58,0,'(Other Computations)'!B208)</f>
        <v>-133.21396337001033</v>
      </c>
      <c r="AN13" s="29">
        <f ca="1">SUM(AB13:AM13)</f>
        <v>-157897.85764648815</v>
      </c>
      <c r="AO13" s="28">
        <f ca="1">NORMINV(RAND()*(1-2*Inputs!B58)+Inputs!B58,0,'(Other Computations)'!B208)</f>
        <v>9565.8960697095681</v>
      </c>
      <c r="AP13" s="28">
        <f ca="1">NORMINV(RAND()*(1-2*Inputs!B58)+Inputs!B58,0,'(Other Computations)'!B208)</f>
        <v>35326.88274499285</v>
      </c>
      <c r="AQ13" s="28">
        <f ca="1">NORMINV(RAND()*(1-2*Inputs!B58)+Inputs!B58,0,'(Other Computations)'!B208)</f>
        <v>14843.599892314414</v>
      </c>
      <c r="AR13" s="28">
        <f ca="1">NORMINV(RAND()*(1-2*Inputs!B58)+Inputs!B58,0,'(Other Computations)'!B208)</f>
        <v>-25560.082270699284</v>
      </c>
      <c r="AS13" s="28">
        <f ca="1">NORMINV(RAND()*(1-2*Inputs!B58)+Inputs!B58,0,'(Other Computations)'!B208)</f>
        <v>21893.917126663098</v>
      </c>
      <c r="AT13" s="28">
        <f ca="1">NORMINV(RAND()*(1-2*Inputs!B58)+Inputs!B58,0,'(Other Computations)'!B208)</f>
        <v>20204.864614829672</v>
      </c>
      <c r="AU13" s="28">
        <f ca="1">NORMINV(RAND()*(1-2*Inputs!B58)+Inputs!B58,0,'(Other Computations)'!B208)</f>
        <v>28789.998041599883</v>
      </c>
      <c r="AV13" s="28">
        <f ca="1">NORMINV(RAND()*(1-2*Inputs!B58)+Inputs!B58,0,'(Other Computations)'!B208)</f>
        <v>26422.935646657814</v>
      </c>
      <c r="AW13" s="28">
        <f ca="1">NORMINV(RAND()*(1-2*Inputs!B58)+Inputs!B58,0,'(Other Computations)'!B208)</f>
        <v>23041.008811390395</v>
      </c>
      <c r="AX13" s="28">
        <f ca="1">NORMINV(RAND()*(1-2*Inputs!B58)+Inputs!B58,0,'(Other Computations)'!B208)</f>
        <v>15908.098451288799</v>
      </c>
      <c r="AY13" s="28">
        <f ca="1">NORMINV(RAND()*(1-2*Inputs!B58)+Inputs!B58,0,'(Other Computations)'!B208)</f>
        <v>59033.552549031308</v>
      </c>
      <c r="AZ13" s="28">
        <f ca="1">NORMINV(RAND()*(1-2*Inputs!B58)+Inputs!B58,0,'(Other Computations)'!B208)</f>
        <v>-60429.150324903465</v>
      </c>
      <c r="BA13" s="29">
        <f ca="1">SUM(AO13:AZ13)</f>
        <v>169041.52135287505</v>
      </c>
      <c r="BB13" s="28">
        <f ca="1">NORMINV(RAND()*(1-2*Inputs!B58)+Inputs!B58,0,'(Other Computations)'!B208)</f>
        <v>37427.1442292582</v>
      </c>
      <c r="BC13" s="28">
        <f ca="1">NORMINV(RAND()*(1-2*Inputs!B58)+Inputs!B58,0,'(Other Computations)'!B208)</f>
        <v>-6690.0700370437335</v>
      </c>
      <c r="BD13" s="28">
        <f ca="1">NORMINV(RAND()*(1-2*Inputs!B58)+Inputs!B58,0,'(Other Computations)'!B208)</f>
        <v>-18600.154998530903</v>
      </c>
      <c r="BE13" s="28">
        <f ca="1">NORMINV(RAND()*(1-2*Inputs!B58)+Inputs!B58,0,'(Other Computations)'!B208)</f>
        <v>-57331.128601730154</v>
      </c>
      <c r="BF13" s="28">
        <f ca="1">NORMINV(RAND()*(1-2*Inputs!B58)+Inputs!B58,0,'(Other Computations)'!B208)</f>
        <v>-739.42949864131765</v>
      </c>
      <c r="BG13" s="28">
        <f ca="1">NORMINV(RAND()*(1-2*Inputs!B58)+Inputs!B58,0,'(Other Computations)'!B208)</f>
        <v>18836.993629561479</v>
      </c>
      <c r="BH13" s="28">
        <f ca="1">NORMINV(RAND()*(1-2*Inputs!B58)+Inputs!B58,0,'(Other Computations)'!B208)</f>
        <v>-6531.3669690122115</v>
      </c>
      <c r="BI13" s="28">
        <f ca="1">NORMINV(RAND()*(1-2*Inputs!B58)+Inputs!B58,0,'(Other Computations)'!B208)</f>
        <v>-28251.291251933966</v>
      </c>
      <c r="BJ13" s="28">
        <f ca="1">NORMINV(RAND()*(1-2*Inputs!B58)+Inputs!B58,0,'(Other Computations)'!B208)</f>
        <v>62871.765868643299</v>
      </c>
      <c r="BK13" s="28">
        <f ca="1">NORMINV(RAND()*(1-2*Inputs!B58)+Inputs!B58,0,'(Other Computations)'!B208)</f>
        <v>13108.519527472818</v>
      </c>
      <c r="BL13" s="28">
        <f ca="1">NORMINV(RAND()*(1-2*Inputs!B58)+Inputs!B58,0,'(Other Computations)'!B208)</f>
        <v>4263.4129690911477</v>
      </c>
      <c r="BM13" s="28">
        <f ca="1">NORMINV(RAND()*(1-2*Inputs!B58)+Inputs!B58,0,'(Other Computations)'!B208)</f>
        <v>25974.687141383933</v>
      </c>
      <c r="BN13" s="29">
        <f ca="1">SUM(BB13:BM13)</f>
        <v>44339.082008518599</v>
      </c>
      <c r="BO13" s="28">
        <f ca="1">NORMINV(RAND()*(1-2*Inputs!B58)+Inputs!B58,0,'(Other Computations)'!B208)</f>
        <v>-7316.2026275447733</v>
      </c>
      <c r="BP13" s="28">
        <f ca="1">NORMINV(RAND()*(1-2*Inputs!B58)+Inputs!B58,0,'(Other Computations)'!B208)</f>
        <v>25370.224757632055</v>
      </c>
      <c r="BQ13" s="28">
        <f ca="1">NORMINV(RAND()*(1-2*Inputs!B58)+Inputs!B58,0,'(Other Computations)'!B208)</f>
        <v>-16115.645400164851</v>
      </c>
      <c r="BR13" s="28">
        <f ca="1">NORMINV(RAND()*(1-2*Inputs!B58)+Inputs!B58,0,'(Other Computations)'!B208)</f>
        <v>5172.1875667003787</v>
      </c>
      <c r="BS13" s="28">
        <f ca="1">NORMINV(RAND()*(1-2*Inputs!B58)+Inputs!B58,0,'(Other Computations)'!B208)</f>
        <v>-52883.305721089331</v>
      </c>
      <c r="BT13" s="28">
        <f ca="1">NORMINV(RAND()*(1-2*Inputs!B58)+Inputs!B58,0,'(Other Computations)'!B208)</f>
        <v>-22522.767388102315</v>
      </c>
      <c r="BU13" s="28">
        <f ca="1">NORMINV(RAND()*(1-2*Inputs!B58)+Inputs!B58,0,'(Other Computations)'!B208)</f>
        <v>-40390.112426828658</v>
      </c>
      <c r="BV13" s="28">
        <f ca="1">NORMINV(RAND()*(1-2*Inputs!B58)+Inputs!B58,0,'(Other Computations)'!B208)</f>
        <v>-42791.614532292231</v>
      </c>
      <c r="BW13" s="28">
        <f ca="1">NORMINV(RAND()*(1-2*Inputs!B58)+Inputs!B58,0,'(Other Computations)'!B208)</f>
        <v>11358.860491073185</v>
      </c>
      <c r="BX13" s="28">
        <f ca="1">NORMINV(RAND()*(1-2*Inputs!B58)+Inputs!B58,0,'(Other Computations)'!B208)</f>
        <v>-21064.674109925752</v>
      </c>
      <c r="BY13" s="28">
        <f ca="1">NORMINV(RAND()*(1-2*Inputs!B58)+Inputs!B58,0,'(Other Computations)'!B208)</f>
        <v>3781.2678867347095</v>
      </c>
      <c r="BZ13" s="28">
        <f ca="1">NORMINV(RAND()*(1-2*Inputs!B58)+Inputs!B58,0,'(Other Computations)'!B208)</f>
        <v>-6514.8757550238233</v>
      </c>
      <c r="CA13" s="29">
        <f ca="1">SUM(BO13:BZ13)</f>
        <v>-163916.6572588314</v>
      </c>
      <c r="CB13" s="28">
        <f ca="1">NORMINV(RAND()*(1-2*Inputs!B58)+Inputs!B58,0,'(Other Computations)'!B208)</f>
        <v>10812.658836607905</v>
      </c>
      <c r="CC13" s="28">
        <f ca="1">NORMINV(RAND()*(1-2*Inputs!B58)+Inputs!B58,0,'(Other Computations)'!B208)</f>
        <v>6184.0237206526735</v>
      </c>
      <c r="CD13" s="28">
        <f ca="1">NORMINV(RAND()*(1-2*Inputs!B58)+Inputs!B58,0,'(Other Computations)'!B208)</f>
        <v>-3348.219690920931</v>
      </c>
      <c r="CE13" s="28">
        <f ca="1">NORMINV(RAND()*(1-2*Inputs!B58)+Inputs!B58,0,'(Other Computations)'!B208)</f>
        <v>-18623.998812694572</v>
      </c>
      <c r="CF13" s="28">
        <f ca="1">NORMINV(RAND()*(1-2*Inputs!B58)+Inputs!B58,0,'(Other Computations)'!B208)</f>
        <v>-13675.25883345574</v>
      </c>
      <c r="CG13" s="28">
        <f ca="1">NORMINV(RAND()*(1-2*Inputs!B58)+Inputs!B58,0,'(Other Computations)'!B208)</f>
        <v>2779.3643510997399</v>
      </c>
      <c r="CH13" s="28">
        <f ca="1">NORMINV(RAND()*(1-2*Inputs!B58)+Inputs!B58,0,'(Other Computations)'!B208)</f>
        <v>25957.016864645862</v>
      </c>
      <c r="CI13" s="28">
        <f ca="1">NORMINV(RAND()*(1-2*Inputs!B58)+Inputs!B58,0,'(Other Computations)'!B208)</f>
        <v>-1053.7425004799136</v>
      </c>
      <c r="CJ13" s="28">
        <f ca="1">NORMINV(RAND()*(1-2*Inputs!B58)+Inputs!B58,0,'(Other Computations)'!B208)</f>
        <v>48779.44758428265</v>
      </c>
      <c r="CK13" s="28">
        <f ca="1">NORMINV(RAND()*(1-2*Inputs!B58)+Inputs!B58,0,'(Other Computations)'!B208)</f>
        <v>-14181.978466302964</v>
      </c>
      <c r="CL13" s="28">
        <f ca="1">NORMINV(RAND()*(1-2*Inputs!B58)+Inputs!B58,0,'(Other Computations)'!B208)</f>
        <v>-59653.529883686693</v>
      </c>
      <c r="CM13" s="28">
        <f ca="1">NORMINV(RAND()*(1-2*Inputs!B58)+Inputs!B58,0,'(Other Computations)'!B208)</f>
        <v>26083.571232369766</v>
      </c>
      <c r="CN13" s="29">
        <f ca="1">SUM(CB13:CM13)</f>
        <v>10059.35440211778</v>
      </c>
      <c r="CO13" s="28">
        <f ca="1">NORMINV(RAND()*(1-2*Inputs!B58)+Inputs!B58,0,'(Other Computations)'!B208)</f>
        <v>-5333.4605569246633</v>
      </c>
      <c r="CP13" s="28">
        <f ca="1">NORMINV(RAND()*(1-2*Inputs!B58)+Inputs!B58,0,'(Other Computations)'!B208)</f>
        <v>-31493.518932231273</v>
      </c>
      <c r="CQ13" s="28">
        <f ca="1">NORMINV(RAND()*(1-2*Inputs!B58)+Inputs!B58,0,'(Other Computations)'!B208)</f>
        <v>16226.590799022886</v>
      </c>
      <c r="CR13" s="28">
        <f ca="1">NORMINV(RAND()*(1-2*Inputs!B58)+Inputs!B58,0,'(Other Computations)'!B208)</f>
        <v>5106.4991257349602</v>
      </c>
      <c r="CS13" s="28">
        <f ca="1">NORMINV(RAND()*(1-2*Inputs!B58)+Inputs!B58,0,'(Other Computations)'!B208)</f>
        <v>-18128.479152368916</v>
      </c>
      <c r="CT13" s="28">
        <f ca="1">NORMINV(RAND()*(1-2*Inputs!B58)+Inputs!B58,0,'(Other Computations)'!B208)</f>
        <v>18751.242265284109</v>
      </c>
      <c r="CU13" s="28">
        <f ca="1">NORMINV(RAND()*(1-2*Inputs!B58)+Inputs!B58,0,'(Other Computations)'!B208)</f>
        <v>-17066.216221269173</v>
      </c>
      <c r="CV13" s="28">
        <f ca="1">NORMINV(RAND()*(1-2*Inputs!B58)+Inputs!B58,0,'(Other Computations)'!B208)</f>
        <v>24587.795750420159</v>
      </c>
      <c r="CW13" s="28">
        <f ca="1">NORMINV(RAND()*(1-2*Inputs!B58)+Inputs!B58,0,'(Other Computations)'!B208)</f>
        <v>49017.560245446512</v>
      </c>
      <c r="CX13" s="28">
        <f ca="1">NORMINV(RAND()*(1-2*Inputs!B58)+Inputs!B58,0,'(Other Computations)'!B208)</f>
        <v>33928.168084360659</v>
      </c>
      <c r="CY13" s="28">
        <f ca="1">NORMINV(RAND()*(1-2*Inputs!B58)+Inputs!B58,0,'(Other Computations)'!B208)</f>
        <v>47864.036381224156</v>
      </c>
      <c r="CZ13" s="28">
        <f ca="1">NORMINV(RAND()*(1-2*Inputs!B58)+Inputs!B58,0,'(Other Computations)'!B208)</f>
        <v>14724.258346329796</v>
      </c>
      <c r="DA13" s="29">
        <f ca="1">SUM(CO13:CZ13)</f>
        <v>138184.47613502922</v>
      </c>
      <c r="DB13" s="28">
        <f ca="1">NORMINV(RAND()*(1-2*Inputs!B58)+Inputs!B58,0,'(Other Computations)'!B208)</f>
        <v>3929.3404962694472</v>
      </c>
      <c r="DC13" s="28">
        <f ca="1">NORMINV(RAND()*(1-2*Inputs!B58)+Inputs!B58,0,'(Other Computations)'!B208)</f>
        <v>1312.0024961435954</v>
      </c>
      <c r="DD13" s="28">
        <f ca="1">NORMINV(RAND()*(1-2*Inputs!B58)+Inputs!B58,0,'(Other Computations)'!B208)</f>
        <v>-19452.578148139506</v>
      </c>
      <c r="DE13" s="28">
        <f ca="1">NORMINV(RAND()*(1-2*Inputs!B58)+Inputs!B58,0,'(Other Computations)'!B208)</f>
        <v>7637.801838996068</v>
      </c>
      <c r="DF13" s="28">
        <f ca="1">NORMINV(RAND()*(1-2*Inputs!B58)+Inputs!B58,0,'(Other Computations)'!B208)</f>
        <v>9546.981744052815</v>
      </c>
      <c r="DG13" s="28">
        <f ca="1">NORMINV(RAND()*(1-2*Inputs!B58)+Inputs!B58,0,'(Other Computations)'!B208)</f>
        <v>-59052.153732370178</v>
      </c>
      <c r="DH13" s="28">
        <f ca="1">NORMINV(RAND()*(1-2*Inputs!B58)+Inputs!B58,0,'(Other Computations)'!B208)</f>
        <v>7227.1958163588915</v>
      </c>
      <c r="DI13" s="28">
        <f ca="1">NORMINV(RAND()*(1-2*Inputs!B58)+Inputs!B58,0,'(Other Computations)'!B208)</f>
        <v>26997.805728163697</v>
      </c>
      <c r="DJ13" s="28">
        <f ca="1">NORMINV(RAND()*(1-2*Inputs!B58)+Inputs!B58,0,'(Other Computations)'!B208)</f>
        <v>29411.784332675481</v>
      </c>
      <c r="DK13" s="28">
        <f ca="1">NORMINV(RAND()*(1-2*Inputs!B58)+Inputs!B58,0,'(Other Computations)'!B208)</f>
        <v>23368.862054426827</v>
      </c>
      <c r="DL13" s="28">
        <f ca="1">NORMINV(RAND()*(1-2*Inputs!B58)+Inputs!B58,0,'(Other Computations)'!B208)</f>
        <v>30269.540010237208</v>
      </c>
      <c r="DM13" s="28">
        <f ca="1">NORMINV(RAND()*(1-2*Inputs!B58)+Inputs!B58,0,'(Other Computations)'!B208)</f>
        <v>-18895.462661334492</v>
      </c>
      <c r="DN13" s="29">
        <f ca="1">SUM(DB13:DM13)</f>
        <v>42301.119975479858</v>
      </c>
      <c r="DO13" s="28">
        <f ca="1">NORMINV(RAND()*(1-2*Inputs!B58)+Inputs!B58,0,'(Other Computations)'!B208)</f>
        <v>1432.12898378607</v>
      </c>
      <c r="DP13" s="28">
        <f ca="1">NORMINV(RAND()*(1-2*Inputs!B58)+Inputs!B58,0,'(Other Computations)'!B208)</f>
        <v>23005.418408546138</v>
      </c>
      <c r="DQ13" s="28">
        <f ca="1">NORMINV(RAND()*(1-2*Inputs!B58)+Inputs!B58,0,'(Other Computations)'!B208)</f>
        <v>-6813.9726063197641</v>
      </c>
      <c r="DR13" s="28">
        <f ca="1">NORMINV(RAND()*(1-2*Inputs!B58)+Inputs!B58,0,'(Other Computations)'!B208)</f>
        <v>-8959.9684457981348</v>
      </c>
      <c r="DS13" s="28">
        <f ca="1">NORMINV(RAND()*(1-2*Inputs!B58)+Inputs!B58,0,'(Other Computations)'!B208)</f>
        <v>-37570.971556817989</v>
      </c>
      <c r="DT13" s="28">
        <f ca="1">NORMINV(RAND()*(1-2*Inputs!B58)+Inputs!B58,0,'(Other Computations)'!B208)</f>
        <v>-14324.136190999519</v>
      </c>
      <c r="DU13" s="28">
        <f ca="1">NORMINV(RAND()*(1-2*Inputs!B58)+Inputs!B58,0,'(Other Computations)'!B208)</f>
        <v>-3566.5979125415547</v>
      </c>
      <c r="DV13" s="28">
        <f ca="1">NORMINV(RAND()*(1-2*Inputs!B58)+Inputs!B58,0,'(Other Computations)'!B208)</f>
        <v>63005.679899573755</v>
      </c>
      <c r="DW13" s="28">
        <f ca="1">NORMINV(RAND()*(1-2*Inputs!B58)+Inputs!B58,0,'(Other Computations)'!B208)</f>
        <v>13539.886829239696</v>
      </c>
      <c r="DX13" s="28">
        <f ca="1">NORMINV(RAND()*(1-2*Inputs!B58)+Inputs!B58,0,'(Other Computations)'!B208)</f>
        <v>-35064.741785158127</v>
      </c>
      <c r="DY13" s="28">
        <f ca="1">NORMINV(RAND()*(1-2*Inputs!B58)+Inputs!B58,0,'(Other Computations)'!B208)</f>
        <v>-51230.873098274467</v>
      </c>
      <c r="DZ13" s="28">
        <f ca="1">NORMINV(RAND()*(1-2*Inputs!B58)+Inputs!B58,0,'(Other Computations)'!B208)</f>
        <v>-21170.254520924107</v>
      </c>
      <c r="EA13" s="29">
        <f ca="1">SUM(DO13:DZ13)</f>
        <v>-77718.401995688007</v>
      </c>
      <c r="EB13" s="28">
        <f ca="1">NORMINV(RAND()*(1-2*Inputs!B58)+Inputs!B58,0,'(Other Computations)'!B208)</f>
        <v>-1337.1199578180524</v>
      </c>
      <c r="EC13" s="28">
        <f ca="1">NORMINV(RAND()*(1-2*Inputs!B58)+Inputs!B58,0,'(Other Computations)'!B208)</f>
        <v>-15970.112119015617</v>
      </c>
      <c r="ED13" s="28">
        <f ca="1">NORMINV(RAND()*(1-2*Inputs!B58)+Inputs!B58,0,'(Other Computations)'!B208)</f>
        <v>8607.9901008552279</v>
      </c>
      <c r="EE13" s="28">
        <f ca="1">NORMINV(RAND()*(1-2*Inputs!B58)+Inputs!B58,0,'(Other Computations)'!B208)</f>
        <v>47941.380042951561</v>
      </c>
      <c r="EF13" s="28">
        <f ca="1">NORMINV(RAND()*(1-2*Inputs!B58)+Inputs!B58,0,'(Other Computations)'!B208)</f>
        <v>9493.2487446708164</v>
      </c>
      <c r="EG13" s="28">
        <f ca="1">NORMINV(RAND()*(1-2*Inputs!B58)+Inputs!B58,0,'(Other Computations)'!B208)</f>
        <v>-270.78330768739204</v>
      </c>
      <c r="EH13" s="28">
        <f ca="1">NORMINV(RAND()*(1-2*Inputs!B58)+Inputs!B58,0,'(Other Computations)'!B208)</f>
        <v>-50236.449249144789</v>
      </c>
      <c r="EI13" s="28">
        <f ca="1">NORMINV(RAND()*(1-2*Inputs!B58)+Inputs!B58,0,'(Other Computations)'!B208)</f>
        <v>12416.874344566007</v>
      </c>
      <c r="EJ13" s="28">
        <f ca="1">NORMINV(RAND()*(1-2*Inputs!B58)+Inputs!B58,0,'(Other Computations)'!B208)</f>
        <v>26253.21206216246</v>
      </c>
      <c r="EK13" s="28">
        <f ca="1">NORMINV(RAND()*(1-2*Inputs!B58)+Inputs!B58,0,'(Other Computations)'!B208)</f>
        <v>20404.874390074991</v>
      </c>
      <c r="EL13" s="28">
        <f ca="1">NORMINV(RAND()*(1-2*Inputs!B58)+Inputs!B58,0,'(Other Computations)'!B208)</f>
        <v>31029.235131793204</v>
      </c>
      <c r="EM13" s="28">
        <f ca="1">NORMINV(RAND()*(1-2*Inputs!B58)+Inputs!B58,0,'(Other Computations)'!B208)</f>
        <v>21050.991149738282</v>
      </c>
      <c r="EN13" s="29">
        <f ca="1">SUM(EB13:EM13)</f>
        <v>109383.3413331467</v>
      </c>
    </row>
    <row r="14" spans="1:144" ht="12.75" customHeight="1" outlineLevel="1" x14ac:dyDescent="0.2"/>
    <row r="15" spans="1:144" ht="12.75" customHeight="1" outlineLevel="1" x14ac:dyDescent="0.2"/>
    <row r="16" spans="1:144" ht="12.75" customHeight="1" x14ac:dyDescent="0.2">
      <c r="A16" s="3" t="str">
        <f>"Capital"</f>
        <v>Capital</v>
      </c>
    </row>
    <row r="17" spans="1:144" ht="12.75" customHeight="1" outlineLevel="1" x14ac:dyDescent="0.2">
      <c r="A17" s="2" t="str">
        <f>" "</f>
        <v xml:space="preserve"> </v>
      </c>
    </row>
    <row r="18" spans="1:144" ht="12.75" customHeight="1" outlineLevel="1" x14ac:dyDescent="0.2">
      <c r="B18" s="19" t="str">
        <f>ZZZ__FnCalls!F7</f>
        <v>MMM 2010</v>
      </c>
      <c r="C18" s="20" t="str">
        <f>ZZZ__FnCalls!F8</f>
        <v>MMM 2010</v>
      </c>
      <c r="D18" s="20" t="str">
        <f>ZZZ__FnCalls!F9</f>
        <v>MMM 2010</v>
      </c>
      <c r="E18" s="20" t="str">
        <f>ZZZ__FnCalls!F10</f>
        <v>MMM 2010</v>
      </c>
      <c r="F18" s="20" t="str">
        <f>ZZZ__FnCalls!F11</f>
        <v>MMM 2010</v>
      </c>
      <c r="G18" s="20" t="str">
        <f>ZZZ__FnCalls!F12</f>
        <v>MMM 2010</v>
      </c>
      <c r="H18" s="20" t="str">
        <f>ZZZ__FnCalls!F13</f>
        <v>MMM 2010</v>
      </c>
      <c r="I18" s="20" t="str">
        <f>ZZZ__FnCalls!F14</f>
        <v>MMM 2010</v>
      </c>
      <c r="J18" s="20" t="str">
        <f>ZZZ__FnCalls!F15</f>
        <v>MMM 2010</v>
      </c>
      <c r="K18" s="20" t="str">
        <f>ZZZ__FnCalls!F16</f>
        <v>MMM 2010</v>
      </c>
      <c r="L18" s="20" t="str">
        <f>ZZZ__FnCalls!F17</f>
        <v>MMM 2010</v>
      </c>
      <c r="M18" s="20" t="str">
        <f>ZZZ__FnCalls!F18</f>
        <v>MMM 2010</v>
      </c>
      <c r="N18" s="21" t="str">
        <f>ZZZ__FnCalls!H7</f>
        <v>2010</v>
      </c>
      <c r="O18" s="20" t="str">
        <f>ZZZ__FnCalls!F19</f>
        <v>MMM 2011</v>
      </c>
      <c r="P18" s="20" t="str">
        <f>ZZZ__FnCalls!F20</f>
        <v>MMM 2011</v>
      </c>
      <c r="Q18" s="20" t="str">
        <f>ZZZ__FnCalls!F21</f>
        <v>MMM 2011</v>
      </c>
      <c r="R18" s="20" t="str">
        <f>ZZZ__FnCalls!F22</f>
        <v>MMM 2011</v>
      </c>
      <c r="S18" s="20" t="str">
        <f>ZZZ__FnCalls!F23</f>
        <v>MMM 2011</v>
      </c>
      <c r="T18" s="20" t="str">
        <f>ZZZ__FnCalls!F24</f>
        <v>MMM 2011</v>
      </c>
      <c r="U18" s="20" t="str">
        <f>ZZZ__FnCalls!F25</f>
        <v>MMM 2011</v>
      </c>
      <c r="V18" s="20" t="str">
        <f>ZZZ__FnCalls!F26</f>
        <v>MMM 2011</v>
      </c>
      <c r="W18" s="20" t="str">
        <f>ZZZ__FnCalls!F27</f>
        <v>MMM 2011</v>
      </c>
      <c r="X18" s="20" t="str">
        <f>ZZZ__FnCalls!F28</f>
        <v>MMM 2011</v>
      </c>
      <c r="Y18" s="20" t="str">
        <f>ZZZ__FnCalls!F29</f>
        <v>MMM 2011</v>
      </c>
      <c r="Z18" s="20" t="str">
        <f>ZZZ__FnCalls!F30</f>
        <v>MMM 2011</v>
      </c>
      <c r="AA18" s="21" t="str">
        <f>ZZZ__FnCalls!H19</f>
        <v>2011</v>
      </c>
      <c r="AB18" s="20" t="str">
        <f>ZZZ__FnCalls!F31</f>
        <v>MMM 2012</v>
      </c>
      <c r="AC18" s="20" t="str">
        <f>ZZZ__FnCalls!F32</f>
        <v>MMM 2012</v>
      </c>
      <c r="AD18" s="20" t="str">
        <f>ZZZ__FnCalls!F33</f>
        <v>MMM 2012</v>
      </c>
      <c r="AE18" s="20" t="str">
        <f>ZZZ__FnCalls!F34</f>
        <v>MMM 2012</v>
      </c>
      <c r="AF18" s="20" t="str">
        <f>ZZZ__FnCalls!F35</f>
        <v>MMM 2012</v>
      </c>
      <c r="AG18" s="20" t="str">
        <f>ZZZ__FnCalls!F36</f>
        <v>MMM 2012</v>
      </c>
      <c r="AH18" s="20" t="str">
        <f>ZZZ__FnCalls!F37</f>
        <v>MMM 2012</v>
      </c>
      <c r="AI18" s="20" t="str">
        <f>ZZZ__FnCalls!F38</f>
        <v>MMM 2012</v>
      </c>
      <c r="AJ18" s="20" t="str">
        <f>ZZZ__FnCalls!F39</f>
        <v>MMM 2012</v>
      </c>
      <c r="AK18" s="20" t="str">
        <f>ZZZ__FnCalls!F40</f>
        <v>MMM 2012</v>
      </c>
      <c r="AL18" s="20" t="str">
        <f>ZZZ__FnCalls!F41</f>
        <v>MMM 2012</v>
      </c>
      <c r="AM18" s="20" t="str">
        <f>ZZZ__FnCalls!F42</f>
        <v>MMM 2012</v>
      </c>
      <c r="AN18" s="21" t="str">
        <f>ZZZ__FnCalls!H31</f>
        <v>2012</v>
      </c>
      <c r="AO18" s="20" t="str">
        <f>ZZZ__FnCalls!F43</f>
        <v>MMM 2013</v>
      </c>
      <c r="AP18" s="20" t="str">
        <f>ZZZ__FnCalls!F44</f>
        <v>MMM 2013</v>
      </c>
      <c r="AQ18" s="20" t="str">
        <f>ZZZ__FnCalls!F45</f>
        <v>MMM 2013</v>
      </c>
      <c r="AR18" s="20" t="str">
        <f>ZZZ__FnCalls!F46</f>
        <v>MMM 2013</v>
      </c>
      <c r="AS18" s="20" t="str">
        <f>ZZZ__FnCalls!F47</f>
        <v>MMM 2013</v>
      </c>
      <c r="AT18" s="20" t="str">
        <f>ZZZ__FnCalls!F48</f>
        <v>MMM 2013</v>
      </c>
      <c r="AU18" s="20" t="str">
        <f>ZZZ__FnCalls!F49</f>
        <v>MMM 2013</v>
      </c>
      <c r="AV18" s="20" t="str">
        <f>ZZZ__FnCalls!F50</f>
        <v>MMM 2013</v>
      </c>
      <c r="AW18" s="20" t="str">
        <f>ZZZ__FnCalls!F51</f>
        <v>MMM 2013</v>
      </c>
      <c r="AX18" s="20" t="str">
        <f>ZZZ__FnCalls!F52</f>
        <v>MMM 2013</v>
      </c>
      <c r="AY18" s="20" t="str">
        <f>ZZZ__FnCalls!F53</f>
        <v>MMM 2013</v>
      </c>
      <c r="AZ18" s="20" t="str">
        <f>ZZZ__FnCalls!F54</f>
        <v>MMM 2013</v>
      </c>
      <c r="BA18" s="21" t="str">
        <f>ZZZ__FnCalls!H43</f>
        <v>2013</v>
      </c>
      <c r="BB18" s="20" t="str">
        <f>ZZZ__FnCalls!F55</f>
        <v>MMM 2014</v>
      </c>
      <c r="BC18" s="20" t="str">
        <f>ZZZ__FnCalls!F56</f>
        <v>MMM 2014</v>
      </c>
      <c r="BD18" s="20" t="str">
        <f>ZZZ__FnCalls!F57</f>
        <v>MMM 2014</v>
      </c>
      <c r="BE18" s="20" t="str">
        <f>ZZZ__FnCalls!F58</f>
        <v>MMM 2014</v>
      </c>
      <c r="BF18" s="20" t="str">
        <f>ZZZ__FnCalls!F59</f>
        <v>MMM 2014</v>
      </c>
      <c r="BG18" s="20" t="str">
        <f>ZZZ__FnCalls!F60</f>
        <v>MMM 2014</v>
      </c>
      <c r="BH18" s="20" t="str">
        <f>ZZZ__FnCalls!F61</f>
        <v>MMM 2014</v>
      </c>
      <c r="BI18" s="20" t="str">
        <f>ZZZ__FnCalls!F62</f>
        <v>MMM 2014</v>
      </c>
      <c r="BJ18" s="20" t="str">
        <f>ZZZ__FnCalls!F63</f>
        <v>MMM 2014</v>
      </c>
      <c r="BK18" s="20" t="str">
        <f>ZZZ__FnCalls!F64</f>
        <v>MMM 2014</v>
      </c>
      <c r="BL18" s="20" t="str">
        <f>ZZZ__FnCalls!F65</f>
        <v>MMM 2014</v>
      </c>
      <c r="BM18" s="20" t="str">
        <f>ZZZ__FnCalls!F66</f>
        <v>MMM 2014</v>
      </c>
      <c r="BN18" s="21" t="str">
        <f>ZZZ__FnCalls!H55</f>
        <v>2014</v>
      </c>
      <c r="BO18" s="20" t="str">
        <f>ZZZ__FnCalls!F67</f>
        <v>MMM 2015</v>
      </c>
      <c r="BP18" s="20" t="str">
        <f>ZZZ__FnCalls!F68</f>
        <v>MMM 2015</v>
      </c>
      <c r="BQ18" s="20" t="str">
        <f>ZZZ__FnCalls!F69</f>
        <v>MMM 2015</v>
      </c>
      <c r="BR18" s="20" t="str">
        <f>ZZZ__FnCalls!F70</f>
        <v>MMM 2015</v>
      </c>
      <c r="BS18" s="20" t="str">
        <f>ZZZ__FnCalls!F71</f>
        <v>MMM 2015</v>
      </c>
      <c r="BT18" s="20" t="str">
        <f>ZZZ__FnCalls!F72</f>
        <v>MMM 2015</v>
      </c>
      <c r="BU18" s="20" t="str">
        <f>ZZZ__FnCalls!F73</f>
        <v>MMM 2015</v>
      </c>
      <c r="BV18" s="20" t="str">
        <f>ZZZ__FnCalls!F74</f>
        <v>MMM 2015</v>
      </c>
      <c r="BW18" s="20" t="str">
        <f>ZZZ__FnCalls!F75</f>
        <v>MMM 2015</v>
      </c>
      <c r="BX18" s="20" t="str">
        <f>ZZZ__FnCalls!F76</f>
        <v>MMM 2015</v>
      </c>
      <c r="BY18" s="20" t="str">
        <f>ZZZ__FnCalls!F77</f>
        <v>MMM 2015</v>
      </c>
      <c r="BZ18" s="20" t="str">
        <f>ZZZ__FnCalls!F78</f>
        <v>MMM 2015</v>
      </c>
      <c r="CA18" s="21" t="str">
        <f>ZZZ__FnCalls!H67</f>
        <v>2015</v>
      </c>
      <c r="CB18" s="20" t="str">
        <f>ZZZ__FnCalls!F79</f>
        <v>MMM 2016</v>
      </c>
      <c r="CC18" s="20" t="str">
        <f>ZZZ__FnCalls!F80</f>
        <v>MMM 2016</v>
      </c>
      <c r="CD18" s="20" t="str">
        <f>ZZZ__FnCalls!F81</f>
        <v>MMM 2016</v>
      </c>
      <c r="CE18" s="20" t="str">
        <f>ZZZ__FnCalls!F82</f>
        <v>MMM 2016</v>
      </c>
      <c r="CF18" s="20" t="str">
        <f>ZZZ__FnCalls!F83</f>
        <v>MMM 2016</v>
      </c>
      <c r="CG18" s="20" t="str">
        <f>ZZZ__FnCalls!F84</f>
        <v>MMM 2016</v>
      </c>
      <c r="CH18" s="20" t="str">
        <f>ZZZ__FnCalls!F85</f>
        <v>MMM 2016</v>
      </c>
      <c r="CI18" s="20" t="str">
        <f>ZZZ__FnCalls!F86</f>
        <v>MMM 2016</v>
      </c>
      <c r="CJ18" s="20" t="str">
        <f>ZZZ__FnCalls!F87</f>
        <v>MMM 2016</v>
      </c>
      <c r="CK18" s="20" t="str">
        <f>ZZZ__FnCalls!F88</f>
        <v>MMM 2016</v>
      </c>
      <c r="CL18" s="20" t="str">
        <f>ZZZ__FnCalls!F89</f>
        <v>MMM 2016</v>
      </c>
      <c r="CM18" s="20" t="str">
        <f>ZZZ__FnCalls!F90</f>
        <v>MMM 2016</v>
      </c>
      <c r="CN18" s="21" t="str">
        <f>ZZZ__FnCalls!H79</f>
        <v>2016</v>
      </c>
      <c r="CO18" s="20" t="str">
        <f>ZZZ__FnCalls!F91</f>
        <v>MMM 2017</v>
      </c>
      <c r="CP18" s="20" t="str">
        <f>ZZZ__FnCalls!F92</f>
        <v>MMM 2017</v>
      </c>
      <c r="CQ18" s="20" t="str">
        <f>ZZZ__FnCalls!F93</f>
        <v>MMM 2017</v>
      </c>
      <c r="CR18" s="20" t="str">
        <f>ZZZ__FnCalls!F94</f>
        <v>MMM 2017</v>
      </c>
      <c r="CS18" s="20" t="str">
        <f>ZZZ__FnCalls!F95</f>
        <v>MMM 2017</v>
      </c>
      <c r="CT18" s="20" t="str">
        <f>ZZZ__FnCalls!F96</f>
        <v>MMM 2017</v>
      </c>
      <c r="CU18" s="20" t="str">
        <f>ZZZ__FnCalls!F97</f>
        <v>MMM 2017</v>
      </c>
      <c r="CV18" s="20" t="str">
        <f>ZZZ__FnCalls!F98</f>
        <v>MMM 2017</v>
      </c>
      <c r="CW18" s="20" t="str">
        <f>ZZZ__FnCalls!F99</f>
        <v>MMM 2017</v>
      </c>
      <c r="CX18" s="20" t="str">
        <f>ZZZ__FnCalls!F100</f>
        <v>MMM 2017</v>
      </c>
      <c r="CY18" s="20" t="str">
        <f>ZZZ__FnCalls!F101</f>
        <v>MMM 2017</v>
      </c>
      <c r="CZ18" s="20" t="str">
        <f>ZZZ__FnCalls!F102</f>
        <v>MMM 2017</v>
      </c>
      <c r="DA18" s="21" t="str">
        <f>ZZZ__FnCalls!H91</f>
        <v>2017</v>
      </c>
      <c r="DB18" s="20" t="str">
        <f>ZZZ__FnCalls!F103</f>
        <v>MMM 2018</v>
      </c>
      <c r="DC18" s="20" t="str">
        <f>ZZZ__FnCalls!F104</f>
        <v>MMM 2018</v>
      </c>
      <c r="DD18" s="20" t="str">
        <f>ZZZ__FnCalls!F105</f>
        <v>MMM 2018</v>
      </c>
      <c r="DE18" s="20" t="str">
        <f>ZZZ__FnCalls!F106</f>
        <v>MMM 2018</v>
      </c>
      <c r="DF18" s="20" t="str">
        <f>ZZZ__FnCalls!F107</f>
        <v>MMM 2018</v>
      </c>
      <c r="DG18" s="20" t="str">
        <f>ZZZ__FnCalls!F108</f>
        <v>MMM 2018</v>
      </c>
      <c r="DH18" s="20" t="str">
        <f>ZZZ__FnCalls!F109</f>
        <v>MMM 2018</v>
      </c>
      <c r="DI18" s="20" t="str">
        <f>ZZZ__FnCalls!F110</f>
        <v>MMM 2018</v>
      </c>
      <c r="DJ18" s="20" t="str">
        <f>ZZZ__FnCalls!F111</f>
        <v>MMM 2018</v>
      </c>
      <c r="DK18" s="20" t="str">
        <f>ZZZ__FnCalls!F112</f>
        <v>MMM 2018</v>
      </c>
      <c r="DL18" s="20" t="str">
        <f>ZZZ__FnCalls!F113</f>
        <v>MMM 2018</v>
      </c>
      <c r="DM18" s="20" t="str">
        <f>ZZZ__FnCalls!F114</f>
        <v>MMM 2018</v>
      </c>
      <c r="DN18" s="21" t="str">
        <f>ZZZ__FnCalls!H103</f>
        <v>2018</v>
      </c>
      <c r="DO18" s="20" t="str">
        <f>ZZZ__FnCalls!F115</f>
        <v>MMM 2019</v>
      </c>
      <c r="DP18" s="20" t="str">
        <f>ZZZ__FnCalls!F116</f>
        <v>MMM 2019</v>
      </c>
      <c r="DQ18" s="20" t="str">
        <f>ZZZ__FnCalls!F117</f>
        <v>MMM 2019</v>
      </c>
      <c r="DR18" s="20" t="str">
        <f>ZZZ__FnCalls!F118</f>
        <v>MMM 2019</v>
      </c>
      <c r="DS18" s="20" t="str">
        <f>ZZZ__FnCalls!F119</f>
        <v>MMM 2019</v>
      </c>
      <c r="DT18" s="20" t="str">
        <f>ZZZ__FnCalls!F120</f>
        <v>MMM 2019</v>
      </c>
      <c r="DU18" s="20" t="str">
        <f>ZZZ__FnCalls!F121</f>
        <v>MMM 2019</v>
      </c>
      <c r="DV18" s="20" t="str">
        <f>ZZZ__FnCalls!F122</f>
        <v>MMM 2019</v>
      </c>
      <c r="DW18" s="20" t="str">
        <f>ZZZ__FnCalls!F123</f>
        <v>MMM 2019</v>
      </c>
      <c r="DX18" s="20" t="str">
        <f>ZZZ__FnCalls!F124</f>
        <v>MMM 2019</v>
      </c>
      <c r="DY18" s="20" t="str">
        <f>ZZZ__FnCalls!F125</f>
        <v>MMM 2019</v>
      </c>
      <c r="DZ18" s="20" t="str">
        <f>ZZZ__FnCalls!F126</f>
        <v>MMM 2019</v>
      </c>
      <c r="EA18" s="21" t="str">
        <f>ZZZ__FnCalls!H115</f>
        <v>2019</v>
      </c>
      <c r="EB18" s="20" t="str">
        <f>ZZZ__FnCalls!F127</f>
        <v>MMM 2020</v>
      </c>
      <c r="EC18" s="20" t="str">
        <f>ZZZ__FnCalls!F128</f>
        <v>MMM 2020</v>
      </c>
      <c r="ED18" s="20" t="str">
        <f>ZZZ__FnCalls!F129</f>
        <v>MMM 2020</v>
      </c>
      <c r="EE18" s="20" t="str">
        <f>ZZZ__FnCalls!F130</f>
        <v>MMM 2020</v>
      </c>
      <c r="EF18" s="20" t="str">
        <f>ZZZ__FnCalls!F131</f>
        <v>MMM 2020</v>
      </c>
      <c r="EG18" s="20" t="str">
        <f>ZZZ__FnCalls!F132</f>
        <v>MMM 2020</v>
      </c>
      <c r="EH18" s="20" t="str">
        <f>ZZZ__FnCalls!F133</f>
        <v>MMM 2020</v>
      </c>
      <c r="EI18" s="20" t="str">
        <f>ZZZ__FnCalls!F134</f>
        <v>MMM 2020</v>
      </c>
      <c r="EJ18" s="20" t="str">
        <f>ZZZ__FnCalls!F135</f>
        <v>MMM 2020</v>
      </c>
      <c r="EK18" s="20" t="str">
        <f>ZZZ__FnCalls!F136</f>
        <v>MMM 2020</v>
      </c>
      <c r="EL18" s="20" t="str">
        <f>ZZZ__FnCalls!F137</f>
        <v>MMM 2020</v>
      </c>
      <c r="EM18" s="20" t="str">
        <f>ZZZ__FnCalls!F138</f>
        <v>MMM 2020</v>
      </c>
      <c r="EN18" s="21" t="str">
        <f>ZZZ__FnCalls!H127</f>
        <v>2020</v>
      </c>
    </row>
    <row r="19" spans="1:144" ht="12.75" customHeight="1" outlineLevel="1" x14ac:dyDescent="0.2">
      <c r="A19" s="7" t="str">
        <f>Labels!B9</f>
        <v>Capital</v>
      </c>
      <c r="B19" s="22">
        <f>Inputs!B20*'(Other Computations)'!B8/(1/Inputs!B19/12+'(Other Computations)'!B144)</f>
        <v>34645298.421926454</v>
      </c>
      <c r="C19" s="22">
        <f t="shared" ref="C19:M19" si="11">B19+B21-B20</f>
        <v>34645298.421926454</v>
      </c>
      <c r="D19" s="22">
        <f t="shared" ca="1" si="11"/>
        <v>34644838.294017479</v>
      </c>
      <c r="E19" s="22">
        <f t="shared" ca="1" si="11"/>
        <v>34643964.901549444</v>
      </c>
      <c r="F19" s="22">
        <f t="shared" ca="1" si="11"/>
        <v>34642667.704503439</v>
      </c>
      <c r="G19" s="22">
        <f t="shared" ca="1" si="11"/>
        <v>34640903.726357907</v>
      </c>
      <c r="H19" s="22">
        <f t="shared" ca="1" si="11"/>
        <v>34638806.950942285</v>
      </c>
      <c r="I19" s="22">
        <f t="shared" ca="1" si="11"/>
        <v>34636279.23746483</v>
      </c>
      <c r="J19" s="22">
        <f t="shared" ca="1" si="11"/>
        <v>34633350.844518892</v>
      </c>
      <c r="K19" s="22">
        <f t="shared" ca="1" si="11"/>
        <v>34630194.101056121</v>
      </c>
      <c r="L19" s="22">
        <f t="shared" ca="1" si="11"/>
        <v>34626728.634503245</v>
      </c>
      <c r="M19" s="22">
        <f t="shared" ca="1" si="11"/>
        <v>34623017.116136409</v>
      </c>
      <c r="N19" s="23">
        <f ca="1">M19</f>
        <v>34623017.116136409</v>
      </c>
      <c r="O19" s="22">
        <f ca="1">M19+M21-M20</f>
        <v>34619054.964009695</v>
      </c>
      <c r="P19" s="22">
        <f t="shared" ref="P19:Z19" ca="1" si="12">O19+O21-O20</f>
        <v>34614842.557552911</v>
      </c>
      <c r="Q19" s="22">
        <f t="shared" ca="1" si="12"/>
        <v>34610394.218928732</v>
      </c>
      <c r="R19" s="22">
        <f t="shared" ca="1" si="12"/>
        <v>34605601.372237496</v>
      </c>
      <c r="S19" s="22">
        <f t="shared" ca="1" si="12"/>
        <v>34600432.600968741</v>
      </c>
      <c r="T19" s="22">
        <f t="shared" ca="1" si="12"/>
        <v>34595031.831956148</v>
      </c>
      <c r="U19" s="22">
        <f t="shared" ca="1" si="12"/>
        <v>34589352.332199462</v>
      </c>
      <c r="V19" s="22">
        <f t="shared" ca="1" si="12"/>
        <v>34583429.961801209</v>
      </c>
      <c r="W19" s="22">
        <f t="shared" ca="1" si="12"/>
        <v>34577370.918103293</v>
      </c>
      <c r="X19" s="22">
        <f t="shared" ca="1" si="12"/>
        <v>34571090.622445546</v>
      </c>
      <c r="Y19" s="22">
        <f t="shared" ca="1" si="12"/>
        <v>34564581.113563955</v>
      </c>
      <c r="Z19" s="22">
        <f t="shared" ca="1" si="12"/>
        <v>34557800.681687646</v>
      </c>
      <c r="AA19" s="23">
        <f ca="1">Z19</f>
        <v>34557800.681687646</v>
      </c>
      <c r="AB19" s="22">
        <f ca="1">Z19+Z21-Z20</f>
        <v>34550805.441608027</v>
      </c>
      <c r="AC19" s="22">
        <f t="shared" ref="AC19:AM19" ca="1" si="13">AB19+AB21-AB20</f>
        <v>34543604.653367184</v>
      </c>
      <c r="AD19" s="22">
        <f t="shared" ca="1" si="13"/>
        <v>34536159.801538676</v>
      </c>
      <c r="AE19" s="22">
        <f t="shared" ca="1" si="13"/>
        <v>34528466.621500887</v>
      </c>
      <c r="AF19" s="22">
        <f t="shared" ca="1" si="13"/>
        <v>34520592.284555838</v>
      </c>
      <c r="AG19" s="22">
        <f t="shared" ca="1" si="13"/>
        <v>34512447.253182046</v>
      </c>
      <c r="AH19" s="22">
        <f t="shared" ca="1" si="13"/>
        <v>34504145.807515971</v>
      </c>
      <c r="AI19" s="22">
        <f t="shared" ca="1" si="13"/>
        <v>34495720.149001881</v>
      </c>
      <c r="AJ19" s="22">
        <f t="shared" ca="1" si="13"/>
        <v>34487166.277254805</v>
      </c>
      <c r="AK19" s="22">
        <f t="shared" ca="1" si="13"/>
        <v>34478498.532372966</v>
      </c>
      <c r="AL19" s="22">
        <f t="shared" ca="1" si="13"/>
        <v>34469560.603446685</v>
      </c>
      <c r="AM19" s="22">
        <f t="shared" ca="1" si="13"/>
        <v>34460407.994139858</v>
      </c>
      <c r="AN19" s="23">
        <f ca="1">AM19</f>
        <v>34460407.994139858</v>
      </c>
      <c r="AO19" s="22">
        <f ca="1">AM19+AM21-AM20</f>
        <v>34451113.168468788</v>
      </c>
      <c r="AP19" s="22">
        <f t="shared" ref="AP19:AZ19" ca="1" si="14">AO19+AO21-AO20</f>
        <v>34441685.166305266</v>
      </c>
      <c r="AQ19" s="22">
        <f t="shared" ca="1" si="14"/>
        <v>34432146.293896683</v>
      </c>
      <c r="AR19" s="22">
        <f t="shared" ca="1" si="14"/>
        <v>34422549.009679765</v>
      </c>
      <c r="AS19" s="22">
        <f t="shared" ca="1" si="14"/>
        <v>34412855.807444952</v>
      </c>
      <c r="AT19" s="22">
        <f t="shared" ca="1" si="14"/>
        <v>34402992.126539715</v>
      </c>
      <c r="AU19" s="22">
        <f t="shared" ca="1" si="14"/>
        <v>34393053.472584754</v>
      </c>
      <c r="AV19" s="22">
        <f t="shared" ca="1" si="14"/>
        <v>34383038.872741841</v>
      </c>
      <c r="AW19" s="22">
        <f t="shared" ca="1" si="14"/>
        <v>34372966.746864125</v>
      </c>
      <c r="AX19" s="22">
        <f t="shared" ca="1" si="14"/>
        <v>34362834.161940359</v>
      </c>
      <c r="AY19" s="22">
        <f t="shared" ca="1" si="14"/>
        <v>34352636.340663902</v>
      </c>
      <c r="AZ19" s="22">
        <f t="shared" ca="1" si="14"/>
        <v>34342361.567498423</v>
      </c>
      <c r="BA19" s="23">
        <f ca="1">AZ19</f>
        <v>34342361.567498423</v>
      </c>
      <c r="BB19" s="22">
        <f ca="1">AZ19+AZ21-AZ20</f>
        <v>34332094.42624408</v>
      </c>
      <c r="BC19" s="22">
        <f t="shared" ref="BC19:BM19" ca="1" si="15">BB19+BB21-BB20</f>
        <v>34321606.537473388</v>
      </c>
      <c r="BD19" s="22">
        <f t="shared" ca="1" si="15"/>
        <v>34311091.025292881</v>
      </c>
      <c r="BE19" s="22">
        <f t="shared" ca="1" si="15"/>
        <v>34300464.565031782</v>
      </c>
      <c r="BF19" s="22">
        <f t="shared" ca="1" si="15"/>
        <v>34289707.67673938</v>
      </c>
      <c r="BG19" s="22">
        <f t="shared" ca="1" si="15"/>
        <v>34278750.186097696</v>
      </c>
      <c r="BH19" s="22">
        <f t="shared" ca="1" si="15"/>
        <v>34267705.76518932</v>
      </c>
      <c r="BI19" s="22">
        <f t="shared" ca="1" si="15"/>
        <v>34256614.324019112</v>
      </c>
      <c r="BJ19" s="22">
        <f t="shared" ca="1" si="15"/>
        <v>34245428.681837156</v>
      </c>
      <c r="BK19" s="22">
        <f t="shared" ca="1" si="15"/>
        <v>34234110.038547404</v>
      </c>
      <c r="BL19" s="22">
        <f t="shared" ca="1" si="15"/>
        <v>34222836.242804609</v>
      </c>
      <c r="BM19" s="22">
        <f t="shared" ca="1" si="15"/>
        <v>34211511.052050874</v>
      </c>
      <c r="BN19" s="23">
        <f ca="1">BM19</f>
        <v>34211511.052050874</v>
      </c>
      <c r="BO19" s="22">
        <f ca="1">BM19+BM21-BM20</f>
        <v>34200118.985179432</v>
      </c>
      <c r="BP19" s="22">
        <f t="shared" ref="BP19:BZ19" ca="1" si="16">BO19+BO21-BO20</f>
        <v>34188703.529230304</v>
      </c>
      <c r="BQ19" s="22">
        <f t="shared" ca="1" si="16"/>
        <v>34177201.915863365</v>
      </c>
      <c r="BR19" s="22">
        <f t="shared" ca="1" si="16"/>
        <v>34165679.001589142</v>
      </c>
      <c r="BS19" s="22">
        <f t="shared" ca="1" si="16"/>
        <v>34154056.269311912</v>
      </c>
      <c r="BT19" s="22">
        <f t="shared" ca="1" si="16"/>
        <v>34142377.238543779</v>
      </c>
      <c r="BU19" s="22">
        <f t="shared" ca="1" si="16"/>
        <v>34130532.705642976</v>
      </c>
      <c r="BV19" s="22">
        <f t="shared" ca="1" si="16"/>
        <v>34118585.2418347</v>
      </c>
      <c r="BW19" s="22">
        <f t="shared" ca="1" si="16"/>
        <v>34106503.600651659</v>
      </c>
      <c r="BX19" s="22">
        <f t="shared" ca="1" si="16"/>
        <v>34094286.946249753</v>
      </c>
      <c r="BY19" s="22">
        <f t="shared" ca="1" si="16"/>
        <v>34082042.435238823</v>
      </c>
      <c r="BZ19" s="22">
        <f t="shared" ca="1" si="16"/>
        <v>34069709.006129205</v>
      </c>
      <c r="CA19" s="23">
        <f ca="1">BZ19</f>
        <v>34069709.006129205</v>
      </c>
      <c r="CB19" s="22">
        <f ca="1">BZ19+BZ21-BZ20</f>
        <v>34057336.537023865</v>
      </c>
      <c r="CC19" s="22">
        <f t="shared" ref="CC19:CM19" ca="1" si="17">CB19+CB21-CB20</f>
        <v>34044906.627143271</v>
      </c>
      <c r="CD19" s="22">
        <f t="shared" ca="1" si="17"/>
        <v>34032453.941923507</v>
      </c>
      <c r="CE19" s="22">
        <f t="shared" ca="1" si="17"/>
        <v>34019970.475382194</v>
      </c>
      <c r="CF19" s="22">
        <f t="shared" ca="1" si="17"/>
        <v>34007439.068320751</v>
      </c>
      <c r="CG19" s="22">
        <f t="shared" ca="1" si="17"/>
        <v>33994832.019926243</v>
      </c>
      <c r="CH19" s="22">
        <f t="shared" ca="1" si="17"/>
        <v>33982160.930147231</v>
      </c>
      <c r="CI19" s="22">
        <f t="shared" ca="1" si="17"/>
        <v>33969458.995206602</v>
      </c>
      <c r="CJ19" s="22">
        <f t="shared" ca="1" si="17"/>
        <v>33956771.389949672</v>
      </c>
      <c r="CK19" s="22">
        <f t="shared" ca="1" si="17"/>
        <v>33944046.096558914</v>
      </c>
      <c r="CL19" s="22">
        <f t="shared" ca="1" si="17"/>
        <v>33931379.420642592</v>
      </c>
      <c r="CM19" s="22">
        <f t="shared" ca="1" si="17"/>
        <v>33918649.619077973</v>
      </c>
      <c r="CN19" s="23">
        <f ca="1">CM19</f>
        <v>33918649.619077973</v>
      </c>
      <c r="CO19" s="22">
        <f ca="1">CM19+CM21-CM20</f>
        <v>33905771.812352642</v>
      </c>
      <c r="CP19" s="22">
        <f t="shared" ref="CP19:CZ19" ca="1" si="18">CO19+CO21-CO20</f>
        <v>33892913.888321958</v>
      </c>
      <c r="CQ19" s="22">
        <f t="shared" ca="1" si="18"/>
        <v>33880015.390017644</v>
      </c>
      <c r="CR19" s="22">
        <f t="shared" ca="1" si="18"/>
        <v>33867027.575532168</v>
      </c>
      <c r="CS19" s="22">
        <f t="shared" ca="1" si="18"/>
        <v>33854044.132090755</v>
      </c>
      <c r="CT19" s="22">
        <f t="shared" ca="1" si="18"/>
        <v>33841043.760806598</v>
      </c>
      <c r="CU19" s="22">
        <f t="shared" ca="1" si="18"/>
        <v>33827982.636979379</v>
      </c>
      <c r="CV19" s="22">
        <f t="shared" ca="1" si="18"/>
        <v>33814932.952235088</v>
      </c>
      <c r="CW19" s="22">
        <f t="shared" ca="1" si="18"/>
        <v>33801825.909905545</v>
      </c>
      <c r="CX19" s="22">
        <f t="shared" ca="1" si="18"/>
        <v>33788742.817742489</v>
      </c>
      <c r="CY19" s="22">
        <f t="shared" ca="1" si="18"/>
        <v>33775729.634014592</v>
      </c>
      <c r="CZ19" s="22">
        <f t="shared" ca="1" si="18"/>
        <v>33762755.591388367</v>
      </c>
      <c r="DA19" s="23">
        <f ca="1">CZ19</f>
        <v>33762755.591388367</v>
      </c>
      <c r="DB19" s="22">
        <f ca="1">CZ19+CZ21-CZ20</f>
        <v>33749846.08270359</v>
      </c>
      <c r="DC19" s="22">
        <f t="shared" ref="DC19:DM19" ca="1" si="19">DB19+DB21-DB20</f>
        <v>33736935.998472445</v>
      </c>
      <c r="DD19" s="22">
        <f t="shared" ca="1" si="19"/>
        <v>33724004.735356525</v>
      </c>
      <c r="DE19" s="22">
        <f t="shared" ca="1" si="19"/>
        <v>33711047.937659897</v>
      </c>
      <c r="DF19" s="22">
        <f t="shared" ca="1" si="19"/>
        <v>33698026.869871922</v>
      </c>
      <c r="DG19" s="22">
        <f t="shared" ca="1" si="19"/>
        <v>33684994.989772677</v>
      </c>
      <c r="DH19" s="22">
        <f t="shared" ca="1" si="19"/>
        <v>33671956.363542348</v>
      </c>
      <c r="DI19" s="22">
        <f t="shared" ca="1" si="19"/>
        <v>33658780.41538433</v>
      </c>
      <c r="DJ19" s="22">
        <f t="shared" ca="1" si="19"/>
        <v>33645597.609002888</v>
      </c>
      <c r="DK19" s="22">
        <f t="shared" ca="1" si="19"/>
        <v>33632445.886266641</v>
      </c>
      <c r="DL19" s="22">
        <f t="shared" ca="1" si="19"/>
        <v>33619328.962521568</v>
      </c>
      <c r="DM19" s="22">
        <f t="shared" ca="1" si="19"/>
        <v>33606234.319312103</v>
      </c>
      <c r="DN19" s="23">
        <f ca="1">DM19</f>
        <v>33606234.319312103</v>
      </c>
      <c r="DO19" s="22">
        <f ca="1">DM19+DM21-DM20</f>
        <v>33593174.376614124</v>
      </c>
      <c r="DP19" s="22">
        <f t="shared" ref="DP19:DZ19" ca="1" si="20">DO19+DO21-DO20</f>
        <v>33580054.161206648</v>
      </c>
      <c r="DQ19" s="22">
        <f t="shared" ca="1" si="20"/>
        <v>33566914.200348035</v>
      </c>
      <c r="DR19" s="22">
        <f t="shared" ca="1" si="20"/>
        <v>33553796.46322732</v>
      </c>
      <c r="DS19" s="22">
        <f t="shared" ca="1" si="20"/>
        <v>33540643.544586379</v>
      </c>
      <c r="DT19" s="22">
        <f t="shared" ca="1" si="20"/>
        <v>33527452.345777631</v>
      </c>
      <c r="DU19" s="22">
        <f t="shared" ca="1" si="20"/>
        <v>33514169.490726497</v>
      </c>
      <c r="DV19" s="22">
        <f t="shared" ca="1" si="20"/>
        <v>33500841.92733055</v>
      </c>
      <c r="DW19" s="22">
        <f t="shared" ca="1" si="20"/>
        <v>33487491.582001884</v>
      </c>
      <c r="DX19" s="22">
        <f t="shared" ca="1" si="20"/>
        <v>33474246.287155014</v>
      </c>
      <c r="DY19" s="22">
        <f t="shared" ca="1" si="20"/>
        <v>33461008.695143167</v>
      </c>
      <c r="DZ19" s="22">
        <f t="shared" ca="1" si="20"/>
        <v>33447685.957729623</v>
      </c>
      <c r="EA19" s="23">
        <f ca="1">DZ19</f>
        <v>33447685.957729623</v>
      </c>
      <c r="EB19" s="22">
        <f ca="1">DZ19+DZ21-DZ20</f>
        <v>33434249.558788177</v>
      </c>
      <c r="EC19" s="22">
        <f t="shared" ref="EC19:EM19" ca="1" si="21">EB19+EB21-EB20</f>
        <v>33420760.087671537</v>
      </c>
      <c r="ED19" s="22">
        <f t="shared" ca="1" si="21"/>
        <v>33407256.922551509</v>
      </c>
      <c r="EE19" s="22">
        <f t="shared" ca="1" si="21"/>
        <v>33393712.611880422</v>
      </c>
      <c r="EF19" s="22">
        <f t="shared" ca="1" si="21"/>
        <v>33380175.370283715</v>
      </c>
      <c r="EG19" s="22">
        <f t="shared" ca="1" si="21"/>
        <v>33366720.168640725</v>
      </c>
      <c r="EH19" s="22">
        <f t="shared" ca="1" si="21"/>
        <v>33353271.26631153</v>
      </c>
      <c r="EI19" s="22">
        <f t="shared" ca="1" si="21"/>
        <v>33339809.904986165</v>
      </c>
      <c r="EJ19" s="22">
        <f t="shared" ca="1" si="21"/>
        <v>33326241.164698299</v>
      </c>
      <c r="EK19" s="22">
        <f t="shared" ca="1" si="21"/>
        <v>33312687.681441955</v>
      </c>
      <c r="EL19" s="22">
        <f t="shared" ca="1" si="21"/>
        <v>33299175.547080241</v>
      </c>
      <c r="EM19" s="22">
        <f t="shared" ca="1" si="21"/>
        <v>33285692.521276016</v>
      </c>
      <c r="EN19" s="23">
        <f ca="1">EM19</f>
        <v>33285692.521276016</v>
      </c>
    </row>
    <row r="20" spans="1:144" ht="12.75" customHeight="1" outlineLevel="1" x14ac:dyDescent="0.2">
      <c r="A20" s="11" t="str">
        <f>Labels!B11</f>
        <v>Capital Depreciation</v>
      </c>
      <c r="B20" s="24">
        <f>B22/Inputs!B19/12</f>
        <v>206222.01441622889</v>
      </c>
      <c r="C20" s="24">
        <f>B19/Inputs!B19/12</f>
        <v>206222.01441622889</v>
      </c>
      <c r="D20" s="24">
        <f>C19/Inputs!B19/12</f>
        <v>206222.01441622889</v>
      </c>
      <c r="E20" s="24">
        <f ca="1">D19/Inputs!B19/12</f>
        <v>206219.27555962783</v>
      </c>
      <c r="F20" s="24">
        <f ca="1">E19/Inputs!B19/12</f>
        <v>206214.07679493717</v>
      </c>
      <c r="G20" s="24">
        <f ca="1">F19/Inputs!B19/12</f>
        <v>206206.35538394903</v>
      </c>
      <c r="H20" s="24">
        <f ca="1">G19/Inputs!B19/12</f>
        <v>206195.85551403518</v>
      </c>
      <c r="I20" s="24">
        <f ca="1">H19/Inputs!B19/12</f>
        <v>206183.37470798977</v>
      </c>
      <c r="J20" s="24">
        <f ca="1">I19/Inputs!B19/12</f>
        <v>206168.3287944335</v>
      </c>
      <c r="K20" s="24">
        <f ca="1">J19/Inputs!B19/12</f>
        <v>206150.89788404104</v>
      </c>
      <c r="L20" s="24">
        <f ca="1">K19/Inputs!B19/12</f>
        <v>206132.10774438168</v>
      </c>
      <c r="M20" s="24">
        <f ca="1">L19/Inputs!B19/12</f>
        <v>206111.47996728122</v>
      </c>
      <c r="N20" s="25">
        <f ca="1">SUM(B20:M20)</f>
        <v>2474247.7955993633</v>
      </c>
      <c r="O20" s="24">
        <f ca="1">M19/Inputs!B19/12</f>
        <v>206089.38759605004</v>
      </c>
      <c r="P20" s="24">
        <f ca="1">O19/Inputs!B19/12</f>
        <v>206065.80335720058</v>
      </c>
      <c r="Q20" s="24">
        <f ca="1">P19/Inputs!B19/12</f>
        <v>206040.72950924351</v>
      </c>
      <c r="R20" s="24">
        <f ca="1">Q19/Inputs!B19/12</f>
        <v>206014.2513031472</v>
      </c>
      <c r="S20" s="24">
        <f ca="1">R19/Inputs!B19/12</f>
        <v>205985.72245379465</v>
      </c>
      <c r="T20" s="24">
        <f ca="1">S19/Inputs!B19/12</f>
        <v>205954.95595814727</v>
      </c>
      <c r="U20" s="24">
        <f ca="1">T19/Inputs!B19/12</f>
        <v>205922.80852354851</v>
      </c>
      <c r="V20" s="24">
        <f ca="1">U19/Inputs!B19/12</f>
        <v>205889.00197737777</v>
      </c>
      <c r="W20" s="24">
        <f ca="1">V19/Inputs!B19/12</f>
        <v>205853.74977262624</v>
      </c>
      <c r="X20" s="24">
        <f ca="1">W19/Inputs!B19/12</f>
        <v>205817.68403632913</v>
      </c>
      <c r="Y20" s="24">
        <f ca="1">X19/Inputs!B19/12</f>
        <v>205780.30132408065</v>
      </c>
      <c r="Z20" s="24">
        <f ca="1">Y19/Inputs!B19/12</f>
        <v>205741.55424740448</v>
      </c>
      <c r="AA20" s="25">
        <f ca="1">SUM(O20:Z20)</f>
        <v>2471155.9500589501</v>
      </c>
      <c r="AB20" s="24">
        <f ca="1">Z19/Inputs!B19/12</f>
        <v>205701.19453385504</v>
      </c>
      <c r="AC20" s="24">
        <f ca="1">AB19/Inputs!B19/12</f>
        <v>205659.55620004775</v>
      </c>
      <c r="AD20" s="24">
        <f ca="1">AC19/Inputs!B19/12</f>
        <v>205616.69436528088</v>
      </c>
      <c r="AE20" s="24">
        <f ca="1">AD19/Inputs!B19/12</f>
        <v>205572.37977106354</v>
      </c>
      <c r="AF20" s="24">
        <f ca="1">AE19/Inputs!B19/12</f>
        <v>205526.58703274338</v>
      </c>
      <c r="AG20" s="24">
        <f ca="1">AF19/Inputs!B19/12</f>
        <v>205479.71597949904</v>
      </c>
      <c r="AH20" s="24">
        <f ca="1">AG19/Inputs!B19/12</f>
        <v>205431.23364989311</v>
      </c>
      <c r="AI20" s="24">
        <f ca="1">AH19/Inputs!B19/12</f>
        <v>205381.82028283316</v>
      </c>
      <c r="AJ20" s="24">
        <f ca="1">AI19/Inputs!B19/12</f>
        <v>205331.66755358261</v>
      </c>
      <c r="AK20" s="24">
        <f ca="1">AJ19/Inputs!B19/12</f>
        <v>205280.75165032622</v>
      </c>
      <c r="AL20" s="24">
        <f ca="1">AK19/Inputs!B19/12</f>
        <v>205229.15793079147</v>
      </c>
      <c r="AM20" s="24">
        <f ca="1">AL19/Inputs!B19/12</f>
        <v>205175.95597289692</v>
      </c>
      <c r="AN20" s="25">
        <f ca="1">SUM(AB20:AM20)</f>
        <v>2465386.7149228132</v>
      </c>
      <c r="AO20" s="24">
        <f ca="1">AM19/Inputs!B19/12</f>
        <v>205121.47615559437</v>
      </c>
      <c r="AP20" s="24">
        <f ca="1">AO19/Inputs!B19/12</f>
        <v>205066.14981231422</v>
      </c>
      <c r="AQ20" s="24">
        <f ca="1">AP19/Inputs!B19/12</f>
        <v>205010.03075181704</v>
      </c>
      <c r="AR20" s="24">
        <f ca="1">AQ19/Inputs!B19/12</f>
        <v>204953.25174938503</v>
      </c>
      <c r="AS20" s="24">
        <f ca="1">AR19/Inputs!B19/12</f>
        <v>204896.12505761764</v>
      </c>
      <c r="AT20" s="24">
        <f ca="1">AS19/Inputs!B19/12</f>
        <v>204838.42742526755</v>
      </c>
      <c r="AU20" s="24">
        <f ca="1">AT19/Inputs!B19/12</f>
        <v>204779.71503892689</v>
      </c>
      <c r="AV20" s="24">
        <f ca="1">AU19/Inputs!B19/12</f>
        <v>204720.55638443306</v>
      </c>
      <c r="AW20" s="24">
        <f ca="1">AV19/Inputs!B19/12</f>
        <v>204660.94567108239</v>
      </c>
      <c r="AX20" s="24">
        <f ca="1">AW19/Inputs!B19/12</f>
        <v>204600.99254085787</v>
      </c>
      <c r="AY20" s="24">
        <f ca="1">AX19/Inputs!B19/12</f>
        <v>204540.67953535926</v>
      </c>
      <c r="AZ20" s="24">
        <f ca="1">AY19/Inputs!B19/12</f>
        <v>204479.97821823752</v>
      </c>
      <c r="BA20" s="25">
        <f ca="1">SUM(AO20:AZ20)</f>
        <v>2457668.3283408927</v>
      </c>
      <c r="BB20" s="24">
        <f ca="1">AZ19/Inputs!B19/12</f>
        <v>204418.81885415726</v>
      </c>
      <c r="BC20" s="24">
        <f ca="1">BB19/Inputs!B19/12</f>
        <v>204357.7049181195</v>
      </c>
      <c r="BD20" s="24">
        <f ca="1">BC19/Inputs!B19/12</f>
        <v>204295.27700877015</v>
      </c>
      <c r="BE20" s="24">
        <f ca="1">BD19/Inputs!B19/12</f>
        <v>204232.68467436239</v>
      </c>
      <c r="BF20" s="24">
        <f ca="1">BE19/Inputs!B19/12</f>
        <v>204169.43193471301</v>
      </c>
      <c r="BG20" s="24">
        <f ca="1">BF19/Inputs!B19/12</f>
        <v>204105.40283773441</v>
      </c>
      <c r="BH20" s="24">
        <f ca="1">BG19/Inputs!B19/12</f>
        <v>204040.17967915293</v>
      </c>
      <c r="BI20" s="24">
        <f ca="1">BH19/Inputs!B19/12</f>
        <v>203974.43907850786</v>
      </c>
      <c r="BJ20" s="24">
        <f ca="1">BI19/Inputs!B19/12</f>
        <v>203908.41859535186</v>
      </c>
      <c r="BK20" s="24">
        <f ca="1">BJ19/Inputs!B19/12</f>
        <v>203841.83739188782</v>
      </c>
      <c r="BL20" s="24">
        <f ca="1">BK19/Inputs!B19/12</f>
        <v>203774.46451516313</v>
      </c>
      <c r="BM20" s="24">
        <f ca="1">BL19/Inputs!B19/12</f>
        <v>203707.35858812268</v>
      </c>
      <c r="BN20" s="25">
        <f ca="1">SUM(BB20:BM20)</f>
        <v>2448826.0180760431</v>
      </c>
      <c r="BO20" s="24">
        <f ca="1">BM19/Inputs!B19/12</f>
        <v>203639.94673839805</v>
      </c>
      <c r="BP20" s="24">
        <f ca="1">BO19/Inputs!B19/12</f>
        <v>203572.13681654423</v>
      </c>
      <c r="BQ20" s="24">
        <f ca="1">BP19/Inputs!B19/12</f>
        <v>203504.18767398992</v>
      </c>
      <c r="BR20" s="24">
        <f ca="1">BQ19/Inputs!B19/12</f>
        <v>203435.72568966288</v>
      </c>
      <c r="BS20" s="24">
        <f ca="1">BR19/Inputs!B19/12</f>
        <v>203367.13691422108</v>
      </c>
      <c r="BT20" s="24">
        <f ca="1">BS19/Inputs!B19/12</f>
        <v>203297.95398399947</v>
      </c>
      <c r="BU20" s="24">
        <f ca="1">BT19/Inputs!B19/12</f>
        <v>203228.43594371298</v>
      </c>
      <c r="BV20" s="24">
        <f ca="1">BU19/Inputs!B19/12</f>
        <v>203157.93277168437</v>
      </c>
      <c r="BW20" s="24">
        <f ca="1">BV19/Inputs!B19/12</f>
        <v>203086.81691568275</v>
      </c>
      <c r="BX20" s="24">
        <f ca="1">BW19/Inputs!B19/12</f>
        <v>203014.90238483131</v>
      </c>
      <c r="BY20" s="24">
        <f ca="1">BX19/Inputs!B19/12</f>
        <v>202942.18420386757</v>
      </c>
      <c r="BZ20" s="24">
        <f ca="1">BY19/Inputs!B19/12</f>
        <v>202869.30020975487</v>
      </c>
      <c r="CA20" s="25">
        <f ca="1">SUM(BO20:BZ20)</f>
        <v>2439116.6602463499</v>
      </c>
      <c r="CB20" s="24">
        <f ca="1">BZ19/Inputs!B19/12</f>
        <v>202795.88694124526</v>
      </c>
      <c r="CC20" s="24">
        <f ca="1">CB19/Inputs!B19/12</f>
        <v>202722.24129180869</v>
      </c>
      <c r="CD20" s="24">
        <f ca="1">CC19/Inputs!B19/12</f>
        <v>202648.25373299568</v>
      </c>
      <c r="CE20" s="24">
        <f ca="1">CD19/Inputs!B19/12</f>
        <v>202574.13060668754</v>
      </c>
      <c r="CF20" s="24">
        <f ca="1">CE19/Inputs!B19/12</f>
        <v>202499.82425822734</v>
      </c>
      <c r="CG20" s="24">
        <f ca="1">CF19/Inputs!B19/12</f>
        <v>202425.23254952827</v>
      </c>
      <c r="CH20" s="24">
        <f ca="1">CG19/Inputs!B19/12</f>
        <v>202350.19059479909</v>
      </c>
      <c r="CI20" s="24">
        <f ca="1">CH19/Inputs!B19/12</f>
        <v>202274.76744135257</v>
      </c>
      <c r="CJ20" s="24">
        <f ca="1">CI19/Inputs!B19/12</f>
        <v>202199.16068575357</v>
      </c>
      <c r="CK20" s="24">
        <f ca="1">CJ19/Inputs!B19/12</f>
        <v>202123.63922589089</v>
      </c>
      <c r="CL20" s="24">
        <f ca="1">CK19/Inputs!B19/12</f>
        <v>202047.89343189829</v>
      </c>
      <c r="CM20" s="24">
        <f ca="1">CL19/Inputs!B19/12</f>
        <v>201972.49655144403</v>
      </c>
      <c r="CN20" s="25">
        <f ca="1">SUM(CB20:CM20)</f>
        <v>2428633.717311631</v>
      </c>
      <c r="CO20" s="24">
        <f ca="1">CM19/Inputs!B19/12</f>
        <v>201896.72392308316</v>
      </c>
      <c r="CP20" s="24">
        <f ca="1">CO19/Inputs!B19/12</f>
        <v>201820.0703116229</v>
      </c>
      <c r="CQ20" s="24">
        <f ca="1">CP19/Inputs!B19/12</f>
        <v>201743.53504953545</v>
      </c>
      <c r="CR20" s="24">
        <f ca="1">CQ19/Inputs!B19/12</f>
        <v>201666.75827391454</v>
      </c>
      <c r="CS20" s="24">
        <f ca="1">CR19/Inputs!B19/12</f>
        <v>201589.44985435813</v>
      </c>
      <c r="CT20" s="24">
        <f ca="1">CS19/Inputs!B19/12</f>
        <v>201512.16745292116</v>
      </c>
      <c r="CU20" s="24">
        <f ca="1">CT19/Inputs!B19/12</f>
        <v>201434.78429051547</v>
      </c>
      <c r="CV20" s="24">
        <f ca="1">CU19/Inputs!B19/12</f>
        <v>201357.03950582966</v>
      </c>
      <c r="CW20" s="24">
        <f ca="1">CV19/Inputs!B19/12</f>
        <v>201279.36281092314</v>
      </c>
      <c r="CX20" s="24">
        <f ca="1">CW19/Inputs!B19/12</f>
        <v>201201.34470181874</v>
      </c>
      <c r="CY20" s="24">
        <f ca="1">CX19/Inputs!B19/12</f>
        <v>201123.46915322912</v>
      </c>
      <c r="CZ20" s="24">
        <f ca="1">CY19/Inputs!B19/12</f>
        <v>201046.00972627732</v>
      </c>
      <c r="DA20" s="25">
        <f ca="1">SUM(CO20:CZ20)</f>
        <v>2417670.7150540287</v>
      </c>
      <c r="DB20" s="24">
        <f ca="1">CZ19/Inputs!B19/12</f>
        <v>200968.78328207359</v>
      </c>
      <c r="DC20" s="24">
        <f ca="1">DB19/Inputs!B19/12</f>
        <v>200891.94096847376</v>
      </c>
      <c r="DD20" s="24">
        <f ca="1">DC19/Inputs!B19/12</f>
        <v>200815.09522900265</v>
      </c>
      <c r="DE20" s="24">
        <f ca="1">DD19/Inputs!B19/12</f>
        <v>200738.12342474121</v>
      </c>
      <c r="DF20" s="24">
        <f ca="1">DE19/Inputs!B19/12</f>
        <v>200660.99962892794</v>
      </c>
      <c r="DG20" s="24">
        <f ca="1">DF19/Inputs!B19/12</f>
        <v>200583.49327304715</v>
      </c>
      <c r="DH20" s="24">
        <f ca="1">DG19/Inputs!B19/12</f>
        <v>200505.92255817071</v>
      </c>
      <c r="DI20" s="24">
        <f ca="1">DH19/Inputs!B19/12</f>
        <v>200428.31168775205</v>
      </c>
      <c r="DJ20" s="24">
        <f ca="1">DI19/Inputs!B19/12</f>
        <v>200349.88342490673</v>
      </c>
      <c r="DK20" s="24">
        <f ca="1">DJ19/Inputs!B19/12</f>
        <v>200271.41433930292</v>
      </c>
      <c r="DL20" s="24">
        <f ca="1">DK19/Inputs!B19/12</f>
        <v>200193.13027539666</v>
      </c>
      <c r="DM20" s="24">
        <f ca="1">DL19/Inputs!B19/12</f>
        <v>200115.05334834266</v>
      </c>
      <c r="DN20" s="25">
        <f ca="1">SUM(DB20:DM20)</f>
        <v>2406522.151440138</v>
      </c>
      <c r="DO20" s="24">
        <f ca="1">DM19/Inputs!B19/12</f>
        <v>200037.1090435244</v>
      </c>
      <c r="DP20" s="24">
        <f ca="1">DO19/Inputs!B19/12</f>
        <v>199959.37128936977</v>
      </c>
      <c r="DQ20" s="24">
        <f ca="1">DP19/Inputs!B19/12</f>
        <v>199881.27476908721</v>
      </c>
      <c r="DR20" s="24">
        <f ca="1">DQ19/Inputs!B19/12</f>
        <v>199803.06071635734</v>
      </c>
      <c r="DS20" s="24">
        <f ca="1">DR19/Inputs!B19/12</f>
        <v>199724.9789477817</v>
      </c>
      <c r="DT20" s="24">
        <f ca="1">DS19/Inputs!B19/12</f>
        <v>199646.68776539512</v>
      </c>
      <c r="DU20" s="24">
        <f ca="1">DT19/Inputs!B19/12</f>
        <v>199568.16872486685</v>
      </c>
      <c r="DV20" s="24">
        <f ca="1">DU19/Inputs!B19/12</f>
        <v>199489.10411146726</v>
      </c>
      <c r="DW20" s="24">
        <f ca="1">DV19/Inputs!B19/12</f>
        <v>199409.77337696755</v>
      </c>
      <c r="DX20" s="24">
        <f ca="1">DW19/Inputs!B19/12</f>
        <v>199330.30703572548</v>
      </c>
      <c r="DY20" s="24">
        <f ca="1">DX19/Inputs!B19/12</f>
        <v>199251.46599497032</v>
      </c>
      <c r="DZ20" s="24">
        <f ca="1">DY19/Inputs!B19/12</f>
        <v>199172.67080442363</v>
      </c>
      <c r="EA20" s="25">
        <f ca="1">SUM(DO20:DZ20)</f>
        <v>2395273.9725799365</v>
      </c>
      <c r="EB20" s="24">
        <f ca="1">DZ19/Inputs!B19/12</f>
        <v>199093.36879600966</v>
      </c>
      <c r="EC20" s="24">
        <f ca="1">EB19/Inputs!B19/12</f>
        <v>199013.39023088201</v>
      </c>
      <c r="ED20" s="24">
        <f ca="1">EC19/Inputs!B19/12</f>
        <v>198933.09575994962</v>
      </c>
      <c r="EE20" s="24">
        <f ca="1">ED19/Inputs!B19/12</f>
        <v>198852.71977709231</v>
      </c>
      <c r="EF20" s="24">
        <f ca="1">EE19/Inputs!B19/12</f>
        <v>198772.09888024061</v>
      </c>
      <c r="EG20" s="24">
        <f ca="1">EF19/Inputs!B19/12</f>
        <v>198691.52006121259</v>
      </c>
      <c r="EH20" s="24">
        <f ca="1">EG19/Inputs!B19/12</f>
        <v>198611.42957524242</v>
      </c>
      <c r="EI20" s="24">
        <f ca="1">EH19/Inputs!B19/12</f>
        <v>198531.37658518765</v>
      </c>
      <c r="EJ20" s="24">
        <f ca="1">EI19/Inputs!B19/12</f>
        <v>198451.24943444144</v>
      </c>
      <c r="EK20" s="24">
        <f ca="1">EJ19/Inputs!B19/12</f>
        <v>198370.48312320418</v>
      </c>
      <c r="EL20" s="24">
        <f ca="1">EK19/Inputs!B19/12</f>
        <v>198289.80762763068</v>
      </c>
      <c r="EM20" s="24">
        <f ca="1">EL19/Inputs!B19/12</f>
        <v>198209.37825643001</v>
      </c>
      <c r="EN20" s="25">
        <f ca="1">SUM(EB20:EM20)</f>
        <v>2383819.9181075231</v>
      </c>
    </row>
    <row r="21" spans="1:144" ht="12.75" customHeight="1" outlineLevel="1" x14ac:dyDescent="0.2">
      <c r="A21" s="11" t="str">
        <f>Labels!B19</f>
        <v>Capital Investment</v>
      </c>
      <c r="B21" s="24">
        <f>B20+(B22-B19)/Inputs!B22/12</f>
        <v>206222.01441622889</v>
      </c>
      <c r="C21" s="24">
        <f ca="1">C20+(C22-C19)/Inputs!B22/12</f>
        <v>205761.88650725401</v>
      </c>
      <c r="D21" s="24">
        <f ca="1">D20+(D22-D19)/Inputs!B22/12</f>
        <v>205348.62194818808</v>
      </c>
      <c r="E21" s="24">
        <f ca="1">E20+(E22-E19)/Inputs!B22/12</f>
        <v>204922.07851362092</v>
      </c>
      <c r="F21" s="24">
        <f ca="1">F20+(F22-F19)/Inputs!B22/12</f>
        <v>204450.09864940547</v>
      </c>
      <c r="G21" s="24">
        <f ca="1">G20+(G22-G19)/Inputs!B22/12</f>
        <v>204109.57996832547</v>
      </c>
      <c r="H21" s="24">
        <f ca="1">H20+(H22-H19)/Inputs!B22/12</f>
        <v>203668.14203658322</v>
      </c>
      <c r="I21" s="24">
        <f ca="1">I20+(I22-I19)/Inputs!B22/12</f>
        <v>203254.98176204885</v>
      </c>
      <c r="J21" s="24">
        <f ca="1">J20+(J22-J19)/Inputs!B22/12</f>
        <v>203011.58533166171</v>
      </c>
      <c r="K21" s="24">
        <f ca="1">K20+(K22-K19)/Inputs!B22/12</f>
        <v>202685.43133116365</v>
      </c>
      <c r="L21" s="24">
        <f ca="1">L20+(L22-L19)/Inputs!B22/12</f>
        <v>202420.58937754441</v>
      </c>
      <c r="M21" s="24">
        <f ca="1">M20+(M22-M19)/Inputs!B22/12</f>
        <v>202149.32784056664</v>
      </c>
      <c r="N21" s="25">
        <f ca="1">SUM(B21:M21)</f>
        <v>2448004.3376825913</v>
      </c>
      <c r="O21" s="24">
        <f ca="1">O20+(O22-O19)/Inputs!B22/12</f>
        <v>201876.98113926372</v>
      </c>
      <c r="P21" s="24">
        <f ca="1">P20+(P22-P19)/Inputs!B22/12</f>
        <v>201617.46473302162</v>
      </c>
      <c r="Q21" s="24">
        <f ca="1">Q20+(Q22-Q19)/Inputs!B22/12</f>
        <v>201247.88281800761</v>
      </c>
      <c r="R21" s="24">
        <f ca="1">R20+(R22-R19)/Inputs!B22/12</f>
        <v>200845.48003438974</v>
      </c>
      <c r="S21" s="24">
        <f ca="1">S20+(S22-S19)/Inputs!B22/12</f>
        <v>200584.9534412011</v>
      </c>
      <c r="T21" s="24">
        <f ca="1">T20+(T22-T19)/Inputs!B22/12</f>
        <v>200275.45620146728</v>
      </c>
      <c r="U21" s="24">
        <f ca="1">U20+(U22-U19)/Inputs!B22/12</f>
        <v>200000.43812529778</v>
      </c>
      <c r="V21" s="24">
        <f ca="1">V20+(V22-V19)/Inputs!B22/12</f>
        <v>199829.95827946407</v>
      </c>
      <c r="W21" s="24">
        <f ca="1">W20+(W22-W19)/Inputs!B22/12</f>
        <v>199573.45411487934</v>
      </c>
      <c r="X21" s="24">
        <f ca="1">X20+(X22-X19)/Inputs!B22/12</f>
        <v>199308.17515473519</v>
      </c>
      <c r="Y21" s="24">
        <f ca="1">Y20+(Y22-Y19)/Inputs!B22/12</f>
        <v>198999.86944776544</v>
      </c>
      <c r="Z21" s="24">
        <f ca="1">Z20+(Z22-Z19)/Inputs!B22/12</f>
        <v>198746.31416778135</v>
      </c>
      <c r="AA21" s="25">
        <f ca="1">SUM(O21:Z21)</f>
        <v>2402906.4276572745</v>
      </c>
      <c r="AB21" s="24">
        <f ca="1">AB20+(AB22-AB19)/Inputs!B22/12</f>
        <v>198500.40629301357</v>
      </c>
      <c r="AC21" s="24">
        <f ca="1">AC20+(AC22-AC19)/Inputs!B22/12</f>
        <v>198214.70437154526</v>
      </c>
      <c r="AD21" s="24">
        <f ca="1">AD20+(AD22-AD19)/Inputs!B22/12</f>
        <v>197923.51432749163</v>
      </c>
      <c r="AE21" s="24">
        <f ca="1">AE20+(AE22-AE19)/Inputs!B22/12</f>
        <v>197698.04282600994</v>
      </c>
      <c r="AF21" s="24">
        <f ca="1">AF20+(AF22-AF19)/Inputs!B22/12</f>
        <v>197381.55565894785</v>
      </c>
      <c r="AG21" s="24">
        <f ca="1">AG20+(AG22-AG19)/Inputs!B22/12</f>
        <v>197178.27031342595</v>
      </c>
      <c r="AH21" s="24">
        <f ca="1">AH20+(AH22-AH19)/Inputs!B22/12</f>
        <v>197005.57513580529</v>
      </c>
      <c r="AI21" s="24">
        <f ca="1">AI20+(AI22-AI19)/Inputs!B22/12</f>
        <v>196827.9485357556</v>
      </c>
      <c r="AJ21" s="24">
        <f ca="1">AJ20+(AJ22-AJ19)/Inputs!B22/12</f>
        <v>196663.92267174114</v>
      </c>
      <c r="AK21" s="24">
        <f ca="1">AK20+(AK22-AK19)/Inputs!B22/12</f>
        <v>196342.82272404726</v>
      </c>
      <c r="AL21" s="24">
        <f ca="1">AL20+(AL22-AL19)/Inputs!B22/12</f>
        <v>196076.54862396262</v>
      </c>
      <c r="AM21" s="24">
        <f ca="1">AM20+(AM22-AM19)/Inputs!B22/12</f>
        <v>195881.13030182594</v>
      </c>
      <c r="AN21" s="25">
        <f ca="1">SUM(AB21:AM21)</f>
        <v>2365694.4417835716</v>
      </c>
      <c r="AO21" s="24">
        <f ca="1">AO20+(AO22-AO19)/Inputs!B22/12</f>
        <v>195693.47399207304</v>
      </c>
      <c r="AP21" s="24">
        <f ca="1">AP20+(AP22-AP19)/Inputs!B22/12</f>
        <v>195527.27740372941</v>
      </c>
      <c r="AQ21" s="24">
        <f ca="1">AQ20+(AQ22-AQ19)/Inputs!B22/12</f>
        <v>195412.74653490167</v>
      </c>
      <c r="AR21" s="24">
        <f ca="1">AR20+(AR22-AR19)/Inputs!B22/12</f>
        <v>195260.04951456632</v>
      </c>
      <c r="AS21" s="24">
        <f ca="1">AS20+(AS22-AS19)/Inputs!B22/12</f>
        <v>195032.44415237839</v>
      </c>
      <c r="AT21" s="24">
        <f ca="1">AT20+(AT22-AT19)/Inputs!B22/12</f>
        <v>194899.7734703061</v>
      </c>
      <c r="AU21" s="24">
        <f ca="1">AU20+(AU22-AU19)/Inputs!B22/12</f>
        <v>194765.11519601263</v>
      </c>
      <c r="AV21" s="24">
        <f ca="1">AV20+(AV22-AV19)/Inputs!B22/12</f>
        <v>194648.43050671474</v>
      </c>
      <c r="AW21" s="24">
        <f ca="1">AW20+(AW22-AW19)/Inputs!B22/12</f>
        <v>194528.36074731479</v>
      </c>
      <c r="AX21" s="24">
        <f ca="1">AX20+(AX22-AX19)/Inputs!B22/12</f>
        <v>194403.17126440423</v>
      </c>
      <c r="AY21" s="24">
        <f ca="1">AY20+(AY22-AY19)/Inputs!B22/12</f>
        <v>194265.90636988202</v>
      </c>
      <c r="AZ21" s="24">
        <f ca="1">AZ20+(AZ22-AZ19)/Inputs!B22/12</f>
        <v>194212.83696388925</v>
      </c>
      <c r="BA21" s="25">
        <f ca="1">SUM(AO21:AZ21)</f>
        <v>2338649.5861161728</v>
      </c>
      <c r="BB21" s="24">
        <f ca="1">BB20+(BB22-BB19)/Inputs!B22/12</f>
        <v>193930.9300834708</v>
      </c>
      <c r="BC21" s="24">
        <f ca="1">BC20+(BC22-BC19)/Inputs!B22/12</f>
        <v>193842.1927376088</v>
      </c>
      <c r="BD21" s="24">
        <f ca="1">BD20+(BD22-BD19)/Inputs!B22/12</f>
        <v>193668.81674767565</v>
      </c>
      <c r="BE21" s="24">
        <f ca="1">BE20+(BE22-BE19)/Inputs!B22/12</f>
        <v>193475.79638195498</v>
      </c>
      <c r="BF21" s="24">
        <f ca="1">BF20+(BF22-BF19)/Inputs!B22/12</f>
        <v>193211.94129303008</v>
      </c>
      <c r="BG21" s="24">
        <f ca="1">BG20+(BG22-BG19)/Inputs!B22/12</f>
        <v>193060.98192935679</v>
      </c>
      <c r="BH21" s="24">
        <f ca="1">BH20+(BH22-BH19)/Inputs!B22/12</f>
        <v>192948.73850894746</v>
      </c>
      <c r="BI21" s="24">
        <f ca="1">BI20+(BI22-BI19)/Inputs!B22/12</f>
        <v>192788.79689655526</v>
      </c>
      <c r="BJ21" s="24">
        <f ca="1">BJ20+(BJ22-BJ19)/Inputs!B22/12</f>
        <v>192589.77530560203</v>
      </c>
      <c r="BK21" s="24">
        <f ca="1">BK20+(BK22-BK19)/Inputs!B22/12</f>
        <v>192568.04164909667</v>
      </c>
      <c r="BL21" s="24">
        <f ca="1">BL20+(BL22-BL19)/Inputs!B22/12</f>
        <v>192449.27376142525</v>
      </c>
      <c r="BM21" s="24">
        <f ca="1">BM20+(BM22-BM19)/Inputs!B22/12</f>
        <v>192315.29171668159</v>
      </c>
      <c r="BN21" s="25">
        <f ca="1">SUM(BB21:BM21)</f>
        <v>2316850.5770114055</v>
      </c>
      <c r="BO21" s="24">
        <f ca="1">BO20+(BO22-BO19)/Inputs!B22/12</f>
        <v>192224.49078927183</v>
      </c>
      <c r="BP21" s="24">
        <f ca="1">BP20+(BP22-BP19)/Inputs!B22/12</f>
        <v>192070.52344960842</v>
      </c>
      <c r="BQ21" s="24">
        <f ca="1">BQ20+(BQ22-BQ19)/Inputs!B22/12</f>
        <v>191981.2733997711</v>
      </c>
      <c r="BR21" s="24">
        <f ca="1">BR20+(BR22-BR19)/Inputs!B22/12</f>
        <v>191812.99341243823</v>
      </c>
      <c r="BS21" s="24">
        <f ca="1">BS20+(BS22-BS19)/Inputs!B22/12</f>
        <v>191688.10614609296</v>
      </c>
      <c r="BT21" s="24">
        <f ca="1">BT20+(BT22-BT19)/Inputs!B22/12</f>
        <v>191453.42108319895</v>
      </c>
      <c r="BU21" s="24">
        <f ca="1">BU20+(BU22-BU19)/Inputs!B22/12</f>
        <v>191280.97213543596</v>
      </c>
      <c r="BV21" s="24">
        <f ca="1">BV20+(BV22-BV19)/Inputs!B22/12</f>
        <v>191076.29158863879</v>
      </c>
      <c r="BW21" s="24">
        <f ca="1">BW20+(BW22-BW19)/Inputs!B22/12</f>
        <v>190870.16251378023</v>
      </c>
      <c r="BX21" s="24">
        <f ca="1">BX20+(BX22-BX19)/Inputs!B22/12</f>
        <v>190770.39137390468</v>
      </c>
      <c r="BY21" s="24">
        <f ca="1">BY20+(BY22-BY19)/Inputs!B22/12</f>
        <v>190608.75509425197</v>
      </c>
      <c r="BZ21" s="24">
        <f ca="1">BZ20+(BZ22-BZ19)/Inputs!B22/12</f>
        <v>190496.83110441372</v>
      </c>
      <c r="CA21" s="25">
        <f ca="1">SUM(BO21:BZ21)</f>
        <v>2296334.2120908066</v>
      </c>
      <c r="CB21" s="24">
        <f ca="1">CB20+(CB22-CB19)/Inputs!B22/12</f>
        <v>190365.97706065598</v>
      </c>
      <c r="CC21" s="24">
        <f ca="1">CC20+(CC22-CC19)/Inputs!B22/12</f>
        <v>190269.55607204337</v>
      </c>
      <c r="CD21" s="24">
        <f ca="1">CD20+(CD22-CD19)/Inputs!B22/12</f>
        <v>190164.78719168305</v>
      </c>
      <c r="CE21" s="24">
        <f ca="1">CE20+(CE22-CE19)/Inputs!B22/12</f>
        <v>190042.7235452446</v>
      </c>
      <c r="CF21" s="24">
        <f ca="1">CF20+(CF22-CF19)/Inputs!B22/12</f>
        <v>189892.77586372313</v>
      </c>
      <c r="CG21" s="24">
        <f ca="1">CG20+(CG22-CG19)/Inputs!B22/12</f>
        <v>189754.14277051741</v>
      </c>
      <c r="CH21" s="24">
        <f ca="1">CH20+(CH22-CH19)/Inputs!B22/12</f>
        <v>189648.25565416965</v>
      </c>
      <c r="CI21" s="24">
        <f ca="1">CI20+(CI22-CI19)/Inputs!B22/12</f>
        <v>189587.16218442816</v>
      </c>
      <c r="CJ21" s="24">
        <f ca="1">CJ20+(CJ22-CJ19)/Inputs!B22/12</f>
        <v>189473.86729499648</v>
      </c>
      <c r="CK21" s="24">
        <f ca="1">CK20+(CK22-CK19)/Inputs!B22/12</f>
        <v>189456.96330957449</v>
      </c>
      <c r="CL21" s="24">
        <f ca="1">CL20+(CL22-CL19)/Inputs!B22/12</f>
        <v>189318.09186728235</v>
      </c>
      <c r="CM21" s="24">
        <f ca="1">CM20+(CM22-CM19)/Inputs!B22/12</f>
        <v>189094.68982611698</v>
      </c>
      <c r="CN21" s="25">
        <f ca="1">SUM(CB21:CM21)</f>
        <v>2277068.9926404357</v>
      </c>
      <c r="CO21" s="24">
        <f ca="1">CO20+(CO22-CO19)/Inputs!B22/12</f>
        <v>189038.79989239882</v>
      </c>
      <c r="CP21" s="24">
        <f ca="1">CP20+(CP22-CP19)/Inputs!B22/12</f>
        <v>188921.57200730313</v>
      </c>
      <c r="CQ21" s="24">
        <f ca="1">CQ20+(CQ22-CQ19)/Inputs!B22/12</f>
        <v>188755.72056405889</v>
      </c>
      <c r="CR21" s="24">
        <f ca="1">CR20+(CR22-CR19)/Inputs!B22/12</f>
        <v>188683.31483249841</v>
      </c>
      <c r="CS21" s="24">
        <f ca="1">CS20+(CS22-CS19)/Inputs!B22/12</f>
        <v>188589.07857020182</v>
      </c>
      <c r="CT21" s="24">
        <f ca="1">CT20+(CT22-CT19)/Inputs!B22/12</f>
        <v>188451.04362570154</v>
      </c>
      <c r="CU21" s="24">
        <f ca="1">CU20+(CU22-CU19)/Inputs!B22/12</f>
        <v>188385.0995462256</v>
      </c>
      <c r="CV21" s="24">
        <f ca="1">CV20+(CV22-CV19)/Inputs!B22/12</f>
        <v>188249.9971762895</v>
      </c>
      <c r="CW21" s="24">
        <f ca="1">CW20+(CW22-CW19)/Inputs!B22/12</f>
        <v>188196.27064786959</v>
      </c>
      <c r="CX21" s="24">
        <f ca="1">CX20+(CX22-CX19)/Inputs!B22/12</f>
        <v>188188.16097392116</v>
      </c>
      <c r="CY21" s="24">
        <f ca="1">CY20+(CY22-CY19)/Inputs!B22/12</f>
        <v>188149.42652700187</v>
      </c>
      <c r="CZ21" s="24">
        <f ca="1">CZ20+(CZ22-CZ19)/Inputs!B22/12</f>
        <v>188136.50104150019</v>
      </c>
      <c r="DA21" s="25">
        <f ca="1">SUM(CO21:CZ21)</f>
        <v>2261744.9854049706</v>
      </c>
      <c r="DB21" s="24">
        <f ca="1">DB20+(DB22-DB19)/Inputs!B22/12</f>
        <v>188058.69905092233</v>
      </c>
      <c r="DC21" s="24">
        <f ca="1">DC20+(DC22-DC19)/Inputs!B22/12</f>
        <v>187960.67785255943</v>
      </c>
      <c r="DD21" s="24">
        <f ca="1">DD20+(DD22-DD19)/Inputs!B22/12</f>
        <v>187858.29753237063</v>
      </c>
      <c r="DE21" s="24">
        <f ca="1">DE20+(DE22-DE19)/Inputs!B22/12</f>
        <v>187717.05563676459</v>
      </c>
      <c r="DF21" s="24">
        <f ca="1">DF20+(DF22-DF19)/Inputs!B22/12</f>
        <v>187629.11952968713</v>
      </c>
      <c r="DG21" s="24">
        <f ca="1">DG20+(DG22-DG19)/Inputs!B22/12</f>
        <v>187544.86704272014</v>
      </c>
      <c r="DH21" s="24">
        <f ca="1">DH20+(DH22-DH19)/Inputs!B22/12</f>
        <v>187329.97440015347</v>
      </c>
      <c r="DI21" s="24">
        <f ca="1">DI20+(DI22-DI19)/Inputs!B22/12</f>
        <v>187245.50530631101</v>
      </c>
      <c r="DJ21" s="24">
        <f ca="1">DJ20+(DJ22-DJ19)/Inputs!B22/12</f>
        <v>187198.16068866005</v>
      </c>
      <c r="DK21" s="24">
        <f ca="1">DK20+(DK22-DK19)/Inputs!B22/12</f>
        <v>187154.49059423359</v>
      </c>
      <c r="DL21" s="24">
        <f ca="1">DL20+(DL22-DL19)/Inputs!B22/12</f>
        <v>187098.48706593161</v>
      </c>
      <c r="DM21" s="24">
        <f ca="1">DM20+(DM22-DM19)/Inputs!B22/12</f>
        <v>187055.11065036128</v>
      </c>
      <c r="DN21" s="25">
        <f ca="1">SUM(DB21:DM21)</f>
        <v>2249850.4453506749</v>
      </c>
      <c r="DO21" s="24">
        <f ca="1">DO20+(DO22-DO19)/Inputs!B22/12</f>
        <v>186916.89363604743</v>
      </c>
      <c r="DP21" s="24">
        <f ca="1">DP20+(DP22-DP19)/Inputs!B22/12</f>
        <v>186819.41043076024</v>
      </c>
      <c r="DQ21" s="24">
        <f ca="1">DQ20+(DQ22-DQ19)/Inputs!B22/12</f>
        <v>186763.53764837483</v>
      </c>
      <c r="DR21" s="24">
        <f ca="1">DR20+(DR22-DR19)/Inputs!B22/12</f>
        <v>186650.14207541751</v>
      </c>
      <c r="DS21" s="24">
        <f ca="1">DS20+(DS22-DS19)/Inputs!B22/12</f>
        <v>186533.78013903354</v>
      </c>
      <c r="DT21" s="24">
        <f ca="1">DT20+(DT22-DT19)/Inputs!B22/12</f>
        <v>186363.83271425628</v>
      </c>
      <c r="DU21" s="24">
        <f ca="1">DU20+(DU22-DU19)/Inputs!B22/12</f>
        <v>186240.60532891922</v>
      </c>
      <c r="DV21" s="24">
        <f ca="1">DV20+(DV22-DV19)/Inputs!B22/12</f>
        <v>186138.75878279944</v>
      </c>
      <c r="DW21" s="24">
        <f ca="1">DW20+(DW22-DW19)/Inputs!B22/12</f>
        <v>186164.47853009828</v>
      </c>
      <c r="DX21" s="24">
        <f ca="1">DX20+(DX22-DX19)/Inputs!B22/12</f>
        <v>186092.71502388013</v>
      </c>
      <c r="DY21" s="24">
        <f ca="1">DY20+(DY22-DY19)/Inputs!B22/12</f>
        <v>185928.72858142186</v>
      </c>
      <c r="DZ21" s="24">
        <f ca="1">DZ20+(DZ22-DZ19)/Inputs!B22/12</f>
        <v>185736.27186297713</v>
      </c>
      <c r="EA21" s="25">
        <f ca="1">SUM(DO21:DZ21)</f>
        <v>2236349.1547539853</v>
      </c>
      <c r="EB21" s="24">
        <f ca="1">EB20+(EB22-EB19)/Inputs!B22/12</f>
        <v>185603.89767937278</v>
      </c>
      <c r="EC21" s="24">
        <f ca="1">EC20+(EC22-EC19)/Inputs!B22/12</f>
        <v>185510.22511085696</v>
      </c>
      <c r="ED21" s="24">
        <f ca="1">ED20+(ED22-ED19)/Inputs!B22/12</f>
        <v>185388.78508885979</v>
      </c>
      <c r="EE21" s="24">
        <f ca="1">EE20+(EE22-EE19)/Inputs!B22/12</f>
        <v>185315.47818038671</v>
      </c>
      <c r="EF21" s="24">
        <f ca="1">EF20+(EF22-EF19)/Inputs!B22/12</f>
        <v>185316.89723724831</v>
      </c>
      <c r="EG21" s="24">
        <f ca="1">EG20+(EG22-EG19)/Inputs!B22/12</f>
        <v>185242.61773201803</v>
      </c>
      <c r="EH21" s="24">
        <f ca="1">EH20+(EH22-EH19)/Inputs!B22/12</f>
        <v>185150.06824987632</v>
      </c>
      <c r="EI21" s="24">
        <f ca="1">EI20+(EI22-EI19)/Inputs!B22/12</f>
        <v>184962.63629732461</v>
      </c>
      <c r="EJ21" s="24">
        <f ca="1">EJ20+(EJ22-EJ19)/Inputs!B22/12</f>
        <v>184897.76617809737</v>
      </c>
      <c r="EK21" s="24">
        <f ca="1">EK20+(EK22-EK19)/Inputs!B22/12</f>
        <v>184858.34876148993</v>
      </c>
      <c r="EL21" s="24">
        <f ca="1">EL20+(EL22-EL19)/Inputs!B22/12</f>
        <v>184806.78182340358</v>
      </c>
      <c r="EM21" s="24">
        <f ca="1">EM20+(EM22-EM19)/Inputs!B22/12</f>
        <v>184774.93021001801</v>
      </c>
      <c r="EN21" s="25">
        <f ca="1">SUM(EB21:EM21)</f>
        <v>2221828.4325489523</v>
      </c>
    </row>
    <row r="22" spans="1:144" ht="12.75" customHeight="1" outlineLevel="1" x14ac:dyDescent="0.2">
      <c r="A22" s="9" t="str">
        <f>Labels!B14</f>
        <v>Desired Capital</v>
      </c>
      <c r="B22" s="28">
        <f>Inputs!B20*B10/(1/Inputs!B19/12+'(Other Computations)'!B144)</f>
        <v>34645298.421926454</v>
      </c>
      <c r="C22" s="28">
        <f ca="1">Inputs!B20*C10/(1/Inputs!B19/12+'(Other Computations)'!B144)</f>
        <v>34628733.817203358</v>
      </c>
      <c r="D22" s="28">
        <f ca="1">Inputs!B20*D10/(1/Inputs!B19/12+'(Other Computations)'!B144)</f>
        <v>34613396.16516801</v>
      </c>
      <c r="E22" s="28">
        <f ca="1">Inputs!B20*E10/(1/Inputs!B19/12+'(Other Computations)'!B144)</f>
        <v>34597265.807893194</v>
      </c>
      <c r="F22" s="28">
        <f ca="1">Inputs!B20*F10/(1/Inputs!B19/12+'(Other Computations)'!B144)</f>
        <v>34579164.491264299</v>
      </c>
      <c r="G22" s="28">
        <f ca="1">Inputs!B20*G10/(1/Inputs!B19/12+'(Other Computations)'!B144)</f>
        <v>34565419.811395459</v>
      </c>
      <c r="H22" s="28">
        <f ca="1">Inputs!B20*H10/(1/Inputs!B19/12+'(Other Computations)'!B144)</f>
        <v>34547809.265754014</v>
      </c>
      <c r="I22" s="28">
        <f ca="1">Inputs!B20*I10/(1/Inputs!B19/12+'(Other Computations)'!B144)</f>
        <v>34530857.091410957</v>
      </c>
      <c r="J22" s="28">
        <f ca="1">Inputs!B20*J10/(1/Inputs!B19/12+'(Other Computations)'!B144)</f>
        <v>34519708.079859108</v>
      </c>
      <c r="K22" s="28">
        <f ca="1">Inputs!B20*K10/(1/Inputs!B19/12+'(Other Computations)'!B144)</f>
        <v>34505437.305152535</v>
      </c>
      <c r="L22" s="28">
        <f ca="1">Inputs!B20*L10/(1/Inputs!B19/12+'(Other Computations)'!B144)</f>
        <v>34493113.973297104</v>
      </c>
      <c r="M22" s="28">
        <f ca="1">Inputs!B20*M10/(1/Inputs!B19/12+'(Other Computations)'!B144)</f>
        <v>34480379.639574684</v>
      </c>
      <c r="N22" s="29">
        <f ca="1">M22</f>
        <v>34480379.639574684</v>
      </c>
      <c r="O22" s="28">
        <f ca="1">Inputs!B20*O10/(1/Inputs!B19/12+'(Other Computations)'!B144)</f>
        <v>34467408.331565388</v>
      </c>
      <c r="P22" s="28">
        <f ca="1">Inputs!B20*P10/(1/Inputs!B19/12+'(Other Computations)'!B144)</f>
        <v>34454702.367082469</v>
      </c>
      <c r="Q22" s="28">
        <f ca="1">Inputs!B20*Q10/(1/Inputs!B19/12+'(Other Computations)'!B144)</f>
        <v>34437851.73804424</v>
      </c>
      <c r="R22" s="28">
        <f ca="1">Inputs!B20*R10/(1/Inputs!B19/12+'(Other Computations)'!B144)</f>
        <v>34419525.606562227</v>
      </c>
      <c r="S22" s="28">
        <f ca="1">Inputs!B20*S10/(1/Inputs!B19/12+'(Other Computations)'!B144)</f>
        <v>34406004.916515373</v>
      </c>
      <c r="T22" s="28">
        <f ca="1">Inputs!B20*T10/(1/Inputs!B19/12+'(Other Computations)'!B144)</f>
        <v>34390569.840715669</v>
      </c>
      <c r="U22" s="28">
        <f ca="1">Inputs!B20*U10/(1/Inputs!B19/12+'(Other Computations)'!B144)</f>
        <v>34376146.997862436</v>
      </c>
      <c r="V22" s="28">
        <f ca="1">Inputs!B20*V10/(1/Inputs!B19/12+'(Other Computations)'!B144)</f>
        <v>34365304.388676316</v>
      </c>
      <c r="W22" s="28">
        <f ca="1">Inputs!B20*W10/(1/Inputs!B19/12+'(Other Computations)'!B144)</f>
        <v>34351280.274424404</v>
      </c>
      <c r="X22" s="28">
        <f ca="1">Inputs!B20*X10/(1/Inputs!B19/12+'(Other Computations)'!B144)</f>
        <v>34336748.302708164</v>
      </c>
      <c r="Y22" s="28">
        <f ca="1">Inputs!B20*Y10/(1/Inputs!B19/12+'(Other Computations)'!B144)</f>
        <v>34320485.566016607</v>
      </c>
      <c r="Z22" s="28">
        <f ca="1">Inputs!B20*Z10/(1/Inputs!B19/12+'(Other Computations)'!B144)</f>
        <v>34305972.038821213</v>
      </c>
      <c r="AA22" s="29">
        <f ca="1">Z22</f>
        <v>34305972.038821213</v>
      </c>
      <c r="AB22" s="28">
        <f ca="1">Inputs!B20*AB10/(1/Inputs!B19/12+'(Other Computations)'!B144)</f>
        <v>34291577.064937733</v>
      </c>
      <c r="AC22" s="28">
        <f ca="1">Inputs!B20*AC10/(1/Inputs!B19/12+'(Other Computations)'!B144)</f>
        <v>34275589.987541094</v>
      </c>
      <c r="AD22" s="28">
        <f ca="1">Inputs!B20*AD10/(1/Inputs!B19/12+'(Other Computations)'!B144)</f>
        <v>34259205.320178263</v>
      </c>
      <c r="AE22" s="28">
        <f ca="1">Inputs!B20*AE10/(1/Inputs!B19/12+'(Other Computations)'!B144)</f>
        <v>34244990.491478957</v>
      </c>
      <c r="AF22" s="28">
        <f ca="1">Inputs!B20*AF10/(1/Inputs!B19/12+'(Other Computations)'!B144)</f>
        <v>34227371.155099198</v>
      </c>
      <c r="AG22" s="28">
        <f ca="1">Inputs!B20*AG10/(1/Inputs!B19/12+'(Other Computations)'!B144)</f>
        <v>34213595.209203415</v>
      </c>
      <c r="AH22" s="28">
        <f ca="1">Inputs!B20*AH10/(1/Inputs!B19/12+'(Other Computations)'!B144)</f>
        <v>34200822.10100881</v>
      </c>
      <c r="AI22" s="28">
        <f ca="1">Inputs!B20*AI10/(1/Inputs!B19/12+'(Other Computations)'!B144)</f>
        <v>34187780.76610709</v>
      </c>
      <c r="AJ22" s="28">
        <f ca="1">Inputs!B20*AJ10/(1/Inputs!B19/12+'(Other Computations)'!B144)</f>
        <v>34175127.461508512</v>
      </c>
      <c r="AK22" s="28">
        <f ca="1">Inputs!B20*AK10/(1/Inputs!B19/12+'(Other Computations)'!B144)</f>
        <v>34156733.091026925</v>
      </c>
      <c r="AL22" s="28">
        <f ca="1">Inputs!B20*AL10/(1/Inputs!B19/12+'(Other Computations)'!B144)</f>
        <v>34140066.668400846</v>
      </c>
      <c r="AM22" s="28">
        <f ca="1">Inputs!B20*AM10/(1/Inputs!B19/12+'(Other Computations)'!B144)</f>
        <v>34125794.269981302</v>
      </c>
      <c r="AN22" s="29">
        <f ca="1">AM22</f>
        <v>34125794.269981302</v>
      </c>
      <c r="AO22" s="28">
        <f ca="1">Inputs!B20*AO10/(1/Inputs!B19/12+'(Other Computations)'!B144)</f>
        <v>34111705.090582021</v>
      </c>
      <c r="AP22" s="28">
        <f ca="1">Inputs!B20*AP10/(1/Inputs!B19/12+'(Other Computations)'!B144)</f>
        <v>34098285.759596214</v>
      </c>
      <c r="AQ22" s="28">
        <f ca="1">Inputs!B20*AQ10/(1/Inputs!B19/12+'(Other Computations)'!B144)</f>
        <v>34086644.06208773</v>
      </c>
      <c r="AR22" s="28">
        <f ca="1">Inputs!B20*AR10/(1/Inputs!B19/12+'(Other Computations)'!B144)</f>
        <v>34073593.729226291</v>
      </c>
      <c r="AS22" s="28">
        <f ca="1">Inputs!B20*AS10/(1/Inputs!B19/12+'(Other Computations)'!B144)</f>
        <v>34057763.29485634</v>
      </c>
      <c r="AT22" s="28">
        <f ca="1">Inputs!B20*AT10/(1/Inputs!B19/12+'(Other Computations)'!B144)</f>
        <v>34045200.584161103</v>
      </c>
      <c r="AU22" s="28">
        <f ca="1">Inputs!B20*AU10/(1/Inputs!B19/12+'(Other Computations)'!B144)</f>
        <v>34032527.87823984</v>
      </c>
      <c r="AV22" s="28">
        <f ca="1">Inputs!B20*AV10/(1/Inputs!B19/12+'(Other Computations)'!B144)</f>
        <v>34020442.341143981</v>
      </c>
      <c r="AW22" s="28">
        <f ca="1">Inputs!B20*AW10/(1/Inputs!B19/12+'(Other Computations)'!B144)</f>
        <v>34008193.689608492</v>
      </c>
      <c r="AX22" s="28">
        <f ca="1">Inputs!B20*AX10/(1/Inputs!B19/12+'(Other Computations)'!B144)</f>
        <v>33995712.595988028</v>
      </c>
      <c r="AY22" s="28">
        <f ca="1">Inputs!B20*AY10/(1/Inputs!B19/12+'(Other Computations)'!B144)</f>
        <v>33982744.506706722</v>
      </c>
      <c r="AZ22" s="28">
        <f ca="1">Inputs!B20*AZ10/(1/Inputs!B19/12+'(Other Computations)'!B144)</f>
        <v>33972744.482341886</v>
      </c>
      <c r="BA22" s="29">
        <f ca="1">AZ22</f>
        <v>33972744.482341886</v>
      </c>
      <c r="BB22" s="28">
        <f ca="1">Inputs!B20*BB10/(1/Inputs!B19/12+'(Other Computations)'!B144)</f>
        <v>33954530.430499367</v>
      </c>
      <c r="BC22" s="28">
        <f ca="1">Inputs!B20*BC10/(1/Inputs!B19/12+'(Other Computations)'!B144)</f>
        <v>33943048.098975003</v>
      </c>
      <c r="BD22" s="28">
        <f ca="1">Inputs!B20*BD10/(1/Inputs!B19/12+'(Other Computations)'!B144)</f>
        <v>33928538.455893479</v>
      </c>
      <c r="BE22" s="28">
        <f ca="1">Inputs!B20*BE10/(1/Inputs!B19/12+'(Other Computations)'!B144)</f>
        <v>33913216.586505115</v>
      </c>
      <c r="BF22" s="28">
        <f ca="1">Inputs!B20*BF10/(1/Inputs!B19/12+'(Other Computations)'!B144)</f>
        <v>33895238.013638794</v>
      </c>
      <c r="BG22" s="28">
        <f ca="1">Inputs!B20*BG10/(1/Inputs!B19/12+'(Other Computations)'!B144)</f>
        <v>33881151.033396102</v>
      </c>
      <c r="BH22" s="28">
        <f ca="1">Inputs!B20*BH10/(1/Inputs!B19/12+'(Other Computations)'!B144)</f>
        <v>33868413.883061923</v>
      </c>
      <c r="BI22" s="28">
        <f ca="1">Inputs!B20*BI10/(1/Inputs!B19/12+'(Other Computations)'!B144)</f>
        <v>33853931.205468819</v>
      </c>
      <c r="BJ22" s="28">
        <f ca="1">Inputs!B20*BJ10/(1/Inputs!B19/12+'(Other Computations)'!B144)</f>
        <v>33837957.523406163</v>
      </c>
      <c r="BK22" s="28">
        <f ca="1">Inputs!B20*BK10/(1/Inputs!B19/12+'(Other Computations)'!B144)</f>
        <v>33828253.391806923</v>
      </c>
      <c r="BL22" s="28">
        <f ca="1">Inputs!B20*BL10/(1/Inputs!B19/12+'(Other Computations)'!B144)</f>
        <v>33815129.375670046</v>
      </c>
      <c r="BM22" s="28">
        <f ca="1">Inputs!B20*BM10/(1/Inputs!B19/12+'(Other Computations)'!B144)</f>
        <v>33801396.644678995</v>
      </c>
      <c r="BN22" s="29">
        <f ca="1">BM22</f>
        <v>33801396.644678995</v>
      </c>
      <c r="BO22" s="28">
        <f ca="1">Inputs!B20*BO10/(1/Inputs!B19/12+'(Other Computations)'!B144)</f>
        <v>33789162.571010888</v>
      </c>
      <c r="BP22" s="28">
        <f ca="1">Inputs!B20*BP10/(1/Inputs!B19/12+'(Other Computations)'!B144)</f>
        <v>33774645.448020615</v>
      </c>
      <c r="BQ22" s="28">
        <f ca="1">Inputs!B20*BQ10/(1/Inputs!B19/12+'(Other Computations)'!B144)</f>
        <v>33762377.001991488</v>
      </c>
      <c r="BR22" s="28">
        <f ca="1">Inputs!B20*BR10/(1/Inputs!B19/12+'(Other Computations)'!B144)</f>
        <v>33747260.639609054</v>
      </c>
      <c r="BS22" s="28">
        <f ca="1">Inputs!B20*BS10/(1/Inputs!B19/12+'(Other Computations)'!B144)</f>
        <v>33733611.1616593</v>
      </c>
      <c r="BT22" s="28">
        <f ca="1">Inputs!B20*BT10/(1/Inputs!B19/12+'(Other Computations)'!B144)</f>
        <v>33715974.05411496</v>
      </c>
      <c r="BU22" s="28">
        <f ca="1">Inputs!B20*BU10/(1/Inputs!B19/12+'(Other Computations)'!B144)</f>
        <v>33700424.008545004</v>
      </c>
      <c r="BV22" s="28">
        <f ca="1">Inputs!B20*BV10/(1/Inputs!B19/12+'(Other Computations)'!B144)</f>
        <v>33683646.159245059</v>
      </c>
      <c r="BW22" s="28">
        <f ca="1">Inputs!B20*BW10/(1/Inputs!B19/12+'(Other Computations)'!B144)</f>
        <v>33666704.042183168</v>
      </c>
      <c r="BX22" s="28">
        <f ca="1">Inputs!B20*BX10/(1/Inputs!B19/12+'(Other Computations)'!B144)</f>
        <v>33653484.549856395</v>
      </c>
      <c r="BY22" s="28">
        <f ca="1">Inputs!B20*BY10/(1/Inputs!B19/12+'(Other Computations)'!B144)</f>
        <v>33638038.987292662</v>
      </c>
      <c r="BZ22" s="28">
        <f ca="1">Inputs!B20*BZ10/(1/Inputs!B19/12+'(Other Computations)'!B144)</f>
        <v>33624300.118336923</v>
      </c>
      <c r="CA22" s="29">
        <f ca="1">BZ22</f>
        <v>33624300.118336923</v>
      </c>
      <c r="CB22" s="28">
        <f ca="1">Inputs!B20*CB10/(1/Inputs!B19/12+'(Other Computations)'!B144)</f>
        <v>33609859.781322651</v>
      </c>
      <c r="CC22" s="28">
        <f ca="1">Inputs!B20*CC10/(1/Inputs!B19/12+'(Other Computations)'!B144)</f>
        <v>33596609.959231719</v>
      </c>
      <c r="CD22" s="28">
        <f ca="1">Inputs!B20*CD10/(1/Inputs!B19/12+'(Other Computations)'!B144)</f>
        <v>33583049.146436252</v>
      </c>
      <c r="CE22" s="28">
        <f ca="1">Inputs!B20*CE10/(1/Inputs!B19/12+'(Other Computations)'!B144)</f>
        <v>33568839.821170248</v>
      </c>
      <c r="CF22" s="28">
        <f ca="1">Inputs!B20*CF10/(1/Inputs!B19/12+'(Other Computations)'!B144)</f>
        <v>33553585.3261186</v>
      </c>
      <c r="CG22" s="28">
        <f ca="1">Inputs!B20*CG10/(1/Inputs!B19/12+'(Other Computations)'!B144)</f>
        <v>33538672.787881851</v>
      </c>
      <c r="CH22" s="28">
        <f ca="1">Inputs!B20*CH10/(1/Inputs!B19/12+'(Other Computations)'!B144)</f>
        <v>33524891.272284571</v>
      </c>
      <c r="CI22" s="28">
        <f ca="1">Inputs!B20*CI10/(1/Inputs!B19/12+'(Other Computations)'!B144)</f>
        <v>33512705.205957323</v>
      </c>
      <c r="CJ22" s="28">
        <f ca="1">Inputs!B20*CJ10/(1/Inputs!B19/12+'(Other Computations)'!B144)</f>
        <v>33498660.827882417</v>
      </c>
      <c r="CK22" s="28">
        <f ca="1">Inputs!B20*CK10/(1/Inputs!B19/12+'(Other Computations)'!B144)</f>
        <v>33488045.763571523</v>
      </c>
      <c r="CL22" s="28">
        <f ca="1">Inputs!B20*CL10/(1/Inputs!B19/12+'(Other Computations)'!B144)</f>
        <v>33473106.564316418</v>
      </c>
      <c r="CM22" s="28">
        <f ca="1">Inputs!B20*CM10/(1/Inputs!B19/12+'(Other Computations)'!B144)</f>
        <v>33455048.5769662</v>
      </c>
      <c r="CN22" s="29">
        <f ca="1">CM22</f>
        <v>33455048.5769662</v>
      </c>
      <c r="CO22" s="28">
        <f ca="1">Inputs!B20*CO10/(1/Inputs!B19/12+'(Other Computations)'!B144)</f>
        <v>33442886.547248006</v>
      </c>
      <c r="CP22" s="28">
        <f ca="1">Inputs!B20*CP10/(1/Inputs!B19/12+'(Other Computations)'!B144)</f>
        <v>33428567.949366447</v>
      </c>
      <c r="CQ22" s="28">
        <f ca="1">Inputs!B20*CQ10/(1/Inputs!B19/12+'(Other Computations)'!B144)</f>
        <v>33412454.068540487</v>
      </c>
      <c r="CR22" s="28">
        <f ca="1">Inputs!B20*CR10/(1/Inputs!B19/12+'(Other Computations)'!B144)</f>
        <v>33399623.611641187</v>
      </c>
      <c r="CS22" s="28">
        <f ca="1">Inputs!B20*CS10/(1/Inputs!B19/12+'(Other Computations)'!B144)</f>
        <v>33386030.765861128</v>
      </c>
      <c r="CT22" s="28">
        <f ca="1">Inputs!B20*CT10/(1/Inputs!B19/12+'(Other Computations)'!B144)</f>
        <v>33370843.303026691</v>
      </c>
      <c r="CU22" s="28">
        <f ca="1">Inputs!B20*CU10/(1/Inputs!B19/12+'(Other Computations)'!B144)</f>
        <v>33358193.986184943</v>
      </c>
      <c r="CV22" s="28">
        <f ca="1">Inputs!B20*CV10/(1/Inputs!B19/12+'(Other Computations)'!B144)</f>
        <v>33343079.428371642</v>
      </c>
      <c r="CW22" s="28">
        <f ca="1">Inputs!B20*CW10/(1/Inputs!B19/12+'(Other Computations)'!B144)</f>
        <v>33330834.592035618</v>
      </c>
      <c r="CX22" s="28">
        <f ca="1">Inputs!B20*CX10/(1/Inputs!B19/12+'(Other Computations)'!B144)</f>
        <v>33320268.203538176</v>
      </c>
      <c r="CY22" s="28">
        <f ca="1">Inputs!B20*CY10/(1/Inputs!B19/12+'(Other Computations)'!B144)</f>
        <v>33308664.09947041</v>
      </c>
      <c r="CZ22" s="28">
        <f ca="1">Inputs!B20*CZ10/(1/Inputs!B19/12+'(Other Computations)'!B144)</f>
        <v>33298013.27873639</v>
      </c>
      <c r="DA22" s="29">
        <f ca="1">CZ22</f>
        <v>33298013.27873639</v>
      </c>
      <c r="DB22" s="28">
        <f ca="1">Inputs!B20*DB10/(1/Inputs!B19/12+'(Other Computations)'!B144)</f>
        <v>33285083.050382145</v>
      </c>
      <c r="DC22" s="28">
        <f ca="1">Inputs!B20*DC10/(1/Inputs!B19/12+'(Other Computations)'!B144)</f>
        <v>33271410.526299529</v>
      </c>
      <c r="DD22" s="28">
        <f ca="1">Inputs!B20*DD10/(1/Inputs!B19/12+'(Other Computations)'!B144)</f>
        <v>33257560.018277772</v>
      </c>
      <c r="DE22" s="28">
        <f ca="1">Inputs!B20*DE10/(1/Inputs!B19/12+'(Other Computations)'!B144)</f>
        <v>33242289.497292738</v>
      </c>
      <c r="DF22" s="28">
        <f ca="1">Inputs!B20*DF10/(1/Inputs!B19/12+'(Other Computations)'!B144)</f>
        <v>33228879.186299253</v>
      </c>
      <c r="DG22" s="28">
        <f ca="1">Inputs!B20*DG10/(1/Inputs!B19/12+'(Other Computations)'!B144)</f>
        <v>33215604.445480905</v>
      </c>
      <c r="DH22" s="28">
        <f ca="1">Inputs!B20*DH10/(1/Inputs!B19/12+'(Other Computations)'!B144)</f>
        <v>33197622.229853727</v>
      </c>
      <c r="DI22" s="28">
        <f ca="1">Inputs!B20*DI10/(1/Inputs!B19/12+'(Other Computations)'!B144)</f>
        <v>33184199.385652453</v>
      </c>
      <c r="DJ22" s="28">
        <f ca="1">Inputs!B20*DJ10/(1/Inputs!B19/12+'(Other Computations)'!B144)</f>
        <v>33172135.590498008</v>
      </c>
      <c r="DK22" s="28">
        <f ca="1">Inputs!B20*DK10/(1/Inputs!B19/12+'(Other Computations)'!B144)</f>
        <v>33160236.631444145</v>
      </c>
      <c r="DL22" s="28">
        <f ca="1">Inputs!B20*DL10/(1/Inputs!B19/12+'(Other Computations)'!B144)</f>
        <v>33147921.806980826</v>
      </c>
      <c r="DM22" s="28">
        <f ca="1">Inputs!B20*DM10/(1/Inputs!B19/12+'(Other Computations)'!B144)</f>
        <v>33136076.382184774</v>
      </c>
      <c r="DN22" s="29">
        <f ca="1">DM22</f>
        <v>33136076.382184774</v>
      </c>
      <c r="DO22" s="28">
        <f ca="1">Inputs!B20*DO10/(1/Inputs!B19/12+'(Other Computations)'!B144)</f>
        <v>33120846.621944953</v>
      </c>
      <c r="DP22" s="28">
        <f ca="1">Inputs!B20*DP10/(1/Inputs!B19/12+'(Other Computations)'!B144)</f>
        <v>33107015.570296705</v>
      </c>
      <c r="DQ22" s="28">
        <f ca="1">Inputs!B20*DQ10/(1/Inputs!B19/12+'(Other Computations)'!B144)</f>
        <v>33094675.664002389</v>
      </c>
      <c r="DR22" s="28">
        <f ca="1">Inputs!B20*DR10/(1/Inputs!B19/12+'(Other Computations)'!B144)</f>
        <v>33080291.392153487</v>
      </c>
      <c r="DS22" s="28">
        <f ca="1">Inputs!B20*DS10/(1/Inputs!B19/12+'(Other Computations)'!B144)</f>
        <v>33065760.387471445</v>
      </c>
      <c r="DT22" s="28">
        <f ca="1">Inputs!B20*DT10/(1/Inputs!B19/12+'(Other Computations)'!B144)</f>
        <v>33049269.563936632</v>
      </c>
      <c r="DU22" s="28">
        <f ca="1">Inputs!B20*DU10/(1/Inputs!B19/12+'(Other Computations)'!B144)</f>
        <v>33034377.208472382</v>
      </c>
      <c r="DV22" s="28">
        <f ca="1">Inputs!B20*DV10/(1/Inputs!B19/12+'(Other Computations)'!B144)</f>
        <v>33020229.495498508</v>
      </c>
      <c r="DW22" s="28">
        <f ca="1">Inputs!B20*DW10/(1/Inputs!B19/12+'(Other Computations)'!B144)</f>
        <v>33010660.967514589</v>
      </c>
      <c r="DX22" s="28">
        <f ca="1">Inputs!B20*DX10/(1/Inputs!B19/12+'(Other Computations)'!B144)</f>
        <v>32997692.974728581</v>
      </c>
      <c r="DY22" s="28">
        <f ca="1">Inputs!B20*DY10/(1/Inputs!B19/12+'(Other Computations)'!B144)</f>
        <v>32981390.148255423</v>
      </c>
      <c r="DZ22" s="28">
        <f ca="1">Inputs!B20*DZ10/(1/Inputs!B19/12+'(Other Computations)'!B144)</f>
        <v>32963975.595837548</v>
      </c>
      <c r="EA22" s="29">
        <f ca="1">DZ22</f>
        <v>32963975.595837548</v>
      </c>
      <c r="EB22" s="28">
        <f ca="1">Inputs!B20*EB10/(1/Inputs!B19/12+'(Other Computations)'!B144)</f>
        <v>32948628.598589249</v>
      </c>
      <c r="EC22" s="28">
        <f ca="1">Inputs!B20*EC10/(1/Inputs!B19/12+'(Other Computations)'!B144)</f>
        <v>32934646.143350635</v>
      </c>
      <c r="ED22" s="28">
        <f ca="1">Inputs!B20*ED10/(1/Inputs!B19/12+'(Other Computations)'!B144)</f>
        <v>32919661.738392275</v>
      </c>
      <c r="EE22" s="28">
        <f ca="1">Inputs!B20*EE10/(1/Inputs!B19/12+'(Other Computations)'!B144)</f>
        <v>32906371.91439902</v>
      </c>
      <c r="EF22" s="28">
        <f ca="1">Inputs!B20*EF10/(1/Inputs!B19/12+'(Other Computations)'!B144)</f>
        <v>32895788.111135993</v>
      </c>
      <c r="EG22" s="28">
        <f ca="1">Inputs!B20*EG10/(1/Inputs!B19/12+'(Other Computations)'!B144)</f>
        <v>32882559.684789721</v>
      </c>
      <c r="EH22" s="28">
        <f ca="1">Inputs!B20*EH10/(1/Inputs!B19/12+'(Other Computations)'!B144)</f>
        <v>32868662.25859835</v>
      </c>
      <c r="EI22" s="28">
        <f ca="1">Inputs!B20*EI10/(1/Inputs!B19/12+'(Other Computations)'!B144)</f>
        <v>32851335.254623096</v>
      </c>
      <c r="EJ22" s="28">
        <f ca="1">Inputs!B20*EJ10/(1/Inputs!B19/12+'(Other Computations)'!B144)</f>
        <v>32838315.767469913</v>
      </c>
      <c r="EK22" s="28">
        <f ca="1">Inputs!B20*EK10/(1/Inputs!B19/12+'(Other Computations)'!B144)</f>
        <v>32826250.844420243</v>
      </c>
      <c r="EL22" s="28">
        <f ca="1">Inputs!B20*EL10/(1/Inputs!B19/12+'(Other Computations)'!B144)</f>
        <v>32813786.618128065</v>
      </c>
      <c r="EM22" s="28">
        <f ca="1">Inputs!B20*EM10/(1/Inputs!B19/12+'(Other Computations)'!B144)</f>
        <v>32802052.391605183</v>
      </c>
      <c r="EN22" s="29">
        <f ca="1">EM22</f>
        <v>32802052.391605183</v>
      </c>
    </row>
    <row r="23" spans="1:144" ht="12.75" customHeight="1" outlineLevel="1" x14ac:dyDescent="0.2"/>
    <row r="24" spans="1:144" ht="12.75" customHeight="1" outlineLevel="1" x14ac:dyDescent="0.2"/>
    <row r="25" spans="1:144" ht="12.75" customHeight="1" x14ac:dyDescent="0.2">
      <c r="A25" s="30" t="str">
        <f>"Employment"</f>
        <v>Employment</v>
      </c>
    </row>
    <row r="26" spans="1:144" ht="12.75" customHeight="1" outlineLevel="1" x14ac:dyDescent="0.2">
      <c r="A26" s="2" t="str">
        <f>" "</f>
        <v xml:space="preserve"> </v>
      </c>
    </row>
    <row r="27" spans="1:144" ht="12.75" customHeight="1" outlineLevel="1" x14ac:dyDescent="0.2">
      <c r="B27" s="19" t="str">
        <f>ZZZ__FnCalls!F7</f>
        <v>MMM 2010</v>
      </c>
      <c r="C27" s="20" t="str">
        <f>ZZZ__FnCalls!F8</f>
        <v>MMM 2010</v>
      </c>
      <c r="D27" s="20" t="str">
        <f>ZZZ__FnCalls!F9</f>
        <v>MMM 2010</v>
      </c>
      <c r="E27" s="20" t="str">
        <f>ZZZ__FnCalls!F10</f>
        <v>MMM 2010</v>
      </c>
      <c r="F27" s="20" t="str">
        <f>ZZZ__FnCalls!F11</f>
        <v>MMM 2010</v>
      </c>
      <c r="G27" s="20" t="str">
        <f>ZZZ__FnCalls!F12</f>
        <v>MMM 2010</v>
      </c>
      <c r="H27" s="20" t="str">
        <f>ZZZ__FnCalls!F13</f>
        <v>MMM 2010</v>
      </c>
      <c r="I27" s="20" t="str">
        <f>ZZZ__FnCalls!F14</f>
        <v>MMM 2010</v>
      </c>
      <c r="J27" s="20" t="str">
        <f>ZZZ__FnCalls!F15</f>
        <v>MMM 2010</v>
      </c>
      <c r="K27" s="20" t="str">
        <f>ZZZ__FnCalls!F16</f>
        <v>MMM 2010</v>
      </c>
      <c r="L27" s="20" t="str">
        <f>ZZZ__FnCalls!F17</f>
        <v>MMM 2010</v>
      </c>
      <c r="M27" s="20" t="str">
        <f>ZZZ__FnCalls!F18</f>
        <v>MMM 2010</v>
      </c>
      <c r="N27" s="21" t="str">
        <f>ZZZ__FnCalls!H7</f>
        <v>2010</v>
      </c>
      <c r="O27" s="20" t="str">
        <f>ZZZ__FnCalls!F19</f>
        <v>MMM 2011</v>
      </c>
      <c r="P27" s="20" t="str">
        <f>ZZZ__FnCalls!F20</f>
        <v>MMM 2011</v>
      </c>
      <c r="Q27" s="20" t="str">
        <f>ZZZ__FnCalls!F21</f>
        <v>MMM 2011</v>
      </c>
      <c r="R27" s="20" t="str">
        <f>ZZZ__FnCalls!F22</f>
        <v>MMM 2011</v>
      </c>
      <c r="S27" s="20" t="str">
        <f>ZZZ__FnCalls!F23</f>
        <v>MMM 2011</v>
      </c>
      <c r="T27" s="20" t="str">
        <f>ZZZ__FnCalls!F24</f>
        <v>MMM 2011</v>
      </c>
      <c r="U27" s="20" t="str">
        <f>ZZZ__FnCalls!F25</f>
        <v>MMM 2011</v>
      </c>
      <c r="V27" s="20" t="str">
        <f>ZZZ__FnCalls!F26</f>
        <v>MMM 2011</v>
      </c>
      <c r="W27" s="20" t="str">
        <f>ZZZ__FnCalls!F27</f>
        <v>MMM 2011</v>
      </c>
      <c r="X27" s="20" t="str">
        <f>ZZZ__FnCalls!F28</f>
        <v>MMM 2011</v>
      </c>
      <c r="Y27" s="20" t="str">
        <f>ZZZ__FnCalls!F29</f>
        <v>MMM 2011</v>
      </c>
      <c r="Z27" s="20" t="str">
        <f>ZZZ__FnCalls!F30</f>
        <v>MMM 2011</v>
      </c>
      <c r="AA27" s="21" t="str">
        <f>ZZZ__FnCalls!H19</f>
        <v>2011</v>
      </c>
      <c r="AB27" s="20" t="str">
        <f>ZZZ__FnCalls!F31</f>
        <v>MMM 2012</v>
      </c>
      <c r="AC27" s="20" t="str">
        <f>ZZZ__FnCalls!F32</f>
        <v>MMM 2012</v>
      </c>
      <c r="AD27" s="20" t="str">
        <f>ZZZ__FnCalls!F33</f>
        <v>MMM 2012</v>
      </c>
      <c r="AE27" s="20" t="str">
        <f>ZZZ__FnCalls!F34</f>
        <v>MMM 2012</v>
      </c>
      <c r="AF27" s="20" t="str">
        <f>ZZZ__FnCalls!F35</f>
        <v>MMM 2012</v>
      </c>
      <c r="AG27" s="20" t="str">
        <f>ZZZ__FnCalls!F36</f>
        <v>MMM 2012</v>
      </c>
      <c r="AH27" s="20" t="str">
        <f>ZZZ__FnCalls!F37</f>
        <v>MMM 2012</v>
      </c>
      <c r="AI27" s="20" t="str">
        <f>ZZZ__FnCalls!F38</f>
        <v>MMM 2012</v>
      </c>
      <c r="AJ27" s="20" t="str">
        <f>ZZZ__FnCalls!F39</f>
        <v>MMM 2012</v>
      </c>
      <c r="AK27" s="20" t="str">
        <f>ZZZ__FnCalls!F40</f>
        <v>MMM 2012</v>
      </c>
      <c r="AL27" s="20" t="str">
        <f>ZZZ__FnCalls!F41</f>
        <v>MMM 2012</v>
      </c>
      <c r="AM27" s="20" t="str">
        <f>ZZZ__FnCalls!F42</f>
        <v>MMM 2012</v>
      </c>
      <c r="AN27" s="21" t="str">
        <f>ZZZ__FnCalls!H31</f>
        <v>2012</v>
      </c>
      <c r="AO27" s="20" t="str">
        <f>ZZZ__FnCalls!F43</f>
        <v>MMM 2013</v>
      </c>
      <c r="AP27" s="20" t="str">
        <f>ZZZ__FnCalls!F44</f>
        <v>MMM 2013</v>
      </c>
      <c r="AQ27" s="20" t="str">
        <f>ZZZ__FnCalls!F45</f>
        <v>MMM 2013</v>
      </c>
      <c r="AR27" s="20" t="str">
        <f>ZZZ__FnCalls!F46</f>
        <v>MMM 2013</v>
      </c>
      <c r="AS27" s="20" t="str">
        <f>ZZZ__FnCalls!F47</f>
        <v>MMM 2013</v>
      </c>
      <c r="AT27" s="20" t="str">
        <f>ZZZ__FnCalls!F48</f>
        <v>MMM 2013</v>
      </c>
      <c r="AU27" s="20" t="str">
        <f>ZZZ__FnCalls!F49</f>
        <v>MMM 2013</v>
      </c>
      <c r="AV27" s="20" t="str">
        <f>ZZZ__FnCalls!F50</f>
        <v>MMM 2013</v>
      </c>
      <c r="AW27" s="20" t="str">
        <f>ZZZ__FnCalls!F51</f>
        <v>MMM 2013</v>
      </c>
      <c r="AX27" s="20" t="str">
        <f>ZZZ__FnCalls!F52</f>
        <v>MMM 2013</v>
      </c>
      <c r="AY27" s="20" t="str">
        <f>ZZZ__FnCalls!F53</f>
        <v>MMM 2013</v>
      </c>
      <c r="AZ27" s="20" t="str">
        <f>ZZZ__FnCalls!F54</f>
        <v>MMM 2013</v>
      </c>
      <c r="BA27" s="21" t="str">
        <f>ZZZ__FnCalls!H43</f>
        <v>2013</v>
      </c>
      <c r="BB27" s="20" t="str">
        <f>ZZZ__FnCalls!F55</f>
        <v>MMM 2014</v>
      </c>
      <c r="BC27" s="20" t="str">
        <f>ZZZ__FnCalls!F56</f>
        <v>MMM 2014</v>
      </c>
      <c r="BD27" s="20" t="str">
        <f>ZZZ__FnCalls!F57</f>
        <v>MMM 2014</v>
      </c>
      <c r="BE27" s="20" t="str">
        <f>ZZZ__FnCalls!F58</f>
        <v>MMM 2014</v>
      </c>
      <c r="BF27" s="20" t="str">
        <f>ZZZ__FnCalls!F59</f>
        <v>MMM 2014</v>
      </c>
      <c r="BG27" s="20" t="str">
        <f>ZZZ__FnCalls!F60</f>
        <v>MMM 2014</v>
      </c>
      <c r="BH27" s="20" t="str">
        <f>ZZZ__FnCalls!F61</f>
        <v>MMM 2014</v>
      </c>
      <c r="BI27" s="20" t="str">
        <f>ZZZ__FnCalls!F62</f>
        <v>MMM 2014</v>
      </c>
      <c r="BJ27" s="20" t="str">
        <f>ZZZ__FnCalls!F63</f>
        <v>MMM 2014</v>
      </c>
      <c r="BK27" s="20" t="str">
        <f>ZZZ__FnCalls!F64</f>
        <v>MMM 2014</v>
      </c>
      <c r="BL27" s="20" t="str">
        <f>ZZZ__FnCalls!F65</f>
        <v>MMM 2014</v>
      </c>
      <c r="BM27" s="20" t="str">
        <f>ZZZ__FnCalls!F66</f>
        <v>MMM 2014</v>
      </c>
      <c r="BN27" s="21" t="str">
        <f>ZZZ__FnCalls!H55</f>
        <v>2014</v>
      </c>
      <c r="BO27" s="20" t="str">
        <f>ZZZ__FnCalls!F67</f>
        <v>MMM 2015</v>
      </c>
      <c r="BP27" s="20" t="str">
        <f>ZZZ__FnCalls!F68</f>
        <v>MMM 2015</v>
      </c>
      <c r="BQ27" s="20" t="str">
        <f>ZZZ__FnCalls!F69</f>
        <v>MMM 2015</v>
      </c>
      <c r="BR27" s="20" t="str">
        <f>ZZZ__FnCalls!F70</f>
        <v>MMM 2015</v>
      </c>
      <c r="BS27" s="20" t="str">
        <f>ZZZ__FnCalls!F71</f>
        <v>MMM 2015</v>
      </c>
      <c r="BT27" s="20" t="str">
        <f>ZZZ__FnCalls!F72</f>
        <v>MMM 2015</v>
      </c>
      <c r="BU27" s="20" t="str">
        <f>ZZZ__FnCalls!F73</f>
        <v>MMM 2015</v>
      </c>
      <c r="BV27" s="20" t="str">
        <f>ZZZ__FnCalls!F74</f>
        <v>MMM 2015</v>
      </c>
      <c r="BW27" s="20" t="str">
        <f>ZZZ__FnCalls!F75</f>
        <v>MMM 2015</v>
      </c>
      <c r="BX27" s="20" t="str">
        <f>ZZZ__FnCalls!F76</f>
        <v>MMM 2015</v>
      </c>
      <c r="BY27" s="20" t="str">
        <f>ZZZ__FnCalls!F77</f>
        <v>MMM 2015</v>
      </c>
      <c r="BZ27" s="20" t="str">
        <f>ZZZ__FnCalls!F78</f>
        <v>MMM 2015</v>
      </c>
      <c r="CA27" s="21" t="str">
        <f>ZZZ__FnCalls!H67</f>
        <v>2015</v>
      </c>
      <c r="CB27" s="20" t="str">
        <f>ZZZ__FnCalls!F79</f>
        <v>MMM 2016</v>
      </c>
      <c r="CC27" s="20" t="str">
        <f>ZZZ__FnCalls!F80</f>
        <v>MMM 2016</v>
      </c>
      <c r="CD27" s="20" t="str">
        <f>ZZZ__FnCalls!F81</f>
        <v>MMM 2016</v>
      </c>
      <c r="CE27" s="20" t="str">
        <f>ZZZ__FnCalls!F82</f>
        <v>MMM 2016</v>
      </c>
      <c r="CF27" s="20" t="str">
        <f>ZZZ__FnCalls!F83</f>
        <v>MMM 2016</v>
      </c>
      <c r="CG27" s="20" t="str">
        <f>ZZZ__FnCalls!F84</f>
        <v>MMM 2016</v>
      </c>
      <c r="CH27" s="20" t="str">
        <f>ZZZ__FnCalls!F85</f>
        <v>MMM 2016</v>
      </c>
      <c r="CI27" s="20" t="str">
        <f>ZZZ__FnCalls!F86</f>
        <v>MMM 2016</v>
      </c>
      <c r="CJ27" s="20" t="str">
        <f>ZZZ__FnCalls!F87</f>
        <v>MMM 2016</v>
      </c>
      <c r="CK27" s="20" t="str">
        <f>ZZZ__FnCalls!F88</f>
        <v>MMM 2016</v>
      </c>
      <c r="CL27" s="20" t="str">
        <f>ZZZ__FnCalls!F89</f>
        <v>MMM 2016</v>
      </c>
      <c r="CM27" s="20" t="str">
        <f>ZZZ__FnCalls!F90</f>
        <v>MMM 2016</v>
      </c>
      <c r="CN27" s="21" t="str">
        <f>ZZZ__FnCalls!H79</f>
        <v>2016</v>
      </c>
      <c r="CO27" s="20" t="str">
        <f>ZZZ__FnCalls!F91</f>
        <v>MMM 2017</v>
      </c>
      <c r="CP27" s="20" t="str">
        <f>ZZZ__FnCalls!F92</f>
        <v>MMM 2017</v>
      </c>
      <c r="CQ27" s="20" t="str">
        <f>ZZZ__FnCalls!F93</f>
        <v>MMM 2017</v>
      </c>
      <c r="CR27" s="20" t="str">
        <f>ZZZ__FnCalls!F94</f>
        <v>MMM 2017</v>
      </c>
      <c r="CS27" s="20" t="str">
        <f>ZZZ__FnCalls!F95</f>
        <v>MMM 2017</v>
      </c>
      <c r="CT27" s="20" t="str">
        <f>ZZZ__FnCalls!F96</f>
        <v>MMM 2017</v>
      </c>
      <c r="CU27" s="20" t="str">
        <f>ZZZ__FnCalls!F97</f>
        <v>MMM 2017</v>
      </c>
      <c r="CV27" s="20" t="str">
        <f>ZZZ__FnCalls!F98</f>
        <v>MMM 2017</v>
      </c>
      <c r="CW27" s="20" t="str">
        <f>ZZZ__FnCalls!F99</f>
        <v>MMM 2017</v>
      </c>
      <c r="CX27" s="20" t="str">
        <f>ZZZ__FnCalls!F100</f>
        <v>MMM 2017</v>
      </c>
      <c r="CY27" s="20" t="str">
        <f>ZZZ__FnCalls!F101</f>
        <v>MMM 2017</v>
      </c>
      <c r="CZ27" s="20" t="str">
        <f>ZZZ__FnCalls!F102</f>
        <v>MMM 2017</v>
      </c>
      <c r="DA27" s="21" t="str">
        <f>ZZZ__FnCalls!H91</f>
        <v>2017</v>
      </c>
      <c r="DB27" s="20" t="str">
        <f>ZZZ__FnCalls!F103</f>
        <v>MMM 2018</v>
      </c>
      <c r="DC27" s="20" t="str">
        <f>ZZZ__FnCalls!F104</f>
        <v>MMM 2018</v>
      </c>
      <c r="DD27" s="20" t="str">
        <f>ZZZ__FnCalls!F105</f>
        <v>MMM 2018</v>
      </c>
      <c r="DE27" s="20" t="str">
        <f>ZZZ__FnCalls!F106</f>
        <v>MMM 2018</v>
      </c>
      <c r="DF27" s="20" t="str">
        <f>ZZZ__FnCalls!F107</f>
        <v>MMM 2018</v>
      </c>
      <c r="DG27" s="20" t="str">
        <f>ZZZ__FnCalls!F108</f>
        <v>MMM 2018</v>
      </c>
      <c r="DH27" s="20" t="str">
        <f>ZZZ__FnCalls!F109</f>
        <v>MMM 2018</v>
      </c>
      <c r="DI27" s="20" t="str">
        <f>ZZZ__FnCalls!F110</f>
        <v>MMM 2018</v>
      </c>
      <c r="DJ27" s="20" t="str">
        <f>ZZZ__FnCalls!F111</f>
        <v>MMM 2018</v>
      </c>
      <c r="DK27" s="20" t="str">
        <f>ZZZ__FnCalls!F112</f>
        <v>MMM 2018</v>
      </c>
      <c r="DL27" s="20" t="str">
        <f>ZZZ__FnCalls!F113</f>
        <v>MMM 2018</v>
      </c>
      <c r="DM27" s="20" t="str">
        <f>ZZZ__FnCalls!F114</f>
        <v>MMM 2018</v>
      </c>
      <c r="DN27" s="21" t="str">
        <f>ZZZ__FnCalls!H103</f>
        <v>2018</v>
      </c>
      <c r="DO27" s="20" t="str">
        <f>ZZZ__FnCalls!F115</f>
        <v>MMM 2019</v>
      </c>
      <c r="DP27" s="20" t="str">
        <f>ZZZ__FnCalls!F116</f>
        <v>MMM 2019</v>
      </c>
      <c r="DQ27" s="20" t="str">
        <f>ZZZ__FnCalls!F117</f>
        <v>MMM 2019</v>
      </c>
      <c r="DR27" s="20" t="str">
        <f>ZZZ__FnCalls!F118</f>
        <v>MMM 2019</v>
      </c>
      <c r="DS27" s="20" t="str">
        <f>ZZZ__FnCalls!F119</f>
        <v>MMM 2019</v>
      </c>
      <c r="DT27" s="20" t="str">
        <f>ZZZ__FnCalls!F120</f>
        <v>MMM 2019</v>
      </c>
      <c r="DU27" s="20" t="str">
        <f>ZZZ__FnCalls!F121</f>
        <v>MMM 2019</v>
      </c>
      <c r="DV27" s="20" t="str">
        <f>ZZZ__FnCalls!F122</f>
        <v>MMM 2019</v>
      </c>
      <c r="DW27" s="20" t="str">
        <f>ZZZ__FnCalls!F123</f>
        <v>MMM 2019</v>
      </c>
      <c r="DX27" s="20" t="str">
        <f>ZZZ__FnCalls!F124</f>
        <v>MMM 2019</v>
      </c>
      <c r="DY27" s="20" t="str">
        <f>ZZZ__FnCalls!F125</f>
        <v>MMM 2019</v>
      </c>
      <c r="DZ27" s="20" t="str">
        <f>ZZZ__FnCalls!F126</f>
        <v>MMM 2019</v>
      </c>
      <c r="EA27" s="21" t="str">
        <f>ZZZ__FnCalls!H115</f>
        <v>2019</v>
      </c>
      <c r="EB27" s="20" t="str">
        <f>ZZZ__FnCalls!F127</f>
        <v>MMM 2020</v>
      </c>
      <c r="EC27" s="20" t="str">
        <f>ZZZ__FnCalls!F128</f>
        <v>MMM 2020</v>
      </c>
      <c r="ED27" s="20" t="str">
        <f>ZZZ__FnCalls!F129</f>
        <v>MMM 2020</v>
      </c>
      <c r="EE27" s="20" t="str">
        <f>ZZZ__FnCalls!F130</f>
        <v>MMM 2020</v>
      </c>
      <c r="EF27" s="20" t="str">
        <f>ZZZ__FnCalls!F131</f>
        <v>MMM 2020</v>
      </c>
      <c r="EG27" s="20" t="str">
        <f>ZZZ__FnCalls!F132</f>
        <v>MMM 2020</v>
      </c>
      <c r="EH27" s="20" t="str">
        <f>ZZZ__FnCalls!F133</f>
        <v>MMM 2020</v>
      </c>
      <c r="EI27" s="20" t="str">
        <f>ZZZ__FnCalls!F134</f>
        <v>MMM 2020</v>
      </c>
      <c r="EJ27" s="20" t="str">
        <f>ZZZ__FnCalls!F135</f>
        <v>MMM 2020</v>
      </c>
      <c r="EK27" s="20" t="str">
        <f>ZZZ__FnCalls!F136</f>
        <v>MMM 2020</v>
      </c>
      <c r="EL27" s="20" t="str">
        <f>ZZZ__FnCalls!F137</f>
        <v>MMM 2020</v>
      </c>
      <c r="EM27" s="20" t="str">
        <f>ZZZ__FnCalls!F138</f>
        <v>MMM 2020</v>
      </c>
      <c r="EN27" s="21" t="str">
        <f>ZZZ__FnCalls!H127</f>
        <v>2020</v>
      </c>
    </row>
    <row r="28" spans="1:144" ht="12.75" customHeight="1" outlineLevel="1" x14ac:dyDescent="0.2">
      <c r="A28" s="7" t="str">
        <f>Labels!B38</f>
        <v>Employment</v>
      </c>
      <c r="B28" s="31">
        <f>Inputs!B27+'(Other Computations)'!B61*0/Inputs!B28/12</f>
        <v>140</v>
      </c>
      <c r="C28" s="31">
        <f>B28+'(Other Computations)'!B61*(B29-B28)/Inputs!B28/12</f>
        <v>140</v>
      </c>
      <c r="D28" s="31">
        <f ca="1">C28+'(Other Computations)'!B61*(C29-C28)/Inputs!B28/12</f>
        <v>139.9930274189222</v>
      </c>
      <c r="E28" s="31">
        <f ca="1">D28+'(Other Computations)'!B61*(D29-D28)/Inputs!B28/12</f>
        <v>139.97980047399798</v>
      </c>
      <c r="F28" s="31">
        <f ca="1">E28+'(Other Computations)'!B61*(E29-E28)/Inputs!B28/12</f>
        <v>139.96016767523025</v>
      </c>
      <c r="G28" s="31">
        <f ca="1">F28+'(Other Computations)'!B61*(F29-F28)/Inputs!B28/12</f>
        <v>139.93348703688781</v>
      </c>
      <c r="H28" s="31">
        <f ca="1">G28+'(Other Computations)'!B61*(G29-G28)/Inputs!B28/12</f>
        <v>139.90179975053047</v>
      </c>
      <c r="I28" s="31">
        <f ca="1">H28+'(Other Computations)'!B61*(H29-H28)/Inputs!B28/12</f>
        <v>139.86362804608126</v>
      </c>
      <c r="J28" s="31">
        <f ca="1">I28+'(Other Computations)'!B61*(I29-I28)/Inputs!B28/12</f>
        <v>139.81944217277297</v>
      </c>
      <c r="K28" s="31">
        <f ca="1">J28+'(Other Computations)'!B61*(J29-J28)/Inputs!B28/12</f>
        <v>139.77186549975107</v>
      </c>
      <c r="L28" s="31">
        <f ca="1">K28+'(Other Computations)'!B61*(K29-K28)/Inputs!B28/12</f>
        <v>139.71968972882772</v>
      </c>
      <c r="M28" s="31">
        <f ca="1">L28+'(Other Computations)'!B61*(L29-L28)/Inputs!B28/12</f>
        <v>139.66387589069961</v>
      </c>
      <c r="N28" s="32">
        <f ca="1">M28</f>
        <v>139.66387589069961</v>
      </c>
      <c r="O28" s="31">
        <f ca="1">M28+'(Other Computations)'!B61*(M29-M28)/Inputs!B28/12</f>
        <v>139.6043652442531</v>
      </c>
      <c r="P28" s="31">
        <f ca="1">O28+'(Other Computations)'!B61*(O29-O28)/Inputs!B28/12</f>
        <v>139.5411746146672</v>
      </c>
      <c r="Q28" s="31">
        <f ca="1">P28+'(Other Computations)'!B61*(P29-P28)/Inputs!B28/12</f>
        <v>139.4745324037406</v>
      </c>
      <c r="R28" s="31">
        <f ca="1">Q28+'(Other Computations)'!B61*(Q29-Q28)/Inputs!B28/12</f>
        <v>139.40280470571645</v>
      </c>
      <c r="S28" s="31">
        <f ca="1">R28+'(Other Computations)'!B61*(R29-R28)/Inputs!B28/12</f>
        <v>139.325529005356</v>
      </c>
      <c r="T28" s="31">
        <f ca="1">S28+'(Other Computations)'!B61*(S29-S28)/Inputs!B28/12</f>
        <v>139.24490088320323</v>
      </c>
      <c r="U28" s="31">
        <f ca="1">T28+'(Other Computations)'!B61*(T29-T28)/Inputs!B28/12</f>
        <v>139.16022473410962</v>
      </c>
      <c r="V28" s="31">
        <f ca="1">U28+'(Other Computations)'!B61*(U29-U28)/Inputs!B28/12</f>
        <v>139.07205754263629</v>
      </c>
      <c r="W28" s="31">
        <f ca="1">V28+'(Other Computations)'!B61*(V29-V28)/Inputs!B28/12</f>
        <v>138.98202180502034</v>
      </c>
      <c r="X28" s="31">
        <f ca="1">W28+'(Other Computations)'!B61*(W29-W28)/Inputs!B28/12</f>
        <v>138.88884740895148</v>
      </c>
      <c r="Y28" s="31">
        <f ca="1">X28+'(Other Computations)'!B61*(X29-X28)/Inputs!B28/12</f>
        <v>138.79242670895334</v>
      </c>
      <c r="Z28" s="31">
        <f ca="1">Y28+'(Other Computations)'!B61*(Y29-Y28)/Inputs!B28/12</f>
        <v>138.69214092387784</v>
      </c>
      <c r="AA28" s="32">
        <f ca="1">Z28</f>
        <v>138.69214092387784</v>
      </c>
      <c r="AB28" s="31">
        <f ca="1">Z28+'(Other Computations)'!B61*(Z29-Z28)/Inputs!B28/12</f>
        <v>138.5888545403138</v>
      </c>
      <c r="AC28" s="31">
        <f ca="1">AB28+'(Other Computations)'!B61*(AB29-AB28)/Inputs!B28/12</f>
        <v>138.48272126977167</v>
      </c>
      <c r="AD28" s="31">
        <f ca="1">AC28+'(Other Computations)'!B61*(AC29-AC28)/Inputs!B28/12</f>
        <v>138.37317078820124</v>
      </c>
      <c r="AE28" s="31">
        <f ca="1">AD28+'(Other Computations)'!B61*(AD29-AD28)/Inputs!B28/12</f>
        <v>138.2601525389405</v>
      </c>
      <c r="AF28" s="31">
        <f ca="1">AE28+'(Other Computations)'!B61*(AE29-AE28)/Inputs!B28/12</f>
        <v>138.14469869604414</v>
      </c>
      <c r="AG28" s="31">
        <f ca="1">AF28+'(Other Computations)'!B61*(AF29-AF28)/Inputs!B28/12</f>
        <v>138.02546570480328</v>
      </c>
      <c r="AH28" s="31">
        <f ca="1">AG28+'(Other Computations)'!B61*(AG29-AG28)/Inputs!B28/12</f>
        <v>137.90420014274957</v>
      </c>
      <c r="AI28" s="31">
        <f ca="1">AH28+'(Other Computations)'!B61*(AH29-AH28)/Inputs!B28/12</f>
        <v>137.78140298195876</v>
      </c>
      <c r="AJ28" s="31">
        <f ca="1">AI28+'(Other Computations)'!B61*(AI29-AI28)/Inputs!B28/12</f>
        <v>137.65702597401676</v>
      </c>
      <c r="AK28" s="31">
        <f ca="1">AJ28+'(Other Computations)'!B61*(AJ29-AJ28)/Inputs!B28/12</f>
        <v>137.53129872615432</v>
      </c>
      <c r="AL28" s="31">
        <f ca="1">AK28+'(Other Computations)'!B61*(AK29-AK28)/Inputs!B28/12</f>
        <v>137.40186449340615</v>
      </c>
      <c r="AM28" s="31">
        <f ca="1">AL28+'(Other Computations)'!B61*(AL29-AL28)/Inputs!B28/12</f>
        <v>137.26957886157717</v>
      </c>
      <c r="AN28" s="32">
        <f ca="1">AM28</f>
        <v>137.26957886157717</v>
      </c>
      <c r="AO28" s="31">
        <f ca="1">AM28+'(Other Computations)'!B61*(AM29-AM28)/Inputs!B28/12</f>
        <v>137.13555363015547</v>
      </c>
      <c r="AP28" s="31">
        <f ca="1">AO28+'(Other Computations)'!B61*(AO29-AO28)/Inputs!B28/12</f>
        <v>136.99993827530028</v>
      </c>
      <c r="AQ28" s="31">
        <f ca="1">AP28+'(Other Computations)'!B61*(AP29-AP28)/Inputs!B28/12</f>
        <v>136.86308303817435</v>
      </c>
      <c r="AR28" s="31">
        <f ca="1">AQ28+'(Other Computations)'!B61*(AQ29-AQ28)/Inputs!B28/12</f>
        <v>136.72579455378909</v>
      </c>
      <c r="AS28" s="31">
        <f ca="1">AR28+'(Other Computations)'!B61*(AR29-AR28)/Inputs!B28/12</f>
        <v>136.58751507665244</v>
      </c>
      <c r="AT28" s="31">
        <f ca="1">AS28+'(Other Computations)'!B61*(AS29-AS28)/Inputs!B28/12</f>
        <v>136.44712572801191</v>
      </c>
      <c r="AU28" s="31">
        <f ca="1">AT28+'(Other Computations)'!B61*(AT29-AT28)/Inputs!B28/12</f>
        <v>136.306085850546</v>
      </c>
      <c r="AV28" s="31">
        <f ca="1">AU28+'(Other Computations)'!B61*(AU29-AU28)/Inputs!B28/12</f>
        <v>136.16439108344437</v>
      </c>
      <c r="AW28" s="31">
        <f ca="1">AV28+'(Other Computations)'!B61*(AV29-AV28)/Inputs!B28/12</f>
        <v>136.02233071088691</v>
      </c>
      <c r="AX28" s="31">
        <f ca="1">AW28+'(Other Computations)'!B61*(AW29-AW28)/Inputs!B28/12</f>
        <v>135.87986988832253</v>
      </c>
      <c r="AY28" s="31">
        <f ca="1">AX28+'(Other Computations)'!B61*(AX29-AX28)/Inputs!B28/12</f>
        <v>135.73694560705243</v>
      </c>
      <c r="AZ28" s="31">
        <f ca="1">AY28+'(Other Computations)'!B61*(AY29-AY28)/Inputs!B28/12</f>
        <v>135.59338954758934</v>
      </c>
      <c r="BA28" s="32">
        <f ca="1">AZ28</f>
        <v>135.59338954758934</v>
      </c>
      <c r="BB28" s="31">
        <f ca="1">AZ28+'(Other Computations)'!B61*(AZ29-AZ28)/Inputs!B28/12</f>
        <v>135.45049263507451</v>
      </c>
      <c r="BC28" s="31">
        <f ca="1">BB28+'(Other Computations)'!B61*(BB29-BB28)/Inputs!B28/12</f>
        <v>135.30480159109086</v>
      </c>
      <c r="BD28" s="31">
        <f ca="1">BC28+'(Other Computations)'!B61*(BC29-BC28)/Inputs!B28/12</f>
        <v>135.15925404116842</v>
      </c>
      <c r="BE28" s="31">
        <f ca="1">BD28+'(Other Computations)'!B61*(BD29-BD28)/Inputs!B28/12</f>
        <v>135.01259514899965</v>
      </c>
      <c r="BF28" s="31">
        <f ca="1">BE28+'(Other Computations)'!B61*(BE29-BE28)/Inputs!B28/12</f>
        <v>134.86453870900931</v>
      </c>
      <c r="BG28" s="31">
        <f ca="1">BF28+'(Other Computations)'!B61*(BF29-BF28)/Inputs!B28/12</f>
        <v>134.7140305356491</v>
      </c>
      <c r="BH28" s="31">
        <f ca="1">BG28+'(Other Computations)'!B61*(BG29-BG28)/Inputs!B28/12</f>
        <v>134.56280352589999</v>
      </c>
      <c r="BI28" s="31">
        <f ca="1">BH28+'(Other Computations)'!B61*(BH29-BH28)/Inputs!B28/12</f>
        <v>134.41147089615748</v>
      </c>
      <c r="BJ28" s="31">
        <f ca="1">BI28+'(Other Computations)'!B61*(BI29-BI28)/Inputs!B28/12</f>
        <v>134.25932525184069</v>
      </c>
      <c r="BK28" s="31">
        <f ca="1">BJ28+'(Other Computations)'!B61*(BJ29-BJ28)/Inputs!B28/12</f>
        <v>134.10578676603203</v>
      </c>
      <c r="BL28" s="31">
        <f ca="1">BK28+'(Other Computations)'!B61*(BK29-BK28)/Inputs!B28/12</f>
        <v>133.95355914470875</v>
      </c>
      <c r="BM28" s="31">
        <f ca="1">BL28+'(Other Computations)'!B61*(BL29-BL28)/Inputs!B28/12</f>
        <v>133.80118944936777</v>
      </c>
      <c r="BN28" s="32">
        <f ca="1">BM28</f>
        <v>133.80118944936777</v>
      </c>
      <c r="BO28" s="31">
        <f ca="1">BM28+'(Other Computations)'!B61*(BM29-BM28)/Inputs!B28/12</f>
        <v>133.64844981026457</v>
      </c>
      <c r="BP28" s="31">
        <f ca="1">BO28+'(Other Computations)'!B61*(BO29-BO28)/Inputs!B28/12</f>
        <v>133.49600598123715</v>
      </c>
      <c r="BQ28" s="31">
        <f ca="1">BP28+'(Other Computations)'!B61*(BP29-BP28)/Inputs!B28/12</f>
        <v>133.34291261741296</v>
      </c>
      <c r="BR28" s="31">
        <f ca="1">BQ28+'(Other Computations)'!B61*(BQ29-BQ28)/Inputs!B28/12</f>
        <v>133.19015917109743</v>
      </c>
      <c r="BS28" s="31">
        <f ca="1">BR28+'(Other Computations)'!B61*(BR29-BR28)/Inputs!B28/12</f>
        <v>133.03656119994929</v>
      </c>
      <c r="BT28" s="31">
        <f ca="1">BS28+'(Other Computations)'!B61*(BS29-BS28)/Inputs!B28/12</f>
        <v>132.8827846585703</v>
      </c>
      <c r="BU28" s="31">
        <f ca="1">BT28+'(Other Computations)'!B61*(BT29-BT28)/Inputs!B28/12</f>
        <v>132.72718034099898</v>
      </c>
      <c r="BV28" s="31">
        <f ca="1">BU28+'(Other Computations)'!B61*(BU29-BU28)/Inputs!B28/12</f>
        <v>132.57070377187713</v>
      </c>
      <c r="BW28" s="31">
        <f ca="1">BV28+'(Other Computations)'!B61*(BV29-BV28)/Inputs!B28/12</f>
        <v>132.41288775519192</v>
      </c>
      <c r="BX28" s="31">
        <f ca="1">BW28+'(Other Computations)'!B61*(BW29-BW28)/Inputs!B28/12</f>
        <v>132.25372638567282</v>
      </c>
      <c r="BY28" s="31">
        <f ca="1">BX28+'(Other Computations)'!B61*(BX29-BX28)/Inputs!B28/12</f>
        <v>132.09485022502287</v>
      </c>
      <c r="BZ28" s="31">
        <f ca="1">BY28+'(Other Computations)'!B61*(BY29-BY28)/Inputs!B28/12</f>
        <v>131.93533883228466</v>
      </c>
      <c r="CA28" s="32">
        <f ca="1">BZ28</f>
        <v>131.93533883228466</v>
      </c>
      <c r="CB28" s="31">
        <f ca="1">BZ28+'(Other Computations)'!B61*(BZ29-BZ28)/Inputs!B28/12</f>
        <v>131.77595372072861</v>
      </c>
      <c r="CC28" s="31">
        <f ca="1">CB28+'(Other Computations)'!B61*(CB29-CB28)/Inputs!B28/12</f>
        <v>131.61642074887848</v>
      </c>
      <c r="CD28" s="31">
        <f ca="1">CC28+'(Other Computations)'!B61*(CC29-CC28)/Inputs!B28/12</f>
        <v>131.45727002542739</v>
      </c>
      <c r="CE28" s="31">
        <f ca="1">CD28+'(Other Computations)'!B61*(CD29-CD28)/Inputs!B28/12</f>
        <v>131.2983842562677</v>
      </c>
      <c r="CF28" s="31">
        <f ca="1">CE28+'(Other Computations)'!B61*(CE29-CE28)/Inputs!B28/12</f>
        <v>131.13950734364602</v>
      </c>
      <c r="CG28" s="31">
        <f ca="1">CF28+'(Other Computations)'!B61*(CF29-CF28)/Inputs!B28/12</f>
        <v>130.98022353110844</v>
      </c>
      <c r="CH28" s="31">
        <f ca="1">CG28+'(Other Computations)'!B61*(CG29-CG28)/Inputs!B28/12</f>
        <v>130.82071292077924</v>
      </c>
      <c r="CI28" s="31">
        <f ca="1">CH28+'(Other Computations)'!B61*(CH29-CH28)/Inputs!B28/12</f>
        <v>130.66148256138072</v>
      </c>
      <c r="CJ28" s="31">
        <f ca="1">CI28+'(Other Computations)'!B61*(CI29-CI28)/Inputs!B28/12</f>
        <v>130.50322030537586</v>
      </c>
      <c r="CK28" s="31">
        <f ca="1">CJ28+'(Other Computations)'!B61*(CJ29-CJ28)/Inputs!B28/12</f>
        <v>130.34514019645275</v>
      </c>
      <c r="CL28" s="31">
        <f ca="1">CK28+'(Other Computations)'!B61*(CK29-CK28)/Inputs!B28/12</f>
        <v>130.18870452891269</v>
      </c>
      <c r="CM28" s="31">
        <f ca="1">CL28+'(Other Computations)'!B61*(CL29-CL28)/Inputs!B28/12</f>
        <v>130.03206951906802</v>
      </c>
      <c r="CN28" s="32">
        <f ca="1">CM28</f>
        <v>130.03206951906802</v>
      </c>
      <c r="CO28" s="31">
        <f ca="1">CM28+'(Other Computations)'!B61*(CM29-CM28)/Inputs!B28/12</f>
        <v>129.87395176130462</v>
      </c>
      <c r="CP28" s="31">
        <f ca="1">CO28+'(Other Computations)'!B61*(CO29-CO28)/Inputs!B28/12</f>
        <v>129.71689956539558</v>
      </c>
      <c r="CQ28" s="31">
        <f ca="1">CP28+'(Other Computations)'!B61*(CP29-CP28)/Inputs!B28/12</f>
        <v>129.55999813876562</v>
      </c>
      <c r="CR28" s="31">
        <f ca="1">CQ28+'(Other Computations)'!B61*(CQ29-CQ28)/Inputs!B28/12</f>
        <v>129.40251099455696</v>
      </c>
      <c r="CS28" s="31">
        <f ca="1">CR28+'(Other Computations)'!B61*(CR29-CR28)/Inputs!B28/12</f>
        <v>129.24586066844631</v>
      </c>
      <c r="CT28" s="31">
        <f ca="1">CS28+'(Other Computations)'!B61*(CS29-CS28)/Inputs!B28/12</f>
        <v>129.08972556816184</v>
      </c>
      <c r="CU28" s="31">
        <f ca="1">CT28+'(Other Computations)'!B61*(CT29-CT28)/Inputs!B28/12</f>
        <v>128.93344289463818</v>
      </c>
      <c r="CV28" s="31">
        <f ca="1">CU28+'(Other Computations)'!B61*(CU29-CU28)/Inputs!B28/12</f>
        <v>128.77810849771282</v>
      </c>
      <c r="CW28" s="31">
        <f ca="1">CV28+'(Other Computations)'!B61*(CV29-CV28)/Inputs!B28/12</f>
        <v>128.62268040225598</v>
      </c>
      <c r="CX28" s="31">
        <f ca="1">CW28+'(Other Computations)'!B61*(CW29-CW28)/Inputs!B28/12</f>
        <v>128.46839222339665</v>
      </c>
      <c r="CY28" s="31">
        <f ca="1">CX28+'(Other Computations)'!B61*(CX29-CX28)/Inputs!B28/12</f>
        <v>128.31594039875185</v>
      </c>
      <c r="CZ28" s="31">
        <f ca="1">CY28+'(Other Computations)'!B61*(CY29-CY28)/Inputs!B28/12</f>
        <v>128.16485764129385</v>
      </c>
      <c r="DA28" s="32">
        <f ca="1">CZ28</f>
        <v>128.16485764129385</v>
      </c>
      <c r="DB28" s="31">
        <f ca="1">CZ28+'(Other Computations)'!B61*(CZ29-CZ28)/Inputs!B28/12</f>
        <v>128.01552788900898</v>
      </c>
      <c r="DC28" s="31">
        <f ca="1">DB28+'(Other Computations)'!B61*(DB29-DB28)/Inputs!B28/12</f>
        <v>127.86696293576193</v>
      </c>
      <c r="DD28" s="31">
        <f ca="1">DC28+'(Other Computations)'!B61*(DC29-DC28)/Inputs!B28/12</f>
        <v>127.71884983355901</v>
      </c>
      <c r="DE28" s="31">
        <f ca="1">DD28+'(Other Computations)'!B61*(DD29-DD28)/Inputs!B28/12</f>
        <v>127.57112204353184</v>
      </c>
      <c r="DF28" s="31">
        <f ca="1">DE28+'(Other Computations)'!B61*(DE29-DE28)/Inputs!B28/12</f>
        <v>127.42319201334712</v>
      </c>
      <c r="DG28" s="31">
        <f ca="1">DF28+'(Other Computations)'!B61*(DF29-DF28)/Inputs!B28/12</f>
        <v>127.27586982770723</v>
      </c>
      <c r="DH28" s="31">
        <f ca="1">DG28+'(Other Computations)'!B61*(DG29-DG28)/Inputs!B28/12</f>
        <v>127.1292161604741</v>
      </c>
      <c r="DI28" s="31">
        <f ca="1">DH28+'(Other Computations)'!B61*(DH29-DH28)/Inputs!B28/12</f>
        <v>126.98125117977284</v>
      </c>
      <c r="DJ28" s="31">
        <f ca="1">DI28+'(Other Computations)'!B61*(DI29-DI28)/Inputs!B28/12</f>
        <v>126.83395289249218</v>
      </c>
      <c r="DK28" s="31">
        <f ca="1">DJ28+'(Other Computations)'!B61*(DJ29-DJ28)/Inputs!B28/12</f>
        <v>126.68789513174654</v>
      </c>
      <c r="DL28" s="31">
        <f ca="1">DK28+'(Other Computations)'!B61*(DK29-DK28)/Inputs!B28/12</f>
        <v>126.54313227875521</v>
      </c>
      <c r="DM28" s="31">
        <f ca="1">DL28+'(Other Computations)'!B61*(DL29-DL28)/Inputs!B28/12</f>
        <v>126.39947244065419</v>
      </c>
      <c r="DN28" s="32">
        <f ca="1">DM28</f>
        <v>126.39947244065419</v>
      </c>
      <c r="DO28" s="31">
        <f ca="1">DM28+'(Other Computations)'!B61*(DM29-DM28)/Inputs!B28/12</f>
        <v>126.25710164065757</v>
      </c>
      <c r="DP28" s="31">
        <f ca="1">DO28+'(Other Computations)'!B61*(DO29-DO28)/Inputs!B28/12</f>
        <v>126.11457811766758</v>
      </c>
      <c r="DQ28" s="31">
        <f ca="1">DP28+'(Other Computations)'!B61*(DP29-DP28)/Inputs!B28/12</f>
        <v>125.97251489602449</v>
      </c>
      <c r="DR28" s="31">
        <f ca="1">DQ28+'(Other Computations)'!B61*(DQ29-DQ28)/Inputs!B28/12</f>
        <v>125.83154615239921</v>
      </c>
      <c r="DS28" s="31">
        <f ca="1">DR28+'(Other Computations)'!B61*(DR29-DR28)/Inputs!B28/12</f>
        <v>125.6907993758207</v>
      </c>
      <c r="DT28" s="31">
        <f ca="1">DS28+'(Other Computations)'!B61*(DS29-DS28)/Inputs!B28/12</f>
        <v>125.55022584074167</v>
      </c>
      <c r="DU28" s="31">
        <f ca="1">DT28+'(Other Computations)'!B61*(DT29-DT28)/Inputs!B28/12</f>
        <v>125.40901496089572</v>
      </c>
      <c r="DV28" s="31">
        <f ca="1">DU28+'(Other Computations)'!B61*(DU29-DU28)/Inputs!B28/12</f>
        <v>125.26787732819341</v>
      </c>
      <c r="DW28" s="31">
        <f ca="1">DV28+'(Other Computations)'!B61*(DV29-DV28)/Inputs!B28/12</f>
        <v>125.12714363677861</v>
      </c>
      <c r="DX28" s="31">
        <f ca="1">DW28+'(Other Computations)'!B61*(DW29-DW28)/Inputs!B28/12</f>
        <v>124.98874903820641</v>
      </c>
      <c r="DY28" s="31">
        <f ca="1">DX28+'(Other Computations)'!B61*(DX29-DX28)/Inputs!B28/12</f>
        <v>124.85121410172236</v>
      </c>
      <c r="DZ28" s="31">
        <f ca="1">DY28+'(Other Computations)'!B61*(DY29-DY28)/Inputs!B28/12</f>
        <v>124.71312895773143</v>
      </c>
      <c r="EA28" s="32">
        <f ca="1">DZ28</f>
        <v>124.71312895773143</v>
      </c>
      <c r="EB28" s="31">
        <f ca="1">DZ28+'(Other Computations)'!B61*(DZ29-DZ28)/Inputs!B28/12</f>
        <v>124.57406011675822</v>
      </c>
      <c r="EC28" s="31">
        <f ca="1">EB28+'(Other Computations)'!B61*(EB29-EB28)/Inputs!B28/12</f>
        <v>124.43492494816147</v>
      </c>
      <c r="ED28" s="31">
        <f ca="1">EC28+'(Other Computations)'!B61*(EC29-EC28)/Inputs!B28/12</f>
        <v>124.29631848417669</v>
      </c>
      <c r="EE28" s="31">
        <f ca="1">ED28+'(Other Computations)'!B61*(ED29-ED28)/Inputs!B28/12</f>
        <v>124.15782237449338</v>
      </c>
      <c r="EF28" s="31">
        <f ca="1">EE28+'(Other Computations)'!B61*(EE29-EE28)/Inputs!B28/12</f>
        <v>124.02016529598308</v>
      </c>
      <c r="EG28" s="31">
        <f ca="1">EF28+'(Other Computations)'!B61*(EF29-EF28)/Inputs!B28/12</f>
        <v>123.88448052682861</v>
      </c>
      <c r="EH28" s="31">
        <f ca="1">EG28+'(Other Computations)'!B61*(EG29-EG28)/Inputs!B28/12</f>
        <v>123.74961610458085</v>
      </c>
      <c r="EI28" s="31">
        <f ca="1">EH28+'(Other Computations)'!B61*(EH29-EH28)/Inputs!B28/12</f>
        <v>123.61528461727119</v>
      </c>
      <c r="EJ28" s="31">
        <f ca="1">EI28+'(Other Computations)'!B61*(EI29-EI28)/Inputs!B28/12</f>
        <v>123.48004476781372</v>
      </c>
      <c r="EK28" s="31">
        <f ca="1">EJ28+'(Other Computations)'!B61*(EJ29-EJ28)/Inputs!B28/12</f>
        <v>123.34575362429231</v>
      </c>
      <c r="EL28" s="31">
        <f ca="1">EK28+'(Other Computations)'!B61*(EK29-EK28)/Inputs!B28/12</f>
        <v>123.21280327071374</v>
      </c>
      <c r="EM28" s="31">
        <f ca="1">EL28+'(Other Computations)'!B61*(EL29-EL28)/Inputs!B28/12</f>
        <v>123.08100435299465</v>
      </c>
      <c r="EN28" s="32">
        <f ca="1">EM28</f>
        <v>123.08100435299465</v>
      </c>
    </row>
    <row r="29" spans="1:144" ht="12.75" customHeight="1" outlineLevel="1" x14ac:dyDescent="0.2">
      <c r="A29" s="9" t="str">
        <f>Labels!B39</f>
        <v>Desired Employment</v>
      </c>
      <c r="B29" s="33">
        <f>(1-Inputs!B20)*B11/'(Other Computations)'!B130</f>
        <v>140</v>
      </c>
      <c r="C29" s="33">
        <f ca="1">(1-Inputs!B20)*C11/'(Other Computations)'!B130</f>
        <v>139.59837932991826</v>
      </c>
      <c r="D29" s="33">
        <f ca="1">(1-Inputs!B20)*D11/'(Other Computations)'!B130</f>
        <v>139.23115539128725</v>
      </c>
      <c r="E29" s="33">
        <f ca="1">(1-Inputs!B20)*E11/'(Other Computations)'!B130</f>
        <v>138.84895126497605</v>
      </c>
      <c r="F29" s="33">
        <f ca="1">(1-Inputs!B20)*F11/'(Other Computations)'!B130</f>
        <v>138.42336290670539</v>
      </c>
      <c r="G29" s="33">
        <f ca="1">(1-Inputs!B20)*G11/'(Other Computations)'!B130</f>
        <v>138.10829934270512</v>
      </c>
      <c r="H29" s="33">
        <f ca="1">(1-Inputs!B20)*H11/'(Other Computations)'!B130</f>
        <v>137.70310957425562</v>
      </c>
      <c r="I29" s="33">
        <f ca="1">(1-Inputs!B20)*I11/'(Other Computations)'!B130</f>
        <v>137.31852174352403</v>
      </c>
      <c r="J29" s="33">
        <f ca="1">(1-Inputs!B20)*J11/'(Other Computations)'!B130</f>
        <v>137.07902580671265</v>
      </c>
      <c r="K29" s="33">
        <f ca="1">(1-Inputs!B20)*K11/'(Other Computations)'!B130</f>
        <v>136.7665410945651</v>
      </c>
      <c r="L29" s="33">
        <f ca="1">(1-Inputs!B20)*L11/'(Other Computations)'!B130</f>
        <v>136.50481265264847</v>
      </c>
      <c r="M29" s="33">
        <f ca="1">(1-Inputs!B20)*M11/'(Other Computations)'!B130</f>
        <v>136.23606265537998</v>
      </c>
      <c r="N29" s="34">
        <f ca="1">SUM(B29:M29)</f>
        <v>1655.8182217626781</v>
      </c>
      <c r="O29" s="33">
        <f ca="1">(1-Inputs!B20)*O11/'(Other Computations)'!B130</f>
        <v>135.96458498010475</v>
      </c>
      <c r="P29" s="33">
        <f ca="1">(1-Inputs!B20)*P11/'(Other Computations)'!B130</f>
        <v>135.70258326529535</v>
      </c>
      <c r="Q29" s="33">
        <f ca="1">(1-Inputs!B20)*Q11/'(Other Computations)'!B130</f>
        <v>135.3430169975496</v>
      </c>
      <c r="R29" s="33">
        <f ca="1">(1-Inputs!B20)*R11/'(Other Computations)'!B130</f>
        <v>134.9517243649554</v>
      </c>
      <c r="S29" s="33">
        <f ca="1">(1-Inputs!B20)*S11/'(Other Computations)'!B130</f>
        <v>134.68134916935676</v>
      </c>
      <c r="T29" s="33">
        <f ca="1">(1-Inputs!B20)*T11/'(Other Computations)'!B130</f>
        <v>134.36755469541191</v>
      </c>
      <c r="U29" s="33">
        <f ca="1">(1-Inputs!B20)*U11/'(Other Computations)'!B130</f>
        <v>134.08179450524557</v>
      </c>
      <c r="V29" s="33">
        <f ca="1">(1-Inputs!B20)*V11/'(Other Computations)'!B130</f>
        <v>133.8859990559576</v>
      </c>
      <c r="W29" s="33">
        <f ca="1">(1-Inputs!B20)*W11/'(Other Computations)'!B130</f>
        <v>133.61517659145321</v>
      </c>
      <c r="X29" s="33">
        <f ca="1">(1-Inputs!B20)*X11/'(Other Computations)'!B130</f>
        <v>133.33501508905928</v>
      </c>
      <c r="Y29" s="33">
        <f ca="1">(1-Inputs!B20)*Y11/'(Other Computations)'!B130</f>
        <v>133.01596548860454</v>
      </c>
      <c r="Z29" s="33">
        <f ca="1">(1-Inputs!B20)*Z11/'(Other Computations)'!B130</f>
        <v>132.74284523058935</v>
      </c>
      <c r="AA29" s="34">
        <f ca="1">SUM(O29:Z29)</f>
        <v>1611.6876094335832</v>
      </c>
      <c r="AB29" s="33">
        <f ca="1">(1-Inputs!B20)*AB11/'(Other Computations)'!B130</f>
        <v>132.47557815708768</v>
      </c>
      <c r="AC29" s="33">
        <f ca="1">(1-Inputs!B20)*AC11/'(Other Computations)'!B130</f>
        <v>132.17261353131417</v>
      </c>
      <c r="AD29" s="33">
        <f ca="1">(1-Inputs!B20)*AD11/'(Other Computations)'!B130</f>
        <v>131.86331963078302</v>
      </c>
      <c r="AE29" s="33">
        <f ca="1">(1-Inputs!B20)*AE11/'(Other Computations)'!B130</f>
        <v>131.61001118810967</v>
      </c>
      <c r="AF29" s="33">
        <f ca="1">(1-Inputs!B20)*AF11/'(Other Computations)'!B130</f>
        <v>131.27687840057067</v>
      </c>
      <c r="AG29" s="33">
        <f ca="1">(1-Inputs!B20)*AG11/'(Other Computations)'!B130</f>
        <v>131.0405693305095</v>
      </c>
      <c r="AH29" s="33">
        <f ca="1">(1-Inputs!B20)*AH11/'(Other Computations)'!B130</f>
        <v>130.83108368119809</v>
      </c>
      <c r="AI29" s="33">
        <f ca="1">(1-Inputs!B20)*AI11/'(Other Computations)'!B130</f>
        <v>130.6172873244991</v>
      </c>
      <c r="AJ29" s="33">
        <f ca="1">(1-Inputs!B20)*AJ11/'(Other Computations)'!B130</f>
        <v>130.41513649714005</v>
      </c>
      <c r="AK29" s="33">
        <f ca="1">(1-Inputs!B20)*AK11/'(Other Computations)'!B130</f>
        <v>130.07588691986007</v>
      </c>
      <c r="AL29" s="33">
        <f ca="1">(1-Inputs!B20)*AL11/'(Other Computations)'!B130</f>
        <v>129.78221210005754</v>
      </c>
      <c r="AM29" s="33">
        <f ca="1">(1-Inputs!B20)*AM11/'(Other Computations)'!B130</f>
        <v>129.54972553168633</v>
      </c>
      <c r="AN29" s="34">
        <f ca="1">SUM(AB29:AM29)</f>
        <v>1571.7103022928159</v>
      </c>
      <c r="AO29" s="33">
        <f ca="1">(1-Inputs!B20)*AO11/'(Other Computations)'!B130</f>
        <v>129.32410919049693</v>
      </c>
      <c r="AP29" s="33">
        <f ca="1">(1-Inputs!B20)*AP11/'(Other Computations)'!B130</f>
        <v>129.11707661684724</v>
      </c>
      <c r="AQ29" s="33">
        <f ca="1">(1-Inputs!B20)*AQ11/'(Other Computations)'!B130</f>
        <v>128.95526633758226</v>
      </c>
      <c r="AR29" s="33">
        <f ca="1">(1-Inputs!B20)*AR11/'(Other Computations)'!B130</f>
        <v>128.76089667071841</v>
      </c>
      <c r="AS29" s="33">
        <f ca="1">(1-Inputs!B20)*AS11/'(Other Computations)'!B130</f>
        <v>128.50108859495793</v>
      </c>
      <c r="AT29" s="33">
        <f ca="1">(1-Inputs!B20)*AT11/'(Other Computations)'!B130</f>
        <v>128.32322878597483</v>
      </c>
      <c r="AU29" s="33">
        <f ca="1">(1-Inputs!B20)*AU11/'(Other Computations)'!B130</f>
        <v>128.14446726549207</v>
      </c>
      <c r="AV29" s="33">
        <f ca="1">(1-Inputs!B20)*AV11/'(Other Computations)'!B130</f>
        <v>127.98171362413399</v>
      </c>
      <c r="AW29" s="33">
        <f ca="1">(1-Inputs!B20)*AW11/'(Other Computations)'!B130</f>
        <v>127.81658733117926</v>
      </c>
      <c r="AX29" s="33">
        <f ca="1">(1-Inputs!B20)*AX11/'(Other Computations)'!B130</f>
        <v>127.6474312871653</v>
      </c>
      <c r="AY29" s="33">
        <f ca="1">(1-Inputs!B20)*AY11/'(Other Computations)'!B130</f>
        <v>127.46811658197801</v>
      </c>
      <c r="AZ29" s="33">
        <f ca="1">(1-Inputs!B20)*AZ11/'(Other Computations)'!B130</f>
        <v>127.36252738673538</v>
      </c>
      <c r="BA29" s="34">
        <f ca="1">SUM(AO29:AZ29)</f>
        <v>1539.4025096732616</v>
      </c>
      <c r="BB29" s="33">
        <f ca="1">(1-Inputs!B20)*BB11/'(Other Computations)'!B130</f>
        <v>127.0586885016172</v>
      </c>
      <c r="BC29" s="33">
        <f ca="1">(1-Inputs!B20)*BC11/'(Other Computations)'!B130</f>
        <v>126.92126271555757</v>
      </c>
      <c r="BD29" s="33">
        <f ca="1">(1-Inputs!B20)*BD11/'(Other Computations)'!B130</f>
        <v>126.71170185224634</v>
      </c>
      <c r="BE29" s="33">
        <f ca="1">(1-Inputs!B20)*BE11/'(Other Computations)'!B130</f>
        <v>126.48454420555636</v>
      </c>
      <c r="BF29" s="33">
        <f ca="1">(1-Inputs!B20)*BF11/'(Other Computations)'!B130</f>
        <v>126.1952679234621</v>
      </c>
      <c r="BG29" s="33">
        <f ca="1">(1-Inputs!B20)*BG11/'(Other Computations)'!B130</f>
        <v>126.00335477410063</v>
      </c>
      <c r="BH29" s="33">
        <f ca="1">(1-Inputs!B20)*BH11/'(Other Computations)'!B130</f>
        <v>125.84604405273204</v>
      </c>
      <c r="BI29" s="33">
        <f ca="1">(1-Inputs!B20)*BI11/'(Other Computations)'!B130</f>
        <v>125.64788178350989</v>
      </c>
      <c r="BJ29" s="33">
        <f ca="1">(1-Inputs!B20)*BJ11/'(Other Computations)'!B130</f>
        <v>125.41550846926081</v>
      </c>
      <c r="BK29" s="33">
        <f ca="1">(1-Inputs!B20)*BK11/'(Other Computations)'!B130</f>
        <v>125.33747577781097</v>
      </c>
      <c r="BL29" s="33">
        <f ca="1">(1-Inputs!B20)*BL11/'(Other Computations)'!B130</f>
        <v>125.1770646930682</v>
      </c>
      <c r="BM29" s="33">
        <f ca="1">(1-Inputs!B20)*BM11/'(Other Computations)'!B130</f>
        <v>125.00338623702368</v>
      </c>
      <c r="BN29" s="34">
        <f ca="1">SUM(BB29:BM29)</f>
        <v>1511.8021809859461</v>
      </c>
      <c r="BO29" s="33">
        <f ca="1">(1-Inputs!B20)*BO11/'(Other Computations)'!B130</f>
        <v>124.86768525828589</v>
      </c>
      <c r="BP29" s="33">
        <f ca="1">(1-Inputs!B20)*BP11/'(Other Computations)'!B130</f>
        <v>124.67782822496433</v>
      </c>
      <c r="BQ29" s="33">
        <f ca="1">(1-Inputs!B20)*BQ11/'(Other Computations)'!B130</f>
        <v>124.54431410963787</v>
      </c>
      <c r="BR29" s="33">
        <f ca="1">(1-Inputs!B20)*BR11/'(Other Computations)'!B130</f>
        <v>124.34291603296397</v>
      </c>
      <c r="BS29" s="33">
        <f ca="1">(1-Inputs!B20)*BS11/'(Other Computations)'!B130</f>
        <v>124.17903241651904</v>
      </c>
      <c r="BT29" s="33">
        <f ca="1">(1-Inputs!B20)*BT11/'(Other Computations)'!B130</f>
        <v>123.91997596646168</v>
      </c>
      <c r="BU29" s="33">
        <f ca="1">(1-Inputs!B20)*BU11/'(Other Computations)'!B130</f>
        <v>123.71412995958025</v>
      </c>
      <c r="BV29" s="33">
        <f ca="1">(1-Inputs!B20)*BV11/'(Other Computations)'!B130</f>
        <v>123.48050121080801</v>
      </c>
      <c r="BW29" s="33">
        <f ca="1">(1-Inputs!B20)*BW11/'(Other Computations)'!B130</f>
        <v>123.2451928708912</v>
      </c>
      <c r="BX29" s="33">
        <f ca="1">(1-Inputs!B20)*BX11/'(Other Computations)'!B130</f>
        <v>123.102459532236</v>
      </c>
      <c r="BY29" s="33">
        <f ca="1">(1-Inputs!B20)*BY11/'(Other Computations)'!B130</f>
        <v>122.90699400330141</v>
      </c>
      <c r="BZ29" s="33">
        <f ca="1">(1-Inputs!B20)*BZ11/'(Other Computations)'!B130</f>
        <v>122.7547564066569</v>
      </c>
      <c r="CA29" s="34">
        <f ca="1">SUM(BO29:BZ29)</f>
        <v>1485.7357859923065</v>
      </c>
      <c r="CB29" s="33">
        <f ca="1">(1-Inputs!B20)*CB11/'(Other Computations)'!B130</f>
        <v>122.5868545421613</v>
      </c>
      <c r="CC29" s="33">
        <f ca="1">(1-Inputs!B20)*CC11/'(Other Computations)'!B130</f>
        <v>122.44933907809582</v>
      </c>
      <c r="CD29" s="33">
        <f ca="1">(1-Inputs!B20)*CD11/'(Other Computations)'!B130</f>
        <v>122.30544972182967</v>
      </c>
      <c r="CE29" s="33">
        <f ca="1">(1-Inputs!B20)*CE11/'(Other Computations)'!B130</f>
        <v>122.14707408925922</v>
      </c>
      <c r="CF29" s="33">
        <f ca="1">(1-Inputs!B20)*CF11/'(Other Computations)'!B130</f>
        <v>121.96475974148085</v>
      </c>
      <c r="CG29" s="33">
        <f ca="1">(1-Inputs!B20)*CG11/'(Other Computations)'!B130</f>
        <v>121.79241237614691</v>
      </c>
      <c r="CH29" s="33">
        <f ca="1">(1-Inputs!B20)*CH11/'(Other Computations)'!B130</f>
        <v>121.6490442194242</v>
      </c>
      <c r="CI29" s="33">
        <f ca="1">(1-Inputs!B20)*CI11/'(Other Computations)'!B130</f>
        <v>121.54557661550021</v>
      </c>
      <c r="CJ29" s="33">
        <f ca="1">(1-Inputs!B20)*CJ11/'(Other Computations)'!B130</f>
        <v>121.39780603140484</v>
      </c>
      <c r="CK29" s="33">
        <f ca="1">(1-Inputs!B20)*CK11/'(Other Computations)'!B130</f>
        <v>121.33444574614589</v>
      </c>
      <c r="CL29" s="33">
        <f ca="1">(1-Inputs!B20)*CL11/'(Other Computations)'!B130</f>
        <v>121.16652796185855</v>
      </c>
      <c r="CM29" s="33">
        <f ca="1">(1-Inputs!B20)*CM11/'(Other Computations)'!B130</f>
        <v>120.92448667189632</v>
      </c>
      <c r="CN29" s="34">
        <f ca="1">SUM(CB29:CM29)</f>
        <v>1461.263776795204</v>
      </c>
      <c r="CO29" s="33">
        <f ca="1">(1-Inputs!B20)*CO11/'(Other Computations)'!B130</f>
        <v>120.82774527694393</v>
      </c>
      <c r="CP29" s="33">
        <f ca="1">(1-Inputs!B20)*CP11/'(Other Computations)'!B130</f>
        <v>120.6793773915101</v>
      </c>
      <c r="CQ29" s="33">
        <f ca="1">(1-Inputs!B20)*CQ11/'(Other Computations)'!B130</f>
        <v>120.48873863234685</v>
      </c>
      <c r="CR29" s="33">
        <f ca="1">(1-Inputs!B20)*CR11/'(Other Computations)'!B130</f>
        <v>120.37945221058334</v>
      </c>
      <c r="CS29" s="33">
        <f ca="1">(1-Inputs!B20)*CS11/'(Other Computations)'!B130</f>
        <v>120.25247889206095</v>
      </c>
      <c r="CT29" s="33">
        <f ca="1">(1-Inputs!B20)*CT11/'(Other Computations)'!B130</f>
        <v>120.08784357319925</v>
      </c>
      <c r="CU29" s="33">
        <f ca="1">(1-Inputs!B20)*CU11/'(Other Computations)'!B130</f>
        <v>119.98618163173855</v>
      </c>
      <c r="CV29" s="33">
        <f ca="1">(1-Inputs!B20)*CV11/'(Other Computations)'!B130</f>
        <v>119.82545019939889</v>
      </c>
      <c r="CW29" s="33">
        <f ca="1">(1-Inputs!B20)*CW11/'(Other Computations)'!B130</f>
        <v>119.73568129995768</v>
      </c>
      <c r="CX29" s="33">
        <f ca="1">(1-Inputs!B20)*CX11/'(Other Computations)'!B130</f>
        <v>119.68716712385557</v>
      </c>
      <c r="CY29" s="33">
        <f ca="1">(1-Inputs!B20)*CY11/'(Other Computations)'!B130</f>
        <v>119.61357356917188</v>
      </c>
      <c r="CZ29" s="33">
        <f ca="1">(1-Inputs!B20)*CZ11/'(Other Computations)'!B130</f>
        <v>119.56346390968531</v>
      </c>
      <c r="DA29" s="34">
        <f ca="1">SUM(CO29:CZ29)</f>
        <v>1441.1271537104521</v>
      </c>
      <c r="DB29" s="33">
        <f ca="1">(1-Inputs!B20)*DB11/'(Other Computations)'!B130</f>
        <v>119.45818658197915</v>
      </c>
      <c r="DC29" s="33">
        <f ca="1">(1-Inputs!B20)*DC11/'(Other Computations)'!B130</f>
        <v>119.33564824887307</v>
      </c>
      <c r="DD29" s="33">
        <f ca="1">(1-Inputs!B20)*DD11/'(Other Computations)'!B130</f>
        <v>119.20972912799449</v>
      </c>
      <c r="DE29" s="33">
        <f ca="1">(1-Inputs!B20)*DE11/'(Other Computations)'!B130</f>
        <v>119.05035230489136</v>
      </c>
      <c r="DF29" s="33">
        <f ca="1">(1-Inputs!B20)*DF11/'(Other Computations)'!B130</f>
        <v>118.93743412048897</v>
      </c>
      <c r="DG29" s="33">
        <f ca="1">(1-Inputs!B20)*DG11/'(Other Computations)'!B130</f>
        <v>118.82861859507945</v>
      </c>
      <c r="DH29" s="33">
        <f ca="1">(1-Inputs!B20)*DH11/'(Other Computations)'!B130</f>
        <v>118.60643327208187</v>
      </c>
      <c r="DI29" s="33">
        <f ca="1">(1-Inputs!B20)*DI11/'(Other Computations)'!B130</f>
        <v>118.49686983240666</v>
      </c>
      <c r="DJ29" s="33">
        <f ca="1">(1-Inputs!B20)*DJ11/'(Other Computations)'!B130</f>
        <v>118.42102587354391</v>
      </c>
      <c r="DK29" s="33">
        <f ca="1">(1-Inputs!B20)*DK11/'(Other Computations)'!B130</f>
        <v>118.349554799446</v>
      </c>
      <c r="DL29" s="33">
        <f ca="1">(1-Inputs!B20)*DL11/'(Other Computations)'!B130</f>
        <v>118.26832560413686</v>
      </c>
      <c r="DM29" s="33">
        <f ca="1">(1-Inputs!B20)*DM11/'(Other Computations)'!B130</f>
        <v>118.19891436084842</v>
      </c>
      <c r="DN29" s="34">
        <f ca="1">SUM(DB29:DM29)</f>
        <v>1425.1610927217703</v>
      </c>
      <c r="DO29" s="33">
        <f ca="1">(1-Inputs!B20)*DO11/'(Other Computations)'!B130</f>
        <v>118.0477467164342</v>
      </c>
      <c r="DP29" s="33">
        <f ca="1">(1-Inputs!B20)*DP11/'(Other Computations)'!B130</f>
        <v>117.93173655102551</v>
      </c>
      <c r="DQ29" s="33">
        <f ca="1">(1-Inputs!B20)*DQ11/'(Other Computations)'!B130</f>
        <v>117.85271526320798</v>
      </c>
      <c r="DR29" s="33">
        <f ca="1">(1-Inputs!B20)*DR11/'(Other Computations)'!B130</f>
        <v>117.72453182147697</v>
      </c>
      <c r="DS29" s="33">
        <f ca="1">(1-Inputs!B20)*DS11/'(Other Computations)'!B130</f>
        <v>117.5937637552685</v>
      </c>
      <c r="DT29" s="33">
        <f ca="1">(1-Inputs!B20)*DT11/'(Other Computations)'!B130</f>
        <v>117.41647916161433</v>
      </c>
      <c r="DU29" s="33">
        <f ca="1">(1-Inputs!B20)*DU11/'(Other Computations)'!B130</f>
        <v>117.27948731724294</v>
      </c>
      <c r="DV29" s="33">
        <f ca="1">(1-Inputs!B20)*DV11/'(Other Computations)'!B130</f>
        <v>117.16161670270132</v>
      </c>
      <c r="DW29" s="33">
        <f ca="1">(1-Inputs!B20)*DW11/'(Other Computations)'!B130</f>
        <v>117.1556147590192</v>
      </c>
      <c r="DX29" s="33">
        <f ca="1">(1-Inputs!B20)*DX11/'(Other Computations)'!B130</f>
        <v>117.06673669672524</v>
      </c>
      <c r="DY29" s="33">
        <f ca="1">(1-Inputs!B20)*DY11/'(Other Computations)'!B130</f>
        <v>116.89750980784416</v>
      </c>
      <c r="DZ29" s="33">
        <f ca="1">(1-Inputs!B20)*DZ11/'(Other Computations)'!B130</f>
        <v>116.70276371767487</v>
      </c>
      <c r="EA29" s="34">
        <f ca="1">SUM(DO29:DZ29)</f>
        <v>1408.8307022702352</v>
      </c>
      <c r="EB29" s="33">
        <f ca="1">(1-Inputs!B20)*EB11/'(Other Computations)'!B130</f>
        <v>116.55987440558542</v>
      </c>
      <c r="EC29" s="33">
        <f ca="1">(1-Inputs!B20)*EC11/'(Other Computations)'!B130</f>
        <v>116.45119262263827</v>
      </c>
      <c r="ED29" s="33">
        <f ca="1">(1-Inputs!B20)*ED11/'(Other Computations)'!B130</f>
        <v>116.31894256641795</v>
      </c>
      <c r="EE29" s="33">
        <f ca="1">(1-Inputs!B20)*EE11/'(Other Computations)'!B130</f>
        <v>116.22877465230027</v>
      </c>
      <c r="EF29" s="33">
        <f ca="1">(1-Inputs!B20)*EF11/'(Other Computations)'!B130</f>
        <v>116.20472259268608</v>
      </c>
      <c r="EG29" s="33">
        <f ca="1">(1-Inputs!B20)*EG11/'(Other Computations)'!B130</f>
        <v>116.1162898053575</v>
      </c>
      <c r="EH29" s="33">
        <f ca="1">(1-Inputs!B20)*EH11/'(Other Computations)'!B130</f>
        <v>116.01212243554393</v>
      </c>
      <c r="EI29" s="33">
        <f ca="1">(1-Inputs!B20)*EI11/'(Other Computations)'!B130</f>
        <v>115.82546928852108</v>
      </c>
      <c r="EJ29" s="33">
        <f ca="1">(1-Inputs!B20)*EJ11/'(Other Computations)'!B130</f>
        <v>115.7448749009807</v>
      </c>
      <c r="EK29" s="33">
        <f ca="1">(1-Inputs!B20)*EK11/'(Other Computations)'!B130</f>
        <v>115.6878132581658</v>
      </c>
      <c r="EL29" s="33">
        <f ca="1">(1-Inputs!B20)*EL11/'(Other Computations)'!B130</f>
        <v>115.62118561009464</v>
      </c>
      <c r="EM29" s="33">
        <f ca="1">(1-Inputs!B20)*EM11/'(Other Computations)'!B130</f>
        <v>115.57248316526322</v>
      </c>
      <c r="EN29" s="34">
        <f ca="1">SUM(EB29:EM29)</f>
        <v>1392.3437453035549</v>
      </c>
    </row>
    <row r="30" spans="1:144" ht="12.75" customHeight="1" outlineLevel="1" x14ac:dyDescent="0.2"/>
    <row r="31" spans="1:144" ht="12.75" customHeight="1" outlineLevel="1" x14ac:dyDescent="0.2"/>
    <row r="32" spans="1:144" ht="12.75" customHeight="1" x14ac:dyDescent="0.2">
      <c r="A32" s="3" t="str">
        <f>"Income"</f>
        <v>Income</v>
      </c>
    </row>
    <row r="33" spans="1:144" ht="12.75" customHeight="1" outlineLevel="1" x14ac:dyDescent="0.2">
      <c r="A33" s="2" t="str">
        <f>" "</f>
        <v xml:space="preserve"> </v>
      </c>
    </row>
    <row r="34" spans="1:144" ht="12.75" customHeight="1" outlineLevel="1" x14ac:dyDescent="0.2">
      <c r="B34" s="19" t="str">
        <f>ZZZ__FnCalls!F7</f>
        <v>MMM 2010</v>
      </c>
      <c r="C34" s="20" t="str">
        <f>ZZZ__FnCalls!F8</f>
        <v>MMM 2010</v>
      </c>
      <c r="D34" s="20" t="str">
        <f>ZZZ__FnCalls!F9</f>
        <v>MMM 2010</v>
      </c>
      <c r="E34" s="20" t="str">
        <f>ZZZ__FnCalls!F10</f>
        <v>MMM 2010</v>
      </c>
      <c r="F34" s="20" t="str">
        <f>ZZZ__FnCalls!F11</f>
        <v>MMM 2010</v>
      </c>
      <c r="G34" s="20" t="str">
        <f>ZZZ__FnCalls!F12</f>
        <v>MMM 2010</v>
      </c>
      <c r="H34" s="20" t="str">
        <f>ZZZ__FnCalls!F13</f>
        <v>MMM 2010</v>
      </c>
      <c r="I34" s="20" t="str">
        <f>ZZZ__FnCalls!F14</f>
        <v>MMM 2010</v>
      </c>
      <c r="J34" s="20" t="str">
        <f>ZZZ__FnCalls!F15</f>
        <v>MMM 2010</v>
      </c>
      <c r="K34" s="20" t="str">
        <f>ZZZ__FnCalls!F16</f>
        <v>MMM 2010</v>
      </c>
      <c r="L34" s="20" t="str">
        <f>ZZZ__FnCalls!F17</f>
        <v>MMM 2010</v>
      </c>
      <c r="M34" s="20" t="str">
        <f>ZZZ__FnCalls!F18</f>
        <v>MMM 2010</v>
      </c>
      <c r="N34" s="21" t="str">
        <f>ZZZ__FnCalls!H7</f>
        <v>2010</v>
      </c>
      <c r="O34" s="20" t="str">
        <f>ZZZ__FnCalls!F19</f>
        <v>MMM 2011</v>
      </c>
      <c r="P34" s="20" t="str">
        <f>ZZZ__FnCalls!F20</f>
        <v>MMM 2011</v>
      </c>
      <c r="Q34" s="20" t="str">
        <f>ZZZ__FnCalls!F21</f>
        <v>MMM 2011</v>
      </c>
      <c r="R34" s="20" t="str">
        <f>ZZZ__FnCalls!F22</f>
        <v>MMM 2011</v>
      </c>
      <c r="S34" s="20" t="str">
        <f>ZZZ__FnCalls!F23</f>
        <v>MMM 2011</v>
      </c>
      <c r="T34" s="20" t="str">
        <f>ZZZ__FnCalls!F24</f>
        <v>MMM 2011</v>
      </c>
      <c r="U34" s="20" t="str">
        <f>ZZZ__FnCalls!F25</f>
        <v>MMM 2011</v>
      </c>
      <c r="V34" s="20" t="str">
        <f>ZZZ__FnCalls!F26</f>
        <v>MMM 2011</v>
      </c>
      <c r="W34" s="20" t="str">
        <f>ZZZ__FnCalls!F27</f>
        <v>MMM 2011</v>
      </c>
      <c r="X34" s="20" t="str">
        <f>ZZZ__FnCalls!F28</f>
        <v>MMM 2011</v>
      </c>
      <c r="Y34" s="20" t="str">
        <f>ZZZ__FnCalls!F29</f>
        <v>MMM 2011</v>
      </c>
      <c r="Z34" s="20" t="str">
        <f>ZZZ__FnCalls!F30</f>
        <v>MMM 2011</v>
      </c>
      <c r="AA34" s="21" t="str">
        <f>ZZZ__FnCalls!H19</f>
        <v>2011</v>
      </c>
      <c r="AB34" s="20" t="str">
        <f>ZZZ__FnCalls!F31</f>
        <v>MMM 2012</v>
      </c>
      <c r="AC34" s="20" t="str">
        <f>ZZZ__FnCalls!F32</f>
        <v>MMM 2012</v>
      </c>
      <c r="AD34" s="20" t="str">
        <f>ZZZ__FnCalls!F33</f>
        <v>MMM 2012</v>
      </c>
      <c r="AE34" s="20" t="str">
        <f>ZZZ__FnCalls!F34</f>
        <v>MMM 2012</v>
      </c>
      <c r="AF34" s="20" t="str">
        <f>ZZZ__FnCalls!F35</f>
        <v>MMM 2012</v>
      </c>
      <c r="AG34" s="20" t="str">
        <f>ZZZ__FnCalls!F36</f>
        <v>MMM 2012</v>
      </c>
      <c r="AH34" s="20" t="str">
        <f>ZZZ__FnCalls!F37</f>
        <v>MMM 2012</v>
      </c>
      <c r="AI34" s="20" t="str">
        <f>ZZZ__FnCalls!F38</f>
        <v>MMM 2012</v>
      </c>
      <c r="AJ34" s="20" t="str">
        <f>ZZZ__FnCalls!F39</f>
        <v>MMM 2012</v>
      </c>
      <c r="AK34" s="20" t="str">
        <f>ZZZ__FnCalls!F40</f>
        <v>MMM 2012</v>
      </c>
      <c r="AL34" s="20" t="str">
        <f>ZZZ__FnCalls!F41</f>
        <v>MMM 2012</v>
      </c>
      <c r="AM34" s="20" t="str">
        <f>ZZZ__FnCalls!F42</f>
        <v>MMM 2012</v>
      </c>
      <c r="AN34" s="21" t="str">
        <f>ZZZ__FnCalls!H31</f>
        <v>2012</v>
      </c>
      <c r="AO34" s="20" t="str">
        <f>ZZZ__FnCalls!F43</f>
        <v>MMM 2013</v>
      </c>
      <c r="AP34" s="20" t="str">
        <f>ZZZ__FnCalls!F44</f>
        <v>MMM 2013</v>
      </c>
      <c r="AQ34" s="20" t="str">
        <f>ZZZ__FnCalls!F45</f>
        <v>MMM 2013</v>
      </c>
      <c r="AR34" s="20" t="str">
        <f>ZZZ__FnCalls!F46</f>
        <v>MMM 2013</v>
      </c>
      <c r="AS34" s="20" t="str">
        <f>ZZZ__FnCalls!F47</f>
        <v>MMM 2013</v>
      </c>
      <c r="AT34" s="20" t="str">
        <f>ZZZ__FnCalls!F48</f>
        <v>MMM 2013</v>
      </c>
      <c r="AU34" s="20" t="str">
        <f>ZZZ__FnCalls!F49</f>
        <v>MMM 2013</v>
      </c>
      <c r="AV34" s="20" t="str">
        <f>ZZZ__FnCalls!F50</f>
        <v>MMM 2013</v>
      </c>
      <c r="AW34" s="20" t="str">
        <f>ZZZ__FnCalls!F51</f>
        <v>MMM 2013</v>
      </c>
      <c r="AX34" s="20" t="str">
        <f>ZZZ__FnCalls!F52</f>
        <v>MMM 2013</v>
      </c>
      <c r="AY34" s="20" t="str">
        <f>ZZZ__FnCalls!F53</f>
        <v>MMM 2013</v>
      </c>
      <c r="AZ34" s="20" t="str">
        <f>ZZZ__FnCalls!F54</f>
        <v>MMM 2013</v>
      </c>
      <c r="BA34" s="21" t="str">
        <f>ZZZ__FnCalls!H43</f>
        <v>2013</v>
      </c>
      <c r="BB34" s="20" t="str">
        <f>ZZZ__FnCalls!F55</f>
        <v>MMM 2014</v>
      </c>
      <c r="BC34" s="20" t="str">
        <f>ZZZ__FnCalls!F56</f>
        <v>MMM 2014</v>
      </c>
      <c r="BD34" s="20" t="str">
        <f>ZZZ__FnCalls!F57</f>
        <v>MMM 2014</v>
      </c>
      <c r="BE34" s="20" t="str">
        <f>ZZZ__FnCalls!F58</f>
        <v>MMM 2014</v>
      </c>
      <c r="BF34" s="20" t="str">
        <f>ZZZ__FnCalls!F59</f>
        <v>MMM 2014</v>
      </c>
      <c r="BG34" s="20" t="str">
        <f>ZZZ__FnCalls!F60</f>
        <v>MMM 2014</v>
      </c>
      <c r="BH34" s="20" t="str">
        <f>ZZZ__FnCalls!F61</f>
        <v>MMM 2014</v>
      </c>
      <c r="BI34" s="20" t="str">
        <f>ZZZ__FnCalls!F62</f>
        <v>MMM 2014</v>
      </c>
      <c r="BJ34" s="20" t="str">
        <f>ZZZ__FnCalls!F63</f>
        <v>MMM 2014</v>
      </c>
      <c r="BK34" s="20" t="str">
        <f>ZZZ__FnCalls!F64</f>
        <v>MMM 2014</v>
      </c>
      <c r="BL34" s="20" t="str">
        <f>ZZZ__FnCalls!F65</f>
        <v>MMM 2014</v>
      </c>
      <c r="BM34" s="20" t="str">
        <f>ZZZ__FnCalls!F66</f>
        <v>MMM 2014</v>
      </c>
      <c r="BN34" s="21" t="str">
        <f>ZZZ__FnCalls!H55</f>
        <v>2014</v>
      </c>
      <c r="BO34" s="20" t="str">
        <f>ZZZ__FnCalls!F67</f>
        <v>MMM 2015</v>
      </c>
      <c r="BP34" s="20" t="str">
        <f>ZZZ__FnCalls!F68</f>
        <v>MMM 2015</v>
      </c>
      <c r="BQ34" s="20" t="str">
        <f>ZZZ__FnCalls!F69</f>
        <v>MMM 2015</v>
      </c>
      <c r="BR34" s="20" t="str">
        <f>ZZZ__FnCalls!F70</f>
        <v>MMM 2015</v>
      </c>
      <c r="BS34" s="20" t="str">
        <f>ZZZ__FnCalls!F71</f>
        <v>MMM 2015</v>
      </c>
      <c r="BT34" s="20" t="str">
        <f>ZZZ__FnCalls!F72</f>
        <v>MMM 2015</v>
      </c>
      <c r="BU34" s="20" t="str">
        <f>ZZZ__FnCalls!F73</f>
        <v>MMM 2015</v>
      </c>
      <c r="BV34" s="20" t="str">
        <f>ZZZ__FnCalls!F74</f>
        <v>MMM 2015</v>
      </c>
      <c r="BW34" s="20" t="str">
        <f>ZZZ__FnCalls!F75</f>
        <v>MMM 2015</v>
      </c>
      <c r="BX34" s="20" t="str">
        <f>ZZZ__FnCalls!F76</f>
        <v>MMM 2015</v>
      </c>
      <c r="BY34" s="20" t="str">
        <f>ZZZ__FnCalls!F77</f>
        <v>MMM 2015</v>
      </c>
      <c r="BZ34" s="20" t="str">
        <f>ZZZ__FnCalls!F78</f>
        <v>MMM 2015</v>
      </c>
      <c r="CA34" s="21" t="str">
        <f>ZZZ__FnCalls!H67</f>
        <v>2015</v>
      </c>
      <c r="CB34" s="20" t="str">
        <f>ZZZ__FnCalls!F79</f>
        <v>MMM 2016</v>
      </c>
      <c r="CC34" s="20" t="str">
        <f>ZZZ__FnCalls!F80</f>
        <v>MMM 2016</v>
      </c>
      <c r="CD34" s="20" t="str">
        <f>ZZZ__FnCalls!F81</f>
        <v>MMM 2016</v>
      </c>
      <c r="CE34" s="20" t="str">
        <f>ZZZ__FnCalls!F82</f>
        <v>MMM 2016</v>
      </c>
      <c r="CF34" s="20" t="str">
        <f>ZZZ__FnCalls!F83</f>
        <v>MMM 2016</v>
      </c>
      <c r="CG34" s="20" t="str">
        <f>ZZZ__FnCalls!F84</f>
        <v>MMM 2016</v>
      </c>
      <c r="CH34" s="20" t="str">
        <f>ZZZ__FnCalls!F85</f>
        <v>MMM 2016</v>
      </c>
      <c r="CI34" s="20" t="str">
        <f>ZZZ__FnCalls!F86</f>
        <v>MMM 2016</v>
      </c>
      <c r="CJ34" s="20" t="str">
        <f>ZZZ__FnCalls!F87</f>
        <v>MMM 2016</v>
      </c>
      <c r="CK34" s="20" t="str">
        <f>ZZZ__FnCalls!F88</f>
        <v>MMM 2016</v>
      </c>
      <c r="CL34" s="20" t="str">
        <f>ZZZ__FnCalls!F89</f>
        <v>MMM 2016</v>
      </c>
      <c r="CM34" s="20" t="str">
        <f>ZZZ__FnCalls!F90</f>
        <v>MMM 2016</v>
      </c>
      <c r="CN34" s="21" t="str">
        <f>ZZZ__FnCalls!H79</f>
        <v>2016</v>
      </c>
      <c r="CO34" s="20" t="str">
        <f>ZZZ__FnCalls!F91</f>
        <v>MMM 2017</v>
      </c>
      <c r="CP34" s="20" t="str">
        <f>ZZZ__FnCalls!F92</f>
        <v>MMM 2017</v>
      </c>
      <c r="CQ34" s="20" t="str">
        <f>ZZZ__FnCalls!F93</f>
        <v>MMM 2017</v>
      </c>
      <c r="CR34" s="20" t="str">
        <f>ZZZ__FnCalls!F94</f>
        <v>MMM 2017</v>
      </c>
      <c r="CS34" s="20" t="str">
        <f>ZZZ__FnCalls!F95</f>
        <v>MMM 2017</v>
      </c>
      <c r="CT34" s="20" t="str">
        <f>ZZZ__FnCalls!F96</f>
        <v>MMM 2017</v>
      </c>
      <c r="CU34" s="20" t="str">
        <f>ZZZ__FnCalls!F97</f>
        <v>MMM 2017</v>
      </c>
      <c r="CV34" s="20" t="str">
        <f>ZZZ__FnCalls!F98</f>
        <v>MMM 2017</v>
      </c>
      <c r="CW34" s="20" t="str">
        <f>ZZZ__FnCalls!F99</f>
        <v>MMM 2017</v>
      </c>
      <c r="CX34" s="20" t="str">
        <f>ZZZ__FnCalls!F100</f>
        <v>MMM 2017</v>
      </c>
      <c r="CY34" s="20" t="str">
        <f>ZZZ__FnCalls!F101</f>
        <v>MMM 2017</v>
      </c>
      <c r="CZ34" s="20" t="str">
        <f>ZZZ__FnCalls!F102</f>
        <v>MMM 2017</v>
      </c>
      <c r="DA34" s="21" t="str">
        <f>ZZZ__FnCalls!H91</f>
        <v>2017</v>
      </c>
      <c r="DB34" s="20" t="str">
        <f>ZZZ__FnCalls!F103</f>
        <v>MMM 2018</v>
      </c>
      <c r="DC34" s="20" t="str">
        <f>ZZZ__FnCalls!F104</f>
        <v>MMM 2018</v>
      </c>
      <c r="DD34" s="20" t="str">
        <f>ZZZ__FnCalls!F105</f>
        <v>MMM 2018</v>
      </c>
      <c r="DE34" s="20" t="str">
        <f>ZZZ__FnCalls!F106</f>
        <v>MMM 2018</v>
      </c>
      <c r="DF34" s="20" t="str">
        <f>ZZZ__FnCalls!F107</f>
        <v>MMM 2018</v>
      </c>
      <c r="DG34" s="20" t="str">
        <f>ZZZ__FnCalls!F108</f>
        <v>MMM 2018</v>
      </c>
      <c r="DH34" s="20" t="str">
        <f>ZZZ__FnCalls!F109</f>
        <v>MMM 2018</v>
      </c>
      <c r="DI34" s="20" t="str">
        <f>ZZZ__FnCalls!F110</f>
        <v>MMM 2018</v>
      </c>
      <c r="DJ34" s="20" t="str">
        <f>ZZZ__FnCalls!F111</f>
        <v>MMM 2018</v>
      </c>
      <c r="DK34" s="20" t="str">
        <f>ZZZ__FnCalls!F112</f>
        <v>MMM 2018</v>
      </c>
      <c r="DL34" s="20" t="str">
        <f>ZZZ__FnCalls!F113</f>
        <v>MMM 2018</v>
      </c>
      <c r="DM34" s="20" t="str">
        <f>ZZZ__FnCalls!F114</f>
        <v>MMM 2018</v>
      </c>
      <c r="DN34" s="21" t="str">
        <f>ZZZ__FnCalls!H103</f>
        <v>2018</v>
      </c>
      <c r="DO34" s="20" t="str">
        <f>ZZZ__FnCalls!F115</f>
        <v>MMM 2019</v>
      </c>
      <c r="DP34" s="20" t="str">
        <f>ZZZ__FnCalls!F116</f>
        <v>MMM 2019</v>
      </c>
      <c r="DQ34" s="20" t="str">
        <f>ZZZ__FnCalls!F117</f>
        <v>MMM 2019</v>
      </c>
      <c r="DR34" s="20" t="str">
        <f>ZZZ__FnCalls!F118</f>
        <v>MMM 2019</v>
      </c>
      <c r="DS34" s="20" t="str">
        <f>ZZZ__FnCalls!F119</f>
        <v>MMM 2019</v>
      </c>
      <c r="DT34" s="20" t="str">
        <f>ZZZ__FnCalls!F120</f>
        <v>MMM 2019</v>
      </c>
      <c r="DU34" s="20" t="str">
        <f>ZZZ__FnCalls!F121</f>
        <v>MMM 2019</v>
      </c>
      <c r="DV34" s="20" t="str">
        <f>ZZZ__FnCalls!F122</f>
        <v>MMM 2019</v>
      </c>
      <c r="DW34" s="20" t="str">
        <f>ZZZ__FnCalls!F123</f>
        <v>MMM 2019</v>
      </c>
      <c r="DX34" s="20" t="str">
        <f>ZZZ__FnCalls!F124</f>
        <v>MMM 2019</v>
      </c>
      <c r="DY34" s="20" t="str">
        <f>ZZZ__FnCalls!F125</f>
        <v>MMM 2019</v>
      </c>
      <c r="DZ34" s="20" t="str">
        <f>ZZZ__FnCalls!F126</f>
        <v>MMM 2019</v>
      </c>
      <c r="EA34" s="21" t="str">
        <f>ZZZ__FnCalls!H115</f>
        <v>2019</v>
      </c>
      <c r="EB34" s="20" t="str">
        <f>ZZZ__FnCalls!F127</f>
        <v>MMM 2020</v>
      </c>
      <c r="EC34" s="20" t="str">
        <f>ZZZ__FnCalls!F128</f>
        <v>MMM 2020</v>
      </c>
      <c r="ED34" s="20" t="str">
        <f>ZZZ__FnCalls!F129</f>
        <v>MMM 2020</v>
      </c>
      <c r="EE34" s="20" t="str">
        <f>ZZZ__FnCalls!F130</f>
        <v>MMM 2020</v>
      </c>
      <c r="EF34" s="20" t="str">
        <f>ZZZ__FnCalls!F131</f>
        <v>MMM 2020</v>
      </c>
      <c r="EG34" s="20" t="str">
        <f>ZZZ__FnCalls!F132</f>
        <v>MMM 2020</v>
      </c>
      <c r="EH34" s="20" t="str">
        <f>ZZZ__FnCalls!F133</f>
        <v>MMM 2020</v>
      </c>
      <c r="EI34" s="20" t="str">
        <f>ZZZ__FnCalls!F134</f>
        <v>MMM 2020</v>
      </c>
      <c r="EJ34" s="20" t="str">
        <f>ZZZ__FnCalls!F135</f>
        <v>MMM 2020</v>
      </c>
      <c r="EK34" s="20" t="str">
        <f>ZZZ__FnCalls!F136</f>
        <v>MMM 2020</v>
      </c>
      <c r="EL34" s="20" t="str">
        <f>ZZZ__FnCalls!F137</f>
        <v>MMM 2020</v>
      </c>
      <c r="EM34" s="20" t="str">
        <f>ZZZ__FnCalls!F138</f>
        <v>MMM 2020</v>
      </c>
      <c r="EN34" s="21" t="str">
        <f>ZZZ__FnCalls!H127</f>
        <v>2020</v>
      </c>
    </row>
    <row r="35" spans="1:144" ht="12.75" customHeight="1" outlineLevel="1" x14ac:dyDescent="0.2">
      <c r="A35" s="7" t="str">
        <f>Labels!B55</f>
        <v>Current Disposable Income</v>
      </c>
      <c r="B35" s="22">
        <f t="shared" ref="B35:M35" ca="1" si="22">B44-B54+B38</f>
        <v>822137.84964311228</v>
      </c>
      <c r="C35" s="22">
        <f t="shared" ca="1" si="22"/>
        <v>833155.45534591004</v>
      </c>
      <c r="D35" s="22">
        <f t="shared" ca="1" si="22"/>
        <v>835619.80398481269</v>
      </c>
      <c r="E35" s="22">
        <f t="shared" ca="1" si="22"/>
        <v>857774.70750708296</v>
      </c>
      <c r="F35" s="22">
        <f t="shared" ca="1" si="22"/>
        <v>808310.04114787595</v>
      </c>
      <c r="G35" s="22">
        <f t="shared" ca="1" si="22"/>
        <v>813823.28963303275</v>
      </c>
      <c r="H35" s="22">
        <f t="shared" ca="1" si="22"/>
        <v>853163.26389393455</v>
      </c>
      <c r="I35" s="22">
        <f t="shared" ca="1" si="22"/>
        <v>780913.35592926992</v>
      </c>
      <c r="J35" s="22">
        <f t="shared" ca="1" si="22"/>
        <v>811574.90973394318</v>
      </c>
      <c r="K35" s="22">
        <f t="shared" ca="1" si="22"/>
        <v>822639.61636559863</v>
      </c>
      <c r="L35" s="22">
        <f t="shared" ca="1" si="22"/>
        <v>832765.16326651082</v>
      </c>
      <c r="M35" s="22">
        <f t="shared" ca="1" si="22"/>
        <v>815056.56881985522</v>
      </c>
      <c r="N35" s="23">
        <f ca="1">SUM(B35:M35)</f>
        <v>9886934.0252709389</v>
      </c>
      <c r="O35" s="22">
        <f t="shared" ref="O35:Z35" ca="1" si="23">O44-O54+O38</f>
        <v>820888.75960283435</v>
      </c>
      <c r="P35" s="22">
        <f t="shared" ca="1" si="23"/>
        <v>826728.80633450288</v>
      </c>
      <c r="Q35" s="22">
        <f t="shared" ca="1" si="23"/>
        <v>836776.37974886596</v>
      </c>
      <c r="R35" s="22">
        <f t="shared" ca="1" si="23"/>
        <v>801662.57712872152</v>
      </c>
      <c r="S35" s="22">
        <f t="shared" ca="1" si="23"/>
        <v>803531.21721565735</v>
      </c>
      <c r="T35" s="22">
        <f t="shared" ca="1" si="23"/>
        <v>795611.89725559496</v>
      </c>
      <c r="U35" s="22">
        <f t="shared" ca="1" si="23"/>
        <v>829117.53443714266</v>
      </c>
      <c r="V35" s="22">
        <f t="shared" ca="1" si="23"/>
        <v>833418.88189557788</v>
      </c>
      <c r="W35" s="22">
        <f t="shared" ca="1" si="23"/>
        <v>777952.08686574828</v>
      </c>
      <c r="X35" s="22">
        <f t="shared" ca="1" si="23"/>
        <v>810717.63289833278</v>
      </c>
      <c r="Y35" s="22">
        <f t="shared" ca="1" si="23"/>
        <v>805424.9742237801</v>
      </c>
      <c r="Z35" s="22">
        <f t="shared" ca="1" si="23"/>
        <v>808622.31777916045</v>
      </c>
      <c r="AA35" s="23">
        <f ca="1">SUM(O35:Z35)</f>
        <v>9750453.0653859191</v>
      </c>
      <c r="AB35" s="22">
        <f t="shared" ref="AB35:AM35" ca="1" si="24">AB44-AB54+AB38</f>
        <v>829161.28637205809</v>
      </c>
      <c r="AC35" s="22">
        <f t="shared" ca="1" si="24"/>
        <v>779049.17097364471</v>
      </c>
      <c r="AD35" s="22">
        <f t="shared" ca="1" si="24"/>
        <v>807186.21763411898</v>
      </c>
      <c r="AE35" s="22">
        <f t="shared" ca="1" si="24"/>
        <v>788658.00809321331</v>
      </c>
      <c r="AF35" s="22">
        <f t="shared" ca="1" si="24"/>
        <v>819398.79372090288</v>
      </c>
      <c r="AG35" s="22">
        <f t="shared" ca="1" si="24"/>
        <v>810122.99776382081</v>
      </c>
      <c r="AH35" s="22">
        <f t="shared" ca="1" si="24"/>
        <v>773935.53999029531</v>
      </c>
      <c r="AI35" s="22">
        <f t="shared" ca="1" si="24"/>
        <v>802521.04141507728</v>
      </c>
      <c r="AJ35" s="22">
        <f t="shared" ca="1" si="24"/>
        <v>797077.65843031229</v>
      </c>
      <c r="AK35" s="22">
        <f t="shared" ca="1" si="24"/>
        <v>819445.36669913423</v>
      </c>
      <c r="AL35" s="22">
        <f t="shared" ca="1" si="24"/>
        <v>802306.32622947556</v>
      </c>
      <c r="AM35" s="22">
        <f t="shared" ca="1" si="24"/>
        <v>810792.41410054138</v>
      </c>
      <c r="AN35" s="23">
        <f ca="1">SUM(AB35:AM35)</f>
        <v>9639654.8214225955</v>
      </c>
      <c r="AO35" s="22">
        <f t="shared" ref="AO35:AZ35" ca="1" si="25">AO44-AO54+AO38</f>
        <v>835703.54339172516</v>
      </c>
      <c r="AP35" s="22">
        <f t="shared" ca="1" si="25"/>
        <v>789516.6983314344</v>
      </c>
      <c r="AQ35" s="22">
        <f t="shared" ca="1" si="25"/>
        <v>770607.16666506103</v>
      </c>
      <c r="AR35" s="22">
        <f t="shared" ca="1" si="25"/>
        <v>818148.124192597</v>
      </c>
      <c r="AS35" s="22">
        <f t="shared" ca="1" si="25"/>
        <v>827570.16737051494</v>
      </c>
      <c r="AT35" s="22">
        <f t="shared" ca="1" si="25"/>
        <v>765484.99670065485</v>
      </c>
      <c r="AU35" s="22">
        <f t="shared" ca="1" si="25"/>
        <v>783194.71436700399</v>
      </c>
      <c r="AV35" s="22">
        <f t="shared" ca="1" si="25"/>
        <v>784761.71542573674</v>
      </c>
      <c r="AW35" s="22">
        <f t="shared" ca="1" si="25"/>
        <v>805237.9014447456</v>
      </c>
      <c r="AX35" s="22">
        <f t="shared" ca="1" si="25"/>
        <v>804717.63320107269</v>
      </c>
      <c r="AY35" s="22">
        <f t="shared" ca="1" si="25"/>
        <v>773579.59491504857</v>
      </c>
      <c r="AZ35" s="22">
        <f t="shared" ca="1" si="25"/>
        <v>798761.39649900293</v>
      </c>
      <c r="BA35" s="23">
        <f ca="1">SUM(AO35:AZ35)</f>
        <v>9557283.6525045987</v>
      </c>
      <c r="BB35" s="22">
        <f t="shared" ref="BB35:BM35" ca="1" si="26">BB44-BB54+BB38</f>
        <v>816065.0351459072</v>
      </c>
      <c r="BC35" s="22">
        <f t="shared" ca="1" si="26"/>
        <v>815487.21117158676</v>
      </c>
      <c r="BD35" s="22">
        <f t="shared" ca="1" si="26"/>
        <v>806334.06890704308</v>
      </c>
      <c r="BE35" s="22">
        <f t="shared" ca="1" si="26"/>
        <v>768903.51741434692</v>
      </c>
      <c r="BF35" s="22">
        <f t="shared" ca="1" si="26"/>
        <v>794946.42020846519</v>
      </c>
      <c r="BG35" s="22">
        <f t="shared" ca="1" si="26"/>
        <v>758625.42020715692</v>
      </c>
      <c r="BH35" s="22">
        <f t="shared" ca="1" si="26"/>
        <v>778095.92675642867</v>
      </c>
      <c r="BI35" s="22">
        <f t="shared" ca="1" si="26"/>
        <v>797101.68189925898</v>
      </c>
      <c r="BJ35" s="22">
        <f t="shared" ca="1" si="26"/>
        <v>780055.36933902558</v>
      </c>
      <c r="BK35" s="22">
        <f t="shared" ca="1" si="26"/>
        <v>760767.2196057284</v>
      </c>
      <c r="BL35" s="22">
        <f t="shared" ca="1" si="26"/>
        <v>804269.67045561783</v>
      </c>
      <c r="BM35" s="22">
        <f t="shared" ca="1" si="26"/>
        <v>801814.84220380534</v>
      </c>
      <c r="BN35" s="23">
        <f ca="1">SUM(BB35:BM35)</f>
        <v>9482466.3833143692</v>
      </c>
      <c r="BO35" s="22">
        <f t="shared" ref="BO35:BZ35" ca="1" si="27">BO44-BO54+BO38</f>
        <v>771010.8199809175</v>
      </c>
      <c r="BP35" s="22">
        <f t="shared" ca="1" si="27"/>
        <v>789527.30196371605</v>
      </c>
      <c r="BQ35" s="22">
        <f t="shared" ca="1" si="27"/>
        <v>779343.91074118426</v>
      </c>
      <c r="BR35" s="22">
        <f t="shared" ca="1" si="27"/>
        <v>779055.17858388787</v>
      </c>
      <c r="BS35" s="22">
        <f t="shared" ca="1" si="27"/>
        <v>746665.55334367522</v>
      </c>
      <c r="BT35" s="22">
        <f t="shared" ca="1" si="27"/>
        <v>752278.34355326544</v>
      </c>
      <c r="BU35" s="22">
        <f t="shared" ca="1" si="27"/>
        <v>750338.62645252654</v>
      </c>
      <c r="BV35" s="22">
        <f t="shared" ca="1" si="27"/>
        <v>744459.66714841337</v>
      </c>
      <c r="BW35" s="22">
        <f t="shared" ca="1" si="27"/>
        <v>769287.86084615684</v>
      </c>
      <c r="BX35" s="22">
        <f t="shared" ca="1" si="27"/>
        <v>736139.56138033059</v>
      </c>
      <c r="BY35" s="22">
        <f t="shared" ca="1" si="27"/>
        <v>789788.97948772169</v>
      </c>
      <c r="BZ35" s="22">
        <f t="shared" ca="1" si="27"/>
        <v>741049.31391691661</v>
      </c>
      <c r="CA35" s="23">
        <f ca="1">SUM(BO35:BZ35)</f>
        <v>9148945.1173987109</v>
      </c>
      <c r="CB35" s="22">
        <f t="shared" ref="CB35:CM35" ca="1" si="28">CB44-CB54+CB38</f>
        <v>795404.65421284514</v>
      </c>
      <c r="CC35" s="22">
        <f t="shared" ca="1" si="28"/>
        <v>791125.60683894146</v>
      </c>
      <c r="CD35" s="22">
        <f t="shared" ca="1" si="28"/>
        <v>776330.10415693093</v>
      </c>
      <c r="CE35" s="22">
        <f t="shared" ca="1" si="28"/>
        <v>751638.74550053745</v>
      </c>
      <c r="CF35" s="22">
        <f t="shared" ca="1" si="28"/>
        <v>738834.52062793192</v>
      </c>
      <c r="CG35" s="22">
        <f t="shared" ca="1" si="28"/>
        <v>756147.55556413962</v>
      </c>
      <c r="CH35" s="22">
        <f t="shared" ca="1" si="28"/>
        <v>734500.03254569077</v>
      </c>
      <c r="CI35" s="22">
        <f t="shared" ca="1" si="28"/>
        <v>764958.83894934331</v>
      </c>
      <c r="CJ35" s="22">
        <f t="shared" ca="1" si="28"/>
        <v>774244.0999338628</v>
      </c>
      <c r="CK35" s="22">
        <f t="shared" ca="1" si="28"/>
        <v>783653.4743387528</v>
      </c>
      <c r="CL35" s="22">
        <f t="shared" ca="1" si="28"/>
        <v>742803.65256007691</v>
      </c>
      <c r="CM35" s="22">
        <f t="shared" ca="1" si="28"/>
        <v>761564.07992024824</v>
      </c>
      <c r="CN35" s="23">
        <f ca="1">SUM(CB35:CM35)</f>
        <v>9171205.3651493024</v>
      </c>
      <c r="CO35" s="22">
        <f t="shared" ref="CO35:CZ35" ca="1" si="29">CO44-CO54+CO38</f>
        <v>755404.88709399896</v>
      </c>
      <c r="CP35" s="22">
        <f t="shared" ca="1" si="29"/>
        <v>750434.76947607135</v>
      </c>
      <c r="CQ35" s="22">
        <f t="shared" ca="1" si="29"/>
        <v>750541.14280646492</v>
      </c>
      <c r="CR35" s="22">
        <f t="shared" ca="1" si="29"/>
        <v>752085.68680297222</v>
      </c>
      <c r="CS35" s="22">
        <f t="shared" ca="1" si="29"/>
        <v>750040.98083788331</v>
      </c>
      <c r="CT35" s="22">
        <f t="shared" ca="1" si="29"/>
        <v>714608.95112949249</v>
      </c>
      <c r="CU35" s="22">
        <f t="shared" ca="1" si="29"/>
        <v>771622.80762799038</v>
      </c>
      <c r="CV35" s="22">
        <f t="shared" ca="1" si="29"/>
        <v>729512.1718150985</v>
      </c>
      <c r="CW35" s="22">
        <f t="shared" ca="1" si="29"/>
        <v>736821.40976975369</v>
      </c>
      <c r="CX35" s="22">
        <f t="shared" ca="1" si="29"/>
        <v>706059.54280514922</v>
      </c>
      <c r="CY35" s="22">
        <f t="shared" ca="1" si="29"/>
        <v>730720.26657120755</v>
      </c>
      <c r="CZ35" s="22">
        <f t="shared" ca="1" si="29"/>
        <v>732228.67909597897</v>
      </c>
      <c r="DA35" s="23">
        <f ca="1">SUM(CO35:CZ35)</f>
        <v>8880081.2958320621</v>
      </c>
      <c r="DB35" s="22">
        <f t="shared" ref="DB35:DM35" ca="1" si="30">DB44-DB54+DB38</f>
        <v>744194.01972257404</v>
      </c>
      <c r="DC35" s="22">
        <f t="shared" ca="1" si="30"/>
        <v>779433.10248321504</v>
      </c>
      <c r="DD35" s="22">
        <f t="shared" ca="1" si="30"/>
        <v>712130.39305555413</v>
      </c>
      <c r="DE35" s="22">
        <f t="shared" ca="1" si="30"/>
        <v>758443.40565348568</v>
      </c>
      <c r="DF35" s="22">
        <f t="shared" ca="1" si="30"/>
        <v>783602.58040758374</v>
      </c>
      <c r="DG35" s="22">
        <f t="shared" ca="1" si="30"/>
        <v>738249.04736009578</v>
      </c>
      <c r="DH35" s="22">
        <f t="shared" ca="1" si="30"/>
        <v>726451.1349274501</v>
      </c>
      <c r="DI35" s="22">
        <f t="shared" ca="1" si="30"/>
        <v>722539.17897174566</v>
      </c>
      <c r="DJ35" s="22">
        <f t="shared" ca="1" si="30"/>
        <v>727164.71330544131</v>
      </c>
      <c r="DK35" s="22">
        <f t="shared" ca="1" si="30"/>
        <v>695802.57709668356</v>
      </c>
      <c r="DL35" s="22">
        <f t="shared" ca="1" si="30"/>
        <v>698446.20340703067</v>
      </c>
      <c r="DM35" s="22">
        <f t="shared" ca="1" si="30"/>
        <v>729873.99558688945</v>
      </c>
      <c r="DN35" s="23">
        <f ca="1">SUM(DB35:DM35)</f>
        <v>8816330.3519777488</v>
      </c>
      <c r="DO35" s="22">
        <f t="shared" ref="DO35:DZ35" ca="1" si="31">DO44-DO54+DO38</f>
        <v>778059.30585331132</v>
      </c>
      <c r="DP35" s="22">
        <f t="shared" ca="1" si="31"/>
        <v>763289.82218470296</v>
      </c>
      <c r="DQ35" s="22">
        <f t="shared" ca="1" si="31"/>
        <v>726450.46145085094</v>
      </c>
      <c r="DR35" s="22">
        <f t="shared" ca="1" si="31"/>
        <v>766278.68632564007</v>
      </c>
      <c r="DS35" s="22">
        <f t="shared" ca="1" si="31"/>
        <v>716856.67331788922</v>
      </c>
      <c r="DT35" s="22">
        <f t="shared" ca="1" si="31"/>
        <v>751188.94674590987</v>
      </c>
      <c r="DU35" s="22">
        <f t="shared" ca="1" si="31"/>
        <v>737733.10825508682</v>
      </c>
      <c r="DV35" s="22">
        <f t="shared" ca="1" si="31"/>
        <v>735401.89664688252</v>
      </c>
      <c r="DW35" s="22">
        <f t="shared" ca="1" si="31"/>
        <v>763614.55637954338</v>
      </c>
      <c r="DX35" s="22">
        <f t="shared" ca="1" si="31"/>
        <v>708768.73464237805</v>
      </c>
      <c r="DY35" s="22">
        <f t="shared" ca="1" si="31"/>
        <v>715027.26197813975</v>
      </c>
      <c r="DZ35" s="22">
        <f t="shared" ca="1" si="31"/>
        <v>719155.61739123368</v>
      </c>
      <c r="EA35" s="23">
        <f ca="1">SUM(DO35:DZ35)</f>
        <v>8881825.0711715687</v>
      </c>
      <c r="EB35" s="22">
        <f t="shared" ref="EB35:EM35" ca="1" si="32">EB44-EB54+EB38</f>
        <v>740380.38385471934</v>
      </c>
      <c r="EC35" s="22">
        <f t="shared" ca="1" si="32"/>
        <v>744825.54625300143</v>
      </c>
      <c r="ED35" s="22">
        <f t="shared" ca="1" si="32"/>
        <v>729424.70430028846</v>
      </c>
      <c r="EE35" s="22">
        <f t="shared" ca="1" si="32"/>
        <v>710437.69640873012</v>
      </c>
      <c r="EF35" s="22">
        <f t="shared" ca="1" si="32"/>
        <v>729692.54515806318</v>
      </c>
      <c r="EG35" s="22">
        <f t="shared" ca="1" si="32"/>
        <v>746826.14261670259</v>
      </c>
      <c r="EH35" s="22">
        <f t="shared" ca="1" si="32"/>
        <v>707316.83258841117</v>
      </c>
      <c r="EI35" s="22">
        <f t="shared" ca="1" si="32"/>
        <v>735731.79089973401</v>
      </c>
      <c r="EJ35" s="22">
        <f t="shared" ca="1" si="32"/>
        <v>733507.38680982788</v>
      </c>
      <c r="EK35" s="22">
        <f t="shared" ca="1" si="32"/>
        <v>712068.99754782976</v>
      </c>
      <c r="EL35" s="22">
        <f t="shared" ca="1" si="32"/>
        <v>750879.95979178417</v>
      </c>
      <c r="EM35" s="22">
        <f t="shared" ca="1" si="32"/>
        <v>712121.88920702517</v>
      </c>
      <c r="EN35" s="23">
        <f ca="1">SUM(EB35:EM35)</f>
        <v>8753213.875436116</v>
      </c>
    </row>
    <row r="36" spans="1:144" ht="12.75" customHeight="1" outlineLevel="1" x14ac:dyDescent="0.2">
      <c r="A36" s="11" t="str">
        <f>Labels!B45</f>
        <v>Final Sales</v>
      </c>
      <c r="B36" s="24">
        <f t="shared" ref="B36:M36" si="33">B12+B21+B37</f>
        <v>963388.68108289549</v>
      </c>
      <c r="C36" s="24">
        <f t="shared" ca="1" si="33"/>
        <v>962687.62962592521</v>
      </c>
      <c r="D36" s="24">
        <f t="shared" ca="1" si="33"/>
        <v>962057.98222996434</v>
      </c>
      <c r="E36" s="24">
        <f t="shared" ca="1" si="33"/>
        <v>961420.99644398899</v>
      </c>
      <c r="F36" s="24">
        <f t="shared" ca="1" si="33"/>
        <v>960787.16108141758</v>
      </c>
      <c r="G36" s="24">
        <f t="shared" ca="1" si="33"/>
        <v>960178.06305680971</v>
      </c>
      <c r="H36" s="24">
        <f t="shared" ca="1" si="33"/>
        <v>959480.73720698955</v>
      </c>
      <c r="I36" s="24">
        <f t="shared" ca="1" si="33"/>
        <v>958897.63642504823</v>
      </c>
      <c r="J36" s="24">
        <f t="shared" ca="1" si="33"/>
        <v>958328.23007696262</v>
      </c>
      <c r="K36" s="24">
        <f t="shared" ca="1" si="33"/>
        <v>957743.40510844742</v>
      </c>
      <c r="L36" s="24">
        <f t="shared" ca="1" si="33"/>
        <v>957244.5842483131</v>
      </c>
      <c r="M36" s="24">
        <f t="shared" ca="1" si="33"/>
        <v>956761.9324311791</v>
      </c>
      <c r="N36" s="25">
        <f ca="1">SUM(B36:M36)</f>
        <v>11518977.039017942</v>
      </c>
      <c r="O36" s="24">
        <f t="shared" ref="O36:Z36" ca="1" si="34">O12+O21+O37</f>
        <v>956240.4140236415</v>
      </c>
      <c r="P36" s="24">
        <f t="shared" ca="1" si="34"/>
        <v>955745.05446815642</v>
      </c>
      <c r="Q36" s="24">
        <f t="shared" ca="1" si="34"/>
        <v>955152.93795834365</v>
      </c>
      <c r="R36" s="24">
        <f t="shared" ca="1" si="34"/>
        <v>954550.3884739771</v>
      </c>
      <c r="S36" s="24">
        <f t="shared" ca="1" si="34"/>
        <v>954014.19123742031</v>
      </c>
      <c r="T36" s="24">
        <f t="shared" ca="1" si="34"/>
        <v>953433.83782629389</v>
      </c>
      <c r="U36" s="24">
        <f t="shared" ca="1" si="34"/>
        <v>952871.55743040552</v>
      </c>
      <c r="V36" s="24">
        <f t="shared" ca="1" si="34"/>
        <v>952487.20876296761</v>
      </c>
      <c r="W36" s="24">
        <f t="shared" ca="1" si="34"/>
        <v>952026.74944299879</v>
      </c>
      <c r="X36" s="24">
        <f t="shared" ca="1" si="34"/>
        <v>951437.90381367086</v>
      </c>
      <c r="Y36" s="24">
        <f t="shared" ca="1" si="34"/>
        <v>950877.92225022439</v>
      </c>
      <c r="Z36" s="24">
        <f t="shared" ca="1" si="34"/>
        <v>950361.92278623697</v>
      </c>
      <c r="AA36" s="25">
        <f ca="1">SUM(O36:Z36)</f>
        <v>11439200.088474339</v>
      </c>
      <c r="AB36" s="24">
        <f t="shared" ref="AB36:AM36" ca="1" si="35">AB12+AB21+AB37</f>
        <v>949861.22731679119</v>
      </c>
      <c r="AC36" s="24">
        <f t="shared" ca="1" si="35"/>
        <v>949365.94664258149</v>
      </c>
      <c r="AD36" s="24">
        <f t="shared" ca="1" si="35"/>
        <v>948757.18375895871</v>
      </c>
      <c r="AE36" s="24">
        <f t="shared" ca="1" si="35"/>
        <v>948275.98516578204</v>
      </c>
      <c r="AF36" s="24">
        <f t="shared" ca="1" si="35"/>
        <v>947664.33680605225</v>
      </c>
      <c r="AG36" s="24">
        <f t="shared" ca="1" si="35"/>
        <v>947233.31519559096</v>
      </c>
      <c r="AH36" s="24">
        <f t="shared" ca="1" si="35"/>
        <v>946813.41879586002</v>
      </c>
      <c r="AI36" s="24">
        <f t="shared" ca="1" si="35"/>
        <v>946310.87148525217</v>
      </c>
      <c r="AJ36" s="24">
        <f t="shared" ca="1" si="35"/>
        <v>945884.7627212957</v>
      </c>
      <c r="AK36" s="24">
        <f t="shared" ca="1" si="35"/>
        <v>945290.51388524845</v>
      </c>
      <c r="AL36" s="24">
        <f t="shared" ca="1" si="35"/>
        <v>944800.31301163824</v>
      </c>
      <c r="AM36" s="24">
        <f t="shared" ca="1" si="35"/>
        <v>944344.45534710702</v>
      </c>
      <c r="AN36" s="25">
        <f ca="1">SUM(AB36:AM36)</f>
        <v>11364602.33013216</v>
      </c>
      <c r="AO36" s="24">
        <f t="shared" ref="AO36:AZ36" ca="1" si="36">AO12+AO21+AO37</f>
        <v>943915.46966129809</v>
      </c>
      <c r="AP36" s="24">
        <f t="shared" ca="1" si="36"/>
        <v>943562.58816974051</v>
      </c>
      <c r="AQ36" s="24">
        <f t="shared" ca="1" si="36"/>
        <v>943161.81946924375</v>
      </c>
      <c r="AR36" s="24">
        <f t="shared" ca="1" si="36"/>
        <v>942682.70907038369</v>
      </c>
      <c r="AS36" s="24">
        <f t="shared" ca="1" si="36"/>
        <v>942232.60244147643</v>
      </c>
      <c r="AT36" s="24">
        <f t="shared" ca="1" si="36"/>
        <v>941898.46297864453</v>
      </c>
      <c r="AU36" s="24">
        <f t="shared" ca="1" si="36"/>
        <v>941428.37768930895</v>
      </c>
      <c r="AV36" s="24">
        <f t="shared" ca="1" si="36"/>
        <v>941015.56878162117</v>
      </c>
      <c r="AW36" s="24">
        <f t="shared" ca="1" si="36"/>
        <v>940603.59254006529</v>
      </c>
      <c r="AX36" s="24">
        <f t="shared" ca="1" si="36"/>
        <v>940231.67249604582</v>
      </c>
      <c r="AY36" s="24">
        <f t="shared" ca="1" si="36"/>
        <v>939847.23515522329</v>
      </c>
      <c r="AZ36" s="24">
        <f t="shared" ca="1" si="36"/>
        <v>939480.21414343908</v>
      </c>
      <c r="BA36" s="25">
        <f ca="1">SUM(AO36:AZ36)</f>
        <v>11300060.312596489</v>
      </c>
      <c r="BB36" s="24">
        <f t="shared" ref="BB36:BM36" ca="1" si="37">BB12+BB21+BB37</f>
        <v>938939.78831512143</v>
      </c>
      <c r="BC36" s="24">
        <f t="shared" ca="1" si="37"/>
        <v>938630.74134661735</v>
      </c>
      <c r="BD36" s="24">
        <f t="shared" ca="1" si="37"/>
        <v>938236.41575327166</v>
      </c>
      <c r="BE36" s="24">
        <f t="shared" ca="1" si="37"/>
        <v>937803.22772479698</v>
      </c>
      <c r="BF36" s="24">
        <f t="shared" ca="1" si="37"/>
        <v>937218.77257728053</v>
      </c>
      <c r="BG36" s="24">
        <f t="shared" ca="1" si="37"/>
        <v>936804.53000012122</v>
      </c>
      <c r="BH36" s="24">
        <f t="shared" ca="1" si="37"/>
        <v>936351.0392084826</v>
      </c>
      <c r="BI36" s="24">
        <f t="shared" ca="1" si="37"/>
        <v>935892.98423174908</v>
      </c>
      <c r="BJ36" s="24">
        <f t="shared" ca="1" si="37"/>
        <v>935437.85650527617</v>
      </c>
      <c r="BK36" s="24">
        <f t="shared" ca="1" si="37"/>
        <v>935123.79444196913</v>
      </c>
      <c r="BL36" s="24">
        <f t="shared" ca="1" si="37"/>
        <v>934671.71917975973</v>
      </c>
      <c r="BM36" s="24">
        <f t="shared" ca="1" si="37"/>
        <v>934299.6109244707</v>
      </c>
      <c r="BN36" s="25">
        <f ca="1">SUM(BB36:BM36)</f>
        <v>11239410.480208918</v>
      </c>
      <c r="BO36" s="24">
        <f t="shared" ref="BO36:BZ36" ca="1" si="38">BO12+BO21+BO37</f>
        <v>933966.02645366604</v>
      </c>
      <c r="BP36" s="24">
        <f t="shared" ca="1" si="38"/>
        <v>933503.20792118984</v>
      </c>
      <c r="BQ36" s="24">
        <f t="shared" ca="1" si="38"/>
        <v>933146.08364281571</v>
      </c>
      <c r="BR36" s="24">
        <f t="shared" ca="1" si="38"/>
        <v>932688.60950770997</v>
      </c>
      <c r="BS36" s="24">
        <f t="shared" ca="1" si="38"/>
        <v>932274.70582432824</v>
      </c>
      <c r="BT36" s="24">
        <f t="shared" ca="1" si="38"/>
        <v>931681.62964642444</v>
      </c>
      <c r="BU36" s="24">
        <f t="shared" ca="1" si="38"/>
        <v>931163.94615998084</v>
      </c>
      <c r="BV36" s="24">
        <f t="shared" ca="1" si="38"/>
        <v>930610.78733894776</v>
      </c>
      <c r="BW36" s="24">
        <f t="shared" ca="1" si="38"/>
        <v>930044.41023990058</v>
      </c>
      <c r="BX36" s="24">
        <f t="shared" ca="1" si="38"/>
        <v>929639.18618447112</v>
      </c>
      <c r="BY36" s="24">
        <f t="shared" ca="1" si="38"/>
        <v>929101.12415407598</v>
      </c>
      <c r="BZ36" s="24">
        <f t="shared" ca="1" si="38"/>
        <v>928730.06044648017</v>
      </c>
      <c r="CA36" s="25">
        <f ca="1">SUM(BO36:BZ36)</f>
        <v>11176549.777519992</v>
      </c>
      <c r="CB36" s="24">
        <f t="shared" ref="CB36:CM36" ca="1" si="39">CB12+CB21+CB37</f>
        <v>928235.18390877743</v>
      </c>
      <c r="CC36" s="24">
        <f t="shared" ca="1" si="39"/>
        <v>927893.52150378865</v>
      </c>
      <c r="CD36" s="24">
        <f t="shared" ca="1" si="39"/>
        <v>927534.92116389866</v>
      </c>
      <c r="CE36" s="24">
        <f t="shared" ca="1" si="39"/>
        <v>927127.67422284035</v>
      </c>
      <c r="CF36" s="24">
        <f t="shared" ca="1" si="39"/>
        <v>926639.83747876191</v>
      </c>
      <c r="CG36" s="24">
        <f t="shared" ca="1" si="39"/>
        <v>926136.51141650451</v>
      </c>
      <c r="CH36" s="24">
        <f t="shared" ca="1" si="39"/>
        <v>925704.45594282553</v>
      </c>
      <c r="CI36" s="24">
        <f t="shared" ca="1" si="39"/>
        <v>925271.19717242743</v>
      </c>
      <c r="CJ36" s="24">
        <f t="shared" ca="1" si="39"/>
        <v>924852.76485538238</v>
      </c>
      <c r="CK36" s="24">
        <f t="shared" ca="1" si="39"/>
        <v>924551.68911177898</v>
      </c>
      <c r="CL36" s="24">
        <f t="shared" ca="1" si="39"/>
        <v>924149.82225517754</v>
      </c>
      <c r="CM36" s="24">
        <f t="shared" ca="1" si="39"/>
        <v>923575.64739533339</v>
      </c>
      <c r="CN36" s="25">
        <f ca="1">SUM(CB36:CM36)</f>
        <v>11111673.226427495</v>
      </c>
      <c r="CO36" s="24">
        <f t="shared" ref="CO36:CZ36" ca="1" si="40">CO12+CO21+CO37</f>
        <v>923210.60660449101</v>
      </c>
      <c r="CP36" s="24">
        <f t="shared" ca="1" si="40"/>
        <v>922771.74169686157</v>
      </c>
      <c r="CQ36" s="24">
        <f t="shared" ca="1" si="40"/>
        <v>922274.37807908515</v>
      </c>
      <c r="CR36" s="24">
        <f t="shared" ca="1" si="40"/>
        <v>921871.61151569337</v>
      </c>
      <c r="CS36" s="24">
        <f t="shared" ca="1" si="40"/>
        <v>921451.27860253502</v>
      </c>
      <c r="CT36" s="24">
        <f t="shared" ca="1" si="40"/>
        <v>920983.62263494555</v>
      </c>
      <c r="CU36" s="24">
        <f t="shared" ca="1" si="40"/>
        <v>920512.20374863199</v>
      </c>
      <c r="CV36" s="24">
        <f t="shared" ca="1" si="40"/>
        <v>920096.28291317949</v>
      </c>
      <c r="CW36" s="24">
        <f t="shared" ca="1" si="40"/>
        <v>919671.27825960831</v>
      </c>
      <c r="CX36" s="24">
        <f t="shared" ca="1" si="40"/>
        <v>919308.75847086927</v>
      </c>
      <c r="CY36" s="24">
        <f t="shared" ca="1" si="40"/>
        <v>918849.94766994368</v>
      </c>
      <c r="CZ36" s="24">
        <f t="shared" ca="1" si="40"/>
        <v>918471.54427735659</v>
      </c>
      <c r="DA36" s="25">
        <f ca="1">SUM(CO36:CZ36)</f>
        <v>11049473.2544732</v>
      </c>
      <c r="DB36" s="24">
        <f t="shared" ref="DB36:DM36" ca="1" si="41">DB12+DB21+DB37</f>
        <v>918032.547823239</v>
      </c>
      <c r="DC36" s="24">
        <f t="shared" ca="1" si="41"/>
        <v>917600.26038398163</v>
      </c>
      <c r="DD36" s="24">
        <f t="shared" ca="1" si="41"/>
        <v>917240.89368621539</v>
      </c>
      <c r="DE36" s="24">
        <f t="shared" ca="1" si="41"/>
        <v>916697.55672698759</v>
      </c>
      <c r="DF36" s="24">
        <f t="shared" ca="1" si="41"/>
        <v>916308.98734764941</v>
      </c>
      <c r="DG36" s="24">
        <f t="shared" ca="1" si="41"/>
        <v>915979.44822614535</v>
      </c>
      <c r="DH36" s="24">
        <f t="shared" ca="1" si="41"/>
        <v>915421.68431253452</v>
      </c>
      <c r="DI36" s="24">
        <f t="shared" ca="1" si="41"/>
        <v>914969.73422424111</v>
      </c>
      <c r="DJ36" s="24">
        <f t="shared" ca="1" si="41"/>
        <v>914547.45348810882</v>
      </c>
      <c r="DK36" s="24">
        <f t="shared" ca="1" si="41"/>
        <v>914139.9107554754</v>
      </c>
      <c r="DL36" s="24">
        <f t="shared" ca="1" si="41"/>
        <v>913653.09405117563</v>
      </c>
      <c r="DM36" s="24">
        <f t="shared" ca="1" si="41"/>
        <v>913185.82901988004</v>
      </c>
      <c r="DN36" s="25">
        <f ca="1">SUM(DB36:DM36)</f>
        <v>10987777.400045633</v>
      </c>
      <c r="DO36" s="24">
        <f t="shared" ref="DO36:DZ36" ca="1" si="42">DO12+DO21+DO37</f>
        <v>912692.99440794101</v>
      </c>
      <c r="DP36" s="24">
        <f t="shared" ca="1" si="42"/>
        <v>912346.2801594882</v>
      </c>
      <c r="DQ36" s="24">
        <f t="shared" ca="1" si="42"/>
        <v>912009.8680944416</v>
      </c>
      <c r="DR36" s="24">
        <f t="shared" ca="1" si="42"/>
        <v>911536.89389968512</v>
      </c>
      <c r="DS36" s="24">
        <f t="shared" ca="1" si="42"/>
        <v>911148.24665823567</v>
      </c>
      <c r="DT36" s="24">
        <f t="shared" ca="1" si="42"/>
        <v>910599.68924827897</v>
      </c>
      <c r="DU36" s="24">
        <f t="shared" ca="1" si="42"/>
        <v>910173.29016459326</v>
      </c>
      <c r="DV36" s="24">
        <f t="shared" ca="1" si="42"/>
        <v>909739.95974700106</v>
      </c>
      <c r="DW36" s="24">
        <f t="shared" ca="1" si="42"/>
        <v>909430.06545287499</v>
      </c>
      <c r="DX36" s="24">
        <f t="shared" ca="1" si="42"/>
        <v>909084.7475958789</v>
      </c>
      <c r="DY36" s="24">
        <f t="shared" ca="1" si="42"/>
        <v>908529.13406207541</v>
      </c>
      <c r="DZ36" s="24">
        <f t="shared" ca="1" si="42"/>
        <v>907959.69824787776</v>
      </c>
      <c r="EA36" s="25">
        <f ca="1">SUM(DO36:DZ36)</f>
        <v>10925250.867738374</v>
      </c>
      <c r="EB36" s="24">
        <f t="shared" ref="EB36:EM36" ca="1" si="43">EB12+EB21+EB37</f>
        <v>907460.33690273715</v>
      </c>
      <c r="EC36" s="24">
        <f t="shared" ca="1" si="43"/>
        <v>907046.68357547116</v>
      </c>
      <c r="ED36" s="24">
        <f t="shared" ca="1" si="43"/>
        <v>906615.78281536128</v>
      </c>
      <c r="EE36" s="24">
        <f t="shared" ca="1" si="43"/>
        <v>906200.50629103917</v>
      </c>
      <c r="EF36" s="24">
        <f t="shared" ca="1" si="43"/>
        <v>905819.76713055314</v>
      </c>
      <c r="EG36" s="24">
        <f t="shared" ca="1" si="43"/>
        <v>905406.1097975357</v>
      </c>
      <c r="EH36" s="24">
        <f t="shared" ca="1" si="43"/>
        <v>905012.24799828895</v>
      </c>
      <c r="EI36" s="24">
        <f t="shared" ca="1" si="43"/>
        <v>904438.73720222956</v>
      </c>
      <c r="EJ36" s="24">
        <f t="shared" ca="1" si="43"/>
        <v>904050.42642373429</v>
      </c>
      <c r="EK36" s="24">
        <f t="shared" ca="1" si="43"/>
        <v>903683.64725193998</v>
      </c>
      <c r="EL36" s="24">
        <f t="shared" ca="1" si="43"/>
        <v>903259.17805347452</v>
      </c>
      <c r="EM36" s="24">
        <f t="shared" ca="1" si="43"/>
        <v>902939.55043751711</v>
      </c>
      <c r="EN36" s="25">
        <f ca="1">SUM(EB36:EM36)</f>
        <v>10861932.973879881</v>
      </c>
    </row>
    <row r="37" spans="1:144" ht="12.75" customHeight="1" outlineLevel="1" x14ac:dyDescent="0.2">
      <c r="A37" s="11" t="str">
        <f>Labels!B51</f>
        <v>Gov Spending</v>
      </c>
      <c r="B37" s="24">
        <f>'(Other Computations)'!B11/8</f>
        <v>29166.666666666672</v>
      </c>
      <c r="C37" s="24">
        <f>'(Other Computations)'!B11/8</f>
        <v>29166.666666666672</v>
      </c>
      <c r="D37" s="24">
        <f>'(Other Computations)'!B11/8</f>
        <v>29166.666666666672</v>
      </c>
      <c r="E37" s="24">
        <f>'(Other Computations)'!B11/8</f>
        <v>29166.666666666672</v>
      </c>
      <c r="F37" s="24">
        <f>'(Other Computations)'!B11/8</f>
        <v>29166.666666666672</v>
      </c>
      <c r="G37" s="24">
        <f>'(Other Computations)'!B11/8</f>
        <v>29166.666666666672</v>
      </c>
      <c r="H37" s="24">
        <f>'(Other Computations)'!B11/8</f>
        <v>29166.666666666672</v>
      </c>
      <c r="I37" s="24">
        <f>'(Other Computations)'!B11/8</f>
        <v>29166.666666666672</v>
      </c>
      <c r="J37" s="24">
        <f>'(Other Computations)'!B11/8</f>
        <v>29166.666666666672</v>
      </c>
      <c r="K37" s="24">
        <f>'(Other Computations)'!B11/8</f>
        <v>29166.666666666672</v>
      </c>
      <c r="L37" s="24">
        <f>'(Other Computations)'!B11/8</f>
        <v>29166.666666666672</v>
      </c>
      <c r="M37" s="24">
        <f>'(Other Computations)'!B11/8</f>
        <v>29166.666666666672</v>
      </c>
      <c r="N37" s="25">
        <f>SUM(B37:M37)</f>
        <v>350000.00000000017</v>
      </c>
      <c r="O37" s="24">
        <f>'(Other Computations)'!B11/8</f>
        <v>29166.666666666672</v>
      </c>
      <c r="P37" s="24">
        <f>'(Other Computations)'!B11/8</f>
        <v>29166.666666666672</v>
      </c>
      <c r="Q37" s="24">
        <f>'(Other Computations)'!B11/8</f>
        <v>29166.666666666672</v>
      </c>
      <c r="R37" s="24">
        <f>'(Other Computations)'!B11/8</f>
        <v>29166.666666666672</v>
      </c>
      <c r="S37" s="24">
        <f>'(Other Computations)'!B11/8</f>
        <v>29166.666666666672</v>
      </c>
      <c r="T37" s="24">
        <f>'(Other Computations)'!B11/8</f>
        <v>29166.666666666672</v>
      </c>
      <c r="U37" s="24">
        <f>'(Other Computations)'!B11/8</f>
        <v>29166.666666666672</v>
      </c>
      <c r="V37" s="24">
        <f>'(Other Computations)'!B11/8</f>
        <v>29166.666666666672</v>
      </c>
      <c r="W37" s="24">
        <f>'(Other Computations)'!B11/8</f>
        <v>29166.666666666672</v>
      </c>
      <c r="X37" s="24">
        <f>'(Other Computations)'!B11/8</f>
        <v>29166.666666666672</v>
      </c>
      <c r="Y37" s="24">
        <f>'(Other Computations)'!B11/8</f>
        <v>29166.666666666672</v>
      </c>
      <c r="Z37" s="24">
        <f>'(Other Computations)'!B11/8</f>
        <v>29166.666666666672</v>
      </c>
      <c r="AA37" s="25">
        <f>SUM(O37:Z37)</f>
        <v>350000.00000000017</v>
      </c>
      <c r="AB37" s="24">
        <f>'(Other Computations)'!B11/8</f>
        <v>29166.666666666672</v>
      </c>
      <c r="AC37" s="24">
        <f>'(Other Computations)'!B11/8</f>
        <v>29166.666666666672</v>
      </c>
      <c r="AD37" s="24">
        <f>'(Other Computations)'!B11/8</f>
        <v>29166.666666666672</v>
      </c>
      <c r="AE37" s="24">
        <f>'(Other Computations)'!B11/8</f>
        <v>29166.666666666672</v>
      </c>
      <c r="AF37" s="24">
        <f>'(Other Computations)'!B11/8</f>
        <v>29166.666666666672</v>
      </c>
      <c r="AG37" s="24">
        <f>'(Other Computations)'!B11/8</f>
        <v>29166.666666666672</v>
      </c>
      <c r="AH37" s="24">
        <f>'(Other Computations)'!B11/8</f>
        <v>29166.666666666672</v>
      </c>
      <c r="AI37" s="24">
        <f>'(Other Computations)'!B11/8</f>
        <v>29166.666666666672</v>
      </c>
      <c r="AJ37" s="24">
        <f>'(Other Computations)'!B11/8</f>
        <v>29166.666666666672</v>
      </c>
      <c r="AK37" s="24">
        <f>'(Other Computations)'!B11/8</f>
        <v>29166.666666666672</v>
      </c>
      <c r="AL37" s="24">
        <f>'(Other Computations)'!B11/8</f>
        <v>29166.666666666672</v>
      </c>
      <c r="AM37" s="24">
        <f>'(Other Computations)'!B11/8</f>
        <v>29166.666666666672</v>
      </c>
      <c r="AN37" s="25">
        <f>SUM(AB37:AM37)</f>
        <v>350000.00000000017</v>
      </c>
      <c r="AO37" s="24">
        <f>'(Other Computations)'!B11/8</f>
        <v>29166.666666666672</v>
      </c>
      <c r="AP37" s="24">
        <f>'(Other Computations)'!B11/8</f>
        <v>29166.666666666672</v>
      </c>
      <c r="AQ37" s="24">
        <f>'(Other Computations)'!B11/8</f>
        <v>29166.666666666672</v>
      </c>
      <c r="AR37" s="24">
        <f>'(Other Computations)'!B11/8</f>
        <v>29166.666666666672</v>
      </c>
      <c r="AS37" s="24">
        <f>'(Other Computations)'!B11/8</f>
        <v>29166.666666666672</v>
      </c>
      <c r="AT37" s="24">
        <f>'(Other Computations)'!B11/8</f>
        <v>29166.666666666672</v>
      </c>
      <c r="AU37" s="24">
        <f>'(Other Computations)'!B11/8</f>
        <v>29166.666666666672</v>
      </c>
      <c r="AV37" s="24">
        <f>'(Other Computations)'!B11/8</f>
        <v>29166.666666666672</v>
      </c>
      <c r="AW37" s="24">
        <f>'(Other Computations)'!B11/8</f>
        <v>29166.666666666672</v>
      </c>
      <c r="AX37" s="24">
        <f>'(Other Computations)'!B11/8</f>
        <v>29166.666666666672</v>
      </c>
      <c r="AY37" s="24">
        <f>'(Other Computations)'!B11/8</f>
        <v>29166.666666666672</v>
      </c>
      <c r="AZ37" s="24">
        <f>'(Other Computations)'!B11/8</f>
        <v>29166.666666666672</v>
      </c>
      <c r="BA37" s="25">
        <f>SUM(AO37:AZ37)</f>
        <v>350000.00000000017</v>
      </c>
      <c r="BB37" s="24">
        <f>'(Other Computations)'!B11/8</f>
        <v>29166.666666666672</v>
      </c>
      <c r="BC37" s="24">
        <f>'(Other Computations)'!B11/8</f>
        <v>29166.666666666672</v>
      </c>
      <c r="BD37" s="24">
        <f>'(Other Computations)'!B11/8</f>
        <v>29166.666666666672</v>
      </c>
      <c r="BE37" s="24">
        <f>'(Other Computations)'!B11/8</f>
        <v>29166.666666666672</v>
      </c>
      <c r="BF37" s="24">
        <f>'(Other Computations)'!B11/8</f>
        <v>29166.666666666672</v>
      </c>
      <c r="BG37" s="24">
        <f>'(Other Computations)'!B11/8</f>
        <v>29166.666666666672</v>
      </c>
      <c r="BH37" s="24">
        <f>'(Other Computations)'!B11/8</f>
        <v>29166.666666666672</v>
      </c>
      <c r="BI37" s="24">
        <f>'(Other Computations)'!B11/8</f>
        <v>29166.666666666672</v>
      </c>
      <c r="BJ37" s="24">
        <f>'(Other Computations)'!B11/8</f>
        <v>29166.666666666672</v>
      </c>
      <c r="BK37" s="24">
        <f>'(Other Computations)'!B11/8</f>
        <v>29166.666666666672</v>
      </c>
      <c r="BL37" s="24">
        <f>'(Other Computations)'!B11/8</f>
        <v>29166.666666666672</v>
      </c>
      <c r="BM37" s="24">
        <f>'(Other Computations)'!B11/8</f>
        <v>29166.666666666672</v>
      </c>
      <c r="BN37" s="25">
        <f>SUM(BB37:BM37)</f>
        <v>350000.00000000017</v>
      </c>
      <c r="BO37" s="24">
        <f>'(Other Computations)'!B11/8</f>
        <v>29166.666666666672</v>
      </c>
      <c r="BP37" s="24">
        <f>'(Other Computations)'!B11/8</f>
        <v>29166.666666666672</v>
      </c>
      <c r="BQ37" s="24">
        <f>'(Other Computations)'!B11/8</f>
        <v>29166.666666666672</v>
      </c>
      <c r="BR37" s="24">
        <f>'(Other Computations)'!B11/8</f>
        <v>29166.666666666672</v>
      </c>
      <c r="BS37" s="24">
        <f>'(Other Computations)'!B11/8</f>
        <v>29166.666666666672</v>
      </c>
      <c r="BT37" s="24">
        <f>'(Other Computations)'!B11/8</f>
        <v>29166.666666666672</v>
      </c>
      <c r="BU37" s="24">
        <f>'(Other Computations)'!B11/8</f>
        <v>29166.666666666672</v>
      </c>
      <c r="BV37" s="24">
        <f>'(Other Computations)'!B11/8</f>
        <v>29166.666666666672</v>
      </c>
      <c r="BW37" s="24">
        <f>'(Other Computations)'!B11/8</f>
        <v>29166.666666666672</v>
      </c>
      <c r="BX37" s="24">
        <f>'(Other Computations)'!B11/8</f>
        <v>29166.666666666672</v>
      </c>
      <c r="BY37" s="24">
        <f>'(Other Computations)'!B11/8</f>
        <v>29166.666666666672</v>
      </c>
      <c r="BZ37" s="24">
        <f>'(Other Computations)'!B11/8</f>
        <v>29166.666666666672</v>
      </c>
      <c r="CA37" s="25">
        <f>SUM(BO37:BZ37)</f>
        <v>350000.00000000017</v>
      </c>
      <c r="CB37" s="24">
        <f>'(Other Computations)'!B11/8</f>
        <v>29166.666666666672</v>
      </c>
      <c r="CC37" s="24">
        <f>'(Other Computations)'!B11/8</f>
        <v>29166.666666666672</v>
      </c>
      <c r="CD37" s="24">
        <f>'(Other Computations)'!B11/8</f>
        <v>29166.666666666672</v>
      </c>
      <c r="CE37" s="24">
        <f>'(Other Computations)'!B11/8</f>
        <v>29166.666666666672</v>
      </c>
      <c r="CF37" s="24">
        <f>'(Other Computations)'!B11/8</f>
        <v>29166.666666666672</v>
      </c>
      <c r="CG37" s="24">
        <f>'(Other Computations)'!B11/8</f>
        <v>29166.666666666672</v>
      </c>
      <c r="CH37" s="24">
        <f>'(Other Computations)'!B11/8</f>
        <v>29166.666666666672</v>
      </c>
      <c r="CI37" s="24">
        <f>'(Other Computations)'!B11/8</f>
        <v>29166.666666666672</v>
      </c>
      <c r="CJ37" s="24">
        <f>'(Other Computations)'!B11/8</f>
        <v>29166.666666666672</v>
      </c>
      <c r="CK37" s="24">
        <f>'(Other Computations)'!B11/8</f>
        <v>29166.666666666672</v>
      </c>
      <c r="CL37" s="24">
        <f>'(Other Computations)'!B11/8</f>
        <v>29166.666666666672</v>
      </c>
      <c r="CM37" s="24">
        <f>'(Other Computations)'!B11/8</f>
        <v>29166.666666666672</v>
      </c>
      <c r="CN37" s="25">
        <f>SUM(CB37:CM37)</f>
        <v>350000.00000000017</v>
      </c>
      <c r="CO37" s="24">
        <f>'(Other Computations)'!B11/8</f>
        <v>29166.666666666672</v>
      </c>
      <c r="CP37" s="24">
        <f>'(Other Computations)'!B11/8</f>
        <v>29166.666666666672</v>
      </c>
      <c r="CQ37" s="24">
        <f>'(Other Computations)'!B11/8</f>
        <v>29166.666666666672</v>
      </c>
      <c r="CR37" s="24">
        <f>'(Other Computations)'!B11/8</f>
        <v>29166.666666666672</v>
      </c>
      <c r="CS37" s="24">
        <f>'(Other Computations)'!B11/8</f>
        <v>29166.666666666672</v>
      </c>
      <c r="CT37" s="24">
        <f>'(Other Computations)'!B11/8</f>
        <v>29166.666666666672</v>
      </c>
      <c r="CU37" s="24">
        <f>'(Other Computations)'!B11/8</f>
        <v>29166.666666666672</v>
      </c>
      <c r="CV37" s="24">
        <f>'(Other Computations)'!B11/8</f>
        <v>29166.666666666672</v>
      </c>
      <c r="CW37" s="24">
        <f>'(Other Computations)'!B11/8</f>
        <v>29166.666666666672</v>
      </c>
      <c r="CX37" s="24">
        <f>'(Other Computations)'!B11/8</f>
        <v>29166.666666666672</v>
      </c>
      <c r="CY37" s="24">
        <f>'(Other Computations)'!B11/8</f>
        <v>29166.666666666672</v>
      </c>
      <c r="CZ37" s="24">
        <f>'(Other Computations)'!B11/8</f>
        <v>29166.666666666672</v>
      </c>
      <c r="DA37" s="25">
        <f>SUM(CO37:CZ37)</f>
        <v>350000.00000000017</v>
      </c>
      <c r="DB37" s="24">
        <f>'(Other Computations)'!B11/8</f>
        <v>29166.666666666672</v>
      </c>
      <c r="DC37" s="24">
        <f>'(Other Computations)'!B11/8</f>
        <v>29166.666666666672</v>
      </c>
      <c r="DD37" s="24">
        <f>'(Other Computations)'!B11/8</f>
        <v>29166.666666666672</v>
      </c>
      <c r="DE37" s="24">
        <f>'(Other Computations)'!B11/8</f>
        <v>29166.666666666672</v>
      </c>
      <c r="DF37" s="24">
        <f>'(Other Computations)'!B11/8</f>
        <v>29166.666666666672</v>
      </c>
      <c r="DG37" s="24">
        <f>'(Other Computations)'!B11/8</f>
        <v>29166.666666666672</v>
      </c>
      <c r="DH37" s="24">
        <f>'(Other Computations)'!B11/8</f>
        <v>29166.666666666672</v>
      </c>
      <c r="DI37" s="24">
        <f>'(Other Computations)'!B11/8</f>
        <v>29166.666666666672</v>
      </c>
      <c r="DJ37" s="24">
        <f>'(Other Computations)'!B11/8</f>
        <v>29166.666666666672</v>
      </c>
      <c r="DK37" s="24">
        <f>'(Other Computations)'!B11/8</f>
        <v>29166.666666666672</v>
      </c>
      <c r="DL37" s="24">
        <f>'(Other Computations)'!B11/8</f>
        <v>29166.666666666672</v>
      </c>
      <c r="DM37" s="24">
        <f>'(Other Computations)'!B11/8</f>
        <v>29166.666666666672</v>
      </c>
      <c r="DN37" s="25">
        <f>SUM(DB37:DM37)</f>
        <v>350000.00000000017</v>
      </c>
      <c r="DO37" s="24">
        <f>'(Other Computations)'!B11/8</f>
        <v>29166.666666666672</v>
      </c>
      <c r="DP37" s="24">
        <f>'(Other Computations)'!B11/8</f>
        <v>29166.666666666672</v>
      </c>
      <c r="DQ37" s="24">
        <f>'(Other Computations)'!B11/8</f>
        <v>29166.666666666672</v>
      </c>
      <c r="DR37" s="24">
        <f>'(Other Computations)'!B11/8</f>
        <v>29166.666666666672</v>
      </c>
      <c r="DS37" s="24">
        <f>'(Other Computations)'!B11/8</f>
        <v>29166.666666666672</v>
      </c>
      <c r="DT37" s="24">
        <f>'(Other Computations)'!B11/8</f>
        <v>29166.666666666672</v>
      </c>
      <c r="DU37" s="24">
        <f>'(Other Computations)'!B11/8</f>
        <v>29166.666666666672</v>
      </c>
      <c r="DV37" s="24">
        <f>'(Other Computations)'!B11/8</f>
        <v>29166.666666666672</v>
      </c>
      <c r="DW37" s="24">
        <f>'(Other Computations)'!B11/8</f>
        <v>29166.666666666672</v>
      </c>
      <c r="DX37" s="24">
        <f>'(Other Computations)'!B11/8</f>
        <v>29166.666666666672</v>
      </c>
      <c r="DY37" s="24">
        <f>'(Other Computations)'!B11/8</f>
        <v>29166.666666666672</v>
      </c>
      <c r="DZ37" s="24">
        <f>'(Other Computations)'!B11/8</f>
        <v>29166.666666666672</v>
      </c>
      <c r="EA37" s="25">
        <f>SUM(DO37:DZ37)</f>
        <v>350000.00000000017</v>
      </c>
      <c r="EB37" s="24">
        <f>'(Other Computations)'!B11/8</f>
        <v>29166.666666666672</v>
      </c>
      <c r="EC37" s="24">
        <f>'(Other Computations)'!B11/8</f>
        <v>29166.666666666672</v>
      </c>
      <c r="ED37" s="24">
        <f>'(Other Computations)'!B11/8</f>
        <v>29166.666666666672</v>
      </c>
      <c r="EE37" s="24">
        <f>'(Other Computations)'!B11/8</f>
        <v>29166.666666666672</v>
      </c>
      <c r="EF37" s="24">
        <f>'(Other Computations)'!B11/8</f>
        <v>29166.666666666672</v>
      </c>
      <c r="EG37" s="24">
        <f>'(Other Computations)'!B11/8</f>
        <v>29166.666666666672</v>
      </c>
      <c r="EH37" s="24">
        <f>'(Other Computations)'!B11/8</f>
        <v>29166.666666666672</v>
      </c>
      <c r="EI37" s="24">
        <f>'(Other Computations)'!B11/8</f>
        <v>29166.666666666672</v>
      </c>
      <c r="EJ37" s="24">
        <f>'(Other Computations)'!B11/8</f>
        <v>29166.666666666672</v>
      </c>
      <c r="EK37" s="24">
        <f>'(Other Computations)'!B11/8</f>
        <v>29166.666666666672</v>
      </c>
      <c r="EL37" s="24">
        <f>'(Other Computations)'!B11/8</f>
        <v>29166.666666666672</v>
      </c>
      <c r="EM37" s="24">
        <f>'(Other Computations)'!B11/8</f>
        <v>29166.666666666672</v>
      </c>
      <c r="EN37" s="25">
        <f>SUM(EB37:EM37)</f>
        <v>350000.00000000017</v>
      </c>
    </row>
    <row r="38" spans="1:144" ht="12.75" customHeight="1" outlineLevel="1" x14ac:dyDescent="0.2">
      <c r="A38" s="9" t="str">
        <f>Labels!B52</f>
        <v>Gov Transfers</v>
      </c>
      <c r="B38" s="28">
        <f>'(Other Computations)'!B14/8</f>
        <v>14583.333333333336</v>
      </c>
      <c r="C38" s="28">
        <f>'(Other Computations)'!B14/8</f>
        <v>14583.333333333336</v>
      </c>
      <c r="D38" s="28">
        <f>'(Other Computations)'!B14/8</f>
        <v>14583.333333333336</v>
      </c>
      <c r="E38" s="28">
        <f>'(Other Computations)'!B14/8</f>
        <v>14583.333333333336</v>
      </c>
      <c r="F38" s="28">
        <f>'(Other Computations)'!B14/8</f>
        <v>14583.333333333336</v>
      </c>
      <c r="G38" s="28">
        <f>'(Other Computations)'!B14/8</f>
        <v>14583.333333333336</v>
      </c>
      <c r="H38" s="28">
        <f>'(Other Computations)'!B14/8</f>
        <v>14583.333333333336</v>
      </c>
      <c r="I38" s="28">
        <f>'(Other Computations)'!B14/8</f>
        <v>14583.333333333336</v>
      </c>
      <c r="J38" s="28">
        <f>'(Other Computations)'!B14/8</f>
        <v>14583.333333333336</v>
      </c>
      <c r="K38" s="28">
        <f>'(Other Computations)'!B14/8</f>
        <v>14583.333333333336</v>
      </c>
      <c r="L38" s="28">
        <f>'(Other Computations)'!B14/8</f>
        <v>14583.333333333336</v>
      </c>
      <c r="M38" s="28">
        <f>'(Other Computations)'!B14/8</f>
        <v>14583.333333333336</v>
      </c>
      <c r="N38" s="29">
        <f>SUM(B38:M38)</f>
        <v>175000.00000000009</v>
      </c>
      <c r="O38" s="28">
        <f>'(Other Computations)'!B14/8</f>
        <v>14583.333333333336</v>
      </c>
      <c r="P38" s="28">
        <f>'(Other Computations)'!B14/8</f>
        <v>14583.333333333336</v>
      </c>
      <c r="Q38" s="28">
        <f>'(Other Computations)'!B14/8</f>
        <v>14583.333333333336</v>
      </c>
      <c r="R38" s="28">
        <f>'(Other Computations)'!B14/8</f>
        <v>14583.333333333336</v>
      </c>
      <c r="S38" s="28">
        <f>'(Other Computations)'!B14/8</f>
        <v>14583.333333333336</v>
      </c>
      <c r="T38" s="28">
        <f>'(Other Computations)'!B14/8</f>
        <v>14583.333333333336</v>
      </c>
      <c r="U38" s="28">
        <f>'(Other Computations)'!B14/8</f>
        <v>14583.333333333336</v>
      </c>
      <c r="V38" s="28">
        <f>'(Other Computations)'!B14/8</f>
        <v>14583.333333333336</v>
      </c>
      <c r="W38" s="28">
        <f>'(Other Computations)'!B14/8</f>
        <v>14583.333333333336</v>
      </c>
      <c r="X38" s="28">
        <f>'(Other Computations)'!B14/8</f>
        <v>14583.333333333336</v>
      </c>
      <c r="Y38" s="28">
        <f>'(Other Computations)'!B14/8</f>
        <v>14583.333333333336</v>
      </c>
      <c r="Z38" s="28">
        <f>'(Other Computations)'!B14/8</f>
        <v>14583.333333333336</v>
      </c>
      <c r="AA38" s="29">
        <f>SUM(O38:Z38)</f>
        <v>175000.00000000009</v>
      </c>
      <c r="AB38" s="28">
        <f>'(Other Computations)'!B14/8</f>
        <v>14583.333333333336</v>
      </c>
      <c r="AC38" s="28">
        <f>'(Other Computations)'!B14/8</f>
        <v>14583.333333333336</v>
      </c>
      <c r="AD38" s="28">
        <f>'(Other Computations)'!B14/8</f>
        <v>14583.333333333336</v>
      </c>
      <c r="AE38" s="28">
        <f>'(Other Computations)'!B14/8</f>
        <v>14583.333333333336</v>
      </c>
      <c r="AF38" s="28">
        <f>'(Other Computations)'!B14/8</f>
        <v>14583.333333333336</v>
      </c>
      <c r="AG38" s="28">
        <f>'(Other Computations)'!B14/8</f>
        <v>14583.333333333336</v>
      </c>
      <c r="AH38" s="28">
        <f>'(Other Computations)'!B14/8</f>
        <v>14583.333333333336</v>
      </c>
      <c r="AI38" s="28">
        <f>'(Other Computations)'!B14/8</f>
        <v>14583.333333333336</v>
      </c>
      <c r="AJ38" s="28">
        <f>'(Other Computations)'!B14/8</f>
        <v>14583.333333333336</v>
      </c>
      <c r="AK38" s="28">
        <f>'(Other Computations)'!B14/8</f>
        <v>14583.333333333336</v>
      </c>
      <c r="AL38" s="28">
        <f>'(Other Computations)'!B14/8</f>
        <v>14583.333333333336</v>
      </c>
      <c r="AM38" s="28">
        <f>'(Other Computations)'!B14/8</f>
        <v>14583.333333333336</v>
      </c>
      <c r="AN38" s="29">
        <f>SUM(AB38:AM38)</f>
        <v>175000.00000000009</v>
      </c>
      <c r="AO38" s="28">
        <f>'(Other Computations)'!B14/8</f>
        <v>14583.333333333336</v>
      </c>
      <c r="AP38" s="28">
        <f>'(Other Computations)'!B14/8</f>
        <v>14583.333333333336</v>
      </c>
      <c r="AQ38" s="28">
        <f>'(Other Computations)'!B14/8</f>
        <v>14583.333333333336</v>
      </c>
      <c r="AR38" s="28">
        <f>'(Other Computations)'!B14/8</f>
        <v>14583.333333333336</v>
      </c>
      <c r="AS38" s="28">
        <f>'(Other Computations)'!B14/8</f>
        <v>14583.333333333336</v>
      </c>
      <c r="AT38" s="28">
        <f>'(Other Computations)'!B14/8</f>
        <v>14583.333333333336</v>
      </c>
      <c r="AU38" s="28">
        <f>'(Other Computations)'!B14/8</f>
        <v>14583.333333333336</v>
      </c>
      <c r="AV38" s="28">
        <f>'(Other Computations)'!B14/8</f>
        <v>14583.333333333336</v>
      </c>
      <c r="AW38" s="28">
        <f>'(Other Computations)'!B14/8</f>
        <v>14583.333333333336</v>
      </c>
      <c r="AX38" s="28">
        <f>'(Other Computations)'!B14/8</f>
        <v>14583.333333333336</v>
      </c>
      <c r="AY38" s="28">
        <f>'(Other Computations)'!B14/8</f>
        <v>14583.333333333336</v>
      </c>
      <c r="AZ38" s="28">
        <f>'(Other Computations)'!B14/8</f>
        <v>14583.333333333336</v>
      </c>
      <c r="BA38" s="29">
        <f>SUM(AO38:AZ38)</f>
        <v>175000.00000000009</v>
      </c>
      <c r="BB38" s="28">
        <f>'(Other Computations)'!B14/8</f>
        <v>14583.333333333336</v>
      </c>
      <c r="BC38" s="28">
        <f>'(Other Computations)'!B14/8</f>
        <v>14583.333333333336</v>
      </c>
      <c r="BD38" s="28">
        <f>'(Other Computations)'!B14/8</f>
        <v>14583.333333333336</v>
      </c>
      <c r="BE38" s="28">
        <f>'(Other Computations)'!B14/8</f>
        <v>14583.333333333336</v>
      </c>
      <c r="BF38" s="28">
        <f>'(Other Computations)'!B14/8</f>
        <v>14583.333333333336</v>
      </c>
      <c r="BG38" s="28">
        <f>'(Other Computations)'!B14/8</f>
        <v>14583.333333333336</v>
      </c>
      <c r="BH38" s="28">
        <f>'(Other Computations)'!B14/8</f>
        <v>14583.333333333336</v>
      </c>
      <c r="BI38" s="28">
        <f>'(Other Computations)'!B14/8</f>
        <v>14583.333333333336</v>
      </c>
      <c r="BJ38" s="28">
        <f>'(Other Computations)'!B14/8</f>
        <v>14583.333333333336</v>
      </c>
      <c r="BK38" s="28">
        <f>'(Other Computations)'!B14/8</f>
        <v>14583.333333333336</v>
      </c>
      <c r="BL38" s="28">
        <f>'(Other Computations)'!B14/8</f>
        <v>14583.333333333336</v>
      </c>
      <c r="BM38" s="28">
        <f>'(Other Computations)'!B14/8</f>
        <v>14583.333333333336</v>
      </c>
      <c r="BN38" s="29">
        <f>SUM(BB38:BM38)</f>
        <v>175000.00000000009</v>
      </c>
      <c r="BO38" s="28">
        <f>'(Other Computations)'!B14/8</f>
        <v>14583.333333333336</v>
      </c>
      <c r="BP38" s="28">
        <f>'(Other Computations)'!B14/8</f>
        <v>14583.333333333336</v>
      </c>
      <c r="BQ38" s="28">
        <f>'(Other Computations)'!B14/8</f>
        <v>14583.333333333336</v>
      </c>
      <c r="BR38" s="28">
        <f>'(Other Computations)'!B14/8</f>
        <v>14583.333333333336</v>
      </c>
      <c r="BS38" s="28">
        <f>'(Other Computations)'!B14/8</f>
        <v>14583.333333333336</v>
      </c>
      <c r="BT38" s="28">
        <f>'(Other Computations)'!B14/8</f>
        <v>14583.333333333336</v>
      </c>
      <c r="BU38" s="28">
        <f>'(Other Computations)'!B14/8</f>
        <v>14583.333333333336</v>
      </c>
      <c r="BV38" s="28">
        <f>'(Other Computations)'!B14/8</f>
        <v>14583.333333333336</v>
      </c>
      <c r="BW38" s="28">
        <f>'(Other Computations)'!B14/8</f>
        <v>14583.333333333336</v>
      </c>
      <c r="BX38" s="28">
        <f>'(Other Computations)'!B14/8</f>
        <v>14583.333333333336</v>
      </c>
      <c r="BY38" s="28">
        <f>'(Other Computations)'!B14/8</f>
        <v>14583.333333333336</v>
      </c>
      <c r="BZ38" s="28">
        <f>'(Other Computations)'!B14/8</f>
        <v>14583.333333333336</v>
      </c>
      <c r="CA38" s="29">
        <f>SUM(BO38:BZ38)</f>
        <v>175000.00000000009</v>
      </c>
      <c r="CB38" s="28">
        <f>'(Other Computations)'!B14/8</f>
        <v>14583.333333333336</v>
      </c>
      <c r="CC38" s="28">
        <f>'(Other Computations)'!B14/8</f>
        <v>14583.333333333336</v>
      </c>
      <c r="CD38" s="28">
        <f>'(Other Computations)'!B14/8</f>
        <v>14583.333333333336</v>
      </c>
      <c r="CE38" s="28">
        <f>'(Other Computations)'!B14/8</f>
        <v>14583.333333333336</v>
      </c>
      <c r="CF38" s="28">
        <f>'(Other Computations)'!B14/8</f>
        <v>14583.333333333336</v>
      </c>
      <c r="CG38" s="28">
        <f>'(Other Computations)'!B14/8</f>
        <v>14583.333333333336</v>
      </c>
      <c r="CH38" s="28">
        <f>'(Other Computations)'!B14/8</f>
        <v>14583.333333333336</v>
      </c>
      <c r="CI38" s="28">
        <f>'(Other Computations)'!B14/8</f>
        <v>14583.333333333336</v>
      </c>
      <c r="CJ38" s="28">
        <f>'(Other Computations)'!B14/8</f>
        <v>14583.333333333336</v>
      </c>
      <c r="CK38" s="28">
        <f>'(Other Computations)'!B14/8</f>
        <v>14583.333333333336</v>
      </c>
      <c r="CL38" s="28">
        <f>'(Other Computations)'!B14/8</f>
        <v>14583.333333333336</v>
      </c>
      <c r="CM38" s="28">
        <f>'(Other Computations)'!B14/8</f>
        <v>14583.333333333336</v>
      </c>
      <c r="CN38" s="29">
        <f>SUM(CB38:CM38)</f>
        <v>175000.00000000009</v>
      </c>
      <c r="CO38" s="28">
        <f>'(Other Computations)'!B14/8</f>
        <v>14583.333333333336</v>
      </c>
      <c r="CP38" s="28">
        <f>'(Other Computations)'!B14/8</f>
        <v>14583.333333333336</v>
      </c>
      <c r="CQ38" s="28">
        <f>'(Other Computations)'!B14/8</f>
        <v>14583.333333333336</v>
      </c>
      <c r="CR38" s="28">
        <f>'(Other Computations)'!B14/8</f>
        <v>14583.333333333336</v>
      </c>
      <c r="CS38" s="28">
        <f>'(Other Computations)'!B14/8</f>
        <v>14583.333333333336</v>
      </c>
      <c r="CT38" s="28">
        <f>'(Other Computations)'!B14/8</f>
        <v>14583.333333333336</v>
      </c>
      <c r="CU38" s="28">
        <f>'(Other Computations)'!B14/8</f>
        <v>14583.333333333336</v>
      </c>
      <c r="CV38" s="28">
        <f>'(Other Computations)'!B14/8</f>
        <v>14583.333333333336</v>
      </c>
      <c r="CW38" s="28">
        <f>'(Other Computations)'!B14/8</f>
        <v>14583.333333333336</v>
      </c>
      <c r="CX38" s="28">
        <f>'(Other Computations)'!B14/8</f>
        <v>14583.333333333336</v>
      </c>
      <c r="CY38" s="28">
        <f>'(Other Computations)'!B14/8</f>
        <v>14583.333333333336</v>
      </c>
      <c r="CZ38" s="28">
        <f>'(Other Computations)'!B14/8</f>
        <v>14583.333333333336</v>
      </c>
      <c r="DA38" s="29">
        <f>SUM(CO38:CZ38)</f>
        <v>175000.00000000009</v>
      </c>
      <c r="DB38" s="28">
        <f>'(Other Computations)'!B14/8</f>
        <v>14583.333333333336</v>
      </c>
      <c r="DC38" s="28">
        <f>'(Other Computations)'!B14/8</f>
        <v>14583.333333333336</v>
      </c>
      <c r="DD38" s="28">
        <f>'(Other Computations)'!B14/8</f>
        <v>14583.333333333336</v>
      </c>
      <c r="DE38" s="28">
        <f>'(Other Computations)'!B14/8</f>
        <v>14583.333333333336</v>
      </c>
      <c r="DF38" s="28">
        <f>'(Other Computations)'!B14/8</f>
        <v>14583.333333333336</v>
      </c>
      <c r="DG38" s="28">
        <f>'(Other Computations)'!B14/8</f>
        <v>14583.333333333336</v>
      </c>
      <c r="DH38" s="28">
        <f>'(Other Computations)'!B14/8</f>
        <v>14583.333333333336</v>
      </c>
      <c r="DI38" s="28">
        <f>'(Other Computations)'!B14/8</f>
        <v>14583.333333333336</v>
      </c>
      <c r="DJ38" s="28">
        <f>'(Other Computations)'!B14/8</f>
        <v>14583.333333333336</v>
      </c>
      <c r="DK38" s="28">
        <f>'(Other Computations)'!B14/8</f>
        <v>14583.333333333336</v>
      </c>
      <c r="DL38" s="28">
        <f>'(Other Computations)'!B14/8</f>
        <v>14583.333333333336</v>
      </c>
      <c r="DM38" s="28">
        <f>'(Other Computations)'!B14/8</f>
        <v>14583.333333333336</v>
      </c>
      <c r="DN38" s="29">
        <f>SUM(DB38:DM38)</f>
        <v>175000.00000000009</v>
      </c>
      <c r="DO38" s="28">
        <f>'(Other Computations)'!B14/8</f>
        <v>14583.333333333336</v>
      </c>
      <c r="DP38" s="28">
        <f>'(Other Computations)'!B14/8</f>
        <v>14583.333333333336</v>
      </c>
      <c r="DQ38" s="28">
        <f>'(Other Computations)'!B14/8</f>
        <v>14583.333333333336</v>
      </c>
      <c r="DR38" s="28">
        <f>'(Other Computations)'!B14/8</f>
        <v>14583.333333333336</v>
      </c>
      <c r="DS38" s="28">
        <f>'(Other Computations)'!B14/8</f>
        <v>14583.333333333336</v>
      </c>
      <c r="DT38" s="28">
        <f>'(Other Computations)'!B14/8</f>
        <v>14583.333333333336</v>
      </c>
      <c r="DU38" s="28">
        <f>'(Other Computations)'!B14/8</f>
        <v>14583.333333333336</v>
      </c>
      <c r="DV38" s="28">
        <f>'(Other Computations)'!B14/8</f>
        <v>14583.333333333336</v>
      </c>
      <c r="DW38" s="28">
        <f>'(Other Computations)'!B14/8</f>
        <v>14583.333333333336</v>
      </c>
      <c r="DX38" s="28">
        <f>'(Other Computations)'!B14/8</f>
        <v>14583.333333333336</v>
      </c>
      <c r="DY38" s="28">
        <f>'(Other Computations)'!B14/8</f>
        <v>14583.333333333336</v>
      </c>
      <c r="DZ38" s="28">
        <f>'(Other Computations)'!B14/8</f>
        <v>14583.333333333336</v>
      </c>
      <c r="EA38" s="29">
        <f>SUM(DO38:DZ38)</f>
        <v>175000.00000000009</v>
      </c>
      <c r="EB38" s="28">
        <f>'(Other Computations)'!B14/8</f>
        <v>14583.333333333336</v>
      </c>
      <c r="EC38" s="28">
        <f>'(Other Computations)'!B14/8</f>
        <v>14583.333333333336</v>
      </c>
      <c r="ED38" s="28">
        <f>'(Other Computations)'!B14/8</f>
        <v>14583.333333333336</v>
      </c>
      <c r="EE38" s="28">
        <f>'(Other Computations)'!B14/8</f>
        <v>14583.333333333336</v>
      </c>
      <c r="EF38" s="28">
        <f>'(Other Computations)'!B14/8</f>
        <v>14583.333333333336</v>
      </c>
      <c r="EG38" s="28">
        <f>'(Other Computations)'!B14/8</f>
        <v>14583.333333333336</v>
      </c>
      <c r="EH38" s="28">
        <f>'(Other Computations)'!B14/8</f>
        <v>14583.333333333336</v>
      </c>
      <c r="EI38" s="28">
        <f>'(Other Computations)'!B14/8</f>
        <v>14583.333333333336</v>
      </c>
      <c r="EJ38" s="28">
        <f>'(Other Computations)'!B14/8</f>
        <v>14583.333333333336</v>
      </c>
      <c r="EK38" s="28">
        <f>'(Other Computations)'!B14/8</f>
        <v>14583.333333333336</v>
      </c>
      <c r="EL38" s="28">
        <f>'(Other Computations)'!B14/8</f>
        <v>14583.333333333336</v>
      </c>
      <c r="EM38" s="28">
        <f>'(Other Computations)'!B14/8</f>
        <v>14583.333333333336</v>
      </c>
      <c r="EN38" s="29">
        <f>SUM(EB38:EM38)</f>
        <v>175000.00000000009</v>
      </c>
    </row>
    <row r="39" spans="1:144" ht="12.75" customHeight="1" outlineLevel="1" x14ac:dyDescent="0.2"/>
    <row r="40" spans="1:144" ht="12.75" customHeight="1" outlineLevel="1" x14ac:dyDescent="0.2"/>
    <row r="41" spans="1:144" ht="12.75" customHeight="1" x14ac:dyDescent="0.2">
      <c r="A41" s="3" t="str">
        <f>"Output"</f>
        <v>Output</v>
      </c>
    </row>
    <row r="42" spans="1:144" ht="12.75" customHeight="1" outlineLevel="1" x14ac:dyDescent="0.2">
      <c r="A42" s="2" t="str">
        <f>" "</f>
        <v xml:space="preserve"> </v>
      </c>
    </row>
    <row r="43" spans="1:144" ht="12.75" customHeight="1" outlineLevel="1" x14ac:dyDescent="0.2">
      <c r="B43" s="19" t="str">
        <f>ZZZ__FnCalls!F7</f>
        <v>MMM 2010</v>
      </c>
      <c r="C43" s="20" t="str">
        <f>ZZZ__FnCalls!F8</f>
        <v>MMM 2010</v>
      </c>
      <c r="D43" s="20" t="str">
        <f>ZZZ__FnCalls!F9</f>
        <v>MMM 2010</v>
      </c>
      <c r="E43" s="20" t="str">
        <f>ZZZ__FnCalls!F10</f>
        <v>MMM 2010</v>
      </c>
      <c r="F43" s="20" t="str">
        <f>ZZZ__FnCalls!F11</f>
        <v>MMM 2010</v>
      </c>
      <c r="G43" s="20" t="str">
        <f>ZZZ__FnCalls!F12</f>
        <v>MMM 2010</v>
      </c>
      <c r="H43" s="20" t="str">
        <f>ZZZ__FnCalls!F13</f>
        <v>MMM 2010</v>
      </c>
      <c r="I43" s="20" t="str">
        <f>ZZZ__FnCalls!F14</f>
        <v>MMM 2010</v>
      </c>
      <c r="J43" s="20" t="str">
        <f>ZZZ__FnCalls!F15</f>
        <v>MMM 2010</v>
      </c>
      <c r="K43" s="20" t="str">
        <f>ZZZ__FnCalls!F16</f>
        <v>MMM 2010</v>
      </c>
      <c r="L43" s="20" t="str">
        <f>ZZZ__FnCalls!F17</f>
        <v>MMM 2010</v>
      </c>
      <c r="M43" s="20" t="str">
        <f>ZZZ__FnCalls!F18</f>
        <v>MMM 2010</v>
      </c>
      <c r="N43" s="21" t="str">
        <f>ZZZ__FnCalls!H7</f>
        <v>2010</v>
      </c>
      <c r="O43" s="20" t="str">
        <f>ZZZ__FnCalls!F19</f>
        <v>MMM 2011</v>
      </c>
      <c r="P43" s="20" t="str">
        <f>ZZZ__FnCalls!F20</f>
        <v>MMM 2011</v>
      </c>
      <c r="Q43" s="20" t="str">
        <f>ZZZ__FnCalls!F21</f>
        <v>MMM 2011</v>
      </c>
      <c r="R43" s="20" t="str">
        <f>ZZZ__FnCalls!F22</f>
        <v>MMM 2011</v>
      </c>
      <c r="S43" s="20" t="str">
        <f>ZZZ__FnCalls!F23</f>
        <v>MMM 2011</v>
      </c>
      <c r="T43" s="20" t="str">
        <f>ZZZ__FnCalls!F24</f>
        <v>MMM 2011</v>
      </c>
      <c r="U43" s="20" t="str">
        <f>ZZZ__FnCalls!F25</f>
        <v>MMM 2011</v>
      </c>
      <c r="V43" s="20" t="str">
        <f>ZZZ__FnCalls!F26</f>
        <v>MMM 2011</v>
      </c>
      <c r="W43" s="20" t="str">
        <f>ZZZ__FnCalls!F27</f>
        <v>MMM 2011</v>
      </c>
      <c r="X43" s="20" t="str">
        <f>ZZZ__FnCalls!F28</f>
        <v>MMM 2011</v>
      </c>
      <c r="Y43" s="20" t="str">
        <f>ZZZ__FnCalls!F29</f>
        <v>MMM 2011</v>
      </c>
      <c r="Z43" s="20" t="str">
        <f>ZZZ__FnCalls!F30</f>
        <v>MMM 2011</v>
      </c>
      <c r="AA43" s="21" t="str">
        <f>ZZZ__FnCalls!H19</f>
        <v>2011</v>
      </c>
      <c r="AB43" s="20" t="str">
        <f>ZZZ__FnCalls!F31</f>
        <v>MMM 2012</v>
      </c>
      <c r="AC43" s="20" t="str">
        <f>ZZZ__FnCalls!F32</f>
        <v>MMM 2012</v>
      </c>
      <c r="AD43" s="20" t="str">
        <f>ZZZ__FnCalls!F33</f>
        <v>MMM 2012</v>
      </c>
      <c r="AE43" s="20" t="str">
        <f>ZZZ__FnCalls!F34</f>
        <v>MMM 2012</v>
      </c>
      <c r="AF43" s="20" t="str">
        <f>ZZZ__FnCalls!F35</f>
        <v>MMM 2012</v>
      </c>
      <c r="AG43" s="20" t="str">
        <f>ZZZ__FnCalls!F36</f>
        <v>MMM 2012</v>
      </c>
      <c r="AH43" s="20" t="str">
        <f>ZZZ__FnCalls!F37</f>
        <v>MMM 2012</v>
      </c>
      <c r="AI43" s="20" t="str">
        <f>ZZZ__FnCalls!F38</f>
        <v>MMM 2012</v>
      </c>
      <c r="AJ43" s="20" t="str">
        <f>ZZZ__FnCalls!F39</f>
        <v>MMM 2012</v>
      </c>
      <c r="AK43" s="20" t="str">
        <f>ZZZ__FnCalls!F40</f>
        <v>MMM 2012</v>
      </c>
      <c r="AL43" s="20" t="str">
        <f>ZZZ__FnCalls!F41</f>
        <v>MMM 2012</v>
      </c>
      <c r="AM43" s="20" t="str">
        <f>ZZZ__FnCalls!F42</f>
        <v>MMM 2012</v>
      </c>
      <c r="AN43" s="21" t="str">
        <f>ZZZ__FnCalls!H31</f>
        <v>2012</v>
      </c>
      <c r="AO43" s="20" t="str">
        <f>ZZZ__FnCalls!F43</f>
        <v>MMM 2013</v>
      </c>
      <c r="AP43" s="20" t="str">
        <f>ZZZ__FnCalls!F44</f>
        <v>MMM 2013</v>
      </c>
      <c r="AQ43" s="20" t="str">
        <f>ZZZ__FnCalls!F45</f>
        <v>MMM 2013</v>
      </c>
      <c r="AR43" s="20" t="str">
        <f>ZZZ__FnCalls!F46</f>
        <v>MMM 2013</v>
      </c>
      <c r="AS43" s="20" t="str">
        <f>ZZZ__FnCalls!F47</f>
        <v>MMM 2013</v>
      </c>
      <c r="AT43" s="20" t="str">
        <f>ZZZ__FnCalls!F48</f>
        <v>MMM 2013</v>
      </c>
      <c r="AU43" s="20" t="str">
        <f>ZZZ__FnCalls!F49</f>
        <v>MMM 2013</v>
      </c>
      <c r="AV43" s="20" t="str">
        <f>ZZZ__FnCalls!F50</f>
        <v>MMM 2013</v>
      </c>
      <c r="AW43" s="20" t="str">
        <f>ZZZ__FnCalls!F51</f>
        <v>MMM 2013</v>
      </c>
      <c r="AX43" s="20" t="str">
        <f>ZZZ__FnCalls!F52</f>
        <v>MMM 2013</v>
      </c>
      <c r="AY43" s="20" t="str">
        <f>ZZZ__FnCalls!F53</f>
        <v>MMM 2013</v>
      </c>
      <c r="AZ43" s="20" t="str">
        <f>ZZZ__FnCalls!F54</f>
        <v>MMM 2013</v>
      </c>
      <c r="BA43" s="21" t="str">
        <f>ZZZ__FnCalls!H43</f>
        <v>2013</v>
      </c>
      <c r="BB43" s="20" t="str">
        <f>ZZZ__FnCalls!F55</f>
        <v>MMM 2014</v>
      </c>
      <c r="BC43" s="20" t="str">
        <f>ZZZ__FnCalls!F56</f>
        <v>MMM 2014</v>
      </c>
      <c r="BD43" s="20" t="str">
        <f>ZZZ__FnCalls!F57</f>
        <v>MMM 2014</v>
      </c>
      <c r="BE43" s="20" t="str">
        <f>ZZZ__FnCalls!F58</f>
        <v>MMM 2014</v>
      </c>
      <c r="BF43" s="20" t="str">
        <f>ZZZ__FnCalls!F59</f>
        <v>MMM 2014</v>
      </c>
      <c r="BG43" s="20" t="str">
        <f>ZZZ__FnCalls!F60</f>
        <v>MMM 2014</v>
      </c>
      <c r="BH43" s="20" t="str">
        <f>ZZZ__FnCalls!F61</f>
        <v>MMM 2014</v>
      </c>
      <c r="BI43" s="20" t="str">
        <f>ZZZ__FnCalls!F62</f>
        <v>MMM 2014</v>
      </c>
      <c r="BJ43" s="20" t="str">
        <f>ZZZ__FnCalls!F63</f>
        <v>MMM 2014</v>
      </c>
      <c r="BK43" s="20" t="str">
        <f>ZZZ__FnCalls!F64</f>
        <v>MMM 2014</v>
      </c>
      <c r="BL43" s="20" t="str">
        <f>ZZZ__FnCalls!F65</f>
        <v>MMM 2014</v>
      </c>
      <c r="BM43" s="20" t="str">
        <f>ZZZ__FnCalls!F66</f>
        <v>MMM 2014</v>
      </c>
      <c r="BN43" s="21" t="str">
        <f>ZZZ__FnCalls!H55</f>
        <v>2014</v>
      </c>
      <c r="BO43" s="20" t="str">
        <f>ZZZ__FnCalls!F67</f>
        <v>MMM 2015</v>
      </c>
      <c r="BP43" s="20" t="str">
        <f>ZZZ__FnCalls!F68</f>
        <v>MMM 2015</v>
      </c>
      <c r="BQ43" s="20" t="str">
        <f>ZZZ__FnCalls!F69</f>
        <v>MMM 2015</v>
      </c>
      <c r="BR43" s="20" t="str">
        <f>ZZZ__FnCalls!F70</f>
        <v>MMM 2015</v>
      </c>
      <c r="BS43" s="20" t="str">
        <f>ZZZ__FnCalls!F71</f>
        <v>MMM 2015</v>
      </c>
      <c r="BT43" s="20" t="str">
        <f>ZZZ__FnCalls!F72</f>
        <v>MMM 2015</v>
      </c>
      <c r="BU43" s="20" t="str">
        <f>ZZZ__FnCalls!F73</f>
        <v>MMM 2015</v>
      </c>
      <c r="BV43" s="20" t="str">
        <f>ZZZ__FnCalls!F74</f>
        <v>MMM 2015</v>
      </c>
      <c r="BW43" s="20" t="str">
        <f>ZZZ__FnCalls!F75</f>
        <v>MMM 2015</v>
      </c>
      <c r="BX43" s="20" t="str">
        <f>ZZZ__FnCalls!F76</f>
        <v>MMM 2015</v>
      </c>
      <c r="BY43" s="20" t="str">
        <f>ZZZ__FnCalls!F77</f>
        <v>MMM 2015</v>
      </c>
      <c r="BZ43" s="20" t="str">
        <f>ZZZ__FnCalls!F78</f>
        <v>MMM 2015</v>
      </c>
      <c r="CA43" s="21" t="str">
        <f>ZZZ__FnCalls!H67</f>
        <v>2015</v>
      </c>
      <c r="CB43" s="20" t="str">
        <f>ZZZ__FnCalls!F79</f>
        <v>MMM 2016</v>
      </c>
      <c r="CC43" s="20" t="str">
        <f>ZZZ__FnCalls!F80</f>
        <v>MMM 2016</v>
      </c>
      <c r="CD43" s="20" t="str">
        <f>ZZZ__FnCalls!F81</f>
        <v>MMM 2016</v>
      </c>
      <c r="CE43" s="20" t="str">
        <f>ZZZ__FnCalls!F82</f>
        <v>MMM 2016</v>
      </c>
      <c r="CF43" s="20" t="str">
        <f>ZZZ__FnCalls!F83</f>
        <v>MMM 2016</v>
      </c>
      <c r="CG43" s="20" t="str">
        <f>ZZZ__FnCalls!F84</f>
        <v>MMM 2016</v>
      </c>
      <c r="CH43" s="20" t="str">
        <f>ZZZ__FnCalls!F85</f>
        <v>MMM 2016</v>
      </c>
      <c r="CI43" s="20" t="str">
        <f>ZZZ__FnCalls!F86</f>
        <v>MMM 2016</v>
      </c>
      <c r="CJ43" s="20" t="str">
        <f>ZZZ__FnCalls!F87</f>
        <v>MMM 2016</v>
      </c>
      <c r="CK43" s="20" t="str">
        <f>ZZZ__FnCalls!F88</f>
        <v>MMM 2016</v>
      </c>
      <c r="CL43" s="20" t="str">
        <f>ZZZ__FnCalls!F89</f>
        <v>MMM 2016</v>
      </c>
      <c r="CM43" s="20" t="str">
        <f>ZZZ__FnCalls!F90</f>
        <v>MMM 2016</v>
      </c>
      <c r="CN43" s="21" t="str">
        <f>ZZZ__FnCalls!H79</f>
        <v>2016</v>
      </c>
      <c r="CO43" s="20" t="str">
        <f>ZZZ__FnCalls!F91</f>
        <v>MMM 2017</v>
      </c>
      <c r="CP43" s="20" t="str">
        <f>ZZZ__FnCalls!F92</f>
        <v>MMM 2017</v>
      </c>
      <c r="CQ43" s="20" t="str">
        <f>ZZZ__FnCalls!F93</f>
        <v>MMM 2017</v>
      </c>
      <c r="CR43" s="20" t="str">
        <f>ZZZ__FnCalls!F94</f>
        <v>MMM 2017</v>
      </c>
      <c r="CS43" s="20" t="str">
        <f>ZZZ__FnCalls!F95</f>
        <v>MMM 2017</v>
      </c>
      <c r="CT43" s="20" t="str">
        <f>ZZZ__FnCalls!F96</f>
        <v>MMM 2017</v>
      </c>
      <c r="CU43" s="20" t="str">
        <f>ZZZ__FnCalls!F97</f>
        <v>MMM 2017</v>
      </c>
      <c r="CV43" s="20" t="str">
        <f>ZZZ__FnCalls!F98</f>
        <v>MMM 2017</v>
      </c>
      <c r="CW43" s="20" t="str">
        <f>ZZZ__FnCalls!F99</f>
        <v>MMM 2017</v>
      </c>
      <c r="CX43" s="20" t="str">
        <f>ZZZ__FnCalls!F100</f>
        <v>MMM 2017</v>
      </c>
      <c r="CY43" s="20" t="str">
        <f>ZZZ__FnCalls!F101</f>
        <v>MMM 2017</v>
      </c>
      <c r="CZ43" s="20" t="str">
        <f>ZZZ__FnCalls!F102</f>
        <v>MMM 2017</v>
      </c>
      <c r="DA43" s="21" t="str">
        <f>ZZZ__FnCalls!H91</f>
        <v>2017</v>
      </c>
      <c r="DB43" s="20" t="str">
        <f>ZZZ__FnCalls!F103</f>
        <v>MMM 2018</v>
      </c>
      <c r="DC43" s="20" t="str">
        <f>ZZZ__FnCalls!F104</f>
        <v>MMM 2018</v>
      </c>
      <c r="DD43" s="20" t="str">
        <f>ZZZ__FnCalls!F105</f>
        <v>MMM 2018</v>
      </c>
      <c r="DE43" s="20" t="str">
        <f>ZZZ__FnCalls!F106</f>
        <v>MMM 2018</v>
      </c>
      <c r="DF43" s="20" t="str">
        <f>ZZZ__FnCalls!F107</f>
        <v>MMM 2018</v>
      </c>
      <c r="DG43" s="20" t="str">
        <f>ZZZ__FnCalls!F108</f>
        <v>MMM 2018</v>
      </c>
      <c r="DH43" s="20" t="str">
        <f>ZZZ__FnCalls!F109</f>
        <v>MMM 2018</v>
      </c>
      <c r="DI43" s="20" t="str">
        <f>ZZZ__FnCalls!F110</f>
        <v>MMM 2018</v>
      </c>
      <c r="DJ43" s="20" t="str">
        <f>ZZZ__FnCalls!F111</f>
        <v>MMM 2018</v>
      </c>
      <c r="DK43" s="20" t="str">
        <f>ZZZ__FnCalls!F112</f>
        <v>MMM 2018</v>
      </c>
      <c r="DL43" s="20" t="str">
        <f>ZZZ__FnCalls!F113</f>
        <v>MMM 2018</v>
      </c>
      <c r="DM43" s="20" t="str">
        <f>ZZZ__FnCalls!F114</f>
        <v>MMM 2018</v>
      </c>
      <c r="DN43" s="21" t="str">
        <f>ZZZ__FnCalls!H103</f>
        <v>2018</v>
      </c>
      <c r="DO43" s="20" t="str">
        <f>ZZZ__FnCalls!F115</f>
        <v>MMM 2019</v>
      </c>
      <c r="DP43" s="20" t="str">
        <f>ZZZ__FnCalls!F116</f>
        <v>MMM 2019</v>
      </c>
      <c r="DQ43" s="20" t="str">
        <f>ZZZ__FnCalls!F117</f>
        <v>MMM 2019</v>
      </c>
      <c r="DR43" s="20" t="str">
        <f>ZZZ__FnCalls!F118</f>
        <v>MMM 2019</v>
      </c>
      <c r="DS43" s="20" t="str">
        <f>ZZZ__FnCalls!F119</f>
        <v>MMM 2019</v>
      </c>
      <c r="DT43" s="20" t="str">
        <f>ZZZ__FnCalls!F120</f>
        <v>MMM 2019</v>
      </c>
      <c r="DU43" s="20" t="str">
        <f>ZZZ__FnCalls!F121</f>
        <v>MMM 2019</v>
      </c>
      <c r="DV43" s="20" t="str">
        <f>ZZZ__FnCalls!F122</f>
        <v>MMM 2019</v>
      </c>
      <c r="DW43" s="20" t="str">
        <f>ZZZ__FnCalls!F123</f>
        <v>MMM 2019</v>
      </c>
      <c r="DX43" s="20" t="str">
        <f>ZZZ__FnCalls!F124</f>
        <v>MMM 2019</v>
      </c>
      <c r="DY43" s="20" t="str">
        <f>ZZZ__FnCalls!F125</f>
        <v>MMM 2019</v>
      </c>
      <c r="DZ43" s="20" t="str">
        <f>ZZZ__FnCalls!F126</f>
        <v>MMM 2019</v>
      </c>
      <c r="EA43" s="21" t="str">
        <f>ZZZ__FnCalls!H115</f>
        <v>2019</v>
      </c>
      <c r="EB43" s="20" t="str">
        <f>ZZZ__FnCalls!F127</f>
        <v>MMM 2020</v>
      </c>
      <c r="EC43" s="20" t="str">
        <f>ZZZ__FnCalls!F128</f>
        <v>MMM 2020</v>
      </c>
      <c r="ED43" s="20" t="str">
        <f>ZZZ__FnCalls!F129</f>
        <v>MMM 2020</v>
      </c>
      <c r="EE43" s="20" t="str">
        <f>ZZZ__FnCalls!F130</f>
        <v>MMM 2020</v>
      </c>
      <c r="EF43" s="20" t="str">
        <f>ZZZ__FnCalls!F131</f>
        <v>MMM 2020</v>
      </c>
      <c r="EG43" s="20" t="str">
        <f>ZZZ__FnCalls!F132</f>
        <v>MMM 2020</v>
      </c>
      <c r="EH43" s="20" t="str">
        <f>ZZZ__FnCalls!F133</f>
        <v>MMM 2020</v>
      </c>
      <c r="EI43" s="20" t="str">
        <f>ZZZ__FnCalls!F134</f>
        <v>MMM 2020</v>
      </c>
      <c r="EJ43" s="20" t="str">
        <f>ZZZ__FnCalls!F135</f>
        <v>MMM 2020</v>
      </c>
      <c r="EK43" s="20" t="str">
        <f>ZZZ__FnCalls!F136</f>
        <v>MMM 2020</v>
      </c>
      <c r="EL43" s="20" t="str">
        <f>ZZZ__FnCalls!F137</f>
        <v>MMM 2020</v>
      </c>
      <c r="EM43" s="20" t="str">
        <f>ZZZ__FnCalls!F138</f>
        <v>MMM 2020</v>
      </c>
      <c r="EN43" s="21" t="str">
        <f>ZZZ__FnCalls!H127</f>
        <v>2020</v>
      </c>
    </row>
    <row r="44" spans="1:144" ht="12.75" customHeight="1" outlineLevel="1" x14ac:dyDescent="0.2">
      <c r="A44" s="7" t="str">
        <f>Labels!B64</f>
        <v>Output</v>
      </c>
      <c r="B44" s="22">
        <f ca="1">B45*(1-Inputs!B21)+B11*Inputs!B21+B46</f>
        <v>1153649.30901397</v>
      </c>
      <c r="C44" s="22">
        <f ca="1">C45*(1-Inputs!B21)+C11*Inputs!B21+C46</f>
        <v>1169388.7457322525</v>
      </c>
      <c r="D44" s="22">
        <f ca="1">D45*(1-Inputs!B21)+D11*Inputs!B21+D46</f>
        <v>1172909.2437878277</v>
      </c>
      <c r="E44" s="22">
        <f ca="1">E45*(1-Inputs!B21)+E11*Inputs!B21+E46</f>
        <v>1204559.1059624995</v>
      </c>
      <c r="F44" s="22">
        <f ca="1">F45*(1-Inputs!B21)+F11*Inputs!B21+F46</f>
        <v>1133895.2968779181</v>
      </c>
      <c r="G44" s="22">
        <f ca="1">G45*(1-Inputs!B21)+G11*Inputs!B21+G46</f>
        <v>1141771.3661424278</v>
      </c>
      <c r="H44" s="22">
        <f ca="1">H45*(1-Inputs!B21)+H11*Inputs!B21+H46</f>
        <v>1197971.3293722875</v>
      </c>
      <c r="I44" s="22">
        <f ca="1">I45*(1-Inputs!B21)+I11*Inputs!B21+I46</f>
        <v>1094757.1751370523</v>
      </c>
      <c r="J44" s="22">
        <f ca="1">J45*(1-Inputs!B21)+J11*Inputs!B21+J46</f>
        <v>1138559.3948580141</v>
      </c>
      <c r="K44" s="22">
        <f ca="1">K45*(1-Inputs!B21)+K11*Inputs!B21+K46</f>
        <v>1154366.1186175218</v>
      </c>
      <c r="L44" s="22">
        <f ca="1">L45*(1-Inputs!B21)+L11*Inputs!B21+L46</f>
        <v>1168831.185618825</v>
      </c>
      <c r="M44" s="22">
        <f ca="1">M45*(1-Inputs!B21)+M11*Inputs!B21+M46</f>
        <v>1143533.1935521741</v>
      </c>
      <c r="N44" s="23">
        <f ca="1">SUM(B44:M44)</f>
        <v>13874191.46467277</v>
      </c>
      <c r="O44" s="22">
        <f ca="1">O45*(1-Inputs!B21)+O11*Inputs!B21+O46</f>
        <v>1151864.8946707158</v>
      </c>
      <c r="P44" s="22">
        <f ca="1">P45*(1-Inputs!B21)+P11*Inputs!B21+P46</f>
        <v>1160207.8185730993</v>
      </c>
      <c r="Q44" s="22">
        <f ca="1">Q45*(1-Inputs!B21)+Q11*Inputs!B21+Q46</f>
        <v>1174561.4948793324</v>
      </c>
      <c r="R44" s="22">
        <f ca="1">R45*(1-Inputs!B21)+R11*Inputs!B21+R46</f>
        <v>1124398.9197076974</v>
      </c>
      <c r="S44" s="22">
        <f ca="1">S45*(1-Inputs!B21)+S11*Inputs!B21+S46</f>
        <v>1127068.4055461772</v>
      </c>
      <c r="T44" s="22">
        <f ca="1">T45*(1-Inputs!B21)+T11*Inputs!B21+T46</f>
        <v>1115755.0913175165</v>
      </c>
      <c r="U44" s="22">
        <f ca="1">U45*(1-Inputs!B21)+U11*Inputs!B21+U46</f>
        <v>1163620.2872911561</v>
      </c>
      <c r="V44" s="22">
        <f ca="1">V45*(1-Inputs!B21)+V11*Inputs!B21+V46</f>
        <v>1169765.0693746351</v>
      </c>
      <c r="W44" s="22">
        <f ca="1">W45*(1-Inputs!B21)+W11*Inputs!B21+W46</f>
        <v>1090526.7907605928</v>
      </c>
      <c r="X44" s="22">
        <f ca="1">X45*(1-Inputs!B21)+X11*Inputs!B21+X46</f>
        <v>1137334.7136642849</v>
      </c>
      <c r="Y44" s="22">
        <f ca="1">Y45*(1-Inputs!B21)+Y11*Inputs!B21+Y46</f>
        <v>1129773.7727006383</v>
      </c>
      <c r="Z44" s="22">
        <f ca="1">Z45*(1-Inputs!B21)+Z11*Inputs!B21+Z46</f>
        <v>1134341.4063511817</v>
      </c>
      <c r="AA44" s="23">
        <f ca="1">SUM(O44:Z44)</f>
        <v>13679218.664837029</v>
      </c>
      <c r="AB44" s="22">
        <f ca="1">AB45*(1-Inputs!B21)+AB11*Inputs!B21+AB46</f>
        <v>1163682.7900553211</v>
      </c>
      <c r="AC44" s="22">
        <f ca="1">AC45*(1-Inputs!B21)+AC11*Inputs!B21+AC46</f>
        <v>1092094.0537718735</v>
      </c>
      <c r="AD44" s="22">
        <f ca="1">AD45*(1-Inputs!B21)+AD11*Inputs!B21+AD46</f>
        <v>1132289.834715408</v>
      </c>
      <c r="AE44" s="22">
        <f ca="1">AE45*(1-Inputs!B21)+AE11*Inputs!B21+AE46</f>
        <v>1105820.9639426856</v>
      </c>
      <c r="AF44" s="22">
        <f ca="1">AF45*(1-Inputs!B21)+AF11*Inputs!B21+AF46</f>
        <v>1149736.3719822422</v>
      </c>
      <c r="AG44" s="22">
        <f ca="1">AG45*(1-Inputs!B21)+AG11*Inputs!B21+AG46</f>
        <v>1136485.2349006964</v>
      </c>
      <c r="AH44" s="22">
        <f ca="1">AH45*(1-Inputs!B21)+AH11*Inputs!B21+AH46</f>
        <v>1084788.8666528028</v>
      </c>
      <c r="AI44" s="22">
        <f ca="1">AI45*(1-Inputs!B21)+AI11*Inputs!B21+AI46</f>
        <v>1125625.2972596341</v>
      </c>
      <c r="AJ44" s="22">
        <f ca="1">AJ45*(1-Inputs!B21)+AJ11*Inputs!B21+AJ46</f>
        <v>1117849.0358528271</v>
      </c>
      <c r="AK44" s="22">
        <f ca="1">AK45*(1-Inputs!B21)+AK11*Inputs!B21+AK46</f>
        <v>1149802.904808287</v>
      </c>
      <c r="AL44" s="22">
        <f ca="1">AL45*(1-Inputs!B21)+AL11*Inputs!B21+AL46</f>
        <v>1125318.5612802033</v>
      </c>
      <c r="AM44" s="22">
        <f ca="1">AM45*(1-Inputs!B21)+AM11*Inputs!B21+AM46</f>
        <v>1137441.5439531545</v>
      </c>
      <c r="AN44" s="23">
        <f ca="1">SUM(AB44:AM44)</f>
        <v>13520935.459175136</v>
      </c>
      <c r="AO44" s="22">
        <f ca="1">AO45*(1-Inputs!B21)+AO11*Inputs!B21+AO46</f>
        <v>1173028.8715119883</v>
      </c>
      <c r="AP44" s="22">
        <f ca="1">AP45*(1-Inputs!B21)+AP11*Inputs!B21+AP46</f>
        <v>1107047.6642830016</v>
      </c>
      <c r="AQ44" s="22">
        <f ca="1">AQ45*(1-Inputs!B21)+AQ11*Inputs!B21+AQ46</f>
        <v>1080034.047616754</v>
      </c>
      <c r="AR44" s="22">
        <f ca="1">AR45*(1-Inputs!B21)+AR11*Inputs!B21+AR46</f>
        <v>1147949.7012275194</v>
      </c>
      <c r="AS44" s="22">
        <f ca="1">AS45*(1-Inputs!B21)+AS11*Inputs!B21+AS46</f>
        <v>1161409.7629102594</v>
      </c>
      <c r="AT44" s="22">
        <f ca="1">AT45*(1-Inputs!B21)+AT11*Inputs!B21+AT46</f>
        <v>1072716.6619533165</v>
      </c>
      <c r="AU44" s="22">
        <f ca="1">AU45*(1-Inputs!B21)+AU11*Inputs!B21+AU46</f>
        <v>1098016.2586195294</v>
      </c>
      <c r="AV44" s="22">
        <f ca="1">AV45*(1-Inputs!B21)+AV11*Inputs!B21+AV46</f>
        <v>1100254.8315605763</v>
      </c>
      <c r="AW44" s="22">
        <f ca="1">AW45*(1-Inputs!B21)+AW11*Inputs!B21+AW46</f>
        <v>1129506.5258734461</v>
      </c>
      <c r="AX44" s="22">
        <f ca="1">AX45*(1-Inputs!B21)+AX11*Inputs!B21+AX46</f>
        <v>1128763.285525342</v>
      </c>
      <c r="AY44" s="22">
        <f ca="1">AY45*(1-Inputs!B21)+AY11*Inputs!B21+AY46</f>
        <v>1084280.3736881646</v>
      </c>
      <c r="AZ44" s="22">
        <f ca="1">AZ45*(1-Inputs!B21)+AZ11*Inputs!B21+AZ46</f>
        <v>1120254.3759509565</v>
      </c>
      <c r="BA44" s="23">
        <f ca="1">SUM(AO44:AZ44)</f>
        <v>13403262.360720856</v>
      </c>
      <c r="BB44" s="22">
        <f ca="1">BB45*(1-Inputs!B21)+BB11*Inputs!B21+BB46</f>
        <v>1144973.8597322484</v>
      </c>
      <c r="BC44" s="22">
        <f ca="1">BC45*(1-Inputs!B21)+BC11*Inputs!B21+BC46</f>
        <v>1144148.3969117906</v>
      </c>
      <c r="BD44" s="22">
        <f ca="1">BD45*(1-Inputs!B21)+BD11*Inputs!B21+BD46</f>
        <v>1131072.479391014</v>
      </c>
      <c r="BE44" s="22">
        <f ca="1">BE45*(1-Inputs!B21)+BE11*Inputs!B21+BE46</f>
        <v>1077600.2629728767</v>
      </c>
      <c r="BF44" s="22">
        <f ca="1">BF45*(1-Inputs!B21)+BF11*Inputs!B21+BF46</f>
        <v>1114804.409821617</v>
      </c>
      <c r="BG44" s="22">
        <f ca="1">BG45*(1-Inputs!B21)+BG11*Inputs!B21+BG46</f>
        <v>1062917.2669626051</v>
      </c>
      <c r="BH44" s="22">
        <f ca="1">BH45*(1-Inputs!B21)+BH11*Inputs!B21+BH46</f>
        <v>1090732.2763187077</v>
      </c>
      <c r="BI44" s="22">
        <f ca="1">BI45*(1-Inputs!B21)+BI11*Inputs!B21+BI46</f>
        <v>1117883.3550941795</v>
      </c>
      <c r="BJ44" s="22">
        <f ca="1">BJ45*(1-Inputs!B21)+BJ11*Inputs!B21+BJ46</f>
        <v>1093531.4800081318</v>
      </c>
      <c r="BK44" s="22">
        <f ca="1">BK45*(1-Inputs!B21)+BK11*Inputs!B21+BK46</f>
        <v>1065976.9803891359</v>
      </c>
      <c r="BL44" s="22">
        <f ca="1">BL45*(1-Inputs!B21)+BL11*Inputs!B21+BL46</f>
        <v>1128123.3387461207</v>
      </c>
      <c r="BM44" s="22">
        <f ca="1">BM45*(1-Inputs!B21)+BM11*Inputs!B21+BM46</f>
        <v>1124616.4412435314</v>
      </c>
      <c r="BN44" s="23">
        <f ca="1">SUM(BB44:BM44)</f>
        <v>13296380.547591958</v>
      </c>
      <c r="BO44" s="22">
        <f ca="1">BO45*(1-Inputs!B21)+BO11*Inputs!B21+BO46</f>
        <v>1080610.6952108345</v>
      </c>
      <c r="BP44" s="22">
        <f ca="1">BP45*(1-Inputs!B21)+BP11*Inputs!B21+BP46</f>
        <v>1107062.8123291181</v>
      </c>
      <c r="BQ44" s="22">
        <f ca="1">BQ45*(1-Inputs!B21)+BQ11*Inputs!B21+BQ46</f>
        <v>1092515.1105826441</v>
      </c>
      <c r="BR44" s="22">
        <f ca="1">BR45*(1-Inputs!B21)+BR11*Inputs!B21+BR46</f>
        <v>1092102.6360722207</v>
      </c>
      <c r="BS44" s="22">
        <f ca="1">BS45*(1-Inputs!B21)+BS11*Inputs!B21+BS46</f>
        <v>1045831.742871917</v>
      </c>
      <c r="BT44" s="22">
        <f ca="1">BT45*(1-Inputs!B21)+BT11*Inputs!B21+BT46</f>
        <v>1053850.014599903</v>
      </c>
      <c r="BU44" s="22">
        <f ca="1">BU45*(1-Inputs!B21)+BU11*Inputs!B21+BU46</f>
        <v>1051078.990170276</v>
      </c>
      <c r="BV44" s="22">
        <f ca="1">BV45*(1-Inputs!B21)+BV11*Inputs!B21+BV46</f>
        <v>1042680.4768786858</v>
      </c>
      <c r="BW44" s="22">
        <f ca="1">BW45*(1-Inputs!B21)+BW11*Inputs!B21+BW46</f>
        <v>1078149.3250183193</v>
      </c>
      <c r="BX44" s="22">
        <f ca="1">BX45*(1-Inputs!B21)+BX11*Inputs!B21+BX46</f>
        <v>1030794.6114957104</v>
      </c>
      <c r="BY44" s="22">
        <f ca="1">BY45*(1-Inputs!B21)+BY11*Inputs!B21+BY46</f>
        <v>1107436.637363412</v>
      </c>
      <c r="BZ44" s="22">
        <f ca="1">BZ45*(1-Inputs!B21)+BZ11*Inputs!B21+BZ46</f>
        <v>1037808.5436908334</v>
      </c>
      <c r="CA44" s="23">
        <f ca="1">SUM(BO44:BZ44)</f>
        <v>12819921.596283875</v>
      </c>
      <c r="CB44" s="22">
        <f ca="1">CB45*(1-Inputs!B21)+CB11*Inputs!B21+CB46</f>
        <v>1115459.0298278739</v>
      </c>
      <c r="CC44" s="22">
        <f ca="1">CC45*(1-Inputs!B21)+CC11*Inputs!B21+CC46</f>
        <v>1109346.1050080117</v>
      </c>
      <c r="CD44" s="22">
        <f ca="1">CD45*(1-Inputs!B21)+CD11*Inputs!B21+CD46</f>
        <v>1088209.6726051394</v>
      </c>
      <c r="CE44" s="22">
        <f ca="1">CE45*(1-Inputs!B21)+CE11*Inputs!B21+CE46</f>
        <v>1052936.3030960059</v>
      </c>
      <c r="CF44" s="22">
        <f ca="1">CF45*(1-Inputs!B21)+CF11*Inputs!B21+CF46</f>
        <v>1034644.553277998</v>
      </c>
      <c r="CG44" s="22">
        <f ca="1">CG45*(1-Inputs!B21)+CG11*Inputs!B21+CG46</f>
        <v>1059377.4603297233</v>
      </c>
      <c r="CH44" s="22">
        <f ca="1">CH45*(1-Inputs!B21)+CH11*Inputs!B21+CH46</f>
        <v>1028452.4274462248</v>
      </c>
      <c r="CI44" s="22">
        <f ca="1">CI45*(1-Inputs!B21)+CI11*Inputs!B21+CI46</f>
        <v>1071965.0080228713</v>
      </c>
      <c r="CJ44" s="22">
        <f ca="1">CJ45*(1-Inputs!B21)+CJ11*Inputs!B21+CJ46</f>
        <v>1085229.666572185</v>
      </c>
      <c r="CK44" s="22">
        <f ca="1">CK45*(1-Inputs!B21)+CK11*Inputs!B21+CK46</f>
        <v>1098671.6300077422</v>
      </c>
      <c r="CL44" s="22">
        <f ca="1">CL45*(1-Inputs!B21)+CL11*Inputs!B21+CL46</f>
        <v>1040314.7417524909</v>
      </c>
      <c r="CM44" s="22">
        <f ca="1">CM45*(1-Inputs!B21)+CM11*Inputs!B21+CM46</f>
        <v>1067115.3522670213</v>
      </c>
      <c r="CN44" s="23">
        <f ca="1">SUM(CB44:CM44)</f>
        <v>12851721.950213287</v>
      </c>
      <c r="CO44" s="22">
        <f ca="1">CO45*(1-Inputs!B21)+CO11*Inputs!B21+CO46</f>
        <v>1058316.5053723794</v>
      </c>
      <c r="CP44" s="22">
        <f ca="1">CP45*(1-Inputs!B21)+CP11*Inputs!B21+CP46</f>
        <v>1051216.3373467687</v>
      </c>
      <c r="CQ44" s="22">
        <f ca="1">CQ45*(1-Inputs!B21)+CQ11*Inputs!B21+CQ46</f>
        <v>1051368.2992473308</v>
      </c>
      <c r="CR44" s="22">
        <f ca="1">CR45*(1-Inputs!B21)+CR11*Inputs!B21+CR46</f>
        <v>1053574.7906709127</v>
      </c>
      <c r="CS44" s="22">
        <f ca="1">CS45*(1-Inputs!B21)+CS11*Inputs!B21+CS46</f>
        <v>1050653.782149357</v>
      </c>
      <c r="CT44" s="22">
        <f ca="1">CT45*(1-Inputs!B21)+CT11*Inputs!B21+CT46</f>
        <v>1000036.596851656</v>
      </c>
      <c r="CU44" s="22">
        <f ca="1">CU45*(1-Inputs!B21)+CU11*Inputs!B21+CU46</f>
        <v>1081484.9632780815</v>
      </c>
      <c r="CV44" s="22">
        <f ca="1">CV45*(1-Inputs!B21)+CV11*Inputs!B21+CV46</f>
        <v>1021326.9121168074</v>
      </c>
      <c r="CW44" s="22">
        <f ca="1">CW45*(1-Inputs!B21)+CW11*Inputs!B21+CW46</f>
        <v>1031768.6806234577</v>
      </c>
      <c r="CX44" s="22">
        <f ca="1">CX45*(1-Inputs!B21)+CX11*Inputs!B21+CX46</f>
        <v>987823.15638830839</v>
      </c>
      <c r="CY44" s="22">
        <f ca="1">CY45*(1-Inputs!B21)+CY11*Inputs!B21+CY46</f>
        <v>1023052.7617683917</v>
      </c>
      <c r="CZ44" s="22">
        <f ca="1">CZ45*(1-Inputs!B21)+CZ11*Inputs!B21+CZ46</f>
        <v>1025207.6368037794</v>
      </c>
      <c r="DA44" s="23">
        <f ca="1">SUM(CO44:CZ44)</f>
        <v>12435830.422617231</v>
      </c>
      <c r="DB44" s="22">
        <f ca="1">DB45*(1-Inputs!B21)+DB11*Inputs!B21+DB46</f>
        <v>1042300.9805560582</v>
      </c>
      <c r="DC44" s="22">
        <f ca="1">DC45*(1-Inputs!B21)+DC11*Inputs!B21+DC46</f>
        <v>1092642.5273569738</v>
      </c>
      <c r="DD44" s="22">
        <f ca="1">DD45*(1-Inputs!B21)+DD11*Inputs!B21+DD46</f>
        <v>996495.79960317269</v>
      </c>
      <c r="DE44" s="22">
        <f ca="1">DE45*(1-Inputs!B21)+DE11*Inputs!B21+DE46</f>
        <v>1062657.2461716463</v>
      </c>
      <c r="DF44" s="22">
        <f ca="1">DF45*(1-Inputs!B21)+DF11*Inputs!B21+DF46</f>
        <v>1098598.9243917863</v>
      </c>
      <c r="DG44" s="22">
        <f ca="1">DG45*(1-Inputs!B21)+DG11*Inputs!B21+DG46</f>
        <v>1033808.162895375</v>
      </c>
      <c r="DH44" s="22">
        <f ca="1">DH45*(1-Inputs!B21)+DH11*Inputs!B21+DH46</f>
        <v>1016954.0022773098</v>
      </c>
      <c r="DI44" s="22">
        <f ca="1">DI45*(1-Inputs!B21)+DI11*Inputs!B21+DI46</f>
        <v>1011365.4937691604</v>
      </c>
      <c r="DJ44" s="22">
        <f ca="1">DJ45*(1-Inputs!B21)+DJ11*Inputs!B21+DJ46</f>
        <v>1017973.3999601542</v>
      </c>
      <c r="DK44" s="22">
        <f ca="1">DK45*(1-Inputs!B21)+DK11*Inputs!B21+DK46</f>
        <v>973170.34823335754</v>
      </c>
      <c r="DL44" s="22">
        <f ca="1">DL45*(1-Inputs!B21)+DL11*Inputs!B21+DL46</f>
        <v>976946.95724813908</v>
      </c>
      <c r="DM44" s="22">
        <f ca="1">DM45*(1-Inputs!B21)+DM11*Inputs!B21+DM46</f>
        <v>1021843.8032193659</v>
      </c>
      <c r="DN44" s="23">
        <f ca="1">SUM(DB44:DM44)</f>
        <v>12344757.645682499</v>
      </c>
      <c r="DO44" s="22">
        <f ca="1">DO45*(1-Inputs!B21)+DO11*Inputs!B21+DO46</f>
        <v>1090679.9607428256</v>
      </c>
      <c r="DP44" s="22">
        <f ca="1">DP45*(1-Inputs!B21)+DP11*Inputs!B21+DP46</f>
        <v>1069580.6983590994</v>
      </c>
      <c r="DQ44" s="22">
        <f ca="1">DQ45*(1-Inputs!B21)+DQ11*Inputs!B21+DQ46</f>
        <v>1016953.0401678822</v>
      </c>
      <c r="DR44" s="22">
        <f ca="1">DR45*(1-Inputs!B21)+DR11*Inputs!B21+DR46</f>
        <v>1073850.5042747238</v>
      </c>
      <c r="DS44" s="22">
        <f ca="1">DS45*(1-Inputs!B21)+DS11*Inputs!B21+DS46</f>
        <v>1003247.6285493656</v>
      </c>
      <c r="DT44" s="22">
        <f ca="1">DT45*(1-Inputs!B21)+DT11*Inputs!B21+DT46</f>
        <v>1052293.733446538</v>
      </c>
      <c r="DU44" s="22">
        <f ca="1">DU45*(1-Inputs!B21)+DU11*Inputs!B21+DU46</f>
        <v>1033071.1070310763</v>
      </c>
      <c r="DV44" s="22">
        <f ca="1">DV45*(1-Inputs!B21)+DV11*Inputs!B21+DV46</f>
        <v>1029740.8047336418</v>
      </c>
      <c r="DW44" s="22">
        <f ca="1">DW45*(1-Inputs!B21)+DW11*Inputs!B21+DW46</f>
        <v>1070044.6043517287</v>
      </c>
      <c r="DX44" s="22">
        <f ca="1">DX45*(1-Inputs!B21)+DX11*Inputs!B21+DX46</f>
        <v>991693.43044149247</v>
      </c>
      <c r="DY44" s="22">
        <f ca="1">DY45*(1-Inputs!B21)+DY11*Inputs!B21+DY46</f>
        <v>1000634.1837782949</v>
      </c>
      <c r="DZ44" s="22">
        <f ca="1">DZ45*(1-Inputs!B21)+DZ11*Inputs!B21+DZ46</f>
        <v>1006531.834368429</v>
      </c>
      <c r="EA44" s="23">
        <f ca="1">SUM(DO44:DZ44)</f>
        <v>12438321.530245097</v>
      </c>
      <c r="EB44" s="22">
        <f ca="1">EB45*(1-Inputs!B21)+EB11*Inputs!B21+EB46</f>
        <v>1036852.9293162657</v>
      </c>
      <c r="EC44" s="22">
        <f ca="1">EC45*(1-Inputs!B21)+EC11*Inputs!B21+EC46</f>
        <v>1043203.1613138115</v>
      </c>
      <c r="ED44" s="22">
        <f ca="1">ED45*(1-Inputs!B21)+ED11*Inputs!B21+ED46</f>
        <v>1021201.9585242216</v>
      </c>
      <c r="EE44" s="22">
        <f ca="1">EE45*(1-Inputs!B21)+EE11*Inputs!B21+EE46</f>
        <v>994077.66153628111</v>
      </c>
      <c r="EF44" s="22">
        <f ca="1">EF45*(1-Inputs!B21)+EF11*Inputs!B21+EF46</f>
        <v>1021584.5883210427</v>
      </c>
      <c r="EG44" s="22">
        <f ca="1">EG45*(1-Inputs!B21)+EG11*Inputs!B21+EG46</f>
        <v>1046061.1561190989</v>
      </c>
      <c r="EH44" s="22">
        <f ca="1">EH45*(1-Inputs!B21)+EH11*Inputs!B21+EH46</f>
        <v>989619.28465011122</v>
      </c>
      <c r="EI44" s="22">
        <f ca="1">EI45*(1-Inputs!B21)+EI11*Inputs!B21+EI46</f>
        <v>1030212.0822377153</v>
      </c>
      <c r="EJ44" s="22">
        <f ca="1">EJ45*(1-Inputs!B21)+EJ11*Inputs!B21+EJ46</f>
        <v>1027034.362109278</v>
      </c>
      <c r="EK44" s="22">
        <f ca="1">EK45*(1-Inputs!B21)+EK11*Inputs!B21+EK46</f>
        <v>996408.0917349949</v>
      </c>
      <c r="EL44" s="22">
        <f ca="1">EL45*(1-Inputs!B21)+EL11*Inputs!B21+EL46</f>
        <v>1051852.3235120727</v>
      </c>
      <c r="EM44" s="22">
        <f ca="1">EM45*(1-Inputs!B21)+EM11*Inputs!B21+EM46</f>
        <v>996483.6512481313</v>
      </c>
      <c r="EN44" s="23">
        <f ca="1">SUM(EB44:EM44)</f>
        <v>12254591.250623025</v>
      </c>
    </row>
    <row r="45" spans="1:144" ht="12.75" customHeight="1" outlineLevel="1" x14ac:dyDescent="0.2">
      <c r="A45" s="11" t="str">
        <f>Labels!B68</f>
        <v>Potential Output</v>
      </c>
      <c r="B45" s="24">
        <f>'(Other Computations)'!B8*(B28/Inputs!B27)^(1-Inputs!B20)*(B19/'(Other Computations)'!B194)^Inputs!B20</f>
        <v>1166666.6666666667</v>
      </c>
      <c r="C45" s="24">
        <f>'(Other Computations)'!B8*(C28/Inputs!B27)^(1-Inputs!B20)*(C19/'(Other Computations)'!B194)^Inputs!B20</f>
        <v>1166666.6666666667</v>
      </c>
      <c r="D45" s="24">
        <f ca="1">'(Other Computations)'!B8*(D28/Inputs!B27)^(1-Inputs!B20)*(D19/'(Other Computations)'!B194)^Inputs!B20</f>
        <v>1166619.2142328729</v>
      </c>
      <c r="E45" s="24">
        <f ca="1">'(Other Computations)'!B8*(E28/Inputs!B27)^(1-Inputs!B20)*(E19/'(Other Computations)'!B194)^Inputs!B20</f>
        <v>1166529.1919626531</v>
      </c>
      <c r="F45" s="24">
        <f ca="1">'(Other Computations)'!B8*(F28/Inputs!B27)^(1-Inputs!B20)*(F19/'(Other Computations)'!B194)^Inputs!B20</f>
        <v>1166395.5627863444</v>
      </c>
      <c r="G45" s="24">
        <f ca="1">'(Other Computations)'!B8*(G28/Inputs!B27)^(1-Inputs!B20)*(G19/'(Other Computations)'!B194)^Inputs!B20</f>
        <v>1166213.9499722174</v>
      </c>
      <c r="H45" s="24">
        <f ca="1">'(Other Computations)'!B8*(H28/Inputs!B27)^(1-Inputs!B20)*(H19/'(Other Computations)'!B194)^Inputs!B20</f>
        <v>1165998.2367656813</v>
      </c>
      <c r="I45" s="24">
        <f ca="1">'(Other Computations)'!B8*(I28/Inputs!B27)^(1-Inputs!B20)*(I19/'(Other Computations)'!B194)^Inputs!B20</f>
        <v>1165738.3568389188</v>
      </c>
      <c r="J45" s="24">
        <f ca="1">'(Other Computations)'!B8*(J28/Inputs!B27)^(1-Inputs!B20)*(J19/'(Other Computations)'!B194)^Inputs!B20</f>
        <v>1165437.5000506495</v>
      </c>
      <c r="K45" s="24">
        <f ca="1">'(Other Computations)'!B8*(K28/Inputs!B27)^(1-Inputs!B20)*(K19/'(Other Computations)'!B194)^Inputs!B20</f>
        <v>1165113.5120781811</v>
      </c>
      <c r="L45" s="24">
        <f ca="1">'(Other Computations)'!B8*(L28/Inputs!B27)^(1-Inputs!B20)*(L19/'(Other Computations)'!B194)^Inputs!B20</f>
        <v>1164758.1595133324</v>
      </c>
      <c r="M45" s="24">
        <f ca="1">'(Other Computations)'!B8*(M28/Inputs!B27)^(1-Inputs!B20)*(M19/'(Other Computations)'!B194)^Inputs!B20</f>
        <v>1164377.9740486681</v>
      </c>
      <c r="N45" s="25">
        <f ca="1">SUM(B45:M45)</f>
        <v>13990514.991582852</v>
      </c>
      <c r="O45" s="24">
        <f ca="1">'(Other Computations)'!B8*(O28/Inputs!B27)^(1-Inputs!B20)*(O19/'(Other Computations)'!B194)^Inputs!B20</f>
        <v>1163972.5462084198</v>
      </c>
      <c r="P45" s="24">
        <f ca="1">'(Other Computations)'!B8*(P28/Inputs!B27)^(1-Inputs!B20)*(P19/'(Other Computations)'!B194)^Inputs!B20</f>
        <v>1163541.9804591634</v>
      </c>
      <c r="Q45" s="24">
        <f ca="1">'(Other Computations)'!B8*(Q28/Inputs!B27)^(1-Inputs!B20)*(Q19/'(Other Computations)'!B194)^Inputs!B20</f>
        <v>1163087.8214536165</v>
      </c>
      <c r="R45" s="24">
        <f ca="1">'(Other Computations)'!B8*(R28/Inputs!B27)^(1-Inputs!B20)*(R19/'(Other Computations)'!B194)^Inputs!B20</f>
        <v>1162598.9332611009</v>
      </c>
      <c r="S45" s="24">
        <f ca="1">'(Other Computations)'!B8*(S28/Inputs!B27)^(1-Inputs!B20)*(S19/'(Other Computations)'!B194)^Inputs!B20</f>
        <v>1162072.1522751707</v>
      </c>
      <c r="T45" s="24">
        <f ca="1">'(Other Computations)'!B8*(T28/Inputs!B27)^(1-Inputs!B20)*(T19/'(Other Computations)'!B194)^Inputs!B20</f>
        <v>1161522.4148464692</v>
      </c>
      <c r="U45" s="24">
        <f ca="1">'(Other Computations)'!B8*(U28/Inputs!B27)^(1-Inputs!B20)*(U19/'(Other Computations)'!B194)^Inputs!B20</f>
        <v>1160944.9716903772</v>
      </c>
      <c r="V45" s="24">
        <f ca="1">'(Other Computations)'!B8*(V28/Inputs!B27)^(1-Inputs!B20)*(V19/'(Other Computations)'!B194)^Inputs!B20</f>
        <v>1160343.6028470935</v>
      </c>
      <c r="W45" s="24">
        <f ca="1">'(Other Computations)'!B8*(W28/Inputs!B27)^(1-Inputs!B20)*(W19/'(Other Computations)'!B194)^Inputs!B20</f>
        <v>1159729.3474206314</v>
      </c>
      <c r="X45" s="24">
        <f ca="1">'(Other Computations)'!B8*(X28/Inputs!B27)^(1-Inputs!B20)*(X19/'(Other Computations)'!B194)^Inputs!B20</f>
        <v>1159093.5437335132</v>
      </c>
      <c r="Y45" s="24">
        <f ca="1">'(Other Computations)'!B8*(Y28/Inputs!B27)^(1-Inputs!B20)*(Y19/'(Other Computations)'!B194)^Inputs!B20</f>
        <v>1158435.4460066536</v>
      </c>
      <c r="Z45" s="24">
        <f ca="1">'(Other Computations)'!B8*(Z28/Inputs!B27)^(1-Inputs!B20)*(Z19/'(Other Computations)'!B194)^Inputs!B20</f>
        <v>1157750.8252917347</v>
      </c>
      <c r="AA45" s="25">
        <f ca="1">SUM(O45:Z45)</f>
        <v>13933093.585493943</v>
      </c>
      <c r="AB45" s="24">
        <f ca="1">'(Other Computations)'!B8*(AB28/Inputs!B27)^(1-Inputs!B20)*(AB19/'(Other Computations)'!B194)^Inputs!B20</f>
        <v>1157045.5574898347</v>
      </c>
      <c r="AC45" s="24">
        <f ca="1">'(Other Computations)'!B8*(AC28/Inputs!B27)^(1-Inputs!B20)*(AC19/'(Other Computations)'!B194)^Inputs!B20</f>
        <v>1156320.6771730159</v>
      </c>
      <c r="AD45" s="24">
        <f ca="1">'(Other Computations)'!B8*(AD28/Inputs!B27)^(1-Inputs!B20)*(AD19/'(Other Computations)'!B194)^Inputs!B20</f>
        <v>1155572.284638488</v>
      </c>
      <c r="AE45" s="24">
        <f ca="1">'(Other Computations)'!B8*(AE28/Inputs!B27)^(1-Inputs!B20)*(AE19/'(Other Computations)'!B194)^Inputs!B20</f>
        <v>1154800.0208322054</v>
      </c>
      <c r="AF45" s="24">
        <f ca="1">'(Other Computations)'!B8*(AF28/Inputs!B27)^(1-Inputs!B20)*(AF19/'(Other Computations)'!B194)^Inputs!B20</f>
        <v>1154010.9069293607</v>
      </c>
      <c r="AG45" s="24">
        <f ca="1">'(Other Computations)'!B8*(AG28/Inputs!B27)^(1-Inputs!B20)*(AG19/'(Other Computations)'!B194)^Inputs!B20</f>
        <v>1153195.7709911643</v>
      </c>
      <c r="AH45" s="24">
        <f ca="1">'(Other Computations)'!B8*(AH28/Inputs!B27)^(1-Inputs!B20)*(AH19/'(Other Computations)'!B194)^Inputs!B20</f>
        <v>1152366.5053006227</v>
      </c>
      <c r="AI45" s="24">
        <f ca="1">'(Other Computations)'!B8*(AI28/Inputs!B27)^(1-Inputs!B20)*(AI19/'(Other Computations)'!B194)^Inputs!B20</f>
        <v>1151526.5144430278</v>
      </c>
      <c r="AJ45" s="24">
        <f ca="1">'(Other Computations)'!B8*(AJ28/Inputs!B27)^(1-Inputs!B20)*(AJ19/'(Other Computations)'!B194)^Inputs!B20</f>
        <v>1150675.459282188</v>
      </c>
      <c r="AK45" s="24">
        <f ca="1">'(Other Computations)'!B8*(AK28/Inputs!B27)^(1-Inputs!B20)*(AK19/'(Other Computations)'!B194)^Inputs!B20</f>
        <v>1149814.895644299</v>
      </c>
      <c r="AL45" s="24">
        <f ca="1">'(Other Computations)'!B8*(AL28/Inputs!B27)^(1-Inputs!B20)*(AL19/'(Other Computations)'!B194)^Inputs!B20</f>
        <v>1148928.7380835875</v>
      </c>
      <c r="AM45" s="24">
        <f ca="1">'(Other Computations)'!B8*(AM28/Inputs!B27)^(1-Inputs!B20)*(AM19/'(Other Computations)'!B194)^Inputs!B20</f>
        <v>1148022.8068885475</v>
      </c>
      <c r="AN45" s="25">
        <f ca="1">SUM(AB45:AM45)</f>
        <v>13832280.137696341</v>
      </c>
      <c r="AO45" s="24">
        <f ca="1">'(Other Computations)'!B8*(AO28/Inputs!B27)^(1-Inputs!B20)*(AO19/'(Other Computations)'!B194)^Inputs!B20</f>
        <v>1147104.6734828837</v>
      </c>
      <c r="AP45" s="24">
        <f ca="1">'(Other Computations)'!B8*(AP28/Inputs!B27)^(1-Inputs!B20)*(AP19/'(Other Computations)'!B194)^Inputs!B20</f>
        <v>1146175.3469060659</v>
      </c>
      <c r="AQ45" s="24">
        <f ca="1">'(Other Computations)'!B8*(AQ28/Inputs!B27)^(1-Inputs!B20)*(AQ19/'(Other Computations)'!B194)^Inputs!B20</f>
        <v>1145237.2069293698</v>
      </c>
      <c r="AR45" s="24">
        <f ca="1">'(Other Computations)'!B8*(AR28/Inputs!B27)^(1-Inputs!B20)*(AR19/'(Other Computations)'!B194)^Inputs!B20</f>
        <v>1144295.7498201281</v>
      </c>
      <c r="AS45" s="24">
        <f ca="1">'(Other Computations)'!B8*(AS28/Inputs!B27)^(1-Inputs!B20)*(AS19/'(Other Computations)'!B194)^Inputs!B20</f>
        <v>1143347.161582785</v>
      </c>
      <c r="AT45" s="24">
        <f ca="1">'(Other Computations)'!B8*(AT28/Inputs!B27)^(1-Inputs!B20)*(AT19/'(Other Computations)'!B194)^Inputs!B20</f>
        <v>1142383.7952205616</v>
      </c>
      <c r="AU45" s="24">
        <f ca="1">'(Other Computations)'!B8*(AU28/Inputs!B27)^(1-Inputs!B20)*(AU19/'(Other Computations)'!B194)^Inputs!B20</f>
        <v>1141415.6032271949</v>
      </c>
      <c r="AV45" s="24">
        <f ca="1">'(Other Computations)'!B8*(AV28/Inputs!B27)^(1-Inputs!B20)*(AV19/'(Other Computations)'!B194)^Inputs!B20</f>
        <v>1140442.5486888695</v>
      </c>
      <c r="AW45" s="24">
        <f ca="1">'(Other Computations)'!B8*(AW28/Inputs!B27)^(1-Inputs!B20)*(AW19/'(Other Computations)'!B194)^Inputs!B20</f>
        <v>1139466.6003070024</v>
      </c>
      <c r="AX45" s="24">
        <f ca="1">'(Other Computations)'!B8*(AX28/Inputs!B27)^(1-Inputs!B20)*(AX19/'(Other Computations)'!B194)^Inputs!B20</f>
        <v>1138487.5141188609</v>
      </c>
      <c r="AY45" s="24">
        <f ca="1">'(Other Computations)'!B8*(AY28/Inputs!B27)^(1-Inputs!B20)*(AY19/'(Other Computations)'!B194)^Inputs!B20</f>
        <v>1137504.8537638453</v>
      </c>
      <c r="AZ45" s="24">
        <f ca="1">'(Other Computations)'!B8*(AZ28/Inputs!B27)^(1-Inputs!B20)*(AZ19/'(Other Computations)'!B194)^Inputs!B20</f>
        <v>1136517.463242617</v>
      </c>
      <c r="BA45" s="25">
        <f ca="1">SUM(AO45:AZ45)</f>
        <v>13702378.517290184</v>
      </c>
      <c r="BB45" s="24">
        <f ca="1">'(Other Computations)'!B8*(BB28/Inputs!B27)^(1-Inputs!B20)*(BB19/'(Other Computations)'!B194)^Inputs!B20</f>
        <v>1135534.1573086574</v>
      </c>
      <c r="BC45" s="24">
        <f ca="1">'(Other Computations)'!B8*(BC28/Inputs!B27)^(1-Inputs!B20)*(BC19/'(Other Computations)'!B194)^Inputs!B20</f>
        <v>1134531.333879502</v>
      </c>
      <c r="BD45" s="24">
        <f ca="1">'(Other Computations)'!B8*(BD28/Inputs!B27)^(1-Inputs!B20)*(BD19/'(Other Computations)'!B194)^Inputs!B20</f>
        <v>1133529.0583628265</v>
      </c>
      <c r="BE45" s="24">
        <f ca="1">'(Other Computations)'!B8*(BE28/Inputs!B27)^(1-Inputs!B20)*(BE19/'(Other Computations)'!B194)^Inputs!B20</f>
        <v>1132518.749241957</v>
      </c>
      <c r="BF45" s="24">
        <f ca="1">'(Other Computations)'!B8*(BF28/Inputs!B27)^(1-Inputs!B20)*(BF19/'(Other Computations)'!B194)^Inputs!B20</f>
        <v>1131498.4421797679</v>
      </c>
      <c r="BG45" s="24">
        <f ca="1">'(Other Computations)'!B8*(BG28/Inputs!B27)^(1-Inputs!B20)*(BG19/'(Other Computations)'!B194)^Inputs!B20</f>
        <v>1130460.9204028279</v>
      </c>
      <c r="BH45" s="24">
        <f ca="1">'(Other Computations)'!B8*(BH28/Inputs!B27)^(1-Inputs!B20)*(BH19/'(Other Computations)'!B194)^Inputs!B20</f>
        <v>1129418.0224878809</v>
      </c>
      <c r="BI45" s="24">
        <f ca="1">'(Other Computations)'!B8*(BI28/Inputs!B27)^(1-Inputs!B20)*(BI19/'(Other Computations)'!B194)^Inputs!B20</f>
        <v>1128373.9363177081</v>
      </c>
      <c r="BJ45" s="24">
        <f ca="1">'(Other Computations)'!B8*(BJ28/Inputs!B27)^(1-Inputs!B20)*(BJ19/'(Other Computations)'!B194)^Inputs!B20</f>
        <v>1127323.8188493107</v>
      </c>
      <c r="BK45" s="24">
        <f ca="1">'(Other Computations)'!B8*(BK28/Inputs!B27)^(1-Inputs!B20)*(BK19/'(Other Computations)'!B194)^Inputs!B20</f>
        <v>1126263.6968222694</v>
      </c>
      <c r="BL45" s="24">
        <f ca="1">'(Other Computations)'!B8*(BL28/Inputs!B27)^(1-Inputs!B20)*(BL19/'(Other Computations)'!B194)^Inputs!B20</f>
        <v>1125212.0618803524</v>
      </c>
      <c r="BM45" s="24">
        <f ca="1">'(Other Computations)'!B8*(BM28/Inputs!B27)^(1-Inputs!B20)*(BM19/'(Other Computations)'!B194)^Inputs!B20</f>
        <v>1124158.972093513</v>
      </c>
      <c r="BN45" s="25">
        <f ca="1">SUM(BB45:BM45)</f>
        <v>13558823.169826571</v>
      </c>
      <c r="BO45" s="24">
        <f ca="1">'(Other Computations)'!B8*(BO28/Inputs!B27)^(1-Inputs!B20)*(BO19/'(Other Computations)'!B194)^Inputs!B20</f>
        <v>1123102.8641530208</v>
      </c>
      <c r="BP45" s="24">
        <f ca="1">'(Other Computations)'!B8*(BP28/Inputs!B27)^(1-Inputs!B20)*(BP19/'(Other Computations)'!B194)^Inputs!B20</f>
        <v>1122048.290970752</v>
      </c>
      <c r="BQ45" s="24">
        <f ca="1">'(Other Computations)'!B8*(BQ28/Inputs!B27)^(1-Inputs!B20)*(BQ19/'(Other Computations)'!B194)^Inputs!B20</f>
        <v>1120988.7785595637</v>
      </c>
      <c r="BR45" s="24">
        <f ca="1">'(Other Computations)'!B8*(BR28/Inputs!B27)^(1-Inputs!B20)*(BR19/'(Other Computations)'!B194)^Inputs!B20</f>
        <v>1119931.0967977522</v>
      </c>
      <c r="BS45" s="24">
        <f ca="1">'(Other Computations)'!B8*(BS28/Inputs!B27)^(1-Inputs!B20)*(BS19/'(Other Computations)'!B194)^Inputs!B20</f>
        <v>1118867.1329183972</v>
      </c>
      <c r="BT45" s="24">
        <f ca="1">'(Other Computations)'!B8*(BT28/Inputs!B27)^(1-Inputs!B20)*(BT19/'(Other Computations)'!B194)^Inputs!B20</f>
        <v>1117801.4425627885</v>
      </c>
      <c r="BU45" s="24">
        <f ca="1">'(Other Computations)'!B8*(BU28/Inputs!B27)^(1-Inputs!B20)*(BU19/'(Other Computations)'!B194)^Inputs!B20</f>
        <v>1116722.7254425541</v>
      </c>
      <c r="BV45" s="24">
        <f ca="1">'(Other Computations)'!B8*(BV28/Inputs!B27)^(1-Inputs!B20)*(BV19/'(Other Computations)'!B194)^Inputs!B20</f>
        <v>1115637.5189988953</v>
      </c>
      <c r="BW45" s="24">
        <f ca="1">'(Other Computations)'!B8*(BW28/Inputs!B27)^(1-Inputs!B20)*(BW19/'(Other Computations)'!B194)^Inputs!B20</f>
        <v>1114542.6164544318</v>
      </c>
      <c r="BX45" s="24">
        <f ca="1">'(Other Computations)'!B8*(BX28/Inputs!B27)^(1-Inputs!B20)*(BX19/'(Other Computations)'!B194)^Inputs!B20</f>
        <v>1113437.9701465396</v>
      </c>
      <c r="BY45" s="24">
        <f ca="1">'(Other Computations)'!B8*(BY28/Inputs!B27)^(1-Inputs!B20)*(BY19/'(Other Computations)'!B194)^Inputs!B20</f>
        <v>1112334.7486859059</v>
      </c>
      <c r="BZ45" s="24">
        <f ca="1">'(Other Computations)'!B8*(BZ28/Inputs!B27)^(1-Inputs!B20)*(BZ19/'(Other Computations)'!B194)^Inputs!B20</f>
        <v>1111226.641112637</v>
      </c>
      <c r="CA45" s="25">
        <f ca="1">SUM(BO45:BZ45)</f>
        <v>13406641.826803239</v>
      </c>
      <c r="CB45" s="24">
        <f ca="1">'(Other Computations)'!B8*(CB28/Inputs!B27)^(1-Inputs!B20)*(CB19/'(Other Computations)'!B194)^Inputs!B20</f>
        <v>1110118.8638009117</v>
      </c>
      <c r="CC45" s="24">
        <f ca="1">'(Other Computations)'!B8*(CC28/Inputs!B27)^(1-Inputs!B20)*(CC19/'(Other Computations)'!B194)^Inputs!B20</f>
        <v>1109009.5352398225</v>
      </c>
      <c r="CD45" s="24">
        <f ca="1">'(Other Computations)'!B8*(CD28/Inputs!B27)^(1-Inputs!B20)*(CD19/'(Other Computations)'!B194)^Inputs!B20</f>
        <v>1107902.288292439</v>
      </c>
      <c r="CE45" s="24">
        <f ca="1">'(Other Computations)'!B8*(CE28/Inputs!B27)^(1-Inputs!B20)*(CE19/'(Other Computations)'!B194)^Inputs!B20</f>
        <v>1106796.3178463865</v>
      </c>
      <c r="CF45" s="24">
        <f ca="1">'(Other Computations)'!B8*(CF28/Inputs!B27)^(1-Inputs!B20)*(CF19/'(Other Computations)'!B194)^Inputs!B20</f>
        <v>1105689.8661952603</v>
      </c>
      <c r="CG45" s="24">
        <f ca="1">'(Other Computations)'!B8*(CG28/Inputs!B27)^(1-Inputs!B20)*(CG19/'(Other Computations)'!B194)^Inputs!B20</f>
        <v>1104580.0791659602</v>
      </c>
      <c r="CH45" s="24">
        <f ca="1">'(Other Computations)'!B8*(CH28/Inputs!B27)^(1-Inputs!B20)*(CH19/'(Other Computations)'!B194)^Inputs!B20</f>
        <v>1103468.1895108512</v>
      </c>
      <c r="CI45" s="24">
        <f ca="1">'(Other Computations)'!B8*(CI28/Inputs!B27)^(1-Inputs!B20)*(CI19/'(Other Computations)'!B194)^Inputs!B20</f>
        <v>1102357.6746853164</v>
      </c>
      <c r="CJ45" s="24">
        <f ca="1">'(Other Computations)'!B8*(CJ28/Inputs!B27)^(1-Inputs!B20)*(CJ19/'(Other Computations)'!B194)^Inputs!B20</f>
        <v>1101253.2555743759</v>
      </c>
      <c r="CK45" s="24">
        <f ca="1">'(Other Computations)'!B8*(CK28/Inputs!B27)^(1-Inputs!B20)*(CK19/'(Other Computations)'!B194)^Inputs!B20</f>
        <v>1100149.5387462587</v>
      </c>
      <c r="CL45" s="24">
        <f ca="1">'(Other Computations)'!B8*(CL28/Inputs!B27)^(1-Inputs!B20)*(CL19/'(Other Computations)'!B194)^Inputs!B20</f>
        <v>1099056.5635878262</v>
      </c>
      <c r="CM45" s="24">
        <f ca="1">'(Other Computations)'!B8*(CM28/Inputs!B27)^(1-Inputs!B20)*(CM19/'(Other Computations)'!B194)^Inputs!B20</f>
        <v>1097961.6737924048</v>
      </c>
      <c r="CN45" s="25">
        <f ca="1">SUM(CB45:CM45)</f>
        <v>13248343.846437814</v>
      </c>
      <c r="CO45" s="24">
        <f ca="1">'(Other Computations)'!B8*(CO28/Inputs!B27)^(1-Inputs!B20)*(CO19/'(Other Computations)'!B194)^Inputs!B20</f>
        <v>1096856.0534693599</v>
      </c>
      <c r="CP45" s="24">
        <f ca="1">'(Other Computations)'!B8*(CP28/Inputs!B27)^(1-Inputs!B20)*(CP19/'(Other Computations)'!B194)^Inputs!B20</f>
        <v>1095757.2003857864</v>
      </c>
      <c r="CQ45" s="24">
        <f ca="1">'(Other Computations)'!B8*(CQ28/Inputs!B27)^(1-Inputs!B20)*(CQ19/'(Other Computations)'!B194)^Inputs!B20</f>
        <v>1094658.8329559145</v>
      </c>
      <c r="CR45" s="24">
        <f ca="1">'(Other Computations)'!B8*(CR28/Inputs!B27)^(1-Inputs!B20)*(CR19/'(Other Computations)'!B194)^Inputs!B20</f>
        <v>1093555.890682451</v>
      </c>
      <c r="CS45" s="24">
        <f ca="1">'(Other Computations)'!B8*(CS28/Inputs!B27)^(1-Inputs!B20)*(CS19/'(Other Computations)'!B194)^Inputs!B20</f>
        <v>1092458.1461559348</v>
      </c>
      <c r="CT45" s="24">
        <f ca="1">'(Other Computations)'!B8*(CT28/Inputs!B27)^(1-Inputs!B20)*(CT19/'(Other Computations)'!B194)^Inputs!B20</f>
        <v>1091363.3914485117</v>
      </c>
      <c r="CU45" s="24">
        <f ca="1">'(Other Computations)'!B8*(CU28/Inputs!B27)^(1-Inputs!B20)*(CU19/'(Other Computations)'!B194)^Inputs!B20</f>
        <v>1090267.0719224548</v>
      </c>
      <c r="CV45" s="24">
        <f ca="1">'(Other Computations)'!B8*(CV28/Inputs!B27)^(1-Inputs!B20)*(CV19/'(Other Computations)'!B194)^Inputs!B20</f>
        <v>1089176.7202701271</v>
      </c>
      <c r="CW45" s="24">
        <f ca="1">'(Other Computations)'!B8*(CW28/Inputs!B27)^(1-Inputs!B20)*(CW19/'(Other Computations)'!B194)^Inputs!B20</f>
        <v>1088085.1751285489</v>
      </c>
      <c r="CX45" s="24">
        <f ca="1">'(Other Computations)'!B8*(CX28/Inputs!B27)^(1-Inputs!B20)*(CX19/'(Other Computations)'!B194)^Inputs!B20</f>
        <v>1087000.9190450686</v>
      </c>
      <c r="CY45" s="24">
        <f ca="1">'(Other Computations)'!B8*(CY28/Inputs!B27)^(1-Inputs!B20)*(CY19/'(Other Computations)'!B194)^Inputs!B20</f>
        <v>1085928.7456159592</v>
      </c>
      <c r="CZ45" s="24">
        <f ca="1">'(Other Computations)'!B8*(CZ28/Inputs!B27)^(1-Inputs!B20)*(CZ19/'(Other Computations)'!B194)^Inputs!B20</f>
        <v>1084865.4468505736</v>
      </c>
      <c r="DA45" s="25">
        <f ca="1">SUM(CO45:CZ45)</f>
        <v>13089973.59393069</v>
      </c>
      <c r="DB45" s="24">
        <f ca="1">'(Other Computations)'!B8*(DB28/Inputs!B27)^(1-Inputs!B20)*(DB19/'(Other Computations)'!B194)^Inputs!B20</f>
        <v>1083813.6688393455</v>
      </c>
      <c r="DC45" s="24">
        <f ca="1">'(Other Computations)'!B8*(DC28/Inputs!B27)^(1-Inputs!B20)*(DC19/'(Other Computations)'!B194)^Inputs!B20</f>
        <v>1082766.6184992427</v>
      </c>
      <c r="DD45" s="24">
        <f ca="1">'(Other Computations)'!B8*(DD28/Inputs!B27)^(1-Inputs!B20)*(DD19/'(Other Computations)'!B194)^Inputs!B20</f>
        <v>1081722.1452985359</v>
      </c>
      <c r="DE45" s="24">
        <f ca="1">'(Other Computations)'!B8*(DE28/Inputs!B27)^(1-Inputs!B20)*(DE19/'(Other Computations)'!B194)^Inputs!B20</f>
        <v>1080679.7932889173</v>
      </c>
      <c r="DF45" s="24">
        <f ca="1">'(Other Computations)'!B8*(DF28/Inputs!B27)^(1-Inputs!B20)*(DF19/'(Other Computations)'!B194)^Inputs!B20</f>
        <v>1079635.5200579239</v>
      </c>
      <c r="DG45" s="24">
        <f ca="1">'(Other Computations)'!B8*(DG28/Inputs!B27)^(1-Inputs!B20)*(DG19/'(Other Computations)'!B194)^Inputs!B20</f>
        <v>1078594.9022065874</v>
      </c>
      <c r="DH45" s="24">
        <f ca="1">'(Other Computations)'!B8*(DH28/Inputs!B27)^(1-Inputs!B20)*(DH19/'(Other Computations)'!B194)^Inputs!B20</f>
        <v>1077558.3601000416</v>
      </c>
      <c r="DI45" s="24">
        <f ca="1">'(Other Computations)'!B8*(DI28/Inputs!B27)^(1-Inputs!B20)*(DI19/'(Other Computations)'!B194)^Inputs!B20</f>
        <v>1076512.2636255086</v>
      </c>
      <c r="DJ45" s="24">
        <f ca="1">'(Other Computations)'!B8*(DJ28/Inputs!B27)^(1-Inputs!B20)*(DJ19/'(Other Computations)'!B194)^Inputs!B20</f>
        <v>1075470.2313400195</v>
      </c>
      <c r="DK45" s="24">
        <f ca="1">'(Other Computations)'!B8*(DK28/Inputs!B27)^(1-Inputs!B20)*(DK19/'(Other Computations)'!B194)^Inputs!B20</f>
        <v>1074436.2185523498</v>
      </c>
      <c r="DL45" s="24">
        <f ca="1">'(Other Computations)'!B8*(DL28/Inputs!B27)^(1-Inputs!B20)*(DL19/'(Other Computations)'!B194)^Inputs!B20</f>
        <v>1073410.6047192095</v>
      </c>
      <c r="DM45" s="24">
        <f ca="1">'(Other Computations)'!B8*(DM28/Inputs!B27)^(1-Inputs!B20)*(DM19/'(Other Computations)'!B194)^Inputs!B20</f>
        <v>1072392.0728786243</v>
      </c>
      <c r="DN45" s="25">
        <f ca="1">SUM(DB45:DM45)</f>
        <v>12936992.399406306</v>
      </c>
      <c r="DO45" s="24">
        <f ca="1">'(Other Computations)'!B8*(DO28/Inputs!B27)^(1-Inputs!B20)*(DO19/'(Other Computations)'!B194)^Inputs!B20</f>
        <v>1071381.9093571589</v>
      </c>
      <c r="DP45" s="24">
        <f ca="1">'(Other Computations)'!B8*(DP28/Inputs!B27)^(1-Inputs!B20)*(DP19/'(Other Computations)'!B194)^Inputs!B20</f>
        <v>1070370.1837173612</v>
      </c>
      <c r="DQ45" s="24">
        <f ca="1">'(Other Computations)'!B8*(DQ28/Inputs!B27)^(1-Inputs!B20)*(DQ19/'(Other Computations)'!B194)^Inputs!B20</f>
        <v>1069361.1216674896</v>
      </c>
      <c r="DR45" s="24">
        <f ca="1">'(Other Computations)'!B8*(DR28/Inputs!B27)^(1-Inputs!B20)*(DR19/'(Other Computations)'!B194)^Inputs!B20</f>
        <v>1068359.0972418133</v>
      </c>
      <c r="DS45" s="24">
        <f ca="1">'(Other Computations)'!B8*(DS28/Inputs!B27)^(1-Inputs!B20)*(DS19/'(Other Computations)'!B194)^Inputs!B20</f>
        <v>1067358.1000609717</v>
      </c>
      <c r="DT45" s="24">
        <f ca="1">'(Other Computations)'!B8*(DT28/Inputs!B27)^(1-Inputs!B20)*(DT19/'(Other Computations)'!B194)^Inputs!B20</f>
        <v>1066357.7961076682</v>
      </c>
      <c r="DU45" s="24">
        <f ca="1">'(Other Computations)'!B8*(DU28/Inputs!B27)^(1-Inputs!B20)*(DU19/'(Other Computations)'!B194)^Inputs!B20</f>
        <v>1065352.5976183901</v>
      </c>
      <c r="DV45" s="24">
        <f ca="1">'(Other Computations)'!B8*(DV28/Inputs!B27)^(1-Inputs!B20)*(DV19/'(Other Computations)'!B194)^Inputs!B20</f>
        <v>1064347.4044353566</v>
      </c>
      <c r="DW45" s="24">
        <f ca="1">'(Other Computations)'!B8*(DW28/Inputs!B27)^(1-Inputs!B20)*(DW19/'(Other Computations)'!B194)^Inputs!B20</f>
        <v>1063344.4989401051</v>
      </c>
      <c r="DX45" s="24">
        <f ca="1">'(Other Computations)'!B8*(DX28/Inputs!B27)^(1-Inputs!B20)*(DX19/'(Other Computations)'!B194)^Inputs!B20</f>
        <v>1062357.2329054193</v>
      </c>
      <c r="DY45" s="24">
        <f ca="1">'(Other Computations)'!B8*(DY28/Inputs!B27)^(1-Inputs!B20)*(DY19/'(Other Computations)'!B194)^Inputs!B20</f>
        <v>1061375.4081700284</v>
      </c>
      <c r="DZ45" s="24">
        <f ca="1">'(Other Computations)'!B8*(DZ28/Inputs!B27)^(1-Inputs!B20)*(DZ19/'(Other Computations)'!B194)^Inputs!B20</f>
        <v>1060389.3007517164</v>
      </c>
      <c r="EA45" s="25">
        <f ca="1">SUM(DO45:DZ45)</f>
        <v>12790354.650973476</v>
      </c>
      <c r="EB45" s="24">
        <f ca="1">'(Other Computations)'!B8*(EB28/Inputs!B27)^(1-Inputs!B20)*(EB19/'(Other Computations)'!B194)^Inputs!B20</f>
        <v>1059395.9189222183</v>
      </c>
      <c r="EC45" s="24">
        <f ca="1">'(Other Computations)'!B8*(EC28/Inputs!B27)^(1-Inputs!B20)*(EC19/'(Other Computations)'!B194)^Inputs!B20</f>
        <v>1058401.5923866972</v>
      </c>
      <c r="ED45" s="24">
        <f ca="1">'(Other Computations)'!B8*(ED28/Inputs!B27)^(1-Inputs!B20)*(ED19/'(Other Computations)'!B194)^Inputs!B20</f>
        <v>1057410.4295150035</v>
      </c>
      <c r="EE45" s="24">
        <f ca="1">'(Other Computations)'!B8*(EE28/Inputs!B27)^(1-Inputs!B20)*(EE19/'(Other Computations)'!B194)^Inputs!B20</f>
        <v>1056419.5452509231</v>
      </c>
      <c r="EF45" s="24">
        <f ca="1">'(Other Computations)'!B8*(EF28/Inputs!B27)^(1-Inputs!B20)*(EF19/'(Other Computations)'!B194)^Inputs!B20</f>
        <v>1055433.9722790781</v>
      </c>
      <c r="EG45" s="24">
        <f ca="1">'(Other Computations)'!B8*(EG28/Inputs!B27)^(1-Inputs!B20)*(EG19/'(Other Computations)'!B194)^Inputs!B20</f>
        <v>1054461.5399997083</v>
      </c>
      <c r="EH45" s="24">
        <f ca="1">'(Other Computations)'!B8*(EH28/Inputs!B27)^(1-Inputs!B20)*(EH19/'(Other Computations)'!B194)^Inputs!B20</f>
        <v>1053494.3005684402</v>
      </c>
      <c r="EI45" s="24">
        <f ca="1">'(Other Computations)'!B8*(EI28/Inputs!B27)^(1-Inputs!B20)*(EI19/'(Other Computations)'!B194)^Inputs!B20</f>
        <v>1052530.27297176</v>
      </c>
      <c r="EJ45" s="24">
        <f ca="1">'(Other Computations)'!B8*(EJ28/Inputs!B27)^(1-Inputs!B20)*(EJ19/'(Other Computations)'!B194)^Inputs!B20</f>
        <v>1051559.5045613879</v>
      </c>
      <c r="EK45" s="24">
        <f ca="1">'(Other Computations)'!B8*(EK28/Inputs!B27)^(1-Inputs!B20)*(EK19/'(Other Computations)'!B194)^Inputs!B20</f>
        <v>1050594.8235329445</v>
      </c>
      <c r="EL45" s="24">
        <f ca="1">'(Other Computations)'!B8*(EL28/Inputs!B27)^(1-Inputs!B20)*(EL19/'(Other Computations)'!B194)^Inputs!B20</f>
        <v>1049638.9433198511</v>
      </c>
      <c r="EM45" s="24">
        <f ca="1">'(Other Computations)'!B8*(EM28/Inputs!B27)^(1-Inputs!B20)*(EM19/'(Other Computations)'!B194)^Inputs!B20</f>
        <v>1048690.5611380117</v>
      </c>
      <c r="EN45" s="25">
        <f ca="1">SUM(EB45:EM45)</f>
        <v>12648031.404446024</v>
      </c>
    </row>
    <row r="46" spans="1:144" ht="12.75" customHeight="1" outlineLevel="1" x14ac:dyDescent="0.2">
      <c r="A46" s="9" t="str">
        <f>Labels!B78</f>
        <v>Output Shock</v>
      </c>
      <c r="B46" s="28">
        <f ca="1">NORMINV(RAND()*(1-2*Inputs!B58)+Inputs!B58,0,'(Other Computations)'!B208)</f>
        <v>-13017.35765269685</v>
      </c>
      <c r="C46" s="28">
        <f ca="1">NORMINV(RAND()*(1-2*Inputs!B58)+Inputs!B58,0,'(Other Computations)'!B208)</f>
        <v>4395.4985242598086</v>
      </c>
      <c r="D46" s="28">
        <f ca="1">NORMINV(RAND()*(1-2*Inputs!B58)+Inputs!B58,0,'(Other Computations)'!B208)</f>
        <v>9469.822541027479</v>
      </c>
      <c r="E46" s="28">
        <f ca="1">NORMINV(RAND()*(1-2*Inputs!B58)+Inputs!B58,0,'(Other Computations)'!B208)</f>
        <v>42757.213043772514</v>
      </c>
      <c r="F46" s="28">
        <f ca="1">NORMINV(RAND()*(1-2*Inputs!B58)+Inputs!B58,0,'(Other Computations)'!B208)</f>
        <v>-26066.496626526921</v>
      </c>
      <c r="G46" s="28">
        <f ca="1">NORMINV(RAND()*(1-2*Inputs!B58)+Inputs!B58,0,'(Other Computations)'!B208)</f>
        <v>-16786.856104952261</v>
      </c>
      <c r="H46" s="28">
        <f ca="1">NORMINV(RAND()*(1-2*Inputs!B58)+Inputs!B58,0,'(Other Computations)'!B208)</f>
        <v>41209.254430048379</v>
      </c>
      <c r="I46" s="28">
        <f ca="1">NORMINV(RAND()*(1-2*Inputs!B58)+Inputs!B58,0,'(Other Computations)'!B208)</f>
        <v>-60272.510547090613</v>
      </c>
      <c r="J46" s="28">
        <f ca="1">NORMINV(RAND()*(1-2*Inputs!B58)+Inputs!B58,0,'(Other Computations)'!B208)</f>
        <v>-15321.962695279992</v>
      </c>
      <c r="K46" s="28">
        <f ca="1">NORMINV(RAND()*(1-2*Inputs!B58)+Inputs!B58,0,'(Other Computations)'!B208)</f>
        <v>1948.7746844101894</v>
      </c>
      <c r="L46" s="28">
        <f ca="1">NORMINV(RAND()*(1-2*Inputs!B58)+Inputs!B58,0,'(Other Computations)'!B208)</f>
        <v>17682.053142790242</v>
      </c>
      <c r="M46" s="28">
        <f ca="1">NORMINV(RAND()*(1-2*Inputs!B58)+Inputs!B58,0,'(Other Computations)'!B208)</f>
        <v>-6306.0545362430903</v>
      </c>
      <c r="N46" s="29">
        <f ca="1">SUM(B46:M46)</f>
        <v>-20308.621796481104</v>
      </c>
      <c r="O46" s="28">
        <f ca="1">NORMINV(RAND()*(1-2*Inputs!B58)+Inputs!B58,0,'(Other Computations)'!B208)</f>
        <v>3359.5174827359674</v>
      </c>
      <c r="P46" s="28">
        <f ca="1">NORMINV(RAND()*(1-2*Inputs!B58)+Inputs!B58,0,'(Other Computations)'!B208)</f>
        <v>13009.398071453768</v>
      </c>
      <c r="Q46" s="28">
        <f ca="1">NORMINV(RAND()*(1-2*Inputs!B58)+Inputs!B58,0,'(Other Computations)'!B208)</f>
        <v>29088.346662734239</v>
      </c>
      <c r="R46" s="28">
        <f ca="1">NORMINV(RAND()*(1-2*Inputs!B58)+Inputs!B58,0,'(Other Computations)'!B208)</f>
        <v>-19199.39844350045</v>
      </c>
      <c r="S46" s="28">
        <f ca="1">NORMINV(RAND()*(1-2*Inputs!B58)+Inputs!B58,0,'(Other Computations)'!B208)</f>
        <v>-15139.95879706129</v>
      </c>
      <c r="T46" s="28">
        <f ca="1">NORMINV(RAND()*(1-2*Inputs!B58)+Inputs!B58,0,'(Other Computations)'!B208)</f>
        <v>-24870.927336601009</v>
      </c>
      <c r="U46" s="28">
        <f ca="1">NORMINV(RAND()*(1-2*Inputs!B58)+Inputs!B58,0,'(Other Computations)'!B208)</f>
        <v>24473.657674110862</v>
      </c>
      <c r="V46" s="28">
        <f ca="1">NORMINV(RAND()*(1-2*Inputs!B58)+Inputs!B58,0,'(Other Computations)'!B208)</f>
        <v>31734.938551265073</v>
      </c>
      <c r="W46" s="28">
        <f ca="1">NORMINV(RAND()*(1-2*Inputs!B58)+Inputs!B58,0,'(Other Computations)'!B208)</f>
        <v>-46067.785414111291</v>
      </c>
      <c r="X46" s="28">
        <f ca="1">NORMINV(RAND()*(1-2*Inputs!B58)+Inputs!B58,0,'(Other Computations)'!B208)</f>
        <v>2225.3789264480301</v>
      </c>
      <c r="Y46" s="28">
        <f ca="1">NORMINV(RAND()*(1-2*Inputs!B58)+Inputs!B58,0,'(Other Computations)'!B208)</f>
        <v>-3677.1398385405782</v>
      </c>
      <c r="Z46" s="28">
        <f ca="1">NORMINV(RAND()*(1-2*Inputs!B58)+Inputs!B58,0,'(Other Computations)'!B208)</f>
        <v>2370.8052445253443</v>
      </c>
      <c r="AA46" s="29">
        <f ca="1">SUM(O46:Z46)</f>
        <v>-2693.1672165413302</v>
      </c>
      <c r="AB46" s="28">
        <f ca="1">NORMINV(RAND()*(1-2*Inputs!B58)+Inputs!B58,0,'(Other Computations)'!B208)</f>
        <v>33178.435655871697</v>
      </c>
      <c r="AC46" s="28">
        <f ca="1">NORMINV(RAND()*(1-2*Inputs!B58)+Inputs!B58,0,'(Other Computations)'!B208)</f>
        <v>-36785.507861776816</v>
      </c>
      <c r="AD46" s="28">
        <f ca="1">NORMINV(RAND()*(1-2*Inputs!B58)+Inputs!B58,0,'(Other Computations)'!B208)</f>
        <v>5073.1939345680712</v>
      </c>
      <c r="AE46" s="28">
        <f ca="1">NORMINV(RAND()*(1-2*Inputs!B58)+Inputs!B58,0,'(Other Computations)'!B208)</f>
        <v>-19954.093090540646</v>
      </c>
      <c r="AF46" s="28">
        <f ca="1">NORMINV(RAND()*(1-2*Inputs!B58)+Inputs!B58,0,'(Other Computations)'!B208)</f>
        <v>25743.925181850525</v>
      </c>
      <c r="AG46" s="28">
        <f ca="1">NORMINV(RAND()*(1-2*Inputs!B58)+Inputs!B58,0,'(Other Computations)'!B208)</f>
        <v>13884.977194658262</v>
      </c>
      <c r="AH46" s="28">
        <f ca="1">NORMINV(RAND()*(1-2*Inputs!B58)+Inputs!B58,0,'(Other Computations)'!B208)</f>
        <v>-36523.901335833871</v>
      </c>
      <c r="AI46" s="28">
        <f ca="1">NORMINV(RAND()*(1-2*Inputs!B58)+Inputs!B58,0,'(Other Computations)'!B208)</f>
        <v>5623.3428527072101</v>
      </c>
      <c r="AJ46" s="28">
        <f ca="1">NORMINV(RAND()*(1-2*Inputs!B58)+Inputs!B58,0,'(Other Computations)'!B208)</f>
        <v>-885.0958596836183</v>
      </c>
      <c r="AK46" s="28">
        <f ca="1">NORMINV(RAND()*(1-2*Inputs!B58)+Inputs!B58,0,'(Other Computations)'!B208)</f>
        <v>32912.594820053891</v>
      </c>
      <c r="AL46" s="28">
        <f ca="1">NORMINV(RAND()*(1-2*Inputs!B58)+Inputs!B58,0,'(Other Computations)'!B208)</f>
        <v>10094.975154836357</v>
      </c>
      <c r="AM46" s="28">
        <f ca="1">NORMINV(RAND()*(1-2*Inputs!B58)+Inputs!B58,0,'(Other Computations)'!B208)</f>
        <v>23639.617460187677</v>
      </c>
      <c r="AN46" s="29">
        <f ca="1">SUM(AB46:AM46)</f>
        <v>56002.46410689874</v>
      </c>
      <c r="AO46" s="28">
        <f ca="1">NORMINV(RAND()*(1-2*Inputs!B58)+Inputs!B58,0,'(Other Computations)'!B208)</f>
        <v>60626.079810142626</v>
      </c>
      <c r="AP46" s="28">
        <f ca="1">NORMINV(RAND()*(1-2*Inputs!B58)+Inputs!B58,0,'(Other Computations)'!B208)</f>
        <v>-4027.828406894766</v>
      </c>
      <c r="AQ46" s="28">
        <f ca="1">NORMINV(RAND()*(1-2*Inputs!B58)+Inputs!B58,0,'(Other Computations)'!B208)</f>
        <v>-29898.165587857162</v>
      </c>
      <c r="AR46" s="28">
        <f ca="1">NORMINV(RAND()*(1-2*Inputs!B58)+Inputs!B58,0,'(Other Computations)'!B208)</f>
        <v>39298.090189461858</v>
      </c>
      <c r="AS46" s="28">
        <f ca="1">NORMINV(RAND()*(1-2*Inputs!B58)+Inputs!B58,0,'(Other Computations)'!B208)</f>
        <v>54314.979639875703</v>
      </c>
      <c r="AT46" s="28">
        <f ca="1">NORMINV(RAND()*(1-2*Inputs!B58)+Inputs!B58,0,'(Other Computations)'!B208)</f>
        <v>-33155.35559852617</v>
      </c>
      <c r="AU46" s="28">
        <f ca="1">NORMINV(RAND()*(1-2*Inputs!B58)+Inputs!B58,0,'(Other Computations)'!B208)</f>
        <v>-6626.8232669516101</v>
      </c>
      <c r="AV46" s="28">
        <f ca="1">NORMINV(RAND()*(1-2*Inputs!B58)+Inputs!B58,0,'(Other Computations)'!B208)</f>
        <v>-3223.582884416769</v>
      </c>
      <c r="AW46" s="28">
        <f ca="1">NORMINV(RAND()*(1-2*Inputs!B58)+Inputs!B58,0,'(Other Computations)'!B208)</f>
        <v>27204.111840031397</v>
      </c>
      <c r="AX46" s="28">
        <f ca="1">NORMINV(RAND()*(1-2*Inputs!B58)+Inputs!B58,0,'(Other Computations)'!B208)</f>
        <v>27655.231436055998</v>
      </c>
      <c r="AY46" s="28">
        <f ca="1">NORMINV(RAND()*(1-2*Inputs!B58)+Inputs!B58,0,'(Other Computations)'!B208)</f>
        <v>-15589.205618666454</v>
      </c>
      <c r="AZ46" s="28">
        <f ca="1">NORMINV(RAND()*(1-2*Inputs!B58)+Inputs!B58,0,'(Other Computations)'!B208)</f>
        <v>21318.446884917339</v>
      </c>
      <c r="BA46" s="29">
        <f ca="1">SUM(AO46:AZ46)</f>
        <v>137895.97843717199</v>
      </c>
      <c r="BB46" s="28">
        <f ca="1">NORMINV(RAND()*(1-2*Inputs!B58)+Inputs!B58,0,'(Other Computations)'!B208)</f>
        <v>47795.578987848028</v>
      </c>
      <c r="BC46" s="28">
        <f ca="1">NORMINV(RAND()*(1-2*Inputs!B58)+Inputs!B58,0,'(Other Computations)'!B208)</f>
        <v>48044.135323883078</v>
      </c>
      <c r="BD46" s="28">
        <f ca="1">NORMINV(RAND()*(1-2*Inputs!B58)+Inputs!B58,0,'(Other Computations)'!B208)</f>
        <v>36342.525825240918</v>
      </c>
      <c r="BE46" s="28">
        <f ca="1">NORMINV(RAND()*(1-2*Inputs!B58)+Inputs!B58,0,'(Other Computations)'!B208)</f>
        <v>-15678.045837919935</v>
      </c>
      <c r="BF46" s="28">
        <f ca="1">NORMINV(RAND()*(1-2*Inputs!B58)+Inputs!B58,0,'(Other Computations)'!B208)</f>
        <v>23241.572383974177</v>
      </c>
      <c r="BG46" s="28">
        <f ca="1">NORMINV(RAND()*(1-2*Inputs!B58)+Inputs!B58,0,'(Other Computations)'!B208)</f>
        <v>-27327.171464227973</v>
      </c>
      <c r="BH46" s="28">
        <f ca="1">NORMINV(RAND()*(1-2*Inputs!B58)+Inputs!B58,0,'(Other Computations)'!B208)</f>
        <v>1664.7481883835758</v>
      </c>
      <c r="BI46" s="28">
        <f ca="1">NORMINV(RAND()*(1-2*Inputs!B58)+Inputs!B58,0,'(Other Computations)'!B208)</f>
        <v>30163.546170700738</v>
      </c>
      <c r="BJ46" s="28">
        <f ca="1">NORMINV(RAND()*(1-2*Inputs!B58)+Inputs!B58,0,'(Other Computations)'!B208)</f>
        <v>7304.9519615563604</v>
      </c>
      <c r="BK46" s="28">
        <f ca="1">NORMINV(RAND()*(1-2*Inputs!B58)+Inputs!B58,0,'(Other Computations)'!B208)</f>
        <v>-19394.350429544382</v>
      </c>
      <c r="BL46" s="28">
        <f ca="1">NORMINV(RAND()*(1-2*Inputs!B58)+Inputs!B58,0,'(Other Computations)'!B208)</f>
        <v>43946.204918160314</v>
      </c>
      <c r="BM46" s="28">
        <f ca="1">NORMINV(RAND()*(1-2*Inputs!B58)+Inputs!B58,0,'(Other Computations)'!B208)</f>
        <v>41689.512542509598</v>
      </c>
      <c r="BN46" s="29">
        <f ca="1">SUM(BB46:BM46)</f>
        <v>217793.20857056449</v>
      </c>
      <c r="BO46" s="28">
        <f ca="1">NORMINV(RAND()*(1-2*Inputs!B58)+Inputs!B58,0,'(Other Computations)'!B208)</f>
        <v>-1222.7587752004567</v>
      </c>
      <c r="BP46" s="28">
        <f ca="1">NORMINV(RAND()*(1-2*Inputs!B58)+Inputs!B58,0,'(Other Computations)'!B208)</f>
        <v>26547.715906390706</v>
      </c>
      <c r="BQ46" s="28">
        <f ca="1">NORMINV(RAND()*(1-2*Inputs!B58)+Inputs!B58,0,'(Other Computations)'!B208)</f>
        <v>13086.079179371247</v>
      </c>
      <c r="BR46" s="28">
        <f ca="1">NORMINV(RAND()*(1-2*Inputs!B58)+Inputs!B58,0,'(Other Computations)'!B208)</f>
        <v>14041.60420266154</v>
      </c>
      <c r="BS46" s="28">
        <f ca="1">NORMINV(RAND()*(1-2*Inputs!B58)+Inputs!B58,0,'(Other Computations)'!B208)</f>
        <v>-31014.458656110884</v>
      </c>
      <c r="BT46" s="28">
        <f ca="1">NORMINV(RAND()*(1-2*Inputs!B58)+Inputs!B58,0,'(Other Computations)'!B208)</f>
        <v>-21383.939875081727</v>
      </c>
      <c r="BU46" s="28">
        <f ca="1">NORMINV(RAND()*(1-2*Inputs!B58)+Inputs!B58,0,'(Other Computations)'!B208)</f>
        <v>-22757.914049252115</v>
      </c>
      <c r="BV46" s="28">
        <f ca="1">NORMINV(RAND()*(1-2*Inputs!B58)+Inputs!B58,0,'(Other Computations)'!B208)</f>
        <v>-29640.370999128725</v>
      </c>
      <c r="BW46" s="28">
        <f ca="1">NORMINV(RAND()*(1-2*Inputs!B58)+Inputs!B58,0,'(Other Computations)'!B208)</f>
        <v>7356.3798290568584</v>
      </c>
      <c r="BX46" s="28">
        <f ca="1">NORMINV(RAND()*(1-2*Inputs!B58)+Inputs!B58,0,'(Other Computations)'!B208)</f>
        <v>-38851.288295209393</v>
      </c>
      <c r="BY46" s="28">
        <f ca="1">NORMINV(RAND()*(1-2*Inputs!B58)+Inputs!B58,0,'(Other Computations)'!B208)</f>
        <v>39156.788006703224</v>
      </c>
      <c r="BZ46" s="28">
        <f ca="1">NORMINV(RAND()*(1-2*Inputs!B58)+Inputs!B58,0,'(Other Computations)'!B208)</f>
        <v>-29282.928559888944</v>
      </c>
      <c r="CA46" s="29">
        <f ca="1">SUM(BO46:BZ46)</f>
        <v>-73965.092085688666</v>
      </c>
      <c r="CB46" s="28">
        <f ca="1">NORMINV(RAND()*(1-2*Inputs!B58)+Inputs!B58,0,'(Other Computations)'!B208)</f>
        <v>49621.037335079302</v>
      </c>
      <c r="CC46" s="28">
        <f ca="1">NORMINV(RAND()*(1-2*Inputs!B58)+Inputs!B58,0,'(Other Computations)'!B208)</f>
        <v>44635.757896034433</v>
      </c>
      <c r="CD46" s="28">
        <f ca="1">NORMINV(RAND()*(1-2*Inputs!B58)+Inputs!B58,0,'(Other Computations)'!B208)</f>
        <v>24652.487951296393</v>
      </c>
      <c r="CE46" s="28">
        <f ca="1">NORMINV(RAND()*(1-2*Inputs!B58)+Inputs!B58,0,'(Other Computations)'!B208)</f>
        <v>-9407.9978657675274</v>
      </c>
      <c r="CF46" s="28">
        <f ca="1">NORMINV(RAND()*(1-2*Inputs!B58)+Inputs!B58,0,'(Other Computations)'!B208)</f>
        <v>-26386.87874246902</v>
      </c>
      <c r="CG46" s="28">
        <f ca="1">NORMINV(RAND()*(1-2*Inputs!B58)+Inputs!B58,0,'(Other Computations)'!B208)</f>
        <v>-380.9641538689192</v>
      </c>
      <c r="CH46" s="28">
        <f ca="1">NORMINV(RAND()*(1-2*Inputs!B58)+Inputs!B58,0,'(Other Computations)'!B208)</f>
        <v>-30152.684890135086</v>
      </c>
      <c r="CI46" s="28">
        <f ca="1">NORMINV(RAND()*(1-2*Inputs!B58)+Inputs!B58,0,'(Other Computations)'!B208)</f>
        <v>14346.268115629073</v>
      </c>
      <c r="CJ46" s="28">
        <f ca="1">NORMINV(RAND()*(1-2*Inputs!B58)+Inputs!B58,0,'(Other Computations)'!B208)</f>
        <v>28778.846987476849</v>
      </c>
      <c r="CK46" s="28">
        <f ca="1">NORMINV(RAND()*(1-2*Inputs!B58)+Inputs!B58,0,'(Other Computations)'!B208)</f>
        <v>43036.670025671541</v>
      </c>
      <c r="CL46" s="28">
        <f ca="1">NORMINV(RAND()*(1-2*Inputs!B58)+Inputs!B58,0,'(Other Computations)'!B208)</f>
        <v>-14074.073215832912</v>
      </c>
      <c r="CM46" s="28">
        <f ca="1">NORMINV(RAND()*(1-2*Inputs!B58)+Inputs!B58,0,'(Other Computations)'!B208)</f>
        <v>14282.487571250866</v>
      </c>
      <c r="CN46" s="29">
        <f ca="1">SUM(CB46:CM46)</f>
        <v>138950.95701436501</v>
      </c>
      <c r="CO46" s="28">
        <f ca="1">NORMINV(RAND()*(1-2*Inputs!B58)+Inputs!B58,0,'(Other Computations)'!B208)</f>
        <v>6439.5399837664445</v>
      </c>
      <c r="CP46" s="28">
        <f ca="1">NORMINV(RAND()*(1-2*Inputs!B58)+Inputs!B58,0,'(Other Computations)'!B208)</f>
        <v>506.99802258358284</v>
      </c>
      <c r="CQ46" s="28">
        <f ca="1">NORMINV(RAND()*(1-2*Inputs!B58)+Inputs!B58,0,'(Other Computations)'!B208)</f>
        <v>2002.4718012615429</v>
      </c>
      <c r="CR46" s="28">
        <f ca="1">NORMINV(RAND()*(1-2*Inputs!B58)+Inputs!B58,0,'(Other Computations)'!B208)</f>
        <v>5215.7944522566686</v>
      </c>
      <c r="CS46" s="28">
        <f ca="1">NORMINV(RAND()*(1-2*Inputs!B58)+Inputs!B58,0,'(Other Computations)'!B208)</f>
        <v>3372.7136878024421</v>
      </c>
      <c r="CT46" s="28">
        <f ca="1">NORMINV(RAND()*(1-2*Inputs!B58)+Inputs!B58,0,'(Other Computations)'!B208)</f>
        <v>-46011.113760930173</v>
      </c>
      <c r="CU46" s="28">
        <f ca="1">NORMINV(RAND()*(1-2*Inputs!B58)+Inputs!B58,0,'(Other Computations)'!B208)</f>
        <v>36409.003851276888</v>
      </c>
      <c r="CV46" s="28">
        <f ca="1">NORMINV(RAND()*(1-2*Inputs!B58)+Inputs!B58,0,'(Other Computations)'!B208)</f>
        <v>-22534.157182418177</v>
      </c>
      <c r="CW46" s="28">
        <f ca="1">NORMINV(RAND()*(1-2*Inputs!B58)+Inputs!B58,0,'(Other Computations)'!B208)</f>
        <v>-11172.579023973734</v>
      </c>
      <c r="CX46" s="28">
        <f ca="1">NORMINV(RAND()*(1-2*Inputs!B58)+Inputs!B58,0,'(Other Computations)'!B208)</f>
        <v>-54373.832816957511</v>
      </c>
      <c r="CY46" s="28">
        <f ca="1">NORMINV(RAND()*(1-2*Inputs!B58)+Inputs!B58,0,'(Other Computations)'!B208)</f>
        <v>-18301.500911137344</v>
      </c>
      <c r="CZ46" s="28">
        <f ca="1">NORMINV(RAND()*(1-2*Inputs!B58)+Inputs!B58,0,'(Other Computations)'!B208)</f>
        <v>-15406.186245196102</v>
      </c>
      <c r="DA46" s="29">
        <f ca="1">SUM(CO46:CZ46)</f>
        <v>-113852.84814166547</v>
      </c>
      <c r="DB46" s="28">
        <f ca="1">NORMINV(RAND()*(1-2*Inputs!B58)+Inputs!B58,0,'(Other Computations)'!B208)</f>
        <v>2651.7020448058011</v>
      </c>
      <c r="DC46" s="28">
        <f ca="1">NORMINV(RAND()*(1-2*Inputs!B58)+Inputs!B58,0,'(Other Computations)'!B208)</f>
        <v>54027.350403714699</v>
      </c>
      <c r="DD46" s="28">
        <f ca="1">NORMINV(RAND()*(1-2*Inputs!B58)+Inputs!B58,0,'(Other Computations)'!B208)</f>
        <v>-41072.477746072349</v>
      </c>
      <c r="DE46" s="28">
        <f ca="1">NORMINV(RAND()*(1-2*Inputs!B58)+Inputs!B58,0,'(Other Computations)'!B208)</f>
        <v>26274.214923473548</v>
      </c>
      <c r="DF46" s="28">
        <f ca="1">NORMINV(RAND()*(1-2*Inputs!B58)+Inputs!B58,0,'(Other Computations)'!B208)</f>
        <v>63208.522194120298</v>
      </c>
      <c r="DG46" s="28">
        <f ca="1">NORMINV(RAND()*(1-2*Inputs!B58)+Inputs!B58,0,'(Other Computations)'!B208)</f>
        <v>-608.53235408299952</v>
      </c>
      <c r="DH46" s="28">
        <f ca="1">NORMINV(RAND()*(1-2*Inputs!B58)+Inputs!B58,0,'(Other Computations)'!B208)</f>
        <v>-16018.64973971878</v>
      </c>
      <c r="DI46" s="28">
        <f ca="1">NORMINV(RAND()*(1-2*Inputs!B58)+Inputs!B58,0,'(Other Computations)'!B208)</f>
        <v>-20627.595678621736</v>
      </c>
      <c r="DJ46" s="28">
        <f ca="1">NORMINV(RAND()*(1-2*Inputs!B58)+Inputs!B58,0,'(Other Computations)'!B208)</f>
        <v>-13182.656849621848</v>
      </c>
      <c r="DK46" s="28">
        <f ca="1">NORMINV(RAND()*(1-2*Inputs!B58)+Inputs!B58,0,'(Other Computations)'!B208)</f>
        <v>-57170.90604050894</v>
      </c>
      <c r="DL46" s="28">
        <f ca="1">NORMINV(RAND()*(1-2*Inputs!B58)+Inputs!B58,0,'(Other Computations)'!B208)</f>
        <v>-52543.035128702475</v>
      </c>
      <c r="DM46" s="28">
        <f ca="1">NORMINV(RAND()*(1-2*Inputs!B58)+Inputs!B58,0,'(Other Computations)'!B208)</f>
        <v>-6847.7097234814792</v>
      </c>
      <c r="DN46" s="29">
        <f ca="1">SUM(DB46:DM46)</f>
        <v>-61909.773694696261</v>
      </c>
      <c r="DO46" s="28">
        <f ca="1">NORMINV(RAND()*(1-2*Inputs!B58)+Inputs!B58,0,'(Other Computations)'!B208)</f>
        <v>63123.394745770172</v>
      </c>
      <c r="DP46" s="28">
        <f ca="1">NORMINV(RAND()*(1-2*Inputs!B58)+Inputs!B58,0,'(Other Computations)'!B208)</f>
        <v>43013.370871145868</v>
      </c>
      <c r="DQ46" s="28">
        <f ca="1">NORMINV(RAND()*(1-2*Inputs!B58)+Inputs!B58,0,'(Other Computations)'!B208)</f>
        <v>-8780.5009292292107</v>
      </c>
      <c r="DR46" s="28">
        <f ca="1">NORMINV(RAND()*(1-2*Inputs!B58)+Inputs!B58,0,'(Other Computations)'!B208)</f>
        <v>49152.07306432983</v>
      </c>
      <c r="DS46" s="28">
        <f ca="1">NORMINV(RAND()*(1-2*Inputs!B58)+Inputs!B58,0,'(Other Computations)'!B208)</f>
        <v>-20405.437128072335</v>
      </c>
      <c r="DT46" s="28">
        <f ca="1">NORMINV(RAND()*(1-2*Inputs!B58)+Inputs!B58,0,'(Other Computations)'!B208)</f>
        <v>29879.505552644172</v>
      </c>
      <c r="DU46" s="28">
        <f ca="1">NORMINV(RAND()*(1-2*Inputs!B58)+Inputs!B58,0,'(Other Computations)'!B208)</f>
        <v>11730.277733369001</v>
      </c>
      <c r="DV46" s="28">
        <f ca="1">NORMINV(RAND()*(1-2*Inputs!B58)+Inputs!B58,0,'(Other Computations)'!B208)</f>
        <v>9393.6995880413797</v>
      </c>
      <c r="DW46" s="28">
        <f ca="1">NORMINV(RAND()*(1-2*Inputs!B58)+Inputs!B58,0,'(Other Computations)'!B208)</f>
        <v>50223.960052429582</v>
      </c>
      <c r="DX46" s="28">
        <f ca="1">NORMINV(RAND()*(1-2*Inputs!B58)+Inputs!B58,0,'(Other Computations)'!B208)</f>
        <v>-27263.255580905741</v>
      </c>
      <c r="DY46" s="28">
        <f ca="1">NORMINV(RAND()*(1-2*Inputs!B58)+Inputs!B58,0,'(Other Computations)'!B208)</f>
        <v>-17126.477839403247</v>
      </c>
      <c r="DZ46" s="28">
        <f ca="1">NORMINV(RAND()*(1-2*Inputs!B58)+Inputs!B58,0,'(Other Computations)'!B208)</f>
        <v>-9924.3314977410755</v>
      </c>
      <c r="EA46" s="29">
        <f ca="1">SUM(DO46:DZ46)</f>
        <v>173016.27863237841</v>
      </c>
      <c r="EB46" s="28">
        <f ca="1">NORMINV(RAND()*(1-2*Inputs!B58)+Inputs!B58,0,'(Other Computations)'!B208)</f>
        <v>21488.826498550668</v>
      </c>
      <c r="EC46" s="28">
        <f ca="1">NORMINV(RAND()*(1-2*Inputs!B58)+Inputs!B58,0,'(Other Computations)'!B208)</f>
        <v>28789.06252613692</v>
      </c>
      <c r="ED46" s="28">
        <f ca="1">NORMINV(RAND()*(1-2*Inputs!B58)+Inputs!B58,0,'(Other Computations)'!B208)</f>
        <v>7834.483073311696</v>
      </c>
      <c r="EE46" s="28">
        <f ca="1">NORMINV(RAND()*(1-2*Inputs!B58)+Inputs!B58,0,'(Other Computations)'!B208)</f>
        <v>-18418.672140431576</v>
      </c>
      <c r="EF46" s="28">
        <f ca="1">NORMINV(RAND()*(1-2*Inputs!B58)+Inputs!B58,0,'(Other Computations)'!B208)</f>
        <v>9681.2580453116643</v>
      </c>
      <c r="EG46" s="28">
        <f ca="1">NORMINV(RAND()*(1-2*Inputs!B58)+Inputs!B58,0,'(Other Computations)'!B208)</f>
        <v>35012.511930255161</v>
      </c>
      <c r="EH46" s="28">
        <f ca="1">NORMINV(RAND()*(1-2*Inputs!B58)+Inputs!B58,0,'(Other Computations)'!B208)</f>
        <v>-20511.709115541897</v>
      </c>
      <c r="EI46" s="28">
        <f ca="1">NORMINV(RAND()*(1-2*Inputs!B58)+Inputs!B58,0,'(Other Computations)'!B208)</f>
        <v>21340.823716330822</v>
      </c>
      <c r="EJ46" s="28">
        <f ca="1">NORMINV(RAND()*(1-2*Inputs!B58)+Inputs!B58,0,'(Other Computations)'!B208)</f>
        <v>18984.29774116437</v>
      </c>
      <c r="EK46" s="28">
        <f ca="1">NORMINV(RAND()*(1-2*Inputs!B58)+Inputs!B58,0,'(Other Computations)'!B208)</f>
        <v>-10921.875273834899</v>
      </c>
      <c r="EL46" s="28">
        <f ca="1">NORMINV(RAND()*(1-2*Inputs!B58)+Inputs!B58,0,'(Other Computations)'!B208)</f>
        <v>45277.911810086116</v>
      </c>
      <c r="EM46" s="28">
        <f ca="1">NORMINV(RAND()*(1-2*Inputs!B58)+Inputs!B58,0,'(Other Computations)'!B208)</f>
        <v>-9413.6425094712922</v>
      </c>
      <c r="EN46" s="29">
        <f ca="1">SUM(EB46:EM46)</f>
        <v>129143.27630186775</v>
      </c>
    </row>
    <row r="47" spans="1:144" ht="12.75" customHeight="1" outlineLevel="1" x14ac:dyDescent="0.2"/>
    <row r="48" spans="1:144" ht="12.75" customHeight="1" outlineLevel="1" x14ac:dyDescent="0.2"/>
    <row r="49" spans="1:144" ht="12.75" customHeight="1" x14ac:dyDescent="0.2">
      <c r="A49" s="3" t="str">
        <f>"Government"</f>
        <v>Government</v>
      </c>
    </row>
    <row r="50" spans="1:144" ht="12.75" customHeight="1" outlineLevel="1" x14ac:dyDescent="0.2">
      <c r="A50" s="2" t="str">
        <f>" "</f>
        <v xml:space="preserve"> </v>
      </c>
    </row>
    <row r="51" spans="1:144" ht="12.75" customHeight="1" outlineLevel="1" x14ac:dyDescent="0.2">
      <c r="B51" s="19" t="str">
        <f>ZZZ__FnCalls!F7</f>
        <v>MMM 2010</v>
      </c>
      <c r="C51" s="20" t="str">
        <f>ZZZ__FnCalls!F8</f>
        <v>MMM 2010</v>
      </c>
      <c r="D51" s="20" t="str">
        <f>ZZZ__FnCalls!F9</f>
        <v>MMM 2010</v>
      </c>
      <c r="E51" s="20" t="str">
        <f>ZZZ__FnCalls!F10</f>
        <v>MMM 2010</v>
      </c>
      <c r="F51" s="20" t="str">
        <f>ZZZ__FnCalls!F11</f>
        <v>MMM 2010</v>
      </c>
      <c r="G51" s="20" t="str">
        <f>ZZZ__FnCalls!F12</f>
        <v>MMM 2010</v>
      </c>
      <c r="H51" s="20" t="str">
        <f>ZZZ__FnCalls!F13</f>
        <v>MMM 2010</v>
      </c>
      <c r="I51" s="20" t="str">
        <f>ZZZ__FnCalls!F14</f>
        <v>MMM 2010</v>
      </c>
      <c r="J51" s="20" t="str">
        <f>ZZZ__FnCalls!F15</f>
        <v>MMM 2010</v>
      </c>
      <c r="K51" s="20" t="str">
        <f>ZZZ__FnCalls!F16</f>
        <v>MMM 2010</v>
      </c>
      <c r="L51" s="20" t="str">
        <f>ZZZ__FnCalls!F17</f>
        <v>MMM 2010</v>
      </c>
      <c r="M51" s="20" t="str">
        <f>ZZZ__FnCalls!F18</f>
        <v>MMM 2010</v>
      </c>
      <c r="N51" s="21" t="str">
        <f>ZZZ__FnCalls!H7</f>
        <v>2010</v>
      </c>
      <c r="O51" s="20" t="str">
        <f>ZZZ__FnCalls!F19</f>
        <v>MMM 2011</v>
      </c>
      <c r="P51" s="20" t="str">
        <f>ZZZ__FnCalls!F20</f>
        <v>MMM 2011</v>
      </c>
      <c r="Q51" s="20" t="str">
        <f>ZZZ__FnCalls!F21</f>
        <v>MMM 2011</v>
      </c>
      <c r="R51" s="20" t="str">
        <f>ZZZ__FnCalls!F22</f>
        <v>MMM 2011</v>
      </c>
      <c r="S51" s="20" t="str">
        <f>ZZZ__FnCalls!F23</f>
        <v>MMM 2011</v>
      </c>
      <c r="T51" s="20" t="str">
        <f>ZZZ__FnCalls!F24</f>
        <v>MMM 2011</v>
      </c>
      <c r="U51" s="20" t="str">
        <f>ZZZ__FnCalls!F25</f>
        <v>MMM 2011</v>
      </c>
      <c r="V51" s="20" t="str">
        <f>ZZZ__FnCalls!F26</f>
        <v>MMM 2011</v>
      </c>
      <c r="W51" s="20" t="str">
        <f>ZZZ__FnCalls!F27</f>
        <v>MMM 2011</v>
      </c>
      <c r="X51" s="20" t="str">
        <f>ZZZ__FnCalls!F28</f>
        <v>MMM 2011</v>
      </c>
      <c r="Y51" s="20" t="str">
        <f>ZZZ__FnCalls!F29</f>
        <v>MMM 2011</v>
      </c>
      <c r="Z51" s="20" t="str">
        <f>ZZZ__FnCalls!F30</f>
        <v>MMM 2011</v>
      </c>
      <c r="AA51" s="21" t="str">
        <f>ZZZ__FnCalls!H19</f>
        <v>2011</v>
      </c>
      <c r="AB51" s="20" t="str">
        <f>ZZZ__FnCalls!F31</f>
        <v>MMM 2012</v>
      </c>
      <c r="AC51" s="20" t="str">
        <f>ZZZ__FnCalls!F32</f>
        <v>MMM 2012</v>
      </c>
      <c r="AD51" s="20" t="str">
        <f>ZZZ__FnCalls!F33</f>
        <v>MMM 2012</v>
      </c>
      <c r="AE51" s="20" t="str">
        <f>ZZZ__FnCalls!F34</f>
        <v>MMM 2012</v>
      </c>
      <c r="AF51" s="20" t="str">
        <f>ZZZ__FnCalls!F35</f>
        <v>MMM 2012</v>
      </c>
      <c r="AG51" s="20" t="str">
        <f>ZZZ__FnCalls!F36</f>
        <v>MMM 2012</v>
      </c>
      <c r="AH51" s="20" t="str">
        <f>ZZZ__FnCalls!F37</f>
        <v>MMM 2012</v>
      </c>
      <c r="AI51" s="20" t="str">
        <f>ZZZ__FnCalls!F38</f>
        <v>MMM 2012</v>
      </c>
      <c r="AJ51" s="20" t="str">
        <f>ZZZ__FnCalls!F39</f>
        <v>MMM 2012</v>
      </c>
      <c r="AK51" s="20" t="str">
        <f>ZZZ__FnCalls!F40</f>
        <v>MMM 2012</v>
      </c>
      <c r="AL51" s="20" t="str">
        <f>ZZZ__FnCalls!F41</f>
        <v>MMM 2012</v>
      </c>
      <c r="AM51" s="20" t="str">
        <f>ZZZ__FnCalls!F42</f>
        <v>MMM 2012</v>
      </c>
      <c r="AN51" s="21" t="str">
        <f>ZZZ__FnCalls!H31</f>
        <v>2012</v>
      </c>
      <c r="AO51" s="20" t="str">
        <f>ZZZ__FnCalls!F43</f>
        <v>MMM 2013</v>
      </c>
      <c r="AP51" s="20" t="str">
        <f>ZZZ__FnCalls!F44</f>
        <v>MMM 2013</v>
      </c>
      <c r="AQ51" s="20" t="str">
        <f>ZZZ__FnCalls!F45</f>
        <v>MMM 2013</v>
      </c>
      <c r="AR51" s="20" t="str">
        <f>ZZZ__FnCalls!F46</f>
        <v>MMM 2013</v>
      </c>
      <c r="AS51" s="20" t="str">
        <f>ZZZ__FnCalls!F47</f>
        <v>MMM 2013</v>
      </c>
      <c r="AT51" s="20" t="str">
        <f>ZZZ__FnCalls!F48</f>
        <v>MMM 2013</v>
      </c>
      <c r="AU51" s="20" t="str">
        <f>ZZZ__FnCalls!F49</f>
        <v>MMM 2013</v>
      </c>
      <c r="AV51" s="20" t="str">
        <f>ZZZ__FnCalls!F50</f>
        <v>MMM 2013</v>
      </c>
      <c r="AW51" s="20" t="str">
        <f>ZZZ__FnCalls!F51</f>
        <v>MMM 2013</v>
      </c>
      <c r="AX51" s="20" t="str">
        <f>ZZZ__FnCalls!F52</f>
        <v>MMM 2013</v>
      </c>
      <c r="AY51" s="20" t="str">
        <f>ZZZ__FnCalls!F53</f>
        <v>MMM 2013</v>
      </c>
      <c r="AZ51" s="20" t="str">
        <f>ZZZ__FnCalls!F54</f>
        <v>MMM 2013</v>
      </c>
      <c r="BA51" s="21" t="str">
        <f>ZZZ__FnCalls!H43</f>
        <v>2013</v>
      </c>
      <c r="BB51" s="20" t="str">
        <f>ZZZ__FnCalls!F55</f>
        <v>MMM 2014</v>
      </c>
      <c r="BC51" s="20" t="str">
        <f>ZZZ__FnCalls!F56</f>
        <v>MMM 2014</v>
      </c>
      <c r="BD51" s="20" t="str">
        <f>ZZZ__FnCalls!F57</f>
        <v>MMM 2014</v>
      </c>
      <c r="BE51" s="20" t="str">
        <f>ZZZ__FnCalls!F58</f>
        <v>MMM 2014</v>
      </c>
      <c r="BF51" s="20" t="str">
        <f>ZZZ__FnCalls!F59</f>
        <v>MMM 2014</v>
      </c>
      <c r="BG51" s="20" t="str">
        <f>ZZZ__FnCalls!F60</f>
        <v>MMM 2014</v>
      </c>
      <c r="BH51" s="20" t="str">
        <f>ZZZ__FnCalls!F61</f>
        <v>MMM 2014</v>
      </c>
      <c r="BI51" s="20" t="str">
        <f>ZZZ__FnCalls!F62</f>
        <v>MMM 2014</v>
      </c>
      <c r="BJ51" s="20" t="str">
        <f>ZZZ__FnCalls!F63</f>
        <v>MMM 2014</v>
      </c>
      <c r="BK51" s="20" t="str">
        <f>ZZZ__FnCalls!F64</f>
        <v>MMM 2014</v>
      </c>
      <c r="BL51" s="20" t="str">
        <f>ZZZ__FnCalls!F65</f>
        <v>MMM 2014</v>
      </c>
      <c r="BM51" s="20" t="str">
        <f>ZZZ__FnCalls!F66</f>
        <v>MMM 2014</v>
      </c>
      <c r="BN51" s="21" t="str">
        <f>ZZZ__FnCalls!H55</f>
        <v>2014</v>
      </c>
      <c r="BO51" s="20" t="str">
        <f>ZZZ__FnCalls!F67</f>
        <v>MMM 2015</v>
      </c>
      <c r="BP51" s="20" t="str">
        <f>ZZZ__FnCalls!F68</f>
        <v>MMM 2015</v>
      </c>
      <c r="BQ51" s="20" t="str">
        <f>ZZZ__FnCalls!F69</f>
        <v>MMM 2015</v>
      </c>
      <c r="BR51" s="20" t="str">
        <f>ZZZ__FnCalls!F70</f>
        <v>MMM 2015</v>
      </c>
      <c r="BS51" s="20" t="str">
        <f>ZZZ__FnCalls!F71</f>
        <v>MMM 2015</v>
      </c>
      <c r="BT51" s="20" t="str">
        <f>ZZZ__FnCalls!F72</f>
        <v>MMM 2015</v>
      </c>
      <c r="BU51" s="20" t="str">
        <f>ZZZ__FnCalls!F73</f>
        <v>MMM 2015</v>
      </c>
      <c r="BV51" s="20" t="str">
        <f>ZZZ__FnCalls!F74</f>
        <v>MMM 2015</v>
      </c>
      <c r="BW51" s="20" t="str">
        <f>ZZZ__FnCalls!F75</f>
        <v>MMM 2015</v>
      </c>
      <c r="BX51" s="20" t="str">
        <f>ZZZ__FnCalls!F76</f>
        <v>MMM 2015</v>
      </c>
      <c r="BY51" s="20" t="str">
        <f>ZZZ__FnCalls!F77</f>
        <v>MMM 2015</v>
      </c>
      <c r="BZ51" s="20" t="str">
        <f>ZZZ__FnCalls!F78</f>
        <v>MMM 2015</v>
      </c>
      <c r="CA51" s="21" t="str">
        <f>ZZZ__FnCalls!H67</f>
        <v>2015</v>
      </c>
      <c r="CB51" s="20" t="str">
        <f>ZZZ__FnCalls!F79</f>
        <v>MMM 2016</v>
      </c>
      <c r="CC51" s="20" t="str">
        <f>ZZZ__FnCalls!F80</f>
        <v>MMM 2016</v>
      </c>
      <c r="CD51" s="20" t="str">
        <f>ZZZ__FnCalls!F81</f>
        <v>MMM 2016</v>
      </c>
      <c r="CE51" s="20" t="str">
        <f>ZZZ__FnCalls!F82</f>
        <v>MMM 2016</v>
      </c>
      <c r="CF51" s="20" t="str">
        <f>ZZZ__FnCalls!F83</f>
        <v>MMM 2016</v>
      </c>
      <c r="CG51" s="20" t="str">
        <f>ZZZ__FnCalls!F84</f>
        <v>MMM 2016</v>
      </c>
      <c r="CH51" s="20" t="str">
        <f>ZZZ__FnCalls!F85</f>
        <v>MMM 2016</v>
      </c>
      <c r="CI51" s="20" t="str">
        <f>ZZZ__FnCalls!F86</f>
        <v>MMM 2016</v>
      </c>
      <c r="CJ51" s="20" t="str">
        <f>ZZZ__FnCalls!F87</f>
        <v>MMM 2016</v>
      </c>
      <c r="CK51" s="20" t="str">
        <f>ZZZ__FnCalls!F88</f>
        <v>MMM 2016</v>
      </c>
      <c r="CL51" s="20" t="str">
        <f>ZZZ__FnCalls!F89</f>
        <v>MMM 2016</v>
      </c>
      <c r="CM51" s="20" t="str">
        <f>ZZZ__FnCalls!F90</f>
        <v>MMM 2016</v>
      </c>
      <c r="CN51" s="21" t="str">
        <f>ZZZ__FnCalls!H79</f>
        <v>2016</v>
      </c>
      <c r="CO51" s="20" t="str">
        <f>ZZZ__FnCalls!F91</f>
        <v>MMM 2017</v>
      </c>
      <c r="CP51" s="20" t="str">
        <f>ZZZ__FnCalls!F92</f>
        <v>MMM 2017</v>
      </c>
      <c r="CQ51" s="20" t="str">
        <f>ZZZ__FnCalls!F93</f>
        <v>MMM 2017</v>
      </c>
      <c r="CR51" s="20" t="str">
        <f>ZZZ__FnCalls!F94</f>
        <v>MMM 2017</v>
      </c>
      <c r="CS51" s="20" t="str">
        <f>ZZZ__FnCalls!F95</f>
        <v>MMM 2017</v>
      </c>
      <c r="CT51" s="20" t="str">
        <f>ZZZ__FnCalls!F96</f>
        <v>MMM 2017</v>
      </c>
      <c r="CU51" s="20" t="str">
        <f>ZZZ__FnCalls!F97</f>
        <v>MMM 2017</v>
      </c>
      <c r="CV51" s="20" t="str">
        <f>ZZZ__FnCalls!F98</f>
        <v>MMM 2017</v>
      </c>
      <c r="CW51" s="20" t="str">
        <f>ZZZ__FnCalls!F99</f>
        <v>MMM 2017</v>
      </c>
      <c r="CX51" s="20" t="str">
        <f>ZZZ__FnCalls!F100</f>
        <v>MMM 2017</v>
      </c>
      <c r="CY51" s="20" t="str">
        <f>ZZZ__FnCalls!F101</f>
        <v>MMM 2017</v>
      </c>
      <c r="CZ51" s="20" t="str">
        <f>ZZZ__FnCalls!F102</f>
        <v>MMM 2017</v>
      </c>
      <c r="DA51" s="21" t="str">
        <f>ZZZ__FnCalls!H91</f>
        <v>2017</v>
      </c>
      <c r="DB51" s="20" t="str">
        <f>ZZZ__FnCalls!F103</f>
        <v>MMM 2018</v>
      </c>
      <c r="DC51" s="20" t="str">
        <f>ZZZ__FnCalls!F104</f>
        <v>MMM 2018</v>
      </c>
      <c r="DD51" s="20" t="str">
        <f>ZZZ__FnCalls!F105</f>
        <v>MMM 2018</v>
      </c>
      <c r="DE51" s="20" t="str">
        <f>ZZZ__FnCalls!F106</f>
        <v>MMM 2018</v>
      </c>
      <c r="DF51" s="20" t="str">
        <f>ZZZ__FnCalls!F107</f>
        <v>MMM 2018</v>
      </c>
      <c r="DG51" s="20" t="str">
        <f>ZZZ__FnCalls!F108</f>
        <v>MMM 2018</v>
      </c>
      <c r="DH51" s="20" t="str">
        <f>ZZZ__FnCalls!F109</f>
        <v>MMM 2018</v>
      </c>
      <c r="DI51" s="20" t="str">
        <f>ZZZ__FnCalls!F110</f>
        <v>MMM 2018</v>
      </c>
      <c r="DJ51" s="20" t="str">
        <f>ZZZ__FnCalls!F111</f>
        <v>MMM 2018</v>
      </c>
      <c r="DK51" s="20" t="str">
        <f>ZZZ__FnCalls!F112</f>
        <v>MMM 2018</v>
      </c>
      <c r="DL51" s="20" t="str">
        <f>ZZZ__FnCalls!F113</f>
        <v>MMM 2018</v>
      </c>
      <c r="DM51" s="20" t="str">
        <f>ZZZ__FnCalls!F114</f>
        <v>MMM 2018</v>
      </c>
      <c r="DN51" s="21" t="str">
        <f>ZZZ__FnCalls!H103</f>
        <v>2018</v>
      </c>
      <c r="DO51" s="20" t="str">
        <f>ZZZ__FnCalls!F115</f>
        <v>MMM 2019</v>
      </c>
      <c r="DP51" s="20" t="str">
        <f>ZZZ__FnCalls!F116</f>
        <v>MMM 2019</v>
      </c>
      <c r="DQ51" s="20" t="str">
        <f>ZZZ__FnCalls!F117</f>
        <v>MMM 2019</v>
      </c>
      <c r="DR51" s="20" t="str">
        <f>ZZZ__FnCalls!F118</f>
        <v>MMM 2019</v>
      </c>
      <c r="DS51" s="20" t="str">
        <f>ZZZ__FnCalls!F119</f>
        <v>MMM 2019</v>
      </c>
      <c r="DT51" s="20" t="str">
        <f>ZZZ__FnCalls!F120</f>
        <v>MMM 2019</v>
      </c>
      <c r="DU51" s="20" t="str">
        <f>ZZZ__FnCalls!F121</f>
        <v>MMM 2019</v>
      </c>
      <c r="DV51" s="20" t="str">
        <f>ZZZ__FnCalls!F122</f>
        <v>MMM 2019</v>
      </c>
      <c r="DW51" s="20" t="str">
        <f>ZZZ__FnCalls!F123</f>
        <v>MMM 2019</v>
      </c>
      <c r="DX51" s="20" t="str">
        <f>ZZZ__FnCalls!F124</f>
        <v>MMM 2019</v>
      </c>
      <c r="DY51" s="20" t="str">
        <f>ZZZ__FnCalls!F125</f>
        <v>MMM 2019</v>
      </c>
      <c r="DZ51" s="20" t="str">
        <f>ZZZ__FnCalls!F126</f>
        <v>MMM 2019</v>
      </c>
      <c r="EA51" s="21" t="str">
        <f>ZZZ__FnCalls!H115</f>
        <v>2019</v>
      </c>
      <c r="EB51" s="20" t="str">
        <f>ZZZ__FnCalls!F127</f>
        <v>MMM 2020</v>
      </c>
      <c r="EC51" s="20" t="str">
        <f>ZZZ__FnCalls!F128</f>
        <v>MMM 2020</v>
      </c>
      <c r="ED51" s="20" t="str">
        <f>ZZZ__FnCalls!F129</f>
        <v>MMM 2020</v>
      </c>
      <c r="EE51" s="20" t="str">
        <f>ZZZ__FnCalls!F130</f>
        <v>MMM 2020</v>
      </c>
      <c r="EF51" s="20" t="str">
        <f>ZZZ__FnCalls!F131</f>
        <v>MMM 2020</v>
      </c>
      <c r="EG51" s="20" t="str">
        <f>ZZZ__FnCalls!F132</f>
        <v>MMM 2020</v>
      </c>
      <c r="EH51" s="20" t="str">
        <f>ZZZ__FnCalls!F133</f>
        <v>MMM 2020</v>
      </c>
      <c r="EI51" s="20" t="str">
        <f>ZZZ__FnCalls!F134</f>
        <v>MMM 2020</v>
      </c>
      <c r="EJ51" s="20" t="str">
        <f>ZZZ__FnCalls!F135</f>
        <v>MMM 2020</v>
      </c>
      <c r="EK51" s="20" t="str">
        <f>ZZZ__FnCalls!F136</f>
        <v>MMM 2020</v>
      </c>
      <c r="EL51" s="20" t="str">
        <f>ZZZ__FnCalls!F137</f>
        <v>MMM 2020</v>
      </c>
      <c r="EM51" s="20" t="str">
        <f>ZZZ__FnCalls!F138</f>
        <v>MMM 2020</v>
      </c>
      <c r="EN51" s="21" t="str">
        <f>ZZZ__FnCalls!H127</f>
        <v>2020</v>
      </c>
    </row>
    <row r="52" spans="1:144" ht="12.75" customHeight="1" outlineLevel="1" x14ac:dyDescent="0.2">
      <c r="A52" s="7" t="str">
        <f>Labels!B51</f>
        <v>Gov Spending</v>
      </c>
      <c r="B52" s="22">
        <f t="shared" ref="B52:M52" si="44">B37</f>
        <v>29166.666666666672</v>
      </c>
      <c r="C52" s="22">
        <f t="shared" si="44"/>
        <v>29166.666666666672</v>
      </c>
      <c r="D52" s="22">
        <f t="shared" si="44"/>
        <v>29166.666666666672</v>
      </c>
      <c r="E52" s="22">
        <f t="shared" si="44"/>
        <v>29166.666666666672</v>
      </c>
      <c r="F52" s="22">
        <f t="shared" si="44"/>
        <v>29166.666666666672</v>
      </c>
      <c r="G52" s="22">
        <f t="shared" si="44"/>
        <v>29166.666666666672</v>
      </c>
      <c r="H52" s="22">
        <f t="shared" si="44"/>
        <v>29166.666666666672</v>
      </c>
      <c r="I52" s="22">
        <f t="shared" si="44"/>
        <v>29166.666666666672</v>
      </c>
      <c r="J52" s="22">
        <f t="shared" si="44"/>
        <v>29166.666666666672</v>
      </c>
      <c r="K52" s="22">
        <f t="shared" si="44"/>
        <v>29166.666666666672</v>
      </c>
      <c r="L52" s="22">
        <f t="shared" si="44"/>
        <v>29166.666666666672</v>
      </c>
      <c r="M52" s="22">
        <f t="shared" si="44"/>
        <v>29166.666666666672</v>
      </c>
      <c r="N52" s="23">
        <f>SUM(B37:M37)</f>
        <v>350000.00000000017</v>
      </c>
      <c r="O52" s="22">
        <f t="shared" ref="O52:Z52" si="45">O37</f>
        <v>29166.666666666672</v>
      </c>
      <c r="P52" s="22">
        <f t="shared" si="45"/>
        <v>29166.666666666672</v>
      </c>
      <c r="Q52" s="22">
        <f t="shared" si="45"/>
        <v>29166.666666666672</v>
      </c>
      <c r="R52" s="22">
        <f t="shared" si="45"/>
        <v>29166.666666666672</v>
      </c>
      <c r="S52" s="22">
        <f t="shared" si="45"/>
        <v>29166.666666666672</v>
      </c>
      <c r="T52" s="22">
        <f t="shared" si="45"/>
        <v>29166.666666666672</v>
      </c>
      <c r="U52" s="22">
        <f t="shared" si="45"/>
        <v>29166.666666666672</v>
      </c>
      <c r="V52" s="22">
        <f t="shared" si="45"/>
        <v>29166.666666666672</v>
      </c>
      <c r="W52" s="22">
        <f t="shared" si="45"/>
        <v>29166.666666666672</v>
      </c>
      <c r="X52" s="22">
        <f t="shared" si="45"/>
        <v>29166.666666666672</v>
      </c>
      <c r="Y52" s="22">
        <f t="shared" si="45"/>
        <v>29166.666666666672</v>
      </c>
      <c r="Z52" s="22">
        <f t="shared" si="45"/>
        <v>29166.666666666672</v>
      </c>
      <c r="AA52" s="23">
        <f>SUM(O37:Z37)</f>
        <v>350000.00000000017</v>
      </c>
      <c r="AB52" s="22">
        <f t="shared" ref="AB52:AM52" si="46">AB37</f>
        <v>29166.666666666672</v>
      </c>
      <c r="AC52" s="22">
        <f t="shared" si="46"/>
        <v>29166.666666666672</v>
      </c>
      <c r="AD52" s="22">
        <f t="shared" si="46"/>
        <v>29166.666666666672</v>
      </c>
      <c r="AE52" s="22">
        <f t="shared" si="46"/>
        <v>29166.666666666672</v>
      </c>
      <c r="AF52" s="22">
        <f t="shared" si="46"/>
        <v>29166.666666666672</v>
      </c>
      <c r="AG52" s="22">
        <f t="shared" si="46"/>
        <v>29166.666666666672</v>
      </c>
      <c r="AH52" s="22">
        <f t="shared" si="46"/>
        <v>29166.666666666672</v>
      </c>
      <c r="AI52" s="22">
        <f t="shared" si="46"/>
        <v>29166.666666666672</v>
      </c>
      <c r="AJ52" s="22">
        <f t="shared" si="46"/>
        <v>29166.666666666672</v>
      </c>
      <c r="AK52" s="22">
        <f t="shared" si="46"/>
        <v>29166.666666666672</v>
      </c>
      <c r="AL52" s="22">
        <f t="shared" si="46"/>
        <v>29166.666666666672</v>
      </c>
      <c r="AM52" s="22">
        <f t="shared" si="46"/>
        <v>29166.666666666672</v>
      </c>
      <c r="AN52" s="23">
        <f>SUM(AB37:AM37)</f>
        <v>350000.00000000017</v>
      </c>
      <c r="AO52" s="22">
        <f t="shared" ref="AO52:AZ52" si="47">AO37</f>
        <v>29166.666666666672</v>
      </c>
      <c r="AP52" s="22">
        <f t="shared" si="47"/>
        <v>29166.666666666672</v>
      </c>
      <c r="AQ52" s="22">
        <f t="shared" si="47"/>
        <v>29166.666666666672</v>
      </c>
      <c r="AR52" s="22">
        <f t="shared" si="47"/>
        <v>29166.666666666672</v>
      </c>
      <c r="AS52" s="22">
        <f t="shared" si="47"/>
        <v>29166.666666666672</v>
      </c>
      <c r="AT52" s="22">
        <f t="shared" si="47"/>
        <v>29166.666666666672</v>
      </c>
      <c r="AU52" s="22">
        <f t="shared" si="47"/>
        <v>29166.666666666672</v>
      </c>
      <c r="AV52" s="22">
        <f t="shared" si="47"/>
        <v>29166.666666666672</v>
      </c>
      <c r="AW52" s="22">
        <f t="shared" si="47"/>
        <v>29166.666666666672</v>
      </c>
      <c r="AX52" s="22">
        <f t="shared" si="47"/>
        <v>29166.666666666672</v>
      </c>
      <c r="AY52" s="22">
        <f t="shared" si="47"/>
        <v>29166.666666666672</v>
      </c>
      <c r="AZ52" s="22">
        <f t="shared" si="47"/>
        <v>29166.666666666672</v>
      </c>
      <c r="BA52" s="23">
        <f>SUM(AO37:AZ37)</f>
        <v>350000.00000000017</v>
      </c>
      <c r="BB52" s="22">
        <f t="shared" ref="BB52:BM52" si="48">BB37</f>
        <v>29166.666666666672</v>
      </c>
      <c r="BC52" s="22">
        <f t="shared" si="48"/>
        <v>29166.666666666672</v>
      </c>
      <c r="BD52" s="22">
        <f t="shared" si="48"/>
        <v>29166.666666666672</v>
      </c>
      <c r="BE52" s="22">
        <f t="shared" si="48"/>
        <v>29166.666666666672</v>
      </c>
      <c r="BF52" s="22">
        <f t="shared" si="48"/>
        <v>29166.666666666672</v>
      </c>
      <c r="BG52" s="22">
        <f t="shared" si="48"/>
        <v>29166.666666666672</v>
      </c>
      <c r="BH52" s="22">
        <f t="shared" si="48"/>
        <v>29166.666666666672</v>
      </c>
      <c r="BI52" s="22">
        <f t="shared" si="48"/>
        <v>29166.666666666672</v>
      </c>
      <c r="BJ52" s="22">
        <f t="shared" si="48"/>
        <v>29166.666666666672</v>
      </c>
      <c r="BK52" s="22">
        <f t="shared" si="48"/>
        <v>29166.666666666672</v>
      </c>
      <c r="BL52" s="22">
        <f t="shared" si="48"/>
        <v>29166.666666666672</v>
      </c>
      <c r="BM52" s="22">
        <f t="shared" si="48"/>
        <v>29166.666666666672</v>
      </c>
      <c r="BN52" s="23">
        <f>SUM(BB37:BM37)</f>
        <v>350000.00000000017</v>
      </c>
      <c r="BO52" s="22">
        <f t="shared" ref="BO52:BZ52" si="49">BO37</f>
        <v>29166.666666666672</v>
      </c>
      <c r="BP52" s="22">
        <f t="shared" si="49"/>
        <v>29166.666666666672</v>
      </c>
      <c r="BQ52" s="22">
        <f t="shared" si="49"/>
        <v>29166.666666666672</v>
      </c>
      <c r="BR52" s="22">
        <f t="shared" si="49"/>
        <v>29166.666666666672</v>
      </c>
      <c r="BS52" s="22">
        <f t="shared" si="49"/>
        <v>29166.666666666672</v>
      </c>
      <c r="BT52" s="22">
        <f t="shared" si="49"/>
        <v>29166.666666666672</v>
      </c>
      <c r="BU52" s="22">
        <f t="shared" si="49"/>
        <v>29166.666666666672</v>
      </c>
      <c r="BV52" s="22">
        <f t="shared" si="49"/>
        <v>29166.666666666672</v>
      </c>
      <c r="BW52" s="22">
        <f t="shared" si="49"/>
        <v>29166.666666666672</v>
      </c>
      <c r="BX52" s="22">
        <f t="shared" si="49"/>
        <v>29166.666666666672</v>
      </c>
      <c r="BY52" s="22">
        <f t="shared" si="49"/>
        <v>29166.666666666672</v>
      </c>
      <c r="BZ52" s="22">
        <f t="shared" si="49"/>
        <v>29166.666666666672</v>
      </c>
      <c r="CA52" s="23">
        <f>SUM(BO37:BZ37)</f>
        <v>350000.00000000017</v>
      </c>
      <c r="CB52" s="22">
        <f t="shared" ref="CB52:CM52" si="50">CB37</f>
        <v>29166.666666666672</v>
      </c>
      <c r="CC52" s="22">
        <f t="shared" si="50"/>
        <v>29166.666666666672</v>
      </c>
      <c r="CD52" s="22">
        <f t="shared" si="50"/>
        <v>29166.666666666672</v>
      </c>
      <c r="CE52" s="22">
        <f t="shared" si="50"/>
        <v>29166.666666666672</v>
      </c>
      <c r="CF52" s="22">
        <f t="shared" si="50"/>
        <v>29166.666666666672</v>
      </c>
      <c r="CG52" s="22">
        <f t="shared" si="50"/>
        <v>29166.666666666672</v>
      </c>
      <c r="CH52" s="22">
        <f t="shared" si="50"/>
        <v>29166.666666666672</v>
      </c>
      <c r="CI52" s="22">
        <f t="shared" si="50"/>
        <v>29166.666666666672</v>
      </c>
      <c r="CJ52" s="22">
        <f t="shared" si="50"/>
        <v>29166.666666666672</v>
      </c>
      <c r="CK52" s="22">
        <f t="shared" si="50"/>
        <v>29166.666666666672</v>
      </c>
      <c r="CL52" s="22">
        <f t="shared" si="50"/>
        <v>29166.666666666672</v>
      </c>
      <c r="CM52" s="22">
        <f t="shared" si="50"/>
        <v>29166.666666666672</v>
      </c>
      <c r="CN52" s="23">
        <f>SUM(CB37:CM37)</f>
        <v>350000.00000000017</v>
      </c>
      <c r="CO52" s="22">
        <f t="shared" ref="CO52:CZ52" si="51">CO37</f>
        <v>29166.666666666672</v>
      </c>
      <c r="CP52" s="22">
        <f t="shared" si="51"/>
        <v>29166.666666666672</v>
      </c>
      <c r="CQ52" s="22">
        <f t="shared" si="51"/>
        <v>29166.666666666672</v>
      </c>
      <c r="CR52" s="22">
        <f t="shared" si="51"/>
        <v>29166.666666666672</v>
      </c>
      <c r="CS52" s="22">
        <f t="shared" si="51"/>
        <v>29166.666666666672</v>
      </c>
      <c r="CT52" s="22">
        <f t="shared" si="51"/>
        <v>29166.666666666672</v>
      </c>
      <c r="CU52" s="22">
        <f t="shared" si="51"/>
        <v>29166.666666666672</v>
      </c>
      <c r="CV52" s="22">
        <f t="shared" si="51"/>
        <v>29166.666666666672</v>
      </c>
      <c r="CW52" s="22">
        <f t="shared" si="51"/>
        <v>29166.666666666672</v>
      </c>
      <c r="CX52" s="22">
        <f t="shared" si="51"/>
        <v>29166.666666666672</v>
      </c>
      <c r="CY52" s="22">
        <f t="shared" si="51"/>
        <v>29166.666666666672</v>
      </c>
      <c r="CZ52" s="22">
        <f t="shared" si="51"/>
        <v>29166.666666666672</v>
      </c>
      <c r="DA52" s="23">
        <f>SUM(CO37:CZ37)</f>
        <v>350000.00000000017</v>
      </c>
      <c r="DB52" s="22">
        <f t="shared" ref="DB52:DM52" si="52">DB37</f>
        <v>29166.666666666672</v>
      </c>
      <c r="DC52" s="22">
        <f t="shared" si="52"/>
        <v>29166.666666666672</v>
      </c>
      <c r="DD52" s="22">
        <f t="shared" si="52"/>
        <v>29166.666666666672</v>
      </c>
      <c r="DE52" s="22">
        <f t="shared" si="52"/>
        <v>29166.666666666672</v>
      </c>
      <c r="DF52" s="22">
        <f t="shared" si="52"/>
        <v>29166.666666666672</v>
      </c>
      <c r="DG52" s="22">
        <f t="shared" si="52"/>
        <v>29166.666666666672</v>
      </c>
      <c r="DH52" s="22">
        <f t="shared" si="52"/>
        <v>29166.666666666672</v>
      </c>
      <c r="DI52" s="22">
        <f t="shared" si="52"/>
        <v>29166.666666666672</v>
      </c>
      <c r="DJ52" s="22">
        <f t="shared" si="52"/>
        <v>29166.666666666672</v>
      </c>
      <c r="DK52" s="22">
        <f t="shared" si="52"/>
        <v>29166.666666666672</v>
      </c>
      <c r="DL52" s="22">
        <f t="shared" si="52"/>
        <v>29166.666666666672</v>
      </c>
      <c r="DM52" s="22">
        <f t="shared" si="52"/>
        <v>29166.666666666672</v>
      </c>
      <c r="DN52" s="23">
        <f>SUM(DB37:DM37)</f>
        <v>350000.00000000017</v>
      </c>
      <c r="DO52" s="22">
        <f t="shared" ref="DO52:DZ52" si="53">DO37</f>
        <v>29166.666666666672</v>
      </c>
      <c r="DP52" s="22">
        <f t="shared" si="53"/>
        <v>29166.666666666672</v>
      </c>
      <c r="DQ52" s="22">
        <f t="shared" si="53"/>
        <v>29166.666666666672</v>
      </c>
      <c r="DR52" s="22">
        <f t="shared" si="53"/>
        <v>29166.666666666672</v>
      </c>
      <c r="DS52" s="22">
        <f t="shared" si="53"/>
        <v>29166.666666666672</v>
      </c>
      <c r="DT52" s="22">
        <f t="shared" si="53"/>
        <v>29166.666666666672</v>
      </c>
      <c r="DU52" s="22">
        <f t="shared" si="53"/>
        <v>29166.666666666672</v>
      </c>
      <c r="DV52" s="22">
        <f t="shared" si="53"/>
        <v>29166.666666666672</v>
      </c>
      <c r="DW52" s="22">
        <f t="shared" si="53"/>
        <v>29166.666666666672</v>
      </c>
      <c r="DX52" s="22">
        <f t="shared" si="53"/>
        <v>29166.666666666672</v>
      </c>
      <c r="DY52" s="22">
        <f t="shared" si="53"/>
        <v>29166.666666666672</v>
      </c>
      <c r="DZ52" s="22">
        <f t="shared" si="53"/>
        <v>29166.666666666672</v>
      </c>
      <c r="EA52" s="23">
        <f>SUM(DO37:DZ37)</f>
        <v>350000.00000000017</v>
      </c>
      <c r="EB52" s="22">
        <f t="shared" ref="EB52:EM52" si="54">EB37</f>
        <v>29166.666666666672</v>
      </c>
      <c r="EC52" s="22">
        <f t="shared" si="54"/>
        <v>29166.666666666672</v>
      </c>
      <c r="ED52" s="22">
        <f t="shared" si="54"/>
        <v>29166.666666666672</v>
      </c>
      <c r="EE52" s="22">
        <f t="shared" si="54"/>
        <v>29166.666666666672</v>
      </c>
      <c r="EF52" s="22">
        <f t="shared" si="54"/>
        <v>29166.666666666672</v>
      </c>
      <c r="EG52" s="22">
        <f t="shared" si="54"/>
        <v>29166.666666666672</v>
      </c>
      <c r="EH52" s="22">
        <f t="shared" si="54"/>
        <v>29166.666666666672</v>
      </c>
      <c r="EI52" s="22">
        <f t="shared" si="54"/>
        <v>29166.666666666672</v>
      </c>
      <c r="EJ52" s="22">
        <f t="shared" si="54"/>
        <v>29166.666666666672</v>
      </c>
      <c r="EK52" s="22">
        <f t="shared" si="54"/>
        <v>29166.666666666672</v>
      </c>
      <c r="EL52" s="22">
        <f t="shared" si="54"/>
        <v>29166.666666666672</v>
      </c>
      <c r="EM52" s="22">
        <f t="shared" si="54"/>
        <v>29166.666666666672</v>
      </c>
      <c r="EN52" s="23">
        <f>SUM(EB37:EM37)</f>
        <v>350000.00000000017</v>
      </c>
    </row>
    <row r="53" spans="1:144" ht="12.75" customHeight="1" outlineLevel="1" x14ac:dyDescent="0.2">
      <c r="A53" s="11" t="str">
        <f>Labels!B52</f>
        <v>Gov Transfers</v>
      </c>
      <c r="B53" s="24">
        <f t="shared" ref="B53:M53" si="55">B38</f>
        <v>14583.333333333336</v>
      </c>
      <c r="C53" s="24">
        <f t="shared" si="55"/>
        <v>14583.333333333336</v>
      </c>
      <c r="D53" s="24">
        <f t="shared" si="55"/>
        <v>14583.333333333336</v>
      </c>
      <c r="E53" s="24">
        <f t="shared" si="55"/>
        <v>14583.333333333336</v>
      </c>
      <c r="F53" s="24">
        <f t="shared" si="55"/>
        <v>14583.333333333336</v>
      </c>
      <c r="G53" s="24">
        <f t="shared" si="55"/>
        <v>14583.333333333336</v>
      </c>
      <c r="H53" s="24">
        <f t="shared" si="55"/>
        <v>14583.333333333336</v>
      </c>
      <c r="I53" s="24">
        <f t="shared" si="55"/>
        <v>14583.333333333336</v>
      </c>
      <c r="J53" s="24">
        <f t="shared" si="55"/>
        <v>14583.333333333336</v>
      </c>
      <c r="K53" s="24">
        <f t="shared" si="55"/>
        <v>14583.333333333336</v>
      </c>
      <c r="L53" s="24">
        <f t="shared" si="55"/>
        <v>14583.333333333336</v>
      </c>
      <c r="M53" s="24">
        <f t="shared" si="55"/>
        <v>14583.333333333336</v>
      </c>
      <c r="N53" s="25">
        <f>SUM(B38:M38)</f>
        <v>175000.00000000009</v>
      </c>
      <c r="O53" s="24">
        <f t="shared" ref="O53:Z53" si="56">O38</f>
        <v>14583.333333333336</v>
      </c>
      <c r="P53" s="24">
        <f t="shared" si="56"/>
        <v>14583.333333333336</v>
      </c>
      <c r="Q53" s="24">
        <f t="shared" si="56"/>
        <v>14583.333333333336</v>
      </c>
      <c r="R53" s="24">
        <f t="shared" si="56"/>
        <v>14583.333333333336</v>
      </c>
      <c r="S53" s="24">
        <f t="shared" si="56"/>
        <v>14583.333333333336</v>
      </c>
      <c r="T53" s="24">
        <f t="shared" si="56"/>
        <v>14583.333333333336</v>
      </c>
      <c r="U53" s="24">
        <f t="shared" si="56"/>
        <v>14583.333333333336</v>
      </c>
      <c r="V53" s="24">
        <f t="shared" si="56"/>
        <v>14583.333333333336</v>
      </c>
      <c r="W53" s="24">
        <f t="shared" si="56"/>
        <v>14583.333333333336</v>
      </c>
      <c r="X53" s="24">
        <f t="shared" si="56"/>
        <v>14583.333333333336</v>
      </c>
      <c r="Y53" s="24">
        <f t="shared" si="56"/>
        <v>14583.333333333336</v>
      </c>
      <c r="Z53" s="24">
        <f t="shared" si="56"/>
        <v>14583.333333333336</v>
      </c>
      <c r="AA53" s="25">
        <f>SUM(O38:Z38)</f>
        <v>175000.00000000009</v>
      </c>
      <c r="AB53" s="24">
        <f t="shared" ref="AB53:AM53" si="57">AB38</f>
        <v>14583.333333333336</v>
      </c>
      <c r="AC53" s="24">
        <f t="shared" si="57"/>
        <v>14583.333333333336</v>
      </c>
      <c r="AD53" s="24">
        <f t="shared" si="57"/>
        <v>14583.333333333336</v>
      </c>
      <c r="AE53" s="24">
        <f t="shared" si="57"/>
        <v>14583.333333333336</v>
      </c>
      <c r="AF53" s="24">
        <f t="shared" si="57"/>
        <v>14583.333333333336</v>
      </c>
      <c r="AG53" s="24">
        <f t="shared" si="57"/>
        <v>14583.333333333336</v>
      </c>
      <c r="AH53" s="24">
        <f t="shared" si="57"/>
        <v>14583.333333333336</v>
      </c>
      <c r="AI53" s="24">
        <f t="shared" si="57"/>
        <v>14583.333333333336</v>
      </c>
      <c r="AJ53" s="24">
        <f t="shared" si="57"/>
        <v>14583.333333333336</v>
      </c>
      <c r="AK53" s="24">
        <f t="shared" si="57"/>
        <v>14583.333333333336</v>
      </c>
      <c r="AL53" s="24">
        <f t="shared" si="57"/>
        <v>14583.333333333336</v>
      </c>
      <c r="AM53" s="24">
        <f t="shared" si="57"/>
        <v>14583.333333333336</v>
      </c>
      <c r="AN53" s="25">
        <f>SUM(AB38:AM38)</f>
        <v>175000.00000000009</v>
      </c>
      <c r="AO53" s="24">
        <f t="shared" ref="AO53:AZ53" si="58">AO38</f>
        <v>14583.333333333336</v>
      </c>
      <c r="AP53" s="24">
        <f t="shared" si="58"/>
        <v>14583.333333333336</v>
      </c>
      <c r="AQ53" s="24">
        <f t="shared" si="58"/>
        <v>14583.333333333336</v>
      </c>
      <c r="AR53" s="24">
        <f t="shared" si="58"/>
        <v>14583.333333333336</v>
      </c>
      <c r="AS53" s="24">
        <f t="shared" si="58"/>
        <v>14583.333333333336</v>
      </c>
      <c r="AT53" s="24">
        <f t="shared" si="58"/>
        <v>14583.333333333336</v>
      </c>
      <c r="AU53" s="24">
        <f t="shared" si="58"/>
        <v>14583.333333333336</v>
      </c>
      <c r="AV53" s="24">
        <f t="shared" si="58"/>
        <v>14583.333333333336</v>
      </c>
      <c r="AW53" s="24">
        <f t="shared" si="58"/>
        <v>14583.333333333336</v>
      </c>
      <c r="AX53" s="24">
        <f t="shared" si="58"/>
        <v>14583.333333333336</v>
      </c>
      <c r="AY53" s="24">
        <f t="shared" si="58"/>
        <v>14583.333333333336</v>
      </c>
      <c r="AZ53" s="24">
        <f t="shared" si="58"/>
        <v>14583.333333333336</v>
      </c>
      <c r="BA53" s="25">
        <f>SUM(AO38:AZ38)</f>
        <v>175000.00000000009</v>
      </c>
      <c r="BB53" s="24">
        <f t="shared" ref="BB53:BM53" si="59">BB38</f>
        <v>14583.333333333336</v>
      </c>
      <c r="BC53" s="24">
        <f t="shared" si="59"/>
        <v>14583.333333333336</v>
      </c>
      <c r="BD53" s="24">
        <f t="shared" si="59"/>
        <v>14583.333333333336</v>
      </c>
      <c r="BE53" s="24">
        <f t="shared" si="59"/>
        <v>14583.333333333336</v>
      </c>
      <c r="BF53" s="24">
        <f t="shared" si="59"/>
        <v>14583.333333333336</v>
      </c>
      <c r="BG53" s="24">
        <f t="shared" si="59"/>
        <v>14583.333333333336</v>
      </c>
      <c r="BH53" s="24">
        <f t="shared" si="59"/>
        <v>14583.333333333336</v>
      </c>
      <c r="BI53" s="24">
        <f t="shared" si="59"/>
        <v>14583.333333333336</v>
      </c>
      <c r="BJ53" s="24">
        <f t="shared" si="59"/>
        <v>14583.333333333336</v>
      </c>
      <c r="BK53" s="24">
        <f t="shared" si="59"/>
        <v>14583.333333333336</v>
      </c>
      <c r="BL53" s="24">
        <f t="shared" si="59"/>
        <v>14583.333333333336</v>
      </c>
      <c r="BM53" s="24">
        <f t="shared" si="59"/>
        <v>14583.333333333336</v>
      </c>
      <c r="BN53" s="25">
        <f>SUM(BB38:BM38)</f>
        <v>175000.00000000009</v>
      </c>
      <c r="BO53" s="24">
        <f t="shared" ref="BO53:BZ53" si="60">BO38</f>
        <v>14583.333333333336</v>
      </c>
      <c r="BP53" s="24">
        <f t="shared" si="60"/>
        <v>14583.333333333336</v>
      </c>
      <c r="BQ53" s="24">
        <f t="shared" si="60"/>
        <v>14583.333333333336</v>
      </c>
      <c r="BR53" s="24">
        <f t="shared" si="60"/>
        <v>14583.333333333336</v>
      </c>
      <c r="BS53" s="24">
        <f t="shared" si="60"/>
        <v>14583.333333333336</v>
      </c>
      <c r="BT53" s="24">
        <f t="shared" si="60"/>
        <v>14583.333333333336</v>
      </c>
      <c r="BU53" s="24">
        <f t="shared" si="60"/>
        <v>14583.333333333336</v>
      </c>
      <c r="BV53" s="24">
        <f t="shared" si="60"/>
        <v>14583.333333333336</v>
      </c>
      <c r="BW53" s="24">
        <f t="shared" si="60"/>
        <v>14583.333333333336</v>
      </c>
      <c r="BX53" s="24">
        <f t="shared" si="60"/>
        <v>14583.333333333336</v>
      </c>
      <c r="BY53" s="24">
        <f t="shared" si="60"/>
        <v>14583.333333333336</v>
      </c>
      <c r="BZ53" s="24">
        <f t="shared" si="60"/>
        <v>14583.333333333336</v>
      </c>
      <c r="CA53" s="25">
        <f>SUM(BO38:BZ38)</f>
        <v>175000.00000000009</v>
      </c>
      <c r="CB53" s="24">
        <f t="shared" ref="CB53:CM53" si="61">CB38</f>
        <v>14583.333333333336</v>
      </c>
      <c r="CC53" s="24">
        <f t="shared" si="61"/>
        <v>14583.333333333336</v>
      </c>
      <c r="CD53" s="24">
        <f t="shared" si="61"/>
        <v>14583.333333333336</v>
      </c>
      <c r="CE53" s="24">
        <f t="shared" si="61"/>
        <v>14583.333333333336</v>
      </c>
      <c r="CF53" s="24">
        <f t="shared" si="61"/>
        <v>14583.333333333336</v>
      </c>
      <c r="CG53" s="24">
        <f t="shared" si="61"/>
        <v>14583.333333333336</v>
      </c>
      <c r="CH53" s="24">
        <f t="shared" si="61"/>
        <v>14583.333333333336</v>
      </c>
      <c r="CI53" s="24">
        <f t="shared" si="61"/>
        <v>14583.333333333336</v>
      </c>
      <c r="CJ53" s="24">
        <f t="shared" si="61"/>
        <v>14583.333333333336</v>
      </c>
      <c r="CK53" s="24">
        <f t="shared" si="61"/>
        <v>14583.333333333336</v>
      </c>
      <c r="CL53" s="24">
        <f t="shared" si="61"/>
        <v>14583.333333333336</v>
      </c>
      <c r="CM53" s="24">
        <f t="shared" si="61"/>
        <v>14583.333333333336</v>
      </c>
      <c r="CN53" s="25">
        <f>SUM(CB38:CM38)</f>
        <v>175000.00000000009</v>
      </c>
      <c r="CO53" s="24">
        <f t="shared" ref="CO53:CZ53" si="62">CO38</f>
        <v>14583.333333333336</v>
      </c>
      <c r="CP53" s="24">
        <f t="shared" si="62"/>
        <v>14583.333333333336</v>
      </c>
      <c r="CQ53" s="24">
        <f t="shared" si="62"/>
        <v>14583.333333333336</v>
      </c>
      <c r="CR53" s="24">
        <f t="shared" si="62"/>
        <v>14583.333333333336</v>
      </c>
      <c r="CS53" s="24">
        <f t="shared" si="62"/>
        <v>14583.333333333336</v>
      </c>
      <c r="CT53" s="24">
        <f t="shared" si="62"/>
        <v>14583.333333333336</v>
      </c>
      <c r="CU53" s="24">
        <f t="shared" si="62"/>
        <v>14583.333333333336</v>
      </c>
      <c r="CV53" s="24">
        <f t="shared" si="62"/>
        <v>14583.333333333336</v>
      </c>
      <c r="CW53" s="24">
        <f t="shared" si="62"/>
        <v>14583.333333333336</v>
      </c>
      <c r="CX53" s="24">
        <f t="shared" si="62"/>
        <v>14583.333333333336</v>
      </c>
      <c r="CY53" s="24">
        <f t="shared" si="62"/>
        <v>14583.333333333336</v>
      </c>
      <c r="CZ53" s="24">
        <f t="shared" si="62"/>
        <v>14583.333333333336</v>
      </c>
      <c r="DA53" s="25">
        <f>SUM(CO38:CZ38)</f>
        <v>175000.00000000009</v>
      </c>
      <c r="DB53" s="24">
        <f t="shared" ref="DB53:DM53" si="63">DB38</f>
        <v>14583.333333333336</v>
      </c>
      <c r="DC53" s="24">
        <f t="shared" si="63"/>
        <v>14583.333333333336</v>
      </c>
      <c r="DD53" s="24">
        <f t="shared" si="63"/>
        <v>14583.333333333336</v>
      </c>
      <c r="DE53" s="24">
        <f t="shared" si="63"/>
        <v>14583.333333333336</v>
      </c>
      <c r="DF53" s="24">
        <f t="shared" si="63"/>
        <v>14583.333333333336</v>
      </c>
      <c r="DG53" s="24">
        <f t="shared" si="63"/>
        <v>14583.333333333336</v>
      </c>
      <c r="DH53" s="24">
        <f t="shared" si="63"/>
        <v>14583.333333333336</v>
      </c>
      <c r="DI53" s="24">
        <f t="shared" si="63"/>
        <v>14583.333333333336</v>
      </c>
      <c r="DJ53" s="24">
        <f t="shared" si="63"/>
        <v>14583.333333333336</v>
      </c>
      <c r="DK53" s="24">
        <f t="shared" si="63"/>
        <v>14583.333333333336</v>
      </c>
      <c r="DL53" s="24">
        <f t="shared" si="63"/>
        <v>14583.333333333336</v>
      </c>
      <c r="DM53" s="24">
        <f t="shared" si="63"/>
        <v>14583.333333333336</v>
      </c>
      <c r="DN53" s="25">
        <f>SUM(DB38:DM38)</f>
        <v>175000.00000000009</v>
      </c>
      <c r="DO53" s="24">
        <f t="shared" ref="DO53:DZ53" si="64">DO38</f>
        <v>14583.333333333336</v>
      </c>
      <c r="DP53" s="24">
        <f t="shared" si="64"/>
        <v>14583.333333333336</v>
      </c>
      <c r="DQ53" s="24">
        <f t="shared" si="64"/>
        <v>14583.333333333336</v>
      </c>
      <c r="DR53" s="24">
        <f t="shared" si="64"/>
        <v>14583.333333333336</v>
      </c>
      <c r="DS53" s="24">
        <f t="shared" si="64"/>
        <v>14583.333333333336</v>
      </c>
      <c r="DT53" s="24">
        <f t="shared" si="64"/>
        <v>14583.333333333336</v>
      </c>
      <c r="DU53" s="24">
        <f t="shared" si="64"/>
        <v>14583.333333333336</v>
      </c>
      <c r="DV53" s="24">
        <f t="shared" si="64"/>
        <v>14583.333333333336</v>
      </c>
      <c r="DW53" s="24">
        <f t="shared" si="64"/>
        <v>14583.333333333336</v>
      </c>
      <c r="DX53" s="24">
        <f t="shared" si="64"/>
        <v>14583.333333333336</v>
      </c>
      <c r="DY53" s="24">
        <f t="shared" si="64"/>
        <v>14583.333333333336</v>
      </c>
      <c r="DZ53" s="24">
        <f t="shared" si="64"/>
        <v>14583.333333333336</v>
      </c>
      <c r="EA53" s="25">
        <f>SUM(DO38:DZ38)</f>
        <v>175000.00000000009</v>
      </c>
      <c r="EB53" s="24">
        <f t="shared" ref="EB53:EM53" si="65">EB38</f>
        <v>14583.333333333336</v>
      </c>
      <c r="EC53" s="24">
        <f t="shared" si="65"/>
        <v>14583.333333333336</v>
      </c>
      <c r="ED53" s="24">
        <f t="shared" si="65"/>
        <v>14583.333333333336</v>
      </c>
      <c r="EE53" s="24">
        <f t="shared" si="65"/>
        <v>14583.333333333336</v>
      </c>
      <c r="EF53" s="24">
        <f t="shared" si="65"/>
        <v>14583.333333333336</v>
      </c>
      <c r="EG53" s="24">
        <f t="shared" si="65"/>
        <v>14583.333333333336</v>
      </c>
      <c r="EH53" s="24">
        <f t="shared" si="65"/>
        <v>14583.333333333336</v>
      </c>
      <c r="EI53" s="24">
        <f t="shared" si="65"/>
        <v>14583.333333333336</v>
      </c>
      <c r="EJ53" s="24">
        <f t="shared" si="65"/>
        <v>14583.333333333336</v>
      </c>
      <c r="EK53" s="24">
        <f t="shared" si="65"/>
        <v>14583.333333333336</v>
      </c>
      <c r="EL53" s="24">
        <f t="shared" si="65"/>
        <v>14583.333333333336</v>
      </c>
      <c r="EM53" s="24">
        <f t="shared" si="65"/>
        <v>14583.333333333336</v>
      </c>
      <c r="EN53" s="25">
        <f>SUM(EB38:EM38)</f>
        <v>175000.00000000009</v>
      </c>
    </row>
    <row r="54" spans="1:144" ht="12.75" customHeight="1" outlineLevel="1" x14ac:dyDescent="0.2">
      <c r="A54" s="9" t="str">
        <f>Labels!B83</f>
        <v>Tax</v>
      </c>
      <c r="B54" s="28">
        <f ca="1">Inputs!B52*B44</f>
        <v>346094.79270419106</v>
      </c>
      <c r="C54" s="28">
        <f ca="1">Inputs!B52*C44</f>
        <v>350816.62371967582</v>
      </c>
      <c r="D54" s="28">
        <f ca="1">Inputs!B52*D44</f>
        <v>351872.77313634835</v>
      </c>
      <c r="E54" s="28">
        <f ca="1">Inputs!B52*E44</f>
        <v>361367.73178874992</v>
      </c>
      <c r="F54" s="28">
        <f ca="1">Inputs!B52*F44</f>
        <v>340168.58906337549</v>
      </c>
      <c r="G54" s="28">
        <f ca="1">Inputs!B52*G44</f>
        <v>342531.4098427284</v>
      </c>
      <c r="H54" s="28">
        <f ca="1">Inputs!B52*H44</f>
        <v>359391.39881168632</v>
      </c>
      <c r="I54" s="28">
        <f ca="1">Inputs!B52*I44</f>
        <v>328427.15254111576</v>
      </c>
      <c r="J54" s="28">
        <f ca="1">Inputs!B52*J44</f>
        <v>341567.81845740427</v>
      </c>
      <c r="K54" s="28">
        <f ca="1">Inputs!B52*K44</f>
        <v>346309.83558525657</v>
      </c>
      <c r="L54" s="28">
        <f ca="1">Inputs!B52*L44</f>
        <v>350649.35568564758</v>
      </c>
      <c r="M54" s="28">
        <f ca="1">Inputs!B52*M44</f>
        <v>343059.95806565229</v>
      </c>
      <c r="N54" s="29">
        <f ca="1">SUM(B54:M54)</f>
        <v>4162257.4394018319</v>
      </c>
      <c r="O54" s="28">
        <f ca="1">Inputs!B52*O44</f>
        <v>345559.46840121481</v>
      </c>
      <c r="P54" s="28">
        <f ca="1">Inputs!B52*P44</f>
        <v>348062.34557192982</v>
      </c>
      <c r="Q54" s="28">
        <f ca="1">Inputs!B52*Q44</f>
        <v>352368.44846379978</v>
      </c>
      <c r="R54" s="28">
        <f ca="1">Inputs!B52*R44</f>
        <v>337319.67591230926</v>
      </c>
      <c r="S54" s="28">
        <f ca="1">Inputs!B52*S44</f>
        <v>338120.5216638532</v>
      </c>
      <c r="T54" s="28">
        <f ca="1">Inputs!B52*T44</f>
        <v>334726.52739525499</v>
      </c>
      <c r="U54" s="28">
        <f ca="1">Inputs!B52*U44</f>
        <v>349086.0861873469</v>
      </c>
      <c r="V54" s="28">
        <f ca="1">Inputs!B52*V44</f>
        <v>350929.5208123906</v>
      </c>
      <c r="W54" s="28">
        <f ca="1">Inputs!B52*W44</f>
        <v>327158.03722817788</v>
      </c>
      <c r="X54" s="28">
        <f ca="1">Inputs!B52*X44</f>
        <v>341200.4140992855</v>
      </c>
      <c r="Y54" s="28">
        <f ca="1">Inputs!B52*Y44</f>
        <v>338932.13181019155</v>
      </c>
      <c r="Z54" s="28">
        <f ca="1">Inputs!B52*Z44</f>
        <v>340302.42190535454</v>
      </c>
      <c r="AA54" s="29">
        <f ca="1">SUM(O54:Z54)</f>
        <v>4103765.5994511088</v>
      </c>
      <c r="AB54" s="28">
        <f ca="1">Inputs!B52*AB44</f>
        <v>349104.83701659634</v>
      </c>
      <c r="AC54" s="28">
        <f ca="1">Inputs!B52*AC44</f>
        <v>327628.21613156208</v>
      </c>
      <c r="AD54" s="28">
        <f ca="1">Inputs!B52*AD44</f>
        <v>339686.95041462244</v>
      </c>
      <c r="AE54" s="28">
        <f ca="1">Inputs!B52*AE44</f>
        <v>331746.28918280575</v>
      </c>
      <c r="AF54" s="28">
        <f ca="1">Inputs!B52*AF44</f>
        <v>344920.91159467271</v>
      </c>
      <c r="AG54" s="28">
        <f ca="1">Inputs!B52*AG44</f>
        <v>340945.570470209</v>
      </c>
      <c r="AH54" s="28">
        <f ca="1">Inputs!B52*AH44</f>
        <v>325436.65999584086</v>
      </c>
      <c r="AI54" s="28">
        <f ca="1">Inputs!B52*AI44</f>
        <v>337687.58917789027</v>
      </c>
      <c r="AJ54" s="28">
        <f ca="1">Inputs!B52*AJ44</f>
        <v>335354.71075584821</v>
      </c>
      <c r="AK54" s="28">
        <f ca="1">Inputs!B52*AK44</f>
        <v>344940.87144248618</v>
      </c>
      <c r="AL54" s="28">
        <f ca="1">Inputs!B52*AL44</f>
        <v>337595.56838406104</v>
      </c>
      <c r="AM54" s="28">
        <f ca="1">Inputs!B52*AM44</f>
        <v>341232.4631859464</v>
      </c>
      <c r="AN54" s="29">
        <f ca="1">SUM(AB54:AM54)</f>
        <v>4056280.6377525409</v>
      </c>
      <c r="AO54" s="28">
        <f ca="1">Inputs!B52*AO44</f>
        <v>351908.66145359655</v>
      </c>
      <c r="AP54" s="28">
        <f ca="1">Inputs!B52*AP44</f>
        <v>332114.29928490054</v>
      </c>
      <c r="AQ54" s="28">
        <f ca="1">Inputs!B52*AQ44</f>
        <v>324010.21428502625</v>
      </c>
      <c r="AR54" s="28">
        <f ca="1">Inputs!B52*AR44</f>
        <v>344384.91036825586</v>
      </c>
      <c r="AS54" s="28">
        <f ca="1">Inputs!B52*AS44</f>
        <v>348422.92887307785</v>
      </c>
      <c r="AT54" s="28">
        <f ca="1">Inputs!B52*AT44</f>
        <v>321814.998585995</v>
      </c>
      <c r="AU54" s="28">
        <f ca="1">Inputs!B52*AU44</f>
        <v>329404.87758585886</v>
      </c>
      <c r="AV54" s="28">
        <f ca="1">Inputs!B52*AV44</f>
        <v>330076.44946817297</v>
      </c>
      <c r="AW54" s="28">
        <f ca="1">Inputs!B52*AW44</f>
        <v>338851.95776203391</v>
      </c>
      <c r="AX54" s="28">
        <f ca="1">Inputs!B52*AX44</f>
        <v>338628.98565760267</v>
      </c>
      <c r="AY54" s="28">
        <f ca="1">Inputs!B52*AY44</f>
        <v>325284.11210644944</v>
      </c>
      <c r="AZ54" s="28">
        <f ca="1">Inputs!B52*AZ44</f>
        <v>336076.31278528698</v>
      </c>
      <c r="BA54" s="29">
        <f ca="1">SUM(AO54:AZ54)</f>
        <v>4020978.7082162565</v>
      </c>
      <c r="BB54" s="28">
        <f ca="1">Inputs!B52*BB44</f>
        <v>343492.15791967453</v>
      </c>
      <c r="BC54" s="28">
        <f ca="1">Inputs!B52*BC44</f>
        <v>343244.5190735372</v>
      </c>
      <c r="BD54" s="28">
        <f ca="1">Inputs!B52*BD44</f>
        <v>339321.74381730426</v>
      </c>
      <c r="BE54" s="28">
        <f ca="1">Inputs!B52*BE44</f>
        <v>323280.07889186306</v>
      </c>
      <c r="BF54" s="28">
        <f ca="1">Inputs!B52*BF44</f>
        <v>334441.32294648513</v>
      </c>
      <c r="BG54" s="28">
        <f ca="1">Inputs!B52*BG44</f>
        <v>318875.18008878158</v>
      </c>
      <c r="BH54" s="28">
        <f ca="1">Inputs!B52*BH44</f>
        <v>327219.68289561238</v>
      </c>
      <c r="BI54" s="28">
        <f ca="1">Inputs!B52*BI44</f>
        <v>335365.0065282539</v>
      </c>
      <c r="BJ54" s="28">
        <f ca="1">Inputs!B52*BJ44</f>
        <v>328059.44400243962</v>
      </c>
      <c r="BK54" s="28">
        <f ca="1">Inputs!B52*BK44</f>
        <v>319793.0941167408</v>
      </c>
      <c r="BL54" s="28">
        <f ca="1">Inputs!B52*BL44</f>
        <v>338437.00162383623</v>
      </c>
      <c r="BM54" s="28">
        <f ca="1">Inputs!B52*BM44</f>
        <v>337384.93237305945</v>
      </c>
      <c r="BN54" s="29">
        <f ca="1">SUM(BB54:BM54)</f>
        <v>3988914.164277588</v>
      </c>
      <c r="BO54" s="28">
        <f ca="1">Inputs!B52*BO44</f>
        <v>324183.20856325037</v>
      </c>
      <c r="BP54" s="28">
        <f ca="1">Inputs!B52*BP44</f>
        <v>332118.84369873547</v>
      </c>
      <c r="BQ54" s="28">
        <f ca="1">Inputs!B52*BQ44</f>
        <v>327754.53317479329</v>
      </c>
      <c r="BR54" s="28">
        <f ca="1">Inputs!B52*BR44</f>
        <v>327630.79082166625</v>
      </c>
      <c r="BS54" s="28">
        <f ca="1">Inputs!B52*BS44</f>
        <v>313749.52286157513</v>
      </c>
      <c r="BT54" s="28">
        <f ca="1">Inputs!B52*BT44</f>
        <v>316155.00437997095</v>
      </c>
      <c r="BU54" s="28">
        <f ca="1">Inputs!B52*BU44</f>
        <v>315323.69705108285</v>
      </c>
      <c r="BV54" s="28">
        <f ca="1">Inputs!B52*BV44</f>
        <v>312804.14306360576</v>
      </c>
      <c r="BW54" s="28">
        <f ca="1">Inputs!B52*BW44</f>
        <v>323444.79750549584</v>
      </c>
      <c r="BX54" s="28">
        <f ca="1">Inputs!B52*BX44</f>
        <v>309238.38344871317</v>
      </c>
      <c r="BY54" s="28">
        <f ca="1">Inputs!B52*BY44</f>
        <v>332230.99120902363</v>
      </c>
      <c r="BZ54" s="28">
        <f ca="1">Inputs!B52*BZ44</f>
        <v>311342.56310725008</v>
      </c>
      <c r="CA54" s="29">
        <f ca="1">SUM(BO54:BZ54)</f>
        <v>3845976.4788851631</v>
      </c>
      <c r="CB54" s="28">
        <f ca="1">Inputs!B52*CB44</f>
        <v>334637.70894836221</v>
      </c>
      <c r="CC54" s="28">
        <f ca="1">Inputs!B52*CC44</f>
        <v>332803.83150240354</v>
      </c>
      <c r="CD54" s="28">
        <f ca="1">Inputs!B52*CD44</f>
        <v>326462.90178154188</v>
      </c>
      <c r="CE54" s="28">
        <f ca="1">Inputs!B52*CE44</f>
        <v>315880.89092880185</v>
      </c>
      <c r="CF54" s="28">
        <f ca="1">Inputs!B52*CF44</f>
        <v>310393.36598339945</v>
      </c>
      <c r="CG54" s="28">
        <f ca="1">Inputs!B52*CG44</f>
        <v>317813.23809891706</v>
      </c>
      <c r="CH54" s="28">
        <f ca="1">Inputs!B52*CH44</f>
        <v>308535.7282338675</v>
      </c>
      <c r="CI54" s="28">
        <f ca="1">Inputs!B52*CI44</f>
        <v>321589.50240686146</v>
      </c>
      <c r="CJ54" s="28">
        <f ca="1">Inputs!B52*CJ44</f>
        <v>325568.89997165557</v>
      </c>
      <c r="CK54" s="28">
        <f ca="1">Inputs!B52*CK44</f>
        <v>329601.48900232272</v>
      </c>
      <c r="CL54" s="28">
        <f ca="1">Inputs!B52*CL44</f>
        <v>312094.42252574733</v>
      </c>
      <c r="CM54" s="28">
        <f ca="1">Inputs!B52*CM44</f>
        <v>320134.60568010644</v>
      </c>
      <c r="CN54" s="29">
        <f ca="1">SUM(CB54:CM54)</f>
        <v>3855516.5850639874</v>
      </c>
      <c r="CO54" s="28">
        <f ca="1">Inputs!B52*CO44</f>
        <v>317494.95161171386</v>
      </c>
      <c r="CP54" s="28">
        <f ca="1">Inputs!B52*CP44</f>
        <v>315364.90120403067</v>
      </c>
      <c r="CQ54" s="28">
        <f ca="1">Inputs!B52*CQ44</f>
        <v>315410.48977419926</v>
      </c>
      <c r="CR54" s="28">
        <f ca="1">Inputs!B52*CR44</f>
        <v>316072.43720127386</v>
      </c>
      <c r="CS54" s="28">
        <f ca="1">Inputs!B52*CS44</f>
        <v>315196.13464480714</v>
      </c>
      <c r="CT54" s="28">
        <f ca="1">Inputs!B52*CT44</f>
        <v>300010.97905549686</v>
      </c>
      <c r="CU54" s="28">
        <f ca="1">Inputs!B52*CU44</f>
        <v>324445.4889834245</v>
      </c>
      <c r="CV54" s="28">
        <f ca="1">Inputs!B52*CV44</f>
        <v>306398.0736350423</v>
      </c>
      <c r="CW54" s="28">
        <f ca="1">Inputs!B52*CW44</f>
        <v>309530.60418703733</v>
      </c>
      <c r="CX54" s="28">
        <f ca="1">Inputs!B52*CX44</f>
        <v>296346.94691649254</v>
      </c>
      <c r="CY54" s="28">
        <f ca="1">Inputs!B52*CY44</f>
        <v>306915.82853051758</v>
      </c>
      <c r="CZ54" s="28">
        <f ca="1">Inputs!B52*CZ44</f>
        <v>307562.29104113387</v>
      </c>
      <c r="DA54" s="29">
        <f ca="1">SUM(CO54:CZ54)</f>
        <v>3730749.1267851694</v>
      </c>
      <c r="DB54" s="28">
        <f ca="1">Inputs!B52*DB44</f>
        <v>312690.2941668175</v>
      </c>
      <c r="DC54" s="28">
        <f ca="1">Inputs!B52*DC44</f>
        <v>327792.75820709218</v>
      </c>
      <c r="DD54" s="28">
        <f ca="1">Inputs!B52*DD44</f>
        <v>298948.73988095188</v>
      </c>
      <c r="DE54" s="28">
        <f ca="1">Inputs!B52*DE44</f>
        <v>318797.17385149392</v>
      </c>
      <c r="DF54" s="28">
        <f ca="1">Inputs!B52*DF44</f>
        <v>329579.67731753597</v>
      </c>
      <c r="DG54" s="28">
        <f ca="1">Inputs!B52*DG44</f>
        <v>310142.44886861258</v>
      </c>
      <c r="DH54" s="28">
        <f ca="1">Inputs!B52*DH44</f>
        <v>305086.20068319299</v>
      </c>
      <c r="DI54" s="28">
        <f ca="1">Inputs!B52*DI44</f>
        <v>303409.64813074813</v>
      </c>
      <c r="DJ54" s="28">
        <f ca="1">Inputs!B52*DJ44</f>
        <v>305392.01998804632</v>
      </c>
      <c r="DK54" s="28">
        <f ca="1">Inputs!B52*DK44</f>
        <v>291951.1044700073</v>
      </c>
      <c r="DL54" s="28">
        <f ca="1">Inputs!B52*DL44</f>
        <v>293084.08717444178</v>
      </c>
      <c r="DM54" s="28">
        <f ca="1">Inputs!B52*DM44</f>
        <v>306553.14096580981</v>
      </c>
      <c r="DN54" s="29">
        <f ca="1">SUM(DB54:DM54)</f>
        <v>3703427.29370475</v>
      </c>
      <c r="DO54" s="28">
        <f ca="1">Inputs!B52*DO44</f>
        <v>327203.98822284775</v>
      </c>
      <c r="DP54" s="28">
        <f ca="1">Inputs!B52*DP44</f>
        <v>320874.20950772986</v>
      </c>
      <c r="DQ54" s="28">
        <f ca="1">Inputs!B52*DQ44</f>
        <v>305085.91205036471</v>
      </c>
      <c r="DR54" s="28">
        <f ca="1">Inputs!B52*DR44</f>
        <v>322155.15128241718</v>
      </c>
      <c r="DS54" s="28">
        <f ca="1">Inputs!B52*DS44</f>
        <v>300974.28856480971</v>
      </c>
      <c r="DT54" s="28">
        <f ca="1">Inputs!B52*DT44</f>
        <v>315688.12003396143</v>
      </c>
      <c r="DU54" s="28">
        <f ca="1">Inputs!B52*DU44</f>
        <v>309921.33210932295</v>
      </c>
      <c r="DV54" s="28">
        <f ca="1">Inputs!B52*DV44</f>
        <v>308922.24142009259</v>
      </c>
      <c r="DW54" s="28">
        <f ca="1">Inputs!B52*DW44</f>
        <v>321013.38130551868</v>
      </c>
      <c r="DX54" s="28">
        <f ca="1">Inputs!B52*DX44</f>
        <v>297508.02913244779</v>
      </c>
      <c r="DY54" s="28">
        <f ca="1">Inputs!B52*DY44</f>
        <v>300190.25513348851</v>
      </c>
      <c r="DZ54" s="28">
        <f ca="1">Inputs!B52*DZ44</f>
        <v>301959.55031052878</v>
      </c>
      <c r="EA54" s="29">
        <f ca="1">SUM(DO54:DZ54)</f>
        <v>3731496.45907353</v>
      </c>
      <c r="EB54" s="28">
        <f ca="1">Inputs!B52*EB44</f>
        <v>311055.87879487977</v>
      </c>
      <c r="EC54" s="28">
        <f ca="1">Inputs!B52*EC44</f>
        <v>312960.94839414349</v>
      </c>
      <c r="ED54" s="28">
        <f ca="1">Inputs!B52*ED44</f>
        <v>306360.58755726652</v>
      </c>
      <c r="EE54" s="28">
        <f ca="1">Inputs!B52*EE44</f>
        <v>298223.29846088437</v>
      </c>
      <c r="EF54" s="28">
        <f ca="1">Inputs!B52*EF44</f>
        <v>306475.37649631285</v>
      </c>
      <c r="EG54" s="28">
        <f ca="1">Inputs!B52*EG44</f>
        <v>313818.34683572972</v>
      </c>
      <c r="EH54" s="28">
        <f ca="1">Inputs!B52*EH44</f>
        <v>296885.78539503342</v>
      </c>
      <c r="EI54" s="28">
        <f ca="1">Inputs!B52*EI44</f>
        <v>309063.62467131461</v>
      </c>
      <c r="EJ54" s="28">
        <f ca="1">Inputs!B52*EJ44</f>
        <v>308110.30863278342</v>
      </c>
      <c r="EK54" s="28">
        <f ca="1">Inputs!B52*EK44</f>
        <v>298922.42752049852</v>
      </c>
      <c r="EL54" s="28">
        <f ca="1">Inputs!B52*EL44</f>
        <v>315555.69705362187</v>
      </c>
      <c r="EM54" s="28">
        <f ca="1">Inputs!B52*EM44</f>
        <v>298945.09537443944</v>
      </c>
      <c r="EN54" s="29">
        <f ca="1">SUM(EB54:EM54)</f>
        <v>3676377.3751869081</v>
      </c>
    </row>
    <row r="55" spans="1:144" ht="12.75" customHeight="1" outlineLevel="1" x14ac:dyDescent="0.2"/>
    <row r="56" spans="1:144" ht="12.75" customHeight="1" outlineLevel="1" x14ac:dyDescent="0.2"/>
    <row r="57" spans="1:144" ht="12.75" customHeight="1" x14ac:dyDescent="0.2">
      <c r="A57" s="2" t="str">
        <f>"Stochastic Shocks"</f>
        <v>Stochastic Shocks</v>
      </c>
    </row>
    <row r="58" spans="1:144" ht="12.75" customHeight="1" outlineLevel="1" x14ac:dyDescent="0.2">
      <c r="A58" s="2" t="str">
        <f>" "</f>
        <v xml:space="preserve"> </v>
      </c>
    </row>
    <row r="59" spans="1:144" ht="12.75" customHeight="1" outlineLevel="1" x14ac:dyDescent="0.2">
      <c r="B59" s="19" t="str">
        <f>ZZZ__FnCalls!F7</f>
        <v>MMM 2010</v>
      </c>
      <c r="C59" s="20" t="str">
        <f>ZZZ__FnCalls!F8</f>
        <v>MMM 2010</v>
      </c>
      <c r="D59" s="20" t="str">
        <f>ZZZ__FnCalls!F9</f>
        <v>MMM 2010</v>
      </c>
      <c r="E59" s="20" t="str">
        <f>ZZZ__FnCalls!F10</f>
        <v>MMM 2010</v>
      </c>
      <c r="F59" s="20" t="str">
        <f>ZZZ__FnCalls!F11</f>
        <v>MMM 2010</v>
      </c>
      <c r="G59" s="20" t="str">
        <f>ZZZ__FnCalls!F12</f>
        <v>MMM 2010</v>
      </c>
      <c r="H59" s="20" t="str">
        <f>ZZZ__FnCalls!F13</f>
        <v>MMM 2010</v>
      </c>
      <c r="I59" s="20" t="str">
        <f>ZZZ__FnCalls!F14</f>
        <v>MMM 2010</v>
      </c>
      <c r="J59" s="20" t="str">
        <f>ZZZ__FnCalls!F15</f>
        <v>MMM 2010</v>
      </c>
      <c r="K59" s="20" t="str">
        <f>ZZZ__FnCalls!F16</f>
        <v>MMM 2010</v>
      </c>
      <c r="L59" s="20" t="str">
        <f>ZZZ__FnCalls!F17</f>
        <v>MMM 2010</v>
      </c>
      <c r="M59" s="20" t="str">
        <f>ZZZ__FnCalls!F18</f>
        <v>MMM 2010</v>
      </c>
      <c r="N59" s="21" t="str">
        <f>ZZZ__FnCalls!H7</f>
        <v>2010</v>
      </c>
      <c r="O59" s="20" t="str">
        <f>ZZZ__FnCalls!F19</f>
        <v>MMM 2011</v>
      </c>
      <c r="P59" s="20" t="str">
        <f>ZZZ__FnCalls!F20</f>
        <v>MMM 2011</v>
      </c>
      <c r="Q59" s="20" t="str">
        <f>ZZZ__FnCalls!F21</f>
        <v>MMM 2011</v>
      </c>
      <c r="R59" s="20" t="str">
        <f>ZZZ__FnCalls!F22</f>
        <v>MMM 2011</v>
      </c>
      <c r="S59" s="20" t="str">
        <f>ZZZ__FnCalls!F23</f>
        <v>MMM 2011</v>
      </c>
      <c r="T59" s="20" t="str">
        <f>ZZZ__FnCalls!F24</f>
        <v>MMM 2011</v>
      </c>
      <c r="U59" s="20" t="str">
        <f>ZZZ__FnCalls!F25</f>
        <v>MMM 2011</v>
      </c>
      <c r="V59" s="20" t="str">
        <f>ZZZ__FnCalls!F26</f>
        <v>MMM 2011</v>
      </c>
      <c r="W59" s="20" t="str">
        <f>ZZZ__FnCalls!F27</f>
        <v>MMM 2011</v>
      </c>
      <c r="X59" s="20" t="str">
        <f>ZZZ__FnCalls!F28</f>
        <v>MMM 2011</v>
      </c>
      <c r="Y59" s="20" t="str">
        <f>ZZZ__FnCalls!F29</f>
        <v>MMM 2011</v>
      </c>
      <c r="Z59" s="20" t="str">
        <f>ZZZ__FnCalls!F30</f>
        <v>MMM 2011</v>
      </c>
      <c r="AA59" s="21" t="str">
        <f>ZZZ__FnCalls!H19</f>
        <v>2011</v>
      </c>
      <c r="AB59" s="20" t="str">
        <f>ZZZ__FnCalls!F31</f>
        <v>MMM 2012</v>
      </c>
      <c r="AC59" s="20" t="str">
        <f>ZZZ__FnCalls!F32</f>
        <v>MMM 2012</v>
      </c>
      <c r="AD59" s="20" t="str">
        <f>ZZZ__FnCalls!F33</f>
        <v>MMM 2012</v>
      </c>
      <c r="AE59" s="20" t="str">
        <f>ZZZ__FnCalls!F34</f>
        <v>MMM 2012</v>
      </c>
      <c r="AF59" s="20" t="str">
        <f>ZZZ__FnCalls!F35</f>
        <v>MMM 2012</v>
      </c>
      <c r="AG59" s="20" t="str">
        <f>ZZZ__FnCalls!F36</f>
        <v>MMM 2012</v>
      </c>
      <c r="AH59" s="20" t="str">
        <f>ZZZ__FnCalls!F37</f>
        <v>MMM 2012</v>
      </c>
      <c r="AI59" s="20" t="str">
        <f>ZZZ__FnCalls!F38</f>
        <v>MMM 2012</v>
      </c>
      <c r="AJ59" s="20" t="str">
        <f>ZZZ__FnCalls!F39</f>
        <v>MMM 2012</v>
      </c>
      <c r="AK59" s="20" t="str">
        <f>ZZZ__FnCalls!F40</f>
        <v>MMM 2012</v>
      </c>
      <c r="AL59" s="20" t="str">
        <f>ZZZ__FnCalls!F41</f>
        <v>MMM 2012</v>
      </c>
      <c r="AM59" s="20" t="str">
        <f>ZZZ__FnCalls!F42</f>
        <v>MMM 2012</v>
      </c>
      <c r="AN59" s="21" t="str">
        <f>ZZZ__FnCalls!H31</f>
        <v>2012</v>
      </c>
      <c r="AO59" s="20" t="str">
        <f>ZZZ__FnCalls!F43</f>
        <v>MMM 2013</v>
      </c>
      <c r="AP59" s="20" t="str">
        <f>ZZZ__FnCalls!F44</f>
        <v>MMM 2013</v>
      </c>
      <c r="AQ59" s="20" t="str">
        <f>ZZZ__FnCalls!F45</f>
        <v>MMM 2013</v>
      </c>
      <c r="AR59" s="20" t="str">
        <f>ZZZ__FnCalls!F46</f>
        <v>MMM 2013</v>
      </c>
      <c r="AS59" s="20" t="str">
        <f>ZZZ__FnCalls!F47</f>
        <v>MMM 2013</v>
      </c>
      <c r="AT59" s="20" t="str">
        <f>ZZZ__FnCalls!F48</f>
        <v>MMM 2013</v>
      </c>
      <c r="AU59" s="20" t="str">
        <f>ZZZ__FnCalls!F49</f>
        <v>MMM 2013</v>
      </c>
      <c r="AV59" s="20" t="str">
        <f>ZZZ__FnCalls!F50</f>
        <v>MMM 2013</v>
      </c>
      <c r="AW59" s="20" t="str">
        <f>ZZZ__FnCalls!F51</f>
        <v>MMM 2013</v>
      </c>
      <c r="AX59" s="20" t="str">
        <f>ZZZ__FnCalls!F52</f>
        <v>MMM 2013</v>
      </c>
      <c r="AY59" s="20" t="str">
        <f>ZZZ__FnCalls!F53</f>
        <v>MMM 2013</v>
      </c>
      <c r="AZ59" s="20" t="str">
        <f>ZZZ__FnCalls!F54</f>
        <v>MMM 2013</v>
      </c>
      <c r="BA59" s="21" t="str">
        <f>ZZZ__FnCalls!H43</f>
        <v>2013</v>
      </c>
      <c r="BB59" s="20" t="str">
        <f>ZZZ__FnCalls!F55</f>
        <v>MMM 2014</v>
      </c>
      <c r="BC59" s="20" t="str">
        <f>ZZZ__FnCalls!F56</f>
        <v>MMM 2014</v>
      </c>
      <c r="BD59" s="20" t="str">
        <f>ZZZ__FnCalls!F57</f>
        <v>MMM 2014</v>
      </c>
      <c r="BE59" s="20" t="str">
        <f>ZZZ__FnCalls!F58</f>
        <v>MMM 2014</v>
      </c>
      <c r="BF59" s="20" t="str">
        <f>ZZZ__FnCalls!F59</f>
        <v>MMM 2014</v>
      </c>
      <c r="BG59" s="20" t="str">
        <f>ZZZ__FnCalls!F60</f>
        <v>MMM 2014</v>
      </c>
      <c r="BH59" s="20" t="str">
        <f>ZZZ__FnCalls!F61</f>
        <v>MMM 2014</v>
      </c>
      <c r="BI59" s="20" t="str">
        <f>ZZZ__FnCalls!F62</f>
        <v>MMM 2014</v>
      </c>
      <c r="BJ59" s="20" t="str">
        <f>ZZZ__FnCalls!F63</f>
        <v>MMM 2014</v>
      </c>
      <c r="BK59" s="20" t="str">
        <f>ZZZ__FnCalls!F64</f>
        <v>MMM 2014</v>
      </c>
      <c r="BL59" s="20" t="str">
        <f>ZZZ__FnCalls!F65</f>
        <v>MMM 2014</v>
      </c>
      <c r="BM59" s="20" t="str">
        <f>ZZZ__FnCalls!F66</f>
        <v>MMM 2014</v>
      </c>
      <c r="BN59" s="21" t="str">
        <f>ZZZ__FnCalls!H55</f>
        <v>2014</v>
      </c>
      <c r="BO59" s="20" t="str">
        <f>ZZZ__FnCalls!F67</f>
        <v>MMM 2015</v>
      </c>
      <c r="BP59" s="20" t="str">
        <f>ZZZ__FnCalls!F68</f>
        <v>MMM 2015</v>
      </c>
      <c r="BQ59" s="20" t="str">
        <f>ZZZ__FnCalls!F69</f>
        <v>MMM 2015</v>
      </c>
      <c r="BR59" s="20" t="str">
        <f>ZZZ__FnCalls!F70</f>
        <v>MMM 2015</v>
      </c>
      <c r="BS59" s="20" t="str">
        <f>ZZZ__FnCalls!F71</f>
        <v>MMM 2015</v>
      </c>
      <c r="BT59" s="20" t="str">
        <f>ZZZ__FnCalls!F72</f>
        <v>MMM 2015</v>
      </c>
      <c r="BU59" s="20" t="str">
        <f>ZZZ__FnCalls!F73</f>
        <v>MMM 2015</v>
      </c>
      <c r="BV59" s="20" t="str">
        <f>ZZZ__FnCalls!F74</f>
        <v>MMM 2015</v>
      </c>
      <c r="BW59" s="20" t="str">
        <f>ZZZ__FnCalls!F75</f>
        <v>MMM 2015</v>
      </c>
      <c r="BX59" s="20" t="str">
        <f>ZZZ__FnCalls!F76</f>
        <v>MMM 2015</v>
      </c>
      <c r="BY59" s="20" t="str">
        <f>ZZZ__FnCalls!F77</f>
        <v>MMM 2015</v>
      </c>
      <c r="BZ59" s="20" t="str">
        <f>ZZZ__FnCalls!F78</f>
        <v>MMM 2015</v>
      </c>
      <c r="CA59" s="21" t="str">
        <f>ZZZ__FnCalls!H67</f>
        <v>2015</v>
      </c>
      <c r="CB59" s="20" t="str">
        <f>ZZZ__FnCalls!F79</f>
        <v>MMM 2016</v>
      </c>
      <c r="CC59" s="20" t="str">
        <f>ZZZ__FnCalls!F80</f>
        <v>MMM 2016</v>
      </c>
      <c r="CD59" s="20" t="str">
        <f>ZZZ__FnCalls!F81</f>
        <v>MMM 2016</v>
      </c>
      <c r="CE59" s="20" t="str">
        <f>ZZZ__FnCalls!F82</f>
        <v>MMM 2016</v>
      </c>
      <c r="CF59" s="20" t="str">
        <f>ZZZ__FnCalls!F83</f>
        <v>MMM 2016</v>
      </c>
      <c r="CG59" s="20" t="str">
        <f>ZZZ__FnCalls!F84</f>
        <v>MMM 2016</v>
      </c>
      <c r="CH59" s="20" t="str">
        <f>ZZZ__FnCalls!F85</f>
        <v>MMM 2016</v>
      </c>
      <c r="CI59" s="20" t="str">
        <f>ZZZ__FnCalls!F86</f>
        <v>MMM 2016</v>
      </c>
      <c r="CJ59" s="20" t="str">
        <f>ZZZ__FnCalls!F87</f>
        <v>MMM 2016</v>
      </c>
      <c r="CK59" s="20" t="str">
        <f>ZZZ__FnCalls!F88</f>
        <v>MMM 2016</v>
      </c>
      <c r="CL59" s="20" t="str">
        <f>ZZZ__FnCalls!F89</f>
        <v>MMM 2016</v>
      </c>
      <c r="CM59" s="20" t="str">
        <f>ZZZ__FnCalls!F90</f>
        <v>MMM 2016</v>
      </c>
      <c r="CN59" s="21" t="str">
        <f>ZZZ__FnCalls!H79</f>
        <v>2016</v>
      </c>
      <c r="CO59" s="20" t="str">
        <f>ZZZ__FnCalls!F91</f>
        <v>MMM 2017</v>
      </c>
      <c r="CP59" s="20" t="str">
        <f>ZZZ__FnCalls!F92</f>
        <v>MMM 2017</v>
      </c>
      <c r="CQ59" s="20" t="str">
        <f>ZZZ__FnCalls!F93</f>
        <v>MMM 2017</v>
      </c>
      <c r="CR59" s="20" t="str">
        <f>ZZZ__FnCalls!F94</f>
        <v>MMM 2017</v>
      </c>
      <c r="CS59" s="20" t="str">
        <f>ZZZ__FnCalls!F95</f>
        <v>MMM 2017</v>
      </c>
      <c r="CT59" s="20" t="str">
        <f>ZZZ__FnCalls!F96</f>
        <v>MMM 2017</v>
      </c>
      <c r="CU59" s="20" t="str">
        <f>ZZZ__FnCalls!F97</f>
        <v>MMM 2017</v>
      </c>
      <c r="CV59" s="20" t="str">
        <f>ZZZ__FnCalls!F98</f>
        <v>MMM 2017</v>
      </c>
      <c r="CW59" s="20" t="str">
        <f>ZZZ__FnCalls!F99</f>
        <v>MMM 2017</v>
      </c>
      <c r="CX59" s="20" t="str">
        <f>ZZZ__FnCalls!F100</f>
        <v>MMM 2017</v>
      </c>
      <c r="CY59" s="20" t="str">
        <f>ZZZ__FnCalls!F101</f>
        <v>MMM 2017</v>
      </c>
      <c r="CZ59" s="20" t="str">
        <f>ZZZ__FnCalls!F102</f>
        <v>MMM 2017</v>
      </c>
      <c r="DA59" s="21" t="str">
        <f>ZZZ__FnCalls!H91</f>
        <v>2017</v>
      </c>
      <c r="DB59" s="20" t="str">
        <f>ZZZ__FnCalls!F103</f>
        <v>MMM 2018</v>
      </c>
      <c r="DC59" s="20" t="str">
        <f>ZZZ__FnCalls!F104</f>
        <v>MMM 2018</v>
      </c>
      <c r="DD59" s="20" t="str">
        <f>ZZZ__FnCalls!F105</f>
        <v>MMM 2018</v>
      </c>
      <c r="DE59" s="20" t="str">
        <f>ZZZ__FnCalls!F106</f>
        <v>MMM 2018</v>
      </c>
      <c r="DF59" s="20" t="str">
        <f>ZZZ__FnCalls!F107</f>
        <v>MMM 2018</v>
      </c>
      <c r="DG59" s="20" t="str">
        <f>ZZZ__FnCalls!F108</f>
        <v>MMM 2018</v>
      </c>
      <c r="DH59" s="20" t="str">
        <f>ZZZ__FnCalls!F109</f>
        <v>MMM 2018</v>
      </c>
      <c r="DI59" s="20" t="str">
        <f>ZZZ__FnCalls!F110</f>
        <v>MMM 2018</v>
      </c>
      <c r="DJ59" s="20" t="str">
        <f>ZZZ__FnCalls!F111</f>
        <v>MMM 2018</v>
      </c>
      <c r="DK59" s="20" t="str">
        <f>ZZZ__FnCalls!F112</f>
        <v>MMM 2018</v>
      </c>
      <c r="DL59" s="20" t="str">
        <f>ZZZ__FnCalls!F113</f>
        <v>MMM 2018</v>
      </c>
      <c r="DM59" s="20" t="str">
        <f>ZZZ__FnCalls!F114</f>
        <v>MMM 2018</v>
      </c>
      <c r="DN59" s="21" t="str">
        <f>ZZZ__FnCalls!H103</f>
        <v>2018</v>
      </c>
      <c r="DO59" s="20" t="str">
        <f>ZZZ__FnCalls!F115</f>
        <v>MMM 2019</v>
      </c>
      <c r="DP59" s="20" t="str">
        <f>ZZZ__FnCalls!F116</f>
        <v>MMM 2019</v>
      </c>
      <c r="DQ59" s="20" t="str">
        <f>ZZZ__FnCalls!F117</f>
        <v>MMM 2019</v>
      </c>
      <c r="DR59" s="20" t="str">
        <f>ZZZ__FnCalls!F118</f>
        <v>MMM 2019</v>
      </c>
      <c r="DS59" s="20" t="str">
        <f>ZZZ__FnCalls!F119</f>
        <v>MMM 2019</v>
      </c>
      <c r="DT59" s="20" t="str">
        <f>ZZZ__FnCalls!F120</f>
        <v>MMM 2019</v>
      </c>
      <c r="DU59" s="20" t="str">
        <f>ZZZ__FnCalls!F121</f>
        <v>MMM 2019</v>
      </c>
      <c r="DV59" s="20" t="str">
        <f>ZZZ__FnCalls!F122</f>
        <v>MMM 2019</v>
      </c>
      <c r="DW59" s="20" t="str">
        <f>ZZZ__FnCalls!F123</f>
        <v>MMM 2019</v>
      </c>
      <c r="DX59" s="20" t="str">
        <f>ZZZ__FnCalls!F124</f>
        <v>MMM 2019</v>
      </c>
      <c r="DY59" s="20" t="str">
        <f>ZZZ__FnCalls!F125</f>
        <v>MMM 2019</v>
      </c>
      <c r="DZ59" s="20" t="str">
        <f>ZZZ__FnCalls!F126</f>
        <v>MMM 2019</v>
      </c>
      <c r="EA59" s="21" t="str">
        <f>ZZZ__FnCalls!H115</f>
        <v>2019</v>
      </c>
      <c r="EB59" s="20" t="str">
        <f>ZZZ__FnCalls!F127</f>
        <v>MMM 2020</v>
      </c>
      <c r="EC59" s="20" t="str">
        <f>ZZZ__FnCalls!F128</f>
        <v>MMM 2020</v>
      </c>
      <c r="ED59" s="20" t="str">
        <f>ZZZ__FnCalls!F129</f>
        <v>MMM 2020</v>
      </c>
      <c r="EE59" s="20" t="str">
        <f>ZZZ__FnCalls!F130</f>
        <v>MMM 2020</v>
      </c>
      <c r="EF59" s="20" t="str">
        <f>ZZZ__FnCalls!F131</f>
        <v>MMM 2020</v>
      </c>
      <c r="EG59" s="20" t="str">
        <f>ZZZ__FnCalls!F132</f>
        <v>MMM 2020</v>
      </c>
      <c r="EH59" s="20" t="str">
        <f>ZZZ__FnCalls!F133</f>
        <v>MMM 2020</v>
      </c>
      <c r="EI59" s="20" t="str">
        <f>ZZZ__FnCalls!F134</f>
        <v>MMM 2020</v>
      </c>
      <c r="EJ59" s="20" t="str">
        <f>ZZZ__FnCalls!F135</f>
        <v>MMM 2020</v>
      </c>
      <c r="EK59" s="20" t="str">
        <f>ZZZ__FnCalls!F136</f>
        <v>MMM 2020</v>
      </c>
      <c r="EL59" s="20" t="str">
        <f>ZZZ__FnCalls!F137</f>
        <v>MMM 2020</v>
      </c>
      <c r="EM59" s="20" t="str">
        <f>ZZZ__FnCalls!F138</f>
        <v>MMM 2020</v>
      </c>
      <c r="EN59" s="21" t="str">
        <f>ZZZ__FnCalls!H127</f>
        <v>2020</v>
      </c>
    </row>
    <row r="60" spans="1:144" ht="12.75" customHeight="1" outlineLevel="1" x14ac:dyDescent="0.2">
      <c r="A60" s="7" t="str">
        <f>Labels!B74</f>
        <v>Aggregate Demand Shock</v>
      </c>
      <c r="B60" s="22">
        <f t="shared" ref="B60:M60" ca="1" si="66">B13</f>
        <v>-37694.416465280025</v>
      </c>
      <c r="C60" s="22">
        <f t="shared" ca="1" si="66"/>
        <v>-19702.165055224792</v>
      </c>
      <c r="D60" s="22">
        <f t="shared" ca="1" si="66"/>
        <v>-31120.829755951643</v>
      </c>
      <c r="E60" s="22">
        <f t="shared" ca="1" si="66"/>
        <v>-59699.41753157448</v>
      </c>
      <c r="F60" s="22">
        <f t="shared" ca="1" si="66"/>
        <v>3702.7247409517431</v>
      </c>
      <c r="G60" s="22">
        <f t="shared" ca="1" si="66"/>
        <v>-52389.429603960481</v>
      </c>
      <c r="H60" s="22">
        <f t="shared" ca="1" si="66"/>
        <v>-42707.522527148358</v>
      </c>
      <c r="I60" s="22">
        <f t="shared" ca="1" si="66"/>
        <v>41725.816017495265</v>
      </c>
      <c r="J60" s="22">
        <f t="shared" ca="1" si="66"/>
        <v>-3493.8423095601652</v>
      </c>
      <c r="K60" s="22">
        <f t="shared" ca="1" si="66"/>
        <v>24940.705529622031</v>
      </c>
      <c r="L60" s="22">
        <f t="shared" ca="1" si="66"/>
        <v>19045.522829337115</v>
      </c>
      <c r="M60" s="22">
        <f t="shared" ca="1" si="66"/>
        <v>15651.984531845461</v>
      </c>
      <c r="N60" s="23">
        <f ca="1">SUM(B13:M13)</f>
        <v>-141740.86959944834</v>
      </c>
      <c r="O60" s="22">
        <f t="shared" ref="O60:Z60" ca="1" si="67">O13</f>
        <v>19596.765258254167</v>
      </c>
      <c r="P60" s="22">
        <f t="shared" ca="1" si="67"/>
        <v>-40629.954571477363</v>
      </c>
      <c r="Q60" s="22">
        <f t="shared" ca="1" si="67"/>
        <v>-62070.042535270295</v>
      </c>
      <c r="R60" s="22">
        <f t="shared" ca="1" si="67"/>
        <v>7822.1972081371987</v>
      </c>
      <c r="S60" s="22">
        <f t="shared" ca="1" si="67"/>
        <v>-19946.299193027331</v>
      </c>
      <c r="T60" s="22">
        <f t="shared" ca="1" si="67"/>
        <v>-5160.3294643338113</v>
      </c>
      <c r="U60" s="22">
        <f t="shared" ca="1" si="67"/>
        <v>46999.460540524386</v>
      </c>
      <c r="V60" s="22">
        <f t="shared" ca="1" si="67"/>
        <v>735.97133404180431</v>
      </c>
      <c r="W60" s="22">
        <f t="shared" ca="1" si="67"/>
        <v>-6663.8459505775036</v>
      </c>
      <c r="X60" s="22">
        <f t="shared" ca="1" si="67"/>
        <v>-31742.538344355627</v>
      </c>
      <c r="Y60" s="22">
        <f t="shared" ca="1" si="67"/>
        <v>-6283.6979876319174</v>
      </c>
      <c r="Z60" s="22">
        <f t="shared" ca="1" si="67"/>
        <v>-4531.7899656576419</v>
      </c>
      <c r="AA60" s="23">
        <f ca="1">SUM(O13:Z13)</f>
        <v>-101874.10367137396</v>
      </c>
      <c r="AB60" s="22">
        <f t="shared" ref="AB60:AM60" ca="1" si="68">AB13</f>
        <v>-27676.851471841004</v>
      </c>
      <c r="AC60" s="22">
        <f t="shared" ca="1" si="68"/>
        <v>-33503.84086697895</v>
      </c>
      <c r="AD60" s="22">
        <f t="shared" ca="1" si="68"/>
        <v>-1881.2524397765214</v>
      </c>
      <c r="AE60" s="22">
        <f t="shared" ca="1" si="68"/>
        <v>-51405.56445492083</v>
      </c>
      <c r="AF60" s="22">
        <f t="shared" ca="1" si="68"/>
        <v>4524.2078286450342</v>
      </c>
      <c r="AG60" s="22">
        <f t="shared" ca="1" si="68"/>
        <v>19080.03963848855</v>
      </c>
      <c r="AH60" s="22">
        <f t="shared" ca="1" si="68"/>
        <v>15167.797861405856</v>
      </c>
      <c r="AI60" s="22">
        <f t="shared" ca="1" si="68"/>
        <v>20876.026470126533</v>
      </c>
      <c r="AJ60" s="22">
        <f t="shared" ca="1" si="68"/>
        <v>-62641.704946443278</v>
      </c>
      <c r="AK60" s="22">
        <f t="shared" ca="1" si="68"/>
        <v>-37529.681434615995</v>
      </c>
      <c r="AL60" s="22">
        <f t="shared" ca="1" si="68"/>
        <v>-2773.8198672075187</v>
      </c>
      <c r="AM60" s="22">
        <f t="shared" ca="1" si="68"/>
        <v>-133.21396337001033</v>
      </c>
      <c r="AN60" s="23">
        <f ca="1">SUM(AB13:AM13)</f>
        <v>-157897.85764648815</v>
      </c>
      <c r="AO60" s="22">
        <f t="shared" ref="AO60:AZ60" ca="1" si="69">AO13</f>
        <v>9565.8960697095681</v>
      </c>
      <c r="AP60" s="22">
        <f t="shared" ca="1" si="69"/>
        <v>35326.88274499285</v>
      </c>
      <c r="AQ60" s="22">
        <f t="shared" ca="1" si="69"/>
        <v>14843.599892314414</v>
      </c>
      <c r="AR60" s="22">
        <f t="shared" ca="1" si="69"/>
        <v>-25560.082270699284</v>
      </c>
      <c r="AS60" s="22">
        <f t="shared" ca="1" si="69"/>
        <v>21893.917126663098</v>
      </c>
      <c r="AT60" s="22">
        <f t="shared" ca="1" si="69"/>
        <v>20204.864614829672</v>
      </c>
      <c r="AU60" s="22">
        <f t="shared" ca="1" si="69"/>
        <v>28789.998041599883</v>
      </c>
      <c r="AV60" s="22">
        <f t="shared" ca="1" si="69"/>
        <v>26422.935646657814</v>
      </c>
      <c r="AW60" s="22">
        <f t="shared" ca="1" si="69"/>
        <v>23041.008811390395</v>
      </c>
      <c r="AX60" s="22">
        <f t="shared" ca="1" si="69"/>
        <v>15908.098451288799</v>
      </c>
      <c r="AY60" s="22">
        <f t="shared" ca="1" si="69"/>
        <v>59033.552549031308</v>
      </c>
      <c r="AZ60" s="22">
        <f t="shared" ca="1" si="69"/>
        <v>-60429.150324903465</v>
      </c>
      <c r="BA60" s="23">
        <f ca="1">SUM(AO13:AZ13)</f>
        <v>169041.52135287505</v>
      </c>
      <c r="BB60" s="22">
        <f t="shared" ref="BB60:BM60" ca="1" si="70">BB13</f>
        <v>37427.1442292582</v>
      </c>
      <c r="BC60" s="22">
        <f t="shared" ca="1" si="70"/>
        <v>-6690.0700370437335</v>
      </c>
      <c r="BD60" s="22">
        <f t="shared" ca="1" si="70"/>
        <v>-18600.154998530903</v>
      </c>
      <c r="BE60" s="22">
        <f t="shared" ca="1" si="70"/>
        <v>-57331.128601730154</v>
      </c>
      <c r="BF60" s="22">
        <f t="shared" ca="1" si="70"/>
        <v>-739.42949864131765</v>
      </c>
      <c r="BG60" s="22">
        <f t="shared" ca="1" si="70"/>
        <v>18836.993629561479</v>
      </c>
      <c r="BH60" s="22">
        <f t="shared" ca="1" si="70"/>
        <v>-6531.3669690122115</v>
      </c>
      <c r="BI60" s="22">
        <f t="shared" ca="1" si="70"/>
        <v>-28251.291251933966</v>
      </c>
      <c r="BJ60" s="22">
        <f t="shared" ca="1" si="70"/>
        <v>62871.765868643299</v>
      </c>
      <c r="BK60" s="22">
        <f t="shared" ca="1" si="70"/>
        <v>13108.519527472818</v>
      </c>
      <c r="BL60" s="22">
        <f t="shared" ca="1" si="70"/>
        <v>4263.4129690911477</v>
      </c>
      <c r="BM60" s="22">
        <f t="shared" ca="1" si="70"/>
        <v>25974.687141383933</v>
      </c>
      <c r="BN60" s="23">
        <f ca="1">SUM(BB13:BM13)</f>
        <v>44339.082008518599</v>
      </c>
      <c r="BO60" s="22">
        <f t="shared" ref="BO60:BZ60" ca="1" si="71">BO13</f>
        <v>-7316.2026275447733</v>
      </c>
      <c r="BP60" s="22">
        <f t="shared" ca="1" si="71"/>
        <v>25370.224757632055</v>
      </c>
      <c r="BQ60" s="22">
        <f t="shared" ca="1" si="71"/>
        <v>-16115.645400164851</v>
      </c>
      <c r="BR60" s="22">
        <f t="shared" ca="1" si="71"/>
        <v>5172.1875667003787</v>
      </c>
      <c r="BS60" s="22">
        <f t="shared" ca="1" si="71"/>
        <v>-52883.305721089331</v>
      </c>
      <c r="BT60" s="22">
        <f t="shared" ca="1" si="71"/>
        <v>-22522.767388102315</v>
      </c>
      <c r="BU60" s="22">
        <f t="shared" ca="1" si="71"/>
        <v>-40390.112426828658</v>
      </c>
      <c r="BV60" s="22">
        <f t="shared" ca="1" si="71"/>
        <v>-42791.614532292231</v>
      </c>
      <c r="BW60" s="22">
        <f t="shared" ca="1" si="71"/>
        <v>11358.860491073185</v>
      </c>
      <c r="BX60" s="22">
        <f t="shared" ca="1" si="71"/>
        <v>-21064.674109925752</v>
      </c>
      <c r="BY60" s="22">
        <f t="shared" ca="1" si="71"/>
        <v>3781.2678867347095</v>
      </c>
      <c r="BZ60" s="22">
        <f t="shared" ca="1" si="71"/>
        <v>-6514.8757550238233</v>
      </c>
      <c r="CA60" s="23">
        <f ca="1">SUM(BO13:BZ13)</f>
        <v>-163916.6572588314</v>
      </c>
      <c r="CB60" s="22">
        <f t="shared" ref="CB60:CM60" ca="1" si="72">CB13</f>
        <v>10812.658836607905</v>
      </c>
      <c r="CC60" s="22">
        <f t="shared" ca="1" si="72"/>
        <v>6184.0237206526735</v>
      </c>
      <c r="CD60" s="22">
        <f t="shared" ca="1" si="72"/>
        <v>-3348.219690920931</v>
      </c>
      <c r="CE60" s="22">
        <f t="shared" ca="1" si="72"/>
        <v>-18623.998812694572</v>
      </c>
      <c r="CF60" s="22">
        <f t="shared" ca="1" si="72"/>
        <v>-13675.25883345574</v>
      </c>
      <c r="CG60" s="22">
        <f t="shared" ca="1" si="72"/>
        <v>2779.3643510997399</v>
      </c>
      <c r="CH60" s="22">
        <f t="shared" ca="1" si="72"/>
        <v>25957.016864645862</v>
      </c>
      <c r="CI60" s="22">
        <f t="shared" ca="1" si="72"/>
        <v>-1053.7425004799136</v>
      </c>
      <c r="CJ60" s="22">
        <f t="shared" ca="1" si="72"/>
        <v>48779.44758428265</v>
      </c>
      <c r="CK60" s="22">
        <f t="shared" ca="1" si="72"/>
        <v>-14181.978466302964</v>
      </c>
      <c r="CL60" s="22">
        <f t="shared" ca="1" si="72"/>
        <v>-59653.529883686693</v>
      </c>
      <c r="CM60" s="22">
        <f t="shared" ca="1" si="72"/>
        <v>26083.571232369766</v>
      </c>
      <c r="CN60" s="23">
        <f ca="1">SUM(CB13:CM13)</f>
        <v>10059.35440211778</v>
      </c>
      <c r="CO60" s="22">
        <f t="shared" ref="CO60:CZ60" ca="1" si="73">CO13</f>
        <v>-5333.4605569246633</v>
      </c>
      <c r="CP60" s="22">
        <f t="shared" ca="1" si="73"/>
        <v>-31493.518932231273</v>
      </c>
      <c r="CQ60" s="22">
        <f t="shared" ca="1" si="73"/>
        <v>16226.590799022886</v>
      </c>
      <c r="CR60" s="22">
        <f t="shared" ca="1" si="73"/>
        <v>5106.4991257349602</v>
      </c>
      <c r="CS60" s="22">
        <f t="shared" ca="1" si="73"/>
        <v>-18128.479152368916</v>
      </c>
      <c r="CT60" s="22">
        <f t="shared" ca="1" si="73"/>
        <v>18751.242265284109</v>
      </c>
      <c r="CU60" s="22">
        <f t="shared" ca="1" si="73"/>
        <v>-17066.216221269173</v>
      </c>
      <c r="CV60" s="22">
        <f t="shared" ca="1" si="73"/>
        <v>24587.795750420159</v>
      </c>
      <c r="CW60" s="22">
        <f t="shared" ca="1" si="73"/>
        <v>49017.560245446512</v>
      </c>
      <c r="CX60" s="22">
        <f t="shared" ca="1" si="73"/>
        <v>33928.168084360659</v>
      </c>
      <c r="CY60" s="22">
        <f t="shared" ca="1" si="73"/>
        <v>47864.036381224156</v>
      </c>
      <c r="CZ60" s="22">
        <f t="shared" ca="1" si="73"/>
        <v>14724.258346329796</v>
      </c>
      <c r="DA60" s="23">
        <f ca="1">SUM(CO13:CZ13)</f>
        <v>138184.47613502922</v>
      </c>
      <c r="DB60" s="22">
        <f t="shared" ref="DB60:DM60" ca="1" si="74">DB13</f>
        <v>3929.3404962694472</v>
      </c>
      <c r="DC60" s="22">
        <f t="shared" ca="1" si="74"/>
        <v>1312.0024961435954</v>
      </c>
      <c r="DD60" s="22">
        <f t="shared" ca="1" si="74"/>
        <v>-19452.578148139506</v>
      </c>
      <c r="DE60" s="22">
        <f t="shared" ca="1" si="74"/>
        <v>7637.801838996068</v>
      </c>
      <c r="DF60" s="22">
        <f t="shared" ca="1" si="74"/>
        <v>9546.981744052815</v>
      </c>
      <c r="DG60" s="22">
        <f t="shared" ca="1" si="74"/>
        <v>-59052.153732370178</v>
      </c>
      <c r="DH60" s="22">
        <f t="shared" ca="1" si="74"/>
        <v>7227.1958163588915</v>
      </c>
      <c r="DI60" s="22">
        <f t="shared" ca="1" si="74"/>
        <v>26997.805728163697</v>
      </c>
      <c r="DJ60" s="22">
        <f t="shared" ca="1" si="74"/>
        <v>29411.784332675481</v>
      </c>
      <c r="DK60" s="22">
        <f t="shared" ca="1" si="74"/>
        <v>23368.862054426827</v>
      </c>
      <c r="DL60" s="22">
        <f t="shared" ca="1" si="74"/>
        <v>30269.540010237208</v>
      </c>
      <c r="DM60" s="22">
        <f t="shared" ca="1" si="74"/>
        <v>-18895.462661334492</v>
      </c>
      <c r="DN60" s="23">
        <f ca="1">SUM(DB13:DM13)</f>
        <v>42301.119975479858</v>
      </c>
      <c r="DO60" s="22">
        <f t="shared" ref="DO60:DZ60" ca="1" si="75">DO13</f>
        <v>1432.12898378607</v>
      </c>
      <c r="DP60" s="22">
        <f t="shared" ca="1" si="75"/>
        <v>23005.418408546138</v>
      </c>
      <c r="DQ60" s="22">
        <f t="shared" ca="1" si="75"/>
        <v>-6813.9726063197641</v>
      </c>
      <c r="DR60" s="22">
        <f t="shared" ca="1" si="75"/>
        <v>-8959.9684457981348</v>
      </c>
      <c r="DS60" s="22">
        <f t="shared" ca="1" si="75"/>
        <v>-37570.971556817989</v>
      </c>
      <c r="DT60" s="22">
        <f t="shared" ca="1" si="75"/>
        <v>-14324.136190999519</v>
      </c>
      <c r="DU60" s="22">
        <f t="shared" ca="1" si="75"/>
        <v>-3566.5979125415547</v>
      </c>
      <c r="DV60" s="22">
        <f t="shared" ca="1" si="75"/>
        <v>63005.679899573755</v>
      </c>
      <c r="DW60" s="22">
        <f t="shared" ca="1" si="75"/>
        <v>13539.886829239696</v>
      </c>
      <c r="DX60" s="22">
        <f t="shared" ca="1" si="75"/>
        <v>-35064.741785158127</v>
      </c>
      <c r="DY60" s="22">
        <f t="shared" ca="1" si="75"/>
        <v>-51230.873098274467</v>
      </c>
      <c r="DZ60" s="22">
        <f t="shared" ca="1" si="75"/>
        <v>-21170.254520924107</v>
      </c>
      <c r="EA60" s="23">
        <f ca="1">SUM(DO13:DZ13)</f>
        <v>-77718.401995688007</v>
      </c>
      <c r="EB60" s="22">
        <f t="shared" ref="EB60:EM60" ca="1" si="76">EB13</f>
        <v>-1337.1199578180524</v>
      </c>
      <c r="EC60" s="22">
        <f t="shared" ca="1" si="76"/>
        <v>-15970.112119015617</v>
      </c>
      <c r="ED60" s="22">
        <f t="shared" ca="1" si="76"/>
        <v>8607.9901008552279</v>
      </c>
      <c r="EE60" s="22">
        <f t="shared" ca="1" si="76"/>
        <v>47941.380042951561</v>
      </c>
      <c r="EF60" s="22">
        <f t="shared" ca="1" si="76"/>
        <v>9493.2487446708164</v>
      </c>
      <c r="EG60" s="22">
        <f t="shared" ca="1" si="76"/>
        <v>-270.78330768739204</v>
      </c>
      <c r="EH60" s="22">
        <f t="shared" ca="1" si="76"/>
        <v>-50236.449249144789</v>
      </c>
      <c r="EI60" s="22">
        <f t="shared" ca="1" si="76"/>
        <v>12416.874344566007</v>
      </c>
      <c r="EJ60" s="22">
        <f t="shared" ca="1" si="76"/>
        <v>26253.21206216246</v>
      </c>
      <c r="EK60" s="22">
        <f t="shared" ca="1" si="76"/>
        <v>20404.874390074991</v>
      </c>
      <c r="EL60" s="22">
        <f t="shared" ca="1" si="76"/>
        <v>31029.235131793204</v>
      </c>
      <c r="EM60" s="22">
        <f t="shared" ca="1" si="76"/>
        <v>21050.991149738282</v>
      </c>
      <c r="EN60" s="23">
        <f ca="1">SUM(EB13:EM13)</f>
        <v>109383.3413331467</v>
      </c>
    </row>
    <row r="61" spans="1:144" ht="12.75" customHeight="1" outlineLevel="1" x14ac:dyDescent="0.2">
      <c r="A61" s="9" t="str">
        <f>Labels!B78</f>
        <v>Output Shock</v>
      </c>
      <c r="B61" s="28">
        <f t="shared" ref="B61:M61" ca="1" si="77">B46</f>
        <v>-13017.35765269685</v>
      </c>
      <c r="C61" s="28">
        <f t="shared" ca="1" si="77"/>
        <v>4395.4985242598086</v>
      </c>
      <c r="D61" s="28">
        <f t="shared" ca="1" si="77"/>
        <v>9469.822541027479</v>
      </c>
      <c r="E61" s="28">
        <f t="shared" ca="1" si="77"/>
        <v>42757.213043772514</v>
      </c>
      <c r="F61" s="28">
        <f t="shared" ca="1" si="77"/>
        <v>-26066.496626526921</v>
      </c>
      <c r="G61" s="28">
        <f t="shared" ca="1" si="77"/>
        <v>-16786.856104952261</v>
      </c>
      <c r="H61" s="28">
        <f t="shared" ca="1" si="77"/>
        <v>41209.254430048379</v>
      </c>
      <c r="I61" s="28">
        <f t="shared" ca="1" si="77"/>
        <v>-60272.510547090613</v>
      </c>
      <c r="J61" s="28">
        <f t="shared" ca="1" si="77"/>
        <v>-15321.962695279992</v>
      </c>
      <c r="K61" s="28">
        <f t="shared" ca="1" si="77"/>
        <v>1948.7746844101894</v>
      </c>
      <c r="L61" s="28">
        <f t="shared" ca="1" si="77"/>
        <v>17682.053142790242</v>
      </c>
      <c r="M61" s="28">
        <f t="shared" ca="1" si="77"/>
        <v>-6306.0545362430903</v>
      </c>
      <c r="N61" s="29">
        <f ca="1">SUM(B46:M46)</f>
        <v>-20308.621796481104</v>
      </c>
      <c r="O61" s="28">
        <f t="shared" ref="O61:Z61" ca="1" si="78">O46</f>
        <v>3359.5174827359674</v>
      </c>
      <c r="P61" s="28">
        <f t="shared" ca="1" si="78"/>
        <v>13009.398071453768</v>
      </c>
      <c r="Q61" s="28">
        <f t="shared" ca="1" si="78"/>
        <v>29088.346662734239</v>
      </c>
      <c r="R61" s="28">
        <f t="shared" ca="1" si="78"/>
        <v>-19199.39844350045</v>
      </c>
      <c r="S61" s="28">
        <f t="shared" ca="1" si="78"/>
        <v>-15139.95879706129</v>
      </c>
      <c r="T61" s="28">
        <f t="shared" ca="1" si="78"/>
        <v>-24870.927336601009</v>
      </c>
      <c r="U61" s="28">
        <f t="shared" ca="1" si="78"/>
        <v>24473.657674110862</v>
      </c>
      <c r="V61" s="28">
        <f t="shared" ca="1" si="78"/>
        <v>31734.938551265073</v>
      </c>
      <c r="W61" s="28">
        <f t="shared" ca="1" si="78"/>
        <v>-46067.785414111291</v>
      </c>
      <c r="X61" s="28">
        <f t="shared" ca="1" si="78"/>
        <v>2225.3789264480301</v>
      </c>
      <c r="Y61" s="28">
        <f t="shared" ca="1" si="78"/>
        <v>-3677.1398385405782</v>
      </c>
      <c r="Z61" s="28">
        <f t="shared" ca="1" si="78"/>
        <v>2370.8052445253443</v>
      </c>
      <c r="AA61" s="29">
        <f ca="1">SUM(O46:Z46)</f>
        <v>-2693.1672165413302</v>
      </c>
      <c r="AB61" s="28">
        <f t="shared" ref="AB61:AM61" ca="1" si="79">AB46</f>
        <v>33178.435655871697</v>
      </c>
      <c r="AC61" s="28">
        <f t="shared" ca="1" si="79"/>
        <v>-36785.507861776816</v>
      </c>
      <c r="AD61" s="28">
        <f t="shared" ca="1" si="79"/>
        <v>5073.1939345680712</v>
      </c>
      <c r="AE61" s="28">
        <f t="shared" ca="1" si="79"/>
        <v>-19954.093090540646</v>
      </c>
      <c r="AF61" s="28">
        <f t="shared" ca="1" si="79"/>
        <v>25743.925181850525</v>
      </c>
      <c r="AG61" s="28">
        <f t="shared" ca="1" si="79"/>
        <v>13884.977194658262</v>
      </c>
      <c r="AH61" s="28">
        <f t="shared" ca="1" si="79"/>
        <v>-36523.901335833871</v>
      </c>
      <c r="AI61" s="28">
        <f t="shared" ca="1" si="79"/>
        <v>5623.3428527072101</v>
      </c>
      <c r="AJ61" s="28">
        <f t="shared" ca="1" si="79"/>
        <v>-885.0958596836183</v>
      </c>
      <c r="AK61" s="28">
        <f t="shared" ca="1" si="79"/>
        <v>32912.594820053891</v>
      </c>
      <c r="AL61" s="28">
        <f t="shared" ca="1" si="79"/>
        <v>10094.975154836357</v>
      </c>
      <c r="AM61" s="28">
        <f t="shared" ca="1" si="79"/>
        <v>23639.617460187677</v>
      </c>
      <c r="AN61" s="29">
        <f ca="1">SUM(AB46:AM46)</f>
        <v>56002.46410689874</v>
      </c>
      <c r="AO61" s="28">
        <f t="shared" ref="AO61:AZ61" ca="1" si="80">AO46</f>
        <v>60626.079810142626</v>
      </c>
      <c r="AP61" s="28">
        <f t="shared" ca="1" si="80"/>
        <v>-4027.828406894766</v>
      </c>
      <c r="AQ61" s="28">
        <f t="shared" ca="1" si="80"/>
        <v>-29898.165587857162</v>
      </c>
      <c r="AR61" s="28">
        <f t="shared" ca="1" si="80"/>
        <v>39298.090189461858</v>
      </c>
      <c r="AS61" s="28">
        <f t="shared" ca="1" si="80"/>
        <v>54314.979639875703</v>
      </c>
      <c r="AT61" s="28">
        <f t="shared" ca="1" si="80"/>
        <v>-33155.35559852617</v>
      </c>
      <c r="AU61" s="28">
        <f t="shared" ca="1" si="80"/>
        <v>-6626.8232669516101</v>
      </c>
      <c r="AV61" s="28">
        <f t="shared" ca="1" si="80"/>
        <v>-3223.582884416769</v>
      </c>
      <c r="AW61" s="28">
        <f t="shared" ca="1" si="80"/>
        <v>27204.111840031397</v>
      </c>
      <c r="AX61" s="28">
        <f t="shared" ca="1" si="80"/>
        <v>27655.231436055998</v>
      </c>
      <c r="AY61" s="28">
        <f t="shared" ca="1" si="80"/>
        <v>-15589.205618666454</v>
      </c>
      <c r="AZ61" s="28">
        <f t="shared" ca="1" si="80"/>
        <v>21318.446884917339</v>
      </c>
      <c r="BA61" s="29">
        <f ca="1">SUM(AO46:AZ46)</f>
        <v>137895.97843717199</v>
      </c>
      <c r="BB61" s="28">
        <f t="shared" ref="BB61:BM61" ca="1" si="81">BB46</f>
        <v>47795.578987848028</v>
      </c>
      <c r="BC61" s="28">
        <f t="shared" ca="1" si="81"/>
        <v>48044.135323883078</v>
      </c>
      <c r="BD61" s="28">
        <f t="shared" ca="1" si="81"/>
        <v>36342.525825240918</v>
      </c>
      <c r="BE61" s="28">
        <f t="shared" ca="1" si="81"/>
        <v>-15678.045837919935</v>
      </c>
      <c r="BF61" s="28">
        <f t="shared" ca="1" si="81"/>
        <v>23241.572383974177</v>
      </c>
      <c r="BG61" s="28">
        <f t="shared" ca="1" si="81"/>
        <v>-27327.171464227973</v>
      </c>
      <c r="BH61" s="28">
        <f t="shared" ca="1" si="81"/>
        <v>1664.7481883835758</v>
      </c>
      <c r="BI61" s="28">
        <f t="shared" ca="1" si="81"/>
        <v>30163.546170700738</v>
      </c>
      <c r="BJ61" s="28">
        <f t="shared" ca="1" si="81"/>
        <v>7304.9519615563604</v>
      </c>
      <c r="BK61" s="28">
        <f t="shared" ca="1" si="81"/>
        <v>-19394.350429544382</v>
      </c>
      <c r="BL61" s="28">
        <f t="shared" ca="1" si="81"/>
        <v>43946.204918160314</v>
      </c>
      <c r="BM61" s="28">
        <f t="shared" ca="1" si="81"/>
        <v>41689.512542509598</v>
      </c>
      <c r="BN61" s="29">
        <f ca="1">SUM(BB46:BM46)</f>
        <v>217793.20857056449</v>
      </c>
      <c r="BO61" s="28">
        <f t="shared" ref="BO61:BZ61" ca="1" si="82">BO46</f>
        <v>-1222.7587752004567</v>
      </c>
      <c r="BP61" s="28">
        <f t="shared" ca="1" si="82"/>
        <v>26547.715906390706</v>
      </c>
      <c r="BQ61" s="28">
        <f t="shared" ca="1" si="82"/>
        <v>13086.079179371247</v>
      </c>
      <c r="BR61" s="28">
        <f t="shared" ca="1" si="82"/>
        <v>14041.60420266154</v>
      </c>
      <c r="BS61" s="28">
        <f t="shared" ca="1" si="82"/>
        <v>-31014.458656110884</v>
      </c>
      <c r="BT61" s="28">
        <f t="shared" ca="1" si="82"/>
        <v>-21383.939875081727</v>
      </c>
      <c r="BU61" s="28">
        <f t="shared" ca="1" si="82"/>
        <v>-22757.914049252115</v>
      </c>
      <c r="BV61" s="28">
        <f t="shared" ca="1" si="82"/>
        <v>-29640.370999128725</v>
      </c>
      <c r="BW61" s="28">
        <f t="shared" ca="1" si="82"/>
        <v>7356.3798290568584</v>
      </c>
      <c r="BX61" s="28">
        <f t="shared" ca="1" si="82"/>
        <v>-38851.288295209393</v>
      </c>
      <c r="BY61" s="28">
        <f t="shared" ca="1" si="82"/>
        <v>39156.788006703224</v>
      </c>
      <c r="BZ61" s="28">
        <f t="shared" ca="1" si="82"/>
        <v>-29282.928559888944</v>
      </c>
      <c r="CA61" s="29">
        <f ca="1">SUM(BO46:BZ46)</f>
        <v>-73965.092085688666</v>
      </c>
      <c r="CB61" s="28">
        <f t="shared" ref="CB61:CM61" ca="1" si="83">CB46</f>
        <v>49621.037335079302</v>
      </c>
      <c r="CC61" s="28">
        <f t="shared" ca="1" si="83"/>
        <v>44635.757896034433</v>
      </c>
      <c r="CD61" s="28">
        <f t="shared" ca="1" si="83"/>
        <v>24652.487951296393</v>
      </c>
      <c r="CE61" s="28">
        <f t="shared" ca="1" si="83"/>
        <v>-9407.9978657675274</v>
      </c>
      <c r="CF61" s="28">
        <f t="shared" ca="1" si="83"/>
        <v>-26386.87874246902</v>
      </c>
      <c r="CG61" s="28">
        <f t="shared" ca="1" si="83"/>
        <v>-380.9641538689192</v>
      </c>
      <c r="CH61" s="28">
        <f t="shared" ca="1" si="83"/>
        <v>-30152.684890135086</v>
      </c>
      <c r="CI61" s="28">
        <f t="shared" ca="1" si="83"/>
        <v>14346.268115629073</v>
      </c>
      <c r="CJ61" s="28">
        <f t="shared" ca="1" si="83"/>
        <v>28778.846987476849</v>
      </c>
      <c r="CK61" s="28">
        <f t="shared" ca="1" si="83"/>
        <v>43036.670025671541</v>
      </c>
      <c r="CL61" s="28">
        <f t="shared" ca="1" si="83"/>
        <v>-14074.073215832912</v>
      </c>
      <c r="CM61" s="28">
        <f t="shared" ca="1" si="83"/>
        <v>14282.487571250866</v>
      </c>
      <c r="CN61" s="29">
        <f ca="1">SUM(CB46:CM46)</f>
        <v>138950.95701436501</v>
      </c>
      <c r="CO61" s="28">
        <f t="shared" ref="CO61:CZ61" ca="1" si="84">CO46</f>
        <v>6439.5399837664445</v>
      </c>
      <c r="CP61" s="28">
        <f t="shared" ca="1" si="84"/>
        <v>506.99802258358284</v>
      </c>
      <c r="CQ61" s="28">
        <f t="shared" ca="1" si="84"/>
        <v>2002.4718012615429</v>
      </c>
      <c r="CR61" s="28">
        <f t="shared" ca="1" si="84"/>
        <v>5215.7944522566686</v>
      </c>
      <c r="CS61" s="28">
        <f t="shared" ca="1" si="84"/>
        <v>3372.7136878024421</v>
      </c>
      <c r="CT61" s="28">
        <f t="shared" ca="1" si="84"/>
        <v>-46011.113760930173</v>
      </c>
      <c r="CU61" s="28">
        <f t="shared" ca="1" si="84"/>
        <v>36409.003851276888</v>
      </c>
      <c r="CV61" s="28">
        <f t="shared" ca="1" si="84"/>
        <v>-22534.157182418177</v>
      </c>
      <c r="CW61" s="28">
        <f t="shared" ca="1" si="84"/>
        <v>-11172.579023973734</v>
      </c>
      <c r="CX61" s="28">
        <f t="shared" ca="1" si="84"/>
        <v>-54373.832816957511</v>
      </c>
      <c r="CY61" s="28">
        <f t="shared" ca="1" si="84"/>
        <v>-18301.500911137344</v>
      </c>
      <c r="CZ61" s="28">
        <f t="shared" ca="1" si="84"/>
        <v>-15406.186245196102</v>
      </c>
      <c r="DA61" s="29">
        <f ca="1">SUM(CO46:CZ46)</f>
        <v>-113852.84814166547</v>
      </c>
      <c r="DB61" s="28">
        <f t="shared" ref="DB61:DM61" ca="1" si="85">DB46</f>
        <v>2651.7020448058011</v>
      </c>
      <c r="DC61" s="28">
        <f t="shared" ca="1" si="85"/>
        <v>54027.350403714699</v>
      </c>
      <c r="DD61" s="28">
        <f t="shared" ca="1" si="85"/>
        <v>-41072.477746072349</v>
      </c>
      <c r="DE61" s="28">
        <f t="shared" ca="1" si="85"/>
        <v>26274.214923473548</v>
      </c>
      <c r="DF61" s="28">
        <f t="shared" ca="1" si="85"/>
        <v>63208.522194120298</v>
      </c>
      <c r="DG61" s="28">
        <f t="shared" ca="1" si="85"/>
        <v>-608.53235408299952</v>
      </c>
      <c r="DH61" s="28">
        <f t="shared" ca="1" si="85"/>
        <v>-16018.64973971878</v>
      </c>
      <c r="DI61" s="28">
        <f t="shared" ca="1" si="85"/>
        <v>-20627.595678621736</v>
      </c>
      <c r="DJ61" s="28">
        <f t="shared" ca="1" si="85"/>
        <v>-13182.656849621848</v>
      </c>
      <c r="DK61" s="28">
        <f t="shared" ca="1" si="85"/>
        <v>-57170.90604050894</v>
      </c>
      <c r="DL61" s="28">
        <f t="shared" ca="1" si="85"/>
        <v>-52543.035128702475</v>
      </c>
      <c r="DM61" s="28">
        <f t="shared" ca="1" si="85"/>
        <v>-6847.7097234814792</v>
      </c>
      <c r="DN61" s="29">
        <f ca="1">SUM(DB46:DM46)</f>
        <v>-61909.773694696261</v>
      </c>
      <c r="DO61" s="28">
        <f t="shared" ref="DO61:DZ61" ca="1" si="86">DO46</f>
        <v>63123.394745770172</v>
      </c>
      <c r="DP61" s="28">
        <f t="shared" ca="1" si="86"/>
        <v>43013.370871145868</v>
      </c>
      <c r="DQ61" s="28">
        <f t="shared" ca="1" si="86"/>
        <v>-8780.5009292292107</v>
      </c>
      <c r="DR61" s="28">
        <f t="shared" ca="1" si="86"/>
        <v>49152.07306432983</v>
      </c>
      <c r="DS61" s="28">
        <f t="shared" ca="1" si="86"/>
        <v>-20405.437128072335</v>
      </c>
      <c r="DT61" s="28">
        <f t="shared" ca="1" si="86"/>
        <v>29879.505552644172</v>
      </c>
      <c r="DU61" s="28">
        <f t="shared" ca="1" si="86"/>
        <v>11730.277733369001</v>
      </c>
      <c r="DV61" s="28">
        <f t="shared" ca="1" si="86"/>
        <v>9393.6995880413797</v>
      </c>
      <c r="DW61" s="28">
        <f t="shared" ca="1" si="86"/>
        <v>50223.960052429582</v>
      </c>
      <c r="DX61" s="28">
        <f t="shared" ca="1" si="86"/>
        <v>-27263.255580905741</v>
      </c>
      <c r="DY61" s="28">
        <f t="shared" ca="1" si="86"/>
        <v>-17126.477839403247</v>
      </c>
      <c r="DZ61" s="28">
        <f t="shared" ca="1" si="86"/>
        <v>-9924.3314977410755</v>
      </c>
      <c r="EA61" s="29">
        <f ca="1">SUM(DO46:DZ46)</f>
        <v>173016.27863237841</v>
      </c>
      <c r="EB61" s="28">
        <f t="shared" ref="EB61:EM61" ca="1" si="87">EB46</f>
        <v>21488.826498550668</v>
      </c>
      <c r="EC61" s="28">
        <f t="shared" ca="1" si="87"/>
        <v>28789.06252613692</v>
      </c>
      <c r="ED61" s="28">
        <f t="shared" ca="1" si="87"/>
        <v>7834.483073311696</v>
      </c>
      <c r="EE61" s="28">
        <f t="shared" ca="1" si="87"/>
        <v>-18418.672140431576</v>
      </c>
      <c r="EF61" s="28">
        <f t="shared" ca="1" si="87"/>
        <v>9681.2580453116643</v>
      </c>
      <c r="EG61" s="28">
        <f t="shared" ca="1" si="87"/>
        <v>35012.511930255161</v>
      </c>
      <c r="EH61" s="28">
        <f t="shared" ca="1" si="87"/>
        <v>-20511.709115541897</v>
      </c>
      <c r="EI61" s="28">
        <f t="shared" ca="1" si="87"/>
        <v>21340.823716330822</v>
      </c>
      <c r="EJ61" s="28">
        <f t="shared" ca="1" si="87"/>
        <v>18984.29774116437</v>
      </c>
      <c r="EK61" s="28">
        <f t="shared" ca="1" si="87"/>
        <v>-10921.875273834899</v>
      </c>
      <c r="EL61" s="28">
        <f t="shared" ca="1" si="87"/>
        <v>45277.911810086116</v>
      </c>
      <c r="EM61" s="28">
        <f t="shared" ca="1" si="87"/>
        <v>-9413.6425094712922</v>
      </c>
      <c r="EN61" s="29">
        <f ca="1">SUM(EB46:EM46)</f>
        <v>129143.27630186775</v>
      </c>
    </row>
    <row r="62" spans="1:144" ht="12.75" customHeight="1" outlineLevel="1" x14ac:dyDescent="0.2"/>
    <row r="63" spans="1:144" ht="12.75" customHeight="1" outlineLevel="1" x14ac:dyDescent="0.2"/>
  </sheetData>
  <mergeCells count="5">
    <mergeCell ref="A1:C1"/>
    <mergeCell ref="A2:C2"/>
    <mergeCell ref="A3:C3"/>
    <mergeCell ref="A4:C4"/>
    <mergeCell ref="A5:C5"/>
  </mergeCells>
  <pageMargins left="0.75" right="0.75" top="1" bottom="1" header="0.5" footer="0.5"/>
  <pageSetup paperSize="9" orientation="landscape" horizontalDpi="0" verticalDpi="0" copies="0"/>
  <headerFooter alignWithMargins="0"/>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BF6904E5-B8C2-4B55-9CB8-07AC9E4C00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223</vt:i4>
      </vt:variant>
    </vt:vector>
  </HeadingPairs>
  <TitlesOfParts>
    <vt:vector size="242" baseType="lpstr">
      <vt:lpstr>Intro</vt:lpstr>
      <vt:lpstr>Graphs</vt:lpstr>
      <vt:lpstr>Inputs</vt:lpstr>
      <vt:lpstr>Statistical Moments</vt:lpstr>
      <vt:lpstr>Trial 1</vt:lpstr>
      <vt:lpstr>Trial 2</vt:lpstr>
      <vt:lpstr>Trial 3</vt:lpstr>
      <vt:lpstr>Trial 4</vt:lpstr>
      <vt:lpstr>Trial 5</vt:lpstr>
      <vt:lpstr>Trial 6</vt:lpstr>
      <vt:lpstr>Trial 7</vt:lpstr>
      <vt:lpstr>Trial 8</vt:lpstr>
      <vt:lpstr>Formulas</vt:lpstr>
      <vt:lpstr>(Intermediate Computations)</vt:lpstr>
      <vt:lpstr>(Other Computations)</vt:lpstr>
      <vt:lpstr>Labels</vt:lpstr>
      <vt:lpstr>ZZZ__FnCalls</vt:lpstr>
      <vt:lpstr>ZZZ_Ranges</vt:lpstr>
      <vt:lpstr>ZZZ_Import</vt:lpstr>
      <vt:lpstr>Capital_Date</vt:lpstr>
      <vt:lpstr>Capital_Desired_Date</vt:lpstr>
      <vt:lpstr>Capital_Desired_mean</vt:lpstr>
      <vt:lpstr>Capital_Desired_mean_Date</vt:lpstr>
      <vt:lpstr>Capital_Desired_mean_Time_Period</vt:lpstr>
      <vt:lpstr>Capital_Desired_stdev</vt:lpstr>
      <vt:lpstr>Capital_Desired_stdev_Date</vt:lpstr>
      <vt:lpstr>Capital_Desired_stdev_Time_Period</vt:lpstr>
      <vt:lpstr>Capital_Desired_Time_Period</vt:lpstr>
      <vt:lpstr>Capital_Desired_Trials</vt:lpstr>
      <vt:lpstr>Capital_Desired_Trials_Trial_01</vt:lpstr>
      <vt:lpstr>Capital_Desired_Trials_Trial_02</vt:lpstr>
      <vt:lpstr>Capital_Desired_Trials_Trial_03</vt:lpstr>
      <vt:lpstr>Capital_Desired_Trials_Trial_04</vt:lpstr>
      <vt:lpstr>Capital_Desired_Trials_Trial_05</vt:lpstr>
      <vt:lpstr>Capital_Desired_Trials_Trial_06</vt:lpstr>
      <vt:lpstr>Capital_Desired_Trials_Trial_07</vt:lpstr>
      <vt:lpstr>Capital_Desired_Trials_Trial_08</vt:lpstr>
      <vt:lpstr>Capital_mean</vt:lpstr>
      <vt:lpstr>Capital_mean_Date</vt:lpstr>
      <vt:lpstr>Capital_mean_Time_Period</vt:lpstr>
      <vt:lpstr>Capital_stdev</vt:lpstr>
      <vt:lpstr>Capital_stdev_Date</vt:lpstr>
      <vt:lpstr>Capital_stdev_Time_Period</vt:lpstr>
      <vt:lpstr>Capital_Time_Period</vt:lpstr>
      <vt:lpstr>Capital_Trials</vt:lpstr>
      <vt:lpstr>Capital_Trials_Trial_01</vt:lpstr>
      <vt:lpstr>Capital_Trials_Trial_02</vt:lpstr>
      <vt:lpstr>Capital_Trials_Trial_03</vt:lpstr>
      <vt:lpstr>Capital_Trials_Trial_04</vt:lpstr>
      <vt:lpstr>Capital_Trials_Trial_05</vt:lpstr>
      <vt:lpstr>Capital_Trials_Trial_06</vt:lpstr>
      <vt:lpstr>Capital_Trials_Trial_07</vt:lpstr>
      <vt:lpstr>Capital_Trials_Trial_08</vt:lpstr>
      <vt:lpstr>Consumption_Date</vt:lpstr>
      <vt:lpstr>Consumption_mean</vt:lpstr>
      <vt:lpstr>Consumption_mean_Date</vt:lpstr>
      <vt:lpstr>Consumption_mean_Time_Period</vt:lpstr>
      <vt:lpstr>Consumption_stdev</vt:lpstr>
      <vt:lpstr>Consumption_stdev_Date</vt:lpstr>
      <vt:lpstr>Consumption_stdev_Time_Period</vt:lpstr>
      <vt:lpstr>Consumption_Time_Period</vt:lpstr>
      <vt:lpstr>Consumption_Trials</vt:lpstr>
      <vt:lpstr>Consumption_Trials_Trial_01</vt:lpstr>
      <vt:lpstr>Consumption_Trials_Trial_02</vt:lpstr>
      <vt:lpstr>Consumption_Trials_Trial_03</vt:lpstr>
      <vt:lpstr>Consumption_Trials_Trial_04</vt:lpstr>
      <vt:lpstr>Consumption_Trials_Trial_05</vt:lpstr>
      <vt:lpstr>Consumption_Trials_Trial_06</vt:lpstr>
      <vt:lpstr>Consumption_Trials_Trial_07</vt:lpstr>
      <vt:lpstr>Consumption_Trials_Trial_08</vt:lpstr>
      <vt:lpstr>Demand_Aggregate_Date</vt:lpstr>
      <vt:lpstr>Demand_Aggregate_mean</vt:lpstr>
      <vt:lpstr>Demand_Aggregate_mean_Date</vt:lpstr>
      <vt:lpstr>Demand_Aggregate_mean_Time_Period</vt:lpstr>
      <vt:lpstr>Demand_Aggregate_stdev</vt:lpstr>
      <vt:lpstr>Demand_Aggregate_stdev_Date</vt:lpstr>
      <vt:lpstr>Demand_Aggregate_stdev_Time_Period</vt:lpstr>
      <vt:lpstr>Demand_Aggregate_Time_Period</vt:lpstr>
      <vt:lpstr>Demand_Aggregate_Trials</vt:lpstr>
      <vt:lpstr>Demand_Aggregate_Trials_Trial_01</vt:lpstr>
      <vt:lpstr>Demand_Aggregate_Trials_Trial_02</vt:lpstr>
      <vt:lpstr>Demand_Aggregate_Trials_Trial_03</vt:lpstr>
      <vt:lpstr>Demand_Aggregate_Trials_Trial_04</vt:lpstr>
      <vt:lpstr>Demand_Aggregate_Trials_Trial_05</vt:lpstr>
      <vt:lpstr>Demand_Aggregate_Trials_Trial_06</vt:lpstr>
      <vt:lpstr>Demand_Aggregate_Trials_Trial_07</vt:lpstr>
      <vt:lpstr>Demand_Aggregate_Trials_Trial_08</vt:lpstr>
      <vt:lpstr>Demand_Expected_Long_Date</vt:lpstr>
      <vt:lpstr>Demand_Expected_Long_mean</vt:lpstr>
      <vt:lpstr>Demand_Expected_Long_mean_Date</vt:lpstr>
      <vt:lpstr>Demand_Expected_Long_mean_Time_Period</vt:lpstr>
      <vt:lpstr>Demand_Expected_Long_stdev</vt:lpstr>
      <vt:lpstr>Demand_Expected_Long_stdev_Date</vt:lpstr>
      <vt:lpstr>Demand_Expected_Long_stdev_Time_Period</vt:lpstr>
      <vt:lpstr>Demand_Expected_Long_Time_Period</vt:lpstr>
      <vt:lpstr>Demand_Expected_Long_Trials</vt:lpstr>
      <vt:lpstr>Demand_Expected_Long_Trials_Trial_01</vt:lpstr>
      <vt:lpstr>Demand_Expected_Long_Trials_Trial_02</vt:lpstr>
      <vt:lpstr>Demand_Expected_Long_Trials_Trial_03</vt:lpstr>
      <vt:lpstr>Demand_Expected_Long_Trials_Trial_04</vt:lpstr>
      <vt:lpstr>Demand_Expected_Long_Trials_Trial_05</vt:lpstr>
      <vt:lpstr>Demand_Expected_Long_Trials_Trial_06</vt:lpstr>
      <vt:lpstr>Demand_Expected_Long_Trials_Trial_07</vt:lpstr>
      <vt:lpstr>Demand_Expected_Long_Trials_Trial_08</vt:lpstr>
      <vt:lpstr>Demand_Expected_Short_Date</vt:lpstr>
      <vt:lpstr>Demand_Expected_Short_mean</vt:lpstr>
      <vt:lpstr>Demand_Expected_Short_mean_Date</vt:lpstr>
      <vt:lpstr>Demand_Expected_Short_mean_Time_Period</vt:lpstr>
      <vt:lpstr>Demand_Expected_Short_stdev</vt:lpstr>
      <vt:lpstr>Demand_Expected_Short_stdev_Date</vt:lpstr>
      <vt:lpstr>Demand_Expected_Short_stdev_Time_Period</vt:lpstr>
      <vt:lpstr>Demand_Expected_Short_Time_Period</vt:lpstr>
      <vt:lpstr>Demand_Expected_Short_Trials</vt:lpstr>
      <vt:lpstr>Demand_Expected_Short_Trials_Trial_01</vt:lpstr>
      <vt:lpstr>Demand_Expected_Short_Trials_Trial_02</vt:lpstr>
      <vt:lpstr>Demand_Expected_Short_Trials_Trial_03</vt:lpstr>
      <vt:lpstr>Demand_Expected_Short_Trials_Trial_04</vt:lpstr>
      <vt:lpstr>Demand_Expected_Short_Trials_Trial_05</vt:lpstr>
      <vt:lpstr>Demand_Expected_Short_Trials_Trial_06</vt:lpstr>
      <vt:lpstr>Demand_Expected_Short_Trials_Trial_07</vt:lpstr>
      <vt:lpstr>Demand_Expected_Short_Trials_Trial_08</vt:lpstr>
      <vt:lpstr>Employment_Date</vt:lpstr>
      <vt:lpstr>Employment_Desired_Date</vt:lpstr>
      <vt:lpstr>Employment_Desired_mean</vt:lpstr>
      <vt:lpstr>Employment_Desired_mean_Date</vt:lpstr>
      <vt:lpstr>Employment_Desired_mean_Time_Period</vt:lpstr>
      <vt:lpstr>Employment_Desired_stdev</vt:lpstr>
      <vt:lpstr>Employment_Desired_stdev_Date</vt:lpstr>
      <vt:lpstr>Employment_Desired_stdev_Time_Period</vt:lpstr>
      <vt:lpstr>Employment_Desired_Time_Period</vt:lpstr>
      <vt:lpstr>Employment_Desired_Trials</vt:lpstr>
      <vt:lpstr>Employment_Desired_Trials_Trial_01</vt:lpstr>
      <vt:lpstr>Employment_Desired_Trials_Trial_02</vt:lpstr>
      <vt:lpstr>Employment_Desired_Trials_Trial_03</vt:lpstr>
      <vt:lpstr>Employment_Desired_Trials_Trial_04</vt:lpstr>
      <vt:lpstr>Employment_Desired_Trials_Trial_05</vt:lpstr>
      <vt:lpstr>Employment_Desired_Trials_Trial_06</vt:lpstr>
      <vt:lpstr>Employment_Desired_Trials_Trial_07</vt:lpstr>
      <vt:lpstr>Employment_Desired_Trials_Trial_08</vt:lpstr>
      <vt:lpstr>Employment_mean</vt:lpstr>
      <vt:lpstr>Employment_mean_Date</vt:lpstr>
      <vt:lpstr>Employment_mean_Time_Period</vt:lpstr>
      <vt:lpstr>Employment_stdev</vt:lpstr>
      <vt:lpstr>Employment_stdev_Date</vt:lpstr>
      <vt:lpstr>Employment_stdev_Time_Period</vt:lpstr>
      <vt:lpstr>Employment_Time_Period</vt:lpstr>
      <vt:lpstr>Employment_Trials</vt:lpstr>
      <vt:lpstr>Employment_Trials_Trial_01</vt:lpstr>
      <vt:lpstr>Employment_Trials_Trial_02</vt:lpstr>
      <vt:lpstr>Employment_Trials_Trial_03</vt:lpstr>
      <vt:lpstr>Employment_Trials_Trial_04</vt:lpstr>
      <vt:lpstr>Employment_Trials_Trial_05</vt:lpstr>
      <vt:lpstr>Employment_Trials_Trial_06</vt:lpstr>
      <vt:lpstr>Employment_Trials_Trial_07</vt:lpstr>
      <vt:lpstr>Employment_Trials_Trial_08</vt:lpstr>
      <vt:lpstr>Final_Sales_Date</vt:lpstr>
      <vt:lpstr>Final_Sales_mean</vt:lpstr>
      <vt:lpstr>Final_Sales_mean_Date</vt:lpstr>
      <vt:lpstr>Final_Sales_mean_Time_Period</vt:lpstr>
      <vt:lpstr>Final_Sales_stdev</vt:lpstr>
      <vt:lpstr>Final_Sales_stdev_Date</vt:lpstr>
      <vt:lpstr>Final_Sales_stdev_Time_Period</vt:lpstr>
      <vt:lpstr>Final_Sales_Time_Period</vt:lpstr>
      <vt:lpstr>Final_Sales_Trials</vt:lpstr>
      <vt:lpstr>Final_Sales_Trials_Trial_01</vt:lpstr>
      <vt:lpstr>Final_Sales_Trials_Trial_02</vt:lpstr>
      <vt:lpstr>Final_Sales_Trials_Trial_03</vt:lpstr>
      <vt:lpstr>Final_Sales_Trials_Trial_04</vt:lpstr>
      <vt:lpstr>Final_Sales_Trials_Trial_05</vt:lpstr>
      <vt:lpstr>Final_Sales_Trials_Trial_06</vt:lpstr>
      <vt:lpstr>Final_Sales_Trials_Trial_07</vt:lpstr>
      <vt:lpstr>Final_Sales_Trials_Trial_08</vt:lpstr>
      <vt:lpstr>Income_Current_Disposable_Date</vt:lpstr>
      <vt:lpstr>Income_Current_Disposable_mean</vt:lpstr>
      <vt:lpstr>Income_Current_Disposable_mean_Date</vt:lpstr>
      <vt:lpstr>Income_Current_Disposable_mean_Time_Period</vt:lpstr>
      <vt:lpstr>Income_Current_Disposable_stdev</vt:lpstr>
      <vt:lpstr>Income_Current_Disposable_stdev_Date</vt:lpstr>
      <vt:lpstr>Income_Current_Disposable_stdev_Time_Period</vt:lpstr>
      <vt:lpstr>Income_Current_Disposable_Time_Period</vt:lpstr>
      <vt:lpstr>Income_Current_Disposable_Trials</vt:lpstr>
      <vt:lpstr>Income_Current_Disposable_Trials_Trial_01</vt:lpstr>
      <vt:lpstr>Income_Current_Disposable_Trials_Trial_02</vt:lpstr>
      <vt:lpstr>Income_Current_Disposable_Trials_Trial_03</vt:lpstr>
      <vt:lpstr>Income_Current_Disposable_Trials_Trial_04</vt:lpstr>
      <vt:lpstr>Income_Current_Disposable_Trials_Trial_05</vt:lpstr>
      <vt:lpstr>Income_Current_Disposable_Trials_Trial_06</vt:lpstr>
      <vt:lpstr>Income_Current_Disposable_Trials_Trial_07</vt:lpstr>
      <vt:lpstr>Income_Current_Disposable_Trials_Trial_08</vt:lpstr>
      <vt:lpstr>Income_Permanent_Date</vt:lpstr>
      <vt:lpstr>Income_Permanent_mean</vt:lpstr>
      <vt:lpstr>Income_Permanent_mean_Date</vt:lpstr>
      <vt:lpstr>Income_Permanent_mean_Time_Period</vt:lpstr>
      <vt:lpstr>Income_Permanent_stdev</vt:lpstr>
      <vt:lpstr>Income_Permanent_stdev_Date</vt:lpstr>
      <vt:lpstr>Income_Permanent_stdev_Time_Period</vt:lpstr>
      <vt:lpstr>Income_Permanent_Time_Period</vt:lpstr>
      <vt:lpstr>Income_Permanent_Trials</vt:lpstr>
      <vt:lpstr>Income_Permanent_Trials_Trial_01</vt:lpstr>
      <vt:lpstr>Income_Permanent_Trials_Trial_02</vt:lpstr>
      <vt:lpstr>Income_Permanent_Trials_Trial_03</vt:lpstr>
      <vt:lpstr>Income_Permanent_Trials_Trial_04</vt:lpstr>
      <vt:lpstr>Income_Permanent_Trials_Trial_05</vt:lpstr>
      <vt:lpstr>Income_Permanent_Trials_Trial_06</vt:lpstr>
      <vt:lpstr>Income_Permanent_Trials_Trial_07</vt:lpstr>
      <vt:lpstr>Income_Permanent_Trials_Trial_08</vt:lpstr>
      <vt:lpstr>Model_Start_Date</vt:lpstr>
      <vt:lpstr>Output_Date</vt:lpstr>
      <vt:lpstr>Output_mean</vt:lpstr>
      <vt:lpstr>Output_mean_Date</vt:lpstr>
      <vt:lpstr>Output_mean_Time_Period</vt:lpstr>
      <vt:lpstr>Output_Potential_Date</vt:lpstr>
      <vt:lpstr>Output_Potential_mean</vt:lpstr>
      <vt:lpstr>Output_Potential_mean_Date</vt:lpstr>
      <vt:lpstr>Output_Potential_mean_Time_Period</vt:lpstr>
      <vt:lpstr>Output_Potential_stdev</vt:lpstr>
      <vt:lpstr>Output_Potential_stdev_Date</vt:lpstr>
      <vt:lpstr>Output_Potential_stdev_Time_Period</vt:lpstr>
      <vt:lpstr>Output_Potential_Time_Period</vt:lpstr>
      <vt:lpstr>Output_Potential_Trials</vt:lpstr>
      <vt:lpstr>Output_Potential_Trials_Trial_01</vt:lpstr>
      <vt:lpstr>Output_Potential_Trials_Trial_02</vt:lpstr>
      <vt:lpstr>Output_Potential_Trials_Trial_03</vt:lpstr>
      <vt:lpstr>Output_Potential_Trials_Trial_04</vt:lpstr>
      <vt:lpstr>Output_Potential_Trials_Trial_05</vt:lpstr>
      <vt:lpstr>Output_Potential_Trials_Trial_06</vt:lpstr>
      <vt:lpstr>Output_Potential_Trials_Trial_07</vt:lpstr>
      <vt:lpstr>Output_Potential_Trials_Trial_08</vt:lpstr>
      <vt:lpstr>Output_stdev</vt:lpstr>
      <vt:lpstr>Output_stdev_Date</vt:lpstr>
      <vt:lpstr>Output_stdev_Time_Period</vt:lpstr>
      <vt:lpstr>Output_Time_Period</vt:lpstr>
      <vt:lpstr>Output_Trials</vt:lpstr>
      <vt:lpstr>Output_Trials_Trial_01</vt:lpstr>
      <vt:lpstr>Output_Trials_Trial_02</vt:lpstr>
      <vt:lpstr>Output_Trials_Trial_03</vt:lpstr>
      <vt:lpstr>Output_Trials_Trial_04</vt:lpstr>
      <vt:lpstr>Output_Trials_Trial_05</vt:lpstr>
      <vt:lpstr>Output_Trials_Trial_06</vt:lpstr>
      <vt:lpstr>Output_Trials_Trial_07</vt:lpstr>
      <vt:lpstr>Output_Trials_Trial_08</vt:lpstr>
      <vt:lpstr>Intro!Print_Titles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Kenan Çılman</dc:creator>
  <cp:keywords/>
  <cp:lastModifiedBy>Kenan Çılman</cp:lastModifiedBy>
  <cp:lastPrinted>2009-03-20T22:49:29Z</cp:lastPrinted>
  <dcterms:created xsi:type="dcterms:W3CDTF">2014-10-25T21:34:47Z</dcterms:created>
  <dcterms:modified xsi:type="dcterms:W3CDTF">2014-10-25T21:34:48Z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TC018655409991</vt:lpwstr>
  </property>
</Properties>
</file>